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Downloads\BOQ\"/>
    </mc:Choice>
  </mc:AlternateContent>
  <bookViews>
    <workbookView xWindow="0" yWindow="0" windowWidth="22185" windowHeight="9000" activeTab="7"/>
  </bookViews>
  <sheets>
    <sheet name="01.BÌA" sheetId="1" r:id="rId1"/>
    <sheet name="Total Amount " sheetId="2" r:id="rId2"/>
    <sheet name=" COST SUMMARY" sheetId="3" r:id="rId3"/>
    <sheet name="Bill 1- Premilinary &amp; General" sheetId="4" r:id="rId4"/>
    <sheet name="Bill 2-Main building works" sheetId="5" r:id="rId5"/>
    <sheet name="C02.CSA_OFFICE" sheetId="6" state="hidden" r:id="rId6"/>
    <sheet name="C03.CSA_ANCILLARAY" sheetId="7" state="hidden" r:id="rId7"/>
    <sheet name="Bill 3-External works" sheetId="9" r:id="rId8"/>
    <sheet name="SCHEDULE OF RATES " sheetId="10" state="hidden" r:id="rId9"/>
    <sheet name="E02.ELV SYSTEM " sheetId="11" state="hidden" r:id="rId10"/>
    <sheet name="PL01.PLUMPING" sheetId="12" state="hidden" r:id="rId11"/>
    <sheet name="AC01.HVAC " sheetId="13" state="hidden" r:id="rId12"/>
    <sheet name="FF01.FIRE FIGHTING" sheetId="14" state="hidden" r:id="rId13"/>
    <sheet name="FF01.FIRE FIGHTING SYSTEM" sheetId="15" state="hidden" r:id="rId14"/>
    <sheet name="Material list" sheetId="16" state="hidden" r:id="rId15"/>
    <sheet name="M. MECHANIC WORKS (2ND)" sheetId="17" state="hidden" r:id="rId16"/>
    <sheet name="E. ELECTRIC WORKS (2ND)" sheetId="18"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s>
  <definedNames>
    <definedName name="_" hidden="1">#REF!</definedName>
    <definedName name="________________P3" localSheetId="8">#REF!</definedName>
    <definedName name="________________P3">#REF!</definedName>
    <definedName name="________________PPP3" localSheetId="8">#REF!</definedName>
    <definedName name="________________PPP3">#REF!</definedName>
    <definedName name="________________PPP33" localSheetId="8">#REF!</definedName>
    <definedName name="________________PPP33">#REF!</definedName>
    <definedName name="________________ppp34" localSheetId="8">#REF!</definedName>
    <definedName name="________________ppp34">#REF!</definedName>
    <definedName name="________________ppp3444" localSheetId="8">#REF!</definedName>
    <definedName name="________________ppp3444">#REF!</definedName>
    <definedName name="_______________P3" localSheetId="8">#REF!</definedName>
    <definedName name="_______________P3">#REF!</definedName>
    <definedName name="_______________PPP3" localSheetId="8">#REF!</definedName>
    <definedName name="_______________PPP3">#REF!</definedName>
    <definedName name="_______________PPP33" localSheetId="8">#REF!</definedName>
    <definedName name="_______________PPP33">#REF!</definedName>
    <definedName name="_______________ppp34" localSheetId="8">#REF!</definedName>
    <definedName name="_______________ppp34">#REF!</definedName>
    <definedName name="_______________ppp3444" localSheetId="8">#REF!</definedName>
    <definedName name="_______________ppp3444">#REF!</definedName>
    <definedName name="______________P3" localSheetId="8">#REF!</definedName>
    <definedName name="______________P3">#REF!</definedName>
    <definedName name="______________PPP3" localSheetId="8">#REF!</definedName>
    <definedName name="______________PPP3">#REF!</definedName>
    <definedName name="______________PPP33" localSheetId="8">#REF!</definedName>
    <definedName name="______________PPP33">#REF!</definedName>
    <definedName name="______________ppp34" localSheetId="8">#REF!</definedName>
    <definedName name="______________ppp34">#REF!</definedName>
    <definedName name="______________ppp3444" localSheetId="8">#REF!</definedName>
    <definedName name="______________ppp3444">#REF!</definedName>
    <definedName name="_____________P3" localSheetId="8">#REF!</definedName>
    <definedName name="_____________P3">#REF!</definedName>
    <definedName name="_____________PPP3" localSheetId="8">#REF!</definedName>
    <definedName name="_____________PPP3">#REF!</definedName>
    <definedName name="_____________PPP33" localSheetId="8">#REF!</definedName>
    <definedName name="_____________PPP33">#REF!</definedName>
    <definedName name="_____________ppp34" localSheetId="8">#REF!</definedName>
    <definedName name="_____________ppp34">#REF!</definedName>
    <definedName name="_____________ppp3444" localSheetId="8">#REF!</definedName>
    <definedName name="_____________ppp3444">#REF!</definedName>
    <definedName name="____________P3" localSheetId="8">#REF!</definedName>
    <definedName name="____________P3">#REF!</definedName>
    <definedName name="____________PPP3" localSheetId="8">#REF!</definedName>
    <definedName name="____________PPP3">#REF!</definedName>
    <definedName name="____________PPP33" localSheetId="8">#REF!</definedName>
    <definedName name="____________PPP33">#REF!</definedName>
    <definedName name="____________ppp34" localSheetId="8">#REF!</definedName>
    <definedName name="____________ppp34">#REF!</definedName>
    <definedName name="____________ppp3444" localSheetId="8">#REF!</definedName>
    <definedName name="____________ppp3444">#REF!</definedName>
    <definedName name="___________dam24">[1]GIAVLIEU!$M$51</definedName>
    <definedName name="___________TVL1" localSheetId="11">#REF!</definedName>
    <definedName name="___________TVL1" localSheetId="9">#REF!</definedName>
    <definedName name="___________TVL1" localSheetId="8">#REF!</definedName>
    <definedName name="___________TVL1">#REF!</definedName>
    <definedName name="__________dam24">[1]GIAVLIEU!$M$51</definedName>
    <definedName name="__________P3" localSheetId="8">#REF!</definedName>
    <definedName name="__________P3">#REF!</definedName>
    <definedName name="__________PPP3" localSheetId="8">#REF!</definedName>
    <definedName name="__________PPP3">#REF!</definedName>
    <definedName name="__________PPP33" localSheetId="8">#REF!</definedName>
    <definedName name="__________PPP33">#REF!</definedName>
    <definedName name="__________ppp34" localSheetId="8">#REF!</definedName>
    <definedName name="__________ppp34">#REF!</definedName>
    <definedName name="__________ppp3444" localSheetId="8">#REF!</definedName>
    <definedName name="__________ppp3444">#REF!</definedName>
    <definedName name="__________TVL1" localSheetId="11">#REF!</definedName>
    <definedName name="__________TVL1" localSheetId="9">#REF!</definedName>
    <definedName name="__________TVL1" localSheetId="8">#REF!</definedName>
    <definedName name="__________TVL1">#REF!</definedName>
    <definedName name="_________dam24">[1]GIAVLIEU!$M$51</definedName>
    <definedName name="_________P3" localSheetId="8">#REF!</definedName>
    <definedName name="_________P3">#REF!</definedName>
    <definedName name="_________PPP3" localSheetId="8">#REF!</definedName>
    <definedName name="_________PPP3">#REF!</definedName>
    <definedName name="_________PPP33" localSheetId="8">#REF!</definedName>
    <definedName name="_________PPP33">#REF!</definedName>
    <definedName name="_________ppp34" localSheetId="8">#REF!</definedName>
    <definedName name="_________ppp34">#REF!</definedName>
    <definedName name="_________ppp3444" localSheetId="8">#REF!</definedName>
    <definedName name="_________ppp3444">#REF!</definedName>
    <definedName name="_________TVL1" localSheetId="11">#REF!</definedName>
    <definedName name="_________TVL1" localSheetId="9">#REF!</definedName>
    <definedName name="_________TVL1" localSheetId="8">#REF!</definedName>
    <definedName name="_________TVL1">#REF!</definedName>
    <definedName name="________dam24">[1]GIAVLIEU!$M$51</definedName>
    <definedName name="________ECS1"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P3" localSheetId="8">#REF!</definedName>
    <definedName name="________P3">#REF!</definedName>
    <definedName name="________PPP3" localSheetId="8">#REF!</definedName>
    <definedName name="________PPP3">#REF!</definedName>
    <definedName name="________PPP33" localSheetId="8">#REF!</definedName>
    <definedName name="________PPP33">#REF!</definedName>
    <definedName name="________ppp34" localSheetId="8">#REF!</definedName>
    <definedName name="________ppp34">#REF!</definedName>
    <definedName name="________ppp3444" localSheetId="8">#REF!</definedName>
    <definedName name="________ppp3444">#REF!</definedName>
    <definedName name="________TVL1" localSheetId="11">#REF!</definedName>
    <definedName name="________TVL1" localSheetId="9">#REF!</definedName>
    <definedName name="________TVL1" localSheetId="14">#REF!</definedName>
    <definedName name="________TVL1" localSheetId="8">#REF!</definedName>
    <definedName name="________TVL1">#REF!</definedName>
    <definedName name="_______dam24">[1]GIAVLIEU!$M$51</definedName>
    <definedName name="_______ECS1"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P3" localSheetId="8">#REF!</definedName>
    <definedName name="_______P3">#REF!</definedName>
    <definedName name="_______PPP3" localSheetId="8">#REF!</definedName>
    <definedName name="_______PPP3">#REF!</definedName>
    <definedName name="_______PPP33" localSheetId="8">#REF!</definedName>
    <definedName name="_______PPP33">#REF!</definedName>
    <definedName name="_______ppp34" localSheetId="8">#REF!</definedName>
    <definedName name="_______ppp34">#REF!</definedName>
    <definedName name="_______ppp3444" localSheetId="8">#REF!</definedName>
    <definedName name="_______ppp3444">#REF!</definedName>
    <definedName name="_______TVL1" localSheetId="11">#REF!</definedName>
    <definedName name="_______TVL1" localSheetId="9">#REF!</definedName>
    <definedName name="_______TVL1" localSheetId="14">#REF!</definedName>
    <definedName name="_______TVL1" localSheetId="8">#REF!</definedName>
    <definedName name="_______TVL1">#REF!</definedName>
    <definedName name="______a129" localSheetId="8">#REF!</definedName>
    <definedName name="______a129">#REF!</definedName>
    <definedName name="______a130" localSheetId="8">#REF!</definedName>
    <definedName name="______a130">#REF!</definedName>
    <definedName name="______dam24">[1]GIAVLIEU!$M$51</definedName>
    <definedName name="______NO1" localSheetId="8">#REF!</definedName>
    <definedName name="______NO1">#REF!</definedName>
    <definedName name="______NO2" localSheetId="8">#REF!</definedName>
    <definedName name="______NO2">#REF!</definedName>
    <definedName name="______P3" localSheetId="8">#REF!</definedName>
    <definedName name="______P3">#REF!</definedName>
    <definedName name="______PPP3" localSheetId="8">#REF!</definedName>
    <definedName name="______PPP3">#REF!</definedName>
    <definedName name="______PPP33" localSheetId="8">#REF!</definedName>
    <definedName name="______PPP33">#REF!</definedName>
    <definedName name="______ppp34" localSheetId="8">#REF!</definedName>
    <definedName name="______ppp34">#REF!</definedName>
    <definedName name="______ppp3444" localSheetId="8">#REF!</definedName>
    <definedName name="______ppp3444">#REF!</definedName>
    <definedName name="______T1" localSheetId="8">#REF!</definedName>
    <definedName name="______T1">#REF!</definedName>
    <definedName name="______TVL1" localSheetId="11">#REF!</definedName>
    <definedName name="______TVL1" localSheetId="9">#REF!</definedName>
    <definedName name="______TVL1" localSheetId="14">#REF!</definedName>
    <definedName name="______TVL1" localSheetId="8">#REF!</definedName>
    <definedName name="______TVL1">#REF!</definedName>
    <definedName name="_____a129" localSheetId="8">#REF!</definedName>
    <definedName name="_____a129">#REF!</definedName>
    <definedName name="_____a130" localSheetId="8">#REF!</definedName>
    <definedName name="_____a130">#REF!</definedName>
    <definedName name="_____dam24">[1]GIAVLIEU!$M$51</definedName>
    <definedName name="_____ECS1"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NO1" localSheetId="8">#REF!</definedName>
    <definedName name="_____NO1">#REF!</definedName>
    <definedName name="_____NO2" localSheetId="8">#REF!</definedName>
    <definedName name="_____NO2">#REF!</definedName>
    <definedName name="_____P3" localSheetId="8">#REF!</definedName>
    <definedName name="_____P3">#REF!</definedName>
    <definedName name="_____PPP3" localSheetId="8">#REF!</definedName>
    <definedName name="_____PPP3">#REF!</definedName>
    <definedName name="_____PPP33" localSheetId="8">#REF!</definedName>
    <definedName name="_____PPP33">#REF!</definedName>
    <definedName name="_____ppp34" localSheetId="8">#REF!</definedName>
    <definedName name="_____ppp34">#REF!</definedName>
    <definedName name="_____ppp3444" localSheetId="8">#REF!</definedName>
    <definedName name="_____ppp3444">#REF!</definedName>
    <definedName name="_____T1" localSheetId="8">#REF!</definedName>
    <definedName name="_____T1">#REF!</definedName>
    <definedName name="_____TVL1" localSheetId="11">#REF!</definedName>
    <definedName name="_____TVL1" localSheetId="9">#REF!</definedName>
    <definedName name="_____TVL1" localSheetId="14">#REF!</definedName>
    <definedName name="_____TVL1" localSheetId="8">#REF!</definedName>
    <definedName name="_____TVL1">#REF!</definedName>
    <definedName name="____a129" localSheetId="11">{"Offgrid",#N/A,FALSE,"OFFGRID";"Region",#N/A,FALSE,"REGION";"Offgrid -2",#N/A,FALSE,"OFFGRID";"WTP",#N/A,FALSE,"WTP";"WTP -2",#N/A,FALSE,"WTP";"Project",#N/A,FALSE,"PROJECT";"Summary -2",#N/A,FALSE,"SUMMARY"}</definedName>
    <definedName name="____a129" localSheetId="4">{"Offgrid",#N/A,FALSE,"OFFGRID";"Region",#N/A,FALSE,"REGION";"Offgrid -2",#N/A,FALSE,"OFFGRID";"WTP",#N/A,FALSE,"WTP";"WTP -2",#N/A,FALSE,"WTP";"Project",#N/A,FALSE,"PROJECT";"Summary -2",#N/A,FALSE,"SUMMARY"}</definedName>
    <definedName name="____a129" localSheetId="7">{"Offgrid",#N/A,FALSE,"OFFGRID";"Region",#N/A,FALSE,"REGION";"Offgrid -2",#N/A,FALSE,"OFFGRID";"WTP",#N/A,FALSE,"WTP";"WTP -2",#N/A,FALSE,"WTP";"Project",#N/A,FALSE,"PROJECT";"Summary -2",#N/A,FALSE,"SUMMARY"}</definedName>
    <definedName name="____a129" localSheetId="6">{"Offgrid",#N/A,FALSE,"OFFGRID";"Region",#N/A,FALSE,"REGION";"Offgrid -2",#N/A,FALSE,"OFFGRID";"WTP",#N/A,FALSE,"WTP";"WTP -2",#N/A,FALSE,"WTP";"Project",#N/A,FALSE,"PROJECT";"Summary -2",#N/A,FALSE,"SUMMARY"}</definedName>
    <definedName name="____a129" localSheetId="16">{"Offgrid",#N/A,FALSE,"OFFGRID";"Region",#N/A,FALSE,"REGION";"Offgrid -2",#N/A,FALSE,"OFFGRID";"WTP",#N/A,FALSE,"WTP";"WTP -2",#N/A,FALSE,"WTP";"Project",#N/A,FALSE,"PROJECT";"Summary -2",#N/A,FALSE,"SUMMARY"}</definedName>
    <definedName name="____a129" localSheetId="9">{"Offgrid",#N/A,FALSE,"OFFGRID";"Region",#N/A,FALSE,"REGION";"Offgrid -2",#N/A,FALSE,"OFFGRID";"WTP",#N/A,FALSE,"WTP";"WTP -2",#N/A,FALSE,"WTP";"Project",#N/A,FALSE,"PROJECT";"Summary -2",#N/A,FALSE,"SUMMARY"}</definedName>
    <definedName name="____a129" localSheetId="8">#REF!</definedName>
    <definedName name="____a129" localSheetId="1">{"Offgrid",#N/A,FALSE,"OFFGRID";"Region",#N/A,FALSE,"REGION";"Offgrid -2",#N/A,FALSE,"OFFGRID";"WTP",#N/A,FALSE,"WTP";"WTP -2",#N/A,FALSE,"WTP";"Project",#N/A,FALSE,"PROJECT";"Summary -2",#N/A,FALSE,"SUMMARY"}</definedName>
    <definedName name="____a129">{"Offgrid",#N/A,FALSE,"OFFGRID";"Region",#N/A,FALSE,"REGION";"Offgrid -2",#N/A,FALSE,"OFFGRID";"WTP",#N/A,FALSE,"WTP";"WTP -2",#N/A,FALSE,"WTP";"Project",#N/A,FALSE,"PROJECT";"Summary -2",#N/A,FALSE,"SUMMARY"}</definedName>
    <definedName name="____a130" localSheetId="11">{"Offgrid",#N/A,FALSE,"OFFGRID";"Region",#N/A,FALSE,"REGION";"Offgrid -2",#N/A,FALSE,"OFFGRID";"WTP",#N/A,FALSE,"WTP";"WTP -2",#N/A,FALSE,"WTP";"Project",#N/A,FALSE,"PROJECT";"Summary -2",#N/A,FALSE,"SUMMARY"}</definedName>
    <definedName name="____a130" localSheetId="4">{"Offgrid",#N/A,FALSE,"OFFGRID";"Region",#N/A,FALSE,"REGION";"Offgrid -2",#N/A,FALSE,"OFFGRID";"WTP",#N/A,FALSE,"WTP";"WTP -2",#N/A,FALSE,"WTP";"Project",#N/A,FALSE,"PROJECT";"Summary -2",#N/A,FALSE,"SUMMARY"}</definedName>
    <definedName name="____a130" localSheetId="7">{"Offgrid",#N/A,FALSE,"OFFGRID";"Region",#N/A,FALSE,"REGION";"Offgrid -2",#N/A,FALSE,"OFFGRID";"WTP",#N/A,FALSE,"WTP";"WTP -2",#N/A,FALSE,"WTP";"Project",#N/A,FALSE,"PROJECT";"Summary -2",#N/A,FALSE,"SUMMARY"}</definedName>
    <definedName name="____a130" localSheetId="6">{"Offgrid",#N/A,FALSE,"OFFGRID";"Region",#N/A,FALSE,"REGION";"Offgrid -2",#N/A,FALSE,"OFFGRID";"WTP",#N/A,FALSE,"WTP";"WTP -2",#N/A,FALSE,"WTP";"Project",#N/A,FALSE,"PROJECT";"Summary -2",#N/A,FALSE,"SUMMARY"}</definedName>
    <definedName name="____a130" localSheetId="16">{"Offgrid",#N/A,FALSE,"OFFGRID";"Region",#N/A,FALSE,"REGION";"Offgrid -2",#N/A,FALSE,"OFFGRID";"WTP",#N/A,FALSE,"WTP";"WTP -2",#N/A,FALSE,"WTP";"Project",#N/A,FALSE,"PROJECT";"Summary -2",#N/A,FALSE,"SUMMARY"}</definedName>
    <definedName name="____a130" localSheetId="9">{"Offgrid",#N/A,FALSE,"OFFGRID";"Region",#N/A,FALSE,"REGION";"Offgrid -2",#N/A,FALSE,"OFFGRID";"WTP",#N/A,FALSE,"WTP";"WTP -2",#N/A,FALSE,"WTP";"Project",#N/A,FALSE,"PROJECT";"Summary -2",#N/A,FALSE,"SUMMARY"}</definedName>
    <definedName name="____a130" localSheetId="8">#REF!</definedName>
    <definedName name="____a130" localSheetId="1">{"Offgrid",#N/A,FALSE,"OFFGRID";"Region",#N/A,FALSE,"REGION";"Offgrid -2",#N/A,FALSE,"OFFGRID";"WTP",#N/A,FALSE,"WTP";"WTP -2",#N/A,FALSE,"WTP";"Project",#N/A,FALSE,"PROJECT";"Summary -2",#N/A,FALSE,"SUMMARY"}</definedName>
    <definedName name="____a130">{"Offgrid",#N/A,FALSE,"OFFGRID";"Region",#N/A,FALSE,"REGION";"Offgrid -2",#N/A,FALSE,"OFFGRID";"WTP",#N/A,FALSE,"WTP";"WTP -2",#N/A,FALSE,"WTP";"Project",#N/A,FALSE,"PROJECT";"Summary -2",#N/A,FALSE,"SUMMARY"}</definedName>
    <definedName name="____dam24">[1]GIAVLIEU!$M$51</definedName>
    <definedName name="____ECS1"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NO1" localSheetId="8">#REF!</definedName>
    <definedName name="____NO1">#REF!</definedName>
    <definedName name="____NO2" localSheetId="8">#REF!</definedName>
    <definedName name="____NO2">#REF!</definedName>
    <definedName name="____P3" localSheetId="11">{#N/A,#N/A,FALSE,"特殊室（ＢＱ表）"}</definedName>
    <definedName name="____P3" localSheetId="4">{#N/A,#N/A,FALSE,"特殊室（ＢＱ表）"}</definedName>
    <definedName name="____P3" localSheetId="7">{#N/A,#N/A,FALSE,"特殊室（ＢＱ表）"}</definedName>
    <definedName name="____P3" localSheetId="6">{#N/A,#N/A,FALSE,"特殊室（ＢＱ表）"}</definedName>
    <definedName name="____P3" localSheetId="16">{#N/A,#N/A,FALSE,"特殊室（ＢＱ表）"}</definedName>
    <definedName name="____P3" localSheetId="9">{#N/A,#N/A,FALSE,"特殊室（ＢＱ表）"}</definedName>
    <definedName name="____P3" localSheetId="8">#REF!</definedName>
    <definedName name="____P3" localSheetId="1">{#N/A,#N/A,FALSE,"特殊室（ＢＱ表）"}</definedName>
    <definedName name="____P3">{#N/A,#N/A,FALSE,"特殊室（ＢＱ表）"}</definedName>
    <definedName name="____PPP3" localSheetId="11">{#N/A,#N/A,FALSE,"特殊室（ＢＱ表）"}</definedName>
    <definedName name="____PPP3" localSheetId="4">{#N/A,#N/A,FALSE,"特殊室（ＢＱ表）"}</definedName>
    <definedName name="____PPP3" localSheetId="7">{#N/A,#N/A,FALSE,"特殊室（ＢＱ表）"}</definedName>
    <definedName name="____PPP3" localSheetId="6">{#N/A,#N/A,FALSE,"特殊室（ＢＱ表）"}</definedName>
    <definedName name="____PPP3" localSheetId="16">{#N/A,#N/A,FALSE,"特殊室（ＢＱ表）"}</definedName>
    <definedName name="____PPP3" localSheetId="9">{#N/A,#N/A,FALSE,"特殊室（ＢＱ表）"}</definedName>
    <definedName name="____PPP3" localSheetId="8">#REF!</definedName>
    <definedName name="____PPP3" localSheetId="1">{#N/A,#N/A,FALSE,"特殊室（ＢＱ表）"}</definedName>
    <definedName name="____PPP3">{#N/A,#N/A,FALSE,"特殊室（ＢＱ表）"}</definedName>
    <definedName name="____PPP33" localSheetId="11">{#N/A,#N/A,FALSE,"特殊室（ＢＱ表）"}</definedName>
    <definedName name="____PPP33" localSheetId="4">{#N/A,#N/A,FALSE,"特殊室（ＢＱ表）"}</definedName>
    <definedName name="____PPP33" localSheetId="7">{#N/A,#N/A,FALSE,"特殊室（ＢＱ表）"}</definedName>
    <definedName name="____PPP33" localSheetId="6">{#N/A,#N/A,FALSE,"特殊室（ＢＱ表）"}</definedName>
    <definedName name="____PPP33" localSheetId="16">{#N/A,#N/A,FALSE,"特殊室（ＢＱ表）"}</definedName>
    <definedName name="____PPP33" localSheetId="9">{#N/A,#N/A,FALSE,"特殊室（ＢＱ表）"}</definedName>
    <definedName name="____PPP33" localSheetId="8">#REF!</definedName>
    <definedName name="____PPP33" localSheetId="1">{#N/A,#N/A,FALSE,"特殊室（ＢＱ表）"}</definedName>
    <definedName name="____PPP33">{#N/A,#N/A,FALSE,"特殊室（ＢＱ表）"}</definedName>
    <definedName name="____ppp34" localSheetId="11">{#N/A,#N/A,FALSE,"特殊室（ＢＱ表）"}</definedName>
    <definedName name="____ppp34" localSheetId="4">{#N/A,#N/A,FALSE,"特殊室（ＢＱ表）"}</definedName>
    <definedName name="____ppp34" localSheetId="7">{#N/A,#N/A,FALSE,"特殊室（ＢＱ表）"}</definedName>
    <definedName name="____ppp34" localSheetId="6">{#N/A,#N/A,FALSE,"特殊室（ＢＱ表）"}</definedName>
    <definedName name="____ppp34" localSheetId="16">{#N/A,#N/A,FALSE,"特殊室（ＢＱ表）"}</definedName>
    <definedName name="____ppp34" localSheetId="9">{#N/A,#N/A,FALSE,"特殊室（ＢＱ表）"}</definedName>
    <definedName name="____ppp34" localSheetId="8">#REF!</definedName>
    <definedName name="____ppp34" localSheetId="1">{#N/A,#N/A,FALSE,"特殊室（ＢＱ表）"}</definedName>
    <definedName name="____ppp34">{#N/A,#N/A,FALSE,"特殊室（ＢＱ表）"}</definedName>
    <definedName name="____ppp3444" localSheetId="11">{#N/A,#N/A,FALSE,"特殊室（ＢＱ表）"}</definedName>
    <definedName name="____ppp3444" localSheetId="4">{#N/A,#N/A,FALSE,"特殊室（ＢＱ表）"}</definedName>
    <definedName name="____ppp3444" localSheetId="7">{#N/A,#N/A,FALSE,"特殊室（ＢＱ表）"}</definedName>
    <definedName name="____ppp3444" localSheetId="6">{#N/A,#N/A,FALSE,"特殊室（ＢＱ表）"}</definedName>
    <definedName name="____ppp3444" localSheetId="16">{#N/A,#N/A,FALSE,"特殊室（ＢＱ表）"}</definedName>
    <definedName name="____ppp3444" localSheetId="9">{#N/A,#N/A,FALSE,"特殊室（ＢＱ表）"}</definedName>
    <definedName name="____ppp3444" localSheetId="8">#REF!</definedName>
    <definedName name="____ppp3444" localSheetId="1">{#N/A,#N/A,FALSE,"特殊室（ＢＱ表）"}</definedName>
    <definedName name="____ppp3444">{#N/A,#N/A,FALSE,"特殊室（ＢＱ表）"}</definedName>
    <definedName name="____T1" localSheetId="8">#REF!</definedName>
    <definedName name="____T1">#REF!</definedName>
    <definedName name="____TVL1" localSheetId="11">#REF!</definedName>
    <definedName name="____TVL1" localSheetId="9">#REF!</definedName>
    <definedName name="____TVL1" localSheetId="14">#REF!</definedName>
    <definedName name="____TVL1" localSheetId="8">#REF!</definedName>
    <definedName name="____TVL1">#REF!</definedName>
    <definedName name="___1__123Graph_Aｸﾞﾗﾌ_1" localSheetId="8">#REF!</definedName>
    <definedName name="___1__123Graph_Aｸﾞﾗﾌ_1">#REF!</definedName>
    <definedName name="___10__123Graph_Xｸﾞﾗﾌ_5" localSheetId="8">#REF!</definedName>
    <definedName name="___10__123Graph_Xｸﾞﾗﾌ_5">#REF!</definedName>
    <definedName name="___2__123Graph_Aｸﾞﾗﾌ_2" localSheetId="8">#REF!</definedName>
    <definedName name="___2__123Graph_Aｸﾞﾗﾌ_2">#REF!</definedName>
    <definedName name="___3__123Graph_Aｸﾞﾗﾌ_3" localSheetId="8">#REF!</definedName>
    <definedName name="___3__123Graph_Aｸﾞﾗﾌ_3">#REF!</definedName>
    <definedName name="___4__123Graph_Aｸﾞﾗﾌ_2" localSheetId="8">#REF!</definedName>
    <definedName name="___4__123Graph_Aｸﾞﾗﾌ_2">#REF!</definedName>
    <definedName name="___4__123Graph_Aｸﾞﾗﾌ_4" localSheetId="8">#REF!</definedName>
    <definedName name="___4__123Graph_Aｸﾞﾗﾌ_4">#REF!</definedName>
    <definedName name="___5__123Graph_Aｸﾞﾗﾌ_5" localSheetId="8">#REF!</definedName>
    <definedName name="___5__123Graph_Aｸﾞﾗﾌ_5">#REF!</definedName>
    <definedName name="___6__123Graph_Xｸﾞﾗﾌ_1" localSheetId="8">#REF!</definedName>
    <definedName name="___6__123Graph_Xｸﾞﾗﾌ_1">#REF!</definedName>
    <definedName name="___7__123Graph_Xｸﾞﾗﾌ_2" localSheetId="8">#REF!</definedName>
    <definedName name="___7__123Graph_Xｸﾞﾗﾌ_2">#REF!</definedName>
    <definedName name="___8__123Graph_Xｸﾞﾗﾌ_3" localSheetId="8">#REF!</definedName>
    <definedName name="___8__123Graph_Xｸﾞﾗﾌ_3">#REF!</definedName>
    <definedName name="___9__123Graph_Xｸﾞﾗﾌ_4" localSheetId="8">#REF!</definedName>
    <definedName name="___9__123Graph_Xｸﾞﾗﾌ_4">#REF!</definedName>
    <definedName name="___a129" localSheetId="8">#REF!</definedName>
    <definedName name="___a129">#REF!</definedName>
    <definedName name="___a130" localSheetId="8">#REF!</definedName>
    <definedName name="___a130">#REF!</definedName>
    <definedName name="___Cty501" localSheetId="0">{"'Sheet1'!$L$16"}</definedName>
    <definedName name="___Cty501" localSheetId="11">{"'Sheet1'!$L$16"}</definedName>
    <definedName name="___Cty501" localSheetId="4">{"'Sheet1'!$L$16"}</definedName>
    <definedName name="___Cty501" localSheetId="7">{"'Sheet1'!$L$16"}</definedName>
    <definedName name="___Cty501" localSheetId="6">{"'Sheet1'!$L$16"}</definedName>
    <definedName name="___Cty501" localSheetId="16">{"'Sheet1'!$L$16"}</definedName>
    <definedName name="___Cty501" localSheetId="9">{"'Sheet1'!$L$16"}</definedName>
    <definedName name="___Cty501" localSheetId="8">{"'Sheet1'!$L$16"}</definedName>
    <definedName name="___Cty501" localSheetId="1">{"'Sheet1'!$L$16"}</definedName>
    <definedName name="___Cty501">{"'Sheet1'!$L$16"}</definedName>
    <definedName name="___d1500" localSheetId="0">{"'Sheet1'!$L$16"}</definedName>
    <definedName name="___d1500" localSheetId="11">{"'Sheet1'!$L$16"}</definedName>
    <definedName name="___d1500" localSheetId="4">{"'Sheet1'!$L$16"}</definedName>
    <definedName name="___d1500" localSheetId="7">{"'Sheet1'!$L$16"}</definedName>
    <definedName name="___d1500" localSheetId="6">{"'Sheet1'!$L$16"}</definedName>
    <definedName name="___d1500" localSheetId="16">{"'Sheet1'!$L$16"}</definedName>
    <definedName name="___d1500" localSheetId="9">{"'Sheet1'!$L$16"}</definedName>
    <definedName name="___d1500" localSheetId="8">{"'Sheet1'!$L$16"}</definedName>
    <definedName name="___d1500" localSheetId="1">{"'Sheet1'!$L$16"}</definedName>
    <definedName name="___d1500">{"'Sheet1'!$L$16"}</definedName>
    <definedName name="___dam24">[1]GIAVLIEU!$M$51</definedName>
    <definedName name="___ECS1"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ld2" localSheetId="0">{"'Sheet1'!$L$16"}</definedName>
    <definedName name="___ld2" localSheetId="11">{"'Sheet1'!$L$16"}</definedName>
    <definedName name="___ld2" localSheetId="4">{"'Sheet1'!$L$16"}</definedName>
    <definedName name="___ld2" localSheetId="7">{"'Sheet1'!$L$16"}</definedName>
    <definedName name="___ld2" localSheetId="6">{"'Sheet1'!$L$16"}</definedName>
    <definedName name="___ld2" localSheetId="16">{"'Sheet1'!$L$16"}</definedName>
    <definedName name="___ld2" localSheetId="9">{"'Sheet1'!$L$16"}</definedName>
    <definedName name="___ld2" localSheetId="8">{"'Sheet1'!$L$16"}</definedName>
    <definedName name="___ld2" localSheetId="1">{"'Sheet1'!$L$16"}</definedName>
    <definedName name="___ld2">{"'Sheet1'!$L$16"}</definedName>
    <definedName name="___MCC3" localSheetId="11">{#N/A,#N/A,FALSE,"CCTV"}</definedName>
    <definedName name="___MCC3" localSheetId="4">{#N/A,#N/A,FALSE,"CCTV"}</definedName>
    <definedName name="___MCC3" localSheetId="7">{#N/A,#N/A,FALSE,"CCTV"}</definedName>
    <definedName name="___MCC3" localSheetId="6">{#N/A,#N/A,FALSE,"CCTV"}</definedName>
    <definedName name="___MCC3" localSheetId="16">{#N/A,#N/A,FALSE,"CCTV"}</definedName>
    <definedName name="___MCC3" localSheetId="9">{#N/A,#N/A,FALSE,"CCTV"}</definedName>
    <definedName name="___MCC3" localSheetId="8">{#N/A,#N/A,FALSE,"CCTV"}</definedName>
    <definedName name="___MCC3" localSheetId="1">{#N/A,#N/A,FALSE,"CCTV"}</definedName>
    <definedName name="___MCC3">{#N/A,#N/A,FALSE,"CCTV"}</definedName>
    <definedName name="___MEP2" localSheetId="11">{#N/A,#N/A,FALSE,"CCTV"}</definedName>
    <definedName name="___MEP2" localSheetId="4">{#N/A,#N/A,FALSE,"CCTV"}</definedName>
    <definedName name="___MEP2" localSheetId="7">{#N/A,#N/A,FALSE,"CCTV"}</definedName>
    <definedName name="___MEP2" localSheetId="6">{#N/A,#N/A,FALSE,"CCTV"}</definedName>
    <definedName name="___MEP2" localSheetId="16">{#N/A,#N/A,FALSE,"CCTV"}</definedName>
    <definedName name="___MEP2" localSheetId="9">{#N/A,#N/A,FALSE,"CCTV"}</definedName>
    <definedName name="___MEP2" localSheetId="8">{#N/A,#N/A,FALSE,"CCTV"}</definedName>
    <definedName name="___MEP2" localSheetId="1">{#N/A,#N/A,FALSE,"CCTV"}</definedName>
    <definedName name="___MEP2">{#N/A,#N/A,FALSE,"CCTV"}</definedName>
    <definedName name="___NO1" localSheetId="8">#REF!</definedName>
    <definedName name="___NO1">#REF!</definedName>
    <definedName name="___NO2" localSheetId="8">#REF!</definedName>
    <definedName name="___NO2">#REF!</definedName>
    <definedName name="___P3" localSheetId="11">{#N/A,#N/A,FALSE,"特殊室（ＢＱ表）"}</definedName>
    <definedName name="___P3" localSheetId="4">{#N/A,#N/A,FALSE,"特殊室（ＢＱ表）"}</definedName>
    <definedName name="___P3" localSheetId="7">{#N/A,#N/A,FALSE,"特殊室（ＢＱ表）"}</definedName>
    <definedName name="___P3" localSheetId="6">{#N/A,#N/A,FALSE,"特殊室（ＢＱ表）"}</definedName>
    <definedName name="___P3" localSheetId="16">{#N/A,#N/A,FALSE,"特殊室（ＢＱ表）"}</definedName>
    <definedName name="___P3" localSheetId="9">{#N/A,#N/A,FALSE,"特殊室（ＢＱ表）"}</definedName>
    <definedName name="___P3" localSheetId="8">#REF!</definedName>
    <definedName name="___P3" localSheetId="1">{#N/A,#N/A,FALSE,"特殊室（ＢＱ表）"}</definedName>
    <definedName name="___P3">{#N/A,#N/A,FALSE,"特殊室（ＢＱ表）"}</definedName>
    <definedName name="___PA3" localSheetId="0">{"'Sheet1'!$L$16"}</definedName>
    <definedName name="___PA3" localSheetId="11">{"'Sheet1'!$L$16"}</definedName>
    <definedName name="___PA3" localSheetId="4">{"'Sheet1'!$L$16"}</definedName>
    <definedName name="___PA3" localSheetId="7">{"'Sheet1'!$L$16"}</definedName>
    <definedName name="___PA3" localSheetId="6">{"'Sheet1'!$L$16"}</definedName>
    <definedName name="___PA3" localSheetId="16">{"'Sheet1'!$L$16"}</definedName>
    <definedName name="___PA3" localSheetId="9">{"'Sheet1'!$L$16"}</definedName>
    <definedName name="___PA3" localSheetId="8">{"'Sheet1'!$L$16"}</definedName>
    <definedName name="___PA3" localSheetId="1">{"'Sheet1'!$L$16"}</definedName>
    <definedName name="___PA3">{"'Sheet1'!$L$16"}</definedName>
    <definedName name="___PPP3" localSheetId="11">{#N/A,#N/A,FALSE,"特殊室（ＢＱ表）"}</definedName>
    <definedName name="___PPP3" localSheetId="4">{#N/A,#N/A,FALSE,"特殊室（ＢＱ表）"}</definedName>
    <definedName name="___PPP3" localSheetId="7">{#N/A,#N/A,FALSE,"特殊室（ＢＱ表）"}</definedName>
    <definedName name="___PPP3" localSheetId="6">{#N/A,#N/A,FALSE,"特殊室（ＢＱ表）"}</definedName>
    <definedName name="___PPP3" localSheetId="16">{#N/A,#N/A,FALSE,"特殊室（ＢＱ表）"}</definedName>
    <definedName name="___PPP3" localSheetId="9">{#N/A,#N/A,FALSE,"特殊室（ＢＱ表）"}</definedName>
    <definedName name="___PPP3" localSheetId="8">#REF!</definedName>
    <definedName name="___PPP3" localSheetId="1">{#N/A,#N/A,FALSE,"特殊室（ＢＱ表）"}</definedName>
    <definedName name="___PPP3">{#N/A,#N/A,FALSE,"特殊室（ＢＱ表）"}</definedName>
    <definedName name="___PPP33" localSheetId="11">{#N/A,#N/A,FALSE,"特殊室（ＢＱ表）"}</definedName>
    <definedName name="___PPP33" localSheetId="4">{#N/A,#N/A,FALSE,"特殊室（ＢＱ表）"}</definedName>
    <definedName name="___PPP33" localSheetId="7">{#N/A,#N/A,FALSE,"特殊室（ＢＱ表）"}</definedName>
    <definedName name="___PPP33" localSheetId="6">{#N/A,#N/A,FALSE,"特殊室（ＢＱ表）"}</definedName>
    <definedName name="___PPP33" localSheetId="16">{#N/A,#N/A,FALSE,"特殊室（ＢＱ表）"}</definedName>
    <definedName name="___PPP33" localSheetId="9">{#N/A,#N/A,FALSE,"特殊室（ＢＱ表）"}</definedName>
    <definedName name="___PPP33" localSheetId="8">#REF!</definedName>
    <definedName name="___PPP33" localSheetId="1">{#N/A,#N/A,FALSE,"特殊室（ＢＱ表）"}</definedName>
    <definedName name="___PPP33">{#N/A,#N/A,FALSE,"特殊室（ＢＱ表）"}</definedName>
    <definedName name="___ppp34" localSheetId="11">{#N/A,#N/A,FALSE,"特殊室（ＢＱ表）"}</definedName>
    <definedName name="___ppp34" localSheetId="4">{#N/A,#N/A,FALSE,"特殊室（ＢＱ表）"}</definedName>
    <definedName name="___ppp34" localSheetId="7">{#N/A,#N/A,FALSE,"特殊室（ＢＱ表）"}</definedName>
    <definedName name="___ppp34" localSheetId="6">{#N/A,#N/A,FALSE,"特殊室（ＢＱ表）"}</definedName>
    <definedName name="___ppp34" localSheetId="16">{#N/A,#N/A,FALSE,"特殊室（ＢＱ表）"}</definedName>
    <definedName name="___ppp34" localSheetId="9">{#N/A,#N/A,FALSE,"特殊室（ＢＱ表）"}</definedName>
    <definedName name="___ppp34" localSheetId="8">#REF!</definedName>
    <definedName name="___ppp34" localSheetId="1">{#N/A,#N/A,FALSE,"特殊室（ＢＱ表）"}</definedName>
    <definedName name="___ppp34">{#N/A,#N/A,FALSE,"特殊室（ＢＱ表）"}</definedName>
    <definedName name="___ppp3444" localSheetId="11">{#N/A,#N/A,FALSE,"特殊室（ＢＱ表）"}</definedName>
    <definedName name="___ppp3444" localSheetId="4">{#N/A,#N/A,FALSE,"特殊室（ＢＱ表）"}</definedName>
    <definedName name="___ppp3444" localSheetId="7">{#N/A,#N/A,FALSE,"特殊室（ＢＱ表）"}</definedName>
    <definedName name="___ppp3444" localSheetId="6">{#N/A,#N/A,FALSE,"特殊室（ＢＱ表）"}</definedName>
    <definedName name="___ppp3444" localSheetId="16">{#N/A,#N/A,FALSE,"特殊室（ＢＱ表）"}</definedName>
    <definedName name="___ppp3444" localSheetId="9">{#N/A,#N/A,FALSE,"特殊室（ＢＱ表）"}</definedName>
    <definedName name="___ppp3444" localSheetId="8">#REF!</definedName>
    <definedName name="___ppp3444" localSheetId="1">{#N/A,#N/A,FALSE,"特殊室（ＢＱ表）"}</definedName>
    <definedName name="___ppp3444">{#N/A,#N/A,FALSE,"特殊室（ＢＱ表）"}</definedName>
    <definedName name="___T1" localSheetId="8">#REF!</definedName>
    <definedName name="___T1">#REF!</definedName>
    <definedName name="___tt3" localSheetId="0">{"'Sheet1'!$L$16"}</definedName>
    <definedName name="___tt3" localSheetId="11">{"'Sheet1'!$L$16"}</definedName>
    <definedName name="___tt3" localSheetId="4">{"'Sheet1'!$L$16"}</definedName>
    <definedName name="___tt3" localSheetId="7">{"'Sheet1'!$L$16"}</definedName>
    <definedName name="___tt3" localSheetId="6">{"'Sheet1'!$L$16"}</definedName>
    <definedName name="___tt3" localSheetId="16">{"'Sheet1'!$L$16"}</definedName>
    <definedName name="___tt3" localSheetId="9">{"'Sheet1'!$L$16"}</definedName>
    <definedName name="___tt3" localSheetId="8">{"'Sheet1'!$L$16"}</definedName>
    <definedName name="___tt3" localSheetId="1">{"'Sheet1'!$L$16"}</definedName>
    <definedName name="___tt3">{"'Sheet1'!$L$16"}</definedName>
    <definedName name="___TVL1" localSheetId="11">#REF!</definedName>
    <definedName name="___TVL1" localSheetId="9">#REF!</definedName>
    <definedName name="___TVL1" localSheetId="14">#REF!</definedName>
    <definedName name="___TVL1" localSheetId="8">#REF!</definedName>
    <definedName name="___TVL1">#REF!</definedName>
    <definedName name="__1__123Graph_Aｸﾞﾗﾌ_1" localSheetId="8">#REF!</definedName>
    <definedName name="__1__123Graph_Aｸﾞﾗﾌ_1">#REF!</definedName>
    <definedName name="__10__123Graph_Aｸﾞﾗﾌ_2" localSheetId="8">#REF!</definedName>
    <definedName name="__10__123Graph_Aｸﾞﾗﾌ_2">#REF!</definedName>
    <definedName name="__10__123Graph_Xｸﾞﾗﾌ_5" localSheetId="8">#REF!</definedName>
    <definedName name="__10__123Graph_Xｸﾞﾗﾌ_5">#REF!</definedName>
    <definedName name="__11__123Graph_Aｸﾞﾗﾌ_3" localSheetId="8">#REF!</definedName>
    <definedName name="__11__123Graph_Aｸﾞﾗﾌ_3">#REF!</definedName>
    <definedName name="__11__123Graph_Xｸﾞﾗﾌ_1" localSheetId="8">#REF!</definedName>
    <definedName name="__11__123Graph_Xｸﾞﾗﾌ_1">#REF!</definedName>
    <definedName name="__12__123Graph_Aｸﾞﾗﾌ_4" localSheetId="8">#REF!</definedName>
    <definedName name="__12__123Graph_Aｸﾞﾗﾌ_4">#REF!</definedName>
    <definedName name="__12__123Graph_Xｸﾞﾗﾌ_2" localSheetId="8">#REF!</definedName>
    <definedName name="__12__123Graph_Xｸﾞﾗﾌ_2">#REF!</definedName>
    <definedName name="__123Graph_A" localSheetId="0">[2]토공!#REF!</definedName>
    <definedName name="__123Graph_A" localSheetId="11">[2]토공!#REF!</definedName>
    <definedName name="__123Graph_A" localSheetId="4">[2]토공!#REF!</definedName>
    <definedName name="__123Graph_A" localSheetId="7">[2]토공!#REF!</definedName>
    <definedName name="__123Graph_A" localSheetId="5">[2]토공!#REF!</definedName>
    <definedName name="__123Graph_A" localSheetId="6">[2]토공!#REF!</definedName>
    <definedName name="__123Graph_A" localSheetId="16">[2]토공!#REF!</definedName>
    <definedName name="__123Graph_A" localSheetId="9">[2]토공!#REF!</definedName>
    <definedName name="__123Graph_A" localSheetId="12">[2]토공!#REF!</definedName>
    <definedName name="__123Graph_A" localSheetId="13">[2]토공!#REF!</definedName>
    <definedName name="__123Graph_A" localSheetId="15">[2]토공!#REF!</definedName>
    <definedName name="__123Graph_A" localSheetId="10">[2]토공!#REF!</definedName>
    <definedName name="__123Graph_A" localSheetId="8">#REF!</definedName>
    <definedName name="__123Graph_A" localSheetId="1">[2]토공!#REF!</definedName>
    <definedName name="__123Graph_A">[2]토공!#REF!</definedName>
    <definedName name="__123Graph_A120.CGM" localSheetId="8">#REF!</definedName>
    <definedName name="__123Graph_A120.CGM">#REF!</definedName>
    <definedName name="__123Graph_A150.CGM" localSheetId="8">#REF!</definedName>
    <definedName name="__123Graph_A150.CGM">#REF!</definedName>
    <definedName name="__123Graph_A180.CGM" localSheetId="8">#REF!</definedName>
    <definedName name="__123Graph_A180.CGM">#REF!</definedName>
    <definedName name="__123Graph_A210.CGM" localSheetId="8">#REF!</definedName>
    <definedName name="__123Graph_A210.CGM">#REF!</definedName>
    <definedName name="__123Graph_A240.CGM" localSheetId="8">#REF!</definedName>
    <definedName name="__123Graph_A240.CGM">#REF!</definedName>
    <definedName name="__123Graph_A270.CGM" localSheetId="8">#REF!</definedName>
    <definedName name="__123Graph_A270.CGM">#REF!</definedName>
    <definedName name="__123Graph_A300.CGM" localSheetId="8">#REF!</definedName>
    <definedName name="__123Graph_A300.CGM">#REF!</definedName>
    <definedName name="__123Graph_A60.CGN" localSheetId="8">#REF!</definedName>
    <definedName name="__123Graph_A60.CGN">#REF!</definedName>
    <definedName name="__123Graph_A90.CGM" localSheetId="8">#REF!</definedName>
    <definedName name="__123Graph_A90.CGM">#REF!</definedName>
    <definedName name="__123Graph_ACURRENT" localSheetId="8">#REF!</definedName>
    <definedName name="__123Graph_ACURRENT">#REF!</definedName>
    <definedName name="__123Graph_B" localSheetId="0">[3]집계표!#REF!</definedName>
    <definedName name="__123Graph_B" localSheetId="11">[3]집계표!#REF!</definedName>
    <definedName name="__123Graph_B" localSheetId="4">[3]집계표!#REF!</definedName>
    <definedName name="__123Graph_B" localSheetId="7">[3]집계표!#REF!</definedName>
    <definedName name="__123Graph_B" localSheetId="5">[3]집계표!#REF!</definedName>
    <definedName name="__123Graph_B" localSheetId="6">[3]집계표!#REF!</definedName>
    <definedName name="__123Graph_B" localSheetId="16">[3]집계표!#REF!</definedName>
    <definedName name="__123Graph_B" localSheetId="9">[3]집계표!#REF!</definedName>
    <definedName name="__123Graph_B" localSheetId="12">[3]집계표!#REF!</definedName>
    <definedName name="__123Graph_B" localSheetId="13">[3]집계표!#REF!</definedName>
    <definedName name="__123Graph_B" localSheetId="15">[3]집계표!#REF!</definedName>
    <definedName name="__123Graph_B" localSheetId="10">[3]집계표!#REF!</definedName>
    <definedName name="__123Graph_B" localSheetId="8">#REF!</definedName>
    <definedName name="__123Graph_B" localSheetId="1">[3]집계표!#REF!</definedName>
    <definedName name="__123Graph_B">[3]집계표!#REF!</definedName>
    <definedName name="__123Graph_B120.CGM" localSheetId="8">#REF!</definedName>
    <definedName name="__123Graph_B120.CGM">#REF!</definedName>
    <definedName name="__123Graph_B150.CGM" localSheetId="8">#REF!</definedName>
    <definedName name="__123Graph_B150.CGM">#REF!</definedName>
    <definedName name="__123Graph_B180.CGM" localSheetId="8">#REF!</definedName>
    <definedName name="__123Graph_B180.CGM">#REF!</definedName>
    <definedName name="__123Graph_B210.CGM" localSheetId="8">#REF!</definedName>
    <definedName name="__123Graph_B210.CGM">#REF!</definedName>
    <definedName name="__123Graph_B240.CGM" localSheetId="8">#REF!</definedName>
    <definedName name="__123Graph_B240.CGM">#REF!</definedName>
    <definedName name="__123Graph_B270.CGM" localSheetId="8">#REF!</definedName>
    <definedName name="__123Graph_B270.CGM">#REF!</definedName>
    <definedName name="__123Graph_B300.CGM" localSheetId="8">#REF!</definedName>
    <definedName name="__123Graph_B300.CGM">#REF!</definedName>
    <definedName name="__123Graph_B60.CGN" localSheetId="8">#REF!</definedName>
    <definedName name="__123Graph_B60.CGN">#REF!</definedName>
    <definedName name="__123Graph_B90.CGM" localSheetId="8">#REF!</definedName>
    <definedName name="__123Graph_B90.CGM">#REF!</definedName>
    <definedName name="__123Graph_C" localSheetId="0">[2]토공!#REF!</definedName>
    <definedName name="__123Graph_C" localSheetId="11">[2]토공!#REF!</definedName>
    <definedName name="__123Graph_C" localSheetId="4">[2]토공!#REF!</definedName>
    <definedName name="__123Graph_C" localSheetId="7">[2]토공!#REF!</definedName>
    <definedName name="__123Graph_C" localSheetId="5">[2]토공!#REF!</definedName>
    <definedName name="__123Graph_C" localSheetId="6">[2]토공!#REF!</definedName>
    <definedName name="__123Graph_C" localSheetId="16">[2]토공!#REF!</definedName>
    <definedName name="__123Graph_C" localSheetId="9">[2]토공!#REF!</definedName>
    <definedName name="__123Graph_C" localSheetId="12">[2]토공!#REF!</definedName>
    <definedName name="__123Graph_C" localSheetId="13">[2]토공!#REF!</definedName>
    <definedName name="__123Graph_C" localSheetId="15">[2]토공!#REF!</definedName>
    <definedName name="__123Graph_C" localSheetId="10">[2]토공!#REF!</definedName>
    <definedName name="__123Graph_C" localSheetId="8">#REF!</definedName>
    <definedName name="__123Graph_C" localSheetId="1">[2]토공!#REF!</definedName>
    <definedName name="__123Graph_C">[2]토공!#REF!</definedName>
    <definedName name="__123Graph_D" localSheetId="0">[3]집계표!#REF!</definedName>
    <definedName name="__123Graph_D" localSheetId="11">[3]집계표!#REF!</definedName>
    <definedName name="__123Graph_D" localSheetId="4">[3]집계표!#REF!</definedName>
    <definedName name="__123Graph_D" localSheetId="7">[3]집계표!#REF!</definedName>
    <definedName name="__123Graph_D" localSheetId="5">[3]집계표!#REF!</definedName>
    <definedName name="__123Graph_D" localSheetId="6">[3]집계표!#REF!</definedName>
    <definedName name="__123Graph_D" localSheetId="16">[3]집계표!#REF!</definedName>
    <definedName name="__123Graph_D" localSheetId="9">[3]집계표!#REF!</definedName>
    <definedName name="__123Graph_D" localSheetId="12">[3]집계표!#REF!</definedName>
    <definedName name="__123Graph_D" localSheetId="13">[3]집계표!#REF!</definedName>
    <definedName name="__123Graph_D" localSheetId="15">[3]집계표!#REF!</definedName>
    <definedName name="__123Graph_D" localSheetId="10">[3]집계표!#REF!</definedName>
    <definedName name="__123Graph_D" localSheetId="8">#REF!</definedName>
    <definedName name="__123Graph_D" localSheetId="1">[3]집계표!#REF!</definedName>
    <definedName name="__123Graph_D">[3]집계표!#REF!</definedName>
    <definedName name="__123Graph_E" localSheetId="0">[2]토공!#REF!</definedName>
    <definedName name="__123Graph_E" localSheetId="11">[2]토공!#REF!</definedName>
    <definedName name="__123Graph_E" localSheetId="4">[2]토공!#REF!</definedName>
    <definedName name="__123Graph_E" localSheetId="7">[2]토공!#REF!</definedName>
    <definedName name="__123Graph_E" localSheetId="5">[2]토공!#REF!</definedName>
    <definedName name="__123Graph_E" localSheetId="6">[2]토공!#REF!</definedName>
    <definedName name="__123Graph_E" localSheetId="16">[2]토공!#REF!</definedName>
    <definedName name="__123Graph_E" localSheetId="9">[2]토공!#REF!</definedName>
    <definedName name="__123Graph_E" localSheetId="12">[2]토공!#REF!</definedName>
    <definedName name="__123Graph_E" localSheetId="13">[2]토공!#REF!</definedName>
    <definedName name="__123Graph_E" localSheetId="15">[2]토공!#REF!</definedName>
    <definedName name="__123Graph_E" localSheetId="10">[2]토공!#REF!</definedName>
    <definedName name="__123Graph_E" localSheetId="8">#REF!</definedName>
    <definedName name="__123Graph_E" localSheetId="1">[2]토공!#REF!</definedName>
    <definedName name="__123Graph_E">[2]토공!#REF!</definedName>
    <definedName name="__123Graph_F" localSheetId="0">[3]집계표!#REF!</definedName>
    <definedName name="__123Graph_F" localSheetId="11">[3]집계표!#REF!</definedName>
    <definedName name="__123Graph_F" localSheetId="4">[3]집계표!#REF!</definedName>
    <definedName name="__123Graph_F" localSheetId="7">[3]집계표!#REF!</definedName>
    <definedName name="__123Graph_F" localSheetId="5">[3]집계표!#REF!</definedName>
    <definedName name="__123Graph_F" localSheetId="6">[3]집계표!#REF!</definedName>
    <definedName name="__123Graph_F" localSheetId="16">[3]집계표!#REF!</definedName>
    <definedName name="__123Graph_F" localSheetId="9">[3]집계표!#REF!</definedName>
    <definedName name="__123Graph_F" localSheetId="12">[3]집계표!#REF!</definedName>
    <definedName name="__123Graph_F" localSheetId="13">[3]집계표!#REF!</definedName>
    <definedName name="__123Graph_F" localSheetId="15">[3]집계표!#REF!</definedName>
    <definedName name="__123Graph_F" localSheetId="10">[3]집계표!#REF!</definedName>
    <definedName name="__123Graph_F" localSheetId="8">#REF!</definedName>
    <definedName name="__123Graph_F" localSheetId="1">[3]집계표!#REF!</definedName>
    <definedName name="__123Graph_F">[3]집계표!#REF!</definedName>
    <definedName name="__123Graph_LBL_A" localSheetId="8">#REF!</definedName>
    <definedName name="__123Graph_LBL_A">#REF!</definedName>
    <definedName name="__123Graph_LBL_A120.CGM" localSheetId="8">#REF!</definedName>
    <definedName name="__123Graph_LBL_A120.CGM">#REF!</definedName>
    <definedName name="__123Graph_LBL_A150.CGM" localSheetId="8">#REF!</definedName>
    <definedName name="__123Graph_LBL_A150.CGM">#REF!</definedName>
    <definedName name="__123Graph_LBL_A180.CGM" localSheetId="8">#REF!</definedName>
    <definedName name="__123Graph_LBL_A180.CGM">#REF!</definedName>
    <definedName name="__123Graph_LBL_A210.CGM" localSheetId="8">#REF!</definedName>
    <definedName name="__123Graph_LBL_A210.CGM">#REF!</definedName>
    <definedName name="__123Graph_LBL_A240.CGM" localSheetId="8">#REF!</definedName>
    <definedName name="__123Graph_LBL_A240.CGM">#REF!</definedName>
    <definedName name="__123Graph_LBL_A270.CGM" localSheetId="8">#REF!</definedName>
    <definedName name="__123Graph_LBL_A270.CGM">#REF!</definedName>
    <definedName name="__123Graph_LBL_A300.CGM" localSheetId="8">#REF!</definedName>
    <definedName name="__123Graph_LBL_A300.CGM">#REF!</definedName>
    <definedName name="__123Graph_LBL_A60.CGN" localSheetId="8">#REF!</definedName>
    <definedName name="__123Graph_LBL_A60.CGN">#REF!</definedName>
    <definedName name="__123Graph_LBL_A90.CGM" localSheetId="8">#REF!</definedName>
    <definedName name="__123Graph_LBL_A90.CGM">#REF!</definedName>
    <definedName name="__123Graph_X" localSheetId="0">[4]침하계!#REF!</definedName>
    <definedName name="__123Graph_X" localSheetId="11">[4]침하계!#REF!</definedName>
    <definedName name="__123Graph_X" localSheetId="4">[4]침하계!#REF!</definedName>
    <definedName name="__123Graph_X" localSheetId="7">[4]침하계!#REF!</definedName>
    <definedName name="__123Graph_X" localSheetId="5">[4]침하계!#REF!</definedName>
    <definedName name="__123Graph_X" localSheetId="6">[4]침하계!#REF!</definedName>
    <definedName name="__123Graph_X" localSheetId="16">[4]침하계!#REF!</definedName>
    <definedName name="__123Graph_X" localSheetId="9">[4]침하계!#REF!</definedName>
    <definedName name="__123Graph_X" localSheetId="12">[4]침하계!#REF!</definedName>
    <definedName name="__123Graph_X" localSheetId="13">[4]침하계!#REF!</definedName>
    <definedName name="__123Graph_X" localSheetId="15">[4]침하계!#REF!</definedName>
    <definedName name="__123Graph_X" localSheetId="10">[4]침하계!#REF!</definedName>
    <definedName name="__123Graph_X" localSheetId="8">#REF!</definedName>
    <definedName name="__123Graph_X" localSheetId="1">[4]침하계!#REF!</definedName>
    <definedName name="__123Graph_X">[4]침하계!#REF!</definedName>
    <definedName name="__123Graph_X120.CGM" localSheetId="8">#REF!</definedName>
    <definedName name="__123Graph_X120.CGM">#REF!</definedName>
    <definedName name="__123Graph_X150.CGM" localSheetId="8">#REF!</definedName>
    <definedName name="__123Graph_X150.CGM">#REF!</definedName>
    <definedName name="__123Graph_X180.CGM" localSheetId="8">#REF!</definedName>
    <definedName name="__123Graph_X180.CGM">#REF!</definedName>
    <definedName name="__123Graph_X210.CGM" localSheetId="8">#REF!</definedName>
    <definedName name="__123Graph_X210.CGM">#REF!</definedName>
    <definedName name="__123Graph_X240.CGM" localSheetId="8">#REF!</definedName>
    <definedName name="__123Graph_X240.CGM">#REF!</definedName>
    <definedName name="__123Graph_X270.CGM" localSheetId="8">#REF!</definedName>
    <definedName name="__123Graph_X270.CGM">#REF!</definedName>
    <definedName name="__123Graph_X300.CGM" localSheetId="8">#REF!</definedName>
    <definedName name="__123Graph_X300.CGM">#REF!</definedName>
    <definedName name="__123Graph_X60.CGN" localSheetId="8">#REF!</definedName>
    <definedName name="__123Graph_X60.CGN">#REF!</definedName>
    <definedName name="__123Graph_X90.CGM" localSheetId="8">#REF!</definedName>
    <definedName name="__123Graph_X90.CGM">#REF!</definedName>
    <definedName name="__13__123Graph_Aｸﾞﾗﾌ_5" localSheetId="8">#REF!</definedName>
    <definedName name="__13__123Graph_Aｸﾞﾗﾌ_5">#REF!</definedName>
    <definedName name="__13__123Graph_Xｸﾞﾗﾌ_3" localSheetId="8">#REF!</definedName>
    <definedName name="__13__123Graph_Xｸﾞﾗﾌ_3">#REF!</definedName>
    <definedName name="__14__123Graph_X????_1" localSheetId="8">#REF!</definedName>
    <definedName name="__14__123Graph_X????_1">#REF!</definedName>
    <definedName name="__14__123Graph_Xｸﾞﾗﾌ_4" localSheetId="8">#REF!</definedName>
    <definedName name="__14__123Graph_Xｸﾞﾗﾌ_4">#REF!</definedName>
    <definedName name="__15__123Graph_X????_2" localSheetId="8">#REF!</definedName>
    <definedName name="__15__123Graph_X????_2">#REF!</definedName>
    <definedName name="__15__123Graph_Xｸﾞﾗﾌ_5" localSheetId="8">#REF!</definedName>
    <definedName name="__15__123Graph_Xｸﾞﾗﾌ_5">#REF!</definedName>
    <definedName name="__16__123Graph_X????_3" localSheetId="8">#REF!</definedName>
    <definedName name="__16__123Graph_X????_3">#REF!</definedName>
    <definedName name="__17__123Graph_Aｸﾞﾗﾌ_5" localSheetId="8">#REF!</definedName>
    <definedName name="__17__123Graph_Aｸﾞﾗﾌ_5">#REF!</definedName>
    <definedName name="__17__123Graph_X????_4" localSheetId="8">#REF!</definedName>
    <definedName name="__17__123Graph_X????_4">#REF!</definedName>
    <definedName name="__18__123Graph_X????_5" localSheetId="8">#REF!</definedName>
    <definedName name="__18__123Graph_X????_5">#REF!</definedName>
    <definedName name="__19__123Graph_Xｸﾞﾗﾌ_1" localSheetId="8">#REF!</definedName>
    <definedName name="__19__123Graph_Xｸﾞﾗﾌ_1">#REF!</definedName>
    <definedName name="__2__123Graph_Aｸﾞﾗﾌ_1" localSheetId="11">#REF!</definedName>
    <definedName name="__2__123Graph_Aｸﾞﾗﾌ_1" localSheetId="4">#REF!</definedName>
    <definedName name="__2__123Graph_Aｸﾞﾗﾌ_1" localSheetId="7">#REF!</definedName>
    <definedName name="__2__123Graph_Aｸﾞﾗﾌ_1" localSheetId="5">#REF!</definedName>
    <definedName name="__2__123Graph_Aｸﾞﾗﾌ_1" localSheetId="6">#REF!</definedName>
    <definedName name="__2__123Graph_Aｸﾞﾗﾌ_1" localSheetId="16">#REF!</definedName>
    <definedName name="__2__123Graph_Aｸﾞﾗﾌ_1" localSheetId="9">#REF!</definedName>
    <definedName name="__2__123Graph_Aｸﾞﾗﾌ_1" localSheetId="12">#REF!</definedName>
    <definedName name="__2__123Graph_Aｸﾞﾗﾌ_1" localSheetId="13">#REF!</definedName>
    <definedName name="__2__123Graph_Aｸﾞﾗﾌ_1" localSheetId="15">#REF!</definedName>
    <definedName name="__2__123Graph_Aｸﾞﾗﾌ_1" localSheetId="10">#REF!</definedName>
    <definedName name="__2__123Graph_Aｸﾞﾗﾌ_1" localSheetId="8">#REF!</definedName>
    <definedName name="__2__123Graph_Aｸﾞﾗﾌ_1" localSheetId="1">#REF!</definedName>
    <definedName name="__2__123Graph_Aｸﾞﾗﾌ_1">#REF!</definedName>
    <definedName name="__2__123Graph_Aｸﾞﾗﾌ_2" localSheetId="8">#REF!</definedName>
    <definedName name="__2__123Graph_Aｸﾞﾗﾌ_2">#REF!</definedName>
    <definedName name="__20__123Graph_Xｸﾞﾗﾌ_2" localSheetId="8">#REF!</definedName>
    <definedName name="__20__123Graph_Xｸﾞﾗﾌ_2">#REF!</definedName>
    <definedName name="__21__123Graph_Xｸﾞﾗﾌ_3" localSheetId="8">#REF!</definedName>
    <definedName name="__21__123Graph_Xｸﾞﾗﾌ_3">#REF!</definedName>
    <definedName name="__22__123Graph_Xｸﾞﾗﾌ_4" localSheetId="8">#REF!</definedName>
    <definedName name="__22__123Graph_Xｸﾞﾗﾌ_4">#REF!</definedName>
    <definedName name="__23__123Graph_Xｸﾞﾗﾌ_5" localSheetId="8">#REF!</definedName>
    <definedName name="__23__123Graph_Xｸﾞﾗﾌ_5">#REF!</definedName>
    <definedName name="__25__123Graph_Xｸﾞﾗﾌ_2" localSheetId="8">#REF!</definedName>
    <definedName name="__25__123Graph_Xｸﾞﾗﾌ_2">#REF!</definedName>
    <definedName name="__3__123Graph_Aｸﾞﾗﾌ_1" localSheetId="8">#REF!</definedName>
    <definedName name="__3__123Graph_Aｸﾞﾗﾌ_1">#REF!</definedName>
    <definedName name="__3__123Graph_Aｸﾞﾗﾌ_3" localSheetId="8">#REF!</definedName>
    <definedName name="__3__123Graph_Aｸﾞﾗﾌ_3">#REF!</definedName>
    <definedName name="__4__123Graph_A????_1" localSheetId="8">#REF!</definedName>
    <definedName name="__4__123Graph_A????_1">#REF!</definedName>
    <definedName name="__4__123Graph_Aｸﾞﾗﾌ_2" localSheetId="8">#REF!</definedName>
    <definedName name="__4__123Graph_Aｸﾞﾗﾌ_2">#REF!</definedName>
    <definedName name="__4__123Graph_Aｸﾞﾗﾌ_4" localSheetId="8">#REF!</definedName>
    <definedName name="__4__123Graph_Aｸﾞﾗﾌ_4">#REF!</definedName>
    <definedName name="__5__123Graph_A????_2" localSheetId="8">#REF!</definedName>
    <definedName name="__5__123Graph_A????_2">#REF!</definedName>
    <definedName name="__5__123Graph_Aｸﾞﾗﾌ_1" localSheetId="8">#REF!</definedName>
    <definedName name="__5__123Graph_Aｸﾞﾗﾌ_1">#REF!</definedName>
    <definedName name="__5__123Graph_Aｸﾞﾗﾌ_3" localSheetId="8">#REF!</definedName>
    <definedName name="__5__123Graph_Aｸﾞﾗﾌ_3">#REF!</definedName>
    <definedName name="__5__123Graph_Aｸﾞﾗﾌ_5" localSheetId="8">#REF!</definedName>
    <definedName name="__5__123Graph_Aｸﾞﾗﾌ_5">#REF!</definedName>
    <definedName name="__6__123Graph_A????_3" localSheetId="8">#REF!</definedName>
    <definedName name="__6__123Graph_A????_3">#REF!</definedName>
    <definedName name="__6__123Graph_Aｸﾞﾗﾌ_4" localSheetId="8">#REF!</definedName>
    <definedName name="__6__123Graph_Aｸﾞﾗﾌ_4">#REF!</definedName>
    <definedName name="__6__123Graph_Xｸﾞﾗﾌ_1" localSheetId="8">#REF!</definedName>
    <definedName name="__6__123Graph_Xｸﾞﾗﾌ_1">#REF!</definedName>
    <definedName name="__7__123Graph_A????_4" localSheetId="8">#REF!</definedName>
    <definedName name="__7__123Graph_A????_4">#REF!</definedName>
    <definedName name="__7__123Graph_Aｸﾞﾗﾌ_5" localSheetId="8">#REF!</definedName>
    <definedName name="__7__123Graph_Aｸﾞﾗﾌ_5">#REF!</definedName>
    <definedName name="__7__123Graph_Xｸﾞﾗﾌ_2" localSheetId="8">#REF!</definedName>
    <definedName name="__7__123Graph_Xｸﾞﾗﾌ_2">#REF!</definedName>
    <definedName name="__8__123Graph_A????_5" localSheetId="8">#REF!</definedName>
    <definedName name="__8__123Graph_A????_5">#REF!</definedName>
    <definedName name="__8__123Graph_Xｸﾞﾗﾌ_3" localSheetId="8">#REF!</definedName>
    <definedName name="__8__123Graph_Xｸﾞﾗﾌ_3">#REF!</definedName>
    <definedName name="__9__123Graph_Aｸﾞﾗﾌ_1" localSheetId="8">#REF!</definedName>
    <definedName name="__9__123Graph_Aｸﾞﾗﾌ_1">#REF!</definedName>
    <definedName name="__9__123Graph_Xｸﾞﾗﾌ_4" localSheetId="8">#REF!</definedName>
    <definedName name="__9__123Graph_Xｸﾞﾗﾌ_4">#REF!</definedName>
    <definedName name="__a1" localSheetId="11">{"'Sheet1'!$L$16"}</definedName>
    <definedName name="__a1" localSheetId="4">{"'Sheet1'!$L$16"}</definedName>
    <definedName name="__a1" localSheetId="7">{"'Sheet1'!$L$16"}</definedName>
    <definedName name="__a1" localSheetId="6">{"'Sheet1'!$L$16"}</definedName>
    <definedName name="__a1" localSheetId="16">{"'Sheet1'!$L$16"}</definedName>
    <definedName name="__a1" localSheetId="9">{"'Sheet1'!$L$16"}</definedName>
    <definedName name="__a1" localSheetId="8">{"'Sheet1'!$L$16"}</definedName>
    <definedName name="__a1" localSheetId="1">{"'Sheet1'!$L$16"}</definedName>
    <definedName name="__a1">{"'Sheet1'!$L$16"}</definedName>
    <definedName name="__a129" localSheetId="11">{"Offgrid",#N/A,FALSE,"OFFGRID";"Region",#N/A,FALSE,"REGION";"Offgrid -2",#N/A,FALSE,"OFFGRID";"WTP",#N/A,FALSE,"WTP";"WTP -2",#N/A,FALSE,"WTP";"Project",#N/A,FALSE,"PROJECT";"Summary -2",#N/A,FALSE,"SUMMARY"}</definedName>
    <definedName name="__a129" localSheetId="4">{"Offgrid",#N/A,FALSE,"OFFGRID";"Region",#N/A,FALSE,"REGION";"Offgrid -2",#N/A,FALSE,"OFFGRID";"WTP",#N/A,FALSE,"WTP";"WTP -2",#N/A,FALSE,"WTP";"Project",#N/A,FALSE,"PROJECT";"Summary -2",#N/A,FALSE,"SUMMARY"}</definedName>
    <definedName name="__a129" localSheetId="7">{"Offgrid",#N/A,FALSE,"OFFGRID";"Region",#N/A,FALSE,"REGION";"Offgrid -2",#N/A,FALSE,"OFFGRID";"WTP",#N/A,FALSE,"WTP";"WTP -2",#N/A,FALSE,"WTP";"Project",#N/A,FALSE,"PROJECT";"Summary -2",#N/A,FALSE,"SUMMARY"}</definedName>
    <definedName name="__a129" localSheetId="6">{"Offgrid",#N/A,FALSE,"OFFGRID";"Region",#N/A,FALSE,"REGION";"Offgrid -2",#N/A,FALSE,"OFFGRID";"WTP",#N/A,FALSE,"WTP";"WTP -2",#N/A,FALSE,"WTP";"Project",#N/A,FALSE,"PROJECT";"Summary -2",#N/A,FALSE,"SUMMARY"}</definedName>
    <definedName name="__a129" localSheetId="16">{"Offgrid",#N/A,FALSE,"OFFGRID";"Region",#N/A,FALSE,"REGION";"Offgrid -2",#N/A,FALSE,"OFFGRID";"WTP",#N/A,FALSE,"WTP";"WTP -2",#N/A,FALSE,"WTP";"Project",#N/A,FALSE,"PROJECT";"Summary -2",#N/A,FALSE,"SUMMARY"}</definedName>
    <definedName name="__a129" localSheetId="9">{"Offgrid",#N/A,FALSE,"OFFGRID";"Region",#N/A,FALSE,"REGION";"Offgrid -2",#N/A,FALSE,"OFFGRID";"WTP",#N/A,FALSE,"WTP";"WTP -2",#N/A,FALSE,"WTP";"Project",#N/A,FALSE,"PROJECT";"Summary -2",#N/A,FALSE,"SUMMARY"}</definedName>
    <definedName name="__a129" localSheetId="8">#REF!</definedName>
    <definedName name="__a129" localSheetId="1">{"Offgrid",#N/A,FALSE,"OFFGRID";"Region",#N/A,FALSE,"REGION";"Offgrid -2",#N/A,FALSE,"OFFGRID";"WTP",#N/A,FALSE,"WTP";"WTP -2",#N/A,FALSE,"WTP";"Project",#N/A,FALSE,"PROJECT";"Summary -2",#N/A,FALSE,"SUMMARY"}</definedName>
    <definedName name="__a129">{"Offgrid",#N/A,FALSE,"OFFGRID";"Region",#N/A,FALSE,"REGION";"Offgrid -2",#N/A,FALSE,"OFFGRID";"WTP",#N/A,FALSE,"WTP";"WTP -2",#N/A,FALSE,"WTP";"Project",#N/A,FALSE,"PROJECT";"Summary -2",#N/A,FALSE,"SUMMARY"}</definedName>
    <definedName name="__a130" localSheetId="11">{"Offgrid",#N/A,FALSE,"OFFGRID";"Region",#N/A,FALSE,"REGION";"Offgrid -2",#N/A,FALSE,"OFFGRID";"WTP",#N/A,FALSE,"WTP";"WTP -2",#N/A,FALSE,"WTP";"Project",#N/A,FALSE,"PROJECT";"Summary -2",#N/A,FALSE,"SUMMARY"}</definedName>
    <definedName name="__a130" localSheetId="4">{"Offgrid",#N/A,FALSE,"OFFGRID";"Region",#N/A,FALSE,"REGION";"Offgrid -2",#N/A,FALSE,"OFFGRID";"WTP",#N/A,FALSE,"WTP";"WTP -2",#N/A,FALSE,"WTP";"Project",#N/A,FALSE,"PROJECT";"Summary -2",#N/A,FALSE,"SUMMARY"}</definedName>
    <definedName name="__a130" localSheetId="7">{"Offgrid",#N/A,FALSE,"OFFGRID";"Region",#N/A,FALSE,"REGION";"Offgrid -2",#N/A,FALSE,"OFFGRID";"WTP",#N/A,FALSE,"WTP";"WTP -2",#N/A,FALSE,"WTP";"Project",#N/A,FALSE,"PROJECT";"Summary -2",#N/A,FALSE,"SUMMARY"}</definedName>
    <definedName name="__a130" localSheetId="6">{"Offgrid",#N/A,FALSE,"OFFGRID";"Region",#N/A,FALSE,"REGION";"Offgrid -2",#N/A,FALSE,"OFFGRID";"WTP",#N/A,FALSE,"WTP";"WTP -2",#N/A,FALSE,"WTP";"Project",#N/A,FALSE,"PROJECT";"Summary -2",#N/A,FALSE,"SUMMARY"}</definedName>
    <definedName name="__a130" localSheetId="16">{"Offgrid",#N/A,FALSE,"OFFGRID";"Region",#N/A,FALSE,"REGION";"Offgrid -2",#N/A,FALSE,"OFFGRID";"WTP",#N/A,FALSE,"WTP";"WTP -2",#N/A,FALSE,"WTP";"Project",#N/A,FALSE,"PROJECT";"Summary -2",#N/A,FALSE,"SUMMARY"}</definedName>
    <definedName name="__a130" localSheetId="9">{"Offgrid",#N/A,FALSE,"OFFGRID";"Region",#N/A,FALSE,"REGION";"Offgrid -2",#N/A,FALSE,"OFFGRID";"WTP",#N/A,FALSE,"WTP";"WTP -2",#N/A,FALSE,"WTP";"Project",#N/A,FALSE,"PROJECT";"Summary -2",#N/A,FALSE,"SUMMARY"}</definedName>
    <definedName name="__a130" localSheetId="8">#REF!</definedName>
    <definedName name="__a130" localSheetId="1">{"Offgrid",#N/A,FALSE,"OFFGRID";"Region",#N/A,FALSE,"REGION";"Offgrid -2",#N/A,FALSE,"OFFGRID";"WTP",#N/A,FALSE,"WTP";"WTP -2",#N/A,FALSE,"WTP";"Project",#N/A,FALSE,"PROJECT";"Summary -2",#N/A,FALSE,"SUMMARY"}</definedName>
    <definedName name="__a130">{"Offgrid",#N/A,FALSE,"OFFGRID";"Region",#N/A,FALSE,"REGION";"Offgrid -2",#N/A,FALSE,"OFFGRID";"WTP",#N/A,FALSE,"WTP";"WTP -2",#N/A,FALSE,"WTP";"Project",#N/A,FALSE,"PROJECT";"Summary -2",#N/A,FALSE,"SUMMARY"}</definedName>
    <definedName name="__Cty501" localSheetId="0">{"'Sheet1'!$L$16"}</definedName>
    <definedName name="__Cty501" localSheetId="11">{"'Sheet1'!$L$16"}</definedName>
    <definedName name="__Cty501" localSheetId="4">{"'Sheet1'!$L$16"}</definedName>
    <definedName name="__Cty501" localSheetId="7">{"'Sheet1'!$L$16"}</definedName>
    <definedName name="__Cty501" localSheetId="6">{"'Sheet1'!$L$16"}</definedName>
    <definedName name="__Cty501" localSheetId="16">{"'Sheet1'!$L$16"}</definedName>
    <definedName name="__Cty501" localSheetId="9">{"'Sheet1'!$L$16"}</definedName>
    <definedName name="__Cty501" localSheetId="8">{"'Sheet1'!$L$16"}</definedName>
    <definedName name="__Cty501" localSheetId="1">{"'Sheet1'!$L$16"}</definedName>
    <definedName name="__Cty501">{"'Sheet1'!$L$16"}</definedName>
    <definedName name="__d1500" localSheetId="0">{"'Sheet1'!$L$16"}</definedName>
    <definedName name="__d1500" localSheetId="11">{"'Sheet1'!$L$16"}</definedName>
    <definedName name="__d1500" localSheetId="4">{"'Sheet1'!$L$16"}</definedName>
    <definedName name="__d1500" localSheetId="7">{"'Sheet1'!$L$16"}</definedName>
    <definedName name="__d1500" localSheetId="6">{"'Sheet1'!$L$16"}</definedName>
    <definedName name="__d1500" localSheetId="16">{"'Sheet1'!$L$16"}</definedName>
    <definedName name="__d1500" localSheetId="9">{"'Sheet1'!$L$16"}</definedName>
    <definedName name="__d1500" localSheetId="8">{"'Sheet1'!$L$16"}</definedName>
    <definedName name="__d1500" localSheetId="1">{"'Sheet1'!$L$16"}</definedName>
    <definedName name="__d1500">{"'Sheet1'!$L$16"}</definedName>
    <definedName name="__dam24">[1]GIAVLIEU!$M$51</definedName>
    <definedName name="__ECS1"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IntlFixup">TRUE</definedName>
    <definedName name="__lop111" localSheetId="8">#REF!</definedName>
    <definedName name="__lop111">#REF!</definedName>
    <definedName name="__MCC3" localSheetId="11">{#N/A,#N/A,FALSE,"CCTV"}</definedName>
    <definedName name="__MCC3" localSheetId="4">{#N/A,#N/A,FALSE,"CCTV"}</definedName>
    <definedName name="__MCC3" localSheetId="7">{#N/A,#N/A,FALSE,"CCTV"}</definedName>
    <definedName name="__MCC3" localSheetId="6">{#N/A,#N/A,FALSE,"CCTV"}</definedName>
    <definedName name="__MCC3" localSheetId="16">{#N/A,#N/A,FALSE,"CCTV"}</definedName>
    <definedName name="__MCC3" localSheetId="9">{#N/A,#N/A,FALSE,"CCTV"}</definedName>
    <definedName name="__MCC3" localSheetId="8">{#N/A,#N/A,FALSE,"CCTV"}</definedName>
    <definedName name="__MCC3" localSheetId="1">{#N/A,#N/A,FALSE,"CCTV"}</definedName>
    <definedName name="__MCC3">{#N/A,#N/A,FALSE,"CCTV"}</definedName>
    <definedName name="__MEP2" localSheetId="11">{#N/A,#N/A,FALSE,"CCTV"}</definedName>
    <definedName name="__MEP2" localSheetId="4">{#N/A,#N/A,FALSE,"CCTV"}</definedName>
    <definedName name="__MEP2" localSheetId="7">{#N/A,#N/A,FALSE,"CCTV"}</definedName>
    <definedName name="__MEP2" localSheetId="6">{#N/A,#N/A,FALSE,"CCTV"}</definedName>
    <definedName name="__MEP2" localSheetId="16">{#N/A,#N/A,FALSE,"CCTV"}</definedName>
    <definedName name="__MEP2" localSheetId="9">{#N/A,#N/A,FALSE,"CCTV"}</definedName>
    <definedName name="__MEP2" localSheetId="8">{#N/A,#N/A,FALSE,"CCTV"}</definedName>
    <definedName name="__MEP2" localSheetId="1">{#N/A,#N/A,FALSE,"CCTV"}</definedName>
    <definedName name="__MEP2">{#N/A,#N/A,FALSE,"CCTV"}</definedName>
    <definedName name="__NO1" localSheetId="8">#REF!</definedName>
    <definedName name="__NO1">#REF!</definedName>
    <definedName name="__NO2" localSheetId="8">#REF!</definedName>
    <definedName name="__NO2">#REF!</definedName>
    <definedName name="__NSO2" localSheetId="11">{"'Sheet1'!$L$16"}</definedName>
    <definedName name="__NSO2" localSheetId="4">{"'Sheet1'!$L$16"}</definedName>
    <definedName name="__NSO2" localSheetId="7">{"'Sheet1'!$L$16"}</definedName>
    <definedName name="__NSO2" localSheetId="6">{"'Sheet1'!$L$16"}</definedName>
    <definedName name="__NSO2" localSheetId="16">{"'Sheet1'!$L$16"}</definedName>
    <definedName name="__NSO2" localSheetId="9">{"'Sheet1'!$L$16"}</definedName>
    <definedName name="__NSO2" localSheetId="8">{"'Sheet1'!$L$16"}</definedName>
    <definedName name="__NSO2" localSheetId="1">{"'Sheet1'!$L$16"}</definedName>
    <definedName name="__NSO2">{"'Sheet1'!$L$16"}</definedName>
    <definedName name="__P3" localSheetId="11">{#N/A,#N/A,FALSE,"特殊室（ＢＱ表）"}</definedName>
    <definedName name="__P3" localSheetId="4">{#N/A,#N/A,FALSE,"特殊室（ＢＱ表）"}</definedName>
    <definedName name="__P3" localSheetId="7">{#N/A,#N/A,FALSE,"特殊室（ＢＱ表）"}</definedName>
    <definedName name="__P3" localSheetId="6">{#N/A,#N/A,FALSE,"特殊室（ＢＱ表）"}</definedName>
    <definedName name="__P3" localSheetId="16">{#N/A,#N/A,FALSE,"特殊室（ＢＱ表）"}</definedName>
    <definedName name="__P3" localSheetId="9">{#N/A,#N/A,FALSE,"特殊室（ＢＱ表）"}</definedName>
    <definedName name="__P3" localSheetId="8">#REF!</definedName>
    <definedName name="__P3" localSheetId="1">{#N/A,#N/A,FALSE,"特殊室（ＢＱ表）"}</definedName>
    <definedName name="__P3">{#N/A,#N/A,FALSE,"特殊室（ＢＱ表）"}</definedName>
    <definedName name="__PA3" localSheetId="0">{"'Sheet1'!$L$16"}</definedName>
    <definedName name="__PA3" localSheetId="11">{"'Sheet1'!$L$16"}</definedName>
    <definedName name="__PA3" localSheetId="4">{"'Sheet1'!$L$16"}</definedName>
    <definedName name="__PA3" localSheetId="7">{"'Sheet1'!$L$16"}</definedName>
    <definedName name="__PA3" localSheetId="6">{"'Sheet1'!$L$16"}</definedName>
    <definedName name="__PA3" localSheetId="16">{"'Sheet1'!$L$16"}</definedName>
    <definedName name="__PA3" localSheetId="9">{"'Sheet1'!$L$16"}</definedName>
    <definedName name="__PA3" localSheetId="8">{"'Sheet1'!$L$16"}</definedName>
    <definedName name="__PA3" localSheetId="1">{"'Sheet1'!$L$16"}</definedName>
    <definedName name="__PA3">{"'Sheet1'!$L$16"}</definedName>
    <definedName name="__PL7" localSheetId="11">{#N/A,#N/A,TRUE,"대 차 대 조 표"}</definedName>
    <definedName name="__PL7" localSheetId="4">{#N/A,#N/A,TRUE,"대 차 대 조 표"}</definedName>
    <definedName name="__PL7" localSheetId="7">{#N/A,#N/A,TRUE,"대 차 대 조 표"}</definedName>
    <definedName name="__PL7" localSheetId="6">{#N/A,#N/A,TRUE,"대 차 대 조 표"}</definedName>
    <definedName name="__PL7" localSheetId="16">{#N/A,#N/A,TRUE,"대 차 대 조 표"}</definedName>
    <definedName name="__PL7" localSheetId="9">{#N/A,#N/A,TRUE,"대 차 대 조 표"}</definedName>
    <definedName name="__PL7" localSheetId="8">{#N/A,#N/A,TRUE,"대 차 대 조 표"}</definedName>
    <definedName name="__PL7" localSheetId="1">{#N/A,#N/A,TRUE,"대 차 대 조 표"}</definedName>
    <definedName name="__PL7">{#N/A,#N/A,TRUE,"대 차 대 조 표"}</definedName>
    <definedName name="__PPP3" localSheetId="11">{#N/A,#N/A,FALSE,"特殊室（ＢＱ表）"}</definedName>
    <definedName name="__PPP3" localSheetId="4">{#N/A,#N/A,FALSE,"特殊室（ＢＱ表）"}</definedName>
    <definedName name="__PPP3" localSheetId="7">{#N/A,#N/A,FALSE,"特殊室（ＢＱ表）"}</definedName>
    <definedName name="__PPP3" localSheetId="6">{#N/A,#N/A,FALSE,"特殊室（ＢＱ表）"}</definedName>
    <definedName name="__PPP3" localSheetId="16">{#N/A,#N/A,FALSE,"特殊室（ＢＱ表）"}</definedName>
    <definedName name="__PPP3" localSheetId="9">{#N/A,#N/A,FALSE,"特殊室（ＢＱ表）"}</definedName>
    <definedName name="__PPP3" localSheetId="8">#REF!</definedName>
    <definedName name="__PPP3" localSheetId="1">{#N/A,#N/A,FALSE,"特殊室（ＢＱ表）"}</definedName>
    <definedName name="__PPP3">{#N/A,#N/A,FALSE,"特殊室（ＢＱ表）"}</definedName>
    <definedName name="__PPP33" localSheetId="11">{#N/A,#N/A,FALSE,"特殊室（ＢＱ表）"}</definedName>
    <definedName name="__PPP33" localSheetId="4">{#N/A,#N/A,FALSE,"特殊室（ＢＱ表）"}</definedName>
    <definedName name="__PPP33" localSheetId="7">{#N/A,#N/A,FALSE,"特殊室（ＢＱ表）"}</definedName>
    <definedName name="__PPP33" localSheetId="6">{#N/A,#N/A,FALSE,"特殊室（ＢＱ表）"}</definedName>
    <definedName name="__PPP33" localSheetId="16">{#N/A,#N/A,FALSE,"特殊室（ＢＱ表）"}</definedName>
    <definedName name="__PPP33" localSheetId="9">{#N/A,#N/A,FALSE,"特殊室（ＢＱ表）"}</definedName>
    <definedName name="__PPP33" localSheetId="8">#REF!</definedName>
    <definedName name="__PPP33" localSheetId="1">{#N/A,#N/A,FALSE,"特殊室（ＢＱ表）"}</definedName>
    <definedName name="__PPP33">{#N/A,#N/A,FALSE,"特殊室（ＢＱ表）"}</definedName>
    <definedName name="__ppp34" localSheetId="11">{#N/A,#N/A,FALSE,"特殊室（ＢＱ表）"}</definedName>
    <definedName name="__ppp34" localSheetId="4">{#N/A,#N/A,FALSE,"特殊室（ＢＱ表）"}</definedName>
    <definedName name="__ppp34" localSheetId="7">{#N/A,#N/A,FALSE,"特殊室（ＢＱ表）"}</definedName>
    <definedName name="__ppp34" localSheetId="6">{#N/A,#N/A,FALSE,"特殊室（ＢＱ表）"}</definedName>
    <definedName name="__ppp34" localSheetId="16">{#N/A,#N/A,FALSE,"特殊室（ＢＱ表）"}</definedName>
    <definedName name="__ppp34" localSheetId="9">{#N/A,#N/A,FALSE,"特殊室（ＢＱ表）"}</definedName>
    <definedName name="__ppp34" localSheetId="8">#REF!</definedName>
    <definedName name="__ppp34" localSheetId="1">{#N/A,#N/A,FALSE,"特殊室（ＢＱ表）"}</definedName>
    <definedName name="__ppp34">{#N/A,#N/A,FALSE,"特殊室（ＢＱ表）"}</definedName>
    <definedName name="__ppp3444" localSheetId="11">{#N/A,#N/A,FALSE,"特殊室（ＢＱ表）"}</definedName>
    <definedName name="__ppp3444" localSheetId="4">{#N/A,#N/A,FALSE,"特殊室（ＢＱ表）"}</definedName>
    <definedName name="__ppp3444" localSheetId="7">{#N/A,#N/A,FALSE,"特殊室（ＢＱ表）"}</definedName>
    <definedName name="__ppp3444" localSheetId="6">{#N/A,#N/A,FALSE,"特殊室（ＢＱ表）"}</definedName>
    <definedName name="__ppp3444" localSheetId="16">{#N/A,#N/A,FALSE,"特殊室（ＢＱ表）"}</definedName>
    <definedName name="__ppp3444" localSheetId="9">{#N/A,#N/A,FALSE,"特殊室（ＢＱ表）"}</definedName>
    <definedName name="__ppp3444" localSheetId="8">#REF!</definedName>
    <definedName name="__ppp3444" localSheetId="1">{#N/A,#N/A,FALSE,"特殊室（ＢＱ表）"}</definedName>
    <definedName name="__ppp3444">{#N/A,#N/A,FALSE,"特殊室（ＢＱ表）"}</definedName>
    <definedName name="__T1" localSheetId="8">#REF!</definedName>
    <definedName name="__T1">#REF!</definedName>
    <definedName name="__T3" localSheetId="11">{"'Sheet1'!$L$16"}</definedName>
    <definedName name="__T3" localSheetId="4">{"'Sheet1'!$L$16"}</definedName>
    <definedName name="__T3" localSheetId="7">{"'Sheet1'!$L$16"}</definedName>
    <definedName name="__T3" localSheetId="6">{"'Sheet1'!$L$16"}</definedName>
    <definedName name="__T3" localSheetId="16">{"'Sheet1'!$L$16"}</definedName>
    <definedName name="__T3" localSheetId="9">{"'Sheet1'!$L$16"}</definedName>
    <definedName name="__T3" localSheetId="8">{"'Sheet1'!$L$16"}</definedName>
    <definedName name="__T3" localSheetId="1">{"'Sheet1'!$L$16"}</definedName>
    <definedName name="__T3">{"'Sheet1'!$L$16"}</definedName>
    <definedName name="__tt3" localSheetId="0">{"'Sheet1'!$L$16"}</definedName>
    <definedName name="__tt3" localSheetId="11">{"'Sheet1'!$L$16"}</definedName>
    <definedName name="__tt3" localSheetId="4">{"'Sheet1'!$L$16"}</definedName>
    <definedName name="__tt3" localSheetId="7">{"'Sheet1'!$L$16"}</definedName>
    <definedName name="__tt3" localSheetId="6">{"'Sheet1'!$L$16"}</definedName>
    <definedName name="__tt3" localSheetId="16">{"'Sheet1'!$L$16"}</definedName>
    <definedName name="__tt3" localSheetId="9">{"'Sheet1'!$L$16"}</definedName>
    <definedName name="__tt3" localSheetId="8">{"'Sheet1'!$L$16"}</definedName>
    <definedName name="__tt3" localSheetId="1">{"'Sheet1'!$L$16"}</definedName>
    <definedName name="__tt3">{"'Sheet1'!$L$16"}</definedName>
    <definedName name="__TVL1" localSheetId="11">#REF!</definedName>
    <definedName name="__TVL1" localSheetId="9">#REF!</definedName>
    <definedName name="__TVL1" localSheetId="14">#REF!</definedName>
    <definedName name="__TVL1" localSheetId="8">#REF!</definedName>
    <definedName name="__TVL1">#REF!</definedName>
    <definedName name="_1__123Graph_A????_1" localSheetId="8">#REF!</definedName>
    <definedName name="_1__123Graph_A????_1">#REF!</definedName>
    <definedName name="_1__123Graph_ACHART_1">'[5]6MONTHS'!$AI$39:$AO$39</definedName>
    <definedName name="_1__123Graph_Aｸﾞﾗﾌ_1" localSheetId="11">#REF!</definedName>
    <definedName name="_1__123Graph_Aｸﾞﾗﾌ_1" localSheetId="4">#REF!</definedName>
    <definedName name="_1__123Graph_Aｸﾞﾗﾌ_1" localSheetId="7">#REF!</definedName>
    <definedName name="_1__123Graph_Aｸﾞﾗﾌ_1" localSheetId="5">#REF!</definedName>
    <definedName name="_1__123Graph_Aｸﾞﾗﾌ_1" localSheetId="6">#REF!</definedName>
    <definedName name="_1__123Graph_Aｸﾞﾗﾌ_1" localSheetId="16">#REF!</definedName>
    <definedName name="_1__123Graph_Aｸﾞﾗﾌ_1" localSheetId="9">#REF!</definedName>
    <definedName name="_1__123Graph_Aｸﾞﾗﾌ_1" localSheetId="12">#REF!</definedName>
    <definedName name="_1__123Graph_Aｸﾞﾗﾌ_1" localSheetId="13">#REF!</definedName>
    <definedName name="_1__123Graph_Aｸﾞﾗﾌ_1" localSheetId="15">#REF!</definedName>
    <definedName name="_1__123Graph_Aｸﾞﾗﾌ_1" localSheetId="10">#REF!</definedName>
    <definedName name="_1__123Graph_Aｸﾞﾗﾌ_1" localSheetId="8">#REF!</definedName>
    <definedName name="_1__123Graph_Aｸﾞﾗﾌ_1" localSheetId="1">#REF!</definedName>
    <definedName name="_1__123Graph_Aｸﾞﾗﾌ_1">#REF!</definedName>
    <definedName name="_10__123Graph_Aｸﾞﾗﾌ_1" localSheetId="8">#REF!</definedName>
    <definedName name="_10__123Graph_Aｸﾞﾗﾌ_1">#REF!</definedName>
    <definedName name="_10__123Graph_Aｸﾞﾗﾌ_2" localSheetId="8">#REF!</definedName>
    <definedName name="_10__123Graph_Aｸﾞﾗﾌ_2">#REF!</definedName>
    <definedName name="_10__123Graph_Aｸﾞﾗﾌ_3" localSheetId="8">#REF!</definedName>
    <definedName name="_10__123Graph_Aｸﾞﾗﾌ_3">#REF!</definedName>
    <definedName name="_10__123Graph_Aｸﾞﾗﾌ_4" localSheetId="11">#REF!</definedName>
    <definedName name="_10__123Graph_Aｸﾞﾗﾌ_4" localSheetId="4">#REF!</definedName>
    <definedName name="_10__123Graph_Aｸﾞﾗﾌ_4" localSheetId="7">#REF!</definedName>
    <definedName name="_10__123Graph_Aｸﾞﾗﾌ_4" localSheetId="5">#REF!</definedName>
    <definedName name="_10__123Graph_Aｸﾞﾗﾌ_4" localSheetId="6">#REF!</definedName>
    <definedName name="_10__123Graph_Aｸﾞﾗﾌ_4" localSheetId="16">#REF!</definedName>
    <definedName name="_10__123Graph_Aｸﾞﾗﾌ_4" localSheetId="9">#REF!</definedName>
    <definedName name="_10__123Graph_Aｸﾞﾗﾌ_4" localSheetId="12">#REF!</definedName>
    <definedName name="_10__123Graph_Aｸﾞﾗﾌ_4" localSheetId="13">#REF!</definedName>
    <definedName name="_10__123Graph_Aｸﾞﾗﾌ_4" localSheetId="15">#REF!</definedName>
    <definedName name="_10__123Graph_Aｸﾞﾗﾌ_4" localSheetId="10">#REF!</definedName>
    <definedName name="_10__123Graph_Aｸﾞﾗﾌ_4" localSheetId="8">#REF!</definedName>
    <definedName name="_10__123Graph_Aｸﾞﾗﾌ_4" localSheetId="1">#REF!</definedName>
    <definedName name="_10__123Graph_Aｸﾞﾗﾌ_4">#REF!</definedName>
    <definedName name="_10__123Graph_Aｸﾞﾗﾌ_5" localSheetId="11">#REF!</definedName>
    <definedName name="_10__123Graph_Aｸﾞﾗﾌ_5" localSheetId="4">#REF!</definedName>
    <definedName name="_10__123Graph_Aｸﾞﾗﾌ_5" localSheetId="7">#REF!</definedName>
    <definedName name="_10__123Graph_Aｸﾞﾗﾌ_5" localSheetId="5">#REF!</definedName>
    <definedName name="_10__123Graph_Aｸﾞﾗﾌ_5" localSheetId="6">#REF!</definedName>
    <definedName name="_10__123Graph_Aｸﾞﾗﾌ_5" localSheetId="16">#REF!</definedName>
    <definedName name="_10__123Graph_Aｸﾞﾗﾌ_5" localSheetId="9">#REF!</definedName>
    <definedName name="_10__123Graph_Aｸﾞﾗﾌ_5" localSheetId="12">#REF!</definedName>
    <definedName name="_10__123Graph_Aｸﾞﾗﾌ_5" localSheetId="13">#REF!</definedName>
    <definedName name="_10__123Graph_Aｸﾞﾗﾌ_5" localSheetId="15">#REF!</definedName>
    <definedName name="_10__123Graph_Aｸﾞﾗﾌ_5" localSheetId="10">#REF!</definedName>
    <definedName name="_10__123Graph_Aｸﾞﾗﾌ_5" localSheetId="8">#REF!</definedName>
    <definedName name="_10__123Graph_Aｸﾞﾗﾌ_5" localSheetId="1">#REF!</definedName>
    <definedName name="_10__123Graph_Aｸﾞﾗﾌ_5">#REF!</definedName>
    <definedName name="_10__123Graph_Xｸﾞﾗﾌ_1" localSheetId="8">#REF!</definedName>
    <definedName name="_10__123Graph_Xｸﾞﾗﾌ_1">#REF!</definedName>
    <definedName name="_10__123Graph_Xｸﾞﾗﾌ_3" localSheetId="11">#REF!</definedName>
    <definedName name="_10__123Graph_Xｸﾞﾗﾌ_3" localSheetId="4">#REF!</definedName>
    <definedName name="_10__123Graph_Xｸﾞﾗﾌ_3" localSheetId="7">#REF!</definedName>
    <definedName name="_10__123Graph_Xｸﾞﾗﾌ_3" localSheetId="5">#REF!</definedName>
    <definedName name="_10__123Graph_Xｸﾞﾗﾌ_3" localSheetId="6">#REF!</definedName>
    <definedName name="_10__123Graph_Xｸﾞﾗﾌ_3" localSheetId="16">#REF!</definedName>
    <definedName name="_10__123Graph_Xｸﾞﾗﾌ_3" localSheetId="9">#REF!</definedName>
    <definedName name="_10__123Graph_Xｸﾞﾗﾌ_3" localSheetId="12">#REF!</definedName>
    <definedName name="_10__123Graph_Xｸﾞﾗﾌ_3" localSheetId="13">#REF!</definedName>
    <definedName name="_10__123Graph_Xｸﾞﾗﾌ_3" localSheetId="15">#REF!</definedName>
    <definedName name="_10__123Graph_Xｸﾞﾗﾌ_3" localSheetId="10">#REF!</definedName>
    <definedName name="_10__123Graph_Xｸﾞﾗﾌ_3" localSheetId="8">#REF!</definedName>
    <definedName name="_10__123Graph_Xｸﾞﾗﾌ_3" localSheetId="1">#REF!</definedName>
    <definedName name="_10__123Graph_Xｸﾞﾗﾌ_3">#REF!</definedName>
    <definedName name="_10__123Graph_Xｸﾞﾗﾌ_5" localSheetId="11">#REF!</definedName>
    <definedName name="_10__123Graph_Xｸﾞﾗﾌ_5" localSheetId="4">#REF!</definedName>
    <definedName name="_10__123Graph_Xｸﾞﾗﾌ_5" localSheetId="7">#REF!</definedName>
    <definedName name="_10__123Graph_Xｸﾞﾗﾌ_5" localSheetId="5">#REF!</definedName>
    <definedName name="_10__123Graph_Xｸﾞﾗﾌ_5" localSheetId="6">#REF!</definedName>
    <definedName name="_10__123Graph_Xｸﾞﾗﾌ_5" localSheetId="16">#REF!</definedName>
    <definedName name="_10__123Graph_Xｸﾞﾗﾌ_5" localSheetId="9">#REF!</definedName>
    <definedName name="_10__123Graph_Xｸﾞﾗﾌ_5" localSheetId="12">#REF!</definedName>
    <definedName name="_10__123Graph_Xｸﾞﾗﾌ_5" localSheetId="13">#REF!</definedName>
    <definedName name="_10__123Graph_Xｸﾞﾗﾌ_5" localSheetId="15">#REF!</definedName>
    <definedName name="_10__123Graph_Xｸﾞﾗﾌ_5" localSheetId="10">#REF!</definedName>
    <definedName name="_10__123Graph_Xｸﾞﾗﾌ_5" localSheetId="8">#REF!</definedName>
    <definedName name="_10__123Graph_Xｸﾞﾗﾌ_5" localSheetId="1">#REF!</definedName>
    <definedName name="_10__123Graph_Xｸﾞﾗﾌ_5">#REF!</definedName>
    <definedName name="_100__123Graph_Xｸﾞﾗﾌ_3" localSheetId="8">#REF!</definedName>
    <definedName name="_100__123Graph_Xｸﾞﾗﾌ_3">#REF!</definedName>
    <definedName name="_103__123Graph_X????_4" localSheetId="8">#REF!</definedName>
    <definedName name="_103__123Graph_X????_4">#REF!</definedName>
    <definedName name="_103__123Graph_Xｸﾞﾗﾌ_5" localSheetId="8">#REF!</definedName>
    <definedName name="_103__123Graph_Xｸﾞﾗﾌ_5">#REF!</definedName>
    <definedName name="_106__123Graph_Xｸﾞﾗﾌ_4" localSheetId="8">#REF!</definedName>
    <definedName name="_106__123Graph_Xｸﾞﾗﾌ_4">#REF!</definedName>
    <definedName name="_108__123Graph_X????_5" localSheetId="8">#REF!</definedName>
    <definedName name="_108__123Graph_X????_5">#REF!</definedName>
    <definedName name="_11__123Graph_Aｸﾞﾗﾌ_2" localSheetId="8">#REF!</definedName>
    <definedName name="_11__123Graph_Aｸﾞﾗﾌ_2">#REF!</definedName>
    <definedName name="_11__123Graph_Aｸﾞﾗﾌ_3" localSheetId="11">#REF!</definedName>
    <definedName name="_11__123Graph_Aｸﾞﾗﾌ_3" localSheetId="4">#REF!</definedName>
    <definedName name="_11__123Graph_Aｸﾞﾗﾌ_3" localSheetId="7">#REF!</definedName>
    <definedName name="_11__123Graph_Aｸﾞﾗﾌ_3" localSheetId="5">#REF!</definedName>
    <definedName name="_11__123Graph_Aｸﾞﾗﾌ_3" localSheetId="6">#REF!</definedName>
    <definedName name="_11__123Graph_Aｸﾞﾗﾌ_3" localSheetId="16">#REF!</definedName>
    <definedName name="_11__123Graph_Aｸﾞﾗﾌ_3" localSheetId="9">#REF!</definedName>
    <definedName name="_11__123Graph_Aｸﾞﾗﾌ_3" localSheetId="12">#REF!</definedName>
    <definedName name="_11__123Graph_Aｸﾞﾗﾌ_3" localSheetId="13">#REF!</definedName>
    <definedName name="_11__123Graph_Aｸﾞﾗﾌ_3" localSheetId="15">#REF!</definedName>
    <definedName name="_11__123Graph_Aｸﾞﾗﾌ_3" localSheetId="10">#REF!</definedName>
    <definedName name="_11__123Graph_Aｸﾞﾗﾌ_3" localSheetId="8">#REF!</definedName>
    <definedName name="_11__123Graph_Aｸﾞﾗﾌ_3" localSheetId="1">#REF!</definedName>
    <definedName name="_11__123Graph_Aｸﾞﾗﾌ_3">#REF!</definedName>
    <definedName name="_11__123Graph_Aｸﾞﾗﾌ_4" localSheetId="8">#REF!</definedName>
    <definedName name="_11__123Graph_Aｸﾞﾗﾌ_4">#REF!</definedName>
    <definedName name="_11__123Graph_X????_1" localSheetId="8">#REF!</definedName>
    <definedName name="_11__123Graph_X????_1">#REF!</definedName>
    <definedName name="_11__123Graph_Xｸﾞﾗﾌ_1" localSheetId="8">#REF!</definedName>
    <definedName name="_11__123Graph_Xｸﾞﾗﾌ_1">#REF!</definedName>
    <definedName name="_11__123Graph_Xｸﾞﾗﾌ_2" localSheetId="8">#REF!</definedName>
    <definedName name="_11__123Graph_Xｸﾞﾗﾌ_2">#REF!</definedName>
    <definedName name="_11__123Graph_Xｸﾞﾗﾌ_4" localSheetId="11">#REF!</definedName>
    <definedName name="_11__123Graph_Xｸﾞﾗﾌ_4" localSheetId="4">#REF!</definedName>
    <definedName name="_11__123Graph_Xｸﾞﾗﾌ_4" localSheetId="7">#REF!</definedName>
    <definedName name="_11__123Graph_Xｸﾞﾗﾌ_4" localSheetId="5">#REF!</definedName>
    <definedName name="_11__123Graph_Xｸﾞﾗﾌ_4" localSheetId="6">#REF!</definedName>
    <definedName name="_11__123Graph_Xｸﾞﾗﾌ_4" localSheetId="16">#REF!</definedName>
    <definedName name="_11__123Graph_Xｸﾞﾗﾌ_4" localSheetId="9">#REF!</definedName>
    <definedName name="_11__123Graph_Xｸﾞﾗﾌ_4" localSheetId="12">#REF!</definedName>
    <definedName name="_11__123Graph_Xｸﾞﾗﾌ_4" localSheetId="13">#REF!</definedName>
    <definedName name="_11__123Graph_Xｸﾞﾗﾌ_4" localSheetId="15">#REF!</definedName>
    <definedName name="_11__123Graph_Xｸﾞﾗﾌ_4" localSheetId="10">#REF!</definedName>
    <definedName name="_11__123Graph_Xｸﾞﾗﾌ_4" localSheetId="8">#REF!</definedName>
    <definedName name="_11__123Graph_Xｸﾞﾗﾌ_4" localSheetId="1">#REF!</definedName>
    <definedName name="_11__123Graph_Xｸﾞﾗﾌ_4">#REF!</definedName>
    <definedName name="_112__123Graph_Xｸﾞﾗﾌ_5" localSheetId="8">#REF!</definedName>
    <definedName name="_112__123Graph_Xｸﾞﾗﾌ_5">#REF!</definedName>
    <definedName name="_116__123Graph_Xｸﾞﾗﾌ_1" localSheetId="8">#REF!</definedName>
    <definedName name="_116__123Graph_Xｸﾞﾗﾌ_1">#REF!</definedName>
    <definedName name="_12__123Graph_A????_2" localSheetId="8">#REF!</definedName>
    <definedName name="_12__123Graph_A????_2">#REF!</definedName>
    <definedName name="_12__123Graph_Aｸﾞﾗﾌ_1" localSheetId="8">#REF!</definedName>
    <definedName name="_12__123Graph_Aｸﾞﾗﾌ_1">#REF!</definedName>
    <definedName name="_12__123Graph_Aｸﾞﾗﾌ_2" localSheetId="8">#REF!</definedName>
    <definedName name="_12__123Graph_Aｸﾞﾗﾌ_2">#REF!</definedName>
    <definedName name="_12__123Graph_Aｸﾞﾗﾌ_3" localSheetId="8">#REF!</definedName>
    <definedName name="_12__123Graph_Aｸﾞﾗﾌ_3">#REF!</definedName>
    <definedName name="_12__123Graph_Aｸﾞﾗﾌ_4" localSheetId="8">#REF!</definedName>
    <definedName name="_12__123Graph_Aｸﾞﾗﾌ_4">#REF!</definedName>
    <definedName name="_12__123Graph_Aｸﾞﾗﾌ_5" localSheetId="11">#REF!</definedName>
    <definedName name="_12__123Graph_Aｸﾞﾗﾌ_5" localSheetId="4">#REF!</definedName>
    <definedName name="_12__123Graph_Aｸﾞﾗﾌ_5" localSheetId="7">#REF!</definedName>
    <definedName name="_12__123Graph_Aｸﾞﾗﾌ_5" localSheetId="5">#REF!</definedName>
    <definedName name="_12__123Graph_Aｸﾞﾗﾌ_5" localSheetId="6">#REF!</definedName>
    <definedName name="_12__123Graph_Aｸﾞﾗﾌ_5" localSheetId="16">#REF!</definedName>
    <definedName name="_12__123Graph_Aｸﾞﾗﾌ_5" localSheetId="9">#REF!</definedName>
    <definedName name="_12__123Graph_Aｸﾞﾗﾌ_5" localSheetId="12">#REF!</definedName>
    <definedName name="_12__123Graph_Aｸﾞﾗﾌ_5" localSheetId="13">#REF!</definedName>
    <definedName name="_12__123Graph_Aｸﾞﾗﾌ_5" localSheetId="15">#REF!</definedName>
    <definedName name="_12__123Graph_Aｸﾞﾗﾌ_5" localSheetId="10">#REF!</definedName>
    <definedName name="_12__123Graph_Aｸﾞﾗﾌ_5" localSheetId="8">#REF!</definedName>
    <definedName name="_12__123Graph_Aｸﾞﾗﾌ_5" localSheetId="1">#REF!</definedName>
    <definedName name="_12__123Graph_Aｸﾞﾗﾌ_5">#REF!</definedName>
    <definedName name="_12__123Graph_X????_2" localSheetId="8">#REF!</definedName>
    <definedName name="_12__123Graph_X????_2">#REF!</definedName>
    <definedName name="_12__123Graph_Xｸﾞﾗﾌ_1" localSheetId="11">#REF!</definedName>
    <definedName name="_12__123Graph_Xｸﾞﾗﾌ_1" localSheetId="4">#REF!</definedName>
    <definedName name="_12__123Graph_Xｸﾞﾗﾌ_1" localSheetId="7">#REF!</definedName>
    <definedName name="_12__123Graph_Xｸﾞﾗﾌ_1" localSheetId="5">#REF!</definedName>
    <definedName name="_12__123Graph_Xｸﾞﾗﾌ_1" localSheetId="6">#REF!</definedName>
    <definedName name="_12__123Graph_Xｸﾞﾗﾌ_1" localSheetId="16">#REF!</definedName>
    <definedName name="_12__123Graph_Xｸﾞﾗﾌ_1" localSheetId="9">#REF!</definedName>
    <definedName name="_12__123Graph_Xｸﾞﾗﾌ_1" localSheetId="12">#REF!</definedName>
    <definedName name="_12__123Graph_Xｸﾞﾗﾌ_1" localSheetId="13">#REF!</definedName>
    <definedName name="_12__123Graph_Xｸﾞﾗﾌ_1" localSheetId="15">#REF!</definedName>
    <definedName name="_12__123Graph_Xｸﾞﾗﾌ_1" localSheetId="10">#REF!</definedName>
    <definedName name="_12__123Graph_Xｸﾞﾗﾌ_1" localSheetId="8">#REF!</definedName>
    <definedName name="_12__123Graph_Xｸﾞﾗﾌ_1" localSheetId="1">#REF!</definedName>
    <definedName name="_12__123Graph_Xｸﾞﾗﾌ_1">#REF!</definedName>
    <definedName name="_12__123Graph_Xｸﾞﾗﾌ_2" localSheetId="8">#REF!</definedName>
    <definedName name="_12__123Graph_Xｸﾞﾗﾌ_2">#REF!</definedName>
    <definedName name="_12__123Graph_Xｸﾞﾗﾌ_3" localSheetId="8">#REF!</definedName>
    <definedName name="_12__123Graph_Xｸﾞﾗﾌ_3">#REF!</definedName>
    <definedName name="_12__123Graph_Xｸﾞﾗﾌ_5" localSheetId="11">#REF!</definedName>
    <definedName name="_12__123Graph_Xｸﾞﾗﾌ_5" localSheetId="4">#REF!</definedName>
    <definedName name="_12__123Graph_Xｸﾞﾗﾌ_5" localSheetId="7">#REF!</definedName>
    <definedName name="_12__123Graph_Xｸﾞﾗﾌ_5" localSheetId="5">#REF!</definedName>
    <definedName name="_12__123Graph_Xｸﾞﾗﾌ_5" localSheetId="6">#REF!</definedName>
    <definedName name="_12__123Graph_Xｸﾞﾗﾌ_5" localSheetId="16">#REF!</definedName>
    <definedName name="_12__123Graph_Xｸﾞﾗﾌ_5" localSheetId="9">#REF!</definedName>
    <definedName name="_12__123Graph_Xｸﾞﾗﾌ_5" localSheetId="12">#REF!</definedName>
    <definedName name="_12__123Graph_Xｸﾞﾗﾌ_5" localSheetId="13">#REF!</definedName>
    <definedName name="_12__123Graph_Xｸﾞﾗﾌ_5" localSheetId="15">#REF!</definedName>
    <definedName name="_12__123Graph_Xｸﾞﾗﾌ_5" localSheetId="10">#REF!</definedName>
    <definedName name="_12__123Graph_Xｸﾞﾗﾌ_5" localSheetId="8">#REF!</definedName>
    <definedName name="_12__123Graph_Xｸﾞﾗﾌ_5" localSheetId="1">#REF!</definedName>
    <definedName name="_12__123Graph_Xｸﾞﾗﾌ_5">#REF!</definedName>
    <definedName name="_123Graph_F" localSheetId="8">#REF!</definedName>
    <definedName name="_123Graph_F">#REF!</definedName>
    <definedName name="_124__123Graph_Xｸﾞﾗﾌ_2" localSheetId="8">#REF!</definedName>
    <definedName name="_124__123Graph_Xｸﾞﾗﾌ_2">#REF!</definedName>
    <definedName name="_13__123Graph_Aｸﾞﾗﾌ_2" localSheetId="8">#REF!</definedName>
    <definedName name="_13__123Graph_Aｸﾞﾗﾌ_2">#REF!</definedName>
    <definedName name="_13__123Graph_Aｸﾞﾗﾌ_4" localSheetId="8">#REF!</definedName>
    <definedName name="_13__123Graph_Aｸﾞﾗﾌ_4">#REF!</definedName>
    <definedName name="_13__123Graph_Aｸﾞﾗﾌ_5" localSheetId="8">#REF!</definedName>
    <definedName name="_13__123Graph_Aｸﾞﾗﾌ_5">#REF!</definedName>
    <definedName name="_13__123Graph_X????_3" localSheetId="8">#REF!</definedName>
    <definedName name="_13__123Graph_X????_3">#REF!</definedName>
    <definedName name="_13__123Graph_Xｸﾞﾗﾌ_2" localSheetId="8">#REF!</definedName>
    <definedName name="_13__123Graph_Xｸﾞﾗﾌ_2">#REF!</definedName>
    <definedName name="_13__123Graph_Xｸﾞﾗﾌ_3" localSheetId="8">#REF!</definedName>
    <definedName name="_13__123Graph_Xｸﾞﾗﾌ_3">#REF!</definedName>
    <definedName name="_13__123Graph_Xｸﾞﾗﾌ_4" localSheetId="8">#REF!</definedName>
    <definedName name="_13__123Graph_Xｸﾞﾗﾌ_4">#REF!</definedName>
    <definedName name="_132__123Graph_Xｸﾞﾗﾌ_3" localSheetId="8">#REF!</definedName>
    <definedName name="_132__123Graph_Xｸﾞﾗﾌ_3">#REF!</definedName>
    <definedName name="_14__123Graph_Aｸﾞﾗﾌ_3" localSheetId="8">#REF!</definedName>
    <definedName name="_14__123Graph_Aｸﾞﾗﾌ_3">#REF!</definedName>
    <definedName name="_14__123Graph_Aｸﾞﾗﾌ_4" localSheetId="11">#REF!</definedName>
    <definedName name="_14__123Graph_Aｸﾞﾗﾌ_4" localSheetId="4">#REF!</definedName>
    <definedName name="_14__123Graph_Aｸﾞﾗﾌ_4" localSheetId="7">#REF!</definedName>
    <definedName name="_14__123Graph_Aｸﾞﾗﾌ_4" localSheetId="5">#REF!</definedName>
    <definedName name="_14__123Graph_Aｸﾞﾗﾌ_4" localSheetId="6">#REF!</definedName>
    <definedName name="_14__123Graph_Aｸﾞﾗﾌ_4" localSheetId="16">#REF!</definedName>
    <definedName name="_14__123Graph_Aｸﾞﾗﾌ_4" localSheetId="9">#REF!</definedName>
    <definedName name="_14__123Graph_Aｸﾞﾗﾌ_4" localSheetId="12">#REF!</definedName>
    <definedName name="_14__123Graph_Aｸﾞﾗﾌ_4" localSheetId="13">#REF!</definedName>
    <definedName name="_14__123Graph_Aｸﾞﾗﾌ_4" localSheetId="15">#REF!</definedName>
    <definedName name="_14__123Graph_Aｸﾞﾗﾌ_4" localSheetId="10">#REF!</definedName>
    <definedName name="_14__123Graph_Aｸﾞﾗﾌ_4" localSheetId="8">#REF!</definedName>
    <definedName name="_14__123Graph_Aｸﾞﾗﾌ_4" localSheetId="1">#REF!</definedName>
    <definedName name="_14__123Graph_Aｸﾞﾗﾌ_4">#REF!</definedName>
    <definedName name="_14__123Graph_X????_1" localSheetId="8">#REF!</definedName>
    <definedName name="_14__123Graph_X????_1">#REF!</definedName>
    <definedName name="_14__123Graph_X????_4" localSheetId="8">#REF!</definedName>
    <definedName name="_14__123Graph_X????_4">#REF!</definedName>
    <definedName name="_14__123Graph_Xｸﾞﾗﾌ_2" localSheetId="11">#REF!</definedName>
    <definedName name="_14__123Graph_Xｸﾞﾗﾌ_2" localSheetId="4">#REF!</definedName>
    <definedName name="_14__123Graph_Xｸﾞﾗﾌ_2" localSheetId="7">#REF!</definedName>
    <definedName name="_14__123Graph_Xｸﾞﾗﾌ_2" localSheetId="5">#REF!</definedName>
    <definedName name="_14__123Graph_Xｸﾞﾗﾌ_2" localSheetId="6">#REF!</definedName>
    <definedName name="_14__123Graph_Xｸﾞﾗﾌ_2" localSheetId="16">#REF!</definedName>
    <definedName name="_14__123Graph_Xｸﾞﾗﾌ_2" localSheetId="9">#REF!</definedName>
    <definedName name="_14__123Graph_Xｸﾞﾗﾌ_2" localSheetId="12">#REF!</definedName>
    <definedName name="_14__123Graph_Xｸﾞﾗﾌ_2" localSheetId="13">#REF!</definedName>
    <definedName name="_14__123Graph_Xｸﾞﾗﾌ_2" localSheetId="15">#REF!</definedName>
    <definedName name="_14__123Graph_Xｸﾞﾗﾌ_2" localSheetId="10">#REF!</definedName>
    <definedName name="_14__123Graph_Xｸﾞﾗﾌ_2" localSheetId="8">#REF!</definedName>
    <definedName name="_14__123Graph_Xｸﾞﾗﾌ_2" localSheetId="1">#REF!</definedName>
    <definedName name="_14__123Graph_Xｸﾞﾗﾌ_2">#REF!</definedName>
    <definedName name="_14__123Graph_Xｸﾞﾗﾌ_3" localSheetId="8">#REF!</definedName>
    <definedName name="_14__123Graph_Xｸﾞﾗﾌ_3">#REF!</definedName>
    <definedName name="_14__123Graph_Xｸﾞﾗﾌ_4" localSheetId="8">#REF!</definedName>
    <definedName name="_14__123Graph_Xｸﾞﾗﾌ_4">#REF!</definedName>
    <definedName name="_14__123Graph_Xｸﾞﾗﾌ_5" localSheetId="8">#REF!</definedName>
    <definedName name="_14__123Graph_Xｸﾞﾗﾌ_5">#REF!</definedName>
    <definedName name="_140__123Graph_Xｸﾞﾗﾌ_4" localSheetId="8">#REF!</definedName>
    <definedName name="_140__123Graph_Xｸﾞﾗﾌ_4">#REF!</definedName>
    <definedName name="_148__123Graph_Xｸﾞﾗﾌ_5" localSheetId="8">#REF!</definedName>
    <definedName name="_148__123Graph_Xｸﾞﾗﾌ_5">#REF!</definedName>
    <definedName name="_15__123Graph_Aｸﾞﾗﾌ_4" localSheetId="8">#REF!</definedName>
    <definedName name="_15__123Graph_Aｸﾞﾗﾌ_4">#REF!</definedName>
    <definedName name="_15__123Graph_X????_2" localSheetId="8">#REF!</definedName>
    <definedName name="_15__123Graph_X????_2">#REF!</definedName>
    <definedName name="_15__123Graph_X????_5" localSheetId="8">#REF!</definedName>
    <definedName name="_15__123Graph_X????_5">#REF!</definedName>
    <definedName name="_15__123Graph_Xｸﾞﾗﾌ_4" localSheetId="8">#REF!</definedName>
    <definedName name="_15__123Graph_Xｸﾞﾗﾌ_4">#REF!</definedName>
    <definedName name="_15__123Graph_Xｸﾞﾗﾌ_5" localSheetId="8">#REF!</definedName>
    <definedName name="_15__123Graph_Xｸﾞﾗﾌ_5">#REF!</definedName>
    <definedName name="_15_0_S" localSheetId="11">'[6]6PILE  (돌출)'!#REF!</definedName>
    <definedName name="_15_0_S" localSheetId="4">'[6]6PILE  (돌출)'!#REF!</definedName>
    <definedName name="_15_0_S" localSheetId="7">'[6]6PILE  (돌출)'!#REF!</definedName>
    <definedName name="_15_0_S" localSheetId="5">'[6]6PILE  (돌출)'!#REF!</definedName>
    <definedName name="_15_0_S" localSheetId="6">'[6]6PILE  (돌출)'!#REF!</definedName>
    <definedName name="_15_0_S" localSheetId="16">'[6]6PILE  (돌출)'!#REF!</definedName>
    <definedName name="_15_0_S" localSheetId="9">'[6]6PILE  (돌출)'!#REF!</definedName>
    <definedName name="_15_0_S" localSheetId="12">'[6]6PILE  (돌출)'!#REF!</definedName>
    <definedName name="_15_0_S" localSheetId="13">'[6]6PILE  (돌출)'!#REF!</definedName>
    <definedName name="_15_0_S" localSheetId="15">'[6]6PILE  (돌출)'!#REF!</definedName>
    <definedName name="_15_0_S" localSheetId="10">'[6]6PILE  (돌출)'!#REF!</definedName>
    <definedName name="_15_0_S" localSheetId="1">'[6]6PILE  (돌출)'!#REF!</definedName>
    <definedName name="_15_0_S">'[6]6PILE  (돌출)'!#REF!</definedName>
    <definedName name="_16__123Graph_Aｸﾞﾗﾌ_2" localSheetId="8">#REF!</definedName>
    <definedName name="_16__123Graph_Aｸﾞﾗﾌ_2">#REF!</definedName>
    <definedName name="_16__123Graph_Aｸﾞﾗﾌ_4" localSheetId="8">#REF!</definedName>
    <definedName name="_16__123Graph_Aｸﾞﾗﾌ_4">#REF!</definedName>
    <definedName name="_16__123Graph_Aｸﾞﾗﾌ_5" localSheetId="8">#REF!</definedName>
    <definedName name="_16__123Graph_Aｸﾞﾗﾌ_5">#REF!</definedName>
    <definedName name="_16__123Graph_X????_3" localSheetId="8">#REF!</definedName>
    <definedName name="_16__123Graph_X????_3">#REF!</definedName>
    <definedName name="_16__123Graph_Xｸﾞﾗﾌ_1" localSheetId="11">#REF!</definedName>
    <definedName name="_16__123Graph_Xｸﾞﾗﾌ_1" localSheetId="4">#REF!</definedName>
    <definedName name="_16__123Graph_Xｸﾞﾗﾌ_1" localSheetId="7">#REF!</definedName>
    <definedName name="_16__123Graph_Xｸﾞﾗﾌ_1" localSheetId="5">#REF!</definedName>
    <definedName name="_16__123Graph_Xｸﾞﾗﾌ_1" localSheetId="6">#REF!</definedName>
    <definedName name="_16__123Graph_Xｸﾞﾗﾌ_1" localSheetId="16">#REF!</definedName>
    <definedName name="_16__123Graph_Xｸﾞﾗﾌ_1" localSheetId="9">#REF!</definedName>
    <definedName name="_16__123Graph_Xｸﾞﾗﾌ_1" localSheetId="12">#REF!</definedName>
    <definedName name="_16__123Graph_Xｸﾞﾗﾌ_1" localSheetId="13">#REF!</definedName>
    <definedName name="_16__123Graph_Xｸﾞﾗﾌ_1" localSheetId="15">#REF!</definedName>
    <definedName name="_16__123Graph_Xｸﾞﾗﾌ_1" localSheetId="10">#REF!</definedName>
    <definedName name="_16__123Graph_Xｸﾞﾗﾌ_1" localSheetId="8">#REF!</definedName>
    <definedName name="_16__123Graph_Xｸﾞﾗﾌ_1" localSheetId="1">#REF!</definedName>
    <definedName name="_16__123Graph_Xｸﾞﾗﾌ_1">#REF!</definedName>
    <definedName name="_16__123Graph_Xｸﾞﾗﾌ_3" localSheetId="11">#REF!</definedName>
    <definedName name="_16__123Graph_Xｸﾞﾗﾌ_3" localSheetId="4">#REF!</definedName>
    <definedName name="_16__123Graph_Xｸﾞﾗﾌ_3" localSheetId="7">#REF!</definedName>
    <definedName name="_16__123Graph_Xｸﾞﾗﾌ_3" localSheetId="5">#REF!</definedName>
    <definedName name="_16__123Graph_Xｸﾞﾗﾌ_3" localSheetId="6">#REF!</definedName>
    <definedName name="_16__123Graph_Xｸﾞﾗﾌ_3" localSheetId="16">#REF!</definedName>
    <definedName name="_16__123Graph_Xｸﾞﾗﾌ_3" localSheetId="9">#REF!</definedName>
    <definedName name="_16__123Graph_Xｸﾞﾗﾌ_3" localSheetId="12">#REF!</definedName>
    <definedName name="_16__123Graph_Xｸﾞﾗﾌ_3" localSheetId="13">#REF!</definedName>
    <definedName name="_16__123Graph_Xｸﾞﾗﾌ_3" localSheetId="15">#REF!</definedName>
    <definedName name="_16__123Graph_Xｸﾞﾗﾌ_3" localSheetId="10">#REF!</definedName>
    <definedName name="_16__123Graph_Xｸﾞﾗﾌ_3" localSheetId="8">#REF!</definedName>
    <definedName name="_16__123Graph_Xｸﾞﾗﾌ_3" localSheetId="1">#REF!</definedName>
    <definedName name="_16__123Graph_Xｸﾞﾗﾌ_3">#REF!</definedName>
    <definedName name="_16__123Graph_Xｸﾞﾗﾌ_5" localSheetId="8">#REF!</definedName>
    <definedName name="_16__123Graph_Xｸﾞﾗﾌ_5">#REF!</definedName>
    <definedName name="_16_0_S" localSheetId="11">'[6]6PILE  (돌출)'!#REF!</definedName>
    <definedName name="_16_0_S" localSheetId="4">'[6]6PILE  (돌출)'!#REF!</definedName>
    <definedName name="_16_0_S" localSheetId="7">'[6]6PILE  (돌출)'!#REF!</definedName>
    <definedName name="_16_0_S" localSheetId="5">'[6]6PILE  (돌출)'!#REF!</definedName>
    <definedName name="_16_0_S" localSheetId="6">'[6]6PILE  (돌출)'!#REF!</definedName>
    <definedName name="_16_0_S" localSheetId="16">'[6]6PILE  (돌출)'!#REF!</definedName>
    <definedName name="_16_0_S" localSheetId="9">'[6]6PILE  (돌출)'!#REF!</definedName>
    <definedName name="_16_0_S" localSheetId="12">'[6]6PILE  (돌출)'!#REF!</definedName>
    <definedName name="_16_0_S" localSheetId="13">'[6]6PILE  (돌출)'!#REF!</definedName>
    <definedName name="_16_0_S" localSheetId="15">'[6]6PILE  (돌출)'!#REF!</definedName>
    <definedName name="_16_0_S" localSheetId="10">'[6]6PILE  (돌출)'!#REF!</definedName>
    <definedName name="_16_0_S" localSheetId="1">'[6]6PILE  (돌출)'!#REF!</definedName>
    <definedName name="_16_0_S">'[6]6PILE  (돌출)'!#REF!</definedName>
    <definedName name="_16P3_" localSheetId="8">#REF!</definedName>
    <definedName name="_16P3_">#REF!</definedName>
    <definedName name="_17__123Graph_A????_1" localSheetId="8">#REF!</definedName>
    <definedName name="_17__123Graph_A????_1">#REF!</definedName>
    <definedName name="_17__123Graph_A????_3" localSheetId="8">#REF!</definedName>
    <definedName name="_17__123Graph_A????_3">#REF!</definedName>
    <definedName name="_17__123Graph_Aｸﾞﾗﾌ_3" localSheetId="8">#REF!</definedName>
    <definedName name="_17__123Graph_Aｸﾞﾗﾌ_3">#REF!</definedName>
    <definedName name="_17__123Graph_Aｸﾞﾗﾌ_4" localSheetId="8">#REF!</definedName>
    <definedName name="_17__123Graph_Aｸﾞﾗﾌ_4">#REF!</definedName>
    <definedName name="_17__123Graph_Aｸﾞﾗﾌ_5" localSheetId="11">#REF!</definedName>
    <definedName name="_17__123Graph_Aｸﾞﾗﾌ_5" localSheetId="4">#REF!</definedName>
    <definedName name="_17__123Graph_Aｸﾞﾗﾌ_5" localSheetId="7">#REF!</definedName>
    <definedName name="_17__123Graph_Aｸﾞﾗﾌ_5" localSheetId="5">#REF!</definedName>
    <definedName name="_17__123Graph_Aｸﾞﾗﾌ_5" localSheetId="6">#REF!</definedName>
    <definedName name="_17__123Graph_Aｸﾞﾗﾌ_5" localSheetId="16">#REF!</definedName>
    <definedName name="_17__123Graph_Aｸﾞﾗﾌ_5" localSheetId="9">#REF!</definedName>
    <definedName name="_17__123Graph_Aｸﾞﾗﾌ_5" localSheetId="12">#REF!</definedName>
    <definedName name="_17__123Graph_Aｸﾞﾗﾌ_5" localSheetId="13">#REF!</definedName>
    <definedName name="_17__123Graph_Aｸﾞﾗﾌ_5" localSheetId="15">#REF!</definedName>
    <definedName name="_17__123Graph_Aｸﾞﾗﾌ_5" localSheetId="10">#REF!</definedName>
    <definedName name="_17__123Graph_Aｸﾞﾗﾌ_5" localSheetId="8">#REF!</definedName>
    <definedName name="_17__123Graph_Aｸﾞﾗﾌ_5" localSheetId="1">#REF!</definedName>
    <definedName name="_17__123Graph_Aｸﾞﾗﾌ_5">#REF!</definedName>
    <definedName name="_17__123Graph_X????_4" localSheetId="8">#REF!</definedName>
    <definedName name="_17__123Graph_X????_4">#REF!</definedName>
    <definedName name="_17__123Graph_Xｸﾞﾗﾌ_2" localSheetId="8">#REF!</definedName>
    <definedName name="_17__123Graph_Xｸﾞﾗﾌ_2">#REF!</definedName>
    <definedName name="_17_0_S" localSheetId="0">'[7]6PILE  (돌출)'!#REF!</definedName>
    <definedName name="_17_0_S" localSheetId="11">'[7]6PILE  (돌출)'!#REF!</definedName>
    <definedName name="_17_0_S" localSheetId="4">'[7]6PILE  (돌출)'!#REF!</definedName>
    <definedName name="_17_0_S" localSheetId="7">'[7]6PILE  (돌출)'!#REF!</definedName>
    <definedName name="_17_0_S" localSheetId="5">'[7]6PILE  (돌출)'!#REF!</definedName>
    <definedName name="_17_0_S" localSheetId="6">'[7]6PILE  (돌출)'!#REF!</definedName>
    <definedName name="_17_0_S" localSheetId="16">'[7]6PILE  (돌출)'!#REF!</definedName>
    <definedName name="_17_0_S" localSheetId="9">'[7]6PILE  (돌출)'!#REF!</definedName>
    <definedName name="_17_0_S" localSheetId="12">'[7]6PILE  (돌출)'!#REF!</definedName>
    <definedName name="_17_0_S" localSheetId="13">'[7]6PILE  (돌출)'!#REF!</definedName>
    <definedName name="_17_0_S" localSheetId="15">'[7]6PILE  (돌출)'!#REF!</definedName>
    <definedName name="_17_0_S" localSheetId="10">'[7]6PILE  (돌출)'!#REF!</definedName>
    <definedName name="_17_0_S" localSheetId="1">'[7]6PILE  (돌출)'!#REF!</definedName>
    <definedName name="_17_0_S">'[7]6PILE  (돌출)'!#REF!</definedName>
    <definedName name="_18__123Graph_Aｸﾞﾗﾌ_5" localSheetId="8">#REF!</definedName>
    <definedName name="_18__123Graph_Aｸﾞﾗﾌ_5">#REF!</definedName>
    <definedName name="_18__123Graph_X????_5" localSheetId="8">#REF!</definedName>
    <definedName name="_18__123Graph_X????_5">#REF!</definedName>
    <definedName name="_18__123Graph_Xｸﾞﾗﾌ_1" localSheetId="8">#REF!</definedName>
    <definedName name="_18__123Graph_Xｸﾞﾗﾌ_1">#REF!</definedName>
    <definedName name="_18__123Graph_Xｸﾞﾗﾌ_2" localSheetId="11">#REF!</definedName>
    <definedName name="_18__123Graph_Xｸﾞﾗﾌ_2" localSheetId="4">#REF!</definedName>
    <definedName name="_18__123Graph_Xｸﾞﾗﾌ_2" localSheetId="7">#REF!</definedName>
    <definedName name="_18__123Graph_Xｸﾞﾗﾌ_2" localSheetId="5">#REF!</definedName>
    <definedName name="_18__123Graph_Xｸﾞﾗﾌ_2" localSheetId="6">#REF!</definedName>
    <definedName name="_18__123Graph_Xｸﾞﾗﾌ_2" localSheetId="16">#REF!</definedName>
    <definedName name="_18__123Graph_Xｸﾞﾗﾌ_2" localSheetId="9">#REF!</definedName>
    <definedName name="_18__123Graph_Xｸﾞﾗﾌ_2" localSheetId="12">#REF!</definedName>
    <definedName name="_18__123Graph_Xｸﾞﾗﾌ_2" localSheetId="13">#REF!</definedName>
    <definedName name="_18__123Graph_Xｸﾞﾗﾌ_2" localSheetId="15">#REF!</definedName>
    <definedName name="_18__123Graph_Xｸﾞﾗﾌ_2" localSheetId="10">#REF!</definedName>
    <definedName name="_18__123Graph_Xｸﾞﾗﾌ_2" localSheetId="8">#REF!</definedName>
    <definedName name="_18__123Graph_Xｸﾞﾗﾌ_2" localSheetId="1">#REF!</definedName>
    <definedName name="_18__123Graph_Xｸﾞﾗﾌ_2">#REF!</definedName>
    <definedName name="_18__123Graph_Xｸﾞﾗﾌ_3" localSheetId="8">#REF!</definedName>
    <definedName name="_18__123Graph_Xｸﾞﾗﾌ_3">#REF!</definedName>
    <definedName name="_18__123Graph_Xｸﾞﾗﾌ_4" localSheetId="11">#REF!</definedName>
    <definedName name="_18__123Graph_Xｸﾞﾗﾌ_4" localSheetId="4">#REF!</definedName>
    <definedName name="_18__123Graph_Xｸﾞﾗﾌ_4" localSheetId="7">#REF!</definedName>
    <definedName name="_18__123Graph_Xｸﾞﾗﾌ_4" localSheetId="5">#REF!</definedName>
    <definedName name="_18__123Graph_Xｸﾞﾗﾌ_4" localSheetId="6">#REF!</definedName>
    <definedName name="_18__123Graph_Xｸﾞﾗﾌ_4" localSheetId="16">#REF!</definedName>
    <definedName name="_18__123Graph_Xｸﾞﾗﾌ_4" localSheetId="9">#REF!</definedName>
    <definedName name="_18__123Graph_Xｸﾞﾗﾌ_4" localSheetId="12">#REF!</definedName>
    <definedName name="_18__123Graph_Xｸﾞﾗﾌ_4" localSheetId="13">#REF!</definedName>
    <definedName name="_18__123Graph_Xｸﾞﾗﾌ_4" localSheetId="15">#REF!</definedName>
    <definedName name="_18__123Graph_Xｸﾞﾗﾌ_4" localSheetId="10">#REF!</definedName>
    <definedName name="_18__123Graph_Xｸﾞﾗﾌ_4" localSheetId="8">#REF!</definedName>
    <definedName name="_18__123Graph_Xｸﾞﾗﾌ_4" localSheetId="1">#REF!</definedName>
    <definedName name="_18__123Graph_Xｸﾞﾗﾌ_4">#REF!</definedName>
    <definedName name="_18_0_S" localSheetId="0">'[7]6PILE  (돌출)'!#REF!</definedName>
    <definedName name="_18_0_S" localSheetId="11">'[7]6PILE  (돌출)'!#REF!</definedName>
    <definedName name="_18_0_S" localSheetId="4">'[7]6PILE  (돌출)'!#REF!</definedName>
    <definedName name="_18_0_S" localSheetId="7">'[7]6PILE  (돌출)'!#REF!</definedName>
    <definedName name="_18_0_S" localSheetId="5">'[7]6PILE  (돌출)'!#REF!</definedName>
    <definedName name="_18_0_S" localSheetId="6">'[7]6PILE  (돌출)'!#REF!</definedName>
    <definedName name="_18_0_S" localSheetId="16">'[7]6PILE  (돌출)'!#REF!</definedName>
    <definedName name="_18_0_S" localSheetId="9">'[7]6PILE  (돌출)'!#REF!</definedName>
    <definedName name="_18_0_S" localSheetId="12">'[7]6PILE  (돌출)'!#REF!</definedName>
    <definedName name="_18_0_S" localSheetId="13">'[7]6PILE  (돌출)'!#REF!</definedName>
    <definedName name="_18_0_S" localSheetId="15">'[7]6PILE  (돌출)'!#REF!</definedName>
    <definedName name="_18_0_S" localSheetId="10">'[7]6PILE  (돌출)'!#REF!</definedName>
    <definedName name="_18_0_S" localSheetId="1">'[7]6PILE  (돌출)'!#REF!</definedName>
    <definedName name="_18_0_S">'[7]6PILE  (돌출)'!#REF!</definedName>
    <definedName name="_19__123Graph_X????_1" localSheetId="8">#REF!</definedName>
    <definedName name="_19__123Graph_X????_1">#REF!</definedName>
    <definedName name="_19__123Graph_Xｸﾞﾗﾌ_1" localSheetId="8">#REF!</definedName>
    <definedName name="_19__123Graph_Xｸﾞﾗﾌ_1">#REF!</definedName>
    <definedName name="_19__123Graph_Xｸﾞﾗﾌ_4" localSheetId="8">#REF!</definedName>
    <definedName name="_19__123Graph_Xｸﾞﾗﾌ_4">#REF!</definedName>
    <definedName name="_1957CotThep" localSheetId="11">#REF!</definedName>
    <definedName name="_1957CotThep" localSheetId="9">#REF!</definedName>
    <definedName name="_1957CotThep" localSheetId="8">#REF!</definedName>
    <definedName name="_1957CotThep">#REF!</definedName>
    <definedName name="_1957DaoDat" localSheetId="11">#REF!</definedName>
    <definedName name="_1957DaoDat" localSheetId="9">#REF!</definedName>
    <definedName name="_1957DaoDat" localSheetId="8">#REF!</definedName>
    <definedName name="_1957DaoDat">#REF!</definedName>
    <definedName name="_1957DoBeTong" localSheetId="11">#REF!</definedName>
    <definedName name="_1957DoBeTong" localSheetId="9">#REF!</definedName>
    <definedName name="_1957DoBeTong" localSheetId="8">#REF!</definedName>
    <definedName name="_1957DoBeTong">#REF!</definedName>
    <definedName name="_1957Door" localSheetId="11">#REF!</definedName>
    <definedName name="_1957Door" localSheetId="9">#REF!</definedName>
    <definedName name="_1957Door" localSheetId="8">#REF!</definedName>
    <definedName name="_1957Door">#REF!</definedName>
    <definedName name="_1957HoanThien" localSheetId="11">#REF!</definedName>
    <definedName name="_1957HoanThien" localSheetId="9">#REF!</definedName>
    <definedName name="_1957HoanThien" localSheetId="8">#REF!</definedName>
    <definedName name="_1957HoanThien">#REF!</definedName>
    <definedName name="_1957Nuoc" localSheetId="11">#REF!</definedName>
    <definedName name="_1957Nuoc" localSheetId="9">#REF!</definedName>
    <definedName name="_1957Nuoc" localSheetId="8">#REF!</definedName>
    <definedName name="_1957Nuoc">#REF!</definedName>
    <definedName name="_1957ThaoDo" localSheetId="11">#REF!</definedName>
    <definedName name="_1957ThaoDo" localSheetId="9">#REF!</definedName>
    <definedName name="_1957ThaoDo" localSheetId="8">#REF!</definedName>
    <definedName name="_1957ThaoDo">#REF!</definedName>
    <definedName name="_1957Xay" localSheetId="11">#REF!</definedName>
    <definedName name="_1957Xay" localSheetId="9">#REF!</definedName>
    <definedName name="_1957Xay" localSheetId="8">#REF!</definedName>
    <definedName name="_1957Xay">#REF!</definedName>
    <definedName name="_19P3_" localSheetId="8">#REF!</definedName>
    <definedName name="_19P3_">#REF!</definedName>
    <definedName name="_1BLnhungkem" localSheetId="11">#REF!</definedName>
    <definedName name="_1BLnhungkem" localSheetId="9">#REF!</definedName>
    <definedName name="_1BLnhungkem" localSheetId="8">#REF!</definedName>
    <definedName name="_1BLnhungkem">#REF!</definedName>
    <definedName name="_1CB" localSheetId="11">#REF!</definedName>
    <definedName name="_1CB" localSheetId="9">#REF!</definedName>
    <definedName name="_1CB" localSheetId="8">#REF!</definedName>
    <definedName name="_1CB">#REF!</definedName>
    <definedName name="_1DauNoi" localSheetId="11">#REF!</definedName>
    <definedName name="_1DauNoi" localSheetId="9">#REF!</definedName>
    <definedName name="_1DauNoi" localSheetId="8">#REF!</definedName>
    <definedName name="_1DauNoi">#REF!</definedName>
    <definedName name="_1DayDanDien" localSheetId="11">#REF!</definedName>
    <definedName name="_1DayDanDien" localSheetId="9">#REF!</definedName>
    <definedName name="_1DayDanDien" localSheetId="8">#REF!</definedName>
    <definedName name="_1DayDanDien">#REF!</definedName>
    <definedName name="_1DeMongDeNeo" localSheetId="11">#REF!</definedName>
    <definedName name="_1DeMongDeNeo" localSheetId="9">#REF!</definedName>
    <definedName name="_1DeMongDeNeo" localSheetId="8">#REF!</definedName>
    <definedName name="_1DeMongDeNeo">#REF!</definedName>
    <definedName name="_1HeThongNuoc" localSheetId="11">#REF!</definedName>
    <definedName name="_1HeThongNuoc" localSheetId="9">#REF!</definedName>
    <definedName name="_1HeThongNuoc" localSheetId="8">#REF!</definedName>
    <definedName name="_1HeThongNuoc">#REF!</definedName>
    <definedName name="_1LinhTinh" localSheetId="11">[8]TBVL!#REF!</definedName>
    <definedName name="_1LinhTinh" localSheetId="9">[8]TBVL!#REF!</definedName>
    <definedName name="_1LinhTinh" localSheetId="8">[8]TBVL!#REF!</definedName>
    <definedName name="_1LinhTinh">[8]TBVL!#REF!</definedName>
    <definedName name="_1LiTi" localSheetId="11">#REF!</definedName>
    <definedName name="_1LiTi" localSheetId="9">#REF!</definedName>
    <definedName name="_1LiTi" localSheetId="8">#REF!</definedName>
    <definedName name="_1LiTi">#REF!</definedName>
    <definedName name="_1NeoChang" localSheetId="11">#REF!</definedName>
    <definedName name="_1NeoChang" localSheetId="9">#REF!</definedName>
    <definedName name="_1NeoChang" localSheetId="8">#REF!</definedName>
    <definedName name="_1NeoChang">#REF!</definedName>
    <definedName name="_1P3_" localSheetId="8">#REF!</definedName>
    <definedName name="_1P3_">#REF!</definedName>
    <definedName name="_1PKTram" localSheetId="11">#REF!</definedName>
    <definedName name="_1PKTram" localSheetId="9">#REF!</definedName>
    <definedName name="_1PKTram" localSheetId="8">#REF!</definedName>
    <definedName name="_1PKTram">#REF!</definedName>
    <definedName name="_1SuCachDien" localSheetId="11">#REF!</definedName>
    <definedName name="_1SuCachDien" localSheetId="9">#REF!</definedName>
    <definedName name="_1SuCachDien" localSheetId="8">#REF!</definedName>
    <definedName name="_1SuCachDien">#REF!</definedName>
    <definedName name="_1Terre" localSheetId="11">#REF!</definedName>
    <definedName name="_1Terre" localSheetId="9">#REF!</definedName>
    <definedName name="_1Terre" localSheetId="8">#REF!</definedName>
    <definedName name="_1Terre">#REF!</definedName>
    <definedName name="_1ThepHinh" localSheetId="11">#REF!</definedName>
    <definedName name="_1ThepHinh" localSheetId="9">#REF!</definedName>
    <definedName name="_1ThepHinh" localSheetId="8">#REF!</definedName>
    <definedName name="_1ThepHinh">#REF!</definedName>
    <definedName name="_1ThepThanhPham" localSheetId="11">#REF!</definedName>
    <definedName name="_1ThepThanhPham" localSheetId="9">#REF!</definedName>
    <definedName name="_1ThepThanhPham" localSheetId="8">#REF!</definedName>
    <definedName name="_1ThepThanhPham">#REF!</definedName>
    <definedName name="_1TruDien" localSheetId="11">#REF!</definedName>
    <definedName name="_1TruDien" localSheetId="9">#REF!</definedName>
    <definedName name="_1TruDien" localSheetId="8">#REF!</definedName>
    <definedName name="_1TruDien">#REF!</definedName>
    <definedName name="_1TuDien" localSheetId="11">#REF!</definedName>
    <definedName name="_1TuDien" localSheetId="9">#REF!</definedName>
    <definedName name="_1TuDien" localSheetId="8">#REF!</definedName>
    <definedName name="_1TuDien">#REF!</definedName>
    <definedName name="_2__123Graph_A????_2" localSheetId="8">#REF!</definedName>
    <definedName name="_2__123Graph_A????_2">#REF!</definedName>
    <definedName name="_2__123Graph_Aｸﾞﾗﾌ_1" localSheetId="11">#REF!</definedName>
    <definedName name="_2__123Graph_Aｸﾞﾗﾌ_1" localSheetId="4">#REF!</definedName>
    <definedName name="_2__123Graph_Aｸﾞﾗﾌ_1" localSheetId="7">#REF!</definedName>
    <definedName name="_2__123Graph_Aｸﾞﾗﾌ_1" localSheetId="5">#REF!</definedName>
    <definedName name="_2__123Graph_Aｸﾞﾗﾌ_1" localSheetId="6">#REF!</definedName>
    <definedName name="_2__123Graph_Aｸﾞﾗﾌ_1" localSheetId="16">#REF!</definedName>
    <definedName name="_2__123Graph_Aｸﾞﾗﾌ_1" localSheetId="9">#REF!</definedName>
    <definedName name="_2__123Graph_Aｸﾞﾗﾌ_1" localSheetId="12">#REF!</definedName>
    <definedName name="_2__123Graph_Aｸﾞﾗﾌ_1" localSheetId="13">#REF!</definedName>
    <definedName name="_2__123Graph_Aｸﾞﾗﾌ_1" localSheetId="15">#REF!</definedName>
    <definedName name="_2__123Graph_Aｸﾞﾗﾌ_1" localSheetId="10">#REF!</definedName>
    <definedName name="_2__123Graph_Aｸﾞﾗﾌ_1" localSheetId="8">#REF!</definedName>
    <definedName name="_2__123Graph_Aｸﾞﾗﾌ_1" localSheetId="1">#REF!</definedName>
    <definedName name="_2__123Graph_Aｸﾞﾗﾌ_1">#REF!</definedName>
    <definedName name="_2__123Graph_Aｸﾞﾗﾌ_2" localSheetId="11">#REF!</definedName>
    <definedName name="_2__123Graph_Aｸﾞﾗﾌ_2" localSheetId="4">#REF!</definedName>
    <definedName name="_2__123Graph_Aｸﾞﾗﾌ_2" localSheetId="7">#REF!</definedName>
    <definedName name="_2__123Graph_Aｸﾞﾗﾌ_2" localSheetId="5">#REF!</definedName>
    <definedName name="_2__123Graph_Aｸﾞﾗﾌ_2" localSheetId="6">#REF!</definedName>
    <definedName name="_2__123Graph_Aｸﾞﾗﾌ_2" localSheetId="16">#REF!</definedName>
    <definedName name="_2__123Graph_Aｸﾞﾗﾌ_2" localSheetId="9">#REF!</definedName>
    <definedName name="_2__123Graph_Aｸﾞﾗﾌ_2" localSheetId="12">#REF!</definedName>
    <definedName name="_2__123Graph_Aｸﾞﾗﾌ_2" localSheetId="13">#REF!</definedName>
    <definedName name="_2__123Graph_Aｸﾞﾗﾌ_2" localSheetId="15">#REF!</definedName>
    <definedName name="_2__123Graph_Aｸﾞﾗﾌ_2" localSheetId="10">#REF!</definedName>
    <definedName name="_2__123Graph_Aｸﾞﾗﾌ_2" localSheetId="8">#REF!</definedName>
    <definedName name="_2__123Graph_Aｸﾞﾗﾌ_2" localSheetId="1">#REF!</definedName>
    <definedName name="_2__123Graph_Aｸﾞﾗﾌ_2">#REF!</definedName>
    <definedName name="_20__123Graph_Aｸﾞﾗﾌ_3" localSheetId="8">#REF!</definedName>
    <definedName name="_20__123Graph_Aｸﾞﾗﾌ_3">#REF!</definedName>
    <definedName name="_20__123Graph_Aｸﾞﾗﾌ_5" localSheetId="8">#REF!</definedName>
    <definedName name="_20__123Graph_Aｸﾞﾗﾌ_5">#REF!</definedName>
    <definedName name="_20__123Graph_X????_2" localSheetId="8">#REF!</definedName>
    <definedName name="_20__123Graph_X????_2">#REF!</definedName>
    <definedName name="_20__123Graph_Xｸﾞﾗﾌ_1" localSheetId="8">#REF!</definedName>
    <definedName name="_20__123Graph_Xｸﾞﾗﾌ_1">#REF!</definedName>
    <definedName name="_20__123Graph_Xｸﾞﾗﾌ_2" localSheetId="8">#REF!</definedName>
    <definedName name="_20__123Graph_Xｸﾞﾗﾌ_2">#REF!</definedName>
    <definedName name="_20__123Graph_Xｸﾞﾗﾌ_3" localSheetId="11">#REF!</definedName>
    <definedName name="_20__123Graph_Xｸﾞﾗﾌ_3" localSheetId="4">#REF!</definedName>
    <definedName name="_20__123Graph_Xｸﾞﾗﾌ_3" localSheetId="7">#REF!</definedName>
    <definedName name="_20__123Graph_Xｸﾞﾗﾌ_3" localSheetId="5">#REF!</definedName>
    <definedName name="_20__123Graph_Xｸﾞﾗﾌ_3" localSheetId="6">#REF!</definedName>
    <definedName name="_20__123Graph_Xｸﾞﾗﾌ_3" localSheetId="16">#REF!</definedName>
    <definedName name="_20__123Graph_Xｸﾞﾗﾌ_3" localSheetId="9">#REF!</definedName>
    <definedName name="_20__123Graph_Xｸﾞﾗﾌ_3" localSheetId="12">#REF!</definedName>
    <definedName name="_20__123Graph_Xｸﾞﾗﾌ_3" localSheetId="13">#REF!</definedName>
    <definedName name="_20__123Graph_Xｸﾞﾗﾌ_3" localSheetId="15">#REF!</definedName>
    <definedName name="_20__123Graph_Xｸﾞﾗﾌ_3" localSheetId="10">#REF!</definedName>
    <definedName name="_20__123Graph_Xｸﾞﾗﾌ_3" localSheetId="8">#REF!</definedName>
    <definedName name="_20__123Graph_Xｸﾞﾗﾌ_3" localSheetId="1">#REF!</definedName>
    <definedName name="_20__123Graph_Xｸﾞﾗﾌ_3">#REF!</definedName>
    <definedName name="_20__123Graph_Xｸﾞﾗﾌ_5" localSheetId="11">#REF!</definedName>
    <definedName name="_20__123Graph_Xｸﾞﾗﾌ_5" localSheetId="4">#REF!</definedName>
    <definedName name="_20__123Graph_Xｸﾞﾗﾌ_5" localSheetId="7">#REF!</definedName>
    <definedName name="_20__123Graph_Xｸﾞﾗﾌ_5" localSheetId="5">#REF!</definedName>
    <definedName name="_20__123Graph_Xｸﾞﾗﾌ_5" localSheetId="6">#REF!</definedName>
    <definedName name="_20__123Graph_Xｸﾞﾗﾌ_5" localSheetId="16">#REF!</definedName>
    <definedName name="_20__123Graph_Xｸﾞﾗﾌ_5" localSheetId="9">#REF!</definedName>
    <definedName name="_20__123Graph_Xｸﾞﾗﾌ_5" localSheetId="12">#REF!</definedName>
    <definedName name="_20__123Graph_Xｸﾞﾗﾌ_5" localSheetId="13">#REF!</definedName>
    <definedName name="_20__123Graph_Xｸﾞﾗﾌ_5" localSheetId="15">#REF!</definedName>
    <definedName name="_20__123Graph_Xｸﾞﾗﾌ_5" localSheetId="10">#REF!</definedName>
    <definedName name="_20__123Graph_Xｸﾞﾗﾌ_5" localSheetId="8">#REF!</definedName>
    <definedName name="_20__123Graph_Xｸﾞﾗﾌ_5" localSheetId="1">#REF!</definedName>
    <definedName name="_20__123Graph_Xｸﾞﾗﾌ_5">#REF!</definedName>
    <definedName name="_21__123Graph_A????_2" localSheetId="8">#REF!</definedName>
    <definedName name="_21__123Graph_A????_2">#REF!</definedName>
    <definedName name="_21__123Graph_Aｸﾞﾗﾌ_4" localSheetId="8">#REF!</definedName>
    <definedName name="_21__123Graph_Aｸﾞﾗﾌ_4">#REF!</definedName>
    <definedName name="_21__123Graph_X????_1" localSheetId="8">#REF!</definedName>
    <definedName name="_21__123Graph_X????_1">#REF!</definedName>
    <definedName name="_21__123Graph_X????_3" localSheetId="8">#REF!</definedName>
    <definedName name="_21__123Graph_X????_3">#REF!</definedName>
    <definedName name="_21__123Graph_Xｸﾞﾗﾌ_3" localSheetId="8">#REF!</definedName>
    <definedName name="_21__123Graph_Xｸﾞﾗﾌ_3">#REF!</definedName>
    <definedName name="_212g" localSheetId="8">#REF!</definedName>
    <definedName name="_212g">#REF!</definedName>
    <definedName name="_22__123Graph_A????_4" localSheetId="8">#REF!</definedName>
    <definedName name="_22__123Graph_A????_4">#REF!</definedName>
    <definedName name="_22__123Graph_X????_2" localSheetId="8">#REF!</definedName>
    <definedName name="_22__123Graph_X????_2">#REF!</definedName>
    <definedName name="_22__123Graph_X????_4" localSheetId="8">#REF!</definedName>
    <definedName name="_22__123Graph_X????_4">#REF!</definedName>
    <definedName name="_22__123Graph_Xｸﾞﾗﾌ_1" localSheetId="11">#REF!</definedName>
    <definedName name="_22__123Graph_Xｸﾞﾗﾌ_1" localSheetId="4">#REF!</definedName>
    <definedName name="_22__123Graph_Xｸﾞﾗﾌ_1" localSheetId="7">#REF!</definedName>
    <definedName name="_22__123Graph_Xｸﾞﾗﾌ_1" localSheetId="5">#REF!</definedName>
    <definedName name="_22__123Graph_Xｸﾞﾗﾌ_1" localSheetId="6">#REF!</definedName>
    <definedName name="_22__123Graph_Xｸﾞﾗﾌ_1" localSheetId="16">#REF!</definedName>
    <definedName name="_22__123Graph_Xｸﾞﾗﾌ_1" localSheetId="9">#REF!</definedName>
    <definedName name="_22__123Graph_Xｸﾞﾗﾌ_1" localSheetId="12">#REF!</definedName>
    <definedName name="_22__123Graph_Xｸﾞﾗﾌ_1" localSheetId="13">#REF!</definedName>
    <definedName name="_22__123Graph_Xｸﾞﾗﾌ_1" localSheetId="15">#REF!</definedName>
    <definedName name="_22__123Graph_Xｸﾞﾗﾌ_1" localSheetId="10">#REF!</definedName>
    <definedName name="_22__123Graph_Xｸﾞﾗﾌ_1" localSheetId="8">#REF!</definedName>
    <definedName name="_22__123Graph_Xｸﾞﾗﾌ_1" localSheetId="1">#REF!</definedName>
    <definedName name="_22__123Graph_Xｸﾞﾗﾌ_1">#REF!</definedName>
    <definedName name="_22__123Graph_Xｸﾞﾗﾌ_3" localSheetId="8">#REF!</definedName>
    <definedName name="_22__123Graph_Xｸﾞﾗﾌ_3">#REF!</definedName>
    <definedName name="_22__123Graph_Xｸﾞﾗﾌ_4" localSheetId="11">#REF!</definedName>
    <definedName name="_22__123Graph_Xｸﾞﾗﾌ_4" localSheetId="4">#REF!</definedName>
    <definedName name="_22__123Graph_Xｸﾞﾗﾌ_4" localSheetId="7">#REF!</definedName>
    <definedName name="_22__123Graph_Xｸﾞﾗﾌ_4" localSheetId="5">#REF!</definedName>
    <definedName name="_22__123Graph_Xｸﾞﾗﾌ_4" localSheetId="6">#REF!</definedName>
    <definedName name="_22__123Graph_Xｸﾞﾗﾌ_4" localSheetId="16">#REF!</definedName>
    <definedName name="_22__123Graph_Xｸﾞﾗﾌ_4" localSheetId="9">#REF!</definedName>
    <definedName name="_22__123Graph_Xｸﾞﾗﾌ_4" localSheetId="12">#REF!</definedName>
    <definedName name="_22__123Graph_Xｸﾞﾗﾌ_4" localSheetId="13">#REF!</definedName>
    <definedName name="_22__123Graph_Xｸﾞﾗﾌ_4" localSheetId="15">#REF!</definedName>
    <definedName name="_22__123Graph_Xｸﾞﾗﾌ_4" localSheetId="10">#REF!</definedName>
    <definedName name="_22__123Graph_Xｸﾞﾗﾌ_4" localSheetId="8">#REF!</definedName>
    <definedName name="_22__123Graph_Xｸﾞﾗﾌ_4" localSheetId="1">#REF!</definedName>
    <definedName name="_22__123Graph_Xｸﾞﾗﾌ_4">#REF!</definedName>
    <definedName name="_23__123Graph_A????_1" localSheetId="8">#REF!</definedName>
    <definedName name="_23__123Graph_A????_1">#REF!</definedName>
    <definedName name="_23__123Graph_X????_3" localSheetId="8">#REF!</definedName>
    <definedName name="_23__123Graph_X????_3">#REF!</definedName>
    <definedName name="_23__123Graph_X????_5" localSheetId="8">#REF!</definedName>
    <definedName name="_23__123Graph_X????_5">#REF!</definedName>
    <definedName name="_23__123Graph_Xｸﾞﾗﾌ_1" localSheetId="8">#REF!</definedName>
    <definedName name="_23__123Graph_Xｸﾞﾗﾌ_1">#REF!</definedName>
    <definedName name="_23__123Graph_Xｸﾞﾗﾌ_2" localSheetId="8">#REF!</definedName>
    <definedName name="_23__123Graph_Xｸﾞﾗﾌ_2">#REF!</definedName>
    <definedName name="_23__123Graph_Xｸﾞﾗﾌ_5" localSheetId="8">#REF!</definedName>
    <definedName name="_23__123Graph_Xｸﾞﾗﾌ_5">#REF!</definedName>
    <definedName name="_24__123Graph_Aｸﾞﾗﾌ_4" localSheetId="8">#REF!</definedName>
    <definedName name="_24__123Graph_Aｸﾞﾗﾌ_4">#REF!</definedName>
    <definedName name="_24__123Graph_X????_4" localSheetId="8">#REF!</definedName>
    <definedName name="_24__123Graph_X????_4">#REF!</definedName>
    <definedName name="_24__123Graph_Xｸﾞﾗﾌ_1" localSheetId="8">#REF!</definedName>
    <definedName name="_24__123Graph_Xｸﾞﾗﾌ_1">#REF!</definedName>
    <definedName name="_24__123Graph_Xｸﾞﾗﾌ_4" localSheetId="8">#REF!</definedName>
    <definedName name="_24__123Graph_Xｸﾞﾗﾌ_4">#REF!</definedName>
    <definedName name="_24__123Graph_Xｸﾞﾗﾌ_5" localSheetId="11">#REF!</definedName>
    <definedName name="_24__123Graph_Xｸﾞﾗﾌ_5" localSheetId="4">#REF!</definedName>
    <definedName name="_24__123Graph_Xｸﾞﾗﾌ_5" localSheetId="7">#REF!</definedName>
    <definedName name="_24__123Graph_Xｸﾞﾗﾌ_5" localSheetId="5">#REF!</definedName>
    <definedName name="_24__123Graph_Xｸﾞﾗﾌ_5" localSheetId="6">#REF!</definedName>
    <definedName name="_24__123Graph_Xｸﾞﾗﾌ_5" localSheetId="16">#REF!</definedName>
    <definedName name="_24__123Graph_Xｸﾞﾗﾌ_5" localSheetId="9">#REF!</definedName>
    <definedName name="_24__123Graph_Xｸﾞﾗﾌ_5" localSheetId="12">#REF!</definedName>
    <definedName name="_24__123Graph_Xｸﾞﾗﾌ_5" localSheetId="13">#REF!</definedName>
    <definedName name="_24__123Graph_Xｸﾞﾗﾌ_5" localSheetId="15">#REF!</definedName>
    <definedName name="_24__123Graph_Xｸﾞﾗﾌ_5" localSheetId="10">#REF!</definedName>
    <definedName name="_24__123Graph_Xｸﾞﾗﾌ_5" localSheetId="8">#REF!</definedName>
    <definedName name="_24__123Graph_Xｸﾞﾗﾌ_5" localSheetId="1">#REF!</definedName>
    <definedName name="_24__123Graph_Xｸﾞﾗﾌ_5">#REF!</definedName>
    <definedName name="_25__123Graph_A????_3" localSheetId="8">#REF!</definedName>
    <definedName name="_25__123Graph_A????_3">#REF!</definedName>
    <definedName name="_25__123Graph_Aｸﾞﾗﾌ_5" localSheetId="8">#REF!</definedName>
    <definedName name="_25__123Graph_Aｸﾞﾗﾌ_5">#REF!</definedName>
    <definedName name="_25__123Graph_X????_5" localSheetId="8">#REF!</definedName>
    <definedName name="_25__123Graph_X????_5">#REF!</definedName>
    <definedName name="_25__123Graph_Xｸﾞﾗﾌ_1" localSheetId="8">#REF!</definedName>
    <definedName name="_25__123Graph_Xｸﾞﾗﾌ_1">#REF!</definedName>
    <definedName name="_25__123Graph_Xｸﾞﾗﾌ_2" localSheetId="11">#REF!</definedName>
    <definedName name="_25__123Graph_Xｸﾞﾗﾌ_2" localSheetId="4">#REF!</definedName>
    <definedName name="_25__123Graph_Xｸﾞﾗﾌ_2" localSheetId="7">#REF!</definedName>
    <definedName name="_25__123Graph_Xｸﾞﾗﾌ_2" localSheetId="5">#REF!</definedName>
    <definedName name="_25__123Graph_Xｸﾞﾗﾌ_2" localSheetId="6">#REF!</definedName>
    <definedName name="_25__123Graph_Xｸﾞﾗﾌ_2" localSheetId="16">#REF!</definedName>
    <definedName name="_25__123Graph_Xｸﾞﾗﾌ_2" localSheetId="9">#REF!</definedName>
    <definedName name="_25__123Graph_Xｸﾞﾗﾌ_2" localSheetId="12">#REF!</definedName>
    <definedName name="_25__123Graph_Xｸﾞﾗﾌ_2" localSheetId="13">#REF!</definedName>
    <definedName name="_25__123Graph_Xｸﾞﾗﾌ_2" localSheetId="15">#REF!</definedName>
    <definedName name="_25__123Graph_Xｸﾞﾗﾌ_2" localSheetId="10">#REF!</definedName>
    <definedName name="_25__123Graph_Xｸﾞﾗﾌ_2" localSheetId="8">#REF!</definedName>
    <definedName name="_25__123Graph_Xｸﾞﾗﾌ_2" localSheetId="1">#REF!</definedName>
    <definedName name="_25__123Graph_Xｸﾞﾗﾌ_2">#REF!</definedName>
    <definedName name="_26__123Graph_Xｸﾞﾗﾌ_2" localSheetId="8">#REF!</definedName>
    <definedName name="_26__123Graph_Xｸﾞﾗﾌ_2">#REF!</definedName>
    <definedName name="_26__123Graph_Xｸﾞﾗﾌ_3" localSheetId="8">#REF!</definedName>
    <definedName name="_26__123Graph_Xｸﾞﾗﾌ_3">#REF!</definedName>
    <definedName name="_26__123Graph_Xｸﾞﾗﾌ_5" localSheetId="8">#REF!</definedName>
    <definedName name="_26__123Graph_Xｸﾞﾗﾌ_5">#REF!</definedName>
    <definedName name="_27__123Graph_A????_5" localSheetId="8">#REF!</definedName>
    <definedName name="_27__123Graph_A????_5">#REF!</definedName>
    <definedName name="_27__123Graph_Xｸﾞﾗﾌ_2" localSheetId="8">#REF!</definedName>
    <definedName name="_27__123Graph_Xｸﾞﾗﾌ_2">#REF!</definedName>
    <definedName name="_27__123Graph_Xｸﾞﾗﾌ_3" localSheetId="8">#REF!</definedName>
    <definedName name="_27__123Graph_Xｸﾞﾗﾌ_3">#REF!</definedName>
    <definedName name="_28__123Graph_A????_2" localSheetId="8">#REF!</definedName>
    <definedName name="_28__123Graph_A????_2">#REF!</definedName>
    <definedName name="_28__123Graph_Aｸﾞﾗﾌ_5" localSheetId="8">#REF!</definedName>
    <definedName name="_28__123Graph_Aｸﾞﾗﾌ_5">#REF!</definedName>
    <definedName name="_28__123Graph_Xｸﾞﾗﾌ_1" localSheetId="8">#REF!</definedName>
    <definedName name="_28__123Graph_Xｸﾞﾗﾌ_1">#REF!</definedName>
    <definedName name="_28__123Graph_Xｸﾞﾗﾌ_3" localSheetId="11">#REF!</definedName>
    <definedName name="_28__123Graph_Xｸﾞﾗﾌ_3" localSheetId="4">#REF!</definedName>
    <definedName name="_28__123Graph_Xｸﾞﾗﾌ_3" localSheetId="7">#REF!</definedName>
    <definedName name="_28__123Graph_Xｸﾞﾗﾌ_3" localSheetId="5">#REF!</definedName>
    <definedName name="_28__123Graph_Xｸﾞﾗﾌ_3" localSheetId="6">#REF!</definedName>
    <definedName name="_28__123Graph_Xｸﾞﾗﾌ_3" localSheetId="16">#REF!</definedName>
    <definedName name="_28__123Graph_Xｸﾞﾗﾌ_3" localSheetId="9">#REF!</definedName>
    <definedName name="_28__123Graph_Xｸﾞﾗﾌ_3" localSheetId="12">#REF!</definedName>
    <definedName name="_28__123Graph_Xｸﾞﾗﾌ_3" localSheetId="13">#REF!</definedName>
    <definedName name="_28__123Graph_Xｸﾞﾗﾌ_3" localSheetId="15">#REF!</definedName>
    <definedName name="_28__123Graph_Xｸﾞﾗﾌ_3" localSheetId="10">#REF!</definedName>
    <definedName name="_28__123Graph_Xｸﾞﾗﾌ_3" localSheetId="8">#REF!</definedName>
    <definedName name="_28__123Graph_Xｸﾞﾗﾌ_3" localSheetId="1">#REF!</definedName>
    <definedName name="_28__123Graph_Xｸﾞﾗﾌ_3">#REF!</definedName>
    <definedName name="_29__123Graph_A????_4" localSheetId="8">#REF!</definedName>
    <definedName name="_29__123Graph_A????_4">#REF!</definedName>
    <definedName name="_29__123Graph_X????_1" localSheetId="8">#REF!</definedName>
    <definedName name="_29__123Graph_X????_1">#REF!</definedName>
    <definedName name="_29__123Graph_Xｸﾞﾗﾌ_3" localSheetId="8">#REF!</definedName>
    <definedName name="_29__123Graph_Xｸﾞﾗﾌ_3">#REF!</definedName>
    <definedName name="_29__123Graph_Xｸﾞﾗﾌ_4" localSheetId="8">#REF!</definedName>
    <definedName name="_29__123Graph_Xｸﾞﾗﾌ_4">#REF!</definedName>
    <definedName name="_3__123Graph_A????_3" localSheetId="8">#REF!</definedName>
    <definedName name="_3__123Graph_A????_3">#REF!</definedName>
    <definedName name="_3__123Graph_Aｸﾞﾗﾌ_1" localSheetId="8">#REF!</definedName>
    <definedName name="_3__123Graph_Aｸﾞﾗﾌ_1">#REF!</definedName>
    <definedName name="_3__123Graph_Aｸﾞﾗﾌ_2" localSheetId="11">#REF!</definedName>
    <definedName name="_3__123Graph_Aｸﾞﾗﾌ_2" localSheetId="4">#REF!</definedName>
    <definedName name="_3__123Graph_Aｸﾞﾗﾌ_2" localSheetId="7">#REF!</definedName>
    <definedName name="_3__123Graph_Aｸﾞﾗﾌ_2" localSheetId="5">#REF!</definedName>
    <definedName name="_3__123Graph_Aｸﾞﾗﾌ_2" localSheetId="6">#REF!</definedName>
    <definedName name="_3__123Graph_Aｸﾞﾗﾌ_2" localSheetId="16">#REF!</definedName>
    <definedName name="_3__123Graph_Aｸﾞﾗﾌ_2" localSheetId="9">#REF!</definedName>
    <definedName name="_3__123Graph_Aｸﾞﾗﾌ_2" localSheetId="12">#REF!</definedName>
    <definedName name="_3__123Graph_Aｸﾞﾗﾌ_2" localSheetId="13">#REF!</definedName>
    <definedName name="_3__123Graph_Aｸﾞﾗﾌ_2" localSheetId="15">#REF!</definedName>
    <definedName name="_3__123Graph_Aｸﾞﾗﾌ_2" localSheetId="10">#REF!</definedName>
    <definedName name="_3__123Graph_Aｸﾞﾗﾌ_2" localSheetId="8">#REF!</definedName>
    <definedName name="_3__123Graph_Aｸﾞﾗﾌ_2" localSheetId="1">#REF!</definedName>
    <definedName name="_3__123Graph_Aｸﾞﾗﾌ_2">#REF!</definedName>
    <definedName name="_3__123Graph_Aｸﾞﾗﾌ_3" localSheetId="11">#REF!</definedName>
    <definedName name="_3__123Graph_Aｸﾞﾗﾌ_3" localSheetId="4">#REF!</definedName>
    <definedName name="_3__123Graph_Aｸﾞﾗﾌ_3" localSheetId="7">#REF!</definedName>
    <definedName name="_3__123Graph_Aｸﾞﾗﾌ_3" localSheetId="5">#REF!</definedName>
    <definedName name="_3__123Graph_Aｸﾞﾗﾌ_3" localSheetId="6">#REF!</definedName>
    <definedName name="_3__123Graph_Aｸﾞﾗﾌ_3" localSheetId="16">#REF!</definedName>
    <definedName name="_3__123Graph_Aｸﾞﾗﾌ_3" localSheetId="9">#REF!</definedName>
    <definedName name="_3__123Graph_Aｸﾞﾗﾌ_3" localSheetId="12">#REF!</definedName>
    <definedName name="_3__123Graph_Aｸﾞﾗﾌ_3" localSheetId="13">#REF!</definedName>
    <definedName name="_3__123Graph_Aｸﾞﾗﾌ_3" localSheetId="15">#REF!</definedName>
    <definedName name="_3__123Graph_Aｸﾞﾗﾌ_3" localSheetId="10">#REF!</definedName>
    <definedName name="_3__123Graph_Aｸﾞﾗﾌ_3" localSheetId="8">#REF!</definedName>
    <definedName name="_3__123Graph_Aｸﾞﾗﾌ_3" localSheetId="1">#REF!</definedName>
    <definedName name="_3__123Graph_Aｸﾞﾗﾌ_3">#REF!</definedName>
    <definedName name="_30__123Graph_X????_2" localSheetId="8">#REF!</definedName>
    <definedName name="_30__123Graph_X????_2">#REF!</definedName>
    <definedName name="_30__123Graph_Xｸﾞﾗﾌ_4" localSheetId="8">#REF!</definedName>
    <definedName name="_30__123Graph_Xｸﾞﾗﾌ_4">#REF!</definedName>
    <definedName name="_31__123Graph_X????_3" localSheetId="8">#REF!</definedName>
    <definedName name="_31__123Graph_X????_3">#REF!</definedName>
    <definedName name="_31__123Graph_Xｸﾞﾗﾌ_2" localSheetId="8">#REF!</definedName>
    <definedName name="_31__123Graph_Xｸﾞﾗﾌ_2">#REF!</definedName>
    <definedName name="_31__123Graph_Xｸﾞﾗﾌ_4" localSheetId="11">#REF!</definedName>
    <definedName name="_31__123Graph_Xｸﾞﾗﾌ_4" localSheetId="4">#REF!</definedName>
    <definedName name="_31__123Graph_Xｸﾞﾗﾌ_4" localSheetId="7">#REF!</definedName>
    <definedName name="_31__123Graph_Xｸﾞﾗﾌ_4" localSheetId="5">#REF!</definedName>
    <definedName name="_31__123Graph_Xｸﾞﾗﾌ_4" localSheetId="6">#REF!</definedName>
    <definedName name="_31__123Graph_Xｸﾞﾗﾌ_4" localSheetId="16">#REF!</definedName>
    <definedName name="_31__123Graph_Xｸﾞﾗﾌ_4" localSheetId="9">#REF!</definedName>
    <definedName name="_31__123Graph_Xｸﾞﾗﾌ_4" localSheetId="12">#REF!</definedName>
    <definedName name="_31__123Graph_Xｸﾞﾗﾌ_4" localSheetId="13">#REF!</definedName>
    <definedName name="_31__123Graph_Xｸﾞﾗﾌ_4" localSheetId="15">#REF!</definedName>
    <definedName name="_31__123Graph_Xｸﾞﾗﾌ_4" localSheetId="10">#REF!</definedName>
    <definedName name="_31__123Graph_Xｸﾞﾗﾌ_4" localSheetId="8">#REF!</definedName>
    <definedName name="_31__123Graph_Xｸﾞﾗﾌ_4" localSheetId="1">#REF!</definedName>
    <definedName name="_31__123Graph_Xｸﾞﾗﾌ_4">#REF!</definedName>
    <definedName name="_31__123Graph_Xｸﾞﾗﾌ_5" localSheetId="8">#REF!</definedName>
    <definedName name="_31__123Graph_Xｸﾞﾗﾌ_5">#REF!</definedName>
    <definedName name="_32__123Graph_X????_4" localSheetId="8">#REF!</definedName>
    <definedName name="_32__123Graph_X????_4">#REF!</definedName>
    <definedName name="_32__123Graph_Xｸﾞﾗﾌ_5" localSheetId="8">#REF!</definedName>
    <definedName name="_32__123Graph_Xｸﾞﾗﾌ_5">#REF!</definedName>
    <definedName name="_3285BocDo" localSheetId="11">#REF!</definedName>
    <definedName name="_3285BocDo" localSheetId="9">#REF!</definedName>
    <definedName name="_3285BocDo" localSheetId="8">#REF!</definedName>
    <definedName name="_3285BocDo">#REF!</definedName>
    <definedName name="_3285ChatCay" localSheetId="11">#REF!</definedName>
    <definedName name="_3285ChatCay" localSheetId="9">#REF!</definedName>
    <definedName name="_3285ChatCay" localSheetId="8">#REF!</definedName>
    <definedName name="_3285ChatCay">#REF!</definedName>
    <definedName name="_3285DaoDapMongCot" localSheetId="11">#REF!</definedName>
    <definedName name="_3285DaoDapMongCot" localSheetId="9">#REF!</definedName>
    <definedName name="_3285DaoDapMongCot" localSheetId="8">#REF!</definedName>
    <definedName name="_3285DaoDapMongCot">#REF!</definedName>
    <definedName name="_3285DaoRanhTiepDia" localSheetId="11">#REF!</definedName>
    <definedName name="_3285DaoRanhTiepDia" localSheetId="9">#REF!</definedName>
    <definedName name="_3285DaoRanhTiepDia" localSheetId="8">#REF!</definedName>
    <definedName name="_3285DaoRanhTiepDia">#REF!</definedName>
    <definedName name="_3285PhatTuyen" localSheetId="11">#REF!</definedName>
    <definedName name="_3285PhatTuyen" localSheetId="9">#REF!</definedName>
    <definedName name="_3285PhatTuyen" localSheetId="8">#REF!</definedName>
    <definedName name="_3285PhatTuyen">#REF!</definedName>
    <definedName name="_3285VCcogioithucong" localSheetId="11">#REF!</definedName>
    <definedName name="_3285VCcogioithucong" localSheetId="9">#REF!</definedName>
    <definedName name="_3285VCcogioithucong" localSheetId="8">#REF!</definedName>
    <definedName name="_3285VCcogioithucong">#REF!</definedName>
    <definedName name="_3285VCduongdai" localSheetId="11">#REF!</definedName>
    <definedName name="_3285VCduongdai" localSheetId="9">#REF!</definedName>
    <definedName name="_3285VCduongdai" localSheetId="8">#REF!</definedName>
    <definedName name="_3285VCduongdai">#REF!</definedName>
    <definedName name="_3285VCthucong" localSheetId="11">#REF!</definedName>
    <definedName name="_3285VCthucong" localSheetId="9">#REF!</definedName>
    <definedName name="_3285VCthucong" localSheetId="8">#REF!</definedName>
    <definedName name="_3285VCthucong">#REF!</definedName>
    <definedName name="_33__123Graph_A????_3" localSheetId="8">#REF!</definedName>
    <definedName name="_33__123Graph_A????_3">#REF!</definedName>
    <definedName name="_33__123Graph_A????_5" localSheetId="8">#REF!</definedName>
    <definedName name="_33__123Graph_A????_5">#REF!</definedName>
    <definedName name="_33__123Graph_Aｸﾞﾗﾌ_1" localSheetId="8">#REF!</definedName>
    <definedName name="_33__123Graph_Aｸﾞﾗﾌ_1">#REF!</definedName>
    <definedName name="_33__123Graph_X????_5" localSheetId="8">#REF!</definedName>
    <definedName name="_33__123Graph_X????_5">#REF!</definedName>
    <definedName name="_33__123Graph_Xｸﾞﾗﾌ_5" localSheetId="8">#REF!</definedName>
    <definedName name="_33__123Graph_Xｸﾞﾗﾌ_5">#REF!</definedName>
    <definedName name="_34__123Graph_Xｸﾞﾗﾌ_1" localSheetId="8">#REF!</definedName>
    <definedName name="_34__123Graph_Xｸﾞﾗﾌ_1">#REF!</definedName>
    <definedName name="_34__123Graph_Xｸﾞﾗﾌ_3" localSheetId="8">#REF!</definedName>
    <definedName name="_34__123Graph_Xｸﾞﾗﾌ_3">#REF!</definedName>
    <definedName name="_34__123Graph_Xｸﾞﾗﾌ_5" localSheetId="11">#REF!</definedName>
    <definedName name="_34__123Graph_Xｸﾞﾗﾌ_5" localSheetId="4">#REF!</definedName>
    <definedName name="_34__123Graph_Xｸﾞﾗﾌ_5" localSheetId="7">#REF!</definedName>
    <definedName name="_34__123Graph_Xｸﾞﾗﾌ_5" localSheetId="5">#REF!</definedName>
    <definedName name="_34__123Graph_Xｸﾞﾗﾌ_5" localSheetId="6">#REF!</definedName>
    <definedName name="_34__123Graph_Xｸﾞﾗﾌ_5" localSheetId="16">#REF!</definedName>
    <definedName name="_34__123Graph_Xｸﾞﾗﾌ_5" localSheetId="9">#REF!</definedName>
    <definedName name="_34__123Graph_Xｸﾞﾗﾌ_5" localSheetId="12">#REF!</definedName>
    <definedName name="_34__123Graph_Xｸﾞﾗﾌ_5" localSheetId="13">#REF!</definedName>
    <definedName name="_34__123Graph_Xｸﾞﾗﾌ_5" localSheetId="15">#REF!</definedName>
    <definedName name="_34__123Graph_Xｸﾞﾗﾌ_5" localSheetId="10">#REF!</definedName>
    <definedName name="_34__123Graph_Xｸﾞﾗﾌ_5" localSheetId="8">#REF!</definedName>
    <definedName name="_34__123Graph_Xｸﾞﾗﾌ_5" localSheetId="1">#REF!</definedName>
    <definedName name="_34__123Graph_Xｸﾞﾗﾌ_5">#REF!</definedName>
    <definedName name="_37__123Graph_Xｸﾞﾗﾌ_1" localSheetId="8">#REF!</definedName>
    <definedName name="_37__123Graph_Xｸﾞﾗﾌ_1">#REF!</definedName>
    <definedName name="_37__123Graph_Xｸﾞﾗﾌ_4" localSheetId="8">#REF!</definedName>
    <definedName name="_37__123Graph_Xｸﾞﾗﾌ_4">#REF!</definedName>
    <definedName name="_38__123Graph_A????_4" localSheetId="8">#REF!</definedName>
    <definedName name="_38__123Graph_A????_4">#REF!</definedName>
    <definedName name="_38__123Graph_Aｸﾞﾗﾌ_1" localSheetId="8">#REF!</definedName>
    <definedName name="_38__123Graph_Aｸﾞﾗﾌ_1">#REF!</definedName>
    <definedName name="_38__123Graph_Xｸﾞﾗﾌ_2" localSheetId="8">#REF!</definedName>
    <definedName name="_38__123Graph_Xｸﾞﾗﾌ_2">#REF!</definedName>
    <definedName name="_39__123Graph_Aｸﾞﾗﾌ_2" localSheetId="8">#REF!</definedName>
    <definedName name="_39__123Graph_Aｸﾞﾗﾌ_2">#REF!</definedName>
    <definedName name="_3983Cable" localSheetId="11">#REF!</definedName>
    <definedName name="_3983Cable" localSheetId="9">#REF!</definedName>
    <definedName name="_3983Cable" localSheetId="8">#REF!</definedName>
    <definedName name="_3983Cable">#REF!</definedName>
    <definedName name="_3983Cosse" localSheetId="11">#REF!</definedName>
    <definedName name="_3983Cosse" localSheetId="9">#REF!</definedName>
    <definedName name="_3983Cosse" localSheetId="8">#REF!</definedName>
    <definedName name="_3983Cosse">#REF!</definedName>
    <definedName name="_3983CotXa" localSheetId="11">#REF!</definedName>
    <definedName name="_3983CotXa" localSheetId="9">#REF!</definedName>
    <definedName name="_3983CotXa" localSheetId="8">#REF!</definedName>
    <definedName name="_3983CotXa">#REF!</definedName>
    <definedName name="_3983DayDanThanhCai" localSheetId="11">#REF!</definedName>
    <definedName name="_3983DayDanThanhCai" localSheetId="9">#REF!</definedName>
    <definedName name="_3983DayDanThanhCai" localSheetId="8">#REF!</definedName>
    <definedName name="_3983DayDanThanhCai">#REF!</definedName>
    <definedName name="_3983MBApp" localSheetId="11">#REF!</definedName>
    <definedName name="_3983MBApp" localSheetId="9">#REF!</definedName>
    <definedName name="_3983MBApp" localSheetId="8">#REF!</definedName>
    <definedName name="_3983MBApp">#REF!</definedName>
    <definedName name="_3983Panel" localSheetId="11">#REF!</definedName>
    <definedName name="_3983Panel" localSheetId="9">#REF!</definedName>
    <definedName name="_3983Panel" localSheetId="8">#REF!</definedName>
    <definedName name="_3983Panel">#REF!</definedName>
    <definedName name="_3983Su" localSheetId="11">#REF!</definedName>
    <definedName name="_3983Su" localSheetId="9">#REF!</definedName>
    <definedName name="_3983Su" localSheetId="8">#REF!</definedName>
    <definedName name="_3983Su">#REF!</definedName>
    <definedName name="_3983Terre" localSheetId="11">#REF!</definedName>
    <definedName name="_3983Terre" localSheetId="9">#REF!</definedName>
    <definedName name="_3983Terre" localSheetId="8">#REF!</definedName>
    <definedName name="_3983Terre">#REF!</definedName>
    <definedName name="_4__123Graph_A????_1" localSheetId="8">#REF!</definedName>
    <definedName name="_4__123Graph_A????_1">#REF!</definedName>
    <definedName name="_4__123Graph_A????_4" localSheetId="8">#REF!</definedName>
    <definedName name="_4__123Graph_A????_4">#REF!</definedName>
    <definedName name="_4__123Graph_Aｸﾞﾗﾌ_1" localSheetId="11">#REF!</definedName>
    <definedName name="_4__123Graph_Aｸﾞﾗﾌ_1" localSheetId="4">#REF!</definedName>
    <definedName name="_4__123Graph_Aｸﾞﾗﾌ_1" localSheetId="7">#REF!</definedName>
    <definedName name="_4__123Graph_Aｸﾞﾗﾌ_1" localSheetId="5">#REF!</definedName>
    <definedName name="_4__123Graph_Aｸﾞﾗﾌ_1" localSheetId="6">#REF!</definedName>
    <definedName name="_4__123Graph_Aｸﾞﾗﾌ_1" localSheetId="16">#REF!</definedName>
    <definedName name="_4__123Graph_Aｸﾞﾗﾌ_1" localSheetId="9">#REF!</definedName>
    <definedName name="_4__123Graph_Aｸﾞﾗﾌ_1" localSheetId="12">#REF!</definedName>
    <definedName name="_4__123Graph_Aｸﾞﾗﾌ_1" localSheetId="13">#REF!</definedName>
    <definedName name="_4__123Graph_Aｸﾞﾗﾌ_1" localSheetId="15">#REF!</definedName>
    <definedName name="_4__123Graph_Aｸﾞﾗﾌ_1" localSheetId="10">#REF!</definedName>
    <definedName name="_4__123Graph_Aｸﾞﾗﾌ_1" localSheetId="8">#REF!</definedName>
    <definedName name="_4__123Graph_Aｸﾞﾗﾌ_1" localSheetId="1">#REF!</definedName>
    <definedName name="_4__123Graph_Aｸﾞﾗﾌ_1">#REF!</definedName>
    <definedName name="_4__123Graph_Aｸﾞﾗﾌ_2" localSheetId="11">#REF!</definedName>
    <definedName name="_4__123Graph_Aｸﾞﾗﾌ_2" localSheetId="4">#REF!</definedName>
    <definedName name="_4__123Graph_Aｸﾞﾗﾌ_2" localSheetId="7">#REF!</definedName>
    <definedName name="_4__123Graph_Aｸﾞﾗﾌ_2" localSheetId="5">#REF!</definedName>
    <definedName name="_4__123Graph_Aｸﾞﾗﾌ_2" localSheetId="6">#REF!</definedName>
    <definedName name="_4__123Graph_Aｸﾞﾗﾌ_2" localSheetId="16">#REF!</definedName>
    <definedName name="_4__123Graph_Aｸﾞﾗﾌ_2" localSheetId="9">#REF!</definedName>
    <definedName name="_4__123Graph_Aｸﾞﾗﾌ_2" localSheetId="12">#REF!</definedName>
    <definedName name="_4__123Graph_Aｸﾞﾗﾌ_2" localSheetId="13">#REF!</definedName>
    <definedName name="_4__123Graph_Aｸﾞﾗﾌ_2" localSheetId="15">#REF!</definedName>
    <definedName name="_4__123Graph_Aｸﾞﾗﾌ_2" localSheetId="10">#REF!</definedName>
    <definedName name="_4__123Graph_Aｸﾞﾗﾌ_2" localSheetId="8">#REF!</definedName>
    <definedName name="_4__123Graph_Aｸﾞﾗﾌ_2" localSheetId="1">#REF!</definedName>
    <definedName name="_4__123Graph_Aｸﾞﾗﾌ_2">#REF!</definedName>
    <definedName name="_4__123Graph_Aｸﾞﾗﾌ_3" localSheetId="11">#REF!</definedName>
    <definedName name="_4__123Graph_Aｸﾞﾗﾌ_3" localSheetId="4">#REF!</definedName>
    <definedName name="_4__123Graph_Aｸﾞﾗﾌ_3" localSheetId="7">#REF!</definedName>
    <definedName name="_4__123Graph_Aｸﾞﾗﾌ_3" localSheetId="5">#REF!</definedName>
    <definedName name="_4__123Graph_Aｸﾞﾗﾌ_3" localSheetId="6">#REF!</definedName>
    <definedName name="_4__123Graph_Aｸﾞﾗﾌ_3" localSheetId="16">#REF!</definedName>
    <definedName name="_4__123Graph_Aｸﾞﾗﾌ_3" localSheetId="9">#REF!</definedName>
    <definedName name="_4__123Graph_Aｸﾞﾗﾌ_3" localSheetId="12">#REF!</definedName>
    <definedName name="_4__123Graph_Aｸﾞﾗﾌ_3" localSheetId="13">#REF!</definedName>
    <definedName name="_4__123Graph_Aｸﾞﾗﾌ_3" localSheetId="15">#REF!</definedName>
    <definedName name="_4__123Graph_Aｸﾞﾗﾌ_3" localSheetId="10">#REF!</definedName>
    <definedName name="_4__123Graph_Aｸﾞﾗﾌ_3" localSheetId="8">#REF!</definedName>
    <definedName name="_4__123Graph_Aｸﾞﾗﾌ_3" localSheetId="1">#REF!</definedName>
    <definedName name="_4__123Graph_Aｸﾞﾗﾌ_3">#REF!</definedName>
    <definedName name="_4__123Graph_Aｸﾞﾗﾌ_4" localSheetId="11">#REF!</definedName>
    <definedName name="_4__123Graph_Aｸﾞﾗﾌ_4" localSheetId="4">#REF!</definedName>
    <definedName name="_4__123Graph_Aｸﾞﾗﾌ_4" localSheetId="7">#REF!</definedName>
    <definedName name="_4__123Graph_Aｸﾞﾗﾌ_4" localSheetId="5">#REF!</definedName>
    <definedName name="_4__123Graph_Aｸﾞﾗﾌ_4" localSheetId="6">#REF!</definedName>
    <definedName name="_4__123Graph_Aｸﾞﾗﾌ_4" localSheetId="16">#REF!</definedName>
    <definedName name="_4__123Graph_Aｸﾞﾗﾌ_4" localSheetId="9">#REF!</definedName>
    <definedName name="_4__123Graph_Aｸﾞﾗﾌ_4" localSheetId="12">#REF!</definedName>
    <definedName name="_4__123Graph_Aｸﾞﾗﾌ_4" localSheetId="13">#REF!</definedName>
    <definedName name="_4__123Graph_Aｸﾞﾗﾌ_4" localSheetId="15">#REF!</definedName>
    <definedName name="_4__123Graph_Aｸﾞﾗﾌ_4" localSheetId="10">#REF!</definedName>
    <definedName name="_4__123Graph_Aｸﾞﾗﾌ_4" localSheetId="8">#REF!</definedName>
    <definedName name="_4__123Graph_Aｸﾞﾗﾌ_4" localSheetId="1">#REF!</definedName>
    <definedName name="_4__123Graph_Aｸﾞﾗﾌ_4">#REF!</definedName>
    <definedName name="_40__123Graph_Xｸﾞﾗﾌ_5" localSheetId="8">#REF!</definedName>
    <definedName name="_40__123Graph_Xｸﾞﾗﾌ_5">#REF!</definedName>
    <definedName name="_41__123Graph_Xｸﾞﾗﾌ_2" localSheetId="8">#REF!</definedName>
    <definedName name="_41__123Graph_Xｸﾞﾗﾌ_2">#REF!</definedName>
    <definedName name="_42__123Graph_Xｸﾞﾗﾌ_3" localSheetId="8">#REF!</definedName>
    <definedName name="_42__123Graph_Xｸﾞﾗﾌ_3">#REF!</definedName>
    <definedName name="_43__123Graph_A????_5" localSheetId="8">#REF!</definedName>
    <definedName name="_43__123Graph_A????_5">#REF!</definedName>
    <definedName name="_43__123Graph_Aｸﾞﾗﾌ_2" localSheetId="8">#REF!</definedName>
    <definedName name="_43__123Graph_Aｸﾞﾗﾌ_2">#REF!</definedName>
    <definedName name="_45__123Graph_Aｸﾞﾗﾌ_3" localSheetId="8">#REF!</definedName>
    <definedName name="_45__123Graph_Aｸﾞﾗﾌ_3">#REF!</definedName>
    <definedName name="_45__123Graph_Xｸﾞﾗﾌ_3" localSheetId="8">#REF!</definedName>
    <definedName name="_45__123Graph_Xｸﾞﾗﾌ_3">#REF!</definedName>
    <definedName name="_46__123Graph_Xｸﾞﾗﾌ_4" localSheetId="8">#REF!</definedName>
    <definedName name="_46__123Graph_Xｸﾞﾗﾌ_4">#REF!</definedName>
    <definedName name="_48__123Graph_Aｸﾞﾗﾌ_3" localSheetId="8">#REF!</definedName>
    <definedName name="_48__123Graph_Aｸﾞﾗﾌ_3">#REF!</definedName>
    <definedName name="_49__123Graph_Xｸﾞﾗﾌ_4" localSheetId="8">#REF!</definedName>
    <definedName name="_49__123Graph_Xｸﾞﾗﾌ_4">#REF!</definedName>
    <definedName name="_5__123Graph_A????_2" localSheetId="8">#REF!</definedName>
    <definedName name="_5__123Graph_A????_2">#REF!</definedName>
    <definedName name="_5__123Graph_A????_5" localSheetId="8">#REF!</definedName>
    <definedName name="_5__123Graph_A????_5">#REF!</definedName>
    <definedName name="_5__123Graph_Aｸﾞﾗﾌ_1" localSheetId="11">#REF!</definedName>
    <definedName name="_5__123Graph_Aｸﾞﾗﾌ_1" localSheetId="4">#REF!</definedName>
    <definedName name="_5__123Graph_Aｸﾞﾗﾌ_1" localSheetId="7">#REF!</definedName>
    <definedName name="_5__123Graph_Aｸﾞﾗﾌ_1" localSheetId="5">#REF!</definedName>
    <definedName name="_5__123Graph_Aｸﾞﾗﾌ_1" localSheetId="6">#REF!</definedName>
    <definedName name="_5__123Graph_Aｸﾞﾗﾌ_1" localSheetId="16">#REF!</definedName>
    <definedName name="_5__123Graph_Aｸﾞﾗﾌ_1" localSheetId="9">#REF!</definedName>
    <definedName name="_5__123Graph_Aｸﾞﾗﾌ_1" localSheetId="12">#REF!</definedName>
    <definedName name="_5__123Graph_Aｸﾞﾗﾌ_1" localSheetId="13">#REF!</definedName>
    <definedName name="_5__123Graph_Aｸﾞﾗﾌ_1" localSheetId="15">#REF!</definedName>
    <definedName name="_5__123Graph_Aｸﾞﾗﾌ_1" localSheetId="10">#REF!</definedName>
    <definedName name="_5__123Graph_Aｸﾞﾗﾌ_1" localSheetId="8">#REF!</definedName>
    <definedName name="_5__123Graph_Aｸﾞﾗﾌ_1" localSheetId="1">#REF!</definedName>
    <definedName name="_5__123Graph_Aｸﾞﾗﾌ_1">#REF!</definedName>
    <definedName name="_5__123Graph_Aｸﾞﾗﾌ_2" localSheetId="8">#REF!</definedName>
    <definedName name="_5__123Graph_Aｸﾞﾗﾌ_2">#REF!</definedName>
    <definedName name="_5__123Graph_Aｸﾞﾗﾌ_3" localSheetId="8">#REF!</definedName>
    <definedName name="_5__123Graph_Aｸﾞﾗﾌ_3">#REF!</definedName>
    <definedName name="_5__123Graph_Aｸﾞﾗﾌ_4" localSheetId="11">#REF!</definedName>
    <definedName name="_5__123Graph_Aｸﾞﾗﾌ_4" localSheetId="4">#REF!</definedName>
    <definedName name="_5__123Graph_Aｸﾞﾗﾌ_4" localSheetId="7">#REF!</definedName>
    <definedName name="_5__123Graph_Aｸﾞﾗﾌ_4" localSheetId="5">#REF!</definedName>
    <definedName name="_5__123Graph_Aｸﾞﾗﾌ_4" localSheetId="6">#REF!</definedName>
    <definedName name="_5__123Graph_Aｸﾞﾗﾌ_4" localSheetId="16">#REF!</definedName>
    <definedName name="_5__123Graph_Aｸﾞﾗﾌ_4" localSheetId="9">#REF!</definedName>
    <definedName name="_5__123Graph_Aｸﾞﾗﾌ_4" localSheetId="12">#REF!</definedName>
    <definedName name="_5__123Graph_Aｸﾞﾗﾌ_4" localSheetId="13">#REF!</definedName>
    <definedName name="_5__123Graph_Aｸﾞﾗﾌ_4" localSheetId="15">#REF!</definedName>
    <definedName name="_5__123Graph_Aｸﾞﾗﾌ_4" localSheetId="10">#REF!</definedName>
    <definedName name="_5__123Graph_Aｸﾞﾗﾌ_4" localSheetId="8">#REF!</definedName>
    <definedName name="_5__123Graph_Aｸﾞﾗﾌ_4" localSheetId="1">#REF!</definedName>
    <definedName name="_5__123Graph_Aｸﾞﾗﾌ_4">#REF!</definedName>
    <definedName name="_5__123Graph_Aｸﾞﾗﾌ_5" localSheetId="11">#REF!</definedName>
    <definedName name="_5__123Graph_Aｸﾞﾗﾌ_5" localSheetId="4">#REF!</definedName>
    <definedName name="_5__123Graph_Aｸﾞﾗﾌ_5" localSheetId="7">#REF!</definedName>
    <definedName name="_5__123Graph_Aｸﾞﾗﾌ_5" localSheetId="5">#REF!</definedName>
    <definedName name="_5__123Graph_Aｸﾞﾗﾌ_5" localSheetId="6">#REF!</definedName>
    <definedName name="_5__123Graph_Aｸﾞﾗﾌ_5" localSheetId="16">#REF!</definedName>
    <definedName name="_5__123Graph_Aｸﾞﾗﾌ_5" localSheetId="9">#REF!</definedName>
    <definedName name="_5__123Graph_Aｸﾞﾗﾌ_5" localSheetId="12">#REF!</definedName>
    <definedName name="_5__123Graph_Aｸﾞﾗﾌ_5" localSheetId="13">#REF!</definedName>
    <definedName name="_5__123Graph_Aｸﾞﾗﾌ_5" localSheetId="15">#REF!</definedName>
    <definedName name="_5__123Graph_Aｸﾞﾗﾌ_5" localSheetId="10">#REF!</definedName>
    <definedName name="_5__123Graph_Aｸﾞﾗﾌ_5" localSheetId="8">#REF!</definedName>
    <definedName name="_5__123Graph_Aｸﾞﾗﾌ_5" localSheetId="1">#REF!</definedName>
    <definedName name="_5__123Graph_Aｸﾞﾗﾌ_5">#REF!</definedName>
    <definedName name="_50__123Graph_Xｸﾞﾗﾌ_5" localSheetId="8">#REF!</definedName>
    <definedName name="_50__123Graph_Xｸﾞﾗﾌ_5">#REF!</definedName>
    <definedName name="_51__123Graph_Aｸﾞﾗﾌ_1" localSheetId="8">#REF!</definedName>
    <definedName name="_51__123Graph_Aｸﾞﾗﾌ_1">#REF!</definedName>
    <definedName name="_51__123Graph_Aｸﾞﾗﾌ_4" localSheetId="8">#REF!</definedName>
    <definedName name="_51__123Graph_Aｸﾞﾗﾌ_4">#REF!</definedName>
    <definedName name="_53__123Graph_Aｸﾞﾗﾌ_4" localSheetId="8">#REF!</definedName>
    <definedName name="_53__123Graph_Aｸﾞﾗﾌ_4">#REF!</definedName>
    <definedName name="_53__123Graph_Xｸﾞﾗﾌ_5" localSheetId="8">#REF!</definedName>
    <definedName name="_53__123Graph_Xｸﾞﾗﾌ_5">#REF!</definedName>
    <definedName name="_57__123Graph_Aｸﾞﾗﾌ_5" localSheetId="8">#REF!</definedName>
    <definedName name="_57__123Graph_Aｸﾞﾗﾌ_5">#REF!</definedName>
    <definedName name="_58__123Graph_Aｸﾞﾗﾌ_5" localSheetId="8">#REF!</definedName>
    <definedName name="_58__123Graph_Aｸﾞﾗﾌ_5">#REF!</definedName>
    <definedName name="_59__123Graph_Aｸﾞﾗﾌ_2" localSheetId="8">#REF!</definedName>
    <definedName name="_59__123Graph_Aｸﾞﾗﾌ_2">#REF!</definedName>
    <definedName name="_6__123Graph_A????_3" localSheetId="8">#REF!</definedName>
    <definedName name="_6__123Graph_A????_3">#REF!</definedName>
    <definedName name="_6__123Graph_Aｸﾞﾗﾌ_1" localSheetId="8">#REF!</definedName>
    <definedName name="_6__123Graph_Aｸﾞﾗﾌ_1">#REF!</definedName>
    <definedName name="_6__123Graph_Aｸﾞﾗﾌ_2" localSheetId="11">#REF!</definedName>
    <definedName name="_6__123Graph_Aｸﾞﾗﾌ_2" localSheetId="4">#REF!</definedName>
    <definedName name="_6__123Graph_Aｸﾞﾗﾌ_2" localSheetId="7">#REF!</definedName>
    <definedName name="_6__123Graph_Aｸﾞﾗﾌ_2" localSheetId="5">#REF!</definedName>
    <definedName name="_6__123Graph_Aｸﾞﾗﾌ_2" localSheetId="6">#REF!</definedName>
    <definedName name="_6__123Graph_Aｸﾞﾗﾌ_2" localSheetId="16">#REF!</definedName>
    <definedName name="_6__123Graph_Aｸﾞﾗﾌ_2" localSheetId="9">#REF!</definedName>
    <definedName name="_6__123Graph_Aｸﾞﾗﾌ_2" localSheetId="12">#REF!</definedName>
    <definedName name="_6__123Graph_Aｸﾞﾗﾌ_2" localSheetId="13">#REF!</definedName>
    <definedName name="_6__123Graph_Aｸﾞﾗﾌ_2" localSheetId="15">#REF!</definedName>
    <definedName name="_6__123Graph_Aｸﾞﾗﾌ_2" localSheetId="10">#REF!</definedName>
    <definedName name="_6__123Graph_Aｸﾞﾗﾌ_2" localSheetId="8">#REF!</definedName>
    <definedName name="_6__123Graph_Aｸﾞﾗﾌ_2" localSheetId="1">#REF!</definedName>
    <definedName name="_6__123Graph_Aｸﾞﾗﾌ_2">#REF!</definedName>
    <definedName name="_6__123Graph_Aｸﾞﾗﾌ_3" localSheetId="11">#REF!</definedName>
    <definedName name="_6__123Graph_Aｸﾞﾗﾌ_3" localSheetId="4">#REF!</definedName>
    <definedName name="_6__123Graph_Aｸﾞﾗﾌ_3" localSheetId="7">#REF!</definedName>
    <definedName name="_6__123Graph_Aｸﾞﾗﾌ_3" localSheetId="5">#REF!</definedName>
    <definedName name="_6__123Graph_Aｸﾞﾗﾌ_3" localSheetId="6">#REF!</definedName>
    <definedName name="_6__123Graph_Aｸﾞﾗﾌ_3" localSheetId="16">#REF!</definedName>
    <definedName name="_6__123Graph_Aｸﾞﾗﾌ_3" localSheetId="9">#REF!</definedName>
    <definedName name="_6__123Graph_Aｸﾞﾗﾌ_3" localSheetId="12">#REF!</definedName>
    <definedName name="_6__123Graph_Aｸﾞﾗﾌ_3" localSheetId="13">#REF!</definedName>
    <definedName name="_6__123Graph_Aｸﾞﾗﾌ_3" localSheetId="15">#REF!</definedName>
    <definedName name="_6__123Graph_Aｸﾞﾗﾌ_3" localSheetId="10">#REF!</definedName>
    <definedName name="_6__123Graph_Aｸﾞﾗﾌ_3" localSheetId="8">#REF!</definedName>
    <definedName name="_6__123Graph_Aｸﾞﾗﾌ_3" localSheetId="1">#REF!</definedName>
    <definedName name="_6__123Graph_Aｸﾞﾗﾌ_3">#REF!</definedName>
    <definedName name="_6__123Graph_Aｸﾞﾗﾌ_4" localSheetId="8">#REF!</definedName>
    <definedName name="_6__123Graph_Aｸﾞﾗﾌ_4">#REF!</definedName>
    <definedName name="_6__123Graph_Aｸﾞﾗﾌ_5" localSheetId="11">#REF!</definedName>
    <definedName name="_6__123Graph_Aｸﾞﾗﾌ_5" localSheetId="4">#REF!</definedName>
    <definedName name="_6__123Graph_Aｸﾞﾗﾌ_5" localSheetId="7">#REF!</definedName>
    <definedName name="_6__123Graph_Aｸﾞﾗﾌ_5" localSheetId="5">#REF!</definedName>
    <definedName name="_6__123Graph_Aｸﾞﾗﾌ_5" localSheetId="6">#REF!</definedName>
    <definedName name="_6__123Graph_Aｸﾞﾗﾌ_5" localSheetId="16">#REF!</definedName>
    <definedName name="_6__123Graph_Aｸﾞﾗﾌ_5" localSheetId="9">#REF!</definedName>
    <definedName name="_6__123Graph_Aｸﾞﾗﾌ_5" localSheetId="12">#REF!</definedName>
    <definedName name="_6__123Graph_Aｸﾞﾗﾌ_5" localSheetId="13">#REF!</definedName>
    <definedName name="_6__123Graph_Aｸﾞﾗﾌ_5" localSheetId="15">#REF!</definedName>
    <definedName name="_6__123Graph_Aｸﾞﾗﾌ_5" localSheetId="10">#REF!</definedName>
    <definedName name="_6__123Graph_Aｸﾞﾗﾌ_5" localSheetId="8">#REF!</definedName>
    <definedName name="_6__123Graph_Aｸﾞﾗﾌ_5" localSheetId="1">#REF!</definedName>
    <definedName name="_6__123Graph_Aｸﾞﾗﾌ_5">#REF!</definedName>
    <definedName name="_6__123Graph_Xｸﾞﾗﾌ_1" localSheetId="11">#REF!</definedName>
    <definedName name="_6__123Graph_Xｸﾞﾗﾌ_1" localSheetId="4">#REF!</definedName>
    <definedName name="_6__123Graph_Xｸﾞﾗﾌ_1" localSheetId="7">#REF!</definedName>
    <definedName name="_6__123Graph_Xｸﾞﾗﾌ_1" localSheetId="5">#REF!</definedName>
    <definedName name="_6__123Graph_Xｸﾞﾗﾌ_1" localSheetId="6">#REF!</definedName>
    <definedName name="_6__123Graph_Xｸﾞﾗﾌ_1" localSheetId="16">#REF!</definedName>
    <definedName name="_6__123Graph_Xｸﾞﾗﾌ_1" localSheetId="9">#REF!</definedName>
    <definedName name="_6__123Graph_Xｸﾞﾗﾌ_1" localSheetId="12">#REF!</definedName>
    <definedName name="_6__123Graph_Xｸﾞﾗﾌ_1" localSheetId="13">#REF!</definedName>
    <definedName name="_6__123Graph_Xｸﾞﾗﾌ_1" localSheetId="15">#REF!</definedName>
    <definedName name="_6__123Graph_Xｸﾞﾗﾌ_1" localSheetId="10">#REF!</definedName>
    <definedName name="_6__123Graph_Xｸﾞﾗﾌ_1" localSheetId="8">#REF!</definedName>
    <definedName name="_6__123Graph_Xｸﾞﾗﾌ_1" localSheetId="1">#REF!</definedName>
    <definedName name="_6__123Graph_Xｸﾞﾗﾌ_1">#REF!</definedName>
    <definedName name="_62__123Graph_X????_1" localSheetId="8">#REF!</definedName>
    <definedName name="_62__123Graph_X????_1">#REF!</definedName>
    <definedName name="_66__123Graph_X????_2" localSheetId="8">#REF!</definedName>
    <definedName name="_66__123Graph_X????_2">#REF!</definedName>
    <definedName name="_67__123Graph_Aｸﾞﾗﾌ_3" localSheetId="8">#REF!</definedName>
    <definedName name="_67__123Graph_Aｸﾞﾗﾌ_3">#REF!</definedName>
    <definedName name="_67__123Graph_X????_2" localSheetId="8">#REF!</definedName>
    <definedName name="_67__123Graph_X????_2">#REF!</definedName>
    <definedName name="_7__123Graph_A????_1" localSheetId="8">#REF!</definedName>
    <definedName name="_7__123Graph_A????_1">#REF!</definedName>
    <definedName name="_7__123Graph_A????_4" localSheetId="8">#REF!</definedName>
    <definedName name="_7__123Graph_A????_4">#REF!</definedName>
    <definedName name="_7__123Graph_Aｸﾞﾗﾌ_2" localSheetId="8">#REF!</definedName>
    <definedName name="_7__123Graph_Aｸﾞﾗﾌ_2">#REF!</definedName>
    <definedName name="_7__123Graph_Aｸﾞﾗﾌ_4" localSheetId="8">#REF!</definedName>
    <definedName name="_7__123Graph_Aｸﾞﾗﾌ_4">#REF!</definedName>
    <definedName name="_7__123Graph_Aｸﾞﾗﾌ_5" localSheetId="8">#REF!</definedName>
    <definedName name="_7__123Graph_Aｸﾞﾗﾌ_5">#REF!</definedName>
    <definedName name="_7__123Graph_BCHART_1">'[5]6MONTHS'!$AI$40:$AO$40</definedName>
    <definedName name="_7__123Graph_Xｸﾞﾗﾌ_2" localSheetId="11">#REF!</definedName>
    <definedName name="_7__123Graph_Xｸﾞﾗﾌ_2" localSheetId="4">#REF!</definedName>
    <definedName name="_7__123Graph_Xｸﾞﾗﾌ_2" localSheetId="7">#REF!</definedName>
    <definedName name="_7__123Graph_Xｸﾞﾗﾌ_2" localSheetId="5">#REF!</definedName>
    <definedName name="_7__123Graph_Xｸﾞﾗﾌ_2" localSheetId="6">#REF!</definedName>
    <definedName name="_7__123Graph_Xｸﾞﾗﾌ_2" localSheetId="16">#REF!</definedName>
    <definedName name="_7__123Graph_Xｸﾞﾗﾌ_2" localSheetId="9">#REF!</definedName>
    <definedName name="_7__123Graph_Xｸﾞﾗﾌ_2" localSheetId="12">#REF!</definedName>
    <definedName name="_7__123Graph_Xｸﾞﾗﾌ_2" localSheetId="13">#REF!</definedName>
    <definedName name="_7__123Graph_Xｸﾞﾗﾌ_2" localSheetId="15">#REF!</definedName>
    <definedName name="_7__123Graph_Xｸﾞﾗﾌ_2" localSheetId="10">#REF!</definedName>
    <definedName name="_7__123Graph_Xｸﾞﾗﾌ_2" localSheetId="8">#REF!</definedName>
    <definedName name="_7__123Graph_Xｸﾞﾗﾌ_2" localSheetId="1">#REF!</definedName>
    <definedName name="_7__123Graph_Xｸﾞﾗﾌ_2">#REF!</definedName>
    <definedName name="_7_0_S" localSheetId="0">'[7]6PILE  (돌출)'!#REF!</definedName>
    <definedName name="_7_0_S" localSheetId="11">'[7]6PILE  (돌출)'!#REF!</definedName>
    <definedName name="_7_0_S" localSheetId="4">'[7]6PILE  (돌출)'!#REF!</definedName>
    <definedName name="_7_0_S" localSheetId="7">'[7]6PILE  (돌출)'!#REF!</definedName>
    <definedName name="_7_0_S" localSheetId="5">'[7]6PILE  (돌출)'!#REF!</definedName>
    <definedName name="_7_0_S" localSheetId="6">'[7]6PILE  (돌출)'!#REF!</definedName>
    <definedName name="_7_0_S" localSheetId="16">'[7]6PILE  (돌출)'!#REF!</definedName>
    <definedName name="_7_0_S" localSheetId="9">'[7]6PILE  (돌출)'!#REF!</definedName>
    <definedName name="_7_0_S" localSheetId="12">'[7]6PILE  (돌출)'!#REF!</definedName>
    <definedName name="_7_0_S" localSheetId="13">'[7]6PILE  (돌출)'!#REF!</definedName>
    <definedName name="_7_0_S" localSheetId="15">'[7]6PILE  (돌출)'!#REF!</definedName>
    <definedName name="_7_0_S" localSheetId="10">'[7]6PILE  (돌출)'!#REF!</definedName>
    <definedName name="_7_0_S" localSheetId="1">'[7]6PILE  (돌출)'!#REF!</definedName>
    <definedName name="_7_0_S">'[7]6PILE  (돌출)'!#REF!</definedName>
    <definedName name="_70__123Graph_X????_3" localSheetId="8">#REF!</definedName>
    <definedName name="_70__123Graph_X????_3">#REF!</definedName>
    <definedName name="_72__123Graph_X????_3" localSheetId="8">#REF!</definedName>
    <definedName name="_72__123Graph_X????_3">#REF!</definedName>
    <definedName name="_74__123Graph_X????_4" localSheetId="8">#REF!</definedName>
    <definedName name="_74__123Graph_X????_4">#REF!</definedName>
    <definedName name="_75__123Graph_Aｸﾞﾗﾌ_4" localSheetId="8">#REF!</definedName>
    <definedName name="_75__123Graph_Aｸﾞﾗﾌ_4">#REF!</definedName>
    <definedName name="_77__123Graph_X????_4" localSheetId="8">#REF!</definedName>
    <definedName name="_77__123Graph_X????_4">#REF!</definedName>
    <definedName name="_78__123Graph_X????_5" localSheetId="8">#REF!</definedName>
    <definedName name="_78__123Graph_X????_5">#REF!</definedName>
    <definedName name="_7Mong" localSheetId="11">#REF!</definedName>
    <definedName name="_7Mong" localSheetId="9">#REF!</definedName>
    <definedName name="_7Mong" localSheetId="8">#REF!</definedName>
    <definedName name="_7Mong">#REF!</definedName>
    <definedName name="_7Neo" localSheetId="11">#REF!</definedName>
    <definedName name="_7Neo" localSheetId="9">#REF!</definedName>
    <definedName name="_7Neo" localSheetId="8">#REF!</definedName>
    <definedName name="_7Neo">#REF!</definedName>
    <definedName name="_7TiepDia" localSheetId="11">#REF!</definedName>
    <definedName name="_7TiepDia" localSheetId="9">#REF!</definedName>
    <definedName name="_7TiepDia" localSheetId="8">#REF!</definedName>
    <definedName name="_7TiepDia">#REF!</definedName>
    <definedName name="_7Tru" localSheetId="11">#REF!</definedName>
    <definedName name="_7Tru" localSheetId="9">#REF!</definedName>
    <definedName name="_7Tru" localSheetId="8">#REF!</definedName>
    <definedName name="_7Tru">#REF!</definedName>
    <definedName name="_7Xa" localSheetId="11">#REF!</definedName>
    <definedName name="_7Xa" localSheetId="9">#REF!</definedName>
    <definedName name="_7Xa" localSheetId="8">#REF!</definedName>
    <definedName name="_7Xa">#REF!</definedName>
    <definedName name="_8__123Graph_A????_5" localSheetId="8">#REF!</definedName>
    <definedName name="_8__123Graph_A????_5">#REF!</definedName>
    <definedName name="_8__123Graph_Aｸﾞﾗﾌ_1" localSheetId="8">#REF!</definedName>
    <definedName name="_8__123Graph_Aｸﾞﾗﾌ_1">#REF!</definedName>
    <definedName name="_8__123Graph_Aｸﾞﾗﾌ_2" localSheetId="11">#REF!</definedName>
    <definedName name="_8__123Graph_Aｸﾞﾗﾌ_2" localSheetId="4">#REF!</definedName>
    <definedName name="_8__123Graph_Aｸﾞﾗﾌ_2" localSheetId="7">#REF!</definedName>
    <definedName name="_8__123Graph_Aｸﾞﾗﾌ_2" localSheetId="5">#REF!</definedName>
    <definedName name="_8__123Graph_Aｸﾞﾗﾌ_2" localSheetId="6">#REF!</definedName>
    <definedName name="_8__123Graph_Aｸﾞﾗﾌ_2" localSheetId="16">#REF!</definedName>
    <definedName name="_8__123Graph_Aｸﾞﾗﾌ_2" localSheetId="9">#REF!</definedName>
    <definedName name="_8__123Graph_Aｸﾞﾗﾌ_2" localSheetId="12">#REF!</definedName>
    <definedName name="_8__123Graph_Aｸﾞﾗﾌ_2" localSheetId="13">#REF!</definedName>
    <definedName name="_8__123Graph_Aｸﾞﾗﾌ_2" localSheetId="15">#REF!</definedName>
    <definedName name="_8__123Graph_Aｸﾞﾗﾌ_2" localSheetId="10">#REF!</definedName>
    <definedName name="_8__123Graph_Aｸﾞﾗﾌ_2" localSheetId="8">#REF!</definedName>
    <definedName name="_8__123Graph_Aｸﾞﾗﾌ_2" localSheetId="1">#REF!</definedName>
    <definedName name="_8__123Graph_Aｸﾞﾗﾌ_2">#REF!</definedName>
    <definedName name="_8__123Graph_Aｸﾞﾗﾌ_3" localSheetId="11">#REF!</definedName>
    <definedName name="_8__123Graph_Aｸﾞﾗﾌ_3" localSheetId="4">#REF!</definedName>
    <definedName name="_8__123Graph_Aｸﾞﾗﾌ_3" localSheetId="7">#REF!</definedName>
    <definedName name="_8__123Graph_Aｸﾞﾗﾌ_3" localSheetId="5">#REF!</definedName>
    <definedName name="_8__123Graph_Aｸﾞﾗﾌ_3" localSheetId="6">#REF!</definedName>
    <definedName name="_8__123Graph_Aｸﾞﾗﾌ_3" localSheetId="16">#REF!</definedName>
    <definedName name="_8__123Graph_Aｸﾞﾗﾌ_3" localSheetId="9">#REF!</definedName>
    <definedName name="_8__123Graph_Aｸﾞﾗﾌ_3" localSheetId="12">#REF!</definedName>
    <definedName name="_8__123Graph_Aｸﾞﾗﾌ_3" localSheetId="13">#REF!</definedName>
    <definedName name="_8__123Graph_Aｸﾞﾗﾌ_3" localSheetId="15">#REF!</definedName>
    <definedName name="_8__123Graph_Aｸﾞﾗﾌ_3" localSheetId="10">#REF!</definedName>
    <definedName name="_8__123Graph_Aｸﾞﾗﾌ_3" localSheetId="8">#REF!</definedName>
    <definedName name="_8__123Graph_Aｸﾞﾗﾌ_3" localSheetId="1">#REF!</definedName>
    <definedName name="_8__123Graph_Aｸﾞﾗﾌ_3">#REF!</definedName>
    <definedName name="_8__123Graph_Aｸﾞﾗﾌ_4" localSheetId="11">#REF!</definedName>
    <definedName name="_8__123Graph_Aｸﾞﾗﾌ_4" localSheetId="4">#REF!</definedName>
    <definedName name="_8__123Graph_Aｸﾞﾗﾌ_4" localSheetId="7">#REF!</definedName>
    <definedName name="_8__123Graph_Aｸﾞﾗﾌ_4" localSheetId="5">#REF!</definedName>
    <definedName name="_8__123Graph_Aｸﾞﾗﾌ_4" localSheetId="6">#REF!</definedName>
    <definedName name="_8__123Graph_Aｸﾞﾗﾌ_4" localSheetId="16">#REF!</definedName>
    <definedName name="_8__123Graph_Aｸﾞﾗﾌ_4" localSheetId="9">#REF!</definedName>
    <definedName name="_8__123Graph_Aｸﾞﾗﾌ_4" localSheetId="12">#REF!</definedName>
    <definedName name="_8__123Graph_Aｸﾞﾗﾌ_4" localSheetId="13">#REF!</definedName>
    <definedName name="_8__123Graph_Aｸﾞﾗﾌ_4" localSheetId="15">#REF!</definedName>
    <definedName name="_8__123Graph_Aｸﾞﾗﾌ_4" localSheetId="10">#REF!</definedName>
    <definedName name="_8__123Graph_Aｸﾞﾗﾌ_4" localSheetId="8">#REF!</definedName>
    <definedName name="_8__123Graph_Aｸﾞﾗﾌ_4" localSheetId="1">#REF!</definedName>
    <definedName name="_8__123Graph_Aｸﾞﾗﾌ_4">#REF!</definedName>
    <definedName name="_8__123Graph_Aｸﾞﾗﾌ_5" localSheetId="8">#REF!</definedName>
    <definedName name="_8__123Graph_Aｸﾞﾗﾌ_5">#REF!</definedName>
    <definedName name="_8__123Graph_Xｸﾞﾗﾌ_1" localSheetId="11">#REF!</definedName>
    <definedName name="_8__123Graph_Xｸﾞﾗﾌ_1" localSheetId="4">#REF!</definedName>
    <definedName name="_8__123Graph_Xｸﾞﾗﾌ_1" localSheetId="7">#REF!</definedName>
    <definedName name="_8__123Graph_Xｸﾞﾗﾌ_1" localSheetId="5">#REF!</definedName>
    <definedName name="_8__123Graph_Xｸﾞﾗﾌ_1" localSheetId="6">#REF!</definedName>
    <definedName name="_8__123Graph_Xｸﾞﾗﾌ_1" localSheetId="16">#REF!</definedName>
    <definedName name="_8__123Graph_Xｸﾞﾗﾌ_1" localSheetId="9">#REF!</definedName>
    <definedName name="_8__123Graph_Xｸﾞﾗﾌ_1" localSheetId="12">#REF!</definedName>
    <definedName name="_8__123Graph_Xｸﾞﾗﾌ_1" localSheetId="13">#REF!</definedName>
    <definedName name="_8__123Graph_Xｸﾞﾗﾌ_1" localSheetId="15">#REF!</definedName>
    <definedName name="_8__123Graph_Xｸﾞﾗﾌ_1" localSheetId="10">#REF!</definedName>
    <definedName name="_8__123Graph_Xｸﾞﾗﾌ_1" localSheetId="8">#REF!</definedName>
    <definedName name="_8__123Graph_Xｸﾞﾗﾌ_1" localSheetId="1">#REF!</definedName>
    <definedName name="_8__123Graph_Xｸﾞﾗﾌ_1">#REF!</definedName>
    <definedName name="_8__123Graph_Xｸﾞﾗﾌ_3" localSheetId="11">#REF!</definedName>
    <definedName name="_8__123Graph_Xｸﾞﾗﾌ_3" localSheetId="4">#REF!</definedName>
    <definedName name="_8__123Graph_Xｸﾞﾗﾌ_3" localSheetId="7">#REF!</definedName>
    <definedName name="_8__123Graph_Xｸﾞﾗﾌ_3" localSheetId="5">#REF!</definedName>
    <definedName name="_8__123Graph_Xｸﾞﾗﾌ_3" localSheetId="6">#REF!</definedName>
    <definedName name="_8__123Graph_Xｸﾞﾗﾌ_3" localSheetId="16">#REF!</definedName>
    <definedName name="_8__123Graph_Xｸﾞﾗﾌ_3" localSheetId="9">#REF!</definedName>
    <definedName name="_8__123Graph_Xｸﾞﾗﾌ_3" localSheetId="12">#REF!</definedName>
    <definedName name="_8__123Graph_Xｸﾞﾗﾌ_3" localSheetId="13">#REF!</definedName>
    <definedName name="_8__123Graph_Xｸﾞﾗﾌ_3" localSheetId="15">#REF!</definedName>
    <definedName name="_8__123Graph_Xｸﾞﾗﾌ_3" localSheetId="10">#REF!</definedName>
    <definedName name="_8__123Graph_Xｸﾞﾗﾌ_3" localSheetId="8">#REF!</definedName>
    <definedName name="_8__123Graph_Xｸﾞﾗﾌ_3" localSheetId="1">#REF!</definedName>
    <definedName name="_8__123Graph_Xｸﾞﾗﾌ_3">#REF!</definedName>
    <definedName name="_82__123Graph_X????_5" localSheetId="8">#REF!</definedName>
    <definedName name="_82__123Graph_X????_5">#REF!</definedName>
    <definedName name="_83__123Graph_Aｸﾞﾗﾌ_5" localSheetId="8">#REF!</definedName>
    <definedName name="_83__123Graph_Aｸﾞﾗﾌ_5">#REF!</definedName>
    <definedName name="_83__123Graph_Xｸﾞﾗﾌ_1" localSheetId="8">#REF!</definedName>
    <definedName name="_83__123Graph_Xｸﾞﾗﾌ_1">#REF!</definedName>
    <definedName name="_88__123Graph_X????_1" localSheetId="8">#REF!</definedName>
    <definedName name="_88__123Graph_X????_1">#REF!</definedName>
    <definedName name="_88__123Graph_Xｸﾞﾗﾌ_1" localSheetId="8">#REF!</definedName>
    <definedName name="_88__123Graph_Xｸﾞﾗﾌ_1">#REF!</definedName>
    <definedName name="_88__123Graph_Xｸﾞﾗﾌ_2" localSheetId="8">#REF!</definedName>
    <definedName name="_88__123Graph_Xｸﾞﾗﾌ_2">#REF!</definedName>
    <definedName name="_9__123Graph_Aｸﾞﾗﾌ_1" localSheetId="8">#REF!</definedName>
    <definedName name="_9__123Graph_Aｸﾞﾗﾌ_1">#REF!</definedName>
    <definedName name="_9__123Graph_Aｸﾞﾗﾌ_2" localSheetId="8">#REF!</definedName>
    <definedName name="_9__123Graph_Aｸﾞﾗﾌ_2">#REF!</definedName>
    <definedName name="_9__123Graph_Aｸﾞﾗﾌ_3" localSheetId="8">#REF!</definedName>
    <definedName name="_9__123Graph_Aｸﾞﾗﾌ_3">#REF!</definedName>
    <definedName name="_9__123Graph_Aｸﾞﾗﾌ_4" localSheetId="8">#REF!</definedName>
    <definedName name="_9__123Graph_Aｸﾞﾗﾌ_4">#REF!</definedName>
    <definedName name="_9__123Graph_Xｸﾞﾗﾌ_2" localSheetId="11">#REF!</definedName>
    <definedName name="_9__123Graph_Xｸﾞﾗﾌ_2" localSheetId="4">#REF!</definedName>
    <definedName name="_9__123Graph_Xｸﾞﾗﾌ_2" localSheetId="7">#REF!</definedName>
    <definedName name="_9__123Graph_Xｸﾞﾗﾌ_2" localSheetId="5">#REF!</definedName>
    <definedName name="_9__123Graph_Xｸﾞﾗﾌ_2" localSheetId="6">#REF!</definedName>
    <definedName name="_9__123Graph_Xｸﾞﾗﾌ_2" localSheetId="16">#REF!</definedName>
    <definedName name="_9__123Graph_Xｸﾞﾗﾌ_2" localSheetId="9">#REF!</definedName>
    <definedName name="_9__123Graph_Xｸﾞﾗﾌ_2" localSheetId="12">#REF!</definedName>
    <definedName name="_9__123Graph_Xｸﾞﾗﾌ_2" localSheetId="13">#REF!</definedName>
    <definedName name="_9__123Graph_Xｸﾞﾗﾌ_2" localSheetId="15">#REF!</definedName>
    <definedName name="_9__123Graph_Xｸﾞﾗﾌ_2" localSheetId="10">#REF!</definedName>
    <definedName name="_9__123Graph_Xｸﾞﾗﾌ_2" localSheetId="8">#REF!</definedName>
    <definedName name="_9__123Graph_Xｸﾞﾗﾌ_2" localSheetId="1">#REF!</definedName>
    <definedName name="_9__123Graph_Xｸﾞﾗﾌ_2">#REF!</definedName>
    <definedName name="_9__123Graph_Xｸﾞﾗﾌ_4" localSheetId="11">#REF!</definedName>
    <definedName name="_9__123Graph_Xｸﾞﾗﾌ_4" localSheetId="4">#REF!</definedName>
    <definedName name="_9__123Graph_Xｸﾞﾗﾌ_4" localSheetId="7">#REF!</definedName>
    <definedName name="_9__123Graph_Xｸﾞﾗﾌ_4" localSheetId="5">#REF!</definedName>
    <definedName name="_9__123Graph_Xｸﾞﾗﾌ_4" localSheetId="6">#REF!</definedName>
    <definedName name="_9__123Graph_Xｸﾞﾗﾌ_4" localSheetId="16">#REF!</definedName>
    <definedName name="_9__123Graph_Xｸﾞﾗﾌ_4" localSheetId="9">#REF!</definedName>
    <definedName name="_9__123Graph_Xｸﾞﾗﾌ_4" localSheetId="12">#REF!</definedName>
    <definedName name="_9__123Graph_Xｸﾞﾗﾌ_4" localSheetId="13">#REF!</definedName>
    <definedName name="_9__123Graph_Xｸﾞﾗﾌ_4" localSheetId="15">#REF!</definedName>
    <definedName name="_9__123Graph_Xｸﾞﾗﾌ_4" localSheetId="10">#REF!</definedName>
    <definedName name="_9__123Graph_Xｸﾞﾗﾌ_4" localSheetId="8">#REF!</definedName>
    <definedName name="_9__123Graph_Xｸﾞﾗﾌ_4" localSheetId="1">#REF!</definedName>
    <definedName name="_9__123Graph_Xｸﾞﾗﾌ_4">#REF!</definedName>
    <definedName name="_93__123Graph_X????_2" localSheetId="8">#REF!</definedName>
    <definedName name="_93__123Graph_X????_2">#REF!</definedName>
    <definedName name="_93__123Graph_Xｸﾞﾗﾌ_3" localSheetId="8">#REF!</definedName>
    <definedName name="_93__123Graph_Xｸﾞﾗﾌ_3">#REF!</definedName>
    <definedName name="_94__123Graph_Xｸﾞﾗﾌ_2" localSheetId="8">#REF!</definedName>
    <definedName name="_94__123Graph_Xｸﾞﾗﾌ_2">#REF!</definedName>
    <definedName name="_98__123Graph_X????_3" localSheetId="8">#REF!</definedName>
    <definedName name="_98__123Graph_X????_3">#REF!</definedName>
    <definedName name="_98__123Graph_Xｸﾞﾗﾌ_4" localSheetId="8">#REF!</definedName>
    <definedName name="_98__123Graph_Xｸﾞﾗﾌ_4">#REF!</definedName>
    <definedName name="_a129" localSheetId="11">{"Offgrid",#N/A,FALSE,"OFFGRID";"Region",#N/A,FALSE,"REGION";"Offgrid -2",#N/A,FALSE,"OFFGRID";"WTP",#N/A,FALSE,"WTP";"WTP -2",#N/A,FALSE,"WTP";"Project",#N/A,FALSE,"PROJECT";"Summary -2",#N/A,FALSE,"SUMMARY"}</definedName>
    <definedName name="_a129" localSheetId="4">{"Offgrid",#N/A,FALSE,"OFFGRID";"Region",#N/A,FALSE,"REGION";"Offgrid -2",#N/A,FALSE,"OFFGRID";"WTP",#N/A,FALSE,"WTP";"WTP -2",#N/A,FALSE,"WTP";"Project",#N/A,FALSE,"PROJECT";"Summary -2",#N/A,FALSE,"SUMMARY"}</definedName>
    <definedName name="_a129" localSheetId="7">{"Offgrid",#N/A,FALSE,"OFFGRID";"Region",#N/A,FALSE,"REGION";"Offgrid -2",#N/A,FALSE,"OFFGRID";"WTP",#N/A,FALSE,"WTP";"WTP -2",#N/A,FALSE,"WTP";"Project",#N/A,FALSE,"PROJECT";"Summary -2",#N/A,FALSE,"SUMMARY"}</definedName>
    <definedName name="_a129" localSheetId="6">{"Offgrid",#N/A,FALSE,"OFFGRID";"Region",#N/A,FALSE,"REGION";"Offgrid -2",#N/A,FALSE,"OFFGRID";"WTP",#N/A,FALSE,"WTP";"WTP -2",#N/A,FALSE,"WTP";"Project",#N/A,FALSE,"PROJECT";"Summary -2",#N/A,FALSE,"SUMMARY"}</definedName>
    <definedName name="_a129" localSheetId="16">{"Offgrid",#N/A,FALSE,"OFFGRID";"Region",#N/A,FALSE,"REGION";"Offgrid -2",#N/A,FALSE,"OFFGRID";"WTP",#N/A,FALSE,"WTP";"WTP -2",#N/A,FALSE,"WTP";"Project",#N/A,FALSE,"PROJECT";"Summary -2",#N/A,FALSE,"SUMMARY"}</definedName>
    <definedName name="_a129" localSheetId="9">{"Offgrid",#N/A,FALSE,"OFFGRID";"Region",#N/A,FALSE,"REGION";"Offgrid -2",#N/A,FALSE,"OFFGRID";"WTP",#N/A,FALSE,"WTP";"WTP -2",#N/A,FALSE,"WTP";"Project",#N/A,FALSE,"PROJECT";"Summary -2",#N/A,FALSE,"SUMMARY"}</definedName>
    <definedName name="_a129" localSheetId="8">#REF!</definedName>
    <definedName name="_a129" localSheetId="1">{"Offgrid",#N/A,FALSE,"OFFGRID";"Region",#N/A,FALSE,"REGION";"Offgrid -2",#N/A,FALSE,"OFFGRID";"WTP",#N/A,FALSE,"WTP";"WTP -2",#N/A,FALSE,"WTP";"Project",#N/A,FALSE,"PROJECT";"Summary -2",#N/A,FALSE,"SUMMARY"}</definedName>
    <definedName name="_a129">{"Offgrid",#N/A,FALSE,"OFFGRID";"Region",#N/A,FALSE,"REGION";"Offgrid -2",#N/A,FALSE,"OFFGRID";"WTP",#N/A,FALSE,"WTP";"WTP -2",#N/A,FALSE,"WTP";"Project",#N/A,FALSE,"PROJECT";"Summary -2",#N/A,FALSE,"SUMMARY"}</definedName>
    <definedName name="_a130" localSheetId="11">{"Offgrid",#N/A,FALSE,"OFFGRID";"Region",#N/A,FALSE,"REGION";"Offgrid -2",#N/A,FALSE,"OFFGRID";"WTP",#N/A,FALSE,"WTP";"WTP -2",#N/A,FALSE,"WTP";"Project",#N/A,FALSE,"PROJECT";"Summary -2",#N/A,FALSE,"SUMMARY"}</definedName>
    <definedName name="_a130" localSheetId="4">{"Offgrid",#N/A,FALSE,"OFFGRID";"Region",#N/A,FALSE,"REGION";"Offgrid -2",#N/A,FALSE,"OFFGRID";"WTP",#N/A,FALSE,"WTP";"WTP -2",#N/A,FALSE,"WTP";"Project",#N/A,FALSE,"PROJECT";"Summary -2",#N/A,FALSE,"SUMMARY"}</definedName>
    <definedName name="_a130" localSheetId="7">{"Offgrid",#N/A,FALSE,"OFFGRID";"Region",#N/A,FALSE,"REGION";"Offgrid -2",#N/A,FALSE,"OFFGRID";"WTP",#N/A,FALSE,"WTP";"WTP -2",#N/A,FALSE,"WTP";"Project",#N/A,FALSE,"PROJECT";"Summary -2",#N/A,FALSE,"SUMMARY"}</definedName>
    <definedName name="_a130" localSheetId="6">{"Offgrid",#N/A,FALSE,"OFFGRID";"Region",#N/A,FALSE,"REGION";"Offgrid -2",#N/A,FALSE,"OFFGRID";"WTP",#N/A,FALSE,"WTP";"WTP -2",#N/A,FALSE,"WTP";"Project",#N/A,FALSE,"PROJECT";"Summary -2",#N/A,FALSE,"SUMMARY"}</definedName>
    <definedName name="_a130" localSheetId="16">{"Offgrid",#N/A,FALSE,"OFFGRID";"Region",#N/A,FALSE,"REGION";"Offgrid -2",#N/A,FALSE,"OFFGRID";"WTP",#N/A,FALSE,"WTP";"WTP -2",#N/A,FALSE,"WTP";"Project",#N/A,FALSE,"PROJECT";"Summary -2",#N/A,FALSE,"SUMMARY"}</definedName>
    <definedName name="_a130" localSheetId="9">{"Offgrid",#N/A,FALSE,"OFFGRID";"Region",#N/A,FALSE,"REGION";"Offgrid -2",#N/A,FALSE,"OFFGRID";"WTP",#N/A,FALSE,"WTP";"WTP -2",#N/A,FALSE,"WTP";"Project",#N/A,FALSE,"PROJECT";"Summary -2",#N/A,FALSE,"SUMMARY"}</definedName>
    <definedName name="_a130" localSheetId="8">#REF!</definedName>
    <definedName name="_a130" localSheetId="1">{"Offgrid",#N/A,FALSE,"OFFGRID";"Region",#N/A,FALSE,"REGION";"Offgrid -2",#N/A,FALSE,"OFFGRID";"WTP",#N/A,FALSE,"WTP";"WTP -2",#N/A,FALSE,"WTP";"Project",#N/A,FALSE,"PROJECT";"Summary -2",#N/A,FALSE,"SUMMARY"}</definedName>
    <definedName name="_a130">{"Offgrid",#N/A,FALSE,"OFFGRID";"Region",#N/A,FALSE,"REGION";"Offgrid -2",#N/A,FALSE,"OFFGRID";"WTP",#N/A,FALSE,"WTP";"WTP -2",#N/A,FALSE,"WTP";"Project",#N/A,FALSE,"PROJECT";"Summary -2",#N/A,FALSE,"SUMMARY"}</definedName>
    <definedName name="_btr4" localSheetId="14">'[9]TEN CONG TRINH'!$A$5:$B$16</definedName>
    <definedName name="_btr4">'[9]TEN CONG TRINH'!$A$5:$B$16</definedName>
    <definedName name="_Builtin155" localSheetId="8">#REF!</definedName>
    <definedName name="_Builtin155">#REF!</definedName>
    <definedName name="_dam24">[1]GIAVLIEU!$M$51</definedName>
    <definedName name="_Dist_Bin" localSheetId="0">[10]조명시설!#REF!</definedName>
    <definedName name="_Dist_Bin" localSheetId="11">[10]조명시설!#REF!</definedName>
    <definedName name="_Dist_Bin" localSheetId="4">[10]조명시설!#REF!</definedName>
    <definedName name="_Dist_Bin" localSheetId="7">[10]조명시설!#REF!</definedName>
    <definedName name="_Dist_Bin" localSheetId="5">[10]조명시설!#REF!</definedName>
    <definedName name="_Dist_Bin" localSheetId="6">[10]조명시설!#REF!</definedName>
    <definedName name="_Dist_Bin" localSheetId="16">[10]조명시설!#REF!</definedName>
    <definedName name="_Dist_Bin" localSheetId="9">[10]조명시설!#REF!</definedName>
    <definedName name="_Dist_Bin" localSheetId="12">[10]조명시설!#REF!</definedName>
    <definedName name="_Dist_Bin" localSheetId="13">[10]조명시설!#REF!</definedName>
    <definedName name="_Dist_Bin" localSheetId="15">[10]조명시설!#REF!</definedName>
    <definedName name="_Dist_Bin" localSheetId="10">[10]조명시설!#REF!</definedName>
    <definedName name="_Dist_Bin" localSheetId="1">[10]조명시설!#REF!</definedName>
    <definedName name="_Dist_Bin">[10]조명시설!#REF!</definedName>
    <definedName name="_Dist_Values" localSheetId="0">[10]조명시설!#REF!</definedName>
    <definedName name="_Dist_Values" localSheetId="11">[10]조명시설!#REF!</definedName>
    <definedName name="_Dist_Values" localSheetId="4">[10]조명시설!#REF!</definedName>
    <definedName name="_Dist_Values" localSheetId="7">[10]조명시설!#REF!</definedName>
    <definedName name="_Dist_Values" localSheetId="5">[10]조명시설!#REF!</definedName>
    <definedName name="_Dist_Values" localSheetId="6">[10]조명시설!#REF!</definedName>
    <definedName name="_Dist_Values" localSheetId="16">[10]조명시설!#REF!</definedName>
    <definedName name="_Dist_Values" localSheetId="9">[10]조명시설!#REF!</definedName>
    <definedName name="_Dist_Values" localSheetId="12">[10]조명시설!#REF!</definedName>
    <definedName name="_Dist_Values" localSheetId="13">[10]조명시설!#REF!</definedName>
    <definedName name="_Dist_Values" localSheetId="15">[10]조명시설!#REF!</definedName>
    <definedName name="_Dist_Values" localSheetId="10">[10]조명시설!#REF!</definedName>
    <definedName name="_Dist_Values" localSheetId="1">[10]조명시설!#REF!</definedName>
    <definedName name="_Dist_Values">[10]조명시설!#REF!</definedName>
    <definedName name="_ECS1"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 localSheetId="0">#REF!</definedName>
    <definedName name="_Fill" localSheetId="11">#REF!</definedName>
    <definedName name="_Fill" localSheetId="4">#REF!</definedName>
    <definedName name="_Fill" localSheetId="7">#REF!</definedName>
    <definedName name="_Fill" localSheetId="5">#REF!</definedName>
    <definedName name="_Fill" localSheetId="6">#REF!</definedName>
    <definedName name="_Fill" localSheetId="16">#REF!</definedName>
    <definedName name="_Fill" localSheetId="9">#REF!</definedName>
    <definedName name="_Fill" localSheetId="12">#REF!</definedName>
    <definedName name="_Fill" localSheetId="13">#REF!</definedName>
    <definedName name="_Fill" localSheetId="15">#REF!</definedName>
    <definedName name="_Fill" localSheetId="14">#REF!</definedName>
    <definedName name="_Fill" localSheetId="10">#REF!</definedName>
    <definedName name="_Fill" localSheetId="8">#REF!</definedName>
    <definedName name="_Fill" localSheetId="1">#REF!</definedName>
    <definedName name="_Fill">#REF!</definedName>
    <definedName name="_Fill1" localSheetId="8">#REF!</definedName>
    <definedName name="_Fill1">#REF!</definedName>
    <definedName name="_Fill2" localSheetId="8">#REF!</definedName>
    <definedName name="_Fill2">#REF!</definedName>
    <definedName name="_Key1" localSheetId="0">#REF!</definedName>
    <definedName name="_Key1" localSheetId="11">#REF!</definedName>
    <definedName name="_Key1" localSheetId="4">#REF!</definedName>
    <definedName name="_Key1" localSheetId="7">#REF!</definedName>
    <definedName name="_Key1" localSheetId="5">#REF!</definedName>
    <definedName name="_Key1" localSheetId="6">#REF!</definedName>
    <definedName name="_Key1" localSheetId="16">#REF!</definedName>
    <definedName name="_Key1" localSheetId="9">#REF!</definedName>
    <definedName name="_Key1" localSheetId="12">#REF!</definedName>
    <definedName name="_Key1" localSheetId="13">#REF!</definedName>
    <definedName name="_Key1" localSheetId="15">#REF!</definedName>
    <definedName name="_Key1" localSheetId="10">#REF!</definedName>
    <definedName name="_Key1" localSheetId="8">#REF!</definedName>
    <definedName name="_Key1" localSheetId="1">#REF!</definedName>
    <definedName name="_Key1">#REF!</definedName>
    <definedName name="_Key2" localSheetId="0">#REF!</definedName>
    <definedName name="_Key2" localSheetId="11">#REF!</definedName>
    <definedName name="_Key2" localSheetId="4">#REF!</definedName>
    <definedName name="_Key2" localSheetId="7">#REF!</definedName>
    <definedName name="_Key2" localSheetId="5">#REF!</definedName>
    <definedName name="_Key2" localSheetId="6">#REF!</definedName>
    <definedName name="_Key2" localSheetId="16">#REF!</definedName>
    <definedName name="_Key2" localSheetId="9">#REF!</definedName>
    <definedName name="_Key2" localSheetId="12">#REF!</definedName>
    <definedName name="_Key2" localSheetId="13">#REF!</definedName>
    <definedName name="_Key2" localSheetId="15">#REF!</definedName>
    <definedName name="_Key2" localSheetId="10">#REF!</definedName>
    <definedName name="_Key2" localSheetId="8">#REF!</definedName>
    <definedName name="_Key2" localSheetId="1">#REF!</definedName>
    <definedName name="_Key2">#REF!</definedName>
    <definedName name="_ld2" localSheetId="0">{"'Sheet1'!$L$16"}</definedName>
    <definedName name="_ld2" localSheetId="11">{"'Sheet1'!$L$16"}</definedName>
    <definedName name="_ld2" localSheetId="4">{"'Sheet1'!$L$16"}</definedName>
    <definedName name="_ld2" localSheetId="7">{"'Sheet1'!$L$16"}</definedName>
    <definedName name="_ld2" localSheetId="6">{"'Sheet1'!$L$16"}</definedName>
    <definedName name="_ld2" localSheetId="16">{"'Sheet1'!$L$16"}</definedName>
    <definedName name="_ld2" localSheetId="9">{"'Sheet1'!$L$16"}</definedName>
    <definedName name="_ld2" localSheetId="8">{"'Sheet1'!$L$16"}</definedName>
    <definedName name="_ld2" localSheetId="1">{"'Sheet1'!$L$16"}</definedName>
    <definedName name="_ld2">{"'Sheet1'!$L$16"}</definedName>
    <definedName name="_lop111" localSheetId="8">#REF!</definedName>
    <definedName name="_lop111">#REF!</definedName>
    <definedName name="_MatInverse_In" localSheetId="8">#REF!</definedName>
    <definedName name="_MatInverse_In">#REF!</definedName>
    <definedName name="_NO1" localSheetId="8">#REF!</definedName>
    <definedName name="_NO1">#REF!</definedName>
    <definedName name="_NO2" localSheetId="8">#REF!</definedName>
    <definedName name="_NO2">#REF!</definedName>
    <definedName name="_Order1">255</definedName>
    <definedName name="_Order2">255</definedName>
    <definedName name="_P3" localSheetId="11">{#N/A,#N/A,FALSE,"特殊室（ＢＱ表）"}</definedName>
    <definedName name="_P3" localSheetId="4">{#N/A,#N/A,FALSE,"特殊室（ＢＱ表）"}</definedName>
    <definedName name="_P3" localSheetId="7">{#N/A,#N/A,FALSE,"特殊室（ＢＱ表）"}</definedName>
    <definedName name="_P3" localSheetId="6">{#N/A,#N/A,FALSE,"特殊室（ＢＱ表）"}</definedName>
    <definedName name="_P3" localSheetId="16">{#N/A,#N/A,FALSE,"特殊室（ＢＱ表）"}</definedName>
    <definedName name="_P3" localSheetId="9">{#N/A,#N/A,FALSE,"特殊室（ＢＱ表）"}</definedName>
    <definedName name="_P3" localSheetId="8">#REF!</definedName>
    <definedName name="_P3" localSheetId="1">{#N/A,#N/A,FALSE,"特殊室（ＢＱ表）"}</definedName>
    <definedName name="_P3">{#N/A,#N/A,FALSE,"特殊室（ＢＱ表）"}</definedName>
    <definedName name="_Parse_Out" localSheetId="0">[11]갑지!#REF!</definedName>
    <definedName name="_Parse_Out" localSheetId="11">[11]갑지!#REF!</definedName>
    <definedName name="_Parse_Out" localSheetId="4">[11]갑지!#REF!</definedName>
    <definedName name="_Parse_Out" localSheetId="7">[11]갑지!#REF!</definedName>
    <definedName name="_Parse_Out" localSheetId="5">[11]갑지!#REF!</definedName>
    <definedName name="_Parse_Out" localSheetId="6">[11]갑지!#REF!</definedName>
    <definedName name="_Parse_Out" localSheetId="16">[11]갑지!#REF!</definedName>
    <definedName name="_Parse_Out" localSheetId="9">[11]갑지!#REF!</definedName>
    <definedName name="_Parse_Out" localSheetId="12">[11]갑지!#REF!</definedName>
    <definedName name="_Parse_Out" localSheetId="13">[11]갑지!#REF!</definedName>
    <definedName name="_Parse_Out" localSheetId="15">[11]갑지!#REF!</definedName>
    <definedName name="_Parse_Out" localSheetId="10">[11]갑지!#REF!</definedName>
    <definedName name="_Parse_Out" localSheetId="8">#REF!</definedName>
    <definedName name="_Parse_Out" localSheetId="1">[11]갑지!#REF!</definedName>
    <definedName name="_Parse_Out">[11]갑지!#REF!</definedName>
    <definedName name="_PL7" localSheetId="11">{#N/A,#N/A,TRUE,"대 차 대 조 표"}</definedName>
    <definedName name="_PL7" localSheetId="4">{#N/A,#N/A,TRUE,"대 차 대 조 표"}</definedName>
    <definedName name="_PL7" localSheetId="7">{#N/A,#N/A,TRUE,"대 차 대 조 표"}</definedName>
    <definedName name="_PL7" localSheetId="6">{#N/A,#N/A,TRUE,"대 차 대 조 표"}</definedName>
    <definedName name="_PL7" localSheetId="16">{#N/A,#N/A,TRUE,"대 차 대 조 표"}</definedName>
    <definedName name="_PL7" localSheetId="9">{#N/A,#N/A,TRUE,"대 차 대 조 표"}</definedName>
    <definedName name="_PL7" localSheetId="8">{#N/A,#N/A,TRUE,"대 차 대 조 표"}</definedName>
    <definedName name="_PL7" localSheetId="1">{#N/A,#N/A,TRUE,"대 차 대 조 표"}</definedName>
    <definedName name="_PL7">{#N/A,#N/A,TRUE,"대 차 대 조 표"}</definedName>
    <definedName name="_PPP3" localSheetId="11">{#N/A,#N/A,FALSE,"特殊室（ＢＱ表）"}</definedName>
    <definedName name="_PPP3" localSheetId="4">{#N/A,#N/A,FALSE,"特殊室（ＢＱ表）"}</definedName>
    <definedName name="_PPP3" localSheetId="7">{#N/A,#N/A,FALSE,"特殊室（ＢＱ表）"}</definedName>
    <definedName name="_PPP3" localSheetId="6">{#N/A,#N/A,FALSE,"特殊室（ＢＱ表）"}</definedName>
    <definedName name="_PPP3" localSheetId="16">{#N/A,#N/A,FALSE,"特殊室（ＢＱ表）"}</definedName>
    <definedName name="_PPP3" localSheetId="9">{#N/A,#N/A,FALSE,"特殊室（ＢＱ表）"}</definedName>
    <definedName name="_PPP3" localSheetId="8">#REF!</definedName>
    <definedName name="_PPP3" localSheetId="1">{#N/A,#N/A,FALSE,"特殊室（ＢＱ表）"}</definedName>
    <definedName name="_PPP3">{#N/A,#N/A,FALSE,"特殊室（ＢＱ表）"}</definedName>
    <definedName name="_PPP33" localSheetId="11">{#N/A,#N/A,FALSE,"特殊室（ＢＱ表）"}</definedName>
    <definedName name="_PPP33" localSheetId="4">{#N/A,#N/A,FALSE,"特殊室（ＢＱ表）"}</definedName>
    <definedName name="_PPP33" localSheetId="7">{#N/A,#N/A,FALSE,"特殊室（ＢＱ表）"}</definedName>
    <definedName name="_PPP33" localSheetId="6">{#N/A,#N/A,FALSE,"特殊室（ＢＱ表）"}</definedName>
    <definedName name="_PPP33" localSheetId="16">{#N/A,#N/A,FALSE,"特殊室（ＢＱ表）"}</definedName>
    <definedName name="_PPP33" localSheetId="9">{#N/A,#N/A,FALSE,"特殊室（ＢＱ表）"}</definedName>
    <definedName name="_PPP33" localSheetId="8">#REF!</definedName>
    <definedName name="_PPP33" localSheetId="1">{#N/A,#N/A,FALSE,"特殊室（ＢＱ表）"}</definedName>
    <definedName name="_PPP33">{#N/A,#N/A,FALSE,"特殊室（ＢＱ表）"}</definedName>
    <definedName name="_ppp34" localSheetId="11">{#N/A,#N/A,FALSE,"特殊室（ＢＱ表）"}</definedName>
    <definedName name="_ppp34" localSheetId="4">{#N/A,#N/A,FALSE,"特殊室（ＢＱ表）"}</definedName>
    <definedName name="_ppp34" localSheetId="7">{#N/A,#N/A,FALSE,"特殊室（ＢＱ表）"}</definedName>
    <definedName name="_ppp34" localSheetId="6">{#N/A,#N/A,FALSE,"特殊室（ＢＱ表）"}</definedName>
    <definedName name="_ppp34" localSheetId="16">{#N/A,#N/A,FALSE,"特殊室（ＢＱ表）"}</definedName>
    <definedName name="_ppp34" localSheetId="9">{#N/A,#N/A,FALSE,"特殊室（ＢＱ表）"}</definedName>
    <definedName name="_ppp34" localSheetId="8">#REF!</definedName>
    <definedName name="_ppp34" localSheetId="1">{#N/A,#N/A,FALSE,"特殊室（ＢＱ表）"}</definedName>
    <definedName name="_ppp34">{#N/A,#N/A,FALSE,"特殊室（ＢＱ表）"}</definedName>
    <definedName name="_ppp3444" localSheetId="11">{#N/A,#N/A,FALSE,"特殊室（ＢＱ表）"}</definedName>
    <definedName name="_ppp3444" localSheetId="4">{#N/A,#N/A,FALSE,"特殊室（ＢＱ表）"}</definedName>
    <definedName name="_ppp3444" localSheetId="7">{#N/A,#N/A,FALSE,"特殊室（ＢＱ表）"}</definedName>
    <definedName name="_ppp3444" localSheetId="6">{#N/A,#N/A,FALSE,"特殊室（ＢＱ表）"}</definedName>
    <definedName name="_ppp3444" localSheetId="16">{#N/A,#N/A,FALSE,"特殊室（ＢＱ表）"}</definedName>
    <definedName name="_ppp3444" localSheetId="9">{#N/A,#N/A,FALSE,"特殊室（ＢＱ表）"}</definedName>
    <definedName name="_ppp3444" localSheetId="8">#REF!</definedName>
    <definedName name="_ppp3444" localSheetId="1">{#N/A,#N/A,FALSE,"特殊室（ＢＱ表）"}</definedName>
    <definedName name="_ppp3444">{#N/A,#N/A,FALSE,"特殊室（ＢＱ表）"}</definedName>
    <definedName name="_Regression_Int">1</definedName>
    <definedName name="_Regression_Out" localSheetId="16">[12]Input!#REF!</definedName>
    <definedName name="_Regression_X" localSheetId="16">[12]Input!#REF!</definedName>
    <definedName name="_Regression_Y" localSheetId="16">[12]Input!#REF!</definedName>
    <definedName name="_REV1" localSheetId="8">#REF!</definedName>
    <definedName name="_REV1">#REF!</definedName>
    <definedName name="_Sort" localSheetId="0">#REF!</definedName>
    <definedName name="_Sort" localSheetId="11">#REF!</definedName>
    <definedName name="_Sort" localSheetId="4">#REF!</definedName>
    <definedName name="_Sort" localSheetId="7">#REF!</definedName>
    <definedName name="_Sort" localSheetId="5">#REF!</definedName>
    <definedName name="_Sort" localSheetId="6">#REF!</definedName>
    <definedName name="_Sort" localSheetId="16">#REF!</definedName>
    <definedName name="_Sort" localSheetId="9">#REF!</definedName>
    <definedName name="_Sort" localSheetId="12">#REF!</definedName>
    <definedName name="_Sort" localSheetId="13">#REF!</definedName>
    <definedName name="_Sort" localSheetId="15">#REF!</definedName>
    <definedName name="_Sort" localSheetId="10">#REF!</definedName>
    <definedName name="_Sort" localSheetId="8">#REF!</definedName>
    <definedName name="_Sort" localSheetId="1">#REF!</definedName>
    <definedName name="_Sort">#REF!</definedName>
    <definedName name="_T1" localSheetId="8">#REF!</definedName>
    <definedName name="_T1">#REF!</definedName>
    <definedName name="_Table1_In1" localSheetId="0">#REF!</definedName>
    <definedName name="_Table1_In1" localSheetId="11">#REF!</definedName>
    <definedName name="_Table1_In1" localSheetId="4">#REF!</definedName>
    <definedName name="_Table1_In1" localSheetId="7">#REF!</definedName>
    <definedName name="_Table1_In1" localSheetId="5">#REF!</definedName>
    <definedName name="_Table1_In1" localSheetId="6">#REF!</definedName>
    <definedName name="_Table1_In1" localSheetId="16">#REF!</definedName>
    <definedName name="_Table1_In1" localSheetId="9">#REF!</definedName>
    <definedName name="_Table1_In1" localSheetId="12">#REF!</definedName>
    <definedName name="_Table1_In1" localSheetId="13">#REF!</definedName>
    <definedName name="_Table1_In1" localSheetId="15">#REF!</definedName>
    <definedName name="_Table1_In1" localSheetId="10">#REF!</definedName>
    <definedName name="_Table1_In1" localSheetId="8">#REF!</definedName>
    <definedName name="_Table1_In1" localSheetId="1">#REF!</definedName>
    <definedName name="_Table1_In1">#REF!</definedName>
    <definedName name="_Table1_Out" localSheetId="0">#REF!</definedName>
    <definedName name="_Table1_Out" localSheetId="11">#REF!</definedName>
    <definedName name="_Table1_Out" localSheetId="4">#REF!</definedName>
    <definedName name="_Table1_Out" localSheetId="7">#REF!</definedName>
    <definedName name="_Table1_Out" localSheetId="5">#REF!</definedName>
    <definedName name="_Table1_Out" localSheetId="6">#REF!</definedName>
    <definedName name="_Table1_Out" localSheetId="16">#REF!</definedName>
    <definedName name="_Table1_Out" localSheetId="9">#REF!</definedName>
    <definedName name="_Table1_Out" localSheetId="12">#REF!</definedName>
    <definedName name="_Table1_Out" localSheetId="13">#REF!</definedName>
    <definedName name="_Table1_Out" localSheetId="15">#REF!</definedName>
    <definedName name="_Table1_Out" localSheetId="10">#REF!</definedName>
    <definedName name="_Table1_Out" localSheetId="8">#REF!</definedName>
    <definedName name="_Table1_Out" localSheetId="1">#REF!</definedName>
    <definedName name="_Table1_Out">#REF!</definedName>
    <definedName name="_Table2_In1" localSheetId="8">#REF!</definedName>
    <definedName name="_Table2_In1">#REF!</definedName>
    <definedName name="_Table2_Out" localSheetId="8">#REF!</definedName>
    <definedName name="_Table2_Out">#REF!</definedName>
    <definedName name="_thu1" localSheetId="11">#REF!</definedName>
    <definedName name="_thu1" localSheetId="9">#REF!</definedName>
    <definedName name="_thu1" localSheetId="8">#REF!</definedName>
    <definedName name="_thu1">#REF!</definedName>
    <definedName name="_TVL1" localSheetId="11">#REF!</definedName>
    <definedName name="_TVL1" localSheetId="9">#REF!</definedName>
    <definedName name="_TVL1" localSheetId="14">#REF!</definedName>
    <definedName name="_TVL1" localSheetId="8">#REF!</definedName>
    <definedName name="_TVL1">#REF!</definedName>
    <definedName name="a" localSheetId="8">#REF!</definedName>
    <definedName name="a">#REF!</definedName>
    <definedName name="Â" localSheetId="11">{#N/A,#N/A,FALSE,"CCTV"}</definedName>
    <definedName name="Â" localSheetId="4">{#N/A,#N/A,FALSE,"CCTV"}</definedName>
    <definedName name="Â" localSheetId="7">{#N/A,#N/A,FALSE,"CCTV"}</definedName>
    <definedName name="Â" localSheetId="6">{#N/A,#N/A,FALSE,"CCTV"}</definedName>
    <definedName name="Â" localSheetId="16">{#N/A,#N/A,FALSE,"CCTV"}</definedName>
    <definedName name="Â" localSheetId="9">{#N/A,#N/A,FALSE,"CCTV"}</definedName>
    <definedName name="â" localSheetId="14">[8]TBVL!#REF!</definedName>
    <definedName name="Â" localSheetId="8">{#N/A,#N/A,FALSE,"CCTV"}</definedName>
    <definedName name="Â" localSheetId="1">{#N/A,#N/A,FALSE,"CCTV"}</definedName>
    <definedName name="Â">{#N/A,#N/A,FALSE,"CCTV"}</definedName>
    <definedName name="AAA" localSheetId="11">#REF!</definedName>
    <definedName name="AAA" localSheetId="4">#REF!</definedName>
    <definedName name="AAA" localSheetId="7">#REF!</definedName>
    <definedName name="AAA" localSheetId="5">#REF!</definedName>
    <definedName name="AAA" localSheetId="6">#REF!</definedName>
    <definedName name="AAA" localSheetId="16">#REF!</definedName>
    <definedName name="AAA" localSheetId="9">#REF!</definedName>
    <definedName name="AAA" localSheetId="12">#REF!</definedName>
    <definedName name="AAA" localSheetId="13">#REF!</definedName>
    <definedName name="AAA" localSheetId="15">#REF!</definedName>
    <definedName name="aaa" localSheetId="14">#REF!</definedName>
    <definedName name="AAA" localSheetId="10">#REF!</definedName>
    <definedName name="AAA" localSheetId="8">#REF!</definedName>
    <definedName name="AAA" localSheetId="1">#REF!</definedName>
    <definedName name="AAA">#REF!</definedName>
    <definedName name="aaaaa" localSheetId="11">#REF!</definedName>
    <definedName name="aaaaa" localSheetId="9">#REF!</definedName>
    <definedName name="aaaaa" localSheetId="8">#REF!</definedName>
    <definedName name="aaaaa">#REF!</definedName>
    <definedName name="AAAAAAAAAA" localSheetId="8">#REF!</definedName>
    <definedName name="AAAAAAAAAA">#REF!</definedName>
    <definedName name="aaas" localSheetId="8">#REF!</definedName>
    <definedName name="aaas">#REF!</definedName>
    <definedName name="áấd" localSheetId="8">#REF!</definedName>
    <definedName name="áấd">#REF!</definedName>
    <definedName name="aassa" localSheetId="0">{"'Sheet1'!$L$16"}</definedName>
    <definedName name="aassa" localSheetId="11">{"'Sheet1'!$L$16"}</definedName>
    <definedName name="aassa" localSheetId="4">{"'Sheet1'!$L$16"}</definedName>
    <definedName name="aassa" localSheetId="7">{"'Sheet1'!$L$16"}</definedName>
    <definedName name="aassa" localSheetId="6">{"'Sheet1'!$L$16"}</definedName>
    <definedName name="aassa" localSheetId="16">{"'Sheet1'!$L$16"}</definedName>
    <definedName name="aassa" localSheetId="9">{"'Sheet1'!$L$16"}</definedName>
    <definedName name="aassa" localSheetId="8">{"'Sheet1'!$L$16"}</definedName>
    <definedName name="aassa" localSheetId="1">{"'Sheet1'!$L$16"}</definedName>
    <definedName name="aassa">{"'Sheet1'!$L$16"}</definedName>
    <definedName name="aassdffgb" localSheetId="8">#REF!</definedName>
    <definedName name="aassdffgb">#REF!</definedName>
    <definedName name="abc" localSheetId="8">#REF!</definedName>
    <definedName name="abc">#REF!</definedName>
    <definedName name="ABCD" localSheetId="11">{"'Sheet1'!$L$16"}</definedName>
    <definedName name="ABCD" localSheetId="4">{"'Sheet1'!$L$16"}</definedName>
    <definedName name="ABCD" localSheetId="7">{"'Sheet1'!$L$16"}</definedName>
    <definedName name="ABCD" localSheetId="6">{"'Sheet1'!$L$16"}</definedName>
    <definedName name="ABCD" localSheetId="16">{"'Sheet1'!$L$16"}</definedName>
    <definedName name="ABCD" localSheetId="9">{"'Sheet1'!$L$16"}</definedName>
    <definedName name="abcd" localSheetId="8">#REF!</definedName>
    <definedName name="ABCD" localSheetId="1">{"'Sheet1'!$L$16"}</definedName>
    <definedName name="ABCD">{"'Sheet1'!$L$16"}</definedName>
    <definedName name="ABCDE" localSheetId="11">{"'Sheet1'!$L$16"}</definedName>
    <definedName name="ABCDE" localSheetId="4">{"'Sheet1'!$L$16"}</definedName>
    <definedName name="ABCDE" localSheetId="7">{"'Sheet1'!$L$16"}</definedName>
    <definedName name="ABCDE" localSheetId="6">{"'Sheet1'!$L$16"}</definedName>
    <definedName name="ABCDE" localSheetId="16">{"'Sheet1'!$L$16"}</definedName>
    <definedName name="ABCDE" localSheetId="9">{"'Sheet1'!$L$16"}</definedName>
    <definedName name="ABCDE" localSheetId="8">{"'Sheet1'!$L$16"}</definedName>
    <definedName name="ABCDE" localSheetId="1">{"'Sheet1'!$L$16"}</definedName>
    <definedName name="ABCDE">{"'Sheet1'!$L$16"}</definedName>
    <definedName name="AccessDatabase">"C:\My Documents\HAU\Danhsach\List Cpn.mdb"</definedName>
    <definedName name="AD" localSheetId="0">[2]토공!#REF!</definedName>
    <definedName name="AD" localSheetId="11">[2]토공!#REF!</definedName>
    <definedName name="AD" localSheetId="4">[2]토공!#REF!</definedName>
    <definedName name="AD" localSheetId="7">[2]토공!#REF!</definedName>
    <definedName name="AD" localSheetId="5">[2]토공!#REF!</definedName>
    <definedName name="AD" localSheetId="6">[2]토공!#REF!</definedName>
    <definedName name="AD" localSheetId="16">[2]토공!#REF!</definedName>
    <definedName name="AD" localSheetId="9">[2]토공!#REF!</definedName>
    <definedName name="AD" localSheetId="12">[2]토공!#REF!</definedName>
    <definedName name="AD" localSheetId="13">[2]토공!#REF!</definedName>
    <definedName name="AD" localSheetId="15">[2]토공!#REF!</definedName>
    <definedName name="AD" localSheetId="10">[2]토공!#REF!</definedName>
    <definedName name="AD" localSheetId="8">#REF!</definedName>
    <definedName name="AD" localSheetId="1">[2]토공!#REF!</definedName>
    <definedName name="AD">[2]토공!#REF!</definedName>
    <definedName name="ád" localSheetId="8">#REF!</definedName>
    <definedName name="ád">#REF!</definedName>
    <definedName name="ADA" localSheetId="0">[3]집계표!#REF!</definedName>
    <definedName name="ADA" localSheetId="11">[3]집계표!#REF!</definedName>
    <definedName name="ADA" localSheetId="4">[3]집계표!#REF!</definedName>
    <definedName name="ADA" localSheetId="7">[3]집계표!#REF!</definedName>
    <definedName name="ADA" localSheetId="5">[3]집계표!#REF!</definedName>
    <definedName name="ADA" localSheetId="6">[3]집계표!#REF!</definedName>
    <definedName name="ADA" localSheetId="16">[3]집계표!#REF!</definedName>
    <definedName name="ADA" localSheetId="9">[3]집계표!#REF!</definedName>
    <definedName name="ADA" localSheetId="12">[3]집계표!#REF!</definedName>
    <definedName name="ADA" localSheetId="13">[3]집계표!#REF!</definedName>
    <definedName name="ADA" localSheetId="15">[3]집계표!#REF!</definedName>
    <definedName name="ADA" localSheetId="10">[3]집계표!#REF!</definedName>
    <definedName name="ada" localSheetId="8">#REF!</definedName>
    <definedName name="ADA" localSheetId="1">[3]집계표!#REF!</definedName>
    <definedName name="ADA">[3]집계표!#REF!</definedName>
    <definedName name="ẮDAS" localSheetId="8">#REF!</definedName>
    <definedName name="ẮDAS">#REF!</definedName>
    <definedName name="ADCD" localSheetId="8">#REF!</definedName>
    <definedName name="ADCD">#REF!</definedName>
    <definedName name="ÁDF" localSheetId="0">#REF!</definedName>
    <definedName name="ÁDF" localSheetId="11">#REF!</definedName>
    <definedName name="ÁDF" localSheetId="4">#REF!</definedName>
    <definedName name="ÁDF" localSheetId="7">#REF!</definedName>
    <definedName name="ÁDF" localSheetId="5">#REF!</definedName>
    <definedName name="ÁDF" localSheetId="6">#REF!</definedName>
    <definedName name="ÁDF" localSheetId="16">#REF!</definedName>
    <definedName name="ÁDF" localSheetId="9">#REF!</definedName>
    <definedName name="ÁDF" localSheetId="12">#REF!</definedName>
    <definedName name="ÁDF" localSheetId="13">#REF!</definedName>
    <definedName name="ÁDF" localSheetId="15">#REF!</definedName>
    <definedName name="ÁDF" localSheetId="10">#REF!</definedName>
    <definedName name="ádf" localSheetId="8">#REF!</definedName>
    <definedName name="ÁDF" localSheetId="1">#REF!</definedName>
    <definedName name="ÁDF">#REF!</definedName>
    <definedName name="adfdda" localSheetId="8">#REF!</definedName>
    <definedName name="adfdda">#REF!</definedName>
    <definedName name="adfghkk" localSheetId="8">#REF!</definedName>
    <definedName name="adfghkk">#REF!</definedName>
    <definedName name="ADFV" localSheetId="11">{#N/A,#N/A,FALSE,"전력간선"}</definedName>
    <definedName name="ADFV" localSheetId="4">{#N/A,#N/A,FALSE,"전력간선"}</definedName>
    <definedName name="ADFV" localSheetId="7">{#N/A,#N/A,FALSE,"전력간선"}</definedName>
    <definedName name="ADFV" localSheetId="6">{#N/A,#N/A,FALSE,"전력간선"}</definedName>
    <definedName name="ADFV" localSheetId="16">{#N/A,#N/A,FALSE,"전력간선"}</definedName>
    <definedName name="ADFV" localSheetId="9">{#N/A,#N/A,FALSE,"전력간선"}</definedName>
    <definedName name="ADFV" localSheetId="8">{#N/A,#N/A,FALSE,"전력간선"}</definedName>
    <definedName name="ADFV" localSheetId="1">{#N/A,#N/A,FALSE,"전력간선"}</definedName>
    <definedName name="ADFV">{#N/A,#N/A,FALSE,"전력간선"}</definedName>
    <definedName name="ADG" localSheetId="0">#REF!</definedName>
    <definedName name="ADG" localSheetId="11">#REF!</definedName>
    <definedName name="ADG" localSheetId="4">#REF!</definedName>
    <definedName name="ADG" localSheetId="7">#REF!</definedName>
    <definedName name="ADG" localSheetId="5">#REF!</definedName>
    <definedName name="ADG" localSheetId="6">#REF!</definedName>
    <definedName name="ADG" localSheetId="16">#REF!</definedName>
    <definedName name="ADG" localSheetId="9">#REF!</definedName>
    <definedName name="ADG" localSheetId="12">#REF!</definedName>
    <definedName name="ADG" localSheetId="13">#REF!</definedName>
    <definedName name="ADG" localSheetId="15">#REF!</definedName>
    <definedName name="ADG" localSheetId="10">#REF!</definedName>
    <definedName name="ADG" localSheetId="8">#REF!</definedName>
    <definedName name="ADG" localSheetId="1">#REF!</definedName>
    <definedName name="ADG">#REF!</definedName>
    <definedName name="ÁDG" localSheetId="0">'[7]6PILE  (돌출)'!#REF!</definedName>
    <definedName name="ÁDG" localSheetId="11">'[7]6PILE  (돌출)'!#REF!</definedName>
    <definedName name="ÁDG" localSheetId="4">'[7]6PILE  (돌출)'!#REF!</definedName>
    <definedName name="ÁDG" localSheetId="7">'[7]6PILE  (돌출)'!#REF!</definedName>
    <definedName name="ÁDG" localSheetId="5">'[7]6PILE  (돌출)'!#REF!</definedName>
    <definedName name="ÁDG" localSheetId="6">'[7]6PILE  (돌출)'!#REF!</definedName>
    <definedName name="ÁDG" localSheetId="16">'[7]6PILE  (돌출)'!#REF!</definedName>
    <definedName name="ÁDG" localSheetId="9">'[7]6PILE  (돌출)'!#REF!</definedName>
    <definedName name="ÁDG" localSheetId="12">'[7]6PILE  (돌출)'!#REF!</definedName>
    <definedName name="ÁDG" localSheetId="13">'[7]6PILE  (돌출)'!#REF!</definedName>
    <definedName name="ÁDG" localSheetId="15">'[7]6PILE  (돌출)'!#REF!</definedName>
    <definedName name="ÁDG" localSheetId="10">'[7]6PILE  (돌출)'!#REF!</definedName>
    <definedName name="ÁDG" localSheetId="1">'[7]6PILE  (돌출)'!#REF!</definedName>
    <definedName name="ÁDG">'[7]6PILE  (돌출)'!#REF!</definedName>
    <definedName name="ÁDGDA" localSheetId="0">[10]조명시설!#REF!</definedName>
    <definedName name="ÁDGDA" localSheetId="11">[10]조명시설!#REF!</definedName>
    <definedName name="ÁDGDA" localSheetId="4">[10]조명시설!#REF!</definedName>
    <definedName name="ÁDGDA" localSheetId="7">[10]조명시설!#REF!</definedName>
    <definedName name="ÁDGDA" localSheetId="5">[10]조명시설!#REF!</definedName>
    <definedName name="ÁDGDA" localSheetId="6">[10]조명시설!#REF!</definedName>
    <definedName name="ÁDGDA" localSheetId="16">[10]조명시설!#REF!</definedName>
    <definedName name="ÁDGDA" localSheetId="9">[10]조명시설!#REF!</definedName>
    <definedName name="ÁDGDA" localSheetId="12">[10]조명시설!#REF!</definedName>
    <definedName name="ÁDGDA" localSheetId="13">[10]조명시설!#REF!</definedName>
    <definedName name="ÁDGDA" localSheetId="15">[10]조명시설!#REF!</definedName>
    <definedName name="ÁDGDA" localSheetId="10">[10]조명시설!#REF!</definedName>
    <definedName name="ÁDGDA" localSheetId="1">[10]조명시설!#REF!</definedName>
    <definedName name="ÁDGDA">[10]조명시설!#REF!</definedName>
    <definedName name="áds" localSheetId="0">{"'Sheet1'!$L$16"}</definedName>
    <definedName name="áds" localSheetId="11">{"'Sheet1'!$L$16"}</definedName>
    <definedName name="áds" localSheetId="4">{"'Sheet1'!$L$16"}</definedName>
    <definedName name="áds" localSheetId="7">{"'Sheet1'!$L$16"}</definedName>
    <definedName name="áds" localSheetId="6">{"'Sheet1'!$L$16"}</definedName>
    <definedName name="áds" localSheetId="16">{"'Sheet1'!$L$16"}</definedName>
    <definedName name="áds" localSheetId="9">{"'Sheet1'!$L$16"}</definedName>
    <definedName name="áds" localSheetId="8">{"'Sheet1'!$L$16"}</definedName>
    <definedName name="áds" localSheetId="1">{"'Sheet1'!$L$16"}</definedName>
    <definedName name="áds">{"'Sheet1'!$L$16"}</definedName>
    <definedName name="ádsấ" localSheetId="8">#REF!</definedName>
    <definedName name="ádsấ">#REF!</definedName>
    <definedName name="ÁDSADS" localSheetId="8">#REF!</definedName>
    <definedName name="ÁDSADS">#REF!</definedName>
    <definedName name="adsadsa" localSheetId="8">#REF!</definedName>
    <definedName name="adsadsa">#REF!</definedName>
    <definedName name="AGA" localSheetId="0">[3]집계표!#REF!</definedName>
    <definedName name="AGA" localSheetId="11">[3]집계표!#REF!</definedName>
    <definedName name="AGA" localSheetId="4">[3]집계표!#REF!</definedName>
    <definedName name="AGA" localSheetId="7">[3]집계표!#REF!</definedName>
    <definedName name="AGA" localSheetId="5">[3]집계표!#REF!</definedName>
    <definedName name="AGA" localSheetId="6">[3]집계표!#REF!</definedName>
    <definedName name="AGA" localSheetId="16">[3]집계표!#REF!</definedName>
    <definedName name="AGA" localSheetId="9">[3]집계표!#REF!</definedName>
    <definedName name="AGA" localSheetId="12">[3]집계표!#REF!</definedName>
    <definedName name="AGA" localSheetId="13">[3]집계표!#REF!</definedName>
    <definedName name="AGA" localSheetId="15">[3]집계표!#REF!</definedName>
    <definedName name="AGA" localSheetId="10">[3]집계표!#REF!</definedName>
    <definedName name="AGA" localSheetId="1">[3]집계표!#REF!</definedName>
    <definedName name="AGA">[3]집계표!#REF!</definedName>
    <definedName name="AGAG" localSheetId="0">[10]조명시설!#REF!</definedName>
    <definedName name="AGAG" localSheetId="11">[10]조명시설!#REF!</definedName>
    <definedName name="AGAG" localSheetId="4">[10]조명시설!#REF!</definedName>
    <definedName name="AGAG" localSheetId="7">[10]조명시설!#REF!</definedName>
    <definedName name="AGAG" localSheetId="5">[10]조명시설!#REF!</definedName>
    <definedName name="AGAG" localSheetId="6">[10]조명시설!#REF!</definedName>
    <definedName name="AGAG" localSheetId="16">[10]조명시설!#REF!</definedName>
    <definedName name="AGAG" localSheetId="9">[10]조명시설!#REF!</definedName>
    <definedName name="AGAG" localSheetId="12">[10]조명시설!#REF!</definedName>
    <definedName name="AGAG" localSheetId="13">[10]조명시설!#REF!</definedName>
    <definedName name="AGAG" localSheetId="15">[10]조명시설!#REF!</definedName>
    <definedName name="AGAG" localSheetId="10">[10]조명시설!#REF!</definedName>
    <definedName name="AGAG" localSheetId="1">[10]조명시설!#REF!</definedName>
    <definedName name="AGAG">[10]조명시설!#REF!</definedName>
    <definedName name="ÁGD" localSheetId="0">[4]침하계!#REF!</definedName>
    <definedName name="ÁGD" localSheetId="11">[4]침하계!#REF!</definedName>
    <definedName name="ÁGD" localSheetId="4">[4]침하계!#REF!</definedName>
    <definedName name="ÁGD" localSheetId="7">[4]침하계!#REF!</definedName>
    <definedName name="ÁGD" localSheetId="5">[4]침하계!#REF!</definedName>
    <definedName name="ÁGD" localSheetId="6">[4]침하계!#REF!</definedName>
    <definedName name="ÁGD" localSheetId="16">[4]침하계!#REF!</definedName>
    <definedName name="ÁGD" localSheetId="9">[4]침하계!#REF!</definedName>
    <definedName name="ÁGD" localSheetId="12">[4]침하계!#REF!</definedName>
    <definedName name="ÁGD" localSheetId="13">[4]침하계!#REF!</definedName>
    <definedName name="ÁGD" localSheetId="15">[4]침하계!#REF!</definedName>
    <definedName name="ÁGD" localSheetId="10">[4]침하계!#REF!</definedName>
    <definedName name="ÁGD" localSheetId="1">[4]침하계!#REF!</definedName>
    <definedName name="ÁGD">[4]침하계!#REF!</definedName>
    <definedName name="AJHD"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N" localSheetId="14">[13]Notes!$E$3:$F$16</definedName>
    <definedName name="AN">[13]Notes!$E$3:$F$16</definedName>
    <definedName name="anh" localSheetId="8">#REF!</definedName>
    <definedName name="anh">#REF!</definedName>
    <definedName name="anscount">6</definedName>
    <definedName name="AS" localSheetId="8">#REF!</definedName>
    <definedName name="AS">#REF!</definedName>
    <definedName name="AS2DocOpenMode">"AS2DocumentBrowse"</definedName>
    <definedName name="ASAA" localSheetId="8">#REF!</definedName>
    <definedName name="ASAA">#REF!</definedName>
    <definedName name="asd" localSheetId="8">#REF!</definedName>
    <definedName name="asd">#REF!</definedName>
    <definedName name="asdada" localSheetId="8">#REF!</definedName>
    <definedName name="asdada">#REF!</definedName>
    <definedName name="asdas" localSheetId="8">#REF!</definedName>
    <definedName name="asdas">#REF!</definedName>
    <definedName name="asdasdsa" localSheetId="8">#REF!</definedName>
    <definedName name="asdasdsa">#REF!</definedName>
    <definedName name="asdfa" localSheetId="8">#REF!</definedName>
    <definedName name="asdfa">#REF!</definedName>
    <definedName name="asghjjjj" localSheetId="8">#REF!</definedName>
    <definedName name="asghjjjj">#REF!</definedName>
    <definedName name="assss" localSheetId="8">#REF!</definedName>
    <definedName name="assss">#REF!</definedName>
    <definedName name="AT" localSheetId="8">#REF!</definedName>
    <definedName name="AT">#REF!</definedName>
    <definedName name="atdakdh" localSheetId="8">#REF!</definedName>
    <definedName name="atdakdh">#REF!</definedName>
    <definedName name="B" localSheetId="11">#REF!</definedName>
    <definedName name="B" localSheetId="9">#REF!</definedName>
    <definedName name="B" localSheetId="14">#REF!</definedName>
    <definedName name="b" localSheetId="8">#REF!</definedName>
    <definedName name="B">#REF!</definedName>
    <definedName name="baogia2" localSheetId="8">#REF!</definedName>
    <definedName name="baogia2">#REF!</definedName>
    <definedName name="bbb" localSheetId="11">#REF!</definedName>
    <definedName name="bbb" localSheetId="4">#REF!</definedName>
    <definedName name="bbb" localSheetId="7">#REF!</definedName>
    <definedName name="bbb" localSheetId="5">#REF!</definedName>
    <definedName name="bbb" localSheetId="6">#REF!</definedName>
    <definedName name="bbb" localSheetId="16">#REF!</definedName>
    <definedName name="bbb" localSheetId="9">#REF!</definedName>
    <definedName name="bbb" localSheetId="12">#REF!</definedName>
    <definedName name="bbb" localSheetId="13">#REF!</definedName>
    <definedName name="bbb" localSheetId="15">#REF!</definedName>
    <definedName name="bbb" localSheetId="10">#REF!</definedName>
    <definedName name="bbb" localSheetId="8">#REF!</definedName>
    <definedName name="bbb" localSheetId="1">#REF!</definedName>
    <definedName name="bbb">#REF!</definedName>
    <definedName name="bbv" localSheetId="8">#REF!</definedName>
    <definedName name="bbv">#REF!</definedName>
    <definedName name="BC" localSheetId="0">{"'Sheet1'!$L$16"}</definedName>
    <definedName name="BC" localSheetId="11">{"'Sheet1'!$L$16"}</definedName>
    <definedName name="BC" localSheetId="4">{"'Sheet1'!$L$16"}</definedName>
    <definedName name="BC" localSheetId="7">{"'Sheet1'!$L$16"}</definedName>
    <definedName name="BC" localSheetId="6">{"'Sheet1'!$L$16"}</definedName>
    <definedName name="BC" localSheetId="16">{"'Sheet1'!$L$16"}</definedName>
    <definedName name="BC" localSheetId="9">{"'Sheet1'!$L$16"}</definedName>
    <definedName name="BC" localSheetId="8">{"'Sheet1'!$L$16"}</definedName>
    <definedName name="BC" localSheetId="1">{"'Sheet1'!$L$16"}</definedName>
    <definedName name="BC">{"'Sheet1'!$L$16"}</definedName>
    <definedName name="beam" localSheetId="8">#REF!</definedName>
    <definedName name="beam">#REF!</definedName>
    <definedName name="BIGC" localSheetId="8">#REF!</definedName>
    <definedName name="BIGC">#REF!</definedName>
    <definedName name="Bike" localSheetId="0">#REF!</definedName>
    <definedName name="Bike" localSheetId="11">#REF!</definedName>
    <definedName name="Bike" localSheetId="4">#REF!</definedName>
    <definedName name="Bike" localSheetId="7">#REF!</definedName>
    <definedName name="Bike" localSheetId="5">#REF!</definedName>
    <definedName name="Bike" localSheetId="6">#REF!</definedName>
    <definedName name="Bike" localSheetId="16">#REF!</definedName>
    <definedName name="Bike" localSheetId="9">#REF!</definedName>
    <definedName name="Bike" localSheetId="12">#REF!</definedName>
    <definedName name="Bike" localSheetId="13">#REF!</definedName>
    <definedName name="Bike" localSheetId="15">#REF!</definedName>
    <definedName name="Bike" localSheetId="10">#REF!</definedName>
    <definedName name="Bike" localSheetId="8">#REF!</definedName>
    <definedName name="Bike" localSheetId="1">#REF!</definedName>
    <definedName name="Bike">#REF!</definedName>
    <definedName name="BMGIAM" localSheetId="8">#REF!</definedName>
    <definedName name="BMGIAM">#REF!</definedName>
    <definedName name="BN" localSheetId="11">{"Offgrid",#N/A,FALSE,"OFFGRID";"Region",#N/A,FALSE,"REGION";"Offgrid -2",#N/A,FALSE,"OFFGRID";"WTP",#N/A,FALSE,"WTP";"WTP -2",#N/A,FALSE,"WTP";"Project",#N/A,FALSE,"PROJECT";"Summary -2",#N/A,FALSE,"SUMMARY"}</definedName>
    <definedName name="BN" localSheetId="4">{"Offgrid",#N/A,FALSE,"OFFGRID";"Region",#N/A,FALSE,"REGION";"Offgrid -2",#N/A,FALSE,"OFFGRID";"WTP",#N/A,FALSE,"WTP";"WTP -2",#N/A,FALSE,"WTP";"Project",#N/A,FALSE,"PROJECT";"Summary -2",#N/A,FALSE,"SUMMARY"}</definedName>
    <definedName name="BN" localSheetId="7">{"Offgrid",#N/A,FALSE,"OFFGRID";"Region",#N/A,FALSE,"REGION";"Offgrid -2",#N/A,FALSE,"OFFGRID";"WTP",#N/A,FALSE,"WTP";"WTP -2",#N/A,FALSE,"WTP";"Project",#N/A,FALSE,"PROJECT";"Summary -2",#N/A,FALSE,"SUMMARY"}</definedName>
    <definedName name="BN" localSheetId="6">{"Offgrid",#N/A,FALSE,"OFFGRID";"Region",#N/A,FALSE,"REGION";"Offgrid -2",#N/A,FALSE,"OFFGRID";"WTP",#N/A,FALSE,"WTP";"WTP -2",#N/A,FALSE,"WTP";"Project",#N/A,FALSE,"PROJECT";"Summary -2",#N/A,FALSE,"SUMMARY"}</definedName>
    <definedName name="BN" localSheetId="16">{"Offgrid",#N/A,FALSE,"OFFGRID";"Region",#N/A,FALSE,"REGION";"Offgrid -2",#N/A,FALSE,"OFFGRID";"WTP",#N/A,FALSE,"WTP";"WTP -2",#N/A,FALSE,"WTP";"Project",#N/A,FALSE,"PROJECT";"Summary -2",#N/A,FALSE,"SUMMARY"}</definedName>
    <definedName name="BN" localSheetId="9">{"Offgrid",#N/A,FALSE,"OFFGRID";"Region",#N/A,FALSE,"REGION";"Offgrid -2",#N/A,FALSE,"OFFGRID";"WTP",#N/A,FALSE,"WTP";"WTP -2",#N/A,FALSE,"WTP";"Project",#N/A,FALSE,"PROJECT";"Summary -2",#N/A,FALSE,"SUMMARY"}</definedName>
    <definedName name="BN" localSheetId="8">{"Offgrid",#N/A,FALSE,"OFFGRID";"Region",#N/A,FALSE,"REGION";"Offgrid -2",#N/A,FALSE,"OFFGRID";"WTP",#N/A,FALSE,"WTP";"WTP -2",#N/A,FALSE,"WTP";"Project",#N/A,FALSE,"PROJECT";"Summary -2",#N/A,FALSE,"SUMMARY"}</definedName>
    <definedName name="BN" localSheetId="1">{"Offgrid",#N/A,FALSE,"OFFGRID";"Region",#N/A,FALSE,"REGION";"Offgrid -2",#N/A,FALSE,"OFFGRID";"WTP",#N/A,FALSE,"WTP";"WTP -2",#N/A,FALSE,"WTP";"Project",#N/A,FALSE,"PROJECT";"Summary -2",#N/A,FALSE,"SUMMARY"}</definedName>
    <definedName name="BN">{"Offgrid",#N/A,FALSE,"OFFGRID";"Region",#N/A,FALSE,"REGION";"Offgrid -2",#N/A,FALSE,"OFFGRID";"WTP",#N/A,FALSE,"WTP";"WTP -2",#N/A,FALSE,"WTP";"Project",#N/A,FALSE,"PROJECT";"Summary -2",#N/A,FALSE,"SUMMARY"}</definedName>
    <definedName name="BOQCongtruong" localSheetId="8">#REF!</definedName>
    <definedName name="BOQCongtruong">#REF!</definedName>
    <definedName name="BT" localSheetId="0">{"'Sheet1'!$L$16"}</definedName>
    <definedName name="BT" localSheetId="11">{"'Sheet1'!$L$16"}</definedName>
    <definedName name="BT" localSheetId="4">{"'Sheet1'!$L$16"}</definedName>
    <definedName name="BT" localSheetId="7">{"'Sheet1'!$L$16"}</definedName>
    <definedName name="BT" localSheetId="6">{"'Sheet1'!$L$16"}</definedName>
    <definedName name="BT" localSheetId="16">{"'Sheet1'!$L$16"}</definedName>
    <definedName name="BT" localSheetId="9">{"'Sheet1'!$L$16"}</definedName>
    <definedName name="bt" localSheetId="14">'[9]TEN CONG TRINH'!$A$5:$B$10</definedName>
    <definedName name="BT" localSheetId="8">{"'Sheet1'!$L$16"}</definedName>
    <definedName name="BT" localSheetId="1">{"'Sheet1'!$L$16"}</definedName>
    <definedName name="BT">{"'Sheet1'!$L$16"}</definedName>
    <definedName name="btdc2" localSheetId="8">#REF!</definedName>
    <definedName name="btdc2">#REF!</definedName>
    <definedName name="Btra" localSheetId="14">'[9]TEN CONG TRINH'!$C$13:$D$327</definedName>
    <definedName name="Btra">'[9]TEN CONG TRINH'!$C$13:$D$327</definedName>
    <definedName name="ca" localSheetId="11">{"'Sheet1'!$L$16"}</definedName>
    <definedName name="ca" localSheetId="4">{"'Sheet1'!$L$16"}</definedName>
    <definedName name="ca" localSheetId="7">{"'Sheet1'!$L$16"}</definedName>
    <definedName name="ca" localSheetId="6">{"'Sheet1'!$L$16"}</definedName>
    <definedName name="ca" localSheetId="16">{"'Sheet1'!$L$16"}</definedName>
    <definedName name="ca" localSheetId="9">{"'Sheet1'!$L$16"}</definedName>
    <definedName name="ca" localSheetId="8">{"'Sheet1'!$L$16"}</definedName>
    <definedName name="ca" localSheetId="1">{"'Sheet1'!$L$16"}</definedName>
    <definedName name="ca">{"'Sheet1'!$L$16"}</definedName>
    <definedName name="CANOPY" localSheetId="8">#REF!</definedName>
    <definedName name="CANOPY">#REF!</definedName>
    <definedName name="canteen" localSheetId="0">{"'Sheet1'!$L$16"}</definedName>
    <definedName name="canteen" localSheetId="11">{"'Sheet1'!$L$16"}</definedName>
    <definedName name="canteen" localSheetId="4">{"'Sheet1'!$L$16"}</definedName>
    <definedName name="canteen" localSheetId="7">{"'Sheet1'!$L$16"}</definedName>
    <definedName name="canteen" localSheetId="6">{"'Sheet1'!$L$16"}</definedName>
    <definedName name="canteen" localSheetId="16">{"'Sheet1'!$L$16"}</definedName>
    <definedName name="canteen" localSheetId="9">{"'Sheet1'!$L$16"}</definedName>
    <definedName name="canteen" localSheetId="8">{"'Sheet1'!$L$16"}</definedName>
    <definedName name="canteen" localSheetId="1">{"'Sheet1'!$L$16"}</definedName>
    <definedName name="canteen">{"'Sheet1'!$L$16"}</definedName>
    <definedName name="cap" localSheetId="11">#REF!</definedName>
    <definedName name="cap" localSheetId="9">#REF!</definedName>
    <definedName name="cap" localSheetId="8">#REF!</definedName>
    <definedName name="cap">#REF!</definedName>
    <definedName name="CARL" localSheetId="11">{#N/A,#N/A,FALSE,"CCTV"}</definedName>
    <definedName name="CARL" localSheetId="4">{#N/A,#N/A,FALSE,"CCTV"}</definedName>
    <definedName name="CARL" localSheetId="7">{#N/A,#N/A,FALSE,"CCTV"}</definedName>
    <definedName name="CARL" localSheetId="6">{#N/A,#N/A,FALSE,"CCTV"}</definedName>
    <definedName name="CARL" localSheetId="16">{#N/A,#N/A,FALSE,"CCTV"}</definedName>
    <definedName name="CARL" localSheetId="9">{#N/A,#N/A,FALSE,"CCTV"}</definedName>
    <definedName name="CARL" localSheetId="8">{#N/A,#N/A,FALSE,"CCTV"}</definedName>
    <definedName name="CARL" localSheetId="1">{#N/A,#N/A,FALSE,"CCTV"}</definedName>
    <definedName name="CARL">{#N/A,#N/A,FALSE,"CCTV"}</definedName>
    <definedName name="CARL1" localSheetId="11">{#N/A,#N/A,FALSE,"CCTV"}</definedName>
    <definedName name="CARL1" localSheetId="4">{#N/A,#N/A,FALSE,"CCTV"}</definedName>
    <definedName name="CARL1" localSheetId="7">{#N/A,#N/A,FALSE,"CCTV"}</definedName>
    <definedName name="CARL1" localSheetId="6">{#N/A,#N/A,FALSE,"CCTV"}</definedName>
    <definedName name="CARL1" localSheetId="16">{#N/A,#N/A,FALSE,"CCTV"}</definedName>
    <definedName name="CARL1" localSheetId="9">{#N/A,#N/A,FALSE,"CCTV"}</definedName>
    <definedName name="CARL1" localSheetId="8">{#N/A,#N/A,FALSE,"CCTV"}</definedName>
    <definedName name="CARL1" localSheetId="1">{#N/A,#N/A,FALSE,"CCTV"}</definedName>
    <definedName name="CARL1">{#N/A,#N/A,FALSE,"CCTV"}</definedName>
    <definedName name="CARL2" localSheetId="11">{#N/A,#N/A,FALSE,"CCTV"}</definedName>
    <definedName name="CARL2" localSheetId="4">{#N/A,#N/A,FALSE,"CCTV"}</definedName>
    <definedName name="CARL2" localSheetId="7">{#N/A,#N/A,FALSE,"CCTV"}</definedName>
    <definedName name="CARL2" localSheetId="6">{#N/A,#N/A,FALSE,"CCTV"}</definedName>
    <definedName name="CARL2" localSheetId="16">{#N/A,#N/A,FALSE,"CCTV"}</definedName>
    <definedName name="CARL2" localSheetId="9">{#N/A,#N/A,FALSE,"CCTV"}</definedName>
    <definedName name="CARL2" localSheetId="8">{#N/A,#N/A,FALSE,"CCTV"}</definedName>
    <definedName name="CARL2" localSheetId="1">{#N/A,#N/A,FALSE,"CCTV"}</definedName>
    <definedName name="CARL2">{#N/A,#N/A,FALSE,"CCTV"}</definedName>
    <definedName name="CCCCCCCCCC" localSheetId="8">#REF!</definedName>
    <definedName name="CCCCCCCCCC">#REF!</definedName>
    <definedName name="CD" localSheetId="8">#REF!</definedName>
    <definedName name="CD">#REF!</definedName>
    <definedName name="Çdµ" localSheetId="0">{"'Sheet1'!$L$16"}</definedName>
    <definedName name="Çdµ" localSheetId="11">{"'Sheet1'!$L$16"}</definedName>
    <definedName name="Çdµ" localSheetId="4">{"'Sheet1'!$L$16"}</definedName>
    <definedName name="Çdµ" localSheetId="7">{"'Sheet1'!$L$16"}</definedName>
    <definedName name="Çdµ" localSheetId="6">{"'Sheet1'!$L$16"}</definedName>
    <definedName name="Çdµ" localSheetId="16">{"'Sheet1'!$L$16"}</definedName>
    <definedName name="Çdµ" localSheetId="9">{"'Sheet1'!$L$16"}</definedName>
    <definedName name="Çdµ" localSheetId="8">{"'Sheet1'!$L$16"}</definedName>
    <definedName name="Çdµ" localSheetId="1">{"'Sheet1'!$L$16"}</definedName>
    <definedName name="Çdµ">{"'Sheet1'!$L$16"}</definedName>
    <definedName name="chl" localSheetId="0">{"'Sheet1'!$L$16"}</definedName>
    <definedName name="chl" localSheetId="11">{"'Sheet1'!$L$16"}</definedName>
    <definedName name="chl" localSheetId="4">{"'Sheet1'!$L$16"}</definedName>
    <definedName name="chl" localSheetId="7">{"'Sheet1'!$L$16"}</definedName>
    <definedName name="chl" localSheetId="6">{"'Sheet1'!$L$16"}</definedName>
    <definedName name="chl" localSheetId="16">{"'Sheet1'!$L$16"}</definedName>
    <definedName name="chl" localSheetId="9">{"'Sheet1'!$L$16"}</definedName>
    <definedName name="chl" localSheetId="8">{"'Sheet1'!$L$16"}</definedName>
    <definedName name="chl" localSheetId="1">{"'Sheet1'!$L$16"}</definedName>
    <definedName name="chl">{"'Sheet1'!$L$16"}</definedName>
    <definedName name="CHO" localSheetId="8">#REF!</definedName>
    <definedName name="CHO">#REF!</definedName>
    <definedName name="CHO.J" localSheetId="8">#REF!</definedName>
    <definedName name="CHO.J">#REF!</definedName>
    <definedName name="CHOJ" localSheetId="8">#REF!</definedName>
    <definedName name="CHOJ">#REF!</definedName>
    <definedName name="CHOJU" localSheetId="8">#REF!</definedName>
    <definedName name="CHOJU">#REF!</definedName>
    <definedName name="chosd" localSheetId="8">#REF!</definedName>
    <definedName name="chosd">#REF!</definedName>
    <definedName name="Code" localSheetId="11">#REF!</definedName>
    <definedName name="Code" localSheetId="4">#REF!</definedName>
    <definedName name="Code" localSheetId="7">#REF!</definedName>
    <definedName name="Code" localSheetId="5">#REF!</definedName>
    <definedName name="Code" localSheetId="6">#REF!</definedName>
    <definedName name="Code" localSheetId="16">#REF!</definedName>
    <definedName name="Code" localSheetId="9">#REF!</definedName>
    <definedName name="Code" localSheetId="12">#REF!</definedName>
    <definedName name="Code" localSheetId="13">#REF!</definedName>
    <definedName name="Code" localSheetId="15">#REF!</definedName>
    <definedName name="Code" localSheetId="10">#REF!</definedName>
    <definedName name="Code" localSheetId="8">#REF!</definedName>
    <definedName name="Code" localSheetId="1">#REF!</definedName>
    <definedName name="Code">#REF!</definedName>
    <definedName name="Column" localSheetId="8">#REF!</definedName>
    <definedName name="Column">#REF!</definedName>
    <definedName name="coping" localSheetId="8">#REF!</definedName>
    <definedName name="coping">#REF!</definedName>
    <definedName name="Cot_thep">[14]Du_lieu!$C$19</definedName>
    <definedName name="CP" localSheetId="8">#REF!</definedName>
    <definedName name="CP">#REF!</definedName>
    <definedName name="CSACAS" localSheetId="8">#REF!</definedName>
    <definedName name="CSACAS">#REF!</definedName>
    <definedName name="csdcsdvdfvdfbdfbd" localSheetId="11">{#N/A,#N/A,FALSE,"Chi tiÆt"}</definedName>
    <definedName name="csdcsdvdfvdfbdfbd" localSheetId="4">{#N/A,#N/A,FALSE,"Chi tiÆt"}</definedName>
    <definedName name="csdcsdvdfvdfbdfbd" localSheetId="7">{#N/A,#N/A,FALSE,"Chi tiÆt"}</definedName>
    <definedName name="csdcsdvdfvdfbdfbd" localSheetId="6">{#N/A,#N/A,FALSE,"Chi tiÆt"}</definedName>
    <definedName name="csdcsdvdfvdfbdfbd" localSheetId="16">{#N/A,#N/A,FALSE,"Chi tiÆt"}</definedName>
    <definedName name="csdcsdvdfvdfbdfbd" localSheetId="9">{#N/A,#N/A,FALSE,"Chi tiÆt"}</definedName>
    <definedName name="csdcsdvdfvdfbdfbd" localSheetId="8">{#N/A,#N/A,FALSE,"Chi tiÆt"}</definedName>
    <definedName name="csdcsdvdfvdfbdfbd" localSheetId="1">{#N/A,#N/A,FALSE,"Chi tiÆt"}</definedName>
    <definedName name="csdcsdvdfvdfbdfbd">{#N/A,#N/A,FALSE,"Chi tiÆt"}</definedName>
    <definedName name="CTCT1" localSheetId="0">{"'Sheet1'!$L$16"}</definedName>
    <definedName name="CTCT1" localSheetId="11">{"'Sheet1'!$L$16"}</definedName>
    <definedName name="CTCT1" localSheetId="4">{"'Sheet1'!$L$16"}</definedName>
    <definedName name="CTCT1" localSheetId="7">{"'Sheet1'!$L$16"}</definedName>
    <definedName name="CTCT1" localSheetId="6">{"'Sheet1'!$L$16"}</definedName>
    <definedName name="CTCT1" localSheetId="16">{"'Sheet1'!$L$16"}</definedName>
    <definedName name="CTCT1" localSheetId="9">{"'Sheet1'!$L$16"}</definedName>
    <definedName name="CTCT1" localSheetId="8">{"'Sheet1'!$L$16"}</definedName>
    <definedName name="CTCT1" localSheetId="1">{"'Sheet1'!$L$16"}</definedName>
    <definedName name="CTCT1">{"'Sheet1'!$L$16"}</definedName>
    <definedName name="D" localSheetId="1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4">{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7">{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1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9">{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8">{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Ð" localSheetId="0">{"'Sheet1'!$L$16"}</definedName>
    <definedName name="Ð" localSheetId="11">{"'Sheet1'!$L$16"}</definedName>
    <definedName name="Ð" localSheetId="4">{"'Sheet1'!$L$16"}</definedName>
    <definedName name="Ð" localSheetId="7">{"'Sheet1'!$L$16"}</definedName>
    <definedName name="Ð" localSheetId="6">{"'Sheet1'!$L$16"}</definedName>
    <definedName name="Ð" localSheetId="16">{"'Sheet1'!$L$16"}</definedName>
    <definedName name="Ð" localSheetId="9">{"'Sheet1'!$L$16"}</definedName>
    <definedName name="Ð" localSheetId="8">{"'Sheet1'!$L$16"}</definedName>
    <definedName name="Ð" localSheetId="1">{"'Sheet1'!$L$16"}</definedName>
    <definedName name="Ð">{"'Sheet1'!$L$16"}</definedName>
    <definedName name="dad" localSheetId="8">#REF!</definedName>
    <definedName name="dad">#REF!</definedName>
    <definedName name="dada" localSheetId="8">#REF!</definedName>
    <definedName name="dada">#REF!</definedName>
    <definedName name="dadasda" localSheetId="8">#REF!</definedName>
    <definedName name="dadasda">#REF!</definedName>
    <definedName name="DAGA" localSheetId="0">#REF!</definedName>
    <definedName name="DAGA" localSheetId="11">#REF!</definedName>
    <definedName name="DAGA" localSheetId="4">#REF!</definedName>
    <definedName name="DAGA" localSheetId="7">#REF!</definedName>
    <definedName name="DAGA" localSheetId="5">#REF!</definedName>
    <definedName name="DAGA" localSheetId="6">#REF!</definedName>
    <definedName name="DAGA" localSheetId="16">#REF!</definedName>
    <definedName name="DAGA" localSheetId="9">#REF!</definedName>
    <definedName name="DAGA" localSheetId="12">#REF!</definedName>
    <definedName name="DAGA" localSheetId="13">#REF!</definedName>
    <definedName name="DAGA" localSheetId="15">#REF!</definedName>
    <definedName name="DAGA" localSheetId="10">#REF!</definedName>
    <definedName name="DAGA" localSheetId="8">#REF!</definedName>
    <definedName name="DAGA" localSheetId="1">#REF!</definedName>
    <definedName name="DAGA">#REF!</definedName>
    <definedName name="DASDACA" localSheetId="8">#REF!</definedName>
    <definedName name="DASDACA">#REF!</definedName>
    <definedName name="dasdsa" localSheetId="8">#REF!</definedName>
    <definedName name="dasdsa">#REF!</definedName>
    <definedName name="data1" localSheetId="11">#REF!</definedName>
    <definedName name="data1" localSheetId="4">#REF!</definedName>
    <definedName name="data1" localSheetId="7">#REF!</definedName>
    <definedName name="data1" localSheetId="5">#REF!</definedName>
    <definedName name="data1" localSheetId="6">#REF!</definedName>
    <definedName name="data1" localSheetId="16">#REF!</definedName>
    <definedName name="data1" localSheetId="9">#REF!</definedName>
    <definedName name="data1" localSheetId="12">#REF!</definedName>
    <definedName name="data1" localSheetId="13">#REF!</definedName>
    <definedName name="data1" localSheetId="15">#REF!</definedName>
    <definedName name="data1" localSheetId="10">#REF!</definedName>
    <definedName name="data1" localSheetId="8">#REF!</definedName>
    <definedName name="data1" localSheetId="1">#REF!</definedName>
    <definedName name="data1">#REF!</definedName>
    <definedName name="data2" localSheetId="11">#REF!</definedName>
    <definedName name="data2" localSheetId="4">#REF!</definedName>
    <definedName name="data2" localSheetId="7">#REF!</definedName>
    <definedName name="data2" localSheetId="5">#REF!</definedName>
    <definedName name="data2" localSheetId="6">#REF!</definedName>
    <definedName name="data2" localSheetId="16">#REF!</definedName>
    <definedName name="data2" localSheetId="9">#REF!</definedName>
    <definedName name="data2" localSheetId="12">#REF!</definedName>
    <definedName name="data2" localSheetId="13">#REF!</definedName>
    <definedName name="data2" localSheetId="15">#REF!</definedName>
    <definedName name="data2" localSheetId="10">#REF!</definedName>
    <definedName name="data2" localSheetId="8">#REF!</definedName>
    <definedName name="data2" localSheetId="1">#REF!</definedName>
    <definedName name="data2">#REF!</definedName>
    <definedName name="data3" localSheetId="11">#REF!</definedName>
    <definedName name="data3" localSheetId="4">#REF!</definedName>
    <definedName name="data3" localSheetId="7">#REF!</definedName>
    <definedName name="data3" localSheetId="5">#REF!</definedName>
    <definedName name="data3" localSheetId="6">#REF!</definedName>
    <definedName name="data3" localSheetId="16">#REF!</definedName>
    <definedName name="data3" localSheetId="9">#REF!</definedName>
    <definedName name="data3" localSheetId="12">#REF!</definedName>
    <definedName name="data3" localSheetId="13">#REF!</definedName>
    <definedName name="data3" localSheetId="15">#REF!</definedName>
    <definedName name="data3" localSheetId="10">#REF!</definedName>
    <definedName name="data3" localSheetId="8">#REF!</definedName>
    <definedName name="data3" localSheetId="1">#REF!</definedName>
    <definedName name="data3">#REF!</definedName>
    <definedName name="DC">[15]ABB!$C$2</definedName>
    <definedName name="ddddd" localSheetId="11">#REF!</definedName>
    <definedName name="ddddd" localSheetId="4">#REF!</definedName>
    <definedName name="ddddd" localSheetId="7">#REF!</definedName>
    <definedName name="ddddd" localSheetId="5">#REF!</definedName>
    <definedName name="ddddd" localSheetId="6">#REF!</definedName>
    <definedName name="ddddd" localSheetId="16">#REF!</definedName>
    <definedName name="ddddd" localSheetId="9">#REF!</definedName>
    <definedName name="ddddd" localSheetId="12">#REF!</definedName>
    <definedName name="ddddd" localSheetId="13">#REF!</definedName>
    <definedName name="ddddd" localSheetId="15">#REF!</definedName>
    <definedName name="ddddd" localSheetId="10">#REF!</definedName>
    <definedName name="ddddd" localSheetId="8">#REF!</definedName>
    <definedName name="ddddd" localSheetId="1">#REF!</definedName>
    <definedName name="ddddd">#REF!</definedName>
    <definedName name="DDDDDDDDDDD" localSheetId="8">#REF!</definedName>
    <definedName name="DDDDDDDDDDD">#REF!</definedName>
    <definedName name="dddddddddddd" localSheetId="8">#REF!</definedName>
    <definedName name="dddddddddddd">#REF!</definedName>
    <definedName name="DDFRE"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gdg" localSheetId="11">{"Offgrid",#N/A,FALSE,"OFFGRID";"Region",#N/A,FALSE,"REGION";"Offgrid -2",#N/A,FALSE,"OFFGRID";"WTP",#N/A,FALSE,"WTP";"WTP -2",#N/A,FALSE,"WTP";"Project",#N/A,FALSE,"PROJECT";"Summary -2",#N/A,FALSE,"SUMMARY"}</definedName>
    <definedName name="ddggdg" localSheetId="4">{"Offgrid",#N/A,FALSE,"OFFGRID";"Region",#N/A,FALSE,"REGION";"Offgrid -2",#N/A,FALSE,"OFFGRID";"WTP",#N/A,FALSE,"WTP";"WTP -2",#N/A,FALSE,"WTP";"Project",#N/A,FALSE,"PROJECT";"Summary -2",#N/A,FALSE,"SUMMARY"}</definedName>
    <definedName name="ddggdg" localSheetId="7">{"Offgrid",#N/A,FALSE,"OFFGRID";"Region",#N/A,FALSE,"REGION";"Offgrid -2",#N/A,FALSE,"OFFGRID";"WTP",#N/A,FALSE,"WTP";"WTP -2",#N/A,FALSE,"WTP";"Project",#N/A,FALSE,"PROJECT";"Summary -2",#N/A,FALSE,"SUMMARY"}</definedName>
    <definedName name="ddggdg" localSheetId="6">{"Offgrid",#N/A,FALSE,"OFFGRID";"Region",#N/A,FALSE,"REGION";"Offgrid -2",#N/A,FALSE,"OFFGRID";"WTP",#N/A,FALSE,"WTP";"WTP -2",#N/A,FALSE,"WTP";"Project",#N/A,FALSE,"PROJECT";"Summary -2",#N/A,FALSE,"SUMMARY"}</definedName>
    <definedName name="ddggdg" localSheetId="16">{"Offgrid",#N/A,FALSE,"OFFGRID";"Region",#N/A,FALSE,"REGION";"Offgrid -2",#N/A,FALSE,"OFFGRID";"WTP",#N/A,FALSE,"WTP";"WTP -2",#N/A,FALSE,"WTP";"Project",#N/A,FALSE,"PROJECT";"Summary -2",#N/A,FALSE,"SUMMARY"}</definedName>
    <definedName name="ddggdg" localSheetId="9">{"Offgrid",#N/A,FALSE,"OFFGRID";"Region",#N/A,FALSE,"REGION";"Offgrid -2",#N/A,FALSE,"OFFGRID";"WTP",#N/A,FALSE,"WTP";"WTP -2",#N/A,FALSE,"WTP";"Project",#N/A,FALSE,"PROJECT";"Summary -2",#N/A,FALSE,"SUMMARY"}</definedName>
    <definedName name="ddggdg" localSheetId="8">{"Offgrid",#N/A,FALSE,"OFFGRID";"Region",#N/A,FALSE,"REGION";"Offgrid -2",#N/A,FALSE,"OFFGRID";"WTP",#N/A,FALSE,"WTP";"WTP -2",#N/A,FALSE,"WTP";"Project",#N/A,FALSE,"PROJECT";"Summary -2",#N/A,FALSE,"SUMMARY"}</definedName>
    <definedName name="ddggdg" localSheetId="1">{"Offgrid",#N/A,FALSE,"OFFGRID";"Region",#N/A,FALSE,"REGION";"Offgrid -2",#N/A,FALSE,"OFFGRID";"WTP",#N/A,FALSE,"WTP";"WTP -2",#N/A,FALSE,"WTP";"Project",#N/A,FALSE,"PROJECT";"Summary -2",#N/A,FALSE,"SUMMARY"}</definedName>
    <definedName name="ddggdg">{"Offgrid",#N/A,FALSE,"OFFGRID";"Region",#N/A,FALSE,"REGION";"Offgrid -2",#N/A,FALSE,"OFFGRID";"WTP",#N/A,FALSE,"WTP";"WTP -2",#N/A,FALSE,"WTP";"Project",#N/A,FALSE,"PROJECT";"Summary -2",#N/A,FALSE,"SUMMARY"}</definedName>
    <definedName name="den" localSheetId="11">#REF!</definedName>
    <definedName name="den" localSheetId="9">#REF!</definedName>
    <definedName name="den" localSheetId="8">#REF!</definedName>
    <definedName name="den">#REF!</definedName>
    <definedName name="descrip" localSheetId="11">#REF!</definedName>
    <definedName name="descrip" localSheetId="4">#REF!</definedName>
    <definedName name="descrip" localSheetId="7">#REF!</definedName>
    <definedName name="descrip" localSheetId="5">#REF!</definedName>
    <definedName name="descrip" localSheetId="6">#REF!</definedName>
    <definedName name="descrip" localSheetId="16">#REF!</definedName>
    <definedName name="descrip" localSheetId="9">#REF!</definedName>
    <definedName name="descrip" localSheetId="12">#REF!</definedName>
    <definedName name="descrip" localSheetId="13">#REF!</definedName>
    <definedName name="descrip" localSheetId="15">#REF!</definedName>
    <definedName name="descrip" localSheetId="10">#REF!</definedName>
    <definedName name="descrip" localSheetId="8">#REF!</definedName>
    <definedName name="descrip" localSheetId="1">#REF!</definedName>
    <definedName name="descrip">#REF!</definedName>
    <definedName name="df" localSheetId="0">#REF!</definedName>
    <definedName name="df" localSheetId="11">#REF!</definedName>
    <definedName name="df" localSheetId="4">#REF!</definedName>
    <definedName name="df" localSheetId="7">#REF!</definedName>
    <definedName name="df" localSheetId="5">#REF!</definedName>
    <definedName name="df" localSheetId="6">#REF!</definedName>
    <definedName name="df" localSheetId="16">#REF!</definedName>
    <definedName name="df" localSheetId="9">#REF!</definedName>
    <definedName name="df" localSheetId="12">#REF!</definedName>
    <definedName name="df" localSheetId="13">#REF!</definedName>
    <definedName name="df" localSheetId="15">#REF!</definedName>
    <definedName name="df" localSheetId="10">#REF!</definedName>
    <definedName name="df" localSheetId="8">#REF!</definedName>
    <definedName name="df" localSheetId="1">#REF!</definedName>
    <definedName name="df">#REF!</definedName>
    <definedName name="dfasf" localSheetId="8">#REF!</definedName>
    <definedName name="dfasf">#REF!</definedName>
    <definedName name="DFDFBGFBFB" localSheetId="0">{"'Sheet1'!$L$16"}</definedName>
    <definedName name="DFDFBGFBFB" localSheetId="11">{"'Sheet1'!$L$16"}</definedName>
    <definedName name="DFDFBGFBFB" localSheetId="4">{"'Sheet1'!$L$16"}</definedName>
    <definedName name="DFDFBGFBFB" localSheetId="7">{"'Sheet1'!$L$16"}</definedName>
    <definedName name="DFDFBGFBFB" localSheetId="6">{"'Sheet1'!$L$16"}</definedName>
    <definedName name="DFDFBGFBFB" localSheetId="16">{"'Sheet1'!$L$16"}</definedName>
    <definedName name="DFDFBGFBFB" localSheetId="9">{"'Sheet1'!$L$16"}</definedName>
    <definedName name="DFDFBGFBFB" localSheetId="8">{"'Sheet1'!$L$16"}</definedName>
    <definedName name="DFDFBGFBFB" localSheetId="1">{"'Sheet1'!$L$16"}</definedName>
    <definedName name="DFDFBGFBFB">{"'Sheet1'!$L$16"}</definedName>
    <definedName name="DFG" localSheetId="11">{#N/A,#N/A,FALSE,"전력간선"}</definedName>
    <definedName name="DFG" localSheetId="4">{#N/A,#N/A,FALSE,"전력간선"}</definedName>
    <definedName name="DFG" localSheetId="7">{#N/A,#N/A,FALSE,"전력간선"}</definedName>
    <definedName name="DFG" localSheetId="6">{#N/A,#N/A,FALSE,"전력간선"}</definedName>
    <definedName name="DFG" localSheetId="16">{#N/A,#N/A,FALSE,"전력간선"}</definedName>
    <definedName name="DFG" localSheetId="9">{#N/A,#N/A,FALSE,"전력간선"}</definedName>
    <definedName name="DFG" localSheetId="8">{#N/A,#N/A,FALSE,"전력간선"}</definedName>
    <definedName name="DFG" localSheetId="1">{#N/A,#N/A,FALSE,"전력간선"}</definedName>
    <definedName name="DFG">{#N/A,#N/A,FALSE,"전력간선"}</definedName>
    <definedName name="dfh" localSheetId="8">#REF!</definedName>
    <definedName name="dfh">#REF!</definedName>
    <definedName name="dfsdf" localSheetId="11">{#N/A,#N/A,FALSE,"CCTV"}</definedName>
    <definedName name="dfsdf" localSheetId="4">{#N/A,#N/A,FALSE,"CCTV"}</definedName>
    <definedName name="dfsdf" localSheetId="7">{#N/A,#N/A,FALSE,"CCTV"}</definedName>
    <definedName name="dfsdf" localSheetId="6">{#N/A,#N/A,FALSE,"CCTV"}</definedName>
    <definedName name="dfsdf" localSheetId="16">{#N/A,#N/A,FALSE,"CCTV"}</definedName>
    <definedName name="dfsdf" localSheetId="9">{#N/A,#N/A,FALSE,"CCTV"}</definedName>
    <definedName name="dfsdf" localSheetId="8">{#N/A,#N/A,FALSE,"CCTV"}</definedName>
    <definedName name="dfsdf" localSheetId="1">{#N/A,#N/A,FALSE,"CCTV"}</definedName>
    <definedName name="dfsdf">{#N/A,#N/A,FALSE,"CCTV"}</definedName>
    <definedName name="DFSF" localSheetId="8">#REF!</definedName>
    <definedName name="DFSF">#REF!</definedName>
    <definedName name="DFSWE"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F" localSheetId="8">#REF!</definedName>
    <definedName name="DGF">#REF!</definedName>
    <definedName name="DGFDG" localSheetId="8">#REF!</definedName>
    <definedName name="DGFDG">#REF!</definedName>
    <definedName name="dien" localSheetId="0">{"'Sheet1'!$L$16"}</definedName>
    <definedName name="dien" localSheetId="11">{"'Sheet1'!$L$16"}</definedName>
    <definedName name="dien" localSheetId="4">{"'Sheet1'!$L$16"}</definedName>
    <definedName name="dien" localSheetId="7">{"'Sheet1'!$L$16"}</definedName>
    <definedName name="dien" localSheetId="6">{"'Sheet1'!$L$16"}</definedName>
    <definedName name="dien" localSheetId="16">{"'Sheet1'!$L$16"}</definedName>
    <definedName name="dien" localSheetId="9">{"'Sheet1'!$L$16"}</definedName>
    <definedName name="dien" localSheetId="8">{"'Sheet1'!$L$16"}</definedName>
    <definedName name="dien" localSheetId="1">{"'Sheet1'!$L$16"}</definedName>
    <definedName name="dien">{"'Sheet1'!$L$16"}</definedName>
    <definedName name="dieùn" localSheetId="11">{"'Sheet1'!$L$16"}</definedName>
    <definedName name="dieùn" localSheetId="4">{"'Sheet1'!$L$16"}</definedName>
    <definedName name="dieùn" localSheetId="7">{"'Sheet1'!$L$16"}</definedName>
    <definedName name="dieùn" localSheetId="6">{"'Sheet1'!$L$16"}</definedName>
    <definedName name="dieùn" localSheetId="16">{"'Sheet1'!$L$16"}</definedName>
    <definedName name="dieùn" localSheetId="9">{"'Sheet1'!$L$16"}</definedName>
    <definedName name="dieùn" localSheetId="8">{"'Sheet1'!$L$16"}</definedName>
    <definedName name="dieùn" localSheetId="1">{"'Sheet1'!$L$16"}</definedName>
    <definedName name="dieùn">{"'Sheet1'!$L$16"}</definedName>
    <definedName name="Discount" localSheetId="11">#REF!</definedName>
    <definedName name="Discount" localSheetId="4">#REF!</definedName>
    <definedName name="Discount" localSheetId="7">#REF!</definedName>
    <definedName name="Discount" localSheetId="5">#REF!</definedName>
    <definedName name="Discount" localSheetId="6">#REF!</definedName>
    <definedName name="Discount" localSheetId="16">#REF!</definedName>
    <definedName name="Discount" localSheetId="9">#REF!</definedName>
    <definedName name="Discount" localSheetId="12">#REF!</definedName>
    <definedName name="Discount" localSheetId="13">#REF!</definedName>
    <definedName name="Discount" localSheetId="15">#REF!</definedName>
    <definedName name="Discount" localSheetId="10">#REF!</definedName>
    <definedName name="Discount" localSheetId="8">#REF!</definedName>
    <definedName name="Discount" localSheetId="1">#REF!</definedName>
    <definedName name="Discount">#REF!</definedName>
    <definedName name="display_area_2" localSheetId="11">#REF!</definedName>
    <definedName name="display_area_2" localSheetId="4">#REF!</definedName>
    <definedName name="display_area_2" localSheetId="7">#REF!</definedName>
    <definedName name="display_area_2" localSheetId="5">#REF!</definedName>
    <definedName name="display_area_2" localSheetId="6">#REF!</definedName>
    <definedName name="display_area_2" localSheetId="16">#REF!</definedName>
    <definedName name="display_area_2" localSheetId="9">#REF!</definedName>
    <definedName name="display_area_2" localSheetId="12">#REF!</definedName>
    <definedName name="display_area_2" localSheetId="13">#REF!</definedName>
    <definedName name="display_area_2" localSheetId="15">#REF!</definedName>
    <definedName name="display_area_2" localSheetId="10">#REF!</definedName>
    <definedName name="display_area_2" localSheetId="8">#REF!</definedName>
    <definedName name="display_area_2" localSheetId="1">#REF!</definedName>
    <definedName name="display_area_2">#REF!</definedName>
    <definedName name="dldldldll" localSheetId="0">[10]조명시설!#REF!</definedName>
    <definedName name="dldldldll" localSheetId="11">[10]조명시설!#REF!</definedName>
    <definedName name="dldldldll" localSheetId="4">[10]조명시설!#REF!</definedName>
    <definedName name="dldldldll" localSheetId="7">[10]조명시설!#REF!</definedName>
    <definedName name="dldldldll" localSheetId="5">[10]조명시설!#REF!</definedName>
    <definedName name="dldldldll" localSheetId="6">[10]조명시설!#REF!</definedName>
    <definedName name="dldldldll" localSheetId="16">[10]조명시설!#REF!</definedName>
    <definedName name="dldldldll" localSheetId="9">[10]조명시설!#REF!</definedName>
    <definedName name="dldldldll" localSheetId="12">[10]조명시설!#REF!</definedName>
    <definedName name="dldldldll" localSheetId="13">[10]조명시설!#REF!</definedName>
    <definedName name="dldldldll" localSheetId="15">[10]조명시설!#REF!</definedName>
    <definedName name="dldldldll" localSheetId="10">[10]조명시설!#REF!</definedName>
    <definedName name="dldldldll" localSheetId="1">[10]조명시설!#REF!</definedName>
    <definedName name="dldldldll">[10]조명시설!#REF!</definedName>
    <definedName name="dlff" localSheetId="11">{#N/A,#N/A,FALSE,"운반시간"}</definedName>
    <definedName name="dlff" localSheetId="4">{#N/A,#N/A,FALSE,"운반시간"}</definedName>
    <definedName name="dlff" localSheetId="7">{#N/A,#N/A,FALSE,"운반시간"}</definedName>
    <definedName name="dlff" localSheetId="6">{#N/A,#N/A,FALSE,"운반시간"}</definedName>
    <definedName name="dlff" localSheetId="16">{#N/A,#N/A,FALSE,"운반시간"}</definedName>
    <definedName name="dlff" localSheetId="9">{#N/A,#N/A,FALSE,"운반시간"}</definedName>
    <definedName name="dlff" localSheetId="8">{#N/A,#N/A,FALSE,"운반시간"}</definedName>
    <definedName name="dlff" localSheetId="1">{#N/A,#N/A,FALSE,"운반시간"}</definedName>
    <definedName name="dlff">{#N/A,#N/A,FALSE,"운반시간"}</definedName>
    <definedName name="DM">[15]ABB!$C$3</definedName>
    <definedName name="dn" localSheetId="11">{#N/A,#N/A,FALSE,"혼합골재"}</definedName>
    <definedName name="dn" localSheetId="4">{#N/A,#N/A,FALSE,"혼합골재"}</definedName>
    <definedName name="dn" localSheetId="7">{#N/A,#N/A,FALSE,"혼합골재"}</definedName>
    <definedName name="dn" localSheetId="6">{#N/A,#N/A,FALSE,"혼합골재"}</definedName>
    <definedName name="dn" localSheetId="16">{#N/A,#N/A,FALSE,"혼합골재"}</definedName>
    <definedName name="dn" localSheetId="9">{#N/A,#N/A,FALSE,"혼합골재"}</definedName>
    <definedName name="dn" localSheetId="8">{#N/A,#N/A,FALSE,"혼합골재"}</definedName>
    <definedName name="dn" localSheetId="1">{#N/A,#N/A,FALSE,"혼합골재"}</definedName>
    <definedName name="dn">{#N/A,#N/A,FALSE,"혼합골재"}</definedName>
    <definedName name="dongianhanuoc" localSheetId="11">{"'Sheet1'!$L$16"}</definedName>
    <definedName name="dongianhanuoc" localSheetId="4">{"'Sheet1'!$L$16"}</definedName>
    <definedName name="dongianhanuoc" localSheetId="7">{"'Sheet1'!$L$16"}</definedName>
    <definedName name="dongianhanuoc" localSheetId="6">{"'Sheet1'!$L$16"}</definedName>
    <definedName name="dongianhanuoc" localSheetId="16">{"'Sheet1'!$L$16"}</definedName>
    <definedName name="dongianhanuoc" localSheetId="9">{"'Sheet1'!$L$16"}</definedName>
    <definedName name="dongianhanuoc" localSheetId="8">{"'Sheet1'!$L$16"}</definedName>
    <definedName name="dongianhanuoc" localSheetId="1">{"'Sheet1'!$L$16"}</definedName>
    <definedName name="dongianhanuoc">{"'Sheet1'!$L$16"}</definedName>
    <definedName name="DR" localSheetId="11">#REF!</definedName>
    <definedName name="DR" localSheetId="4">#REF!</definedName>
    <definedName name="DR" localSheetId="7">#REF!</definedName>
    <definedName name="DR" localSheetId="5">#REF!</definedName>
    <definedName name="DR" localSheetId="6">#REF!</definedName>
    <definedName name="DR" localSheetId="16">#REF!</definedName>
    <definedName name="DR" localSheetId="9">#REF!</definedName>
    <definedName name="DR" localSheetId="12">#REF!</definedName>
    <definedName name="DR" localSheetId="13">#REF!</definedName>
    <definedName name="DR" localSheetId="15">#REF!</definedName>
    <definedName name="DR" localSheetId="10">#REF!</definedName>
    <definedName name="DR" localSheetId="8">#REF!</definedName>
    <definedName name="DR" localSheetId="1">#REF!</definedName>
    <definedName name="DR">#REF!</definedName>
    <definedName name="dsa" localSheetId="8">#REF!</definedName>
    <definedName name="dsa">#REF!</definedName>
    <definedName name="dsadsad" localSheetId="8">#REF!</definedName>
    <definedName name="dsadsad">#REF!</definedName>
    <definedName name="dsdsd" localSheetId="11">{#N/A,#N/A,FALSE,"운반시간"}</definedName>
    <definedName name="dsdsd" localSheetId="4">{#N/A,#N/A,FALSE,"운반시간"}</definedName>
    <definedName name="dsdsd" localSheetId="7">{#N/A,#N/A,FALSE,"운반시간"}</definedName>
    <definedName name="dsdsd" localSheetId="6">{#N/A,#N/A,FALSE,"운반시간"}</definedName>
    <definedName name="dsdsd" localSheetId="16">{#N/A,#N/A,FALSE,"운반시간"}</definedName>
    <definedName name="dsdsd" localSheetId="9">{#N/A,#N/A,FALSE,"운반시간"}</definedName>
    <definedName name="dsdsd" localSheetId="8">{#N/A,#N/A,FALSE,"운반시간"}</definedName>
    <definedName name="dsdsd" localSheetId="1">{#N/A,#N/A,FALSE,"운반시간"}</definedName>
    <definedName name="dsdsd">{#N/A,#N/A,FALSE,"운반시간"}</definedName>
    <definedName name="dsfds" localSheetId="1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ds" localSheetId="4">{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ds" localSheetId="7">{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ds" localSheetId="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ds" localSheetId="1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ds" localSheetId="9">{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ds" localSheetId="8">{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ds" localSheetId="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ds">{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sad" localSheetId="0">{"'Sheet1'!$L$16"}</definedName>
    <definedName name="dssad" localSheetId="11">{"'Sheet1'!$L$16"}</definedName>
    <definedName name="dssad" localSheetId="4">{"'Sheet1'!$L$16"}</definedName>
    <definedName name="dssad" localSheetId="7">{"'Sheet1'!$L$16"}</definedName>
    <definedName name="dssad" localSheetId="6">{"'Sheet1'!$L$16"}</definedName>
    <definedName name="dssad" localSheetId="16">{"'Sheet1'!$L$16"}</definedName>
    <definedName name="dssad" localSheetId="9">{"'Sheet1'!$L$16"}</definedName>
    <definedName name="dssad" localSheetId="8">{"'Sheet1'!$L$16"}</definedName>
    <definedName name="dssad" localSheetId="1">{"'Sheet1'!$L$16"}</definedName>
    <definedName name="dssad">{"'Sheet1'!$L$16"}</definedName>
    <definedName name="dtctnd" localSheetId="0">{"'Sheet1'!$L$16"}</definedName>
    <definedName name="dtctnd" localSheetId="11">{"'Sheet1'!$L$16"}</definedName>
    <definedName name="dtctnd" localSheetId="4">{"'Sheet1'!$L$16"}</definedName>
    <definedName name="dtctnd" localSheetId="7">{"'Sheet1'!$L$16"}</definedName>
    <definedName name="dtctnd" localSheetId="6">{"'Sheet1'!$L$16"}</definedName>
    <definedName name="dtctnd" localSheetId="16">{"'Sheet1'!$L$16"}</definedName>
    <definedName name="dtctnd" localSheetId="9">{"'Sheet1'!$L$16"}</definedName>
    <definedName name="dtctnd" localSheetId="8">{"'Sheet1'!$L$16"}</definedName>
    <definedName name="dtctnd" localSheetId="1">{"'Sheet1'!$L$16"}</definedName>
    <definedName name="dtctnd">{"'Sheet1'!$L$16"}</definedName>
    <definedName name="DWPRICE" localSheetId="0">[16]Quantity!#REF!</definedName>
    <definedName name="DWPRICE" localSheetId="11">[16]Quantity!#REF!</definedName>
    <definedName name="DWPRICE" localSheetId="4">[16]Quantity!#REF!</definedName>
    <definedName name="DWPRICE" localSheetId="7">[16]Quantity!#REF!</definedName>
    <definedName name="DWPRICE" localSheetId="5">[16]Quantity!#REF!</definedName>
    <definedName name="DWPRICE" localSheetId="6">[16]Quantity!#REF!</definedName>
    <definedName name="DWPRICE" localSheetId="16">[16]Quantity!#REF!</definedName>
    <definedName name="DWPRICE" localSheetId="9">[16]Quantity!#REF!</definedName>
    <definedName name="DWPRICE" localSheetId="12">[16]Quantity!#REF!</definedName>
    <definedName name="DWPRICE" localSheetId="13">[16]Quantity!#REF!</definedName>
    <definedName name="DWPRICE" localSheetId="15">[16]Quantity!#REF!</definedName>
    <definedName name="DWPRICE" localSheetId="10">[16]Quantity!#REF!</definedName>
    <definedName name="DWPRICE" localSheetId="8">#REF!</definedName>
    <definedName name="DWPRICE" localSheetId="1">[16]Quantity!#REF!</definedName>
    <definedName name="DWPRICE">[16]Quantity!#REF!</definedName>
    <definedName name="E" localSheetId="11">{#N/A,#N/A,FALSE,"CCTV"}</definedName>
    <definedName name="E" localSheetId="4">{#N/A,#N/A,FALSE,"CCTV"}</definedName>
    <definedName name="E" localSheetId="7">{#N/A,#N/A,FALSE,"CCTV"}</definedName>
    <definedName name="E" localSheetId="6">{#N/A,#N/A,FALSE,"CCTV"}</definedName>
    <definedName name="E" localSheetId="16">{#N/A,#N/A,FALSE,"CCTV"}</definedName>
    <definedName name="E" localSheetId="9">{#N/A,#N/A,FALSE,"CCTV"}</definedName>
    <definedName name="e" localSheetId="14">[17]Panel!#REF!</definedName>
    <definedName name="E" localSheetId="8">{#N/A,#N/A,FALSE,"CCTV"}</definedName>
    <definedName name="E" localSheetId="1">{#N/A,#N/A,FALSE,"CCTV"}</definedName>
    <definedName name="E">{#N/A,#N/A,FALSE,"CCTV"}</definedName>
    <definedName name="EC"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localSheetId="11">{#N/A,#N/A,FALSE,"CCTV"}</definedName>
    <definedName name="ED" localSheetId="4">{#N/A,#N/A,FALSE,"CCTV"}</definedName>
    <definedName name="ED" localSheetId="7">{#N/A,#N/A,FALSE,"CCTV"}</definedName>
    <definedName name="ED" localSheetId="6">{#N/A,#N/A,FALSE,"CCTV"}</definedName>
    <definedName name="ED" localSheetId="16">{#N/A,#N/A,FALSE,"CCTV"}</definedName>
    <definedName name="ED" localSheetId="9">{#N/A,#N/A,FALSE,"CCTV"}</definedName>
    <definedName name="ED" localSheetId="8">{#N/A,#N/A,FALSE,"CCTV"}</definedName>
    <definedName name="ED" localSheetId="1">{#N/A,#N/A,FALSE,"CCTV"}</definedName>
    <definedName name="ED">{#N/A,#N/A,FALSE,"CCTV"}</definedName>
    <definedName name="edd" localSheetId="0">{"'Sheet1'!$L$16"}</definedName>
    <definedName name="edd" localSheetId="11">{"'Sheet1'!$L$16"}</definedName>
    <definedName name="edd" localSheetId="4">{"'Sheet1'!$L$16"}</definedName>
    <definedName name="edd" localSheetId="7">{"'Sheet1'!$L$16"}</definedName>
    <definedName name="edd" localSheetId="6">{"'Sheet1'!$L$16"}</definedName>
    <definedName name="edd" localSheetId="16">{"'Sheet1'!$L$16"}</definedName>
    <definedName name="edd" localSheetId="9">{"'Sheet1'!$L$16"}</definedName>
    <definedName name="edd" localSheetId="8">{"'Sheet1'!$L$16"}</definedName>
    <definedName name="edd" localSheetId="1">{"'Sheet1'!$L$16"}</definedName>
    <definedName name="edd">{"'Sheet1'!$L$16"}</definedName>
    <definedName name="edssqq" localSheetId="11">{#N/A,#N/A,FALSE,"혼합골재"}</definedName>
    <definedName name="edssqq" localSheetId="4">{#N/A,#N/A,FALSE,"혼합골재"}</definedName>
    <definedName name="edssqq" localSheetId="7">{#N/A,#N/A,FALSE,"혼합골재"}</definedName>
    <definedName name="edssqq" localSheetId="6">{#N/A,#N/A,FALSE,"혼합골재"}</definedName>
    <definedName name="edssqq" localSheetId="16">{#N/A,#N/A,FALSE,"혼합골재"}</definedName>
    <definedName name="edssqq" localSheetId="9">{#N/A,#N/A,FALSE,"혼합골재"}</definedName>
    <definedName name="edssqq" localSheetId="8">{#N/A,#N/A,FALSE,"혼합골재"}</definedName>
    <definedName name="edssqq" localSheetId="1">{#N/A,#N/A,FALSE,"혼합골재"}</definedName>
    <definedName name="edssqq">{#N/A,#N/A,FALSE,"혼합골재"}</definedName>
    <definedName name="EEEEEEE" localSheetId="8">#REF!</definedName>
    <definedName name="EEEEEEE">#REF!</definedName>
    <definedName name="EEEEEEEEE" localSheetId="8">#REF!</definedName>
    <definedName name="EEEEEEEEE">#REF!</definedName>
    <definedName name="eeeeeeeeeee" localSheetId="8">#REF!</definedName>
    <definedName name="eeeeeeeeeee">#REF!</definedName>
    <definedName name="EEFEWA" localSheetId="8">#REF!</definedName>
    <definedName name="EEFEWA">#REF!</definedName>
    <definedName name="EFWTR" localSheetId="8">#REF!</definedName>
    <definedName name="EFWTR">#REF!</definedName>
    <definedName name="ẻgwrq" localSheetId="8">#REF!</definedName>
    <definedName name="ẻgwrq">#REF!</definedName>
    <definedName name="ElectricWork" localSheetId="11">#REF!</definedName>
    <definedName name="ElectricWork" localSheetId="4">#REF!</definedName>
    <definedName name="ElectricWork" localSheetId="7">#REF!</definedName>
    <definedName name="ElectricWork" localSheetId="5">#REF!</definedName>
    <definedName name="ElectricWork" localSheetId="6">#REF!</definedName>
    <definedName name="ElectricWork" localSheetId="16">#REF!</definedName>
    <definedName name="ElectricWork" localSheetId="9">#REF!</definedName>
    <definedName name="ElectricWork" localSheetId="12">#REF!</definedName>
    <definedName name="ElectricWork" localSheetId="13">#REF!</definedName>
    <definedName name="ElectricWork" localSheetId="15">#REF!</definedName>
    <definedName name="ElectricWork" localSheetId="10">#REF!</definedName>
    <definedName name="ElectricWork" localSheetId="8">#REF!</definedName>
    <definedName name="ElectricWork" localSheetId="1">#REF!</definedName>
    <definedName name="ElectricWork">#REF!</definedName>
    <definedName name="ELLEN1" localSheetId="11">{#N/A,#N/A,FALSE,"CCTV"}</definedName>
    <definedName name="ELLEN1" localSheetId="4">{#N/A,#N/A,FALSE,"CCTV"}</definedName>
    <definedName name="ELLEN1" localSheetId="7">{#N/A,#N/A,FALSE,"CCTV"}</definedName>
    <definedName name="ELLEN1" localSheetId="6">{#N/A,#N/A,FALSE,"CCTV"}</definedName>
    <definedName name="ELLEN1" localSheetId="16">{#N/A,#N/A,FALSE,"CCTV"}</definedName>
    <definedName name="ELLEN1" localSheetId="9">{#N/A,#N/A,FALSE,"CCTV"}</definedName>
    <definedName name="ELLEN1" localSheetId="8">{#N/A,#N/A,FALSE,"CCTV"}</definedName>
    <definedName name="ELLEN1" localSheetId="1">{#N/A,#N/A,FALSE,"CCTV"}</definedName>
    <definedName name="ELLEN1">{#N/A,#N/A,FALSE,"CCTV"}</definedName>
    <definedName name="ELLEN10" localSheetId="11">{#N/A,#N/A,FALSE,"CCTV"}</definedName>
    <definedName name="ELLEN10" localSheetId="4">{#N/A,#N/A,FALSE,"CCTV"}</definedName>
    <definedName name="ELLEN10" localSheetId="7">{#N/A,#N/A,FALSE,"CCTV"}</definedName>
    <definedName name="ELLEN10" localSheetId="6">{#N/A,#N/A,FALSE,"CCTV"}</definedName>
    <definedName name="ELLEN10" localSheetId="16">{#N/A,#N/A,FALSE,"CCTV"}</definedName>
    <definedName name="ELLEN10" localSheetId="9">{#N/A,#N/A,FALSE,"CCTV"}</definedName>
    <definedName name="ELLEN10" localSheetId="8">{#N/A,#N/A,FALSE,"CCTV"}</definedName>
    <definedName name="ELLEN10" localSheetId="1">{#N/A,#N/A,FALSE,"CCTV"}</definedName>
    <definedName name="ELLEN10">{#N/A,#N/A,FALSE,"CCTV"}</definedName>
    <definedName name="ELLEN11" localSheetId="11">{#N/A,#N/A,FALSE,"CCTV"}</definedName>
    <definedName name="ELLEN11" localSheetId="4">{#N/A,#N/A,FALSE,"CCTV"}</definedName>
    <definedName name="ELLEN11" localSheetId="7">{#N/A,#N/A,FALSE,"CCTV"}</definedName>
    <definedName name="ELLEN11" localSheetId="6">{#N/A,#N/A,FALSE,"CCTV"}</definedName>
    <definedName name="ELLEN11" localSheetId="16">{#N/A,#N/A,FALSE,"CCTV"}</definedName>
    <definedName name="ELLEN11" localSheetId="9">{#N/A,#N/A,FALSE,"CCTV"}</definedName>
    <definedName name="ELLEN11" localSheetId="8">{#N/A,#N/A,FALSE,"CCTV"}</definedName>
    <definedName name="ELLEN11" localSheetId="1">{#N/A,#N/A,FALSE,"CCTV"}</definedName>
    <definedName name="ELLEN11">{#N/A,#N/A,FALSE,"CCTV"}</definedName>
    <definedName name="ELLEN12" localSheetId="11">{#N/A,#N/A,FALSE,"CCTV"}</definedName>
    <definedName name="ELLEN12" localSheetId="4">{#N/A,#N/A,FALSE,"CCTV"}</definedName>
    <definedName name="ELLEN12" localSheetId="7">{#N/A,#N/A,FALSE,"CCTV"}</definedName>
    <definedName name="ELLEN12" localSheetId="6">{#N/A,#N/A,FALSE,"CCTV"}</definedName>
    <definedName name="ELLEN12" localSheetId="16">{#N/A,#N/A,FALSE,"CCTV"}</definedName>
    <definedName name="ELLEN12" localSheetId="9">{#N/A,#N/A,FALSE,"CCTV"}</definedName>
    <definedName name="ELLEN12" localSheetId="8">{#N/A,#N/A,FALSE,"CCTV"}</definedName>
    <definedName name="ELLEN12" localSheetId="1">{#N/A,#N/A,FALSE,"CCTV"}</definedName>
    <definedName name="ELLEN12">{#N/A,#N/A,FALSE,"CCTV"}</definedName>
    <definedName name="ELLEN13" localSheetId="11">{#N/A,#N/A,FALSE,"CCTV"}</definedName>
    <definedName name="ELLEN13" localSheetId="4">{#N/A,#N/A,FALSE,"CCTV"}</definedName>
    <definedName name="ELLEN13" localSheetId="7">{#N/A,#N/A,FALSE,"CCTV"}</definedName>
    <definedName name="ELLEN13" localSheetId="6">{#N/A,#N/A,FALSE,"CCTV"}</definedName>
    <definedName name="ELLEN13" localSheetId="16">{#N/A,#N/A,FALSE,"CCTV"}</definedName>
    <definedName name="ELLEN13" localSheetId="9">{#N/A,#N/A,FALSE,"CCTV"}</definedName>
    <definedName name="ELLEN13" localSheetId="8">{#N/A,#N/A,FALSE,"CCTV"}</definedName>
    <definedName name="ELLEN13" localSheetId="1">{#N/A,#N/A,FALSE,"CCTV"}</definedName>
    <definedName name="ELLEN13">{#N/A,#N/A,FALSE,"CCTV"}</definedName>
    <definedName name="ELLEN14" localSheetId="11">{#N/A,#N/A,FALSE,"CCTV"}</definedName>
    <definedName name="ELLEN14" localSheetId="4">{#N/A,#N/A,FALSE,"CCTV"}</definedName>
    <definedName name="ELLEN14" localSheetId="7">{#N/A,#N/A,FALSE,"CCTV"}</definedName>
    <definedName name="ELLEN14" localSheetId="6">{#N/A,#N/A,FALSE,"CCTV"}</definedName>
    <definedName name="ELLEN14" localSheetId="16">{#N/A,#N/A,FALSE,"CCTV"}</definedName>
    <definedName name="ELLEN14" localSheetId="9">{#N/A,#N/A,FALSE,"CCTV"}</definedName>
    <definedName name="ELLEN14" localSheetId="8">{#N/A,#N/A,FALSE,"CCTV"}</definedName>
    <definedName name="ELLEN14" localSheetId="1">{#N/A,#N/A,FALSE,"CCTV"}</definedName>
    <definedName name="ELLEN14">{#N/A,#N/A,FALSE,"CCTV"}</definedName>
    <definedName name="ELLEN15" localSheetId="11">{#N/A,#N/A,FALSE,"CCTV"}</definedName>
    <definedName name="ELLEN15" localSheetId="4">{#N/A,#N/A,FALSE,"CCTV"}</definedName>
    <definedName name="ELLEN15" localSheetId="7">{#N/A,#N/A,FALSE,"CCTV"}</definedName>
    <definedName name="ELLEN15" localSheetId="6">{#N/A,#N/A,FALSE,"CCTV"}</definedName>
    <definedName name="ELLEN15" localSheetId="16">{#N/A,#N/A,FALSE,"CCTV"}</definedName>
    <definedName name="ELLEN15" localSheetId="9">{#N/A,#N/A,FALSE,"CCTV"}</definedName>
    <definedName name="ELLEN15" localSheetId="8">{#N/A,#N/A,FALSE,"CCTV"}</definedName>
    <definedName name="ELLEN15" localSheetId="1">{#N/A,#N/A,FALSE,"CCTV"}</definedName>
    <definedName name="ELLEN15">{#N/A,#N/A,FALSE,"CCTV"}</definedName>
    <definedName name="ELLEN16" localSheetId="11">{#N/A,#N/A,FALSE,"CCTV"}</definedName>
    <definedName name="ELLEN16" localSheetId="4">{#N/A,#N/A,FALSE,"CCTV"}</definedName>
    <definedName name="ELLEN16" localSheetId="7">{#N/A,#N/A,FALSE,"CCTV"}</definedName>
    <definedName name="ELLEN16" localSheetId="6">{#N/A,#N/A,FALSE,"CCTV"}</definedName>
    <definedName name="ELLEN16" localSheetId="16">{#N/A,#N/A,FALSE,"CCTV"}</definedName>
    <definedName name="ELLEN16" localSheetId="9">{#N/A,#N/A,FALSE,"CCTV"}</definedName>
    <definedName name="ELLEN16" localSheetId="8">{#N/A,#N/A,FALSE,"CCTV"}</definedName>
    <definedName name="ELLEN16" localSheetId="1">{#N/A,#N/A,FALSE,"CCTV"}</definedName>
    <definedName name="ELLEN16">{#N/A,#N/A,FALSE,"CCTV"}</definedName>
    <definedName name="ELLEN17" localSheetId="11">{#N/A,#N/A,FALSE,"CCTV"}</definedName>
    <definedName name="ELLEN17" localSheetId="4">{#N/A,#N/A,FALSE,"CCTV"}</definedName>
    <definedName name="ELLEN17" localSheetId="7">{#N/A,#N/A,FALSE,"CCTV"}</definedName>
    <definedName name="ELLEN17" localSheetId="6">{#N/A,#N/A,FALSE,"CCTV"}</definedName>
    <definedName name="ELLEN17" localSheetId="16">{#N/A,#N/A,FALSE,"CCTV"}</definedName>
    <definedName name="ELLEN17" localSheetId="9">{#N/A,#N/A,FALSE,"CCTV"}</definedName>
    <definedName name="ELLEN17" localSheetId="8">{#N/A,#N/A,FALSE,"CCTV"}</definedName>
    <definedName name="ELLEN17" localSheetId="1">{#N/A,#N/A,FALSE,"CCTV"}</definedName>
    <definedName name="ELLEN17">{#N/A,#N/A,FALSE,"CCTV"}</definedName>
    <definedName name="ELLEN18" localSheetId="11">{#N/A,#N/A,FALSE,"CCTV"}</definedName>
    <definedName name="ELLEN18" localSheetId="4">{#N/A,#N/A,FALSE,"CCTV"}</definedName>
    <definedName name="ELLEN18" localSheetId="7">{#N/A,#N/A,FALSE,"CCTV"}</definedName>
    <definedName name="ELLEN18" localSheetId="6">{#N/A,#N/A,FALSE,"CCTV"}</definedName>
    <definedName name="ELLEN18" localSheetId="16">{#N/A,#N/A,FALSE,"CCTV"}</definedName>
    <definedName name="ELLEN18" localSheetId="9">{#N/A,#N/A,FALSE,"CCTV"}</definedName>
    <definedName name="ELLEN18" localSheetId="8">{#N/A,#N/A,FALSE,"CCTV"}</definedName>
    <definedName name="ELLEN18" localSheetId="1">{#N/A,#N/A,FALSE,"CCTV"}</definedName>
    <definedName name="ELLEN18">{#N/A,#N/A,FALSE,"CCTV"}</definedName>
    <definedName name="ELLEN19" localSheetId="11">{#N/A,#N/A,FALSE,"CCTV"}</definedName>
    <definedName name="ELLEN19" localSheetId="4">{#N/A,#N/A,FALSE,"CCTV"}</definedName>
    <definedName name="ELLEN19" localSheetId="7">{#N/A,#N/A,FALSE,"CCTV"}</definedName>
    <definedName name="ELLEN19" localSheetId="6">{#N/A,#N/A,FALSE,"CCTV"}</definedName>
    <definedName name="ELLEN19" localSheetId="16">{#N/A,#N/A,FALSE,"CCTV"}</definedName>
    <definedName name="ELLEN19" localSheetId="9">{#N/A,#N/A,FALSE,"CCTV"}</definedName>
    <definedName name="ELLEN19" localSheetId="8">{#N/A,#N/A,FALSE,"CCTV"}</definedName>
    <definedName name="ELLEN19" localSheetId="1">{#N/A,#N/A,FALSE,"CCTV"}</definedName>
    <definedName name="ELLEN19">{#N/A,#N/A,FALSE,"CCTV"}</definedName>
    <definedName name="ELLEN2" localSheetId="11">{#N/A,#N/A,FALSE,"CCTV"}</definedName>
    <definedName name="ELLEN2" localSheetId="4">{#N/A,#N/A,FALSE,"CCTV"}</definedName>
    <definedName name="ELLEN2" localSheetId="7">{#N/A,#N/A,FALSE,"CCTV"}</definedName>
    <definedName name="ELLEN2" localSheetId="6">{#N/A,#N/A,FALSE,"CCTV"}</definedName>
    <definedName name="ELLEN2" localSheetId="16">{#N/A,#N/A,FALSE,"CCTV"}</definedName>
    <definedName name="ELLEN2" localSheetId="9">{#N/A,#N/A,FALSE,"CCTV"}</definedName>
    <definedName name="ELLEN2" localSheetId="8">{#N/A,#N/A,FALSE,"CCTV"}</definedName>
    <definedName name="ELLEN2" localSheetId="1">{#N/A,#N/A,FALSE,"CCTV"}</definedName>
    <definedName name="ELLEN2">{#N/A,#N/A,FALSE,"CCTV"}</definedName>
    <definedName name="ELLEN3" localSheetId="11">{#N/A,#N/A,FALSE,"CCTV"}</definedName>
    <definedName name="ELLEN3" localSheetId="4">{#N/A,#N/A,FALSE,"CCTV"}</definedName>
    <definedName name="ELLEN3" localSheetId="7">{#N/A,#N/A,FALSE,"CCTV"}</definedName>
    <definedName name="ELLEN3" localSheetId="6">{#N/A,#N/A,FALSE,"CCTV"}</definedName>
    <definedName name="ELLEN3" localSheetId="16">{#N/A,#N/A,FALSE,"CCTV"}</definedName>
    <definedName name="ELLEN3" localSheetId="9">{#N/A,#N/A,FALSE,"CCTV"}</definedName>
    <definedName name="ELLEN3" localSheetId="8">{#N/A,#N/A,FALSE,"CCTV"}</definedName>
    <definedName name="ELLEN3" localSheetId="1">{#N/A,#N/A,FALSE,"CCTV"}</definedName>
    <definedName name="ELLEN3">{#N/A,#N/A,FALSE,"CCTV"}</definedName>
    <definedName name="ELLEN4" localSheetId="11">{#N/A,#N/A,FALSE,"CCTV"}</definedName>
    <definedName name="ELLEN4" localSheetId="4">{#N/A,#N/A,FALSE,"CCTV"}</definedName>
    <definedName name="ELLEN4" localSheetId="7">{#N/A,#N/A,FALSE,"CCTV"}</definedName>
    <definedName name="ELLEN4" localSheetId="6">{#N/A,#N/A,FALSE,"CCTV"}</definedName>
    <definedName name="ELLEN4" localSheetId="16">{#N/A,#N/A,FALSE,"CCTV"}</definedName>
    <definedName name="ELLEN4" localSheetId="9">{#N/A,#N/A,FALSE,"CCTV"}</definedName>
    <definedName name="ELLEN4" localSheetId="8">{#N/A,#N/A,FALSE,"CCTV"}</definedName>
    <definedName name="ELLEN4" localSheetId="1">{#N/A,#N/A,FALSE,"CCTV"}</definedName>
    <definedName name="ELLEN4">{#N/A,#N/A,FALSE,"CCTV"}</definedName>
    <definedName name="ELLEN5" localSheetId="11">{#N/A,#N/A,FALSE,"CCTV"}</definedName>
    <definedName name="ELLEN5" localSheetId="4">{#N/A,#N/A,FALSE,"CCTV"}</definedName>
    <definedName name="ELLEN5" localSheetId="7">{#N/A,#N/A,FALSE,"CCTV"}</definedName>
    <definedName name="ELLEN5" localSheetId="6">{#N/A,#N/A,FALSE,"CCTV"}</definedName>
    <definedName name="ELLEN5" localSheetId="16">{#N/A,#N/A,FALSE,"CCTV"}</definedName>
    <definedName name="ELLEN5" localSheetId="9">{#N/A,#N/A,FALSE,"CCTV"}</definedName>
    <definedName name="ELLEN5" localSheetId="8">{#N/A,#N/A,FALSE,"CCTV"}</definedName>
    <definedName name="ELLEN5" localSheetId="1">{#N/A,#N/A,FALSE,"CCTV"}</definedName>
    <definedName name="ELLEN5">{#N/A,#N/A,FALSE,"CCTV"}</definedName>
    <definedName name="ELLEN6" localSheetId="11">{#N/A,#N/A,FALSE,"CCTV"}</definedName>
    <definedName name="ELLEN6" localSheetId="4">{#N/A,#N/A,FALSE,"CCTV"}</definedName>
    <definedName name="ELLEN6" localSheetId="7">{#N/A,#N/A,FALSE,"CCTV"}</definedName>
    <definedName name="ELLEN6" localSheetId="6">{#N/A,#N/A,FALSE,"CCTV"}</definedName>
    <definedName name="ELLEN6" localSheetId="16">{#N/A,#N/A,FALSE,"CCTV"}</definedName>
    <definedName name="ELLEN6" localSheetId="9">{#N/A,#N/A,FALSE,"CCTV"}</definedName>
    <definedName name="ELLEN6" localSheetId="8">{#N/A,#N/A,FALSE,"CCTV"}</definedName>
    <definedName name="ELLEN6" localSheetId="1">{#N/A,#N/A,FALSE,"CCTV"}</definedName>
    <definedName name="ELLEN6">{#N/A,#N/A,FALSE,"CCTV"}</definedName>
    <definedName name="ELLEN7" localSheetId="11">{#N/A,#N/A,FALSE,"CCTV"}</definedName>
    <definedName name="ELLEN7" localSheetId="4">{#N/A,#N/A,FALSE,"CCTV"}</definedName>
    <definedName name="ELLEN7" localSheetId="7">{#N/A,#N/A,FALSE,"CCTV"}</definedName>
    <definedName name="ELLEN7" localSheetId="6">{#N/A,#N/A,FALSE,"CCTV"}</definedName>
    <definedName name="ELLEN7" localSheetId="16">{#N/A,#N/A,FALSE,"CCTV"}</definedName>
    <definedName name="ELLEN7" localSheetId="9">{#N/A,#N/A,FALSE,"CCTV"}</definedName>
    <definedName name="ELLEN7" localSheetId="8">{#N/A,#N/A,FALSE,"CCTV"}</definedName>
    <definedName name="ELLEN7" localSheetId="1">{#N/A,#N/A,FALSE,"CCTV"}</definedName>
    <definedName name="ELLEN7">{#N/A,#N/A,FALSE,"CCTV"}</definedName>
    <definedName name="ELLEN8" localSheetId="11">{#N/A,#N/A,FALSE,"CCTV"}</definedName>
    <definedName name="ELLEN8" localSheetId="4">{#N/A,#N/A,FALSE,"CCTV"}</definedName>
    <definedName name="ELLEN8" localSheetId="7">{#N/A,#N/A,FALSE,"CCTV"}</definedName>
    <definedName name="ELLEN8" localSheetId="6">{#N/A,#N/A,FALSE,"CCTV"}</definedName>
    <definedName name="ELLEN8" localSheetId="16">{#N/A,#N/A,FALSE,"CCTV"}</definedName>
    <definedName name="ELLEN8" localSheetId="9">{#N/A,#N/A,FALSE,"CCTV"}</definedName>
    <definedName name="ELLEN8" localSheetId="8">{#N/A,#N/A,FALSE,"CCTV"}</definedName>
    <definedName name="ELLEN8" localSheetId="1">{#N/A,#N/A,FALSE,"CCTV"}</definedName>
    <definedName name="ELLEN8">{#N/A,#N/A,FALSE,"CCTV"}</definedName>
    <definedName name="ELLEN9" localSheetId="11">{#N/A,#N/A,FALSE,"CCTV"}</definedName>
    <definedName name="ELLEN9" localSheetId="4">{#N/A,#N/A,FALSE,"CCTV"}</definedName>
    <definedName name="ELLEN9" localSheetId="7">{#N/A,#N/A,FALSE,"CCTV"}</definedName>
    <definedName name="ELLEN9" localSheetId="6">{#N/A,#N/A,FALSE,"CCTV"}</definedName>
    <definedName name="ELLEN9" localSheetId="16">{#N/A,#N/A,FALSE,"CCTV"}</definedName>
    <definedName name="ELLEN9" localSheetId="9">{#N/A,#N/A,FALSE,"CCTV"}</definedName>
    <definedName name="ELLEN9" localSheetId="8">{#N/A,#N/A,FALSE,"CCTV"}</definedName>
    <definedName name="ELLEN9" localSheetId="1">{#N/A,#N/A,FALSE,"CCTV"}</definedName>
    <definedName name="ELLEN9">{#N/A,#N/A,FALSE,"CCTV"}</definedName>
    <definedName name="ENJA"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ewaf" localSheetId="11">{#N/A,#N/A,FALSE,"Chi tiÆt"}</definedName>
    <definedName name="erewaf" localSheetId="4">{#N/A,#N/A,FALSE,"Chi tiÆt"}</definedName>
    <definedName name="erewaf" localSheetId="7">{#N/A,#N/A,FALSE,"Chi tiÆt"}</definedName>
    <definedName name="erewaf" localSheetId="6">{#N/A,#N/A,FALSE,"Chi tiÆt"}</definedName>
    <definedName name="erewaf" localSheetId="16">{#N/A,#N/A,FALSE,"Chi tiÆt"}</definedName>
    <definedName name="erewaf" localSheetId="9">{#N/A,#N/A,FALSE,"Chi tiÆt"}</definedName>
    <definedName name="erewaf" localSheetId="8">{#N/A,#N/A,FALSE,"Chi tiÆt"}</definedName>
    <definedName name="erewaf" localSheetId="1">{#N/A,#N/A,FALSE,"Chi tiÆt"}</definedName>
    <definedName name="erewaf">{#N/A,#N/A,FALSE,"Chi tiÆt"}</definedName>
    <definedName name="erw" localSheetId="8">#REF!</definedName>
    <definedName name="erw">#REF!</definedName>
    <definedName name="erwe" localSheetId="11">{#N/A,#N/A,FALSE,"Chi tiÆt"}</definedName>
    <definedName name="erwe" localSheetId="4">{#N/A,#N/A,FALSE,"Chi tiÆt"}</definedName>
    <definedName name="erwe" localSheetId="7">{#N/A,#N/A,FALSE,"Chi tiÆt"}</definedName>
    <definedName name="erwe" localSheetId="6">{#N/A,#N/A,FALSE,"Chi tiÆt"}</definedName>
    <definedName name="erwe" localSheetId="16">{#N/A,#N/A,FALSE,"Chi tiÆt"}</definedName>
    <definedName name="erwe" localSheetId="9">{#N/A,#N/A,FALSE,"Chi tiÆt"}</definedName>
    <definedName name="erwe" localSheetId="8">{#N/A,#N/A,FALSE,"Chi tiÆt"}</definedName>
    <definedName name="erwe" localSheetId="1">{#N/A,#N/A,FALSE,"Chi tiÆt"}</definedName>
    <definedName name="erwe">{#N/A,#N/A,FALSE,"Chi tiÆt"}</definedName>
    <definedName name="eryhrtgabqergerggbvrth" localSheetId="8">#REF!</definedName>
    <definedName name="eryhrtgabqergerggbvrth">#REF!</definedName>
    <definedName name="es" localSheetId="0">{"'Sheet1'!$L$16"}</definedName>
    <definedName name="es" localSheetId="11">{"'Sheet1'!$L$16"}</definedName>
    <definedName name="es" localSheetId="4">{"'Sheet1'!$L$16"}</definedName>
    <definedName name="es" localSheetId="7">{"'Sheet1'!$L$16"}</definedName>
    <definedName name="es" localSheetId="6">{"'Sheet1'!$L$16"}</definedName>
    <definedName name="es" localSheetId="16">{"'Sheet1'!$L$16"}</definedName>
    <definedName name="es" localSheetId="9">{"'Sheet1'!$L$16"}</definedName>
    <definedName name="es" localSheetId="8">{"'Sheet1'!$L$16"}</definedName>
    <definedName name="es" localSheetId="1">{"'Sheet1'!$L$16"}</definedName>
    <definedName name="es">{"'Sheet1'!$L$16"}</definedName>
    <definedName name="et" localSheetId="8">#REF!</definedName>
    <definedName name="et">#REF!</definedName>
    <definedName name="eur" localSheetId="11">#REF!</definedName>
    <definedName name="eur" localSheetId="9">#REF!</definedName>
    <definedName name="eur" localSheetId="8">#REF!</definedName>
    <definedName name="eur">#REF!</definedName>
    <definedName name="ewfawg" localSheetId="8">#REF!</definedName>
    <definedName name="ewfawg">#REF!</definedName>
    <definedName name="ewrer" localSheetId="8">#REF!</definedName>
    <definedName name="ewrer">#REF!</definedName>
    <definedName name="f" localSheetId="11">#REF!</definedName>
    <definedName name="f" localSheetId="9">#REF!</definedName>
    <definedName name="f" localSheetId="14">#REF!</definedName>
    <definedName name="f" localSheetId="8">#REF!</definedName>
    <definedName name="f">#REF!</definedName>
    <definedName name="factory" localSheetId="0">{"'Sheet1'!$L$16"}</definedName>
    <definedName name="factory" localSheetId="11">{"'Sheet1'!$L$16"}</definedName>
    <definedName name="factory" localSheetId="4">{"'Sheet1'!$L$16"}</definedName>
    <definedName name="factory" localSheetId="7">{"'Sheet1'!$L$16"}</definedName>
    <definedName name="factory" localSheetId="6">{"'Sheet1'!$L$16"}</definedName>
    <definedName name="factory" localSheetId="16">{"'Sheet1'!$L$16"}</definedName>
    <definedName name="factory" localSheetId="9">{"'Sheet1'!$L$16"}</definedName>
    <definedName name="factory" localSheetId="8">{"'Sheet1'!$L$16"}</definedName>
    <definedName name="factory" localSheetId="1">{"'Sheet1'!$L$16"}</definedName>
    <definedName name="factory">{"'Sheet1'!$L$16"}</definedName>
    <definedName name="factory4" localSheetId="0">{"'Sheet1'!$L$16"}</definedName>
    <definedName name="factory4" localSheetId="11">{"'Sheet1'!$L$16"}</definedName>
    <definedName name="factory4" localSheetId="4">{"'Sheet1'!$L$16"}</definedName>
    <definedName name="factory4" localSheetId="7">{"'Sheet1'!$L$16"}</definedName>
    <definedName name="factory4" localSheetId="6">{"'Sheet1'!$L$16"}</definedName>
    <definedName name="factory4" localSheetId="16">{"'Sheet1'!$L$16"}</definedName>
    <definedName name="factory4" localSheetId="9">{"'Sheet1'!$L$16"}</definedName>
    <definedName name="factory4" localSheetId="8">{"'Sheet1'!$L$16"}</definedName>
    <definedName name="factory4" localSheetId="1">{"'Sheet1'!$L$16"}</definedName>
    <definedName name="factory4">{"'Sheet1'!$L$16"}</definedName>
    <definedName name="FADHAFH" localSheetId="0">#REF!</definedName>
    <definedName name="FADHAFH" localSheetId="11">#REF!</definedName>
    <definedName name="FADHAFH" localSheetId="4">#REF!</definedName>
    <definedName name="FADHAFH" localSheetId="7">#REF!</definedName>
    <definedName name="FADHAFH" localSheetId="5">#REF!</definedName>
    <definedName name="FADHAFH" localSheetId="6">#REF!</definedName>
    <definedName name="FADHAFH" localSheetId="16">#REF!</definedName>
    <definedName name="FADHAFH" localSheetId="9">#REF!</definedName>
    <definedName name="FADHAFH" localSheetId="12">#REF!</definedName>
    <definedName name="FADHAFH" localSheetId="13">#REF!</definedName>
    <definedName name="FADHAFH" localSheetId="15">#REF!</definedName>
    <definedName name="FADHAFH" localSheetId="10">#REF!</definedName>
    <definedName name="FADHAFH" localSheetId="8">#REF!</definedName>
    <definedName name="FADHAFH" localSheetId="1">#REF!</definedName>
    <definedName name="FADHAFH">#REF!</definedName>
    <definedName name="FAGAG" localSheetId="0">[2]토공!#REF!</definedName>
    <definedName name="FAGAG" localSheetId="11">[2]토공!#REF!</definedName>
    <definedName name="FAGAG" localSheetId="4">[2]토공!#REF!</definedName>
    <definedName name="FAGAG" localSheetId="7">[2]토공!#REF!</definedName>
    <definedName name="FAGAG" localSheetId="5">[2]토공!#REF!</definedName>
    <definedName name="FAGAG" localSheetId="6">[2]토공!#REF!</definedName>
    <definedName name="FAGAG" localSheetId="16">[2]토공!#REF!</definedName>
    <definedName name="FAGAG" localSheetId="9">[2]토공!#REF!</definedName>
    <definedName name="FAGAG" localSheetId="12">[2]토공!#REF!</definedName>
    <definedName name="FAGAG" localSheetId="13">[2]토공!#REF!</definedName>
    <definedName name="FAGAG" localSheetId="15">[2]토공!#REF!</definedName>
    <definedName name="FAGAG" localSheetId="10">[2]토공!#REF!</definedName>
    <definedName name="FAGAG" localSheetId="1">[2]토공!#REF!</definedName>
    <definedName name="FAGAG">[2]토공!#REF!</definedName>
    <definedName name="FAN견적의뢰" localSheetId="11">{#N/A,#N/A,FALSE,"기안지";#N/A,#N/A,FALSE,"통신지"}</definedName>
    <definedName name="FAN견적의뢰" localSheetId="4">{#N/A,#N/A,FALSE,"기안지";#N/A,#N/A,FALSE,"통신지"}</definedName>
    <definedName name="FAN견적의뢰" localSheetId="7">{#N/A,#N/A,FALSE,"기안지";#N/A,#N/A,FALSE,"통신지"}</definedName>
    <definedName name="FAN견적의뢰" localSheetId="6">{#N/A,#N/A,FALSE,"기안지";#N/A,#N/A,FALSE,"통신지"}</definedName>
    <definedName name="FAN견적의뢰" localSheetId="16">{#N/A,#N/A,FALSE,"기안지";#N/A,#N/A,FALSE,"통신지"}</definedName>
    <definedName name="FAN견적의뢰" localSheetId="9">{#N/A,#N/A,FALSE,"기안지";#N/A,#N/A,FALSE,"통신지"}</definedName>
    <definedName name="FAN견적의뢰" localSheetId="8">{#N/A,#N/A,FALSE,"기안지";#N/A,#N/A,FALSE,"통신지"}</definedName>
    <definedName name="FAN견적의뢰" localSheetId="1">{#N/A,#N/A,FALSE,"기안지";#N/A,#N/A,FALSE,"통신지"}</definedName>
    <definedName name="FAN견적의뢰">{#N/A,#N/A,FALSE,"기안지";#N/A,#N/A,FALSE,"통신지"}</definedName>
    <definedName name="FASD" localSheetId="0">[11]갑지!#REF!</definedName>
    <definedName name="FASD" localSheetId="11">[11]갑지!#REF!</definedName>
    <definedName name="FASD" localSheetId="4">[11]갑지!#REF!</definedName>
    <definedName name="FASD" localSheetId="7">[11]갑지!#REF!</definedName>
    <definedName name="FASD" localSheetId="5">[11]갑지!#REF!</definedName>
    <definedName name="FASD" localSheetId="6">[11]갑지!#REF!</definedName>
    <definedName name="FASD" localSheetId="16">[11]갑지!#REF!</definedName>
    <definedName name="FASD" localSheetId="9">[11]갑지!#REF!</definedName>
    <definedName name="FASD" localSheetId="12">[11]갑지!#REF!</definedName>
    <definedName name="FASD" localSheetId="13">[11]갑지!#REF!</definedName>
    <definedName name="FASD" localSheetId="15">[11]갑지!#REF!</definedName>
    <definedName name="FASD" localSheetId="10">[11]갑지!#REF!</definedName>
    <definedName name="FASD" localSheetId="1">[11]갑지!#REF!</definedName>
    <definedName name="FASD">[11]갑지!#REF!</definedName>
    <definedName name="FASG" localSheetId="0">'[7]6PILE  (돌출)'!#REF!</definedName>
    <definedName name="FASG" localSheetId="11">'[7]6PILE  (돌출)'!#REF!</definedName>
    <definedName name="FASG" localSheetId="4">'[7]6PILE  (돌출)'!#REF!</definedName>
    <definedName name="FASG" localSheetId="7">'[7]6PILE  (돌출)'!#REF!</definedName>
    <definedName name="FASG" localSheetId="5">'[7]6PILE  (돌출)'!#REF!</definedName>
    <definedName name="FASG" localSheetId="6">'[7]6PILE  (돌출)'!#REF!</definedName>
    <definedName name="FASG" localSheetId="16">'[7]6PILE  (돌출)'!#REF!</definedName>
    <definedName name="FASG" localSheetId="9">'[7]6PILE  (돌출)'!#REF!</definedName>
    <definedName name="FASG" localSheetId="12">'[7]6PILE  (돌출)'!#REF!</definedName>
    <definedName name="FASG" localSheetId="13">'[7]6PILE  (돌출)'!#REF!</definedName>
    <definedName name="FASG" localSheetId="15">'[7]6PILE  (돌출)'!#REF!</definedName>
    <definedName name="FASG" localSheetId="10">'[7]6PILE  (돌출)'!#REF!</definedName>
    <definedName name="FASG" localSheetId="1">'[7]6PILE  (돌출)'!#REF!</definedName>
    <definedName name="FASG">'[7]6PILE  (돌출)'!#REF!</definedName>
    <definedName name="FCode" localSheetId="11">#REF!</definedName>
    <definedName name="FCode" localSheetId="4">#REF!</definedName>
    <definedName name="FCode" localSheetId="7">#REF!</definedName>
    <definedName name="FCode" localSheetId="5">#REF!</definedName>
    <definedName name="FCode" localSheetId="6">#REF!</definedName>
    <definedName name="FCode" localSheetId="16">#REF!</definedName>
    <definedName name="FCode" localSheetId="9">#REF!</definedName>
    <definedName name="FCode" localSheetId="12">#REF!</definedName>
    <definedName name="FCode" localSheetId="13">#REF!</definedName>
    <definedName name="FCode" localSheetId="15">#REF!</definedName>
    <definedName name="FCode" localSheetId="10">#REF!</definedName>
    <definedName name="FCode" localSheetId="8">#REF!</definedName>
    <definedName name="FCode" localSheetId="1">#REF!</definedName>
    <definedName name="FCode">#REF!</definedName>
    <definedName name="fcxbv" localSheetId="8">#REF!</definedName>
    <definedName name="fcxbv">#REF!</definedName>
    <definedName name="FDA" localSheetId="0">#REF!</definedName>
    <definedName name="FDA" localSheetId="11">#REF!</definedName>
    <definedName name="FDA" localSheetId="4">#REF!</definedName>
    <definedName name="FDA" localSheetId="7">#REF!</definedName>
    <definedName name="FDA" localSheetId="5">#REF!</definedName>
    <definedName name="FDA" localSheetId="6">#REF!</definedName>
    <definedName name="FDA" localSheetId="16">#REF!</definedName>
    <definedName name="FDA" localSheetId="9">#REF!</definedName>
    <definedName name="FDA" localSheetId="12">#REF!</definedName>
    <definedName name="FDA" localSheetId="13">#REF!</definedName>
    <definedName name="FDA" localSheetId="15">#REF!</definedName>
    <definedName name="FDA" localSheetId="10">#REF!</definedName>
    <definedName name="FDA" localSheetId="8">#REF!</definedName>
    <definedName name="FDA" localSheetId="1">#REF!</definedName>
    <definedName name="FDA">#REF!</definedName>
    <definedName name="fdasfadf" localSheetId="0">[2]토공!#REF!</definedName>
    <definedName name="fdasfadf" localSheetId="11">[2]토공!#REF!</definedName>
    <definedName name="fdasfadf" localSheetId="4">[2]토공!#REF!</definedName>
    <definedName name="fdasfadf" localSheetId="7">[2]토공!#REF!</definedName>
    <definedName name="fdasfadf" localSheetId="5">[2]토공!#REF!</definedName>
    <definedName name="fdasfadf" localSheetId="6">[2]토공!#REF!</definedName>
    <definedName name="fdasfadf" localSheetId="16">[2]토공!#REF!</definedName>
    <definedName name="fdasfadf" localSheetId="9">[2]토공!#REF!</definedName>
    <definedName name="fdasfadf" localSheetId="12">[2]토공!#REF!</definedName>
    <definedName name="fdasfadf" localSheetId="13">[2]토공!#REF!</definedName>
    <definedName name="fdasfadf" localSheetId="15">[2]토공!#REF!</definedName>
    <definedName name="fdasfadf" localSheetId="10">[2]토공!#REF!</definedName>
    <definedName name="fdasfadf" localSheetId="1">[2]토공!#REF!</definedName>
    <definedName name="fdasfadf">[2]토공!#REF!</definedName>
    <definedName name="fdds" localSheetId="0">{"'Sheet1'!$L$16"}</definedName>
    <definedName name="fdds" localSheetId="11">{"'Sheet1'!$L$16"}</definedName>
    <definedName name="fdds" localSheetId="4">{"'Sheet1'!$L$16"}</definedName>
    <definedName name="fdds" localSheetId="7">{"'Sheet1'!$L$16"}</definedName>
    <definedName name="fdds" localSheetId="6">{"'Sheet1'!$L$16"}</definedName>
    <definedName name="fdds" localSheetId="16">{"'Sheet1'!$L$16"}</definedName>
    <definedName name="fdds" localSheetId="9">{"'Sheet1'!$L$16"}</definedName>
    <definedName name="fdds" localSheetId="8">{"'Sheet1'!$L$16"}</definedName>
    <definedName name="fdds" localSheetId="1">{"'Sheet1'!$L$16"}</definedName>
    <definedName name="fdds">{"'Sheet1'!$L$16"}</definedName>
    <definedName name="ff" localSheetId="8">#REF!</definedName>
    <definedName name="ff">#REF!</definedName>
    <definedName name="fgff" localSheetId="8">#REF!</definedName>
    <definedName name="fgff">#REF!</definedName>
    <definedName name="fgfg" localSheetId="8">#REF!</definedName>
    <definedName name="fgfg">#REF!</definedName>
    <definedName name="fgh" localSheetId="8">#REF!</definedName>
    <definedName name="fgh">#REF!</definedName>
    <definedName name="fgn" localSheetId="0">{"'Sheet1'!$L$16"}</definedName>
    <definedName name="fgn" localSheetId="11">{"'Sheet1'!$L$16"}</definedName>
    <definedName name="fgn" localSheetId="4">{"'Sheet1'!$L$16"}</definedName>
    <definedName name="fgn" localSheetId="7">{"'Sheet1'!$L$16"}</definedName>
    <definedName name="fgn" localSheetId="6">{"'Sheet1'!$L$16"}</definedName>
    <definedName name="fgn" localSheetId="16">{"'Sheet1'!$L$16"}</definedName>
    <definedName name="fgn" localSheetId="9">{"'Sheet1'!$L$16"}</definedName>
    <definedName name="fgn" localSheetId="8">{"'Sheet1'!$L$16"}</definedName>
    <definedName name="fgn" localSheetId="1">{"'Sheet1'!$L$16"}</definedName>
    <definedName name="fgn">{"'Sheet1'!$L$16"}</definedName>
    <definedName name="FGNHGFH" localSheetId="8">#REF!</definedName>
    <definedName name="FGNHGFH">#REF!</definedName>
    <definedName name="fgsdfgh" localSheetId="11">{#N/A,#N/A,FALSE,"Chi tiÆt"}</definedName>
    <definedName name="fgsdfgh" localSheetId="4">{#N/A,#N/A,FALSE,"Chi tiÆt"}</definedName>
    <definedName name="fgsdfgh" localSheetId="7">{#N/A,#N/A,FALSE,"Chi tiÆt"}</definedName>
    <definedName name="fgsdfgh" localSheetId="6">{#N/A,#N/A,FALSE,"Chi tiÆt"}</definedName>
    <definedName name="fgsdfgh" localSheetId="16">{#N/A,#N/A,FALSE,"Chi tiÆt"}</definedName>
    <definedName name="fgsdfgh" localSheetId="9">{#N/A,#N/A,FALSE,"Chi tiÆt"}</definedName>
    <definedName name="fgsdfgh" localSheetId="8">{#N/A,#N/A,FALSE,"Chi tiÆt"}</definedName>
    <definedName name="fgsdfgh" localSheetId="1">{#N/A,#N/A,FALSE,"Chi tiÆt"}</definedName>
    <definedName name="fgsdfgh">{#N/A,#N/A,FALSE,"Chi tiÆt"}</definedName>
    <definedName name="FHFHF" localSheetId="11">{#N/A,#N/A,FALSE,"기안지";#N/A,#N/A,FALSE,"통신지"}</definedName>
    <definedName name="FHFHF" localSheetId="4">{#N/A,#N/A,FALSE,"기안지";#N/A,#N/A,FALSE,"통신지"}</definedName>
    <definedName name="FHFHF" localSheetId="7">{#N/A,#N/A,FALSE,"기안지";#N/A,#N/A,FALSE,"통신지"}</definedName>
    <definedName name="FHFHF" localSheetId="6">{#N/A,#N/A,FALSE,"기안지";#N/A,#N/A,FALSE,"통신지"}</definedName>
    <definedName name="FHFHF" localSheetId="16">{#N/A,#N/A,FALSE,"기안지";#N/A,#N/A,FALSE,"통신지"}</definedName>
    <definedName name="FHFHF" localSheetId="9">{#N/A,#N/A,FALSE,"기안지";#N/A,#N/A,FALSE,"통신지"}</definedName>
    <definedName name="FHFHF" localSheetId="8">{#N/A,#N/A,FALSE,"기안지";#N/A,#N/A,FALSE,"통신지"}</definedName>
    <definedName name="FHFHF" localSheetId="1">{#N/A,#N/A,FALSE,"기안지";#N/A,#N/A,FALSE,"통신지"}</definedName>
    <definedName name="FHFHF">{#N/A,#N/A,FALSE,"기안지";#N/A,#N/A,FALSE,"통신지"}</definedName>
    <definedName name="fill" localSheetId="8">#REF!</definedName>
    <definedName name="fill">#REF!</definedName>
    <definedName name="FILLL" localSheetId="11">#REF!</definedName>
    <definedName name="FILLL" localSheetId="4">#REF!</definedName>
    <definedName name="FILLL" localSheetId="7">#REF!</definedName>
    <definedName name="FILLL" localSheetId="5">#REF!</definedName>
    <definedName name="FILLL" localSheetId="6">#REF!</definedName>
    <definedName name="FILLL" localSheetId="16">#REF!</definedName>
    <definedName name="FILLL" localSheetId="9">#REF!</definedName>
    <definedName name="FILLL" localSheetId="12">#REF!</definedName>
    <definedName name="FILLL" localSheetId="13">#REF!</definedName>
    <definedName name="FILLL" localSheetId="15">#REF!</definedName>
    <definedName name="FILLL" localSheetId="10">#REF!</definedName>
    <definedName name="FILLL" localSheetId="8">#REF!</definedName>
    <definedName name="FILLL" localSheetId="1">#REF!</definedName>
    <definedName name="FILLL">#REF!</definedName>
    <definedName name="FOR" localSheetId="11">{#N/A,#N/A,FALSE,"CCTV"}</definedName>
    <definedName name="FOR" localSheetId="4">{#N/A,#N/A,FALSE,"CCTV"}</definedName>
    <definedName name="FOR" localSheetId="7">{#N/A,#N/A,FALSE,"CCTV"}</definedName>
    <definedName name="FOR" localSheetId="6">{#N/A,#N/A,FALSE,"CCTV"}</definedName>
    <definedName name="FOR" localSheetId="16">{#N/A,#N/A,FALSE,"CCTV"}</definedName>
    <definedName name="FOR" localSheetId="9">{#N/A,#N/A,FALSE,"CCTV"}</definedName>
    <definedName name="FOR" localSheetId="8">{#N/A,#N/A,FALSE,"CCTV"}</definedName>
    <definedName name="FOR" localSheetId="1">{#N/A,#N/A,FALSE,"CCTV"}</definedName>
    <definedName name="FOR">{#N/A,#N/A,FALSE,"CCTV"}</definedName>
    <definedName name="FORMAT" localSheetId="11">{#N/A,#N/A,FALSE,"CCTV"}</definedName>
    <definedName name="FORMAT" localSheetId="4">{#N/A,#N/A,FALSE,"CCTV"}</definedName>
    <definedName name="FORMAT" localSheetId="7">{#N/A,#N/A,FALSE,"CCTV"}</definedName>
    <definedName name="FORMAT" localSheetId="6">{#N/A,#N/A,FALSE,"CCTV"}</definedName>
    <definedName name="FORMAT" localSheetId="16">{#N/A,#N/A,FALSE,"CCTV"}</definedName>
    <definedName name="FORMAT" localSheetId="9">{#N/A,#N/A,FALSE,"CCTV"}</definedName>
    <definedName name="FORMAT" localSheetId="8">{#N/A,#N/A,FALSE,"CCTV"}</definedName>
    <definedName name="FORMAT" localSheetId="1">{#N/A,#N/A,FALSE,"CCTV"}</definedName>
    <definedName name="FORMAT">{#N/A,#N/A,FALSE,"CCTV"}</definedName>
    <definedName name="FQWERWE" localSheetId="8">#REF!</definedName>
    <definedName name="FQWERWE">#REF!</definedName>
    <definedName name="fsdf" localSheetId="11">{"'Sheet1'!$L$16"}</definedName>
    <definedName name="fsdf" localSheetId="4">{"'Sheet1'!$L$16"}</definedName>
    <definedName name="fsdf" localSheetId="7">{"'Sheet1'!$L$16"}</definedName>
    <definedName name="fsdf" localSheetId="6">{"'Sheet1'!$L$16"}</definedName>
    <definedName name="fsdf" localSheetId="16">{"'Sheet1'!$L$16"}</definedName>
    <definedName name="fsdf" localSheetId="9">{"'Sheet1'!$L$16"}</definedName>
    <definedName name="fsdf" localSheetId="8">{"'Sheet1'!$L$16"}</definedName>
    <definedName name="fsdf" localSheetId="1">{"'Sheet1'!$L$16"}</definedName>
    <definedName name="fsdf">{"'Sheet1'!$L$16"}</definedName>
    <definedName name="fsdfds" localSheetId="8">#REF!</definedName>
    <definedName name="fsdfds">#REF!</definedName>
    <definedName name="fsdfdsf" localSheetId="0">{"'Sheet1'!$L$16"}</definedName>
    <definedName name="fsdfdsf" localSheetId="11">{"'Sheet1'!$L$16"}</definedName>
    <definedName name="fsdfdsf" localSheetId="4">{"'Sheet1'!$L$16"}</definedName>
    <definedName name="fsdfdsf" localSheetId="7">{"'Sheet1'!$L$16"}</definedName>
    <definedName name="fsdfdsf" localSheetId="6">{"'Sheet1'!$L$16"}</definedName>
    <definedName name="fsdfdsf" localSheetId="16">{"'Sheet1'!$L$16"}</definedName>
    <definedName name="fsdfdsf" localSheetId="9">{"'Sheet1'!$L$16"}</definedName>
    <definedName name="fsdfdsf" localSheetId="8">{"'Sheet1'!$L$16"}</definedName>
    <definedName name="fsdfdsf" localSheetId="1">{"'Sheet1'!$L$16"}</definedName>
    <definedName name="fsdfdsf">{"'Sheet1'!$L$16"}</definedName>
    <definedName name="fserah" localSheetId="8">#REF!</definedName>
    <definedName name="fserah">#REF!</definedName>
    <definedName name="FSFSFF" localSheetId="8">#REF!</definedName>
    <definedName name="FSFSFF">#REF!</definedName>
    <definedName name="ftgfg" localSheetId="11">{#N/A,#N/A,FALSE,"CCTV"}</definedName>
    <definedName name="ftgfg" localSheetId="4">{#N/A,#N/A,FALSE,"CCTV"}</definedName>
    <definedName name="ftgfg" localSheetId="7">{#N/A,#N/A,FALSE,"CCTV"}</definedName>
    <definedName name="ftgfg" localSheetId="6">{#N/A,#N/A,FALSE,"CCTV"}</definedName>
    <definedName name="ftgfg" localSheetId="16">{#N/A,#N/A,FALSE,"CCTV"}</definedName>
    <definedName name="ftgfg" localSheetId="9">{#N/A,#N/A,FALSE,"CCTV"}</definedName>
    <definedName name="ftgfg" localSheetId="8">{#N/A,#N/A,FALSE,"CCTV"}</definedName>
    <definedName name="ftgfg" localSheetId="1">{#N/A,#N/A,FALSE,"CCTV"}</definedName>
    <definedName name="ftgfg">{#N/A,#N/A,FALSE,"CCTV"}</definedName>
    <definedName name="fwef" localSheetId="8">#REF!</definedName>
    <definedName name="fwef">#REF!</definedName>
    <definedName name="GADGAFDH" localSheetId="0">#REF!</definedName>
    <definedName name="GADGAFDH" localSheetId="11">#REF!</definedName>
    <definedName name="GADGAFDH" localSheetId="4">#REF!</definedName>
    <definedName name="GADGAFDH" localSheetId="7">#REF!</definedName>
    <definedName name="GADGAFDH" localSheetId="5">#REF!</definedName>
    <definedName name="GADGAFDH" localSheetId="6">#REF!</definedName>
    <definedName name="GADGAFDH" localSheetId="16">#REF!</definedName>
    <definedName name="GADGAFDH" localSheetId="9">#REF!</definedName>
    <definedName name="GADGAFDH" localSheetId="12">#REF!</definedName>
    <definedName name="GADGAFDH" localSheetId="13">#REF!</definedName>
    <definedName name="GADGAFDH" localSheetId="15">#REF!</definedName>
    <definedName name="GADGAFDH" localSheetId="10">#REF!</definedName>
    <definedName name="GADGAFDH" localSheetId="8">#REF!</definedName>
    <definedName name="GADGAFDH" localSheetId="1">#REF!</definedName>
    <definedName name="GADGAFDH">#REF!</definedName>
    <definedName name="GAGA" localSheetId="0">#REF!</definedName>
    <definedName name="GAGA" localSheetId="11">#REF!</definedName>
    <definedName name="GAGA" localSheetId="4">#REF!</definedName>
    <definedName name="GAGA" localSheetId="7">#REF!</definedName>
    <definedName name="GAGA" localSheetId="5">#REF!</definedName>
    <definedName name="GAGA" localSheetId="6">#REF!</definedName>
    <definedName name="GAGA" localSheetId="16">#REF!</definedName>
    <definedName name="GAGA" localSheetId="9">#REF!</definedName>
    <definedName name="GAGA" localSheetId="12">#REF!</definedName>
    <definedName name="GAGA" localSheetId="13">#REF!</definedName>
    <definedName name="GAGA" localSheetId="15">#REF!</definedName>
    <definedName name="GAGA" localSheetId="10">#REF!</definedName>
    <definedName name="GAGA" localSheetId="8">#REF!</definedName>
    <definedName name="GAGA" localSheetId="1">#REF!</definedName>
    <definedName name="GAGA">#REF!</definedName>
    <definedName name="GAGAGA" localSheetId="0">[10]조명시설!#REF!</definedName>
    <definedName name="GAGAGA" localSheetId="11">[10]조명시설!#REF!</definedName>
    <definedName name="GAGAGA" localSheetId="4">[10]조명시설!#REF!</definedName>
    <definedName name="GAGAGA" localSheetId="7">[10]조명시설!#REF!</definedName>
    <definedName name="GAGAGA" localSheetId="5">[10]조명시설!#REF!</definedName>
    <definedName name="GAGAGA" localSheetId="6">[10]조명시설!#REF!</definedName>
    <definedName name="GAGAGA" localSheetId="16">[10]조명시설!#REF!</definedName>
    <definedName name="GAGAGA" localSheetId="9">[10]조명시설!#REF!</definedName>
    <definedName name="GAGAGA" localSheetId="12">[10]조명시설!#REF!</definedName>
    <definedName name="GAGAGA" localSheetId="13">[10]조명시설!#REF!</definedName>
    <definedName name="GAGAGA" localSheetId="15">[10]조명시설!#REF!</definedName>
    <definedName name="GAGAGA" localSheetId="10">[10]조명시설!#REF!</definedName>
    <definedName name="GAGAGA" localSheetId="1">[10]조명시설!#REF!</definedName>
    <definedName name="GAGAGA">[10]조명시설!#REF!</definedName>
    <definedName name="găgawg" localSheetId="8">#REF!</definedName>
    <definedName name="găgawg">#REF!</definedName>
    <definedName name="GD" localSheetId="8">#REF!</definedName>
    <definedName name="GD">#REF!</definedName>
    <definedName name="gdf" localSheetId="8">#REF!</definedName>
    <definedName name="gdf">#REF!</definedName>
    <definedName name="gdfgds" localSheetId="11">#REF!</definedName>
    <definedName name="gdfgds" localSheetId="4">#REF!</definedName>
    <definedName name="gdfgds" localSheetId="7">#REF!</definedName>
    <definedName name="gdfgds" localSheetId="5">#REF!</definedName>
    <definedName name="gdfgds" localSheetId="6">#REF!</definedName>
    <definedName name="gdfgds" localSheetId="16">#REF!</definedName>
    <definedName name="gdfgds" localSheetId="9">#REF!</definedName>
    <definedName name="gdfgds" localSheetId="12">#REF!</definedName>
    <definedName name="gdfgds" localSheetId="13">#REF!</definedName>
    <definedName name="gdfgds" localSheetId="15">#REF!</definedName>
    <definedName name="gdfgds" localSheetId="10">#REF!</definedName>
    <definedName name="gdfgds" localSheetId="8">#REF!</definedName>
    <definedName name="gdfgds" localSheetId="1">#REF!</definedName>
    <definedName name="gdfgds">#REF!</definedName>
    <definedName name="gdg" localSheetId="0">{"'Sheet1'!$L$16"}</definedName>
    <definedName name="gdg" localSheetId="11">{"'Sheet1'!$L$16"}</definedName>
    <definedName name="gdg" localSheetId="4">{"'Sheet1'!$L$16"}</definedName>
    <definedName name="gdg" localSheetId="7">{"'Sheet1'!$L$16"}</definedName>
    <definedName name="gdg" localSheetId="6">{"'Sheet1'!$L$16"}</definedName>
    <definedName name="gdg" localSheetId="16">{"'Sheet1'!$L$16"}</definedName>
    <definedName name="gdg" localSheetId="9">{"'Sheet1'!$L$16"}</definedName>
    <definedName name="gdg" localSheetId="8">#REF!</definedName>
    <definedName name="gdg" localSheetId="1">{"'Sheet1'!$L$16"}</definedName>
    <definedName name="gdg">{"'Sheet1'!$L$16"}</definedName>
    <definedName name="gẻgweg" localSheetId="8">#REF!</definedName>
    <definedName name="gẻgweg">#REF!</definedName>
    <definedName name="gfdg" localSheetId="8">#REF!</definedName>
    <definedName name="gfdg">#REF!</definedName>
    <definedName name="gfeg" localSheetId="11">{#N/A,#N/A,FALSE,"Chi tiÆt"}</definedName>
    <definedName name="gfeg" localSheetId="4">{#N/A,#N/A,FALSE,"Chi tiÆt"}</definedName>
    <definedName name="gfeg" localSheetId="7">{#N/A,#N/A,FALSE,"Chi tiÆt"}</definedName>
    <definedName name="gfeg" localSheetId="6">{#N/A,#N/A,FALSE,"Chi tiÆt"}</definedName>
    <definedName name="gfeg" localSheetId="16">{#N/A,#N/A,FALSE,"Chi tiÆt"}</definedName>
    <definedName name="gfeg" localSheetId="9">{#N/A,#N/A,FALSE,"Chi tiÆt"}</definedName>
    <definedName name="gfeg" localSheetId="8">{#N/A,#N/A,FALSE,"Chi tiÆt"}</definedName>
    <definedName name="gfeg" localSheetId="1">{#N/A,#N/A,FALSE,"Chi tiÆt"}</definedName>
    <definedName name="gfeg">{#N/A,#N/A,FALSE,"Chi tiÆt"}</definedName>
    <definedName name="gfg" localSheetId="8">#REF!</definedName>
    <definedName name="gfg">#REF!</definedName>
    <definedName name="gfgdfg" localSheetId="0">[18]차액보증!#REF!</definedName>
    <definedName name="gfgdfg" localSheetId="11">[18]차액보증!#REF!</definedName>
    <definedName name="gfgdfg" localSheetId="4">[18]차액보증!#REF!</definedName>
    <definedName name="gfgdfg" localSheetId="7">[18]차액보증!#REF!</definedName>
    <definedName name="gfgdfg" localSheetId="5">[18]차액보증!#REF!</definedName>
    <definedName name="gfgdfg" localSheetId="6">[18]차액보증!#REF!</definedName>
    <definedName name="gfgdfg" localSheetId="16">[18]차액보증!#REF!</definedName>
    <definedName name="gfgdfg" localSheetId="9">[18]차액보증!#REF!</definedName>
    <definedName name="gfgdfg" localSheetId="12">[18]차액보증!#REF!</definedName>
    <definedName name="gfgdfg" localSheetId="13">[18]차액보증!#REF!</definedName>
    <definedName name="gfgdfg" localSheetId="15">[18]차액보증!#REF!</definedName>
    <definedName name="gfgdfg" localSheetId="10">[18]차액보증!#REF!</definedName>
    <definedName name="gfgdfg" localSheetId="1">[18]차액보증!#REF!</definedName>
    <definedName name="gfgdfg">[18]차액보증!#REF!</definedName>
    <definedName name="gftrhgtrfhb" localSheetId="11">{#N/A,#N/A,FALSE,"기안지";#N/A,#N/A,FALSE,"통신지"}</definedName>
    <definedName name="gftrhgtrfhb" localSheetId="4">{#N/A,#N/A,FALSE,"기안지";#N/A,#N/A,FALSE,"통신지"}</definedName>
    <definedName name="gftrhgtrfhb" localSheetId="7">{#N/A,#N/A,FALSE,"기안지";#N/A,#N/A,FALSE,"통신지"}</definedName>
    <definedName name="gftrhgtrfhb" localSheetId="6">{#N/A,#N/A,FALSE,"기안지";#N/A,#N/A,FALSE,"통신지"}</definedName>
    <definedName name="gftrhgtrfhb" localSheetId="16">{#N/A,#N/A,FALSE,"기안지";#N/A,#N/A,FALSE,"통신지"}</definedName>
    <definedName name="gftrhgtrfhb" localSheetId="9">{#N/A,#N/A,FALSE,"기안지";#N/A,#N/A,FALSE,"통신지"}</definedName>
    <definedName name="gftrhgtrfhb" localSheetId="8">{#N/A,#N/A,FALSE,"기안지";#N/A,#N/A,FALSE,"통신지"}</definedName>
    <definedName name="gftrhgtrfhb" localSheetId="1">{#N/A,#N/A,FALSE,"기안지";#N/A,#N/A,FALSE,"통신지"}</definedName>
    <definedName name="gftrhgtrfhb">{#N/A,#N/A,FALSE,"기안지";#N/A,#N/A,FALSE,"통신지"}</definedName>
    <definedName name="GGG" localSheetId="8">#REF!</definedName>
    <definedName name="GGG">#REF!</definedName>
    <definedName name="gggg" localSheetId="0">{"'Sheet1'!$L$16"}</definedName>
    <definedName name="gggg" localSheetId="11">{"'Sheet1'!$L$16"}</definedName>
    <definedName name="gggg" localSheetId="4">{"'Sheet1'!$L$16"}</definedName>
    <definedName name="gggg" localSheetId="7">{"'Sheet1'!$L$16"}</definedName>
    <definedName name="gggg" localSheetId="6">{"'Sheet1'!$L$16"}</definedName>
    <definedName name="gggg" localSheetId="16">{"'Sheet1'!$L$16"}</definedName>
    <definedName name="gggg" localSheetId="9">{"'Sheet1'!$L$16"}</definedName>
    <definedName name="GGGG" localSheetId="8">#REF!</definedName>
    <definedName name="gggg" localSheetId="1">{"'Sheet1'!$L$16"}</definedName>
    <definedName name="gggg">{"'Sheet1'!$L$16"}</definedName>
    <definedName name="GGGTR"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8">#REF!</definedName>
    <definedName name="GH">#REF!</definedName>
    <definedName name="ghf" localSheetId="0">{"'Sheet1'!$L$16"}</definedName>
    <definedName name="ghf" localSheetId="11">{"'Sheet1'!$L$16"}</definedName>
    <definedName name="ghf" localSheetId="4">{"'Sheet1'!$L$16"}</definedName>
    <definedName name="ghf" localSheetId="7">{"'Sheet1'!$L$16"}</definedName>
    <definedName name="ghf" localSheetId="6">{"'Sheet1'!$L$16"}</definedName>
    <definedName name="ghf" localSheetId="16">{"'Sheet1'!$L$16"}</definedName>
    <definedName name="ghf" localSheetId="9">{"'Sheet1'!$L$16"}</definedName>
    <definedName name="ghf" localSheetId="8">{"'Sheet1'!$L$16"}</definedName>
    <definedName name="ghf" localSheetId="1">{"'Sheet1'!$L$16"}</definedName>
    <definedName name="ghf">{"'Sheet1'!$L$16"}</definedName>
    <definedName name="ghfytr5t" localSheetId="8">#REF!</definedName>
    <definedName name="ghfytr5t">#REF!</definedName>
    <definedName name="GHGH" localSheetId="8">#REF!</definedName>
    <definedName name="GHGH">#REF!</definedName>
    <definedName name="GHGHG" localSheetId="8">#REF!</definedName>
    <definedName name="GHGHG">#REF!</definedName>
    <definedName name="ghhdsg" localSheetId="11">#REF!</definedName>
    <definedName name="ghhdsg" localSheetId="4">#REF!</definedName>
    <definedName name="ghhdsg" localSheetId="7">#REF!</definedName>
    <definedName name="ghhdsg" localSheetId="5">#REF!</definedName>
    <definedName name="ghhdsg" localSheetId="6">#REF!</definedName>
    <definedName name="ghhdsg" localSheetId="16">#REF!</definedName>
    <definedName name="ghhdsg" localSheetId="9">#REF!</definedName>
    <definedName name="ghhdsg" localSheetId="12">#REF!</definedName>
    <definedName name="ghhdsg" localSheetId="13">#REF!</definedName>
    <definedName name="ghhdsg" localSheetId="15">#REF!</definedName>
    <definedName name="ghhdsg" localSheetId="10">#REF!</definedName>
    <definedName name="ghhdsg" localSheetId="8">#REF!</definedName>
    <definedName name="ghhdsg" localSheetId="1">#REF!</definedName>
    <definedName name="ghhdsg">#REF!</definedName>
    <definedName name="ghjgj" localSheetId="8">#REF!</definedName>
    <definedName name="ghjgj">#REF!</definedName>
    <definedName name="GHSDGTRA"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 localSheetId="8">#REF!</definedName>
    <definedName name="gj">#REF!</definedName>
    <definedName name="gjfgvfh" localSheetId="8">#REF!</definedName>
    <definedName name="gjfgvfh">#REF!</definedName>
    <definedName name="gjgjghh" localSheetId="8">#REF!</definedName>
    <definedName name="gjgjghh">#REF!</definedName>
    <definedName name="GMG" localSheetId="8">#REF!</definedName>
    <definedName name="GMG">#REF!</definedName>
    <definedName name="go">[1]GIAVLIEU!$M$70</definedName>
    <definedName name="goi">[1]GIAVLIEU!$M$67</definedName>
    <definedName name="grap_b" localSheetId="8">#REF!</definedName>
    <definedName name="grap_b">#REF!</definedName>
    <definedName name="gresg" localSheetId="0">{"'Sheet1'!$L$16"}</definedName>
    <definedName name="gresg" localSheetId="11">{"'Sheet1'!$L$16"}</definedName>
    <definedName name="gresg" localSheetId="4">{"'Sheet1'!$L$16"}</definedName>
    <definedName name="gresg" localSheetId="7">{"'Sheet1'!$L$16"}</definedName>
    <definedName name="gresg" localSheetId="6">{"'Sheet1'!$L$16"}</definedName>
    <definedName name="gresg" localSheetId="16">{"'Sheet1'!$L$16"}</definedName>
    <definedName name="gresg" localSheetId="9">{"'Sheet1'!$L$16"}</definedName>
    <definedName name="gresg" localSheetId="8">{"'Sheet1'!$L$16"}</definedName>
    <definedName name="gresg" localSheetId="1">{"'Sheet1'!$L$16"}</definedName>
    <definedName name="gresg">{"'Sheet1'!$L$16"}</definedName>
    <definedName name="grew" localSheetId="0">#REF!</definedName>
    <definedName name="grew" localSheetId="11">#REF!</definedName>
    <definedName name="grew" localSheetId="4">#REF!</definedName>
    <definedName name="grew" localSheetId="7">#REF!</definedName>
    <definedName name="grew" localSheetId="5">#REF!</definedName>
    <definedName name="grew" localSheetId="6">#REF!</definedName>
    <definedName name="grew" localSheetId="16">#REF!</definedName>
    <definedName name="grew" localSheetId="9">#REF!</definedName>
    <definedName name="grew" localSheetId="12">#REF!</definedName>
    <definedName name="grew" localSheetId="13">#REF!</definedName>
    <definedName name="grew" localSheetId="15">#REF!</definedName>
    <definedName name="grew" localSheetId="10">#REF!</definedName>
    <definedName name="grew" localSheetId="8">#REF!</definedName>
    <definedName name="grew" localSheetId="1">#REF!</definedName>
    <definedName name="grew">#REF!</definedName>
    <definedName name="grgeg" localSheetId="8">#REF!</definedName>
    <definedName name="grgeg">#REF!</definedName>
    <definedName name="GYGY" localSheetId="8">#REF!</definedName>
    <definedName name="GYGY">#REF!</definedName>
    <definedName name="h" localSheetId="0">{"'Sheet1'!$L$16"}</definedName>
    <definedName name="h" localSheetId="11">{"'Sheet1'!$L$16"}</definedName>
    <definedName name="h" localSheetId="4">{"'Sheet1'!$L$16"}</definedName>
    <definedName name="h" localSheetId="7">{"'Sheet1'!$L$16"}</definedName>
    <definedName name="h" localSheetId="6">{"'Sheet1'!$L$16"}</definedName>
    <definedName name="h" localSheetId="16">{"'Sheet1'!$L$16"}</definedName>
    <definedName name="h" localSheetId="9">{"'Sheet1'!$L$16"}</definedName>
    <definedName name="h" localSheetId="14">#REF!</definedName>
    <definedName name="h" localSheetId="8">{"'Sheet1'!$L$16"}</definedName>
    <definedName name="h" localSheetId="1">{"'Sheet1'!$L$16"}</definedName>
    <definedName name="h">{"'Sheet1'!$L$16"}</definedName>
    <definedName name="han" localSheetId="0">#REF!</definedName>
    <definedName name="han" localSheetId="11">#REF!</definedName>
    <definedName name="han" localSheetId="4">#REF!</definedName>
    <definedName name="han" localSheetId="7">#REF!</definedName>
    <definedName name="han" localSheetId="5">#REF!</definedName>
    <definedName name="han" localSheetId="6">#REF!</definedName>
    <definedName name="han" localSheetId="16">#REF!</definedName>
    <definedName name="han" localSheetId="9">#REF!</definedName>
    <definedName name="han" localSheetId="12">#REF!</definedName>
    <definedName name="han" localSheetId="13">#REF!</definedName>
    <definedName name="han" localSheetId="15">#REF!</definedName>
    <definedName name="han" localSheetId="10">#REF!</definedName>
    <definedName name="han" localSheetId="8">#REF!</definedName>
    <definedName name="han" localSheetId="1">#REF!</definedName>
    <definedName name="han">#REF!</definedName>
    <definedName name="hdfhdh" localSheetId="11">#REF!</definedName>
    <definedName name="hdfhdh" localSheetId="4">#REF!</definedName>
    <definedName name="hdfhdh" localSheetId="7">#REF!</definedName>
    <definedName name="hdfhdh" localSheetId="5">#REF!</definedName>
    <definedName name="hdfhdh" localSheetId="6">#REF!</definedName>
    <definedName name="hdfhdh" localSheetId="16">#REF!</definedName>
    <definedName name="hdfhdh" localSheetId="9">#REF!</definedName>
    <definedName name="hdfhdh" localSheetId="12">#REF!</definedName>
    <definedName name="hdfhdh" localSheetId="13">#REF!</definedName>
    <definedName name="hdfhdh" localSheetId="15">#REF!</definedName>
    <definedName name="hdfhdh" localSheetId="10">#REF!</definedName>
    <definedName name="hdfhdh" localSheetId="8">#REF!</definedName>
    <definedName name="hdfhdh" localSheetId="1">#REF!</definedName>
    <definedName name="hdfhdh">#REF!</definedName>
    <definedName name="hdhgd" localSheetId="1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4">{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7">{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1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9">{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8">#REF!</definedName>
    <definedName name="hdhgd" localSheetId="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 localSheetId="0">{"'Sheet1'!$L$16"}</definedName>
    <definedName name="he" localSheetId="11">{"'Sheet1'!$L$16"}</definedName>
    <definedName name="he" localSheetId="4">{"'Sheet1'!$L$16"}</definedName>
    <definedName name="he" localSheetId="7">{"'Sheet1'!$L$16"}</definedName>
    <definedName name="he" localSheetId="6">{"'Sheet1'!$L$16"}</definedName>
    <definedName name="he" localSheetId="16">{"'Sheet1'!$L$16"}</definedName>
    <definedName name="he" localSheetId="9">{"'Sheet1'!$L$16"}</definedName>
    <definedName name="he" localSheetId="8">{"'Sheet1'!$L$16"}</definedName>
    <definedName name="he" localSheetId="1">{"'Sheet1'!$L$16"}</definedName>
    <definedName name="he">{"'Sheet1'!$L$16"}</definedName>
    <definedName name="hehdhdh" localSheetId="1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4">{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7">{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1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9">{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8">#REF!</definedName>
    <definedName name="hehdhdh" localSheetId="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11">{#N/A,#N/A,FALSE,"Chi tiÆt"}</definedName>
    <definedName name="hehehe" localSheetId="4">{#N/A,#N/A,FALSE,"Chi tiÆt"}</definedName>
    <definedName name="hehehe" localSheetId="7">{#N/A,#N/A,FALSE,"Chi tiÆt"}</definedName>
    <definedName name="hehehe" localSheetId="6">{#N/A,#N/A,FALSE,"Chi tiÆt"}</definedName>
    <definedName name="hehehe" localSheetId="16">{#N/A,#N/A,FALSE,"Chi tiÆt"}</definedName>
    <definedName name="hehehe" localSheetId="9">{#N/A,#N/A,FALSE,"Chi tiÆt"}</definedName>
    <definedName name="hehehe" localSheetId="8">#REF!</definedName>
    <definedName name="hehehe" localSheetId="1">{#N/A,#N/A,FALSE,"Chi tiÆt"}</definedName>
    <definedName name="hehehe">{#N/A,#N/A,FALSE,"Chi tiÆt"}</definedName>
    <definedName name="hehgeh" localSheetId="11">#REF!</definedName>
    <definedName name="hehgeh" localSheetId="4">#REF!</definedName>
    <definedName name="hehgeh" localSheetId="7">#REF!</definedName>
    <definedName name="hehgeh" localSheetId="5">#REF!</definedName>
    <definedName name="hehgeh" localSheetId="6">#REF!</definedName>
    <definedName name="hehgeh" localSheetId="16">#REF!</definedName>
    <definedName name="hehgeh" localSheetId="9">#REF!</definedName>
    <definedName name="hehgeh" localSheetId="12">#REF!</definedName>
    <definedName name="hehgeh" localSheetId="13">#REF!</definedName>
    <definedName name="hehgeh" localSheetId="15">#REF!</definedName>
    <definedName name="hehgeh" localSheetId="10">#REF!</definedName>
    <definedName name="hehgeh" localSheetId="8">#REF!</definedName>
    <definedName name="hehgeh" localSheetId="1">#REF!</definedName>
    <definedName name="hehgeh">#REF!</definedName>
    <definedName name="hehreh" localSheetId="11">{"'Sheet1'!$L$16"}</definedName>
    <definedName name="hehreh" localSheetId="4">{"'Sheet1'!$L$16"}</definedName>
    <definedName name="hehreh" localSheetId="7">{"'Sheet1'!$L$16"}</definedName>
    <definedName name="hehreh" localSheetId="6">{"'Sheet1'!$L$16"}</definedName>
    <definedName name="hehreh" localSheetId="16">{"'Sheet1'!$L$16"}</definedName>
    <definedName name="hehreh" localSheetId="9">{"'Sheet1'!$L$16"}</definedName>
    <definedName name="hehreh" localSheetId="8">{"'Sheet1'!$L$16"}</definedName>
    <definedName name="hehreh" localSheetId="1">{"'Sheet1'!$L$16"}</definedName>
    <definedName name="hehreh">{"'Sheet1'!$L$16"}</definedName>
    <definedName name="hergyew" localSheetId="11">{"'Sheet1'!$L$16"}</definedName>
    <definedName name="hergyew" localSheetId="4">{"'Sheet1'!$L$16"}</definedName>
    <definedName name="hergyew" localSheetId="7">{"'Sheet1'!$L$16"}</definedName>
    <definedName name="hergyew" localSheetId="6">{"'Sheet1'!$L$16"}</definedName>
    <definedName name="hergyew" localSheetId="16">{"'Sheet1'!$L$16"}</definedName>
    <definedName name="hergyew" localSheetId="9">{"'Sheet1'!$L$16"}</definedName>
    <definedName name="hergyew" localSheetId="8">{"'Sheet1'!$L$16"}</definedName>
    <definedName name="hergyew" localSheetId="1">{"'Sheet1'!$L$16"}</definedName>
    <definedName name="hergyew">{"'Sheet1'!$L$16"}</definedName>
    <definedName name="HF" localSheetId="11">{#N/A,#N/A,FALSE,"기안지";#N/A,#N/A,FALSE,"통신지"}</definedName>
    <definedName name="HF" localSheetId="4">{#N/A,#N/A,FALSE,"기안지";#N/A,#N/A,FALSE,"통신지"}</definedName>
    <definedName name="HF" localSheetId="7">{#N/A,#N/A,FALSE,"기안지";#N/A,#N/A,FALSE,"통신지"}</definedName>
    <definedName name="HF" localSheetId="6">{#N/A,#N/A,FALSE,"기안지";#N/A,#N/A,FALSE,"통신지"}</definedName>
    <definedName name="HF" localSheetId="16">{#N/A,#N/A,FALSE,"기안지";#N/A,#N/A,FALSE,"통신지"}</definedName>
    <definedName name="HF" localSheetId="9">{#N/A,#N/A,FALSE,"기안지";#N/A,#N/A,FALSE,"통신지"}</definedName>
    <definedName name="HF" localSheetId="8">{#N/A,#N/A,FALSE,"기안지";#N/A,#N/A,FALSE,"통신지"}</definedName>
    <definedName name="HF" localSheetId="1">{#N/A,#N/A,FALSE,"기안지";#N/A,#N/A,FALSE,"통신지"}</definedName>
    <definedName name="HF">{#N/A,#N/A,FALSE,"기안지";#N/A,#N/A,FALSE,"통신지"}</definedName>
    <definedName name="HFDDDDD" localSheetId="11">{#N/A,#N/A,FALSE,"기안지";#N/A,#N/A,FALSE,"통신지"}</definedName>
    <definedName name="HFDDDDD" localSheetId="4">{#N/A,#N/A,FALSE,"기안지";#N/A,#N/A,FALSE,"통신지"}</definedName>
    <definedName name="HFDDDDD" localSheetId="7">{#N/A,#N/A,FALSE,"기안지";#N/A,#N/A,FALSE,"통신지"}</definedName>
    <definedName name="HFDDDDD" localSheetId="6">{#N/A,#N/A,FALSE,"기안지";#N/A,#N/A,FALSE,"통신지"}</definedName>
    <definedName name="HFDDDDD" localSheetId="16">{#N/A,#N/A,FALSE,"기안지";#N/A,#N/A,FALSE,"통신지"}</definedName>
    <definedName name="HFDDDDD" localSheetId="9">{#N/A,#N/A,FALSE,"기안지";#N/A,#N/A,FALSE,"통신지"}</definedName>
    <definedName name="HFDDDDD" localSheetId="8">{#N/A,#N/A,FALSE,"기안지";#N/A,#N/A,FALSE,"통신지"}</definedName>
    <definedName name="HFDDDDD" localSheetId="1">{#N/A,#N/A,FALSE,"기안지";#N/A,#N/A,FALSE,"통신지"}</definedName>
    <definedName name="HFDDDDD">{#N/A,#N/A,FALSE,"기안지";#N/A,#N/A,FALSE,"통신지"}</definedName>
    <definedName name="hfgk" localSheetId="8">#REF!</definedName>
    <definedName name="hfgk">#REF!</definedName>
    <definedName name="hfh" localSheetId="8">#REF!</definedName>
    <definedName name="hfh">#REF!</definedName>
    <definedName name="hgf" localSheetId="8">#REF!</definedName>
    <definedName name="hgf">#REF!</definedName>
    <definedName name="HGFH" localSheetId="8">#REF!</definedName>
    <definedName name="HGFH">#REF!</definedName>
    <definedName name="hgfhg" localSheetId="8">#REF!</definedName>
    <definedName name="hgfhg">#REF!</definedName>
    <definedName name="HGKUK" localSheetId="8">#REF!</definedName>
    <definedName name="HGKUK">#REF!</definedName>
    <definedName name="hhh" localSheetId="8">#REF!</definedName>
    <definedName name="hhh">#REF!</definedName>
    <definedName name="hhhhh" localSheetId="8">#REF!</definedName>
    <definedName name="hhhhh">#REF!</definedName>
    <definedName name="hhhhhftre" localSheetId="11">{#N/A,#N/A,FALSE,"현장 NCR 분석";#N/A,#N/A,FALSE,"현장품질감사";#N/A,#N/A,FALSE,"현장품질감사"}</definedName>
    <definedName name="hhhhhftre" localSheetId="4">{#N/A,#N/A,FALSE,"현장 NCR 분석";#N/A,#N/A,FALSE,"현장품질감사";#N/A,#N/A,FALSE,"현장품질감사"}</definedName>
    <definedName name="hhhhhftre" localSheetId="7">{#N/A,#N/A,FALSE,"현장 NCR 분석";#N/A,#N/A,FALSE,"현장품질감사";#N/A,#N/A,FALSE,"현장품질감사"}</definedName>
    <definedName name="hhhhhftre" localSheetId="6">{#N/A,#N/A,FALSE,"현장 NCR 분석";#N/A,#N/A,FALSE,"현장품질감사";#N/A,#N/A,FALSE,"현장품질감사"}</definedName>
    <definedName name="hhhhhftre" localSheetId="16">{#N/A,#N/A,FALSE,"현장 NCR 분석";#N/A,#N/A,FALSE,"현장품질감사";#N/A,#N/A,FALSE,"현장품질감사"}</definedName>
    <definedName name="hhhhhftre" localSheetId="9">{#N/A,#N/A,FALSE,"현장 NCR 분석";#N/A,#N/A,FALSE,"현장품질감사";#N/A,#N/A,FALSE,"현장품질감사"}</definedName>
    <definedName name="hhhhhftre" localSheetId="8">{#N/A,#N/A,FALSE,"현장 NCR 분석";#N/A,#N/A,FALSE,"현장품질감사";#N/A,#N/A,FALSE,"현장품질감사"}</definedName>
    <definedName name="hhhhhftre" localSheetId="1">{#N/A,#N/A,FALSE,"현장 NCR 분석";#N/A,#N/A,FALSE,"현장품질감사";#N/A,#N/A,FALSE,"현장품질감사"}</definedName>
    <definedName name="hhhhhftre">{#N/A,#N/A,FALSE,"현장 NCR 분석";#N/A,#N/A,FALSE,"현장품질감사";#N/A,#N/A,FALSE,"현장품질감사"}</definedName>
    <definedName name="hhhlll" localSheetId="0">{"'Sheet1'!$L$16"}</definedName>
    <definedName name="hhhlll" localSheetId="11">{"'Sheet1'!$L$16"}</definedName>
    <definedName name="hhhlll" localSheetId="4">{"'Sheet1'!$L$16"}</definedName>
    <definedName name="hhhlll" localSheetId="7">{"'Sheet1'!$L$16"}</definedName>
    <definedName name="hhhlll" localSheetId="6">{"'Sheet1'!$L$16"}</definedName>
    <definedName name="hhhlll" localSheetId="16">{"'Sheet1'!$L$16"}</definedName>
    <definedName name="hhhlll" localSheetId="9">{"'Sheet1'!$L$16"}</definedName>
    <definedName name="hhhlll" localSheetId="8">{"'Sheet1'!$L$16"}</definedName>
    <definedName name="hhhlll" localSheetId="1">{"'Sheet1'!$L$16"}</definedName>
    <definedName name="hhhlll">{"'Sheet1'!$L$16"}</definedName>
    <definedName name="hi" localSheetId="11">{"'Sheet1'!$L$16"}</definedName>
    <definedName name="hi" localSheetId="4">{"'Sheet1'!$L$16"}</definedName>
    <definedName name="hi" localSheetId="7">{"'Sheet1'!$L$16"}</definedName>
    <definedName name="hi" localSheetId="6">{"'Sheet1'!$L$16"}</definedName>
    <definedName name="hi" localSheetId="16">{"'Sheet1'!$L$16"}</definedName>
    <definedName name="hi" localSheetId="9">{"'Sheet1'!$L$16"}</definedName>
    <definedName name="hi" localSheetId="8">{"'Sheet1'!$L$16"}</definedName>
    <definedName name="hi" localSheetId="1">{"'Sheet1'!$L$16"}</definedName>
    <definedName name="hi">{"'Sheet1'!$L$16"}</definedName>
    <definedName name="HiddenRows" localSheetId="11">#REF!</definedName>
    <definedName name="HiddenRows" localSheetId="4">#REF!</definedName>
    <definedName name="HiddenRows" localSheetId="7">#REF!</definedName>
    <definedName name="HiddenRows" localSheetId="5">#REF!</definedName>
    <definedName name="HiddenRows" localSheetId="6">#REF!</definedName>
    <definedName name="HiddenRows" localSheetId="16">#REF!</definedName>
    <definedName name="HiddenRows" localSheetId="9">#REF!</definedName>
    <definedName name="HiddenRows" localSheetId="12">#REF!</definedName>
    <definedName name="HiddenRows" localSheetId="13">#REF!</definedName>
    <definedName name="HiddenRows" localSheetId="15">#REF!</definedName>
    <definedName name="HiddenRows" localSheetId="10">#REF!</definedName>
    <definedName name="HiddenRows" localSheetId="8">#REF!</definedName>
    <definedName name="HiddenRows" localSheetId="1">#REF!</definedName>
    <definedName name="HiddenRows">#REF!</definedName>
    <definedName name="HJHH" localSheetId="8">#REF!</definedName>
    <definedName name="HJHH">#REF!</definedName>
    <definedName name="hjhjhj" localSheetId="11">{#N/A,#N/A,FALSE,"기안지";#N/A,#N/A,FALSE,"통신지"}</definedName>
    <definedName name="hjhjhj" localSheetId="4">{#N/A,#N/A,FALSE,"기안지";#N/A,#N/A,FALSE,"통신지"}</definedName>
    <definedName name="hjhjhj" localSheetId="7">{#N/A,#N/A,FALSE,"기안지";#N/A,#N/A,FALSE,"통신지"}</definedName>
    <definedName name="hjhjhj" localSheetId="6">{#N/A,#N/A,FALSE,"기안지";#N/A,#N/A,FALSE,"통신지"}</definedName>
    <definedName name="hjhjhj" localSheetId="16">{#N/A,#N/A,FALSE,"기안지";#N/A,#N/A,FALSE,"통신지"}</definedName>
    <definedName name="hjhjhj" localSheetId="9">{#N/A,#N/A,FALSE,"기안지";#N/A,#N/A,FALSE,"통신지"}</definedName>
    <definedName name="hjhjhj" localSheetId="8">{#N/A,#N/A,FALSE,"기안지";#N/A,#N/A,FALSE,"통신지"}</definedName>
    <definedName name="hjhjhj" localSheetId="1">{#N/A,#N/A,FALSE,"기안지";#N/A,#N/A,FALSE,"통신지"}</definedName>
    <definedName name="hjhjhj">{#N/A,#N/A,FALSE,"기안지";#N/A,#N/A,FALSE,"통신지"}</definedName>
    <definedName name="HK" localSheetId="14">[19]Notes!$A$31:$B$44</definedName>
    <definedName name="HK">[19]Notes!$A$31:$B$44</definedName>
    <definedName name="HKJHJ" localSheetId="8">#REF!</definedName>
    <definedName name="HKJHJ">#REF!</definedName>
    <definedName name="hoanthien" localSheetId="8">#REF!</definedName>
    <definedName name="hoanthien">#REF!</definedName>
    <definedName name="hp" localSheetId="11">{"'Sheet1'!$L$16"}</definedName>
    <definedName name="hp" localSheetId="4">{"'Sheet1'!$L$16"}</definedName>
    <definedName name="hp" localSheetId="7">{"'Sheet1'!$L$16"}</definedName>
    <definedName name="hp" localSheetId="6">{"'Sheet1'!$L$16"}</definedName>
    <definedName name="hp" localSheetId="16">{"'Sheet1'!$L$16"}</definedName>
    <definedName name="hp" localSheetId="9">{"'Sheet1'!$L$16"}</definedName>
    <definedName name="hp" localSheetId="8">{"'Sheet1'!$L$16"}</definedName>
    <definedName name="hp" localSheetId="1">{"'Sheet1'!$L$16"}</definedName>
    <definedName name="hp">{"'Sheet1'!$L$16"}</definedName>
    <definedName name="hrtt" localSheetId="8">#REF!</definedName>
    <definedName name="hrtt">#REF!</definedName>
    <definedName name="HS" localSheetId="11">#REF!</definedName>
    <definedName name="HS" localSheetId="9">#REF!</definedName>
    <definedName name="HS" localSheetId="14">#REF!</definedName>
    <definedName name="HS" localSheetId="8">#REF!</definedName>
    <definedName name="HS">#REF!</definedName>
    <definedName name="HSNC">[14]Du_lieu!$C$6</definedName>
    <definedName name="hsvl" localSheetId="11">#REF!</definedName>
    <definedName name="hsvl" localSheetId="9">#REF!</definedName>
    <definedName name="hsvl" localSheetId="14">#REF!</definedName>
    <definedName name="hsvl" localSheetId="8">#REF!</definedName>
    <definedName name="hsvl">#REF!</definedName>
    <definedName name="HT" localSheetId="11">'[20]TKE-HT-TR1'!#REF!</definedName>
    <definedName name="HT" localSheetId="9">'[20]TKE-HT-TR1'!#REF!</definedName>
    <definedName name="HT" localSheetId="8">'[20]TKE-HT-TR1'!#REF!</definedName>
    <definedName name="HT">'[20]TKE-HT-TR1'!#REF!</definedName>
    <definedName name="hteye" localSheetId="1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4">{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7">{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1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9">{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8">#REF!</definedName>
    <definedName name="hteye" localSheetId="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ML_CodePage">950</definedName>
    <definedName name="HTML_Control" localSheetId="0">{"'Sheet1'!$L$16"}</definedName>
    <definedName name="HTML_Control" localSheetId="11">{"'Sheet1'!$L$16"}</definedName>
    <definedName name="HTML_Control" localSheetId="4">{"'Sheet1'!$L$16"}</definedName>
    <definedName name="HTML_Control" localSheetId="7">{"'Sheet1'!$L$16"}</definedName>
    <definedName name="HTML_Control" localSheetId="6">{"'Sheet1'!$L$16"}</definedName>
    <definedName name="HTML_Control" localSheetId="16">{"'Sheet1'!$L$16"}</definedName>
    <definedName name="HTML_Control" localSheetId="9">{"'Sheet1'!$L$16"}</definedName>
    <definedName name="HTML_Control" localSheetId="8">{"'Sheet1'!$L$16"}</definedName>
    <definedName name="HTML_Control" localSheetId="1">{"'Sheet1'!$L$16"}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 localSheetId="11">{"'Sheet1'!$L$16"}</definedName>
    <definedName name="hu" localSheetId="4">{"'Sheet1'!$L$16"}</definedName>
    <definedName name="hu" localSheetId="7">{"'Sheet1'!$L$16"}</definedName>
    <definedName name="hu" localSheetId="6">{"'Sheet1'!$L$16"}</definedName>
    <definedName name="hu" localSheetId="16">{"'Sheet1'!$L$16"}</definedName>
    <definedName name="hu" localSheetId="9">{"'Sheet1'!$L$16"}</definedName>
    <definedName name="hu" localSheetId="8">{"'Sheet1'!$L$16"}</definedName>
    <definedName name="hu" localSheetId="1">{"'Sheet1'!$L$16"}</definedName>
    <definedName name="hu">{"'Sheet1'!$L$16"}</definedName>
    <definedName name="HUH" localSheetId="8">#REF!</definedName>
    <definedName name="HUH">#REF!</definedName>
    <definedName name="HUHU" localSheetId="8">#REF!</definedName>
    <definedName name="HUHU">#REF!</definedName>
    <definedName name="HUHUH" localSheetId="8">#REF!</definedName>
    <definedName name="HUHUH">#REF!</definedName>
    <definedName name="huy" localSheetId="0">{"'Sheet1'!$L$16"}</definedName>
    <definedName name="huy" localSheetId="11">{"'Sheet1'!$L$16"}</definedName>
    <definedName name="huy" localSheetId="4">{"'Sheet1'!$L$16"}</definedName>
    <definedName name="huy" localSheetId="7">{"'Sheet1'!$L$16"}</definedName>
    <definedName name="huy" localSheetId="6">{"'Sheet1'!$L$16"}</definedName>
    <definedName name="huy" localSheetId="16">{"'Sheet1'!$L$16"}</definedName>
    <definedName name="huy" localSheetId="9">{"'Sheet1'!$L$16"}</definedName>
    <definedName name="huy" localSheetId="8">{"'Sheet1'!$L$16"}</definedName>
    <definedName name="huy" localSheetId="1">{"'Sheet1'!$L$16"}</definedName>
    <definedName name="huy">{"'Sheet1'!$L$16"}</definedName>
    <definedName name="IIJELLSS"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n" localSheetId="0">{"'Sheet1'!$L$16"}</definedName>
    <definedName name="in" localSheetId="11">{"'Sheet1'!$L$16"}</definedName>
    <definedName name="in" localSheetId="4">{"'Sheet1'!$L$16"}</definedName>
    <definedName name="in" localSheetId="7">{"'Sheet1'!$L$16"}</definedName>
    <definedName name="in" localSheetId="6">{"'Sheet1'!$L$16"}</definedName>
    <definedName name="in" localSheetId="16">{"'Sheet1'!$L$16"}</definedName>
    <definedName name="in" localSheetId="9">{"'Sheet1'!$L$16"}</definedName>
    <definedName name="in" localSheetId="8">{"'Sheet1'!$L$16"}</definedName>
    <definedName name="in" localSheetId="1">{"'Sheet1'!$L$16"}</definedName>
    <definedName name="in">{"'Sheet1'!$L$16"}</definedName>
    <definedName name="ityityit" localSheetId="11">{#N/A,#N/A,FALSE,"변경관리예산";#N/A,#N/A,FALSE,"변경장비예산";#N/A,#N/A,FALSE,"변경준설예산";#N/A,#N/A,FALSE,"변경철구예산"}</definedName>
    <definedName name="ityityit" localSheetId="4">{#N/A,#N/A,FALSE,"변경관리예산";#N/A,#N/A,FALSE,"변경장비예산";#N/A,#N/A,FALSE,"변경준설예산";#N/A,#N/A,FALSE,"변경철구예산"}</definedName>
    <definedName name="ityityit" localSheetId="7">{#N/A,#N/A,FALSE,"변경관리예산";#N/A,#N/A,FALSE,"변경장비예산";#N/A,#N/A,FALSE,"변경준설예산";#N/A,#N/A,FALSE,"변경철구예산"}</definedName>
    <definedName name="ityityit" localSheetId="6">{#N/A,#N/A,FALSE,"변경관리예산";#N/A,#N/A,FALSE,"변경장비예산";#N/A,#N/A,FALSE,"변경준설예산";#N/A,#N/A,FALSE,"변경철구예산"}</definedName>
    <definedName name="ityityit" localSheetId="16">{#N/A,#N/A,FALSE,"변경관리예산";#N/A,#N/A,FALSE,"변경장비예산";#N/A,#N/A,FALSE,"변경준설예산";#N/A,#N/A,FALSE,"변경철구예산"}</definedName>
    <definedName name="ityityit" localSheetId="9">{#N/A,#N/A,FALSE,"변경관리예산";#N/A,#N/A,FALSE,"변경장비예산";#N/A,#N/A,FALSE,"변경준설예산";#N/A,#N/A,FALSE,"변경철구예산"}</definedName>
    <definedName name="ityityit" localSheetId="8">#REF!</definedName>
    <definedName name="ityityit" localSheetId="1">{#N/A,#N/A,FALSE,"변경관리예산";#N/A,#N/A,FALSE,"변경장비예산";#N/A,#N/A,FALSE,"변경준설예산";#N/A,#N/A,FALSE,"변경철구예산"}</definedName>
    <definedName name="ityityit">{#N/A,#N/A,FALSE,"변경관리예산";#N/A,#N/A,FALSE,"변경장비예산";#N/A,#N/A,FALSE,"변경준설예산";#N/A,#N/A,FALSE,"변경철구예산"}</definedName>
    <definedName name="iutrir" localSheetId="11">{#N/A,#N/A,FALSE,"부대1"}</definedName>
    <definedName name="iutrir" localSheetId="4">{#N/A,#N/A,FALSE,"부대1"}</definedName>
    <definedName name="iutrir" localSheetId="7">{#N/A,#N/A,FALSE,"부대1"}</definedName>
    <definedName name="iutrir" localSheetId="6">{#N/A,#N/A,FALSE,"부대1"}</definedName>
    <definedName name="iutrir" localSheetId="16">{#N/A,#N/A,FALSE,"부대1"}</definedName>
    <definedName name="iutrir" localSheetId="9">{#N/A,#N/A,FALSE,"부대1"}</definedName>
    <definedName name="iutrir" localSheetId="8">#REF!</definedName>
    <definedName name="iutrir" localSheetId="1">{#N/A,#N/A,FALSE,"부대1"}</definedName>
    <definedName name="iutrir">{#N/A,#N/A,FALSE,"부대1"}</definedName>
    <definedName name="J"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14">#REF!</definedName>
    <definedName name="J"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gjfjfj" localSheetId="11">#REF!</definedName>
    <definedName name="jfgjfjfj" localSheetId="4">#REF!</definedName>
    <definedName name="jfgjfjfj" localSheetId="7">#REF!</definedName>
    <definedName name="jfgjfjfj" localSheetId="5">#REF!</definedName>
    <definedName name="jfgjfjfj" localSheetId="6">#REF!</definedName>
    <definedName name="jfgjfjfj" localSheetId="16">#REF!</definedName>
    <definedName name="jfgjfjfj" localSheetId="9">#REF!</definedName>
    <definedName name="jfgjfjfj" localSheetId="12">#REF!</definedName>
    <definedName name="jfgjfjfj" localSheetId="13">#REF!</definedName>
    <definedName name="jfgjfjfj" localSheetId="15">#REF!</definedName>
    <definedName name="jfgjfjfj" localSheetId="10">#REF!</definedName>
    <definedName name="jfgjfjfj" localSheetId="8">#REF!</definedName>
    <definedName name="jfgjfjfj" localSheetId="1">#REF!</definedName>
    <definedName name="jfgjfjfj">#REF!</definedName>
    <definedName name="JFH" localSheetId="8">#REF!</definedName>
    <definedName name="JFH">#REF!</definedName>
    <definedName name="JHG" localSheetId="8">#REF!</definedName>
    <definedName name="JHG">#REF!</definedName>
    <definedName name="JHGH" localSheetId="8">#REF!</definedName>
    <definedName name="JHGH">#REF!</definedName>
    <definedName name="jhjh" localSheetId="11">{#N/A,#N/A,FALSE,"기안지";#N/A,#N/A,FALSE,"통신지"}</definedName>
    <definedName name="jhjh" localSheetId="4">{#N/A,#N/A,FALSE,"기안지";#N/A,#N/A,FALSE,"통신지"}</definedName>
    <definedName name="jhjh" localSheetId="7">{#N/A,#N/A,FALSE,"기안지";#N/A,#N/A,FALSE,"통신지"}</definedName>
    <definedName name="jhjh" localSheetId="6">{#N/A,#N/A,FALSE,"기안지";#N/A,#N/A,FALSE,"통신지"}</definedName>
    <definedName name="jhjh" localSheetId="16">{#N/A,#N/A,FALSE,"기안지";#N/A,#N/A,FALSE,"통신지"}</definedName>
    <definedName name="jhjh" localSheetId="9">{#N/A,#N/A,FALSE,"기안지";#N/A,#N/A,FALSE,"통신지"}</definedName>
    <definedName name="jhjh" localSheetId="8">{#N/A,#N/A,FALSE,"기안지";#N/A,#N/A,FALSE,"통신지"}</definedName>
    <definedName name="jhjh" localSheetId="1">{#N/A,#N/A,FALSE,"기안지";#N/A,#N/A,FALSE,"통신지"}</definedName>
    <definedName name="jhjh">{#N/A,#N/A,FALSE,"기안지";#N/A,#N/A,FALSE,"통신지"}</definedName>
    <definedName name="ji" localSheetId="8">#REF!</definedName>
    <definedName name="ji">#REF!</definedName>
    <definedName name="jjddftg" localSheetId="11">{#N/A,#N/A,FALSE,"현장 NCR 분석";#N/A,#N/A,FALSE,"현장품질감사";#N/A,#N/A,FALSE,"현장품질감사"}</definedName>
    <definedName name="jjddftg" localSheetId="4">{#N/A,#N/A,FALSE,"현장 NCR 분석";#N/A,#N/A,FALSE,"현장품질감사";#N/A,#N/A,FALSE,"현장품질감사"}</definedName>
    <definedName name="jjddftg" localSheetId="7">{#N/A,#N/A,FALSE,"현장 NCR 분석";#N/A,#N/A,FALSE,"현장품질감사";#N/A,#N/A,FALSE,"현장품질감사"}</definedName>
    <definedName name="jjddftg" localSheetId="6">{#N/A,#N/A,FALSE,"현장 NCR 분석";#N/A,#N/A,FALSE,"현장품질감사";#N/A,#N/A,FALSE,"현장품질감사"}</definedName>
    <definedName name="jjddftg" localSheetId="16">{#N/A,#N/A,FALSE,"현장 NCR 분석";#N/A,#N/A,FALSE,"현장품질감사";#N/A,#N/A,FALSE,"현장품질감사"}</definedName>
    <definedName name="jjddftg" localSheetId="9">{#N/A,#N/A,FALSE,"현장 NCR 분석";#N/A,#N/A,FALSE,"현장품질감사";#N/A,#N/A,FALSE,"현장품질감사"}</definedName>
    <definedName name="jjddftg" localSheetId="8">{#N/A,#N/A,FALSE,"현장 NCR 분석";#N/A,#N/A,FALSE,"현장품질감사";#N/A,#N/A,FALSE,"현장품질감사"}</definedName>
    <definedName name="jjddftg" localSheetId="1">{#N/A,#N/A,FALSE,"현장 NCR 분석";#N/A,#N/A,FALSE,"현장품질감사";#N/A,#N/A,FALSE,"현장품질감사"}</definedName>
    <definedName name="jjddftg">{#N/A,#N/A,FALSE,"현장 NCR 분석";#N/A,#N/A,FALSE,"현장품질감사";#N/A,#N/A,FALSE,"현장품질감사"}</definedName>
    <definedName name="JJFORS"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kk" localSheetId="0">{"'Sheet1'!$L$16"}</definedName>
    <definedName name="jjkk" localSheetId="11">{"'Sheet1'!$L$16"}</definedName>
    <definedName name="jjkk" localSheetId="4">{"'Sheet1'!$L$16"}</definedName>
    <definedName name="jjkk" localSheetId="7">{"'Sheet1'!$L$16"}</definedName>
    <definedName name="jjkk" localSheetId="6">{"'Sheet1'!$L$16"}</definedName>
    <definedName name="jjkk" localSheetId="16">{"'Sheet1'!$L$16"}</definedName>
    <definedName name="jjkk" localSheetId="9">{"'Sheet1'!$L$16"}</definedName>
    <definedName name="jjkk" localSheetId="8">{"'Sheet1'!$L$16"}</definedName>
    <definedName name="jjkk" localSheetId="1">{"'Sheet1'!$L$16"}</definedName>
    <definedName name="jjkk">{"'Sheet1'!$L$16"}</definedName>
    <definedName name="JJSUWE"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8">#REF!</definedName>
    <definedName name="JKH">#REF!</definedName>
    <definedName name="JPY" localSheetId="11">#REF!</definedName>
    <definedName name="JPY" localSheetId="9">#REF!</definedName>
    <definedName name="JPY" localSheetId="8">#REF!</definedName>
    <definedName name="JPY">#REF!</definedName>
    <definedName name="jsdjs" localSheetId="0">{"'Sheet1'!$L$16"}</definedName>
    <definedName name="jsdjs" localSheetId="11">{"'Sheet1'!$L$16"}</definedName>
    <definedName name="jsdjs" localSheetId="4">{"'Sheet1'!$L$16"}</definedName>
    <definedName name="jsdjs" localSheetId="7">{"'Sheet1'!$L$16"}</definedName>
    <definedName name="jsdjs" localSheetId="6">{"'Sheet1'!$L$16"}</definedName>
    <definedName name="jsdjs" localSheetId="16">{"'Sheet1'!$L$16"}</definedName>
    <definedName name="jsdjs" localSheetId="9">{"'Sheet1'!$L$16"}</definedName>
    <definedName name="jsdjs" localSheetId="8">{"'Sheet1'!$L$16"}</definedName>
    <definedName name="jsdjs" localSheetId="1">{"'Sheet1'!$L$16"}</definedName>
    <definedName name="jsdjs">{"'Sheet1'!$L$16"}</definedName>
    <definedName name="JSHS"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rujt" localSheetId="11">{#N/A,#N/A,FALSE,"부대2"}</definedName>
    <definedName name="jtrujt" localSheetId="4">{#N/A,#N/A,FALSE,"부대2"}</definedName>
    <definedName name="jtrujt" localSheetId="7">{#N/A,#N/A,FALSE,"부대2"}</definedName>
    <definedName name="jtrujt" localSheetId="6">{#N/A,#N/A,FALSE,"부대2"}</definedName>
    <definedName name="jtrujt" localSheetId="16">{#N/A,#N/A,FALSE,"부대2"}</definedName>
    <definedName name="jtrujt" localSheetId="9">{#N/A,#N/A,FALSE,"부대2"}</definedName>
    <definedName name="jtrujt" localSheetId="8">#REF!</definedName>
    <definedName name="jtrujt" localSheetId="1">{#N/A,#N/A,FALSE,"부대2"}</definedName>
    <definedName name="jtrujt">{#N/A,#N/A,FALSE,"부대2"}</definedName>
    <definedName name="jytdj" localSheetId="11">{#N/A,#N/A,FALSE,"Chi tiÆt"}</definedName>
    <definedName name="jytdj" localSheetId="4">{#N/A,#N/A,FALSE,"Chi tiÆt"}</definedName>
    <definedName name="jytdj" localSheetId="7">{#N/A,#N/A,FALSE,"Chi tiÆt"}</definedName>
    <definedName name="jytdj" localSheetId="6">{#N/A,#N/A,FALSE,"Chi tiÆt"}</definedName>
    <definedName name="jytdj" localSheetId="16">{#N/A,#N/A,FALSE,"Chi tiÆt"}</definedName>
    <definedName name="jytdj" localSheetId="9">{#N/A,#N/A,FALSE,"Chi tiÆt"}</definedName>
    <definedName name="jytdj" localSheetId="8">{#N/A,#N/A,FALSE,"Chi tiÆt"}</definedName>
    <definedName name="jytdj" localSheetId="1">{#N/A,#N/A,FALSE,"Chi tiÆt"}</definedName>
    <definedName name="jytdj">{#N/A,#N/A,FALSE,"Chi tiÆt"}</definedName>
    <definedName name="k" localSheetId="11">{"Offgrid",#N/A,FALSE,"OFFGRID";"Region",#N/A,FALSE,"REGION";"Offgrid -2",#N/A,FALSE,"OFFGRID";"WTP",#N/A,FALSE,"WTP";"WTP -2",#N/A,FALSE,"WTP";"Project",#N/A,FALSE,"PROJECT";"Summary -2",#N/A,FALSE,"SUMMARY"}</definedName>
    <definedName name="k" localSheetId="4">{"Offgrid",#N/A,FALSE,"OFFGRID";"Region",#N/A,FALSE,"REGION";"Offgrid -2",#N/A,FALSE,"OFFGRID";"WTP",#N/A,FALSE,"WTP";"WTP -2",#N/A,FALSE,"WTP";"Project",#N/A,FALSE,"PROJECT";"Summary -2",#N/A,FALSE,"SUMMARY"}</definedName>
    <definedName name="k" localSheetId="7">{"Offgrid",#N/A,FALSE,"OFFGRID";"Region",#N/A,FALSE,"REGION";"Offgrid -2",#N/A,FALSE,"OFFGRID";"WTP",#N/A,FALSE,"WTP";"WTP -2",#N/A,FALSE,"WTP";"Project",#N/A,FALSE,"PROJECT";"Summary -2",#N/A,FALSE,"SUMMARY"}</definedName>
    <definedName name="k" localSheetId="6">{"Offgrid",#N/A,FALSE,"OFFGRID";"Region",#N/A,FALSE,"REGION";"Offgrid -2",#N/A,FALSE,"OFFGRID";"WTP",#N/A,FALSE,"WTP";"WTP -2",#N/A,FALSE,"WTP";"Project",#N/A,FALSE,"PROJECT";"Summary -2",#N/A,FALSE,"SUMMARY"}</definedName>
    <definedName name="k" localSheetId="16">{"Offgrid",#N/A,FALSE,"OFFGRID";"Region",#N/A,FALSE,"REGION";"Offgrid -2",#N/A,FALSE,"OFFGRID";"WTP",#N/A,FALSE,"WTP";"WTP -2",#N/A,FALSE,"WTP";"Project",#N/A,FALSE,"PROJECT";"Summary -2",#N/A,FALSE,"SUMMARY"}</definedName>
    <definedName name="k" localSheetId="9">{"Offgrid",#N/A,FALSE,"OFFGRID";"Region",#N/A,FALSE,"REGION";"Offgrid -2",#N/A,FALSE,"OFFGRID";"WTP",#N/A,FALSE,"WTP";"WTP -2",#N/A,FALSE,"WTP";"Project",#N/A,FALSE,"PROJECT";"Summary -2",#N/A,FALSE,"SUMMARY"}</definedName>
    <definedName name="k" localSheetId="8">{"Offgrid",#N/A,FALSE,"OFFGRID";"Region",#N/A,FALSE,"REGION";"Offgrid -2",#N/A,FALSE,"OFFGRID";"WTP",#N/A,FALSE,"WTP";"WTP -2",#N/A,FALSE,"WTP";"Project",#N/A,FALSE,"PROJECT";"Summary -2",#N/A,FALSE,"SUMMARY"}</definedName>
    <definedName name="k" localSheetId="1">{"Offgrid",#N/A,FALSE,"OFFGRID";"Region",#N/A,FALSE,"REGION";"Offgrid -2",#N/A,FALSE,"OFFGRID";"WTP",#N/A,FALSE,"WTP";"WTP -2",#N/A,FALSE,"WTP";"Project",#N/A,FALSE,"PROJECT";"Summary -2",#N/A,FALSE,"SUMMARY"}</definedName>
    <definedName name="k">{"Offgrid",#N/A,FALSE,"OFFGRID";"Region",#N/A,FALSE,"REGION";"Offgrid -2",#N/A,FALSE,"OFFGRID";"WTP",#N/A,FALSE,"WTP";"WTP -2",#N/A,FALSE,"WTP";"Project",#N/A,FALSE,"PROJECT";"Summary -2",#N/A,FALSE,"SUMMARY"}</definedName>
    <definedName name="kb" localSheetId="11">{"'Sheet1'!$L$16"}</definedName>
    <definedName name="kb" localSheetId="4">{"'Sheet1'!$L$16"}</definedName>
    <definedName name="kb" localSheetId="7">{"'Sheet1'!$L$16"}</definedName>
    <definedName name="kb" localSheetId="6">{"'Sheet1'!$L$16"}</definedName>
    <definedName name="kb" localSheetId="16">{"'Sheet1'!$L$16"}</definedName>
    <definedName name="kb" localSheetId="9">{"'Sheet1'!$L$16"}</definedName>
    <definedName name="kb" localSheetId="8">{"'Sheet1'!$L$16"}</definedName>
    <definedName name="kb" localSheetId="1">{"'Sheet1'!$L$16"}</definedName>
    <definedName name="kb">{"'Sheet1'!$L$16"}</definedName>
    <definedName name="KCThep" localSheetId="0">{"'Sheet1'!$L$16"}</definedName>
    <definedName name="KCThep" localSheetId="11">{"'Sheet1'!$L$16"}</definedName>
    <definedName name="KCThep" localSheetId="4">{"'Sheet1'!$L$16"}</definedName>
    <definedName name="KCThep" localSheetId="7">{"'Sheet1'!$L$16"}</definedName>
    <definedName name="KCThep" localSheetId="6">{"'Sheet1'!$L$16"}</definedName>
    <definedName name="KCThep" localSheetId="16">{"'Sheet1'!$L$16"}</definedName>
    <definedName name="KCThep" localSheetId="9">{"'Sheet1'!$L$16"}</definedName>
    <definedName name="KCThep" localSheetId="8">{"'Sheet1'!$L$16"}</definedName>
    <definedName name="KCThep" localSheetId="1">{"'Sheet1'!$L$16"}</definedName>
    <definedName name="KCThep">{"'Sheet1'!$L$16"}</definedName>
    <definedName name="kdkdk" localSheetId="8">#REF!</definedName>
    <definedName name="kdkdk">#REF!</definedName>
    <definedName name="kek" localSheetId="8">#REF!</definedName>
    <definedName name="kek">#REF!</definedName>
    <definedName name="KHGDFKHGFJKGF" localSheetId="8">#REF!</definedName>
    <definedName name="KHGDFKHGFJKGF">#REF!</definedName>
    <definedName name="khongtruotgia" localSheetId="0">{"'Sheet1'!$L$16"}</definedName>
    <definedName name="khongtruotgia" localSheetId="11">{"'Sheet1'!$L$16"}</definedName>
    <definedName name="khongtruotgia" localSheetId="4">{"'Sheet1'!$L$16"}</definedName>
    <definedName name="khongtruotgia" localSheetId="7">{"'Sheet1'!$L$16"}</definedName>
    <definedName name="khongtruotgia" localSheetId="6">{"'Sheet1'!$L$16"}</definedName>
    <definedName name="khongtruotgia" localSheetId="16">{"'Sheet1'!$L$16"}</definedName>
    <definedName name="khongtruotgia" localSheetId="9">{"'Sheet1'!$L$16"}</definedName>
    <definedName name="khongtruotgia" localSheetId="8">{"'Sheet1'!$L$16"}</definedName>
    <definedName name="khongtruotgia" localSheetId="1">{"'Sheet1'!$L$16"}</definedName>
    <definedName name="khongtruotgia">{"'Sheet1'!$L$16"}</definedName>
    <definedName name="kj" localSheetId="0">#REF!</definedName>
    <definedName name="kj" localSheetId="11">#REF!</definedName>
    <definedName name="kj" localSheetId="4">#REF!</definedName>
    <definedName name="kj" localSheetId="7">#REF!</definedName>
    <definedName name="kj" localSheetId="5">#REF!</definedName>
    <definedName name="kj" localSheetId="6">#REF!</definedName>
    <definedName name="kj" localSheetId="16">#REF!</definedName>
    <definedName name="kj" localSheetId="9">#REF!</definedName>
    <definedName name="kj" localSheetId="12">#REF!</definedName>
    <definedName name="kj" localSheetId="13">#REF!</definedName>
    <definedName name="kj" localSheetId="15">#REF!</definedName>
    <definedName name="kj" localSheetId="10">#REF!</definedName>
    <definedName name="kj" localSheetId="8">#REF!</definedName>
    <definedName name="kj" localSheetId="1">#REF!</definedName>
    <definedName name="kj">#REF!</definedName>
    <definedName name="kjoh" localSheetId="8">#REF!</definedName>
    <definedName name="kjoh">#REF!</definedName>
    <definedName name="KKA"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#REF!</definedName>
    <definedName name="kkk" localSheetId="11">#REF!</definedName>
    <definedName name="kkk" localSheetId="4">#REF!</definedName>
    <definedName name="kkk" localSheetId="7">#REF!</definedName>
    <definedName name="kkk" localSheetId="5">#REF!</definedName>
    <definedName name="kkk" localSheetId="6">#REF!</definedName>
    <definedName name="kkk" localSheetId="16">#REF!</definedName>
    <definedName name="kkk" localSheetId="9">#REF!</definedName>
    <definedName name="kkk" localSheetId="12">#REF!</definedName>
    <definedName name="kkk" localSheetId="13">#REF!</definedName>
    <definedName name="kkk" localSheetId="15">#REF!</definedName>
    <definedName name="kkk" localSheetId="10">#REF!</definedName>
    <definedName name="kkk" localSheetId="8">#REF!</definedName>
    <definedName name="kkk" localSheetId="1">#REF!</definedName>
    <definedName name="kkk">#REF!</definedName>
    <definedName name="KKKD"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 localSheetId="8">#REF!</definedName>
    <definedName name="kl">#REF!</definedName>
    <definedName name="KLVL1" localSheetId="11">#REF!</definedName>
    <definedName name="KLVL1" localSheetId="9">#REF!</definedName>
    <definedName name="KLVL1" localSheetId="14">#REF!</definedName>
    <definedName name="KLVL1" localSheetId="8">#REF!</definedName>
    <definedName name="KLVL1">#REF!</definedName>
    <definedName name="KNDAT_CHUA_SU_DUNG" localSheetId="8">#REF!</definedName>
    <definedName name="KNDAT_CHUA_SU_DUNG">#REF!</definedName>
    <definedName name="ksksks" localSheetId="11">#REF!</definedName>
    <definedName name="ksksks" localSheetId="4">#REF!</definedName>
    <definedName name="ksksks" localSheetId="7">#REF!</definedName>
    <definedName name="ksksks" localSheetId="5">#REF!</definedName>
    <definedName name="ksksks" localSheetId="6">#REF!</definedName>
    <definedName name="ksksks" localSheetId="16">#REF!</definedName>
    <definedName name="ksksks" localSheetId="9">#REF!</definedName>
    <definedName name="ksksks" localSheetId="12">#REF!</definedName>
    <definedName name="ksksks" localSheetId="13">#REF!</definedName>
    <definedName name="ksksks" localSheetId="15">#REF!</definedName>
    <definedName name="ksksks" localSheetId="10">#REF!</definedName>
    <definedName name="ksksks" localSheetId="8">#REF!</definedName>
    <definedName name="ksksks" localSheetId="1">#REF!</definedName>
    <definedName name="ksksks">#REF!</definedName>
    <definedName name="kump" localSheetId="8">#REF!</definedName>
    <definedName name="kump">#REF!</definedName>
    <definedName name="LAK"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 localSheetId="11">{#N/A,#N/A,TRUE,"BT M200 da 10x20"}</definedName>
    <definedName name="lan" localSheetId="4">{#N/A,#N/A,TRUE,"BT M200 da 10x20"}</definedName>
    <definedName name="lan" localSheetId="7">{#N/A,#N/A,TRUE,"BT M200 da 10x20"}</definedName>
    <definedName name="lan" localSheetId="6">{#N/A,#N/A,TRUE,"BT M200 da 10x20"}</definedName>
    <definedName name="lan" localSheetId="16">{#N/A,#N/A,TRUE,"BT M200 da 10x20"}</definedName>
    <definedName name="lan" localSheetId="9">{#N/A,#N/A,TRUE,"BT M200 da 10x20"}</definedName>
    <definedName name="lan" localSheetId="8">#REF!</definedName>
    <definedName name="lan" localSheetId="1">{#N/A,#N/A,TRUE,"BT M200 da 10x20"}</definedName>
    <definedName name="lan">{#N/A,#N/A,TRUE,"BT M200 da 10x20"}</definedName>
    <definedName name="LEEEE" localSheetId="1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4">{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7">{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1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9">{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8">#REF!</definedName>
    <definedName name="LEEEE" localSheetId="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jl" localSheetId="8">#REF!</definedName>
    <definedName name="ljl">#REF!</definedName>
    <definedName name="LLDIEKKS"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1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4">{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7">{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1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9">{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8">#REF!</definedName>
    <definedName name="LLEE" localSheetId="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11">{#N/A,#N/A,FALSE,"特殊室（ＢＱ表）"}</definedName>
    <definedName name="lll" localSheetId="4">{#N/A,#N/A,FALSE,"特殊室（ＢＱ表）"}</definedName>
    <definedName name="lll" localSheetId="7">{#N/A,#N/A,FALSE,"特殊室（ＢＱ表）"}</definedName>
    <definedName name="lll" localSheetId="6">{#N/A,#N/A,FALSE,"特殊室（ＢＱ表）"}</definedName>
    <definedName name="lll" localSheetId="16">{#N/A,#N/A,FALSE,"特殊室（ＢＱ表）"}</definedName>
    <definedName name="lll" localSheetId="9">{#N/A,#N/A,FALSE,"特殊室（ＢＱ表）"}</definedName>
    <definedName name="lll" localSheetId="8">#REF!</definedName>
    <definedName name="lll" localSheetId="1">{#N/A,#N/A,FALSE,"特殊室（ＢＱ表）"}</definedName>
    <definedName name="lll">{#N/A,#N/A,FALSE,"特殊室（ＢＱ表）"}</definedName>
    <definedName name="LLLS"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CPD" localSheetId="8">#REF!</definedName>
    <definedName name="LOCPD">#REF!</definedName>
    <definedName name="LOIOP" localSheetId="8">#REF!</definedName>
    <definedName name="LOIOP">#REF!</definedName>
    <definedName name="lop" localSheetId="8">#REF!</definedName>
    <definedName name="lop">#REF!</definedName>
    <definedName name="lop." localSheetId="8">#REF!</definedName>
    <definedName name="lop.">#REF!</definedName>
    <definedName name="m">'[21]DON GIA'!$D$4</definedName>
    <definedName name="Mai" localSheetId="0">{"'Sheet1'!$L$16"}</definedName>
    <definedName name="Mai" localSheetId="11">{"'Sheet1'!$L$16"}</definedName>
    <definedName name="Mai" localSheetId="4">{"'Sheet1'!$L$16"}</definedName>
    <definedName name="Mai" localSheetId="7">{"'Sheet1'!$L$16"}</definedName>
    <definedName name="Mai" localSheetId="6">{"'Sheet1'!$L$16"}</definedName>
    <definedName name="Mai" localSheetId="16">{"'Sheet1'!$L$16"}</definedName>
    <definedName name="Mai" localSheetId="9">{"'Sheet1'!$L$16"}</definedName>
    <definedName name="Mai" localSheetId="8">{"'Sheet1'!$L$16"}</definedName>
    <definedName name="Mai" localSheetId="1">{"'Sheet1'!$L$16"}</definedName>
    <definedName name="Mai">{"'Sheet1'!$L$16"}</definedName>
    <definedName name="MAU" localSheetId="11">{"'Sheet1'!$L$16"}</definedName>
    <definedName name="MAU" localSheetId="4">{"'Sheet1'!$L$16"}</definedName>
    <definedName name="MAU" localSheetId="7">{"'Sheet1'!$L$16"}</definedName>
    <definedName name="MAU" localSheetId="6">{"'Sheet1'!$L$16"}</definedName>
    <definedName name="MAU" localSheetId="16">{"'Sheet1'!$L$16"}</definedName>
    <definedName name="MAU" localSheetId="9">{"'Sheet1'!$L$16"}</definedName>
    <definedName name="MAU" localSheetId="8">{"'Sheet1'!$L$16"}</definedName>
    <definedName name="MAU" localSheetId="1">{"'Sheet1'!$L$16"}</definedName>
    <definedName name="MAU">{"'Sheet1'!$L$16"}</definedName>
    <definedName name="MBM" localSheetId="8">#REF!</definedName>
    <definedName name="MBM">#REF!</definedName>
    <definedName name="MCCO" localSheetId="11">{#N/A,#N/A,FALSE,"CCTV"}</definedName>
    <definedName name="MCCO" localSheetId="4">{#N/A,#N/A,FALSE,"CCTV"}</definedName>
    <definedName name="MCCO" localSheetId="7">{#N/A,#N/A,FALSE,"CCTV"}</definedName>
    <definedName name="MCCO" localSheetId="6">{#N/A,#N/A,FALSE,"CCTV"}</definedName>
    <definedName name="MCCO" localSheetId="16">{#N/A,#N/A,FALSE,"CCTV"}</definedName>
    <definedName name="MCCO" localSheetId="9">{#N/A,#N/A,FALSE,"CCTV"}</definedName>
    <definedName name="MCCO" localSheetId="8">{#N/A,#N/A,FALSE,"CCTV"}</definedName>
    <definedName name="MCCO" localSheetId="1">{#N/A,#N/A,FALSE,"CCTV"}</definedName>
    <definedName name="MCCO">{#N/A,#N/A,FALSE,"CCTV"}</definedName>
    <definedName name="MCCO10" localSheetId="11">{#N/A,#N/A,FALSE,"CCTV"}</definedName>
    <definedName name="MCCO10" localSheetId="4">{#N/A,#N/A,FALSE,"CCTV"}</definedName>
    <definedName name="MCCO10" localSheetId="7">{#N/A,#N/A,FALSE,"CCTV"}</definedName>
    <definedName name="MCCO10" localSheetId="6">{#N/A,#N/A,FALSE,"CCTV"}</definedName>
    <definedName name="MCCO10" localSheetId="16">{#N/A,#N/A,FALSE,"CCTV"}</definedName>
    <definedName name="MCCO10" localSheetId="9">{#N/A,#N/A,FALSE,"CCTV"}</definedName>
    <definedName name="MCCO10" localSheetId="8">{#N/A,#N/A,FALSE,"CCTV"}</definedName>
    <definedName name="MCCO10" localSheetId="1">{#N/A,#N/A,FALSE,"CCTV"}</definedName>
    <definedName name="MCCO10">{#N/A,#N/A,FALSE,"CCTV"}</definedName>
    <definedName name="MCCO11" localSheetId="11">{#N/A,#N/A,FALSE,"CCTV"}</definedName>
    <definedName name="MCCO11" localSheetId="4">{#N/A,#N/A,FALSE,"CCTV"}</definedName>
    <definedName name="MCCO11" localSheetId="7">{#N/A,#N/A,FALSE,"CCTV"}</definedName>
    <definedName name="MCCO11" localSheetId="6">{#N/A,#N/A,FALSE,"CCTV"}</definedName>
    <definedName name="MCCO11" localSheetId="16">{#N/A,#N/A,FALSE,"CCTV"}</definedName>
    <definedName name="MCCO11" localSheetId="9">{#N/A,#N/A,FALSE,"CCTV"}</definedName>
    <definedName name="MCCO11" localSheetId="8">{#N/A,#N/A,FALSE,"CCTV"}</definedName>
    <definedName name="MCCO11" localSheetId="1">{#N/A,#N/A,FALSE,"CCTV"}</definedName>
    <definedName name="MCCO11">{#N/A,#N/A,FALSE,"CCTV"}</definedName>
    <definedName name="MCCO12" localSheetId="11">{#N/A,#N/A,FALSE,"CCTV"}</definedName>
    <definedName name="MCCO12" localSheetId="4">{#N/A,#N/A,FALSE,"CCTV"}</definedName>
    <definedName name="MCCO12" localSheetId="7">{#N/A,#N/A,FALSE,"CCTV"}</definedName>
    <definedName name="MCCO12" localSheetId="6">{#N/A,#N/A,FALSE,"CCTV"}</definedName>
    <definedName name="MCCO12" localSheetId="16">{#N/A,#N/A,FALSE,"CCTV"}</definedName>
    <definedName name="MCCO12" localSheetId="9">{#N/A,#N/A,FALSE,"CCTV"}</definedName>
    <definedName name="MCCO12" localSheetId="8">{#N/A,#N/A,FALSE,"CCTV"}</definedName>
    <definedName name="MCCO12" localSheetId="1">{#N/A,#N/A,FALSE,"CCTV"}</definedName>
    <definedName name="MCCO12">{#N/A,#N/A,FALSE,"CCTV"}</definedName>
    <definedName name="MCCO13" localSheetId="11">{#N/A,#N/A,FALSE,"CCTV"}</definedName>
    <definedName name="MCCO13" localSheetId="4">{#N/A,#N/A,FALSE,"CCTV"}</definedName>
    <definedName name="MCCO13" localSheetId="7">{#N/A,#N/A,FALSE,"CCTV"}</definedName>
    <definedName name="MCCO13" localSheetId="6">{#N/A,#N/A,FALSE,"CCTV"}</definedName>
    <definedName name="MCCO13" localSheetId="16">{#N/A,#N/A,FALSE,"CCTV"}</definedName>
    <definedName name="MCCO13" localSheetId="9">{#N/A,#N/A,FALSE,"CCTV"}</definedName>
    <definedName name="MCCO13" localSheetId="8">{#N/A,#N/A,FALSE,"CCTV"}</definedName>
    <definedName name="MCCO13" localSheetId="1">{#N/A,#N/A,FALSE,"CCTV"}</definedName>
    <definedName name="MCCO13">{#N/A,#N/A,FALSE,"CCTV"}</definedName>
    <definedName name="MCCO3" localSheetId="11">{#N/A,#N/A,FALSE,"CCTV"}</definedName>
    <definedName name="MCCO3" localSheetId="4">{#N/A,#N/A,FALSE,"CCTV"}</definedName>
    <definedName name="MCCO3" localSheetId="7">{#N/A,#N/A,FALSE,"CCTV"}</definedName>
    <definedName name="MCCO3" localSheetId="6">{#N/A,#N/A,FALSE,"CCTV"}</definedName>
    <definedName name="MCCO3" localSheetId="16">{#N/A,#N/A,FALSE,"CCTV"}</definedName>
    <definedName name="MCCO3" localSheetId="9">{#N/A,#N/A,FALSE,"CCTV"}</definedName>
    <definedName name="MCCO3" localSheetId="8">{#N/A,#N/A,FALSE,"CCTV"}</definedName>
    <definedName name="MCCO3" localSheetId="1">{#N/A,#N/A,FALSE,"CCTV"}</definedName>
    <definedName name="MCCO3">{#N/A,#N/A,FALSE,"CCTV"}</definedName>
    <definedName name="MCCO4" localSheetId="11">{#N/A,#N/A,FALSE,"CCTV"}</definedName>
    <definedName name="MCCO4" localSheetId="4">{#N/A,#N/A,FALSE,"CCTV"}</definedName>
    <definedName name="MCCO4" localSheetId="7">{#N/A,#N/A,FALSE,"CCTV"}</definedName>
    <definedName name="MCCO4" localSheetId="6">{#N/A,#N/A,FALSE,"CCTV"}</definedName>
    <definedName name="MCCO4" localSheetId="16">{#N/A,#N/A,FALSE,"CCTV"}</definedName>
    <definedName name="MCCO4" localSheetId="9">{#N/A,#N/A,FALSE,"CCTV"}</definedName>
    <definedName name="MCCO4" localSheetId="8">{#N/A,#N/A,FALSE,"CCTV"}</definedName>
    <definedName name="MCCO4" localSheetId="1">{#N/A,#N/A,FALSE,"CCTV"}</definedName>
    <definedName name="MCCO4">{#N/A,#N/A,FALSE,"CCTV"}</definedName>
    <definedName name="MCCO5" localSheetId="11">{#N/A,#N/A,FALSE,"CCTV"}</definedName>
    <definedName name="MCCO5" localSheetId="4">{#N/A,#N/A,FALSE,"CCTV"}</definedName>
    <definedName name="MCCO5" localSheetId="7">{#N/A,#N/A,FALSE,"CCTV"}</definedName>
    <definedName name="MCCO5" localSheetId="6">{#N/A,#N/A,FALSE,"CCTV"}</definedName>
    <definedName name="MCCO5" localSheetId="16">{#N/A,#N/A,FALSE,"CCTV"}</definedName>
    <definedName name="MCCO5" localSheetId="9">{#N/A,#N/A,FALSE,"CCTV"}</definedName>
    <definedName name="MCCO5" localSheetId="8">{#N/A,#N/A,FALSE,"CCTV"}</definedName>
    <definedName name="MCCO5" localSheetId="1">{#N/A,#N/A,FALSE,"CCTV"}</definedName>
    <definedName name="MCCO5">{#N/A,#N/A,FALSE,"CCTV"}</definedName>
    <definedName name="MCCO6" localSheetId="11">{#N/A,#N/A,FALSE,"CCTV"}</definedName>
    <definedName name="MCCO6" localSheetId="4">{#N/A,#N/A,FALSE,"CCTV"}</definedName>
    <definedName name="MCCO6" localSheetId="7">{#N/A,#N/A,FALSE,"CCTV"}</definedName>
    <definedName name="MCCO6" localSheetId="6">{#N/A,#N/A,FALSE,"CCTV"}</definedName>
    <definedName name="MCCO6" localSheetId="16">{#N/A,#N/A,FALSE,"CCTV"}</definedName>
    <definedName name="MCCO6" localSheetId="9">{#N/A,#N/A,FALSE,"CCTV"}</definedName>
    <definedName name="MCCO6" localSheetId="8">{#N/A,#N/A,FALSE,"CCTV"}</definedName>
    <definedName name="MCCO6" localSheetId="1">{#N/A,#N/A,FALSE,"CCTV"}</definedName>
    <definedName name="MCCO6">{#N/A,#N/A,FALSE,"CCTV"}</definedName>
    <definedName name="MCCO7" localSheetId="11">{#N/A,#N/A,FALSE,"CCTV"}</definedName>
    <definedName name="MCCO7" localSheetId="4">{#N/A,#N/A,FALSE,"CCTV"}</definedName>
    <definedName name="MCCO7" localSheetId="7">{#N/A,#N/A,FALSE,"CCTV"}</definedName>
    <definedName name="MCCO7" localSheetId="6">{#N/A,#N/A,FALSE,"CCTV"}</definedName>
    <definedName name="MCCO7" localSheetId="16">{#N/A,#N/A,FALSE,"CCTV"}</definedName>
    <definedName name="MCCO7" localSheetId="9">{#N/A,#N/A,FALSE,"CCTV"}</definedName>
    <definedName name="MCCO7" localSheetId="8">{#N/A,#N/A,FALSE,"CCTV"}</definedName>
    <definedName name="MCCO7" localSheetId="1">{#N/A,#N/A,FALSE,"CCTV"}</definedName>
    <definedName name="MCCO7">{#N/A,#N/A,FALSE,"CCTV"}</definedName>
    <definedName name="MCCO8" localSheetId="11">{#N/A,#N/A,FALSE,"CCTV"}</definedName>
    <definedName name="MCCO8" localSheetId="4">{#N/A,#N/A,FALSE,"CCTV"}</definedName>
    <definedName name="MCCO8" localSheetId="7">{#N/A,#N/A,FALSE,"CCTV"}</definedName>
    <definedName name="MCCO8" localSheetId="6">{#N/A,#N/A,FALSE,"CCTV"}</definedName>
    <definedName name="MCCO8" localSheetId="16">{#N/A,#N/A,FALSE,"CCTV"}</definedName>
    <definedName name="MCCO8" localSheetId="9">{#N/A,#N/A,FALSE,"CCTV"}</definedName>
    <definedName name="MCCO8" localSheetId="8">{#N/A,#N/A,FALSE,"CCTV"}</definedName>
    <definedName name="MCCO8" localSheetId="1">{#N/A,#N/A,FALSE,"CCTV"}</definedName>
    <definedName name="MCCO8">{#N/A,#N/A,FALSE,"CCTV"}</definedName>
    <definedName name="MCCO9" localSheetId="11">{#N/A,#N/A,FALSE,"CCTV"}</definedName>
    <definedName name="MCCO9" localSheetId="4">{#N/A,#N/A,FALSE,"CCTV"}</definedName>
    <definedName name="MCCO9" localSheetId="7">{#N/A,#N/A,FALSE,"CCTV"}</definedName>
    <definedName name="MCCO9" localSheetId="6">{#N/A,#N/A,FALSE,"CCTV"}</definedName>
    <definedName name="MCCO9" localSheetId="16">{#N/A,#N/A,FALSE,"CCTV"}</definedName>
    <definedName name="MCCO9" localSheetId="9">{#N/A,#N/A,FALSE,"CCTV"}</definedName>
    <definedName name="MCCO9" localSheetId="8">{#N/A,#N/A,FALSE,"CCTV"}</definedName>
    <definedName name="MCCO9" localSheetId="1">{#N/A,#N/A,FALSE,"CCTV"}</definedName>
    <definedName name="MCCO9">{#N/A,#N/A,FALSE,"CCTV"}</definedName>
    <definedName name="MCCOÙ" localSheetId="11">{#N/A,#N/A,FALSE,"CCTV"}</definedName>
    <definedName name="MCCOÙ" localSheetId="4">{#N/A,#N/A,FALSE,"CCTV"}</definedName>
    <definedName name="MCCOÙ" localSheetId="7">{#N/A,#N/A,FALSE,"CCTV"}</definedName>
    <definedName name="MCCOÙ" localSheetId="6">{#N/A,#N/A,FALSE,"CCTV"}</definedName>
    <definedName name="MCCOÙ" localSheetId="16">{#N/A,#N/A,FALSE,"CCTV"}</definedName>
    <definedName name="MCCOÙ" localSheetId="9">{#N/A,#N/A,FALSE,"CCTV"}</definedName>
    <definedName name="MCCOÙ" localSheetId="8">{#N/A,#N/A,FALSE,"CCTV"}</definedName>
    <definedName name="MCCOÙ" localSheetId="1">{#N/A,#N/A,FALSE,"CCTV"}</definedName>
    <definedName name="MCCOÙ">{#N/A,#N/A,FALSE,"CCTV"}</definedName>
    <definedName name="MGB" localSheetId="8">#REF!</definedName>
    <definedName name="MGB">#REF!</definedName>
    <definedName name="MNB" localSheetId="8">#REF!</definedName>
    <definedName name="MNB">#REF!</definedName>
    <definedName name="moi" localSheetId="0">{"'Sheet1'!$L$16"}</definedName>
    <definedName name="moi" localSheetId="11">{"'Sheet1'!$L$16"}</definedName>
    <definedName name="moi" localSheetId="4">{"'Sheet1'!$L$16"}</definedName>
    <definedName name="moi" localSheetId="7">{"'Sheet1'!$L$16"}</definedName>
    <definedName name="moi" localSheetId="6">{"'Sheet1'!$L$16"}</definedName>
    <definedName name="moi" localSheetId="16">{"'Sheet1'!$L$16"}</definedName>
    <definedName name="moi" localSheetId="9">{"'Sheet1'!$L$16"}</definedName>
    <definedName name="moi" localSheetId="8">{"'Sheet1'!$L$16"}</definedName>
    <definedName name="moi" localSheetId="1">{"'Sheet1'!$L$16"}</definedName>
    <definedName name="moi">{"'Sheet1'!$L$16"}</definedName>
    <definedName name="n"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8">#REF!</definedName>
    <definedName name="n"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ame_one" localSheetId="0">#REF!</definedName>
    <definedName name="name_one" localSheetId="11">#REF!</definedName>
    <definedName name="name_one" localSheetId="4">#REF!</definedName>
    <definedName name="name_one" localSheetId="7">#REF!</definedName>
    <definedName name="name_one" localSheetId="5">#REF!</definedName>
    <definedName name="name_one" localSheetId="6">#REF!</definedName>
    <definedName name="name_one" localSheetId="16">#REF!</definedName>
    <definedName name="name_one" localSheetId="9">#REF!</definedName>
    <definedName name="name_one" localSheetId="12">#REF!</definedName>
    <definedName name="name_one" localSheetId="13">#REF!</definedName>
    <definedName name="name_one" localSheetId="15">#REF!</definedName>
    <definedName name="name_one" localSheetId="10">#REF!</definedName>
    <definedName name="name_one" localSheetId="8">#REF!</definedName>
    <definedName name="name_one" localSheetId="1">#REF!</definedName>
    <definedName name="name_one">#REF!</definedName>
    <definedName name="name_three" localSheetId="0">#REF!</definedName>
    <definedName name="name_three" localSheetId="11">#REF!</definedName>
    <definedName name="name_three" localSheetId="4">#REF!</definedName>
    <definedName name="name_three" localSheetId="7">#REF!</definedName>
    <definedName name="name_three" localSheetId="5">#REF!</definedName>
    <definedName name="name_three" localSheetId="6">#REF!</definedName>
    <definedName name="name_three" localSheetId="16">#REF!</definedName>
    <definedName name="name_three" localSheetId="9">#REF!</definedName>
    <definedName name="name_three" localSheetId="12">#REF!</definedName>
    <definedName name="name_three" localSheetId="13">#REF!</definedName>
    <definedName name="name_three" localSheetId="15">#REF!</definedName>
    <definedName name="name_three" localSheetId="10">#REF!</definedName>
    <definedName name="name_three" localSheetId="8">#REF!</definedName>
    <definedName name="name_three" localSheetId="1">#REF!</definedName>
    <definedName name="name_three">#REF!</definedName>
    <definedName name="name_two" localSheetId="0">#REF!</definedName>
    <definedName name="name_two" localSheetId="11">#REF!</definedName>
    <definedName name="name_two" localSheetId="4">#REF!</definedName>
    <definedName name="name_two" localSheetId="7">#REF!</definedName>
    <definedName name="name_two" localSheetId="5">#REF!</definedName>
    <definedName name="name_two" localSheetId="6">#REF!</definedName>
    <definedName name="name_two" localSheetId="16">#REF!</definedName>
    <definedName name="name_two" localSheetId="9">#REF!</definedName>
    <definedName name="name_two" localSheetId="12">#REF!</definedName>
    <definedName name="name_two" localSheetId="13">#REF!</definedName>
    <definedName name="name_two" localSheetId="15">#REF!</definedName>
    <definedName name="name_two" localSheetId="10">#REF!</definedName>
    <definedName name="name_two" localSheetId="8">#REF!</definedName>
    <definedName name="name_two" localSheetId="1">#REF!</definedName>
    <definedName name="name_two">#REF!</definedName>
    <definedName name="nc" localSheetId="11">#REF!</definedName>
    <definedName name="nc" localSheetId="9">#REF!</definedName>
    <definedName name="nc" localSheetId="8">#REF!</definedName>
    <definedName name="nc">#REF!</definedName>
    <definedName name="NCH" localSheetId="11">{#N/A,#N/A,FALSE,"기안지";#N/A,#N/A,FALSE,"통신지"}</definedName>
    <definedName name="NCH" localSheetId="4">{#N/A,#N/A,FALSE,"기안지";#N/A,#N/A,FALSE,"통신지"}</definedName>
    <definedName name="NCH" localSheetId="7">{#N/A,#N/A,FALSE,"기안지";#N/A,#N/A,FALSE,"통신지"}</definedName>
    <definedName name="NCH" localSheetId="6">{#N/A,#N/A,FALSE,"기안지";#N/A,#N/A,FALSE,"통신지"}</definedName>
    <definedName name="NCH" localSheetId="16">{#N/A,#N/A,FALSE,"기안지";#N/A,#N/A,FALSE,"통신지"}</definedName>
    <definedName name="NCH" localSheetId="9">{#N/A,#N/A,FALSE,"기안지";#N/A,#N/A,FALSE,"통신지"}</definedName>
    <definedName name="NCH" localSheetId="8">{#N/A,#N/A,FALSE,"기안지";#N/A,#N/A,FALSE,"통신지"}</definedName>
    <definedName name="NCH" localSheetId="1">{#N/A,#N/A,FALSE,"기안지";#N/A,#N/A,FALSE,"통신지"}</definedName>
    <definedName name="NCH">{#N/A,#N/A,FALSE,"기안지";#N/A,#N/A,FALSE,"통신지"}</definedName>
    <definedName name="nego검토"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8">#REF!</definedName>
    <definedName name="nego검토"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localSheetId="8">#REF!</definedName>
    <definedName name="NEW">#REF!</definedName>
    <definedName name="NEWNAME" localSheetId="11">{#N/A,#N/A,FALSE,"CCTV"}</definedName>
    <definedName name="NEWNAME" localSheetId="4">{#N/A,#N/A,FALSE,"CCTV"}</definedName>
    <definedName name="NEWNAME" localSheetId="7">{#N/A,#N/A,FALSE,"CCTV"}</definedName>
    <definedName name="NEWNAME" localSheetId="6">{#N/A,#N/A,FALSE,"CCTV"}</definedName>
    <definedName name="NEWNAME" localSheetId="16">{#N/A,#N/A,FALSE,"CCTV"}</definedName>
    <definedName name="NEWNAME" localSheetId="9">{#N/A,#N/A,FALSE,"CCTV"}</definedName>
    <definedName name="NEWNAME" localSheetId="8">#REF!</definedName>
    <definedName name="NEWNAME" localSheetId="1">{#N/A,#N/A,FALSE,"CCTV"}</definedName>
    <definedName name="NEWNAME">{#N/A,#N/A,FALSE,"CCTV"}</definedName>
    <definedName name="ngfhg" localSheetId="8">#REF!</definedName>
    <definedName name="ngfhg">#REF!</definedName>
    <definedName name="ngu" localSheetId="0">{"'Sheet1'!$L$16"}</definedName>
    <definedName name="ngu" localSheetId="11">{"'Sheet1'!$L$16"}</definedName>
    <definedName name="ngu" localSheetId="4">{"'Sheet1'!$L$16"}</definedName>
    <definedName name="ngu" localSheetId="7">{"'Sheet1'!$L$16"}</definedName>
    <definedName name="ngu" localSheetId="6">{"'Sheet1'!$L$16"}</definedName>
    <definedName name="ngu" localSheetId="16">{"'Sheet1'!$L$16"}</definedName>
    <definedName name="ngu" localSheetId="9">{"'Sheet1'!$L$16"}</definedName>
    <definedName name="ngu" localSheetId="8">{"'Sheet1'!$L$16"}</definedName>
    <definedName name="ngu" localSheetId="1">{"'Sheet1'!$L$16"}</definedName>
    <definedName name="ngu">{"'Sheet1'!$L$16"}</definedName>
    <definedName name="nguyennha" localSheetId="0">{"'Sheet1'!$L$16"}</definedName>
    <definedName name="nguyennha" localSheetId="11">{"'Sheet1'!$L$16"}</definedName>
    <definedName name="nguyennha" localSheetId="4">{"'Sheet1'!$L$16"}</definedName>
    <definedName name="nguyennha" localSheetId="7">{"'Sheet1'!$L$16"}</definedName>
    <definedName name="nguyennha" localSheetId="6">{"'Sheet1'!$L$16"}</definedName>
    <definedName name="nguyennha" localSheetId="16">{"'Sheet1'!$L$16"}</definedName>
    <definedName name="nguyennha" localSheetId="9">{"'Sheet1'!$L$16"}</definedName>
    <definedName name="nguyennha" localSheetId="8">{"'Sheet1'!$L$16"}</definedName>
    <definedName name="nguyennha" localSheetId="1">{"'Sheet1'!$L$16"}</definedName>
    <definedName name="nguyennha">{"'Sheet1'!$L$16"}</definedName>
    <definedName name="nharac" localSheetId="8">#REF!</definedName>
    <definedName name="nharac">#REF!</definedName>
    <definedName name="nmhgnjm" localSheetId="8">#REF!</definedName>
    <definedName name="nmhgnjm">#REF!</definedName>
    <definedName name="No.10" localSheetId="0">{"'Sheet1'!$L$16"}</definedName>
    <definedName name="No.10" localSheetId="11">{"'Sheet1'!$L$16"}</definedName>
    <definedName name="No.10" localSheetId="4">{"'Sheet1'!$L$16"}</definedName>
    <definedName name="No.10" localSheetId="7">{"'Sheet1'!$L$16"}</definedName>
    <definedName name="No.10" localSheetId="6">{"'Sheet1'!$L$16"}</definedName>
    <definedName name="No.10" localSheetId="16">{"'Sheet1'!$L$16"}</definedName>
    <definedName name="No.10" localSheetId="9">{"'Sheet1'!$L$16"}</definedName>
    <definedName name="No.10" localSheetId="8">{"'Sheet1'!$L$16"}</definedName>
    <definedName name="No.10" localSheetId="1">{"'Sheet1'!$L$16"}</definedName>
    <definedName name="No.10">{"'Sheet1'!$L$16"}</definedName>
    <definedName name="No.9" localSheetId="0">{"'Sheet1'!$L$16"}</definedName>
    <definedName name="No.9" localSheetId="11">{"'Sheet1'!$L$16"}</definedName>
    <definedName name="No.9" localSheetId="4">{"'Sheet1'!$L$16"}</definedName>
    <definedName name="No.9" localSheetId="7">{"'Sheet1'!$L$16"}</definedName>
    <definedName name="No.9" localSheetId="6">{"'Sheet1'!$L$16"}</definedName>
    <definedName name="No.9" localSheetId="16">{"'Sheet1'!$L$16"}</definedName>
    <definedName name="No.9" localSheetId="9">{"'Sheet1'!$L$16"}</definedName>
    <definedName name="No.9" localSheetId="8">{"'Sheet1'!$L$16"}</definedName>
    <definedName name="No.9" localSheetId="1">{"'Sheet1'!$L$16"}</definedName>
    <definedName name="No.9">{"'Sheet1'!$L$16"}</definedName>
    <definedName name="ntwrt" localSheetId="8">#REF!</definedName>
    <definedName name="ntwrt">#REF!</definedName>
    <definedName name="nuoc2" localSheetId="11">{"'Sheet1'!$L$16"}</definedName>
    <definedName name="nuoc2" localSheetId="4">{"'Sheet1'!$L$16"}</definedName>
    <definedName name="nuoc2" localSheetId="7">{"'Sheet1'!$L$16"}</definedName>
    <definedName name="nuoc2" localSheetId="6">{"'Sheet1'!$L$16"}</definedName>
    <definedName name="nuoc2" localSheetId="16">{"'Sheet1'!$L$16"}</definedName>
    <definedName name="nuoc2" localSheetId="9">{"'Sheet1'!$L$16"}</definedName>
    <definedName name="nuoc2" localSheetId="8">{"'Sheet1'!$L$16"}</definedName>
    <definedName name="nuoc2" localSheetId="1">{"'Sheet1'!$L$16"}</definedName>
    <definedName name="nuoc2">{"'Sheet1'!$L$16"}</definedName>
    <definedName name="nuoùc" localSheetId="11">{"'Sheet1'!$L$16"}</definedName>
    <definedName name="nuoùc" localSheetId="4">{"'Sheet1'!$L$16"}</definedName>
    <definedName name="nuoùc" localSheetId="7">{"'Sheet1'!$L$16"}</definedName>
    <definedName name="nuoùc" localSheetId="6">{"'Sheet1'!$L$16"}</definedName>
    <definedName name="nuoùc" localSheetId="16">{"'Sheet1'!$L$16"}</definedName>
    <definedName name="nuoùc" localSheetId="9">{"'Sheet1'!$L$16"}</definedName>
    <definedName name="nuoùc" localSheetId="8">{"'Sheet1'!$L$16"}</definedName>
    <definedName name="nuoùc" localSheetId="1">{"'Sheet1'!$L$16"}</definedName>
    <definedName name="nuoùc">{"'Sheet1'!$L$16"}</definedName>
    <definedName name="oa" localSheetId="11">#REF!</definedName>
    <definedName name="oa" localSheetId="4">#REF!</definedName>
    <definedName name="oa" localSheetId="7">#REF!</definedName>
    <definedName name="oa" localSheetId="5">#REF!</definedName>
    <definedName name="oa" localSheetId="6">#REF!</definedName>
    <definedName name="oa" localSheetId="16">#REF!</definedName>
    <definedName name="oa" localSheetId="9">#REF!</definedName>
    <definedName name="oa" localSheetId="12">#REF!</definedName>
    <definedName name="oa" localSheetId="13">#REF!</definedName>
    <definedName name="oa" localSheetId="15">#REF!</definedName>
    <definedName name="oa" localSheetId="10">#REF!</definedName>
    <definedName name="oa" localSheetId="8">#REF!</definedName>
    <definedName name="oa" localSheetId="1">#REF!</definedName>
    <definedName name="oa">#REF!</definedName>
    <definedName name="õadfgdfgdf" localSheetId="0">{"'Sheet1'!$L$16"}</definedName>
    <definedName name="õadfgdfgdf" localSheetId="11">{"'Sheet1'!$L$16"}</definedName>
    <definedName name="õadfgdfgdf" localSheetId="4">{"'Sheet1'!$L$16"}</definedName>
    <definedName name="õadfgdfgdf" localSheetId="7">{"'Sheet1'!$L$16"}</definedName>
    <definedName name="õadfgdfgdf" localSheetId="6">{"'Sheet1'!$L$16"}</definedName>
    <definedName name="õadfgdfgdf" localSheetId="16">{"'Sheet1'!$L$16"}</definedName>
    <definedName name="õadfgdfgdf" localSheetId="9">{"'Sheet1'!$L$16"}</definedName>
    <definedName name="õadfgdfgdf" localSheetId="8">{"'Sheet1'!$L$16"}</definedName>
    <definedName name="õadfgdfgdf" localSheetId="1">{"'Sheet1'!$L$16"}</definedName>
    <definedName name="õadfgdfgdf">{"'Sheet1'!$L$16"}</definedName>
    <definedName name="ôclsaclnmc" localSheetId="0">{"'Sheet1'!$L$16"}</definedName>
    <definedName name="ôclsaclnmc" localSheetId="11">{"'Sheet1'!$L$16"}</definedName>
    <definedName name="ôclsaclnmc" localSheetId="4">{"'Sheet1'!$L$16"}</definedName>
    <definedName name="ôclsaclnmc" localSheetId="7">{"'Sheet1'!$L$16"}</definedName>
    <definedName name="ôclsaclnmc" localSheetId="6">{"'Sheet1'!$L$16"}</definedName>
    <definedName name="ôclsaclnmc" localSheetId="16">{"'Sheet1'!$L$16"}</definedName>
    <definedName name="ôclsaclnmc" localSheetId="9">{"'Sheet1'!$L$16"}</definedName>
    <definedName name="ôclsaclnmc" localSheetId="8">{"'Sheet1'!$L$16"}</definedName>
    <definedName name="ôclsaclnmc" localSheetId="1">{"'Sheet1'!$L$16"}</definedName>
    <definedName name="ôclsaclnmc">{"'Sheet1'!$L$16"}</definedName>
    <definedName name="ODH" localSheetId="11">#REF!</definedName>
    <definedName name="ODH" localSheetId="4">#REF!</definedName>
    <definedName name="ODH" localSheetId="7">#REF!</definedName>
    <definedName name="ODH" localSheetId="5">#REF!</definedName>
    <definedName name="ODH" localSheetId="6">#REF!</definedName>
    <definedName name="ODH" localSheetId="16">#REF!</definedName>
    <definedName name="ODH" localSheetId="9">#REF!</definedName>
    <definedName name="ODH" localSheetId="12">#REF!</definedName>
    <definedName name="ODH" localSheetId="13">#REF!</definedName>
    <definedName name="ODH" localSheetId="15">#REF!</definedName>
    <definedName name="ODH" localSheetId="10">#REF!</definedName>
    <definedName name="ODH" localSheetId="8">#REF!</definedName>
    <definedName name="ODH" localSheetId="1">#REF!</definedName>
    <definedName name="ODH">#REF!</definedName>
    <definedName name="office" localSheetId="0">{"'Sheet1'!$L$16"}</definedName>
    <definedName name="office" localSheetId="11">{"'Sheet1'!$L$16"}</definedName>
    <definedName name="office" localSheetId="4">{"'Sheet1'!$L$16"}</definedName>
    <definedName name="office" localSheetId="7">{"'Sheet1'!$L$16"}</definedName>
    <definedName name="office" localSheetId="6">{"'Sheet1'!$L$16"}</definedName>
    <definedName name="office" localSheetId="16">{"'Sheet1'!$L$16"}</definedName>
    <definedName name="office" localSheetId="9">{"'Sheet1'!$L$16"}</definedName>
    <definedName name="office" localSheetId="8">{"'Sheet1'!$L$16"}</definedName>
    <definedName name="office" localSheetId="1">{"'Sheet1'!$L$16"}</definedName>
    <definedName name="office">{"'Sheet1'!$L$16"}</definedName>
    <definedName name="old" localSheetId="8">#REF!</definedName>
    <definedName name="old">#REF!</definedName>
    <definedName name="oldban" localSheetId="8">#REF!</definedName>
    <definedName name="oldban">#REF!</definedName>
    <definedName name="olk" localSheetId="8">#REF!</definedName>
    <definedName name="olk">#REF!</definedName>
    <definedName name="ong" localSheetId="8">#REF!</definedName>
    <definedName name="ong">#REF!</definedName>
    <definedName name="OrderTable" localSheetId="11">#REF!</definedName>
    <definedName name="OrderTable" localSheetId="4">#REF!</definedName>
    <definedName name="OrderTable" localSheetId="7">#REF!</definedName>
    <definedName name="OrderTable" localSheetId="5">#REF!</definedName>
    <definedName name="OrderTable" localSheetId="6">#REF!</definedName>
    <definedName name="OrderTable" localSheetId="16">#REF!</definedName>
    <definedName name="OrderTable" localSheetId="9">#REF!</definedName>
    <definedName name="OrderTable" localSheetId="12">#REF!</definedName>
    <definedName name="OrderTable" localSheetId="13">#REF!</definedName>
    <definedName name="OrderTable" localSheetId="15">#REF!</definedName>
    <definedName name="OrderTable" localSheetId="10">#REF!</definedName>
    <definedName name="OrderTable" localSheetId="8">#REF!</definedName>
    <definedName name="OrderTable" localSheetId="1">#REF!</definedName>
    <definedName name="OrderTable">#REF!</definedName>
    <definedName name="pẻgtmaegnahr" localSheetId="11">{"'Sheet1'!$L$16"}</definedName>
    <definedName name="pẻgtmaegnahr" localSheetId="4">{"'Sheet1'!$L$16"}</definedName>
    <definedName name="pẻgtmaegnahr" localSheetId="7">{"'Sheet1'!$L$16"}</definedName>
    <definedName name="pẻgtmaegnahr" localSheetId="6">{"'Sheet1'!$L$16"}</definedName>
    <definedName name="pẻgtmaegnahr" localSheetId="16">{"'Sheet1'!$L$16"}</definedName>
    <definedName name="pẻgtmaegnahr" localSheetId="9">{"'Sheet1'!$L$16"}</definedName>
    <definedName name="pẻgtmaegnahr" localSheetId="8">{"'Sheet1'!$L$16"}</definedName>
    <definedName name="pẻgtmaegnahr" localSheetId="1">{"'Sheet1'!$L$16"}</definedName>
    <definedName name="pẻgtmaegnahr">{"'Sheet1'!$L$16"}</definedName>
    <definedName name="ph" localSheetId="11">{"'Sheet1'!$L$16"}</definedName>
    <definedName name="ph" localSheetId="4">{"'Sheet1'!$L$16"}</definedName>
    <definedName name="ph" localSheetId="7">{"'Sheet1'!$L$16"}</definedName>
    <definedName name="ph" localSheetId="6">{"'Sheet1'!$L$16"}</definedName>
    <definedName name="ph" localSheetId="16">{"'Sheet1'!$L$16"}</definedName>
    <definedName name="ph" localSheetId="9">{"'Sheet1'!$L$16"}</definedName>
    <definedName name="ph" localSheetId="8">{"'Sheet1'!$L$16"}</definedName>
    <definedName name="ph" localSheetId="1">{"'Sheet1'!$L$16"}</definedName>
    <definedName name="ph">{"'Sheet1'!$L$16"}</definedName>
    <definedName name="phantich3" localSheetId="0">{"'Sheet1'!$L$16"}</definedName>
    <definedName name="phantich3" localSheetId="11">{"'Sheet1'!$L$16"}</definedName>
    <definedName name="phantich3" localSheetId="4">{"'Sheet1'!$L$16"}</definedName>
    <definedName name="phantich3" localSheetId="7">{"'Sheet1'!$L$16"}</definedName>
    <definedName name="phantich3" localSheetId="6">{"'Sheet1'!$L$16"}</definedName>
    <definedName name="phantich3" localSheetId="16">{"'Sheet1'!$L$16"}</definedName>
    <definedName name="phantich3" localSheetId="9">{"'Sheet1'!$L$16"}</definedName>
    <definedName name="phantich3" localSheetId="8">{"'Sheet1'!$L$16"}</definedName>
    <definedName name="phantich3" localSheetId="1">{"'Sheet1'!$L$16"}</definedName>
    <definedName name="phantich3">{"'Sheet1'!$L$16"}</definedName>
    <definedName name="Pipe" localSheetId="8">#REF!</definedName>
    <definedName name="Pipe">#REF!</definedName>
    <definedName name="PMS" localSheetId="0">{"'Sheet1'!$L$16"}</definedName>
    <definedName name="PMS" localSheetId="11">{"'Sheet1'!$L$16"}</definedName>
    <definedName name="PMS" localSheetId="4">{"'Sheet1'!$L$16"}</definedName>
    <definedName name="PMS" localSheetId="7">{"'Sheet1'!$L$16"}</definedName>
    <definedName name="PMS" localSheetId="6">{"'Sheet1'!$L$16"}</definedName>
    <definedName name="PMS" localSheetId="16">{"'Sheet1'!$L$16"}</definedName>
    <definedName name="PMS" localSheetId="9">{"'Sheet1'!$L$16"}</definedName>
    <definedName name="PMS" localSheetId="8">{"'Sheet1'!$L$16"}</definedName>
    <definedName name="PMS" localSheetId="1">{"'Sheet1'!$L$16"}</definedName>
    <definedName name="PMS">{"'Sheet1'!$L$16"}</definedName>
    <definedName name="Port1" localSheetId="11">{#N/A,#N/A,FALSE,"特殊室（ＢＱ表）"}</definedName>
    <definedName name="Port1" localSheetId="4">{#N/A,#N/A,FALSE,"特殊室（ＢＱ表）"}</definedName>
    <definedName name="Port1" localSheetId="7">{#N/A,#N/A,FALSE,"特殊室（ＢＱ表）"}</definedName>
    <definedName name="Port1" localSheetId="6">{#N/A,#N/A,FALSE,"特殊室（ＢＱ表）"}</definedName>
    <definedName name="Port1" localSheetId="16">{#N/A,#N/A,FALSE,"特殊室（ＢＱ表）"}</definedName>
    <definedName name="Port1" localSheetId="9">{#N/A,#N/A,FALSE,"特殊室（ＢＱ表）"}</definedName>
    <definedName name="Port1" localSheetId="8">#REF!</definedName>
    <definedName name="Port1" localSheetId="1">{#N/A,#N/A,FALSE,"特殊室（ＢＱ表）"}</definedName>
    <definedName name="Port1">{#N/A,#N/A,FALSE,"特殊室（ＢＱ表）"}</definedName>
    <definedName name="port11" localSheetId="11">{#N/A,#N/A,FALSE,"特殊室（ＢＱ表）"}</definedName>
    <definedName name="port11" localSheetId="4">{#N/A,#N/A,FALSE,"特殊室（ＢＱ表）"}</definedName>
    <definedName name="port11" localSheetId="7">{#N/A,#N/A,FALSE,"特殊室（ＢＱ表）"}</definedName>
    <definedName name="port11" localSheetId="6">{#N/A,#N/A,FALSE,"特殊室（ＢＱ表）"}</definedName>
    <definedName name="port11" localSheetId="16">{#N/A,#N/A,FALSE,"特殊室（ＢＱ表）"}</definedName>
    <definedName name="port11" localSheetId="9">{#N/A,#N/A,FALSE,"特殊室（ＢＱ表）"}</definedName>
    <definedName name="port11" localSheetId="8">#REF!</definedName>
    <definedName name="port11" localSheetId="1">{#N/A,#N/A,FALSE,"特殊室（ＢＱ表）"}</definedName>
    <definedName name="port11">{#N/A,#N/A,FALSE,"特殊室（ＢＱ表）"}</definedName>
    <definedName name="pp" localSheetId="8">#REF!</definedName>
    <definedName name="pp">#REF!</definedName>
    <definedName name="ppp" localSheetId="8">#REF!</definedName>
    <definedName name="ppp">#REF!</definedName>
    <definedName name="ProdForm" localSheetId="11">#REF!</definedName>
    <definedName name="ProdForm" localSheetId="4">#REF!</definedName>
    <definedName name="ProdForm" localSheetId="7">#REF!</definedName>
    <definedName name="ProdForm" localSheetId="5">#REF!</definedName>
    <definedName name="ProdForm" localSheetId="6">#REF!</definedName>
    <definedName name="ProdForm" localSheetId="16">#REF!</definedName>
    <definedName name="ProdForm" localSheetId="9">#REF!</definedName>
    <definedName name="ProdForm" localSheetId="12">#REF!</definedName>
    <definedName name="ProdForm" localSheetId="13">#REF!</definedName>
    <definedName name="ProdForm" localSheetId="15">#REF!</definedName>
    <definedName name="ProdForm" localSheetId="10">#REF!</definedName>
    <definedName name="ProdForm" localSheetId="8">#REF!</definedName>
    <definedName name="ProdForm" localSheetId="1">#REF!</definedName>
    <definedName name="ProdForm">#REF!</definedName>
    <definedName name="Product" localSheetId="11">#REF!</definedName>
    <definedName name="Product" localSheetId="4">#REF!</definedName>
    <definedName name="Product" localSheetId="7">#REF!</definedName>
    <definedName name="Product" localSheetId="5">#REF!</definedName>
    <definedName name="Product" localSheetId="6">#REF!</definedName>
    <definedName name="Product" localSheetId="16">#REF!</definedName>
    <definedName name="Product" localSheetId="9">#REF!</definedName>
    <definedName name="Product" localSheetId="12">#REF!</definedName>
    <definedName name="Product" localSheetId="13">#REF!</definedName>
    <definedName name="Product" localSheetId="15">#REF!</definedName>
    <definedName name="Product" localSheetId="10">#REF!</definedName>
    <definedName name="Product" localSheetId="8">#REF!</definedName>
    <definedName name="Product" localSheetId="1">#REF!</definedName>
    <definedName name="Product">#REF!</definedName>
    <definedName name="ptich3" localSheetId="0">{"'Sheet1'!$L$16"}</definedName>
    <definedName name="ptich3" localSheetId="11">{"'Sheet1'!$L$16"}</definedName>
    <definedName name="ptich3" localSheetId="4">{"'Sheet1'!$L$16"}</definedName>
    <definedName name="ptich3" localSheetId="7">{"'Sheet1'!$L$16"}</definedName>
    <definedName name="ptich3" localSheetId="6">{"'Sheet1'!$L$16"}</definedName>
    <definedName name="ptich3" localSheetId="16">{"'Sheet1'!$L$16"}</definedName>
    <definedName name="ptich3" localSheetId="9">{"'Sheet1'!$L$16"}</definedName>
    <definedName name="ptich3" localSheetId="8">{"'Sheet1'!$L$16"}</definedName>
    <definedName name="ptich3" localSheetId="1">{"'Sheet1'!$L$16"}</definedName>
    <definedName name="ptich3">{"'Sheet1'!$L$16"}</definedName>
    <definedName name="QA" localSheetId="11">{#N/A,#N/A,FALSE,"전력간선"}</definedName>
    <definedName name="QA" localSheetId="4">{#N/A,#N/A,FALSE,"전력간선"}</definedName>
    <definedName name="QA" localSheetId="7">{#N/A,#N/A,FALSE,"전력간선"}</definedName>
    <definedName name="QA" localSheetId="6">{#N/A,#N/A,FALSE,"전력간선"}</definedName>
    <definedName name="QA" localSheetId="16">{#N/A,#N/A,FALSE,"전력간선"}</definedName>
    <definedName name="QA" localSheetId="9">{#N/A,#N/A,FALSE,"전력간선"}</definedName>
    <definedName name="QA" localSheetId="8">{#N/A,#N/A,FALSE,"전력간선"}</definedName>
    <definedName name="QA" localSheetId="1">{#N/A,#N/A,FALSE,"전력간선"}</definedName>
    <definedName name="QA">{#N/A,#N/A,FALSE,"전력간선"}</definedName>
    <definedName name="QAAA" localSheetId="8">#REF!</definedName>
    <definedName name="QAAA">#REF!</definedName>
    <definedName name="QANG" localSheetId="11">{"'Sheet1'!$L$16"}</definedName>
    <definedName name="QANG" localSheetId="4">{"'Sheet1'!$L$16"}</definedName>
    <definedName name="QANG" localSheetId="7">{"'Sheet1'!$L$16"}</definedName>
    <definedName name="QANG" localSheetId="6">{"'Sheet1'!$L$16"}</definedName>
    <definedName name="QANG" localSheetId="16">{"'Sheet1'!$L$16"}</definedName>
    <definedName name="QANG" localSheetId="9">{"'Sheet1'!$L$16"}</definedName>
    <definedName name="QANG" localSheetId="8">{"'Sheet1'!$L$16"}</definedName>
    <definedName name="QANG" localSheetId="1">{"'Sheet1'!$L$16"}</definedName>
    <definedName name="QANG">{"'Sheet1'!$L$16"}</definedName>
    <definedName name="qncjstkdehdwhrud" localSheetId="8">#REF!</definedName>
    <definedName name="qncjstkdehdwhrud">#REF!</definedName>
    <definedName name="qor">[22]실행철강하도!$A$1:$A$4</definedName>
    <definedName name="qqqq" localSheetId="11">{#N/A,#N/A,FALSE,"현장 NCR 분석";#N/A,#N/A,FALSE,"현장품질감사";#N/A,#N/A,FALSE,"현장품질감사"}</definedName>
    <definedName name="qqqq" localSheetId="4">{#N/A,#N/A,FALSE,"현장 NCR 분석";#N/A,#N/A,FALSE,"현장품질감사";#N/A,#N/A,FALSE,"현장품질감사"}</definedName>
    <definedName name="qqqq" localSheetId="7">{#N/A,#N/A,FALSE,"현장 NCR 분석";#N/A,#N/A,FALSE,"현장품질감사";#N/A,#N/A,FALSE,"현장품질감사"}</definedName>
    <definedName name="qqqq" localSheetId="6">{#N/A,#N/A,FALSE,"현장 NCR 분석";#N/A,#N/A,FALSE,"현장품질감사";#N/A,#N/A,FALSE,"현장품질감사"}</definedName>
    <definedName name="qqqq" localSheetId="16">{#N/A,#N/A,FALSE,"현장 NCR 분석";#N/A,#N/A,FALSE,"현장품질감사";#N/A,#N/A,FALSE,"현장품질감사"}</definedName>
    <definedName name="qqqq" localSheetId="9">{#N/A,#N/A,FALSE,"현장 NCR 분석";#N/A,#N/A,FALSE,"현장품질감사";#N/A,#N/A,FALSE,"현장품질감사"}</definedName>
    <definedName name="qqqq" localSheetId="8">{#N/A,#N/A,FALSE,"현장 NCR 분석";#N/A,#N/A,FALSE,"현장품질감사";#N/A,#N/A,FALSE,"현장품질감사"}</definedName>
    <definedName name="qqqq" localSheetId="1">{#N/A,#N/A,FALSE,"현장 NCR 분석";#N/A,#N/A,FALSE,"현장품질감사";#N/A,#N/A,FALSE,"현장품질감사"}</definedName>
    <definedName name="qqqq">{#N/A,#N/A,FALSE,"현장 NCR 분석";#N/A,#N/A,FALSE,"현장품질감사";#N/A,#N/A,FALSE,"현장품질감사"}</definedName>
    <definedName name="qrt" localSheetId="0">{"'Sheet1'!$L$16"}</definedName>
    <definedName name="qrt" localSheetId="11">{"'Sheet1'!$L$16"}</definedName>
    <definedName name="qrt" localSheetId="4">{"'Sheet1'!$L$16"}</definedName>
    <definedName name="qrt" localSheetId="7">{"'Sheet1'!$L$16"}</definedName>
    <definedName name="qrt" localSheetId="6">{"'Sheet1'!$L$16"}</definedName>
    <definedName name="qrt" localSheetId="16">{"'Sheet1'!$L$16"}</definedName>
    <definedName name="qrt" localSheetId="9">{"'Sheet1'!$L$16"}</definedName>
    <definedName name="qrt" localSheetId="8">{"'Sheet1'!$L$16"}</definedName>
    <definedName name="qrt" localSheetId="1">{"'Sheet1'!$L$16"}</definedName>
    <definedName name="qrt">{"'Sheet1'!$L$16"}</definedName>
    <definedName name="quantity" localSheetId="1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4">{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7">{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1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9">{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8">#REF!</definedName>
    <definedName name="quantity" localSheetId="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w" localSheetId="11">{#N/A,#N/A,FALSE,"단가표지"}</definedName>
    <definedName name="qw" localSheetId="4">{#N/A,#N/A,FALSE,"단가표지"}</definedName>
    <definedName name="qw" localSheetId="7">{#N/A,#N/A,FALSE,"단가표지"}</definedName>
    <definedName name="qw" localSheetId="6">{#N/A,#N/A,FALSE,"단가표지"}</definedName>
    <definedName name="qw" localSheetId="16">{#N/A,#N/A,FALSE,"단가표지"}</definedName>
    <definedName name="qw" localSheetId="9">{#N/A,#N/A,FALSE,"단가표지"}</definedName>
    <definedName name="qw" localSheetId="8">{#N/A,#N/A,FALSE,"단가표지"}</definedName>
    <definedName name="qw" localSheetId="1">{#N/A,#N/A,FALSE,"단가표지"}</definedName>
    <definedName name="qw">{#N/A,#N/A,FALSE,"단가표지"}</definedName>
    <definedName name="RCArea" localSheetId="11">#REF!</definedName>
    <definedName name="RCArea" localSheetId="4">#REF!</definedName>
    <definedName name="RCArea" localSheetId="7">#REF!</definedName>
    <definedName name="RCArea" localSheetId="5">#REF!</definedName>
    <definedName name="RCArea" localSheetId="6">#REF!</definedName>
    <definedName name="RCArea" localSheetId="16">#REF!</definedName>
    <definedName name="RCArea" localSheetId="9">#REF!</definedName>
    <definedName name="RCArea" localSheetId="12">#REF!</definedName>
    <definedName name="RCArea" localSheetId="13">#REF!</definedName>
    <definedName name="RCArea" localSheetId="15">#REF!</definedName>
    <definedName name="RCArea" localSheetId="10">#REF!</definedName>
    <definedName name="RCArea" localSheetId="8">#REF!</definedName>
    <definedName name="RCArea" localSheetId="1">#REF!</definedName>
    <definedName name="RCArea">#REF!</definedName>
    <definedName name="REGREGTERGT" localSheetId="8">#REF!</definedName>
    <definedName name="REGREGTERGT">#REF!</definedName>
    <definedName name="report1" localSheetId="11">{#N/A,#N/A,FALSE,"特殊室（ＢＱ表）"}</definedName>
    <definedName name="report1" localSheetId="4">{#N/A,#N/A,FALSE,"特殊室（ＢＱ表）"}</definedName>
    <definedName name="report1" localSheetId="7">{#N/A,#N/A,FALSE,"特殊室（ＢＱ表）"}</definedName>
    <definedName name="report1" localSheetId="6">{#N/A,#N/A,FALSE,"特殊室（ＢＱ表）"}</definedName>
    <definedName name="report1" localSheetId="16">{#N/A,#N/A,FALSE,"特殊室（ＢＱ表）"}</definedName>
    <definedName name="report1" localSheetId="9">{#N/A,#N/A,FALSE,"特殊室（ＢＱ表）"}</definedName>
    <definedName name="report1" localSheetId="8">#REF!</definedName>
    <definedName name="report1" localSheetId="1">{#N/A,#N/A,FALSE,"特殊室（ＢＱ表）"}</definedName>
    <definedName name="report1">{#N/A,#N/A,FALSE,"特殊室（ＢＱ表）"}</definedName>
    <definedName name="report2" localSheetId="11">{#N/A,#N/A,FALSE,"特殊室（ＢＱ表）"}</definedName>
    <definedName name="report2" localSheetId="4">{#N/A,#N/A,FALSE,"特殊室（ＢＱ表）"}</definedName>
    <definedName name="report2" localSheetId="7">{#N/A,#N/A,FALSE,"特殊室（ＢＱ表）"}</definedName>
    <definedName name="report2" localSheetId="6">{#N/A,#N/A,FALSE,"特殊室（ＢＱ表）"}</definedName>
    <definedName name="report2" localSheetId="16">{#N/A,#N/A,FALSE,"特殊室（ＢＱ表）"}</definedName>
    <definedName name="report2" localSheetId="9">{#N/A,#N/A,FALSE,"特殊室（ＢＱ表）"}</definedName>
    <definedName name="report2" localSheetId="8">#REF!</definedName>
    <definedName name="report2" localSheetId="1">{#N/A,#N/A,FALSE,"特殊室（ＢＱ表）"}</definedName>
    <definedName name="report2">{#N/A,#N/A,FALSE,"特殊室（ＢＱ表）"}</definedName>
    <definedName name="REV" localSheetId="8">#REF!</definedName>
    <definedName name="REV">#REF!</definedName>
    <definedName name="rgeger" localSheetId="8">#REF!</definedName>
    <definedName name="rgeger">#REF!</definedName>
    <definedName name="rger" localSheetId="8">#REF!</definedName>
    <definedName name="rger">#REF!</definedName>
    <definedName name="rjs" localSheetId="11">{#N/A,#N/A,FALSE,"포장2"}</definedName>
    <definedName name="rjs" localSheetId="4">{#N/A,#N/A,FALSE,"포장2"}</definedName>
    <definedName name="rjs" localSheetId="7">{#N/A,#N/A,FALSE,"포장2"}</definedName>
    <definedName name="rjs" localSheetId="6">{#N/A,#N/A,FALSE,"포장2"}</definedName>
    <definedName name="rjs" localSheetId="16">{#N/A,#N/A,FALSE,"포장2"}</definedName>
    <definedName name="rjs" localSheetId="9">{#N/A,#N/A,FALSE,"포장2"}</definedName>
    <definedName name="rjs" localSheetId="8">{#N/A,#N/A,FALSE,"포장2"}</definedName>
    <definedName name="rjs" localSheetId="1">{#N/A,#N/A,FALSE,"포장2"}</definedName>
    <definedName name="rjs">{#N/A,#N/A,FALSE,"포장2"}</definedName>
    <definedName name="rkd" localSheetId="11">{#N/A,#N/A,FALSE,"CCTV"}</definedName>
    <definedName name="rkd" localSheetId="4">{#N/A,#N/A,FALSE,"CCTV"}</definedName>
    <definedName name="rkd" localSheetId="7">{#N/A,#N/A,FALSE,"CCTV"}</definedName>
    <definedName name="rkd" localSheetId="6">{#N/A,#N/A,FALSE,"CCTV"}</definedName>
    <definedName name="rkd" localSheetId="16">{#N/A,#N/A,FALSE,"CCTV"}</definedName>
    <definedName name="rkd" localSheetId="9">{#N/A,#N/A,FALSE,"CCTV"}</definedName>
    <definedName name="rkd" localSheetId="8">{#N/A,#N/A,FALSE,"CCTV"}</definedName>
    <definedName name="rkd" localSheetId="1">{#N/A,#N/A,FALSE,"CCTV"}</definedName>
    <definedName name="rkd">{#N/A,#N/A,FALSE,"CCTV"}</definedName>
    <definedName name="rkdkd" localSheetId="11">{#N/A,#N/A,FALSE,"2~8번"}</definedName>
    <definedName name="rkdkd" localSheetId="4">{#N/A,#N/A,FALSE,"2~8번"}</definedName>
    <definedName name="rkdkd" localSheetId="7">{#N/A,#N/A,FALSE,"2~8번"}</definedName>
    <definedName name="rkdkd" localSheetId="6">{#N/A,#N/A,FALSE,"2~8번"}</definedName>
    <definedName name="rkdkd" localSheetId="16">{#N/A,#N/A,FALSE,"2~8번"}</definedName>
    <definedName name="rkdkd" localSheetId="9">{#N/A,#N/A,FALSE,"2~8번"}</definedName>
    <definedName name="rkdkd" localSheetId="8">{#N/A,#N/A,FALSE,"2~8번"}</definedName>
    <definedName name="rkdkd" localSheetId="1">{#N/A,#N/A,FALSE,"2~8번"}</definedName>
    <definedName name="rkdkd">{#N/A,#N/A,FALSE,"2~8번"}</definedName>
    <definedName name="RKDLKS" localSheetId="11">{#N/A,#N/A,TRUE,"1";#N/A,#N/A,TRUE,"2";#N/A,#N/A,TRUE,"3";#N/A,#N/A,TRUE,"4";#N/A,#N/A,TRUE,"5";#N/A,#N/A,TRUE,"6";#N/A,#N/A,TRUE,"7"}</definedName>
    <definedName name="RKDLKS" localSheetId="4">{#N/A,#N/A,TRUE,"1";#N/A,#N/A,TRUE,"2";#N/A,#N/A,TRUE,"3";#N/A,#N/A,TRUE,"4";#N/A,#N/A,TRUE,"5";#N/A,#N/A,TRUE,"6";#N/A,#N/A,TRUE,"7"}</definedName>
    <definedName name="RKDLKS" localSheetId="7">{#N/A,#N/A,TRUE,"1";#N/A,#N/A,TRUE,"2";#N/A,#N/A,TRUE,"3";#N/A,#N/A,TRUE,"4";#N/A,#N/A,TRUE,"5";#N/A,#N/A,TRUE,"6";#N/A,#N/A,TRUE,"7"}</definedName>
    <definedName name="RKDLKS" localSheetId="6">{#N/A,#N/A,TRUE,"1";#N/A,#N/A,TRUE,"2";#N/A,#N/A,TRUE,"3";#N/A,#N/A,TRUE,"4";#N/A,#N/A,TRUE,"5";#N/A,#N/A,TRUE,"6";#N/A,#N/A,TRUE,"7"}</definedName>
    <definedName name="RKDLKS" localSheetId="16">{#N/A,#N/A,TRUE,"1";#N/A,#N/A,TRUE,"2";#N/A,#N/A,TRUE,"3";#N/A,#N/A,TRUE,"4";#N/A,#N/A,TRUE,"5";#N/A,#N/A,TRUE,"6";#N/A,#N/A,TRUE,"7"}</definedName>
    <definedName name="RKDLKS" localSheetId="9">{#N/A,#N/A,TRUE,"1";#N/A,#N/A,TRUE,"2";#N/A,#N/A,TRUE,"3";#N/A,#N/A,TRUE,"4";#N/A,#N/A,TRUE,"5";#N/A,#N/A,TRUE,"6";#N/A,#N/A,TRUE,"7"}</definedName>
    <definedName name="RKDLKS" localSheetId="8">#REF!</definedName>
    <definedName name="RKDLKS" localSheetId="1">{#N/A,#N/A,TRUE,"1";#N/A,#N/A,TRUE,"2";#N/A,#N/A,TRUE,"3";#N/A,#N/A,TRUE,"4";#N/A,#N/A,TRUE,"5";#N/A,#N/A,TRUE,"6";#N/A,#N/A,TRUE,"7"}</definedName>
    <definedName name="RKDLKS">{#N/A,#N/A,TRUE,"1";#N/A,#N/A,TRUE,"2";#N/A,#N/A,TRUE,"3";#N/A,#N/A,TRUE,"4";#N/A,#N/A,TRUE,"5";#N/A,#N/A,TRUE,"6";#N/A,#N/A,TRUE,"7"}</definedName>
    <definedName name="ROO" localSheetId="11">#REF!</definedName>
    <definedName name="ROO" localSheetId="4">#REF!</definedName>
    <definedName name="ROO" localSheetId="7">#REF!</definedName>
    <definedName name="ROO" localSheetId="5">#REF!</definedName>
    <definedName name="ROO" localSheetId="6">#REF!</definedName>
    <definedName name="ROO" localSheetId="16">#REF!</definedName>
    <definedName name="ROO" localSheetId="9">#REF!</definedName>
    <definedName name="ROO" localSheetId="12">#REF!</definedName>
    <definedName name="ROO" localSheetId="13">#REF!</definedName>
    <definedName name="ROO" localSheetId="15">#REF!</definedName>
    <definedName name="ROO" localSheetId="10">#REF!</definedName>
    <definedName name="ROO" localSheetId="8">#REF!</definedName>
    <definedName name="ROO" localSheetId="1">#REF!</definedName>
    <definedName name="ROO">#REF!</definedName>
    <definedName name="row" localSheetId="8">#REF!</definedName>
    <definedName name="row">#REF!</definedName>
    <definedName name="RTRYHTRYRT" localSheetId="8">#REF!</definedName>
    <definedName name="RTRYHTRYRT">#REF!</definedName>
    <definedName name="rtyrtyt" localSheetId="8">#REF!</definedName>
    <definedName name="rtyrtyt">#REF!</definedName>
    <definedName name="rtytry" localSheetId="8">#REF!</definedName>
    <definedName name="rtytry">#REF!</definedName>
    <definedName name="ryedfg" localSheetId="11">{#N/A,#N/A,FALSE,"CCTV"}</definedName>
    <definedName name="ryedfg" localSheetId="4">{#N/A,#N/A,FALSE,"CCTV"}</definedName>
    <definedName name="ryedfg" localSheetId="7">{#N/A,#N/A,FALSE,"CCTV"}</definedName>
    <definedName name="ryedfg" localSheetId="6">{#N/A,#N/A,FALSE,"CCTV"}</definedName>
    <definedName name="ryedfg" localSheetId="16">{#N/A,#N/A,FALSE,"CCTV"}</definedName>
    <definedName name="ryedfg" localSheetId="9">{#N/A,#N/A,FALSE,"CCTV"}</definedName>
    <definedName name="ryedfg" localSheetId="8">{#N/A,#N/A,FALSE,"CCTV"}</definedName>
    <definedName name="ryedfg" localSheetId="1">{#N/A,#N/A,FALSE,"CCTV"}</definedName>
    <definedName name="ryedfg">{#N/A,#N/A,FALSE,"CCTV"}</definedName>
    <definedName name="RYTRYTR" localSheetId="8">#REF!</definedName>
    <definedName name="RYTRYTR">#REF!</definedName>
    <definedName name="s" localSheetId="8">#REF!</definedName>
    <definedName name="s">#REF!</definedName>
    <definedName name="sa" localSheetId="0">#REF!</definedName>
    <definedName name="sa" localSheetId="11">#REF!</definedName>
    <definedName name="sa" localSheetId="4">#REF!</definedName>
    <definedName name="sa" localSheetId="7">#REF!</definedName>
    <definedName name="sa" localSheetId="5">#REF!</definedName>
    <definedName name="sa" localSheetId="6">#REF!</definedName>
    <definedName name="sa" localSheetId="16">#REF!</definedName>
    <definedName name="sa" localSheetId="9">#REF!</definedName>
    <definedName name="sa" localSheetId="12">#REF!</definedName>
    <definedName name="sa" localSheetId="13">#REF!</definedName>
    <definedName name="sa" localSheetId="15">#REF!</definedName>
    <definedName name="sa" localSheetId="10">#REF!</definedName>
    <definedName name="sa" localSheetId="8">#REF!</definedName>
    <definedName name="sa" localSheetId="1">#REF!</definedName>
    <definedName name="sa">#REF!</definedName>
    <definedName name="saada" localSheetId="8">#REF!</definedName>
    <definedName name="saada">#REF!</definedName>
    <definedName name="sadas" localSheetId="8">#REF!</definedName>
    <definedName name="sadas">#REF!</definedName>
    <definedName name="safdaf" localSheetId="8">#REF!</definedName>
    <definedName name="safdaf">#REF!</definedName>
    <definedName name="sagawa" localSheetId="8">#REF!</definedName>
    <definedName name="sagawa">#REF!</definedName>
    <definedName name="SAMA" localSheetId="8">#REF!</definedName>
    <definedName name="SAMA">#REF!</definedName>
    <definedName name="SAMAKAN" localSheetId="8">#REF!</definedName>
    <definedName name="SAMAKAN">#REF!</definedName>
    <definedName name="SASCACA" localSheetId="8">#REF!</definedName>
    <definedName name="SASCACA">#REF!</definedName>
    <definedName name="saxsa" localSheetId="8">#REF!</definedName>
    <definedName name="saxsa">#REF!</definedName>
    <definedName name="sdfgdfg" localSheetId="11">#REF!</definedName>
    <definedName name="sdfgdfg" localSheetId="4">#REF!</definedName>
    <definedName name="sdfgdfg" localSheetId="7">#REF!</definedName>
    <definedName name="sdfgdfg" localSheetId="5">#REF!</definedName>
    <definedName name="sdfgdfg" localSheetId="6">#REF!</definedName>
    <definedName name="sdfgdfg" localSheetId="16">#REF!</definedName>
    <definedName name="sdfgdfg" localSheetId="9">#REF!</definedName>
    <definedName name="sdfgdfg" localSheetId="12">#REF!</definedName>
    <definedName name="sdfgdfg" localSheetId="13">#REF!</definedName>
    <definedName name="sdfgdfg" localSheetId="15">#REF!</definedName>
    <definedName name="sdfgdfg" localSheetId="10">#REF!</definedName>
    <definedName name="sdfgdfg" localSheetId="8">#REF!</definedName>
    <definedName name="sdfgdfg" localSheetId="1">#REF!</definedName>
    <definedName name="sdfgdfg">#REF!</definedName>
    <definedName name="sdfhsf" localSheetId="8">#REF!</definedName>
    <definedName name="sdfhsf">#REF!</definedName>
    <definedName name="sdfs" localSheetId="8">#REF!</definedName>
    <definedName name="sdfs">#REF!</definedName>
    <definedName name="SDFSDFSDF" localSheetId="11">{#N/A,#N/A,FALSE,"기안지";#N/A,#N/A,FALSE,"통신지"}</definedName>
    <definedName name="SDFSDFSDF" localSheetId="4">{#N/A,#N/A,FALSE,"기안지";#N/A,#N/A,FALSE,"통신지"}</definedName>
    <definedName name="SDFSDFSDF" localSheetId="7">{#N/A,#N/A,FALSE,"기안지";#N/A,#N/A,FALSE,"통신지"}</definedName>
    <definedName name="SDFSDFSDF" localSheetId="6">{#N/A,#N/A,FALSE,"기안지";#N/A,#N/A,FALSE,"통신지"}</definedName>
    <definedName name="SDFSDFSDF" localSheetId="16">{#N/A,#N/A,FALSE,"기안지";#N/A,#N/A,FALSE,"통신지"}</definedName>
    <definedName name="SDFSDFSDF" localSheetId="9">{#N/A,#N/A,FALSE,"기안지";#N/A,#N/A,FALSE,"통신지"}</definedName>
    <definedName name="SDFSDFSDF" localSheetId="8">{#N/A,#N/A,FALSE,"기안지";#N/A,#N/A,FALSE,"통신지"}</definedName>
    <definedName name="SDFSDFSDF" localSheetId="1">{#N/A,#N/A,FALSE,"기안지";#N/A,#N/A,FALSE,"통신지"}</definedName>
    <definedName name="SDFSDFSDF">{#N/A,#N/A,FALSE,"기안지";#N/A,#N/A,FALSE,"통신지"}</definedName>
    <definedName name="sdg" localSheetId="0">#REF!</definedName>
    <definedName name="sdg" localSheetId="11">#REF!</definedName>
    <definedName name="sdg" localSheetId="4">#REF!</definedName>
    <definedName name="sdg" localSheetId="7">#REF!</definedName>
    <definedName name="sdg" localSheetId="5">#REF!</definedName>
    <definedName name="sdg" localSheetId="6">#REF!</definedName>
    <definedName name="sdg" localSheetId="16">#REF!</definedName>
    <definedName name="sdg" localSheetId="9">#REF!</definedName>
    <definedName name="sdg" localSheetId="12">#REF!</definedName>
    <definedName name="sdg" localSheetId="13">#REF!</definedName>
    <definedName name="sdg" localSheetId="15">#REF!</definedName>
    <definedName name="sdg" localSheetId="10">#REF!</definedName>
    <definedName name="sdg" localSheetId="8">#REF!</definedName>
    <definedName name="sdg" localSheetId="1">#REF!</definedName>
    <definedName name="sdg">#REF!</definedName>
    <definedName name="SDSAD" localSheetId="8">#REF!</definedName>
    <definedName name="SDSAD">#REF!</definedName>
    <definedName name="sdsd" localSheetId="0">{"'Sheet1'!$L$16"}</definedName>
    <definedName name="sdsd" localSheetId="11">{"'Sheet1'!$L$16"}</definedName>
    <definedName name="sdsd" localSheetId="4">{"'Sheet1'!$L$16"}</definedName>
    <definedName name="sdsd" localSheetId="7">{"'Sheet1'!$L$16"}</definedName>
    <definedName name="sdsd" localSheetId="6">{"'Sheet1'!$L$16"}</definedName>
    <definedName name="sdsd" localSheetId="16">{"'Sheet1'!$L$16"}</definedName>
    <definedName name="sdsd" localSheetId="9">{"'Sheet1'!$L$16"}</definedName>
    <definedName name="sdsd" localSheetId="8">{"'Sheet1'!$L$16"}</definedName>
    <definedName name="sdsd" localSheetId="1">{"'Sheet1'!$L$16"}</definedName>
    <definedName name="sdsd">{"'Sheet1'!$L$16"}</definedName>
    <definedName name="SDVVSD" localSheetId="8">#REF!</definedName>
    <definedName name="SDVVSD">#REF!</definedName>
    <definedName name="sf" localSheetId="8">#REF!</definedName>
    <definedName name="sf">#REF!</definedName>
    <definedName name="sfdgnl" localSheetId="8">#REF!</definedName>
    <definedName name="sfdgnl">#REF!</definedName>
    <definedName name="sgasgreg" localSheetId="8">#REF!</definedName>
    <definedName name="sgasgreg">#REF!</definedName>
    <definedName name="sheet3" localSheetId="11">{"NGUYEN QUI THIEP - Personal View",#N/A,FALSE,"XDCB.HT.FUR."}</definedName>
    <definedName name="sheet3" localSheetId="4">{"NGUYEN QUI THIEP - Personal View",#N/A,FALSE,"XDCB.HT.FUR."}</definedName>
    <definedName name="sheet3" localSheetId="7">{"NGUYEN QUI THIEP - Personal View",#N/A,FALSE,"XDCB.HT.FUR."}</definedName>
    <definedName name="sheet3" localSheetId="6">{"NGUYEN QUI THIEP - Personal View",#N/A,FALSE,"XDCB.HT.FUR."}</definedName>
    <definedName name="sheet3" localSheetId="16">{"NGUYEN QUI THIEP - Personal View",#N/A,FALSE,"XDCB.HT.FUR."}</definedName>
    <definedName name="sheet3" localSheetId="9">{"NGUYEN QUI THIEP - Personal View",#N/A,FALSE,"XDCB.HT.FUR."}</definedName>
    <definedName name="sheet3" localSheetId="8">{"NGUYEN QUI THIEP - Personal View",#N/A,FALSE,"XDCB.HT.FUR."}</definedName>
    <definedName name="sheet3" localSheetId="1">{"NGUYEN QUI THIEP - Personal View",#N/A,FALSE,"XDCB.HT.FUR."}</definedName>
    <definedName name="sheet3">{"NGUYEN QUI THIEP - Personal View",#N/A,FALSE,"XDCB.HT.FUR."}</definedName>
    <definedName name="Sheet4" localSheetId="0">{"'Sheet1'!$L$16"}</definedName>
    <definedName name="Sheet4" localSheetId="11">{"'Sheet1'!$L$16"}</definedName>
    <definedName name="Sheet4" localSheetId="4">{"'Sheet1'!$L$16"}</definedName>
    <definedName name="Sheet4" localSheetId="7">{"'Sheet1'!$L$16"}</definedName>
    <definedName name="Sheet4" localSheetId="6">{"'Sheet1'!$L$16"}</definedName>
    <definedName name="Sheet4" localSheetId="16">{"'Sheet1'!$L$16"}</definedName>
    <definedName name="Sheet4" localSheetId="9">{"'Sheet1'!$L$16"}</definedName>
    <definedName name="Sheet4" localSheetId="8">{"'Sheet1'!$L$16"}</definedName>
    <definedName name="Sheet4" localSheetId="1">{"'Sheet1'!$L$16"}</definedName>
    <definedName name="Sheet4">{"'Sheet1'!$L$16"}</definedName>
    <definedName name="sheet5" localSheetId="0">{"'Sheet1'!$L$16"}</definedName>
    <definedName name="sheet5" localSheetId="11">{"'Sheet1'!$L$16"}</definedName>
    <definedName name="sheet5" localSheetId="4">{"'Sheet1'!$L$16"}</definedName>
    <definedName name="sheet5" localSheetId="7">{"'Sheet1'!$L$16"}</definedName>
    <definedName name="sheet5" localSheetId="6">{"'Sheet1'!$L$16"}</definedName>
    <definedName name="sheet5" localSheetId="16">{"'Sheet1'!$L$16"}</definedName>
    <definedName name="sheet5" localSheetId="9">{"'Sheet1'!$L$16"}</definedName>
    <definedName name="sheet5" localSheetId="8">{"'Sheet1'!$L$16"}</definedName>
    <definedName name="sheet5" localSheetId="1">{"'Sheet1'!$L$16"}</definedName>
    <definedName name="sheet5">{"'Sheet1'!$L$16"}</definedName>
    <definedName name="SLDKFJSLKDF" localSheetId="11">{#N/A,#N/A,FALSE,"기안지";#N/A,#N/A,FALSE,"통신지"}</definedName>
    <definedName name="SLDKFJSLKDF" localSheetId="4">{#N/A,#N/A,FALSE,"기안지";#N/A,#N/A,FALSE,"통신지"}</definedName>
    <definedName name="SLDKFJSLKDF" localSheetId="7">{#N/A,#N/A,FALSE,"기안지";#N/A,#N/A,FALSE,"통신지"}</definedName>
    <definedName name="SLDKFJSLKDF" localSheetId="6">{#N/A,#N/A,FALSE,"기안지";#N/A,#N/A,FALSE,"통신지"}</definedName>
    <definedName name="SLDKFJSLKDF" localSheetId="16">{#N/A,#N/A,FALSE,"기안지";#N/A,#N/A,FALSE,"통신지"}</definedName>
    <definedName name="SLDKFJSLKDF" localSheetId="9">{#N/A,#N/A,FALSE,"기안지";#N/A,#N/A,FALSE,"통신지"}</definedName>
    <definedName name="SLDKFJSLKDF" localSheetId="8">{#N/A,#N/A,FALSE,"기안지";#N/A,#N/A,FALSE,"통신지"}</definedName>
    <definedName name="SLDKFJSLKDF" localSheetId="1">{#N/A,#N/A,FALSE,"기안지";#N/A,#N/A,FALSE,"통신지"}</definedName>
    <definedName name="SLDKFJSLKDF">{#N/A,#N/A,FALSE,"기안지";#N/A,#N/A,FALSE,"통신지"}</definedName>
    <definedName name="solver_lin">0</definedName>
    <definedName name="solver_num">0</definedName>
    <definedName name="solver_typ">3</definedName>
    <definedName name="solver_val">0</definedName>
    <definedName name="SpecialPrice" localSheetId="11">#REF!</definedName>
    <definedName name="SpecialPrice" localSheetId="4">#REF!</definedName>
    <definedName name="SpecialPrice" localSheetId="7">#REF!</definedName>
    <definedName name="SpecialPrice" localSheetId="5">#REF!</definedName>
    <definedName name="SpecialPrice" localSheetId="6">#REF!</definedName>
    <definedName name="SpecialPrice" localSheetId="16">#REF!</definedName>
    <definedName name="SpecialPrice" localSheetId="9">#REF!</definedName>
    <definedName name="SpecialPrice" localSheetId="12">#REF!</definedName>
    <definedName name="SpecialPrice" localSheetId="13">#REF!</definedName>
    <definedName name="SpecialPrice" localSheetId="15">#REF!</definedName>
    <definedName name="SpecialPrice" localSheetId="10">#REF!</definedName>
    <definedName name="SpecialPrice" localSheetId="8">#REF!</definedName>
    <definedName name="SpecialPrice" localSheetId="1">#REF!</definedName>
    <definedName name="SpecialPrice">#REF!</definedName>
    <definedName name="srter" localSheetId="8">#REF!</definedName>
    <definedName name="srter">#REF!</definedName>
    <definedName name="ss" localSheetId="8">#REF!</definedName>
    <definedName name="ss">#REF!</definedName>
    <definedName name="sssdsdsd" localSheetId="8">#REF!</definedName>
    <definedName name="sssdsdsd">#REF!</definedName>
    <definedName name="ssss" localSheetId="8">#REF!</definedName>
    <definedName name="ssss">#REF!</definedName>
    <definedName name="summar" localSheetId="8">#REF!</definedName>
    <definedName name="summar">#REF!</definedName>
    <definedName name="sy" localSheetId="8">#REF!</definedName>
    <definedName name="sy">#REF!</definedName>
    <definedName name="T" localSheetId="11">#REF!</definedName>
    <definedName name="T" localSheetId="9">#REF!</definedName>
    <definedName name="T" localSheetId="8">#REF!</definedName>
    <definedName name="T">#REF!</definedName>
    <definedName name="tam" localSheetId="8">#REF!</definedName>
    <definedName name="tam">#REF!</definedName>
    <definedName name="tammmm" localSheetId="8">#REF!</definedName>
    <definedName name="tammmm">#REF!</definedName>
    <definedName name="tan" localSheetId="0">{"'Sheet1'!$L$16"}</definedName>
    <definedName name="tan" localSheetId="11">{"'Sheet1'!$L$16"}</definedName>
    <definedName name="tan" localSheetId="4">{"'Sheet1'!$L$16"}</definedName>
    <definedName name="tan" localSheetId="7">{"'Sheet1'!$L$16"}</definedName>
    <definedName name="tan" localSheetId="6">{"'Sheet1'!$L$16"}</definedName>
    <definedName name="tan" localSheetId="16">{"'Sheet1'!$L$16"}</definedName>
    <definedName name="tan" localSheetId="9">{"'Sheet1'!$L$16"}</definedName>
    <definedName name="tan" localSheetId="8">{"'Sheet1'!$L$16"}</definedName>
    <definedName name="tan" localSheetId="1">{"'Sheet1'!$L$16"}</definedName>
    <definedName name="tan">{"'Sheet1'!$L$16"}</definedName>
    <definedName name="tb" localSheetId="11">#REF!</definedName>
    <definedName name="tb" localSheetId="9">#REF!</definedName>
    <definedName name="tb" localSheetId="8">#REF!</definedName>
    <definedName name="tb">#REF!</definedName>
    <definedName name="tbl_ProdInfo" localSheetId="11">#REF!</definedName>
    <definedName name="tbl_ProdInfo" localSheetId="4">#REF!</definedName>
    <definedName name="tbl_ProdInfo" localSheetId="7">#REF!</definedName>
    <definedName name="tbl_ProdInfo" localSheetId="5">#REF!</definedName>
    <definedName name="tbl_ProdInfo" localSheetId="6">#REF!</definedName>
    <definedName name="tbl_ProdInfo" localSheetId="16">#REF!</definedName>
    <definedName name="tbl_ProdInfo" localSheetId="9">#REF!</definedName>
    <definedName name="tbl_ProdInfo" localSheetId="12">#REF!</definedName>
    <definedName name="tbl_ProdInfo" localSheetId="13">#REF!</definedName>
    <definedName name="tbl_ProdInfo" localSheetId="15">#REF!</definedName>
    <definedName name="tbl_ProdInfo" localSheetId="10">#REF!</definedName>
    <definedName name="tbl_ProdInfo" localSheetId="8">#REF!</definedName>
    <definedName name="tbl_ProdInfo" localSheetId="1">#REF!</definedName>
    <definedName name="tbl_ProdInfo">#REF!</definedName>
    <definedName name="td" localSheetId="11">#REF!</definedName>
    <definedName name="td" localSheetId="9">#REF!</definedName>
    <definedName name="td" localSheetId="8">#REF!</definedName>
    <definedName name="td">#REF!</definedName>
    <definedName name="te" localSheetId="8">#REF!</definedName>
    <definedName name="te">#REF!</definedName>
    <definedName name="tecco" localSheetId="0">{"'Sheet1'!$L$16"}</definedName>
    <definedName name="tecco" localSheetId="11">{"'Sheet1'!$L$16"}</definedName>
    <definedName name="tecco" localSheetId="4">{"'Sheet1'!$L$16"}</definedName>
    <definedName name="tecco" localSheetId="7">{"'Sheet1'!$L$16"}</definedName>
    <definedName name="tecco" localSheetId="6">{"'Sheet1'!$L$16"}</definedName>
    <definedName name="tecco" localSheetId="16">{"'Sheet1'!$L$16"}</definedName>
    <definedName name="tecco" localSheetId="9">{"'Sheet1'!$L$16"}</definedName>
    <definedName name="tecco" localSheetId="8">{"'Sheet1'!$L$16"}</definedName>
    <definedName name="tecco" localSheetId="1">{"'Sheet1'!$L$16"}</definedName>
    <definedName name="tecco">{"'Sheet1'!$L$16"}</definedName>
    <definedName name="TENCT">'[23]DON GIA'!$D$4</definedName>
    <definedName name="TG" localSheetId="11">#REF!</definedName>
    <definedName name="TG" localSheetId="4">#REF!</definedName>
    <definedName name="TG" localSheetId="7">#REF!</definedName>
    <definedName name="TG" localSheetId="6">#REF!</definedName>
    <definedName name="TG" localSheetId="9">#REF!</definedName>
    <definedName name="TG" localSheetId="8">#REF!</definedName>
    <definedName name="TG">#REF!</definedName>
    <definedName name="tha" localSheetId="0">{"'Sheet1'!$L$16"}</definedName>
    <definedName name="tha" localSheetId="11">{"'Sheet1'!$L$16"}</definedName>
    <definedName name="tha" localSheetId="4">{"'Sheet1'!$L$16"}</definedName>
    <definedName name="tha" localSheetId="7">{"'Sheet1'!$L$16"}</definedName>
    <definedName name="tha" localSheetId="6">{"'Sheet1'!$L$16"}</definedName>
    <definedName name="tha" localSheetId="16">{"'Sheet1'!$L$16"}</definedName>
    <definedName name="tha" localSheetId="9">{"'Sheet1'!$L$16"}</definedName>
    <definedName name="tha" localSheetId="8">{"'Sheet1'!$L$16"}</definedName>
    <definedName name="tha" localSheetId="1">{"'Sheet1'!$L$16"}</definedName>
    <definedName name="tha">{"'Sheet1'!$L$16"}</definedName>
    <definedName name="thanh" localSheetId="0">{"'Sheet1'!$L$16"}</definedName>
    <definedName name="thanh" localSheetId="11">{"'Sheet1'!$L$16"}</definedName>
    <definedName name="thanh" localSheetId="4">{"'Sheet1'!$L$16"}</definedName>
    <definedName name="thanh" localSheetId="7">{"'Sheet1'!$L$16"}</definedName>
    <definedName name="thanh" localSheetId="6">{"'Sheet1'!$L$16"}</definedName>
    <definedName name="thanh" localSheetId="16">{"'Sheet1'!$L$16"}</definedName>
    <definedName name="thanh" localSheetId="9">{"'Sheet1'!$L$16"}</definedName>
    <definedName name="thanh" localSheetId="8">{"'Sheet1'!$L$16"}</definedName>
    <definedName name="thanh" localSheetId="1">{"'Sheet1'!$L$16"}</definedName>
    <definedName name="thanh">{"'Sheet1'!$L$16"}</definedName>
    <definedName name="ThanhXuan110" localSheetId="11">'[24]KH-Q1,Q2,01'!#REF!</definedName>
    <definedName name="ThanhXuan110" localSheetId="9">'[24]KH-Q1,Q2,01'!#REF!</definedName>
    <definedName name="ThanhXuan110">'[24]KH-Q1,Q2,01'!#REF!</definedName>
    <definedName name="THEP" localSheetId="8">#REF!</definedName>
    <definedName name="THEP">#REF!</definedName>
    <definedName name="theph">[1]GIAVLIEU!$M$41</definedName>
    <definedName name="thtrh" localSheetId="8">#REF!</definedName>
    <definedName name="thtrh">#REF!</definedName>
    <definedName name="Thuong" localSheetId="0">{"'Sheet1'!$L$16"}</definedName>
    <definedName name="Thuong" localSheetId="11">{"'Sheet1'!$L$16"}</definedName>
    <definedName name="Thuong" localSheetId="4">{"'Sheet1'!$L$16"}</definedName>
    <definedName name="Thuong" localSheetId="7">{"'Sheet1'!$L$16"}</definedName>
    <definedName name="Thuong" localSheetId="6">{"'Sheet1'!$L$16"}</definedName>
    <definedName name="Thuong" localSheetId="16">{"'Sheet1'!$L$16"}</definedName>
    <definedName name="Thuong" localSheetId="9">{"'Sheet1'!$L$16"}</definedName>
    <definedName name="Thuong" localSheetId="8">{"'Sheet1'!$L$16"}</definedName>
    <definedName name="Thuong" localSheetId="1">{"'Sheet1'!$L$16"}</definedName>
    <definedName name="Thuong">{"'Sheet1'!$L$16"}</definedName>
    <definedName name="thuy" localSheetId="0">{"'Sheet1'!$L$16"}</definedName>
    <definedName name="thuy" localSheetId="11">{"'Sheet1'!$L$16"}</definedName>
    <definedName name="thuy" localSheetId="4">{"'Sheet1'!$L$16"}</definedName>
    <definedName name="thuy" localSheetId="7">{"'Sheet1'!$L$16"}</definedName>
    <definedName name="thuy" localSheetId="6">{"'Sheet1'!$L$16"}</definedName>
    <definedName name="thuy" localSheetId="16">{"'Sheet1'!$L$16"}</definedName>
    <definedName name="thuy" localSheetId="9">{"'Sheet1'!$L$16"}</definedName>
    <definedName name="thuy" localSheetId="8">{"'Sheet1'!$L$16"}</definedName>
    <definedName name="thuy" localSheetId="1">{"'Sheet1'!$L$16"}</definedName>
    <definedName name="thuy">{"'Sheet1'!$L$16"}</definedName>
    <definedName name="thytr" localSheetId="8">#REF!</definedName>
    <definedName name="thytr">#REF!</definedName>
    <definedName name="TR" localSheetId="11">#REF!</definedName>
    <definedName name="TR" localSheetId="9">#REF!</definedName>
    <definedName name="TR" localSheetId="14">#REF!</definedName>
    <definedName name="TR" localSheetId="8">#REF!</definedName>
    <definedName name="TR">#REF!</definedName>
    <definedName name="Truong" localSheetId="8">#REF!</definedName>
    <definedName name="Truong">#REF!</definedName>
    <definedName name="trutriutit" localSheetId="11">{#N/A,#N/A,FALSE,"속도"}</definedName>
    <definedName name="trutriutit" localSheetId="4">{#N/A,#N/A,FALSE,"속도"}</definedName>
    <definedName name="trutriutit" localSheetId="7">{#N/A,#N/A,FALSE,"속도"}</definedName>
    <definedName name="trutriutit" localSheetId="6">{#N/A,#N/A,FALSE,"속도"}</definedName>
    <definedName name="trutriutit" localSheetId="16">{#N/A,#N/A,FALSE,"속도"}</definedName>
    <definedName name="trutriutit" localSheetId="9">{#N/A,#N/A,FALSE,"속도"}</definedName>
    <definedName name="trutriutit" localSheetId="8">#REF!</definedName>
    <definedName name="trutriutit" localSheetId="1">{#N/A,#N/A,FALSE,"속도"}</definedName>
    <definedName name="trutriutit">{#N/A,#N/A,FALSE,"속도"}</definedName>
    <definedName name="TTDD1P">[25]TDTKP!$F$46</definedName>
    <definedName name="TTDD3P">[25]TDTKP!$D$46</definedName>
    <definedName name="ttdd3pct">[25]TDTKP!$E$46</definedName>
    <definedName name="TTDKKH">'[25]DK-KH'!$F$9</definedName>
    <definedName name="TTTR">[25]TDTKP!$H$46</definedName>
    <definedName name="tttt" localSheetId="0">{"'Sheet1'!$L$16"}</definedName>
    <definedName name="tttt" localSheetId="11">{"'Sheet1'!$L$16"}</definedName>
    <definedName name="tttt" localSheetId="4">{"'Sheet1'!$L$16"}</definedName>
    <definedName name="tttt" localSheetId="7">{"'Sheet1'!$L$16"}</definedName>
    <definedName name="tttt" localSheetId="6">{"'Sheet1'!$L$16"}</definedName>
    <definedName name="tttt" localSheetId="16">{"'Sheet1'!$L$16"}</definedName>
    <definedName name="tttt" localSheetId="9">{"'Sheet1'!$L$16"}</definedName>
    <definedName name="tttt" localSheetId="8">{"'Sheet1'!$L$16"}</definedName>
    <definedName name="tttt" localSheetId="1">{"'Sheet1'!$L$16"}</definedName>
    <definedName name="tttt">{"'Sheet1'!$L$16"}</definedName>
    <definedName name="twerjhr" localSheetId="1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4">{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7">{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1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9">{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8">#REF!</definedName>
    <definedName name="twerjhr" localSheetId="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JTJMMHJM" localSheetId="0">{"'Sheet1'!$L$16"}</definedName>
    <definedName name="TYJTJMMHJM" localSheetId="11">{"'Sheet1'!$L$16"}</definedName>
    <definedName name="TYJTJMMHJM" localSheetId="4">{"'Sheet1'!$L$16"}</definedName>
    <definedName name="TYJTJMMHJM" localSheetId="7">{"'Sheet1'!$L$16"}</definedName>
    <definedName name="TYJTJMMHJM" localSheetId="6">{"'Sheet1'!$L$16"}</definedName>
    <definedName name="TYJTJMMHJM" localSheetId="16">{"'Sheet1'!$L$16"}</definedName>
    <definedName name="TYJTJMMHJM" localSheetId="9">{"'Sheet1'!$L$16"}</definedName>
    <definedName name="TYJTJMMHJM" localSheetId="8">{"'Sheet1'!$L$16"}</definedName>
    <definedName name="TYJTJMMHJM" localSheetId="1">{"'Sheet1'!$L$16"}</definedName>
    <definedName name="TYJTJMMHJM">{"'Sheet1'!$L$16"}</definedName>
    <definedName name="u" localSheetId="11">[17]Panel!#REF!</definedName>
    <definedName name="u" localSheetId="9">[17]Panel!#REF!</definedName>
    <definedName name="u">[17]Panel!#REF!</definedName>
    <definedName name="UBDT" localSheetId="11">{"'Sheet1'!$L$16"}</definedName>
    <definedName name="UBDT" localSheetId="4">{"'Sheet1'!$L$16"}</definedName>
    <definedName name="UBDT" localSheetId="7">{"'Sheet1'!$L$16"}</definedName>
    <definedName name="UBDT" localSheetId="6">{"'Sheet1'!$L$16"}</definedName>
    <definedName name="UBDT" localSheetId="16">{"'Sheet1'!$L$16"}</definedName>
    <definedName name="UBDT" localSheetId="9">{"'Sheet1'!$L$16"}</definedName>
    <definedName name="UBDT" localSheetId="8">{"'Sheet1'!$L$16"}</definedName>
    <definedName name="UBDT" localSheetId="1">{"'Sheet1'!$L$16"}</definedName>
    <definedName name="UBDT">{"'Sheet1'!$L$16"}</definedName>
    <definedName name="uchihashi" localSheetId="8">#REF!</definedName>
    <definedName name="uchihashi">#REF!</definedName>
    <definedName name="ưeawegw" localSheetId="8">#REF!</definedName>
    <definedName name="ưeawegw">#REF!</definedName>
    <definedName name="ưergasd" localSheetId="8">#REF!</definedName>
    <definedName name="ưergasd">#REF!</definedName>
    <definedName name="ưgawegw" localSheetId="8">#REF!</definedName>
    <definedName name="ưgawegw">#REF!</definedName>
    <definedName name="ujdffdf" localSheetId="11">{#N/A,#N/A,FALSE,"단가표지"}</definedName>
    <definedName name="ujdffdf" localSheetId="4">{#N/A,#N/A,FALSE,"단가표지"}</definedName>
    <definedName name="ujdffdf" localSheetId="7">{#N/A,#N/A,FALSE,"단가표지"}</definedName>
    <definedName name="ujdffdf" localSheetId="6">{#N/A,#N/A,FALSE,"단가표지"}</definedName>
    <definedName name="ujdffdf" localSheetId="16">{#N/A,#N/A,FALSE,"단가표지"}</definedName>
    <definedName name="ujdffdf" localSheetId="9">{#N/A,#N/A,FALSE,"단가표지"}</definedName>
    <definedName name="ujdffdf" localSheetId="8">{#N/A,#N/A,FALSE,"단가표지"}</definedName>
    <definedName name="ujdffdf" localSheetId="1">{#N/A,#N/A,FALSE,"단가표지"}</definedName>
    <definedName name="ujdffdf">{#N/A,#N/A,FALSE,"단가표지"}</definedName>
    <definedName name="urreur" localSheetId="11">{#N/A,#N/A,FALSE,"사업총괄";#N/A,#N/A,FALSE,"장비사업";#N/A,#N/A,FALSE,"철구사업";#N/A,#N/A,FALSE,"준설사업"}</definedName>
    <definedName name="urreur" localSheetId="4">{#N/A,#N/A,FALSE,"사업총괄";#N/A,#N/A,FALSE,"장비사업";#N/A,#N/A,FALSE,"철구사업";#N/A,#N/A,FALSE,"준설사업"}</definedName>
    <definedName name="urreur" localSheetId="7">{#N/A,#N/A,FALSE,"사업총괄";#N/A,#N/A,FALSE,"장비사업";#N/A,#N/A,FALSE,"철구사업";#N/A,#N/A,FALSE,"준설사업"}</definedName>
    <definedName name="urreur" localSheetId="6">{#N/A,#N/A,FALSE,"사업총괄";#N/A,#N/A,FALSE,"장비사업";#N/A,#N/A,FALSE,"철구사업";#N/A,#N/A,FALSE,"준설사업"}</definedName>
    <definedName name="urreur" localSheetId="16">{#N/A,#N/A,FALSE,"사업총괄";#N/A,#N/A,FALSE,"장비사업";#N/A,#N/A,FALSE,"철구사업";#N/A,#N/A,FALSE,"준설사업"}</definedName>
    <definedName name="urreur" localSheetId="9">{#N/A,#N/A,FALSE,"사업총괄";#N/A,#N/A,FALSE,"장비사업";#N/A,#N/A,FALSE,"철구사업";#N/A,#N/A,FALSE,"준설사업"}</definedName>
    <definedName name="urreur" localSheetId="8">#REF!</definedName>
    <definedName name="urreur" localSheetId="1">{#N/A,#N/A,FALSE,"사업총괄";#N/A,#N/A,FALSE,"장비사업";#N/A,#N/A,FALSE,"철구사업";#N/A,#N/A,FALSE,"준설사업"}</definedName>
    <definedName name="urreur">{#N/A,#N/A,FALSE,"사업총괄";#N/A,#N/A,FALSE,"장비사업";#N/A,#N/A,FALSE,"철구사업";#N/A,#N/A,FALSE,"준설사업"}</definedName>
    <definedName name="urtureu" localSheetId="11">{#N/A,#N/A,FALSE,"전력간선"}</definedName>
    <definedName name="urtureu" localSheetId="4">{#N/A,#N/A,FALSE,"전력간선"}</definedName>
    <definedName name="urtureu" localSheetId="7">{#N/A,#N/A,FALSE,"전력간선"}</definedName>
    <definedName name="urtureu" localSheetId="6">{#N/A,#N/A,FALSE,"전력간선"}</definedName>
    <definedName name="urtureu" localSheetId="16">{#N/A,#N/A,FALSE,"전력간선"}</definedName>
    <definedName name="urtureu" localSheetId="9">{#N/A,#N/A,FALSE,"전력간선"}</definedName>
    <definedName name="urtureu" localSheetId="8">#REF!</definedName>
    <definedName name="urtureu" localSheetId="1">{#N/A,#N/A,FALSE,"전력간선"}</definedName>
    <definedName name="urtureu">{#N/A,#N/A,FALSE,"전력간선"}</definedName>
    <definedName name="urtureuer" localSheetId="11">{#N/A,#N/A,FALSE,"구조2"}</definedName>
    <definedName name="urtureuer" localSheetId="4">{#N/A,#N/A,FALSE,"구조2"}</definedName>
    <definedName name="urtureuer" localSheetId="7">{#N/A,#N/A,FALSE,"구조2"}</definedName>
    <definedName name="urtureuer" localSheetId="6">{#N/A,#N/A,FALSE,"구조2"}</definedName>
    <definedName name="urtureuer" localSheetId="16">{#N/A,#N/A,FALSE,"구조2"}</definedName>
    <definedName name="urtureuer" localSheetId="9">{#N/A,#N/A,FALSE,"구조2"}</definedName>
    <definedName name="urtureuer" localSheetId="8">#REF!</definedName>
    <definedName name="urtureuer" localSheetId="1">{#N/A,#N/A,FALSE,"구조2"}</definedName>
    <definedName name="urtureuer">{#N/A,#N/A,FALSE,"구조2"}</definedName>
    <definedName name="uru4u4urur" localSheetId="11">{#N/A,#N/A,FALSE,"배수1"}</definedName>
    <definedName name="uru4u4urur" localSheetId="4">{#N/A,#N/A,FALSE,"배수1"}</definedName>
    <definedName name="uru4u4urur" localSheetId="7">{#N/A,#N/A,FALSE,"배수1"}</definedName>
    <definedName name="uru4u4urur" localSheetId="6">{#N/A,#N/A,FALSE,"배수1"}</definedName>
    <definedName name="uru4u4urur" localSheetId="16">{#N/A,#N/A,FALSE,"배수1"}</definedName>
    <definedName name="uru4u4urur" localSheetId="9">{#N/A,#N/A,FALSE,"배수1"}</definedName>
    <definedName name="uru4u4urur" localSheetId="8">#REF!</definedName>
    <definedName name="uru4u4urur" localSheetId="1">{#N/A,#N/A,FALSE,"배수1"}</definedName>
    <definedName name="uru4u4urur">{#N/A,#N/A,FALSE,"배수1"}</definedName>
    <definedName name="usd" localSheetId="11">#REF!</definedName>
    <definedName name="usd" localSheetId="9">#REF!</definedName>
    <definedName name="usd" localSheetId="14">#REF!</definedName>
    <definedName name="usd" localSheetId="8">#REF!</definedName>
    <definedName name="usd">#REF!</definedName>
    <definedName name="utrutr" localSheetId="11">{#N/A,#N/A,FALSE,"배수2"}</definedName>
    <definedName name="utrutr" localSheetId="4">{#N/A,#N/A,FALSE,"배수2"}</definedName>
    <definedName name="utrutr" localSheetId="7">{#N/A,#N/A,FALSE,"배수2"}</definedName>
    <definedName name="utrutr" localSheetId="6">{#N/A,#N/A,FALSE,"배수2"}</definedName>
    <definedName name="utrutr" localSheetId="16">{#N/A,#N/A,FALSE,"배수2"}</definedName>
    <definedName name="utrutr" localSheetId="9">{#N/A,#N/A,FALSE,"배수2"}</definedName>
    <definedName name="utrutr" localSheetId="8">#REF!</definedName>
    <definedName name="utrutr" localSheetId="1">{#N/A,#N/A,FALSE,"배수2"}</definedName>
    <definedName name="utrutr">{#N/A,#N/A,FALSE,"배수2"}</definedName>
    <definedName name="utyutru" localSheetId="1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4">{#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7">{#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6">{#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16">{#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9">{#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8">#REF!</definedName>
    <definedName name="utyutru"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v" localSheetId="11">#REF!</definedName>
    <definedName name="v" localSheetId="9">#REF!</definedName>
    <definedName name="v" localSheetId="14">#REF!</definedName>
    <definedName name="v" localSheetId="8">#REF!</definedName>
    <definedName name="v">#REF!</definedName>
    <definedName name="V8.Refresh" localSheetId="11">{"NGUYEN QUI THIEP - Personal View",#N/A,FALSE,"XDCB.HT.FUR."}</definedName>
    <definedName name="V8.Refresh" localSheetId="4">{"NGUYEN QUI THIEP - Personal View",#N/A,FALSE,"XDCB.HT.FUR."}</definedName>
    <definedName name="V8.Refresh" localSheetId="7">{"NGUYEN QUI THIEP - Personal View",#N/A,FALSE,"XDCB.HT.FUR."}</definedName>
    <definedName name="V8.Refresh" localSheetId="6">{"NGUYEN QUI THIEP - Personal View",#N/A,FALSE,"XDCB.HT.FUR."}</definedName>
    <definedName name="V8.Refresh" localSheetId="16">{"NGUYEN QUI THIEP - Personal View",#N/A,FALSE,"XDCB.HT.FUR."}</definedName>
    <definedName name="V8.Refresh" localSheetId="9">{"NGUYEN QUI THIEP - Personal View",#N/A,FALSE,"XDCB.HT.FUR."}</definedName>
    <definedName name="V8.Refresh" localSheetId="8">#REF!</definedName>
    <definedName name="V8.Refresh" localSheetId="1">{"NGUYEN QUI THIEP - Personal View",#N/A,FALSE,"XDCB.HT.FUR."}</definedName>
    <definedName name="V8.Refresh">{"NGUYEN QUI THIEP - Personal View",#N/A,FALSE,"XDCB.HT.FUR."}</definedName>
    <definedName name="vbvb" localSheetId="8">#REF!</definedName>
    <definedName name="vbvb">#REF!</definedName>
    <definedName name="vcbo1" localSheetId="0">{"'Sheet1'!$L$16"}</definedName>
    <definedName name="vcbo1" localSheetId="11">{"'Sheet1'!$L$16"}</definedName>
    <definedName name="vcbo1" localSheetId="4">{"'Sheet1'!$L$16"}</definedName>
    <definedName name="vcbo1" localSheetId="7">{"'Sheet1'!$L$16"}</definedName>
    <definedName name="vcbo1" localSheetId="6">{"'Sheet1'!$L$16"}</definedName>
    <definedName name="vcbo1" localSheetId="16">{"'Sheet1'!$L$16"}</definedName>
    <definedName name="vcbo1" localSheetId="9">{"'Sheet1'!$L$16"}</definedName>
    <definedName name="vcbo1" localSheetId="8">{"'Sheet1'!$L$16"}</definedName>
    <definedName name="vcbo1" localSheetId="1">{"'Sheet1'!$L$16"}</definedName>
    <definedName name="vcbo1">{"'Sheet1'!$L$16"}</definedName>
    <definedName name="vgjh" localSheetId="8">#REF!</definedName>
    <definedName name="vgjh">#REF!</definedName>
    <definedName name="VT" localSheetId="11">#REF!</definedName>
    <definedName name="VT" localSheetId="9">#REF!</definedName>
    <definedName name="VT" localSheetId="8">#REF!</definedName>
    <definedName name="VT">#REF!</definedName>
    <definedName name="vtp" localSheetId="11">#REF!</definedName>
    <definedName name="vtp" localSheetId="9">#REF!</definedName>
    <definedName name="vtp" localSheetId="8">#REF!</definedName>
    <definedName name="vtp">#REF!</definedName>
    <definedName name="wererr" localSheetId="11">{#N/A,#N/A,FALSE,"운반시간"}</definedName>
    <definedName name="wererr" localSheetId="4">{#N/A,#N/A,FALSE,"운반시간"}</definedName>
    <definedName name="wererr" localSheetId="7">{#N/A,#N/A,FALSE,"운반시간"}</definedName>
    <definedName name="wererr" localSheetId="6">{#N/A,#N/A,FALSE,"운반시간"}</definedName>
    <definedName name="wererr" localSheetId="16">{#N/A,#N/A,FALSE,"운반시간"}</definedName>
    <definedName name="wererr" localSheetId="9">{#N/A,#N/A,FALSE,"운반시간"}</definedName>
    <definedName name="wererr" localSheetId="8">{#N/A,#N/A,FALSE,"운반시간"}</definedName>
    <definedName name="wererr" localSheetId="1">{#N/A,#N/A,FALSE,"운반시간"}</definedName>
    <definedName name="wererr">{#N/A,#N/A,FALSE,"운반시간"}</definedName>
    <definedName name="werewr" localSheetId="11">{#N/A,#N/A,FALSE,"골재소요량";#N/A,#N/A,FALSE,"골재소요량"}</definedName>
    <definedName name="werewr" localSheetId="4">{#N/A,#N/A,FALSE,"골재소요량";#N/A,#N/A,FALSE,"골재소요량"}</definedName>
    <definedName name="werewr" localSheetId="7">{#N/A,#N/A,FALSE,"골재소요량";#N/A,#N/A,FALSE,"골재소요량"}</definedName>
    <definedName name="werewr" localSheetId="6">{#N/A,#N/A,FALSE,"골재소요량";#N/A,#N/A,FALSE,"골재소요량"}</definedName>
    <definedName name="werewr" localSheetId="16">{#N/A,#N/A,FALSE,"골재소요량";#N/A,#N/A,FALSE,"골재소요량"}</definedName>
    <definedName name="werewr" localSheetId="9">{#N/A,#N/A,FALSE,"골재소요량";#N/A,#N/A,FALSE,"골재소요량"}</definedName>
    <definedName name="werewr" localSheetId="8">{#N/A,#N/A,FALSE,"골재소요량";#N/A,#N/A,FALSE,"골재소요량"}</definedName>
    <definedName name="werewr" localSheetId="1">{#N/A,#N/A,FALSE,"골재소요량";#N/A,#N/A,FALSE,"골재소요량"}</definedName>
    <definedName name="werewr">{#N/A,#N/A,FALSE,"골재소요량";#N/A,#N/A,FALSE,"골재소요량"}</definedName>
    <definedName name="win.VESSEL"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ow" localSheetId="8">#REF!</definedName>
    <definedName name="window">#REF!</definedName>
    <definedName name="wis" localSheetId="8">#REF!</definedName>
    <definedName name="wis">#REF!</definedName>
    <definedName name="wm.조골재1" localSheetId="11">{#N/A,#N/A,FALSE,"조골재"}</definedName>
    <definedName name="wm.조골재1" localSheetId="4">{#N/A,#N/A,FALSE,"조골재"}</definedName>
    <definedName name="wm.조골재1" localSheetId="7">{#N/A,#N/A,FALSE,"조골재"}</definedName>
    <definedName name="wm.조골재1" localSheetId="6">{#N/A,#N/A,FALSE,"조골재"}</definedName>
    <definedName name="wm.조골재1" localSheetId="16">{#N/A,#N/A,FALSE,"조골재"}</definedName>
    <definedName name="wm.조골재1" localSheetId="9">{#N/A,#N/A,FALSE,"조골재"}</definedName>
    <definedName name="wm.조골재1" localSheetId="8">{#N/A,#N/A,FALSE,"조골재"}</definedName>
    <definedName name="wm.조골재1" localSheetId="1">{#N/A,#N/A,FALSE,"조골재"}</definedName>
    <definedName name="wm.조골재1">{#N/A,#N/A,FALSE,"조골재"}</definedName>
    <definedName name="WRITE" localSheetId="11">{#N/A,#N/A,FALSE,"CCTV"}</definedName>
    <definedName name="WRITE" localSheetId="4">{#N/A,#N/A,FALSE,"CCTV"}</definedName>
    <definedName name="WRITE" localSheetId="7">{#N/A,#N/A,FALSE,"CCTV"}</definedName>
    <definedName name="WRITE" localSheetId="6">{#N/A,#N/A,FALSE,"CCTV"}</definedName>
    <definedName name="WRITE" localSheetId="16">{#N/A,#N/A,FALSE,"CCTV"}</definedName>
    <definedName name="WRITE" localSheetId="9">{#N/A,#N/A,FALSE,"CCTV"}</definedName>
    <definedName name="WRITE" localSheetId="8">#REF!</definedName>
    <definedName name="WRITE" localSheetId="1">{#N/A,#N/A,FALSE,"CCTV"}</definedName>
    <definedName name="WRITE">{#N/A,#N/A,FALSE,"CCTV"}</definedName>
    <definedName name="WRN" localSheetId="11">{#N/A,#N/A,FALSE,"CCTV"}</definedName>
    <definedName name="WRN" localSheetId="4">{#N/A,#N/A,FALSE,"CCTV"}</definedName>
    <definedName name="WRN" localSheetId="7">{#N/A,#N/A,FALSE,"CCTV"}</definedName>
    <definedName name="WRN" localSheetId="6">{#N/A,#N/A,FALSE,"CCTV"}</definedName>
    <definedName name="WRN" localSheetId="16">{#N/A,#N/A,FALSE,"CCTV"}</definedName>
    <definedName name="WRN" localSheetId="9">{#N/A,#N/A,FALSE,"CCTV"}</definedName>
    <definedName name="WRN" localSheetId="8">{#N/A,#N/A,FALSE,"CCTV"}</definedName>
    <definedName name="WRN" localSheetId="1">{#N/A,#N/A,FALSE,"CCTV"}</definedName>
    <definedName name="WRN">{#N/A,#N/A,FALSE,"CCTV"}</definedName>
    <definedName name="wrn.1월제조원가."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번." localSheetId="11">{#N/A,#N/A,FALSE,"2~8번"}</definedName>
    <definedName name="wrn.2번." localSheetId="4">{#N/A,#N/A,FALSE,"2~8번"}</definedName>
    <definedName name="wrn.2번." localSheetId="7">{#N/A,#N/A,FALSE,"2~8번"}</definedName>
    <definedName name="wrn.2번." localSheetId="6">{#N/A,#N/A,FALSE,"2~8번"}</definedName>
    <definedName name="wrn.2번." localSheetId="16">{#N/A,#N/A,FALSE,"2~8번"}</definedName>
    <definedName name="wrn.2번." localSheetId="9">{#N/A,#N/A,FALSE,"2~8번"}</definedName>
    <definedName name="wrn.2번." localSheetId="8">{#N/A,#N/A,FALSE,"2~8번"}</definedName>
    <definedName name="wrn.2번." localSheetId="1">{#N/A,#N/A,FALSE,"2~8번"}</definedName>
    <definedName name="wrn.2번.">{#N/A,#N/A,FALSE,"2~8번"}</definedName>
    <definedName name="wrn.2월제조원가."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97년._.사업계획._.및._.예산지침." localSheetId="11">{#N/A,#N/A,TRUE,"1";#N/A,#N/A,TRUE,"2";#N/A,#N/A,TRUE,"3";#N/A,#N/A,TRUE,"4";#N/A,#N/A,TRUE,"5";#N/A,#N/A,TRUE,"6";#N/A,#N/A,TRUE,"7"}</definedName>
    <definedName name="wrn.97년._.사업계획._.및._.예산지침." localSheetId="4">{#N/A,#N/A,TRUE,"1";#N/A,#N/A,TRUE,"2";#N/A,#N/A,TRUE,"3";#N/A,#N/A,TRUE,"4";#N/A,#N/A,TRUE,"5";#N/A,#N/A,TRUE,"6";#N/A,#N/A,TRUE,"7"}</definedName>
    <definedName name="wrn.97년._.사업계획._.및._.예산지침." localSheetId="7">{#N/A,#N/A,TRUE,"1";#N/A,#N/A,TRUE,"2";#N/A,#N/A,TRUE,"3";#N/A,#N/A,TRUE,"4";#N/A,#N/A,TRUE,"5";#N/A,#N/A,TRUE,"6";#N/A,#N/A,TRUE,"7"}</definedName>
    <definedName name="wrn.97년._.사업계획._.및._.예산지침." localSheetId="6">{#N/A,#N/A,TRUE,"1";#N/A,#N/A,TRUE,"2";#N/A,#N/A,TRUE,"3";#N/A,#N/A,TRUE,"4";#N/A,#N/A,TRUE,"5";#N/A,#N/A,TRUE,"6";#N/A,#N/A,TRUE,"7"}</definedName>
    <definedName name="wrn.97년._.사업계획._.및._.예산지침." localSheetId="16">{#N/A,#N/A,TRUE,"1";#N/A,#N/A,TRUE,"2";#N/A,#N/A,TRUE,"3";#N/A,#N/A,TRUE,"4";#N/A,#N/A,TRUE,"5";#N/A,#N/A,TRUE,"6";#N/A,#N/A,TRUE,"7"}</definedName>
    <definedName name="wrn.97년._.사업계획._.및._.예산지침." localSheetId="9">{#N/A,#N/A,TRUE,"1";#N/A,#N/A,TRUE,"2";#N/A,#N/A,TRUE,"3";#N/A,#N/A,TRUE,"4";#N/A,#N/A,TRUE,"5";#N/A,#N/A,TRUE,"6";#N/A,#N/A,TRUE,"7"}</definedName>
    <definedName name="wrn.97년._.사업계획._.및._.예산지침." localSheetId="8">#REF!</definedName>
    <definedName name="wrn.97년._.사업계획._.및._.예산지침." localSheetId="1">{#N/A,#N/A,TRUE,"1";#N/A,#N/A,TRUE,"2";#N/A,#N/A,TRUE,"3";#N/A,#N/A,TRUE,"4";#N/A,#N/A,TRUE,"5";#N/A,#N/A,TRUE,"6";#N/A,#N/A,TRUE,"7"}</definedName>
    <definedName name="wrn.97년._.사업계획._.및._.예산지침.">{#N/A,#N/A,TRUE,"1";#N/A,#N/A,TRUE,"2";#N/A,#N/A,TRUE,"3";#N/A,#N/A,TRUE,"4";#N/A,#N/A,TRUE,"5";#N/A,#N/A,TRUE,"6";#N/A,#N/A,TRUE,"7"}</definedName>
    <definedName name="wrn.A." localSheetId="8">#REF!</definedName>
    <definedName name="wrn.A.">#REF!</definedName>
    <definedName name="wrn.aaa." localSheetId="8">#REF!</definedName>
    <definedName name="wrn.aaa.">#REF!</definedName>
    <definedName name="wrn.Bang._.ke._.nhan._.hang." localSheetId="8">#REF!</definedName>
    <definedName name="wrn.Bang._.ke._.nhan._.hang.">#REF!</definedName>
    <definedName name="wrn.BAOCAO." localSheetId="8">#REF!</definedName>
    <definedName name="wrn.BAOCAO.">#REF!</definedName>
    <definedName name="wrn.BIDSUM." localSheetId="8">#REF!</definedName>
    <definedName name="wrn.BIDSUM.">#REF!</definedName>
    <definedName name="wrn.BILLS._.OF._.QUANTITY." localSheetId="8">#REF!</definedName>
    <definedName name="wrn.BILLS._.OF._.QUANTITY.">#REF!</definedName>
    <definedName name="wrn.BM." localSheetId="11">{#N/A,#N/A,FALSE,"CCTV"}</definedName>
    <definedName name="wrn.BM." localSheetId="4">{#N/A,#N/A,FALSE,"CCTV"}</definedName>
    <definedName name="wrn.BM." localSheetId="7">{#N/A,#N/A,FALSE,"CCTV"}</definedName>
    <definedName name="wrn.BM." localSheetId="6">{#N/A,#N/A,FALSE,"CCTV"}</definedName>
    <definedName name="wrn.BM." localSheetId="16">{#N/A,#N/A,FALSE,"CCTV"}</definedName>
    <definedName name="wrn.BM." localSheetId="9">{#N/A,#N/A,FALSE,"CCTV"}</definedName>
    <definedName name="wrn.BM." localSheetId="8">#REF!</definedName>
    <definedName name="wrn.BM." localSheetId="1">{#N/A,#N/A,FALSE,"CCTV"}</definedName>
    <definedName name="wrn.BM.">{#N/A,#N/A,FALSE,"CCTV"}</definedName>
    <definedName name="wrn.Che._.do._.duoc._.huong." localSheetId="8">#REF!</definedName>
    <definedName name="wrn.Che._.do._.duoc._.huong.">#REF!</definedName>
    <definedName name="wrn.chi._.tiÆt." localSheetId="11">{#N/A,#N/A,FALSE,"Chi tiÆt"}</definedName>
    <definedName name="wrn.chi._.tiÆt." localSheetId="4">{#N/A,#N/A,FALSE,"Chi tiÆt"}</definedName>
    <definedName name="wrn.chi._.tiÆt." localSheetId="7">{#N/A,#N/A,FALSE,"Chi tiÆt"}</definedName>
    <definedName name="wrn.chi._.tiÆt." localSheetId="6">{#N/A,#N/A,FALSE,"Chi tiÆt"}</definedName>
    <definedName name="wrn.chi._.tiÆt." localSheetId="16">{#N/A,#N/A,FALSE,"Chi tiÆt"}</definedName>
    <definedName name="wrn.chi._.tiÆt." localSheetId="9">{#N/A,#N/A,FALSE,"Chi tiÆt"}</definedName>
    <definedName name="wrn.chi._.tiÆt." localSheetId="8">#REF!</definedName>
    <definedName name="wrn.chi._.tiÆt." localSheetId="1">{#N/A,#N/A,FALSE,"Chi tiÆt"}</definedName>
    <definedName name="wrn.chi._.tiÆt.">{#N/A,#N/A,FALSE,"Chi tiÆt"}</definedName>
    <definedName name="wrn.cong." localSheetId="11">{#N/A,#N/A,FALSE,"Sheet1"}</definedName>
    <definedName name="wrn.cong." localSheetId="4">{#N/A,#N/A,FALSE,"Sheet1"}</definedName>
    <definedName name="wrn.cong." localSheetId="7">{#N/A,#N/A,FALSE,"Sheet1"}</definedName>
    <definedName name="wrn.cong." localSheetId="6">{#N/A,#N/A,FALSE,"Sheet1"}</definedName>
    <definedName name="wrn.cong." localSheetId="16">{#N/A,#N/A,FALSE,"Sheet1"}</definedName>
    <definedName name="wrn.cong." localSheetId="9">{#N/A,#N/A,FALSE,"Sheet1"}</definedName>
    <definedName name="wrn.cong." localSheetId="8">#REF!</definedName>
    <definedName name="wrn.cong." localSheetId="1">{#N/A,#N/A,FALSE,"Sheet1"}</definedName>
    <definedName name="wrn.cong.">{#N/A,#N/A,FALSE,"Sheet1"}</definedName>
    <definedName name="wrn.DIRLABR." localSheetId="8">#REF!</definedName>
    <definedName name="wrn.DIRLABR.">#REF!</definedName>
    <definedName name="wrn.Giáy._.bao._.no." localSheetId="8">#REF!</definedName>
    <definedName name="wrn.Giáy._.bao._.no.">#REF!</definedName>
    <definedName name="wrn.INDIRCOS." localSheetId="8">#REF!</definedName>
    <definedName name="wrn.INDIRCOS.">#REF!</definedName>
    <definedName name="wrn.mai._.khanh." localSheetId="11">{"NGUYEN QUI THIEP - Personal View",#N/A,FALSE,"XDCB.HT.FUR."}</definedName>
    <definedName name="wrn.mai._.khanh." localSheetId="4">{"NGUYEN QUI THIEP - Personal View",#N/A,FALSE,"XDCB.HT.FUR."}</definedName>
    <definedName name="wrn.mai._.khanh." localSheetId="7">{"NGUYEN QUI THIEP - Personal View",#N/A,FALSE,"XDCB.HT.FUR."}</definedName>
    <definedName name="wrn.mai._.khanh." localSheetId="6">{"NGUYEN QUI THIEP - Personal View",#N/A,FALSE,"XDCB.HT.FUR."}</definedName>
    <definedName name="wrn.mai._.khanh." localSheetId="16">{"NGUYEN QUI THIEP - Personal View",#N/A,FALSE,"XDCB.HT.FUR."}</definedName>
    <definedName name="wrn.mai._.khanh." localSheetId="9">{"NGUYEN QUI THIEP - Personal View",#N/A,FALSE,"XDCB.HT.FUR."}</definedName>
    <definedName name="wrn.mai._.khanh." localSheetId="8">#REF!</definedName>
    <definedName name="wrn.mai._.khanh." localSheetId="1">{"NGUYEN QUI THIEP - Personal View",#N/A,FALSE,"XDCB.HT.FUR."}</definedName>
    <definedName name="wrn.mai._.khanh.">{"NGUYEN QUI THIEP - Personal View",#N/A,FALSE,"XDCB.HT.FUR."}</definedName>
    <definedName name="wrn.Monthly._.Statement." localSheetId="11">{#N/A,#N/A,FALSE,"Tabelle2";#N/A,#N/A,FALSE,"Tabelle1"}</definedName>
    <definedName name="wrn.Monthly._.Statement." localSheetId="4">{#N/A,#N/A,FALSE,"Tabelle2";#N/A,#N/A,FALSE,"Tabelle1"}</definedName>
    <definedName name="wrn.Monthly._.Statement." localSheetId="7">{#N/A,#N/A,FALSE,"Tabelle2";#N/A,#N/A,FALSE,"Tabelle1"}</definedName>
    <definedName name="wrn.Monthly._.Statement." localSheetId="6">{#N/A,#N/A,FALSE,"Tabelle2";#N/A,#N/A,FALSE,"Tabelle1"}</definedName>
    <definedName name="wrn.Monthly._.Statement." localSheetId="16">{#N/A,#N/A,FALSE,"Tabelle2";#N/A,#N/A,FALSE,"Tabelle1"}</definedName>
    <definedName name="wrn.Monthly._.Statement." localSheetId="9">{#N/A,#N/A,FALSE,"Tabelle2";#N/A,#N/A,FALSE,"Tabelle1"}</definedName>
    <definedName name="wrn.Monthly._.Statement." localSheetId="8">#REF!</definedName>
    <definedName name="wrn.Monthly._.Statement." localSheetId="1">{#N/A,#N/A,FALSE,"Tabelle2";#N/A,#N/A,FALSE,"Tabelle1"}</definedName>
    <definedName name="wrn.Monthly._.Statement.">{#N/A,#N/A,FALSE,"Tabelle2";#N/A,#N/A,FALSE,"Tabelle1"}</definedName>
    <definedName name="wrn.Print._.Output." localSheetId="8">#REF!</definedName>
    <definedName name="wrn.Print._.Output.">#REF!</definedName>
    <definedName name="wrn.Report." localSheetId="11">{"Offgrid",#N/A,FALSE,"OFFGRID";"Region",#N/A,FALSE,"REGION";"Offgrid -2",#N/A,FALSE,"OFFGRID";"WTP",#N/A,FALSE,"WTP";"WTP -2",#N/A,FALSE,"WTP";"Project",#N/A,FALSE,"PROJECT";"Summary -2",#N/A,FALSE,"SUMMARY"}</definedName>
    <definedName name="wrn.Report." localSheetId="4">{"Offgrid",#N/A,FALSE,"OFFGRID";"Region",#N/A,FALSE,"REGION";"Offgrid -2",#N/A,FALSE,"OFFGRID";"WTP",#N/A,FALSE,"WTP";"WTP -2",#N/A,FALSE,"WTP";"Project",#N/A,FALSE,"PROJECT";"Summary -2",#N/A,FALSE,"SUMMARY"}</definedName>
    <definedName name="wrn.Report." localSheetId="7">{"Offgrid",#N/A,FALSE,"OFFGRID";"Region",#N/A,FALSE,"REGION";"Offgrid -2",#N/A,FALSE,"OFFGRID";"WTP",#N/A,FALSE,"WTP";"WTP -2",#N/A,FALSE,"WTP";"Project",#N/A,FALSE,"PROJECT";"Summary -2",#N/A,FALSE,"SUMMARY"}</definedName>
    <definedName name="wrn.Report." localSheetId="6">{"Offgrid",#N/A,FALSE,"OFFGRID";"Region",#N/A,FALSE,"REGION";"Offgrid -2",#N/A,FALSE,"OFFGRID";"WTP",#N/A,FALSE,"WTP";"WTP -2",#N/A,FALSE,"WTP";"Project",#N/A,FALSE,"PROJECT";"Summary -2",#N/A,FALSE,"SUMMARY"}</definedName>
    <definedName name="wrn.Report." localSheetId="16">{"Offgrid",#N/A,FALSE,"OFFGRID";"Region",#N/A,FALSE,"REGION";"Offgrid -2",#N/A,FALSE,"OFFGRID";"WTP",#N/A,FALSE,"WTP";"WTP -2",#N/A,FALSE,"WTP";"Project",#N/A,FALSE,"PROJECT";"Summary -2",#N/A,FALSE,"SUMMARY"}</definedName>
    <definedName name="wrn.Report." localSheetId="9">{"Offgrid",#N/A,FALSE,"OFFGRID";"Region",#N/A,FALSE,"REGION";"Offgrid -2",#N/A,FALSE,"OFFGRID";"WTP",#N/A,FALSE,"WTP";"WTP -2",#N/A,FALSE,"WTP";"Project",#N/A,FALSE,"PROJECT";"Summary -2",#N/A,FALSE,"SUMMARY"}</definedName>
    <definedName name="wrn.Report." localSheetId="8">#REF!</definedName>
    <definedName name="wrn.Report." localSheetId="1">{"Offgrid",#N/A,FALSE,"OFFGRID";"Region",#N/A,FALSE,"REGION";"Offgrid -2",#N/A,FALSE,"OFFGRID";"WTP",#N/A,FALSE,"WTP";"WTP -2",#N/A,FALSE,"WTP";"Project",#N/A,FALSE,"PROJECT";"Summary -2",#N/A,FALSE,"SUMMARY"}</definedName>
    <definedName name="wrn.Report.">{"Offgrid",#N/A,FALSE,"OFFGRID";"Region",#N/A,FALSE,"REGION";"Offgrid -2",#N/A,FALSE,"OFFGRID";"WTP",#N/A,FALSE,"WTP";"WTP -2",#N/A,FALSE,"WTP";"Project",#N/A,FALSE,"PROJECT";"Summary -2",#N/A,FALSE,"SUMMARY"}</definedName>
    <definedName name="wrn.report1." localSheetId="11">{#N/A,#N/A,FALSE,"特殊室（ＢＱ表）"}</definedName>
    <definedName name="wrn.report1." localSheetId="4">{#N/A,#N/A,FALSE,"特殊室（ＢＱ表）"}</definedName>
    <definedName name="wrn.report1." localSheetId="7">{#N/A,#N/A,FALSE,"特殊室（ＢＱ表）"}</definedName>
    <definedName name="wrn.report1." localSheetId="6">{#N/A,#N/A,FALSE,"特殊室（ＢＱ表）"}</definedName>
    <definedName name="wrn.report1." localSheetId="16">{#N/A,#N/A,FALSE,"特殊室（ＢＱ表）"}</definedName>
    <definedName name="wrn.report1." localSheetId="9">{#N/A,#N/A,FALSE,"特殊室（ＢＱ表）"}</definedName>
    <definedName name="wrn.report1." localSheetId="8">#REF!</definedName>
    <definedName name="wrn.report1." localSheetId="1">{#N/A,#N/A,FALSE,"特殊室（ＢＱ表）"}</definedName>
    <definedName name="wrn.report1.">{#N/A,#N/A,FALSE,"特殊室（ＢＱ表）"}</definedName>
    <definedName name="wrn.Residential." localSheetId="8">#REF!</definedName>
    <definedName name="wrn.Residential.">#REF!</definedName>
    <definedName name="wrn.TestRep." localSheetId="11">{"Test",#N/A,FALSE,"Index";#N/A,"RISK",FALSE,"MarketProjection"}</definedName>
    <definedName name="wrn.TestRep." localSheetId="4">{"Test",#N/A,FALSE,"Index";#N/A,"RISK",FALSE,"MarketProjection"}</definedName>
    <definedName name="wrn.TestRep." localSheetId="7">{"Test",#N/A,FALSE,"Index";#N/A,"RISK",FALSE,"MarketProjection"}</definedName>
    <definedName name="wrn.TestRep." localSheetId="6">{"Test",#N/A,FALSE,"Index";#N/A,"RISK",FALSE,"MarketProjection"}</definedName>
    <definedName name="wrn.TestRep." localSheetId="16">{"Test",#N/A,FALSE,"Index";#N/A,"RISK",FALSE,"MarketProjection"}</definedName>
    <definedName name="wrn.TestRep." localSheetId="9">{"Test",#N/A,FALSE,"Index";#N/A,"RISK",FALSE,"MarketProjection"}</definedName>
    <definedName name="wrn.TestRep." localSheetId="8">{"Test",#N/A,FALSE,"Index";#N/A,"RISK",FALSE,"MarketProjection"}</definedName>
    <definedName name="wrn.TestRep." localSheetId="1">{"Test",#N/A,FALSE,"Index";#N/A,"RISK",FALSE,"MarketProjection"}</definedName>
    <definedName name="wrn.TestRep.">{"Test",#N/A,FALSE,"Index";#N/A,"RISK",FALSE,"MarketProjection"}</definedName>
    <definedName name="wrn.vd." localSheetId="11">{#N/A,#N/A,TRUE,"BT M200 da 10x20"}</definedName>
    <definedName name="wrn.vd." localSheetId="4">{#N/A,#N/A,TRUE,"BT M200 da 10x20"}</definedName>
    <definedName name="wrn.vd." localSheetId="7">{#N/A,#N/A,TRUE,"BT M200 da 10x20"}</definedName>
    <definedName name="wrn.vd." localSheetId="6">{#N/A,#N/A,TRUE,"BT M200 da 10x20"}</definedName>
    <definedName name="wrn.vd." localSheetId="16">{#N/A,#N/A,TRUE,"BT M200 da 10x20"}</definedName>
    <definedName name="wrn.vd." localSheetId="9">{#N/A,#N/A,TRUE,"BT M200 da 10x20"}</definedName>
    <definedName name="wrn.vd." localSheetId="8">#REF!</definedName>
    <definedName name="wrn.vd." localSheetId="1">{#N/A,#N/A,TRUE,"BT M200 da 10x20"}</definedName>
    <definedName name="wrn.vd.">{#N/A,#N/A,TRUE,"BT M200 da 10x20"}</definedName>
    <definedName name="wrn.VESSEL및N2._.구입사양서."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건설기계사업소._.상반기보고." localSheetId="11">{#N/A,#N/A,FALSE,"사업총괄";#N/A,#N/A,FALSE,"장비사업";#N/A,#N/A,FALSE,"철구사업";#N/A,#N/A,FALSE,"준설사업"}</definedName>
    <definedName name="wrn.건설기계사업소._.상반기보고." localSheetId="4">{#N/A,#N/A,FALSE,"사업총괄";#N/A,#N/A,FALSE,"장비사업";#N/A,#N/A,FALSE,"철구사업";#N/A,#N/A,FALSE,"준설사업"}</definedName>
    <definedName name="wrn.건설기계사업소._.상반기보고." localSheetId="7">{#N/A,#N/A,FALSE,"사업총괄";#N/A,#N/A,FALSE,"장비사업";#N/A,#N/A,FALSE,"철구사업";#N/A,#N/A,FALSE,"준설사업"}</definedName>
    <definedName name="wrn.건설기계사업소._.상반기보고." localSheetId="6">{#N/A,#N/A,FALSE,"사업총괄";#N/A,#N/A,FALSE,"장비사업";#N/A,#N/A,FALSE,"철구사업";#N/A,#N/A,FALSE,"준설사업"}</definedName>
    <definedName name="wrn.건설기계사업소._.상반기보고." localSheetId="16">{#N/A,#N/A,FALSE,"사업총괄";#N/A,#N/A,FALSE,"장비사업";#N/A,#N/A,FALSE,"철구사업";#N/A,#N/A,FALSE,"준설사업"}</definedName>
    <definedName name="wrn.건설기계사업소._.상반기보고." localSheetId="9">{#N/A,#N/A,FALSE,"사업총괄";#N/A,#N/A,FALSE,"장비사업";#N/A,#N/A,FALSE,"철구사업";#N/A,#N/A,FALSE,"준설사업"}</definedName>
    <definedName name="wrn.건설기계사업소._.상반기보고." localSheetId="8">#REF!</definedName>
    <definedName name="wrn.건설기계사업소._.상반기보고." localSheetId="1">{#N/A,#N/A,FALSE,"사업총괄";#N/A,#N/A,FALSE,"장비사업";#N/A,#N/A,FALSE,"철구사업";#N/A,#N/A,FALSE,"준설사업"}</definedName>
    <definedName name="wrn.건설기계사업소._.상반기보고.">{#N/A,#N/A,FALSE,"사업총괄";#N/A,#N/A,FALSE,"장비사업";#N/A,#N/A,FALSE,"철구사업";#N/A,#N/A,FALSE,"준설사업"}</definedName>
    <definedName name="wrn.골재소요량." localSheetId="11">{#N/A,#N/A,FALSE,"골재소요량";#N/A,#N/A,FALSE,"골재소요량"}</definedName>
    <definedName name="wrn.골재소요량." localSheetId="4">{#N/A,#N/A,FALSE,"골재소요량";#N/A,#N/A,FALSE,"골재소요량"}</definedName>
    <definedName name="wrn.골재소요량." localSheetId="7">{#N/A,#N/A,FALSE,"골재소요량";#N/A,#N/A,FALSE,"골재소요량"}</definedName>
    <definedName name="wrn.골재소요량." localSheetId="6">{#N/A,#N/A,FALSE,"골재소요량";#N/A,#N/A,FALSE,"골재소요량"}</definedName>
    <definedName name="wrn.골재소요량." localSheetId="16">{#N/A,#N/A,FALSE,"골재소요량";#N/A,#N/A,FALSE,"골재소요량"}</definedName>
    <definedName name="wrn.골재소요량." localSheetId="9">{#N/A,#N/A,FALSE,"골재소요량";#N/A,#N/A,FALSE,"골재소요량"}</definedName>
    <definedName name="wrn.골재소요량." localSheetId="8">{#N/A,#N/A,FALSE,"골재소요량";#N/A,#N/A,FALSE,"골재소요량"}</definedName>
    <definedName name="wrn.골재소요량." localSheetId="1">{#N/A,#N/A,FALSE,"골재소요량";#N/A,#N/A,FALSE,"골재소요량"}</definedName>
    <definedName name="wrn.골재소요량.">{#N/A,#N/A,FALSE,"골재소요량";#N/A,#N/A,FALSE,"골재소요량"}</definedName>
    <definedName name="wrn.교육청." localSheetId="11">{#N/A,#N/A,FALSE,"전력간선"}</definedName>
    <definedName name="wrn.교육청." localSheetId="4">{#N/A,#N/A,FALSE,"전력간선"}</definedName>
    <definedName name="wrn.교육청." localSheetId="7">{#N/A,#N/A,FALSE,"전력간선"}</definedName>
    <definedName name="wrn.교육청." localSheetId="6">{#N/A,#N/A,FALSE,"전력간선"}</definedName>
    <definedName name="wrn.교육청." localSheetId="16">{#N/A,#N/A,FALSE,"전력간선"}</definedName>
    <definedName name="wrn.교육청." localSheetId="9">{#N/A,#N/A,FALSE,"전력간선"}</definedName>
    <definedName name="wrn.교육청." localSheetId="8">#REF!</definedName>
    <definedName name="wrn.교육청." localSheetId="1">{#N/A,#N/A,FALSE,"전력간선"}</definedName>
    <definedName name="wrn.교육청.">{#N/A,#N/A,FALSE,"전력간선"}</definedName>
    <definedName name="wrn.구조2." localSheetId="11">{#N/A,#N/A,FALSE,"구조2"}</definedName>
    <definedName name="wrn.구조2." localSheetId="4">{#N/A,#N/A,FALSE,"구조2"}</definedName>
    <definedName name="wrn.구조2." localSheetId="7">{#N/A,#N/A,FALSE,"구조2"}</definedName>
    <definedName name="wrn.구조2." localSheetId="6">{#N/A,#N/A,FALSE,"구조2"}</definedName>
    <definedName name="wrn.구조2." localSheetId="16">{#N/A,#N/A,FALSE,"구조2"}</definedName>
    <definedName name="wrn.구조2." localSheetId="9">{#N/A,#N/A,FALSE,"구조2"}</definedName>
    <definedName name="wrn.구조2." localSheetId="8">#REF!</definedName>
    <definedName name="wrn.구조2." localSheetId="1">{#N/A,#N/A,FALSE,"구조2"}</definedName>
    <definedName name="wrn.구조2.">{#N/A,#N/A,FALSE,"구조2"}</definedName>
    <definedName name="wrn.단가표지." localSheetId="11">{#N/A,#N/A,FALSE,"단가표지"}</definedName>
    <definedName name="wrn.단가표지." localSheetId="4">{#N/A,#N/A,FALSE,"단가표지"}</definedName>
    <definedName name="wrn.단가표지." localSheetId="7">{#N/A,#N/A,FALSE,"단가표지"}</definedName>
    <definedName name="wrn.단가표지." localSheetId="6">{#N/A,#N/A,FALSE,"단가표지"}</definedName>
    <definedName name="wrn.단가표지." localSheetId="16">{#N/A,#N/A,FALSE,"단가표지"}</definedName>
    <definedName name="wrn.단가표지." localSheetId="9">{#N/A,#N/A,FALSE,"단가표지"}</definedName>
    <definedName name="wrn.단가표지." localSheetId="8">{#N/A,#N/A,FALSE,"단가표지"}</definedName>
    <definedName name="wrn.단가표지." localSheetId="1">{#N/A,#N/A,FALSE,"단가표지"}</definedName>
    <definedName name="wrn.단가표지.">{#N/A,#N/A,FALSE,"단가표지"}</definedName>
    <definedName name="wrn.담배인삼공사._.실행품의." localSheetId="8">#REF!</definedName>
    <definedName name="wrn.담배인삼공사._.실행품의.">#REF!</definedName>
    <definedName name="wrn.대차._.대조표." localSheetId="11">{#N/A,#N/A,TRUE,"대 차 대 조 표"}</definedName>
    <definedName name="wrn.대차._.대조표." localSheetId="4">{#N/A,#N/A,TRUE,"대 차 대 조 표"}</definedName>
    <definedName name="wrn.대차._.대조표." localSheetId="7">{#N/A,#N/A,TRUE,"대 차 대 조 표"}</definedName>
    <definedName name="wrn.대차._.대조표." localSheetId="6">{#N/A,#N/A,TRUE,"대 차 대 조 표"}</definedName>
    <definedName name="wrn.대차._.대조표." localSheetId="16">{#N/A,#N/A,TRUE,"대 차 대 조 표"}</definedName>
    <definedName name="wrn.대차._.대조표." localSheetId="9">{#N/A,#N/A,TRUE,"대 차 대 조 표"}</definedName>
    <definedName name="wrn.대차._.대조표." localSheetId="8">{#N/A,#N/A,TRUE,"대 차 대 조 표"}</definedName>
    <definedName name="wrn.대차._.대조표." localSheetId="1">{#N/A,#N/A,TRUE,"대 차 대 조 표"}</definedName>
    <definedName name="wrn.대차._.대조표.">{#N/A,#N/A,TRUE,"대 차 대 조 표"}</definedName>
    <definedName name="wrn.배수1." localSheetId="11">{#N/A,#N/A,FALSE,"배수1"}</definedName>
    <definedName name="wrn.배수1." localSheetId="4">{#N/A,#N/A,FALSE,"배수1"}</definedName>
    <definedName name="wrn.배수1." localSheetId="7">{#N/A,#N/A,FALSE,"배수1"}</definedName>
    <definedName name="wrn.배수1." localSheetId="6">{#N/A,#N/A,FALSE,"배수1"}</definedName>
    <definedName name="wrn.배수1." localSheetId="16">{#N/A,#N/A,FALSE,"배수1"}</definedName>
    <definedName name="wrn.배수1." localSheetId="9">{#N/A,#N/A,FALSE,"배수1"}</definedName>
    <definedName name="wrn.배수1." localSheetId="8">#REF!</definedName>
    <definedName name="wrn.배수1." localSheetId="1">{#N/A,#N/A,FALSE,"배수1"}</definedName>
    <definedName name="wrn.배수1.">{#N/A,#N/A,FALSE,"배수1"}</definedName>
    <definedName name="wrn.배수2." localSheetId="11">{#N/A,#N/A,FALSE,"배수2"}</definedName>
    <definedName name="wrn.배수2." localSheetId="4">{#N/A,#N/A,FALSE,"배수2"}</definedName>
    <definedName name="wrn.배수2." localSheetId="7">{#N/A,#N/A,FALSE,"배수2"}</definedName>
    <definedName name="wrn.배수2." localSheetId="6">{#N/A,#N/A,FALSE,"배수2"}</definedName>
    <definedName name="wrn.배수2." localSheetId="16">{#N/A,#N/A,FALSE,"배수2"}</definedName>
    <definedName name="wrn.배수2." localSheetId="9">{#N/A,#N/A,FALSE,"배수2"}</definedName>
    <definedName name="wrn.배수2." localSheetId="8">#REF!</definedName>
    <definedName name="wrn.배수2." localSheetId="1">{#N/A,#N/A,FALSE,"배수2"}</definedName>
    <definedName name="wrn.배수2.">{#N/A,#N/A,FALSE,"배수2"}</definedName>
    <definedName name="wrn.변경예산." localSheetId="11">{#N/A,#N/A,FALSE,"변경관리예산";#N/A,#N/A,FALSE,"변경장비예산";#N/A,#N/A,FALSE,"변경준설예산";#N/A,#N/A,FALSE,"변경철구예산"}</definedName>
    <definedName name="wrn.변경예산." localSheetId="4">{#N/A,#N/A,FALSE,"변경관리예산";#N/A,#N/A,FALSE,"변경장비예산";#N/A,#N/A,FALSE,"변경준설예산";#N/A,#N/A,FALSE,"변경철구예산"}</definedName>
    <definedName name="wrn.변경예산." localSheetId="7">{#N/A,#N/A,FALSE,"변경관리예산";#N/A,#N/A,FALSE,"변경장비예산";#N/A,#N/A,FALSE,"변경준설예산";#N/A,#N/A,FALSE,"변경철구예산"}</definedName>
    <definedName name="wrn.변경예산." localSheetId="6">{#N/A,#N/A,FALSE,"변경관리예산";#N/A,#N/A,FALSE,"변경장비예산";#N/A,#N/A,FALSE,"변경준설예산";#N/A,#N/A,FALSE,"변경철구예산"}</definedName>
    <definedName name="wrn.변경예산." localSheetId="16">{#N/A,#N/A,FALSE,"변경관리예산";#N/A,#N/A,FALSE,"변경장비예산";#N/A,#N/A,FALSE,"변경준설예산";#N/A,#N/A,FALSE,"변경철구예산"}</definedName>
    <definedName name="wrn.변경예산." localSheetId="9">{#N/A,#N/A,FALSE,"변경관리예산";#N/A,#N/A,FALSE,"변경장비예산";#N/A,#N/A,FALSE,"변경준설예산";#N/A,#N/A,FALSE,"변경철구예산"}</definedName>
    <definedName name="wrn.변경예산." localSheetId="8">#REF!</definedName>
    <definedName name="wrn.변경예산." localSheetId="1">{#N/A,#N/A,FALSE,"변경관리예산";#N/A,#N/A,FALSE,"변경장비예산";#N/A,#N/A,FALSE,"변경준설예산";#N/A,#N/A,FALSE,"변경철구예산"}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부대1." localSheetId="11">{#N/A,#N/A,FALSE,"부대1"}</definedName>
    <definedName name="wrn.부대1." localSheetId="4">{#N/A,#N/A,FALSE,"부대1"}</definedName>
    <definedName name="wrn.부대1." localSheetId="7">{#N/A,#N/A,FALSE,"부대1"}</definedName>
    <definedName name="wrn.부대1." localSheetId="6">{#N/A,#N/A,FALSE,"부대1"}</definedName>
    <definedName name="wrn.부대1." localSheetId="16">{#N/A,#N/A,FALSE,"부대1"}</definedName>
    <definedName name="wrn.부대1." localSheetId="9">{#N/A,#N/A,FALSE,"부대1"}</definedName>
    <definedName name="wrn.부대1." localSheetId="8">#REF!</definedName>
    <definedName name="wrn.부대1." localSheetId="1">{#N/A,#N/A,FALSE,"부대1"}</definedName>
    <definedName name="wrn.부대1.">{#N/A,#N/A,FALSE,"부대1"}</definedName>
    <definedName name="wrn.부대2." localSheetId="11">{#N/A,#N/A,FALSE,"부대2"}</definedName>
    <definedName name="wrn.부대2." localSheetId="4">{#N/A,#N/A,FALSE,"부대2"}</definedName>
    <definedName name="wrn.부대2." localSheetId="7">{#N/A,#N/A,FALSE,"부대2"}</definedName>
    <definedName name="wrn.부대2." localSheetId="6">{#N/A,#N/A,FALSE,"부대2"}</definedName>
    <definedName name="wrn.부대2." localSheetId="16">{#N/A,#N/A,FALSE,"부대2"}</definedName>
    <definedName name="wrn.부대2." localSheetId="9">{#N/A,#N/A,FALSE,"부대2"}</definedName>
    <definedName name="wrn.부대2." localSheetId="8">#REF!</definedName>
    <definedName name="wrn.부대2." localSheetId="1">{#N/A,#N/A,FALSE,"부대2"}</definedName>
    <definedName name="wrn.부대2.">{#N/A,#N/A,FALSE,"부대2"}</definedName>
    <definedName name="wrn.부산주경기장."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8">#REF!</definedName>
    <definedName name="wrn.부산주경기장."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1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4">{#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7">{#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6">{#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6">{#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9">{#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8">#REF!</definedName>
    <definedName name="wrn.사업현황."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localSheetId="11">{#N/A,#N/A,FALSE,"속도"}</definedName>
    <definedName name="wrn.속도." localSheetId="4">{#N/A,#N/A,FALSE,"속도"}</definedName>
    <definedName name="wrn.속도." localSheetId="7">{#N/A,#N/A,FALSE,"속도"}</definedName>
    <definedName name="wrn.속도." localSheetId="6">{#N/A,#N/A,FALSE,"속도"}</definedName>
    <definedName name="wrn.속도." localSheetId="16">{#N/A,#N/A,FALSE,"속도"}</definedName>
    <definedName name="wrn.속도." localSheetId="9">{#N/A,#N/A,FALSE,"속도"}</definedName>
    <definedName name="wrn.속도." localSheetId="8">#REF!</definedName>
    <definedName name="wrn.속도." localSheetId="1">{#N/A,#N/A,FALSE,"속도"}</definedName>
    <definedName name="wrn.속도.">{#N/A,#N/A,FALSE,"속도"}</definedName>
    <definedName name="wrn.손익보고." localSheetId="1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4">{#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7">{#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6">{#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6">{#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9">{#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8">{#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실행품의." localSheetId="8">#REF!</definedName>
    <definedName name="wrn.실행품의.">#REF!</definedName>
    <definedName name="wrn.업체별._.견적공사명." localSheetId="11">{"SJ - 기본 보기",#N/A,FALSE,"공사별 외주견적"}</definedName>
    <definedName name="wrn.업체별._.견적공사명." localSheetId="4">{"SJ - 기본 보기",#N/A,FALSE,"공사별 외주견적"}</definedName>
    <definedName name="wrn.업체별._.견적공사명." localSheetId="7">{"SJ - 기본 보기",#N/A,FALSE,"공사별 외주견적"}</definedName>
    <definedName name="wrn.업체별._.견적공사명." localSheetId="6">{"SJ - 기본 보기",#N/A,FALSE,"공사별 외주견적"}</definedName>
    <definedName name="wrn.업체별._.견적공사명." localSheetId="16">{"SJ - 기본 보기",#N/A,FALSE,"공사별 외주견적"}</definedName>
    <definedName name="wrn.업체별._.견적공사명." localSheetId="9">{"SJ - 기본 보기",#N/A,FALSE,"공사별 외주견적"}</definedName>
    <definedName name="wrn.업체별._.견적공사명." localSheetId="8">{"SJ - 기본 보기",#N/A,FALSE,"공사별 외주견적"}</definedName>
    <definedName name="wrn.업체별._.견적공사명." localSheetId="1">{"SJ - 기본 보기",#N/A,FALSE,"공사별 외주견적"}</definedName>
    <definedName name="wrn.업체별._.견적공사명.">{"SJ - 기본 보기",#N/A,FALSE,"공사별 외주견적"}</definedName>
    <definedName name="wrn.예상손익." localSheetId="11">{#N/A,#N/A,FALSE,"예상손익";#N/A,#N/A,FALSE,"관리분석";#N/A,#N/A,FALSE,"장비분석";#N/A,#N/A,FALSE,"준설분석";#N/A,#N/A,FALSE,"철구분석"}</definedName>
    <definedName name="wrn.예상손익." localSheetId="4">{#N/A,#N/A,FALSE,"예상손익";#N/A,#N/A,FALSE,"관리분석";#N/A,#N/A,FALSE,"장비분석";#N/A,#N/A,FALSE,"준설분석";#N/A,#N/A,FALSE,"철구분석"}</definedName>
    <definedName name="wrn.예상손익." localSheetId="7">{#N/A,#N/A,FALSE,"예상손익";#N/A,#N/A,FALSE,"관리분석";#N/A,#N/A,FALSE,"장비분석";#N/A,#N/A,FALSE,"준설분석";#N/A,#N/A,FALSE,"철구분석"}</definedName>
    <definedName name="wrn.예상손익." localSheetId="6">{#N/A,#N/A,FALSE,"예상손익";#N/A,#N/A,FALSE,"관리분석";#N/A,#N/A,FALSE,"장비분석";#N/A,#N/A,FALSE,"준설분석";#N/A,#N/A,FALSE,"철구분석"}</definedName>
    <definedName name="wrn.예상손익." localSheetId="16">{#N/A,#N/A,FALSE,"예상손익";#N/A,#N/A,FALSE,"관리분석";#N/A,#N/A,FALSE,"장비분석";#N/A,#N/A,FALSE,"준설분석";#N/A,#N/A,FALSE,"철구분석"}</definedName>
    <definedName name="wrn.예상손익." localSheetId="9">{#N/A,#N/A,FALSE,"예상손익";#N/A,#N/A,FALSE,"관리분석";#N/A,#N/A,FALSE,"장비분석";#N/A,#N/A,FALSE,"준설분석";#N/A,#N/A,FALSE,"철구분석"}</definedName>
    <definedName name="wrn.예상손익." localSheetId="8">#REF!</definedName>
    <definedName name="wrn.예상손익." localSheetId="1">{#N/A,#N/A,FALSE,"예상손익";#N/A,#N/A,FALSE,"관리분석";#N/A,#N/A,FALSE,"장비분석";#N/A,#N/A,FALSE,"준설분석";#N/A,#N/A,FALSE,"철구분석"}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운반시간." localSheetId="11">{#N/A,#N/A,FALSE,"운반시간"}</definedName>
    <definedName name="wrn.운반시간." localSheetId="4">{#N/A,#N/A,FALSE,"운반시간"}</definedName>
    <definedName name="wrn.운반시간." localSheetId="7">{#N/A,#N/A,FALSE,"운반시간"}</definedName>
    <definedName name="wrn.운반시간." localSheetId="6">{#N/A,#N/A,FALSE,"운반시간"}</definedName>
    <definedName name="wrn.운반시간." localSheetId="16">{#N/A,#N/A,FALSE,"운반시간"}</definedName>
    <definedName name="wrn.운반시간." localSheetId="9">{#N/A,#N/A,FALSE,"운반시간"}</definedName>
    <definedName name="wrn.운반시간." localSheetId="8">{#N/A,#N/A,FALSE,"운반시간"}</definedName>
    <definedName name="wrn.운반시간." localSheetId="1">{#N/A,#N/A,FALSE,"운반시간"}</definedName>
    <definedName name="wrn.운반시간.">{#N/A,#N/A,FALSE,"운반시간"}</definedName>
    <definedName name="wrn.이정표." localSheetId="11">{#N/A,#N/A,FALSE,"이정표"}</definedName>
    <definedName name="wrn.이정표." localSheetId="4">{#N/A,#N/A,FALSE,"이정표"}</definedName>
    <definedName name="wrn.이정표." localSheetId="7">{#N/A,#N/A,FALSE,"이정표"}</definedName>
    <definedName name="wrn.이정표." localSheetId="6">{#N/A,#N/A,FALSE,"이정표"}</definedName>
    <definedName name="wrn.이정표." localSheetId="16">{#N/A,#N/A,FALSE,"이정표"}</definedName>
    <definedName name="wrn.이정표." localSheetId="9">{#N/A,#N/A,FALSE,"이정표"}</definedName>
    <definedName name="wrn.이정표." localSheetId="8">#REF!</definedName>
    <definedName name="wrn.이정표." localSheetId="1">{#N/A,#N/A,FALSE,"이정표"}</definedName>
    <definedName name="wrn.이정표.">{#N/A,#N/A,FALSE,"이정표"}</definedName>
    <definedName name="wrn.조골재." localSheetId="11">{#N/A,#N/A,FALSE,"조골재"}</definedName>
    <definedName name="wrn.조골재." localSheetId="4">{#N/A,#N/A,FALSE,"조골재"}</definedName>
    <definedName name="wrn.조골재." localSheetId="7">{#N/A,#N/A,FALSE,"조골재"}</definedName>
    <definedName name="wrn.조골재." localSheetId="6">{#N/A,#N/A,FALSE,"조골재"}</definedName>
    <definedName name="wrn.조골재." localSheetId="16">{#N/A,#N/A,FALSE,"조골재"}</definedName>
    <definedName name="wrn.조골재." localSheetId="9">{#N/A,#N/A,FALSE,"조골재"}</definedName>
    <definedName name="wrn.조골재." localSheetId="8">{#N/A,#N/A,FALSE,"조골재"}</definedName>
    <definedName name="wrn.조골재." localSheetId="1">{#N/A,#N/A,FALSE,"조골재"}</definedName>
    <definedName name="wrn.조골재.">{#N/A,#N/A,FALSE,"조골재"}</definedName>
    <definedName name="wrn.진각빌딩." localSheetId="8">#REF!</definedName>
    <definedName name="wrn.진각빌딩.">#REF!</definedName>
    <definedName name="wrn.철골집계표._.5칸." localSheetId="11">{#N/A,#N/A,FALSE,"Sheet1"}</definedName>
    <definedName name="wrn.철골집계표._.5칸." localSheetId="4">{#N/A,#N/A,FALSE,"Sheet1"}</definedName>
    <definedName name="wrn.철골집계표._.5칸." localSheetId="7">{#N/A,#N/A,FALSE,"Sheet1"}</definedName>
    <definedName name="wrn.철골집계표._.5칸." localSheetId="6">{#N/A,#N/A,FALSE,"Sheet1"}</definedName>
    <definedName name="wrn.철골집계표._.5칸." localSheetId="16">{#N/A,#N/A,FALSE,"Sheet1"}</definedName>
    <definedName name="wrn.철골집계표._.5칸." localSheetId="9">{#N/A,#N/A,FALSE,"Sheet1"}</definedName>
    <definedName name="wrn.철골집계표._.5칸." localSheetId="8">{#N/A,#N/A,FALSE,"Sheet1"}</definedName>
    <definedName name="wrn.철골집계표._.5칸." localSheetId="1">{#N/A,#N/A,FALSE,"Sheet1"}</definedName>
    <definedName name="wrn.철골집계표._.5칸.">{#N/A,#N/A,FALSE,"Sheet1"}</definedName>
    <definedName name="wrn.토공1." localSheetId="11">{#N/A,#N/A,FALSE,"구조1"}</definedName>
    <definedName name="wrn.토공1." localSheetId="4">{#N/A,#N/A,FALSE,"구조1"}</definedName>
    <definedName name="wrn.토공1." localSheetId="7">{#N/A,#N/A,FALSE,"구조1"}</definedName>
    <definedName name="wrn.토공1." localSheetId="6">{#N/A,#N/A,FALSE,"구조1"}</definedName>
    <definedName name="wrn.토공1." localSheetId="16">{#N/A,#N/A,FALSE,"구조1"}</definedName>
    <definedName name="wrn.토공1." localSheetId="9">{#N/A,#N/A,FALSE,"구조1"}</definedName>
    <definedName name="wrn.토공1." localSheetId="8">#REF!</definedName>
    <definedName name="wrn.토공1." localSheetId="1">{#N/A,#N/A,FALSE,"구조1"}</definedName>
    <definedName name="wrn.토공1.">{#N/A,#N/A,FALSE,"구조1"}</definedName>
    <definedName name="wrn.토공2." localSheetId="11">{#N/A,#N/A,FALSE,"토공2"}</definedName>
    <definedName name="wrn.토공2." localSheetId="4">{#N/A,#N/A,FALSE,"토공2"}</definedName>
    <definedName name="wrn.토공2." localSheetId="7">{#N/A,#N/A,FALSE,"토공2"}</definedName>
    <definedName name="wrn.토공2." localSheetId="6">{#N/A,#N/A,FALSE,"토공2"}</definedName>
    <definedName name="wrn.토공2." localSheetId="16">{#N/A,#N/A,FALSE,"토공2"}</definedName>
    <definedName name="wrn.토공2." localSheetId="9">{#N/A,#N/A,FALSE,"토공2"}</definedName>
    <definedName name="wrn.토공2." localSheetId="8">#REF!</definedName>
    <definedName name="wrn.토공2." localSheetId="1">{#N/A,#N/A,FALSE,"토공2"}</definedName>
    <definedName name="wrn.토공2.">{#N/A,#N/A,FALSE,"토공2"}</definedName>
    <definedName name="wrn.통신지." localSheetId="11">{#N/A,#N/A,FALSE,"기안지";#N/A,#N/A,FALSE,"통신지"}</definedName>
    <definedName name="wrn.통신지." localSheetId="4">{#N/A,#N/A,FALSE,"기안지";#N/A,#N/A,FALSE,"통신지"}</definedName>
    <definedName name="wrn.통신지." localSheetId="7">{#N/A,#N/A,FALSE,"기안지";#N/A,#N/A,FALSE,"통신지"}</definedName>
    <definedName name="wrn.통신지." localSheetId="6">{#N/A,#N/A,FALSE,"기안지";#N/A,#N/A,FALSE,"통신지"}</definedName>
    <definedName name="wrn.통신지." localSheetId="16">{#N/A,#N/A,FALSE,"기안지";#N/A,#N/A,FALSE,"통신지"}</definedName>
    <definedName name="wrn.통신지." localSheetId="9">{#N/A,#N/A,FALSE,"기안지";#N/A,#N/A,FALSE,"통신지"}</definedName>
    <definedName name="wrn.통신지." localSheetId="8">#REF!</definedName>
    <definedName name="wrn.통신지." localSheetId="1">{#N/A,#N/A,FALSE,"기안지";#N/A,#N/A,FALSE,"통신지"}</definedName>
    <definedName name="wrn.통신지.">{#N/A,#N/A,FALSE,"기안지";#N/A,#N/A,FALSE,"통신지"}</definedName>
    <definedName name="wrn.포장1." localSheetId="11">{#N/A,#N/A,FALSE,"포장1";#N/A,#N/A,FALSE,"포장1"}</definedName>
    <definedName name="wrn.포장1." localSheetId="4">{#N/A,#N/A,FALSE,"포장1";#N/A,#N/A,FALSE,"포장1"}</definedName>
    <definedName name="wrn.포장1." localSheetId="7">{#N/A,#N/A,FALSE,"포장1";#N/A,#N/A,FALSE,"포장1"}</definedName>
    <definedName name="wrn.포장1." localSheetId="6">{#N/A,#N/A,FALSE,"포장1";#N/A,#N/A,FALSE,"포장1"}</definedName>
    <definedName name="wrn.포장1." localSheetId="16">{#N/A,#N/A,FALSE,"포장1";#N/A,#N/A,FALSE,"포장1"}</definedName>
    <definedName name="wrn.포장1." localSheetId="9">{#N/A,#N/A,FALSE,"포장1";#N/A,#N/A,FALSE,"포장1"}</definedName>
    <definedName name="wrn.포장1." localSheetId="8">#REF!</definedName>
    <definedName name="wrn.포장1." localSheetId="1">{#N/A,#N/A,FALSE,"포장1";#N/A,#N/A,FALSE,"포장1"}</definedName>
    <definedName name="wrn.포장1.">{#N/A,#N/A,FALSE,"포장1";#N/A,#N/A,FALSE,"포장1"}</definedName>
    <definedName name="wrn.포장2." localSheetId="11">{#N/A,#N/A,FALSE,"포장2"}</definedName>
    <definedName name="wrn.포장2." localSheetId="4">{#N/A,#N/A,FALSE,"포장2"}</definedName>
    <definedName name="wrn.포장2." localSheetId="7">{#N/A,#N/A,FALSE,"포장2"}</definedName>
    <definedName name="wrn.포장2." localSheetId="6">{#N/A,#N/A,FALSE,"포장2"}</definedName>
    <definedName name="wrn.포장2." localSheetId="16">{#N/A,#N/A,FALSE,"포장2"}</definedName>
    <definedName name="wrn.포장2." localSheetId="9">{#N/A,#N/A,FALSE,"포장2"}</definedName>
    <definedName name="wrn.포장2." localSheetId="8">#REF!</definedName>
    <definedName name="wrn.포장2." localSheetId="1">{#N/A,#N/A,FALSE,"포장2"}</definedName>
    <definedName name="wrn.포장2.">{#N/A,#N/A,FALSE,"포장2"}</definedName>
    <definedName name="wrn.표지." localSheetId="11">{#N/A,#N/A,FALSE,"표지"}</definedName>
    <definedName name="wrn.표지." localSheetId="4">{#N/A,#N/A,FALSE,"표지"}</definedName>
    <definedName name="wrn.표지." localSheetId="7">{#N/A,#N/A,FALSE,"표지"}</definedName>
    <definedName name="wrn.표지." localSheetId="6">{#N/A,#N/A,FALSE,"표지"}</definedName>
    <definedName name="wrn.표지." localSheetId="16">{#N/A,#N/A,FALSE,"표지"}</definedName>
    <definedName name="wrn.표지." localSheetId="9">{#N/A,#N/A,FALSE,"표지"}</definedName>
    <definedName name="wrn.표지." localSheetId="8">#REF!</definedName>
    <definedName name="wrn.표지." localSheetId="1">{#N/A,#N/A,FALSE,"표지"}</definedName>
    <definedName name="wrn.표지.">{#N/A,#N/A,FALSE,"표지"}</definedName>
    <definedName name="wrn.표지목차." localSheetId="11">{#N/A,#N/A,FALSE,"표지목차"}</definedName>
    <definedName name="wrn.표지목차." localSheetId="4">{#N/A,#N/A,FALSE,"표지목차"}</definedName>
    <definedName name="wrn.표지목차." localSheetId="7">{#N/A,#N/A,FALSE,"표지목차"}</definedName>
    <definedName name="wrn.표지목차." localSheetId="6">{#N/A,#N/A,FALSE,"표지목차"}</definedName>
    <definedName name="wrn.표지목차." localSheetId="16">{#N/A,#N/A,FALSE,"표지목차"}</definedName>
    <definedName name="wrn.표지목차." localSheetId="9">{#N/A,#N/A,FALSE,"표지목차"}</definedName>
    <definedName name="wrn.표지목차." localSheetId="8">{#N/A,#N/A,FALSE,"표지목차"}</definedName>
    <definedName name="wrn.표지목차." localSheetId="1">{#N/A,#N/A,FALSE,"표지목차"}</definedName>
    <definedName name="wrn.표지목차.">{#N/A,#N/A,FALSE,"표지목차"}</definedName>
    <definedName name="wrn.현장._.NCR._.분석." localSheetId="11">{#N/A,#N/A,FALSE,"현장 NCR 분석";#N/A,#N/A,FALSE,"현장품질감사";#N/A,#N/A,FALSE,"현장품질감사"}</definedName>
    <definedName name="wrn.현장._.NCR._.분석." localSheetId="4">{#N/A,#N/A,FALSE,"현장 NCR 분석";#N/A,#N/A,FALSE,"현장품질감사";#N/A,#N/A,FALSE,"현장품질감사"}</definedName>
    <definedName name="wrn.현장._.NCR._.분석." localSheetId="7">{#N/A,#N/A,FALSE,"현장 NCR 분석";#N/A,#N/A,FALSE,"현장품질감사";#N/A,#N/A,FALSE,"현장품질감사"}</definedName>
    <definedName name="wrn.현장._.NCR._.분석." localSheetId="6">{#N/A,#N/A,FALSE,"현장 NCR 분석";#N/A,#N/A,FALSE,"현장품질감사";#N/A,#N/A,FALSE,"현장품질감사"}</definedName>
    <definedName name="wrn.현장._.NCR._.분석." localSheetId="16">{#N/A,#N/A,FALSE,"현장 NCR 분석";#N/A,#N/A,FALSE,"현장품질감사";#N/A,#N/A,FALSE,"현장품질감사"}</definedName>
    <definedName name="wrn.현장._.NCR._.분석." localSheetId="9">{#N/A,#N/A,FALSE,"현장 NCR 분석";#N/A,#N/A,FALSE,"현장품질감사";#N/A,#N/A,FALSE,"현장품질감사"}</definedName>
    <definedName name="wrn.현장._.NCR._.분석." localSheetId="8">{#N/A,#N/A,FALSE,"현장 NCR 분석";#N/A,#N/A,FALSE,"현장품질감사";#N/A,#N/A,FALSE,"현장품질감사"}</definedName>
    <definedName name="wrn.현장._.NCR._.분석." localSheetId="1">{#N/A,#N/A,FALSE,"현장 NCR 분석";#N/A,#N/A,FALSE,"현장품질감사";#N/A,#N/A,FALSE,"현장품질감사"}</definedName>
    <definedName name="wrn.현장._.NCR._.분석.">{#N/A,#N/A,FALSE,"현장 NCR 분석";#N/A,#N/A,FALSE,"현장품질감사";#N/A,#N/A,FALSE,"현장품질감사"}</definedName>
    <definedName name="wrn.혼합골재." localSheetId="11">{#N/A,#N/A,FALSE,"혼합골재"}</definedName>
    <definedName name="wrn.혼합골재." localSheetId="4">{#N/A,#N/A,FALSE,"혼합골재"}</definedName>
    <definedName name="wrn.혼합골재." localSheetId="7">{#N/A,#N/A,FALSE,"혼합골재"}</definedName>
    <definedName name="wrn.혼합골재." localSheetId="6">{#N/A,#N/A,FALSE,"혼합골재"}</definedName>
    <definedName name="wrn.혼합골재." localSheetId="16">{#N/A,#N/A,FALSE,"혼합골재"}</definedName>
    <definedName name="wrn.혼합골재." localSheetId="9">{#N/A,#N/A,FALSE,"혼합골재"}</definedName>
    <definedName name="wrn.혼합골재." localSheetId="8">{#N/A,#N/A,FALSE,"혼합골재"}</definedName>
    <definedName name="wrn.혼합골재." localSheetId="1">{#N/A,#N/A,FALSE,"혼합골재"}</definedName>
    <definedName name="wrn.혼합골재.">{#N/A,#N/A,FALSE,"혼합골재"}</definedName>
    <definedName name="wrnf.report" localSheetId="11">{"Offgrid",#N/A,FALSE,"OFFGRID";"Region",#N/A,FALSE,"REGION";"Offgrid -2",#N/A,FALSE,"OFFGRID";"WTP",#N/A,FALSE,"WTP";"WTP -2",#N/A,FALSE,"WTP";"Project",#N/A,FALSE,"PROJECT";"Summary -2",#N/A,FALSE,"SUMMARY"}</definedName>
    <definedName name="wrnf.report" localSheetId="4">{"Offgrid",#N/A,FALSE,"OFFGRID";"Region",#N/A,FALSE,"REGION";"Offgrid -2",#N/A,FALSE,"OFFGRID";"WTP",#N/A,FALSE,"WTP";"WTP -2",#N/A,FALSE,"WTP";"Project",#N/A,FALSE,"PROJECT";"Summary -2",#N/A,FALSE,"SUMMARY"}</definedName>
    <definedName name="wrnf.report" localSheetId="7">{"Offgrid",#N/A,FALSE,"OFFGRID";"Region",#N/A,FALSE,"REGION";"Offgrid -2",#N/A,FALSE,"OFFGRID";"WTP",#N/A,FALSE,"WTP";"WTP -2",#N/A,FALSE,"WTP";"Project",#N/A,FALSE,"PROJECT";"Summary -2",#N/A,FALSE,"SUMMARY"}</definedName>
    <definedName name="wrnf.report" localSheetId="6">{"Offgrid",#N/A,FALSE,"OFFGRID";"Region",#N/A,FALSE,"REGION";"Offgrid -2",#N/A,FALSE,"OFFGRID";"WTP",#N/A,FALSE,"WTP";"WTP -2",#N/A,FALSE,"WTP";"Project",#N/A,FALSE,"PROJECT";"Summary -2",#N/A,FALSE,"SUMMARY"}</definedName>
    <definedName name="wrnf.report" localSheetId="16">{"Offgrid",#N/A,FALSE,"OFFGRID";"Region",#N/A,FALSE,"REGION";"Offgrid -2",#N/A,FALSE,"OFFGRID";"WTP",#N/A,FALSE,"WTP";"WTP -2",#N/A,FALSE,"WTP";"Project",#N/A,FALSE,"PROJECT";"Summary -2",#N/A,FALSE,"SUMMARY"}</definedName>
    <definedName name="wrnf.report" localSheetId="9">{"Offgrid",#N/A,FALSE,"OFFGRID";"Region",#N/A,FALSE,"REGION";"Offgrid -2",#N/A,FALSE,"OFFGRID";"WTP",#N/A,FALSE,"WTP";"WTP -2",#N/A,FALSE,"WTP";"Project",#N/A,FALSE,"PROJECT";"Summary -2",#N/A,FALSE,"SUMMARY"}</definedName>
    <definedName name="wrnf.report" localSheetId="8">#REF!</definedName>
    <definedName name="wrnf.report" localSheetId="1">{"Offgrid",#N/A,FALSE,"OFFGRID";"Region",#N/A,FALSE,"REGION";"Offgrid -2",#N/A,FALSE,"OFFGRID";"WTP",#N/A,FALSE,"WTP";"WTP -2",#N/A,FALSE,"WTP";"Project",#N/A,FALSE,"PROJECT";"Summary -2",#N/A,FALSE,"SUMMARY"}</definedName>
    <definedName name="wrnf.report">{"Offgrid",#N/A,FALSE,"OFFGRID";"Region",#N/A,FALSE,"REGION";"Offgrid -2",#N/A,FALSE,"OFFGRID";"WTP",#N/A,FALSE,"WTP";"WTP -2",#N/A,FALSE,"WTP";"Project",#N/A,FALSE,"PROJECT";"Summary -2",#N/A,FALSE,"SUMMARY"}</definedName>
    <definedName name="wvu.박경희." localSheetId="1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4">{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7">{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1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9">{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8">#REF!</definedName>
    <definedName name="wvu.박경희." localSheetId="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w" localSheetId="8">#REF!</definedName>
    <definedName name="www">#REF!</definedName>
    <definedName name="WWWWWWWWWW" localSheetId="8">#REF!</definedName>
    <definedName name="WWWWWWWWWW">#REF!</definedName>
    <definedName name="xas" localSheetId="8">#REF!</definedName>
    <definedName name="xas">#REF!</definedName>
    <definedName name="xasxa" localSheetId="8">#REF!</definedName>
    <definedName name="xasxa">#REF!</definedName>
    <definedName name="XCB" localSheetId="8">#REF!</definedName>
    <definedName name="XCB">#REF!</definedName>
    <definedName name="xcfgdfg" localSheetId="8">#REF!</definedName>
    <definedName name="xcfgdfg">#REF!</definedName>
    <definedName name="xcsaxasx" localSheetId="8">#REF!</definedName>
    <definedName name="xcsaxasx">#REF!</definedName>
    <definedName name="XD" localSheetId="11">{"'Sheet1'!$L$16"}</definedName>
    <definedName name="XD" localSheetId="4">{"'Sheet1'!$L$16"}</definedName>
    <definedName name="XD" localSheetId="7">{"'Sheet1'!$L$16"}</definedName>
    <definedName name="XD" localSheetId="6">{"'Sheet1'!$L$16"}</definedName>
    <definedName name="XD" localSheetId="16">{"'Sheet1'!$L$16"}</definedName>
    <definedName name="XD" localSheetId="9">{"'Sheet1'!$L$16"}</definedName>
    <definedName name="XD" localSheetId="8">{"'Sheet1'!$L$16"}</definedName>
    <definedName name="XD" localSheetId="1">{"'Sheet1'!$L$16"}</definedName>
    <definedName name="XD">{"'Sheet1'!$L$16"}</definedName>
    <definedName name="XDKT" localSheetId="11">{"NGUYEN QUI THIEP - Personal View",#N/A,FALSE,"XDCB.HT.FUR."}</definedName>
    <definedName name="XDKT" localSheetId="4">{"NGUYEN QUI THIEP - Personal View",#N/A,FALSE,"XDCB.HT.FUR."}</definedName>
    <definedName name="XDKT" localSheetId="7">{"NGUYEN QUI THIEP - Personal View",#N/A,FALSE,"XDCB.HT.FUR."}</definedName>
    <definedName name="XDKT" localSheetId="6">{"NGUYEN QUI THIEP - Personal View",#N/A,FALSE,"XDCB.HT.FUR."}</definedName>
    <definedName name="XDKT" localSheetId="16">{"NGUYEN QUI THIEP - Personal View",#N/A,FALSE,"XDCB.HT.FUR."}</definedName>
    <definedName name="XDKT" localSheetId="9">{"NGUYEN QUI THIEP - Personal View",#N/A,FALSE,"XDCB.HT.FUR."}</definedName>
    <definedName name="XDKT" localSheetId="8">#REF!</definedName>
    <definedName name="XDKT" localSheetId="1">{"NGUYEN QUI THIEP - Personal View",#N/A,FALSE,"XDCB.HT.FUR."}</definedName>
    <definedName name="XDKT">{"NGUYEN QUI THIEP - Personal View",#N/A,FALSE,"XDCB.HT.FUR."}</definedName>
    <definedName name="xsa" localSheetId="8">#REF!</definedName>
    <definedName name="xsa">#REF!</definedName>
    <definedName name="xsaxasxasxxq" localSheetId="8">#REF!</definedName>
    <definedName name="xsaxasxasxxq">#REF!</definedName>
    <definedName name="xsxsaa" localSheetId="8">#REF!</definedName>
    <definedName name="xsxsaa">#REF!</definedName>
    <definedName name="y5ey3y33y3" localSheetId="11">{#N/A,#N/A,FALSE,"Chi tiÆt"}</definedName>
    <definedName name="y5ey3y33y3" localSheetId="4">{#N/A,#N/A,FALSE,"Chi tiÆt"}</definedName>
    <definedName name="y5ey3y33y3" localSheetId="7">{#N/A,#N/A,FALSE,"Chi tiÆt"}</definedName>
    <definedName name="y5ey3y33y3" localSheetId="6">{#N/A,#N/A,FALSE,"Chi tiÆt"}</definedName>
    <definedName name="y5ey3y33y3" localSheetId="16">{#N/A,#N/A,FALSE,"Chi tiÆt"}</definedName>
    <definedName name="y5ey3y33y3" localSheetId="9">{#N/A,#N/A,FALSE,"Chi tiÆt"}</definedName>
    <definedName name="y5ey3y33y3" localSheetId="8">#REF!</definedName>
    <definedName name="y5ey3y33y3" localSheetId="1">{#N/A,#N/A,FALSE,"Chi tiÆt"}</definedName>
    <definedName name="y5ey3y33y3">{#N/A,#N/A,FALSE,"Chi tiÆt"}</definedName>
    <definedName name="yeryewy3" localSheetId="11">{#N/A,#N/A,TRUE,"1";#N/A,#N/A,TRUE,"2";#N/A,#N/A,TRUE,"3";#N/A,#N/A,TRUE,"4";#N/A,#N/A,TRUE,"5";#N/A,#N/A,TRUE,"6";#N/A,#N/A,TRUE,"7"}</definedName>
    <definedName name="yeryewy3" localSheetId="4">{#N/A,#N/A,TRUE,"1";#N/A,#N/A,TRUE,"2";#N/A,#N/A,TRUE,"3";#N/A,#N/A,TRUE,"4";#N/A,#N/A,TRUE,"5";#N/A,#N/A,TRUE,"6";#N/A,#N/A,TRUE,"7"}</definedName>
    <definedName name="yeryewy3" localSheetId="7">{#N/A,#N/A,TRUE,"1";#N/A,#N/A,TRUE,"2";#N/A,#N/A,TRUE,"3";#N/A,#N/A,TRUE,"4";#N/A,#N/A,TRUE,"5";#N/A,#N/A,TRUE,"6";#N/A,#N/A,TRUE,"7"}</definedName>
    <definedName name="yeryewy3" localSheetId="6">{#N/A,#N/A,TRUE,"1";#N/A,#N/A,TRUE,"2";#N/A,#N/A,TRUE,"3";#N/A,#N/A,TRUE,"4";#N/A,#N/A,TRUE,"5";#N/A,#N/A,TRUE,"6";#N/A,#N/A,TRUE,"7"}</definedName>
    <definedName name="yeryewy3" localSheetId="16">{#N/A,#N/A,TRUE,"1";#N/A,#N/A,TRUE,"2";#N/A,#N/A,TRUE,"3";#N/A,#N/A,TRUE,"4";#N/A,#N/A,TRUE,"5";#N/A,#N/A,TRUE,"6";#N/A,#N/A,TRUE,"7"}</definedName>
    <definedName name="yeryewy3" localSheetId="9">{#N/A,#N/A,TRUE,"1";#N/A,#N/A,TRUE,"2";#N/A,#N/A,TRUE,"3";#N/A,#N/A,TRUE,"4";#N/A,#N/A,TRUE,"5";#N/A,#N/A,TRUE,"6";#N/A,#N/A,TRUE,"7"}</definedName>
    <definedName name="yeryewy3" localSheetId="8">#REF!</definedName>
    <definedName name="yeryewy3" localSheetId="1">{#N/A,#N/A,TRUE,"1";#N/A,#N/A,TRUE,"2";#N/A,#N/A,TRUE,"3";#N/A,#N/A,TRUE,"4";#N/A,#N/A,TRUE,"5";#N/A,#N/A,TRUE,"6";#N/A,#N/A,TRUE,"7"}</definedName>
    <definedName name="yeryewy3">{#N/A,#N/A,TRUE,"1";#N/A,#N/A,TRUE,"2";#N/A,#N/A,TRUE,"3";#N/A,#N/A,TRUE,"4";#N/A,#N/A,TRUE,"5";#N/A,#N/A,TRUE,"6";#N/A,#N/A,TRUE,"7"}</definedName>
    <definedName name="yheryey" localSheetId="11">#REF!</definedName>
    <definedName name="yheryey" localSheetId="4">#REF!</definedName>
    <definedName name="yheryey" localSheetId="7">#REF!</definedName>
    <definedName name="yheryey" localSheetId="5">#REF!</definedName>
    <definedName name="yheryey" localSheetId="6">#REF!</definedName>
    <definedName name="yheryey" localSheetId="16">#REF!</definedName>
    <definedName name="yheryey" localSheetId="9">#REF!</definedName>
    <definedName name="yheryey" localSheetId="12">#REF!</definedName>
    <definedName name="yheryey" localSheetId="13">#REF!</definedName>
    <definedName name="yheryey" localSheetId="15">#REF!</definedName>
    <definedName name="yheryey" localSheetId="10">#REF!</definedName>
    <definedName name="yheryey" localSheetId="8">#REF!</definedName>
    <definedName name="yheryey" localSheetId="1">#REF!</definedName>
    <definedName name="yheryey">#REF!</definedName>
    <definedName name="yhetyt" localSheetId="1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4">{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7">{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16">{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9">{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8">#REF!</definedName>
    <definedName name="yhetyt" localSheetId="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uo" localSheetId="8">#REF!</definedName>
    <definedName name="yuo">#REF!</definedName>
    <definedName name="Z" localSheetId="0">{"'Sheet1'!$L$16"}</definedName>
    <definedName name="Z" localSheetId="11">{"'Sheet1'!$L$16"}</definedName>
    <definedName name="Z" localSheetId="4">{"'Sheet1'!$L$16"}</definedName>
    <definedName name="Z" localSheetId="7">{"'Sheet1'!$L$16"}</definedName>
    <definedName name="Z" localSheetId="6">{"'Sheet1'!$L$16"}</definedName>
    <definedName name="Z" localSheetId="16">{"'Sheet1'!$L$16"}</definedName>
    <definedName name="Z" localSheetId="9">{"'Sheet1'!$L$16"}</definedName>
    <definedName name="Z" localSheetId="8">{"'Sheet1'!$L$16"}</definedName>
    <definedName name="Z" localSheetId="1">{"'Sheet1'!$L$16"}</definedName>
    <definedName name="Z">{"'Sheet1'!$L$16"}</definedName>
    <definedName name="Z_0F702BBE_DDD7_4EB9_91C7_95D803DE70A5_.wvu.PrintArea" localSheetId="8">'SCHEDULE OF RATES '!$A$6:$J$1646</definedName>
    <definedName name="Z_0F702BBE_DDD7_4EB9_91C7_95D803DE70A5_.wvu.PrintTitles" localSheetId="8">'SCHEDULE OF RATES '!$6:$6</definedName>
    <definedName name="Z_2BD578FA_E2CB_4B2F_9A88_B148DA6298A5_.wvu.Cols" localSheetId="8">#REF!</definedName>
    <definedName name="Z_2BD578FA_E2CB_4B2F_9A88_B148DA6298A5_.wvu.Cols">#REF!</definedName>
    <definedName name="Z_2BD578FA_E2CB_4B2F_9A88_B148DA6298A5_.wvu.PrintArea" localSheetId="8">#REF!</definedName>
    <definedName name="Z_2BD578FA_E2CB_4B2F_9A88_B148DA6298A5_.wvu.PrintArea">#REF!</definedName>
    <definedName name="Z_C3829360_A86E_4B47_A2D4_9263ACFD0619_.wvu.PrintArea" localSheetId="8">'SCHEDULE OF RATES '!$A$6:$J$1646</definedName>
    <definedName name="Z_C3829360_A86E_4B47_A2D4_9263ACFD0619_.wvu.PrintTitles" localSheetId="8">'SCHEDULE OF RATES '!$6:$6</definedName>
    <definedName name="za">[26]실행철강하도!$A$1:$A$4</definedName>
    <definedName name="ZXC"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XC"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XC"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XC"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XC"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XC"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XC"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XC"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XCXZ" localSheetId="8">#REF!</definedName>
    <definedName name="ZXCXZ">#REF!</definedName>
    <definedName name="っｋ" localSheetId="0">#REF!</definedName>
    <definedName name="っｋ" localSheetId="11">#REF!</definedName>
    <definedName name="っｋ" localSheetId="4">#REF!</definedName>
    <definedName name="っｋ" localSheetId="7">#REF!</definedName>
    <definedName name="っｋ" localSheetId="5">#REF!</definedName>
    <definedName name="っｋ" localSheetId="6">#REF!</definedName>
    <definedName name="っｋ" localSheetId="16">#REF!</definedName>
    <definedName name="っｋ" localSheetId="9">#REF!</definedName>
    <definedName name="っｋ" localSheetId="12">#REF!</definedName>
    <definedName name="っｋ" localSheetId="13">#REF!</definedName>
    <definedName name="っｋ" localSheetId="15">#REF!</definedName>
    <definedName name="っｋ" localSheetId="10">#REF!</definedName>
    <definedName name="っｋ" localSheetId="8">#REF!</definedName>
    <definedName name="っｋ" localSheetId="1">#REF!</definedName>
    <definedName name="っｋ">#REF!</definedName>
    <definedName name="ㄱ"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ㅈㅎ" localSheetId="0">#REF!</definedName>
    <definedName name="ㄱㅈㅎ" localSheetId="11">#REF!</definedName>
    <definedName name="ㄱㅈㅎ" localSheetId="4">#REF!</definedName>
    <definedName name="ㄱㅈㅎ" localSheetId="7">#REF!</definedName>
    <definedName name="ㄱㅈㅎ" localSheetId="5">#REF!</definedName>
    <definedName name="ㄱㅈㅎ" localSheetId="6">#REF!</definedName>
    <definedName name="ㄱㅈㅎ" localSheetId="16">#REF!</definedName>
    <definedName name="ㄱㅈㅎ" localSheetId="9">#REF!</definedName>
    <definedName name="ㄱㅈㅎ" localSheetId="12">#REF!</definedName>
    <definedName name="ㄱㅈㅎ" localSheetId="13">#REF!</definedName>
    <definedName name="ㄱㅈㅎ" localSheetId="15">#REF!</definedName>
    <definedName name="ㄱㅈㅎ" localSheetId="10">#REF!</definedName>
    <definedName name="ㄱㅈㅎ" localSheetId="8">#REF!</definedName>
    <definedName name="ㄱㅈㅎ" localSheetId="1">#REF!</definedName>
    <definedName name="ㄱㅈㅎ">#REF!</definedName>
    <definedName name="간접비" localSheetId="8">#REF!</definedName>
    <definedName name="간접비">#REF!</definedName>
    <definedName name="간접비1" localSheetId="8">#REF!</definedName>
    <definedName name="간접비1">#REF!</definedName>
    <definedName name="갑1" localSheetId="11">{#N/A,#N/A,FALSE,"기안지";#N/A,#N/A,FALSE,"통신지"}</definedName>
    <definedName name="갑1" localSheetId="4">{#N/A,#N/A,FALSE,"기안지";#N/A,#N/A,FALSE,"통신지"}</definedName>
    <definedName name="갑1" localSheetId="7">{#N/A,#N/A,FALSE,"기안지";#N/A,#N/A,FALSE,"통신지"}</definedName>
    <definedName name="갑1" localSheetId="6">{#N/A,#N/A,FALSE,"기안지";#N/A,#N/A,FALSE,"통신지"}</definedName>
    <definedName name="갑1" localSheetId="16">{#N/A,#N/A,FALSE,"기안지";#N/A,#N/A,FALSE,"통신지"}</definedName>
    <definedName name="갑1" localSheetId="9">{#N/A,#N/A,FALSE,"기안지";#N/A,#N/A,FALSE,"통신지"}</definedName>
    <definedName name="갑1" localSheetId="8">{#N/A,#N/A,FALSE,"기안지";#N/A,#N/A,FALSE,"통신지"}</definedName>
    <definedName name="갑1" localSheetId="1">{#N/A,#N/A,FALSE,"기안지";#N/A,#N/A,FALSE,"통신지"}</definedName>
    <definedName name="갑1">{#N/A,#N/A,FALSE,"기안지";#N/A,#N/A,FALSE,"통신지"}</definedName>
    <definedName name="갑지" localSheetId="11">{#N/A,#N/A,FALSE,"현장 NCR 분석";#N/A,#N/A,FALSE,"현장품질감사";#N/A,#N/A,FALSE,"현장품질감사"}</definedName>
    <definedName name="갑지" localSheetId="4">{#N/A,#N/A,FALSE,"현장 NCR 분석";#N/A,#N/A,FALSE,"현장품질감사";#N/A,#N/A,FALSE,"현장품질감사"}</definedName>
    <definedName name="갑지" localSheetId="7">{#N/A,#N/A,FALSE,"현장 NCR 분석";#N/A,#N/A,FALSE,"현장품질감사";#N/A,#N/A,FALSE,"현장품질감사"}</definedName>
    <definedName name="갑지" localSheetId="6">{#N/A,#N/A,FALSE,"현장 NCR 분석";#N/A,#N/A,FALSE,"현장품질감사";#N/A,#N/A,FALSE,"현장품질감사"}</definedName>
    <definedName name="갑지" localSheetId="16">{#N/A,#N/A,FALSE,"현장 NCR 분석";#N/A,#N/A,FALSE,"현장품질감사";#N/A,#N/A,FALSE,"현장품질감사"}</definedName>
    <definedName name="갑지" localSheetId="9">{#N/A,#N/A,FALSE,"현장 NCR 분석";#N/A,#N/A,FALSE,"현장품질감사";#N/A,#N/A,FALSE,"현장품질감사"}</definedName>
    <definedName name="갑지" localSheetId="8">{#N/A,#N/A,FALSE,"현장 NCR 분석";#N/A,#N/A,FALSE,"현장품질감사";#N/A,#N/A,FALSE,"현장품질감사"}</definedName>
    <definedName name="갑지" localSheetId="1">{#N/A,#N/A,FALSE,"현장 NCR 분석";#N/A,#N/A,FALSE,"현장품질감사";#N/A,#N/A,FALSE,"현장품질감사"}</definedName>
    <definedName name="갑지">{#N/A,#N/A,FALSE,"현장 NCR 분석";#N/A,#N/A,FALSE,"현장품질감사";#N/A,#N/A,FALSE,"현장품질감사"}</definedName>
    <definedName name="갑지1" localSheetId="11">#REF!</definedName>
    <definedName name="갑지1" localSheetId="4">#REF!</definedName>
    <definedName name="갑지1" localSheetId="7">#REF!</definedName>
    <definedName name="갑지1" localSheetId="5">#REF!</definedName>
    <definedName name="갑지1" localSheetId="6">#REF!</definedName>
    <definedName name="갑지1" localSheetId="16">#REF!</definedName>
    <definedName name="갑지1" localSheetId="9">#REF!</definedName>
    <definedName name="갑지1" localSheetId="12">#REF!</definedName>
    <definedName name="갑지1" localSheetId="13">#REF!</definedName>
    <definedName name="갑지1" localSheetId="15">#REF!</definedName>
    <definedName name="갑지1" localSheetId="10">#REF!</definedName>
    <definedName name="갑지1" localSheetId="8">#REF!</definedName>
    <definedName name="갑지1" localSheetId="1">#REF!</definedName>
    <definedName name="갑지1">#REF!</definedName>
    <definedName name="갑지지" localSheetId="11">#REF!</definedName>
    <definedName name="갑지지" localSheetId="4">#REF!</definedName>
    <definedName name="갑지지" localSheetId="7">#REF!</definedName>
    <definedName name="갑지지" localSheetId="5">#REF!</definedName>
    <definedName name="갑지지" localSheetId="6">#REF!</definedName>
    <definedName name="갑지지" localSheetId="16">#REF!</definedName>
    <definedName name="갑지지" localSheetId="9">#REF!</definedName>
    <definedName name="갑지지" localSheetId="12">#REF!</definedName>
    <definedName name="갑지지" localSheetId="13">#REF!</definedName>
    <definedName name="갑지지" localSheetId="15">#REF!</definedName>
    <definedName name="갑지지" localSheetId="10">#REF!</definedName>
    <definedName name="갑지지" localSheetId="8">#REF!</definedName>
    <definedName name="갑지지" localSheetId="1">#REF!</definedName>
    <definedName name="갑지지">#REF!</definedName>
    <definedName name="강교" localSheetId="11">{#N/A,#N/A,FALSE,"포장2"}</definedName>
    <definedName name="강교" localSheetId="4">{#N/A,#N/A,FALSE,"포장2"}</definedName>
    <definedName name="강교" localSheetId="7">{#N/A,#N/A,FALSE,"포장2"}</definedName>
    <definedName name="강교" localSheetId="6">{#N/A,#N/A,FALSE,"포장2"}</definedName>
    <definedName name="강교" localSheetId="16">{#N/A,#N/A,FALSE,"포장2"}</definedName>
    <definedName name="강교" localSheetId="9">{#N/A,#N/A,FALSE,"포장2"}</definedName>
    <definedName name="강교" localSheetId="8">{#N/A,#N/A,FALSE,"포장2"}</definedName>
    <definedName name="강교" localSheetId="1">{#N/A,#N/A,FALSE,"포장2"}</definedName>
    <definedName name="강교">{#N/A,#N/A,FALSE,"포장2"}</definedName>
    <definedName name="강구조물" localSheetId="11">{#N/A,#N/A,FALSE,"포장1";#N/A,#N/A,FALSE,"포장1"}</definedName>
    <definedName name="강구조물" localSheetId="4">{#N/A,#N/A,FALSE,"포장1";#N/A,#N/A,FALSE,"포장1"}</definedName>
    <definedName name="강구조물" localSheetId="7">{#N/A,#N/A,FALSE,"포장1";#N/A,#N/A,FALSE,"포장1"}</definedName>
    <definedName name="강구조물" localSheetId="6">{#N/A,#N/A,FALSE,"포장1";#N/A,#N/A,FALSE,"포장1"}</definedName>
    <definedName name="강구조물" localSheetId="16">{#N/A,#N/A,FALSE,"포장1";#N/A,#N/A,FALSE,"포장1"}</definedName>
    <definedName name="강구조물" localSheetId="9">{#N/A,#N/A,FALSE,"포장1";#N/A,#N/A,FALSE,"포장1"}</definedName>
    <definedName name="강구조물" localSheetId="8">{#N/A,#N/A,FALSE,"포장1";#N/A,#N/A,FALSE,"포장1"}</definedName>
    <definedName name="강구조물" localSheetId="1">{#N/A,#N/A,FALSE,"포장1";#N/A,#N/A,FALSE,"포장1"}</definedName>
    <definedName name="강구조물">{#N/A,#N/A,FALSE,"포장1";#N/A,#N/A,FALSE,"포장1"}</definedName>
    <definedName name="건축" localSheetId="11">{#N/A,#N/A,FALSE,"속도"}</definedName>
    <definedName name="건축" localSheetId="4">{#N/A,#N/A,FALSE,"속도"}</definedName>
    <definedName name="건축" localSheetId="7">{#N/A,#N/A,FALSE,"속도"}</definedName>
    <definedName name="건축" localSheetId="6">{#N/A,#N/A,FALSE,"속도"}</definedName>
    <definedName name="건축" localSheetId="16">{#N/A,#N/A,FALSE,"속도"}</definedName>
    <definedName name="건축" localSheetId="9">{#N/A,#N/A,FALSE,"속도"}</definedName>
    <definedName name="건축" localSheetId="8">{#N/A,#N/A,FALSE,"속도"}</definedName>
    <definedName name="건축" localSheetId="1">{#N/A,#N/A,FALSE,"속도"}</definedName>
    <definedName name="건축">{#N/A,#N/A,FALSE,"속도"}</definedName>
    <definedName name="건축비목집계" localSheetId="8">#REF!</definedName>
    <definedName name="건축비목집계">#REF!</definedName>
    <definedName name="건축토공" localSheetId="11">{#N/A,#N/A,FALSE,"기안지";#N/A,#N/A,FALSE,"통신지"}</definedName>
    <definedName name="건축토공" localSheetId="4">{#N/A,#N/A,FALSE,"기안지";#N/A,#N/A,FALSE,"통신지"}</definedName>
    <definedName name="건축토공" localSheetId="7">{#N/A,#N/A,FALSE,"기안지";#N/A,#N/A,FALSE,"통신지"}</definedName>
    <definedName name="건축토공" localSheetId="6">{#N/A,#N/A,FALSE,"기안지";#N/A,#N/A,FALSE,"통신지"}</definedName>
    <definedName name="건축토공" localSheetId="16">{#N/A,#N/A,FALSE,"기안지";#N/A,#N/A,FALSE,"통신지"}</definedName>
    <definedName name="건축토공" localSheetId="9">{#N/A,#N/A,FALSE,"기안지";#N/A,#N/A,FALSE,"통신지"}</definedName>
    <definedName name="건축토공" localSheetId="8">#REF!</definedName>
    <definedName name="건축토공" localSheetId="1">{#N/A,#N/A,FALSE,"기안지";#N/A,#N/A,FALSE,"통신지"}</definedName>
    <definedName name="건축토공">{#N/A,#N/A,FALSE,"기안지";#N/A,#N/A,FALSE,"통신지"}</definedName>
    <definedName name="검토" localSheetId="11">{#N/A,#N/A,FALSE,"기안지";#N/A,#N/A,FALSE,"통신지"}</definedName>
    <definedName name="검토" localSheetId="4">{#N/A,#N/A,FALSE,"기안지";#N/A,#N/A,FALSE,"통신지"}</definedName>
    <definedName name="검토" localSheetId="7">{#N/A,#N/A,FALSE,"기안지";#N/A,#N/A,FALSE,"통신지"}</definedName>
    <definedName name="검토" localSheetId="6">{#N/A,#N/A,FALSE,"기안지";#N/A,#N/A,FALSE,"통신지"}</definedName>
    <definedName name="검토" localSheetId="16">{#N/A,#N/A,FALSE,"기안지";#N/A,#N/A,FALSE,"통신지"}</definedName>
    <definedName name="검토" localSheetId="9">{#N/A,#N/A,FALSE,"기안지";#N/A,#N/A,FALSE,"통신지"}</definedName>
    <definedName name="검토" localSheetId="8">{#N/A,#N/A,FALSE,"기안지";#N/A,#N/A,FALSE,"통신지"}</definedName>
    <definedName name="검토" localSheetId="1">{#N/A,#N/A,FALSE,"기안지";#N/A,#N/A,FALSE,"통신지"}</definedName>
    <definedName name="검토">{#N/A,#N/A,FALSE,"기안지";#N/A,#N/A,FALSE,"통신지"}</definedName>
    <definedName name="견적" localSheetId="11">{#N/A,#N/A,FALSE,"CCTV"}</definedName>
    <definedName name="견적" localSheetId="4">{#N/A,#N/A,FALSE,"CCTV"}</definedName>
    <definedName name="견적" localSheetId="7">{#N/A,#N/A,FALSE,"CCTV"}</definedName>
    <definedName name="견적" localSheetId="6">{#N/A,#N/A,FALSE,"CCTV"}</definedName>
    <definedName name="견적" localSheetId="16">{#N/A,#N/A,FALSE,"CCTV"}</definedName>
    <definedName name="견적" localSheetId="9">{#N/A,#N/A,FALSE,"CCTV"}</definedName>
    <definedName name="견적" localSheetId="8">{#N/A,#N/A,FALSE,"CCTV"}</definedName>
    <definedName name="견적" localSheetId="1">{#N/A,#N/A,FALSE,"CCTV"}</definedName>
    <definedName name="견적">{#N/A,#N/A,FALSE,"CCTV"}</definedName>
    <definedName name="견적2" localSheetId="11">{#N/A,#N/A,FALSE,"CCTV"}</definedName>
    <definedName name="견적2" localSheetId="4">{#N/A,#N/A,FALSE,"CCTV"}</definedName>
    <definedName name="견적2" localSheetId="7">{#N/A,#N/A,FALSE,"CCTV"}</definedName>
    <definedName name="견적2" localSheetId="6">{#N/A,#N/A,FALSE,"CCTV"}</definedName>
    <definedName name="견적2" localSheetId="16">{#N/A,#N/A,FALSE,"CCTV"}</definedName>
    <definedName name="견적2" localSheetId="9">{#N/A,#N/A,FALSE,"CCTV"}</definedName>
    <definedName name="견적2" localSheetId="8">{#N/A,#N/A,FALSE,"CCTV"}</definedName>
    <definedName name="견적2" localSheetId="1">{#N/A,#N/A,FALSE,"CCTV"}</definedName>
    <definedName name="견적2">{#N/A,#N/A,FALSE,"CCTV"}</definedName>
    <definedName name="견적SHEET" localSheetId="11">{#N/A,#N/A,FALSE,"CCTV"}</definedName>
    <definedName name="견적SHEET" localSheetId="4">{#N/A,#N/A,FALSE,"CCTV"}</definedName>
    <definedName name="견적SHEET" localSheetId="7">{#N/A,#N/A,FALSE,"CCTV"}</definedName>
    <definedName name="견적SHEET" localSheetId="6">{#N/A,#N/A,FALSE,"CCTV"}</definedName>
    <definedName name="견적SHEET" localSheetId="16">{#N/A,#N/A,FALSE,"CCTV"}</definedName>
    <definedName name="견적SHEET" localSheetId="9">{#N/A,#N/A,FALSE,"CCTV"}</definedName>
    <definedName name="견적SHEET" localSheetId="8">{#N/A,#N/A,FALSE,"CCTV"}</definedName>
    <definedName name="견적SHEET" localSheetId="1">{#N/A,#N/A,FALSE,"CCTV"}</definedName>
    <definedName name="견적SHEET">{#N/A,#N/A,FALSE,"CCTV"}</definedName>
    <definedName name="견적내역" localSheetId="11">{#N/A,#N/A,FALSE,"CCTV"}</definedName>
    <definedName name="견적내역" localSheetId="4">{#N/A,#N/A,FALSE,"CCTV"}</definedName>
    <definedName name="견적내역" localSheetId="7">{#N/A,#N/A,FALSE,"CCTV"}</definedName>
    <definedName name="견적내역" localSheetId="6">{#N/A,#N/A,FALSE,"CCTV"}</definedName>
    <definedName name="견적내역" localSheetId="16">{#N/A,#N/A,FALSE,"CCTV"}</definedName>
    <definedName name="견적내역" localSheetId="9">{#N/A,#N/A,FALSE,"CCTV"}</definedName>
    <definedName name="견적내역" localSheetId="8">{#N/A,#N/A,FALSE,"CCTV"}</definedName>
    <definedName name="견적내역" localSheetId="1">{#N/A,#N/A,FALSE,"CCTV"}</definedName>
    <definedName name="견적내역">{#N/A,#N/A,FALSE,"CCTV"}</definedName>
    <definedName name="견적대비" localSheetId="11">{#N/A,#N/A,FALSE,"포장2"}</definedName>
    <definedName name="견적대비" localSheetId="4">{#N/A,#N/A,FALSE,"포장2"}</definedName>
    <definedName name="견적대비" localSheetId="7">{#N/A,#N/A,FALSE,"포장2"}</definedName>
    <definedName name="견적대비" localSheetId="6">{#N/A,#N/A,FALSE,"포장2"}</definedName>
    <definedName name="견적대비" localSheetId="16">{#N/A,#N/A,FALSE,"포장2"}</definedName>
    <definedName name="견적대비" localSheetId="9">{#N/A,#N/A,FALSE,"포장2"}</definedName>
    <definedName name="견적대비" localSheetId="8">{#N/A,#N/A,FALSE,"포장2"}</definedName>
    <definedName name="견적대비" localSheetId="1">{#N/A,#N/A,FALSE,"포장2"}</definedName>
    <definedName name="견적대비">{#N/A,#N/A,FALSE,"포장2"}</definedName>
    <definedName name="견적대장" localSheetId="11">#REF!</definedName>
    <definedName name="견적대장" localSheetId="4">#REF!</definedName>
    <definedName name="견적대장" localSheetId="7">#REF!</definedName>
    <definedName name="견적대장" localSheetId="5">#REF!</definedName>
    <definedName name="견적대장" localSheetId="6">#REF!</definedName>
    <definedName name="견적대장" localSheetId="16">#REF!</definedName>
    <definedName name="견적대장" localSheetId="9">#REF!</definedName>
    <definedName name="견적대장" localSheetId="12">#REF!</definedName>
    <definedName name="견적대장" localSheetId="13">#REF!</definedName>
    <definedName name="견적대장" localSheetId="15">#REF!</definedName>
    <definedName name="견적대장" localSheetId="10">#REF!</definedName>
    <definedName name="견적대장" localSheetId="8">#REF!</definedName>
    <definedName name="견적대장" localSheetId="1">#REF!</definedName>
    <definedName name="견적대장">#REF!</definedName>
    <definedName name="견적서" localSheetId="11">{#N/A,#N/A,FALSE,"구조2"}</definedName>
    <definedName name="견적서" localSheetId="4">{#N/A,#N/A,FALSE,"구조2"}</definedName>
    <definedName name="견적서" localSheetId="7">{#N/A,#N/A,FALSE,"구조2"}</definedName>
    <definedName name="견적서" localSheetId="6">{#N/A,#N/A,FALSE,"구조2"}</definedName>
    <definedName name="견적서" localSheetId="16">{#N/A,#N/A,FALSE,"구조2"}</definedName>
    <definedName name="견적서" localSheetId="9">{#N/A,#N/A,FALSE,"구조2"}</definedName>
    <definedName name="견적서" localSheetId="8">#REF!</definedName>
    <definedName name="견적서" localSheetId="1">{#N/A,#N/A,FALSE,"구조2"}</definedName>
    <definedName name="견적서">{#N/A,#N/A,FALSE,"구조2"}</definedName>
    <definedName name="결" localSheetId="11">{#N/A,#N/A,FALSE,"포장2"}</definedName>
    <definedName name="결" localSheetId="4">{#N/A,#N/A,FALSE,"포장2"}</definedName>
    <definedName name="결" localSheetId="7">{#N/A,#N/A,FALSE,"포장2"}</definedName>
    <definedName name="결" localSheetId="6">{#N/A,#N/A,FALSE,"포장2"}</definedName>
    <definedName name="결" localSheetId="16">{#N/A,#N/A,FALSE,"포장2"}</definedName>
    <definedName name="결" localSheetId="9">{#N/A,#N/A,FALSE,"포장2"}</definedName>
    <definedName name="결" localSheetId="8">{#N/A,#N/A,FALSE,"포장2"}</definedName>
    <definedName name="결" localSheetId="1">{#N/A,#N/A,FALSE,"포장2"}</definedName>
    <definedName name="결">{#N/A,#N/A,FALSE,"포장2"}</definedName>
    <definedName name="결과" localSheetId="11">{#N/A,#N/A,FALSE,"포장2"}</definedName>
    <definedName name="결과" localSheetId="4">{#N/A,#N/A,FALSE,"포장2"}</definedName>
    <definedName name="결과" localSheetId="7">{#N/A,#N/A,FALSE,"포장2"}</definedName>
    <definedName name="결과" localSheetId="6">{#N/A,#N/A,FALSE,"포장2"}</definedName>
    <definedName name="결과" localSheetId="16">{#N/A,#N/A,FALSE,"포장2"}</definedName>
    <definedName name="결과" localSheetId="9">{#N/A,#N/A,FALSE,"포장2"}</definedName>
    <definedName name="결과" localSheetId="8">{#N/A,#N/A,FALSE,"포장2"}</definedName>
    <definedName name="결과" localSheetId="1">{#N/A,#N/A,FALSE,"포장2"}</definedName>
    <definedName name="결과">{#N/A,#N/A,FALSE,"포장2"}</definedName>
    <definedName name="경량"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상비2" localSheetId="11">{#N/A,#N/A,FALSE,"기안지";#N/A,#N/A,FALSE,"통신지"}</definedName>
    <definedName name="경상비2" localSheetId="4">{#N/A,#N/A,FALSE,"기안지";#N/A,#N/A,FALSE,"통신지"}</definedName>
    <definedName name="경상비2" localSheetId="7">{#N/A,#N/A,FALSE,"기안지";#N/A,#N/A,FALSE,"통신지"}</definedName>
    <definedName name="경상비2" localSheetId="6">{#N/A,#N/A,FALSE,"기안지";#N/A,#N/A,FALSE,"통신지"}</definedName>
    <definedName name="경상비2" localSheetId="16">{#N/A,#N/A,FALSE,"기안지";#N/A,#N/A,FALSE,"통신지"}</definedName>
    <definedName name="경상비2" localSheetId="9">{#N/A,#N/A,FALSE,"기안지";#N/A,#N/A,FALSE,"통신지"}</definedName>
    <definedName name="경상비2" localSheetId="8">{#N/A,#N/A,FALSE,"기안지";#N/A,#N/A,FALSE,"통신지"}</definedName>
    <definedName name="경상비2" localSheetId="1">{#N/A,#N/A,FALSE,"기안지";#N/A,#N/A,FALSE,"통신지"}</definedName>
    <definedName name="경상비2">{#N/A,#N/A,FALSE,"기안지";#N/A,#N/A,FALSE,"통신지"}</definedName>
    <definedName name="계약을" localSheetId="11">{#N/A,#N/A,FALSE,"기안지";#N/A,#N/A,FALSE,"통신지"}</definedName>
    <definedName name="계약을" localSheetId="4">{#N/A,#N/A,FALSE,"기안지";#N/A,#N/A,FALSE,"통신지"}</definedName>
    <definedName name="계약을" localSheetId="7">{#N/A,#N/A,FALSE,"기안지";#N/A,#N/A,FALSE,"통신지"}</definedName>
    <definedName name="계약을" localSheetId="6">{#N/A,#N/A,FALSE,"기안지";#N/A,#N/A,FALSE,"통신지"}</definedName>
    <definedName name="계약을" localSheetId="16">{#N/A,#N/A,FALSE,"기안지";#N/A,#N/A,FALSE,"통신지"}</definedName>
    <definedName name="계약을" localSheetId="9">{#N/A,#N/A,FALSE,"기안지";#N/A,#N/A,FALSE,"통신지"}</definedName>
    <definedName name="계약을" localSheetId="8">{#N/A,#N/A,FALSE,"기안지";#N/A,#N/A,FALSE,"통신지"}</definedName>
    <definedName name="계약을" localSheetId="1">{#N/A,#N/A,FALSE,"기안지";#N/A,#N/A,FALSE,"통신지"}</definedName>
    <definedName name="계약을">{#N/A,#N/A,FALSE,"기안지";#N/A,#N/A,FALSE,"통신지"}</definedName>
    <definedName name="계전2" localSheetId="11">#REF!</definedName>
    <definedName name="계전2" localSheetId="4">#REF!</definedName>
    <definedName name="계전2" localSheetId="7">#REF!</definedName>
    <definedName name="계전2" localSheetId="5">#REF!</definedName>
    <definedName name="계전2" localSheetId="6">#REF!</definedName>
    <definedName name="계전2" localSheetId="16">#REF!</definedName>
    <definedName name="계전2" localSheetId="9">#REF!</definedName>
    <definedName name="계전2" localSheetId="12">#REF!</definedName>
    <definedName name="계전2" localSheetId="13">#REF!</definedName>
    <definedName name="계전2" localSheetId="15">#REF!</definedName>
    <definedName name="계전2" localSheetId="10">#REF!</definedName>
    <definedName name="계전2" localSheetId="8">#REF!</definedName>
    <definedName name="계전2" localSheetId="1">#REF!</definedName>
    <definedName name="계전2">#REF!</definedName>
    <definedName name="계측기기"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8">#REF!</definedName>
    <definedName name="계측기기"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골" localSheetId="11">#REF!</definedName>
    <definedName name="골" localSheetId="4">#REF!</definedName>
    <definedName name="골" localSheetId="7">#REF!</definedName>
    <definedName name="골" localSheetId="5">#REF!</definedName>
    <definedName name="골" localSheetId="6">#REF!</definedName>
    <definedName name="골" localSheetId="16">#REF!</definedName>
    <definedName name="골" localSheetId="9">#REF!</definedName>
    <definedName name="골" localSheetId="12">#REF!</definedName>
    <definedName name="골" localSheetId="13">#REF!</definedName>
    <definedName name="골" localSheetId="15">#REF!</definedName>
    <definedName name="골" localSheetId="10">#REF!</definedName>
    <definedName name="골" localSheetId="8">#REF!</definedName>
    <definedName name="골" localSheetId="1">#REF!</definedName>
    <definedName name="골">#REF!</definedName>
    <definedName name="공공도서"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8">#REF!</definedName>
    <definedName name="공공도서"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8">#REF!</definedName>
    <definedName name="공공도서1"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동구토공" localSheetId="11">{#N/A,#N/A,FALSE,"기안지";#N/A,#N/A,FALSE,"통신지"}</definedName>
    <definedName name="공동구토공" localSheetId="4">{#N/A,#N/A,FALSE,"기안지";#N/A,#N/A,FALSE,"통신지"}</definedName>
    <definedName name="공동구토공" localSheetId="7">{#N/A,#N/A,FALSE,"기안지";#N/A,#N/A,FALSE,"통신지"}</definedName>
    <definedName name="공동구토공" localSheetId="6">{#N/A,#N/A,FALSE,"기안지";#N/A,#N/A,FALSE,"통신지"}</definedName>
    <definedName name="공동구토공" localSheetId="16">{#N/A,#N/A,FALSE,"기안지";#N/A,#N/A,FALSE,"통신지"}</definedName>
    <definedName name="공동구토공" localSheetId="9">{#N/A,#N/A,FALSE,"기안지";#N/A,#N/A,FALSE,"통신지"}</definedName>
    <definedName name="공동구토공" localSheetId="8">#REF!</definedName>
    <definedName name="공동구토공" localSheetId="1">{#N/A,#N/A,FALSE,"기안지";#N/A,#N/A,FALSE,"통신지"}</definedName>
    <definedName name="공동구토공">{#N/A,#N/A,FALSE,"기안지";#N/A,#N/A,FALSE,"통신지"}</definedName>
    <definedName name="공정1"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1">{#N/A,#N/A,FALSE,"현장 NCR 분석";#N/A,#N/A,FALSE,"현장품질감사";#N/A,#N/A,FALSE,"현장품질감사"}</definedName>
    <definedName name="공정표" localSheetId="4">{#N/A,#N/A,FALSE,"현장 NCR 분석";#N/A,#N/A,FALSE,"현장품질감사";#N/A,#N/A,FALSE,"현장품질감사"}</definedName>
    <definedName name="공정표" localSheetId="7">{#N/A,#N/A,FALSE,"현장 NCR 분석";#N/A,#N/A,FALSE,"현장품질감사";#N/A,#N/A,FALSE,"현장품질감사"}</definedName>
    <definedName name="공정표" localSheetId="6">{#N/A,#N/A,FALSE,"현장 NCR 분석";#N/A,#N/A,FALSE,"현장품질감사";#N/A,#N/A,FALSE,"현장품질감사"}</definedName>
    <definedName name="공정표" localSheetId="16">{#N/A,#N/A,FALSE,"현장 NCR 분석";#N/A,#N/A,FALSE,"현장품질감사";#N/A,#N/A,FALSE,"현장품질감사"}</definedName>
    <definedName name="공정표" localSheetId="9">{#N/A,#N/A,FALSE,"현장 NCR 분석";#N/A,#N/A,FALSE,"현장품질감사";#N/A,#N/A,FALSE,"현장품질감사"}</definedName>
    <definedName name="공정표" localSheetId="8">{#N/A,#N/A,FALSE,"현장 NCR 분석";#N/A,#N/A,FALSE,"현장품질감사";#N/A,#N/A,FALSE,"현장품질감사"}</definedName>
    <definedName name="공정표" localSheetId="1">{#N/A,#N/A,FALSE,"현장 NCR 분석";#N/A,#N/A,FALSE,"현장품질감사";#N/A,#N/A,FALSE,"현장품질감사"}</definedName>
    <definedName name="공정표">{#N/A,#N/A,FALSE,"현장 NCR 분석";#N/A,#N/A,FALSE,"현장품질감사";#N/A,#N/A,FALSE,"현장품질감사"}</definedName>
    <definedName name="공종별대비" localSheetId="11">{#N/A,#N/A,FALSE,"기안지";#N/A,#N/A,FALSE,"통신지"}</definedName>
    <definedName name="공종별대비" localSheetId="4">{#N/A,#N/A,FALSE,"기안지";#N/A,#N/A,FALSE,"통신지"}</definedName>
    <definedName name="공종별대비" localSheetId="7">{#N/A,#N/A,FALSE,"기안지";#N/A,#N/A,FALSE,"통신지"}</definedName>
    <definedName name="공종별대비" localSheetId="6">{#N/A,#N/A,FALSE,"기안지";#N/A,#N/A,FALSE,"통신지"}</definedName>
    <definedName name="공종별대비" localSheetId="16">{#N/A,#N/A,FALSE,"기안지";#N/A,#N/A,FALSE,"통신지"}</definedName>
    <definedName name="공종별대비" localSheetId="9">{#N/A,#N/A,FALSE,"기안지";#N/A,#N/A,FALSE,"통신지"}</definedName>
    <definedName name="공종별대비" localSheetId="8">{#N/A,#N/A,FALSE,"기안지";#N/A,#N/A,FALSE,"통신지"}</definedName>
    <definedName name="공종별대비" localSheetId="1">{#N/A,#N/A,FALSE,"기안지";#N/A,#N/A,FALSE,"통신지"}</definedName>
    <definedName name="공종별대비">{#N/A,#N/A,FALSE,"기안지";#N/A,#N/A,FALSE,"통신지"}</definedName>
    <definedName name="공종별집계표" localSheetId="8">#REF!</definedName>
    <definedName name="공종별집계표">#REF!</definedName>
    <definedName name="공통가설" localSheetId="11">#REF!</definedName>
    <definedName name="공통가설" localSheetId="4">#REF!</definedName>
    <definedName name="공통가설" localSheetId="7">#REF!</definedName>
    <definedName name="공통가설" localSheetId="5">#REF!</definedName>
    <definedName name="공통가설" localSheetId="6">#REF!</definedName>
    <definedName name="공통가설" localSheetId="16">#REF!</definedName>
    <definedName name="공통가설" localSheetId="9">#REF!</definedName>
    <definedName name="공통가설" localSheetId="12">#REF!</definedName>
    <definedName name="공통가설" localSheetId="13">#REF!</definedName>
    <definedName name="공통가설" localSheetId="15">#REF!</definedName>
    <definedName name="공통가설" localSheetId="10">#REF!</definedName>
    <definedName name="공통가설" localSheetId="8">#REF!</definedName>
    <definedName name="공통가설" localSheetId="1">#REF!</definedName>
    <definedName name="공통가설">#REF!</definedName>
    <definedName name="공통가설공사" localSheetId="11">{#N/A,#N/A,FALSE,"CCTV"}</definedName>
    <definedName name="공통가설공사" localSheetId="4">{#N/A,#N/A,FALSE,"CCTV"}</definedName>
    <definedName name="공통가설공사" localSheetId="7">{#N/A,#N/A,FALSE,"CCTV"}</definedName>
    <definedName name="공통가설공사" localSheetId="6">{#N/A,#N/A,FALSE,"CCTV"}</definedName>
    <definedName name="공통가설공사" localSheetId="16">{#N/A,#N/A,FALSE,"CCTV"}</definedName>
    <definedName name="공통가설공사" localSheetId="9">{#N/A,#N/A,FALSE,"CCTV"}</definedName>
    <definedName name="공통가설공사" localSheetId="8">{#N/A,#N/A,FALSE,"CCTV"}</definedName>
    <definedName name="공통가설공사" localSheetId="1">{#N/A,#N/A,FALSE,"CCTV"}</definedName>
    <definedName name="공통가설공사">{#N/A,#N/A,FALSE,"CCTV"}</definedName>
    <definedName name="관리" localSheetId="11">{#N/A,#N/A,FALSE,"포장2"}</definedName>
    <definedName name="관리" localSheetId="4">{#N/A,#N/A,FALSE,"포장2"}</definedName>
    <definedName name="관리" localSheetId="7">{#N/A,#N/A,FALSE,"포장2"}</definedName>
    <definedName name="관리" localSheetId="6">{#N/A,#N/A,FALSE,"포장2"}</definedName>
    <definedName name="관리" localSheetId="16">{#N/A,#N/A,FALSE,"포장2"}</definedName>
    <definedName name="관리" localSheetId="9">{#N/A,#N/A,FALSE,"포장2"}</definedName>
    <definedName name="관리" localSheetId="8">{#N/A,#N/A,FALSE,"포장2"}</definedName>
    <definedName name="관리" localSheetId="1">{#N/A,#N/A,FALSE,"포장2"}</definedName>
    <definedName name="관리">{#N/A,#N/A,FALSE,"포장2"}</definedName>
    <definedName name="관리비2" localSheetId="8">#REF!</definedName>
    <definedName name="관리비2">#REF!</definedName>
    <definedName name="교좌" localSheetId="11">{#N/A,#N/A,FALSE,"포장2"}</definedName>
    <definedName name="교좌" localSheetId="4">{#N/A,#N/A,FALSE,"포장2"}</definedName>
    <definedName name="교좌" localSheetId="7">{#N/A,#N/A,FALSE,"포장2"}</definedName>
    <definedName name="교좌" localSheetId="6">{#N/A,#N/A,FALSE,"포장2"}</definedName>
    <definedName name="교좌" localSheetId="16">{#N/A,#N/A,FALSE,"포장2"}</definedName>
    <definedName name="교좌" localSheetId="9">{#N/A,#N/A,FALSE,"포장2"}</definedName>
    <definedName name="교좌" localSheetId="8">{#N/A,#N/A,FALSE,"포장2"}</definedName>
    <definedName name="교좌" localSheetId="1">{#N/A,#N/A,FALSE,"포장2"}</definedName>
    <definedName name="교좌">{#N/A,#N/A,FALSE,"포장2"}</definedName>
    <definedName name="구산갑지" localSheetId="0">#REF!</definedName>
    <definedName name="구산갑지" localSheetId="11">#REF!</definedName>
    <definedName name="구산갑지" localSheetId="4">#REF!</definedName>
    <definedName name="구산갑지" localSheetId="7">#REF!</definedName>
    <definedName name="구산갑지" localSheetId="5">#REF!</definedName>
    <definedName name="구산갑지" localSheetId="6">#REF!</definedName>
    <definedName name="구산갑지" localSheetId="16">#REF!</definedName>
    <definedName name="구산갑지" localSheetId="9">#REF!</definedName>
    <definedName name="구산갑지" localSheetId="12">#REF!</definedName>
    <definedName name="구산갑지" localSheetId="13">#REF!</definedName>
    <definedName name="구산갑지" localSheetId="15">#REF!</definedName>
    <definedName name="구산갑지" localSheetId="10">#REF!</definedName>
    <definedName name="구산갑지" localSheetId="8">#REF!</definedName>
    <definedName name="구산갑지" localSheetId="1">#REF!</definedName>
    <definedName name="구산갑지">#REF!</definedName>
    <definedName name="국민"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근거"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8">#REF!</definedName>
    <definedName name="근거"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11">{#N/A,#N/A,FALSE,"포장2"}</definedName>
    <definedName name="금광추정" localSheetId="4">{#N/A,#N/A,FALSE,"포장2"}</definedName>
    <definedName name="금광추정" localSheetId="7">{#N/A,#N/A,FALSE,"포장2"}</definedName>
    <definedName name="금광추정" localSheetId="6">{#N/A,#N/A,FALSE,"포장2"}</definedName>
    <definedName name="금광추정" localSheetId="16">{#N/A,#N/A,FALSE,"포장2"}</definedName>
    <definedName name="금광추정" localSheetId="9">{#N/A,#N/A,FALSE,"포장2"}</definedName>
    <definedName name="금광추정" localSheetId="8">{#N/A,#N/A,FALSE,"포장2"}</definedName>
    <definedName name="금광추정" localSheetId="1">{#N/A,#N/A,FALSE,"포장2"}</definedName>
    <definedName name="금광추정">{#N/A,#N/A,FALSE,"포장2"}</definedName>
    <definedName name="금오관"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8">#REF!</definedName>
    <definedName name="금오관"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술" localSheetId="11">{#N/A,#N/A,FALSE,"부대1"}</definedName>
    <definedName name="기술" localSheetId="4">{#N/A,#N/A,FALSE,"부대1"}</definedName>
    <definedName name="기술" localSheetId="7">{#N/A,#N/A,FALSE,"부대1"}</definedName>
    <definedName name="기술" localSheetId="6">{#N/A,#N/A,FALSE,"부대1"}</definedName>
    <definedName name="기술" localSheetId="16">{#N/A,#N/A,FALSE,"부대1"}</definedName>
    <definedName name="기술" localSheetId="9">{#N/A,#N/A,FALSE,"부대1"}</definedName>
    <definedName name="기술" localSheetId="8">{#N/A,#N/A,FALSE,"부대1"}</definedName>
    <definedName name="기술" localSheetId="1">{#N/A,#N/A,FALSE,"부대1"}</definedName>
    <definedName name="기술">{#N/A,#N/A,FALSE,"부대1"}</definedName>
    <definedName name="기자재3"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긴급공사"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만식"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ㄴㄱㄹ" localSheetId="0">#REF!</definedName>
    <definedName name="ㄴㄱㄹ" localSheetId="11">#REF!</definedName>
    <definedName name="ㄴㄱㄹ" localSheetId="4">#REF!</definedName>
    <definedName name="ㄴㄱㄹ" localSheetId="7">#REF!</definedName>
    <definedName name="ㄴㄱㄹ" localSheetId="5">#REF!</definedName>
    <definedName name="ㄴㄱㄹ" localSheetId="6">#REF!</definedName>
    <definedName name="ㄴㄱㄹ" localSheetId="16">#REF!</definedName>
    <definedName name="ㄴㄱㄹ" localSheetId="9">#REF!</definedName>
    <definedName name="ㄴㄱㄹ" localSheetId="12">#REF!</definedName>
    <definedName name="ㄴㄱㄹ" localSheetId="13">#REF!</definedName>
    <definedName name="ㄴㄱㄹ" localSheetId="15">#REF!</definedName>
    <definedName name="ㄴㄱㄹ" localSheetId="10">#REF!</definedName>
    <definedName name="ㄴㄱㄹ" localSheetId="8">#REF!</definedName>
    <definedName name="ㄴㄱㄹ" localSheetId="1">#REF!</definedName>
    <definedName name="ㄴㄱㄹ">#REF!</definedName>
    <definedName name="ㄴㅁ" localSheetId="0">#REF!</definedName>
    <definedName name="ㄴㅁ" localSheetId="11">#REF!</definedName>
    <definedName name="ㄴㅁ" localSheetId="4">#REF!</definedName>
    <definedName name="ㄴㅁ" localSheetId="7">#REF!</definedName>
    <definedName name="ㄴㅁ" localSheetId="5">#REF!</definedName>
    <definedName name="ㄴㅁ" localSheetId="6">#REF!</definedName>
    <definedName name="ㄴㅁ" localSheetId="16">#REF!</definedName>
    <definedName name="ㄴㅁ" localSheetId="9">#REF!</definedName>
    <definedName name="ㄴㅁ" localSheetId="12">#REF!</definedName>
    <definedName name="ㄴㅁ" localSheetId="13">#REF!</definedName>
    <definedName name="ㄴㅁ" localSheetId="15">#REF!</definedName>
    <definedName name="ㄴㅁ" localSheetId="10">#REF!</definedName>
    <definedName name="ㄴㅁ" localSheetId="8">#REF!</definedName>
    <definedName name="ㄴㅁ" localSheetId="1">#REF!</definedName>
    <definedName name="ㄴㅁ">#REF!</definedName>
    <definedName name="나ㅏㅓㄹ"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실화"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역1" localSheetId="11">{#N/A,#N/A,FALSE,"기안지";#N/A,#N/A,FALSE,"통신지"}</definedName>
    <definedName name="내역1" localSheetId="4">{#N/A,#N/A,FALSE,"기안지";#N/A,#N/A,FALSE,"통신지"}</definedName>
    <definedName name="내역1" localSheetId="7">{#N/A,#N/A,FALSE,"기안지";#N/A,#N/A,FALSE,"통신지"}</definedName>
    <definedName name="내역1" localSheetId="6">{#N/A,#N/A,FALSE,"기안지";#N/A,#N/A,FALSE,"통신지"}</definedName>
    <definedName name="내역1" localSheetId="16">{#N/A,#N/A,FALSE,"기안지";#N/A,#N/A,FALSE,"통신지"}</definedName>
    <definedName name="내역1" localSheetId="9">{#N/A,#N/A,FALSE,"기안지";#N/A,#N/A,FALSE,"통신지"}</definedName>
    <definedName name="내역1" localSheetId="8">{#N/A,#N/A,FALSE,"기안지";#N/A,#N/A,FALSE,"통신지"}</definedName>
    <definedName name="내역1" localSheetId="1">{#N/A,#N/A,FALSE,"기안지";#N/A,#N/A,FALSE,"통신지"}</definedName>
    <definedName name="내역1">{#N/A,#N/A,FALSE,"기안지";#N/A,#N/A,FALSE,"통신지"}</definedName>
    <definedName name="내역산출근거" localSheetId="8">#REF!</definedName>
    <definedName name="내역산출근거">#REF!</definedName>
    <definedName name="내역서1" localSheetId="11">{#N/A,#N/A,FALSE,"전력간선"}</definedName>
    <definedName name="내역서1" localSheetId="4">{#N/A,#N/A,FALSE,"전력간선"}</definedName>
    <definedName name="내역서1" localSheetId="7">{#N/A,#N/A,FALSE,"전력간선"}</definedName>
    <definedName name="내역서1" localSheetId="6">{#N/A,#N/A,FALSE,"전력간선"}</definedName>
    <definedName name="내역서1" localSheetId="16">{#N/A,#N/A,FALSE,"전력간선"}</definedName>
    <definedName name="내역서1" localSheetId="9">{#N/A,#N/A,FALSE,"전력간선"}</definedName>
    <definedName name="내역서1" localSheetId="8">{#N/A,#N/A,FALSE,"전력간선"}</definedName>
    <definedName name="내역서1" localSheetId="1">{#N/A,#N/A,FALSE,"전력간선"}</definedName>
    <definedName name="내역서1">{#N/A,#N/A,FALSE,"전력간선"}</definedName>
    <definedName name="내장"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8">#REF!</definedName>
    <definedName name="노원문화"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8">#REF!</definedName>
    <definedName name="노원문화1"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8">#REF!</definedName>
    <definedName name="ㄷ"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다시"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닥트설치공사" localSheetId="11">{#N/A,#N/A,FALSE,"전력간선"}</definedName>
    <definedName name="닥트설치공사" localSheetId="4">{#N/A,#N/A,FALSE,"전력간선"}</definedName>
    <definedName name="닥트설치공사" localSheetId="7">{#N/A,#N/A,FALSE,"전력간선"}</definedName>
    <definedName name="닥트설치공사" localSheetId="6">{#N/A,#N/A,FALSE,"전력간선"}</definedName>
    <definedName name="닥트설치공사" localSheetId="16">{#N/A,#N/A,FALSE,"전력간선"}</definedName>
    <definedName name="닥트설치공사" localSheetId="9">{#N/A,#N/A,FALSE,"전력간선"}</definedName>
    <definedName name="닥트설치공사" localSheetId="8">{#N/A,#N/A,FALSE,"전력간선"}</definedName>
    <definedName name="닥트설치공사" localSheetId="1">{#N/A,#N/A,FALSE,"전력간선"}</definedName>
    <definedName name="닥트설치공사">{#N/A,#N/A,FALSE,"전력간선"}</definedName>
    <definedName name="단가2" localSheetId="11">{#N/A,#N/A,FALSE,"Sheet1"}</definedName>
    <definedName name="단가2" localSheetId="4">{#N/A,#N/A,FALSE,"Sheet1"}</definedName>
    <definedName name="단가2" localSheetId="7">{#N/A,#N/A,FALSE,"Sheet1"}</definedName>
    <definedName name="단가2" localSheetId="6">{#N/A,#N/A,FALSE,"Sheet1"}</definedName>
    <definedName name="단가2" localSheetId="16">{#N/A,#N/A,FALSE,"Sheet1"}</definedName>
    <definedName name="단가2" localSheetId="9">{#N/A,#N/A,FALSE,"Sheet1"}</definedName>
    <definedName name="단가2" localSheetId="8">{#N/A,#N/A,FALSE,"Sheet1"}</definedName>
    <definedName name="단가2" localSheetId="1">{#N/A,#N/A,FALSE,"Sheet1"}</definedName>
    <definedName name="단가2">{#N/A,#N/A,FALSE,"Sheet1"}</definedName>
    <definedName name="당초계획" localSheetId="0">#REF!</definedName>
    <definedName name="당초계획" localSheetId="11">#REF!</definedName>
    <definedName name="당초계획" localSheetId="4">#REF!</definedName>
    <definedName name="당초계획" localSheetId="7">#REF!</definedName>
    <definedName name="당초계획" localSheetId="5">#REF!</definedName>
    <definedName name="당초계획" localSheetId="6">#REF!</definedName>
    <definedName name="당초계획" localSheetId="16">#REF!</definedName>
    <definedName name="당초계획" localSheetId="9">#REF!</definedName>
    <definedName name="당초계획" localSheetId="12">#REF!</definedName>
    <definedName name="당초계획" localSheetId="13">#REF!</definedName>
    <definedName name="당초계획" localSheetId="15">#REF!</definedName>
    <definedName name="당초계획" localSheetId="10">#REF!</definedName>
    <definedName name="당초계획" localSheetId="8">#REF!</definedName>
    <definedName name="당초계획" localSheetId="1">#REF!</definedName>
    <definedName name="당초계획">#REF!</definedName>
    <definedName name="대구공항"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8">#REF!</definedName>
    <definedName name="대구공항"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차" localSheetId="11">{#N/A,#N/A,TRUE,"대 차 대 조 표"}</definedName>
    <definedName name="대차" localSheetId="4">{#N/A,#N/A,TRUE,"대 차 대 조 표"}</definedName>
    <definedName name="대차" localSheetId="7">{#N/A,#N/A,TRUE,"대 차 대 조 표"}</definedName>
    <definedName name="대차" localSheetId="6">{#N/A,#N/A,TRUE,"대 차 대 조 표"}</definedName>
    <definedName name="대차" localSheetId="16">{#N/A,#N/A,TRUE,"대 차 대 조 표"}</definedName>
    <definedName name="대차" localSheetId="9">{#N/A,#N/A,TRUE,"대 차 대 조 표"}</definedName>
    <definedName name="대차" localSheetId="8">{#N/A,#N/A,TRUE,"대 차 대 조 표"}</definedName>
    <definedName name="대차" localSheetId="1">{#N/A,#N/A,TRUE,"대 차 대 조 표"}</definedName>
    <definedName name="대차">{#N/A,#N/A,TRUE,"대 차 대 조 표"}</definedName>
    <definedName name="대차대조" localSheetId="11">{#N/A,#N/A,TRUE,"대 차 대 조 표"}</definedName>
    <definedName name="대차대조" localSheetId="4">{#N/A,#N/A,TRUE,"대 차 대 조 표"}</definedName>
    <definedName name="대차대조" localSheetId="7">{#N/A,#N/A,TRUE,"대 차 대 조 표"}</definedName>
    <definedName name="대차대조" localSheetId="6">{#N/A,#N/A,TRUE,"대 차 대 조 표"}</definedName>
    <definedName name="대차대조" localSheetId="16">{#N/A,#N/A,TRUE,"대 차 대 조 표"}</definedName>
    <definedName name="대차대조" localSheetId="9">{#N/A,#N/A,TRUE,"대 차 대 조 표"}</definedName>
    <definedName name="대차대조" localSheetId="8">{#N/A,#N/A,TRUE,"대 차 대 조 표"}</definedName>
    <definedName name="대차대조" localSheetId="1">{#N/A,#N/A,TRUE,"대 차 대 조 표"}</definedName>
    <definedName name="대차대조">{#N/A,#N/A,TRUE,"대 차 대 조 표"}</definedName>
    <definedName name="대차대조표" localSheetId="11">{#N/A,#N/A,TRUE,"대 차 대 조 표"}</definedName>
    <definedName name="대차대조표" localSheetId="4">{#N/A,#N/A,TRUE,"대 차 대 조 표"}</definedName>
    <definedName name="대차대조표" localSheetId="7">{#N/A,#N/A,TRUE,"대 차 대 조 표"}</definedName>
    <definedName name="대차대조표" localSheetId="6">{#N/A,#N/A,TRUE,"대 차 대 조 표"}</definedName>
    <definedName name="대차대조표" localSheetId="16">{#N/A,#N/A,TRUE,"대 차 대 조 표"}</definedName>
    <definedName name="대차대조표" localSheetId="9">{#N/A,#N/A,TRUE,"대 차 대 조 표"}</definedName>
    <definedName name="대차대조표" localSheetId="8">{#N/A,#N/A,TRUE,"대 차 대 조 표"}</definedName>
    <definedName name="대차대조표" localSheetId="1">{#N/A,#N/A,TRUE,"대 차 대 조 표"}</definedName>
    <definedName name="대차대조표">{#N/A,#N/A,TRUE,"대 차 대 조 표"}</definedName>
    <definedName name="대차대조표2" localSheetId="11">{#N/A,#N/A,TRUE,"대 차 대 조 표"}</definedName>
    <definedName name="대차대조표2" localSheetId="4">{#N/A,#N/A,TRUE,"대 차 대 조 표"}</definedName>
    <definedName name="대차대조표2" localSheetId="7">{#N/A,#N/A,TRUE,"대 차 대 조 표"}</definedName>
    <definedName name="대차대조표2" localSheetId="6">{#N/A,#N/A,TRUE,"대 차 대 조 표"}</definedName>
    <definedName name="대차대조표2" localSheetId="16">{#N/A,#N/A,TRUE,"대 차 대 조 표"}</definedName>
    <definedName name="대차대조표2" localSheetId="9">{#N/A,#N/A,TRUE,"대 차 대 조 표"}</definedName>
    <definedName name="대차대조표2" localSheetId="8">{#N/A,#N/A,TRUE,"대 차 대 조 표"}</definedName>
    <definedName name="대차대조표2" localSheetId="1">{#N/A,#N/A,TRUE,"대 차 대 조 표"}</definedName>
    <definedName name="대차대조표2">{#N/A,#N/A,TRUE,"대 차 대 조 표"}</definedName>
    <definedName name="덕" localSheetId="11">{#N/A,#N/A,FALSE,"포장2"}</definedName>
    <definedName name="덕" localSheetId="4">{#N/A,#N/A,FALSE,"포장2"}</definedName>
    <definedName name="덕" localSheetId="7">{#N/A,#N/A,FALSE,"포장2"}</definedName>
    <definedName name="덕" localSheetId="6">{#N/A,#N/A,FALSE,"포장2"}</definedName>
    <definedName name="덕" localSheetId="16">{#N/A,#N/A,FALSE,"포장2"}</definedName>
    <definedName name="덕" localSheetId="9">{#N/A,#N/A,FALSE,"포장2"}</definedName>
    <definedName name="덕" localSheetId="8">{#N/A,#N/A,FALSE,"포장2"}</definedName>
    <definedName name="덕" localSheetId="1">{#N/A,#N/A,FALSE,"포장2"}</definedName>
    <definedName name="덕">{#N/A,#N/A,FALSE,"포장2"}</definedName>
    <definedName name="덕진" localSheetId="11">{#N/A,#N/A,FALSE,"포장2"}</definedName>
    <definedName name="덕진" localSheetId="4">{#N/A,#N/A,FALSE,"포장2"}</definedName>
    <definedName name="덕진" localSheetId="7">{#N/A,#N/A,FALSE,"포장2"}</definedName>
    <definedName name="덕진" localSheetId="6">{#N/A,#N/A,FALSE,"포장2"}</definedName>
    <definedName name="덕진" localSheetId="16">{#N/A,#N/A,FALSE,"포장2"}</definedName>
    <definedName name="덕진" localSheetId="9">{#N/A,#N/A,FALSE,"포장2"}</definedName>
    <definedName name="덕진" localSheetId="8">{#N/A,#N/A,FALSE,"포장2"}</definedName>
    <definedName name="덕진" localSheetId="1">{#N/A,#N/A,FALSE,"포장2"}</definedName>
    <definedName name="덕진">{#N/A,#N/A,FALSE,"포장2"}</definedName>
    <definedName name="덕호" localSheetId="11">{#N/A,#N/A,FALSE,"포장2"}</definedName>
    <definedName name="덕호" localSheetId="4">{#N/A,#N/A,FALSE,"포장2"}</definedName>
    <definedName name="덕호" localSheetId="7">{#N/A,#N/A,FALSE,"포장2"}</definedName>
    <definedName name="덕호" localSheetId="6">{#N/A,#N/A,FALSE,"포장2"}</definedName>
    <definedName name="덕호" localSheetId="16">{#N/A,#N/A,FALSE,"포장2"}</definedName>
    <definedName name="덕호" localSheetId="9">{#N/A,#N/A,FALSE,"포장2"}</definedName>
    <definedName name="덕호" localSheetId="8">{#N/A,#N/A,FALSE,"포장2"}</definedName>
    <definedName name="덕호" localSheetId="1">{#N/A,#N/A,FALSE,"포장2"}</definedName>
    <definedName name="덕호">{#N/A,#N/A,FALSE,"포장2"}</definedName>
    <definedName name="덕흥흥건축" localSheetId="11">#REF!</definedName>
    <definedName name="덕흥흥건축" localSheetId="4">#REF!</definedName>
    <definedName name="덕흥흥건축" localSheetId="7">#REF!</definedName>
    <definedName name="덕흥흥건축" localSheetId="5">#REF!</definedName>
    <definedName name="덕흥흥건축" localSheetId="6">#REF!</definedName>
    <definedName name="덕흥흥건축" localSheetId="16">#REF!</definedName>
    <definedName name="덕흥흥건축" localSheetId="9">#REF!</definedName>
    <definedName name="덕흥흥건축" localSheetId="12">#REF!</definedName>
    <definedName name="덕흥흥건축" localSheetId="13">#REF!</definedName>
    <definedName name="덕흥흥건축" localSheetId="15">#REF!</definedName>
    <definedName name="덕흥흥건축" localSheetId="10">#REF!</definedName>
    <definedName name="덕흥흥건축" localSheetId="8">#REF!</definedName>
    <definedName name="덕흥흥건축" localSheetId="1">#REF!</definedName>
    <definedName name="덕흥흥건축">#REF!</definedName>
    <definedName name="도"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비" localSheetId="11">{#N/A,#N/A,FALSE,"기안지";#N/A,#N/A,FALSE,"통신지"}</definedName>
    <definedName name="도급비" localSheetId="4">{#N/A,#N/A,FALSE,"기안지";#N/A,#N/A,FALSE,"통신지"}</definedName>
    <definedName name="도급비" localSheetId="7">{#N/A,#N/A,FALSE,"기안지";#N/A,#N/A,FALSE,"통신지"}</definedName>
    <definedName name="도급비" localSheetId="6">{#N/A,#N/A,FALSE,"기안지";#N/A,#N/A,FALSE,"통신지"}</definedName>
    <definedName name="도급비" localSheetId="16">{#N/A,#N/A,FALSE,"기안지";#N/A,#N/A,FALSE,"통신지"}</definedName>
    <definedName name="도급비" localSheetId="9">{#N/A,#N/A,FALSE,"기안지";#N/A,#N/A,FALSE,"통신지"}</definedName>
    <definedName name="도급비" localSheetId="8">{#N/A,#N/A,FALSE,"기안지";#N/A,#N/A,FALSE,"통신지"}</definedName>
    <definedName name="도급비" localSheetId="1">{#N/A,#N/A,FALSE,"기안지";#N/A,#N/A,FALSE,"통신지"}</definedName>
    <definedName name="도급비">{#N/A,#N/A,FALSE,"기안지";#N/A,#N/A,FALSE,"통신지"}</definedName>
    <definedName name="도급액분리"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독립기초" localSheetId="11">{#N/A,#N/A,FALSE,"기안지";#N/A,#N/A,FALSE,"통신지"}</definedName>
    <definedName name="독립기초" localSheetId="4">{#N/A,#N/A,FALSE,"기안지";#N/A,#N/A,FALSE,"통신지"}</definedName>
    <definedName name="독립기초" localSheetId="7">{#N/A,#N/A,FALSE,"기안지";#N/A,#N/A,FALSE,"통신지"}</definedName>
    <definedName name="독립기초" localSheetId="6">{#N/A,#N/A,FALSE,"기안지";#N/A,#N/A,FALSE,"통신지"}</definedName>
    <definedName name="독립기초" localSheetId="16">{#N/A,#N/A,FALSE,"기안지";#N/A,#N/A,FALSE,"통신지"}</definedName>
    <definedName name="독립기초" localSheetId="9">{#N/A,#N/A,FALSE,"기안지";#N/A,#N/A,FALSE,"통신지"}</definedName>
    <definedName name="독립기초" localSheetId="8">#REF!</definedName>
    <definedName name="독립기초" localSheetId="1">{#N/A,#N/A,FALSE,"기안지";#N/A,#N/A,FALSE,"통신지"}</definedName>
    <definedName name="독립기초">{#N/A,#N/A,FALSE,"기안지";#N/A,#N/A,FALSE,"통신지"}</definedName>
    <definedName name="독립기초토공수량산출" localSheetId="11">{#N/A,#N/A,FALSE,"기안지";#N/A,#N/A,FALSE,"통신지"}</definedName>
    <definedName name="독립기초토공수량산출" localSheetId="4">{#N/A,#N/A,FALSE,"기안지";#N/A,#N/A,FALSE,"통신지"}</definedName>
    <definedName name="독립기초토공수량산출" localSheetId="7">{#N/A,#N/A,FALSE,"기안지";#N/A,#N/A,FALSE,"통신지"}</definedName>
    <definedName name="독립기초토공수량산출" localSheetId="6">{#N/A,#N/A,FALSE,"기안지";#N/A,#N/A,FALSE,"통신지"}</definedName>
    <definedName name="독립기초토공수량산출" localSheetId="16">{#N/A,#N/A,FALSE,"기안지";#N/A,#N/A,FALSE,"통신지"}</definedName>
    <definedName name="독립기초토공수량산출" localSheetId="9">{#N/A,#N/A,FALSE,"기안지";#N/A,#N/A,FALSE,"통신지"}</definedName>
    <definedName name="독립기초토공수량산출" localSheetId="8">#REF!</definedName>
    <definedName name="독립기초토공수량산출" localSheetId="1">{#N/A,#N/A,FALSE,"기안지";#N/A,#N/A,FALSE,"통신지"}</definedName>
    <definedName name="독립기초토공수량산출">{#N/A,#N/A,FALSE,"기안지";#N/A,#N/A,FALSE,"통신지"}</definedName>
    <definedName name="동명공통가설관리비" localSheetId="8">#REF!</definedName>
    <definedName name="동명공통가설관리비">#REF!</definedName>
    <definedName name="ㄹㄹ" localSheetId="11">#REF!</definedName>
    <definedName name="ㄹㄹ" localSheetId="4">#REF!</definedName>
    <definedName name="ㄹㄹ" localSheetId="7">#REF!</definedName>
    <definedName name="ㄹㄹ" localSheetId="5">#REF!</definedName>
    <definedName name="ㄹㄹ" localSheetId="6">#REF!</definedName>
    <definedName name="ㄹㄹ" localSheetId="16">#REF!</definedName>
    <definedName name="ㄹㄹ" localSheetId="9">#REF!</definedName>
    <definedName name="ㄹㄹ" localSheetId="12">#REF!</definedName>
    <definedName name="ㄹㄹ" localSheetId="13">#REF!</definedName>
    <definedName name="ㄹㄹ" localSheetId="15">#REF!</definedName>
    <definedName name="ㄹㄹ" localSheetId="10">#REF!</definedName>
    <definedName name="ㄹㄹ" localSheetId="8">#REF!</definedName>
    <definedName name="ㄹㄹ" localSheetId="1">#REF!</definedName>
    <definedName name="ㄹㄹ">#REF!</definedName>
    <definedName name="ㄹㄹㄹ" localSheetId="0">#REF!</definedName>
    <definedName name="ㄹㄹㄹ" localSheetId="11">#REF!</definedName>
    <definedName name="ㄹㄹㄹ" localSheetId="4">#REF!</definedName>
    <definedName name="ㄹㄹㄹ" localSheetId="7">#REF!</definedName>
    <definedName name="ㄹㄹㄹ" localSheetId="5">#REF!</definedName>
    <definedName name="ㄹㄹㄹ" localSheetId="6">#REF!</definedName>
    <definedName name="ㄹㄹㄹ" localSheetId="16">#REF!</definedName>
    <definedName name="ㄹㄹㄹ" localSheetId="9">#REF!</definedName>
    <definedName name="ㄹㄹㄹ" localSheetId="12">#REF!</definedName>
    <definedName name="ㄹㄹㄹ" localSheetId="13">#REF!</definedName>
    <definedName name="ㄹㄹㄹ" localSheetId="15">#REF!</definedName>
    <definedName name="ㄹㄹㄹ" localSheetId="10">#REF!</definedName>
    <definedName name="ㄹㄹㄹ" localSheetId="8">#REF!</definedName>
    <definedName name="ㄹㄹㄹ" localSheetId="1">#REF!</definedName>
    <definedName name="ㄹㄹㄹ">#REF!</definedName>
    <definedName name="ㄹㄹㅇㄴㄴ"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ㄹㅇ"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ㅁㄻㄹ" localSheetId="11">{#N/A,#N/A,FALSE,"변경관리예산";#N/A,#N/A,FALSE,"변경장비예산";#N/A,#N/A,FALSE,"변경준설예산";#N/A,#N/A,FALSE,"변경철구예산"}</definedName>
    <definedName name="ㄹㅇㅁㄻㄹ" localSheetId="4">{#N/A,#N/A,FALSE,"변경관리예산";#N/A,#N/A,FALSE,"변경장비예산";#N/A,#N/A,FALSE,"변경준설예산";#N/A,#N/A,FALSE,"변경철구예산"}</definedName>
    <definedName name="ㄹㅇㅁㄻㄹ" localSheetId="7">{#N/A,#N/A,FALSE,"변경관리예산";#N/A,#N/A,FALSE,"변경장비예산";#N/A,#N/A,FALSE,"변경준설예산";#N/A,#N/A,FALSE,"변경철구예산"}</definedName>
    <definedName name="ㄹㅇㅁㄻㄹ" localSheetId="6">{#N/A,#N/A,FALSE,"변경관리예산";#N/A,#N/A,FALSE,"변경장비예산";#N/A,#N/A,FALSE,"변경준설예산";#N/A,#N/A,FALSE,"변경철구예산"}</definedName>
    <definedName name="ㄹㅇㅁㄻㄹ" localSheetId="16">{#N/A,#N/A,FALSE,"변경관리예산";#N/A,#N/A,FALSE,"변경장비예산";#N/A,#N/A,FALSE,"변경준설예산";#N/A,#N/A,FALSE,"변경철구예산"}</definedName>
    <definedName name="ㄹㅇㅁㄻㄹ" localSheetId="9">{#N/A,#N/A,FALSE,"변경관리예산";#N/A,#N/A,FALSE,"변경장비예산";#N/A,#N/A,FALSE,"변경준설예산";#N/A,#N/A,FALSE,"변경철구예산"}</definedName>
    <definedName name="ㄹㅇㅁㄻㄹ" localSheetId="8">{#N/A,#N/A,FALSE,"변경관리예산";#N/A,#N/A,FALSE,"변경장비예산";#N/A,#N/A,FALSE,"변경준설예산";#N/A,#N/A,FALSE,"변경철구예산"}</definedName>
    <definedName name="ㄹㅇㅁㄻㄹ" localSheetId="1">{#N/A,#N/A,FALSE,"변경관리예산";#N/A,#N/A,FALSE,"변경장비예산";#N/A,#N/A,FALSE,"변경준설예산";#N/A,#N/A,FALSE,"변경철구예산"}</definedName>
    <definedName name="ㄹㅇㅁㄻㄹ">{#N/A,#N/A,FALSE,"변경관리예산";#N/A,#N/A,FALSE,"변경장비예산";#N/A,#N/A,FALSE,"변경준설예산";#N/A,#N/A,FALSE,"변경철구예산"}</definedName>
    <definedName name="ㄹ호" localSheetId="0">#REF!</definedName>
    <definedName name="ㄹ호" localSheetId="11">#REF!</definedName>
    <definedName name="ㄹ호" localSheetId="4">#REF!</definedName>
    <definedName name="ㄹ호" localSheetId="7">#REF!</definedName>
    <definedName name="ㄹ호" localSheetId="5">#REF!</definedName>
    <definedName name="ㄹ호" localSheetId="6">#REF!</definedName>
    <definedName name="ㄹ호" localSheetId="16">#REF!</definedName>
    <definedName name="ㄹ호" localSheetId="9">#REF!</definedName>
    <definedName name="ㄹ호" localSheetId="12">#REF!</definedName>
    <definedName name="ㄹ호" localSheetId="13">#REF!</definedName>
    <definedName name="ㄹ호" localSheetId="15">#REF!</definedName>
    <definedName name="ㄹ호" localSheetId="10">#REF!</definedName>
    <definedName name="ㄹ호" localSheetId="8">#REF!</definedName>
    <definedName name="ㄹ호" localSheetId="1">#REF!</definedName>
    <definedName name="ㄹ호">#REF!</definedName>
    <definedName name="라ㅓㅇ"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래그" localSheetId="11">{#N/A,#N/A,FALSE,"CCTV"}</definedName>
    <definedName name="래그" localSheetId="4">{#N/A,#N/A,FALSE,"CCTV"}</definedName>
    <definedName name="래그" localSheetId="7">{#N/A,#N/A,FALSE,"CCTV"}</definedName>
    <definedName name="래그" localSheetId="6">{#N/A,#N/A,FALSE,"CCTV"}</definedName>
    <definedName name="래그" localSheetId="16">{#N/A,#N/A,FALSE,"CCTV"}</definedName>
    <definedName name="래그" localSheetId="9">{#N/A,#N/A,FALSE,"CCTV"}</definedName>
    <definedName name="래그" localSheetId="8">{#N/A,#N/A,FALSE,"CCTV"}</definedName>
    <definedName name="래그" localSheetId="1">{#N/A,#N/A,FALSE,"CCTV"}</definedName>
    <definedName name="래그">{#N/A,#N/A,FALSE,"CCTV"}</definedName>
    <definedName name="려ㅛㄹ"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8">#REF!</definedName>
    <definedName name="려ㅛㄹ"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ㅁ"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8">#REF!</definedName>
    <definedName name="ㅁ"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ㄷㄱㄱ" localSheetId="11">{#N/A,#N/A,FALSE,"현장 NCR 분석";#N/A,#N/A,FALSE,"현장품질감사";#N/A,#N/A,FALSE,"현장품질감사"}</definedName>
    <definedName name="ㅁㄴㄷㄱㄱ" localSheetId="4">{#N/A,#N/A,FALSE,"현장 NCR 분석";#N/A,#N/A,FALSE,"현장품질감사";#N/A,#N/A,FALSE,"현장품질감사"}</definedName>
    <definedName name="ㅁㄴㄷㄱㄱ" localSheetId="7">{#N/A,#N/A,FALSE,"현장 NCR 분석";#N/A,#N/A,FALSE,"현장품질감사";#N/A,#N/A,FALSE,"현장품질감사"}</definedName>
    <definedName name="ㅁㄴㄷㄱㄱ" localSheetId="6">{#N/A,#N/A,FALSE,"현장 NCR 분석";#N/A,#N/A,FALSE,"현장품질감사";#N/A,#N/A,FALSE,"현장품질감사"}</definedName>
    <definedName name="ㅁㄴㄷㄱㄱ" localSheetId="16">{#N/A,#N/A,FALSE,"현장 NCR 분석";#N/A,#N/A,FALSE,"현장품질감사";#N/A,#N/A,FALSE,"현장품질감사"}</definedName>
    <definedName name="ㅁㄴㄷㄱㄱ" localSheetId="9">{#N/A,#N/A,FALSE,"현장 NCR 분석";#N/A,#N/A,FALSE,"현장품질감사";#N/A,#N/A,FALSE,"현장품질감사"}</definedName>
    <definedName name="ㅁㄴㄷㄱㄱ" localSheetId="8">{#N/A,#N/A,FALSE,"현장 NCR 분석";#N/A,#N/A,FALSE,"현장품질감사";#N/A,#N/A,FALSE,"현장품질감사"}</definedName>
    <definedName name="ㅁㄴㄷㄱㄱ" localSheetId="1">{#N/A,#N/A,FALSE,"현장 NCR 분석";#N/A,#N/A,FALSE,"현장품질감사";#N/A,#N/A,FALSE,"현장품질감사"}</definedName>
    <definedName name="ㅁㄴㄷㄱㄱ">{#N/A,#N/A,FALSE,"현장 NCR 분석";#N/A,#N/A,FALSE,"현장품질감사";#N/A,#N/A,FALSE,"현장품질감사"}</definedName>
    <definedName name="ㅁㅁㅁ" localSheetId="8">#REF!</definedName>
    <definedName name="ㅁㅁㅁ">#REF!</definedName>
    <definedName name="ㅁㅁㅁㅁ" localSheetId="11">{#N/A,#N/A,FALSE,"CCTV"}</definedName>
    <definedName name="ㅁㅁㅁㅁ" localSheetId="4">{#N/A,#N/A,FALSE,"CCTV"}</definedName>
    <definedName name="ㅁㅁㅁㅁ" localSheetId="7">{#N/A,#N/A,FALSE,"CCTV"}</definedName>
    <definedName name="ㅁㅁㅁㅁ" localSheetId="6">{#N/A,#N/A,FALSE,"CCTV"}</definedName>
    <definedName name="ㅁㅁㅁㅁ" localSheetId="16">{#N/A,#N/A,FALSE,"CCTV"}</definedName>
    <definedName name="ㅁㅁㅁㅁ" localSheetId="9">{#N/A,#N/A,FALSE,"CCTV"}</definedName>
    <definedName name="ㅁㅁㅁㅁ" localSheetId="8">{#N/A,#N/A,FALSE,"CCTV"}</definedName>
    <definedName name="ㅁㅁㅁㅁ" localSheetId="1">{#N/A,#N/A,FALSE,"CCTV"}</definedName>
    <definedName name="ㅁㅁㅁㅁ">{#N/A,#N/A,FALSE,"CCTV"}</definedName>
    <definedName name="ㅁㅁㅁㅁㅁㅁ" localSheetId="0">#REF!</definedName>
    <definedName name="ㅁㅁㅁㅁㅁㅁ" localSheetId="11">#REF!</definedName>
    <definedName name="ㅁㅁㅁㅁㅁㅁ" localSheetId="4">#REF!</definedName>
    <definedName name="ㅁㅁㅁㅁㅁㅁ" localSheetId="7">#REF!</definedName>
    <definedName name="ㅁㅁㅁㅁㅁㅁ" localSheetId="5">#REF!</definedName>
    <definedName name="ㅁㅁㅁㅁㅁㅁ" localSheetId="6">#REF!</definedName>
    <definedName name="ㅁㅁㅁㅁㅁㅁ" localSheetId="16">#REF!</definedName>
    <definedName name="ㅁㅁㅁㅁㅁㅁ" localSheetId="9">#REF!</definedName>
    <definedName name="ㅁㅁㅁㅁㅁㅁ" localSheetId="12">#REF!</definedName>
    <definedName name="ㅁㅁㅁㅁㅁㅁ" localSheetId="13">#REF!</definedName>
    <definedName name="ㅁㅁㅁㅁㅁㅁ" localSheetId="15">#REF!</definedName>
    <definedName name="ㅁㅁㅁㅁㅁㅁ" localSheetId="10">#REF!</definedName>
    <definedName name="ㅁㅁㅁㅁㅁㅁ" localSheetId="8">#REF!</definedName>
    <definedName name="ㅁㅁㅁㅁㅁㅁ" localSheetId="1">#REF!</definedName>
    <definedName name="ㅁㅁㅁㅁㅁㅁ">#REF!</definedName>
    <definedName name="ㅁㅅㅅㅁㄱㅈ"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일" localSheetId="11">{#N/A,#N/A,FALSE,"속도"}</definedName>
    <definedName name="명일" localSheetId="4">{#N/A,#N/A,FALSE,"속도"}</definedName>
    <definedName name="명일" localSheetId="7">{#N/A,#N/A,FALSE,"속도"}</definedName>
    <definedName name="명일" localSheetId="6">{#N/A,#N/A,FALSE,"속도"}</definedName>
    <definedName name="명일" localSheetId="16">{#N/A,#N/A,FALSE,"속도"}</definedName>
    <definedName name="명일" localSheetId="9">{#N/A,#N/A,FALSE,"속도"}</definedName>
    <definedName name="명일" localSheetId="8">{#N/A,#N/A,FALSE,"속도"}</definedName>
    <definedName name="명일" localSheetId="1">{#N/A,#N/A,FALSE,"속도"}</definedName>
    <definedName name="명일">{#N/A,#N/A,FALSE,"속도"}</definedName>
    <definedName name="물량집계" localSheetId="11">{#N/A,#N/A,FALSE,"기안지";#N/A,#N/A,FALSE,"통신지"}</definedName>
    <definedName name="물량집계" localSheetId="4">{#N/A,#N/A,FALSE,"기안지";#N/A,#N/A,FALSE,"통신지"}</definedName>
    <definedName name="물량집계" localSheetId="7">{#N/A,#N/A,FALSE,"기안지";#N/A,#N/A,FALSE,"통신지"}</definedName>
    <definedName name="물량집계" localSheetId="6">{#N/A,#N/A,FALSE,"기안지";#N/A,#N/A,FALSE,"통신지"}</definedName>
    <definedName name="물량집계" localSheetId="16">{#N/A,#N/A,FALSE,"기안지";#N/A,#N/A,FALSE,"통신지"}</definedName>
    <definedName name="물량집계" localSheetId="9">{#N/A,#N/A,FALSE,"기안지";#N/A,#N/A,FALSE,"통신지"}</definedName>
    <definedName name="물량집계" localSheetId="8">{#N/A,#N/A,FALSE,"기안지";#N/A,#N/A,FALSE,"통신지"}</definedName>
    <definedName name="물량집계" localSheetId="1">{#N/A,#N/A,FALSE,"기안지";#N/A,#N/A,FALSE,"통신지"}</definedName>
    <definedName name="물량집계">{#N/A,#N/A,FALSE,"기안지";#N/A,#N/A,FALSE,"통신지"}</definedName>
    <definedName name="뭐지" localSheetId="11">{#N/A,#N/A,FALSE,"CCTV"}</definedName>
    <definedName name="뭐지" localSheetId="4">{#N/A,#N/A,FALSE,"CCTV"}</definedName>
    <definedName name="뭐지" localSheetId="7">{#N/A,#N/A,FALSE,"CCTV"}</definedName>
    <definedName name="뭐지" localSheetId="6">{#N/A,#N/A,FALSE,"CCTV"}</definedName>
    <definedName name="뭐지" localSheetId="16">{#N/A,#N/A,FALSE,"CCTV"}</definedName>
    <definedName name="뭐지" localSheetId="9">{#N/A,#N/A,FALSE,"CCTV"}</definedName>
    <definedName name="뭐지" localSheetId="8">{#N/A,#N/A,FALSE,"CCTV"}</definedName>
    <definedName name="뭐지" localSheetId="1">{#N/A,#N/A,FALSE,"CCTV"}</definedName>
    <definedName name="뭐지">{#N/A,#N/A,FALSE,"CCTV"}</definedName>
    <definedName name="미"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 localSheetId="11">{#N/A,#N/A,FALSE,"표지"}</definedName>
    <definedName name="ㅂㅂ" localSheetId="4">{#N/A,#N/A,FALSE,"표지"}</definedName>
    <definedName name="ㅂㅂ" localSheetId="7">{#N/A,#N/A,FALSE,"표지"}</definedName>
    <definedName name="ㅂㅂ" localSheetId="6">{#N/A,#N/A,FALSE,"표지"}</definedName>
    <definedName name="ㅂㅂ" localSheetId="16">{#N/A,#N/A,FALSE,"표지"}</definedName>
    <definedName name="ㅂㅂ" localSheetId="9">{#N/A,#N/A,FALSE,"표지"}</definedName>
    <definedName name="ㅂㅂ" localSheetId="8">#REF!</definedName>
    <definedName name="ㅂㅂ" localSheetId="1">{#N/A,#N/A,FALSE,"표지"}</definedName>
    <definedName name="ㅂㅂ">{#N/A,#N/A,FALSE,"표지"}</definedName>
    <definedName name="ㅂㅂㅂ"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ㅈ" localSheetId="11">{#N/A,#N/A,TRUE,"1";#N/A,#N/A,TRUE,"2";#N/A,#N/A,TRUE,"3";#N/A,#N/A,TRUE,"4";#N/A,#N/A,TRUE,"5";#N/A,#N/A,TRUE,"6";#N/A,#N/A,TRUE,"7"}</definedName>
    <definedName name="ㅂㅈ" localSheetId="4">{#N/A,#N/A,TRUE,"1";#N/A,#N/A,TRUE,"2";#N/A,#N/A,TRUE,"3";#N/A,#N/A,TRUE,"4";#N/A,#N/A,TRUE,"5";#N/A,#N/A,TRUE,"6";#N/A,#N/A,TRUE,"7"}</definedName>
    <definedName name="ㅂㅈ" localSheetId="7">{#N/A,#N/A,TRUE,"1";#N/A,#N/A,TRUE,"2";#N/A,#N/A,TRUE,"3";#N/A,#N/A,TRUE,"4";#N/A,#N/A,TRUE,"5";#N/A,#N/A,TRUE,"6";#N/A,#N/A,TRUE,"7"}</definedName>
    <definedName name="ㅂㅈ" localSheetId="6">{#N/A,#N/A,TRUE,"1";#N/A,#N/A,TRUE,"2";#N/A,#N/A,TRUE,"3";#N/A,#N/A,TRUE,"4";#N/A,#N/A,TRUE,"5";#N/A,#N/A,TRUE,"6";#N/A,#N/A,TRUE,"7"}</definedName>
    <definedName name="ㅂㅈ" localSheetId="16">{#N/A,#N/A,TRUE,"1";#N/A,#N/A,TRUE,"2";#N/A,#N/A,TRUE,"3";#N/A,#N/A,TRUE,"4";#N/A,#N/A,TRUE,"5";#N/A,#N/A,TRUE,"6";#N/A,#N/A,TRUE,"7"}</definedName>
    <definedName name="ㅂㅈ" localSheetId="9">{#N/A,#N/A,TRUE,"1";#N/A,#N/A,TRUE,"2";#N/A,#N/A,TRUE,"3";#N/A,#N/A,TRUE,"4";#N/A,#N/A,TRUE,"5";#N/A,#N/A,TRUE,"6";#N/A,#N/A,TRUE,"7"}</definedName>
    <definedName name="ㅂㅈ" localSheetId="8">#REF!</definedName>
    <definedName name="ㅂㅈ" localSheetId="1">{#N/A,#N/A,TRUE,"1";#N/A,#N/A,TRUE,"2";#N/A,#N/A,TRUE,"3";#N/A,#N/A,TRUE,"4";#N/A,#N/A,TRUE,"5";#N/A,#N/A,TRUE,"6";#N/A,#N/A,TRUE,"7"}</definedName>
    <definedName name="ㅂㅈ">{#N/A,#N/A,TRUE,"1";#N/A,#N/A,TRUE,"2";#N/A,#N/A,TRUE,"3";#N/A,#N/A,TRUE,"4";#N/A,#N/A,TRUE,"5";#N/A,#N/A,TRUE,"6";#N/A,#N/A,TRUE,"7"}</definedName>
    <definedName name="배수" localSheetId="0">[27]날개벽수량표!#REF!</definedName>
    <definedName name="배수" localSheetId="11">[27]날개벽수량표!#REF!</definedName>
    <definedName name="배수" localSheetId="4">[27]날개벽수량표!#REF!</definedName>
    <definedName name="배수" localSheetId="7">[27]날개벽수량표!#REF!</definedName>
    <definedName name="배수" localSheetId="5">[27]날개벽수량표!#REF!</definedName>
    <definedName name="배수" localSheetId="6">[27]날개벽수량표!#REF!</definedName>
    <definedName name="배수" localSheetId="16">[27]날개벽수량표!#REF!</definedName>
    <definedName name="배수" localSheetId="9">[27]날개벽수량표!#REF!</definedName>
    <definedName name="배수" localSheetId="12">[27]날개벽수량표!#REF!</definedName>
    <definedName name="배수" localSheetId="13">[27]날개벽수량표!#REF!</definedName>
    <definedName name="배수" localSheetId="15">[27]날개벽수량표!#REF!</definedName>
    <definedName name="배수" localSheetId="10">[27]날개벽수량표!#REF!</definedName>
    <definedName name="배수" localSheetId="1">[27]날개벽수량표!#REF!</definedName>
    <definedName name="배수">[27]날개벽수량표!#REF!</definedName>
    <definedName name="변경" localSheetId="11">{#N/A,#N/A,FALSE,"현장 NCR 분석";#N/A,#N/A,FALSE,"현장품질감사";#N/A,#N/A,FALSE,"현장품질감사"}</definedName>
    <definedName name="변경" localSheetId="4">{#N/A,#N/A,FALSE,"현장 NCR 분석";#N/A,#N/A,FALSE,"현장품질감사";#N/A,#N/A,FALSE,"현장품질감사"}</definedName>
    <definedName name="변경" localSheetId="7">{#N/A,#N/A,FALSE,"현장 NCR 분석";#N/A,#N/A,FALSE,"현장품질감사";#N/A,#N/A,FALSE,"현장품질감사"}</definedName>
    <definedName name="변경" localSheetId="6">{#N/A,#N/A,FALSE,"현장 NCR 분석";#N/A,#N/A,FALSE,"현장품질감사";#N/A,#N/A,FALSE,"현장품질감사"}</definedName>
    <definedName name="변경" localSheetId="16">{#N/A,#N/A,FALSE,"현장 NCR 분석";#N/A,#N/A,FALSE,"현장품질감사";#N/A,#N/A,FALSE,"현장품질감사"}</definedName>
    <definedName name="변경" localSheetId="9">{#N/A,#N/A,FALSE,"현장 NCR 분석";#N/A,#N/A,FALSE,"현장품질감사";#N/A,#N/A,FALSE,"현장품질감사"}</definedName>
    <definedName name="변경" localSheetId="8">{#N/A,#N/A,FALSE,"현장 NCR 분석";#N/A,#N/A,FALSE,"현장품질감사";#N/A,#N/A,FALSE,"현장품질감사"}</definedName>
    <definedName name="변경" localSheetId="1">{#N/A,#N/A,FALSE,"현장 NCR 분석";#N/A,#N/A,FALSE,"현장품질감사";#N/A,#N/A,FALSE,"현장품질감사"}</definedName>
    <definedName name="변경">{#N/A,#N/A,FALSE,"현장 NCR 분석";#N/A,#N/A,FALSE,"현장품질감사";#N/A,#N/A,FALSE,"현장품질감사"}</definedName>
    <definedName name="보" localSheetId="11">{#N/A,#N/A,FALSE,"전력간선"}</definedName>
    <definedName name="보" localSheetId="4">{#N/A,#N/A,FALSE,"전력간선"}</definedName>
    <definedName name="보" localSheetId="7">{#N/A,#N/A,FALSE,"전력간선"}</definedName>
    <definedName name="보" localSheetId="6">{#N/A,#N/A,FALSE,"전력간선"}</definedName>
    <definedName name="보" localSheetId="16">{#N/A,#N/A,FALSE,"전력간선"}</definedName>
    <definedName name="보" localSheetId="9">{#N/A,#N/A,FALSE,"전력간선"}</definedName>
    <definedName name="보" localSheetId="8">{#N/A,#N/A,FALSE,"전력간선"}</definedName>
    <definedName name="보" localSheetId="1">{#N/A,#N/A,FALSE,"전력간선"}</definedName>
    <definedName name="보">{#N/A,#N/A,FALSE,"전력간선"}</definedName>
    <definedName name="보링" localSheetId="11">{#N/A,#N/A,FALSE,"포장2"}</definedName>
    <definedName name="보링" localSheetId="4">{#N/A,#N/A,FALSE,"포장2"}</definedName>
    <definedName name="보링" localSheetId="7">{#N/A,#N/A,FALSE,"포장2"}</definedName>
    <definedName name="보링" localSheetId="6">{#N/A,#N/A,FALSE,"포장2"}</definedName>
    <definedName name="보링" localSheetId="16">{#N/A,#N/A,FALSE,"포장2"}</definedName>
    <definedName name="보링" localSheetId="9">{#N/A,#N/A,FALSE,"포장2"}</definedName>
    <definedName name="보링" localSheetId="8">{#N/A,#N/A,FALSE,"포장2"}</definedName>
    <definedName name="보링" localSheetId="1">{#N/A,#N/A,FALSE,"포장2"}</definedName>
    <definedName name="보링">{#N/A,#N/A,FALSE,"포장2"}</definedName>
    <definedName name="보오링그라우팅"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8">#REF!</definedName>
    <definedName name="보오링그라우팅"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일람" localSheetId="11">{#N/A,#N/A,FALSE,"기안지";#N/A,#N/A,FALSE,"통신지"}</definedName>
    <definedName name="보일람" localSheetId="4">{#N/A,#N/A,FALSE,"기안지";#N/A,#N/A,FALSE,"통신지"}</definedName>
    <definedName name="보일람" localSheetId="7">{#N/A,#N/A,FALSE,"기안지";#N/A,#N/A,FALSE,"통신지"}</definedName>
    <definedName name="보일람" localSheetId="6">{#N/A,#N/A,FALSE,"기안지";#N/A,#N/A,FALSE,"통신지"}</definedName>
    <definedName name="보일람" localSheetId="16">{#N/A,#N/A,FALSE,"기안지";#N/A,#N/A,FALSE,"통신지"}</definedName>
    <definedName name="보일람" localSheetId="9">{#N/A,#N/A,FALSE,"기안지";#N/A,#N/A,FALSE,"통신지"}</definedName>
    <definedName name="보일람" localSheetId="8">{#N/A,#N/A,FALSE,"기안지";#N/A,#N/A,FALSE,"통신지"}</definedName>
    <definedName name="보일람" localSheetId="1">{#N/A,#N/A,FALSE,"기안지";#N/A,#N/A,FALSE,"통신지"}</definedName>
    <definedName name="보일람">{#N/A,#N/A,FALSE,"기안지";#N/A,#N/A,FALSE,"통신지"}</definedName>
    <definedName name="보충" localSheetId="0">#REF!</definedName>
    <definedName name="보충" localSheetId="11">#REF!</definedName>
    <definedName name="보충" localSheetId="4">#REF!</definedName>
    <definedName name="보충" localSheetId="7">#REF!</definedName>
    <definedName name="보충" localSheetId="5">#REF!</definedName>
    <definedName name="보충" localSheetId="6">#REF!</definedName>
    <definedName name="보충" localSheetId="16">#REF!</definedName>
    <definedName name="보충" localSheetId="9">#REF!</definedName>
    <definedName name="보충" localSheetId="12">#REF!</definedName>
    <definedName name="보충" localSheetId="13">#REF!</definedName>
    <definedName name="보충" localSheetId="15">#REF!</definedName>
    <definedName name="보충" localSheetId="10">#REF!</definedName>
    <definedName name="보충" localSheetId="8">#REF!</definedName>
    <definedName name="보충" localSheetId="1">#REF!</definedName>
    <definedName name="보충">#REF!</definedName>
    <definedName name="뵤ㅠ"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localSheetId="11">{#N/A,#N/A,FALSE,"현장 NCR 분석";#N/A,#N/A,FALSE,"현장품질감사";#N/A,#N/A,FALSE,"현장품질감사"}</definedName>
    <definedName name="부" localSheetId="4">{#N/A,#N/A,FALSE,"현장 NCR 분석";#N/A,#N/A,FALSE,"현장품질감사";#N/A,#N/A,FALSE,"현장품질감사"}</definedName>
    <definedName name="부" localSheetId="7">{#N/A,#N/A,FALSE,"현장 NCR 분석";#N/A,#N/A,FALSE,"현장품질감사";#N/A,#N/A,FALSE,"현장품질감사"}</definedName>
    <definedName name="부" localSheetId="6">{#N/A,#N/A,FALSE,"현장 NCR 분석";#N/A,#N/A,FALSE,"현장품질감사";#N/A,#N/A,FALSE,"현장품질감사"}</definedName>
    <definedName name="부" localSheetId="16">{#N/A,#N/A,FALSE,"현장 NCR 분석";#N/A,#N/A,FALSE,"현장품질감사";#N/A,#N/A,FALSE,"현장품질감사"}</definedName>
    <definedName name="부" localSheetId="9">{#N/A,#N/A,FALSE,"현장 NCR 분석";#N/A,#N/A,FALSE,"현장품질감사";#N/A,#N/A,FALSE,"현장품질감사"}</definedName>
    <definedName name="부" localSheetId="8">{#N/A,#N/A,FALSE,"현장 NCR 분석";#N/A,#N/A,FALSE,"현장품질감사";#N/A,#N/A,FALSE,"현장품질감사"}</definedName>
    <definedName name="부" localSheetId="1">{#N/A,#N/A,FALSE,"현장 NCR 분석";#N/A,#N/A,FALSE,"현장품질감사";#N/A,#N/A,FALSE,"현장품질감사"}</definedName>
    <definedName name="부">{#N/A,#N/A,FALSE,"현장 NCR 분석";#N/A,#N/A,FALSE,"현장품질감사";#N/A,#N/A,FALSE,"현장품질감사"}</definedName>
    <definedName name="부대" localSheetId="11">{#N/A,#N/A,FALSE,"전력간선"}</definedName>
    <definedName name="부대" localSheetId="4">{#N/A,#N/A,FALSE,"전력간선"}</definedName>
    <definedName name="부대" localSheetId="7">{#N/A,#N/A,FALSE,"전력간선"}</definedName>
    <definedName name="부대" localSheetId="6">{#N/A,#N/A,FALSE,"전력간선"}</definedName>
    <definedName name="부대" localSheetId="16">{#N/A,#N/A,FALSE,"전력간선"}</definedName>
    <definedName name="부대" localSheetId="9">{#N/A,#N/A,FALSE,"전력간선"}</definedName>
    <definedName name="부대" localSheetId="8">{#N/A,#N/A,FALSE,"전력간선"}</definedName>
    <definedName name="부대" localSheetId="1">{#N/A,#N/A,FALSE,"전력간선"}</definedName>
    <definedName name="부대">{#N/A,#N/A,FALSE,"전력간선"}</definedName>
    <definedName name="부대공사" localSheetId="11">#REF!</definedName>
    <definedName name="부대공사" localSheetId="4">#REF!</definedName>
    <definedName name="부대공사" localSheetId="7">#REF!</definedName>
    <definedName name="부대공사" localSheetId="5">#REF!</definedName>
    <definedName name="부대공사" localSheetId="6">#REF!</definedName>
    <definedName name="부대공사" localSheetId="16">#REF!</definedName>
    <definedName name="부대공사" localSheetId="9">#REF!</definedName>
    <definedName name="부대공사" localSheetId="12">#REF!</definedName>
    <definedName name="부대공사" localSheetId="13">#REF!</definedName>
    <definedName name="부대공사" localSheetId="15">#REF!</definedName>
    <definedName name="부대공사" localSheetId="10">#REF!</definedName>
    <definedName name="부대공사" localSheetId="8">#REF!</definedName>
    <definedName name="부대공사" localSheetId="1">#REF!</definedName>
    <definedName name="부대공사">#REF!</definedName>
    <definedName name="부대시설" localSheetId="11">{#N/A,#N/A,FALSE,"전력간선"}</definedName>
    <definedName name="부대시설" localSheetId="4">{#N/A,#N/A,FALSE,"전력간선"}</definedName>
    <definedName name="부대시설" localSheetId="7">{#N/A,#N/A,FALSE,"전력간선"}</definedName>
    <definedName name="부대시설" localSheetId="6">{#N/A,#N/A,FALSE,"전력간선"}</definedName>
    <definedName name="부대시설" localSheetId="16">{#N/A,#N/A,FALSE,"전력간선"}</definedName>
    <definedName name="부대시설" localSheetId="9">{#N/A,#N/A,FALSE,"전력간선"}</definedName>
    <definedName name="부대시설" localSheetId="8">{#N/A,#N/A,FALSE,"전력간선"}</definedName>
    <definedName name="부대시설" localSheetId="1">{#N/A,#N/A,FALSE,"전력간선"}</definedName>
    <definedName name="부대시설">{#N/A,#N/A,FALSE,"전력간선"}</definedName>
    <definedName name="부대원가" localSheetId="11">{#N/A,#N/A,FALSE,"배수2"}</definedName>
    <definedName name="부대원가" localSheetId="4">{#N/A,#N/A,FALSE,"배수2"}</definedName>
    <definedName name="부대원가" localSheetId="7">{#N/A,#N/A,FALSE,"배수2"}</definedName>
    <definedName name="부대원가" localSheetId="6">{#N/A,#N/A,FALSE,"배수2"}</definedName>
    <definedName name="부대원가" localSheetId="16">{#N/A,#N/A,FALSE,"배수2"}</definedName>
    <definedName name="부대원가" localSheetId="9">{#N/A,#N/A,FALSE,"배수2"}</definedName>
    <definedName name="부대원가" localSheetId="8">{#N/A,#N/A,FALSE,"배수2"}</definedName>
    <definedName name="부대원가" localSheetId="1">{#N/A,#N/A,FALSE,"배수2"}</definedName>
    <definedName name="부대원가">{#N/A,#N/A,FALSE,"배수2"}</definedName>
    <definedName name="부록"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분검토의견" localSheetId="11">{#N/A,#N/A,FALSE,"기안지";#N/A,#N/A,FALSE,"통신지"}</definedName>
    <definedName name="부분검토의견" localSheetId="4">{#N/A,#N/A,FALSE,"기안지";#N/A,#N/A,FALSE,"통신지"}</definedName>
    <definedName name="부분검토의견" localSheetId="7">{#N/A,#N/A,FALSE,"기안지";#N/A,#N/A,FALSE,"통신지"}</definedName>
    <definedName name="부분검토의견" localSheetId="6">{#N/A,#N/A,FALSE,"기안지";#N/A,#N/A,FALSE,"통신지"}</definedName>
    <definedName name="부분검토의견" localSheetId="16">{#N/A,#N/A,FALSE,"기안지";#N/A,#N/A,FALSE,"통신지"}</definedName>
    <definedName name="부분검토의견" localSheetId="9">{#N/A,#N/A,FALSE,"기안지";#N/A,#N/A,FALSE,"통신지"}</definedName>
    <definedName name="부분검토의견" localSheetId="8">{#N/A,#N/A,FALSE,"기안지";#N/A,#N/A,FALSE,"통신지"}</definedName>
    <definedName name="부분검토의견" localSheetId="1">{#N/A,#N/A,FALSE,"기안지";#N/A,#N/A,FALSE,"통신지"}</definedName>
    <definedName name="부분검토의견">{#N/A,#N/A,FALSE,"기안지";#N/A,#N/A,FALSE,"통신지"}</definedName>
    <definedName name="부산주경기장"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11">{#N/A,#N/A,FALSE,"현장 NCR 분석";#N/A,#N/A,FALSE,"현장품질감사";#N/A,#N/A,FALSE,"현장품질감사"}</definedName>
    <definedName name="부손익" localSheetId="4">{#N/A,#N/A,FALSE,"현장 NCR 분석";#N/A,#N/A,FALSE,"현장품질감사";#N/A,#N/A,FALSE,"현장품질감사"}</definedName>
    <definedName name="부손익" localSheetId="7">{#N/A,#N/A,FALSE,"현장 NCR 분석";#N/A,#N/A,FALSE,"현장품질감사";#N/A,#N/A,FALSE,"현장품질감사"}</definedName>
    <definedName name="부손익" localSheetId="6">{#N/A,#N/A,FALSE,"현장 NCR 분석";#N/A,#N/A,FALSE,"현장품질감사";#N/A,#N/A,FALSE,"현장품질감사"}</definedName>
    <definedName name="부손익" localSheetId="16">{#N/A,#N/A,FALSE,"현장 NCR 분석";#N/A,#N/A,FALSE,"현장품질감사";#N/A,#N/A,FALSE,"현장품질감사"}</definedName>
    <definedName name="부손익" localSheetId="9">{#N/A,#N/A,FALSE,"현장 NCR 분석";#N/A,#N/A,FALSE,"현장품질감사";#N/A,#N/A,FALSE,"현장품질감사"}</definedName>
    <definedName name="부손익" localSheetId="8">{#N/A,#N/A,FALSE,"현장 NCR 분석";#N/A,#N/A,FALSE,"현장품질감사";#N/A,#N/A,FALSE,"현장품질감사"}</definedName>
    <definedName name="부손익" localSheetId="1">{#N/A,#N/A,FALSE,"현장 NCR 분석";#N/A,#N/A,FALSE,"현장품질감사";#N/A,#N/A,FALSE,"현장품질감사"}</definedName>
    <definedName name="부손익">{#N/A,#N/A,FALSE,"현장 NCR 분석";#N/A,#N/A,FALSE,"현장품질감사";#N/A,#N/A,FALSE,"현장품질감사"}</definedName>
    <definedName name="부천상동조경" localSheetId="8">#REF!</definedName>
    <definedName name="부천상동조경">#REF!</definedName>
    <definedName name="분석변경" localSheetId="11">{#N/A,#N/A,FALSE,"변경관리예산";#N/A,#N/A,FALSE,"변경장비예산";#N/A,#N/A,FALSE,"변경준설예산";#N/A,#N/A,FALSE,"변경철구예산"}</definedName>
    <definedName name="분석변경" localSheetId="4">{#N/A,#N/A,FALSE,"변경관리예산";#N/A,#N/A,FALSE,"변경장비예산";#N/A,#N/A,FALSE,"변경준설예산";#N/A,#N/A,FALSE,"변경철구예산"}</definedName>
    <definedName name="분석변경" localSheetId="7">{#N/A,#N/A,FALSE,"변경관리예산";#N/A,#N/A,FALSE,"변경장비예산";#N/A,#N/A,FALSE,"변경준설예산";#N/A,#N/A,FALSE,"변경철구예산"}</definedName>
    <definedName name="분석변경" localSheetId="6">{#N/A,#N/A,FALSE,"변경관리예산";#N/A,#N/A,FALSE,"변경장비예산";#N/A,#N/A,FALSE,"변경준설예산";#N/A,#N/A,FALSE,"변경철구예산"}</definedName>
    <definedName name="분석변경" localSheetId="16">{#N/A,#N/A,FALSE,"변경관리예산";#N/A,#N/A,FALSE,"변경장비예산";#N/A,#N/A,FALSE,"변경준설예산";#N/A,#N/A,FALSE,"변경철구예산"}</definedName>
    <definedName name="분석변경" localSheetId="9">{#N/A,#N/A,FALSE,"변경관리예산";#N/A,#N/A,FALSE,"변경장비예산";#N/A,#N/A,FALSE,"변경준설예산";#N/A,#N/A,FALSE,"변경철구예산"}</definedName>
    <definedName name="분석변경" localSheetId="8">#REF!</definedName>
    <definedName name="분석변경" localSheetId="1">{#N/A,#N/A,FALSE,"변경관리예산";#N/A,#N/A,FALSE,"변경장비예산";#N/A,#N/A,FALSE,"변경준설예산";#N/A,#N/A,FALSE,"변경철구예산"}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야"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빗구기"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ㅅㄱ" localSheetId="11">[28]내역서!#REF!</definedName>
    <definedName name="ㅅㄱ" localSheetId="4">[28]내역서!#REF!</definedName>
    <definedName name="ㅅㄱ" localSheetId="7">[28]내역서!#REF!</definedName>
    <definedName name="ㅅㄱ" localSheetId="5">[28]내역서!#REF!</definedName>
    <definedName name="ㅅㄱ" localSheetId="6">[28]내역서!#REF!</definedName>
    <definedName name="ㅅㄱ" localSheetId="16">[28]내역서!#REF!</definedName>
    <definedName name="ㅅㄱ" localSheetId="9">[28]내역서!#REF!</definedName>
    <definedName name="ㅅㄱ" localSheetId="12">[28]내역서!#REF!</definedName>
    <definedName name="ㅅㄱ" localSheetId="13">[28]내역서!#REF!</definedName>
    <definedName name="ㅅㄱ" localSheetId="15">[28]내역서!#REF!</definedName>
    <definedName name="ㅅㄱ" localSheetId="10">[28]내역서!#REF!</definedName>
    <definedName name="ㅅㄱ" localSheetId="1">[28]내역서!#REF!</definedName>
    <definedName name="ㅅㄱ">[28]내역서!#REF!</definedName>
    <definedName name="사" localSheetId="11">#REF!</definedName>
    <definedName name="사" localSheetId="4">#REF!</definedName>
    <definedName name="사" localSheetId="7">#REF!</definedName>
    <definedName name="사" localSheetId="5">#REF!</definedName>
    <definedName name="사" localSheetId="6">#REF!</definedName>
    <definedName name="사" localSheetId="16">#REF!</definedName>
    <definedName name="사" localSheetId="9">#REF!</definedName>
    <definedName name="사" localSheetId="12">#REF!</definedName>
    <definedName name="사" localSheetId="13">#REF!</definedName>
    <definedName name="사" localSheetId="15">#REF!</definedName>
    <definedName name="사" localSheetId="10">#REF!</definedName>
    <definedName name="사" localSheetId="8">#REF!</definedName>
    <definedName name="사" localSheetId="1">#REF!</definedName>
    <definedName name="사">#REF!</definedName>
    <definedName name="사급" localSheetId="11">{#N/A,#N/A,FALSE,"배수2"}</definedName>
    <definedName name="사급" localSheetId="4">{#N/A,#N/A,FALSE,"배수2"}</definedName>
    <definedName name="사급" localSheetId="7">{#N/A,#N/A,FALSE,"배수2"}</definedName>
    <definedName name="사급" localSheetId="6">{#N/A,#N/A,FALSE,"배수2"}</definedName>
    <definedName name="사급" localSheetId="16">{#N/A,#N/A,FALSE,"배수2"}</definedName>
    <definedName name="사급" localSheetId="9">{#N/A,#N/A,FALSE,"배수2"}</definedName>
    <definedName name="사급" localSheetId="8">{#N/A,#N/A,FALSE,"배수2"}</definedName>
    <definedName name="사급" localSheetId="1">{#N/A,#N/A,FALSE,"배수2"}</definedName>
    <definedName name="사급">{#N/A,#N/A,FALSE,"배수2"}</definedName>
    <definedName name="사랑"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업"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localSheetId="0">#REF!</definedName>
    <definedName name="사업부양식2" localSheetId="11">#REF!</definedName>
    <definedName name="사업부양식2" localSheetId="4">#REF!</definedName>
    <definedName name="사업부양식2" localSheetId="7">#REF!</definedName>
    <definedName name="사업부양식2" localSheetId="5">#REF!</definedName>
    <definedName name="사업부양식2" localSheetId="6">#REF!</definedName>
    <definedName name="사업부양식2" localSheetId="16">#REF!</definedName>
    <definedName name="사업부양식2" localSheetId="9">#REF!</definedName>
    <definedName name="사업부양식2" localSheetId="12">#REF!</definedName>
    <definedName name="사업부양식2" localSheetId="13">#REF!</definedName>
    <definedName name="사업부양식2" localSheetId="15">#REF!</definedName>
    <definedName name="사업부양식2" localSheetId="10">#REF!</definedName>
    <definedName name="사업부양식2" localSheetId="8">#REF!</definedName>
    <definedName name="사업부양식2" localSheetId="1">#REF!</definedName>
    <definedName name="사업부양식2">#REF!</definedName>
    <definedName name="사용명세"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삼우설비" localSheetId="11">#REF!</definedName>
    <definedName name="삼우설비" localSheetId="4">#REF!</definedName>
    <definedName name="삼우설비" localSheetId="7">#REF!</definedName>
    <definedName name="삼우설비" localSheetId="5">#REF!</definedName>
    <definedName name="삼우설비" localSheetId="6">#REF!</definedName>
    <definedName name="삼우설비" localSheetId="16">#REF!</definedName>
    <definedName name="삼우설비" localSheetId="9">#REF!</definedName>
    <definedName name="삼우설비" localSheetId="12">#REF!</definedName>
    <definedName name="삼우설비" localSheetId="13">#REF!</definedName>
    <definedName name="삼우설비" localSheetId="15">#REF!</definedName>
    <definedName name="삼우설비" localSheetId="10">#REF!</definedName>
    <definedName name="삼우설비" localSheetId="8">#REF!</definedName>
    <definedName name="삼우설비" localSheetId="1">#REF!</definedName>
    <definedName name="삼우설비">#REF!</definedName>
    <definedName name="삼호" localSheetId="11">{#N/A,#N/A,FALSE,"배수2"}</definedName>
    <definedName name="삼호" localSheetId="4">{#N/A,#N/A,FALSE,"배수2"}</definedName>
    <definedName name="삼호" localSheetId="7">{#N/A,#N/A,FALSE,"배수2"}</definedName>
    <definedName name="삼호" localSheetId="6">{#N/A,#N/A,FALSE,"배수2"}</definedName>
    <definedName name="삼호" localSheetId="16">{#N/A,#N/A,FALSE,"배수2"}</definedName>
    <definedName name="삼호" localSheetId="9">{#N/A,#N/A,FALSE,"배수2"}</definedName>
    <definedName name="삼호" localSheetId="8">{#N/A,#N/A,FALSE,"배수2"}</definedName>
    <definedName name="삼호" localSheetId="1">{#N/A,#N/A,FALSE,"배수2"}</definedName>
    <definedName name="삼호">{#N/A,#N/A,FALSE,"배수2"}</definedName>
    <definedName name="샘풀카피" localSheetId="11">{#N/A,#N/A,FALSE,"CCTV"}</definedName>
    <definedName name="샘풀카피" localSheetId="4">{#N/A,#N/A,FALSE,"CCTV"}</definedName>
    <definedName name="샘풀카피" localSheetId="7">{#N/A,#N/A,FALSE,"CCTV"}</definedName>
    <definedName name="샘풀카피" localSheetId="6">{#N/A,#N/A,FALSE,"CCTV"}</definedName>
    <definedName name="샘풀카피" localSheetId="16">{#N/A,#N/A,FALSE,"CCTV"}</definedName>
    <definedName name="샘풀카피" localSheetId="9">{#N/A,#N/A,FALSE,"CCTV"}</definedName>
    <definedName name="샘풀카피" localSheetId="8">{#N/A,#N/A,FALSE,"CCTV"}</definedName>
    <definedName name="샘풀카피" localSheetId="1">{#N/A,#N/A,FALSE,"CCTV"}</definedName>
    <definedName name="샘풀카피">{#N/A,#N/A,FALSE,"CCTV"}</definedName>
    <definedName name="샘플카피2" localSheetId="11">{#N/A,#N/A,FALSE,"CCTV"}</definedName>
    <definedName name="샘플카피2" localSheetId="4">{#N/A,#N/A,FALSE,"CCTV"}</definedName>
    <definedName name="샘플카피2" localSheetId="7">{#N/A,#N/A,FALSE,"CCTV"}</definedName>
    <definedName name="샘플카피2" localSheetId="6">{#N/A,#N/A,FALSE,"CCTV"}</definedName>
    <definedName name="샘플카피2" localSheetId="16">{#N/A,#N/A,FALSE,"CCTV"}</definedName>
    <definedName name="샘플카피2" localSheetId="9">{#N/A,#N/A,FALSE,"CCTV"}</definedName>
    <definedName name="샘플카피2" localSheetId="8">{#N/A,#N/A,FALSE,"CCTV"}</definedName>
    <definedName name="샘플카피2" localSheetId="1">{#N/A,#N/A,FALSE,"CCTV"}</definedName>
    <definedName name="샘플카피2">{#N/A,#N/A,FALSE,"CCTV"}</definedName>
    <definedName name="샘플카피3" localSheetId="11">{#N/A,#N/A,FALSE,"CCTV"}</definedName>
    <definedName name="샘플카피3" localSheetId="4">{#N/A,#N/A,FALSE,"CCTV"}</definedName>
    <definedName name="샘플카피3" localSheetId="7">{#N/A,#N/A,FALSE,"CCTV"}</definedName>
    <definedName name="샘플카피3" localSheetId="6">{#N/A,#N/A,FALSE,"CCTV"}</definedName>
    <definedName name="샘플카피3" localSheetId="16">{#N/A,#N/A,FALSE,"CCTV"}</definedName>
    <definedName name="샘플카피3" localSheetId="9">{#N/A,#N/A,FALSE,"CCTV"}</definedName>
    <definedName name="샘플카피3" localSheetId="8">{#N/A,#N/A,FALSE,"CCTV"}</definedName>
    <definedName name="샘플카피3" localSheetId="1">{#N/A,#N/A,FALSE,"CCTV"}</definedName>
    <definedName name="샘플카피3">{#N/A,#N/A,FALSE,"CCTV"}</definedName>
    <definedName name="생산1"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설명서" localSheetId="11">{#N/A,#N/A,FALSE,"포장1";#N/A,#N/A,FALSE,"포장1"}</definedName>
    <definedName name="설명서" localSheetId="4">{#N/A,#N/A,FALSE,"포장1";#N/A,#N/A,FALSE,"포장1"}</definedName>
    <definedName name="설명서" localSheetId="7">{#N/A,#N/A,FALSE,"포장1";#N/A,#N/A,FALSE,"포장1"}</definedName>
    <definedName name="설명서" localSheetId="6">{#N/A,#N/A,FALSE,"포장1";#N/A,#N/A,FALSE,"포장1"}</definedName>
    <definedName name="설명서" localSheetId="16">{#N/A,#N/A,FALSE,"포장1";#N/A,#N/A,FALSE,"포장1"}</definedName>
    <definedName name="설명서" localSheetId="9">{#N/A,#N/A,FALSE,"포장1";#N/A,#N/A,FALSE,"포장1"}</definedName>
    <definedName name="설명서" localSheetId="8">{#N/A,#N/A,FALSE,"포장1";#N/A,#N/A,FALSE,"포장1"}</definedName>
    <definedName name="설명서" localSheetId="1">{#N/A,#N/A,FALSE,"포장1";#N/A,#N/A,FALSE,"포장1"}</definedName>
    <definedName name="설명서">{#N/A,#N/A,FALSE,"포장1";#N/A,#N/A,FALSE,"포장1"}</definedName>
    <definedName name="설문지" localSheetId="11">#REF!</definedName>
    <definedName name="설문지" localSheetId="4">#REF!</definedName>
    <definedName name="설문지" localSheetId="7">#REF!</definedName>
    <definedName name="설문지" localSheetId="5">#REF!</definedName>
    <definedName name="설문지" localSheetId="6">#REF!</definedName>
    <definedName name="설문지" localSheetId="16">#REF!</definedName>
    <definedName name="설문지" localSheetId="9">#REF!</definedName>
    <definedName name="설문지" localSheetId="12">#REF!</definedName>
    <definedName name="설문지" localSheetId="13">#REF!</definedName>
    <definedName name="설문지" localSheetId="15">#REF!</definedName>
    <definedName name="설문지" localSheetId="10">#REF!</definedName>
    <definedName name="설문지" localSheetId="8">#REF!</definedName>
    <definedName name="설문지" localSheetId="1">#REF!</definedName>
    <definedName name="설문지">#REF!</definedName>
    <definedName name="설비공사" localSheetId="11">{#N/A,#N/A,FALSE,"전력간선"}</definedName>
    <definedName name="설비공사" localSheetId="4">{#N/A,#N/A,FALSE,"전력간선"}</definedName>
    <definedName name="설비공사" localSheetId="7">{#N/A,#N/A,FALSE,"전력간선"}</definedName>
    <definedName name="설비공사" localSheetId="6">{#N/A,#N/A,FALSE,"전력간선"}</definedName>
    <definedName name="설비공사" localSheetId="16">{#N/A,#N/A,FALSE,"전력간선"}</definedName>
    <definedName name="설비공사" localSheetId="9">{#N/A,#N/A,FALSE,"전력간선"}</definedName>
    <definedName name="설비공사" localSheetId="8">{#N/A,#N/A,FALSE,"전력간선"}</definedName>
    <definedName name="설비공사" localSheetId="1">{#N/A,#N/A,FALSE,"전력간선"}</definedName>
    <definedName name="설비공사">{#N/A,#N/A,FALSE,"전력간선"}</definedName>
    <definedName name="성"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우" localSheetId="11">{#N/A,#N/A,FALSE,"CCTV"}</definedName>
    <definedName name="성우" localSheetId="4">{#N/A,#N/A,FALSE,"CCTV"}</definedName>
    <definedName name="성우" localSheetId="7">{#N/A,#N/A,FALSE,"CCTV"}</definedName>
    <definedName name="성우" localSheetId="6">{#N/A,#N/A,FALSE,"CCTV"}</definedName>
    <definedName name="성우" localSheetId="16">{#N/A,#N/A,FALSE,"CCTV"}</definedName>
    <definedName name="성우" localSheetId="9">{#N/A,#N/A,FALSE,"CCTV"}</definedName>
    <definedName name="성우" localSheetId="8">{#N/A,#N/A,FALSE,"CCTV"}</definedName>
    <definedName name="성우" localSheetId="1">{#N/A,#N/A,FALSE,"CCTV"}</definedName>
    <definedName name="성우">{#N/A,#N/A,FALSE,"CCTV"}</definedName>
    <definedName name="소화배관" localSheetId="11">{#N/A,#N/A,FALSE,"전력간선"}</definedName>
    <definedName name="소화배관" localSheetId="4">{#N/A,#N/A,FALSE,"전력간선"}</definedName>
    <definedName name="소화배관" localSheetId="7">{#N/A,#N/A,FALSE,"전력간선"}</definedName>
    <definedName name="소화배관" localSheetId="6">{#N/A,#N/A,FALSE,"전력간선"}</definedName>
    <definedName name="소화배관" localSheetId="16">{#N/A,#N/A,FALSE,"전력간선"}</definedName>
    <definedName name="소화배관" localSheetId="9">{#N/A,#N/A,FALSE,"전력간선"}</definedName>
    <definedName name="소화배관" localSheetId="8">{#N/A,#N/A,FALSE,"전력간선"}</definedName>
    <definedName name="소화배관" localSheetId="1">{#N/A,#N/A,FALSE,"전력간선"}</definedName>
    <definedName name="소화배관">{#N/A,#N/A,FALSE,"전력간선"}</definedName>
    <definedName name="손익"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계산" localSheetId="11">{#N/A,#N/A,TRUE,"대 차 대 조 표"}</definedName>
    <definedName name="손익계산" localSheetId="4">{#N/A,#N/A,TRUE,"대 차 대 조 표"}</definedName>
    <definedName name="손익계산" localSheetId="7">{#N/A,#N/A,TRUE,"대 차 대 조 표"}</definedName>
    <definedName name="손익계산" localSheetId="6">{#N/A,#N/A,TRUE,"대 차 대 조 표"}</definedName>
    <definedName name="손익계산" localSheetId="16">{#N/A,#N/A,TRUE,"대 차 대 조 표"}</definedName>
    <definedName name="손익계산" localSheetId="9">{#N/A,#N/A,TRUE,"대 차 대 조 표"}</definedName>
    <definedName name="손익계산" localSheetId="8">{#N/A,#N/A,TRUE,"대 차 대 조 표"}</definedName>
    <definedName name="손익계산" localSheetId="1">{#N/A,#N/A,TRUE,"대 차 대 조 표"}</definedName>
    <definedName name="손익계산">{#N/A,#N/A,TRUE,"대 차 대 조 표"}</definedName>
    <definedName name="손익계산서" localSheetId="0">#REF!</definedName>
    <definedName name="손익계산서" localSheetId="11">#REF!</definedName>
    <definedName name="손익계산서" localSheetId="4">#REF!</definedName>
    <definedName name="손익계산서" localSheetId="7">#REF!</definedName>
    <definedName name="손익계산서" localSheetId="5">#REF!</definedName>
    <definedName name="손익계산서" localSheetId="6">#REF!</definedName>
    <definedName name="손익계산서" localSheetId="16">#REF!</definedName>
    <definedName name="손익계산서" localSheetId="9">#REF!</definedName>
    <definedName name="손익계산서" localSheetId="12">#REF!</definedName>
    <definedName name="손익계산서" localSheetId="13">#REF!</definedName>
    <definedName name="손익계산서" localSheetId="15">#REF!</definedName>
    <definedName name="손익계산서" localSheetId="10">#REF!</definedName>
    <definedName name="손익계산서" localSheetId="8">#REF!</definedName>
    <definedName name="손익계산서" localSheetId="1">#REF!</definedName>
    <definedName name="손익계산서">#REF!</definedName>
    <definedName name="손익계산서2" localSheetId="11">{#N/A,#N/A,TRUE,"대 차 대 조 표"}</definedName>
    <definedName name="손익계산서2" localSheetId="4">{#N/A,#N/A,TRUE,"대 차 대 조 표"}</definedName>
    <definedName name="손익계산서2" localSheetId="7">{#N/A,#N/A,TRUE,"대 차 대 조 표"}</definedName>
    <definedName name="손익계산서2" localSheetId="6">{#N/A,#N/A,TRUE,"대 차 대 조 표"}</definedName>
    <definedName name="손익계산서2" localSheetId="16">{#N/A,#N/A,TRUE,"대 차 대 조 표"}</definedName>
    <definedName name="손익계산서2" localSheetId="9">{#N/A,#N/A,TRUE,"대 차 대 조 표"}</definedName>
    <definedName name="손익계산서2" localSheetId="8">{#N/A,#N/A,TRUE,"대 차 대 조 표"}</definedName>
    <definedName name="손익계산서2" localSheetId="1">{#N/A,#N/A,TRUE,"대 차 대 조 표"}</definedName>
    <definedName name="손익계산서2">{#N/A,#N/A,TRUE,"대 차 대 조 표"}</definedName>
    <definedName name="손익계산서3" localSheetId="11">{#N/A,#N/A,TRUE,"대 차 대 조 표"}</definedName>
    <definedName name="손익계산서3" localSheetId="4">{#N/A,#N/A,TRUE,"대 차 대 조 표"}</definedName>
    <definedName name="손익계산서3" localSheetId="7">{#N/A,#N/A,TRUE,"대 차 대 조 표"}</definedName>
    <definedName name="손익계산서3" localSheetId="6">{#N/A,#N/A,TRUE,"대 차 대 조 표"}</definedName>
    <definedName name="손익계산서3" localSheetId="16">{#N/A,#N/A,TRUE,"대 차 대 조 표"}</definedName>
    <definedName name="손익계산서3" localSheetId="9">{#N/A,#N/A,TRUE,"대 차 대 조 표"}</definedName>
    <definedName name="손익계산서3" localSheetId="8">{#N/A,#N/A,TRUE,"대 차 대 조 표"}</definedName>
    <definedName name="손익계산서3" localSheetId="1">{#N/A,#N/A,TRUE,"대 차 대 조 표"}</definedName>
    <definedName name="손익계산서3">{#N/A,#N/A,TRUE,"대 차 대 조 표"}</definedName>
    <definedName name="수" localSheetId="8">#REF!</definedName>
    <definedName name="수">#REF!</definedName>
    <definedName name="수량산출근거" localSheetId="8">#REF!</definedName>
    <definedName name="수량산출근거">#REF!</definedName>
    <definedName name="순공사"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스발9" localSheetId="11">#REF!</definedName>
    <definedName name="스발9" localSheetId="4">#REF!</definedName>
    <definedName name="스발9" localSheetId="7">#REF!</definedName>
    <definedName name="스발9" localSheetId="5">#REF!</definedName>
    <definedName name="스발9" localSheetId="6">#REF!</definedName>
    <definedName name="스발9" localSheetId="16">#REF!</definedName>
    <definedName name="스발9" localSheetId="9">#REF!</definedName>
    <definedName name="스발9" localSheetId="12">#REF!</definedName>
    <definedName name="스발9" localSheetId="13">#REF!</definedName>
    <definedName name="스발9" localSheetId="15">#REF!</definedName>
    <definedName name="스발9" localSheetId="10">#REF!</definedName>
    <definedName name="스발9" localSheetId="8">#REF!</definedName>
    <definedName name="스발9" localSheetId="1">#REF!</definedName>
    <definedName name="스발9">#REF!</definedName>
    <definedName name="승인보고21차" localSheetId="11">{#N/A,#N/A,FALSE,"기안지";#N/A,#N/A,FALSE,"통신지"}</definedName>
    <definedName name="승인보고21차" localSheetId="4">{#N/A,#N/A,FALSE,"기안지";#N/A,#N/A,FALSE,"통신지"}</definedName>
    <definedName name="승인보고21차" localSheetId="7">{#N/A,#N/A,FALSE,"기안지";#N/A,#N/A,FALSE,"통신지"}</definedName>
    <definedName name="승인보고21차" localSheetId="6">{#N/A,#N/A,FALSE,"기안지";#N/A,#N/A,FALSE,"통신지"}</definedName>
    <definedName name="승인보고21차" localSheetId="16">{#N/A,#N/A,FALSE,"기안지";#N/A,#N/A,FALSE,"통신지"}</definedName>
    <definedName name="승인보고21차" localSheetId="9">{#N/A,#N/A,FALSE,"기안지";#N/A,#N/A,FALSE,"통신지"}</definedName>
    <definedName name="승인보고21차" localSheetId="8">{#N/A,#N/A,FALSE,"기안지";#N/A,#N/A,FALSE,"통신지"}</definedName>
    <definedName name="승인보고21차" localSheetId="1">{#N/A,#N/A,FALSE,"기안지";#N/A,#N/A,FALSE,"통신지"}</definedName>
    <definedName name="승인보고21차">{#N/A,#N/A,FALSE,"기안지";#N/A,#N/A,FALSE,"통신지"}</definedName>
    <definedName name="실천"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행" localSheetId="11">{#N/A,#N/A,FALSE,"기안지";#N/A,#N/A,FALSE,"통신지"}</definedName>
    <definedName name="실행" localSheetId="4">{#N/A,#N/A,FALSE,"기안지";#N/A,#N/A,FALSE,"통신지"}</definedName>
    <definedName name="실행" localSheetId="7">{#N/A,#N/A,FALSE,"기안지";#N/A,#N/A,FALSE,"통신지"}</definedName>
    <definedName name="실행" localSheetId="6">{#N/A,#N/A,FALSE,"기안지";#N/A,#N/A,FALSE,"통신지"}</definedName>
    <definedName name="실행" localSheetId="16">{#N/A,#N/A,FALSE,"기안지";#N/A,#N/A,FALSE,"통신지"}</definedName>
    <definedName name="실행" localSheetId="9">{#N/A,#N/A,FALSE,"기안지";#N/A,#N/A,FALSE,"통신지"}</definedName>
    <definedName name="실행" localSheetId="8">{#N/A,#N/A,FALSE,"기안지";#N/A,#N/A,FALSE,"통신지"}</definedName>
    <definedName name="실행" localSheetId="1">{#N/A,#N/A,FALSE,"기안지";#N/A,#N/A,FALSE,"통신지"}</definedName>
    <definedName name="실행">{#N/A,#N/A,FALSE,"기안지";#N/A,#N/A,FALSE,"통신지"}</definedName>
    <definedName name="실행금액" localSheetId="11">{#N/A,#N/A,FALSE,"기안지";#N/A,#N/A,FALSE,"통신지"}</definedName>
    <definedName name="실행금액" localSheetId="4">{#N/A,#N/A,FALSE,"기안지";#N/A,#N/A,FALSE,"통신지"}</definedName>
    <definedName name="실행금액" localSheetId="7">{#N/A,#N/A,FALSE,"기안지";#N/A,#N/A,FALSE,"통신지"}</definedName>
    <definedName name="실행금액" localSheetId="6">{#N/A,#N/A,FALSE,"기안지";#N/A,#N/A,FALSE,"통신지"}</definedName>
    <definedName name="실행금액" localSheetId="16">{#N/A,#N/A,FALSE,"기안지";#N/A,#N/A,FALSE,"통신지"}</definedName>
    <definedName name="실행금액" localSheetId="9">{#N/A,#N/A,FALSE,"기안지";#N/A,#N/A,FALSE,"통신지"}</definedName>
    <definedName name="실행금액" localSheetId="8">{#N/A,#N/A,FALSE,"기안지";#N/A,#N/A,FALSE,"통신지"}</definedName>
    <definedName name="실행금액" localSheetId="1">{#N/A,#N/A,FALSE,"기안지";#N/A,#N/A,FALSE,"통신지"}</definedName>
    <definedName name="실행금액">{#N/A,#N/A,FALSE,"기안지";#N/A,#N/A,FALSE,"통신지"}</definedName>
    <definedName name="ㅇ"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ㅁ">[29]실행철강하도!$A$1:$A$4</definedName>
    <definedName name="ㅇㄹ" localSheetId="0">#REF!</definedName>
    <definedName name="ㅇㄹ" localSheetId="11">#REF!</definedName>
    <definedName name="ㅇㄹ" localSheetId="4">#REF!</definedName>
    <definedName name="ㅇㄹ" localSheetId="7">#REF!</definedName>
    <definedName name="ㅇㄹ" localSheetId="5">#REF!</definedName>
    <definedName name="ㅇㄹ" localSheetId="6">#REF!</definedName>
    <definedName name="ㅇㄹ" localSheetId="16">#REF!</definedName>
    <definedName name="ㅇㄹ" localSheetId="9">#REF!</definedName>
    <definedName name="ㅇㄹ" localSheetId="12">#REF!</definedName>
    <definedName name="ㅇㄹ" localSheetId="13">#REF!</definedName>
    <definedName name="ㅇㄹ" localSheetId="15">#REF!</definedName>
    <definedName name="ㅇㄹ" localSheetId="10">#REF!</definedName>
    <definedName name="ㅇㄹ" localSheetId="8">#REF!</definedName>
    <definedName name="ㅇㄹ" localSheetId="1">#REF!</definedName>
    <definedName name="ㅇㄹ">#REF!</definedName>
    <definedName name="ㅇㄹㄹ" localSheetId="0">#REF!</definedName>
    <definedName name="ㅇㄹㄹ" localSheetId="11">#REF!</definedName>
    <definedName name="ㅇㄹㄹ" localSheetId="4">#REF!</definedName>
    <definedName name="ㅇㄹㄹ" localSheetId="7">#REF!</definedName>
    <definedName name="ㅇㄹㄹ" localSheetId="5">#REF!</definedName>
    <definedName name="ㅇㄹㄹ" localSheetId="6">#REF!</definedName>
    <definedName name="ㅇㄹㄹ" localSheetId="16">#REF!</definedName>
    <definedName name="ㅇㄹㄹ" localSheetId="9">#REF!</definedName>
    <definedName name="ㅇㄹㄹ" localSheetId="12">#REF!</definedName>
    <definedName name="ㅇㄹㄹ" localSheetId="13">#REF!</definedName>
    <definedName name="ㅇㄹㄹ" localSheetId="15">#REF!</definedName>
    <definedName name="ㅇㄹㄹ" localSheetId="10">#REF!</definedName>
    <definedName name="ㅇㄹㄹ" localSheetId="8">#REF!</definedName>
    <definedName name="ㅇㄹㄹ" localSheetId="1">#REF!</definedName>
    <definedName name="ㅇㄹㄹ">#REF!</definedName>
    <definedName name="ㅇㄹㅇ" localSheetId="11">#REF!</definedName>
    <definedName name="ㅇㄹㅇ" localSheetId="4">#REF!</definedName>
    <definedName name="ㅇㄹㅇ" localSheetId="7">#REF!</definedName>
    <definedName name="ㅇㄹㅇ" localSheetId="5">#REF!</definedName>
    <definedName name="ㅇㄹㅇ" localSheetId="6">#REF!</definedName>
    <definedName name="ㅇㄹㅇ" localSheetId="16">#REF!</definedName>
    <definedName name="ㅇㄹㅇ" localSheetId="9">#REF!</definedName>
    <definedName name="ㅇㄹㅇ" localSheetId="12">#REF!</definedName>
    <definedName name="ㅇㄹㅇ" localSheetId="13">#REF!</definedName>
    <definedName name="ㅇㄹㅇ" localSheetId="15">#REF!</definedName>
    <definedName name="ㅇㄹㅇ" localSheetId="10">#REF!</definedName>
    <definedName name="ㅇㄹㅇ" localSheetId="8">#REF!</definedName>
    <definedName name="ㅇㄹㅇ" localSheetId="1">#REF!</definedName>
    <definedName name="ㅇㄹㅇ">#REF!</definedName>
    <definedName name="ㅇ라ㅓㅏㅗㄹ"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알ㅇㄹㅇㄹ" localSheetId="0">[30]조명시설!#REF!</definedName>
    <definedName name="ㅇ러알ㅇㄹㅇㄹ" localSheetId="11">[30]조명시설!#REF!</definedName>
    <definedName name="ㅇ러알ㅇㄹㅇㄹ" localSheetId="4">[30]조명시설!#REF!</definedName>
    <definedName name="ㅇ러알ㅇㄹㅇㄹ" localSheetId="7">[30]조명시설!#REF!</definedName>
    <definedName name="ㅇ러알ㅇㄹㅇㄹ" localSheetId="5">[30]조명시설!#REF!</definedName>
    <definedName name="ㅇ러알ㅇㄹㅇㄹ" localSheetId="6">[30]조명시설!#REF!</definedName>
    <definedName name="ㅇ러알ㅇㄹㅇㄹ" localSheetId="16">[30]조명시설!#REF!</definedName>
    <definedName name="ㅇ러알ㅇㄹㅇㄹ" localSheetId="9">[30]조명시설!#REF!</definedName>
    <definedName name="ㅇ러알ㅇㄹㅇㄹ" localSheetId="12">[30]조명시설!#REF!</definedName>
    <definedName name="ㅇ러알ㅇㄹㅇㄹ" localSheetId="13">[30]조명시설!#REF!</definedName>
    <definedName name="ㅇ러알ㅇㄹㅇㄹ" localSheetId="15">[30]조명시설!#REF!</definedName>
    <definedName name="ㅇ러알ㅇㄹㅇㄹ" localSheetId="10">[30]조명시설!#REF!</definedName>
    <definedName name="ㅇ러알ㅇㄹㅇㄹ" localSheetId="1">[30]조명시설!#REF!</definedName>
    <definedName name="ㅇ러알ㅇㄹㅇㄹ">[30]조명시설!#REF!</definedName>
    <definedName name="ㅇㅇ"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ㅇㅇ" localSheetId="11">{#N/A,#N/A,FALSE,"Sheet1"}</definedName>
    <definedName name="ㅇㅇㅇㅇ" localSheetId="4">{#N/A,#N/A,FALSE,"Sheet1"}</definedName>
    <definedName name="ㅇㅇㅇㅇ" localSheetId="7">{#N/A,#N/A,FALSE,"Sheet1"}</definedName>
    <definedName name="ㅇㅇㅇㅇ" localSheetId="6">{#N/A,#N/A,FALSE,"Sheet1"}</definedName>
    <definedName name="ㅇㅇㅇㅇ" localSheetId="16">{#N/A,#N/A,FALSE,"Sheet1"}</definedName>
    <definedName name="ㅇㅇㅇㅇ" localSheetId="9">{#N/A,#N/A,FALSE,"Sheet1"}</definedName>
    <definedName name="ㅇㅇㅇㅇ" localSheetId="8">{#N/A,#N/A,FALSE,"Sheet1"}</definedName>
    <definedName name="ㅇㅇㅇㅇ" localSheetId="1">{#N/A,#N/A,FALSE,"Sheet1"}</definedName>
    <definedName name="ㅇㅇㅇㅇ">{#N/A,#N/A,FALSE,"Sheet1"}</definedName>
    <definedName name="아무" localSheetId="11">{#N/A,#N/A,FALSE,"배수2"}</definedName>
    <definedName name="아무" localSheetId="4">{#N/A,#N/A,FALSE,"배수2"}</definedName>
    <definedName name="아무" localSheetId="7">{#N/A,#N/A,FALSE,"배수2"}</definedName>
    <definedName name="아무" localSheetId="6">{#N/A,#N/A,FALSE,"배수2"}</definedName>
    <definedName name="아무" localSheetId="16">{#N/A,#N/A,FALSE,"배수2"}</definedName>
    <definedName name="아무" localSheetId="9">{#N/A,#N/A,FALSE,"배수2"}</definedName>
    <definedName name="아무" localSheetId="8">{#N/A,#N/A,FALSE,"배수2"}</definedName>
    <definedName name="아무" localSheetId="1">{#N/A,#N/A,FALSE,"배수2"}</definedName>
    <definedName name="아무">{#N/A,#N/A,FALSE,"배수2"}</definedName>
    <definedName name="아무거나" localSheetId="11">{#N/A,#N/A,FALSE,"배수2"}</definedName>
    <definedName name="아무거나" localSheetId="4">{#N/A,#N/A,FALSE,"배수2"}</definedName>
    <definedName name="아무거나" localSheetId="7">{#N/A,#N/A,FALSE,"배수2"}</definedName>
    <definedName name="아무거나" localSheetId="6">{#N/A,#N/A,FALSE,"배수2"}</definedName>
    <definedName name="아무거나" localSheetId="16">{#N/A,#N/A,FALSE,"배수2"}</definedName>
    <definedName name="아무거나" localSheetId="9">{#N/A,#N/A,FALSE,"배수2"}</definedName>
    <definedName name="아무거나" localSheetId="8">{#N/A,#N/A,FALSE,"배수2"}</definedName>
    <definedName name="아무거나" localSheetId="1">{#N/A,#N/A,FALSE,"배수2"}</definedName>
    <definedName name="아무거나">{#N/A,#N/A,FALSE,"배수2"}</definedName>
    <definedName name="아ㅏㅓ랜"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11">{#N/A,#N/A,FALSE,"포장1";#N/A,#N/A,FALSE,"포장1"}</definedName>
    <definedName name="아ㅓ림" localSheetId="4">{#N/A,#N/A,FALSE,"포장1";#N/A,#N/A,FALSE,"포장1"}</definedName>
    <definedName name="아ㅓ림" localSheetId="7">{#N/A,#N/A,FALSE,"포장1";#N/A,#N/A,FALSE,"포장1"}</definedName>
    <definedName name="아ㅓ림" localSheetId="6">{#N/A,#N/A,FALSE,"포장1";#N/A,#N/A,FALSE,"포장1"}</definedName>
    <definedName name="아ㅓ림" localSheetId="16">{#N/A,#N/A,FALSE,"포장1";#N/A,#N/A,FALSE,"포장1"}</definedName>
    <definedName name="아ㅓ림" localSheetId="9">{#N/A,#N/A,FALSE,"포장1";#N/A,#N/A,FALSE,"포장1"}</definedName>
    <definedName name="아ㅓ림" localSheetId="8">{#N/A,#N/A,FALSE,"포장1";#N/A,#N/A,FALSE,"포장1"}</definedName>
    <definedName name="아ㅓ림" localSheetId="1">{#N/A,#N/A,FALSE,"포장1";#N/A,#N/A,FALSE,"포장1"}</definedName>
    <definedName name="아ㅓ림">{#N/A,#N/A,FALSE,"포장1";#N/A,#N/A,FALSE,"포장1"}</definedName>
    <definedName name="안산키즈" localSheetId="11">{#N/A,#N/A,FALSE,"전력간선"}</definedName>
    <definedName name="안산키즈" localSheetId="4">{#N/A,#N/A,FALSE,"전력간선"}</definedName>
    <definedName name="안산키즈" localSheetId="7">{#N/A,#N/A,FALSE,"전력간선"}</definedName>
    <definedName name="안산키즈" localSheetId="6">{#N/A,#N/A,FALSE,"전력간선"}</definedName>
    <definedName name="안산키즈" localSheetId="16">{#N/A,#N/A,FALSE,"전력간선"}</definedName>
    <definedName name="안산키즈" localSheetId="9">{#N/A,#N/A,FALSE,"전력간선"}</definedName>
    <definedName name="안산키즈" localSheetId="8">{#N/A,#N/A,FALSE,"전력간선"}</definedName>
    <definedName name="안산키즈" localSheetId="1">{#N/A,#N/A,FALSE,"전력간선"}</definedName>
    <definedName name="안산키즈">{#N/A,#N/A,FALSE,"전력간선"}</definedName>
    <definedName name="암거공" localSheetId="0">[18]차액보증!#REF!</definedName>
    <definedName name="암거공" localSheetId="11">[18]차액보증!#REF!</definedName>
    <definedName name="암거공" localSheetId="4">[18]차액보증!#REF!</definedName>
    <definedName name="암거공" localSheetId="7">[18]차액보증!#REF!</definedName>
    <definedName name="암거공" localSheetId="5">[18]차액보증!#REF!</definedName>
    <definedName name="암거공" localSheetId="6">[18]차액보증!#REF!</definedName>
    <definedName name="암거공" localSheetId="16">[18]차액보증!#REF!</definedName>
    <definedName name="암거공" localSheetId="9">[18]차액보증!#REF!</definedName>
    <definedName name="암거공" localSheetId="12">[18]차액보증!#REF!</definedName>
    <definedName name="암거공" localSheetId="13">[18]차액보증!#REF!</definedName>
    <definedName name="암거공" localSheetId="15">[18]차액보증!#REF!</definedName>
    <definedName name="암거공" localSheetId="10">[18]차액보증!#REF!</definedName>
    <definedName name="암거공" localSheetId="1">[18]차액보증!#REF!</definedName>
    <definedName name="암거공">[18]차액보증!#REF!</definedName>
    <definedName name="양재승2222222" localSheetId="11">[31]차액보증!#REF!</definedName>
    <definedName name="양재승2222222" localSheetId="4">[31]차액보증!#REF!</definedName>
    <definedName name="양재승2222222" localSheetId="7">[31]차액보증!#REF!</definedName>
    <definedName name="양재승2222222" localSheetId="5">[31]차액보증!#REF!</definedName>
    <definedName name="양재승2222222" localSheetId="6">[31]차액보증!#REF!</definedName>
    <definedName name="양재승2222222" localSheetId="16">[31]차액보증!#REF!</definedName>
    <definedName name="양재승2222222" localSheetId="9">[31]차액보증!#REF!</definedName>
    <definedName name="양재승2222222" localSheetId="12">[31]차액보증!#REF!</definedName>
    <definedName name="양재승2222222" localSheetId="13">[31]차액보증!#REF!</definedName>
    <definedName name="양재승2222222" localSheetId="15">[31]차액보증!#REF!</definedName>
    <definedName name="양재승2222222" localSheetId="10">[31]차액보증!#REF!</definedName>
    <definedName name="양재승2222222" localSheetId="8">#REF!</definedName>
    <definedName name="양재승2222222" localSheetId="1">[31]차액보증!#REF!</definedName>
    <definedName name="양재승2222222">[31]차액보증!#REF!</definedName>
    <definedName name="어ㅓㅓㅇ"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11">{#N/A,#N/A,FALSE,"2~8번"}</definedName>
    <definedName name="억이상" localSheetId="4">{#N/A,#N/A,FALSE,"2~8번"}</definedName>
    <definedName name="억이상" localSheetId="7">{#N/A,#N/A,FALSE,"2~8번"}</definedName>
    <definedName name="억이상" localSheetId="6">{#N/A,#N/A,FALSE,"2~8번"}</definedName>
    <definedName name="억이상" localSheetId="16">{#N/A,#N/A,FALSE,"2~8번"}</definedName>
    <definedName name="억이상" localSheetId="9">{#N/A,#N/A,FALSE,"2~8번"}</definedName>
    <definedName name="억이상" localSheetId="8">{#N/A,#N/A,FALSE,"2~8번"}</definedName>
    <definedName name="억이상" localSheetId="1">{#N/A,#N/A,FALSE,"2~8번"}</definedName>
    <definedName name="억이상">{#N/A,#N/A,FALSE,"2~8번"}</definedName>
    <definedName name="업" localSheetId="11">{#N/A,#N/A,FALSE,"포장2"}</definedName>
    <definedName name="업" localSheetId="4">{#N/A,#N/A,FALSE,"포장2"}</definedName>
    <definedName name="업" localSheetId="7">{#N/A,#N/A,FALSE,"포장2"}</definedName>
    <definedName name="업" localSheetId="6">{#N/A,#N/A,FALSE,"포장2"}</definedName>
    <definedName name="업" localSheetId="16">{#N/A,#N/A,FALSE,"포장2"}</definedName>
    <definedName name="업" localSheetId="9">{#N/A,#N/A,FALSE,"포장2"}</definedName>
    <definedName name="업" localSheetId="8">{#N/A,#N/A,FALSE,"포장2"}</definedName>
    <definedName name="업" localSheetId="1">{#N/A,#N/A,FALSE,"포장2"}</definedName>
    <definedName name="업">{#N/A,#N/A,FALSE,"포장2"}</definedName>
    <definedName name="업종" localSheetId="11">{#N/A,#N/A,FALSE,"포장2"}</definedName>
    <definedName name="업종" localSheetId="4">{#N/A,#N/A,FALSE,"포장2"}</definedName>
    <definedName name="업종" localSheetId="7">{#N/A,#N/A,FALSE,"포장2"}</definedName>
    <definedName name="업종" localSheetId="6">{#N/A,#N/A,FALSE,"포장2"}</definedName>
    <definedName name="업종" localSheetId="16">{#N/A,#N/A,FALSE,"포장2"}</definedName>
    <definedName name="업종" localSheetId="9">{#N/A,#N/A,FALSE,"포장2"}</definedName>
    <definedName name="업종" localSheetId="8">{#N/A,#N/A,FALSE,"포장2"}</definedName>
    <definedName name="업종" localSheetId="1">{#N/A,#N/A,FALSE,"포장2"}</definedName>
    <definedName name="업종">{#N/A,#N/A,FALSE,"포장2"}</definedName>
    <definedName name="업체" localSheetId="11">{#N/A,#N/A,FALSE,"구조2"}</definedName>
    <definedName name="업체" localSheetId="4">{#N/A,#N/A,FALSE,"구조2"}</definedName>
    <definedName name="업체" localSheetId="7">{#N/A,#N/A,FALSE,"구조2"}</definedName>
    <definedName name="업체" localSheetId="6">{#N/A,#N/A,FALSE,"구조2"}</definedName>
    <definedName name="업체" localSheetId="16">{#N/A,#N/A,FALSE,"구조2"}</definedName>
    <definedName name="업체" localSheetId="9">{#N/A,#N/A,FALSE,"구조2"}</definedName>
    <definedName name="업체" localSheetId="8">{#N/A,#N/A,FALSE,"구조2"}</definedName>
    <definedName name="업체" localSheetId="1">{#N/A,#N/A,FALSE,"구조2"}</definedName>
    <definedName name="업체">{#N/A,#N/A,FALSE,"구조2"}</definedName>
    <definedName name="업체순위" localSheetId="11">{#N/A,#N/A,FALSE,"배수2"}</definedName>
    <definedName name="업체순위" localSheetId="4">{#N/A,#N/A,FALSE,"배수2"}</definedName>
    <definedName name="업체순위" localSheetId="7">{#N/A,#N/A,FALSE,"배수2"}</definedName>
    <definedName name="업체순위" localSheetId="6">{#N/A,#N/A,FALSE,"배수2"}</definedName>
    <definedName name="업체순위" localSheetId="16">{#N/A,#N/A,FALSE,"배수2"}</definedName>
    <definedName name="업체순위" localSheetId="9">{#N/A,#N/A,FALSE,"배수2"}</definedName>
    <definedName name="업체순위" localSheetId="8">{#N/A,#N/A,FALSE,"배수2"}</definedName>
    <definedName name="업체순위" localSheetId="1">{#N/A,#N/A,FALSE,"배수2"}</definedName>
    <definedName name="업체순위">{#N/A,#N/A,FALSE,"배수2"}</definedName>
    <definedName name="없"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습"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회장증축"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암실행" localSheetId="11">{#N/A,#N/A,FALSE,"전력간선"}</definedName>
    <definedName name="영암실행" localSheetId="4">{#N/A,#N/A,FALSE,"전력간선"}</definedName>
    <definedName name="영암실행" localSheetId="7">{#N/A,#N/A,FALSE,"전력간선"}</definedName>
    <definedName name="영암실행" localSheetId="6">{#N/A,#N/A,FALSE,"전력간선"}</definedName>
    <definedName name="영암실행" localSheetId="16">{#N/A,#N/A,FALSE,"전력간선"}</definedName>
    <definedName name="영암실행" localSheetId="9">{#N/A,#N/A,FALSE,"전력간선"}</definedName>
    <definedName name="영암실행" localSheetId="8">#REF!</definedName>
    <definedName name="영암실행" localSheetId="1">{#N/A,#N/A,FALSE,"전력간선"}</definedName>
    <definedName name="영암실행">{#N/A,#N/A,FALSE,"전력간선"}</definedName>
    <definedName name="영업외수지"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예정가" localSheetId="11">{#N/A,#N/A,FALSE,"포장2"}</definedName>
    <definedName name="예정가" localSheetId="4">{#N/A,#N/A,FALSE,"포장2"}</definedName>
    <definedName name="예정가" localSheetId="7">{#N/A,#N/A,FALSE,"포장2"}</definedName>
    <definedName name="예정가" localSheetId="6">{#N/A,#N/A,FALSE,"포장2"}</definedName>
    <definedName name="예정가" localSheetId="16">{#N/A,#N/A,FALSE,"포장2"}</definedName>
    <definedName name="예정가" localSheetId="9">{#N/A,#N/A,FALSE,"포장2"}</definedName>
    <definedName name="예정가" localSheetId="8">{#N/A,#N/A,FALSE,"포장2"}</definedName>
    <definedName name="예정가" localSheetId="1">{#N/A,#N/A,FALSE,"포장2"}</definedName>
    <definedName name="예정가">{#N/A,#N/A,FALSE,"포장2"}</definedName>
    <definedName name="오">[32]실행철강하도!$A$1:$A$4</definedName>
    <definedName name="오수토공" localSheetId="11">{#N/A,#N/A,FALSE,"기안지";#N/A,#N/A,FALSE,"통신지"}</definedName>
    <definedName name="오수토공" localSheetId="4">{#N/A,#N/A,FALSE,"기안지";#N/A,#N/A,FALSE,"통신지"}</definedName>
    <definedName name="오수토공" localSheetId="7">{#N/A,#N/A,FALSE,"기안지";#N/A,#N/A,FALSE,"통신지"}</definedName>
    <definedName name="오수토공" localSheetId="6">{#N/A,#N/A,FALSE,"기안지";#N/A,#N/A,FALSE,"통신지"}</definedName>
    <definedName name="오수토공" localSheetId="16">{#N/A,#N/A,FALSE,"기안지";#N/A,#N/A,FALSE,"통신지"}</definedName>
    <definedName name="오수토공" localSheetId="9">{#N/A,#N/A,FALSE,"기안지";#N/A,#N/A,FALSE,"통신지"}</definedName>
    <definedName name="오수토공" localSheetId="8">#REF!</definedName>
    <definedName name="오수토공" localSheetId="1">{#N/A,#N/A,FALSE,"기안지";#N/A,#N/A,FALSE,"통신지"}</definedName>
    <definedName name="오수토공">{#N/A,#N/A,FALSE,"기안지";#N/A,#N/A,FALSE,"통신지"}</definedName>
    <definedName name="옹벽단위" localSheetId="0">[33]날개벽수량표!#REF!</definedName>
    <definedName name="옹벽단위" localSheetId="11">[33]날개벽수량표!#REF!</definedName>
    <definedName name="옹벽단위" localSheetId="4">[33]날개벽수량표!#REF!</definedName>
    <definedName name="옹벽단위" localSheetId="7">[33]날개벽수량표!#REF!</definedName>
    <definedName name="옹벽단위" localSheetId="5">[33]날개벽수량표!#REF!</definedName>
    <definedName name="옹벽단위" localSheetId="6">[33]날개벽수량표!#REF!</definedName>
    <definedName name="옹벽단위" localSheetId="16">[33]날개벽수량표!#REF!</definedName>
    <definedName name="옹벽단위" localSheetId="9">[33]날개벽수량표!#REF!</definedName>
    <definedName name="옹벽단위" localSheetId="12">[33]날개벽수량표!#REF!</definedName>
    <definedName name="옹벽단위" localSheetId="13">[33]날개벽수량표!#REF!</definedName>
    <definedName name="옹벽단위" localSheetId="15">[33]날개벽수량표!#REF!</definedName>
    <definedName name="옹벽단위" localSheetId="10">[33]날개벽수량표!#REF!</definedName>
    <definedName name="옹벽단위" localSheetId="1">[33]날개벽수량표!#REF!</definedName>
    <definedName name="옹벽단위">[33]날개벽수량표!#REF!</definedName>
    <definedName name="완도" localSheetId="11">{#N/A,#N/A,FALSE,"포장2"}</definedName>
    <definedName name="완도" localSheetId="4">{#N/A,#N/A,FALSE,"포장2"}</definedName>
    <definedName name="완도" localSheetId="7">{#N/A,#N/A,FALSE,"포장2"}</definedName>
    <definedName name="완도" localSheetId="6">{#N/A,#N/A,FALSE,"포장2"}</definedName>
    <definedName name="완도" localSheetId="16">{#N/A,#N/A,FALSE,"포장2"}</definedName>
    <definedName name="완도" localSheetId="9">{#N/A,#N/A,FALSE,"포장2"}</definedName>
    <definedName name="완도" localSheetId="8">{#N/A,#N/A,FALSE,"포장2"}</definedName>
    <definedName name="완도" localSheetId="1">{#N/A,#N/A,FALSE,"포장2"}</definedName>
    <definedName name="완도">{#N/A,#N/A,FALSE,"포장2"}</definedName>
    <definedName name="외화환산" localSheetId="11">#REF!</definedName>
    <definedName name="외화환산" localSheetId="4">#REF!</definedName>
    <definedName name="외화환산" localSheetId="7">#REF!</definedName>
    <definedName name="외화환산" localSheetId="5">#REF!</definedName>
    <definedName name="외화환산" localSheetId="6">#REF!</definedName>
    <definedName name="외화환산" localSheetId="16">#REF!</definedName>
    <definedName name="외화환산" localSheetId="9">#REF!</definedName>
    <definedName name="외화환산" localSheetId="12">#REF!</definedName>
    <definedName name="외화환산" localSheetId="13">#REF!</definedName>
    <definedName name="외화환산" localSheetId="15">#REF!</definedName>
    <definedName name="외화환산" localSheetId="10">#REF!</definedName>
    <definedName name="외화환산" localSheetId="8">#REF!</definedName>
    <definedName name="외화환산" localSheetId="1">#REF!</definedName>
    <definedName name="외화환산">#REF!</definedName>
    <definedName name="용용" localSheetId="11">{#N/A,#N/A,FALSE,"포장2"}</definedName>
    <definedName name="용용" localSheetId="4">{#N/A,#N/A,FALSE,"포장2"}</definedName>
    <definedName name="용용" localSheetId="7">{#N/A,#N/A,FALSE,"포장2"}</definedName>
    <definedName name="용용" localSheetId="6">{#N/A,#N/A,FALSE,"포장2"}</definedName>
    <definedName name="용용" localSheetId="16">{#N/A,#N/A,FALSE,"포장2"}</definedName>
    <definedName name="용용" localSheetId="9">{#N/A,#N/A,FALSE,"포장2"}</definedName>
    <definedName name="용용" localSheetId="8">{#N/A,#N/A,FALSE,"포장2"}</definedName>
    <definedName name="용용" localSheetId="1">{#N/A,#N/A,FALSE,"포장2"}</definedName>
    <definedName name="용용">{#N/A,#N/A,FALSE,"포장2"}</definedName>
    <definedName name="우리나라" localSheetId="11">{#N/A,#N/A,FALSE,"전력간선"}</definedName>
    <definedName name="우리나라" localSheetId="4">{#N/A,#N/A,FALSE,"전력간선"}</definedName>
    <definedName name="우리나라" localSheetId="7">{#N/A,#N/A,FALSE,"전력간선"}</definedName>
    <definedName name="우리나라" localSheetId="6">{#N/A,#N/A,FALSE,"전력간선"}</definedName>
    <definedName name="우리나라" localSheetId="16">{#N/A,#N/A,FALSE,"전력간선"}</definedName>
    <definedName name="우리나라" localSheetId="9">{#N/A,#N/A,FALSE,"전력간선"}</definedName>
    <definedName name="우리나라" localSheetId="8">{#N/A,#N/A,FALSE,"전력간선"}</definedName>
    <definedName name="우리나라" localSheetId="1">{#N/A,#N/A,FALSE,"전력간선"}</definedName>
    <definedName name="우리나라">{#N/A,#N/A,FALSE,"전력간선"}</definedName>
    <definedName name="우오수공" localSheetId="11">{#N/A,#N/A,FALSE,"기안지";#N/A,#N/A,FALSE,"통신지"}</definedName>
    <definedName name="우오수공" localSheetId="4">{#N/A,#N/A,FALSE,"기안지";#N/A,#N/A,FALSE,"통신지"}</definedName>
    <definedName name="우오수공" localSheetId="7">{#N/A,#N/A,FALSE,"기안지";#N/A,#N/A,FALSE,"통신지"}</definedName>
    <definedName name="우오수공" localSheetId="6">{#N/A,#N/A,FALSE,"기안지";#N/A,#N/A,FALSE,"통신지"}</definedName>
    <definedName name="우오수공" localSheetId="16">{#N/A,#N/A,FALSE,"기안지";#N/A,#N/A,FALSE,"통신지"}</definedName>
    <definedName name="우오수공" localSheetId="9">{#N/A,#N/A,FALSE,"기안지";#N/A,#N/A,FALSE,"통신지"}</definedName>
    <definedName name="우오수공" localSheetId="8">{#N/A,#N/A,FALSE,"기안지";#N/A,#N/A,FALSE,"통신지"}</definedName>
    <definedName name="우오수공" localSheetId="1">{#N/A,#N/A,FALSE,"기안지";#N/A,#N/A,FALSE,"통신지"}</definedName>
    <definedName name="우오수공">{#N/A,#N/A,FALSE,"기안지";#N/A,#N/A,FALSE,"통신지"}</definedName>
    <definedName name="운영경비"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원가"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[34]실행철강하도!$A$1:$A$4</definedName>
    <definedName name="월별손익"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은아설비견적" localSheetId="11">{#N/A,#N/A,FALSE,"현장 NCR 분석";#N/A,#N/A,FALSE,"현장품질감사";#N/A,#N/A,FALSE,"현장품질감사"}</definedName>
    <definedName name="은아설비견적" localSheetId="4">{#N/A,#N/A,FALSE,"현장 NCR 분석";#N/A,#N/A,FALSE,"현장품질감사";#N/A,#N/A,FALSE,"현장품질감사"}</definedName>
    <definedName name="은아설비견적" localSheetId="7">{#N/A,#N/A,FALSE,"현장 NCR 분석";#N/A,#N/A,FALSE,"현장품질감사";#N/A,#N/A,FALSE,"현장품질감사"}</definedName>
    <definedName name="은아설비견적" localSheetId="6">{#N/A,#N/A,FALSE,"현장 NCR 분석";#N/A,#N/A,FALSE,"현장품질감사";#N/A,#N/A,FALSE,"현장품질감사"}</definedName>
    <definedName name="은아설비견적" localSheetId="16">{#N/A,#N/A,FALSE,"현장 NCR 분석";#N/A,#N/A,FALSE,"현장품질감사";#N/A,#N/A,FALSE,"현장품질감사"}</definedName>
    <definedName name="은아설비견적" localSheetId="9">{#N/A,#N/A,FALSE,"현장 NCR 분석";#N/A,#N/A,FALSE,"현장품질감사";#N/A,#N/A,FALSE,"현장품질감사"}</definedName>
    <definedName name="은아설비견적" localSheetId="8">{#N/A,#N/A,FALSE,"현장 NCR 분석";#N/A,#N/A,FALSE,"현장품질감사";#N/A,#N/A,FALSE,"현장품질감사"}</definedName>
    <definedName name="은아설비견적" localSheetId="1">{#N/A,#N/A,FALSE,"현장 NCR 분석";#N/A,#N/A,FALSE,"현장품질감사";#N/A,#N/A,FALSE,"현장품질감사"}</definedName>
    <definedName name="은아설비견적">{#N/A,#N/A,FALSE,"현장 NCR 분석";#N/A,#N/A,FALSE,"현장품질감사";#N/A,#N/A,FALSE,"현장품질감사"}</definedName>
    <definedName name="을지"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의" localSheetId="11">{#N/A,#N/A,FALSE,"운반시간"}</definedName>
    <definedName name="의" localSheetId="4">{#N/A,#N/A,FALSE,"운반시간"}</definedName>
    <definedName name="의" localSheetId="7">{#N/A,#N/A,FALSE,"운반시간"}</definedName>
    <definedName name="의" localSheetId="6">{#N/A,#N/A,FALSE,"운반시간"}</definedName>
    <definedName name="의" localSheetId="16">{#N/A,#N/A,FALSE,"운반시간"}</definedName>
    <definedName name="의" localSheetId="9">{#N/A,#N/A,FALSE,"운반시간"}</definedName>
    <definedName name="의" localSheetId="8">{#N/A,#N/A,FALSE,"운반시간"}</definedName>
    <definedName name="의" localSheetId="1">{#N/A,#N/A,FALSE,"운반시간"}</definedName>
    <definedName name="의">{#N/A,#N/A,FALSE,"운반시간"}</definedName>
    <definedName name="이"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름"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름"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름"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름"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름"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름"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름"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름">{#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이"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천순복음"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8">#REF!</definedName>
    <definedName name="이천순복음"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익산2"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인력"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천지검"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8">#REF!</definedName>
    <definedName name="인천지검"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[22]실행철강하도!$A$1:$A$4</definedName>
    <definedName name="일일"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정97" localSheetId="11">#REF!</definedName>
    <definedName name="일정97" localSheetId="4">#REF!</definedName>
    <definedName name="일정97" localSheetId="7">#REF!</definedName>
    <definedName name="일정97" localSheetId="5">#REF!</definedName>
    <definedName name="일정97" localSheetId="6">#REF!</definedName>
    <definedName name="일정97" localSheetId="16">#REF!</definedName>
    <definedName name="일정97" localSheetId="9">#REF!</definedName>
    <definedName name="일정97" localSheetId="12">#REF!</definedName>
    <definedName name="일정97" localSheetId="13">#REF!</definedName>
    <definedName name="일정97" localSheetId="15">#REF!</definedName>
    <definedName name="일정97" localSheetId="10">#REF!</definedName>
    <definedName name="일정97" localSheetId="8">#REF!</definedName>
    <definedName name="일정97" localSheetId="1">#REF!</definedName>
    <definedName name="일정97">#REF!</definedName>
    <definedName name="일흥전기" localSheetId="11">{#N/A,#N/A,FALSE,"현장 NCR 분석";#N/A,#N/A,FALSE,"현장품질감사";#N/A,#N/A,FALSE,"현장품질감사"}</definedName>
    <definedName name="일흥전기" localSheetId="4">{#N/A,#N/A,FALSE,"현장 NCR 분석";#N/A,#N/A,FALSE,"현장품질감사";#N/A,#N/A,FALSE,"현장품질감사"}</definedName>
    <definedName name="일흥전기" localSheetId="7">{#N/A,#N/A,FALSE,"현장 NCR 분석";#N/A,#N/A,FALSE,"현장품질감사";#N/A,#N/A,FALSE,"현장품질감사"}</definedName>
    <definedName name="일흥전기" localSheetId="6">{#N/A,#N/A,FALSE,"현장 NCR 분석";#N/A,#N/A,FALSE,"현장품질감사";#N/A,#N/A,FALSE,"현장품질감사"}</definedName>
    <definedName name="일흥전기" localSheetId="16">{#N/A,#N/A,FALSE,"현장 NCR 분석";#N/A,#N/A,FALSE,"현장품질감사";#N/A,#N/A,FALSE,"현장품질감사"}</definedName>
    <definedName name="일흥전기" localSheetId="9">{#N/A,#N/A,FALSE,"현장 NCR 분석";#N/A,#N/A,FALSE,"현장품질감사";#N/A,#N/A,FALSE,"현장품질감사"}</definedName>
    <definedName name="일흥전기" localSheetId="8">{#N/A,#N/A,FALSE,"현장 NCR 분석";#N/A,#N/A,FALSE,"현장품질감사";#N/A,#N/A,FALSE,"현장품질감사"}</definedName>
    <definedName name="일흥전기" localSheetId="1">{#N/A,#N/A,FALSE,"현장 NCR 분석";#N/A,#N/A,FALSE,"현장품질감사";#N/A,#N/A,FALSE,"현장품질감사"}</definedName>
    <definedName name="일흥전기">{#N/A,#N/A,FALSE,"현장 NCR 분석";#N/A,#N/A,FALSE,"현장품질감사";#N/A,#N/A,FALSE,"현장품질감사"}</definedName>
    <definedName name="일흥전기견적" localSheetId="11">{#N/A,#N/A,FALSE,"현장 NCR 분석";#N/A,#N/A,FALSE,"현장품질감사";#N/A,#N/A,FALSE,"현장품질감사"}</definedName>
    <definedName name="일흥전기견적" localSheetId="4">{#N/A,#N/A,FALSE,"현장 NCR 분석";#N/A,#N/A,FALSE,"현장품질감사";#N/A,#N/A,FALSE,"현장품질감사"}</definedName>
    <definedName name="일흥전기견적" localSheetId="7">{#N/A,#N/A,FALSE,"현장 NCR 분석";#N/A,#N/A,FALSE,"현장품질감사";#N/A,#N/A,FALSE,"현장품질감사"}</definedName>
    <definedName name="일흥전기견적" localSheetId="6">{#N/A,#N/A,FALSE,"현장 NCR 분석";#N/A,#N/A,FALSE,"현장품질감사";#N/A,#N/A,FALSE,"현장품질감사"}</definedName>
    <definedName name="일흥전기견적" localSheetId="16">{#N/A,#N/A,FALSE,"현장 NCR 분석";#N/A,#N/A,FALSE,"현장품질감사";#N/A,#N/A,FALSE,"현장품질감사"}</definedName>
    <definedName name="일흥전기견적" localSheetId="9">{#N/A,#N/A,FALSE,"현장 NCR 분석";#N/A,#N/A,FALSE,"현장품질감사";#N/A,#N/A,FALSE,"현장품질감사"}</definedName>
    <definedName name="일흥전기견적" localSheetId="8">{#N/A,#N/A,FALSE,"현장 NCR 분석";#N/A,#N/A,FALSE,"현장품질감사";#N/A,#N/A,FALSE,"현장품질감사"}</definedName>
    <definedName name="일흥전기견적" localSheetId="1">{#N/A,#N/A,FALSE,"현장 NCR 분석";#N/A,#N/A,FALSE,"현장품질감사";#N/A,#N/A,FALSE,"현장품질감사"}</definedName>
    <definedName name="일흥전기견적">{#N/A,#N/A,FALSE,"현장 NCR 분석";#N/A,#N/A,FALSE,"현장품질감사";#N/A,#N/A,FALSE,"현장품질감사"}</definedName>
    <definedName name="임형" localSheetId="11">{#N/A,#N/A,FALSE,"포장2"}</definedName>
    <definedName name="임형" localSheetId="4">{#N/A,#N/A,FALSE,"포장2"}</definedName>
    <definedName name="임형" localSheetId="7">{#N/A,#N/A,FALSE,"포장2"}</definedName>
    <definedName name="임형" localSheetId="6">{#N/A,#N/A,FALSE,"포장2"}</definedName>
    <definedName name="임형" localSheetId="16">{#N/A,#N/A,FALSE,"포장2"}</definedName>
    <definedName name="임형" localSheetId="9">{#N/A,#N/A,FALSE,"포장2"}</definedName>
    <definedName name="임형" localSheetId="8">{#N/A,#N/A,FALSE,"포장2"}</definedName>
    <definedName name="임형" localSheetId="1">{#N/A,#N/A,FALSE,"포장2"}</definedName>
    <definedName name="임형">{#N/A,#N/A,FALSE,"포장2"}</definedName>
    <definedName name="입찰금액안" localSheetId="0">[35]집계표!#REF!</definedName>
    <definedName name="입찰금액안" localSheetId="11">[35]집계표!#REF!</definedName>
    <definedName name="입찰금액안" localSheetId="4">[35]집계표!#REF!</definedName>
    <definedName name="입찰금액안" localSheetId="7">[35]집계표!#REF!</definedName>
    <definedName name="입찰금액안" localSheetId="5">[35]집계표!#REF!</definedName>
    <definedName name="입찰금액안" localSheetId="6">[35]집계표!#REF!</definedName>
    <definedName name="입찰금액안" localSheetId="16">[35]집계표!#REF!</definedName>
    <definedName name="입찰금액안" localSheetId="9">[35]집계표!#REF!</definedName>
    <definedName name="입찰금액안" localSheetId="12">[35]집계표!#REF!</definedName>
    <definedName name="입찰금액안" localSheetId="13">[35]집계표!#REF!</definedName>
    <definedName name="입찰금액안" localSheetId="15">[35]집계표!#REF!</definedName>
    <definedName name="입찰금액안" localSheetId="10">[35]집계표!#REF!</definedName>
    <definedName name="입찰금액안" localSheetId="1">[35]집계표!#REF!</definedName>
    <definedName name="입찰금액안">[35]집계표!#REF!</definedName>
    <definedName name="ㅈ"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재1" localSheetId="11">{#N/A,#N/A,FALSE,"포장2"}</definedName>
    <definedName name="자재1" localSheetId="4">{#N/A,#N/A,FALSE,"포장2"}</definedName>
    <definedName name="자재1" localSheetId="7">{#N/A,#N/A,FALSE,"포장2"}</definedName>
    <definedName name="자재1" localSheetId="6">{#N/A,#N/A,FALSE,"포장2"}</definedName>
    <definedName name="자재1" localSheetId="16">{#N/A,#N/A,FALSE,"포장2"}</definedName>
    <definedName name="자재1" localSheetId="9">{#N/A,#N/A,FALSE,"포장2"}</definedName>
    <definedName name="자재1" localSheetId="8">{#N/A,#N/A,FALSE,"포장2"}</definedName>
    <definedName name="자재1" localSheetId="1">{#N/A,#N/A,FALSE,"포장2"}</definedName>
    <definedName name="자재1">{#N/A,#N/A,FALSE,"포장2"}</definedName>
    <definedName name="자재2" localSheetId="11">{#N/A,#N/A,FALSE,"구조2"}</definedName>
    <definedName name="자재2" localSheetId="4">{#N/A,#N/A,FALSE,"구조2"}</definedName>
    <definedName name="자재2" localSheetId="7">{#N/A,#N/A,FALSE,"구조2"}</definedName>
    <definedName name="자재2" localSheetId="6">{#N/A,#N/A,FALSE,"구조2"}</definedName>
    <definedName name="자재2" localSheetId="16">{#N/A,#N/A,FALSE,"구조2"}</definedName>
    <definedName name="자재2" localSheetId="9">{#N/A,#N/A,FALSE,"구조2"}</definedName>
    <definedName name="자재2" localSheetId="8">{#N/A,#N/A,FALSE,"구조2"}</definedName>
    <definedName name="자재2" localSheetId="1">{#N/A,#N/A,FALSE,"구조2"}</definedName>
    <definedName name="자재2">{#N/A,#N/A,FALSE,"구조2"}</definedName>
    <definedName name="자재3"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기" localSheetId="11">{"'Sheet1'!$A$1:$E$59"}</definedName>
    <definedName name="전기" localSheetId="4">{"'Sheet1'!$A$1:$E$59"}</definedName>
    <definedName name="전기" localSheetId="7">{"'Sheet1'!$A$1:$E$59"}</definedName>
    <definedName name="전기" localSheetId="6">{"'Sheet1'!$A$1:$E$59"}</definedName>
    <definedName name="전기" localSheetId="16">{"'Sheet1'!$A$1:$E$59"}</definedName>
    <definedName name="전기" localSheetId="9">{"'Sheet1'!$A$1:$E$59"}</definedName>
    <definedName name="전기" localSheetId="8">{"'Sheet1'!$A$1:$E$59"}</definedName>
    <definedName name="전기" localSheetId="1">{"'Sheet1'!$A$1:$E$59"}</definedName>
    <definedName name="전기">{"'Sheet1'!$A$1:$E$59"}</definedName>
    <definedName name="전기특기조건" localSheetId="11">{#N/A,#N/A,FALSE,"현장 NCR 분석";#N/A,#N/A,FALSE,"현장품질감사";#N/A,#N/A,FALSE,"현장품질감사"}</definedName>
    <definedName name="전기특기조건" localSheetId="4">{#N/A,#N/A,FALSE,"현장 NCR 분석";#N/A,#N/A,FALSE,"현장품질감사";#N/A,#N/A,FALSE,"현장품질감사"}</definedName>
    <definedName name="전기특기조건" localSheetId="7">{#N/A,#N/A,FALSE,"현장 NCR 분석";#N/A,#N/A,FALSE,"현장품질감사";#N/A,#N/A,FALSE,"현장품질감사"}</definedName>
    <definedName name="전기특기조건" localSheetId="6">{#N/A,#N/A,FALSE,"현장 NCR 분석";#N/A,#N/A,FALSE,"현장품질감사";#N/A,#N/A,FALSE,"현장품질감사"}</definedName>
    <definedName name="전기특기조건" localSheetId="16">{#N/A,#N/A,FALSE,"현장 NCR 분석";#N/A,#N/A,FALSE,"현장품질감사";#N/A,#N/A,FALSE,"현장품질감사"}</definedName>
    <definedName name="전기특기조건" localSheetId="9">{#N/A,#N/A,FALSE,"현장 NCR 분석";#N/A,#N/A,FALSE,"현장품질감사";#N/A,#N/A,FALSE,"현장품질감사"}</definedName>
    <definedName name="전기특기조건" localSheetId="8">{#N/A,#N/A,FALSE,"현장 NCR 분석";#N/A,#N/A,FALSE,"현장품질감사";#N/A,#N/A,FALSE,"현장품질감사"}</definedName>
    <definedName name="전기특기조건" localSheetId="1">{#N/A,#N/A,FALSE,"현장 NCR 분석";#N/A,#N/A,FALSE,"현장품질감사";#N/A,#N/A,FALSE,"현장품질감사"}</definedName>
    <definedName name="전기특기조건">{#N/A,#N/A,FALSE,"현장 NCR 분석";#N/A,#N/A,FALSE,"현장품질감사";#N/A,#N/A,FALSE,"현장품질감사"}</definedName>
    <definedName name="전략과제"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리"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표" localSheetId="11">{#N/A,#N/A,FALSE,"현장 NCR 분석";#N/A,#N/A,FALSE,"현장품질감사";#N/A,#N/A,FALSE,"현장품질감사"}</definedName>
    <definedName name="정산표" localSheetId="4">{#N/A,#N/A,FALSE,"현장 NCR 분석";#N/A,#N/A,FALSE,"현장품질감사";#N/A,#N/A,FALSE,"현장품질감사"}</definedName>
    <definedName name="정산표" localSheetId="7">{#N/A,#N/A,FALSE,"현장 NCR 분석";#N/A,#N/A,FALSE,"현장품질감사";#N/A,#N/A,FALSE,"현장품질감사"}</definedName>
    <definedName name="정산표" localSheetId="6">{#N/A,#N/A,FALSE,"현장 NCR 분석";#N/A,#N/A,FALSE,"현장품질감사";#N/A,#N/A,FALSE,"현장품질감사"}</definedName>
    <definedName name="정산표" localSheetId="16">{#N/A,#N/A,FALSE,"현장 NCR 분석";#N/A,#N/A,FALSE,"현장품질감사";#N/A,#N/A,FALSE,"현장품질감사"}</definedName>
    <definedName name="정산표" localSheetId="9">{#N/A,#N/A,FALSE,"현장 NCR 분석";#N/A,#N/A,FALSE,"현장품질감사";#N/A,#N/A,FALSE,"현장품질감사"}</definedName>
    <definedName name="정산표" localSheetId="8">{#N/A,#N/A,FALSE,"현장 NCR 분석";#N/A,#N/A,FALSE,"현장품질감사";#N/A,#N/A,FALSE,"현장품질감사"}</definedName>
    <definedName name="정산표" localSheetId="1">{#N/A,#N/A,FALSE,"현장 NCR 분석";#N/A,#N/A,FALSE,"현장품질감사";#N/A,#N/A,FALSE,"현장품질감사"}</definedName>
    <definedName name="정산표">{#N/A,#N/A,FALSE,"현장 NCR 분석";#N/A,#N/A,FALSE,"현장품질감사";#N/A,#N/A,FALSE,"현장품질감사"}</definedName>
    <definedName name="제관공사" localSheetId="11">{#N/A,#N/A,FALSE,"CCTV"}</definedName>
    <definedName name="제관공사" localSheetId="4">{#N/A,#N/A,FALSE,"CCTV"}</definedName>
    <definedName name="제관공사" localSheetId="7">{#N/A,#N/A,FALSE,"CCTV"}</definedName>
    <definedName name="제관공사" localSheetId="6">{#N/A,#N/A,FALSE,"CCTV"}</definedName>
    <definedName name="제관공사" localSheetId="16">{#N/A,#N/A,FALSE,"CCTV"}</definedName>
    <definedName name="제관공사" localSheetId="9">{#N/A,#N/A,FALSE,"CCTV"}</definedName>
    <definedName name="제관공사" localSheetId="8">{#N/A,#N/A,FALSE,"CCTV"}</definedName>
    <definedName name="제관공사" localSheetId="1">{#N/A,#N/A,FALSE,"CCTV"}</definedName>
    <definedName name="제관공사">{#N/A,#N/A,FALSE,"CCTV"}</definedName>
    <definedName name="제발1" localSheetId="11">#REF!</definedName>
    <definedName name="제발1" localSheetId="4">#REF!</definedName>
    <definedName name="제발1" localSheetId="7">#REF!</definedName>
    <definedName name="제발1" localSheetId="5">#REF!</definedName>
    <definedName name="제발1" localSheetId="6">#REF!</definedName>
    <definedName name="제발1" localSheetId="16">#REF!</definedName>
    <definedName name="제발1" localSheetId="9">#REF!</definedName>
    <definedName name="제발1" localSheetId="12">#REF!</definedName>
    <definedName name="제발1" localSheetId="13">#REF!</definedName>
    <definedName name="제발1" localSheetId="15">#REF!</definedName>
    <definedName name="제발1" localSheetId="10">#REF!</definedName>
    <definedName name="제발1" localSheetId="8">#REF!</definedName>
    <definedName name="제발1" localSheetId="1">#REF!</definedName>
    <definedName name="제발1">#REF!</definedName>
    <definedName name="제조분류"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조경공사" localSheetId="8">#REF!</definedName>
    <definedName name="조경공사">#REF!</definedName>
    <definedName name="조경사본" localSheetId="8">#REF!</definedName>
    <definedName name="조경사본">#REF!</definedName>
    <definedName name="조사가" localSheetId="0">[36]입찰안!#REF!</definedName>
    <definedName name="조사가" localSheetId="11">[36]입찰안!#REF!</definedName>
    <definedName name="조사가" localSheetId="4">[36]입찰안!#REF!</definedName>
    <definedName name="조사가" localSheetId="7">[36]입찰안!#REF!</definedName>
    <definedName name="조사가" localSheetId="5">[36]입찰안!#REF!</definedName>
    <definedName name="조사가" localSheetId="6">[36]입찰안!#REF!</definedName>
    <definedName name="조사가" localSheetId="16">[36]입찰안!#REF!</definedName>
    <definedName name="조사가" localSheetId="9">[36]입찰안!#REF!</definedName>
    <definedName name="조사가" localSheetId="12">[36]입찰안!#REF!</definedName>
    <definedName name="조사가" localSheetId="13">[36]입찰안!#REF!</definedName>
    <definedName name="조사가" localSheetId="15">[36]입찰안!#REF!</definedName>
    <definedName name="조사가" localSheetId="10">[36]입찰안!#REF!</definedName>
    <definedName name="조사가" localSheetId="1">[36]입찰안!#REF!</definedName>
    <definedName name="조사가">[36]입찰안!#REF!</definedName>
    <definedName name="조직" localSheetId="8">#REF!</definedName>
    <definedName name="조직">#REF!</definedName>
    <definedName name="종합청사"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8">#REF!</definedName>
    <definedName name="종합청사"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가"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마감" localSheetId="11">#REF!</definedName>
    <definedName name="주마감" localSheetId="4">#REF!</definedName>
    <definedName name="주마감" localSheetId="7">#REF!</definedName>
    <definedName name="주마감" localSheetId="5">#REF!</definedName>
    <definedName name="주마감" localSheetId="6">#REF!</definedName>
    <definedName name="주마감" localSheetId="16">#REF!</definedName>
    <definedName name="주마감" localSheetId="9">#REF!</definedName>
    <definedName name="주마감" localSheetId="12">#REF!</definedName>
    <definedName name="주마감" localSheetId="13">#REF!</definedName>
    <definedName name="주마감" localSheetId="15">#REF!</definedName>
    <definedName name="주마감" localSheetId="10">#REF!</definedName>
    <definedName name="주마감" localSheetId="8">#REF!</definedName>
    <definedName name="주마감" localSheetId="1">#REF!</definedName>
    <definedName name="주마감">#REF!</definedName>
    <definedName name="주차장" localSheetId="8">#REF!</definedName>
    <definedName name="주차장">#REF!</definedName>
    <definedName name="지역업체" localSheetId="11">{#N/A,#N/A,FALSE,"배수2"}</definedName>
    <definedName name="지역업체" localSheetId="4">{#N/A,#N/A,FALSE,"배수2"}</definedName>
    <definedName name="지역업체" localSheetId="7">{#N/A,#N/A,FALSE,"배수2"}</definedName>
    <definedName name="지역업체" localSheetId="6">{#N/A,#N/A,FALSE,"배수2"}</definedName>
    <definedName name="지역업체" localSheetId="16">{#N/A,#N/A,FALSE,"배수2"}</definedName>
    <definedName name="지역업체" localSheetId="9">{#N/A,#N/A,FALSE,"배수2"}</definedName>
    <definedName name="지역업체" localSheetId="8">{#N/A,#N/A,FALSE,"배수2"}</definedName>
    <definedName name="지역업체" localSheetId="1">{#N/A,#N/A,FALSE,"배수2"}</definedName>
    <definedName name="지역업체">{#N/A,#N/A,FALSE,"배수2"}</definedName>
    <definedName name="지철" localSheetId="11">{#N/A,#N/A,FALSE,"포장2"}</definedName>
    <definedName name="지철" localSheetId="4">{#N/A,#N/A,FALSE,"포장2"}</definedName>
    <definedName name="지철" localSheetId="7">{#N/A,#N/A,FALSE,"포장2"}</definedName>
    <definedName name="지철" localSheetId="6">{#N/A,#N/A,FALSE,"포장2"}</definedName>
    <definedName name="지철" localSheetId="16">{#N/A,#N/A,FALSE,"포장2"}</definedName>
    <definedName name="지철" localSheetId="9">{#N/A,#N/A,FALSE,"포장2"}</definedName>
    <definedName name="지철" localSheetId="8">{#N/A,#N/A,FALSE,"포장2"}</definedName>
    <definedName name="지철" localSheetId="1">{#N/A,#N/A,FALSE,"포장2"}</definedName>
    <definedName name="지철">{#N/A,#N/A,FALSE,"포장2"}</definedName>
    <definedName name="지철자재" localSheetId="11">{#N/A,#N/A,FALSE,"포장2"}</definedName>
    <definedName name="지철자재" localSheetId="4">{#N/A,#N/A,FALSE,"포장2"}</definedName>
    <definedName name="지철자재" localSheetId="7">{#N/A,#N/A,FALSE,"포장2"}</definedName>
    <definedName name="지철자재" localSheetId="6">{#N/A,#N/A,FALSE,"포장2"}</definedName>
    <definedName name="지철자재" localSheetId="16">{#N/A,#N/A,FALSE,"포장2"}</definedName>
    <definedName name="지철자재" localSheetId="9">{#N/A,#N/A,FALSE,"포장2"}</definedName>
    <definedName name="지철자재" localSheetId="8">{#N/A,#N/A,FALSE,"포장2"}</definedName>
    <definedName name="지철자재" localSheetId="1">{#N/A,#N/A,FALSE,"포장2"}</definedName>
    <definedName name="지철자재">{#N/A,#N/A,FALSE,"포장2"}</definedName>
    <definedName name="지토" localSheetId="11">{#N/A,#N/A,FALSE,"포장1";#N/A,#N/A,FALSE,"포장1"}</definedName>
    <definedName name="지토" localSheetId="4">{#N/A,#N/A,FALSE,"포장1";#N/A,#N/A,FALSE,"포장1"}</definedName>
    <definedName name="지토" localSheetId="7">{#N/A,#N/A,FALSE,"포장1";#N/A,#N/A,FALSE,"포장1"}</definedName>
    <definedName name="지토" localSheetId="6">{#N/A,#N/A,FALSE,"포장1";#N/A,#N/A,FALSE,"포장1"}</definedName>
    <definedName name="지토" localSheetId="16">{#N/A,#N/A,FALSE,"포장1";#N/A,#N/A,FALSE,"포장1"}</definedName>
    <definedName name="지토" localSheetId="9">{#N/A,#N/A,FALSE,"포장1";#N/A,#N/A,FALSE,"포장1"}</definedName>
    <definedName name="지토" localSheetId="8">{#N/A,#N/A,FALSE,"포장1";#N/A,#N/A,FALSE,"포장1"}</definedName>
    <definedName name="지토" localSheetId="1">{#N/A,#N/A,FALSE,"포장1";#N/A,#N/A,FALSE,"포장1"}</definedName>
    <definedName name="지토">{#N/A,#N/A,FALSE,"포장1";#N/A,#N/A,FALSE,"포장1"}</definedName>
    <definedName name="지토자재" localSheetId="11">{#N/A,#N/A,FALSE,"포장2"}</definedName>
    <definedName name="지토자재" localSheetId="4">{#N/A,#N/A,FALSE,"포장2"}</definedName>
    <definedName name="지토자재" localSheetId="7">{#N/A,#N/A,FALSE,"포장2"}</definedName>
    <definedName name="지토자재" localSheetId="6">{#N/A,#N/A,FALSE,"포장2"}</definedName>
    <definedName name="지토자재" localSheetId="16">{#N/A,#N/A,FALSE,"포장2"}</definedName>
    <definedName name="지토자재" localSheetId="9">{#N/A,#N/A,FALSE,"포장2"}</definedName>
    <definedName name="지토자재" localSheetId="8">{#N/A,#N/A,FALSE,"포장2"}</definedName>
    <definedName name="지토자재" localSheetId="1">{#N/A,#N/A,FALSE,"포장2"}</definedName>
    <definedName name="지토자재">{#N/A,#N/A,FALSE,"포장2"}</definedName>
    <definedName name="집수정" localSheetId="0">#REF!</definedName>
    <definedName name="집수정" localSheetId="11">#REF!</definedName>
    <definedName name="집수정" localSheetId="4">#REF!</definedName>
    <definedName name="집수정" localSheetId="7">#REF!</definedName>
    <definedName name="집수정" localSheetId="5">#REF!</definedName>
    <definedName name="집수정" localSheetId="6">#REF!</definedName>
    <definedName name="집수정" localSheetId="16">#REF!</definedName>
    <definedName name="집수정" localSheetId="9">#REF!</definedName>
    <definedName name="집수정" localSheetId="12">#REF!</definedName>
    <definedName name="집수정" localSheetId="13">#REF!</definedName>
    <definedName name="집수정" localSheetId="15">#REF!</definedName>
    <definedName name="집수정" localSheetId="10">#REF!</definedName>
    <definedName name="집수정" localSheetId="8">#REF!</definedName>
    <definedName name="집수정" localSheetId="1">#REF!</definedName>
    <definedName name="집수정">#REF!</definedName>
    <definedName name="ㅊ"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철거" localSheetId="11">{#N/A,#N/A,FALSE,"기안지";#N/A,#N/A,FALSE,"통신지"}</definedName>
    <definedName name="철거" localSheetId="4">{#N/A,#N/A,FALSE,"기안지";#N/A,#N/A,FALSE,"통신지"}</definedName>
    <definedName name="철거" localSheetId="7">{#N/A,#N/A,FALSE,"기안지";#N/A,#N/A,FALSE,"통신지"}</definedName>
    <definedName name="철거" localSheetId="6">{#N/A,#N/A,FALSE,"기안지";#N/A,#N/A,FALSE,"통신지"}</definedName>
    <definedName name="철거" localSheetId="16">{#N/A,#N/A,FALSE,"기안지";#N/A,#N/A,FALSE,"통신지"}</definedName>
    <definedName name="철거" localSheetId="9">{#N/A,#N/A,FALSE,"기안지";#N/A,#N/A,FALSE,"통신지"}</definedName>
    <definedName name="철거" localSheetId="8">{#N/A,#N/A,FALSE,"기안지";#N/A,#N/A,FALSE,"통신지"}</definedName>
    <definedName name="철거" localSheetId="1">{#N/A,#N/A,FALSE,"기안지";#N/A,#N/A,FALSE,"통신지"}</definedName>
    <definedName name="철거">{#N/A,#N/A,FALSE,"기안지";#N/A,#N/A,FALSE,"통신지"}</definedName>
    <definedName name="철골" localSheetId="11">{#N/A,#N/A,FALSE,"CCTV"}</definedName>
    <definedName name="철골" localSheetId="4">{#N/A,#N/A,FALSE,"CCTV"}</definedName>
    <definedName name="철골" localSheetId="7">{#N/A,#N/A,FALSE,"CCTV"}</definedName>
    <definedName name="철골" localSheetId="6">{#N/A,#N/A,FALSE,"CCTV"}</definedName>
    <definedName name="철골" localSheetId="16">{#N/A,#N/A,FALSE,"CCTV"}</definedName>
    <definedName name="철골" localSheetId="9">{#N/A,#N/A,FALSE,"CCTV"}</definedName>
    <definedName name="철골" localSheetId="8">{#N/A,#N/A,FALSE,"CCTV"}</definedName>
    <definedName name="철골" localSheetId="1">{#N/A,#N/A,FALSE,"CCTV"}</definedName>
    <definedName name="철골">{#N/A,#N/A,FALSE,"CCTV"}</definedName>
    <definedName name="철골협의" localSheetId="11">{#N/A,#N/A,FALSE,"현장 NCR 분석";#N/A,#N/A,FALSE,"현장품질감사";#N/A,#N/A,FALSE,"현장품질감사"}</definedName>
    <definedName name="철골협의" localSheetId="4">{#N/A,#N/A,FALSE,"현장 NCR 분석";#N/A,#N/A,FALSE,"현장품질감사";#N/A,#N/A,FALSE,"현장품질감사"}</definedName>
    <definedName name="철골협의" localSheetId="7">{#N/A,#N/A,FALSE,"현장 NCR 분석";#N/A,#N/A,FALSE,"현장품질감사";#N/A,#N/A,FALSE,"현장품질감사"}</definedName>
    <definedName name="철골협의" localSheetId="6">{#N/A,#N/A,FALSE,"현장 NCR 분석";#N/A,#N/A,FALSE,"현장품질감사";#N/A,#N/A,FALSE,"현장품질감사"}</definedName>
    <definedName name="철골협의" localSheetId="16">{#N/A,#N/A,FALSE,"현장 NCR 분석";#N/A,#N/A,FALSE,"현장품질감사";#N/A,#N/A,FALSE,"현장품질감사"}</definedName>
    <definedName name="철골협의" localSheetId="9">{#N/A,#N/A,FALSE,"현장 NCR 분석";#N/A,#N/A,FALSE,"현장품질감사";#N/A,#N/A,FALSE,"현장품질감사"}</definedName>
    <definedName name="철골협의" localSheetId="8">{#N/A,#N/A,FALSE,"현장 NCR 분석";#N/A,#N/A,FALSE,"현장품질감사";#N/A,#N/A,FALSE,"현장품질감사"}</definedName>
    <definedName name="철골협의" localSheetId="1">{#N/A,#N/A,FALSE,"현장 NCR 분석";#N/A,#N/A,FALSE,"현장품질감사";#N/A,#N/A,FALSE,"현장품질감사"}</definedName>
    <definedName name="철골협의">{#N/A,#N/A,FALSE,"현장 NCR 분석";#N/A,#N/A,FALSE,"현장품질감사";#N/A,#N/A,FALSE,"현장품질감사"}</definedName>
    <definedName name="총" localSheetId="11">{#N/A,#N/A,FALSE,"부대1"}</definedName>
    <definedName name="총" localSheetId="4">{#N/A,#N/A,FALSE,"부대1"}</definedName>
    <definedName name="총" localSheetId="7">{#N/A,#N/A,FALSE,"부대1"}</definedName>
    <definedName name="총" localSheetId="6">{#N/A,#N/A,FALSE,"부대1"}</definedName>
    <definedName name="총" localSheetId="16">{#N/A,#N/A,FALSE,"부대1"}</definedName>
    <definedName name="총" localSheetId="9">{#N/A,#N/A,FALSE,"부대1"}</definedName>
    <definedName name="총" localSheetId="8">{#N/A,#N/A,FALSE,"부대1"}</definedName>
    <definedName name="총" localSheetId="1">{#N/A,#N/A,FALSE,"부대1"}</definedName>
    <definedName name="총">{#N/A,#N/A,FALSE,"부대1"}</definedName>
    <definedName name="총괄내역" localSheetId="11">#REF!</definedName>
    <definedName name="총괄내역" localSheetId="4">#REF!</definedName>
    <definedName name="총괄내역" localSheetId="7">#REF!</definedName>
    <definedName name="총괄내역" localSheetId="5">#REF!</definedName>
    <definedName name="총괄내역" localSheetId="6">#REF!</definedName>
    <definedName name="총괄내역" localSheetId="16">#REF!</definedName>
    <definedName name="총괄내역" localSheetId="9">#REF!</definedName>
    <definedName name="총괄내역" localSheetId="12">#REF!</definedName>
    <definedName name="총괄내역" localSheetId="13">#REF!</definedName>
    <definedName name="총괄내역" localSheetId="15">#REF!</definedName>
    <definedName name="총괄내역" localSheetId="10">#REF!</definedName>
    <definedName name="총괄내역" localSheetId="8">#REF!</definedName>
    <definedName name="총괄내역" localSheetId="1">#REF!</definedName>
    <definedName name="총괄내역">#REF!</definedName>
    <definedName name="총괄제출용" localSheetId="11">{#N/A,#N/A,FALSE,"전력간선"}</definedName>
    <definedName name="총괄제출용" localSheetId="4">{#N/A,#N/A,FALSE,"전력간선"}</definedName>
    <definedName name="총괄제출용" localSheetId="7">{#N/A,#N/A,FALSE,"전력간선"}</definedName>
    <definedName name="총괄제출용" localSheetId="6">{#N/A,#N/A,FALSE,"전력간선"}</definedName>
    <definedName name="총괄제출용" localSheetId="16">{#N/A,#N/A,FALSE,"전력간선"}</definedName>
    <definedName name="총괄제출용" localSheetId="9">{#N/A,#N/A,FALSE,"전력간선"}</definedName>
    <definedName name="총괄제출용" localSheetId="8">{#N/A,#N/A,FALSE,"전력간선"}</definedName>
    <definedName name="총괄제출용" localSheetId="1">{#N/A,#N/A,FALSE,"전력간선"}</definedName>
    <definedName name="총괄제출용">{#N/A,#N/A,FALSE,"전력간선"}</definedName>
    <definedName name="총원가1"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최재호" localSheetId="11">#REF!</definedName>
    <definedName name="최재호" localSheetId="4">#REF!</definedName>
    <definedName name="최재호" localSheetId="7">#REF!</definedName>
    <definedName name="최재호" localSheetId="5">#REF!</definedName>
    <definedName name="최재호" localSheetId="6">#REF!</definedName>
    <definedName name="최재호" localSheetId="16">#REF!</definedName>
    <definedName name="최재호" localSheetId="9">#REF!</definedName>
    <definedName name="최재호" localSheetId="12">#REF!</definedName>
    <definedName name="최재호" localSheetId="13">#REF!</definedName>
    <definedName name="최재호" localSheetId="15">#REF!</definedName>
    <definedName name="최재호" localSheetId="10">#REF!</definedName>
    <definedName name="최재호" localSheetId="8">#REF!</definedName>
    <definedName name="최재호" localSheetId="1">#REF!</definedName>
    <definedName name="최재호">#REF!</definedName>
    <definedName name="추"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2"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9홀2"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E"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정" localSheetId="11">{#N/A,#N/A,FALSE,"포장2"}</definedName>
    <definedName name="추정" localSheetId="4">{#N/A,#N/A,FALSE,"포장2"}</definedName>
    <definedName name="추정" localSheetId="7">{#N/A,#N/A,FALSE,"포장2"}</definedName>
    <definedName name="추정" localSheetId="6">{#N/A,#N/A,FALSE,"포장2"}</definedName>
    <definedName name="추정" localSheetId="16">{#N/A,#N/A,FALSE,"포장2"}</definedName>
    <definedName name="추정" localSheetId="9">{#N/A,#N/A,FALSE,"포장2"}</definedName>
    <definedName name="추정" localSheetId="8">{#N/A,#N/A,FALSE,"포장2"}</definedName>
    <definedName name="추정" localSheetId="1">{#N/A,#N/A,FALSE,"포장2"}</definedName>
    <definedName name="추정">{#N/A,#N/A,FALSE,"포장2"}</definedName>
    <definedName name="츄젼"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태영지급" localSheetId="11">{#N/A,#N/A,FALSE,"부대1"}</definedName>
    <definedName name="태영지급" localSheetId="4">{#N/A,#N/A,FALSE,"부대1"}</definedName>
    <definedName name="태영지급" localSheetId="7">{#N/A,#N/A,FALSE,"부대1"}</definedName>
    <definedName name="태영지급" localSheetId="6">{#N/A,#N/A,FALSE,"부대1"}</definedName>
    <definedName name="태영지급" localSheetId="16">{#N/A,#N/A,FALSE,"부대1"}</definedName>
    <definedName name="태영지급" localSheetId="9">{#N/A,#N/A,FALSE,"부대1"}</definedName>
    <definedName name="태영지급" localSheetId="8">{#N/A,#N/A,FALSE,"부대1"}</definedName>
    <definedName name="태영지급" localSheetId="1">{#N/A,#N/A,FALSE,"부대1"}</definedName>
    <definedName name="태영지급">{#N/A,#N/A,FALSE,"부대1"}</definedName>
    <definedName name="텔레컴"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토"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공" localSheetId="11">{#N/A,#N/A,FALSE,"포장2"}</definedName>
    <definedName name="토공" localSheetId="4">{#N/A,#N/A,FALSE,"포장2"}</definedName>
    <definedName name="토공" localSheetId="7">{#N/A,#N/A,FALSE,"포장2"}</definedName>
    <definedName name="토공" localSheetId="6">{#N/A,#N/A,FALSE,"포장2"}</definedName>
    <definedName name="토공" localSheetId="16">{#N/A,#N/A,FALSE,"포장2"}</definedName>
    <definedName name="토공" localSheetId="9">{#N/A,#N/A,FALSE,"포장2"}</definedName>
    <definedName name="토공" localSheetId="8">{#N/A,#N/A,FALSE,"포장2"}</definedName>
    <definedName name="토공" localSheetId="1">{#N/A,#N/A,FALSE,"포장2"}</definedName>
    <definedName name="토공">{#N/A,#N/A,FALSE,"포장2"}</definedName>
    <definedName name="토공11" localSheetId="11">{#N/A,#N/A,FALSE,"포장2"}</definedName>
    <definedName name="토공11" localSheetId="4">{#N/A,#N/A,FALSE,"포장2"}</definedName>
    <definedName name="토공11" localSheetId="7">{#N/A,#N/A,FALSE,"포장2"}</definedName>
    <definedName name="토공11" localSheetId="6">{#N/A,#N/A,FALSE,"포장2"}</definedName>
    <definedName name="토공11" localSheetId="16">{#N/A,#N/A,FALSE,"포장2"}</definedName>
    <definedName name="토공11" localSheetId="9">{#N/A,#N/A,FALSE,"포장2"}</definedName>
    <definedName name="토공11" localSheetId="8">{#N/A,#N/A,FALSE,"포장2"}</definedName>
    <definedName name="토공11" localSheetId="1">{#N/A,#N/A,FALSE,"포장2"}</definedName>
    <definedName name="토공11">{#N/A,#N/A,FALSE,"포장2"}</definedName>
    <definedName name="토공량" localSheetId="11">{#N/A,#N/A,FALSE,"기안지";#N/A,#N/A,FALSE,"통신지"}</definedName>
    <definedName name="토공량" localSheetId="4">{#N/A,#N/A,FALSE,"기안지";#N/A,#N/A,FALSE,"통신지"}</definedName>
    <definedName name="토공량" localSheetId="7">{#N/A,#N/A,FALSE,"기안지";#N/A,#N/A,FALSE,"통신지"}</definedName>
    <definedName name="토공량" localSheetId="6">{#N/A,#N/A,FALSE,"기안지";#N/A,#N/A,FALSE,"통신지"}</definedName>
    <definedName name="토공량" localSheetId="16">{#N/A,#N/A,FALSE,"기안지";#N/A,#N/A,FALSE,"통신지"}</definedName>
    <definedName name="토공량" localSheetId="9">{#N/A,#N/A,FALSE,"기안지";#N/A,#N/A,FALSE,"통신지"}</definedName>
    <definedName name="토공량" localSheetId="8">{#N/A,#N/A,FALSE,"기안지";#N/A,#N/A,FALSE,"통신지"}</definedName>
    <definedName name="토공량" localSheetId="1">{#N/A,#N/A,FALSE,"기안지";#N/A,#N/A,FALSE,"통신지"}</definedName>
    <definedName name="토공량">{#N/A,#N/A,FALSE,"기안지";#N/A,#N/A,FALSE,"통신지"}</definedName>
    <definedName name="토공이수" localSheetId="0">#REF!</definedName>
    <definedName name="토공이수" localSheetId="11">#REF!</definedName>
    <definedName name="토공이수" localSheetId="4">#REF!</definedName>
    <definedName name="토공이수" localSheetId="7">#REF!</definedName>
    <definedName name="토공이수" localSheetId="5">#REF!</definedName>
    <definedName name="토공이수" localSheetId="6">#REF!</definedName>
    <definedName name="토공이수" localSheetId="16">#REF!</definedName>
    <definedName name="토공이수" localSheetId="9">#REF!</definedName>
    <definedName name="토공이수" localSheetId="12">#REF!</definedName>
    <definedName name="토공이수" localSheetId="13">#REF!</definedName>
    <definedName name="토공이수" localSheetId="15">#REF!</definedName>
    <definedName name="토공이수" localSheetId="10">#REF!</definedName>
    <definedName name="토공이수" localSheetId="8">#REF!</definedName>
    <definedName name="토공이수" localSheetId="1">#REF!</definedName>
    <definedName name="토공이수">#REF!</definedName>
    <definedName name="토목"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공사" localSheetId="11">{#N/A,#N/A,FALSE,"CCTV"}</definedName>
    <definedName name="토목공사" localSheetId="4">{#N/A,#N/A,FALSE,"CCTV"}</definedName>
    <definedName name="토목공사" localSheetId="7">{#N/A,#N/A,FALSE,"CCTV"}</definedName>
    <definedName name="토목공사" localSheetId="6">{#N/A,#N/A,FALSE,"CCTV"}</definedName>
    <definedName name="토목공사" localSheetId="16">{#N/A,#N/A,FALSE,"CCTV"}</definedName>
    <definedName name="토목공사" localSheetId="9">{#N/A,#N/A,FALSE,"CCTV"}</definedName>
    <definedName name="토목공사" localSheetId="8">{#N/A,#N/A,FALSE,"CCTV"}</definedName>
    <definedName name="토목공사" localSheetId="1">{#N/A,#N/A,FALSE,"CCTV"}</definedName>
    <definedName name="토목공사">{#N/A,#N/A,FALSE,"CCTV"}</definedName>
    <definedName name="토목공사계약3" localSheetId="11">{#N/A,#N/A,FALSE,"CCTV"}</definedName>
    <definedName name="토목공사계약3" localSheetId="4">{#N/A,#N/A,FALSE,"CCTV"}</definedName>
    <definedName name="토목공사계약3" localSheetId="7">{#N/A,#N/A,FALSE,"CCTV"}</definedName>
    <definedName name="토목공사계약3" localSheetId="6">{#N/A,#N/A,FALSE,"CCTV"}</definedName>
    <definedName name="토목공사계약3" localSheetId="16">{#N/A,#N/A,FALSE,"CCTV"}</definedName>
    <definedName name="토목공사계약3" localSheetId="9">{#N/A,#N/A,FALSE,"CCTV"}</definedName>
    <definedName name="토목공사계약3" localSheetId="8">{#N/A,#N/A,FALSE,"CCTV"}</definedName>
    <definedName name="토목공사계약3" localSheetId="1">{#N/A,#N/A,FALSE,"CCTV"}</definedName>
    <definedName name="토목공사계약3">{#N/A,#N/A,FALSE,"CCTV"}</definedName>
    <definedName name="토목설계" localSheetId="11">{#N/A,#N/A,FALSE,"골재소요량";#N/A,#N/A,FALSE,"골재소요량"}</definedName>
    <definedName name="토목설계" localSheetId="4">{#N/A,#N/A,FALSE,"골재소요량";#N/A,#N/A,FALSE,"골재소요량"}</definedName>
    <definedName name="토목설계" localSheetId="7">{#N/A,#N/A,FALSE,"골재소요량";#N/A,#N/A,FALSE,"골재소요량"}</definedName>
    <definedName name="토목설계" localSheetId="6">{#N/A,#N/A,FALSE,"골재소요량";#N/A,#N/A,FALSE,"골재소요량"}</definedName>
    <definedName name="토목설계" localSheetId="16">{#N/A,#N/A,FALSE,"골재소요량";#N/A,#N/A,FALSE,"골재소요량"}</definedName>
    <definedName name="토목설계" localSheetId="9">{#N/A,#N/A,FALSE,"골재소요량";#N/A,#N/A,FALSE,"골재소요량"}</definedName>
    <definedName name="토목설계" localSheetId="8">{#N/A,#N/A,FALSE,"골재소요량";#N/A,#N/A,FALSE,"골재소요량"}</definedName>
    <definedName name="토목설계" localSheetId="1">{#N/A,#N/A,FALSE,"골재소요량";#N/A,#N/A,FALSE,"골재소요량"}</definedName>
    <definedName name="토목설계">{#N/A,#N/A,FALSE,"골재소요량";#N/A,#N/A,FALSE,"골재소요량"}</definedName>
    <definedName name="토목집계표" localSheetId="11">{#N/A,#N/A,FALSE,"현장 NCR 분석";#N/A,#N/A,FALSE,"현장품질감사";#N/A,#N/A,FALSE,"현장품질감사"}</definedName>
    <definedName name="토목집계표" localSheetId="4">{#N/A,#N/A,FALSE,"현장 NCR 분석";#N/A,#N/A,FALSE,"현장품질감사";#N/A,#N/A,FALSE,"현장품질감사"}</definedName>
    <definedName name="토목집계표" localSheetId="7">{#N/A,#N/A,FALSE,"현장 NCR 분석";#N/A,#N/A,FALSE,"현장품질감사";#N/A,#N/A,FALSE,"현장품질감사"}</definedName>
    <definedName name="토목집계표" localSheetId="6">{#N/A,#N/A,FALSE,"현장 NCR 분석";#N/A,#N/A,FALSE,"현장품질감사";#N/A,#N/A,FALSE,"현장품질감사"}</definedName>
    <definedName name="토목집계표" localSheetId="16">{#N/A,#N/A,FALSE,"현장 NCR 분석";#N/A,#N/A,FALSE,"현장품질감사";#N/A,#N/A,FALSE,"현장품질감사"}</definedName>
    <definedName name="토목집계표" localSheetId="9">{#N/A,#N/A,FALSE,"현장 NCR 분석";#N/A,#N/A,FALSE,"현장품질감사";#N/A,#N/A,FALSE,"현장품질감사"}</definedName>
    <definedName name="토목집계표" localSheetId="8">{#N/A,#N/A,FALSE,"현장 NCR 분석";#N/A,#N/A,FALSE,"현장품질감사";#N/A,#N/A,FALSE,"현장품질감사"}</definedName>
    <definedName name="토목집계표" localSheetId="1">{#N/A,#N/A,FALSE,"현장 NCR 분석";#N/A,#N/A,FALSE,"현장품질감사";#N/A,#N/A,FALSE,"현장품질감사"}</definedName>
    <definedName name="토목집계표">{#N/A,#N/A,FALSE,"현장 NCR 분석";#N/A,#N/A,FALSE,"현장품질감사";#N/A,#N/A,FALSE,"현장품질감사"}</definedName>
    <definedName name="투3" localSheetId="11">{#N/A,#N/A,FALSE,"배수2"}</definedName>
    <definedName name="투3" localSheetId="4">{#N/A,#N/A,FALSE,"배수2"}</definedName>
    <definedName name="투3" localSheetId="7">{#N/A,#N/A,FALSE,"배수2"}</definedName>
    <definedName name="투3" localSheetId="6">{#N/A,#N/A,FALSE,"배수2"}</definedName>
    <definedName name="투3" localSheetId="16">{#N/A,#N/A,FALSE,"배수2"}</definedName>
    <definedName name="투3" localSheetId="9">{#N/A,#N/A,FALSE,"배수2"}</definedName>
    <definedName name="투3" localSheetId="8">{#N/A,#N/A,FALSE,"배수2"}</definedName>
    <definedName name="투3" localSheetId="1">{#N/A,#N/A,FALSE,"배수2"}</definedName>
    <definedName name="투3">{#N/A,#N/A,FALSE,"배수2"}</definedName>
    <definedName name="투찰표" localSheetId="11">{#N/A,#N/A,FALSE,"부대1"}</definedName>
    <definedName name="투찰표" localSheetId="4">{#N/A,#N/A,FALSE,"부대1"}</definedName>
    <definedName name="투찰표" localSheetId="7">{#N/A,#N/A,FALSE,"부대1"}</definedName>
    <definedName name="투찰표" localSheetId="6">{#N/A,#N/A,FALSE,"부대1"}</definedName>
    <definedName name="투찰표" localSheetId="16">{#N/A,#N/A,FALSE,"부대1"}</definedName>
    <definedName name="투찰표" localSheetId="9">{#N/A,#N/A,FALSE,"부대1"}</definedName>
    <definedName name="투찰표" localSheetId="8">{#N/A,#N/A,FALSE,"부대1"}</definedName>
    <definedName name="투찰표" localSheetId="1">{#N/A,#N/A,FALSE,"부대1"}</definedName>
    <definedName name="투찰표">{#N/A,#N/A,FALSE,"부대1"}</definedName>
    <definedName name="파일" localSheetId="0">#REF!</definedName>
    <definedName name="파일" localSheetId="11">#REF!</definedName>
    <definedName name="파일" localSheetId="4">#REF!</definedName>
    <definedName name="파일" localSheetId="7">#REF!</definedName>
    <definedName name="파일" localSheetId="5">#REF!</definedName>
    <definedName name="파일" localSheetId="6">#REF!</definedName>
    <definedName name="파일" localSheetId="16">#REF!</definedName>
    <definedName name="파일" localSheetId="9">#REF!</definedName>
    <definedName name="파일" localSheetId="12">#REF!</definedName>
    <definedName name="파일" localSheetId="13">#REF!</definedName>
    <definedName name="파일" localSheetId="15">#REF!</definedName>
    <definedName name="파일" localSheetId="10">#REF!</definedName>
    <definedName name="파일" localSheetId="8">#REF!</definedName>
    <definedName name="파일" localSheetId="1">#REF!</definedName>
    <definedName name="파일">#REF!</definedName>
    <definedName name="팔" localSheetId="0">#REF!</definedName>
    <definedName name="팔" localSheetId="11">#REF!</definedName>
    <definedName name="팔" localSheetId="4">#REF!</definedName>
    <definedName name="팔" localSheetId="7">#REF!</definedName>
    <definedName name="팔" localSheetId="5">#REF!</definedName>
    <definedName name="팔" localSheetId="6">#REF!</definedName>
    <definedName name="팔" localSheetId="16">#REF!</definedName>
    <definedName name="팔" localSheetId="9">#REF!</definedName>
    <definedName name="팔" localSheetId="12">#REF!</definedName>
    <definedName name="팔" localSheetId="13">#REF!</definedName>
    <definedName name="팔" localSheetId="15">#REF!</definedName>
    <definedName name="팔" localSheetId="10">#REF!</definedName>
    <definedName name="팔" localSheetId="8">#REF!</definedName>
    <definedName name="팔" localSheetId="1">#REF!</definedName>
    <definedName name="팔">#REF!</definedName>
    <definedName name="평가" localSheetId="11">{#N/A,#N/A,TRUE,"대 차 대 조 표"}</definedName>
    <definedName name="평가" localSheetId="4">{#N/A,#N/A,TRUE,"대 차 대 조 표"}</definedName>
    <definedName name="평가" localSheetId="7">{#N/A,#N/A,TRUE,"대 차 대 조 표"}</definedName>
    <definedName name="평가" localSheetId="6">{#N/A,#N/A,TRUE,"대 차 대 조 표"}</definedName>
    <definedName name="평가" localSheetId="16">{#N/A,#N/A,TRUE,"대 차 대 조 표"}</definedName>
    <definedName name="평가" localSheetId="9">{#N/A,#N/A,TRUE,"대 차 대 조 표"}</definedName>
    <definedName name="평가" localSheetId="8">{#N/A,#N/A,TRUE,"대 차 대 조 표"}</definedName>
    <definedName name="평가" localSheetId="1">{#N/A,#N/A,TRUE,"대 차 대 조 표"}</definedName>
    <definedName name="평가">{#N/A,#N/A,TRUE,"대 차 대 조 표"}</definedName>
    <definedName name="표"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지" localSheetId="0">#REF!</definedName>
    <definedName name="표지" localSheetId="11">#REF!</definedName>
    <definedName name="표지" localSheetId="4">#REF!</definedName>
    <definedName name="표지" localSheetId="7">#REF!</definedName>
    <definedName name="표지" localSheetId="5">#REF!</definedName>
    <definedName name="표지" localSheetId="6">#REF!</definedName>
    <definedName name="표지" localSheetId="16">#REF!</definedName>
    <definedName name="표지" localSheetId="9">#REF!</definedName>
    <definedName name="표지" localSheetId="12">#REF!</definedName>
    <definedName name="표지" localSheetId="13">#REF!</definedName>
    <definedName name="표지" localSheetId="15">#REF!</definedName>
    <definedName name="표지" localSheetId="10">#REF!</definedName>
    <definedName name="표지" localSheetId="8">#REF!</definedName>
    <definedName name="표지" localSheetId="1">#REF!</definedName>
    <definedName name="표지">#REF!</definedName>
    <definedName name="표지2" localSheetId="0">#REF!</definedName>
    <definedName name="표지2" localSheetId="11">#REF!</definedName>
    <definedName name="표지2" localSheetId="4">#REF!</definedName>
    <definedName name="표지2" localSheetId="7">#REF!</definedName>
    <definedName name="표지2" localSheetId="5">#REF!</definedName>
    <definedName name="표지2" localSheetId="6">#REF!</definedName>
    <definedName name="표지2" localSheetId="16">#REF!</definedName>
    <definedName name="표지2" localSheetId="9">#REF!</definedName>
    <definedName name="표지2" localSheetId="12">#REF!</definedName>
    <definedName name="표지2" localSheetId="13">#REF!</definedName>
    <definedName name="표지2" localSheetId="15">#REF!</definedName>
    <definedName name="표지2" localSheetId="10">#REF!</definedName>
    <definedName name="표지2" localSheetId="8">#REF!</definedName>
    <definedName name="표지2" localSheetId="1">#REF!</definedName>
    <definedName name="표지2">#REF!</definedName>
    <definedName name="품1"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ㄹ오하ㅓ"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8">#REF!</definedName>
    <definedName name="ㅎㄹ오하ㅓ"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ㅀ"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ㅇ"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ㅎㅎ"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도" localSheetId="11">{#N/A,#N/A,FALSE,"이정표"}</definedName>
    <definedName name="하도" localSheetId="4">{#N/A,#N/A,FALSE,"이정표"}</definedName>
    <definedName name="하도" localSheetId="7">{#N/A,#N/A,FALSE,"이정표"}</definedName>
    <definedName name="하도" localSheetId="6">{#N/A,#N/A,FALSE,"이정표"}</definedName>
    <definedName name="하도" localSheetId="16">{#N/A,#N/A,FALSE,"이정표"}</definedName>
    <definedName name="하도" localSheetId="9">{#N/A,#N/A,FALSE,"이정표"}</definedName>
    <definedName name="하도" localSheetId="8">{#N/A,#N/A,FALSE,"이정표"}</definedName>
    <definedName name="하도" localSheetId="1">{#N/A,#N/A,FALSE,"이정표"}</definedName>
    <definedName name="하도">{#N/A,#N/A,FALSE,"이정표"}</definedName>
    <definedName name="하도사"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8">#REF!</definedName>
    <definedName name="하도사"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반기절감액" localSheetId="1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4">{#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7">{#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16">{#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9">{#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8">{#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수도2"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하" localSheetId="0">[27]날개벽수량표!#REF!</definedName>
    <definedName name="하하" localSheetId="11">[27]날개벽수량표!#REF!</definedName>
    <definedName name="하하" localSheetId="4">[27]날개벽수량표!#REF!</definedName>
    <definedName name="하하" localSheetId="7">[27]날개벽수량표!#REF!</definedName>
    <definedName name="하하" localSheetId="5">[27]날개벽수량표!#REF!</definedName>
    <definedName name="하하" localSheetId="6">[27]날개벽수량표!#REF!</definedName>
    <definedName name="하하" localSheetId="16">[27]날개벽수량표!#REF!</definedName>
    <definedName name="하하" localSheetId="9">[27]날개벽수량표!#REF!</definedName>
    <definedName name="하하" localSheetId="12">[27]날개벽수량표!#REF!</definedName>
    <definedName name="하하" localSheetId="13">[27]날개벽수량표!#REF!</definedName>
    <definedName name="하하" localSheetId="15">[27]날개벽수량표!#REF!</definedName>
    <definedName name="하하" localSheetId="10">[27]날개벽수량표!#REF!</definedName>
    <definedName name="하하" localSheetId="1">[27]날개벽수량표!#REF!</definedName>
    <definedName name="하하">[27]날개벽수량표!#REF!</definedName>
    <definedName name="하한선" localSheetId="11">{#N/A,#N/A,FALSE,"배수2"}</definedName>
    <definedName name="하한선" localSheetId="4">{#N/A,#N/A,FALSE,"배수2"}</definedName>
    <definedName name="하한선" localSheetId="7">{#N/A,#N/A,FALSE,"배수2"}</definedName>
    <definedName name="하한선" localSheetId="6">{#N/A,#N/A,FALSE,"배수2"}</definedName>
    <definedName name="하한선" localSheetId="16">{#N/A,#N/A,FALSE,"배수2"}</definedName>
    <definedName name="하한선" localSheetId="9">{#N/A,#N/A,FALSE,"배수2"}</definedName>
    <definedName name="하한선" localSheetId="8">{#N/A,#N/A,FALSE,"배수2"}</definedName>
    <definedName name="하한선" localSheetId="1">{#N/A,#N/A,FALSE,"배수2"}</definedName>
    <definedName name="하한선">{#N/A,#N/A,FALSE,"배수2"}</definedName>
    <definedName name="한" localSheetId="0">#REF!</definedName>
    <definedName name="한" localSheetId="11">#REF!</definedName>
    <definedName name="한" localSheetId="4">#REF!</definedName>
    <definedName name="한" localSheetId="7">#REF!</definedName>
    <definedName name="한" localSheetId="5">#REF!</definedName>
    <definedName name="한" localSheetId="6">#REF!</definedName>
    <definedName name="한" localSheetId="16">#REF!</definedName>
    <definedName name="한" localSheetId="9">#REF!</definedName>
    <definedName name="한" localSheetId="12">#REF!</definedName>
    <definedName name="한" localSheetId="13">#REF!</definedName>
    <definedName name="한" localSheetId="15">#REF!</definedName>
    <definedName name="한" localSheetId="10">#REF!</definedName>
    <definedName name="한" localSheetId="8">#REF!</definedName>
    <definedName name="한" localSheetId="1">#REF!</definedName>
    <definedName name="한">#REF!</definedName>
    <definedName name="햐ㅓㅈ바허ㅏㅣ농하ㅗㅎ" localSheetId="11">{#N/A,#N/A,FALSE,"CCTV"}</definedName>
    <definedName name="햐ㅓㅈ바허ㅏㅣ농하ㅗㅎ" localSheetId="4">{#N/A,#N/A,FALSE,"CCTV"}</definedName>
    <definedName name="햐ㅓㅈ바허ㅏㅣ농하ㅗㅎ" localSheetId="7">{#N/A,#N/A,FALSE,"CCTV"}</definedName>
    <definedName name="햐ㅓㅈ바허ㅏㅣ농하ㅗㅎ" localSheetId="6">{#N/A,#N/A,FALSE,"CCTV"}</definedName>
    <definedName name="햐ㅓㅈ바허ㅏㅣ농하ㅗㅎ" localSheetId="16">{#N/A,#N/A,FALSE,"CCTV"}</definedName>
    <definedName name="햐ㅓㅈ바허ㅏㅣ농하ㅗㅎ" localSheetId="9">{#N/A,#N/A,FALSE,"CCTV"}</definedName>
    <definedName name="햐ㅓㅈ바허ㅏㅣ농하ㅗㅎ" localSheetId="8">{#N/A,#N/A,FALSE,"CCTV"}</definedName>
    <definedName name="햐ㅓㅈ바허ㅏㅣ농하ㅗㅎ" localSheetId="1">{#N/A,#N/A,FALSE,"CCTV"}</definedName>
    <definedName name="햐ㅓㅈ바허ㅏㅣ농하ㅗㅎ">{#N/A,#N/A,FALSE,"CCTV"}</definedName>
    <definedName name="현조" localSheetId="11">#REF!</definedName>
    <definedName name="현조" localSheetId="4">#REF!</definedName>
    <definedName name="현조" localSheetId="7">#REF!</definedName>
    <definedName name="현조" localSheetId="5">#REF!</definedName>
    <definedName name="현조" localSheetId="6">#REF!</definedName>
    <definedName name="현조" localSheetId="16">#REF!</definedName>
    <definedName name="현조" localSheetId="9">#REF!</definedName>
    <definedName name="현조" localSheetId="12">#REF!</definedName>
    <definedName name="현조" localSheetId="13">#REF!</definedName>
    <definedName name="현조" localSheetId="15">#REF!</definedName>
    <definedName name="현조" localSheetId="10">#REF!</definedName>
    <definedName name="현조" localSheetId="8">#REF!</definedName>
    <definedName name="현조" localSheetId="1">#REF!</definedName>
    <definedName name="현조">#REF!</definedName>
    <definedName name="협" localSheetId="11">{#N/A,#N/A,FALSE,"배수2"}</definedName>
    <definedName name="협" localSheetId="4">{#N/A,#N/A,FALSE,"배수2"}</definedName>
    <definedName name="협" localSheetId="7">{#N/A,#N/A,FALSE,"배수2"}</definedName>
    <definedName name="협" localSheetId="6">{#N/A,#N/A,FALSE,"배수2"}</definedName>
    <definedName name="협" localSheetId="16">{#N/A,#N/A,FALSE,"배수2"}</definedName>
    <definedName name="협" localSheetId="9">{#N/A,#N/A,FALSE,"배수2"}</definedName>
    <definedName name="협" localSheetId="8">{#N/A,#N/A,FALSE,"배수2"}</definedName>
    <definedName name="협" localSheetId="1">{#N/A,#N/A,FALSE,"배수2"}</definedName>
    <definedName name="협">{#N/A,#N/A,FALSE,"배수2"}</definedName>
    <definedName name="협력" localSheetId="11">{#N/A,#N/A,FALSE,"포장2"}</definedName>
    <definedName name="협력" localSheetId="4">{#N/A,#N/A,FALSE,"포장2"}</definedName>
    <definedName name="협력" localSheetId="7">{#N/A,#N/A,FALSE,"포장2"}</definedName>
    <definedName name="협력" localSheetId="6">{#N/A,#N/A,FALSE,"포장2"}</definedName>
    <definedName name="협력" localSheetId="16">{#N/A,#N/A,FALSE,"포장2"}</definedName>
    <definedName name="협력" localSheetId="9">{#N/A,#N/A,FALSE,"포장2"}</definedName>
    <definedName name="협력" localSheetId="8">{#N/A,#N/A,FALSE,"포장2"}</definedName>
    <definedName name="협력" localSheetId="1">{#N/A,#N/A,FALSE,"포장2"}</definedName>
    <definedName name="협력">{#N/A,#N/A,FALSE,"포장2"}</definedName>
    <definedName name="협력1" localSheetId="1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7">{#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6">{#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9">{#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8">{#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localSheetId="11">{#N/A,#N/A,FALSE,"포장2"}</definedName>
    <definedName name="협력업체" localSheetId="4">{#N/A,#N/A,FALSE,"포장2"}</definedName>
    <definedName name="협력업체" localSheetId="7">{#N/A,#N/A,FALSE,"포장2"}</definedName>
    <definedName name="협력업체" localSheetId="6">{#N/A,#N/A,FALSE,"포장2"}</definedName>
    <definedName name="협력업체" localSheetId="16">{#N/A,#N/A,FALSE,"포장2"}</definedName>
    <definedName name="협력업체" localSheetId="9">{#N/A,#N/A,FALSE,"포장2"}</definedName>
    <definedName name="협력업체" localSheetId="8">{#N/A,#N/A,FALSE,"포장2"}</definedName>
    <definedName name="협력업체" localSheetId="1">{#N/A,#N/A,FALSE,"포장2"}</definedName>
    <definedName name="협력업체">{#N/A,#N/A,FALSE,"포장2"}</definedName>
    <definedName name="협철" localSheetId="11">{#N/A,#N/A,FALSE,"포장2"}</definedName>
    <definedName name="협철" localSheetId="4">{#N/A,#N/A,FALSE,"포장2"}</definedName>
    <definedName name="협철" localSheetId="7">{#N/A,#N/A,FALSE,"포장2"}</definedName>
    <definedName name="협철" localSheetId="6">{#N/A,#N/A,FALSE,"포장2"}</definedName>
    <definedName name="협철" localSheetId="16">{#N/A,#N/A,FALSE,"포장2"}</definedName>
    <definedName name="협철" localSheetId="9">{#N/A,#N/A,FALSE,"포장2"}</definedName>
    <definedName name="협철" localSheetId="8">{#N/A,#N/A,FALSE,"포장2"}</definedName>
    <definedName name="협철" localSheetId="1">{#N/A,#N/A,FALSE,"포장2"}</definedName>
    <definedName name="협철">{#N/A,#N/A,FALSE,"포장2"}</definedName>
    <definedName name="협토" localSheetId="11">{#N/A,#N/A,FALSE,"포장1";#N/A,#N/A,FALSE,"포장1"}</definedName>
    <definedName name="협토" localSheetId="4">{#N/A,#N/A,FALSE,"포장1";#N/A,#N/A,FALSE,"포장1"}</definedName>
    <definedName name="협토" localSheetId="7">{#N/A,#N/A,FALSE,"포장1";#N/A,#N/A,FALSE,"포장1"}</definedName>
    <definedName name="협토" localSheetId="6">{#N/A,#N/A,FALSE,"포장1";#N/A,#N/A,FALSE,"포장1"}</definedName>
    <definedName name="협토" localSheetId="16">{#N/A,#N/A,FALSE,"포장1";#N/A,#N/A,FALSE,"포장1"}</definedName>
    <definedName name="협토" localSheetId="9">{#N/A,#N/A,FALSE,"포장1";#N/A,#N/A,FALSE,"포장1"}</definedName>
    <definedName name="협토" localSheetId="8">{#N/A,#N/A,FALSE,"포장1";#N/A,#N/A,FALSE,"포장1"}</definedName>
    <definedName name="협토" localSheetId="1">{#N/A,#N/A,FALSE,"포장1";#N/A,#N/A,FALSE,"포장1"}</definedName>
    <definedName name="협토">{#N/A,#N/A,FALSE,"포장1";#N/A,#N/A,FALSE,"포장1"}</definedName>
    <definedName name="협토1" localSheetId="11">{#N/A,#N/A,FALSE,"포장2"}</definedName>
    <definedName name="협토1" localSheetId="4">{#N/A,#N/A,FALSE,"포장2"}</definedName>
    <definedName name="협토1" localSheetId="7">{#N/A,#N/A,FALSE,"포장2"}</definedName>
    <definedName name="협토1" localSheetId="6">{#N/A,#N/A,FALSE,"포장2"}</definedName>
    <definedName name="협토1" localSheetId="16">{#N/A,#N/A,FALSE,"포장2"}</definedName>
    <definedName name="협토1" localSheetId="9">{#N/A,#N/A,FALSE,"포장2"}</definedName>
    <definedName name="협토1" localSheetId="8">{#N/A,#N/A,FALSE,"포장2"}</definedName>
    <definedName name="협토1" localSheetId="1">{#N/A,#N/A,FALSE,"포장2"}</definedName>
    <definedName name="협토1">{#N/A,#N/A,FALSE,"포장2"}</definedName>
    <definedName name="협토자재" localSheetId="11">{#N/A,#N/A,FALSE,"포장2"}</definedName>
    <definedName name="협토자재" localSheetId="4">{#N/A,#N/A,FALSE,"포장2"}</definedName>
    <definedName name="협토자재" localSheetId="7">{#N/A,#N/A,FALSE,"포장2"}</definedName>
    <definedName name="협토자재" localSheetId="6">{#N/A,#N/A,FALSE,"포장2"}</definedName>
    <definedName name="협토자재" localSheetId="16">{#N/A,#N/A,FALSE,"포장2"}</definedName>
    <definedName name="협토자재" localSheetId="9">{#N/A,#N/A,FALSE,"포장2"}</definedName>
    <definedName name="협토자재" localSheetId="8">{#N/A,#N/A,FALSE,"포장2"}</definedName>
    <definedName name="협토자재" localSheetId="1">{#N/A,#N/A,FALSE,"포장2"}</definedName>
    <definedName name="협토자재">{#N/A,#N/A,FALSE,"포장2"}</definedName>
    <definedName name="형제" localSheetId="11">{#N/A,#N/A,FALSE,"포장2"}</definedName>
    <definedName name="형제" localSheetId="4">{#N/A,#N/A,FALSE,"포장2"}</definedName>
    <definedName name="형제" localSheetId="7">{#N/A,#N/A,FALSE,"포장2"}</definedName>
    <definedName name="형제" localSheetId="6">{#N/A,#N/A,FALSE,"포장2"}</definedName>
    <definedName name="형제" localSheetId="16">{#N/A,#N/A,FALSE,"포장2"}</definedName>
    <definedName name="형제" localSheetId="9">{#N/A,#N/A,FALSE,"포장2"}</definedName>
    <definedName name="형제" localSheetId="8">{#N/A,#N/A,FALSE,"포장2"}</definedName>
    <definedName name="형제" localSheetId="1">{#N/A,#N/A,FALSE,"포장2"}</definedName>
    <definedName name="형제">{#N/A,#N/A,FALSE,"포장2"}</definedName>
    <definedName name="호ㅓㅕㅏ6ㅅ서ㅛㅓ" localSheetId="0">[37]입찰안!#REF!</definedName>
    <definedName name="호ㅓㅕㅏ6ㅅ서ㅛㅓ" localSheetId="11">[37]입찰안!#REF!</definedName>
    <definedName name="호ㅓㅕㅏ6ㅅ서ㅛㅓ" localSheetId="4">[37]입찰안!#REF!</definedName>
    <definedName name="호ㅓㅕㅏ6ㅅ서ㅛㅓ" localSheetId="7">[37]입찰안!#REF!</definedName>
    <definedName name="호ㅓㅕㅏ6ㅅ서ㅛㅓ" localSheetId="5">[37]입찰안!#REF!</definedName>
    <definedName name="호ㅓㅕㅏ6ㅅ서ㅛㅓ" localSheetId="6">[37]입찰안!#REF!</definedName>
    <definedName name="호ㅓㅕㅏ6ㅅ서ㅛㅓ" localSheetId="16">[37]입찰안!#REF!</definedName>
    <definedName name="호ㅓㅕㅏ6ㅅ서ㅛㅓ" localSheetId="9">[37]입찰안!#REF!</definedName>
    <definedName name="호ㅓㅕㅏ6ㅅ서ㅛㅓ" localSheetId="12">[37]입찰안!#REF!</definedName>
    <definedName name="호ㅓㅕㅏ6ㅅ서ㅛㅓ" localSheetId="13">[37]입찰안!#REF!</definedName>
    <definedName name="호ㅓㅕㅏ6ㅅ서ㅛㅓ" localSheetId="15">[37]입찰안!#REF!</definedName>
    <definedName name="호ㅓㅕㅏ6ㅅ서ㅛㅓ" localSheetId="10">[37]입찰안!#REF!</definedName>
    <definedName name="호ㅓㅕㅏ6ㅅ서ㅛㅓ" localSheetId="1">[37]입찰안!#REF!</definedName>
    <definedName name="호ㅓㅕㅏ6ㅅ서ㅛㅓ">[37]입찰안!#REF!</definedName>
    <definedName name="화" localSheetId="11">{#N/A,#N/A,FALSE,"기안지";#N/A,#N/A,FALSE,"통신지"}</definedName>
    <definedName name="화" localSheetId="4">{#N/A,#N/A,FALSE,"기안지";#N/A,#N/A,FALSE,"통신지"}</definedName>
    <definedName name="화" localSheetId="7">{#N/A,#N/A,FALSE,"기안지";#N/A,#N/A,FALSE,"통신지"}</definedName>
    <definedName name="화" localSheetId="6">{#N/A,#N/A,FALSE,"기안지";#N/A,#N/A,FALSE,"통신지"}</definedName>
    <definedName name="화" localSheetId="16">{#N/A,#N/A,FALSE,"기안지";#N/A,#N/A,FALSE,"통신지"}</definedName>
    <definedName name="화" localSheetId="9">{#N/A,#N/A,FALSE,"기안지";#N/A,#N/A,FALSE,"통신지"}</definedName>
    <definedName name="화" localSheetId="8">{#N/A,#N/A,FALSE,"기안지";#N/A,#N/A,FALSE,"통신지"}</definedName>
    <definedName name="화" localSheetId="1">{#N/A,#N/A,FALSE,"기안지";#N/A,#N/A,FALSE,"통신지"}</definedName>
    <definedName name="화">{#N/A,#N/A,FALSE,"기안지";#N/A,#N/A,FALSE,"통신지"}</definedName>
    <definedName name="흄관" localSheetId="11">{#N/A,#N/A,FALSE,"기안지";#N/A,#N/A,FALSE,"통신지"}</definedName>
    <definedName name="흄관" localSheetId="4">{#N/A,#N/A,FALSE,"기안지";#N/A,#N/A,FALSE,"통신지"}</definedName>
    <definedName name="흄관" localSheetId="7">{#N/A,#N/A,FALSE,"기안지";#N/A,#N/A,FALSE,"통신지"}</definedName>
    <definedName name="흄관" localSheetId="6">{#N/A,#N/A,FALSE,"기안지";#N/A,#N/A,FALSE,"통신지"}</definedName>
    <definedName name="흄관" localSheetId="16">{#N/A,#N/A,FALSE,"기안지";#N/A,#N/A,FALSE,"통신지"}</definedName>
    <definedName name="흄관" localSheetId="9">{#N/A,#N/A,FALSE,"기안지";#N/A,#N/A,FALSE,"통신지"}</definedName>
    <definedName name="흄관" localSheetId="8">{#N/A,#N/A,FALSE,"기안지";#N/A,#N/A,FALSE,"통신지"}</definedName>
    <definedName name="흄관" localSheetId="1">{#N/A,#N/A,FALSE,"기안지";#N/A,#N/A,FALSE,"통신지"}</definedName>
    <definedName name="흄관">{#N/A,#N/A,FALSE,"기안지";#N/A,#N/A,FALSE,"통신지"}</definedName>
    <definedName name="ㅏㅏㅏ"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[29]실행철강하도!$A$1:$A$4</definedName>
    <definedName name="ㅓ난"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 localSheetId="0">[38]집계표!#REF!</definedName>
    <definedName name="ㅔㅔ" localSheetId="11">[38]집계표!#REF!</definedName>
    <definedName name="ㅔㅔ" localSheetId="4">[38]집계표!#REF!</definedName>
    <definedName name="ㅔㅔ" localSheetId="7">[38]집계표!#REF!</definedName>
    <definedName name="ㅔㅔ" localSheetId="5">[38]집계표!#REF!</definedName>
    <definedName name="ㅔㅔ" localSheetId="6">[38]집계표!#REF!</definedName>
    <definedName name="ㅔㅔ" localSheetId="16">[38]집계표!#REF!</definedName>
    <definedName name="ㅔㅔ" localSheetId="9">[38]집계표!#REF!</definedName>
    <definedName name="ㅔㅔ" localSheetId="12">[38]집계표!#REF!</definedName>
    <definedName name="ㅔㅔ" localSheetId="13">[38]집계표!#REF!</definedName>
    <definedName name="ㅔㅔ" localSheetId="15">[38]집계표!#REF!</definedName>
    <definedName name="ㅔㅔ" localSheetId="10">[38]집계표!#REF!</definedName>
    <definedName name="ㅔㅔ" localSheetId="1">[38]집계표!#REF!</definedName>
    <definedName name="ㅔㅔ">[38]집계표!#REF!</definedName>
    <definedName name="ㅗ마ㅓ리"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하ㅣㄴ어ㅗ뢔ㅑㅇㅈ" localSheetId="11">{#N/A,#N/A,FALSE,"CCTV"}</definedName>
    <definedName name="ㅗ하ㅣㄴ어ㅗ뢔ㅑㅇㅈ" localSheetId="4">{#N/A,#N/A,FALSE,"CCTV"}</definedName>
    <definedName name="ㅗ하ㅣㄴ어ㅗ뢔ㅑㅇㅈ" localSheetId="7">{#N/A,#N/A,FALSE,"CCTV"}</definedName>
    <definedName name="ㅗ하ㅣㄴ어ㅗ뢔ㅑㅇㅈ" localSheetId="6">{#N/A,#N/A,FALSE,"CCTV"}</definedName>
    <definedName name="ㅗ하ㅣㄴ어ㅗ뢔ㅑㅇㅈ" localSheetId="16">{#N/A,#N/A,FALSE,"CCTV"}</definedName>
    <definedName name="ㅗ하ㅣㄴ어ㅗ뢔ㅑㅇㅈ" localSheetId="9">{#N/A,#N/A,FALSE,"CCTV"}</definedName>
    <definedName name="ㅗ하ㅣㄴ어ㅗ뢔ㅑㅇㅈ" localSheetId="8">{#N/A,#N/A,FALSE,"CCTV"}</definedName>
    <definedName name="ㅗ하ㅣㄴ어ㅗ뢔ㅑㅇㅈ" localSheetId="1">{#N/A,#N/A,FALSE,"CCTV"}</definedName>
    <definedName name="ㅗ하ㅣㄴ어ㅗ뢔ㅑㅇㅈ">{#N/A,#N/A,FALSE,"CCTV"}</definedName>
    <definedName name="ㅗㅗㅗ"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8">#REF!</definedName>
    <definedName name="ㅜ"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8">{#N/A,#N/A,FALSE,"총괄표지";#N/A,#N/A,FALSE,"표지";#N/A,#N/A,FALSE,"총표지";#N/A,#N/A,FALSE,"집계(총괄)";#N/A,#N/A,FALSE,"집계(토목)";#N/A,#N/A,FALSE,"집계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実行" localSheetId="0">{"'Sheet1'!$L$16"}</definedName>
    <definedName name="実行" localSheetId="11">{"'Sheet1'!$L$16"}</definedName>
    <definedName name="実行" localSheetId="4">{"'Sheet1'!$L$16"}</definedName>
    <definedName name="実行" localSheetId="7">{"'Sheet1'!$L$16"}</definedName>
    <definedName name="実行" localSheetId="6">{"'Sheet1'!$L$16"}</definedName>
    <definedName name="実行" localSheetId="16">{"'Sheet1'!$L$16"}</definedName>
    <definedName name="実行" localSheetId="9">{"'Sheet1'!$L$16"}</definedName>
    <definedName name="実行" localSheetId="8">{"'Sheet1'!$L$16"}</definedName>
    <definedName name="実行" localSheetId="1">{"'Sheet1'!$L$16"}</definedName>
    <definedName name="実行">{"'Sheet1'!$L$16"}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3" l="1"/>
  <c r="D8" i="3"/>
  <c r="S232" i="18" l="1"/>
  <c r="R232" i="18"/>
  <c r="Q232" i="18"/>
  <c r="P232" i="18"/>
  <c r="N232" i="18"/>
  <c r="L232" i="18"/>
  <c r="S231" i="18"/>
  <c r="R231" i="18"/>
  <c r="Q231" i="18"/>
  <c r="P231" i="18"/>
  <c r="N231" i="18"/>
  <c r="S224" i="18"/>
  <c r="R224" i="18"/>
  <c r="Q224" i="18"/>
  <c r="P224" i="18"/>
  <c r="N224" i="18"/>
  <c r="S223" i="18"/>
  <c r="R223" i="18"/>
  <c r="Q223" i="18"/>
  <c r="P223" i="18"/>
  <c r="N223" i="18"/>
  <c r="S219" i="18"/>
  <c r="R219" i="18"/>
  <c r="Q219" i="18"/>
  <c r="P219" i="18"/>
  <c r="N219" i="18"/>
  <c r="S218" i="18"/>
  <c r="R218" i="18"/>
  <c r="Q218" i="18"/>
  <c r="P218" i="18"/>
  <c r="N218" i="18"/>
  <c r="S214" i="18"/>
  <c r="R214" i="18"/>
  <c r="Q214" i="18"/>
  <c r="P214" i="18"/>
  <c r="N214" i="18"/>
  <c r="S197" i="18"/>
  <c r="R197" i="18"/>
  <c r="Q197" i="18"/>
  <c r="P197" i="18"/>
  <c r="N197" i="18"/>
  <c r="S191" i="18"/>
  <c r="R191" i="18"/>
  <c r="Q191" i="18"/>
  <c r="P191" i="18"/>
  <c r="N191" i="18"/>
  <c r="S190" i="18"/>
  <c r="R190" i="18"/>
  <c r="Q190" i="18"/>
  <c r="P190" i="18"/>
  <c r="N190" i="18"/>
  <c r="S189" i="18"/>
  <c r="R189" i="18"/>
  <c r="Q189" i="18"/>
  <c r="P189" i="18"/>
  <c r="N189" i="18"/>
  <c r="S188" i="18"/>
  <c r="R188" i="18"/>
  <c r="Q188" i="18"/>
  <c r="P188" i="18"/>
  <c r="N188" i="18"/>
  <c r="S187" i="18"/>
  <c r="R187" i="18"/>
  <c r="Q187" i="18"/>
  <c r="P187" i="18"/>
  <c r="N187" i="18"/>
  <c r="S186" i="18"/>
  <c r="R186" i="18"/>
  <c r="Q186" i="18"/>
  <c r="P186" i="18"/>
  <c r="N186" i="18"/>
  <c r="S185" i="18"/>
  <c r="R185" i="18"/>
  <c r="Q185" i="18"/>
  <c r="P185" i="18"/>
  <c r="N185" i="18"/>
  <c r="S183" i="18"/>
  <c r="R183" i="18"/>
  <c r="P183" i="18"/>
  <c r="N183" i="18"/>
  <c r="S181" i="18"/>
  <c r="R181" i="18"/>
  <c r="Q181" i="18"/>
  <c r="P181" i="18"/>
  <c r="N181" i="18"/>
  <c r="S180" i="18"/>
  <c r="R180" i="18"/>
  <c r="Q180" i="18"/>
  <c r="P180" i="18"/>
  <c r="N180" i="18"/>
  <c r="S179" i="18"/>
  <c r="R179" i="18"/>
  <c r="Q179" i="18"/>
  <c r="P179" i="18"/>
  <c r="N179" i="18"/>
  <c r="S178" i="18"/>
  <c r="R178" i="18"/>
  <c r="Q178" i="18"/>
  <c r="P178" i="18"/>
  <c r="N178" i="18"/>
  <c r="S177" i="18"/>
  <c r="R177" i="18"/>
  <c r="Q177" i="18"/>
  <c r="P177" i="18"/>
  <c r="N177" i="18"/>
  <c r="S176" i="18"/>
  <c r="R176" i="18"/>
  <c r="Q176" i="18"/>
  <c r="P176" i="18"/>
  <c r="N176" i="18"/>
  <c r="S175" i="18"/>
  <c r="R175" i="18"/>
  <c r="Q175" i="18"/>
  <c r="P175" i="18"/>
  <c r="N175" i="18"/>
  <c r="S174" i="18"/>
  <c r="R174" i="18"/>
  <c r="Q174" i="18"/>
  <c r="P174" i="18"/>
  <c r="N174" i="18"/>
  <c r="S173" i="18"/>
  <c r="R173" i="18"/>
  <c r="Q173" i="18"/>
  <c r="P173" i="18"/>
  <c r="N173" i="18"/>
  <c r="S172" i="18"/>
  <c r="R172" i="18"/>
  <c r="Q172" i="18"/>
  <c r="P172" i="18"/>
  <c r="N172" i="18"/>
  <c r="S171" i="18"/>
  <c r="R171" i="18"/>
  <c r="Q171" i="18"/>
  <c r="P171" i="18"/>
  <c r="N171" i="18"/>
  <c r="S169" i="18"/>
  <c r="R169" i="18"/>
  <c r="Q169" i="18"/>
  <c r="P169" i="18"/>
  <c r="N169" i="18"/>
  <c r="S167" i="18"/>
  <c r="R167" i="18"/>
  <c r="Q167" i="18"/>
  <c r="P167" i="18"/>
  <c r="N167" i="18"/>
  <c r="S166" i="18"/>
  <c r="R166" i="18"/>
  <c r="Q166" i="18"/>
  <c r="P166" i="18"/>
  <c r="N166" i="18"/>
  <c r="S164" i="18"/>
  <c r="R164" i="18"/>
  <c r="Q164" i="18"/>
  <c r="P164" i="18"/>
  <c r="N164" i="18"/>
  <c r="S163" i="18"/>
  <c r="R163" i="18"/>
  <c r="Q163" i="18"/>
  <c r="P163" i="18"/>
  <c r="N163" i="18"/>
  <c r="S162" i="18"/>
  <c r="R162" i="18"/>
  <c r="Q162" i="18"/>
  <c r="P162" i="18"/>
  <c r="N162" i="18"/>
  <c r="S161" i="18"/>
  <c r="R161" i="18"/>
  <c r="Q161" i="18"/>
  <c r="P161" i="18"/>
  <c r="N161" i="18"/>
  <c r="S160" i="18"/>
  <c r="R160" i="18"/>
  <c r="Q160" i="18"/>
  <c r="P160" i="18"/>
  <c r="N160" i="18"/>
  <c r="S159" i="18"/>
  <c r="R159" i="18"/>
  <c r="Q159" i="18"/>
  <c r="P159" i="18"/>
  <c r="N159" i="18"/>
  <c r="S158" i="18"/>
  <c r="R158" i="18"/>
  <c r="Q158" i="18"/>
  <c r="P158" i="18"/>
  <c r="N158" i="18"/>
  <c r="S156" i="18"/>
  <c r="R156" i="18"/>
  <c r="P156" i="18"/>
  <c r="N156" i="18"/>
  <c r="S154" i="18"/>
  <c r="R154" i="18"/>
  <c r="Q154" i="18"/>
  <c r="P154" i="18"/>
  <c r="N154" i="18"/>
  <c r="S153" i="18"/>
  <c r="R153" i="18"/>
  <c r="Q153" i="18"/>
  <c r="P153" i="18"/>
  <c r="N153" i="18"/>
  <c r="S152" i="18"/>
  <c r="R152" i="18"/>
  <c r="Q152" i="18"/>
  <c r="P152" i="18"/>
  <c r="N152" i="18"/>
  <c r="S151" i="18"/>
  <c r="R151" i="18"/>
  <c r="Q151" i="18"/>
  <c r="P151" i="18"/>
  <c r="N151" i="18"/>
  <c r="S150" i="18"/>
  <c r="R150" i="18"/>
  <c r="Q150" i="18"/>
  <c r="P150" i="18"/>
  <c r="N150" i="18"/>
  <c r="S149" i="18"/>
  <c r="R149" i="18"/>
  <c r="Q149" i="18"/>
  <c r="P149" i="18"/>
  <c r="N149" i="18"/>
  <c r="S148" i="18"/>
  <c r="R148" i="18"/>
  <c r="Q148" i="18"/>
  <c r="P148" i="18"/>
  <c r="N148" i="18"/>
  <c r="S147" i="18"/>
  <c r="R147" i="18"/>
  <c r="Q147" i="18"/>
  <c r="P147" i="18"/>
  <c r="N147" i="18"/>
  <c r="S146" i="18"/>
  <c r="R146" i="18"/>
  <c r="Q146" i="18"/>
  <c r="P146" i="18"/>
  <c r="N146" i="18"/>
  <c r="S145" i="18"/>
  <c r="R145" i="18"/>
  <c r="Q145" i="18"/>
  <c r="P145" i="18"/>
  <c r="N145" i="18"/>
  <c r="S144" i="18"/>
  <c r="R144" i="18"/>
  <c r="Q144" i="18"/>
  <c r="P144" i="18"/>
  <c r="N144" i="18"/>
  <c r="S143" i="18"/>
  <c r="R143" i="18"/>
  <c r="Q143" i="18"/>
  <c r="P143" i="18"/>
  <c r="N143" i="18"/>
  <c r="S142" i="18"/>
  <c r="R142" i="18"/>
  <c r="Q142" i="18"/>
  <c r="P142" i="18"/>
  <c r="N142" i="18"/>
  <c r="S141" i="18"/>
  <c r="R141" i="18"/>
  <c r="Q141" i="18"/>
  <c r="P141" i="18"/>
  <c r="N141" i="18"/>
  <c r="S140" i="18"/>
  <c r="R140" i="18"/>
  <c r="Q140" i="18"/>
  <c r="P140" i="18"/>
  <c r="N140" i="18"/>
  <c r="S139" i="18"/>
  <c r="R139" i="18"/>
  <c r="Q139" i="18"/>
  <c r="P139" i="18"/>
  <c r="N139" i="18"/>
  <c r="S137" i="18"/>
  <c r="R137" i="18"/>
  <c r="Q137" i="18"/>
  <c r="P137" i="18"/>
  <c r="N137" i="18"/>
  <c r="S136" i="18"/>
  <c r="R136" i="18"/>
  <c r="Q136" i="18"/>
  <c r="P136" i="18"/>
  <c r="N136" i="18"/>
  <c r="S135" i="18"/>
  <c r="R135" i="18"/>
  <c r="Q135" i="18"/>
  <c r="P135" i="18"/>
  <c r="N135" i="18"/>
  <c r="S134" i="18"/>
  <c r="R134" i="18"/>
  <c r="Q134" i="18"/>
  <c r="P134" i="18"/>
  <c r="N134" i="18"/>
  <c r="S133" i="18"/>
  <c r="R133" i="18"/>
  <c r="Q133" i="18"/>
  <c r="P133" i="18"/>
  <c r="N133" i="18"/>
  <c r="S132" i="18"/>
  <c r="R132" i="18"/>
  <c r="Q132" i="18"/>
  <c r="P132" i="18"/>
  <c r="N132" i="18"/>
  <c r="S131" i="18"/>
  <c r="R131" i="18"/>
  <c r="Q131" i="18"/>
  <c r="P131" i="18"/>
  <c r="N131" i="18"/>
  <c r="S130" i="18"/>
  <c r="R130" i="18"/>
  <c r="Q130" i="18"/>
  <c r="P130" i="18"/>
  <c r="N130" i="18"/>
  <c r="S129" i="18"/>
  <c r="R129" i="18"/>
  <c r="Q129" i="18"/>
  <c r="P129" i="18"/>
  <c r="N129" i="18"/>
  <c r="S128" i="18"/>
  <c r="R128" i="18"/>
  <c r="Q128" i="18"/>
  <c r="P128" i="18"/>
  <c r="N128" i="18"/>
  <c r="S126" i="18"/>
  <c r="R126" i="18"/>
  <c r="P126" i="18"/>
  <c r="N126" i="18"/>
  <c r="S124" i="18"/>
  <c r="R124" i="18"/>
  <c r="Q124" i="18"/>
  <c r="P124" i="18"/>
  <c r="N124" i="18"/>
  <c r="S123" i="18"/>
  <c r="R123" i="18"/>
  <c r="Q123" i="18"/>
  <c r="P123" i="18"/>
  <c r="N123" i="18"/>
  <c r="S122" i="18"/>
  <c r="R122" i="18"/>
  <c r="Q122" i="18"/>
  <c r="P122" i="18"/>
  <c r="N122" i="18"/>
  <c r="L122" i="18"/>
  <c r="S121" i="18"/>
  <c r="R121" i="18"/>
  <c r="Q121" i="18"/>
  <c r="P121" i="18"/>
  <c r="N121" i="18"/>
  <c r="S120" i="18"/>
  <c r="R120" i="18"/>
  <c r="Q120" i="18"/>
  <c r="P120" i="18"/>
  <c r="N120" i="18"/>
  <c r="S119" i="18"/>
  <c r="R119" i="18"/>
  <c r="Q119" i="18"/>
  <c r="P119" i="18"/>
  <c r="N119" i="18"/>
  <c r="S118" i="18"/>
  <c r="R118" i="18"/>
  <c r="Q118" i="18"/>
  <c r="P118" i="18"/>
  <c r="N118" i="18"/>
  <c r="L118" i="18"/>
  <c r="S116" i="18"/>
  <c r="R116" i="18"/>
  <c r="Q116" i="18"/>
  <c r="P116" i="18"/>
  <c r="N116" i="18"/>
  <c r="S115" i="18"/>
  <c r="R115" i="18"/>
  <c r="Q115" i="18"/>
  <c r="P115" i="18"/>
  <c r="N115" i="18"/>
  <c r="S114" i="18"/>
  <c r="R114" i="18"/>
  <c r="Q114" i="18"/>
  <c r="P114" i="18"/>
  <c r="N114" i="18"/>
  <c r="S113" i="18"/>
  <c r="R113" i="18"/>
  <c r="Q113" i="18"/>
  <c r="P113" i="18"/>
  <c r="N113" i="18"/>
  <c r="S112" i="18"/>
  <c r="R112" i="18"/>
  <c r="Q112" i="18"/>
  <c r="P112" i="18"/>
  <c r="N112" i="18"/>
  <c r="S111" i="18"/>
  <c r="R111" i="18"/>
  <c r="Q111" i="18"/>
  <c r="P111" i="18"/>
  <c r="N111" i="18"/>
  <c r="S110" i="18"/>
  <c r="R110" i="18"/>
  <c r="Q110" i="18"/>
  <c r="P110" i="18"/>
  <c r="N110" i="18"/>
  <c r="S109" i="18"/>
  <c r="R109" i="18"/>
  <c r="Q109" i="18"/>
  <c r="P109" i="18"/>
  <c r="N109" i="18"/>
  <c r="S108" i="18"/>
  <c r="R108" i="18"/>
  <c r="Q108" i="18"/>
  <c r="P108" i="18"/>
  <c r="N108" i="18"/>
  <c r="S107" i="18"/>
  <c r="R107" i="18"/>
  <c r="Q107" i="18"/>
  <c r="P107" i="18"/>
  <c r="N107" i="18"/>
  <c r="S106" i="18"/>
  <c r="R106" i="18"/>
  <c r="Q106" i="18"/>
  <c r="P106" i="18"/>
  <c r="N106" i="18"/>
  <c r="S105" i="18"/>
  <c r="R105" i="18"/>
  <c r="Q105" i="18"/>
  <c r="P105" i="18"/>
  <c r="N105" i="18"/>
  <c r="S104" i="18"/>
  <c r="R104" i="18"/>
  <c r="Q104" i="18"/>
  <c r="P104" i="18"/>
  <c r="N104" i="18"/>
  <c r="S103" i="18"/>
  <c r="R103" i="18"/>
  <c r="Q103" i="18"/>
  <c r="P103" i="18"/>
  <c r="N103" i="18"/>
  <c r="S102" i="18"/>
  <c r="R102" i="18"/>
  <c r="Q102" i="18"/>
  <c r="P102" i="18"/>
  <c r="N102" i="18"/>
  <c r="S101" i="18"/>
  <c r="R101" i="18"/>
  <c r="Q101" i="18"/>
  <c r="P101" i="18"/>
  <c r="N101" i="18"/>
  <c r="L101" i="18"/>
  <c r="S100" i="18"/>
  <c r="R100" i="18"/>
  <c r="Q100" i="18"/>
  <c r="P100" i="18"/>
  <c r="N100" i="18"/>
  <c r="S99" i="18"/>
  <c r="R99" i="18"/>
  <c r="Q99" i="18"/>
  <c r="P99" i="18"/>
  <c r="N99" i="18"/>
  <c r="S98" i="18"/>
  <c r="R98" i="18"/>
  <c r="Q98" i="18"/>
  <c r="P98" i="18"/>
  <c r="N98" i="18"/>
  <c r="S97" i="18"/>
  <c r="R97" i="18"/>
  <c r="Q97" i="18"/>
  <c r="P97" i="18"/>
  <c r="N97" i="18"/>
  <c r="L97" i="18"/>
  <c r="S96" i="18"/>
  <c r="R96" i="18"/>
  <c r="Q96" i="18"/>
  <c r="P96" i="18"/>
  <c r="N96" i="18"/>
  <c r="S94" i="18"/>
  <c r="R94" i="18"/>
  <c r="P94" i="18"/>
  <c r="N94" i="18"/>
  <c r="S92" i="18"/>
  <c r="R92" i="18"/>
  <c r="Q92" i="18"/>
  <c r="P92" i="18"/>
  <c r="N92" i="18"/>
  <c r="S91" i="18"/>
  <c r="R91" i="18"/>
  <c r="Q91" i="18"/>
  <c r="P91" i="18"/>
  <c r="N91" i="18"/>
  <c r="S90" i="18"/>
  <c r="R90" i="18"/>
  <c r="Q90" i="18"/>
  <c r="P90" i="18"/>
  <c r="N90" i="18"/>
  <c r="S89" i="18"/>
  <c r="R89" i="18"/>
  <c r="Q89" i="18"/>
  <c r="P89" i="18"/>
  <c r="N89" i="18"/>
  <c r="S88" i="18"/>
  <c r="R88" i="18"/>
  <c r="Q88" i="18"/>
  <c r="P88" i="18"/>
  <c r="N88" i="18"/>
  <c r="L88" i="18"/>
  <c r="S87" i="18"/>
  <c r="R87" i="18"/>
  <c r="Q87" i="18"/>
  <c r="P87" i="18"/>
  <c r="N87" i="18"/>
  <c r="S86" i="18"/>
  <c r="R86" i="18"/>
  <c r="Q86" i="18"/>
  <c r="P86" i="18"/>
  <c r="N86" i="18"/>
  <c r="S85" i="18"/>
  <c r="R85" i="18"/>
  <c r="Q85" i="18"/>
  <c r="P85" i="18"/>
  <c r="N85" i="18"/>
  <c r="S84" i="18"/>
  <c r="R84" i="18"/>
  <c r="Q84" i="18"/>
  <c r="P84" i="18"/>
  <c r="N84" i="18"/>
  <c r="S82" i="18"/>
  <c r="R82" i="18"/>
  <c r="Q82" i="18"/>
  <c r="P82" i="18"/>
  <c r="N82" i="18"/>
  <c r="S81" i="18"/>
  <c r="R81" i="18"/>
  <c r="Q81" i="18"/>
  <c r="P81" i="18"/>
  <c r="N81" i="18"/>
  <c r="S80" i="18"/>
  <c r="R80" i="18"/>
  <c r="Q80" i="18"/>
  <c r="P80" i="18"/>
  <c r="N80" i="18"/>
  <c r="S79" i="18"/>
  <c r="R79" i="18"/>
  <c r="Q79" i="18"/>
  <c r="P79" i="18"/>
  <c r="N79" i="18"/>
  <c r="L79" i="18"/>
  <c r="S78" i="18"/>
  <c r="R78" i="18"/>
  <c r="Q78" i="18"/>
  <c r="P78" i="18"/>
  <c r="N78" i="18"/>
  <c r="L78" i="18"/>
  <c r="S77" i="18"/>
  <c r="R77" i="18"/>
  <c r="Q77" i="18"/>
  <c r="P77" i="18"/>
  <c r="N77" i="18"/>
  <c r="S76" i="18"/>
  <c r="R76" i="18"/>
  <c r="Q76" i="18"/>
  <c r="P76" i="18"/>
  <c r="N76" i="18"/>
  <c r="S75" i="18"/>
  <c r="R75" i="18"/>
  <c r="Q75" i="18"/>
  <c r="P75" i="18"/>
  <c r="N75" i="18"/>
  <c r="S74" i="18"/>
  <c r="R74" i="18"/>
  <c r="Q74" i="18"/>
  <c r="P74" i="18"/>
  <c r="N74" i="18"/>
  <c r="S73" i="18"/>
  <c r="R73" i="18"/>
  <c r="Q73" i="18"/>
  <c r="P73" i="18"/>
  <c r="N73" i="18"/>
  <c r="S72" i="18"/>
  <c r="R72" i="18"/>
  <c r="Q72" i="18"/>
  <c r="P72" i="18"/>
  <c r="N72" i="18"/>
  <c r="S71" i="18"/>
  <c r="R71" i="18"/>
  <c r="Q71" i="18"/>
  <c r="P71" i="18"/>
  <c r="N71" i="18"/>
  <c r="S70" i="18"/>
  <c r="R70" i="18"/>
  <c r="Q70" i="18"/>
  <c r="P70" i="18"/>
  <c r="N70" i="18"/>
  <c r="S69" i="18"/>
  <c r="R69" i="18"/>
  <c r="Q69" i="18"/>
  <c r="P69" i="18"/>
  <c r="N69" i="18"/>
  <c r="S68" i="18"/>
  <c r="R68" i="18"/>
  <c r="Q68" i="18"/>
  <c r="P68" i="18"/>
  <c r="N68" i="18"/>
  <c r="S67" i="18"/>
  <c r="R67" i="18"/>
  <c r="Q67" i="18"/>
  <c r="P67" i="18"/>
  <c r="N67" i="18"/>
  <c r="S66" i="18"/>
  <c r="R66" i="18"/>
  <c r="Q66" i="18"/>
  <c r="P66" i="18"/>
  <c r="N66" i="18"/>
  <c r="S65" i="18"/>
  <c r="R65" i="18"/>
  <c r="Q65" i="18"/>
  <c r="P65" i="18"/>
  <c r="N65" i="18"/>
  <c r="S64" i="18"/>
  <c r="R64" i="18"/>
  <c r="Q64" i="18"/>
  <c r="P64" i="18"/>
  <c r="N64" i="18"/>
  <c r="S63" i="18"/>
  <c r="R63" i="18"/>
  <c r="Q63" i="18"/>
  <c r="P63" i="18"/>
  <c r="N63" i="18"/>
  <c r="S62" i="18"/>
  <c r="R62" i="18"/>
  <c r="Q62" i="18"/>
  <c r="P62" i="18"/>
  <c r="N62" i="18"/>
  <c r="S60" i="18"/>
  <c r="R60" i="18"/>
  <c r="Q60" i="18"/>
  <c r="P60" i="18"/>
  <c r="N60" i="18"/>
  <c r="S59" i="18"/>
  <c r="R59" i="18"/>
  <c r="Q59" i="18"/>
  <c r="P59" i="18"/>
  <c r="N59" i="18"/>
  <c r="S58" i="18"/>
  <c r="R58" i="18"/>
  <c r="Q58" i="18"/>
  <c r="P58" i="18"/>
  <c r="N58" i="18"/>
  <c r="S57" i="18"/>
  <c r="R57" i="18"/>
  <c r="Q57" i="18"/>
  <c r="P57" i="18"/>
  <c r="N57" i="18"/>
  <c r="S56" i="18"/>
  <c r="R56" i="18"/>
  <c r="Q56" i="18"/>
  <c r="P56" i="18"/>
  <c r="N56" i="18"/>
  <c r="S55" i="18"/>
  <c r="R55" i="18"/>
  <c r="Q55" i="18"/>
  <c r="P55" i="18"/>
  <c r="N55" i="18"/>
  <c r="S54" i="18"/>
  <c r="R54" i="18"/>
  <c r="Q54" i="18"/>
  <c r="P54" i="18"/>
  <c r="N54" i="18"/>
  <c r="S53" i="18"/>
  <c r="R53" i="18"/>
  <c r="Q53" i="18"/>
  <c r="P53" i="18"/>
  <c r="N53" i="18"/>
  <c r="S52" i="18"/>
  <c r="R52" i="18"/>
  <c r="Q52" i="18"/>
  <c r="P52" i="18"/>
  <c r="N52" i="18"/>
  <c r="S51" i="18"/>
  <c r="R51" i="18"/>
  <c r="Q51" i="18"/>
  <c r="P51" i="18"/>
  <c r="N51" i="18"/>
  <c r="S50" i="18"/>
  <c r="R50" i="18"/>
  <c r="Q50" i="18"/>
  <c r="P50" i="18"/>
  <c r="N50" i="18"/>
  <c r="S49" i="18"/>
  <c r="R49" i="18"/>
  <c r="Q49" i="18"/>
  <c r="P49" i="18"/>
  <c r="N49" i="18"/>
  <c r="S48" i="18"/>
  <c r="R48" i="18"/>
  <c r="Q48" i="18"/>
  <c r="P48" i="18"/>
  <c r="N48" i="18"/>
  <c r="S47" i="18"/>
  <c r="R47" i="18"/>
  <c r="Q47" i="18"/>
  <c r="P47" i="18"/>
  <c r="N47" i="18"/>
  <c r="S46" i="18"/>
  <c r="R46" i="18"/>
  <c r="Q46" i="18"/>
  <c r="P46" i="18"/>
  <c r="N46" i="18"/>
  <c r="S45" i="18"/>
  <c r="R45" i="18"/>
  <c r="Q45" i="18"/>
  <c r="P45" i="18"/>
  <c r="N45" i="18"/>
  <c r="S44" i="18"/>
  <c r="R44" i="18"/>
  <c r="Q44" i="18"/>
  <c r="P44" i="18"/>
  <c r="N44" i="18"/>
  <c r="S43" i="18"/>
  <c r="R43" i="18"/>
  <c r="Q43" i="18"/>
  <c r="P43" i="18"/>
  <c r="N43" i="18"/>
  <c r="S42" i="18"/>
  <c r="R42" i="18"/>
  <c r="Q42" i="18"/>
  <c r="P42" i="18"/>
  <c r="N42" i="18"/>
  <c r="S41" i="18"/>
  <c r="R41" i="18"/>
  <c r="Q41" i="18"/>
  <c r="P41" i="18"/>
  <c r="N41" i="18"/>
  <c r="S40" i="18"/>
  <c r="R40" i="18"/>
  <c r="Q40" i="18"/>
  <c r="P40" i="18"/>
  <c r="N40" i="18"/>
  <c r="S38" i="18"/>
  <c r="R38" i="18"/>
  <c r="P38" i="18"/>
  <c r="N38" i="18"/>
  <c r="S36" i="18"/>
  <c r="R36" i="18"/>
  <c r="Q36" i="18"/>
  <c r="P36" i="18"/>
  <c r="N36" i="18"/>
  <c r="S35" i="18"/>
  <c r="R35" i="18"/>
  <c r="Q35" i="18"/>
  <c r="P35" i="18"/>
  <c r="N35" i="18"/>
  <c r="S34" i="18"/>
  <c r="R34" i="18"/>
  <c r="Q34" i="18"/>
  <c r="P34" i="18"/>
  <c r="N34" i="18"/>
  <c r="S33" i="18"/>
  <c r="R33" i="18"/>
  <c r="Q33" i="18"/>
  <c r="P33" i="18"/>
  <c r="N33" i="18"/>
  <c r="S32" i="18"/>
  <c r="R32" i="18"/>
  <c r="Q32" i="18"/>
  <c r="P32" i="18"/>
  <c r="N32" i="18"/>
  <c r="S31" i="18"/>
  <c r="R31" i="18"/>
  <c r="Q31" i="18"/>
  <c r="P31" i="18"/>
  <c r="N31" i="18"/>
  <c r="S29" i="18"/>
  <c r="R29" i="18"/>
  <c r="P29" i="18"/>
  <c r="N29" i="18"/>
  <c r="S13" i="18"/>
  <c r="R13" i="18"/>
  <c r="P13" i="18"/>
  <c r="N13" i="18"/>
  <c r="C13" i="18"/>
  <c r="B13" i="18"/>
  <c r="A13" i="18"/>
  <c r="S12" i="18"/>
  <c r="R12" i="18"/>
  <c r="P12" i="18"/>
  <c r="N12" i="18"/>
  <c r="C12" i="18"/>
  <c r="B12" i="18"/>
  <c r="A12" i="18"/>
  <c r="S11" i="18"/>
  <c r="R11" i="18"/>
  <c r="P11" i="18"/>
  <c r="N11" i="18"/>
  <c r="C11" i="18"/>
  <c r="B11" i="18"/>
  <c r="A11" i="18"/>
  <c r="S10" i="18"/>
  <c r="R10" i="18"/>
  <c r="P10" i="18"/>
  <c r="N10" i="18"/>
  <c r="C10" i="18"/>
  <c r="B10" i="18"/>
  <c r="A10" i="18"/>
  <c r="S9" i="18"/>
  <c r="R9" i="18"/>
  <c r="P9" i="18"/>
  <c r="N9" i="18"/>
  <c r="C9" i="18"/>
  <c r="B9" i="18"/>
  <c r="A9" i="18"/>
  <c r="S8" i="18"/>
  <c r="R8" i="18"/>
  <c r="P8" i="18"/>
  <c r="N8" i="18"/>
  <c r="C8" i="18"/>
  <c r="B8" i="18"/>
  <c r="A8" i="18"/>
  <c r="S7" i="18"/>
  <c r="R7" i="18"/>
  <c r="P7" i="18"/>
  <c r="N7" i="18"/>
  <c r="S272" i="17"/>
  <c r="R272" i="17"/>
  <c r="Q272" i="17"/>
  <c r="P272" i="17"/>
  <c r="N272" i="17"/>
  <c r="L272" i="17"/>
  <c r="S271" i="17"/>
  <c r="R271" i="17"/>
  <c r="Q271" i="17"/>
  <c r="P271" i="17"/>
  <c r="N271" i="17"/>
  <c r="L271" i="17"/>
  <c r="S270" i="17"/>
  <c r="R270" i="17"/>
  <c r="Q270" i="17"/>
  <c r="P270" i="17"/>
  <c r="N270" i="17"/>
  <c r="L270" i="17"/>
  <c r="S269" i="17"/>
  <c r="R269" i="17"/>
  <c r="Q269" i="17"/>
  <c r="P269" i="17"/>
  <c r="N269" i="17"/>
  <c r="L269" i="17"/>
  <c r="S268" i="17"/>
  <c r="R268" i="17"/>
  <c r="Q268" i="17"/>
  <c r="P268" i="17"/>
  <c r="N268" i="17"/>
  <c r="L268" i="17"/>
  <c r="S267" i="17"/>
  <c r="R267" i="17"/>
  <c r="Q267" i="17"/>
  <c r="P267" i="17"/>
  <c r="N267" i="17"/>
  <c r="L267" i="17"/>
  <c r="S266" i="17"/>
  <c r="R266" i="17"/>
  <c r="Q266" i="17"/>
  <c r="P266" i="17"/>
  <c r="N266" i="17"/>
  <c r="S265" i="17"/>
  <c r="R265" i="17"/>
  <c r="Q265" i="17"/>
  <c r="P265" i="17"/>
  <c r="N265" i="17"/>
  <c r="S264" i="17"/>
  <c r="R264" i="17"/>
  <c r="P264" i="17"/>
  <c r="N264" i="17"/>
  <c r="S256" i="17"/>
  <c r="R256" i="17"/>
  <c r="Q256" i="17"/>
  <c r="P256" i="17"/>
  <c r="N256" i="17"/>
  <c r="S249" i="17"/>
  <c r="R249" i="17"/>
  <c r="Q249" i="17"/>
  <c r="P249" i="17"/>
  <c r="N249" i="17"/>
  <c r="S248" i="17"/>
  <c r="R248" i="17"/>
  <c r="P248" i="17"/>
  <c r="N248" i="17"/>
  <c r="S246" i="17"/>
  <c r="R246" i="17"/>
  <c r="Q246" i="17"/>
  <c r="P246" i="17"/>
  <c r="N246" i="17"/>
  <c r="S245" i="17"/>
  <c r="R245" i="17"/>
  <c r="Q245" i="17"/>
  <c r="P245" i="17"/>
  <c r="N245" i="17"/>
  <c r="S244" i="17"/>
  <c r="R244" i="17"/>
  <c r="Q244" i="17"/>
  <c r="P244" i="17"/>
  <c r="N244" i="17"/>
  <c r="S243" i="17"/>
  <c r="R243" i="17"/>
  <c r="Q243" i="17"/>
  <c r="P243" i="17"/>
  <c r="N243" i="17"/>
  <c r="S241" i="17"/>
  <c r="R241" i="17"/>
  <c r="Q241" i="17"/>
  <c r="P241" i="17"/>
  <c r="N241" i="17"/>
  <c r="S240" i="17"/>
  <c r="R240" i="17"/>
  <c r="Q240" i="17"/>
  <c r="P240" i="17"/>
  <c r="N240" i="17"/>
  <c r="S239" i="17"/>
  <c r="R239" i="17"/>
  <c r="Q239" i="17"/>
  <c r="P239" i="17"/>
  <c r="N239" i="17"/>
  <c r="S238" i="17"/>
  <c r="R238" i="17"/>
  <c r="Q238" i="17"/>
  <c r="P238" i="17"/>
  <c r="N238" i="17"/>
  <c r="S237" i="17"/>
  <c r="R237" i="17"/>
  <c r="Q237" i="17"/>
  <c r="P237" i="17"/>
  <c r="N237" i="17"/>
  <c r="S236" i="17"/>
  <c r="R236" i="17"/>
  <c r="Q236" i="17"/>
  <c r="P236" i="17"/>
  <c r="N236" i="17"/>
  <c r="S235" i="17"/>
  <c r="R235" i="17"/>
  <c r="Q235" i="17"/>
  <c r="P235" i="17"/>
  <c r="N235" i="17"/>
  <c r="S234" i="17"/>
  <c r="R234" i="17"/>
  <c r="Q234" i="17"/>
  <c r="P234" i="17"/>
  <c r="N234" i="17"/>
  <c r="S233" i="17"/>
  <c r="R233" i="17"/>
  <c r="Q233" i="17"/>
  <c r="P233" i="17"/>
  <c r="N233" i="17"/>
  <c r="S232" i="17"/>
  <c r="R232" i="17"/>
  <c r="Q232" i="17"/>
  <c r="P232" i="17"/>
  <c r="N232" i="17"/>
  <c r="S231" i="17"/>
  <c r="R231" i="17"/>
  <c r="Q231" i="17"/>
  <c r="P231" i="17"/>
  <c r="N231" i="17"/>
  <c r="S230" i="17"/>
  <c r="R230" i="17"/>
  <c r="Q230" i="17"/>
  <c r="P230" i="17"/>
  <c r="N230" i="17"/>
  <c r="S229" i="17"/>
  <c r="R229" i="17"/>
  <c r="Q229" i="17"/>
  <c r="P229" i="17"/>
  <c r="N229" i="17"/>
  <c r="S228" i="17"/>
  <c r="R228" i="17"/>
  <c r="Q228" i="17"/>
  <c r="P228" i="17"/>
  <c r="N228" i="17"/>
  <c r="S227" i="17"/>
  <c r="R227" i="17"/>
  <c r="Q227" i="17"/>
  <c r="P227" i="17"/>
  <c r="N227" i="17"/>
  <c r="S226" i="17"/>
  <c r="R226" i="17"/>
  <c r="Q226" i="17"/>
  <c r="P226" i="17"/>
  <c r="N226" i="17"/>
  <c r="S225" i="17"/>
  <c r="R225" i="17"/>
  <c r="Q225" i="17"/>
  <c r="P225" i="17"/>
  <c r="N225" i="17"/>
  <c r="S224" i="17"/>
  <c r="R224" i="17"/>
  <c r="Q224" i="17"/>
  <c r="P224" i="17"/>
  <c r="N224" i="17"/>
  <c r="S223" i="17"/>
  <c r="R223" i="17"/>
  <c r="Q223" i="17"/>
  <c r="P223" i="17"/>
  <c r="N223" i="17"/>
  <c r="S222" i="17"/>
  <c r="R222" i="17"/>
  <c r="Q222" i="17"/>
  <c r="P222" i="17"/>
  <c r="N222" i="17"/>
  <c r="S221" i="17"/>
  <c r="R221" i="17"/>
  <c r="Q221" i="17"/>
  <c r="P221" i="17"/>
  <c r="N221" i="17"/>
  <c r="S220" i="17"/>
  <c r="R220" i="17"/>
  <c r="Q220" i="17"/>
  <c r="P220" i="17"/>
  <c r="N220" i="17"/>
  <c r="S219" i="17"/>
  <c r="R219" i="17"/>
  <c r="Q219" i="17"/>
  <c r="P219" i="17"/>
  <c r="N219" i="17"/>
  <c r="S218" i="17"/>
  <c r="R218" i="17"/>
  <c r="Q218" i="17"/>
  <c r="P218" i="17"/>
  <c r="N218" i="17"/>
  <c r="S217" i="17"/>
  <c r="R217" i="17"/>
  <c r="Q217" i="17"/>
  <c r="P217" i="17"/>
  <c r="N217" i="17"/>
  <c r="S216" i="17"/>
  <c r="R216" i="17"/>
  <c r="Q216" i="17"/>
  <c r="P216" i="17"/>
  <c r="N216" i="17"/>
  <c r="L216" i="17"/>
  <c r="S215" i="17"/>
  <c r="R215" i="17"/>
  <c r="Q215" i="17"/>
  <c r="P215" i="17"/>
  <c r="N215" i="17"/>
  <c r="L215" i="17"/>
  <c r="S214" i="17"/>
  <c r="R214" i="17"/>
  <c r="Q214" i="17"/>
  <c r="P214" i="17"/>
  <c r="N214" i="17"/>
  <c r="L214" i="17"/>
  <c r="S213" i="17"/>
  <c r="R213" i="17"/>
  <c r="Q213" i="17"/>
  <c r="P213" i="17"/>
  <c r="N213" i="17"/>
  <c r="L213" i="17"/>
  <c r="S212" i="17"/>
  <c r="R212" i="17"/>
  <c r="Q212" i="17"/>
  <c r="P212" i="17"/>
  <c r="N212" i="17"/>
  <c r="S211" i="17"/>
  <c r="R211" i="17"/>
  <c r="Q211" i="17"/>
  <c r="P211" i="17"/>
  <c r="N211" i="17"/>
  <c r="S210" i="17"/>
  <c r="R210" i="17"/>
  <c r="Q210" i="17"/>
  <c r="P210" i="17"/>
  <c r="N210" i="17"/>
  <c r="S209" i="17"/>
  <c r="R209" i="17"/>
  <c r="Q209" i="17"/>
  <c r="P209" i="17"/>
  <c r="N209" i="17"/>
  <c r="S208" i="17"/>
  <c r="R208" i="17"/>
  <c r="Q208" i="17"/>
  <c r="P208" i="17"/>
  <c r="N208" i="17"/>
  <c r="S207" i="17"/>
  <c r="R207" i="17"/>
  <c r="Q207" i="17"/>
  <c r="P207" i="17"/>
  <c r="N207" i="17"/>
  <c r="S206" i="17"/>
  <c r="R206" i="17"/>
  <c r="Q206" i="17"/>
  <c r="P206" i="17"/>
  <c r="N206" i="17"/>
  <c r="L206" i="17"/>
  <c r="S205" i="17"/>
  <c r="R205" i="17"/>
  <c r="Q205" i="17"/>
  <c r="P205" i="17"/>
  <c r="N205" i="17"/>
  <c r="S204" i="17"/>
  <c r="R204" i="17"/>
  <c r="Q204" i="17"/>
  <c r="P204" i="17"/>
  <c r="N204" i="17"/>
  <c r="S203" i="17"/>
  <c r="R203" i="17"/>
  <c r="Q203" i="17"/>
  <c r="P203" i="17"/>
  <c r="N203" i="17"/>
  <c r="S202" i="17"/>
  <c r="R202" i="17"/>
  <c r="Q202" i="17"/>
  <c r="P202" i="17"/>
  <c r="N202" i="17"/>
  <c r="S201" i="17"/>
  <c r="R201" i="17"/>
  <c r="Q201" i="17"/>
  <c r="P201" i="17"/>
  <c r="N201" i="17"/>
  <c r="S200" i="17"/>
  <c r="R200" i="17"/>
  <c r="Q200" i="17"/>
  <c r="P200" i="17"/>
  <c r="N200" i="17"/>
  <c r="S199" i="17"/>
  <c r="R199" i="17"/>
  <c r="Q199" i="17"/>
  <c r="P199" i="17"/>
  <c r="N199" i="17"/>
  <c r="S198" i="17"/>
  <c r="R198" i="17"/>
  <c r="Q198" i="17"/>
  <c r="P198" i="17"/>
  <c r="N198" i="17"/>
  <c r="S197" i="17"/>
  <c r="R197" i="17"/>
  <c r="Q197" i="17"/>
  <c r="P197" i="17"/>
  <c r="N197" i="17"/>
  <c r="S196" i="17"/>
  <c r="R196" i="17"/>
  <c r="Q196" i="17"/>
  <c r="P196" i="17"/>
  <c r="N196" i="17"/>
  <c r="L196" i="17"/>
  <c r="S195" i="17"/>
  <c r="R195" i="17"/>
  <c r="Q195" i="17"/>
  <c r="P195" i="17"/>
  <c r="N195" i="17"/>
  <c r="S194" i="17"/>
  <c r="R194" i="17"/>
  <c r="Q194" i="17"/>
  <c r="P194" i="17"/>
  <c r="N194" i="17"/>
  <c r="S193" i="17"/>
  <c r="R193" i="17"/>
  <c r="Q193" i="17"/>
  <c r="P193" i="17"/>
  <c r="N193" i="17"/>
  <c r="S192" i="17"/>
  <c r="R192" i="17"/>
  <c r="Q192" i="17"/>
  <c r="P192" i="17"/>
  <c r="N192" i="17"/>
  <c r="L192" i="17"/>
  <c r="S191" i="17"/>
  <c r="R191" i="17"/>
  <c r="Q191" i="17"/>
  <c r="P191" i="17"/>
  <c r="N191" i="17"/>
  <c r="L191" i="17"/>
  <c r="S190" i="17"/>
  <c r="R190" i="17"/>
  <c r="Q190" i="17"/>
  <c r="P190" i="17"/>
  <c r="N190" i="17"/>
  <c r="S188" i="17"/>
  <c r="R188" i="17"/>
  <c r="Q188" i="17"/>
  <c r="P188" i="17"/>
  <c r="N188" i="17"/>
  <c r="S187" i="17"/>
  <c r="R187" i="17"/>
  <c r="Q187" i="17"/>
  <c r="P187" i="17"/>
  <c r="N187" i="17"/>
  <c r="S186" i="17"/>
  <c r="R186" i="17"/>
  <c r="Q186" i="17"/>
  <c r="P186" i="17"/>
  <c r="N186" i="17"/>
  <c r="S185" i="17"/>
  <c r="R185" i="17"/>
  <c r="Q185" i="17"/>
  <c r="P185" i="17"/>
  <c r="N185" i="17"/>
  <c r="S184" i="17"/>
  <c r="R184" i="17"/>
  <c r="Q184" i="17"/>
  <c r="P184" i="17"/>
  <c r="N184" i="17"/>
  <c r="L184" i="17"/>
  <c r="S183" i="17"/>
  <c r="R183" i="17"/>
  <c r="Q183" i="17"/>
  <c r="P183" i="17"/>
  <c r="N183" i="17"/>
  <c r="S182" i="17"/>
  <c r="R182" i="17"/>
  <c r="Q182" i="17"/>
  <c r="P182" i="17"/>
  <c r="N182" i="17"/>
  <c r="S181" i="17"/>
  <c r="R181" i="17"/>
  <c r="Q181" i="17"/>
  <c r="P181" i="17"/>
  <c r="N181" i="17"/>
  <c r="L181" i="17"/>
  <c r="S180" i="17"/>
  <c r="R180" i="17"/>
  <c r="Q180" i="17"/>
  <c r="P180" i="17"/>
  <c r="N180" i="17"/>
  <c r="S179" i="17"/>
  <c r="R179" i="17"/>
  <c r="Q179" i="17"/>
  <c r="P179" i="17"/>
  <c r="N179" i="17"/>
  <c r="S178" i="17"/>
  <c r="R178" i="17"/>
  <c r="Q178" i="17"/>
  <c r="P178" i="17"/>
  <c r="N178" i="17"/>
  <c r="S177" i="17"/>
  <c r="R177" i="17"/>
  <c r="Q177" i="17"/>
  <c r="P177" i="17"/>
  <c r="N177" i="17"/>
  <c r="L177" i="17"/>
  <c r="S176" i="17"/>
  <c r="R176" i="17"/>
  <c r="Q176" i="17"/>
  <c r="P176" i="17"/>
  <c r="N176" i="17"/>
  <c r="S175" i="17"/>
  <c r="R175" i="17"/>
  <c r="Q175" i="17"/>
  <c r="P175" i="17"/>
  <c r="N175" i="17"/>
  <c r="L175" i="17"/>
  <c r="S174" i="17"/>
  <c r="R174" i="17"/>
  <c r="Q174" i="17"/>
  <c r="P174" i="17"/>
  <c r="N174" i="17"/>
  <c r="L174" i="17"/>
  <c r="S172" i="17"/>
  <c r="R172" i="17"/>
  <c r="Q172" i="17"/>
  <c r="P172" i="17"/>
  <c r="N172" i="17"/>
  <c r="S171" i="17"/>
  <c r="R171" i="17"/>
  <c r="Q171" i="17"/>
  <c r="P171" i="17"/>
  <c r="N171" i="17"/>
  <c r="S170" i="17"/>
  <c r="R170" i="17"/>
  <c r="Q170" i="17"/>
  <c r="P170" i="17"/>
  <c r="N170" i="17"/>
  <c r="S169" i="17"/>
  <c r="R169" i="17"/>
  <c r="Q169" i="17"/>
  <c r="P169" i="17"/>
  <c r="N169" i="17"/>
  <c r="S168" i="17"/>
  <c r="R168" i="17"/>
  <c r="Q168" i="17"/>
  <c r="P168" i="17"/>
  <c r="N168" i="17"/>
  <c r="S167" i="17"/>
  <c r="R167" i="17"/>
  <c r="Q167" i="17"/>
  <c r="P167" i="17"/>
  <c r="N167" i="17"/>
  <c r="S166" i="17"/>
  <c r="R166" i="17"/>
  <c r="Q166" i="17"/>
  <c r="P166" i="17"/>
  <c r="N166" i="17"/>
  <c r="S165" i="17"/>
  <c r="R165" i="17"/>
  <c r="Q165" i="17"/>
  <c r="P165" i="17"/>
  <c r="N165" i="17"/>
  <c r="S164" i="17"/>
  <c r="R164" i="17"/>
  <c r="Q164" i="17"/>
  <c r="P164" i="17"/>
  <c r="N164" i="17"/>
  <c r="S163" i="17"/>
  <c r="R163" i="17"/>
  <c r="Q163" i="17"/>
  <c r="P163" i="17"/>
  <c r="N163" i="17"/>
  <c r="S162" i="17"/>
  <c r="R162" i="17"/>
  <c r="Q162" i="17"/>
  <c r="P162" i="17"/>
  <c r="N162" i="17"/>
  <c r="S161" i="17"/>
  <c r="R161" i="17"/>
  <c r="Q161" i="17"/>
  <c r="P161" i="17"/>
  <c r="N161" i="17"/>
  <c r="S159" i="17"/>
  <c r="R159" i="17"/>
  <c r="P159" i="17"/>
  <c r="N159" i="17"/>
  <c r="S157" i="17"/>
  <c r="R157" i="17"/>
  <c r="Q157" i="17"/>
  <c r="P157" i="17"/>
  <c r="N157" i="17"/>
  <c r="S155" i="17"/>
  <c r="R155" i="17"/>
  <c r="Q155" i="17"/>
  <c r="P155" i="17"/>
  <c r="N155" i="17"/>
  <c r="S154" i="17"/>
  <c r="R154" i="17"/>
  <c r="Q154" i="17"/>
  <c r="P154" i="17"/>
  <c r="N154" i="17"/>
  <c r="S153" i="17"/>
  <c r="R153" i="17"/>
  <c r="Q153" i="17"/>
  <c r="P153" i="17"/>
  <c r="N153" i="17"/>
  <c r="S152" i="17"/>
  <c r="R152" i="17"/>
  <c r="Q152" i="17"/>
  <c r="P152" i="17"/>
  <c r="N152" i="17"/>
  <c r="L152" i="17"/>
  <c r="S151" i="17"/>
  <c r="R151" i="17"/>
  <c r="Q151" i="17"/>
  <c r="P151" i="17"/>
  <c r="N151" i="17"/>
  <c r="S150" i="17"/>
  <c r="R150" i="17"/>
  <c r="Q150" i="17"/>
  <c r="P150" i="17"/>
  <c r="N150" i="17"/>
  <c r="S149" i="17"/>
  <c r="R149" i="17"/>
  <c r="Q149" i="17"/>
  <c r="P149" i="17"/>
  <c r="N149" i="17"/>
  <c r="L149" i="17"/>
  <c r="S148" i="17"/>
  <c r="R148" i="17"/>
  <c r="Q148" i="17"/>
  <c r="P148" i="17"/>
  <c r="N148" i="17"/>
  <c r="S147" i="17"/>
  <c r="R147" i="17"/>
  <c r="Q147" i="17"/>
  <c r="P147" i="17"/>
  <c r="N147" i="17"/>
  <c r="S146" i="17"/>
  <c r="R146" i="17"/>
  <c r="Q146" i="17"/>
  <c r="P146" i="17"/>
  <c r="N146" i="17"/>
  <c r="S145" i="17"/>
  <c r="R145" i="17"/>
  <c r="Q145" i="17"/>
  <c r="P145" i="17"/>
  <c r="N145" i="17"/>
  <c r="S144" i="17"/>
  <c r="R144" i="17"/>
  <c r="Q144" i="17"/>
  <c r="P144" i="17"/>
  <c r="N144" i="17"/>
  <c r="S143" i="17"/>
  <c r="R143" i="17"/>
  <c r="Q143" i="17"/>
  <c r="P143" i="17"/>
  <c r="N143" i="17"/>
  <c r="S142" i="17"/>
  <c r="R142" i="17"/>
  <c r="Q142" i="17"/>
  <c r="P142" i="17"/>
  <c r="N142" i="17"/>
  <c r="S141" i="17"/>
  <c r="R141" i="17"/>
  <c r="Q141" i="17"/>
  <c r="P141" i="17"/>
  <c r="N141" i="17"/>
  <c r="S140" i="17"/>
  <c r="R140" i="17"/>
  <c r="Q140" i="17"/>
  <c r="P140" i="17"/>
  <c r="N140" i="17"/>
  <c r="S139" i="17"/>
  <c r="R139" i="17"/>
  <c r="Q139" i="17"/>
  <c r="P139" i="17"/>
  <c r="N139" i="17"/>
  <c r="S138" i="17"/>
  <c r="R138" i="17"/>
  <c r="Q138" i="17"/>
  <c r="P138" i="17"/>
  <c r="N138" i="17"/>
  <c r="S137" i="17"/>
  <c r="R137" i="17"/>
  <c r="Q137" i="17"/>
  <c r="P137" i="17"/>
  <c r="N137" i="17"/>
  <c r="S136" i="17"/>
  <c r="R136" i="17"/>
  <c r="Q136" i="17"/>
  <c r="P136" i="17"/>
  <c r="N136" i="17"/>
  <c r="S135" i="17"/>
  <c r="R135" i="17"/>
  <c r="Q135" i="17"/>
  <c r="P135" i="17"/>
  <c r="N135" i="17"/>
  <c r="S134" i="17"/>
  <c r="R134" i="17"/>
  <c r="Q134" i="17"/>
  <c r="P134" i="17"/>
  <c r="N134" i="17"/>
  <c r="L134" i="17"/>
  <c r="S133" i="17"/>
  <c r="R133" i="17"/>
  <c r="Q133" i="17"/>
  <c r="P133" i="17"/>
  <c r="N133" i="17"/>
  <c r="L133" i="17"/>
  <c r="S132" i="17"/>
  <c r="R132" i="17"/>
  <c r="Q132" i="17"/>
  <c r="P132" i="17"/>
  <c r="N132" i="17"/>
  <c r="S131" i="17"/>
  <c r="R131" i="17"/>
  <c r="Q131" i="17"/>
  <c r="P131" i="17"/>
  <c r="N131" i="17"/>
  <c r="S130" i="17"/>
  <c r="R130" i="17"/>
  <c r="Q130" i="17"/>
  <c r="P130" i="17"/>
  <c r="N130" i="17"/>
  <c r="S129" i="17"/>
  <c r="R129" i="17"/>
  <c r="Q129" i="17"/>
  <c r="P129" i="17"/>
  <c r="N129" i="17"/>
  <c r="S127" i="17"/>
  <c r="R127" i="17"/>
  <c r="Q127" i="17"/>
  <c r="P127" i="17"/>
  <c r="N127" i="17"/>
  <c r="S126" i="17"/>
  <c r="R126" i="17"/>
  <c r="Q126" i="17"/>
  <c r="P126" i="17"/>
  <c r="N126" i="17"/>
  <c r="S125" i="17"/>
  <c r="R125" i="17"/>
  <c r="Q125" i="17"/>
  <c r="P125" i="17"/>
  <c r="N125" i="17"/>
  <c r="S124" i="17"/>
  <c r="R124" i="17"/>
  <c r="Q124" i="17"/>
  <c r="P124" i="17"/>
  <c r="N124" i="17"/>
  <c r="S123" i="17"/>
  <c r="R123" i="17"/>
  <c r="Q123" i="17"/>
  <c r="P123" i="17"/>
  <c r="N123" i="17"/>
  <c r="S122" i="17"/>
  <c r="R122" i="17"/>
  <c r="Q122" i="17"/>
  <c r="P122" i="17"/>
  <c r="N122" i="17"/>
  <c r="S121" i="17"/>
  <c r="R121" i="17"/>
  <c r="Q121" i="17"/>
  <c r="P121" i="17"/>
  <c r="N121" i="17"/>
  <c r="S120" i="17"/>
  <c r="R120" i="17"/>
  <c r="Q120" i="17"/>
  <c r="P120" i="17"/>
  <c r="N120" i="17"/>
  <c r="S119" i="17"/>
  <c r="R119" i="17"/>
  <c r="Q119" i="17"/>
  <c r="P119" i="17"/>
  <c r="N119" i="17"/>
  <c r="S118" i="17"/>
  <c r="R118" i="17"/>
  <c r="Q118" i="17"/>
  <c r="P118" i="17"/>
  <c r="N118" i="17"/>
  <c r="S117" i="17"/>
  <c r="R117" i="17"/>
  <c r="Q117" i="17"/>
  <c r="P117" i="17"/>
  <c r="N117" i="17"/>
  <c r="S116" i="17"/>
  <c r="R116" i="17"/>
  <c r="Q116" i="17"/>
  <c r="P116" i="17"/>
  <c r="N116" i="17"/>
  <c r="S115" i="17"/>
  <c r="R115" i="17"/>
  <c r="Q115" i="17"/>
  <c r="P115" i="17"/>
  <c r="N115" i="17"/>
  <c r="S114" i="17"/>
  <c r="R114" i="17"/>
  <c r="Q114" i="17"/>
  <c r="P114" i="17"/>
  <c r="N114" i="17"/>
  <c r="S113" i="17"/>
  <c r="R113" i="17"/>
  <c r="Q113" i="17"/>
  <c r="P113" i="17"/>
  <c r="N113" i="17"/>
  <c r="S111" i="17"/>
  <c r="R111" i="17"/>
  <c r="P111" i="17"/>
  <c r="N111" i="17"/>
  <c r="S109" i="17"/>
  <c r="R109" i="17"/>
  <c r="Q109" i="17"/>
  <c r="P109" i="17"/>
  <c r="N109" i="17"/>
  <c r="S108" i="17"/>
  <c r="R108" i="17"/>
  <c r="Q108" i="17"/>
  <c r="P108" i="17"/>
  <c r="N108" i="17"/>
  <c r="S107" i="17"/>
  <c r="R107" i="17"/>
  <c r="Q107" i="17"/>
  <c r="P107" i="17"/>
  <c r="N107" i="17"/>
  <c r="S106" i="17"/>
  <c r="R106" i="17"/>
  <c r="Q106" i="17"/>
  <c r="P106" i="17"/>
  <c r="N106" i="17"/>
  <c r="S105" i="17"/>
  <c r="R105" i="17"/>
  <c r="Q105" i="17"/>
  <c r="P105" i="17"/>
  <c r="N105" i="17"/>
  <c r="S104" i="17"/>
  <c r="R104" i="17"/>
  <c r="Q104" i="17"/>
  <c r="P104" i="17"/>
  <c r="N104" i="17"/>
  <c r="S103" i="17"/>
  <c r="R103" i="17"/>
  <c r="Q103" i="17"/>
  <c r="P103" i="17"/>
  <c r="N103" i="17"/>
  <c r="S102" i="17"/>
  <c r="R102" i="17"/>
  <c r="Q102" i="17"/>
  <c r="P102" i="17"/>
  <c r="N102" i="17"/>
  <c r="S101" i="17"/>
  <c r="R101" i="17"/>
  <c r="Q101" i="17"/>
  <c r="P101" i="17"/>
  <c r="N101" i="17"/>
  <c r="S100" i="17"/>
  <c r="R100" i="17"/>
  <c r="Q100" i="17"/>
  <c r="P100" i="17"/>
  <c r="N100" i="17"/>
  <c r="S99" i="17"/>
  <c r="R99" i="17"/>
  <c r="Q99" i="17"/>
  <c r="P99" i="17"/>
  <c r="N99" i="17"/>
  <c r="S97" i="17"/>
  <c r="R97" i="17"/>
  <c r="P97" i="17"/>
  <c r="N97" i="17"/>
  <c r="S95" i="17"/>
  <c r="R95" i="17"/>
  <c r="Q95" i="17"/>
  <c r="P95" i="17"/>
  <c r="N95" i="17"/>
  <c r="S94" i="17"/>
  <c r="R94" i="17"/>
  <c r="Q94" i="17"/>
  <c r="P94" i="17"/>
  <c r="N94" i="17"/>
  <c r="S93" i="17"/>
  <c r="R93" i="17"/>
  <c r="Q93" i="17"/>
  <c r="P93" i="17"/>
  <c r="N93" i="17"/>
  <c r="S92" i="17"/>
  <c r="R92" i="17"/>
  <c r="Q92" i="17"/>
  <c r="P92" i="17"/>
  <c r="N92" i="17"/>
  <c r="S91" i="17"/>
  <c r="R91" i="17"/>
  <c r="Q91" i="17"/>
  <c r="P91" i="17"/>
  <c r="N91" i="17"/>
  <c r="S90" i="17"/>
  <c r="R90" i="17"/>
  <c r="Q90" i="17"/>
  <c r="P90" i="17"/>
  <c r="N90" i="17"/>
  <c r="S89" i="17"/>
  <c r="R89" i="17"/>
  <c r="Q89" i="17"/>
  <c r="P89" i="17"/>
  <c r="N89" i="17"/>
  <c r="S88" i="17"/>
  <c r="R88" i="17"/>
  <c r="Q88" i="17"/>
  <c r="P88" i="17"/>
  <c r="N88" i="17"/>
  <c r="S87" i="17"/>
  <c r="R87" i="17"/>
  <c r="Q87" i="17"/>
  <c r="P87" i="17"/>
  <c r="N87" i="17"/>
  <c r="S86" i="17"/>
  <c r="R86" i="17"/>
  <c r="Q86" i="17"/>
  <c r="P86" i="17"/>
  <c r="N86" i="17"/>
  <c r="L86" i="17"/>
  <c r="S85" i="17"/>
  <c r="R85" i="17"/>
  <c r="Q85" i="17"/>
  <c r="P85" i="17"/>
  <c r="N85" i="17"/>
  <c r="S84" i="17"/>
  <c r="R84" i="17"/>
  <c r="Q84" i="17"/>
  <c r="P84" i="17"/>
  <c r="N84" i="17"/>
  <c r="S83" i="17"/>
  <c r="R83" i="17"/>
  <c r="Q83" i="17"/>
  <c r="P83" i="17"/>
  <c r="N83" i="17"/>
  <c r="S82" i="17"/>
  <c r="R82" i="17"/>
  <c r="Q82" i="17"/>
  <c r="P82" i="17"/>
  <c r="N82" i="17"/>
  <c r="S81" i="17"/>
  <c r="R81" i="17"/>
  <c r="Q81" i="17"/>
  <c r="P81" i="17"/>
  <c r="N81" i="17"/>
  <c r="S80" i="17"/>
  <c r="R80" i="17"/>
  <c r="Q80" i="17"/>
  <c r="P80" i="17"/>
  <c r="N80" i="17"/>
  <c r="S79" i="17"/>
  <c r="R79" i="17"/>
  <c r="Q79" i="17"/>
  <c r="P79" i="17"/>
  <c r="N79" i="17"/>
  <c r="L79" i="17"/>
  <c r="S78" i="17"/>
  <c r="R78" i="17"/>
  <c r="Q78" i="17"/>
  <c r="P78" i="17"/>
  <c r="N78" i="17"/>
  <c r="L78" i="17"/>
  <c r="S77" i="17"/>
  <c r="R77" i="17"/>
  <c r="Q77" i="17"/>
  <c r="P77" i="17"/>
  <c r="N77" i="17"/>
  <c r="S76" i="17"/>
  <c r="R76" i="17"/>
  <c r="Q76" i="17"/>
  <c r="P76" i="17"/>
  <c r="N76" i="17"/>
  <c r="L76" i="17"/>
  <c r="S75" i="17"/>
  <c r="R75" i="17"/>
  <c r="Q75" i="17"/>
  <c r="P75" i="17"/>
  <c r="N75" i="17"/>
  <c r="S74" i="17"/>
  <c r="R74" i="17"/>
  <c r="Q74" i="17"/>
  <c r="P74" i="17"/>
  <c r="N74" i="17"/>
  <c r="S73" i="17"/>
  <c r="R73" i="17"/>
  <c r="Q73" i="17"/>
  <c r="P73" i="17"/>
  <c r="N73" i="17"/>
  <c r="S72" i="17"/>
  <c r="R72" i="17"/>
  <c r="Q72" i="17"/>
  <c r="P72" i="17"/>
  <c r="N72" i="17"/>
  <c r="S71" i="17"/>
  <c r="R71" i="17"/>
  <c r="Q71" i="17"/>
  <c r="P71" i="17"/>
  <c r="N71" i="17"/>
  <c r="L71" i="17"/>
  <c r="S70" i="17"/>
  <c r="R70" i="17"/>
  <c r="Q70" i="17"/>
  <c r="P70" i="17"/>
  <c r="N70" i="17"/>
  <c r="L70" i="17"/>
  <c r="S69" i="17"/>
  <c r="R69" i="17"/>
  <c r="Q69" i="17"/>
  <c r="P69" i="17"/>
  <c r="N69" i="17"/>
  <c r="S68" i="17"/>
  <c r="R68" i="17"/>
  <c r="Q68" i="17"/>
  <c r="P68" i="17"/>
  <c r="N68" i="17"/>
  <c r="R67" i="17"/>
  <c r="P67" i="17"/>
  <c r="N67" i="17"/>
  <c r="S65" i="17"/>
  <c r="R65" i="17"/>
  <c r="Q65" i="17"/>
  <c r="P65" i="17"/>
  <c r="N65" i="17"/>
  <c r="S64" i="17"/>
  <c r="R64" i="17"/>
  <c r="Q64" i="17"/>
  <c r="P64" i="17"/>
  <c r="N64" i="17"/>
  <c r="S63" i="17"/>
  <c r="R63" i="17"/>
  <c r="Q63" i="17"/>
  <c r="P63" i="17"/>
  <c r="N63" i="17"/>
  <c r="S62" i="17"/>
  <c r="R62" i="17"/>
  <c r="Q62" i="17"/>
  <c r="P62" i="17"/>
  <c r="N62" i="17"/>
  <c r="S61" i="17"/>
  <c r="R61" i="17"/>
  <c r="Q61" i="17"/>
  <c r="P61" i="17"/>
  <c r="N61" i="17"/>
  <c r="S60" i="17"/>
  <c r="R60" i="17"/>
  <c r="Q60" i="17"/>
  <c r="P60" i="17"/>
  <c r="N60" i="17"/>
  <c r="S59" i="17"/>
  <c r="R59" i="17"/>
  <c r="Q59" i="17"/>
  <c r="P59" i="17"/>
  <c r="N59" i="17"/>
  <c r="S58" i="17"/>
  <c r="R58" i="17"/>
  <c r="Q58" i="17"/>
  <c r="P58" i="17"/>
  <c r="N58" i="17"/>
  <c r="S57" i="17"/>
  <c r="R57" i="17"/>
  <c r="P57" i="17"/>
  <c r="N57" i="17"/>
  <c r="S55" i="17"/>
  <c r="R55" i="17"/>
  <c r="Q55" i="17"/>
  <c r="P55" i="17"/>
  <c r="N55" i="17"/>
  <c r="S54" i="17"/>
  <c r="R54" i="17"/>
  <c r="Q54" i="17"/>
  <c r="P54" i="17"/>
  <c r="N54" i="17"/>
  <c r="S53" i="17"/>
  <c r="R53" i="17"/>
  <c r="Q53" i="17"/>
  <c r="P53" i="17"/>
  <c r="N53" i="17"/>
  <c r="S52" i="17"/>
  <c r="R52" i="17"/>
  <c r="Q52" i="17"/>
  <c r="P52" i="17"/>
  <c r="N52" i="17"/>
  <c r="S51" i="17"/>
  <c r="R51" i="17"/>
  <c r="Q51" i="17"/>
  <c r="P51" i="17"/>
  <c r="N51" i="17"/>
  <c r="S50" i="17"/>
  <c r="R50" i="17"/>
  <c r="Q50" i="17"/>
  <c r="P50" i="17"/>
  <c r="N50" i="17"/>
  <c r="S49" i="17"/>
  <c r="R49" i="17"/>
  <c r="Q49" i="17"/>
  <c r="P49" i="17"/>
  <c r="N49" i="17"/>
  <c r="S48" i="17"/>
  <c r="R48" i="17"/>
  <c r="Q48" i="17"/>
  <c r="P48" i="17"/>
  <c r="N48" i="17"/>
  <c r="S47" i="17"/>
  <c r="R47" i="17"/>
  <c r="Q47" i="17"/>
  <c r="P47" i="17"/>
  <c r="N47" i="17"/>
  <c r="L47" i="17"/>
  <c r="S46" i="17"/>
  <c r="R46" i="17"/>
  <c r="Q46" i="17"/>
  <c r="P46" i="17"/>
  <c r="N46" i="17"/>
  <c r="L46" i="17"/>
  <c r="S45" i="17"/>
  <c r="R45" i="17"/>
  <c r="Q45" i="17"/>
  <c r="P45" i="17"/>
  <c r="N45" i="17"/>
  <c r="L45" i="17"/>
  <c r="S44" i="17"/>
  <c r="R44" i="17"/>
  <c r="Q44" i="17"/>
  <c r="P44" i="17"/>
  <c r="N44" i="17"/>
  <c r="S43" i="17"/>
  <c r="R43" i="17"/>
  <c r="Q43" i="17"/>
  <c r="P43" i="17"/>
  <c r="N43" i="17"/>
  <c r="S42" i="17"/>
  <c r="R42" i="17"/>
  <c r="Q42" i="17"/>
  <c r="P42" i="17"/>
  <c r="N42" i="17"/>
  <c r="S41" i="17"/>
  <c r="R41" i="17"/>
  <c r="Q41" i="17"/>
  <c r="P41" i="17"/>
  <c r="N41" i="17"/>
  <c r="S40" i="17"/>
  <c r="R40" i="17"/>
  <c r="Q40" i="17"/>
  <c r="P40" i="17"/>
  <c r="N40" i="17"/>
  <c r="S39" i="17"/>
  <c r="R39" i="17"/>
  <c r="Q39" i="17"/>
  <c r="P39" i="17"/>
  <c r="N39" i="17"/>
  <c r="S37" i="17"/>
  <c r="R37" i="17"/>
  <c r="Q37" i="17"/>
  <c r="P37" i="17"/>
  <c r="N37" i="17"/>
  <c r="S36" i="17"/>
  <c r="R36" i="17"/>
  <c r="Q36" i="17"/>
  <c r="P36" i="17"/>
  <c r="N36" i="17"/>
  <c r="S35" i="17"/>
  <c r="R35" i="17"/>
  <c r="Q35" i="17"/>
  <c r="P35" i="17"/>
  <c r="N35" i="17"/>
  <c r="S34" i="17"/>
  <c r="R34" i="17"/>
  <c r="Q34" i="17"/>
  <c r="P34" i="17"/>
  <c r="N34" i="17"/>
  <c r="S33" i="17"/>
  <c r="R33" i="17"/>
  <c r="Q33" i="17"/>
  <c r="P33" i="17"/>
  <c r="N33" i="17"/>
  <c r="S32" i="17"/>
  <c r="R32" i="17"/>
  <c r="Q32" i="17"/>
  <c r="P32" i="17"/>
  <c r="N32" i="17"/>
  <c r="S31" i="17"/>
  <c r="R31" i="17"/>
  <c r="Q31" i="17"/>
  <c r="P31" i="17"/>
  <c r="N31" i="17"/>
  <c r="S29" i="17"/>
  <c r="R29" i="17"/>
  <c r="P29" i="17"/>
  <c r="N29" i="17"/>
  <c r="S15" i="17"/>
  <c r="R15" i="17"/>
  <c r="P15" i="17"/>
  <c r="N15" i="17"/>
  <c r="B15" i="17"/>
  <c r="A15" i="17"/>
  <c r="S14" i="17"/>
  <c r="R14" i="17"/>
  <c r="P14" i="17"/>
  <c r="N14" i="17"/>
  <c r="B14" i="17"/>
  <c r="A14" i="17"/>
  <c r="S13" i="17"/>
  <c r="R13" i="17"/>
  <c r="P13" i="17"/>
  <c r="N13" i="17"/>
  <c r="B13" i="17"/>
  <c r="A13" i="17"/>
  <c r="S12" i="17"/>
  <c r="R12" i="17"/>
  <c r="P12" i="17"/>
  <c r="N12" i="17"/>
  <c r="B12" i="17"/>
  <c r="A12" i="17"/>
  <c r="S11" i="17"/>
  <c r="R11" i="17"/>
  <c r="P11" i="17"/>
  <c r="N11" i="17"/>
  <c r="B11" i="17"/>
  <c r="A11" i="17"/>
  <c r="S10" i="17"/>
  <c r="R10" i="17"/>
  <c r="P10" i="17"/>
  <c r="N10" i="17"/>
  <c r="B10" i="17"/>
  <c r="A10" i="17"/>
  <c r="S9" i="17"/>
  <c r="R9" i="17"/>
  <c r="P9" i="17"/>
  <c r="N9" i="17"/>
  <c r="B9" i="17"/>
  <c r="A9" i="17"/>
  <c r="S8" i="17"/>
  <c r="R8" i="17"/>
  <c r="P8" i="17"/>
  <c r="N8" i="17"/>
  <c r="B8" i="17"/>
  <c r="A8" i="17"/>
  <c r="S7" i="17"/>
  <c r="R7" i="17"/>
  <c r="P7" i="17"/>
  <c r="N7" i="17"/>
  <c r="A44" i="16"/>
  <c r="A43" i="16"/>
  <c r="A42" i="16"/>
  <c r="A41" i="16"/>
  <c r="E40" i="16"/>
  <c r="A40" i="16"/>
  <c r="A39" i="16"/>
  <c r="A38" i="16"/>
  <c r="A37" i="16"/>
  <c r="A35" i="16"/>
  <c r="F34" i="16"/>
  <c r="E34" i="16"/>
  <c r="A34" i="16"/>
  <c r="A33" i="16"/>
  <c r="A32" i="16"/>
  <c r="A31" i="16"/>
  <c r="A30" i="16"/>
  <c r="A29" i="16"/>
  <c r="A28" i="16"/>
  <c r="A27" i="16"/>
  <c r="A26" i="16"/>
  <c r="E25" i="16"/>
  <c r="A25" i="16"/>
  <c r="A24" i="16"/>
  <c r="A22" i="16"/>
  <c r="A21" i="16"/>
  <c r="A20" i="16"/>
  <c r="A19" i="16"/>
  <c r="A18" i="16"/>
  <c r="A17" i="16"/>
  <c r="A16" i="16"/>
  <c r="A15" i="16"/>
  <c r="A14" i="16"/>
  <c r="A13" i="16"/>
  <c r="B3" i="16"/>
  <c r="B2" i="16"/>
  <c r="Q70" i="15"/>
  <c r="P70" i="15"/>
  <c r="O70" i="15"/>
  <c r="N70" i="15"/>
  <c r="M70" i="15"/>
  <c r="L70" i="15"/>
  <c r="Q69" i="15"/>
  <c r="P69" i="15"/>
  <c r="O69" i="15"/>
  <c r="N69" i="15"/>
  <c r="M69" i="15"/>
  <c r="L69" i="15"/>
  <c r="Q68" i="15"/>
  <c r="O68" i="15"/>
  <c r="M68" i="15"/>
  <c r="Q65" i="15"/>
  <c r="P65" i="15"/>
  <c r="O65" i="15"/>
  <c r="N65" i="15"/>
  <c r="M65" i="15"/>
  <c r="L65" i="15"/>
  <c r="Q64" i="15"/>
  <c r="P64" i="15"/>
  <c r="O64" i="15"/>
  <c r="N64" i="15"/>
  <c r="M64" i="15"/>
  <c r="L64" i="15"/>
  <c r="Q63" i="15"/>
  <c r="P63" i="15"/>
  <c r="O63" i="15"/>
  <c r="N63" i="15"/>
  <c r="M63" i="15"/>
  <c r="L63" i="15"/>
  <c r="Q62" i="15"/>
  <c r="P62" i="15"/>
  <c r="O62" i="15"/>
  <c r="N62" i="15"/>
  <c r="M62" i="15"/>
  <c r="L62" i="15"/>
  <c r="Q61" i="15"/>
  <c r="P61" i="15"/>
  <c r="O61" i="15"/>
  <c r="N61" i="15"/>
  <c r="M61" i="15"/>
  <c r="L61" i="15"/>
  <c r="Q60" i="15"/>
  <c r="P60" i="15"/>
  <c r="O60" i="15"/>
  <c r="N60" i="15"/>
  <c r="M60" i="15"/>
  <c r="L60" i="15"/>
  <c r="Q59" i="15"/>
  <c r="P59" i="15"/>
  <c r="O59" i="15"/>
  <c r="N59" i="15"/>
  <c r="M59" i="15"/>
  <c r="L59" i="15"/>
  <c r="Q58" i="15"/>
  <c r="P58" i="15"/>
  <c r="O58" i="15"/>
  <c r="N58" i="15"/>
  <c r="M58" i="15"/>
  <c r="L58" i="15"/>
  <c r="Q57" i="15"/>
  <c r="P57" i="15"/>
  <c r="O57" i="15"/>
  <c r="N57" i="15"/>
  <c r="M57" i="15"/>
  <c r="L57" i="15"/>
  <c r="Q56" i="15"/>
  <c r="P56" i="15"/>
  <c r="O56" i="15"/>
  <c r="N56" i="15"/>
  <c r="M56" i="15"/>
  <c r="L56" i="15"/>
  <c r="Q55" i="15"/>
  <c r="P55" i="15"/>
  <c r="O55" i="15"/>
  <c r="N55" i="15"/>
  <c r="M55" i="15"/>
  <c r="L55" i="15"/>
  <c r="Q54" i="15"/>
  <c r="P54" i="15"/>
  <c r="O54" i="15"/>
  <c r="N54" i="15"/>
  <c r="M54" i="15"/>
  <c r="L54" i="15"/>
  <c r="Q53" i="15"/>
  <c r="P53" i="15"/>
  <c r="O53" i="15"/>
  <c r="N53" i="15"/>
  <c r="M53" i="15"/>
  <c r="L53" i="15"/>
  <c r="Q52" i="15"/>
  <c r="P52" i="15"/>
  <c r="O52" i="15"/>
  <c r="N52" i="15"/>
  <c r="M52" i="15"/>
  <c r="L52" i="15"/>
  <c r="Q51" i="15"/>
  <c r="P51" i="15"/>
  <c r="O51" i="15"/>
  <c r="N51" i="15"/>
  <c r="M51" i="15"/>
  <c r="L51" i="15"/>
  <c r="Q50" i="15"/>
  <c r="P50" i="15"/>
  <c r="O50" i="15"/>
  <c r="N50" i="15"/>
  <c r="M50" i="15"/>
  <c r="L50" i="15"/>
  <c r="Q49" i="15"/>
  <c r="O49" i="15"/>
  <c r="M49" i="15"/>
  <c r="Q47" i="15"/>
  <c r="P47" i="15"/>
  <c r="O47" i="15"/>
  <c r="N47" i="15"/>
  <c r="M47" i="15"/>
  <c r="L47" i="15"/>
  <c r="Q46" i="15"/>
  <c r="P46" i="15"/>
  <c r="O46" i="15"/>
  <c r="N46" i="15"/>
  <c r="M46" i="15"/>
  <c r="L46" i="15"/>
  <c r="Q45" i="15"/>
  <c r="P45" i="15"/>
  <c r="O45" i="15"/>
  <c r="N45" i="15"/>
  <c r="M45" i="15"/>
  <c r="L45" i="15"/>
  <c r="Q44" i="15"/>
  <c r="P44" i="15"/>
  <c r="O44" i="15"/>
  <c r="N44" i="15"/>
  <c r="M44" i="15"/>
  <c r="L44" i="15"/>
  <c r="Q43" i="15"/>
  <c r="P43" i="15"/>
  <c r="O43" i="15"/>
  <c r="N43" i="15"/>
  <c r="M43" i="15"/>
  <c r="L43" i="15"/>
  <c r="Q42" i="15"/>
  <c r="P42" i="15"/>
  <c r="O42" i="15"/>
  <c r="N42" i="15"/>
  <c r="M42" i="15"/>
  <c r="L42" i="15"/>
  <c r="Q41" i="15"/>
  <c r="P41" i="15"/>
  <c r="O41" i="15"/>
  <c r="N41" i="15"/>
  <c r="M41" i="15"/>
  <c r="L41" i="15"/>
  <c r="Q40" i="15"/>
  <c r="O40" i="15"/>
  <c r="M40" i="15"/>
  <c r="Q38" i="15"/>
  <c r="P38" i="15"/>
  <c r="O38" i="15"/>
  <c r="N38" i="15"/>
  <c r="M38" i="15"/>
  <c r="L38" i="15"/>
  <c r="Q37" i="15"/>
  <c r="P37" i="15"/>
  <c r="O37" i="15"/>
  <c r="N37" i="15"/>
  <c r="M37" i="15"/>
  <c r="L37" i="15"/>
  <c r="Q36" i="15"/>
  <c r="P36" i="15"/>
  <c r="O36" i="15"/>
  <c r="N36" i="15"/>
  <c r="M36" i="15"/>
  <c r="L36" i="15"/>
  <c r="Q35" i="15"/>
  <c r="P35" i="15"/>
  <c r="O35" i="15"/>
  <c r="N35" i="15"/>
  <c r="M35" i="15"/>
  <c r="L35" i="15"/>
  <c r="Q34" i="15"/>
  <c r="P34" i="15"/>
  <c r="O34" i="15"/>
  <c r="N34" i="15"/>
  <c r="M34" i="15"/>
  <c r="L34" i="15"/>
  <c r="Q33" i="15"/>
  <c r="P33" i="15"/>
  <c r="O33" i="15"/>
  <c r="N33" i="15"/>
  <c r="M33" i="15"/>
  <c r="L33" i="15"/>
  <c r="Q32" i="15"/>
  <c r="P32" i="15"/>
  <c r="O32" i="15"/>
  <c r="N32" i="15"/>
  <c r="M32" i="15"/>
  <c r="L32" i="15"/>
  <c r="Q31" i="15"/>
  <c r="P31" i="15"/>
  <c r="O31" i="15"/>
  <c r="N31" i="15"/>
  <c r="M31" i="15"/>
  <c r="L31" i="15"/>
  <c r="Q30" i="15"/>
  <c r="O30" i="15"/>
  <c r="M30" i="15"/>
  <c r="Q28" i="15"/>
  <c r="P28" i="15"/>
  <c r="O28" i="15"/>
  <c r="N28" i="15"/>
  <c r="M28" i="15"/>
  <c r="L28" i="15"/>
  <c r="Q27" i="15"/>
  <c r="P27" i="15"/>
  <c r="O27" i="15"/>
  <c r="N27" i="15"/>
  <c r="M27" i="15"/>
  <c r="L27" i="15"/>
  <c r="Q26" i="15"/>
  <c r="P26" i="15"/>
  <c r="O26" i="15"/>
  <c r="N26" i="15"/>
  <c r="M26" i="15"/>
  <c r="L26" i="15"/>
  <c r="Q25" i="15"/>
  <c r="P25" i="15"/>
  <c r="O25" i="15"/>
  <c r="N25" i="15"/>
  <c r="M25" i="15"/>
  <c r="L25" i="15"/>
  <c r="Q24" i="15"/>
  <c r="P24" i="15"/>
  <c r="O24" i="15"/>
  <c r="N24" i="15"/>
  <c r="M24" i="15"/>
  <c r="L24" i="15"/>
  <c r="Q23" i="15"/>
  <c r="P23" i="15"/>
  <c r="O23" i="15"/>
  <c r="N23" i="15"/>
  <c r="M23" i="15"/>
  <c r="L23" i="15"/>
  <c r="Q22" i="15"/>
  <c r="P22" i="15"/>
  <c r="O22" i="15"/>
  <c r="N22" i="15"/>
  <c r="M22" i="15"/>
  <c r="L22" i="15"/>
  <c r="Q21" i="15"/>
  <c r="P21" i="15"/>
  <c r="O21" i="15"/>
  <c r="N21" i="15"/>
  <c r="M21" i="15"/>
  <c r="L21" i="15"/>
  <c r="Q20" i="15"/>
  <c r="P20" i="15"/>
  <c r="O20" i="15"/>
  <c r="N20" i="15"/>
  <c r="M20" i="15"/>
  <c r="L20" i="15"/>
  <c r="Q19" i="15"/>
  <c r="P19" i="15"/>
  <c r="O19" i="15"/>
  <c r="N19" i="15"/>
  <c r="M19" i="15"/>
  <c r="L19" i="15"/>
  <c r="Q18" i="15"/>
  <c r="P18" i="15"/>
  <c r="O18" i="15"/>
  <c r="N18" i="15"/>
  <c r="M18" i="15"/>
  <c r="L18" i="15"/>
  <c r="Q17" i="15"/>
  <c r="P17" i="15"/>
  <c r="O17" i="15"/>
  <c r="N17" i="15"/>
  <c r="M17" i="15"/>
  <c r="L17" i="15"/>
  <c r="Q16" i="15"/>
  <c r="P16" i="15"/>
  <c r="O16" i="15"/>
  <c r="N16" i="15"/>
  <c r="M16" i="15"/>
  <c r="L16" i="15"/>
  <c r="Q15" i="15"/>
  <c r="P15" i="15"/>
  <c r="O15" i="15"/>
  <c r="N15" i="15"/>
  <c r="M15" i="15"/>
  <c r="L15" i="15"/>
  <c r="Q14" i="15"/>
  <c r="O14" i="15"/>
  <c r="M14" i="15"/>
  <c r="Q12" i="15"/>
  <c r="O12" i="15"/>
  <c r="M12" i="15"/>
  <c r="B12" i="15"/>
  <c r="A12" i="15"/>
  <c r="Q11" i="15"/>
  <c r="O11" i="15"/>
  <c r="M11" i="15"/>
  <c r="B11" i="15"/>
  <c r="A11" i="15"/>
  <c r="Q10" i="15"/>
  <c r="O10" i="15"/>
  <c r="M10" i="15"/>
  <c r="B10" i="15"/>
  <c r="A10" i="15"/>
  <c r="Q9" i="15"/>
  <c r="O9" i="15"/>
  <c r="M9" i="15"/>
  <c r="B9" i="15"/>
  <c r="A9" i="15"/>
  <c r="Q8" i="15"/>
  <c r="O8" i="15"/>
  <c r="M8" i="15"/>
  <c r="B8" i="15"/>
  <c r="Q7" i="15"/>
  <c r="O7" i="15"/>
  <c r="M7" i="15"/>
  <c r="A2" i="15"/>
  <c r="A1" i="15"/>
  <c r="U157" i="14"/>
  <c r="T157" i="14"/>
  <c r="K157" i="14"/>
  <c r="C157" i="14"/>
  <c r="B146" i="14"/>
  <c r="B145" i="14"/>
  <c r="U144" i="14"/>
  <c r="T144" i="14"/>
  <c r="B144" i="14"/>
  <c r="U128" i="14"/>
  <c r="U124" i="14"/>
  <c r="T124" i="14"/>
  <c r="U98" i="14"/>
  <c r="T98" i="14"/>
  <c r="U95" i="14"/>
  <c r="T95" i="14"/>
  <c r="U94" i="14"/>
  <c r="T94" i="14"/>
  <c r="U69" i="14"/>
  <c r="T69" i="14"/>
  <c r="U68" i="14"/>
  <c r="T68" i="14"/>
  <c r="B13" i="14"/>
  <c r="A13" i="14"/>
  <c r="B12" i="14"/>
  <c r="A12" i="14"/>
  <c r="B11" i="14"/>
  <c r="A11" i="14"/>
  <c r="B10" i="14"/>
  <c r="A10" i="14"/>
  <c r="N9" i="14"/>
  <c r="B9" i="14"/>
  <c r="A9" i="14"/>
  <c r="B8" i="14"/>
  <c r="A8" i="14"/>
  <c r="U6" i="14"/>
  <c r="T6" i="14"/>
  <c r="S5" i="14"/>
  <c r="A2" i="14"/>
  <c r="T64" i="13"/>
  <c r="T63" i="13"/>
  <c r="T28" i="13"/>
  <c r="T27" i="13"/>
  <c r="P9" i="13"/>
  <c r="N9" i="13"/>
  <c r="L9" i="13"/>
  <c r="B9" i="13"/>
  <c r="A9" i="13"/>
  <c r="P8" i="13"/>
  <c r="N8" i="13"/>
  <c r="L8" i="13"/>
  <c r="B8" i="13"/>
  <c r="A8" i="13"/>
  <c r="U6" i="13"/>
  <c r="T6" i="13"/>
  <c r="S5" i="13"/>
  <c r="A2" i="13"/>
  <c r="Q117" i="12"/>
  <c r="P117" i="12"/>
  <c r="O117" i="12"/>
  <c r="N117" i="12"/>
  <c r="M117" i="12"/>
  <c r="L117" i="12"/>
  <c r="Q116" i="12"/>
  <c r="P116" i="12"/>
  <c r="O116" i="12"/>
  <c r="N116" i="12"/>
  <c r="M116" i="12"/>
  <c r="L116" i="12"/>
  <c r="Q115" i="12"/>
  <c r="P115" i="12"/>
  <c r="O115" i="12"/>
  <c r="N115" i="12"/>
  <c r="M115" i="12"/>
  <c r="L115" i="12"/>
  <c r="Q114" i="12"/>
  <c r="O114" i="12"/>
  <c r="M114" i="12"/>
  <c r="Q113" i="12"/>
  <c r="P113" i="12"/>
  <c r="O113" i="12"/>
  <c r="N113" i="12"/>
  <c r="M113" i="12"/>
  <c r="L113" i="12"/>
  <c r="Q112" i="12"/>
  <c r="P112" i="12"/>
  <c r="O112" i="12"/>
  <c r="N112" i="12"/>
  <c r="M112" i="12"/>
  <c r="L112" i="12"/>
  <c r="Q111" i="12"/>
  <c r="P111" i="12"/>
  <c r="O111" i="12"/>
  <c r="N111" i="12"/>
  <c r="M111" i="12"/>
  <c r="L111" i="12"/>
  <c r="Q110" i="12"/>
  <c r="P110" i="12"/>
  <c r="O110" i="12"/>
  <c r="N110" i="12"/>
  <c r="M110" i="12"/>
  <c r="L110" i="12"/>
  <c r="Q109" i="12"/>
  <c r="P109" i="12"/>
  <c r="O109" i="12"/>
  <c r="N109" i="12"/>
  <c r="M109" i="12"/>
  <c r="L109" i="12"/>
  <c r="Q108" i="12"/>
  <c r="P108" i="12"/>
  <c r="O108" i="12"/>
  <c r="N108" i="12"/>
  <c r="M108" i="12"/>
  <c r="L108" i="12"/>
  <c r="Q107" i="12"/>
  <c r="P107" i="12"/>
  <c r="O107" i="12"/>
  <c r="N107" i="12"/>
  <c r="M107" i="12"/>
  <c r="L107" i="12"/>
  <c r="Q106" i="12"/>
  <c r="P106" i="12"/>
  <c r="O106" i="12"/>
  <c r="N106" i="12"/>
  <c r="M106" i="12"/>
  <c r="L106" i="12"/>
  <c r="Q105" i="12"/>
  <c r="P105" i="12"/>
  <c r="O105" i="12"/>
  <c r="N105" i="12"/>
  <c r="M105" i="12"/>
  <c r="L105" i="12"/>
  <c r="Q103" i="12"/>
  <c r="P103" i="12"/>
  <c r="O103" i="12"/>
  <c r="N103" i="12"/>
  <c r="M103" i="12"/>
  <c r="L103" i="12"/>
  <c r="Q102" i="12"/>
  <c r="P102" i="12"/>
  <c r="O102" i="12"/>
  <c r="N102" i="12"/>
  <c r="M102" i="12"/>
  <c r="L102" i="12"/>
  <c r="Q101" i="12"/>
  <c r="P101" i="12"/>
  <c r="O101" i="12"/>
  <c r="N101" i="12"/>
  <c r="M101" i="12"/>
  <c r="L101" i="12"/>
  <c r="Q100" i="12"/>
  <c r="P100" i="12"/>
  <c r="O100" i="12"/>
  <c r="N100" i="12"/>
  <c r="M100" i="12"/>
  <c r="L100" i="12"/>
  <c r="Q99" i="12"/>
  <c r="P99" i="12"/>
  <c r="O99" i="12"/>
  <c r="N99" i="12"/>
  <c r="M99" i="12"/>
  <c r="L99" i="12"/>
  <c r="Q98" i="12"/>
  <c r="P98" i="12"/>
  <c r="O98" i="12"/>
  <c r="N98" i="12"/>
  <c r="M98" i="12"/>
  <c r="L98" i="12"/>
  <c r="Q97" i="12"/>
  <c r="P97" i="12"/>
  <c r="O97" i="12"/>
  <c r="N97" i="12"/>
  <c r="M97" i="12"/>
  <c r="L97" i="12"/>
  <c r="Q96" i="12"/>
  <c r="P96" i="12"/>
  <c r="O96" i="12"/>
  <c r="N96" i="12"/>
  <c r="M96" i="12"/>
  <c r="L96" i="12"/>
  <c r="Q95" i="12"/>
  <c r="P95" i="12"/>
  <c r="O95" i="12"/>
  <c r="N95" i="12"/>
  <c r="M95" i="12"/>
  <c r="L95" i="12"/>
  <c r="Q94" i="12"/>
  <c r="P94" i="12"/>
  <c r="O94" i="12"/>
  <c r="N94" i="12"/>
  <c r="M94" i="12"/>
  <c r="L94" i="12"/>
  <c r="Q93" i="12"/>
  <c r="P93" i="12"/>
  <c r="O93" i="12"/>
  <c r="N93" i="12"/>
  <c r="M93" i="12"/>
  <c r="L93" i="12"/>
  <c r="Q92" i="12"/>
  <c r="P92" i="12"/>
  <c r="O92" i="12"/>
  <c r="N92" i="12"/>
  <c r="M92" i="12"/>
  <c r="L92" i="12"/>
  <c r="Q91" i="12"/>
  <c r="P91" i="12"/>
  <c r="O91" i="12"/>
  <c r="N91" i="12"/>
  <c r="M91" i="12"/>
  <c r="L91" i="12"/>
  <c r="Q90" i="12"/>
  <c r="P90" i="12"/>
  <c r="O90" i="12"/>
  <c r="N90" i="12"/>
  <c r="M90" i="12"/>
  <c r="L90" i="12"/>
  <c r="Q89" i="12"/>
  <c r="P89" i="12"/>
  <c r="O89" i="12"/>
  <c r="N89" i="12"/>
  <c r="M89" i="12"/>
  <c r="L89" i="12"/>
  <c r="Q88" i="12"/>
  <c r="P88" i="12"/>
  <c r="O88" i="12"/>
  <c r="N88" i="12"/>
  <c r="M88" i="12"/>
  <c r="L88" i="12"/>
  <c r="T87" i="12"/>
  <c r="Q87" i="12"/>
  <c r="P87" i="12"/>
  <c r="O87" i="12"/>
  <c r="N87" i="12"/>
  <c r="M87" i="12"/>
  <c r="L87" i="12"/>
  <c r="T86" i="12"/>
  <c r="Q86" i="12"/>
  <c r="P86" i="12"/>
  <c r="O86" i="12"/>
  <c r="N86" i="12"/>
  <c r="M86" i="12"/>
  <c r="L86" i="12"/>
  <c r="Q85" i="12"/>
  <c r="P85" i="12"/>
  <c r="O85" i="12"/>
  <c r="N85" i="12"/>
  <c r="M85" i="12"/>
  <c r="L85" i="12"/>
  <c r="Q84" i="12"/>
  <c r="P84" i="12"/>
  <c r="O84" i="12"/>
  <c r="N84" i="12"/>
  <c r="M84" i="12"/>
  <c r="L84" i="12"/>
  <c r="Q83" i="12"/>
  <c r="P83" i="12"/>
  <c r="O83" i="12"/>
  <c r="N83" i="12"/>
  <c r="M83" i="12"/>
  <c r="L83" i="12"/>
  <c r="Q82" i="12"/>
  <c r="P82" i="12"/>
  <c r="O82" i="12"/>
  <c r="N82" i="12"/>
  <c r="M82" i="12"/>
  <c r="L82" i="12"/>
  <c r="Q81" i="12"/>
  <c r="P81" i="12"/>
  <c r="O81" i="12"/>
  <c r="N81" i="12"/>
  <c r="M81" i="12"/>
  <c r="L81" i="12"/>
  <c r="Q79" i="12"/>
  <c r="O79" i="12"/>
  <c r="M79" i="12"/>
  <c r="Q77" i="12"/>
  <c r="P77" i="12"/>
  <c r="O77" i="12"/>
  <c r="N77" i="12"/>
  <c r="M77" i="12"/>
  <c r="L77" i="12"/>
  <c r="Q76" i="12"/>
  <c r="P76" i="12"/>
  <c r="O76" i="12"/>
  <c r="N76" i="12"/>
  <c r="M76" i="12"/>
  <c r="L76" i="12"/>
  <c r="Q75" i="12"/>
  <c r="P75" i="12"/>
  <c r="O75" i="12"/>
  <c r="N75" i="12"/>
  <c r="M75" i="12"/>
  <c r="L75" i="12"/>
  <c r="Q74" i="12"/>
  <c r="P74" i="12"/>
  <c r="O74" i="12"/>
  <c r="N74" i="12"/>
  <c r="M74" i="12"/>
  <c r="L74" i="12"/>
  <c r="Q73" i="12"/>
  <c r="P73" i="12"/>
  <c r="O73" i="12"/>
  <c r="N73" i="12"/>
  <c r="M73" i="12"/>
  <c r="L73" i="12"/>
  <c r="Q72" i="12"/>
  <c r="P72" i="12"/>
  <c r="O72" i="12"/>
  <c r="N72" i="12"/>
  <c r="M72" i="12"/>
  <c r="L72" i="12"/>
  <c r="Q71" i="12"/>
  <c r="P71" i="12"/>
  <c r="O71" i="12"/>
  <c r="N71" i="12"/>
  <c r="M71" i="12"/>
  <c r="L71" i="12"/>
  <c r="Q70" i="12"/>
  <c r="P70" i="12"/>
  <c r="O70" i="12"/>
  <c r="N70" i="12"/>
  <c r="M70" i="12"/>
  <c r="L70" i="12"/>
  <c r="Q69" i="12"/>
  <c r="P69" i="12"/>
  <c r="O69" i="12"/>
  <c r="N69" i="12"/>
  <c r="M69" i="12"/>
  <c r="L69" i="12"/>
  <c r="Q68" i="12"/>
  <c r="P68" i="12"/>
  <c r="O68" i="12"/>
  <c r="N68" i="12"/>
  <c r="M68" i="12"/>
  <c r="L68" i="12"/>
  <c r="Q67" i="12"/>
  <c r="P67" i="12"/>
  <c r="O67" i="12"/>
  <c r="N67" i="12"/>
  <c r="M67" i="12"/>
  <c r="L67" i="12"/>
  <c r="Q66" i="12"/>
  <c r="P66" i="12"/>
  <c r="O66" i="12"/>
  <c r="N66" i="12"/>
  <c r="M66" i="12"/>
  <c r="L66" i="12"/>
  <c r="Q65" i="12"/>
  <c r="P65" i="12"/>
  <c r="O65" i="12"/>
  <c r="N65" i="12"/>
  <c r="M65" i="12"/>
  <c r="L65" i="12"/>
  <c r="Q64" i="12"/>
  <c r="P64" i="12"/>
  <c r="O64" i="12"/>
  <c r="N64" i="12"/>
  <c r="M64" i="12"/>
  <c r="L64" i="12"/>
  <c r="Q63" i="12"/>
  <c r="P63" i="12"/>
  <c r="O63" i="12"/>
  <c r="N63" i="12"/>
  <c r="M63" i="12"/>
  <c r="L63" i="12"/>
  <c r="Q61" i="12"/>
  <c r="O61" i="12"/>
  <c r="M61" i="12"/>
  <c r="Q59" i="12"/>
  <c r="P59" i="12"/>
  <c r="O59" i="12"/>
  <c r="N59" i="12"/>
  <c r="M59" i="12"/>
  <c r="L59" i="12"/>
  <c r="Q58" i="12"/>
  <c r="P58" i="12"/>
  <c r="O58" i="12"/>
  <c r="N58" i="12"/>
  <c r="M58" i="12"/>
  <c r="L58" i="12"/>
  <c r="Q57" i="12"/>
  <c r="P57" i="12"/>
  <c r="O57" i="12"/>
  <c r="N57" i="12"/>
  <c r="M57" i="12"/>
  <c r="L57" i="12"/>
  <c r="Q56" i="12"/>
  <c r="P56" i="12"/>
  <c r="O56" i="12"/>
  <c r="N56" i="12"/>
  <c r="M56" i="12"/>
  <c r="L56" i="12"/>
  <c r="Q55" i="12"/>
  <c r="P55" i="12"/>
  <c r="O55" i="12"/>
  <c r="N55" i="12"/>
  <c r="M55" i="12"/>
  <c r="L55" i="12"/>
  <c r="Q54" i="12"/>
  <c r="P54" i="12"/>
  <c r="O54" i="12"/>
  <c r="N54" i="12"/>
  <c r="M54" i="12"/>
  <c r="L54" i="12"/>
  <c r="Q53" i="12"/>
  <c r="P53" i="12"/>
  <c r="O53" i="12"/>
  <c r="N53" i="12"/>
  <c r="M53" i="12"/>
  <c r="L53" i="12"/>
  <c r="Q52" i="12"/>
  <c r="P52" i="12"/>
  <c r="O52" i="12"/>
  <c r="N52" i="12"/>
  <c r="M52" i="12"/>
  <c r="L52" i="12"/>
  <c r="Q51" i="12"/>
  <c r="P51" i="12"/>
  <c r="O51" i="12"/>
  <c r="N51" i="12"/>
  <c r="M51" i="12"/>
  <c r="L51" i="12"/>
  <c r="Q49" i="12"/>
  <c r="P49" i="12"/>
  <c r="O49" i="12"/>
  <c r="N49" i="12"/>
  <c r="M49" i="12"/>
  <c r="L49" i="12"/>
  <c r="Q48" i="12"/>
  <c r="P48" i="12"/>
  <c r="O48" i="12"/>
  <c r="N48" i="12"/>
  <c r="M48" i="12"/>
  <c r="L48" i="12"/>
  <c r="Q47" i="12"/>
  <c r="P47" i="12"/>
  <c r="O47" i="12"/>
  <c r="N47" i="12"/>
  <c r="M47" i="12"/>
  <c r="L47" i="12"/>
  <c r="Q46" i="12"/>
  <c r="P46" i="12"/>
  <c r="O46" i="12"/>
  <c r="N46" i="12"/>
  <c r="M46" i="12"/>
  <c r="L46" i="12"/>
  <c r="Q45" i="12"/>
  <c r="P45" i="12"/>
  <c r="O45" i="12"/>
  <c r="N45" i="12"/>
  <c r="M45" i="12"/>
  <c r="L45" i="12"/>
  <c r="Q44" i="12"/>
  <c r="P44" i="12"/>
  <c r="O44" i="12"/>
  <c r="N44" i="12"/>
  <c r="M44" i="12"/>
  <c r="L44" i="12"/>
  <c r="Q43" i="12"/>
  <c r="P43" i="12"/>
  <c r="O43" i="12"/>
  <c r="N43" i="12"/>
  <c r="M43" i="12"/>
  <c r="L43" i="12"/>
  <c r="Q42" i="12"/>
  <c r="P42" i="12"/>
  <c r="O42" i="12"/>
  <c r="N42" i="12"/>
  <c r="M42" i="12"/>
  <c r="L42" i="12"/>
  <c r="Q41" i="12"/>
  <c r="P41" i="12"/>
  <c r="O41" i="12"/>
  <c r="N41" i="12"/>
  <c r="M41" i="12"/>
  <c r="L41" i="12"/>
  <c r="Q39" i="12"/>
  <c r="P39" i="12"/>
  <c r="O39" i="12"/>
  <c r="N39" i="12"/>
  <c r="M39" i="12"/>
  <c r="L39" i="12"/>
  <c r="Q38" i="12"/>
  <c r="P38" i="12"/>
  <c r="O38" i="12"/>
  <c r="N38" i="12"/>
  <c r="M38" i="12"/>
  <c r="L38" i="12"/>
  <c r="Q37" i="12"/>
  <c r="P37" i="12"/>
  <c r="O37" i="12"/>
  <c r="N37" i="12"/>
  <c r="M37" i="12"/>
  <c r="L37" i="12"/>
  <c r="Q36" i="12"/>
  <c r="P36" i="12"/>
  <c r="O36" i="12"/>
  <c r="N36" i="12"/>
  <c r="M36" i="12"/>
  <c r="L36" i="12"/>
  <c r="Q35" i="12"/>
  <c r="P35" i="12"/>
  <c r="O35" i="12"/>
  <c r="N35" i="12"/>
  <c r="M35" i="12"/>
  <c r="L35" i="12"/>
  <c r="Q34" i="12"/>
  <c r="P34" i="12"/>
  <c r="O34" i="12"/>
  <c r="N34" i="12"/>
  <c r="M34" i="12"/>
  <c r="L34" i="12"/>
  <c r="Q32" i="12"/>
  <c r="P32" i="12"/>
  <c r="O32" i="12"/>
  <c r="N32" i="12"/>
  <c r="M32" i="12"/>
  <c r="L32" i="12"/>
  <c r="Q31" i="12"/>
  <c r="P31" i="12"/>
  <c r="O31" i="12"/>
  <c r="N31" i="12"/>
  <c r="M31" i="12"/>
  <c r="L31" i="12"/>
  <c r="Q30" i="12"/>
  <c r="P30" i="12"/>
  <c r="O30" i="12"/>
  <c r="N30" i="12"/>
  <c r="M30" i="12"/>
  <c r="L30" i="12"/>
  <c r="Q29" i="12"/>
  <c r="P29" i="12"/>
  <c r="O29" i="12"/>
  <c r="N29" i="12"/>
  <c r="M29" i="12"/>
  <c r="L29" i="12"/>
  <c r="Q28" i="12"/>
  <c r="P28" i="12"/>
  <c r="O28" i="12"/>
  <c r="N28" i="12"/>
  <c r="M28" i="12"/>
  <c r="L28" i="12"/>
  <c r="Q27" i="12"/>
  <c r="P27" i="12"/>
  <c r="O27" i="12"/>
  <c r="N27" i="12"/>
  <c r="M27" i="12"/>
  <c r="L27" i="12"/>
  <c r="Q26" i="12"/>
  <c r="P26" i="12"/>
  <c r="O26" i="12"/>
  <c r="N26" i="12"/>
  <c r="M26" i="12"/>
  <c r="L26" i="12"/>
  <c r="Q24" i="12"/>
  <c r="P24" i="12"/>
  <c r="O24" i="12"/>
  <c r="N24" i="12"/>
  <c r="M24" i="12"/>
  <c r="L24" i="12"/>
  <c r="Q23" i="12"/>
  <c r="P23" i="12"/>
  <c r="O23" i="12"/>
  <c r="N23" i="12"/>
  <c r="M23" i="12"/>
  <c r="L23" i="12"/>
  <c r="Q22" i="12"/>
  <c r="P22" i="12"/>
  <c r="O22" i="12"/>
  <c r="N22" i="12"/>
  <c r="M22" i="12"/>
  <c r="L22" i="12"/>
  <c r="Q21" i="12"/>
  <c r="P21" i="12"/>
  <c r="O21" i="12"/>
  <c r="N21" i="12"/>
  <c r="M21" i="12"/>
  <c r="L21" i="12"/>
  <c r="Q20" i="12"/>
  <c r="P20" i="12"/>
  <c r="O20" i="12"/>
  <c r="N20" i="12"/>
  <c r="M20" i="12"/>
  <c r="L20" i="12"/>
  <c r="Q19" i="12"/>
  <c r="P19" i="12"/>
  <c r="O19" i="12"/>
  <c r="N19" i="12"/>
  <c r="M19" i="12"/>
  <c r="L19" i="12"/>
  <c r="Q18" i="12"/>
  <c r="P18" i="12"/>
  <c r="O18" i="12"/>
  <c r="N18" i="12"/>
  <c r="M18" i="12"/>
  <c r="L18" i="12"/>
  <c r="Q17" i="12"/>
  <c r="P17" i="12"/>
  <c r="O17" i="12"/>
  <c r="N17" i="12"/>
  <c r="M17" i="12"/>
  <c r="L17" i="12"/>
  <c r="Q16" i="12"/>
  <c r="P16" i="12"/>
  <c r="O16" i="12"/>
  <c r="N16" i="12"/>
  <c r="M16" i="12"/>
  <c r="L16" i="12"/>
  <c r="Q15" i="12"/>
  <c r="P15" i="12"/>
  <c r="O15" i="12"/>
  <c r="N15" i="12"/>
  <c r="M15" i="12"/>
  <c r="L15" i="12"/>
  <c r="Q14" i="12"/>
  <c r="P14" i="12"/>
  <c r="O14" i="12"/>
  <c r="N14" i="12"/>
  <c r="M14" i="12"/>
  <c r="L14" i="12"/>
  <c r="Q12" i="12"/>
  <c r="O12" i="12"/>
  <c r="M12" i="12"/>
  <c r="Q10" i="12"/>
  <c r="O10" i="12"/>
  <c r="M10" i="12"/>
  <c r="B10" i="12"/>
  <c r="A10" i="12"/>
  <c r="Q9" i="12"/>
  <c r="O9" i="12"/>
  <c r="M9" i="12"/>
  <c r="B9" i="12"/>
  <c r="A9" i="12"/>
  <c r="Q8" i="12"/>
  <c r="O8" i="12"/>
  <c r="M8" i="12"/>
  <c r="B8" i="12"/>
  <c r="A8" i="12"/>
  <c r="Q7" i="12"/>
  <c r="O7" i="12"/>
  <c r="M7" i="12"/>
  <c r="U6" i="12"/>
  <c r="T6" i="12"/>
  <c r="T5" i="12"/>
  <c r="S5" i="12"/>
  <c r="A2" i="12"/>
  <c r="Q104" i="11"/>
  <c r="P104" i="11"/>
  <c r="O104" i="11"/>
  <c r="N104" i="11"/>
  <c r="M104" i="11"/>
  <c r="L104" i="11"/>
  <c r="Q103" i="11"/>
  <c r="P103" i="11"/>
  <c r="O103" i="11"/>
  <c r="N103" i="11"/>
  <c r="M103" i="11"/>
  <c r="L103" i="11"/>
  <c r="Q102" i="11"/>
  <c r="P102" i="11"/>
  <c r="O102" i="11"/>
  <c r="N102" i="11"/>
  <c r="M102" i="11"/>
  <c r="L102" i="11"/>
  <c r="K102" i="11"/>
  <c r="Q101" i="11"/>
  <c r="P101" i="11"/>
  <c r="O101" i="11"/>
  <c r="N101" i="11"/>
  <c r="M101" i="11"/>
  <c r="L101" i="11"/>
  <c r="Q100" i="11"/>
  <c r="P100" i="11"/>
  <c r="O100" i="11"/>
  <c r="N100" i="11"/>
  <c r="M100" i="11"/>
  <c r="L100" i="11"/>
  <c r="Q99" i="11"/>
  <c r="P99" i="11"/>
  <c r="O99" i="11"/>
  <c r="N99" i="11"/>
  <c r="M99" i="11"/>
  <c r="L99" i="11"/>
  <c r="Q98" i="11"/>
  <c r="P98" i="11"/>
  <c r="O98" i="11"/>
  <c r="N98" i="11"/>
  <c r="M98" i="11"/>
  <c r="L98" i="11"/>
  <c r="Q97" i="11"/>
  <c r="P97" i="11"/>
  <c r="O97" i="11"/>
  <c r="N97" i="11"/>
  <c r="M97" i="11"/>
  <c r="L97" i="11"/>
  <c r="Q96" i="11"/>
  <c r="P96" i="11"/>
  <c r="O96" i="11"/>
  <c r="N96" i="11"/>
  <c r="M96" i="11"/>
  <c r="L96" i="11"/>
  <c r="Q95" i="11"/>
  <c r="O95" i="11"/>
  <c r="M95" i="11"/>
  <c r="Q94" i="11"/>
  <c r="P94" i="11"/>
  <c r="O94" i="11"/>
  <c r="M94" i="11"/>
  <c r="Q93" i="11"/>
  <c r="P93" i="11"/>
  <c r="O93" i="11"/>
  <c r="N93" i="11"/>
  <c r="M93" i="11"/>
  <c r="L93" i="11"/>
  <c r="Q92" i="11"/>
  <c r="P92" i="11"/>
  <c r="O92" i="11"/>
  <c r="N92" i="11"/>
  <c r="M92" i="11"/>
  <c r="L92" i="11"/>
  <c r="Q91" i="11"/>
  <c r="P91" i="11"/>
  <c r="O91" i="11"/>
  <c r="N91" i="11"/>
  <c r="M91" i="11"/>
  <c r="L91" i="11"/>
  <c r="Q90" i="11"/>
  <c r="P90" i="11"/>
  <c r="O90" i="11"/>
  <c r="N90" i="11"/>
  <c r="M90" i="11"/>
  <c r="L90" i="11"/>
  <c r="Q89" i="11"/>
  <c r="P89" i="11"/>
  <c r="O89" i="11"/>
  <c r="N89" i="11"/>
  <c r="M89" i="11"/>
  <c r="L89" i="11"/>
  <c r="Q88" i="11"/>
  <c r="P88" i="11"/>
  <c r="O88" i="11"/>
  <c r="N88" i="11"/>
  <c r="M88" i="11"/>
  <c r="L88" i="11"/>
  <c r="Q87" i="11"/>
  <c r="P87" i="11"/>
  <c r="O87" i="11"/>
  <c r="N87" i="11"/>
  <c r="M87" i="11"/>
  <c r="L87" i="11"/>
  <c r="Q86" i="11"/>
  <c r="P86" i="11"/>
  <c r="O86" i="11"/>
  <c r="N86" i="11"/>
  <c r="M86" i="11"/>
  <c r="L86" i="11"/>
  <c r="K86" i="11"/>
  <c r="Q85" i="11"/>
  <c r="P85" i="11"/>
  <c r="O85" i="11"/>
  <c r="N85" i="11"/>
  <c r="M85" i="11"/>
  <c r="L85" i="11"/>
  <c r="Q84" i="11"/>
  <c r="P84" i="11"/>
  <c r="O84" i="11"/>
  <c r="N84" i="11"/>
  <c r="M84" i="11"/>
  <c r="L84" i="11"/>
  <c r="Q83" i="11"/>
  <c r="P83" i="11"/>
  <c r="O83" i="11"/>
  <c r="N83" i="11"/>
  <c r="M83" i="11"/>
  <c r="L83" i="11"/>
  <c r="K83" i="11"/>
  <c r="Q82" i="11"/>
  <c r="P82" i="11"/>
  <c r="O82" i="11"/>
  <c r="N82" i="11"/>
  <c r="M82" i="11"/>
  <c r="L82" i="11"/>
  <c r="K82" i="11"/>
  <c r="Q81" i="11"/>
  <c r="P81" i="11"/>
  <c r="O81" i="11"/>
  <c r="N81" i="11"/>
  <c r="M81" i="11"/>
  <c r="L81" i="11"/>
  <c r="K81" i="11"/>
  <c r="Q80" i="11"/>
  <c r="O80" i="11"/>
  <c r="M80" i="11"/>
  <c r="Q79" i="11"/>
  <c r="P79" i="11"/>
  <c r="O79" i="11"/>
  <c r="M79" i="11"/>
  <c r="Q78" i="11"/>
  <c r="P78" i="11"/>
  <c r="O78" i="11"/>
  <c r="N78" i="11"/>
  <c r="M78" i="11"/>
  <c r="L78" i="11"/>
  <c r="Q77" i="11"/>
  <c r="P77" i="11"/>
  <c r="O77" i="11"/>
  <c r="N77" i="11"/>
  <c r="M77" i="11"/>
  <c r="L77" i="11"/>
  <c r="Q76" i="11"/>
  <c r="P76" i="11"/>
  <c r="O76" i="11"/>
  <c r="N76" i="11"/>
  <c r="M76" i="11"/>
  <c r="L76" i="11"/>
  <c r="Q75" i="11"/>
  <c r="P75" i="11"/>
  <c r="O75" i="11"/>
  <c r="N75" i="11"/>
  <c r="M75" i="11"/>
  <c r="L75" i="11"/>
  <c r="Q74" i="11"/>
  <c r="P74" i="11"/>
  <c r="O74" i="11"/>
  <c r="N74" i="11"/>
  <c r="M74" i="11"/>
  <c r="L74" i="11"/>
  <c r="Q73" i="11"/>
  <c r="P73" i="11"/>
  <c r="O73" i="11"/>
  <c r="N73" i="11"/>
  <c r="M73" i="11"/>
  <c r="L73" i="11"/>
  <c r="Q72" i="11"/>
  <c r="P72" i="11"/>
  <c r="O72" i="11"/>
  <c r="N72" i="11"/>
  <c r="M72" i="11"/>
  <c r="L72" i="11"/>
  <c r="Q71" i="11"/>
  <c r="P71" i="11"/>
  <c r="O71" i="11"/>
  <c r="N71" i="11"/>
  <c r="M71" i="11"/>
  <c r="L71" i="11"/>
  <c r="Q70" i="11"/>
  <c r="P70" i="11"/>
  <c r="O70" i="11"/>
  <c r="N70" i="11"/>
  <c r="M70" i="11"/>
  <c r="L70" i="11"/>
  <c r="Q69" i="11"/>
  <c r="P69" i="11"/>
  <c r="O69" i="11"/>
  <c r="N69" i="11"/>
  <c r="M69" i="11"/>
  <c r="L69" i="11"/>
  <c r="Q68" i="11"/>
  <c r="P68" i="11"/>
  <c r="O68" i="11"/>
  <c r="N68" i="11"/>
  <c r="M68" i="11"/>
  <c r="L68" i="11"/>
  <c r="Q67" i="11"/>
  <c r="P67" i="11"/>
  <c r="O67" i="11"/>
  <c r="N67" i="11"/>
  <c r="M67" i="11"/>
  <c r="L67" i="11"/>
  <c r="Q66" i="11"/>
  <c r="P66" i="11"/>
  <c r="O66" i="11"/>
  <c r="N66" i="11"/>
  <c r="M66" i="11"/>
  <c r="L66" i="11"/>
  <c r="Q65" i="11"/>
  <c r="P65" i="11"/>
  <c r="O65" i="11"/>
  <c r="N65" i="11"/>
  <c r="M65" i="11"/>
  <c r="L65" i="11"/>
  <c r="Q64" i="11"/>
  <c r="P64" i="11"/>
  <c r="O64" i="11"/>
  <c r="N64" i="11"/>
  <c r="M64" i="11"/>
  <c r="L64" i="11"/>
  <c r="K64" i="11"/>
  <c r="Q63" i="11"/>
  <c r="P63" i="11"/>
  <c r="O63" i="11"/>
  <c r="N63" i="11"/>
  <c r="M63" i="11"/>
  <c r="L63" i="11"/>
  <c r="Q62" i="11"/>
  <c r="O62" i="11"/>
  <c r="M62" i="11"/>
  <c r="Q61" i="11"/>
  <c r="P61" i="11"/>
  <c r="O61" i="11"/>
  <c r="M61" i="11"/>
  <c r="Q60" i="11"/>
  <c r="P60" i="11"/>
  <c r="O60" i="11"/>
  <c r="N60" i="11"/>
  <c r="M60" i="11"/>
  <c r="L60" i="11"/>
  <c r="Q59" i="11"/>
  <c r="P59" i="11"/>
  <c r="O59" i="11"/>
  <c r="N59" i="11"/>
  <c r="M59" i="11"/>
  <c r="L59" i="11"/>
  <c r="Q58" i="11"/>
  <c r="P58" i="11"/>
  <c r="O58" i="11"/>
  <c r="N58" i="11"/>
  <c r="M58" i="11"/>
  <c r="L58" i="11"/>
  <c r="Q57" i="11"/>
  <c r="P57" i="11"/>
  <c r="O57" i="11"/>
  <c r="N57" i="11"/>
  <c r="M57" i="11"/>
  <c r="L57" i="11"/>
  <c r="Q56" i="11"/>
  <c r="P56" i="11"/>
  <c r="O56" i="11"/>
  <c r="N56" i="11"/>
  <c r="M56" i="11"/>
  <c r="L56" i="11"/>
  <c r="Q55" i="11"/>
  <c r="P55" i="11"/>
  <c r="O55" i="11"/>
  <c r="N55" i="11"/>
  <c r="M55" i="11"/>
  <c r="L55" i="11"/>
  <c r="Q54" i="11"/>
  <c r="P54" i="11"/>
  <c r="O54" i="11"/>
  <c r="N54" i="11"/>
  <c r="M54" i="11"/>
  <c r="L54" i="11"/>
  <c r="Q53" i="11"/>
  <c r="P53" i="11"/>
  <c r="O53" i="11"/>
  <c r="N53" i="11"/>
  <c r="M53" i="11"/>
  <c r="L53" i="11"/>
  <c r="Q52" i="11"/>
  <c r="P52" i="11"/>
  <c r="O52" i="11"/>
  <c r="N52" i="11"/>
  <c r="M52" i="11"/>
  <c r="L52" i="11"/>
  <c r="Q51" i="11"/>
  <c r="P51" i="11"/>
  <c r="O51" i="11"/>
  <c r="N51" i="11"/>
  <c r="M51" i="11"/>
  <c r="L51" i="11"/>
  <c r="Q50" i="11"/>
  <c r="P50" i="11"/>
  <c r="O50" i="11"/>
  <c r="N50" i="11"/>
  <c r="M50" i="11"/>
  <c r="L50" i="11"/>
  <c r="Q49" i="11"/>
  <c r="P49" i="11"/>
  <c r="O49" i="11"/>
  <c r="N49" i="11"/>
  <c r="M49" i="11"/>
  <c r="L49" i="11"/>
  <c r="Q48" i="11"/>
  <c r="P48" i="11"/>
  <c r="O48" i="11"/>
  <c r="N48" i="11"/>
  <c r="M48" i="11"/>
  <c r="L48" i="11"/>
  <c r="Q47" i="11"/>
  <c r="P47" i="11"/>
  <c r="O47" i="11"/>
  <c r="N47" i="11"/>
  <c r="M47" i="11"/>
  <c r="L47" i="11"/>
  <c r="Q46" i="11"/>
  <c r="P46" i="11"/>
  <c r="O46" i="11"/>
  <c r="N46" i="11"/>
  <c r="M46" i="11"/>
  <c r="L46" i="11"/>
  <c r="Q45" i="11"/>
  <c r="P45" i="11"/>
  <c r="O45" i="11"/>
  <c r="N45" i="11"/>
  <c r="M45" i="11"/>
  <c r="L45" i="11"/>
  <c r="Q44" i="11"/>
  <c r="P44" i="11"/>
  <c r="O44" i="11"/>
  <c r="N44" i="11"/>
  <c r="M44" i="11"/>
  <c r="L44" i="11"/>
  <c r="Q43" i="11"/>
  <c r="P43" i="11"/>
  <c r="O43" i="11"/>
  <c r="N43" i="11"/>
  <c r="M43" i="11"/>
  <c r="L43" i="11"/>
  <c r="Q42" i="11"/>
  <c r="P42" i="11"/>
  <c r="O42" i="11"/>
  <c r="N42" i="11"/>
  <c r="M42" i="11"/>
  <c r="L42" i="11"/>
  <c r="Q41" i="11"/>
  <c r="P41" i="11"/>
  <c r="O41" i="11"/>
  <c r="N41" i="11"/>
  <c r="M41" i="11"/>
  <c r="L41" i="11"/>
  <c r="Q40" i="11"/>
  <c r="P40" i="11"/>
  <c r="O40" i="11"/>
  <c r="N40" i="11"/>
  <c r="M40" i="11"/>
  <c r="L40" i="11"/>
  <c r="Q39" i="11"/>
  <c r="P39" i="11"/>
  <c r="O39" i="11"/>
  <c r="N39" i="11"/>
  <c r="M39" i="11"/>
  <c r="L39" i="11"/>
  <c r="Q38" i="11"/>
  <c r="O38" i="11"/>
  <c r="M38" i="11"/>
  <c r="Q36" i="11"/>
  <c r="P36" i="11"/>
  <c r="O36" i="11"/>
  <c r="N36" i="11"/>
  <c r="M36" i="11"/>
  <c r="L36" i="11"/>
  <c r="Q35" i="11"/>
  <c r="P35" i="11"/>
  <c r="O35" i="11"/>
  <c r="N35" i="11"/>
  <c r="M35" i="11"/>
  <c r="L35" i="11"/>
  <c r="Q34" i="11"/>
  <c r="P34" i="11"/>
  <c r="O34" i="11"/>
  <c r="N34" i="11"/>
  <c r="M34" i="11"/>
  <c r="L34" i="11"/>
  <c r="Q33" i="11"/>
  <c r="P33" i="11"/>
  <c r="O33" i="11"/>
  <c r="N33" i="11"/>
  <c r="M33" i="11"/>
  <c r="L33" i="11"/>
  <c r="Q32" i="11"/>
  <c r="P32" i="11"/>
  <c r="O32" i="11"/>
  <c r="N32" i="11"/>
  <c r="M32" i="11"/>
  <c r="L32" i="11"/>
  <c r="Q31" i="11"/>
  <c r="P31" i="11"/>
  <c r="O31" i="11"/>
  <c r="N31" i="11"/>
  <c r="M31" i="11"/>
  <c r="L31" i="11"/>
  <c r="Q30" i="11"/>
  <c r="P30" i="11"/>
  <c r="O30" i="11"/>
  <c r="N30" i="11"/>
  <c r="M30" i="11"/>
  <c r="L30" i="11"/>
  <c r="K30" i="11"/>
  <c r="Q29" i="11"/>
  <c r="P29" i="11"/>
  <c r="O29" i="11"/>
  <c r="N29" i="11"/>
  <c r="M29" i="11"/>
  <c r="L29" i="11"/>
  <c r="Q28" i="11"/>
  <c r="P28" i="11"/>
  <c r="O28" i="11"/>
  <c r="N28" i="11"/>
  <c r="M28" i="11"/>
  <c r="L28" i="11"/>
  <c r="K28" i="11"/>
  <c r="Q27" i="11"/>
  <c r="P27" i="11"/>
  <c r="O27" i="11"/>
  <c r="N27" i="11"/>
  <c r="M27" i="11"/>
  <c r="L27" i="11"/>
  <c r="K27" i="11"/>
  <c r="Q26" i="11"/>
  <c r="P26" i="11"/>
  <c r="O26" i="11"/>
  <c r="N26" i="11"/>
  <c r="M26" i="11"/>
  <c r="L26" i="11"/>
  <c r="K26" i="11"/>
  <c r="Q25" i="11"/>
  <c r="P25" i="11"/>
  <c r="O25" i="11"/>
  <c r="N25" i="11"/>
  <c r="M25" i="11"/>
  <c r="L25" i="11"/>
  <c r="Q24" i="11"/>
  <c r="P24" i="11"/>
  <c r="O24" i="11"/>
  <c r="N24" i="11"/>
  <c r="M24" i="11"/>
  <c r="L24" i="11"/>
  <c r="Q23" i="11"/>
  <c r="P23" i="11"/>
  <c r="O23" i="11"/>
  <c r="N23" i="11"/>
  <c r="M23" i="11"/>
  <c r="L23" i="11"/>
  <c r="Q22" i="11"/>
  <c r="P22" i="11"/>
  <c r="O22" i="11"/>
  <c r="N22" i="11"/>
  <c r="M22" i="11"/>
  <c r="L22" i="11"/>
  <c r="Q21" i="11"/>
  <c r="P21" i="11"/>
  <c r="O21" i="11"/>
  <c r="N21" i="11"/>
  <c r="M21" i="11"/>
  <c r="L21" i="11"/>
  <c r="Q20" i="11"/>
  <c r="P20" i="11"/>
  <c r="O20" i="11"/>
  <c r="N20" i="11"/>
  <c r="M20" i="11"/>
  <c r="L20" i="11"/>
  <c r="K20" i="11"/>
  <c r="Q19" i="11"/>
  <c r="P19" i="11"/>
  <c r="O19" i="11"/>
  <c r="N19" i="11"/>
  <c r="M19" i="11"/>
  <c r="L19" i="11"/>
  <c r="Q18" i="11"/>
  <c r="P18" i="11"/>
  <c r="O18" i="11"/>
  <c r="N18" i="11"/>
  <c r="M18" i="11"/>
  <c r="L18" i="11"/>
  <c r="Q17" i="11"/>
  <c r="P17" i="11"/>
  <c r="O17" i="11"/>
  <c r="N17" i="11"/>
  <c r="M17" i="11"/>
  <c r="L17" i="11"/>
  <c r="Q16" i="11"/>
  <c r="P16" i="11"/>
  <c r="O16" i="11"/>
  <c r="N16" i="11"/>
  <c r="M16" i="11"/>
  <c r="L16" i="11"/>
  <c r="Q15" i="11"/>
  <c r="P15" i="11"/>
  <c r="O15" i="11"/>
  <c r="N15" i="11"/>
  <c r="M15" i="11"/>
  <c r="L15" i="11"/>
  <c r="Q14" i="11"/>
  <c r="O14" i="11"/>
  <c r="M14" i="11"/>
  <c r="Q12" i="11"/>
  <c r="O12" i="11"/>
  <c r="M12" i="11"/>
  <c r="B12" i="11"/>
  <c r="A12" i="11"/>
  <c r="Q11" i="11"/>
  <c r="O11" i="11"/>
  <c r="M11" i="11"/>
  <c r="B11" i="11"/>
  <c r="A11" i="11"/>
  <c r="Q10" i="11"/>
  <c r="O10" i="11"/>
  <c r="M10" i="11"/>
  <c r="B10" i="11"/>
  <c r="A10" i="11"/>
  <c r="Q9" i="11"/>
  <c r="O9" i="11"/>
  <c r="M9" i="11"/>
  <c r="B9" i="11"/>
  <c r="A9" i="11"/>
  <c r="Q8" i="11"/>
  <c r="O8" i="11"/>
  <c r="M8" i="11"/>
  <c r="B8" i="11"/>
  <c r="A8" i="11"/>
  <c r="Q7" i="11"/>
  <c r="O7" i="11"/>
  <c r="M7" i="11"/>
  <c r="U6" i="11"/>
  <c r="T6" i="11"/>
  <c r="T5" i="11"/>
  <c r="S5" i="11"/>
  <c r="A2" i="11"/>
  <c r="I1641" i="10"/>
  <c r="H1641" i="10"/>
  <c r="I1640" i="10"/>
  <c r="H1640" i="10"/>
  <c r="I1639" i="10"/>
  <c r="H1639" i="10"/>
  <c r="I1638" i="10"/>
  <c r="H1638" i="10"/>
  <c r="I1637" i="10"/>
  <c r="H1637" i="10"/>
  <c r="I1636" i="10"/>
  <c r="H1636" i="10"/>
  <c r="I1635" i="10"/>
  <c r="H1635" i="10"/>
  <c r="I1634" i="10"/>
  <c r="H1634" i="10"/>
  <c r="I1633" i="10"/>
  <c r="H1633" i="10"/>
  <c r="I1632" i="10"/>
  <c r="H1632" i="10"/>
  <c r="I1630" i="10"/>
  <c r="H1630" i="10"/>
  <c r="I1629" i="10"/>
  <c r="H1629" i="10"/>
  <c r="I1628" i="10"/>
  <c r="H1628" i="10"/>
  <c r="I1627" i="10"/>
  <c r="H1627" i="10"/>
  <c r="I1626" i="10"/>
  <c r="H1626" i="10"/>
  <c r="I1625" i="10"/>
  <c r="H1625" i="10"/>
  <c r="I1624" i="10"/>
  <c r="H1624" i="10"/>
  <c r="I1623" i="10"/>
  <c r="H1623" i="10"/>
  <c r="I1622" i="10"/>
  <c r="H1622" i="10"/>
  <c r="I1621" i="10"/>
  <c r="H1621" i="10"/>
  <c r="I1620" i="10"/>
  <c r="H1620" i="10"/>
  <c r="I1617" i="10"/>
  <c r="H1617" i="10"/>
  <c r="I1616" i="10"/>
  <c r="H1616" i="10"/>
  <c r="I1615" i="10"/>
  <c r="H1615" i="10"/>
  <c r="I1614" i="10"/>
  <c r="H1614" i="10"/>
  <c r="I1613" i="10"/>
  <c r="H1613" i="10"/>
  <c r="I1612" i="10"/>
  <c r="H1612" i="10"/>
  <c r="I1611" i="10"/>
  <c r="H1611" i="10"/>
  <c r="I1610" i="10"/>
  <c r="H1610" i="10"/>
  <c r="I1609" i="10"/>
  <c r="H1609" i="10"/>
  <c r="I1608" i="10"/>
  <c r="H1608" i="10"/>
  <c r="I1606" i="10"/>
  <c r="H1606" i="10"/>
  <c r="I1605" i="10"/>
  <c r="H1605" i="10"/>
  <c r="I1604" i="10"/>
  <c r="H1604" i="10"/>
  <c r="I1603" i="10"/>
  <c r="H1603" i="10"/>
  <c r="I1602" i="10"/>
  <c r="H1602" i="10"/>
  <c r="I1601" i="10"/>
  <c r="H1601" i="10"/>
  <c r="I1600" i="10"/>
  <c r="H1600" i="10"/>
  <c r="I1599" i="10"/>
  <c r="H1599" i="10"/>
  <c r="I1598" i="10"/>
  <c r="H1598" i="10"/>
  <c r="I1597" i="10"/>
  <c r="H1597" i="10"/>
  <c r="I1595" i="10"/>
  <c r="H1595" i="10"/>
  <c r="I1594" i="10"/>
  <c r="H1594" i="10"/>
  <c r="I1593" i="10"/>
  <c r="H1593" i="10"/>
  <c r="I1592" i="10"/>
  <c r="H1592" i="10"/>
  <c r="I1591" i="10"/>
  <c r="H1591" i="10"/>
  <c r="I1590" i="10"/>
  <c r="H1590" i="10"/>
  <c r="I1589" i="10"/>
  <c r="H1589" i="10"/>
  <c r="I1588" i="10"/>
  <c r="H1588" i="10"/>
  <c r="I1587" i="10"/>
  <c r="H1587" i="10"/>
  <c r="I1586" i="10"/>
  <c r="H1586" i="10"/>
  <c r="I1584" i="10"/>
  <c r="H1584" i="10"/>
  <c r="I1583" i="10"/>
  <c r="H1583" i="10"/>
  <c r="I1582" i="10"/>
  <c r="H1582" i="10"/>
  <c r="I1581" i="10"/>
  <c r="H1581" i="10"/>
  <c r="I1580" i="10"/>
  <c r="H1580" i="10"/>
  <c r="I1579" i="10"/>
  <c r="H1579" i="10"/>
  <c r="I1578" i="10"/>
  <c r="H1578" i="10"/>
  <c r="I1577" i="10"/>
  <c r="H1577" i="10"/>
  <c r="I1576" i="10"/>
  <c r="H1576" i="10"/>
  <c r="I1575" i="10"/>
  <c r="H1575" i="10"/>
  <c r="I1573" i="10"/>
  <c r="H1573" i="10"/>
  <c r="I1572" i="10"/>
  <c r="H1572" i="10"/>
  <c r="I1571" i="10"/>
  <c r="H1571" i="10"/>
  <c r="I1570" i="10"/>
  <c r="H1570" i="10"/>
  <c r="I1569" i="10"/>
  <c r="H1569" i="10"/>
  <c r="I1568" i="10"/>
  <c r="H1568" i="10"/>
  <c r="I1567" i="10"/>
  <c r="H1567" i="10"/>
  <c r="I1566" i="10"/>
  <c r="H1566" i="10"/>
  <c r="I1565" i="10"/>
  <c r="H1565" i="10"/>
  <c r="I1564" i="10"/>
  <c r="H1564" i="10"/>
  <c r="I1561" i="10"/>
  <c r="H1561" i="10"/>
  <c r="I1560" i="10"/>
  <c r="H1560" i="10"/>
  <c r="I1559" i="10"/>
  <c r="H1559" i="10"/>
  <c r="I1558" i="10"/>
  <c r="H1558" i="10"/>
  <c r="I1557" i="10"/>
  <c r="H1557" i="10"/>
  <c r="I1556" i="10"/>
  <c r="H1556" i="10"/>
  <c r="I1555" i="10"/>
  <c r="H1555" i="10"/>
  <c r="I1551" i="10"/>
  <c r="H1551" i="10"/>
  <c r="I1550" i="10"/>
  <c r="H1550" i="10"/>
  <c r="I1549" i="10"/>
  <c r="H1549" i="10"/>
  <c r="I1548" i="10"/>
  <c r="H1548" i="10"/>
  <c r="I1546" i="10"/>
  <c r="H1546" i="10"/>
  <c r="I1545" i="10"/>
  <c r="H1545" i="10"/>
  <c r="I1544" i="10"/>
  <c r="H1544" i="10"/>
  <c r="I1543" i="10"/>
  <c r="H1543" i="10"/>
  <c r="I1541" i="10"/>
  <c r="H1541" i="10"/>
  <c r="I1540" i="10"/>
  <c r="H1540" i="10"/>
  <c r="I1539" i="10"/>
  <c r="H1539" i="10"/>
  <c r="I1538" i="10"/>
  <c r="H1538" i="10"/>
  <c r="I1536" i="10"/>
  <c r="H1536" i="10"/>
  <c r="I1535" i="10"/>
  <c r="H1535" i="10"/>
  <c r="I1534" i="10"/>
  <c r="H1534" i="10"/>
  <c r="I1533" i="10"/>
  <c r="H1533" i="10"/>
  <c r="I1532" i="10"/>
  <c r="H1532" i="10"/>
  <c r="I1531" i="10"/>
  <c r="H1531" i="10"/>
  <c r="I1530" i="10"/>
  <c r="H1530" i="10"/>
  <c r="I1529" i="10"/>
  <c r="H1529" i="10"/>
  <c r="I1527" i="10"/>
  <c r="H1527" i="10"/>
  <c r="I1526" i="10"/>
  <c r="H1526" i="10"/>
  <c r="I1525" i="10"/>
  <c r="H1525" i="10"/>
  <c r="I1524" i="10"/>
  <c r="H1524" i="10"/>
  <c r="I1523" i="10"/>
  <c r="H1523" i="10"/>
  <c r="I1522" i="10"/>
  <c r="H1522" i="10"/>
  <c r="I1521" i="10"/>
  <c r="H1521" i="10"/>
  <c r="I1520" i="10"/>
  <c r="H1520" i="10"/>
  <c r="I1518" i="10"/>
  <c r="H1518" i="10"/>
  <c r="I1517" i="10"/>
  <c r="H1517" i="10"/>
  <c r="I1516" i="10"/>
  <c r="H1516" i="10"/>
  <c r="I1515" i="10"/>
  <c r="H1515" i="10"/>
  <c r="I1514" i="10"/>
  <c r="H1514" i="10"/>
  <c r="I1513" i="10"/>
  <c r="H1513" i="10"/>
  <c r="I1512" i="10"/>
  <c r="H1512" i="10"/>
  <c r="I1511" i="10"/>
  <c r="H1511" i="10"/>
  <c r="I1509" i="10"/>
  <c r="H1509" i="10"/>
  <c r="I1508" i="10"/>
  <c r="H1508" i="10"/>
  <c r="I1507" i="10"/>
  <c r="H1507" i="10"/>
  <c r="I1506" i="10"/>
  <c r="H1506" i="10"/>
  <c r="I1505" i="10"/>
  <c r="H1505" i="10"/>
  <c r="I1504" i="10"/>
  <c r="H1504" i="10"/>
  <c r="I1503" i="10"/>
  <c r="H1503" i="10"/>
  <c r="I1502" i="10"/>
  <c r="H1502" i="10"/>
  <c r="I1499" i="10"/>
  <c r="H1499" i="10"/>
  <c r="I1498" i="10"/>
  <c r="H1498" i="10"/>
  <c r="I1497" i="10"/>
  <c r="H1497" i="10"/>
  <c r="I1496" i="10"/>
  <c r="H1496" i="10"/>
  <c r="I1495" i="10"/>
  <c r="H1495" i="10"/>
  <c r="I1494" i="10"/>
  <c r="H1494" i="10"/>
  <c r="I1493" i="10"/>
  <c r="H1493" i="10"/>
  <c r="I1492" i="10"/>
  <c r="H1492" i="10"/>
  <c r="I1490" i="10"/>
  <c r="H1490" i="10"/>
  <c r="I1489" i="10"/>
  <c r="H1489" i="10"/>
  <c r="I1488" i="10"/>
  <c r="H1488" i="10"/>
  <c r="I1487" i="10"/>
  <c r="H1487" i="10"/>
  <c r="I1486" i="10"/>
  <c r="H1486" i="10"/>
  <c r="I1485" i="10"/>
  <c r="H1485" i="10"/>
  <c r="I1484" i="10"/>
  <c r="H1484" i="10"/>
  <c r="I1483" i="10"/>
  <c r="H1483" i="10"/>
  <c r="I1481" i="10"/>
  <c r="H1481" i="10"/>
  <c r="I1480" i="10"/>
  <c r="H1480" i="10"/>
  <c r="I1478" i="10"/>
  <c r="H1478" i="10"/>
  <c r="I1477" i="10"/>
  <c r="H1477" i="10"/>
  <c r="I1476" i="10"/>
  <c r="H1476" i="10"/>
  <c r="I1475" i="10"/>
  <c r="H1475" i="10"/>
  <c r="I1474" i="10"/>
  <c r="H1474" i="10"/>
  <c r="I1473" i="10"/>
  <c r="H1473" i="10"/>
  <c r="I1472" i="10"/>
  <c r="H1472" i="10"/>
  <c r="I1471" i="10"/>
  <c r="H1471" i="10"/>
  <c r="I1470" i="10"/>
  <c r="H1470" i="10"/>
  <c r="I1469" i="10"/>
  <c r="H1469" i="10"/>
  <c r="I1468" i="10"/>
  <c r="H1468" i="10"/>
  <c r="I1467" i="10"/>
  <c r="H1467" i="10"/>
  <c r="I1466" i="10"/>
  <c r="H1466" i="10"/>
  <c r="I1465" i="10"/>
  <c r="H1465" i="10"/>
  <c r="I1462" i="10"/>
  <c r="H1462" i="10"/>
  <c r="I1460" i="10"/>
  <c r="H1460" i="10"/>
  <c r="I1459" i="10"/>
  <c r="H1459" i="10"/>
  <c r="I1458" i="10"/>
  <c r="H1458" i="10"/>
  <c r="I1457" i="10"/>
  <c r="H1457" i="10"/>
  <c r="I1456" i="10"/>
  <c r="H1456" i="10"/>
  <c r="I1455" i="10"/>
  <c r="H1455" i="10"/>
  <c r="I1454" i="10"/>
  <c r="H1454" i="10"/>
  <c r="I1453" i="10"/>
  <c r="H1453" i="10"/>
  <c r="I1452" i="10"/>
  <c r="H1452" i="10"/>
  <c r="I1451" i="10"/>
  <c r="H1451" i="10"/>
  <c r="I1449" i="10"/>
  <c r="H1449" i="10"/>
  <c r="I1448" i="10"/>
  <c r="H1448" i="10"/>
  <c r="I1447" i="10"/>
  <c r="H1447" i="10"/>
  <c r="I1446" i="10"/>
  <c r="H1446" i="10"/>
  <c r="I1445" i="10"/>
  <c r="H1445" i="10"/>
  <c r="I1444" i="10"/>
  <c r="H1444" i="10"/>
  <c r="I1443" i="10"/>
  <c r="H1443" i="10"/>
  <c r="I1442" i="10"/>
  <c r="H1442" i="10"/>
  <c r="I1441" i="10"/>
  <c r="H1441" i="10"/>
  <c r="I1440" i="10"/>
  <c r="H1440" i="10"/>
  <c r="I1439" i="10"/>
  <c r="H1439" i="10"/>
  <c r="I1438" i="10"/>
  <c r="H1438" i="10"/>
  <c r="I1437" i="10"/>
  <c r="H1437" i="10"/>
  <c r="I1434" i="10"/>
  <c r="H1434" i="10"/>
  <c r="I1433" i="10"/>
  <c r="H1433" i="10"/>
  <c r="I1432" i="10"/>
  <c r="H1432" i="10"/>
  <c r="I1431" i="10"/>
  <c r="H1431" i="10"/>
  <c r="I1430" i="10"/>
  <c r="H1430" i="10"/>
  <c r="I1429" i="10"/>
  <c r="H1429" i="10"/>
  <c r="I1428" i="10"/>
  <c r="H1428" i="10"/>
  <c r="I1427" i="10"/>
  <c r="H1427" i="10"/>
  <c r="I1426" i="10"/>
  <c r="H1426" i="10"/>
  <c r="I1425" i="10"/>
  <c r="H1425" i="10"/>
  <c r="I1424" i="10"/>
  <c r="H1424" i="10"/>
  <c r="I1423" i="10"/>
  <c r="H1423" i="10"/>
  <c r="I1422" i="10"/>
  <c r="H1422" i="10"/>
  <c r="I1421" i="10"/>
  <c r="H1421" i="10"/>
  <c r="I1420" i="10"/>
  <c r="H1420" i="10"/>
  <c r="I1419" i="10"/>
  <c r="H1419" i="10"/>
  <c r="I1418" i="10"/>
  <c r="H1418" i="10"/>
  <c r="I1417" i="10"/>
  <c r="H1417" i="10"/>
  <c r="I1416" i="10"/>
  <c r="H1416" i="10"/>
  <c r="I1415" i="10"/>
  <c r="H1415" i="10"/>
  <c r="I1414" i="10"/>
  <c r="H1414" i="10"/>
  <c r="I1413" i="10"/>
  <c r="H1413" i="10"/>
  <c r="I1412" i="10"/>
  <c r="H1412" i="10"/>
  <c r="I1411" i="10"/>
  <c r="H1411" i="10"/>
  <c r="I1410" i="10"/>
  <c r="H1410" i="10"/>
  <c r="I1409" i="10"/>
  <c r="H1409" i="10"/>
  <c r="I1408" i="10"/>
  <c r="H1408" i="10"/>
  <c r="I1407" i="10"/>
  <c r="H1407" i="10"/>
  <c r="I1406" i="10"/>
  <c r="H1406" i="10"/>
  <c r="I1405" i="10"/>
  <c r="H1405" i="10"/>
  <c r="I1404" i="10"/>
  <c r="H1404" i="10"/>
  <c r="I1403" i="10"/>
  <c r="H1403" i="10"/>
  <c r="I1402" i="10"/>
  <c r="H1402" i="10"/>
  <c r="I1401" i="10"/>
  <c r="H1401" i="10"/>
  <c r="I1400" i="10"/>
  <c r="H1400" i="10"/>
  <c r="I1399" i="10"/>
  <c r="H1399" i="10"/>
  <c r="I1398" i="10"/>
  <c r="H1398" i="10"/>
  <c r="I1397" i="10"/>
  <c r="H1397" i="10"/>
  <c r="I1396" i="10"/>
  <c r="H1396" i="10"/>
  <c r="I1395" i="10"/>
  <c r="H1395" i="10"/>
  <c r="I1394" i="10"/>
  <c r="H1394" i="10"/>
  <c r="I1393" i="10"/>
  <c r="H1393" i="10"/>
  <c r="I1392" i="10"/>
  <c r="H1392" i="10"/>
  <c r="I1391" i="10"/>
  <c r="H1391" i="10"/>
  <c r="I1390" i="10"/>
  <c r="H1390" i="10"/>
  <c r="I1389" i="10"/>
  <c r="H1389" i="10"/>
  <c r="I1388" i="10"/>
  <c r="H1388" i="10"/>
  <c r="I1387" i="10"/>
  <c r="H1387" i="10"/>
  <c r="I1386" i="10"/>
  <c r="H1386" i="10"/>
  <c r="I1385" i="10"/>
  <c r="H1385" i="10"/>
  <c r="I1384" i="10"/>
  <c r="H1384" i="10"/>
  <c r="I1383" i="10"/>
  <c r="H1383" i="10"/>
  <c r="I1379" i="10"/>
  <c r="H1379" i="10"/>
  <c r="I1378" i="10"/>
  <c r="H1378" i="10"/>
  <c r="I1377" i="10"/>
  <c r="H1377" i="10"/>
  <c r="I1376" i="10"/>
  <c r="H1376" i="10"/>
  <c r="I1375" i="10"/>
  <c r="H1375" i="10"/>
  <c r="I1374" i="10"/>
  <c r="H1374" i="10"/>
  <c r="I1373" i="10"/>
  <c r="H1373" i="10"/>
  <c r="I1372" i="10"/>
  <c r="H1372" i="10"/>
  <c r="I1371" i="10"/>
  <c r="H1371" i="10"/>
  <c r="I1370" i="10"/>
  <c r="H1370" i="10"/>
  <c r="I1369" i="10"/>
  <c r="H1369" i="10"/>
  <c r="I1367" i="10"/>
  <c r="H1367" i="10"/>
  <c r="I1366" i="10"/>
  <c r="H1366" i="10"/>
  <c r="I1365" i="10"/>
  <c r="H1365" i="10"/>
  <c r="I1364" i="10"/>
  <c r="H1364" i="10"/>
  <c r="I1363" i="10"/>
  <c r="H1363" i="10"/>
  <c r="I1362" i="10"/>
  <c r="H1362" i="10"/>
  <c r="I1361" i="10"/>
  <c r="H1361" i="10"/>
  <c r="I1360" i="10"/>
  <c r="H1360" i="10"/>
  <c r="I1359" i="10"/>
  <c r="H1359" i="10"/>
  <c r="I1358" i="10"/>
  <c r="H1358" i="10"/>
  <c r="I1357" i="10"/>
  <c r="H1357" i="10"/>
  <c r="I1355" i="10"/>
  <c r="H1355" i="10"/>
  <c r="I1354" i="10"/>
  <c r="H1354" i="10"/>
  <c r="I1353" i="10"/>
  <c r="H1353" i="10"/>
  <c r="I1352" i="10"/>
  <c r="H1352" i="10"/>
  <c r="I1351" i="10"/>
  <c r="H1351" i="10"/>
  <c r="I1350" i="10"/>
  <c r="H1350" i="10"/>
  <c r="I1349" i="10"/>
  <c r="H1349" i="10"/>
  <c r="I1348" i="10"/>
  <c r="H1348" i="10"/>
  <c r="I1347" i="10"/>
  <c r="H1347" i="10"/>
  <c r="I1346" i="10"/>
  <c r="H1346" i="10"/>
  <c r="I1345" i="10"/>
  <c r="H1345" i="10"/>
  <c r="I1343" i="10"/>
  <c r="H1343" i="10"/>
  <c r="I1342" i="10"/>
  <c r="H1342" i="10"/>
  <c r="I1341" i="10"/>
  <c r="H1341" i="10"/>
  <c r="I1340" i="10"/>
  <c r="H1340" i="10"/>
  <c r="I1339" i="10"/>
  <c r="H1339" i="10"/>
  <c r="I1338" i="10"/>
  <c r="H1338" i="10"/>
  <c r="I1337" i="10"/>
  <c r="H1337" i="10"/>
  <c r="I1336" i="10"/>
  <c r="H1336" i="10"/>
  <c r="I1335" i="10"/>
  <c r="H1335" i="10"/>
  <c r="I1334" i="10"/>
  <c r="H1334" i="10"/>
  <c r="I1332" i="10"/>
  <c r="H1332" i="10"/>
  <c r="I1331" i="10"/>
  <c r="H1331" i="10"/>
  <c r="I1330" i="10"/>
  <c r="H1330" i="10"/>
  <c r="I1329" i="10"/>
  <c r="H1329" i="10"/>
  <c r="I1328" i="10"/>
  <c r="H1328" i="10"/>
  <c r="I1327" i="10"/>
  <c r="H1327" i="10"/>
  <c r="I1326" i="10"/>
  <c r="H1326" i="10"/>
  <c r="I1325" i="10"/>
  <c r="H1325" i="10"/>
  <c r="I1322" i="10"/>
  <c r="H1322" i="10"/>
  <c r="I1321" i="10"/>
  <c r="H1321" i="10"/>
  <c r="I1320" i="10"/>
  <c r="H1320" i="10"/>
  <c r="I1319" i="10"/>
  <c r="H1319" i="10"/>
  <c r="I1318" i="10"/>
  <c r="H1318" i="10"/>
  <c r="I1317" i="10"/>
  <c r="H1317" i="10"/>
  <c r="I1316" i="10"/>
  <c r="H1316" i="10"/>
  <c r="I1315" i="10"/>
  <c r="H1315" i="10"/>
  <c r="I1314" i="10"/>
  <c r="H1314" i="10"/>
  <c r="I1313" i="10"/>
  <c r="H1313" i="10"/>
  <c r="I1311" i="10"/>
  <c r="H1311" i="10"/>
  <c r="I1310" i="10"/>
  <c r="H1310" i="10"/>
  <c r="I1309" i="10"/>
  <c r="H1309" i="10"/>
  <c r="I1308" i="10"/>
  <c r="H1308" i="10"/>
  <c r="I1307" i="10"/>
  <c r="H1307" i="10"/>
  <c r="I1306" i="10"/>
  <c r="H1306" i="10"/>
  <c r="I1305" i="10"/>
  <c r="H1305" i="10"/>
  <c r="I1304" i="10"/>
  <c r="H1304" i="10"/>
  <c r="I1303" i="10"/>
  <c r="H1303" i="10"/>
  <c r="I1302" i="10"/>
  <c r="H1302" i="10"/>
  <c r="I1300" i="10"/>
  <c r="H1300" i="10"/>
  <c r="I1299" i="10"/>
  <c r="H1299" i="10"/>
  <c r="I1298" i="10"/>
  <c r="H1298" i="10"/>
  <c r="I1297" i="10"/>
  <c r="H1297" i="10"/>
  <c r="I1296" i="10"/>
  <c r="H1296" i="10"/>
  <c r="I1295" i="10"/>
  <c r="H1295" i="10"/>
  <c r="I1294" i="10"/>
  <c r="H1294" i="10"/>
  <c r="I1293" i="10"/>
  <c r="H1293" i="10"/>
  <c r="I1292" i="10"/>
  <c r="H1292" i="10"/>
  <c r="I1291" i="10"/>
  <c r="H1291" i="10"/>
  <c r="I1289" i="10"/>
  <c r="H1289" i="10"/>
  <c r="I1288" i="10"/>
  <c r="H1288" i="10"/>
  <c r="I1287" i="10"/>
  <c r="H1287" i="10"/>
  <c r="I1286" i="10"/>
  <c r="H1286" i="10"/>
  <c r="I1285" i="10"/>
  <c r="H1285" i="10"/>
  <c r="I1284" i="10"/>
  <c r="H1284" i="10"/>
  <c r="I1283" i="10"/>
  <c r="H1283" i="10"/>
  <c r="I1282" i="10"/>
  <c r="H1282" i="10"/>
  <c r="I1281" i="10"/>
  <c r="H1281" i="10"/>
  <c r="I1280" i="10"/>
  <c r="H1280" i="10"/>
  <c r="I1278" i="10"/>
  <c r="H1278" i="10"/>
  <c r="I1277" i="10"/>
  <c r="H1277" i="10"/>
  <c r="I1276" i="10"/>
  <c r="H1276" i="10"/>
  <c r="I1275" i="10"/>
  <c r="H1275" i="10"/>
  <c r="I1274" i="10"/>
  <c r="H1274" i="10"/>
  <c r="I1273" i="10"/>
  <c r="H1273" i="10"/>
  <c r="I1272" i="10"/>
  <c r="H1272" i="10"/>
  <c r="I1271" i="10"/>
  <c r="H1271" i="10"/>
  <c r="I1270" i="10"/>
  <c r="H1270" i="10"/>
  <c r="I1269" i="10"/>
  <c r="H1269" i="10"/>
  <c r="I1267" i="10"/>
  <c r="H1267" i="10"/>
  <c r="I1266" i="10"/>
  <c r="H1266" i="10"/>
  <c r="I1265" i="10"/>
  <c r="H1265" i="10"/>
  <c r="I1264" i="10"/>
  <c r="H1264" i="10"/>
  <c r="I1263" i="10"/>
  <c r="H1263" i="10"/>
  <c r="I1262" i="10"/>
  <c r="H1262" i="10"/>
  <c r="I1261" i="10"/>
  <c r="H1261" i="10"/>
  <c r="I1260" i="10"/>
  <c r="H1260" i="10"/>
  <c r="I1259" i="10"/>
  <c r="H1259" i="10"/>
  <c r="I1258" i="10"/>
  <c r="H1258" i="10"/>
  <c r="I1256" i="10"/>
  <c r="H1256" i="10"/>
  <c r="I1255" i="10"/>
  <c r="H1255" i="10"/>
  <c r="I1254" i="10"/>
  <c r="H1254" i="10"/>
  <c r="I1253" i="10"/>
  <c r="H1253" i="10"/>
  <c r="I1252" i="10"/>
  <c r="H1252" i="10"/>
  <c r="I1251" i="10"/>
  <c r="H1251" i="10"/>
  <c r="I1250" i="10"/>
  <c r="H1250" i="10"/>
  <c r="I1249" i="10"/>
  <c r="H1249" i="10"/>
  <c r="I1248" i="10"/>
  <c r="H1248" i="10"/>
  <c r="I1247" i="10"/>
  <c r="H1247" i="10"/>
  <c r="I1245" i="10"/>
  <c r="H1245" i="10"/>
  <c r="I1244" i="10"/>
  <c r="H1244" i="10"/>
  <c r="I1243" i="10"/>
  <c r="H1243" i="10"/>
  <c r="I1242" i="10"/>
  <c r="H1242" i="10"/>
  <c r="I1241" i="10"/>
  <c r="H1241" i="10"/>
  <c r="I1240" i="10"/>
  <c r="H1240" i="10"/>
  <c r="I1239" i="10"/>
  <c r="H1239" i="10"/>
  <c r="I1238" i="10"/>
  <c r="H1238" i="10"/>
  <c r="I1237" i="10"/>
  <c r="H1237" i="10"/>
  <c r="I1236" i="10"/>
  <c r="H1236" i="10"/>
  <c r="I1234" i="10"/>
  <c r="H1234" i="10"/>
  <c r="I1233" i="10"/>
  <c r="H1233" i="10"/>
  <c r="I1232" i="10"/>
  <c r="H1232" i="10"/>
  <c r="I1231" i="10"/>
  <c r="H1231" i="10"/>
  <c r="I1230" i="10"/>
  <c r="H1230" i="10"/>
  <c r="I1229" i="10"/>
  <c r="H1229" i="10"/>
  <c r="I1228" i="10"/>
  <c r="H1228" i="10"/>
  <c r="I1227" i="10"/>
  <c r="H1227" i="10"/>
  <c r="I1226" i="10"/>
  <c r="H1226" i="10"/>
  <c r="I1225" i="10"/>
  <c r="H1225" i="10"/>
  <c r="I1223" i="10"/>
  <c r="H1223" i="10"/>
  <c r="I1222" i="10"/>
  <c r="H1222" i="10"/>
  <c r="I1221" i="10"/>
  <c r="H1221" i="10"/>
  <c r="I1220" i="10"/>
  <c r="H1220" i="10"/>
  <c r="I1219" i="10"/>
  <c r="H1219" i="10"/>
  <c r="I1218" i="10"/>
  <c r="H1218" i="10"/>
  <c r="I1217" i="10"/>
  <c r="H1217" i="10"/>
  <c r="I1216" i="10"/>
  <c r="H1216" i="10"/>
  <c r="I1215" i="10"/>
  <c r="H1215" i="10"/>
  <c r="I1214" i="10"/>
  <c r="H1214" i="10"/>
  <c r="I1212" i="10"/>
  <c r="H1212" i="10"/>
  <c r="I1211" i="10"/>
  <c r="H1211" i="10"/>
  <c r="I1210" i="10"/>
  <c r="H1210" i="10"/>
  <c r="I1209" i="10"/>
  <c r="H1209" i="10"/>
  <c r="I1208" i="10"/>
  <c r="H1208" i="10"/>
  <c r="I1207" i="10"/>
  <c r="H1207" i="10"/>
  <c r="I1206" i="10"/>
  <c r="H1206" i="10"/>
  <c r="I1205" i="10"/>
  <c r="H1205" i="10"/>
  <c r="I1204" i="10"/>
  <c r="H1204" i="10"/>
  <c r="I1203" i="10"/>
  <c r="H1203" i="10"/>
  <c r="I1201" i="10"/>
  <c r="H1201" i="10"/>
  <c r="I1200" i="10"/>
  <c r="H1200" i="10"/>
  <c r="I1199" i="10"/>
  <c r="H1199" i="10"/>
  <c r="I1198" i="10"/>
  <c r="H1198" i="10"/>
  <c r="I1197" i="10"/>
  <c r="H1197" i="10"/>
  <c r="I1196" i="10"/>
  <c r="H1196" i="10"/>
  <c r="I1195" i="10"/>
  <c r="H1195" i="10"/>
  <c r="I1194" i="10"/>
  <c r="H1194" i="10"/>
  <c r="I1193" i="10"/>
  <c r="H1193" i="10"/>
  <c r="I1192" i="10"/>
  <c r="H1192" i="10"/>
  <c r="I1190" i="10"/>
  <c r="H1190" i="10"/>
  <c r="I1189" i="10"/>
  <c r="H1189" i="10"/>
  <c r="I1188" i="10"/>
  <c r="H1188" i="10"/>
  <c r="I1187" i="10"/>
  <c r="H1187" i="10"/>
  <c r="I1186" i="10"/>
  <c r="H1186" i="10"/>
  <c r="I1185" i="10"/>
  <c r="H1185" i="10"/>
  <c r="I1184" i="10"/>
  <c r="H1184" i="10"/>
  <c r="I1183" i="10"/>
  <c r="H1183" i="10"/>
  <c r="I1182" i="10"/>
  <c r="H1182" i="10"/>
  <c r="I1181" i="10"/>
  <c r="H1181" i="10"/>
  <c r="I1179" i="10"/>
  <c r="H1179" i="10"/>
  <c r="I1178" i="10"/>
  <c r="H1178" i="10"/>
  <c r="I1177" i="10"/>
  <c r="H1177" i="10"/>
  <c r="I1176" i="10"/>
  <c r="H1176" i="10"/>
  <c r="I1175" i="10"/>
  <c r="H1175" i="10"/>
  <c r="I1174" i="10"/>
  <c r="H1174" i="10"/>
  <c r="I1173" i="10"/>
  <c r="H1173" i="10"/>
  <c r="I1172" i="10"/>
  <c r="H1172" i="10"/>
  <c r="I1171" i="10"/>
  <c r="H1171" i="10"/>
  <c r="I1170" i="10"/>
  <c r="H1170" i="10"/>
  <c r="I1168" i="10"/>
  <c r="H1168" i="10"/>
  <c r="I1167" i="10"/>
  <c r="H1167" i="10"/>
  <c r="I1166" i="10"/>
  <c r="H1166" i="10"/>
  <c r="I1165" i="10"/>
  <c r="H1165" i="10"/>
  <c r="I1164" i="10"/>
  <c r="H1164" i="10"/>
  <c r="I1163" i="10"/>
  <c r="H1163" i="10"/>
  <c r="I1162" i="10"/>
  <c r="H1162" i="10"/>
  <c r="I1161" i="10"/>
  <c r="H1161" i="10"/>
  <c r="I1160" i="10"/>
  <c r="H1160" i="10"/>
  <c r="I1159" i="10"/>
  <c r="H1159" i="10"/>
  <c r="I1157" i="10"/>
  <c r="H1157" i="10"/>
  <c r="I1156" i="10"/>
  <c r="H1156" i="10"/>
  <c r="I1155" i="10"/>
  <c r="H1155" i="10"/>
  <c r="I1154" i="10"/>
  <c r="H1154" i="10"/>
  <c r="I1153" i="10"/>
  <c r="H1153" i="10"/>
  <c r="I1152" i="10"/>
  <c r="H1152" i="10"/>
  <c r="I1151" i="10"/>
  <c r="H1151" i="10"/>
  <c r="I1150" i="10"/>
  <c r="H1150" i="10"/>
  <c r="I1149" i="10"/>
  <c r="H1149" i="10"/>
  <c r="I1148" i="10"/>
  <c r="H1148" i="10"/>
  <c r="I1145" i="10"/>
  <c r="H1145" i="10"/>
  <c r="I1144" i="10"/>
  <c r="H1144" i="10"/>
  <c r="I1143" i="10"/>
  <c r="H1143" i="10"/>
  <c r="I1142" i="10"/>
  <c r="H1142" i="10"/>
  <c r="I1141" i="10"/>
  <c r="H1141" i="10"/>
  <c r="I1140" i="10"/>
  <c r="H1140" i="10"/>
  <c r="I1139" i="10"/>
  <c r="H1139" i="10"/>
  <c r="I1138" i="10"/>
  <c r="H1138" i="10"/>
  <c r="I1137" i="10"/>
  <c r="H1137" i="10"/>
  <c r="I1136" i="10"/>
  <c r="H1136" i="10"/>
  <c r="I1135" i="10"/>
  <c r="H1135" i="10"/>
  <c r="I1134" i="10"/>
  <c r="H1134" i="10"/>
  <c r="I1133" i="10"/>
  <c r="H1133" i="10"/>
  <c r="I1132" i="10"/>
  <c r="H1132" i="10"/>
  <c r="I1131" i="10"/>
  <c r="H1131" i="10"/>
  <c r="I1128" i="10"/>
  <c r="H1128" i="10"/>
  <c r="I1127" i="10"/>
  <c r="H1127" i="10"/>
  <c r="I1126" i="10"/>
  <c r="H1126" i="10"/>
  <c r="I1125" i="10"/>
  <c r="H1125" i="10"/>
  <c r="I1124" i="10"/>
  <c r="H1124" i="10"/>
  <c r="I1123" i="10"/>
  <c r="H1123" i="10"/>
  <c r="I1122" i="10"/>
  <c r="H1122" i="10"/>
  <c r="I1121" i="10"/>
  <c r="H1121" i="10"/>
  <c r="I1120" i="10"/>
  <c r="H1120" i="10"/>
  <c r="I1119" i="10"/>
  <c r="H1119" i="10"/>
  <c r="I1118" i="10"/>
  <c r="H1118" i="10"/>
  <c r="I1117" i="10"/>
  <c r="H1117" i="10"/>
  <c r="I1116" i="10"/>
  <c r="H1116" i="10"/>
  <c r="I1115" i="10"/>
  <c r="H1115" i="10"/>
  <c r="I1114" i="10"/>
  <c r="H1114" i="10"/>
  <c r="I1113" i="10"/>
  <c r="H1113" i="10"/>
  <c r="I1112" i="10"/>
  <c r="H1112" i="10"/>
  <c r="I1111" i="10"/>
  <c r="H1111" i="10"/>
  <c r="I1110" i="10"/>
  <c r="H1110" i="10"/>
  <c r="I1109" i="10"/>
  <c r="H1109" i="10"/>
  <c r="I1108" i="10"/>
  <c r="H1108" i="10"/>
  <c r="I1107" i="10"/>
  <c r="H1107" i="10"/>
  <c r="I1106" i="10"/>
  <c r="H1106" i="10"/>
  <c r="I1105" i="10"/>
  <c r="H1105" i="10"/>
  <c r="I1104" i="10"/>
  <c r="H1104" i="10"/>
  <c r="I1103" i="10"/>
  <c r="H1103" i="10"/>
  <c r="I1101" i="10"/>
  <c r="H1101" i="10"/>
  <c r="I1100" i="10"/>
  <c r="H1100" i="10"/>
  <c r="I1099" i="10"/>
  <c r="H1099" i="10"/>
  <c r="I1098" i="10"/>
  <c r="H1098" i="10"/>
  <c r="I1097" i="10"/>
  <c r="H1097" i="10"/>
  <c r="I1096" i="10"/>
  <c r="H1096" i="10"/>
  <c r="I1095" i="10"/>
  <c r="H1095" i="10"/>
  <c r="I1094" i="10"/>
  <c r="H1094" i="10"/>
  <c r="I1092" i="10"/>
  <c r="H1092" i="10"/>
  <c r="I1091" i="10"/>
  <c r="H1091" i="10"/>
  <c r="I1090" i="10"/>
  <c r="H1090" i="10"/>
  <c r="I1089" i="10"/>
  <c r="H1089" i="10"/>
  <c r="I1088" i="10"/>
  <c r="H1088" i="10"/>
  <c r="I1087" i="10"/>
  <c r="H1087" i="10"/>
  <c r="I1085" i="10"/>
  <c r="H1085" i="10"/>
  <c r="I1084" i="10"/>
  <c r="H1084" i="10"/>
  <c r="I1083" i="10"/>
  <c r="H1083" i="10"/>
  <c r="I1082" i="10"/>
  <c r="H1082" i="10"/>
  <c r="I1080" i="10"/>
  <c r="H1080" i="10"/>
  <c r="I1079" i="10"/>
  <c r="H1079" i="10"/>
  <c r="I1078" i="10"/>
  <c r="H1078" i="10"/>
  <c r="I1077" i="10"/>
  <c r="H1077" i="10"/>
  <c r="I1075" i="10"/>
  <c r="H1075" i="10"/>
  <c r="I1074" i="10"/>
  <c r="H1074" i="10"/>
  <c r="I1073" i="10"/>
  <c r="H1073" i="10"/>
  <c r="I1072" i="10"/>
  <c r="H1072" i="10"/>
  <c r="I1070" i="10"/>
  <c r="H1070" i="10"/>
  <c r="I1069" i="10"/>
  <c r="H1069" i="10"/>
  <c r="I1068" i="10"/>
  <c r="H1068" i="10"/>
  <c r="I1067" i="10"/>
  <c r="H1067" i="10"/>
  <c r="I1065" i="10"/>
  <c r="H1065" i="10"/>
  <c r="I1064" i="10"/>
  <c r="H1064" i="10"/>
  <c r="I1063" i="10"/>
  <c r="H1063" i="10"/>
  <c r="I1062" i="10"/>
  <c r="H1062" i="10"/>
  <c r="I1061" i="10"/>
  <c r="H1061" i="10"/>
  <c r="I1060" i="10"/>
  <c r="H1060" i="10"/>
  <c r="I1059" i="10"/>
  <c r="H1059" i="10"/>
  <c r="I1058" i="10"/>
  <c r="H1058" i="10"/>
  <c r="I1057" i="10"/>
  <c r="H1057" i="10"/>
  <c r="I1056" i="10"/>
  <c r="H1056" i="10"/>
  <c r="I1055" i="10"/>
  <c r="H1055" i="10"/>
  <c r="I1054" i="10"/>
  <c r="H1054" i="10"/>
  <c r="I1053" i="10"/>
  <c r="H1053" i="10"/>
  <c r="I1052" i="10"/>
  <c r="H1052" i="10"/>
  <c r="I1051" i="10"/>
  <c r="H1051" i="10"/>
  <c r="I1050" i="10"/>
  <c r="H1050" i="10"/>
  <c r="I1049" i="10"/>
  <c r="H1049" i="10"/>
  <c r="I1048" i="10"/>
  <c r="H1048" i="10"/>
  <c r="I1047" i="10"/>
  <c r="H1047" i="10"/>
  <c r="I1046" i="10"/>
  <c r="H1046" i="10"/>
  <c r="I1044" i="10"/>
  <c r="H1044" i="10"/>
  <c r="I1043" i="10"/>
  <c r="H1043" i="10"/>
  <c r="I1042" i="10"/>
  <c r="H1042" i="10"/>
  <c r="I1041" i="10"/>
  <c r="H1041" i="10"/>
  <c r="I1040" i="10"/>
  <c r="H1040" i="10"/>
  <c r="I1039" i="10"/>
  <c r="H1039" i="10"/>
  <c r="I1038" i="10"/>
  <c r="H1038" i="10"/>
  <c r="I1037" i="10"/>
  <c r="H1037" i="10"/>
  <c r="I1036" i="10"/>
  <c r="H1036" i="10"/>
  <c r="I1035" i="10"/>
  <c r="H1035" i="10"/>
  <c r="I1034" i="10"/>
  <c r="H1034" i="10"/>
  <c r="I1033" i="10"/>
  <c r="H1033" i="10"/>
  <c r="I1032" i="10"/>
  <c r="H1032" i="10"/>
  <c r="I1031" i="10"/>
  <c r="H1031" i="10"/>
  <c r="I1030" i="10"/>
  <c r="H1030" i="10"/>
  <c r="I1029" i="10"/>
  <c r="H1029" i="10"/>
  <c r="I1028" i="10"/>
  <c r="H1028" i="10"/>
  <c r="I1027" i="10"/>
  <c r="H1027" i="10"/>
  <c r="I1026" i="10"/>
  <c r="H1026" i="10"/>
  <c r="I1025" i="10"/>
  <c r="H1025" i="10"/>
  <c r="I1023" i="10"/>
  <c r="H1023" i="10"/>
  <c r="I1022" i="10"/>
  <c r="H1022" i="10"/>
  <c r="I1021" i="10"/>
  <c r="H1021" i="10"/>
  <c r="I1020" i="10"/>
  <c r="H1020" i="10"/>
  <c r="I1019" i="10"/>
  <c r="H1019" i="10"/>
  <c r="I1018" i="10"/>
  <c r="H1018" i="10"/>
  <c r="I1017" i="10"/>
  <c r="H1017" i="10"/>
  <c r="I1016" i="10"/>
  <c r="H1016" i="10"/>
  <c r="I1015" i="10"/>
  <c r="H1015" i="10"/>
  <c r="I1014" i="10"/>
  <c r="H1014" i="10"/>
  <c r="I1013" i="10"/>
  <c r="H1013" i="10"/>
  <c r="I1012" i="10"/>
  <c r="H1012" i="10"/>
  <c r="I1011" i="10"/>
  <c r="H1011" i="10"/>
  <c r="I1010" i="10"/>
  <c r="H1010" i="10"/>
  <c r="I1009" i="10"/>
  <c r="H1009" i="10"/>
  <c r="I1008" i="10"/>
  <c r="H1008" i="10"/>
  <c r="I1007" i="10"/>
  <c r="H1007" i="10"/>
  <c r="I1006" i="10"/>
  <c r="H1006" i="10"/>
  <c r="I1005" i="10"/>
  <c r="H1005" i="10"/>
  <c r="I1004" i="10"/>
  <c r="H1004" i="10"/>
  <c r="I1002" i="10"/>
  <c r="H1002" i="10"/>
  <c r="I1001" i="10"/>
  <c r="H1001" i="10"/>
  <c r="I1000" i="10"/>
  <c r="H1000" i="10"/>
  <c r="I999" i="10"/>
  <c r="H999" i="10"/>
  <c r="I998" i="10"/>
  <c r="H998" i="10"/>
  <c r="I997" i="10"/>
  <c r="H997" i="10"/>
  <c r="I996" i="10"/>
  <c r="H996" i="10"/>
  <c r="I995" i="10"/>
  <c r="H995" i="10"/>
  <c r="I994" i="10"/>
  <c r="H994" i="10"/>
  <c r="I993" i="10"/>
  <c r="H993" i="10"/>
  <c r="I992" i="10"/>
  <c r="H992" i="10"/>
  <c r="I991" i="10"/>
  <c r="H991" i="10"/>
  <c r="I990" i="10"/>
  <c r="H990" i="10"/>
  <c r="I989" i="10"/>
  <c r="H989" i="10"/>
  <c r="I988" i="10"/>
  <c r="H988" i="10"/>
  <c r="I987" i="10"/>
  <c r="H987" i="10"/>
  <c r="I986" i="10"/>
  <c r="H986" i="10"/>
  <c r="I985" i="10"/>
  <c r="H985" i="10"/>
  <c r="I984" i="10"/>
  <c r="H984" i="10"/>
  <c r="I983" i="10"/>
  <c r="H983" i="10"/>
  <c r="I981" i="10"/>
  <c r="H981" i="10"/>
  <c r="I980" i="10"/>
  <c r="H980" i="10"/>
  <c r="I979" i="10"/>
  <c r="H979" i="10"/>
  <c r="I978" i="10"/>
  <c r="H978" i="10"/>
  <c r="I977" i="10"/>
  <c r="H977" i="10"/>
  <c r="I976" i="10"/>
  <c r="H976" i="10"/>
  <c r="I975" i="10"/>
  <c r="H975" i="10"/>
  <c r="I974" i="10"/>
  <c r="H974" i="10"/>
  <c r="I973" i="10"/>
  <c r="H973" i="10"/>
  <c r="I972" i="10"/>
  <c r="H972" i="10"/>
  <c r="I971" i="10"/>
  <c r="H971" i="10"/>
  <c r="I970" i="10"/>
  <c r="H970" i="10"/>
  <c r="I969" i="10"/>
  <c r="H969" i="10"/>
  <c r="I968" i="10"/>
  <c r="H968" i="10"/>
  <c r="I967" i="10"/>
  <c r="H967" i="10"/>
  <c r="I966" i="10"/>
  <c r="H966" i="10"/>
  <c r="I965" i="10"/>
  <c r="H965" i="10"/>
  <c r="I964" i="10"/>
  <c r="H964" i="10"/>
  <c r="I963" i="10"/>
  <c r="H963" i="10"/>
  <c r="I962" i="10"/>
  <c r="H962" i="10"/>
  <c r="I960" i="10"/>
  <c r="H960" i="10"/>
  <c r="I959" i="10"/>
  <c r="H959" i="10"/>
  <c r="I958" i="10"/>
  <c r="H958" i="10"/>
  <c r="I957" i="10"/>
  <c r="H957" i="10"/>
  <c r="I956" i="10"/>
  <c r="H956" i="10"/>
  <c r="I955" i="10"/>
  <c r="H955" i="10"/>
  <c r="I954" i="10"/>
  <c r="H954" i="10"/>
  <c r="I953" i="10"/>
  <c r="H953" i="10"/>
  <c r="I952" i="10"/>
  <c r="H952" i="10"/>
  <c r="I951" i="10"/>
  <c r="H951" i="10"/>
  <c r="I950" i="10"/>
  <c r="H950" i="10"/>
  <c r="I949" i="10"/>
  <c r="H949" i="10"/>
  <c r="I948" i="10"/>
  <c r="H948" i="10"/>
  <c r="I947" i="10"/>
  <c r="H947" i="10"/>
  <c r="I946" i="10"/>
  <c r="H946" i="10"/>
  <c r="I945" i="10"/>
  <c r="H945" i="10"/>
  <c r="I944" i="10"/>
  <c r="H944" i="10"/>
  <c r="I943" i="10"/>
  <c r="H943" i="10"/>
  <c r="I942" i="10"/>
  <c r="H942" i="10"/>
  <c r="I941" i="10"/>
  <c r="H941" i="10"/>
  <c r="I939" i="10"/>
  <c r="H939" i="10"/>
  <c r="I938" i="10"/>
  <c r="H938" i="10"/>
  <c r="I936" i="10"/>
  <c r="H936" i="10"/>
  <c r="I935" i="10"/>
  <c r="H935" i="10"/>
  <c r="I933" i="10"/>
  <c r="H933" i="10"/>
  <c r="I932" i="10"/>
  <c r="H932" i="10"/>
  <c r="I931" i="10"/>
  <c r="H931" i="10"/>
  <c r="I930" i="10"/>
  <c r="H930" i="10"/>
  <c r="I929" i="10"/>
  <c r="H929" i="10"/>
  <c r="I928" i="10"/>
  <c r="H928" i="10"/>
  <c r="I926" i="10"/>
  <c r="H926" i="10"/>
  <c r="I925" i="10"/>
  <c r="H925" i="10"/>
  <c r="I924" i="10"/>
  <c r="H924" i="10"/>
  <c r="I923" i="10"/>
  <c r="H923" i="10"/>
  <c r="I922" i="10"/>
  <c r="H922" i="10"/>
  <c r="I921" i="10"/>
  <c r="H921" i="10"/>
  <c r="I919" i="10"/>
  <c r="H919" i="10"/>
  <c r="I918" i="10"/>
  <c r="H918" i="10"/>
  <c r="I917" i="10"/>
  <c r="H917" i="10"/>
  <c r="I916" i="10"/>
  <c r="H916" i="10"/>
  <c r="I915" i="10"/>
  <c r="H915" i="10"/>
  <c r="I914" i="10"/>
  <c r="H914" i="10"/>
  <c r="I913" i="10"/>
  <c r="H913" i="10"/>
  <c r="I911" i="10"/>
  <c r="H911" i="10"/>
  <c r="I910" i="10"/>
  <c r="H910" i="10"/>
  <c r="I909" i="10"/>
  <c r="H909" i="10"/>
  <c r="I908" i="10"/>
  <c r="H908" i="10"/>
  <c r="I907" i="10"/>
  <c r="H907" i="10"/>
  <c r="I906" i="10"/>
  <c r="H906" i="10"/>
  <c r="I905" i="10"/>
  <c r="H905" i="10"/>
  <c r="I903" i="10"/>
  <c r="H903" i="10"/>
  <c r="I902" i="10"/>
  <c r="H902" i="10"/>
  <c r="I901" i="10"/>
  <c r="H901" i="10"/>
  <c r="I900" i="10"/>
  <c r="H900" i="10"/>
  <c r="I899" i="10"/>
  <c r="H899" i="10"/>
  <c r="I898" i="10"/>
  <c r="H898" i="10"/>
  <c r="I897" i="10"/>
  <c r="H897" i="10"/>
  <c r="I895" i="10"/>
  <c r="H895" i="10"/>
  <c r="I894" i="10"/>
  <c r="H894" i="10"/>
  <c r="I893" i="10"/>
  <c r="H893" i="10"/>
  <c r="I892" i="10"/>
  <c r="H892" i="10"/>
  <c r="I891" i="10"/>
  <c r="H891" i="10"/>
  <c r="I890" i="10"/>
  <c r="H890" i="10"/>
  <c r="I889" i="10"/>
  <c r="H889" i="10"/>
  <c r="I888" i="10"/>
  <c r="H888" i="10"/>
  <c r="I887" i="10"/>
  <c r="H887" i="10"/>
  <c r="I886" i="10"/>
  <c r="H886" i="10"/>
  <c r="I885" i="10"/>
  <c r="H885" i="10"/>
  <c r="I884" i="10"/>
  <c r="H884" i="10"/>
  <c r="I883" i="10"/>
  <c r="H883" i="10"/>
  <c r="I882" i="10"/>
  <c r="H882" i="10"/>
  <c r="I881" i="10"/>
  <c r="H881" i="10"/>
  <c r="I880" i="10"/>
  <c r="H880" i="10"/>
  <c r="I879" i="10"/>
  <c r="H879" i="10"/>
  <c r="I878" i="10"/>
  <c r="H878" i="10"/>
  <c r="I877" i="10"/>
  <c r="H877" i="10"/>
  <c r="I876" i="10"/>
  <c r="H876" i="10"/>
  <c r="I875" i="10"/>
  <c r="H875" i="10"/>
  <c r="I874" i="10"/>
  <c r="H874" i="10"/>
  <c r="I873" i="10"/>
  <c r="H873" i="10"/>
  <c r="I872" i="10"/>
  <c r="H872" i="10"/>
  <c r="I870" i="10"/>
  <c r="H870" i="10"/>
  <c r="I869" i="10"/>
  <c r="H869" i="10"/>
  <c r="I868" i="10"/>
  <c r="H868" i="10"/>
  <c r="I867" i="10"/>
  <c r="H867" i="10"/>
  <c r="I866" i="10"/>
  <c r="H866" i="10"/>
  <c r="I865" i="10"/>
  <c r="H865" i="10"/>
  <c r="I864" i="10"/>
  <c r="H864" i="10"/>
  <c r="I863" i="10"/>
  <c r="H863" i="10"/>
  <c r="I862" i="10"/>
  <c r="H862" i="10"/>
  <c r="I861" i="10"/>
  <c r="H861" i="10"/>
  <c r="I860" i="10"/>
  <c r="H860" i="10"/>
  <c r="I859" i="10"/>
  <c r="H859" i="10"/>
  <c r="I858" i="10"/>
  <c r="H858" i="10"/>
  <c r="I857" i="10"/>
  <c r="H857" i="10"/>
  <c r="I856" i="10"/>
  <c r="H856" i="10"/>
  <c r="I855" i="10"/>
  <c r="H855" i="10"/>
  <c r="I854" i="10"/>
  <c r="H854" i="10"/>
  <c r="I853" i="10"/>
  <c r="H853" i="10"/>
  <c r="I852" i="10"/>
  <c r="H852" i="10"/>
  <c r="I851" i="10"/>
  <c r="H851" i="10"/>
  <c r="I850" i="10"/>
  <c r="H850" i="10"/>
  <c r="I849" i="10"/>
  <c r="H849" i="10"/>
  <c r="I848" i="10"/>
  <c r="H848" i="10"/>
  <c r="I847" i="10"/>
  <c r="H847" i="10"/>
  <c r="I845" i="10"/>
  <c r="H845" i="10"/>
  <c r="I844" i="10"/>
  <c r="H844" i="10"/>
  <c r="I843" i="10"/>
  <c r="H843" i="10"/>
  <c r="I842" i="10"/>
  <c r="H842" i="10"/>
  <c r="I841" i="10"/>
  <c r="H841" i="10"/>
  <c r="I840" i="10"/>
  <c r="H840" i="10"/>
  <c r="I839" i="10"/>
  <c r="H839" i="10"/>
  <c r="I838" i="10"/>
  <c r="H838" i="10"/>
  <c r="I837" i="10"/>
  <c r="H837" i="10"/>
  <c r="I836" i="10"/>
  <c r="H836" i="10"/>
  <c r="I835" i="10"/>
  <c r="H835" i="10"/>
  <c r="I834" i="10"/>
  <c r="H834" i="10"/>
  <c r="I833" i="10"/>
  <c r="H833" i="10"/>
  <c r="I832" i="10"/>
  <c r="H832" i="10"/>
  <c r="I831" i="10"/>
  <c r="H831" i="10"/>
  <c r="I830" i="10"/>
  <c r="H830" i="10"/>
  <c r="I829" i="10"/>
  <c r="H829" i="10"/>
  <c r="I828" i="10"/>
  <c r="H828" i="10"/>
  <c r="I827" i="10"/>
  <c r="H827" i="10"/>
  <c r="I826" i="10"/>
  <c r="H826" i="10"/>
  <c r="I825" i="10"/>
  <c r="H825" i="10"/>
  <c r="I824" i="10"/>
  <c r="H824" i="10"/>
  <c r="I823" i="10"/>
  <c r="H823" i="10"/>
  <c r="I822" i="10"/>
  <c r="H822" i="10"/>
  <c r="I820" i="10"/>
  <c r="H820" i="10"/>
  <c r="I819" i="10"/>
  <c r="H819" i="10"/>
  <c r="I818" i="10"/>
  <c r="H818" i="10"/>
  <c r="I817" i="10"/>
  <c r="H817" i="10"/>
  <c r="I815" i="10"/>
  <c r="H815" i="10"/>
  <c r="I814" i="10"/>
  <c r="H814" i="10"/>
  <c r="I813" i="10"/>
  <c r="H813" i="10"/>
  <c r="I812" i="10"/>
  <c r="H812" i="10"/>
  <c r="I808" i="10"/>
  <c r="H808" i="10"/>
  <c r="I807" i="10"/>
  <c r="H807" i="10"/>
  <c r="I806" i="10"/>
  <c r="H806" i="10"/>
  <c r="I805" i="10"/>
  <c r="H805" i="10"/>
  <c r="I804" i="10"/>
  <c r="H804" i="10"/>
  <c r="I803" i="10"/>
  <c r="H803" i="10"/>
  <c r="I802" i="10"/>
  <c r="H802" i="10"/>
  <c r="I801" i="10"/>
  <c r="H801" i="10"/>
  <c r="I800" i="10"/>
  <c r="H800" i="10"/>
  <c r="I798" i="10"/>
  <c r="H798" i="10"/>
  <c r="I797" i="10"/>
  <c r="H797" i="10"/>
  <c r="I796" i="10"/>
  <c r="H796" i="10"/>
  <c r="I795" i="10"/>
  <c r="H795" i="10"/>
  <c r="I794" i="10"/>
  <c r="H794" i="10"/>
  <c r="I793" i="10"/>
  <c r="H793" i="10"/>
  <c r="I792" i="10"/>
  <c r="H792" i="10"/>
  <c r="I791" i="10"/>
  <c r="H791" i="10"/>
  <c r="I790" i="10"/>
  <c r="H790" i="10"/>
  <c r="I789" i="10"/>
  <c r="H789" i="10"/>
  <c r="I788" i="10"/>
  <c r="H788" i="10"/>
  <c r="I787" i="10"/>
  <c r="H787" i="10"/>
  <c r="I786" i="10"/>
  <c r="H786" i="10"/>
  <c r="I785" i="10"/>
  <c r="H785" i="10"/>
  <c r="I783" i="10"/>
  <c r="H783" i="10"/>
  <c r="I782" i="10"/>
  <c r="H782" i="10"/>
  <c r="I781" i="10"/>
  <c r="H781" i="10"/>
  <c r="I780" i="10"/>
  <c r="H780" i="10"/>
  <c r="I779" i="10"/>
  <c r="H779" i="10"/>
  <c r="I778" i="10"/>
  <c r="H778" i="10"/>
  <c r="I777" i="10"/>
  <c r="H777" i="10"/>
  <c r="I776" i="10"/>
  <c r="H776" i="10"/>
  <c r="I775" i="10"/>
  <c r="H775" i="10"/>
  <c r="I774" i="10"/>
  <c r="H774" i="10"/>
  <c r="I773" i="10"/>
  <c r="H773" i="10"/>
  <c r="I772" i="10"/>
  <c r="H772" i="10"/>
  <c r="I771" i="10"/>
  <c r="H771" i="10"/>
  <c r="I769" i="10"/>
  <c r="H769" i="10"/>
  <c r="I768" i="10"/>
  <c r="H768" i="10"/>
  <c r="I767" i="10"/>
  <c r="H767" i="10"/>
  <c r="I766" i="10"/>
  <c r="H766" i="10"/>
  <c r="I765" i="10"/>
  <c r="H765" i="10"/>
  <c r="I764" i="10"/>
  <c r="H764" i="10"/>
  <c r="I763" i="10"/>
  <c r="H763" i="10"/>
  <c r="I762" i="10"/>
  <c r="H762" i="10"/>
  <c r="I761" i="10"/>
  <c r="H761" i="10"/>
  <c r="I760" i="10"/>
  <c r="H760" i="10"/>
  <c r="I759" i="10"/>
  <c r="H759" i="10"/>
  <c r="I758" i="10"/>
  <c r="H758" i="10"/>
  <c r="I757" i="10"/>
  <c r="H757" i="10"/>
  <c r="I755" i="10"/>
  <c r="H755" i="10"/>
  <c r="I754" i="10"/>
  <c r="H754" i="10"/>
  <c r="I753" i="10"/>
  <c r="H753" i="10"/>
  <c r="I752" i="10"/>
  <c r="H752" i="10"/>
  <c r="I751" i="10"/>
  <c r="H751" i="10"/>
  <c r="I750" i="10"/>
  <c r="H750" i="10"/>
  <c r="I749" i="10"/>
  <c r="H749" i="10"/>
  <c r="I748" i="10"/>
  <c r="H748" i="10"/>
  <c r="I747" i="10"/>
  <c r="H747" i="10"/>
  <c r="I746" i="10"/>
  <c r="H746" i="10"/>
  <c r="I745" i="10"/>
  <c r="H745" i="10"/>
  <c r="I744" i="10"/>
  <c r="H744" i="10"/>
  <c r="I743" i="10"/>
  <c r="H743" i="10"/>
  <c r="I741" i="10"/>
  <c r="H741" i="10"/>
  <c r="I740" i="10"/>
  <c r="H740" i="10"/>
  <c r="I739" i="10"/>
  <c r="H739" i="10"/>
  <c r="I738" i="10"/>
  <c r="H738" i="10"/>
  <c r="I737" i="10"/>
  <c r="H737" i="10"/>
  <c r="I736" i="10"/>
  <c r="H736" i="10"/>
  <c r="I735" i="10"/>
  <c r="H735" i="10"/>
  <c r="I734" i="10"/>
  <c r="H734" i="10"/>
  <c r="I733" i="10"/>
  <c r="H733" i="10"/>
  <c r="I732" i="10"/>
  <c r="H732" i="10"/>
  <c r="I731" i="10"/>
  <c r="H731" i="10"/>
  <c r="I730" i="10"/>
  <c r="H730" i="10"/>
  <c r="I729" i="10"/>
  <c r="H729" i="10"/>
  <c r="I726" i="10"/>
  <c r="H726" i="10"/>
  <c r="I725" i="10"/>
  <c r="H725" i="10"/>
  <c r="I724" i="10"/>
  <c r="H724" i="10"/>
  <c r="I723" i="10"/>
  <c r="H723" i="10"/>
  <c r="I722" i="10"/>
  <c r="H722" i="10"/>
  <c r="I721" i="10"/>
  <c r="H721" i="10"/>
  <c r="I720" i="10"/>
  <c r="H720" i="10"/>
  <c r="I719" i="10"/>
  <c r="H719" i="10"/>
  <c r="I718" i="10"/>
  <c r="H718" i="10"/>
  <c r="I717" i="10"/>
  <c r="H717" i="10"/>
  <c r="I716" i="10"/>
  <c r="H716" i="10"/>
  <c r="I715" i="10"/>
  <c r="H715" i="10"/>
  <c r="I714" i="10"/>
  <c r="H714" i="10"/>
  <c r="I712" i="10"/>
  <c r="H712" i="10"/>
  <c r="I711" i="10"/>
  <c r="H711" i="10"/>
  <c r="I710" i="10"/>
  <c r="H710" i="10"/>
  <c r="I709" i="10"/>
  <c r="H709" i="10"/>
  <c r="I708" i="10"/>
  <c r="H708" i="10"/>
  <c r="I707" i="10"/>
  <c r="H707" i="10"/>
  <c r="I706" i="10"/>
  <c r="H706" i="10"/>
  <c r="I705" i="10"/>
  <c r="H705" i="10"/>
  <c r="I703" i="10"/>
  <c r="H703" i="10"/>
  <c r="I702" i="10"/>
  <c r="H702" i="10"/>
  <c r="I701" i="10"/>
  <c r="H701" i="10"/>
  <c r="I700" i="10"/>
  <c r="H700" i="10"/>
  <c r="I699" i="10"/>
  <c r="H699" i="10"/>
  <c r="I698" i="10"/>
  <c r="H698" i="10"/>
  <c r="I697" i="10"/>
  <c r="H697" i="10"/>
  <c r="I696" i="10"/>
  <c r="H696" i="10"/>
  <c r="I695" i="10"/>
  <c r="H695" i="10"/>
  <c r="I694" i="10"/>
  <c r="H694" i="10"/>
  <c r="I693" i="10"/>
  <c r="H693" i="10"/>
  <c r="I692" i="10"/>
  <c r="H692" i="10"/>
  <c r="I691" i="10"/>
  <c r="H691" i="10"/>
  <c r="I689" i="10"/>
  <c r="H689" i="10"/>
  <c r="I688" i="10"/>
  <c r="H688" i="10"/>
  <c r="I687" i="10"/>
  <c r="H687" i="10"/>
  <c r="I686" i="10"/>
  <c r="H686" i="10"/>
  <c r="I685" i="10"/>
  <c r="H685" i="10"/>
  <c r="I684" i="10"/>
  <c r="H684" i="10"/>
  <c r="I683" i="10"/>
  <c r="H683" i="10"/>
  <c r="I682" i="10"/>
  <c r="H682" i="10"/>
  <c r="I681" i="10"/>
  <c r="H681" i="10"/>
  <c r="I680" i="10"/>
  <c r="H680" i="10"/>
  <c r="I679" i="10"/>
  <c r="H679" i="10"/>
  <c r="I678" i="10"/>
  <c r="H678" i="10"/>
  <c r="I677" i="10"/>
  <c r="H677" i="10"/>
  <c r="I675" i="10"/>
  <c r="H675" i="10"/>
  <c r="I674" i="10"/>
  <c r="H674" i="10"/>
  <c r="I673" i="10"/>
  <c r="H673" i="10"/>
  <c r="I672" i="10"/>
  <c r="H672" i="10"/>
  <c r="I671" i="10"/>
  <c r="H671" i="10"/>
  <c r="I670" i="10"/>
  <c r="H670" i="10"/>
  <c r="I669" i="10"/>
  <c r="H669" i="10"/>
  <c r="I668" i="10"/>
  <c r="H668" i="10"/>
  <c r="I667" i="10"/>
  <c r="H667" i="10"/>
  <c r="I665" i="10"/>
  <c r="H665" i="10"/>
  <c r="I664" i="10"/>
  <c r="H664" i="10"/>
  <c r="I663" i="10"/>
  <c r="H663" i="10"/>
  <c r="I662" i="10"/>
  <c r="H662" i="10"/>
  <c r="I661" i="10"/>
  <c r="H661" i="10"/>
  <c r="I660" i="10"/>
  <c r="H660" i="10"/>
  <c r="I659" i="10"/>
  <c r="H659" i="10"/>
  <c r="I658" i="10"/>
  <c r="H658" i="10"/>
  <c r="I657" i="10"/>
  <c r="H657" i="10"/>
  <c r="I656" i="10"/>
  <c r="H656" i="10"/>
  <c r="I655" i="10"/>
  <c r="H655" i="10"/>
  <c r="I654" i="10"/>
  <c r="H654" i="10"/>
  <c r="I653" i="10"/>
  <c r="H653" i="10"/>
  <c r="I651" i="10"/>
  <c r="H651" i="10"/>
  <c r="I650" i="10"/>
  <c r="H650" i="10"/>
  <c r="I649" i="10"/>
  <c r="H649" i="10"/>
  <c r="I648" i="10"/>
  <c r="H648" i="10"/>
  <c r="I647" i="10"/>
  <c r="H647" i="10"/>
  <c r="I646" i="10"/>
  <c r="H646" i="10"/>
  <c r="I645" i="10"/>
  <c r="H645" i="10"/>
  <c r="I644" i="10"/>
  <c r="H644" i="10"/>
  <c r="I643" i="10"/>
  <c r="H643" i="10"/>
  <c r="I642" i="10"/>
  <c r="H642" i="10"/>
  <c r="I641" i="10"/>
  <c r="H641" i="10"/>
  <c r="I640" i="10"/>
  <c r="H640" i="10"/>
  <c r="I639" i="10"/>
  <c r="H639" i="10"/>
  <c r="I637" i="10"/>
  <c r="H637" i="10"/>
  <c r="I636" i="10"/>
  <c r="H636" i="10"/>
  <c r="I635" i="10"/>
  <c r="H635" i="10"/>
  <c r="I634" i="10"/>
  <c r="H634" i="10"/>
  <c r="I633" i="10"/>
  <c r="H633" i="10"/>
  <c r="I632" i="10"/>
  <c r="H632" i="10"/>
  <c r="I631" i="10"/>
  <c r="H631" i="10"/>
  <c r="I630" i="10"/>
  <c r="H630" i="10"/>
  <c r="I629" i="10"/>
  <c r="H629" i="10"/>
  <c r="I628" i="10"/>
  <c r="H628" i="10"/>
  <c r="I627" i="10"/>
  <c r="H627" i="10"/>
  <c r="I626" i="10"/>
  <c r="H626" i="10"/>
  <c r="I625" i="10"/>
  <c r="H625" i="10"/>
  <c r="I623" i="10"/>
  <c r="H623" i="10"/>
  <c r="I622" i="10"/>
  <c r="H622" i="10"/>
  <c r="I621" i="10"/>
  <c r="H621" i="10"/>
  <c r="I620" i="10"/>
  <c r="H620" i="10"/>
  <c r="I619" i="10"/>
  <c r="H619" i="10"/>
  <c r="I618" i="10"/>
  <c r="H618" i="10"/>
  <c r="I617" i="10"/>
  <c r="H617" i="10"/>
  <c r="I616" i="10"/>
  <c r="H616" i="10"/>
  <c r="I615" i="10"/>
  <c r="H615" i="10"/>
  <c r="I614" i="10"/>
  <c r="H614" i="10"/>
  <c r="I613" i="10"/>
  <c r="H613" i="10"/>
  <c r="I612" i="10"/>
  <c r="H612" i="10"/>
  <c r="I611" i="10"/>
  <c r="H611" i="10"/>
  <c r="I609" i="10"/>
  <c r="H609" i="10"/>
  <c r="I608" i="10"/>
  <c r="H608" i="10"/>
  <c r="I607" i="10"/>
  <c r="H607" i="10"/>
  <c r="I606" i="10"/>
  <c r="H606" i="10"/>
  <c r="I605" i="10"/>
  <c r="H605" i="10"/>
  <c r="I604" i="10"/>
  <c r="H604" i="10"/>
  <c r="I603" i="10"/>
  <c r="H603" i="10"/>
  <c r="I602" i="10"/>
  <c r="H602" i="10"/>
  <c r="I601" i="10"/>
  <c r="H601" i="10"/>
  <c r="I600" i="10"/>
  <c r="H600" i="10"/>
  <c r="I599" i="10"/>
  <c r="H599" i="10"/>
  <c r="I598" i="10"/>
  <c r="H598" i="10"/>
  <c r="I597" i="10"/>
  <c r="H597" i="10"/>
  <c r="I594" i="10"/>
  <c r="H594" i="10"/>
  <c r="I593" i="10"/>
  <c r="H593" i="10"/>
  <c r="I592" i="10"/>
  <c r="H592" i="10"/>
  <c r="I591" i="10"/>
  <c r="H591" i="10"/>
  <c r="I589" i="10"/>
  <c r="H589" i="10"/>
  <c r="I588" i="10"/>
  <c r="H588" i="10"/>
  <c r="I587" i="10"/>
  <c r="H587" i="10"/>
  <c r="I586" i="10"/>
  <c r="H586" i="10"/>
  <c r="I584" i="10"/>
  <c r="H584" i="10"/>
  <c r="I583" i="10"/>
  <c r="H583" i="10"/>
  <c r="I582" i="10"/>
  <c r="H582" i="10"/>
  <c r="I581" i="10"/>
  <c r="H581" i="10"/>
  <c r="I580" i="10"/>
  <c r="H580" i="10"/>
  <c r="I579" i="10"/>
  <c r="H579" i="10"/>
  <c r="I578" i="10"/>
  <c r="H578" i="10"/>
  <c r="I577" i="10"/>
  <c r="H577" i="10"/>
  <c r="I576" i="10"/>
  <c r="H576" i="10"/>
  <c r="I575" i="10"/>
  <c r="H575" i="10"/>
  <c r="I573" i="10"/>
  <c r="H573" i="10"/>
  <c r="I572" i="10"/>
  <c r="H572" i="10"/>
  <c r="I571" i="10"/>
  <c r="H571" i="10"/>
  <c r="I570" i="10"/>
  <c r="H570" i="10"/>
  <c r="I569" i="10"/>
  <c r="H569" i="10"/>
  <c r="I568" i="10"/>
  <c r="H568" i="10"/>
  <c r="I567" i="10"/>
  <c r="H567" i="10"/>
  <c r="I566" i="10"/>
  <c r="H566" i="10"/>
  <c r="I565" i="10"/>
  <c r="H565" i="10"/>
  <c r="I564" i="10"/>
  <c r="H564" i="10"/>
  <c r="I562" i="10"/>
  <c r="H562" i="10"/>
  <c r="I561" i="10"/>
  <c r="H561" i="10"/>
  <c r="I560" i="10"/>
  <c r="H560" i="10"/>
  <c r="I558" i="10"/>
  <c r="H558" i="10"/>
  <c r="I557" i="10"/>
  <c r="H557" i="10"/>
  <c r="I556" i="10"/>
  <c r="H556" i="10"/>
  <c r="I554" i="10"/>
  <c r="H554" i="10"/>
  <c r="I553" i="10"/>
  <c r="H553" i="10"/>
  <c r="I552" i="10"/>
  <c r="H552" i="10"/>
  <c r="I550" i="10"/>
  <c r="H550" i="10"/>
  <c r="I549" i="10"/>
  <c r="H549" i="10"/>
  <c r="I548" i="10"/>
  <c r="H548" i="10"/>
  <c r="I546" i="10"/>
  <c r="H546" i="10"/>
  <c r="I545" i="10"/>
  <c r="H545" i="10"/>
  <c r="I544" i="10"/>
  <c r="H544" i="10"/>
  <c r="I543" i="10"/>
  <c r="H543" i="10"/>
  <c r="I541" i="10"/>
  <c r="H541" i="10"/>
  <c r="I540" i="10"/>
  <c r="H540" i="10"/>
  <c r="I539" i="10"/>
  <c r="H539" i="10"/>
  <c r="I538" i="10"/>
  <c r="H538" i="10"/>
  <c r="I536" i="10"/>
  <c r="H536" i="10"/>
  <c r="I535" i="10"/>
  <c r="H535" i="10"/>
  <c r="I534" i="10"/>
  <c r="H534" i="10"/>
  <c r="I533" i="10"/>
  <c r="H533" i="10"/>
  <c r="I531" i="10"/>
  <c r="H531" i="10"/>
  <c r="I530" i="10"/>
  <c r="H530" i="10"/>
  <c r="I529" i="10"/>
  <c r="H529" i="10"/>
  <c r="I528" i="10"/>
  <c r="H528" i="10"/>
  <c r="I526" i="10"/>
  <c r="H526" i="10"/>
  <c r="I525" i="10"/>
  <c r="H525" i="10"/>
  <c r="I524" i="10"/>
  <c r="H524" i="10"/>
  <c r="I523" i="10"/>
  <c r="H523" i="10"/>
  <c r="I522" i="10"/>
  <c r="H522" i="10"/>
  <c r="I521" i="10"/>
  <c r="H521" i="10"/>
  <c r="I520" i="10"/>
  <c r="H520" i="10"/>
  <c r="I518" i="10"/>
  <c r="H518" i="10"/>
  <c r="I517" i="10"/>
  <c r="H517" i="10"/>
  <c r="I516" i="10"/>
  <c r="H516" i="10"/>
  <c r="I515" i="10"/>
  <c r="H515" i="10"/>
  <c r="I514" i="10"/>
  <c r="H514" i="10"/>
  <c r="I513" i="10"/>
  <c r="H513" i="10"/>
  <c r="I512" i="10"/>
  <c r="H512" i="10"/>
  <c r="I511" i="10"/>
  <c r="H511" i="10"/>
  <c r="I510" i="10"/>
  <c r="H510" i="10"/>
  <c r="I509" i="10"/>
  <c r="H509" i="10"/>
  <c r="I508" i="10"/>
  <c r="H508" i="10"/>
  <c r="I507" i="10"/>
  <c r="H507" i="10"/>
  <c r="I506" i="10"/>
  <c r="H506" i="10"/>
  <c r="I505" i="10"/>
  <c r="H505" i="10"/>
  <c r="I504" i="10"/>
  <c r="H504" i="10"/>
  <c r="I503" i="10"/>
  <c r="H503" i="10"/>
  <c r="I502" i="10"/>
  <c r="H502" i="10"/>
  <c r="I501" i="10"/>
  <c r="H501" i="10"/>
  <c r="I500" i="10"/>
  <c r="H500" i="10"/>
  <c r="I499" i="10"/>
  <c r="H499" i="10"/>
  <c r="I498" i="10"/>
  <c r="H498" i="10"/>
  <c r="I497" i="10"/>
  <c r="H497" i="10"/>
  <c r="I496" i="10"/>
  <c r="H496" i="10"/>
  <c r="I495" i="10"/>
  <c r="H495" i="10"/>
  <c r="I494" i="10"/>
  <c r="H494" i="10"/>
  <c r="I493" i="10"/>
  <c r="H493" i="10"/>
  <c r="I492" i="10"/>
  <c r="H492" i="10"/>
  <c r="I491" i="10"/>
  <c r="H491" i="10"/>
  <c r="I490" i="10"/>
  <c r="H490" i="10"/>
  <c r="I489" i="10"/>
  <c r="H489" i="10"/>
  <c r="I487" i="10"/>
  <c r="H487" i="10"/>
  <c r="I486" i="10"/>
  <c r="H486" i="10"/>
  <c r="I485" i="10"/>
  <c r="H485" i="10"/>
  <c r="I484" i="10"/>
  <c r="H484" i="10"/>
  <c r="I483" i="10"/>
  <c r="H483" i="10"/>
  <c r="I482" i="10"/>
  <c r="H482" i="10"/>
  <c r="I481" i="10"/>
  <c r="H481" i="10"/>
  <c r="I480" i="10"/>
  <c r="H480" i="10"/>
  <c r="I479" i="10"/>
  <c r="H479" i="10"/>
  <c r="I478" i="10"/>
  <c r="H478" i="10"/>
  <c r="I477" i="10"/>
  <c r="H477" i="10"/>
  <c r="I476" i="10"/>
  <c r="H476" i="10"/>
  <c r="I475" i="10"/>
  <c r="H475" i="10"/>
  <c r="I474" i="10"/>
  <c r="H474" i="10"/>
  <c r="I473" i="10"/>
  <c r="H473" i="10"/>
  <c r="I472" i="10"/>
  <c r="H472" i="10"/>
  <c r="I471" i="10"/>
  <c r="H471" i="10"/>
  <c r="I470" i="10"/>
  <c r="H470" i="10"/>
  <c r="I469" i="10"/>
  <c r="H469" i="10"/>
  <c r="I468" i="10"/>
  <c r="H468" i="10"/>
  <c r="I467" i="10"/>
  <c r="H467" i="10"/>
  <c r="I466" i="10"/>
  <c r="H466" i="10"/>
  <c r="I465" i="10"/>
  <c r="H465" i="10"/>
  <c r="I464" i="10"/>
  <c r="H464" i="10"/>
  <c r="I462" i="10"/>
  <c r="H462" i="10"/>
  <c r="I461" i="10"/>
  <c r="H461" i="10"/>
  <c r="I460" i="10"/>
  <c r="H460" i="10"/>
  <c r="I459" i="10"/>
  <c r="H459" i="10"/>
  <c r="I457" i="10"/>
  <c r="H457" i="10"/>
  <c r="I456" i="10"/>
  <c r="H456" i="10"/>
  <c r="I455" i="10"/>
  <c r="H455" i="10"/>
  <c r="I454" i="10"/>
  <c r="H454" i="10"/>
  <c r="I448" i="10"/>
  <c r="H448" i="10"/>
  <c r="I447" i="10"/>
  <c r="H447" i="10"/>
  <c r="I446" i="10"/>
  <c r="H446" i="10"/>
  <c r="I445" i="10"/>
  <c r="H445" i="10"/>
  <c r="I444" i="10"/>
  <c r="H444" i="10"/>
  <c r="I443" i="10"/>
  <c r="H443" i="10"/>
  <c r="I442" i="10"/>
  <c r="H442" i="10"/>
  <c r="I441" i="10"/>
  <c r="H441" i="10"/>
  <c r="I439" i="10"/>
  <c r="H439" i="10"/>
  <c r="I438" i="10"/>
  <c r="H438" i="10"/>
  <c r="I437" i="10"/>
  <c r="H437" i="10"/>
  <c r="I436" i="10"/>
  <c r="H436" i="10"/>
  <c r="I435" i="10"/>
  <c r="H435" i="10"/>
  <c r="I434" i="10"/>
  <c r="H434" i="10"/>
  <c r="I433" i="10"/>
  <c r="H433" i="10"/>
  <c r="I432" i="10"/>
  <c r="H432" i="10"/>
  <c r="I431" i="10"/>
  <c r="H431" i="10"/>
  <c r="I430" i="10"/>
  <c r="H430" i="10"/>
  <c r="I429" i="10"/>
  <c r="H429" i="10"/>
  <c r="I428" i="10"/>
  <c r="H428" i="10"/>
  <c r="I426" i="10"/>
  <c r="H426" i="10"/>
  <c r="I425" i="10"/>
  <c r="H425" i="10"/>
  <c r="I424" i="10"/>
  <c r="H424" i="10"/>
  <c r="I423" i="10"/>
  <c r="H423" i="10"/>
  <c r="I422" i="10"/>
  <c r="H422" i="10"/>
  <c r="I421" i="10"/>
  <c r="H421" i="10"/>
  <c r="I420" i="10"/>
  <c r="H420" i="10"/>
  <c r="I419" i="10"/>
  <c r="H419" i="10"/>
  <c r="I418" i="10"/>
  <c r="H418" i="10"/>
  <c r="I417" i="10"/>
  <c r="H417" i="10"/>
  <c r="I416" i="10"/>
  <c r="H416" i="10"/>
  <c r="I415" i="10"/>
  <c r="H415" i="10"/>
  <c r="I414" i="10"/>
  <c r="H414" i="10"/>
  <c r="I413" i="10"/>
  <c r="H413" i="10"/>
  <c r="I412" i="10"/>
  <c r="H412" i="10"/>
  <c r="I410" i="10"/>
  <c r="H410" i="10"/>
  <c r="I409" i="10"/>
  <c r="H409" i="10"/>
  <c r="I408" i="10"/>
  <c r="H408" i="10"/>
  <c r="I407" i="10"/>
  <c r="H407" i="10"/>
  <c r="I406" i="10"/>
  <c r="H406" i="10"/>
  <c r="I405" i="10"/>
  <c r="H405" i="10"/>
  <c r="I404" i="10"/>
  <c r="H404" i="10"/>
  <c r="I403" i="10"/>
  <c r="H403" i="10"/>
  <c r="I402" i="10"/>
  <c r="H402" i="10"/>
  <c r="I401" i="10"/>
  <c r="H401" i="10"/>
  <c r="I400" i="10"/>
  <c r="H400" i="10"/>
  <c r="I399" i="10"/>
  <c r="H399" i="10"/>
  <c r="I397" i="10"/>
  <c r="H397" i="10"/>
  <c r="I396" i="10"/>
  <c r="H396" i="10"/>
  <c r="I395" i="10"/>
  <c r="H395" i="10"/>
  <c r="I394" i="10"/>
  <c r="H394" i="10"/>
  <c r="I393" i="10"/>
  <c r="H393" i="10"/>
  <c r="I392" i="10"/>
  <c r="H392" i="10"/>
  <c r="I391" i="10"/>
  <c r="H391" i="10"/>
  <c r="I389" i="10"/>
  <c r="H389" i="10"/>
  <c r="I388" i="10"/>
  <c r="H388" i="10"/>
  <c r="I387" i="10"/>
  <c r="H387" i="10"/>
  <c r="I386" i="10"/>
  <c r="H386" i="10"/>
  <c r="I385" i="10"/>
  <c r="H385" i="10"/>
  <c r="I384" i="10"/>
  <c r="H384" i="10"/>
  <c r="I383" i="10"/>
  <c r="H383" i="10"/>
  <c r="I380" i="10"/>
  <c r="H380" i="10"/>
  <c r="I379" i="10"/>
  <c r="H379" i="10"/>
  <c r="I378" i="10"/>
  <c r="H378" i="10"/>
  <c r="I377" i="10"/>
  <c r="H377" i="10"/>
  <c r="I376" i="10"/>
  <c r="H376" i="10"/>
  <c r="I375" i="10"/>
  <c r="H375" i="10"/>
  <c r="I374" i="10"/>
  <c r="H374" i="10"/>
  <c r="I373" i="10"/>
  <c r="H373" i="10"/>
  <c r="I372" i="10"/>
  <c r="H372" i="10"/>
  <c r="I371" i="10"/>
  <c r="H371" i="10"/>
  <c r="I370" i="10"/>
  <c r="H370" i="10"/>
  <c r="I369" i="10"/>
  <c r="H369" i="10"/>
  <c r="I368" i="10"/>
  <c r="H368" i="10"/>
  <c r="I366" i="10"/>
  <c r="H366" i="10"/>
  <c r="I365" i="10"/>
  <c r="H365" i="10"/>
  <c r="I364" i="10"/>
  <c r="H364" i="10"/>
  <c r="I363" i="10"/>
  <c r="H363" i="10"/>
  <c r="I362" i="10"/>
  <c r="H362" i="10"/>
  <c r="I361" i="10"/>
  <c r="H361" i="10"/>
  <c r="I360" i="10"/>
  <c r="H360" i="10"/>
  <c r="I359" i="10"/>
  <c r="H359" i="10"/>
  <c r="I358" i="10"/>
  <c r="H358" i="10"/>
  <c r="I357" i="10"/>
  <c r="H357" i="10"/>
  <c r="I356" i="10"/>
  <c r="H356" i="10"/>
  <c r="I355" i="10"/>
  <c r="H355" i="10"/>
  <c r="I354" i="10"/>
  <c r="H354" i="10"/>
  <c r="I353" i="10"/>
  <c r="H353" i="10"/>
  <c r="I352" i="10"/>
  <c r="H352" i="10"/>
  <c r="I351" i="10"/>
  <c r="H351" i="10"/>
  <c r="I350" i="10"/>
  <c r="H350" i="10"/>
  <c r="I346" i="10"/>
  <c r="H346" i="10"/>
  <c r="I345" i="10"/>
  <c r="H345" i="10"/>
  <c r="I344" i="10"/>
  <c r="H344" i="10"/>
  <c r="I343" i="10"/>
  <c r="H343" i="10"/>
  <c r="I342" i="10"/>
  <c r="H342" i="10"/>
  <c r="I341" i="10"/>
  <c r="H341" i="10"/>
  <c r="I340" i="10"/>
  <c r="H340" i="10"/>
  <c r="I339" i="10"/>
  <c r="H339" i="10"/>
  <c r="I338" i="10"/>
  <c r="H338" i="10"/>
  <c r="I337" i="10"/>
  <c r="H337" i="10"/>
  <c r="I336" i="10"/>
  <c r="H336" i="10"/>
  <c r="I335" i="10"/>
  <c r="H335" i="10"/>
  <c r="I334" i="10"/>
  <c r="H334" i="10"/>
  <c r="I333" i="10"/>
  <c r="H333" i="10"/>
  <c r="I332" i="10"/>
  <c r="H332" i="10"/>
  <c r="I331" i="10"/>
  <c r="H331" i="10"/>
  <c r="I330" i="10"/>
  <c r="H330" i="10"/>
  <c r="I329" i="10"/>
  <c r="H329" i="10"/>
  <c r="I327" i="10"/>
  <c r="H327" i="10"/>
  <c r="I326" i="10"/>
  <c r="H326" i="10"/>
  <c r="I325" i="10"/>
  <c r="H325" i="10"/>
  <c r="I324" i="10"/>
  <c r="H324" i="10"/>
  <c r="I323" i="10"/>
  <c r="H323" i="10"/>
  <c r="I322" i="10"/>
  <c r="H322" i="10"/>
  <c r="I321" i="10"/>
  <c r="H321" i="10"/>
  <c r="I320" i="10"/>
  <c r="H320" i="10"/>
  <c r="I319" i="10"/>
  <c r="H319" i="10"/>
  <c r="I318" i="10"/>
  <c r="H318" i="10"/>
  <c r="I317" i="10"/>
  <c r="H317" i="10"/>
  <c r="I316" i="10"/>
  <c r="H316" i="10"/>
  <c r="I315" i="10"/>
  <c r="H315" i="10"/>
  <c r="I313" i="10"/>
  <c r="H313" i="10"/>
  <c r="I312" i="10"/>
  <c r="H312" i="10"/>
  <c r="I311" i="10"/>
  <c r="H311" i="10"/>
  <c r="I310" i="10"/>
  <c r="H310" i="10"/>
  <c r="I309" i="10"/>
  <c r="H309" i="10"/>
  <c r="I308" i="10"/>
  <c r="H308" i="10"/>
  <c r="I307" i="10"/>
  <c r="H307" i="10"/>
  <c r="I306" i="10"/>
  <c r="H306" i="10"/>
  <c r="I305" i="10"/>
  <c r="H305" i="10"/>
  <c r="I304" i="10"/>
  <c r="H304" i="10"/>
  <c r="I303" i="10"/>
  <c r="H303" i="10"/>
  <c r="I302" i="10"/>
  <c r="H302" i="10"/>
  <c r="I301" i="10"/>
  <c r="H301" i="10"/>
  <c r="I300" i="10"/>
  <c r="H300" i="10"/>
  <c r="I299" i="10"/>
  <c r="H299" i="10"/>
  <c r="I298" i="10"/>
  <c r="H298" i="10"/>
  <c r="I297" i="10"/>
  <c r="H297" i="10"/>
  <c r="I296" i="10"/>
  <c r="H296" i="10"/>
  <c r="I295" i="10"/>
  <c r="H295" i="10"/>
  <c r="I294" i="10"/>
  <c r="H294" i="10"/>
  <c r="I292" i="10"/>
  <c r="H292" i="10"/>
  <c r="I291" i="10"/>
  <c r="H291" i="10"/>
  <c r="I290" i="10"/>
  <c r="H290" i="10"/>
  <c r="I289" i="10"/>
  <c r="H289" i="10"/>
  <c r="I288" i="10"/>
  <c r="H288" i="10"/>
  <c r="I287" i="10"/>
  <c r="H287" i="10"/>
  <c r="I286" i="10"/>
  <c r="H286" i="10"/>
  <c r="I285" i="10"/>
  <c r="H285" i="10"/>
  <c r="I284" i="10"/>
  <c r="H284" i="10"/>
  <c r="I283" i="10"/>
  <c r="H283" i="10"/>
  <c r="I282" i="10"/>
  <c r="H282" i="10"/>
  <c r="I281" i="10"/>
  <c r="H281" i="10"/>
  <c r="I280" i="10"/>
  <c r="H280" i="10"/>
  <c r="I279" i="10"/>
  <c r="H279" i="10"/>
  <c r="I278" i="10"/>
  <c r="H278" i="10"/>
  <c r="I277" i="10"/>
  <c r="H277" i="10"/>
  <c r="I276" i="10"/>
  <c r="H276" i="10"/>
  <c r="I275" i="10"/>
  <c r="H275" i="10"/>
  <c r="I274" i="10"/>
  <c r="H274" i="10"/>
  <c r="I273" i="10"/>
  <c r="H273" i="10"/>
  <c r="I272" i="10"/>
  <c r="H272" i="10"/>
  <c r="I271" i="10"/>
  <c r="H271" i="10"/>
  <c r="I270" i="10"/>
  <c r="H270" i="10"/>
  <c r="I269" i="10"/>
  <c r="H269" i="10"/>
  <c r="I268" i="10"/>
  <c r="H268" i="10"/>
  <c r="I267" i="10"/>
  <c r="H267" i="10"/>
  <c r="I266" i="10"/>
  <c r="H266" i="10"/>
  <c r="I265" i="10"/>
  <c r="H265" i="10"/>
  <c r="I264" i="10"/>
  <c r="H264" i="10"/>
  <c r="I263" i="10"/>
  <c r="H263" i="10"/>
  <c r="I261" i="10"/>
  <c r="H261" i="10"/>
  <c r="I260" i="10"/>
  <c r="H260" i="10"/>
  <c r="I259" i="10"/>
  <c r="H259" i="10"/>
  <c r="I258" i="10"/>
  <c r="H258" i="10"/>
  <c r="I257" i="10"/>
  <c r="H257" i="10"/>
  <c r="I256" i="10"/>
  <c r="H256" i="10"/>
  <c r="I255" i="10"/>
  <c r="H255" i="10"/>
  <c r="I254" i="10"/>
  <c r="H254" i="10"/>
  <c r="I253" i="10"/>
  <c r="H253" i="10"/>
  <c r="I252" i="10"/>
  <c r="H252" i="10"/>
  <c r="I251" i="10"/>
  <c r="H251" i="10"/>
  <c r="I250" i="10"/>
  <c r="H250" i="10"/>
  <c r="I249" i="10"/>
  <c r="H249" i="10"/>
  <c r="I248" i="10"/>
  <c r="H248" i="10"/>
  <c r="I246" i="10"/>
  <c r="H246" i="10"/>
  <c r="I245" i="10"/>
  <c r="H245" i="10"/>
  <c r="I244" i="10"/>
  <c r="H244" i="10"/>
  <c r="I243" i="10"/>
  <c r="H243" i="10"/>
  <c r="I242" i="10"/>
  <c r="H242" i="10"/>
  <c r="I241" i="10"/>
  <c r="H241" i="10"/>
  <c r="I240" i="10"/>
  <c r="H240" i="10"/>
  <c r="I239" i="10"/>
  <c r="H239" i="10"/>
  <c r="I238" i="10"/>
  <c r="H238" i="10"/>
  <c r="I237" i="10"/>
  <c r="H237" i="10"/>
  <c r="I236" i="10"/>
  <c r="H236" i="10"/>
  <c r="I235" i="10"/>
  <c r="H235" i="10"/>
  <c r="I234" i="10"/>
  <c r="H234" i="10"/>
  <c r="I233" i="10"/>
  <c r="H233" i="10"/>
  <c r="I232" i="10"/>
  <c r="H232" i="10"/>
  <c r="I231" i="10"/>
  <c r="H231" i="10"/>
  <c r="I230" i="10"/>
  <c r="H230" i="10"/>
  <c r="I228" i="10"/>
  <c r="H228" i="10"/>
  <c r="I227" i="10"/>
  <c r="H227" i="10"/>
  <c r="I226" i="10"/>
  <c r="H226" i="10"/>
  <c r="I225" i="10"/>
  <c r="H225" i="10"/>
  <c r="I224" i="10"/>
  <c r="H224" i="10"/>
  <c r="I223" i="10"/>
  <c r="H223" i="10"/>
  <c r="I222" i="10"/>
  <c r="H222" i="10"/>
  <c r="I221" i="10"/>
  <c r="H221" i="10"/>
  <c r="I220" i="10"/>
  <c r="H220" i="10"/>
  <c r="I219" i="10"/>
  <c r="H219" i="10"/>
  <c r="I218" i="10"/>
  <c r="H218" i="10"/>
  <c r="I217" i="10"/>
  <c r="H217" i="10"/>
  <c r="I216" i="10"/>
  <c r="H216" i="10"/>
  <c r="I215" i="10"/>
  <c r="H215" i="10"/>
  <c r="I214" i="10"/>
  <c r="H214" i="10"/>
  <c r="I213" i="10"/>
  <c r="H213" i="10"/>
  <c r="I212" i="10"/>
  <c r="H212" i="10"/>
  <c r="I211" i="10"/>
  <c r="H211" i="10"/>
  <c r="I210" i="10"/>
  <c r="H210" i="10"/>
  <c r="I209" i="10"/>
  <c r="H209" i="10"/>
  <c r="I208" i="10"/>
  <c r="H208" i="10"/>
  <c r="I207" i="10"/>
  <c r="H207" i="10"/>
  <c r="I206" i="10"/>
  <c r="H206" i="10"/>
  <c r="I204" i="10"/>
  <c r="H204" i="10"/>
  <c r="I203" i="10"/>
  <c r="H203" i="10"/>
  <c r="I202" i="10"/>
  <c r="H202" i="10"/>
  <c r="I201" i="10"/>
  <c r="H201" i="10"/>
  <c r="I200" i="10"/>
  <c r="H200" i="10"/>
  <c r="I199" i="10"/>
  <c r="H199" i="10"/>
  <c r="I198" i="10"/>
  <c r="H198" i="10"/>
  <c r="I197" i="10"/>
  <c r="H197" i="10"/>
  <c r="I196" i="10"/>
  <c r="H196" i="10"/>
  <c r="I195" i="10"/>
  <c r="H195" i="10"/>
  <c r="I194" i="10"/>
  <c r="H194" i="10"/>
  <c r="I193" i="10"/>
  <c r="H193" i="10"/>
  <c r="I191" i="10"/>
  <c r="H191" i="10"/>
  <c r="I190" i="10"/>
  <c r="H190" i="10"/>
  <c r="I189" i="10"/>
  <c r="H189" i="10"/>
  <c r="I188" i="10"/>
  <c r="H188" i="10"/>
  <c r="I187" i="10"/>
  <c r="H187" i="10"/>
  <c r="I186" i="10"/>
  <c r="H186" i="10"/>
  <c r="I185" i="10"/>
  <c r="H185" i="10"/>
  <c r="I184" i="10"/>
  <c r="H184" i="10"/>
  <c r="I183" i="10"/>
  <c r="H183" i="10"/>
  <c r="I182" i="10"/>
  <c r="H182" i="10"/>
  <c r="I181" i="10"/>
  <c r="H181" i="10"/>
  <c r="I180" i="10"/>
  <c r="H180" i="10"/>
  <c r="I179" i="10"/>
  <c r="H179" i="10"/>
  <c r="I178" i="10"/>
  <c r="H178" i="10"/>
  <c r="I177" i="10"/>
  <c r="H177" i="10"/>
  <c r="I176" i="10"/>
  <c r="H176" i="10"/>
  <c r="I175" i="10"/>
  <c r="H175" i="10"/>
  <c r="I174" i="10"/>
  <c r="H174" i="10"/>
  <c r="I173" i="10"/>
  <c r="H173" i="10"/>
  <c r="I172" i="10"/>
  <c r="H172" i="10"/>
  <c r="I171" i="10"/>
  <c r="H171" i="10"/>
  <c r="I170" i="10"/>
  <c r="H170" i="10"/>
  <c r="I169" i="10"/>
  <c r="H169" i="10"/>
  <c r="I168" i="10"/>
  <c r="H168" i="10"/>
  <c r="I167" i="10"/>
  <c r="H167" i="10"/>
  <c r="I166" i="10"/>
  <c r="H166" i="10"/>
  <c r="I165" i="10"/>
  <c r="H165" i="10"/>
  <c r="I164" i="10"/>
  <c r="H164" i="10"/>
  <c r="I163" i="10"/>
  <c r="H163" i="10"/>
  <c r="I161" i="10"/>
  <c r="H161" i="10"/>
  <c r="I160" i="10"/>
  <c r="H160" i="10"/>
  <c r="I159" i="10"/>
  <c r="H159" i="10"/>
  <c r="I158" i="10"/>
  <c r="H158" i="10"/>
  <c r="I157" i="10"/>
  <c r="H157" i="10"/>
  <c r="I156" i="10"/>
  <c r="H156" i="10"/>
  <c r="I155" i="10"/>
  <c r="H155" i="10"/>
  <c r="I154" i="10"/>
  <c r="H154" i="10"/>
  <c r="I153" i="10"/>
  <c r="H153" i="10"/>
  <c r="I152" i="10"/>
  <c r="H152" i="10"/>
  <c r="I151" i="10"/>
  <c r="H151" i="10"/>
  <c r="I150" i="10"/>
  <c r="H150" i="10"/>
  <c r="I149" i="10"/>
  <c r="H149" i="10"/>
  <c r="I148" i="10"/>
  <c r="H148" i="10"/>
  <c r="I146" i="10"/>
  <c r="H146" i="10"/>
  <c r="I145" i="10"/>
  <c r="H145" i="10"/>
  <c r="I144" i="10"/>
  <c r="H144" i="10"/>
  <c r="I143" i="10"/>
  <c r="H143" i="10"/>
  <c r="I142" i="10"/>
  <c r="H142" i="10"/>
  <c r="I141" i="10"/>
  <c r="H141" i="10"/>
  <c r="I140" i="10"/>
  <c r="H140" i="10"/>
  <c r="I139" i="10"/>
  <c r="H139" i="10"/>
  <c r="I135" i="10"/>
  <c r="H135" i="10"/>
  <c r="I134" i="10"/>
  <c r="H134" i="10"/>
  <c r="I133" i="10"/>
  <c r="H133" i="10"/>
  <c r="I132" i="10"/>
  <c r="H132" i="10"/>
  <c r="I131" i="10"/>
  <c r="H131" i="10"/>
  <c r="I130" i="10"/>
  <c r="H130" i="10"/>
  <c r="I129" i="10"/>
  <c r="H129" i="10"/>
  <c r="I128" i="10"/>
  <c r="H128" i="10"/>
  <c r="I115" i="10"/>
  <c r="H115" i="10"/>
  <c r="I114" i="10"/>
  <c r="H114" i="10"/>
  <c r="I113" i="10"/>
  <c r="H113" i="10"/>
  <c r="I112" i="10"/>
  <c r="H112" i="10"/>
  <c r="I110" i="10"/>
  <c r="H110" i="10"/>
  <c r="I109" i="10"/>
  <c r="H109" i="10"/>
  <c r="I108" i="10"/>
  <c r="H108" i="10"/>
  <c r="I107" i="10"/>
  <c r="H107" i="10"/>
  <c r="I106" i="10"/>
  <c r="H106" i="10"/>
  <c r="I105" i="10"/>
  <c r="H105" i="10"/>
  <c r="I104" i="10"/>
  <c r="H104" i="10"/>
  <c r="I103" i="10"/>
  <c r="H103" i="10"/>
  <c r="I102" i="10"/>
  <c r="H102" i="10"/>
  <c r="I101" i="10"/>
  <c r="H101" i="10"/>
  <c r="I98" i="10"/>
  <c r="H98" i="10"/>
  <c r="I97" i="10"/>
  <c r="H97" i="10"/>
  <c r="I96" i="10"/>
  <c r="H96" i="10"/>
  <c r="I95" i="10"/>
  <c r="H95" i="10"/>
  <c r="I94" i="10"/>
  <c r="H94" i="10"/>
  <c r="I93" i="10"/>
  <c r="H93" i="10"/>
  <c r="I91" i="10"/>
  <c r="H91" i="10"/>
  <c r="I90" i="10"/>
  <c r="H90" i="10"/>
  <c r="I89" i="10"/>
  <c r="H89" i="10"/>
  <c r="I88" i="10"/>
  <c r="H88" i="10"/>
  <c r="I87" i="10"/>
  <c r="H87" i="10"/>
  <c r="I86" i="10"/>
  <c r="H86" i="10"/>
  <c r="I85" i="10"/>
  <c r="H85" i="10"/>
  <c r="I84" i="10"/>
  <c r="H84" i="10"/>
  <c r="I82" i="10"/>
  <c r="H82" i="10"/>
  <c r="I81" i="10"/>
  <c r="H81" i="10"/>
  <c r="I80" i="10"/>
  <c r="H80" i="10"/>
  <c r="I79" i="10"/>
  <c r="H79" i="10"/>
  <c r="I78" i="10"/>
  <c r="H78" i="10"/>
  <c r="I77" i="10"/>
  <c r="H77" i="10"/>
  <c r="I76" i="10"/>
  <c r="H76" i="10"/>
  <c r="I75" i="10"/>
  <c r="H75" i="10"/>
  <c r="I74" i="10"/>
  <c r="H74" i="10"/>
  <c r="I73" i="10"/>
  <c r="H73" i="10"/>
  <c r="I72" i="10"/>
  <c r="H72" i="10"/>
  <c r="I71" i="10"/>
  <c r="H71" i="10"/>
  <c r="I68" i="10"/>
  <c r="H68" i="10"/>
  <c r="I67" i="10"/>
  <c r="H67" i="10"/>
  <c r="I66" i="10"/>
  <c r="H66" i="10"/>
  <c r="I65" i="10"/>
  <c r="H65" i="10"/>
  <c r="I64" i="10"/>
  <c r="H64" i="10"/>
  <c r="I63" i="10"/>
  <c r="H63" i="10"/>
  <c r="I62" i="10"/>
  <c r="H62" i="10"/>
  <c r="I61" i="10"/>
  <c r="H61" i="10"/>
  <c r="I60" i="10"/>
  <c r="H60" i="10"/>
  <c r="I59" i="10"/>
  <c r="H59" i="10"/>
  <c r="I58" i="10"/>
  <c r="H58" i="10"/>
  <c r="I57" i="10"/>
  <c r="H57" i="10"/>
  <c r="I56" i="10"/>
  <c r="H56" i="10"/>
  <c r="I55" i="10"/>
  <c r="H55" i="10"/>
  <c r="I54" i="10"/>
  <c r="H54" i="10"/>
  <c r="I53" i="10"/>
  <c r="H53" i="10"/>
  <c r="I51" i="10"/>
  <c r="H51" i="10"/>
  <c r="I50" i="10"/>
  <c r="H50" i="10"/>
  <c r="I49" i="10"/>
  <c r="H49" i="10"/>
  <c r="I48" i="10"/>
  <c r="H48" i="10"/>
  <c r="I47" i="10"/>
  <c r="H47" i="10"/>
  <c r="I46" i="10"/>
  <c r="H46" i="10"/>
  <c r="I45" i="10"/>
  <c r="H45" i="10"/>
  <c r="I44" i="10"/>
  <c r="H44" i="10"/>
  <c r="I43" i="10"/>
  <c r="H43" i="10"/>
  <c r="I42" i="10"/>
  <c r="H42" i="10"/>
  <c r="I41" i="10"/>
  <c r="H41" i="10"/>
  <c r="I40" i="10"/>
  <c r="H40" i="10"/>
  <c r="I39" i="10"/>
  <c r="H39" i="10"/>
  <c r="I38" i="10"/>
  <c r="H38" i="10"/>
  <c r="I37" i="10"/>
  <c r="H37" i="10"/>
  <c r="I36" i="10"/>
  <c r="H36" i="10"/>
  <c r="I35" i="10"/>
  <c r="H35" i="10"/>
  <c r="I34" i="10"/>
  <c r="H34" i="10"/>
  <c r="I33" i="10"/>
  <c r="H33" i="10"/>
  <c r="I31" i="10"/>
  <c r="H31" i="10"/>
  <c r="I30" i="10"/>
  <c r="H30" i="10"/>
  <c r="I29" i="10"/>
  <c r="H29" i="10"/>
  <c r="I28" i="10"/>
  <c r="H28" i="10"/>
  <c r="I27" i="10"/>
  <c r="H27" i="10"/>
  <c r="I26" i="10"/>
  <c r="H26" i="10"/>
  <c r="I25" i="10"/>
  <c r="H25" i="10"/>
  <c r="I24" i="10"/>
  <c r="H24" i="10"/>
  <c r="I23" i="10"/>
  <c r="H23" i="10"/>
  <c r="I22" i="10"/>
  <c r="H22" i="10"/>
  <c r="I21" i="10"/>
  <c r="H21" i="10"/>
  <c r="I20" i="10"/>
  <c r="H20" i="10"/>
  <c r="I18" i="10"/>
  <c r="H18" i="10"/>
  <c r="I17" i="10"/>
  <c r="H17" i="10"/>
  <c r="I16" i="10"/>
  <c r="H16" i="10"/>
  <c r="I15" i="10"/>
  <c r="H15" i="10"/>
  <c r="I14" i="10"/>
  <c r="H14" i="10"/>
  <c r="I13" i="10"/>
  <c r="H13" i="10"/>
  <c r="I12" i="10"/>
  <c r="H12" i="10"/>
  <c r="I11" i="10"/>
  <c r="H11" i="10"/>
  <c r="I10" i="10"/>
  <c r="H10" i="10"/>
  <c r="I9" i="10"/>
  <c r="H9" i="10"/>
  <c r="C136" i="9"/>
  <c r="J130" i="9"/>
  <c r="J127" i="9"/>
  <c r="J126" i="9"/>
  <c r="H126" i="9"/>
  <c r="J125" i="9"/>
  <c r="J124" i="9"/>
  <c r="E124" i="9"/>
  <c r="C123" i="9"/>
  <c r="J121" i="9"/>
  <c r="J120" i="9"/>
  <c r="F119" i="9"/>
  <c r="J119" i="9" s="1"/>
  <c r="J116" i="9"/>
  <c r="J113" i="9"/>
  <c r="F113" i="9"/>
  <c r="C109" i="9"/>
  <c r="C108" i="9"/>
  <c r="C110" i="9" s="1"/>
  <c r="J103" i="9"/>
  <c r="J102" i="9"/>
  <c r="J101" i="9"/>
  <c r="F101" i="9"/>
  <c r="F105" i="9" s="1"/>
  <c r="J105" i="9" s="1"/>
  <c r="J100" i="9"/>
  <c r="J99" i="9"/>
  <c r="J98" i="9"/>
  <c r="J97" i="9"/>
  <c r="J96" i="9"/>
  <c r="C96" i="9"/>
  <c r="C98" i="9" s="1"/>
  <c r="C100" i="9" s="1"/>
  <c r="C102" i="9" s="1"/>
  <c r="C104" i="9" s="1"/>
  <c r="J95" i="9"/>
  <c r="F92" i="9"/>
  <c r="J92" i="9" s="1"/>
  <c r="J90" i="9"/>
  <c r="J89" i="9"/>
  <c r="F88" i="9"/>
  <c r="J88" i="9" s="1"/>
  <c r="J87" i="9"/>
  <c r="J86" i="9"/>
  <c r="J85" i="9"/>
  <c r="J84" i="9"/>
  <c r="J83" i="9"/>
  <c r="J82" i="9"/>
  <c r="J77" i="9"/>
  <c r="J73" i="9"/>
  <c r="F73" i="9"/>
  <c r="J71" i="9"/>
  <c r="D10" i="3"/>
  <c r="B13" i="9"/>
  <c r="A13" i="9"/>
  <c r="B12" i="9"/>
  <c r="A12" i="9"/>
  <c r="B11" i="9"/>
  <c r="A11" i="9"/>
  <c r="B10" i="9"/>
  <c r="A10" i="9"/>
  <c r="B9" i="9"/>
  <c r="A9" i="9"/>
  <c r="B8" i="9"/>
  <c r="A8" i="9"/>
  <c r="B7" i="9"/>
  <c r="A7" i="9"/>
  <c r="U654" i="7"/>
  <c r="T654" i="7"/>
  <c r="U651" i="7"/>
  <c r="T649" i="7"/>
  <c r="K649" i="7"/>
  <c r="U648" i="7"/>
  <c r="K648" i="7"/>
  <c r="U647" i="7"/>
  <c r="U649" i="7" s="1"/>
  <c r="T647" i="7"/>
  <c r="T648" i="7" s="1"/>
  <c r="K647" i="7"/>
  <c r="J645" i="7"/>
  <c r="K644" i="7"/>
  <c r="J643" i="7"/>
  <c r="K642" i="7"/>
  <c r="J642" i="7"/>
  <c r="J641" i="7"/>
  <c r="K640" i="7"/>
  <c r="J640" i="7"/>
  <c r="J638" i="7"/>
  <c r="U637" i="7"/>
  <c r="U640" i="7" s="1"/>
  <c r="T637" i="7"/>
  <c r="T640" i="7" s="1"/>
  <c r="K637" i="7"/>
  <c r="J635" i="7"/>
  <c r="F635" i="7"/>
  <c r="J634" i="7"/>
  <c r="K633" i="7"/>
  <c r="J631" i="7"/>
  <c r="K630" i="7"/>
  <c r="J630" i="7"/>
  <c r="J629" i="7"/>
  <c r="J628" i="7"/>
  <c r="U627" i="7"/>
  <c r="T627" i="7"/>
  <c r="K627" i="7"/>
  <c r="J627" i="7"/>
  <c r="J625" i="7"/>
  <c r="U624" i="7"/>
  <c r="T624" i="7"/>
  <c r="K624" i="7"/>
  <c r="U619" i="7"/>
  <c r="T619" i="7"/>
  <c r="K619" i="7"/>
  <c r="J618" i="7"/>
  <c r="A618" i="7"/>
  <c r="U617" i="7"/>
  <c r="T617" i="7"/>
  <c r="K617" i="7"/>
  <c r="J615" i="7"/>
  <c r="J614" i="7"/>
  <c r="U613" i="7"/>
  <c r="T613" i="7"/>
  <c r="K613" i="7"/>
  <c r="U612" i="7"/>
  <c r="T612" i="7"/>
  <c r="K612" i="7"/>
  <c r="U611" i="7"/>
  <c r="T611" i="7"/>
  <c r="K611" i="7"/>
  <c r="J609" i="7"/>
  <c r="J608" i="7"/>
  <c r="U606" i="7"/>
  <c r="T606" i="7"/>
  <c r="K606" i="7"/>
  <c r="K603" i="7"/>
  <c r="J601" i="7"/>
  <c r="J600" i="7"/>
  <c r="U599" i="7"/>
  <c r="T599" i="7"/>
  <c r="K599" i="7"/>
  <c r="J596" i="7"/>
  <c r="J595" i="7"/>
  <c r="F595" i="7"/>
  <c r="J594" i="7"/>
  <c r="J593" i="7"/>
  <c r="F593" i="7"/>
  <c r="J592" i="7"/>
  <c r="F592" i="7"/>
  <c r="J591" i="7"/>
  <c r="J590" i="7"/>
  <c r="F590" i="7"/>
  <c r="J589" i="7"/>
  <c r="J588" i="7"/>
  <c r="J587" i="7"/>
  <c r="U586" i="7"/>
  <c r="T586" i="7"/>
  <c r="K586" i="7"/>
  <c r="J585" i="7"/>
  <c r="J584" i="7"/>
  <c r="F584" i="7"/>
  <c r="J583" i="7"/>
  <c r="J582" i="7"/>
  <c r="F582" i="7"/>
  <c r="J581" i="7"/>
  <c r="J580" i="7"/>
  <c r="H580" i="7"/>
  <c r="F580" i="7"/>
  <c r="J579" i="7"/>
  <c r="J578" i="7"/>
  <c r="H578" i="7"/>
  <c r="F578" i="7"/>
  <c r="J577" i="7"/>
  <c r="J576" i="7"/>
  <c r="J575" i="7"/>
  <c r="U574" i="7"/>
  <c r="T574" i="7"/>
  <c r="K574" i="7"/>
  <c r="C574" i="7"/>
  <c r="J572" i="7"/>
  <c r="J571" i="7"/>
  <c r="F571" i="7"/>
  <c r="J570" i="7"/>
  <c r="J569" i="7"/>
  <c r="F569" i="7"/>
  <c r="U568" i="7"/>
  <c r="T568" i="7"/>
  <c r="K568" i="7"/>
  <c r="J566" i="7"/>
  <c r="U565" i="7"/>
  <c r="T565" i="7"/>
  <c r="K565" i="7"/>
  <c r="J563" i="7"/>
  <c r="F563" i="7"/>
  <c r="U562" i="7"/>
  <c r="T562" i="7"/>
  <c r="K562" i="7"/>
  <c r="J560" i="7"/>
  <c r="F560" i="7"/>
  <c r="U559" i="7"/>
  <c r="T559" i="7"/>
  <c r="K559" i="7"/>
  <c r="Q558" i="7"/>
  <c r="U557" i="7"/>
  <c r="T557" i="7"/>
  <c r="K557" i="7"/>
  <c r="C557" i="7"/>
  <c r="U556" i="7"/>
  <c r="T556" i="7"/>
  <c r="K556" i="7"/>
  <c r="C556" i="7"/>
  <c r="U555" i="7"/>
  <c r="T555" i="7"/>
  <c r="K555" i="7"/>
  <c r="T554" i="7"/>
  <c r="K554" i="7"/>
  <c r="J552" i="7"/>
  <c r="F552" i="7"/>
  <c r="J551" i="7"/>
  <c r="F551" i="7"/>
  <c r="U550" i="7"/>
  <c r="T550" i="7"/>
  <c r="K550" i="7"/>
  <c r="C550" i="7"/>
  <c r="U549" i="7"/>
  <c r="T549" i="7"/>
  <c r="J549" i="7"/>
  <c r="U548" i="7"/>
  <c r="T548" i="7"/>
  <c r="J548" i="7"/>
  <c r="U547" i="7"/>
  <c r="T547" i="7"/>
  <c r="J547" i="7"/>
  <c r="U546" i="7"/>
  <c r="T546" i="7"/>
  <c r="K546" i="7"/>
  <c r="J546" i="7"/>
  <c r="C546" i="7"/>
  <c r="U545" i="7"/>
  <c r="T545" i="7"/>
  <c r="J545" i="7"/>
  <c r="U544" i="7"/>
  <c r="T544" i="7"/>
  <c r="J544" i="7"/>
  <c r="F544" i="7"/>
  <c r="U543" i="7"/>
  <c r="T543" i="7"/>
  <c r="K543" i="7"/>
  <c r="J543" i="7"/>
  <c r="C543" i="7"/>
  <c r="U542" i="7"/>
  <c r="T542" i="7"/>
  <c r="J542" i="7"/>
  <c r="U541" i="7"/>
  <c r="T541" i="7"/>
  <c r="J541" i="7"/>
  <c r="U540" i="7"/>
  <c r="T540" i="7"/>
  <c r="K540" i="7"/>
  <c r="J540" i="7"/>
  <c r="C540" i="7"/>
  <c r="U539" i="7"/>
  <c r="T539" i="7"/>
  <c r="J539" i="7"/>
  <c r="U538" i="7"/>
  <c r="T538" i="7"/>
  <c r="J538" i="7"/>
  <c r="U537" i="7"/>
  <c r="T537" i="7"/>
  <c r="K537" i="7"/>
  <c r="J537" i="7"/>
  <c r="C537" i="7"/>
  <c r="U536" i="7"/>
  <c r="T536" i="7"/>
  <c r="J536" i="7"/>
  <c r="U535" i="7"/>
  <c r="T535" i="7"/>
  <c r="J535" i="7"/>
  <c r="U534" i="7"/>
  <c r="T534" i="7"/>
  <c r="K534" i="7"/>
  <c r="J532" i="7"/>
  <c r="F532" i="7"/>
  <c r="J531" i="7"/>
  <c r="F531" i="7"/>
  <c r="U530" i="7"/>
  <c r="T530" i="7"/>
  <c r="K530" i="7"/>
  <c r="J529" i="7"/>
  <c r="J528" i="7"/>
  <c r="J527" i="7"/>
  <c r="K526" i="7"/>
  <c r="J526" i="7"/>
  <c r="J525" i="7"/>
  <c r="J524" i="7"/>
  <c r="F524" i="7"/>
  <c r="K523" i="7"/>
  <c r="J523" i="7"/>
  <c r="J522" i="7"/>
  <c r="J521" i="7"/>
  <c r="T520" i="7"/>
  <c r="K520" i="7"/>
  <c r="J520" i="7"/>
  <c r="J519" i="7"/>
  <c r="J518" i="7"/>
  <c r="J517" i="7"/>
  <c r="J516" i="7"/>
  <c r="U515" i="7"/>
  <c r="U520" i="7" s="1"/>
  <c r="T515" i="7"/>
  <c r="K515" i="7"/>
  <c r="J515" i="7"/>
  <c r="J514" i="7"/>
  <c r="J513" i="7"/>
  <c r="U512" i="7"/>
  <c r="T512" i="7"/>
  <c r="K512" i="7"/>
  <c r="J508" i="7"/>
  <c r="J507" i="7"/>
  <c r="U506" i="7"/>
  <c r="T506" i="7"/>
  <c r="K506" i="7"/>
  <c r="U505" i="7"/>
  <c r="T505" i="7"/>
  <c r="K505" i="7"/>
  <c r="U504" i="7"/>
  <c r="T504" i="7"/>
  <c r="K504" i="7"/>
  <c r="J503" i="7"/>
  <c r="J502" i="7"/>
  <c r="F502" i="7"/>
  <c r="J500" i="7"/>
  <c r="J499" i="7"/>
  <c r="U497" i="7"/>
  <c r="T497" i="7"/>
  <c r="K497" i="7"/>
  <c r="J494" i="7"/>
  <c r="F494" i="7"/>
  <c r="K493" i="7"/>
  <c r="K491" i="7"/>
  <c r="E491" i="7"/>
  <c r="T489" i="7"/>
  <c r="U488" i="7"/>
  <c r="T488" i="7"/>
  <c r="J488" i="7"/>
  <c r="U487" i="7"/>
  <c r="T487" i="7"/>
  <c r="J487" i="7"/>
  <c r="J484" i="7"/>
  <c r="H484" i="7"/>
  <c r="J483" i="7"/>
  <c r="H483" i="7"/>
  <c r="J481" i="7"/>
  <c r="J480" i="7"/>
  <c r="J479" i="7"/>
  <c r="J478" i="7"/>
  <c r="J477" i="7"/>
  <c r="J476" i="7"/>
  <c r="J475" i="7"/>
  <c r="H475" i="7"/>
  <c r="J474" i="7"/>
  <c r="H474" i="7"/>
  <c r="J473" i="7"/>
  <c r="H473" i="7"/>
  <c r="J472" i="7"/>
  <c r="H472" i="7"/>
  <c r="U470" i="7"/>
  <c r="T470" i="7"/>
  <c r="K470" i="7"/>
  <c r="J469" i="7"/>
  <c r="J468" i="7"/>
  <c r="J467" i="7"/>
  <c r="J466" i="7"/>
  <c r="J465" i="7"/>
  <c r="J464" i="7"/>
  <c r="J463" i="7"/>
  <c r="J462" i="7"/>
  <c r="J461" i="7"/>
  <c r="J460" i="7"/>
  <c r="J459" i="7"/>
  <c r="J458" i="7"/>
  <c r="U457" i="7"/>
  <c r="T457" i="7"/>
  <c r="K457" i="7"/>
  <c r="J454" i="7"/>
  <c r="J453" i="7"/>
  <c r="J452" i="7"/>
  <c r="J451" i="7"/>
  <c r="U450" i="7"/>
  <c r="T450" i="7"/>
  <c r="K450" i="7"/>
  <c r="C450" i="7"/>
  <c r="J449" i="7"/>
  <c r="J448" i="7"/>
  <c r="J446" i="7"/>
  <c r="J445" i="7"/>
  <c r="J444" i="7"/>
  <c r="J443" i="7"/>
  <c r="J441" i="7"/>
  <c r="H441" i="7"/>
  <c r="J440" i="7"/>
  <c r="H440" i="7"/>
  <c r="J438" i="7"/>
  <c r="D438" i="7"/>
  <c r="J437" i="7"/>
  <c r="I437" i="7"/>
  <c r="U436" i="7"/>
  <c r="T436" i="7"/>
  <c r="K436" i="7"/>
  <c r="C436" i="7"/>
  <c r="J434" i="7"/>
  <c r="J433" i="7"/>
  <c r="J432" i="7"/>
  <c r="J431" i="7"/>
  <c r="J430" i="7"/>
  <c r="J429" i="7"/>
  <c r="J428" i="7"/>
  <c r="J427" i="7"/>
  <c r="J426" i="7"/>
  <c r="J425" i="7"/>
  <c r="J424" i="7"/>
  <c r="J423" i="7"/>
  <c r="U422" i="7"/>
  <c r="T422" i="7"/>
  <c r="K422" i="7"/>
  <c r="J420" i="7"/>
  <c r="J419" i="7"/>
  <c r="J418" i="7"/>
  <c r="J417" i="7"/>
  <c r="J416" i="7"/>
  <c r="J415" i="7"/>
  <c r="J414" i="7"/>
  <c r="J413" i="7"/>
  <c r="J412" i="7"/>
  <c r="J411" i="7"/>
  <c r="J410" i="7"/>
  <c r="J409" i="7"/>
  <c r="U408" i="7"/>
  <c r="T408" i="7"/>
  <c r="K408" i="7"/>
  <c r="Q406" i="7"/>
  <c r="U405" i="7"/>
  <c r="T405" i="7"/>
  <c r="U402" i="7"/>
  <c r="K402" i="7"/>
  <c r="J402" i="7"/>
  <c r="K401" i="7"/>
  <c r="J401" i="7"/>
  <c r="U400" i="7"/>
  <c r="U401" i="7" s="1"/>
  <c r="T400" i="7"/>
  <c r="T401" i="7" s="1"/>
  <c r="K400" i="7"/>
  <c r="J398" i="7"/>
  <c r="J397" i="7"/>
  <c r="J395" i="7"/>
  <c r="J394" i="7"/>
  <c r="J393" i="7"/>
  <c r="J392" i="7"/>
  <c r="J391" i="7"/>
  <c r="J390" i="7"/>
  <c r="J389" i="7"/>
  <c r="U388" i="7"/>
  <c r="T388" i="7"/>
  <c r="K388" i="7"/>
  <c r="J386" i="7"/>
  <c r="J385" i="7"/>
  <c r="F385" i="7"/>
  <c r="J384" i="7"/>
  <c r="J383" i="7"/>
  <c r="J382" i="7"/>
  <c r="J381" i="7"/>
  <c r="J380" i="7"/>
  <c r="J379" i="7"/>
  <c r="J378" i="7"/>
  <c r="J377" i="7"/>
  <c r="K375" i="7"/>
  <c r="C375" i="7"/>
  <c r="J373" i="7"/>
  <c r="I373" i="7"/>
  <c r="H373" i="7"/>
  <c r="G373" i="7"/>
  <c r="F373" i="7"/>
  <c r="E373" i="7"/>
  <c r="U372" i="7"/>
  <c r="U375" i="7" s="1"/>
  <c r="T372" i="7"/>
  <c r="T375" i="7" s="1"/>
  <c r="K372" i="7"/>
  <c r="J370" i="7"/>
  <c r="J369" i="7"/>
  <c r="J367" i="7"/>
  <c r="J366" i="7"/>
  <c r="J365" i="7"/>
  <c r="J364" i="7"/>
  <c r="J363" i="7"/>
  <c r="J362" i="7"/>
  <c r="J361" i="7"/>
  <c r="U360" i="7"/>
  <c r="T360" i="7"/>
  <c r="K360" i="7"/>
  <c r="J359" i="7"/>
  <c r="J358" i="7"/>
  <c r="F358" i="7"/>
  <c r="J357" i="7"/>
  <c r="J356" i="7"/>
  <c r="J355" i="7"/>
  <c r="J354" i="7"/>
  <c r="J353" i="7"/>
  <c r="J352" i="7"/>
  <c r="J351" i="7"/>
  <c r="J350" i="7"/>
  <c r="K348" i="7"/>
  <c r="C348" i="7"/>
  <c r="J347" i="7"/>
  <c r="U346" i="7"/>
  <c r="U348" i="7" s="1"/>
  <c r="T346" i="7"/>
  <c r="K346" i="7"/>
  <c r="J346" i="7"/>
  <c r="U339" i="7"/>
  <c r="T339" i="7"/>
  <c r="U338" i="7"/>
  <c r="T338" i="7"/>
  <c r="K338" i="7"/>
  <c r="J337" i="7"/>
  <c r="F337" i="7"/>
  <c r="U336" i="7"/>
  <c r="T336" i="7"/>
  <c r="K336" i="7"/>
  <c r="J332" i="7"/>
  <c r="U331" i="7"/>
  <c r="T331" i="7"/>
  <c r="K331" i="7"/>
  <c r="J330" i="7"/>
  <c r="J329" i="7"/>
  <c r="U328" i="7"/>
  <c r="T328" i="7"/>
  <c r="K328" i="7"/>
  <c r="J325" i="7"/>
  <c r="U324" i="7"/>
  <c r="T324" i="7"/>
  <c r="K324" i="7"/>
  <c r="J320" i="7"/>
  <c r="J319" i="7"/>
  <c r="J318" i="7"/>
  <c r="U317" i="7"/>
  <c r="T317" i="7"/>
  <c r="K317" i="7"/>
  <c r="U316" i="7"/>
  <c r="K316" i="7"/>
  <c r="A316" i="7"/>
  <c r="U315" i="7"/>
  <c r="T315" i="7"/>
  <c r="K315" i="7"/>
  <c r="U314" i="7"/>
  <c r="T314" i="7"/>
  <c r="K314" i="7"/>
  <c r="J313" i="7"/>
  <c r="J312" i="7"/>
  <c r="F312" i="7"/>
  <c r="K311" i="7"/>
  <c r="J310" i="7"/>
  <c r="J309" i="7"/>
  <c r="J308" i="7"/>
  <c r="U307" i="7"/>
  <c r="T307" i="7"/>
  <c r="K307" i="7"/>
  <c r="C307" i="7"/>
  <c r="J305" i="7"/>
  <c r="J304" i="7"/>
  <c r="J303" i="7"/>
  <c r="J302" i="7"/>
  <c r="J301" i="7"/>
  <c r="J300" i="7"/>
  <c r="H300" i="7"/>
  <c r="J299" i="7"/>
  <c r="H299" i="7"/>
  <c r="J298" i="7"/>
  <c r="F298" i="7"/>
  <c r="J297" i="7"/>
  <c r="D297" i="7"/>
  <c r="J296" i="7"/>
  <c r="J295" i="7"/>
  <c r="I295" i="7"/>
  <c r="H295" i="7"/>
  <c r="U294" i="7"/>
  <c r="T294" i="7"/>
  <c r="K294" i="7"/>
  <c r="C294" i="7"/>
  <c r="J293" i="7"/>
  <c r="J292" i="7"/>
  <c r="J291" i="7"/>
  <c r="J290" i="7"/>
  <c r="J288" i="7"/>
  <c r="F288" i="7"/>
  <c r="J287" i="7"/>
  <c r="F287" i="7"/>
  <c r="J286" i="7"/>
  <c r="J285" i="7"/>
  <c r="J284" i="7"/>
  <c r="J283" i="7"/>
  <c r="J282" i="7"/>
  <c r="J281" i="7"/>
  <c r="J279" i="7"/>
  <c r="J278" i="7"/>
  <c r="J277" i="7"/>
  <c r="U275" i="7"/>
  <c r="T275" i="7"/>
  <c r="K275" i="7"/>
  <c r="J274" i="7"/>
  <c r="F274" i="7"/>
  <c r="J273" i="7"/>
  <c r="F273" i="7"/>
  <c r="J272" i="7"/>
  <c r="J271" i="7"/>
  <c r="J270" i="7"/>
  <c r="J269" i="7"/>
  <c r="J268" i="7"/>
  <c r="J267" i="7"/>
  <c r="U266" i="7"/>
  <c r="T266" i="7"/>
  <c r="K266" i="7"/>
  <c r="J264" i="7"/>
  <c r="J263" i="7"/>
  <c r="J262" i="7"/>
  <c r="U261" i="7"/>
  <c r="T261" i="7"/>
  <c r="K261" i="7"/>
  <c r="J259" i="7"/>
  <c r="U258" i="7"/>
  <c r="T258" i="7"/>
  <c r="K258" i="7"/>
  <c r="U256" i="7"/>
  <c r="T256" i="7"/>
  <c r="K256" i="7"/>
  <c r="U254" i="7"/>
  <c r="T254" i="7"/>
  <c r="K254" i="7"/>
  <c r="C254" i="7"/>
  <c r="U253" i="7"/>
  <c r="T253" i="7"/>
  <c r="K253" i="7"/>
  <c r="C253" i="7"/>
  <c r="U252" i="7"/>
  <c r="T252" i="7"/>
  <c r="K252" i="7"/>
  <c r="C252" i="7"/>
  <c r="U251" i="7"/>
  <c r="T251" i="7"/>
  <c r="K251" i="7"/>
  <c r="C251" i="7"/>
  <c r="U250" i="7"/>
  <c r="T250" i="7"/>
  <c r="K250" i="7"/>
  <c r="C250" i="7"/>
  <c r="J248" i="7"/>
  <c r="J247" i="7"/>
  <c r="J246" i="7"/>
  <c r="J245" i="7"/>
  <c r="J244" i="7"/>
  <c r="J243" i="7"/>
  <c r="J242" i="7"/>
  <c r="J241" i="7"/>
  <c r="J240" i="7"/>
  <c r="J239" i="7"/>
  <c r="F239" i="7"/>
  <c r="J238" i="7"/>
  <c r="J237" i="7"/>
  <c r="U236" i="7"/>
  <c r="T236" i="7"/>
  <c r="K236" i="7"/>
  <c r="C236" i="7"/>
  <c r="J235" i="7"/>
  <c r="J234" i="7"/>
  <c r="U233" i="7"/>
  <c r="T233" i="7"/>
  <c r="K233" i="7"/>
  <c r="C233" i="7"/>
  <c r="J232" i="7"/>
  <c r="J231" i="7"/>
  <c r="J230" i="7"/>
  <c r="J229" i="7"/>
  <c r="J228" i="7"/>
  <c r="U227" i="7"/>
  <c r="T227" i="7"/>
  <c r="K227" i="7"/>
  <c r="C227" i="7"/>
  <c r="J226" i="7"/>
  <c r="J225" i="7"/>
  <c r="J224" i="7"/>
  <c r="J223" i="7"/>
  <c r="I223" i="7"/>
  <c r="E223" i="7"/>
  <c r="U222" i="7"/>
  <c r="T222" i="7"/>
  <c r="K222" i="7"/>
  <c r="C222" i="7"/>
  <c r="J221" i="7"/>
  <c r="F221" i="7"/>
  <c r="J220" i="7"/>
  <c r="J219" i="7"/>
  <c r="J218" i="7"/>
  <c r="J217" i="7"/>
  <c r="J216" i="7"/>
  <c r="U215" i="7"/>
  <c r="T215" i="7"/>
  <c r="K215" i="7"/>
  <c r="J215" i="7"/>
  <c r="C215" i="7"/>
  <c r="J214" i="7"/>
  <c r="J213" i="7"/>
  <c r="U212" i="7"/>
  <c r="T212" i="7"/>
  <c r="K212" i="7"/>
  <c r="J212" i="7"/>
  <c r="C212" i="7"/>
  <c r="J211" i="7"/>
  <c r="J210" i="7"/>
  <c r="J209" i="7"/>
  <c r="U208" i="7"/>
  <c r="T208" i="7"/>
  <c r="K208" i="7"/>
  <c r="J208" i="7"/>
  <c r="C208" i="7"/>
  <c r="J206" i="7"/>
  <c r="F206" i="7"/>
  <c r="J205" i="7"/>
  <c r="J204" i="7"/>
  <c r="J203" i="7"/>
  <c r="J202" i="7"/>
  <c r="J201" i="7"/>
  <c r="J200" i="7"/>
  <c r="J199" i="7"/>
  <c r="J198" i="7"/>
  <c r="U197" i="7"/>
  <c r="T197" i="7"/>
  <c r="K197" i="7"/>
  <c r="C197" i="7"/>
  <c r="J193" i="7"/>
  <c r="J192" i="7"/>
  <c r="J191" i="7"/>
  <c r="J190" i="7"/>
  <c r="J189" i="7"/>
  <c r="J188" i="7"/>
  <c r="J187" i="7"/>
  <c r="F187" i="7"/>
  <c r="J186" i="7"/>
  <c r="J185" i="7"/>
  <c r="U184" i="7"/>
  <c r="T184" i="7"/>
  <c r="K184" i="7"/>
  <c r="J183" i="7"/>
  <c r="J182" i="7"/>
  <c r="U181" i="7"/>
  <c r="T181" i="7"/>
  <c r="K181" i="7"/>
  <c r="J180" i="7"/>
  <c r="G180" i="7"/>
  <c r="J179" i="7"/>
  <c r="J178" i="7"/>
  <c r="G178" i="7"/>
  <c r="J177" i="7"/>
  <c r="J176" i="7"/>
  <c r="U175" i="7"/>
  <c r="T175" i="7"/>
  <c r="K175" i="7"/>
  <c r="J175" i="7"/>
  <c r="J174" i="7"/>
  <c r="J173" i="7"/>
  <c r="U172" i="7"/>
  <c r="T172" i="7"/>
  <c r="K172" i="7"/>
  <c r="J172" i="7"/>
  <c r="J171" i="7"/>
  <c r="J170" i="7"/>
  <c r="J169" i="7"/>
  <c r="J168" i="7"/>
  <c r="J167" i="7"/>
  <c r="J166" i="7"/>
  <c r="J165" i="7"/>
  <c r="U164" i="7"/>
  <c r="T164" i="7"/>
  <c r="K164" i="7"/>
  <c r="J164" i="7"/>
  <c r="J163" i="7"/>
  <c r="J162" i="7"/>
  <c r="U161" i="7"/>
  <c r="T161" i="7"/>
  <c r="K161" i="7"/>
  <c r="J161" i="7"/>
  <c r="J160" i="7"/>
  <c r="J159" i="7"/>
  <c r="J158" i="7"/>
  <c r="J157" i="7"/>
  <c r="J156" i="7"/>
  <c r="U155" i="7"/>
  <c r="T155" i="7"/>
  <c r="K155" i="7"/>
  <c r="J155" i="7"/>
  <c r="J154" i="7"/>
  <c r="J153" i="7"/>
  <c r="J152" i="7"/>
  <c r="J151" i="7"/>
  <c r="J150" i="7"/>
  <c r="J149" i="7"/>
  <c r="J148" i="7"/>
  <c r="J147" i="7"/>
  <c r="J146" i="7"/>
  <c r="U145" i="7"/>
  <c r="T145" i="7"/>
  <c r="K145" i="7"/>
  <c r="U140" i="7"/>
  <c r="T140" i="7"/>
  <c r="K140" i="7"/>
  <c r="J138" i="7"/>
  <c r="G138" i="7"/>
  <c r="F138" i="7"/>
  <c r="E138" i="7"/>
  <c r="J137" i="7"/>
  <c r="J136" i="7"/>
  <c r="G136" i="7"/>
  <c r="F136" i="7"/>
  <c r="E136" i="7"/>
  <c r="J135" i="7"/>
  <c r="G135" i="7"/>
  <c r="F135" i="7"/>
  <c r="E135" i="7"/>
  <c r="J134" i="7"/>
  <c r="G134" i="7"/>
  <c r="F134" i="7"/>
  <c r="E134" i="7"/>
  <c r="J133" i="7"/>
  <c r="G133" i="7"/>
  <c r="F133" i="7"/>
  <c r="E133" i="7"/>
  <c r="J132" i="7"/>
  <c r="G132" i="7"/>
  <c r="F132" i="7"/>
  <c r="E132" i="7"/>
  <c r="J131" i="7"/>
  <c r="G131" i="7"/>
  <c r="F131" i="7"/>
  <c r="E131" i="7"/>
  <c r="J130" i="7"/>
  <c r="G130" i="7"/>
  <c r="F130" i="7"/>
  <c r="E130" i="7"/>
  <c r="J129" i="7"/>
  <c r="G129" i="7"/>
  <c r="F129" i="7"/>
  <c r="E129" i="7"/>
  <c r="J128" i="7"/>
  <c r="G128" i="7"/>
  <c r="F128" i="7"/>
  <c r="E128" i="7"/>
  <c r="U126" i="7"/>
  <c r="T126" i="7"/>
  <c r="K126" i="7"/>
  <c r="U125" i="7"/>
  <c r="T125" i="7"/>
  <c r="K125" i="7"/>
  <c r="U124" i="7"/>
  <c r="T124" i="7"/>
  <c r="K124" i="7"/>
  <c r="J122" i="7"/>
  <c r="J121" i="7"/>
  <c r="J120" i="7"/>
  <c r="J119" i="7"/>
  <c r="J118" i="7"/>
  <c r="J117" i="7"/>
  <c r="J116" i="7"/>
  <c r="J115" i="7"/>
  <c r="J114" i="7"/>
  <c r="J113" i="7"/>
  <c r="U112" i="7"/>
  <c r="T112" i="7"/>
  <c r="K112" i="7"/>
  <c r="J109" i="7"/>
  <c r="F109" i="7"/>
  <c r="J107" i="7"/>
  <c r="U106" i="7"/>
  <c r="T106" i="7"/>
  <c r="K106" i="7"/>
  <c r="J105" i="7"/>
  <c r="F105" i="7"/>
  <c r="J104" i="7"/>
  <c r="U103" i="7"/>
  <c r="T103" i="7"/>
  <c r="K103" i="7"/>
  <c r="J101" i="7"/>
  <c r="K100" i="7"/>
  <c r="J99" i="7"/>
  <c r="H99" i="7"/>
  <c r="F99" i="7"/>
  <c r="J98" i="7"/>
  <c r="F98" i="7"/>
  <c r="J97" i="7"/>
  <c r="H97" i="7"/>
  <c r="F97" i="7"/>
  <c r="J96" i="7"/>
  <c r="F96" i="7"/>
  <c r="J95" i="7"/>
  <c r="F95" i="7"/>
  <c r="J94" i="7"/>
  <c r="U93" i="7"/>
  <c r="T93" i="7"/>
  <c r="K93" i="7"/>
  <c r="K90" i="7"/>
  <c r="K89" i="7"/>
  <c r="U88" i="7"/>
  <c r="K88" i="7"/>
  <c r="U87" i="7"/>
  <c r="T87" i="7"/>
  <c r="T88" i="7" s="1"/>
  <c r="K87" i="7"/>
  <c r="J84" i="7"/>
  <c r="F84" i="7"/>
  <c r="J83" i="7"/>
  <c r="F83" i="7"/>
  <c r="J82" i="7"/>
  <c r="I82" i="7"/>
  <c r="H82" i="7"/>
  <c r="F82" i="7"/>
  <c r="D82" i="7"/>
  <c r="C82" i="7"/>
  <c r="J81" i="7"/>
  <c r="I81" i="7"/>
  <c r="H81" i="7"/>
  <c r="F81" i="7"/>
  <c r="D81" i="7"/>
  <c r="C81" i="7"/>
  <c r="J80" i="7"/>
  <c r="I80" i="7"/>
  <c r="H80" i="7"/>
  <c r="F80" i="7"/>
  <c r="D80" i="7"/>
  <c r="C80" i="7"/>
  <c r="J79" i="7"/>
  <c r="H79" i="7"/>
  <c r="F79" i="7"/>
  <c r="D79" i="7"/>
  <c r="C79" i="7"/>
  <c r="J77" i="7"/>
  <c r="J76" i="7"/>
  <c r="G76" i="7"/>
  <c r="F76" i="7"/>
  <c r="E76" i="7"/>
  <c r="D76" i="7"/>
  <c r="C76" i="7"/>
  <c r="J75" i="7"/>
  <c r="J74" i="7"/>
  <c r="J73" i="7"/>
  <c r="G73" i="7"/>
  <c r="D73" i="7"/>
  <c r="C73" i="7"/>
  <c r="K72" i="7"/>
  <c r="J71" i="7"/>
  <c r="I71" i="7"/>
  <c r="H71" i="7"/>
  <c r="G71" i="7"/>
  <c r="F71" i="7"/>
  <c r="E71" i="7"/>
  <c r="J70" i="7"/>
  <c r="I70" i="7"/>
  <c r="H70" i="7"/>
  <c r="G70" i="7"/>
  <c r="F70" i="7"/>
  <c r="E70" i="7"/>
  <c r="J69" i="7"/>
  <c r="I69" i="7"/>
  <c r="H69" i="7"/>
  <c r="G69" i="7"/>
  <c r="F69" i="7"/>
  <c r="K68" i="7"/>
  <c r="J67" i="7"/>
  <c r="H67" i="7"/>
  <c r="F67" i="7"/>
  <c r="J66" i="7"/>
  <c r="H66" i="7"/>
  <c r="F66" i="7"/>
  <c r="E66" i="7"/>
  <c r="J65" i="7"/>
  <c r="F65" i="7"/>
  <c r="J64" i="7"/>
  <c r="E64" i="7"/>
  <c r="U63" i="7"/>
  <c r="K63" i="7"/>
  <c r="J62" i="7"/>
  <c r="J61" i="7"/>
  <c r="F61" i="7"/>
  <c r="E61" i="7"/>
  <c r="K60" i="7"/>
  <c r="J59" i="7"/>
  <c r="U58" i="7"/>
  <c r="T58" i="7"/>
  <c r="T63" i="7" s="1"/>
  <c r="K58" i="7"/>
  <c r="J55" i="7"/>
  <c r="F55" i="7"/>
  <c r="J54" i="7"/>
  <c r="F54" i="7"/>
  <c r="J53" i="7"/>
  <c r="F53" i="7"/>
  <c r="J52" i="7"/>
  <c r="F52" i="7"/>
  <c r="J51" i="7"/>
  <c r="H51" i="7"/>
  <c r="F51" i="7"/>
  <c r="J49" i="7"/>
  <c r="J48" i="7"/>
  <c r="J47" i="7"/>
  <c r="J46" i="7"/>
  <c r="G46" i="7"/>
  <c r="K45" i="7"/>
  <c r="C45" i="7"/>
  <c r="J44" i="7"/>
  <c r="J43" i="7"/>
  <c r="J42" i="7"/>
  <c r="T41" i="7"/>
  <c r="K41" i="7"/>
  <c r="J40" i="7"/>
  <c r="J39" i="7"/>
  <c r="F39" i="7"/>
  <c r="J38" i="7"/>
  <c r="J37" i="7"/>
  <c r="F37" i="7"/>
  <c r="T36" i="7"/>
  <c r="K36" i="7"/>
  <c r="J35" i="7"/>
  <c r="G35" i="7"/>
  <c r="F35" i="7"/>
  <c r="J34" i="7"/>
  <c r="U33" i="7"/>
  <c r="T33" i="7"/>
  <c r="K33" i="7"/>
  <c r="J32" i="7"/>
  <c r="G32" i="7"/>
  <c r="U31" i="7"/>
  <c r="T31" i="7"/>
  <c r="K31" i="7"/>
  <c r="Q28" i="7"/>
  <c r="P28" i="7"/>
  <c r="O28" i="7"/>
  <c r="M28" i="7"/>
  <c r="C28" i="7"/>
  <c r="Q27" i="7"/>
  <c r="O27" i="7"/>
  <c r="M27" i="7"/>
  <c r="U26" i="7"/>
  <c r="T26" i="7"/>
  <c r="K26" i="7"/>
  <c r="J24" i="7"/>
  <c r="U23" i="7"/>
  <c r="T23" i="7"/>
  <c r="K23" i="7"/>
  <c r="U22" i="7"/>
  <c r="T22" i="7"/>
  <c r="K22" i="7"/>
  <c r="J21" i="7"/>
  <c r="J20" i="7"/>
  <c r="G20" i="7"/>
  <c r="U19" i="7"/>
  <c r="T19" i="7"/>
  <c r="K19" i="7"/>
  <c r="J18" i="7"/>
  <c r="J17" i="7"/>
  <c r="H17" i="7"/>
  <c r="U16" i="7"/>
  <c r="T16" i="7"/>
  <c r="K16" i="7"/>
  <c r="T14" i="7"/>
  <c r="N12" i="7"/>
  <c r="A12" i="7"/>
  <c r="A11" i="7"/>
  <c r="K10" i="7"/>
  <c r="A10" i="7"/>
  <c r="A9" i="7"/>
  <c r="A8" i="7"/>
  <c r="P7" i="7"/>
  <c r="U6" i="7"/>
  <c r="T6" i="7"/>
  <c r="S5" i="7"/>
  <c r="J1374" i="6"/>
  <c r="J1373" i="6"/>
  <c r="J1372" i="6"/>
  <c r="J1371" i="6"/>
  <c r="U1368" i="6"/>
  <c r="T1368" i="6"/>
  <c r="K1366" i="6"/>
  <c r="K1365" i="6"/>
  <c r="K1361" i="6"/>
  <c r="J1360" i="6"/>
  <c r="T1357" i="6"/>
  <c r="J1356" i="6"/>
  <c r="J1355" i="6"/>
  <c r="H1355" i="6"/>
  <c r="G1355" i="6"/>
  <c r="E1355" i="6"/>
  <c r="J1354" i="6"/>
  <c r="H1354" i="6"/>
  <c r="G1354" i="6"/>
  <c r="E1354" i="6"/>
  <c r="J1353" i="6"/>
  <c r="H1353" i="6"/>
  <c r="G1353" i="6"/>
  <c r="E1353" i="6"/>
  <c r="J1352" i="6"/>
  <c r="H1352" i="6"/>
  <c r="G1352" i="6"/>
  <c r="E1352" i="6"/>
  <c r="J1351" i="6"/>
  <c r="H1351" i="6"/>
  <c r="G1351" i="6"/>
  <c r="E1351" i="6"/>
  <c r="J1350" i="6"/>
  <c r="H1350" i="6"/>
  <c r="G1350" i="6"/>
  <c r="E1350" i="6"/>
  <c r="J1349" i="6"/>
  <c r="H1349" i="6"/>
  <c r="G1349" i="6"/>
  <c r="E1349" i="6"/>
  <c r="J1348" i="6"/>
  <c r="H1348" i="6"/>
  <c r="G1348" i="6"/>
  <c r="E1348" i="6"/>
  <c r="J1347" i="6"/>
  <c r="H1347" i="6"/>
  <c r="G1347" i="6"/>
  <c r="E1347" i="6"/>
  <c r="J1346" i="6"/>
  <c r="H1346" i="6"/>
  <c r="G1346" i="6"/>
  <c r="E1346" i="6"/>
  <c r="J1345" i="6"/>
  <c r="H1345" i="6"/>
  <c r="G1345" i="6"/>
  <c r="E1345" i="6"/>
  <c r="J1344" i="6"/>
  <c r="H1344" i="6"/>
  <c r="G1344" i="6"/>
  <c r="E1344" i="6"/>
  <c r="J1343" i="6"/>
  <c r="H1343" i="6"/>
  <c r="G1343" i="6"/>
  <c r="E1343" i="6"/>
  <c r="J1342" i="6"/>
  <c r="H1342" i="6"/>
  <c r="G1342" i="6"/>
  <c r="E1342" i="6"/>
  <c r="K1341" i="6"/>
  <c r="J1340" i="6"/>
  <c r="K1339" i="6"/>
  <c r="J1338" i="6"/>
  <c r="H1338" i="6"/>
  <c r="E1338" i="6"/>
  <c r="J1337" i="6"/>
  <c r="H1337" i="6"/>
  <c r="F1337" i="6"/>
  <c r="E1337" i="6"/>
  <c r="J1336" i="6"/>
  <c r="H1336" i="6"/>
  <c r="F1336" i="6"/>
  <c r="E1336" i="6"/>
  <c r="J1335" i="6"/>
  <c r="H1335" i="6"/>
  <c r="F1335" i="6"/>
  <c r="E1335" i="6"/>
  <c r="J1334" i="6"/>
  <c r="J1333" i="6"/>
  <c r="J1332" i="6"/>
  <c r="H1332" i="6"/>
  <c r="F1332" i="6"/>
  <c r="E1332" i="6"/>
  <c r="J1331" i="6"/>
  <c r="H1331" i="6"/>
  <c r="F1331" i="6"/>
  <c r="E1331" i="6"/>
  <c r="J1330" i="6"/>
  <c r="H1330" i="6"/>
  <c r="F1330" i="6"/>
  <c r="E1330" i="6"/>
  <c r="K1328" i="6"/>
  <c r="T1326" i="6"/>
  <c r="U1323" i="6"/>
  <c r="J1318" i="6"/>
  <c r="K1313" i="6"/>
  <c r="U1312" i="6"/>
  <c r="T1312" i="6"/>
  <c r="K1312" i="6"/>
  <c r="J1311" i="6"/>
  <c r="J1310" i="6"/>
  <c r="J1309" i="6"/>
  <c r="K1308" i="6"/>
  <c r="J1303" i="6"/>
  <c r="J1302" i="6"/>
  <c r="K1301" i="6"/>
  <c r="J1299" i="6"/>
  <c r="J1298" i="6"/>
  <c r="J1297" i="6"/>
  <c r="J1296" i="6"/>
  <c r="J1295" i="6"/>
  <c r="H1295" i="6"/>
  <c r="G1295" i="6"/>
  <c r="J1294" i="6"/>
  <c r="H1294" i="6"/>
  <c r="F1294" i="6"/>
  <c r="J1292" i="6"/>
  <c r="F1292" i="6"/>
  <c r="J1291" i="6"/>
  <c r="F1291" i="6"/>
  <c r="J1290" i="6"/>
  <c r="H1290" i="6"/>
  <c r="F1290" i="6"/>
  <c r="J1289" i="6"/>
  <c r="H1289" i="6"/>
  <c r="F1289" i="6"/>
  <c r="J1288" i="6"/>
  <c r="F1288" i="6"/>
  <c r="J1287" i="6"/>
  <c r="F1287" i="6"/>
  <c r="T1286" i="6"/>
  <c r="K1286" i="6"/>
  <c r="J1284" i="6"/>
  <c r="I1284" i="6"/>
  <c r="H1284" i="6"/>
  <c r="F1284" i="6"/>
  <c r="E1284" i="6"/>
  <c r="J1283" i="6"/>
  <c r="I1283" i="6"/>
  <c r="H1283" i="6"/>
  <c r="F1283" i="6"/>
  <c r="E1283" i="6"/>
  <c r="J1282" i="6"/>
  <c r="I1282" i="6"/>
  <c r="H1282" i="6"/>
  <c r="F1282" i="6"/>
  <c r="E1282" i="6"/>
  <c r="J1281" i="6"/>
  <c r="I1281" i="6"/>
  <c r="H1281" i="6"/>
  <c r="F1281" i="6"/>
  <c r="E1281" i="6"/>
  <c r="J1280" i="6"/>
  <c r="I1280" i="6"/>
  <c r="H1280" i="6"/>
  <c r="F1280" i="6"/>
  <c r="E1280" i="6"/>
  <c r="J1279" i="6"/>
  <c r="I1279" i="6"/>
  <c r="H1279" i="6"/>
  <c r="F1279" i="6"/>
  <c r="E1279" i="6"/>
  <c r="J1278" i="6"/>
  <c r="I1278" i="6"/>
  <c r="H1278" i="6"/>
  <c r="F1278" i="6"/>
  <c r="E1278" i="6"/>
  <c r="J1277" i="6"/>
  <c r="I1277" i="6"/>
  <c r="H1277" i="6"/>
  <c r="F1277" i="6"/>
  <c r="E1277" i="6"/>
  <c r="J1275" i="6"/>
  <c r="I1275" i="6"/>
  <c r="H1275" i="6"/>
  <c r="G1275" i="6"/>
  <c r="E1275" i="6"/>
  <c r="J1274" i="6"/>
  <c r="I1274" i="6"/>
  <c r="H1274" i="6"/>
  <c r="G1274" i="6"/>
  <c r="E1274" i="6"/>
  <c r="J1273" i="6"/>
  <c r="I1273" i="6"/>
  <c r="H1273" i="6"/>
  <c r="G1273" i="6"/>
  <c r="E1273" i="6"/>
  <c r="J1272" i="6"/>
  <c r="I1272" i="6"/>
  <c r="H1272" i="6"/>
  <c r="G1272" i="6"/>
  <c r="E1272" i="6"/>
  <c r="J1271" i="6"/>
  <c r="I1271" i="6"/>
  <c r="H1271" i="6"/>
  <c r="G1271" i="6"/>
  <c r="E1271" i="6"/>
  <c r="J1270" i="6"/>
  <c r="I1270" i="6"/>
  <c r="H1270" i="6"/>
  <c r="G1270" i="6"/>
  <c r="E1270" i="6"/>
  <c r="J1269" i="6"/>
  <c r="I1269" i="6"/>
  <c r="H1269" i="6"/>
  <c r="G1269" i="6"/>
  <c r="E1269" i="6"/>
  <c r="J1268" i="6"/>
  <c r="I1268" i="6"/>
  <c r="H1268" i="6"/>
  <c r="G1268" i="6"/>
  <c r="E1268" i="6"/>
  <c r="J1267" i="6"/>
  <c r="I1267" i="6"/>
  <c r="H1267" i="6"/>
  <c r="G1267" i="6"/>
  <c r="E1267" i="6"/>
  <c r="J1266" i="6"/>
  <c r="I1266" i="6"/>
  <c r="H1266" i="6"/>
  <c r="G1266" i="6"/>
  <c r="E1266" i="6"/>
  <c r="J1265" i="6"/>
  <c r="I1265" i="6"/>
  <c r="H1265" i="6"/>
  <c r="G1265" i="6"/>
  <c r="E1265" i="6"/>
  <c r="J1264" i="6"/>
  <c r="I1264" i="6"/>
  <c r="H1264" i="6"/>
  <c r="G1264" i="6"/>
  <c r="E1264" i="6"/>
  <c r="J1263" i="6"/>
  <c r="I1263" i="6"/>
  <c r="H1263" i="6"/>
  <c r="G1263" i="6"/>
  <c r="E1263" i="6"/>
  <c r="J1262" i="6"/>
  <c r="I1262" i="6"/>
  <c r="H1262" i="6"/>
  <c r="G1262" i="6"/>
  <c r="E1262" i="6"/>
  <c r="J1261" i="6"/>
  <c r="I1261" i="6"/>
  <c r="H1261" i="6"/>
  <c r="G1261" i="6"/>
  <c r="E1261" i="6"/>
  <c r="J1260" i="6"/>
  <c r="I1260" i="6"/>
  <c r="H1260" i="6"/>
  <c r="G1260" i="6"/>
  <c r="E1260" i="6"/>
  <c r="J1259" i="6"/>
  <c r="I1259" i="6"/>
  <c r="H1259" i="6"/>
  <c r="G1259" i="6"/>
  <c r="E1259" i="6"/>
  <c r="J1258" i="6"/>
  <c r="I1258" i="6"/>
  <c r="H1258" i="6"/>
  <c r="G1258" i="6"/>
  <c r="E1258" i="6"/>
  <c r="J1257" i="6"/>
  <c r="I1257" i="6"/>
  <c r="H1257" i="6"/>
  <c r="G1257" i="6"/>
  <c r="E1257" i="6"/>
  <c r="J1256" i="6"/>
  <c r="I1256" i="6"/>
  <c r="H1256" i="6"/>
  <c r="G1256" i="6"/>
  <c r="E1256" i="6"/>
  <c r="K1253" i="6"/>
  <c r="J1251" i="6"/>
  <c r="H1251" i="6"/>
  <c r="F1251" i="6"/>
  <c r="J1250" i="6"/>
  <c r="I1250" i="6"/>
  <c r="J1249" i="6"/>
  <c r="H1249" i="6"/>
  <c r="F1249" i="6"/>
  <c r="J1248" i="6"/>
  <c r="I1248" i="6"/>
  <c r="J1247" i="6"/>
  <c r="I1247" i="6"/>
  <c r="H1247" i="6"/>
  <c r="F1247" i="6"/>
  <c r="E1247" i="6"/>
  <c r="J1246" i="6"/>
  <c r="I1246" i="6"/>
  <c r="H1246" i="6"/>
  <c r="F1246" i="6"/>
  <c r="E1246" i="6"/>
  <c r="J1245" i="6"/>
  <c r="I1245" i="6"/>
  <c r="H1245" i="6"/>
  <c r="F1245" i="6"/>
  <c r="E1245" i="6"/>
  <c r="J1244" i="6"/>
  <c r="I1244" i="6"/>
  <c r="H1244" i="6"/>
  <c r="F1244" i="6"/>
  <c r="E1244" i="6"/>
  <c r="J1243" i="6"/>
  <c r="I1243" i="6"/>
  <c r="H1243" i="6"/>
  <c r="F1243" i="6"/>
  <c r="E1243" i="6"/>
  <c r="J1241" i="6"/>
  <c r="H1241" i="6"/>
  <c r="F1241" i="6"/>
  <c r="E1241" i="6"/>
  <c r="J1240" i="6"/>
  <c r="H1240" i="6"/>
  <c r="F1240" i="6"/>
  <c r="E1240" i="6"/>
  <c r="J1237" i="6"/>
  <c r="H1237" i="6"/>
  <c r="F1237" i="6"/>
  <c r="E1237" i="6"/>
  <c r="J1236" i="6"/>
  <c r="I1236" i="6"/>
  <c r="H1236" i="6"/>
  <c r="G1236" i="6"/>
  <c r="E1236" i="6"/>
  <c r="J1235" i="6"/>
  <c r="I1235" i="6"/>
  <c r="H1235" i="6"/>
  <c r="G1235" i="6"/>
  <c r="E1235" i="6"/>
  <c r="J1234" i="6"/>
  <c r="I1234" i="6"/>
  <c r="H1234" i="6"/>
  <c r="G1234" i="6"/>
  <c r="E1234" i="6"/>
  <c r="J1233" i="6"/>
  <c r="I1233" i="6"/>
  <c r="H1233" i="6"/>
  <c r="G1233" i="6"/>
  <c r="E1233" i="6"/>
  <c r="J1232" i="6"/>
  <c r="I1232" i="6"/>
  <c r="H1232" i="6"/>
  <c r="G1232" i="6"/>
  <c r="E1232" i="6"/>
  <c r="J1231" i="6"/>
  <c r="I1231" i="6"/>
  <c r="H1231" i="6"/>
  <c r="G1231" i="6"/>
  <c r="E1231" i="6"/>
  <c r="J1230" i="6"/>
  <c r="I1230" i="6"/>
  <c r="H1230" i="6"/>
  <c r="G1230" i="6"/>
  <c r="E1230" i="6"/>
  <c r="J1229" i="6"/>
  <c r="I1229" i="6"/>
  <c r="H1229" i="6"/>
  <c r="G1229" i="6"/>
  <c r="E1229" i="6"/>
  <c r="J1228" i="6"/>
  <c r="J1227" i="6"/>
  <c r="I1227" i="6"/>
  <c r="H1227" i="6"/>
  <c r="F1227" i="6"/>
  <c r="E1227" i="6"/>
  <c r="J1226" i="6"/>
  <c r="I1226" i="6"/>
  <c r="H1226" i="6"/>
  <c r="F1226" i="6"/>
  <c r="E1226" i="6"/>
  <c r="J1225" i="6"/>
  <c r="I1225" i="6"/>
  <c r="H1225" i="6"/>
  <c r="F1225" i="6"/>
  <c r="E1225" i="6"/>
  <c r="J1224" i="6"/>
  <c r="I1224" i="6"/>
  <c r="H1224" i="6"/>
  <c r="F1224" i="6"/>
  <c r="E1224" i="6"/>
  <c r="J1223" i="6"/>
  <c r="I1223" i="6"/>
  <c r="H1223" i="6"/>
  <c r="F1223" i="6"/>
  <c r="E1223" i="6"/>
  <c r="J1222" i="6"/>
  <c r="I1222" i="6"/>
  <c r="H1222" i="6"/>
  <c r="F1222" i="6"/>
  <c r="E1222" i="6"/>
  <c r="J1221" i="6"/>
  <c r="I1221" i="6"/>
  <c r="H1221" i="6"/>
  <c r="F1221" i="6"/>
  <c r="E1221" i="6"/>
  <c r="J1220" i="6"/>
  <c r="I1220" i="6"/>
  <c r="H1220" i="6"/>
  <c r="F1220" i="6"/>
  <c r="E1220" i="6"/>
  <c r="J1219" i="6"/>
  <c r="I1219" i="6"/>
  <c r="H1219" i="6"/>
  <c r="F1219" i="6"/>
  <c r="E1219" i="6"/>
  <c r="J1218" i="6"/>
  <c r="I1218" i="6"/>
  <c r="H1218" i="6"/>
  <c r="F1218" i="6"/>
  <c r="E1218" i="6"/>
  <c r="J1217" i="6"/>
  <c r="I1217" i="6"/>
  <c r="H1217" i="6"/>
  <c r="F1217" i="6"/>
  <c r="E1217" i="6"/>
  <c r="J1216" i="6"/>
  <c r="I1216" i="6"/>
  <c r="H1216" i="6"/>
  <c r="F1216" i="6"/>
  <c r="E1216" i="6"/>
  <c r="J1215" i="6"/>
  <c r="I1215" i="6"/>
  <c r="H1215" i="6"/>
  <c r="F1215" i="6"/>
  <c r="E1215" i="6"/>
  <c r="J1214" i="6"/>
  <c r="I1214" i="6"/>
  <c r="H1214" i="6"/>
  <c r="F1214" i="6"/>
  <c r="E1214" i="6"/>
  <c r="J1213" i="6"/>
  <c r="I1213" i="6"/>
  <c r="H1213" i="6"/>
  <c r="F1213" i="6"/>
  <c r="E1213" i="6"/>
  <c r="J1212" i="6"/>
  <c r="I1212" i="6"/>
  <c r="H1212" i="6"/>
  <c r="F1212" i="6"/>
  <c r="E1212" i="6"/>
  <c r="J1211" i="6"/>
  <c r="I1211" i="6"/>
  <c r="H1211" i="6"/>
  <c r="F1211" i="6"/>
  <c r="E1211" i="6"/>
  <c r="J1210" i="6"/>
  <c r="I1210" i="6"/>
  <c r="H1210" i="6"/>
  <c r="F1210" i="6"/>
  <c r="E1210" i="6"/>
  <c r="J1208" i="6"/>
  <c r="I1208" i="6"/>
  <c r="H1208" i="6"/>
  <c r="G1208" i="6"/>
  <c r="E1208" i="6"/>
  <c r="J1207" i="6"/>
  <c r="I1207" i="6"/>
  <c r="H1207" i="6"/>
  <c r="G1207" i="6"/>
  <c r="E1207" i="6"/>
  <c r="J1206" i="6"/>
  <c r="I1206" i="6"/>
  <c r="H1206" i="6"/>
  <c r="G1206" i="6"/>
  <c r="E1206" i="6"/>
  <c r="J1205" i="6"/>
  <c r="I1205" i="6"/>
  <c r="H1205" i="6"/>
  <c r="G1205" i="6"/>
  <c r="E1205" i="6"/>
  <c r="J1204" i="6"/>
  <c r="I1204" i="6"/>
  <c r="H1204" i="6"/>
  <c r="G1204" i="6"/>
  <c r="E1204" i="6"/>
  <c r="J1203" i="6"/>
  <c r="I1203" i="6"/>
  <c r="H1203" i="6"/>
  <c r="G1203" i="6"/>
  <c r="E1203" i="6"/>
  <c r="J1202" i="6"/>
  <c r="I1202" i="6"/>
  <c r="H1202" i="6"/>
  <c r="G1202" i="6"/>
  <c r="E1202" i="6"/>
  <c r="J1201" i="6"/>
  <c r="I1201" i="6"/>
  <c r="H1201" i="6"/>
  <c r="G1201" i="6"/>
  <c r="E1201" i="6"/>
  <c r="J1200" i="6"/>
  <c r="I1200" i="6"/>
  <c r="H1200" i="6"/>
  <c r="G1200" i="6"/>
  <c r="E1200" i="6"/>
  <c r="J1199" i="6"/>
  <c r="I1199" i="6"/>
  <c r="H1199" i="6"/>
  <c r="G1199" i="6"/>
  <c r="E1199" i="6"/>
  <c r="J1198" i="6"/>
  <c r="I1198" i="6"/>
  <c r="H1198" i="6"/>
  <c r="G1198" i="6"/>
  <c r="E1198" i="6"/>
  <c r="J1196" i="6"/>
  <c r="I1196" i="6"/>
  <c r="H1196" i="6"/>
  <c r="F1196" i="6"/>
  <c r="E1196" i="6"/>
  <c r="J1195" i="6"/>
  <c r="I1195" i="6"/>
  <c r="H1195" i="6"/>
  <c r="F1195" i="6"/>
  <c r="E1195" i="6"/>
  <c r="J1194" i="6"/>
  <c r="I1194" i="6"/>
  <c r="H1194" i="6"/>
  <c r="F1194" i="6"/>
  <c r="E1194" i="6"/>
  <c r="J1193" i="6"/>
  <c r="I1193" i="6"/>
  <c r="H1193" i="6"/>
  <c r="F1193" i="6"/>
  <c r="E1193" i="6"/>
  <c r="J1192" i="6"/>
  <c r="I1192" i="6"/>
  <c r="H1192" i="6"/>
  <c r="F1192" i="6"/>
  <c r="E1192" i="6"/>
  <c r="J1191" i="6"/>
  <c r="I1191" i="6"/>
  <c r="H1191" i="6"/>
  <c r="F1191" i="6"/>
  <c r="E1191" i="6"/>
  <c r="J1190" i="6"/>
  <c r="I1190" i="6"/>
  <c r="H1190" i="6"/>
  <c r="F1190" i="6"/>
  <c r="E1190" i="6"/>
  <c r="J1189" i="6"/>
  <c r="I1189" i="6"/>
  <c r="H1189" i="6"/>
  <c r="F1189" i="6"/>
  <c r="E1189" i="6"/>
  <c r="J1188" i="6"/>
  <c r="I1188" i="6"/>
  <c r="H1188" i="6"/>
  <c r="F1188" i="6"/>
  <c r="E1188" i="6"/>
  <c r="J1187" i="6"/>
  <c r="I1187" i="6"/>
  <c r="H1187" i="6"/>
  <c r="F1187" i="6"/>
  <c r="E1187" i="6"/>
  <c r="J1186" i="6"/>
  <c r="I1186" i="6"/>
  <c r="H1186" i="6"/>
  <c r="F1186" i="6"/>
  <c r="E1186" i="6"/>
  <c r="J1185" i="6"/>
  <c r="I1185" i="6"/>
  <c r="H1185" i="6"/>
  <c r="F1185" i="6"/>
  <c r="E1185" i="6"/>
  <c r="J1184" i="6"/>
  <c r="I1184" i="6"/>
  <c r="H1184" i="6"/>
  <c r="F1184" i="6"/>
  <c r="E1184" i="6"/>
  <c r="J1183" i="6"/>
  <c r="I1183" i="6"/>
  <c r="H1183" i="6"/>
  <c r="F1183" i="6"/>
  <c r="E1183" i="6"/>
  <c r="J1182" i="6"/>
  <c r="I1182" i="6"/>
  <c r="H1182" i="6"/>
  <c r="F1182" i="6"/>
  <c r="E1182" i="6"/>
  <c r="J1181" i="6"/>
  <c r="I1181" i="6"/>
  <c r="H1181" i="6"/>
  <c r="F1181" i="6"/>
  <c r="E1181" i="6"/>
  <c r="J1180" i="6"/>
  <c r="I1180" i="6"/>
  <c r="H1180" i="6"/>
  <c r="F1180" i="6"/>
  <c r="E1180" i="6"/>
  <c r="J1179" i="6"/>
  <c r="I1179" i="6"/>
  <c r="H1179" i="6"/>
  <c r="F1179" i="6"/>
  <c r="E1179" i="6"/>
  <c r="J1178" i="6"/>
  <c r="I1178" i="6"/>
  <c r="H1178" i="6"/>
  <c r="F1178" i="6"/>
  <c r="E1178" i="6"/>
  <c r="J1177" i="6"/>
  <c r="I1177" i="6"/>
  <c r="H1177" i="6"/>
  <c r="F1177" i="6"/>
  <c r="E1177" i="6"/>
  <c r="J1176" i="6"/>
  <c r="I1176" i="6"/>
  <c r="H1176" i="6"/>
  <c r="F1176" i="6"/>
  <c r="E1176" i="6"/>
  <c r="J1175" i="6"/>
  <c r="I1175" i="6"/>
  <c r="H1175" i="6"/>
  <c r="F1175" i="6"/>
  <c r="E1175" i="6"/>
  <c r="J1174" i="6"/>
  <c r="I1174" i="6"/>
  <c r="H1174" i="6"/>
  <c r="F1174" i="6"/>
  <c r="E1174" i="6"/>
  <c r="J1173" i="6"/>
  <c r="I1173" i="6"/>
  <c r="H1173" i="6"/>
  <c r="F1173" i="6"/>
  <c r="E1173" i="6"/>
  <c r="J1172" i="6"/>
  <c r="I1172" i="6"/>
  <c r="H1172" i="6"/>
  <c r="F1172" i="6"/>
  <c r="E1172" i="6"/>
  <c r="J1171" i="6"/>
  <c r="I1171" i="6"/>
  <c r="H1171" i="6"/>
  <c r="F1171" i="6"/>
  <c r="E1171" i="6"/>
  <c r="I1170" i="6"/>
  <c r="H1170" i="6"/>
  <c r="G1170" i="6"/>
  <c r="F1170" i="6"/>
  <c r="E1170" i="6"/>
  <c r="K1168" i="6"/>
  <c r="J1167" i="6"/>
  <c r="I1167" i="6"/>
  <c r="H1167" i="6"/>
  <c r="G1167" i="6"/>
  <c r="F1167" i="6"/>
  <c r="E1167" i="6"/>
  <c r="J1166" i="6"/>
  <c r="I1166" i="6"/>
  <c r="H1166" i="6"/>
  <c r="G1166" i="6"/>
  <c r="F1166" i="6"/>
  <c r="E1166" i="6"/>
  <c r="J1165" i="6"/>
  <c r="I1165" i="6"/>
  <c r="H1165" i="6"/>
  <c r="G1165" i="6"/>
  <c r="F1165" i="6"/>
  <c r="E1165" i="6"/>
  <c r="J1164" i="6"/>
  <c r="I1164" i="6"/>
  <c r="H1164" i="6"/>
  <c r="G1164" i="6"/>
  <c r="F1164" i="6"/>
  <c r="E1164" i="6"/>
  <c r="J1163" i="6"/>
  <c r="I1163" i="6"/>
  <c r="H1163" i="6"/>
  <c r="G1163" i="6"/>
  <c r="F1163" i="6"/>
  <c r="E1163" i="6"/>
  <c r="J1162" i="6"/>
  <c r="I1162" i="6"/>
  <c r="H1162" i="6"/>
  <c r="G1162" i="6"/>
  <c r="F1162" i="6"/>
  <c r="E1162" i="6"/>
  <c r="J1161" i="6"/>
  <c r="I1161" i="6"/>
  <c r="H1161" i="6"/>
  <c r="F1161" i="6"/>
  <c r="E1161" i="6"/>
  <c r="J1160" i="6"/>
  <c r="I1160" i="6"/>
  <c r="H1160" i="6"/>
  <c r="F1160" i="6"/>
  <c r="E1160" i="6"/>
  <c r="J1159" i="6"/>
  <c r="I1159" i="6"/>
  <c r="H1159" i="6"/>
  <c r="F1159" i="6"/>
  <c r="E1159" i="6"/>
  <c r="J1158" i="6"/>
  <c r="I1158" i="6"/>
  <c r="H1158" i="6"/>
  <c r="F1158" i="6"/>
  <c r="E1158" i="6"/>
  <c r="J1157" i="6"/>
  <c r="I1157" i="6"/>
  <c r="H1157" i="6"/>
  <c r="F1157" i="6"/>
  <c r="E1157" i="6"/>
  <c r="J1156" i="6"/>
  <c r="I1156" i="6"/>
  <c r="H1156" i="6"/>
  <c r="F1156" i="6"/>
  <c r="E1156" i="6"/>
  <c r="J1155" i="6"/>
  <c r="I1155" i="6"/>
  <c r="H1155" i="6"/>
  <c r="F1155" i="6"/>
  <c r="E1155" i="6"/>
  <c r="J1154" i="6"/>
  <c r="I1154" i="6"/>
  <c r="H1154" i="6"/>
  <c r="F1154" i="6"/>
  <c r="E1154" i="6"/>
  <c r="J1153" i="6"/>
  <c r="I1153" i="6"/>
  <c r="H1153" i="6"/>
  <c r="F1153" i="6"/>
  <c r="E1153" i="6"/>
  <c r="J1152" i="6"/>
  <c r="I1152" i="6"/>
  <c r="H1152" i="6"/>
  <c r="F1152" i="6"/>
  <c r="E1152" i="6"/>
  <c r="J1151" i="6"/>
  <c r="I1151" i="6"/>
  <c r="H1151" i="6"/>
  <c r="F1151" i="6"/>
  <c r="E1151" i="6"/>
  <c r="J1150" i="6"/>
  <c r="I1150" i="6"/>
  <c r="H1150" i="6"/>
  <c r="F1150" i="6"/>
  <c r="E1150" i="6"/>
  <c r="J1149" i="6"/>
  <c r="I1149" i="6"/>
  <c r="H1149" i="6"/>
  <c r="F1149" i="6"/>
  <c r="E1149" i="6"/>
  <c r="J1148" i="6"/>
  <c r="I1148" i="6"/>
  <c r="H1148" i="6"/>
  <c r="F1148" i="6"/>
  <c r="E1148" i="6"/>
  <c r="J1147" i="6"/>
  <c r="I1147" i="6"/>
  <c r="H1147" i="6"/>
  <c r="F1147" i="6"/>
  <c r="E1147" i="6"/>
  <c r="J1146" i="6"/>
  <c r="I1146" i="6"/>
  <c r="H1146" i="6"/>
  <c r="F1146" i="6"/>
  <c r="E1146" i="6"/>
  <c r="J1145" i="6"/>
  <c r="I1145" i="6"/>
  <c r="H1145" i="6"/>
  <c r="F1145" i="6"/>
  <c r="E1145" i="6"/>
  <c r="J1144" i="6"/>
  <c r="I1144" i="6"/>
  <c r="H1144" i="6"/>
  <c r="F1144" i="6"/>
  <c r="E1144" i="6"/>
  <c r="J1143" i="6"/>
  <c r="I1143" i="6"/>
  <c r="H1143" i="6"/>
  <c r="F1143" i="6"/>
  <c r="E1143" i="6"/>
  <c r="J1142" i="6"/>
  <c r="I1142" i="6"/>
  <c r="H1142" i="6"/>
  <c r="F1142" i="6"/>
  <c r="E1142" i="6"/>
  <c r="J1141" i="6"/>
  <c r="I1141" i="6"/>
  <c r="H1141" i="6"/>
  <c r="F1141" i="6"/>
  <c r="E1141" i="6"/>
  <c r="J1140" i="6"/>
  <c r="I1140" i="6"/>
  <c r="H1140" i="6"/>
  <c r="F1140" i="6"/>
  <c r="E1140" i="6"/>
  <c r="J1138" i="6"/>
  <c r="H1138" i="6"/>
  <c r="F1138" i="6"/>
  <c r="E1138" i="6"/>
  <c r="J1137" i="6"/>
  <c r="I1137" i="6"/>
  <c r="H1137" i="6"/>
  <c r="F1137" i="6"/>
  <c r="E1137" i="6"/>
  <c r="J1136" i="6"/>
  <c r="I1136" i="6"/>
  <c r="H1136" i="6"/>
  <c r="F1136" i="6"/>
  <c r="E1136" i="6"/>
  <c r="J1135" i="6"/>
  <c r="I1135" i="6"/>
  <c r="H1135" i="6"/>
  <c r="F1135" i="6"/>
  <c r="E1135" i="6"/>
  <c r="J1133" i="6"/>
  <c r="H1133" i="6"/>
  <c r="F1133" i="6"/>
  <c r="E1133" i="6"/>
  <c r="J1132" i="6"/>
  <c r="H1132" i="6"/>
  <c r="F1132" i="6"/>
  <c r="E1132" i="6"/>
  <c r="J1131" i="6"/>
  <c r="I1131" i="6"/>
  <c r="H1131" i="6"/>
  <c r="F1131" i="6"/>
  <c r="E1131" i="6"/>
  <c r="J1130" i="6"/>
  <c r="I1130" i="6"/>
  <c r="H1130" i="6"/>
  <c r="F1130" i="6"/>
  <c r="E1130" i="6"/>
  <c r="J1129" i="6"/>
  <c r="I1129" i="6"/>
  <c r="H1129" i="6"/>
  <c r="F1129" i="6"/>
  <c r="E1129" i="6"/>
  <c r="J1128" i="6"/>
  <c r="I1128" i="6"/>
  <c r="H1128" i="6"/>
  <c r="F1128" i="6"/>
  <c r="E1128" i="6"/>
  <c r="J1127" i="6"/>
  <c r="I1127" i="6"/>
  <c r="H1127" i="6"/>
  <c r="F1127" i="6"/>
  <c r="E1127" i="6"/>
  <c r="J1126" i="6"/>
  <c r="I1126" i="6"/>
  <c r="H1126" i="6"/>
  <c r="F1126" i="6"/>
  <c r="E1126" i="6"/>
  <c r="J1125" i="6"/>
  <c r="I1125" i="6"/>
  <c r="H1125" i="6"/>
  <c r="F1125" i="6"/>
  <c r="E1125" i="6"/>
  <c r="J1124" i="6"/>
  <c r="I1124" i="6"/>
  <c r="H1124" i="6"/>
  <c r="F1124" i="6"/>
  <c r="E1124" i="6"/>
  <c r="J1123" i="6"/>
  <c r="I1123" i="6"/>
  <c r="H1123" i="6"/>
  <c r="F1123" i="6"/>
  <c r="E1123" i="6"/>
  <c r="J1122" i="6"/>
  <c r="I1122" i="6"/>
  <c r="H1122" i="6"/>
  <c r="F1122" i="6"/>
  <c r="E1122" i="6"/>
  <c r="J1121" i="6"/>
  <c r="I1121" i="6"/>
  <c r="H1121" i="6"/>
  <c r="F1121" i="6"/>
  <c r="E1121" i="6"/>
  <c r="J1118" i="6"/>
  <c r="H1118" i="6"/>
  <c r="G1118" i="6"/>
  <c r="E1118" i="6"/>
  <c r="J1117" i="6"/>
  <c r="H1117" i="6"/>
  <c r="G1117" i="6"/>
  <c r="E1117" i="6"/>
  <c r="J1116" i="6"/>
  <c r="H1116" i="6"/>
  <c r="G1116" i="6"/>
  <c r="E1116" i="6"/>
  <c r="J1115" i="6"/>
  <c r="H1115" i="6"/>
  <c r="G1115" i="6"/>
  <c r="E1115" i="6"/>
  <c r="J1114" i="6"/>
  <c r="H1114" i="6"/>
  <c r="G1114" i="6"/>
  <c r="E1114" i="6"/>
  <c r="J1113" i="6"/>
  <c r="H1113" i="6"/>
  <c r="G1113" i="6"/>
  <c r="E1113" i="6"/>
  <c r="J1112" i="6"/>
  <c r="H1112" i="6"/>
  <c r="G1112" i="6"/>
  <c r="E1112" i="6"/>
  <c r="J1111" i="6"/>
  <c r="H1111" i="6"/>
  <c r="G1111" i="6"/>
  <c r="E1111" i="6"/>
  <c r="J1109" i="6"/>
  <c r="H1109" i="6"/>
  <c r="F1109" i="6"/>
  <c r="E1109" i="6"/>
  <c r="J1108" i="6"/>
  <c r="H1108" i="6"/>
  <c r="F1108" i="6"/>
  <c r="E1108" i="6"/>
  <c r="J1107" i="6"/>
  <c r="H1107" i="6"/>
  <c r="F1107" i="6"/>
  <c r="E1107" i="6"/>
  <c r="J1106" i="6"/>
  <c r="H1106" i="6"/>
  <c r="F1106" i="6"/>
  <c r="E1106" i="6"/>
  <c r="J1105" i="6"/>
  <c r="H1105" i="6"/>
  <c r="F1105" i="6"/>
  <c r="E1105" i="6"/>
  <c r="J1104" i="6"/>
  <c r="H1104" i="6"/>
  <c r="F1104" i="6"/>
  <c r="E1104" i="6"/>
  <c r="J1103" i="6"/>
  <c r="H1103" i="6"/>
  <c r="F1103" i="6"/>
  <c r="E1103" i="6"/>
  <c r="J1102" i="6"/>
  <c r="H1102" i="6"/>
  <c r="F1102" i="6"/>
  <c r="E1102" i="6"/>
  <c r="J1101" i="6"/>
  <c r="H1101" i="6"/>
  <c r="F1101" i="6"/>
  <c r="E1101" i="6"/>
  <c r="J1100" i="6"/>
  <c r="H1100" i="6"/>
  <c r="F1100" i="6"/>
  <c r="E1100" i="6"/>
  <c r="J1099" i="6"/>
  <c r="H1099" i="6"/>
  <c r="F1099" i="6"/>
  <c r="E1099" i="6"/>
  <c r="J1098" i="6"/>
  <c r="H1098" i="6"/>
  <c r="F1098" i="6"/>
  <c r="E1098" i="6"/>
  <c r="J1097" i="6"/>
  <c r="H1097" i="6"/>
  <c r="F1097" i="6"/>
  <c r="E1097" i="6"/>
  <c r="J1096" i="6"/>
  <c r="H1096" i="6"/>
  <c r="F1096" i="6"/>
  <c r="E1096" i="6"/>
  <c r="J1095" i="6"/>
  <c r="H1095" i="6"/>
  <c r="F1095" i="6"/>
  <c r="E1095" i="6"/>
  <c r="J1094" i="6"/>
  <c r="H1094" i="6"/>
  <c r="F1094" i="6"/>
  <c r="E1094" i="6"/>
  <c r="J1093" i="6"/>
  <c r="H1093" i="6"/>
  <c r="F1093" i="6"/>
  <c r="E1093" i="6"/>
  <c r="J1092" i="6"/>
  <c r="H1092" i="6"/>
  <c r="F1092" i="6"/>
  <c r="E1092" i="6"/>
  <c r="J1090" i="6"/>
  <c r="H1090" i="6"/>
  <c r="G1090" i="6"/>
  <c r="E1090" i="6"/>
  <c r="J1089" i="6"/>
  <c r="H1089" i="6"/>
  <c r="G1089" i="6"/>
  <c r="E1089" i="6"/>
  <c r="J1088" i="6"/>
  <c r="H1088" i="6"/>
  <c r="G1088" i="6"/>
  <c r="E1088" i="6"/>
  <c r="J1087" i="6"/>
  <c r="H1087" i="6"/>
  <c r="G1087" i="6"/>
  <c r="E1087" i="6"/>
  <c r="J1086" i="6"/>
  <c r="H1086" i="6"/>
  <c r="G1086" i="6"/>
  <c r="E1086" i="6"/>
  <c r="J1085" i="6"/>
  <c r="H1085" i="6"/>
  <c r="G1085" i="6"/>
  <c r="E1085" i="6"/>
  <c r="J1084" i="6"/>
  <c r="H1084" i="6"/>
  <c r="G1084" i="6"/>
  <c r="E1084" i="6"/>
  <c r="J1083" i="6"/>
  <c r="H1083" i="6"/>
  <c r="G1083" i="6"/>
  <c r="E1083" i="6"/>
  <c r="J1082" i="6"/>
  <c r="H1082" i="6"/>
  <c r="G1082" i="6"/>
  <c r="E1082" i="6"/>
  <c r="J1081" i="6"/>
  <c r="H1081" i="6"/>
  <c r="G1081" i="6"/>
  <c r="E1081" i="6"/>
  <c r="J1080" i="6"/>
  <c r="H1080" i="6"/>
  <c r="G1080" i="6"/>
  <c r="E1080" i="6"/>
  <c r="J1079" i="6"/>
  <c r="J1078" i="6"/>
  <c r="H1078" i="6"/>
  <c r="F1078" i="6"/>
  <c r="E1078" i="6"/>
  <c r="J1077" i="6"/>
  <c r="H1077" i="6"/>
  <c r="F1077" i="6"/>
  <c r="E1077" i="6"/>
  <c r="J1076" i="6"/>
  <c r="H1076" i="6"/>
  <c r="F1076" i="6"/>
  <c r="E1076" i="6"/>
  <c r="J1075" i="6"/>
  <c r="H1075" i="6"/>
  <c r="F1075" i="6"/>
  <c r="E1075" i="6"/>
  <c r="J1074" i="6"/>
  <c r="H1074" i="6"/>
  <c r="F1074" i="6"/>
  <c r="E1074" i="6"/>
  <c r="J1073" i="6"/>
  <c r="H1073" i="6"/>
  <c r="F1073" i="6"/>
  <c r="E1073" i="6"/>
  <c r="J1072" i="6"/>
  <c r="H1072" i="6"/>
  <c r="F1072" i="6"/>
  <c r="E1072" i="6"/>
  <c r="J1071" i="6"/>
  <c r="H1071" i="6"/>
  <c r="F1071" i="6"/>
  <c r="E1071" i="6"/>
  <c r="J1070" i="6"/>
  <c r="H1070" i="6"/>
  <c r="F1070" i="6"/>
  <c r="E1070" i="6"/>
  <c r="J1069" i="6"/>
  <c r="H1069" i="6"/>
  <c r="F1069" i="6"/>
  <c r="E1069" i="6"/>
  <c r="J1068" i="6"/>
  <c r="H1068" i="6"/>
  <c r="F1068" i="6"/>
  <c r="E1068" i="6"/>
  <c r="J1067" i="6"/>
  <c r="H1067" i="6"/>
  <c r="F1067" i="6"/>
  <c r="E1067" i="6"/>
  <c r="J1066" i="6"/>
  <c r="H1066" i="6"/>
  <c r="F1066" i="6"/>
  <c r="E1066" i="6"/>
  <c r="J1065" i="6"/>
  <c r="H1065" i="6"/>
  <c r="F1065" i="6"/>
  <c r="E1065" i="6"/>
  <c r="J1064" i="6"/>
  <c r="H1064" i="6"/>
  <c r="F1064" i="6"/>
  <c r="E1064" i="6"/>
  <c r="J1063" i="6"/>
  <c r="H1063" i="6"/>
  <c r="F1063" i="6"/>
  <c r="E1063" i="6"/>
  <c r="J1062" i="6"/>
  <c r="H1062" i="6"/>
  <c r="F1062" i="6"/>
  <c r="E1062" i="6"/>
  <c r="J1061" i="6"/>
  <c r="H1061" i="6"/>
  <c r="F1061" i="6"/>
  <c r="E1061" i="6"/>
  <c r="J1060" i="6"/>
  <c r="H1060" i="6"/>
  <c r="F1060" i="6"/>
  <c r="E1060" i="6"/>
  <c r="J1059" i="6"/>
  <c r="H1059" i="6"/>
  <c r="F1059" i="6"/>
  <c r="E1059" i="6"/>
  <c r="J1058" i="6"/>
  <c r="H1058" i="6"/>
  <c r="F1058" i="6"/>
  <c r="E1058" i="6"/>
  <c r="J1057" i="6"/>
  <c r="H1057" i="6"/>
  <c r="F1057" i="6"/>
  <c r="E1057" i="6"/>
  <c r="J1056" i="6"/>
  <c r="H1056" i="6"/>
  <c r="F1056" i="6"/>
  <c r="E1056" i="6"/>
  <c r="J1055" i="6"/>
  <c r="H1055" i="6"/>
  <c r="F1055" i="6"/>
  <c r="E1055" i="6"/>
  <c r="J1054" i="6"/>
  <c r="H1054" i="6"/>
  <c r="F1054" i="6"/>
  <c r="E1054" i="6"/>
  <c r="J1053" i="6"/>
  <c r="H1053" i="6"/>
  <c r="F1053" i="6"/>
  <c r="E1053" i="6"/>
  <c r="K1050" i="6"/>
  <c r="J1048" i="6"/>
  <c r="H1048" i="6"/>
  <c r="F1048" i="6"/>
  <c r="E1048" i="6"/>
  <c r="J1047" i="6"/>
  <c r="H1047" i="6"/>
  <c r="F1047" i="6"/>
  <c r="E1047" i="6"/>
  <c r="J1046" i="6"/>
  <c r="H1046" i="6"/>
  <c r="F1046" i="6"/>
  <c r="E1046" i="6"/>
  <c r="J1045" i="6"/>
  <c r="H1045" i="6"/>
  <c r="F1045" i="6"/>
  <c r="E1045" i="6"/>
  <c r="J1044" i="6"/>
  <c r="H1044" i="6"/>
  <c r="F1044" i="6"/>
  <c r="E1044" i="6"/>
  <c r="J1043" i="6"/>
  <c r="H1043" i="6"/>
  <c r="F1043" i="6"/>
  <c r="E1043" i="6"/>
  <c r="J1042" i="6"/>
  <c r="H1042" i="6"/>
  <c r="F1042" i="6"/>
  <c r="E1042" i="6"/>
  <c r="J1041" i="6"/>
  <c r="H1041" i="6"/>
  <c r="F1041" i="6"/>
  <c r="E1041" i="6"/>
  <c r="J1040" i="6"/>
  <c r="J1039" i="6"/>
  <c r="H1039" i="6"/>
  <c r="G1039" i="6"/>
  <c r="E1039" i="6"/>
  <c r="J1038" i="6"/>
  <c r="H1038" i="6"/>
  <c r="G1038" i="6"/>
  <c r="E1038" i="6"/>
  <c r="J1037" i="6"/>
  <c r="H1037" i="6"/>
  <c r="G1037" i="6"/>
  <c r="E1037" i="6"/>
  <c r="J1036" i="6"/>
  <c r="H1036" i="6"/>
  <c r="G1036" i="6"/>
  <c r="E1036" i="6"/>
  <c r="J1035" i="6"/>
  <c r="H1035" i="6"/>
  <c r="G1035" i="6"/>
  <c r="E1035" i="6"/>
  <c r="J1034" i="6"/>
  <c r="H1034" i="6"/>
  <c r="G1034" i="6"/>
  <c r="E1034" i="6"/>
  <c r="J1033" i="6"/>
  <c r="H1033" i="6"/>
  <c r="G1033" i="6"/>
  <c r="E1033" i="6"/>
  <c r="J1032" i="6"/>
  <c r="H1032" i="6"/>
  <c r="G1032" i="6"/>
  <c r="E1032" i="6"/>
  <c r="J1031" i="6"/>
  <c r="J1030" i="6"/>
  <c r="H1030" i="6"/>
  <c r="G1030" i="6"/>
  <c r="E1030" i="6"/>
  <c r="J1029" i="6"/>
  <c r="H1029" i="6"/>
  <c r="G1029" i="6"/>
  <c r="E1029" i="6"/>
  <c r="J1028" i="6"/>
  <c r="H1028" i="6"/>
  <c r="G1028" i="6"/>
  <c r="E1028" i="6"/>
  <c r="J1027" i="6"/>
  <c r="H1027" i="6"/>
  <c r="G1027" i="6"/>
  <c r="E1027" i="6"/>
  <c r="J1026" i="6"/>
  <c r="H1026" i="6"/>
  <c r="G1026" i="6"/>
  <c r="E1026" i="6"/>
  <c r="J1025" i="6"/>
  <c r="H1025" i="6"/>
  <c r="G1025" i="6"/>
  <c r="E1025" i="6"/>
  <c r="J1024" i="6"/>
  <c r="H1024" i="6"/>
  <c r="G1024" i="6"/>
  <c r="E1024" i="6"/>
  <c r="J1023" i="6"/>
  <c r="H1023" i="6"/>
  <c r="G1023" i="6"/>
  <c r="E1023" i="6"/>
  <c r="J1022" i="6"/>
  <c r="H1022" i="6"/>
  <c r="G1022" i="6"/>
  <c r="E1022" i="6"/>
  <c r="J1021" i="6"/>
  <c r="J1020" i="6"/>
  <c r="K1017" i="6"/>
  <c r="J1014" i="6"/>
  <c r="J1013" i="6"/>
  <c r="G1013" i="6"/>
  <c r="F1013" i="6"/>
  <c r="J1012" i="6"/>
  <c r="J1011" i="6"/>
  <c r="J1010" i="6"/>
  <c r="J1009" i="6"/>
  <c r="J1008" i="6"/>
  <c r="J1007" i="6"/>
  <c r="J1006" i="6"/>
  <c r="J1005" i="6"/>
  <c r="J1004" i="6"/>
  <c r="H1004" i="6"/>
  <c r="J1003" i="6"/>
  <c r="K1002" i="6"/>
  <c r="J1000" i="6"/>
  <c r="I1000" i="6"/>
  <c r="H1000" i="6"/>
  <c r="F1000" i="6"/>
  <c r="E1000" i="6"/>
  <c r="J999" i="6"/>
  <c r="I999" i="6"/>
  <c r="H999" i="6"/>
  <c r="F999" i="6"/>
  <c r="E999" i="6"/>
  <c r="J998" i="6"/>
  <c r="H998" i="6"/>
  <c r="F998" i="6"/>
  <c r="E998" i="6"/>
  <c r="J997" i="6"/>
  <c r="H997" i="6"/>
  <c r="F997" i="6"/>
  <c r="E997" i="6"/>
  <c r="J996" i="6"/>
  <c r="H996" i="6"/>
  <c r="F996" i="6"/>
  <c r="E996" i="6"/>
  <c r="J995" i="6"/>
  <c r="H995" i="6"/>
  <c r="F995" i="6"/>
  <c r="E995" i="6"/>
  <c r="J994" i="6"/>
  <c r="H994" i="6"/>
  <c r="F994" i="6"/>
  <c r="E994" i="6"/>
  <c r="J993" i="6"/>
  <c r="H993" i="6"/>
  <c r="F993" i="6"/>
  <c r="E993" i="6"/>
  <c r="J992" i="6"/>
  <c r="H992" i="6"/>
  <c r="F992" i="6"/>
  <c r="E992" i="6"/>
  <c r="J991" i="6"/>
  <c r="H991" i="6"/>
  <c r="F991" i="6"/>
  <c r="E991" i="6"/>
  <c r="J990" i="6"/>
  <c r="H990" i="6"/>
  <c r="F990" i="6"/>
  <c r="E990" i="6"/>
  <c r="J989" i="6"/>
  <c r="H989" i="6"/>
  <c r="F989" i="6"/>
  <c r="E989" i="6"/>
  <c r="J988" i="6"/>
  <c r="H988" i="6"/>
  <c r="F988" i="6"/>
  <c r="E988" i="6"/>
  <c r="J987" i="6"/>
  <c r="H987" i="6"/>
  <c r="F987" i="6"/>
  <c r="E987" i="6"/>
  <c r="J986" i="6"/>
  <c r="H986" i="6"/>
  <c r="F986" i="6"/>
  <c r="E986" i="6"/>
  <c r="J985" i="6"/>
  <c r="H985" i="6"/>
  <c r="F985" i="6"/>
  <c r="E985" i="6"/>
  <c r="J984" i="6"/>
  <c r="H984" i="6"/>
  <c r="F984" i="6"/>
  <c r="E984" i="6"/>
  <c r="J983" i="6"/>
  <c r="H983" i="6"/>
  <c r="F983" i="6"/>
  <c r="E983" i="6"/>
  <c r="J982" i="6"/>
  <c r="H982" i="6"/>
  <c r="F982" i="6"/>
  <c r="E982" i="6"/>
  <c r="J981" i="6"/>
  <c r="H981" i="6"/>
  <c r="F981" i="6"/>
  <c r="E981" i="6"/>
  <c r="J980" i="6"/>
  <c r="H980" i="6"/>
  <c r="F980" i="6"/>
  <c r="E980" i="6"/>
  <c r="J979" i="6"/>
  <c r="H979" i="6"/>
  <c r="F979" i="6"/>
  <c r="E979" i="6"/>
  <c r="J978" i="6"/>
  <c r="H978" i="6"/>
  <c r="F978" i="6"/>
  <c r="E978" i="6"/>
  <c r="J977" i="6"/>
  <c r="H977" i="6"/>
  <c r="F977" i="6"/>
  <c r="E977" i="6"/>
  <c r="J976" i="6"/>
  <c r="J975" i="6"/>
  <c r="H975" i="6"/>
  <c r="F975" i="6"/>
  <c r="E975" i="6"/>
  <c r="J974" i="6"/>
  <c r="H974" i="6"/>
  <c r="F974" i="6"/>
  <c r="E974" i="6"/>
  <c r="J973" i="6"/>
  <c r="H973" i="6"/>
  <c r="F973" i="6"/>
  <c r="E973" i="6"/>
  <c r="J972" i="6"/>
  <c r="H972" i="6"/>
  <c r="F972" i="6"/>
  <c r="E972" i="6"/>
  <c r="J971" i="6"/>
  <c r="J970" i="6"/>
  <c r="H970" i="6"/>
  <c r="F970" i="6"/>
  <c r="E970" i="6"/>
  <c r="J969" i="6"/>
  <c r="H969" i="6"/>
  <c r="F969" i="6"/>
  <c r="E969" i="6"/>
  <c r="J968" i="6"/>
  <c r="H968" i="6"/>
  <c r="F968" i="6"/>
  <c r="E968" i="6"/>
  <c r="J967" i="6"/>
  <c r="H967" i="6"/>
  <c r="F967" i="6"/>
  <c r="E967" i="6"/>
  <c r="J966" i="6"/>
  <c r="H966" i="6"/>
  <c r="F966" i="6"/>
  <c r="E966" i="6"/>
  <c r="J965" i="6"/>
  <c r="H965" i="6"/>
  <c r="F965" i="6"/>
  <c r="E965" i="6"/>
  <c r="J964" i="6"/>
  <c r="H964" i="6"/>
  <c r="F964" i="6"/>
  <c r="E964" i="6"/>
  <c r="J963" i="6"/>
  <c r="H963" i="6"/>
  <c r="F963" i="6"/>
  <c r="E963" i="6"/>
  <c r="J962" i="6"/>
  <c r="H962" i="6"/>
  <c r="F962" i="6"/>
  <c r="E962" i="6"/>
  <c r="J961" i="6"/>
  <c r="H961" i="6"/>
  <c r="F961" i="6"/>
  <c r="E961" i="6"/>
  <c r="J960" i="6"/>
  <c r="H960" i="6"/>
  <c r="F960" i="6"/>
  <c r="E960" i="6"/>
  <c r="J959" i="6"/>
  <c r="H959" i="6"/>
  <c r="F959" i="6"/>
  <c r="E959" i="6"/>
  <c r="J958" i="6"/>
  <c r="H958" i="6"/>
  <c r="F958" i="6"/>
  <c r="E958" i="6"/>
  <c r="J955" i="6"/>
  <c r="H955" i="6"/>
  <c r="F955" i="6"/>
  <c r="E955" i="6"/>
  <c r="J954" i="6"/>
  <c r="H954" i="6"/>
  <c r="G954" i="6"/>
  <c r="E954" i="6"/>
  <c r="J953" i="6"/>
  <c r="H953" i="6"/>
  <c r="G953" i="6"/>
  <c r="E953" i="6"/>
  <c r="J952" i="6"/>
  <c r="H952" i="6"/>
  <c r="G952" i="6"/>
  <c r="E952" i="6"/>
  <c r="J951" i="6"/>
  <c r="H951" i="6"/>
  <c r="G951" i="6"/>
  <c r="E951" i="6"/>
  <c r="J950" i="6"/>
  <c r="H950" i="6"/>
  <c r="G950" i="6"/>
  <c r="E950" i="6"/>
  <c r="J949" i="6"/>
  <c r="H949" i="6"/>
  <c r="G949" i="6"/>
  <c r="E949" i="6"/>
  <c r="J948" i="6"/>
  <c r="H948" i="6"/>
  <c r="G948" i="6"/>
  <c r="E948" i="6"/>
  <c r="J947" i="6"/>
  <c r="H947" i="6"/>
  <c r="G947" i="6"/>
  <c r="E947" i="6"/>
  <c r="J945" i="6"/>
  <c r="H945" i="6"/>
  <c r="F945" i="6"/>
  <c r="E945" i="6"/>
  <c r="J944" i="6"/>
  <c r="H944" i="6"/>
  <c r="F944" i="6"/>
  <c r="E944" i="6"/>
  <c r="J943" i="6"/>
  <c r="H943" i="6"/>
  <c r="F943" i="6"/>
  <c r="E943" i="6"/>
  <c r="J942" i="6"/>
  <c r="H942" i="6"/>
  <c r="F942" i="6"/>
  <c r="E942" i="6"/>
  <c r="J941" i="6"/>
  <c r="H941" i="6"/>
  <c r="F941" i="6"/>
  <c r="E941" i="6"/>
  <c r="J940" i="6"/>
  <c r="H940" i="6"/>
  <c r="F940" i="6"/>
  <c r="E940" i="6"/>
  <c r="J939" i="6"/>
  <c r="H939" i="6"/>
  <c r="F939" i="6"/>
  <c r="E939" i="6"/>
  <c r="J938" i="6"/>
  <c r="H938" i="6"/>
  <c r="F938" i="6"/>
  <c r="E938" i="6"/>
  <c r="J937" i="6"/>
  <c r="H937" i="6"/>
  <c r="F937" i="6"/>
  <c r="E937" i="6"/>
  <c r="J936" i="6"/>
  <c r="H936" i="6"/>
  <c r="F936" i="6"/>
  <c r="E936" i="6"/>
  <c r="J935" i="6"/>
  <c r="H935" i="6"/>
  <c r="F935" i="6"/>
  <c r="E935" i="6"/>
  <c r="J934" i="6"/>
  <c r="H934" i="6"/>
  <c r="F934" i="6"/>
  <c r="E934" i="6"/>
  <c r="J933" i="6"/>
  <c r="H933" i="6"/>
  <c r="F933" i="6"/>
  <c r="E933" i="6"/>
  <c r="J932" i="6"/>
  <c r="H932" i="6"/>
  <c r="F932" i="6"/>
  <c r="E932" i="6"/>
  <c r="J931" i="6"/>
  <c r="H931" i="6"/>
  <c r="F931" i="6"/>
  <c r="E931" i="6"/>
  <c r="J930" i="6"/>
  <c r="H930" i="6"/>
  <c r="F930" i="6"/>
  <c r="E930" i="6"/>
  <c r="J929" i="6"/>
  <c r="H929" i="6"/>
  <c r="F929" i="6"/>
  <c r="E929" i="6"/>
  <c r="J928" i="6"/>
  <c r="H928" i="6"/>
  <c r="F928" i="6"/>
  <c r="E928" i="6"/>
  <c r="J926" i="6"/>
  <c r="H926" i="6"/>
  <c r="G926" i="6"/>
  <c r="E926" i="6"/>
  <c r="J925" i="6"/>
  <c r="H925" i="6"/>
  <c r="G925" i="6"/>
  <c r="E925" i="6"/>
  <c r="J924" i="6"/>
  <c r="H924" i="6"/>
  <c r="G924" i="6"/>
  <c r="E924" i="6"/>
  <c r="J923" i="6"/>
  <c r="H923" i="6"/>
  <c r="G923" i="6"/>
  <c r="E923" i="6"/>
  <c r="J922" i="6"/>
  <c r="H922" i="6"/>
  <c r="G922" i="6"/>
  <c r="E922" i="6"/>
  <c r="J921" i="6"/>
  <c r="H921" i="6"/>
  <c r="G921" i="6"/>
  <c r="E921" i="6"/>
  <c r="J920" i="6"/>
  <c r="H920" i="6"/>
  <c r="G920" i="6"/>
  <c r="E920" i="6"/>
  <c r="J919" i="6"/>
  <c r="H919" i="6"/>
  <c r="G919" i="6"/>
  <c r="E919" i="6"/>
  <c r="J918" i="6"/>
  <c r="H918" i="6"/>
  <c r="G918" i="6"/>
  <c r="E918" i="6"/>
  <c r="J917" i="6"/>
  <c r="H917" i="6"/>
  <c r="G917" i="6"/>
  <c r="E917" i="6"/>
  <c r="J916" i="6"/>
  <c r="H916" i="6"/>
  <c r="G916" i="6"/>
  <c r="E916" i="6"/>
  <c r="J915" i="6"/>
  <c r="J914" i="6"/>
  <c r="H914" i="6"/>
  <c r="F914" i="6"/>
  <c r="E914" i="6"/>
  <c r="J913" i="6"/>
  <c r="H913" i="6"/>
  <c r="F913" i="6"/>
  <c r="E913" i="6"/>
  <c r="J912" i="6"/>
  <c r="H912" i="6"/>
  <c r="F912" i="6"/>
  <c r="E912" i="6"/>
  <c r="J911" i="6"/>
  <c r="H911" i="6"/>
  <c r="F911" i="6"/>
  <c r="E911" i="6"/>
  <c r="J910" i="6"/>
  <c r="H910" i="6"/>
  <c r="F910" i="6"/>
  <c r="E910" i="6"/>
  <c r="J909" i="6"/>
  <c r="H909" i="6"/>
  <c r="F909" i="6"/>
  <c r="E909" i="6"/>
  <c r="J908" i="6"/>
  <c r="H908" i="6"/>
  <c r="F908" i="6"/>
  <c r="E908" i="6"/>
  <c r="J907" i="6"/>
  <c r="H907" i="6"/>
  <c r="F907" i="6"/>
  <c r="E907" i="6"/>
  <c r="J906" i="6"/>
  <c r="H906" i="6"/>
  <c r="F906" i="6"/>
  <c r="E906" i="6"/>
  <c r="J905" i="6"/>
  <c r="H905" i="6"/>
  <c r="F905" i="6"/>
  <c r="E905" i="6"/>
  <c r="J904" i="6"/>
  <c r="H904" i="6"/>
  <c r="F904" i="6"/>
  <c r="E904" i="6"/>
  <c r="J903" i="6"/>
  <c r="H903" i="6"/>
  <c r="F903" i="6"/>
  <c r="E903" i="6"/>
  <c r="J902" i="6"/>
  <c r="H902" i="6"/>
  <c r="F902" i="6"/>
  <c r="E902" i="6"/>
  <c r="J901" i="6"/>
  <c r="H901" i="6"/>
  <c r="F901" i="6"/>
  <c r="E901" i="6"/>
  <c r="J900" i="6"/>
  <c r="H900" i="6"/>
  <c r="F900" i="6"/>
  <c r="E900" i="6"/>
  <c r="J899" i="6"/>
  <c r="H899" i="6"/>
  <c r="F899" i="6"/>
  <c r="E899" i="6"/>
  <c r="J898" i="6"/>
  <c r="H898" i="6"/>
  <c r="F898" i="6"/>
  <c r="E898" i="6"/>
  <c r="J897" i="6"/>
  <c r="H897" i="6"/>
  <c r="F897" i="6"/>
  <c r="E897" i="6"/>
  <c r="J896" i="6"/>
  <c r="H896" i="6"/>
  <c r="F896" i="6"/>
  <c r="E896" i="6"/>
  <c r="J895" i="6"/>
  <c r="H895" i="6"/>
  <c r="F895" i="6"/>
  <c r="E895" i="6"/>
  <c r="J894" i="6"/>
  <c r="H894" i="6"/>
  <c r="F894" i="6"/>
  <c r="E894" i="6"/>
  <c r="J893" i="6"/>
  <c r="H893" i="6"/>
  <c r="F893" i="6"/>
  <c r="E893" i="6"/>
  <c r="J892" i="6"/>
  <c r="H892" i="6"/>
  <c r="F892" i="6"/>
  <c r="E892" i="6"/>
  <c r="J891" i="6"/>
  <c r="H891" i="6"/>
  <c r="F891" i="6"/>
  <c r="E891" i="6"/>
  <c r="J890" i="6"/>
  <c r="H890" i="6"/>
  <c r="F890" i="6"/>
  <c r="E890" i="6"/>
  <c r="J889" i="6"/>
  <c r="H889" i="6"/>
  <c r="F889" i="6"/>
  <c r="E889" i="6"/>
  <c r="K886" i="6"/>
  <c r="J881" i="6"/>
  <c r="J880" i="6"/>
  <c r="J879" i="6"/>
  <c r="J878" i="6"/>
  <c r="J877" i="6"/>
  <c r="J876" i="6"/>
  <c r="J875" i="6"/>
  <c r="J874" i="6"/>
  <c r="J873" i="6"/>
  <c r="J872" i="6"/>
  <c r="J871" i="6"/>
  <c r="J870" i="6"/>
  <c r="J869" i="6"/>
  <c r="J868" i="6"/>
  <c r="J867" i="6"/>
  <c r="J866" i="6"/>
  <c r="J865" i="6"/>
  <c r="J864" i="6"/>
  <c r="J863" i="6"/>
  <c r="J862" i="6"/>
  <c r="J861" i="6"/>
  <c r="J860" i="6"/>
  <c r="J859" i="6"/>
  <c r="J858" i="6"/>
  <c r="J856" i="6"/>
  <c r="J855" i="6"/>
  <c r="J854" i="6"/>
  <c r="J853" i="6"/>
  <c r="J851" i="6"/>
  <c r="J850" i="6"/>
  <c r="J849" i="6"/>
  <c r="J848" i="6"/>
  <c r="J847" i="6"/>
  <c r="J846" i="6"/>
  <c r="J845" i="6"/>
  <c r="J844" i="6"/>
  <c r="J843" i="6"/>
  <c r="J842" i="6"/>
  <c r="J841" i="6"/>
  <c r="J840" i="6"/>
  <c r="H840" i="6"/>
  <c r="J839" i="6"/>
  <c r="T837" i="6"/>
  <c r="K837" i="6"/>
  <c r="J836" i="6"/>
  <c r="J835" i="6"/>
  <c r="J834" i="6"/>
  <c r="J833" i="6"/>
  <c r="J832" i="6"/>
  <c r="J831" i="6"/>
  <c r="J830" i="6"/>
  <c r="J829" i="6"/>
  <c r="J828" i="6"/>
  <c r="J827" i="6"/>
  <c r="J826" i="6"/>
  <c r="J825" i="6"/>
  <c r="J824" i="6"/>
  <c r="J823" i="6"/>
  <c r="J822" i="6"/>
  <c r="J821" i="6"/>
  <c r="J820" i="6"/>
  <c r="J819" i="6"/>
  <c r="J818" i="6"/>
  <c r="J817" i="6"/>
  <c r="J816" i="6"/>
  <c r="J815" i="6"/>
  <c r="J814" i="6"/>
  <c r="J813" i="6"/>
  <c r="J812" i="6"/>
  <c r="J811" i="6"/>
  <c r="J810" i="6"/>
  <c r="J809" i="6"/>
  <c r="J807" i="6"/>
  <c r="J806" i="6"/>
  <c r="J805" i="6"/>
  <c r="J804" i="6"/>
  <c r="J803" i="6"/>
  <c r="J802" i="6"/>
  <c r="J801" i="6"/>
  <c r="J800" i="6"/>
  <c r="J799" i="6"/>
  <c r="J798" i="6"/>
  <c r="J797" i="6"/>
  <c r="J796" i="6"/>
  <c r="J795" i="6"/>
  <c r="J794" i="6"/>
  <c r="J793" i="6"/>
  <c r="J792" i="6"/>
  <c r="J791" i="6"/>
  <c r="J790" i="6"/>
  <c r="J789" i="6"/>
  <c r="J788" i="6"/>
  <c r="J787" i="6"/>
  <c r="J786" i="6"/>
  <c r="J785" i="6"/>
  <c r="J784" i="6"/>
  <c r="J783" i="6"/>
  <c r="J782" i="6"/>
  <c r="J781" i="6"/>
  <c r="J780" i="6"/>
  <c r="J779" i="6"/>
  <c r="J778" i="6"/>
  <c r="H778" i="6"/>
  <c r="J777" i="6"/>
  <c r="H777" i="6"/>
  <c r="J776" i="6"/>
  <c r="H776" i="6"/>
  <c r="J775" i="6"/>
  <c r="H775" i="6"/>
  <c r="J774" i="6"/>
  <c r="H774" i="6"/>
  <c r="J773" i="6"/>
  <c r="H773" i="6"/>
  <c r="J772" i="6"/>
  <c r="H772" i="6"/>
  <c r="J771" i="6"/>
  <c r="H771" i="6"/>
  <c r="J770" i="6"/>
  <c r="H770" i="6"/>
  <c r="K768" i="6"/>
  <c r="J762" i="6"/>
  <c r="J761" i="6"/>
  <c r="T760" i="6"/>
  <c r="K760" i="6"/>
  <c r="J759" i="6"/>
  <c r="J758" i="6"/>
  <c r="J757" i="6"/>
  <c r="J756" i="6"/>
  <c r="J755" i="6"/>
  <c r="J753" i="6"/>
  <c r="J752" i="6"/>
  <c r="J751" i="6"/>
  <c r="J750" i="6"/>
  <c r="J749" i="6"/>
  <c r="J748" i="6"/>
  <c r="K747" i="6"/>
  <c r="J744" i="6"/>
  <c r="J743" i="6"/>
  <c r="J742" i="6"/>
  <c r="J741" i="6"/>
  <c r="J740" i="6"/>
  <c r="J739" i="6"/>
  <c r="J737" i="6"/>
  <c r="J736" i="6"/>
  <c r="J735" i="6"/>
  <c r="J734" i="6"/>
  <c r="J733" i="6"/>
  <c r="J732" i="6"/>
  <c r="J731" i="6"/>
  <c r="J730" i="6"/>
  <c r="F730" i="6"/>
  <c r="E730" i="6"/>
  <c r="J729" i="6"/>
  <c r="F729" i="6"/>
  <c r="E729" i="6"/>
  <c r="J728" i="6"/>
  <c r="F728" i="6"/>
  <c r="E728" i="6"/>
  <c r="J727" i="6"/>
  <c r="F727" i="6"/>
  <c r="E727" i="6"/>
  <c r="J726" i="6"/>
  <c r="F726" i="6"/>
  <c r="E726" i="6"/>
  <c r="J725" i="6"/>
  <c r="F725" i="6"/>
  <c r="E725" i="6"/>
  <c r="J724" i="6"/>
  <c r="F724" i="6"/>
  <c r="E724" i="6"/>
  <c r="J723" i="6"/>
  <c r="F723" i="6"/>
  <c r="E723" i="6"/>
  <c r="J722" i="6"/>
  <c r="F722" i="6"/>
  <c r="E722" i="6"/>
  <c r="J721" i="6"/>
  <c r="F721" i="6"/>
  <c r="E721" i="6"/>
  <c r="J720" i="6"/>
  <c r="F720" i="6"/>
  <c r="E720" i="6"/>
  <c r="J719" i="6"/>
  <c r="F719" i="6"/>
  <c r="E719" i="6"/>
  <c r="T718" i="6"/>
  <c r="K718" i="6"/>
  <c r="T710" i="6"/>
  <c r="K710" i="6"/>
  <c r="T695" i="6"/>
  <c r="K695" i="6"/>
  <c r="T693" i="6"/>
  <c r="K693" i="6"/>
  <c r="K692" i="6"/>
  <c r="M688" i="6"/>
  <c r="J688" i="6"/>
  <c r="H688" i="6"/>
  <c r="M687" i="6"/>
  <c r="J687" i="6"/>
  <c r="H687" i="6"/>
  <c r="M686" i="6"/>
  <c r="J686" i="6"/>
  <c r="H686" i="6"/>
  <c r="M685" i="6"/>
  <c r="J685" i="6"/>
  <c r="H685" i="6"/>
  <c r="M684" i="6"/>
  <c r="J684" i="6"/>
  <c r="H684" i="6"/>
  <c r="M683" i="6"/>
  <c r="J683" i="6"/>
  <c r="H683" i="6"/>
  <c r="M682" i="6"/>
  <c r="J682" i="6"/>
  <c r="H682" i="6"/>
  <c r="M681" i="6"/>
  <c r="J681" i="6"/>
  <c r="H681" i="6"/>
  <c r="M680" i="6"/>
  <c r="J680" i="6"/>
  <c r="H680" i="6"/>
  <c r="M679" i="6"/>
  <c r="J679" i="6"/>
  <c r="H679" i="6"/>
  <c r="M678" i="6"/>
  <c r="J678" i="6"/>
  <c r="H678" i="6"/>
  <c r="M677" i="6"/>
  <c r="J677" i="6"/>
  <c r="H677" i="6"/>
  <c r="M676" i="6"/>
  <c r="J676" i="6"/>
  <c r="H676" i="6"/>
  <c r="M675" i="6"/>
  <c r="J675" i="6"/>
  <c r="H675" i="6"/>
  <c r="U674" i="6"/>
  <c r="T674" i="6"/>
  <c r="K674" i="6"/>
  <c r="C674" i="6"/>
  <c r="J672" i="6"/>
  <c r="H672" i="6"/>
  <c r="J671" i="6"/>
  <c r="H671" i="6"/>
  <c r="J670" i="6"/>
  <c r="H670" i="6"/>
  <c r="J669" i="6"/>
  <c r="J668" i="6"/>
  <c r="U667" i="6"/>
  <c r="T667" i="6"/>
  <c r="K667" i="6"/>
  <c r="C667" i="6"/>
  <c r="J665" i="6"/>
  <c r="J664" i="6"/>
  <c r="J663" i="6"/>
  <c r="U662" i="6"/>
  <c r="T662" i="6"/>
  <c r="K662" i="6"/>
  <c r="C662" i="6"/>
  <c r="J660" i="6"/>
  <c r="F660" i="6"/>
  <c r="J659" i="6"/>
  <c r="F659" i="6"/>
  <c r="J658" i="6"/>
  <c r="F658" i="6"/>
  <c r="J657" i="6"/>
  <c r="F657" i="6"/>
  <c r="J656" i="6"/>
  <c r="F656" i="6"/>
  <c r="J655" i="6"/>
  <c r="F655" i="6"/>
  <c r="U654" i="6"/>
  <c r="T654" i="6"/>
  <c r="K654" i="6"/>
  <c r="C654" i="6"/>
  <c r="J653" i="6"/>
  <c r="J652" i="6"/>
  <c r="J651" i="6"/>
  <c r="J650" i="6"/>
  <c r="U649" i="6"/>
  <c r="T649" i="6"/>
  <c r="K649" i="6"/>
  <c r="C649" i="6"/>
  <c r="J647" i="6"/>
  <c r="F647" i="6"/>
  <c r="J646" i="6"/>
  <c r="F646" i="6"/>
  <c r="J645" i="6"/>
  <c r="F645" i="6"/>
  <c r="J644" i="6"/>
  <c r="F644" i="6"/>
  <c r="J643" i="6"/>
  <c r="F643" i="6"/>
  <c r="J642" i="6"/>
  <c r="F642" i="6"/>
  <c r="J641" i="6"/>
  <c r="F641" i="6"/>
  <c r="J640" i="6"/>
  <c r="F640" i="6"/>
  <c r="U639" i="6"/>
  <c r="T639" i="6"/>
  <c r="K639" i="6"/>
  <c r="C639" i="6"/>
  <c r="U634" i="6"/>
  <c r="T634" i="6"/>
  <c r="K634" i="6"/>
  <c r="C634" i="6"/>
  <c r="J632" i="6"/>
  <c r="H632" i="6"/>
  <c r="J631" i="6"/>
  <c r="H631" i="6"/>
  <c r="J630" i="6"/>
  <c r="H630" i="6"/>
  <c r="J629" i="6"/>
  <c r="H629" i="6"/>
  <c r="J628" i="6"/>
  <c r="H628" i="6"/>
  <c r="J627" i="6"/>
  <c r="H627" i="6"/>
  <c r="J626" i="6"/>
  <c r="H626" i="6"/>
  <c r="J625" i="6"/>
  <c r="H625" i="6"/>
  <c r="J624" i="6"/>
  <c r="H624" i="6"/>
  <c r="J623" i="6"/>
  <c r="H623" i="6"/>
  <c r="J622" i="6"/>
  <c r="H622" i="6"/>
  <c r="J621" i="6"/>
  <c r="H621" i="6"/>
  <c r="J620" i="6"/>
  <c r="H620" i="6"/>
  <c r="J619" i="6"/>
  <c r="H619" i="6"/>
  <c r="J618" i="6"/>
  <c r="H618" i="6"/>
  <c r="J617" i="6"/>
  <c r="H617" i="6"/>
  <c r="J616" i="6"/>
  <c r="H616" i="6"/>
  <c r="J615" i="6"/>
  <c r="H615" i="6"/>
  <c r="J614" i="6"/>
  <c r="H614" i="6"/>
  <c r="J613" i="6"/>
  <c r="H613" i="6"/>
  <c r="J612" i="6"/>
  <c r="H612" i="6"/>
  <c r="J611" i="6"/>
  <c r="H611" i="6"/>
  <c r="J610" i="6"/>
  <c r="H610" i="6"/>
  <c r="J609" i="6"/>
  <c r="H609" i="6"/>
  <c r="J608" i="6"/>
  <c r="H608" i="6"/>
  <c r="J607" i="6"/>
  <c r="H607" i="6"/>
  <c r="J606" i="6"/>
  <c r="H606" i="6"/>
  <c r="N605" i="6"/>
  <c r="O605" i="6" s="1"/>
  <c r="J605" i="6"/>
  <c r="H605" i="6"/>
  <c r="J604" i="6"/>
  <c r="H604" i="6"/>
  <c r="J603" i="6"/>
  <c r="H603" i="6"/>
  <c r="U602" i="6"/>
  <c r="T602" i="6"/>
  <c r="K602" i="6"/>
  <c r="C602" i="6"/>
  <c r="J600" i="6"/>
  <c r="F600" i="6"/>
  <c r="J599" i="6"/>
  <c r="F599" i="6"/>
  <c r="J598" i="6"/>
  <c r="F598" i="6"/>
  <c r="J597" i="6"/>
  <c r="F597" i="6"/>
  <c r="J596" i="6"/>
  <c r="F596" i="6"/>
  <c r="J595" i="6"/>
  <c r="F595" i="6"/>
  <c r="J594" i="6"/>
  <c r="F594" i="6"/>
  <c r="J593" i="6"/>
  <c r="F593" i="6"/>
  <c r="J592" i="6"/>
  <c r="F592" i="6"/>
  <c r="J591" i="6"/>
  <c r="F591" i="6"/>
  <c r="J590" i="6"/>
  <c r="F590" i="6"/>
  <c r="J589" i="6"/>
  <c r="F589" i="6"/>
  <c r="U588" i="6"/>
  <c r="T588" i="6"/>
  <c r="K588" i="6"/>
  <c r="C588" i="6"/>
  <c r="J587" i="6"/>
  <c r="H587" i="6"/>
  <c r="J586" i="6"/>
  <c r="J585" i="6"/>
  <c r="H585" i="6"/>
  <c r="J584" i="6"/>
  <c r="H584" i="6"/>
  <c r="J583" i="6"/>
  <c r="J582" i="6"/>
  <c r="J581" i="6"/>
  <c r="J580" i="6"/>
  <c r="J579" i="6"/>
  <c r="J578" i="6"/>
  <c r="J577" i="6"/>
  <c r="J576" i="6"/>
  <c r="H576" i="6"/>
  <c r="T575" i="6"/>
  <c r="K575" i="6"/>
  <c r="J572" i="6"/>
  <c r="H572" i="6"/>
  <c r="G572" i="6"/>
  <c r="F572" i="6"/>
  <c r="E572" i="6"/>
  <c r="J571" i="6"/>
  <c r="H571" i="6"/>
  <c r="G571" i="6"/>
  <c r="F571" i="6"/>
  <c r="E571" i="6"/>
  <c r="J570" i="6"/>
  <c r="H570" i="6"/>
  <c r="G570" i="6"/>
  <c r="F570" i="6"/>
  <c r="E570" i="6"/>
  <c r="J569" i="6"/>
  <c r="H569" i="6"/>
  <c r="G569" i="6"/>
  <c r="F569" i="6"/>
  <c r="E569" i="6"/>
  <c r="H568" i="6"/>
  <c r="G568" i="6"/>
  <c r="F568" i="6"/>
  <c r="E568" i="6"/>
  <c r="J567" i="6"/>
  <c r="H567" i="6"/>
  <c r="G567" i="6"/>
  <c r="F567" i="6"/>
  <c r="E567" i="6"/>
  <c r="J566" i="6"/>
  <c r="H566" i="6"/>
  <c r="G566" i="6"/>
  <c r="F566" i="6"/>
  <c r="E566" i="6"/>
  <c r="J565" i="6"/>
  <c r="H565" i="6"/>
  <c r="G565" i="6"/>
  <c r="F565" i="6"/>
  <c r="E565" i="6"/>
  <c r="J564" i="6"/>
  <c r="H564" i="6"/>
  <c r="G564" i="6"/>
  <c r="F564" i="6"/>
  <c r="E564" i="6"/>
  <c r="J563" i="6"/>
  <c r="H563" i="6"/>
  <c r="G563" i="6"/>
  <c r="F563" i="6"/>
  <c r="E563" i="6"/>
  <c r="J562" i="6"/>
  <c r="H562" i="6"/>
  <c r="G562" i="6"/>
  <c r="F562" i="6"/>
  <c r="E562" i="6"/>
  <c r="J561" i="6"/>
  <c r="H561" i="6"/>
  <c r="G561" i="6"/>
  <c r="F561" i="6"/>
  <c r="E561" i="6"/>
  <c r="H560" i="6"/>
  <c r="G560" i="6"/>
  <c r="F560" i="6"/>
  <c r="E560" i="6"/>
  <c r="J559" i="6"/>
  <c r="H559" i="6"/>
  <c r="G559" i="6"/>
  <c r="F559" i="6"/>
  <c r="E559" i="6"/>
  <c r="J558" i="6"/>
  <c r="H558" i="6"/>
  <c r="G558" i="6"/>
  <c r="F558" i="6"/>
  <c r="E558" i="6"/>
  <c r="J557" i="6"/>
  <c r="H557" i="6"/>
  <c r="G557" i="6"/>
  <c r="F557" i="6"/>
  <c r="E557" i="6"/>
  <c r="J556" i="6"/>
  <c r="H556" i="6"/>
  <c r="G556" i="6"/>
  <c r="F556" i="6"/>
  <c r="E556" i="6"/>
  <c r="H555" i="6"/>
  <c r="G555" i="6"/>
  <c r="F555" i="6"/>
  <c r="E555" i="6"/>
  <c r="J554" i="6"/>
  <c r="H554" i="6"/>
  <c r="G554" i="6"/>
  <c r="F554" i="6"/>
  <c r="E554" i="6"/>
  <c r="J553" i="6"/>
  <c r="H553" i="6"/>
  <c r="G553" i="6"/>
  <c r="F553" i="6"/>
  <c r="E553" i="6"/>
  <c r="U552" i="6"/>
  <c r="T552" i="6"/>
  <c r="K552" i="6"/>
  <c r="J551" i="6"/>
  <c r="H551" i="6"/>
  <c r="G551" i="6"/>
  <c r="F551" i="6"/>
  <c r="J550" i="6"/>
  <c r="H550" i="6"/>
  <c r="G550" i="6"/>
  <c r="F550" i="6"/>
  <c r="J549" i="6"/>
  <c r="H549" i="6"/>
  <c r="G549" i="6"/>
  <c r="F549" i="6"/>
  <c r="E549" i="6"/>
  <c r="J548" i="6"/>
  <c r="H548" i="6"/>
  <c r="G548" i="6"/>
  <c r="F548" i="6"/>
  <c r="E548" i="6"/>
  <c r="J547" i="6"/>
  <c r="H547" i="6"/>
  <c r="G547" i="6"/>
  <c r="F547" i="6"/>
  <c r="E547" i="6"/>
  <c r="J546" i="6"/>
  <c r="H546" i="6"/>
  <c r="G546" i="6"/>
  <c r="F546" i="6"/>
  <c r="E546" i="6"/>
  <c r="J545" i="6"/>
  <c r="H545" i="6"/>
  <c r="G545" i="6"/>
  <c r="F545" i="6"/>
  <c r="E545" i="6"/>
  <c r="U544" i="6"/>
  <c r="T544" i="6"/>
  <c r="K544" i="6"/>
  <c r="J542" i="6"/>
  <c r="F542" i="6"/>
  <c r="J541" i="6"/>
  <c r="J540" i="6"/>
  <c r="I540" i="6"/>
  <c r="J538" i="6"/>
  <c r="H538" i="6"/>
  <c r="G538" i="6"/>
  <c r="F538" i="6"/>
  <c r="E538" i="6"/>
  <c r="J537" i="6"/>
  <c r="H537" i="6"/>
  <c r="G537" i="6"/>
  <c r="F537" i="6"/>
  <c r="E537" i="6"/>
  <c r="J536" i="6"/>
  <c r="H536" i="6"/>
  <c r="G536" i="6"/>
  <c r="F536" i="6"/>
  <c r="E536" i="6"/>
  <c r="J535" i="6"/>
  <c r="H535" i="6"/>
  <c r="G535" i="6"/>
  <c r="F535" i="6"/>
  <c r="E535" i="6"/>
  <c r="J534" i="6"/>
  <c r="H534" i="6"/>
  <c r="G534" i="6"/>
  <c r="F534" i="6"/>
  <c r="E534" i="6"/>
  <c r="J533" i="6"/>
  <c r="H533" i="6"/>
  <c r="G533" i="6"/>
  <c r="F533" i="6"/>
  <c r="E533" i="6"/>
  <c r="J532" i="6"/>
  <c r="H532" i="6"/>
  <c r="G532" i="6"/>
  <c r="F532" i="6"/>
  <c r="E532" i="6"/>
  <c r="J531" i="6"/>
  <c r="H531" i="6"/>
  <c r="G531" i="6"/>
  <c r="F531" i="6"/>
  <c r="E531" i="6"/>
  <c r="J530" i="6"/>
  <c r="H530" i="6"/>
  <c r="G530" i="6"/>
  <c r="F530" i="6"/>
  <c r="E530" i="6"/>
  <c r="J529" i="6"/>
  <c r="H529" i="6"/>
  <c r="G529" i="6"/>
  <c r="F529" i="6"/>
  <c r="E529" i="6"/>
  <c r="J528" i="6"/>
  <c r="H528" i="6"/>
  <c r="G528" i="6"/>
  <c r="F528" i="6"/>
  <c r="E528" i="6"/>
  <c r="J527" i="6"/>
  <c r="H527" i="6"/>
  <c r="G527" i="6"/>
  <c r="F527" i="6"/>
  <c r="E527" i="6"/>
  <c r="J526" i="6"/>
  <c r="H526" i="6"/>
  <c r="G526" i="6"/>
  <c r="F526" i="6"/>
  <c r="E526" i="6"/>
  <c r="J525" i="6"/>
  <c r="H525" i="6"/>
  <c r="G525" i="6"/>
  <c r="F525" i="6"/>
  <c r="E525" i="6"/>
  <c r="J524" i="6"/>
  <c r="H524" i="6"/>
  <c r="G524" i="6"/>
  <c r="F524" i="6"/>
  <c r="E524" i="6"/>
  <c r="J523" i="6"/>
  <c r="H523" i="6"/>
  <c r="G523" i="6"/>
  <c r="F523" i="6"/>
  <c r="E523" i="6"/>
  <c r="J522" i="6"/>
  <c r="H522" i="6"/>
  <c r="G522" i="6"/>
  <c r="F522" i="6"/>
  <c r="E522" i="6"/>
  <c r="J521" i="6"/>
  <c r="H521" i="6"/>
  <c r="G521" i="6"/>
  <c r="F521" i="6"/>
  <c r="E521" i="6"/>
  <c r="U520" i="6"/>
  <c r="T520" i="6"/>
  <c r="K520" i="6"/>
  <c r="J518" i="6"/>
  <c r="H518" i="6"/>
  <c r="G518" i="6"/>
  <c r="F518" i="6"/>
  <c r="E518" i="6"/>
  <c r="J517" i="6"/>
  <c r="H517" i="6"/>
  <c r="G517" i="6"/>
  <c r="F517" i="6"/>
  <c r="E517" i="6"/>
  <c r="J516" i="6"/>
  <c r="H516" i="6"/>
  <c r="G516" i="6"/>
  <c r="F516" i="6"/>
  <c r="E516" i="6"/>
  <c r="J515" i="6"/>
  <c r="H515" i="6"/>
  <c r="G515" i="6"/>
  <c r="F515" i="6"/>
  <c r="E515" i="6"/>
  <c r="U514" i="6"/>
  <c r="T514" i="6"/>
  <c r="K514" i="6"/>
  <c r="J513" i="6"/>
  <c r="I513" i="6"/>
  <c r="H513" i="6"/>
  <c r="G513" i="6"/>
  <c r="F513" i="6"/>
  <c r="E513" i="6"/>
  <c r="J512" i="6"/>
  <c r="F512" i="6"/>
  <c r="J511" i="6"/>
  <c r="J510" i="6"/>
  <c r="J509" i="6"/>
  <c r="H509" i="6"/>
  <c r="J508" i="6"/>
  <c r="J507" i="6"/>
  <c r="J506" i="6"/>
  <c r="H506" i="6"/>
  <c r="G506" i="6"/>
  <c r="F506" i="6"/>
  <c r="E506" i="6"/>
  <c r="J505" i="6"/>
  <c r="H505" i="6"/>
  <c r="G505" i="6"/>
  <c r="F505" i="6"/>
  <c r="E505" i="6"/>
  <c r="J504" i="6"/>
  <c r="H504" i="6"/>
  <c r="G504" i="6"/>
  <c r="F504" i="6"/>
  <c r="E504" i="6"/>
  <c r="J503" i="6"/>
  <c r="H503" i="6"/>
  <c r="G503" i="6"/>
  <c r="F503" i="6"/>
  <c r="E503" i="6"/>
  <c r="J502" i="6"/>
  <c r="H502" i="6"/>
  <c r="G502" i="6"/>
  <c r="F502" i="6"/>
  <c r="E502" i="6"/>
  <c r="J501" i="6"/>
  <c r="H501" i="6"/>
  <c r="G501" i="6"/>
  <c r="F501" i="6"/>
  <c r="E501" i="6"/>
  <c r="J500" i="6"/>
  <c r="H500" i="6"/>
  <c r="G500" i="6"/>
  <c r="F500" i="6"/>
  <c r="E500" i="6"/>
  <c r="J499" i="6"/>
  <c r="H499" i="6"/>
  <c r="G499" i="6"/>
  <c r="F499" i="6"/>
  <c r="E499" i="6"/>
  <c r="J498" i="6"/>
  <c r="H498" i="6"/>
  <c r="G498" i="6"/>
  <c r="F498" i="6"/>
  <c r="E498" i="6"/>
  <c r="J497" i="6"/>
  <c r="H497" i="6"/>
  <c r="G497" i="6"/>
  <c r="F497" i="6"/>
  <c r="E497" i="6"/>
  <c r="J496" i="6"/>
  <c r="H496" i="6"/>
  <c r="G496" i="6"/>
  <c r="F496" i="6"/>
  <c r="E496" i="6"/>
  <c r="J495" i="6"/>
  <c r="H495" i="6"/>
  <c r="G495" i="6"/>
  <c r="F495" i="6"/>
  <c r="E495" i="6"/>
  <c r="J494" i="6"/>
  <c r="H494" i="6"/>
  <c r="G494" i="6"/>
  <c r="F494" i="6"/>
  <c r="E494" i="6"/>
  <c r="J493" i="6"/>
  <c r="H493" i="6"/>
  <c r="G493" i="6"/>
  <c r="F493" i="6"/>
  <c r="E493" i="6"/>
  <c r="J492" i="6"/>
  <c r="H492" i="6"/>
  <c r="G492" i="6"/>
  <c r="F492" i="6"/>
  <c r="E492" i="6"/>
  <c r="J491" i="6"/>
  <c r="H491" i="6"/>
  <c r="G491" i="6"/>
  <c r="F491" i="6"/>
  <c r="E491" i="6"/>
  <c r="J490" i="6"/>
  <c r="H490" i="6"/>
  <c r="G490" i="6"/>
  <c r="F490" i="6"/>
  <c r="E490" i="6"/>
  <c r="J489" i="6"/>
  <c r="H489" i="6"/>
  <c r="G489" i="6"/>
  <c r="F489" i="6"/>
  <c r="E489" i="6"/>
  <c r="J488" i="6"/>
  <c r="H488" i="6"/>
  <c r="G488" i="6"/>
  <c r="F488" i="6"/>
  <c r="E488" i="6"/>
  <c r="J487" i="6"/>
  <c r="H487" i="6"/>
  <c r="G487" i="6"/>
  <c r="F487" i="6"/>
  <c r="E487" i="6"/>
  <c r="U485" i="6"/>
  <c r="T485" i="6"/>
  <c r="K485" i="6"/>
  <c r="J483" i="6"/>
  <c r="H483" i="6"/>
  <c r="G483" i="6"/>
  <c r="F483" i="6"/>
  <c r="E483" i="6"/>
  <c r="J482" i="6"/>
  <c r="H482" i="6"/>
  <c r="G482" i="6"/>
  <c r="F482" i="6"/>
  <c r="E482" i="6"/>
  <c r="J481" i="6"/>
  <c r="H481" i="6"/>
  <c r="G481" i="6"/>
  <c r="F481" i="6"/>
  <c r="E481" i="6"/>
  <c r="J480" i="6"/>
  <c r="H480" i="6"/>
  <c r="G480" i="6"/>
  <c r="F480" i="6"/>
  <c r="E480" i="6"/>
  <c r="U479" i="6"/>
  <c r="T479" i="6"/>
  <c r="K479" i="6"/>
  <c r="J478" i="6"/>
  <c r="J477" i="6"/>
  <c r="I477" i="6"/>
  <c r="E477" i="6"/>
  <c r="U476" i="6"/>
  <c r="T476" i="6"/>
  <c r="K476" i="6"/>
  <c r="J474" i="6"/>
  <c r="H474" i="6"/>
  <c r="G474" i="6"/>
  <c r="F474" i="6"/>
  <c r="E474" i="6"/>
  <c r="J473" i="6"/>
  <c r="H473" i="6"/>
  <c r="G473" i="6"/>
  <c r="F473" i="6"/>
  <c r="E473" i="6"/>
  <c r="J472" i="6"/>
  <c r="H472" i="6"/>
  <c r="G472" i="6"/>
  <c r="F472" i="6"/>
  <c r="E472" i="6"/>
  <c r="J471" i="6"/>
  <c r="H471" i="6"/>
  <c r="G471" i="6"/>
  <c r="F471" i="6"/>
  <c r="E471" i="6"/>
  <c r="J470" i="6"/>
  <c r="H470" i="6"/>
  <c r="G470" i="6"/>
  <c r="F470" i="6"/>
  <c r="E470" i="6"/>
  <c r="J469" i="6"/>
  <c r="H469" i="6"/>
  <c r="G469" i="6"/>
  <c r="F469" i="6"/>
  <c r="E469" i="6"/>
  <c r="J468" i="6"/>
  <c r="H468" i="6"/>
  <c r="G468" i="6"/>
  <c r="F468" i="6"/>
  <c r="E468" i="6"/>
  <c r="J467" i="6"/>
  <c r="H467" i="6"/>
  <c r="G467" i="6"/>
  <c r="F467" i="6"/>
  <c r="E467" i="6"/>
  <c r="J466" i="6"/>
  <c r="H466" i="6"/>
  <c r="G466" i="6"/>
  <c r="F466" i="6"/>
  <c r="E466" i="6"/>
  <c r="J465" i="6"/>
  <c r="H465" i="6"/>
  <c r="G465" i="6"/>
  <c r="F465" i="6"/>
  <c r="E465" i="6"/>
  <c r="J464" i="6"/>
  <c r="H464" i="6"/>
  <c r="G464" i="6"/>
  <c r="F464" i="6"/>
  <c r="E464" i="6"/>
  <c r="J463" i="6"/>
  <c r="H463" i="6"/>
  <c r="G463" i="6"/>
  <c r="F463" i="6"/>
  <c r="E463" i="6"/>
  <c r="J462" i="6"/>
  <c r="H462" i="6"/>
  <c r="G462" i="6"/>
  <c r="F462" i="6"/>
  <c r="E462" i="6"/>
  <c r="J461" i="6"/>
  <c r="H461" i="6"/>
  <c r="G461" i="6"/>
  <c r="F461" i="6"/>
  <c r="E461" i="6"/>
  <c r="J460" i="6"/>
  <c r="H460" i="6"/>
  <c r="G460" i="6"/>
  <c r="F460" i="6"/>
  <c r="E460" i="6"/>
  <c r="J459" i="6"/>
  <c r="H459" i="6"/>
  <c r="G459" i="6"/>
  <c r="F459" i="6"/>
  <c r="E459" i="6"/>
  <c r="J458" i="6"/>
  <c r="H458" i="6"/>
  <c r="G458" i="6"/>
  <c r="F458" i="6"/>
  <c r="E458" i="6"/>
  <c r="J457" i="6"/>
  <c r="H457" i="6"/>
  <c r="G457" i="6"/>
  <c r="F457" i="6"/>
  <c r="E457" i="6"/>
  <c r="J456" i="6"/>
  <c r="H456" i="6"/>
  <c r="G456" i="6"/>
  <c r="F456" i="6"/>
  <c r="E456" i="6"/>
  <c r="J455" i="6"/>
  <c r="H455" i="6"/>
  <c r="G455" i="6"/>
  <c r="F455" i="6"/>
  <c r="E455" i="6"/>
  <c r="J454" i="6"/>
  <c r="H454" i="6"/>
  <c r="G454" i="6"/>
  <c r="F454" i="6"/>
  <c r="E454" i="6"/>
  <c r="J453" i="6"/>
  <c r="H453" i="6"/>
  <c r="G453" i="6"/>
  <c r="F453" i="6"/>
  <c r="E453" i="6"/>
  <c r="J452" i="6"/>
  <c r="H452" i="6"/>
  <c r="G452" i="6"/>
  <c r="F452" i="6"/>
  <c r="E452" i="6"/>
  <c r="J451" i="6"/>
  <c r="H451" i="6"/>
  <c r="G451" i="6"/>
  <c r="F451" i="6"/>
  <c r="E451" i="6"/>
  <c r="J450" i="6"/>
  <c r="H450" i="6"/>
  <c r="G450" i="6"/>
  <c r="F450" i="6"/>
  <c r="E450" i="6"/>
  <c r="J449" i="6"/>
  <c r="H449" i="6"/>
  <c r="G449" i="6"/>
  <c r="F449" i="6"/>
  <c r="E449" i="6"/>
  <c r="J448" i="6"/>
  <c r="H448" i="6"/>
  <c r="G448" i="6"/>
  <c r="F448" i="6"/>
  <c r="E448" i="6"/>
  <c r="J447" i="6"/>
  <c r="H447" i="6"/>
  <c r="G447" i="6"/>
  <c r="F447" i="6"/>
  <c r="E447" i="6"/>
  <c r="J446" i="6"/>
  <c r="H446" i="6"/>
  <c r="G446" i="6"/>
  <c r="F446" i="6"/>
  <c r="E446" i="6"/>
  <c r="J445" i="6"/>
  <c r="H445" i="6"/>
  <c r="G445" i="6"/>
  <c r="F445" i="6"/>
  <c r="E445" i="6"/>
  <c r="J444" i="6"/>
  <c r="I444" i="6"/>
  <c r="H444" i="6"/>
  <c r="G444" i="6"/>
  <c r="F444" i="6"/>
  <c r="E444" i="6"/>
  <c r="J443" i="6"/>
  <c r="I443" i="6"/>
  <c r="H443" i="6"/>
  <c r="G443" i="6"/>
  <c r="F443" i="6"/>
  <c r="E443" i="6"/>
  <c r="U442" i="6"/>
  <c r="T442" i="6"/>
  <c r="K442" i="6"/>
  <c r="J440" i="6"/>
  <c r="H440" i="6"/>
  <c r="G440" i="6"/>
  <c r="F440" i="6"/>
  <c r="E440" i="6"/>
  <c r="J439" i="6"/>
  <c r="H439" i="6"/>
  <c r="G439" i="6"/>
  <c r="F439" i="6"/>
  <c r="E439" i="6"/>
  <c r="J438" i="6"/>
  <c r="H438" i="6"/>
  <c r="G438" i="6"/>
  <c r="F438" i="6"/>
  <c r="E438" i="6"/>
  <c r="J437" i="6"/>
  <c r="H437" i="6"/>
  <c r="G437" i="6"/>
  <c r="F437" i="6"/>
  <c r="E437" i="6"/>
  <c r="L436" i="6"/>
  <c r="M436" i="6" s="1"/>
  <c r="J436" i="6"/>
  <c r="H436" i="6"/>
  <c r="G436" i="6"/>
  <c r="F436" i="6"/>
  <c r="E436" i="6"/>
  <c r="J435" i="6"/>
  <c r="H435" i="6"/>
  <c r="G435" i="6"/>
  <c r="F435" i="6"/>
  <c r="E435" i="6"/>
  <c r="J434" i="6"/>
  <c r="H434" i="6"/>
  <c r="G434" i="6"/>
  <c r="F434" i="6"/>
  <c r="E434" i="6"/>
  <c r="J433" i="6"/>
  <c r="H433" i="6"/>
  <c r="G433" i="6"/>
  <c r="F433" i="6"/>
  <c r="E433" i="6"/>
  <c r="J432" i="6"/>
  <c r="H432" i="6"/>
  <c r="G432" i="6"/>
  <c r="F432" i="6"/>
  <c r="E432" i="6"/>
  <c r="J431" i="6"/>
  <c r="H431" i="6"/>
  <c r="G431" i="6"/>
  <c r="F431" i="6"/>
  <c r="E431" i="6"/>
  <c r="J430" i="6"/>
  <c r="H430" i="6"/>
  <c r="G430" i="6"/>
  <c r="F430" i="6"/>
  <c r="E430" i="6"/>
  <c r="J429" i="6"/>
  <c r="H429" i="6"/>
  <c r="G429" i="6"/>
  <c r="F429" i="6"/>
  <c r="E429" i="6"/>
  <c r="J428" i="6"/>
  <c r="H428" i="6"/>
  <c r="G428" i="6"/>
  <c r="F428" i="6"/>
  <c r="E428" i="6"/>
  <c r="J427" i="6"/>
  <c r="H427" i="6"/>
  <c r="G427" i="6"/>
  <c r="F427" i="6"/>
  <c r="E427" i="6"/>
  <c r="J426" i="6"/>
  <c r="H426" i="6"/>
  <c r="G426" i="6"/>
  <c r="F426" i="6"/>
  <c r="E426" i="6"/>
  <c r="U425" i="6"/>
  <c r="T425" i="6"/>
  <c r="K425" i="6"/>
  <c r="J424" i="6"/>
  <c r="J423" i="6"/>
  <c r="G423" i="6"/>
  <c r="F423" i="6"/>
  <c r="E423" i="6"/>
  <c r="J422" i="6"/>
  <c r="J421" i="6"/>
  <c r="G421" i="6"/>
  <c r="F421" i="6"/>
  <c r="E421" i="6"/>
  <c r="J420" i="6"/>
  <c r="G420" i="6"/>
  <c r="F420" i="6"/>
  <c r="E420" i="6"/>
  <c r="J419" i="6"/>
  <c r="G419" i="6"/>
  <c r="F419" i="6"/>
  <c r="E419" i="6"/>
  <c r="J418" i="6"/>
  <c r="G418" i="6"/>
  <c r="F418" i="6"/>
  <c r="E418" i="6"/>
  <c r="J417" i="6"/>
  <c r="G417" i="6"/>
  <c r="F417" i="6"/>
  <c r="E417" i="6"/>
  <c r="J416" i="6"/>
  <c r="G416" i="6"/>
  <c r="F416" i="6"/>
  <c r="E416" i="6"/>
  <c r="J415" i="6"/>
  <c r="I415" i="6"/>
  <c r="G415" i="6"/>
  <c r="F415" i="6"/>
  <c r="E415" i="6"/>
  <c r="J414" i="6"/>
  <c r="I414" i="6"/>
  <c r="G414" i="6"/>
  <c r="F414" i="6"/>
  <c r="E414" i="6"/>
  <c r="J413" i="6"/>
  <c r="I413" i="6"/>
  <c r="H413" i="6"/>
  <c r="G413" i="6"/>
  <c r="F413" i="6"/>
  <c r="E413" i="6"/>
  <c r="U412" i="6"/>
  <c r="T412" i="6"/>
  <c r="K412" i="6"/>
  <c r="J411" i="6"/>
  <c r="I411" i="6"/>
  <c r="G411" i="6"/>
  <c r="F411" i="6"/>
  <c r="E411" i="6"/>
  <c r="J410" i="6"/>
  <c r="I410" i="6"/>
  <c r="H410" i="6"/>
  <c r="G410" i="6"/>
  <c r="F410" i="6"/>
  <c r="E410" i="6"/>
  <c r="J409" i="6"/>
  <c r="I409" i="6"/>
  <c r="H409" i="6"/>
  <c r="G409" i="6"/>
  <c r="F409" i="6"/>
  <c r="E409" i="6"/>
  <c r="L408" i="6"/>
  <c r="M408" i="6" s="1"/>
  <c r="J408" i="6"/>
  <c r="I408" i="6"/>
  <c r="H408" i="6"/>
  <c r="G408" i="6"/>
  <c r="F408" i="6"/>
  <c r="E408" i="6"/>
  <c r="J407" i="6"/>
  <c r="I407" i="6"/>
  <c r="H407" i="6"/>
  <c r="G407" i="6"/>
  <c r="F407" i="6"/>
  <c r="E407" i="6"/>
  <c r="J406" i="6"/>
  <c r="I406" i="6"/>
  <c r="H406" i="6"/>
  <c r="G406" i="6"/>
  <c r="F406" i="6"/>
  <c r="E406" i="6"/>
  <c r="J405" i="6"/>
  <c r="I405" i="6"/>
  <c r="H405" i="6"/>
  <c r="G405" i="6"/>
  <c r="F405" i="6"/>
  <c r="E405" i="6"/>
  <c r="J404" i="6"/>
  <c r="I404" i="6"/>
  <c r="H404" i="6"/>
  <c r="G404" i="6"/>
  <c r="F404" i="6"/>
  <c r="E404" i="6"/>
  <c r="N403" i="6"/>
  <c r="O403" i="6" s="1"/>
  <c r="J403" i="6"/>
  <c r="I403" i="6"/>
  <c r="H403" i="6"/>
  <c r="G403" i="6"/>
  <c r="F403" i="6"/>
  <c r="E403" i="6"/>
  <c r="J402" i="6"/>
  <c r="I402" i="6"/>
  <c r="H402" i="6"/>
  <c r="G402" i="6"/>
  <c r="F402" i="6"/>
  <c r="E402" i="6"/>
  <c r="J401" i="6"/>
  <c r="I401" i="6"/>
  <c r="H401" i="6"/>
  <c r="G401" i="6"/>
  <c r="F401" i="6"/>
  <c r="E401" i="6"/>
  <c r="J400" i="6"/>
  <c r="I400" i="6"/>
  <c r="H400" i="6"/>
  <c r="G400" i="6"/>
  <c r="F400" i="6"/>
  <c r="E400" i="6"/>
  <c r="J399" i="6"/>
  <c r="I399" i="6"/>
  <c r="H399" i="6"/>
  <c r="G399" i="6"/>
  <c r="F399" i="6"/>
  <c r="E399" i="6"/>
  <c r="J398" i="6"/>
  <c r="I398" i="6"/>
  <c r="H398" i="6"/>
  <c r="G398" i="6"/>
  <c r="F398" i="6"/>
  <c r="E398" i="6"/>
  <c r="J397" i="6"/>
  <c r="I397" i="6"/>
  <c r="H397" i="6"/>
  <c r="G397" i="6"/>
  <c r="F397" i="6"/>
  <c r="E397" i="6"/>
  <c r="J396" i="6"/>
  <c r="I396" i="6"/>
  <c r="H396" i="6"/>
  <c r="G396" i="6"/>
  <c r="F396" i="6"/>
  <c r="E396" i="6"/>
  <c r="J395" i="6"/>
  <c r="I395" i="6"/>
  <c r="H395" i="6"/>
  <c r="G395" i="6"/>
  <c r="F395" i="6"/>
  <c r="E395" i="6"/>
  <c r="J394" i="6"/>
  <c r="I394" i="6"/>
  <c r="H394" i="6"/>
  <c r="G394" i="6"/>
  <c r="F394" i="6"/>
  <c r="E394" i="6"/>
  <c r="J393" i="6"/>
  <c r="I393" i="6"/>
  <c r="H393" i="6"/>
  <c r="G393" i="6"/>
  <c r="F393" i="6"/>
  <c r="E393" i="6"/>
  <c r="J392" i="6"/>
  <c r="I392" i="6"/>
  <c r="H392" i="6"/>
  <c r="G392" i="6"/>
  <c r="F392" i="6"/>
  <c r="E392" i="6"/>
  <c r="J391" i="6"/>
  <c r="I391" i="6"/>
  <c r="H391" i="6"/>
  <c r="G391" i="6"/>
  <c r="F391" i="6"/>
  <c r="E391" i="6"/>
  <c r="J390" i="6"/>
  <c r="I390" i="6"/>
  <c r="H390" i="6"/>
  <c r="G390" i="6"/>
  <c r="F390" i="6"/>
  <c r="E390" i="6"/>
  <c r="J389" i="6"/>
  <c r="I389" i="6"/>
  <c r="H389" i="6"/>
  <c r="G389" i="6"/>
  <c r="F389" i="6"/>
  <c r="E389" i="6"/>
  <c r="J388" i="6"/>
  <c r="I388" i="6"/>
  <c r="H388" i="6"/>
  <c r="G388" i="6"/>
  <c r="F388" i="6"/>
  <c r="E388" i="6"/>
  <c r="N387" i="6"/>
  <c r="O387" i="6" s="1"/>
  <c r="J387" i="6"/>
  <c r="I387" i="6"/>
  <c r="H387" i="6"/>
  <c r="G387" i="6"/>
  <c r="F387" i="6"/>
  <c r="E387" i="6"/>
  <c r="J386" i="6"/>
  <c r="I386" i="6"/>
  <c r="H386" i="6"/>
  <c r="G386" i="6"/>
  <c r="F386" i="6"/>
  <c r="E386" i="6"/>
  <c r="J385" i="6"/>
  <c r="I385" i="6"/>
  <c r="H385" i="6"/>
  <c r="G385" i="6"/>
  <c r="F385" i="6"/>
  <c r="E385" i="6"/>
  <c r="J384" i="6"/>
  <c r="I384" i="6"/>
  <c r="H384" i="6"/>
  <c r="G384" i="6"/>
  <c r="F384" i="6"/>
  <c r="E384" i="6"/>
  <c r="J383" i="6"/>
  <c r="I383" i="6"/>
  <c r="H383" i="6"/>
  <c r="G383" i="6"/>
  <c r="F383" i="6"/>
  <c r="E383" i="6"/>
  <c r="J382" i="6"/>
  <c r="I382" i="6"/>
  <c r="H382" i="6"/>
  <c r="G382" i="6"/>
  <c r="F382" i="6"/>
  <c r="E382" i="6"/>
  <c r="J381" i="6"/>
  <c r="I381" i="6"/>
  <c r="H381" i="6"/>
  <c r="G381" i="6"/>
  <c r="F381" i="6"/>
  <c r="E381" i="6"/>
  <c r="J380" i="6"/>
  <c r="I380" i="6"/>
  <c r="H380" i="6"/>
  <c r="G380" i="6"/>
  <c r="F380" i="6"/>
  <c r="E380" i="6"/>
  <c r="I379" i="6"/>
  <c r="H379" i="6"/>
  <c r="G379" i="6"/>
  <c r="F379" i="6"/>
  <c r="E379" i="6"/>
  <c r="J378" i="6"/>
  <c r="I378" i="6"/>
  <c r="H378" i="6"/>
  <c r="G378" i="6"/>
  <c r="F378" i="6"/>
  <c r="E378" i="6"/>
  <c r="J377" i="6"/>
  <c r="I377" i="6"/>
  <c r="H377" i="6"/>
  <c r="G377" i="6"/>
  <c r="F377" i="6"/>
  <c r="E377" i="6"/>
  <c r="J376" i="6"/>
  <c r="I376" i="6"/>
  <c r="H376" i="6"/>
  <c r="G376" i="6"/>
  <c r="F376" i="6"/>
  <c r="E376" i="6"/>
  <c r="J375" i="6"/>
  <c r="I375" i="6"/>
  <c r="H375" i="6"/>
  <c r="G375" i="6"/>
  <c r="F375" i="6"/>
  <c r="E375" i="6"/>
  <c r="J374" i="6"/>
  <c r="I374" i="6"/>
  <c r="H374" i="6"/>
  <c r="G374" i="6"/>
  <c r="F374" i="6"/>
  <c r="E374" i="6"/>
  <c r="J373" i="6"/>
  <c r="I373" i="6"/>
  <c r="H373" i="6"/>
  <c r="G373" i="6"/>
  <c r="F373" i="6"/>
  <c r="E373" i="6"/>
  <c r="J372" i="6"/>
  <c r="I372" i="6"/>
  <c r="H372" i="6"/>
  <c r="G372" i="6"/>
  <c r="F372" i="6"/>
  <c r="E372" i="6"/>
  <c r="J371" i="6"/>
  <c r="I371" i="6"/>
  <c r="H371" i="6"/>
  <c r="G371" i="6"/>
  <c r="F371" i="6"/>
  <c r="E371" i="6"/>
  <c r="J370" i="6"/>
  <c r="I370" i="6"/>
  <c r="H370" i="6"/>
  <c r="G370" i="6"/>
  <c r="F370" i="6"/>
  <c r="E370" i="6"/>
  <c r="J369" i="6"/>
  <c r="I369" i="6"/>
  <c r="H369" i="6"/>
  <c r="G369" i="6"/>
  <c r="F369" i="6"/>
  <c r="E369" i="6"/>
  <c r="K367" i="6"/>
  <c r="J364" i="6"/>
  <c r="J363" i="6"/>
  <c r="J362" i="6"/>
  <c r="J361" i="6"/>
  <c r="J359" i="6"/>
  <c r="J358" i="6"/>
  <c r="J357" i="6"/>
  <c r="J356" i="6"/>
  <c r="J355" i="6"/>
  <c r="J354" i="6"/>
  <c r="J353" i="6"/>
  <c r="J351" i="6"/>
  <c r="J350" i="6"/>
  <c r="J349" i="6"/>
  <c r="J348" i="6"/>
  <c r="J347" i="6"/>
  <c r="N346" i="6"/>
  <c r="O346" i="6" s="1"/>
  <c r="J346" i="6"/>
  <c r="U344" i="6"/>
  <c r="T344" i="6"/>
  <c r="K344" i="6"/>
  <c r="U343" i="6"/>
  <c r="T343" i="6"/>
  <c r="J343" i="6"/>
  <c r="F343" i="6"/>
  <c r="U342" i="6"/>
  <c r="T342" i="6"/>
  <c r="J342" i="6"/>
  <c r="U341" i="6"/>
  <c r="T341" i="6"/>
  <c r="J341" i="6"/>
  <c r="F341" i="6"/>
  <c r="U340" i="6"/>
  <c r="T340" i="6"/>
  <c r="J340" i="6"/>
  <c r="U339" i="6"/>
  <c r="T339" i="6"/>
  <c r="J339" i="6"/>
  <c r="U338" i="6"/>
  <c r="T338" i="6"/>
  <c r="J338" i="6"/>
  <c r="U337" i="6"/>
  <c r="T337" i="6"/>
  <c r="J337" i="6"/>
  <c r="U336" i="6"/>
  <c r="T336" i="6"/>
  <c r="K336" i="6"/>
  <c r="U335" i="6"/>
  <c r="T335" i="6"/>
  <c r="J335" i="6"/>
  <c r="U334" i="6"/>
  <c r="T334" i="6"/>
  <c r="J334" i="6"/>
  <c r="U333" i="6"/>
  <c r="T333" i="6"/>
  <c r="J333" i="6"/>
  <c r="U332" i="6"/>
  <c r="T332" i="6"/>
  <c r="J332" i="6"/>
  <c r="U331" i="6"/>
  <c r="T331" i="6"/>
  <c r="J331" i="6"/>
  <c r="U330" i="6"/>
  <c r="T330" i="6"/>
  <c r="J330" i="6"/>
  <c r="U329" i="6"/>
  <c r="T329" i="6"/>
  <c r="J329" i="6"/>
  <c r="U328" i="6"/>
  <c r="T328" i="6"/>
  <c r="J328" i="6"/>
  <c r="U327" i="6"/>
  <c r="T327" i="6"/>
  <c r="J327" i="6"/>
  <c r="U326" i="6"/>
  <c r="T326" i="6"/>
  <c r="J326" i="6"/>
  <c r="U325" i="6"/>
  <c r="T325" i="6"/>
  <c r="J325" i="6"/>
  <c r="U324" i="6"/>
  <c r="T324" i="6"/>
  <c r="J324" i="6"/>
  <c r="U323" i="6"/>
  <c r="T323" i="6"/>
  <c r="J323" i="6"/>
  <c r="U322" i="6"/>
  <c r="T322" i="6"/>
  <c r="J322" i="6"/>
  <c r="U321" i="6"/>
  <c r="T321" i="6"/>
  <c r="U320" i="6"/>
  <c r="T320" i="6"/>
  <c r="J320" i="6"/>
  <c r="U319" i="6"/>
  <c r="T319" i="6"/>
  <c r="J319" i="6"/>
  <c r="U318" i="6"/>
  <c r="T318" i="6"/>
  <c r="J318" i="6"/>
  <c r="U317" i="6"/>
  <c r="T317" i="6"/>
  <c r="J317" i="6"/>
  <c r="U316" i="6"/>
  <c r="T316" i="6"/>
  <c r="J316" i="6"/>
  <c r="U315" i="6"/>
  <c r="T315" i="6"/>
  <c r="J315" i="6"/>
  <c r="E315" i="6"/>
  <c r="U314" i="6"/>
  <c r="T314" i="6"/>
  <c r="J314" i="6"/>
  <c r="U313" i="6"/>
  <c r="T313" i="6"/>
  <c r="J313" i="6"/>
  <c r="U312" i="6"/>
  <c r="T312" i="6"/>
  <c r="J312" i="6"/>
  <c r="U311" i="6"/>
  <c r="T311" i="6"/>
  <c r="J311" i="6"/>
  <c r="U310" i="6"/>
  <c r="T310" i="6"/>
  <c r="J310" i="6"/>
  <c r="U309" i="6"/>
  <c r="T309" i="6"/>
  <c r="J309" i="6"/>
  <c r="U308" i="6"/>
  <c r="T308" i="6"/>
  <c r="J308" i="6"/>
  <c r="U307" i="6"/>
  <c r="T307" i="6"/>
  <c r="J307" i="6"/>
  <c r="U306" i="6"/>
  <c r="T306" i="6"/>
  <c r="J306" i="6"/>
  <c r="U305" i="6"/>
  <c r="T305" i="6"/>
  <c r="J305" i="6"/>
  <c r="U304" i="6"/>
  <c r="T304" i="6"/>
  <c r="J304" i="6"/>
  <c r="H304" i="6"/>
  <c r="U303" i="6"/>
  <c r="T303" i="6"/>
  <c r="U302" i="6"/>
  <c r="T302" i="6"/>
  <c r="K302" i="6"/>
  <c r="U301" i="6"/>
  <c r="T301" i="6"/>
  <c r="U300" i="6"/>
  <c r="T300" i="6"/>
  <c r="J300" i="6"/>
  <c r="H300" i="6"/>
  <c r="U299" i="6"/>
  <c r="T299" i="6"/>
  <c r="J299" i="6"/>
  <c r="H299" i="6"/>
  <c r="U298" i="6"/>
  <c r="T298" i="6"/>
  <c r="J298" i="6"/>
  <c r="H298" i="6"/>
  <c r="U297" i="6"/>
  <c r="T297" i="6"/>
  <c r="J297" i="6"/>
  <c r="H297" i="6"/>
  <c r="U296" i="6"/>
  <c r="T296" i="6"/>
  <c r="K296" i="6"/>
  <c r="U295" i="6"/>
  <c r="T295" i="6"/>
  <c r="J295" i="6"/>
  <c r="U294" i="6"/>
  <c r="T294" i="6"/>
  <c r="J294" i="6"/>
  <c r="U293" i="6"/>
  <c r="T293" i="6"/>
  <c r="J293" i="6"/>
  <c r="U292" i="6"/>
  <c r="T292" i="6"/>
  <c r="J292" i="6"/>
  <c r="U291" i="6"/>
  <c r="T291" i="6"/>
  <c r="J291" i="6"/>
  <c r="U290" i="6"/>
  <c r="T290" i="6"/>
  <c r="J290" i="6"/>
  <c r="U289" i="6"/>
  <c r="T289" i="6"/>
  <c r="J289" i="6"/>
  <c r="U288" i="6"/>
  <c r="T288" i="6"/>
  <c r="J288" i="6"/>
  <c r="U287" i="6"/>
  <c r="T287" i="6"/>
  <c r="U286" i="6"/>
  <c r="T286" i="6"/>
  <c r="J286" i="6"/>
  <c r="U285" i="6"/>
  <c r="T285" i="6"/>
  <c r="J285" i="6"/>
  <c r="E285" i="6"/>
  <c r="U284" i="6"/>
  <c r="T284" i="6"/>
  <c r="J284" i="6"/>
  <c r="E284" i="6"/>
  <c r="U283" i="6"/>
  <c r="T283" i="6"/>
  <c r="J283" i="6"/>
  <c r="E283" i="6"/>
  <c r="U282" i="6"/>
  <c r="T282" i="6"/>
  <c r="J282" i="6"/>
  <c r="E282" i="6"/>
  <c r="U281" i="6"/>
  <c r="T281" i="6"/>
  <c r="J281" i="6"/>
  <c r="E281" i="6"/>
  <c r="U280" i="6"/>
  <c r="T280" i="6"/>
  <c r="J280" i="6"/>
  <c r="E280" i="6"/>
  <c r="U279" i="6"/>
  <c r="T279" i="6"/>
  <c r="J279" i="6"/>
  <c r="E279" i="6"/>
  <c r="U278" i="6"/>
  <c r="T278" i="6"/>
  <c r="J278" i="6"/>
  <c r="F278" i="6"/>
  <c r="E278" i="6"/>
  <c r="U277" i="6"/>
  <c r="T277" i="6"/>
  <c r="L277" i="6"/>
  <c r="M277" i="6" s="1"/>
  <c r="J277" i="6"/>
  <c r="E277" i="6"/>
  <c r="U276" i="6"/>
  <c r="T276" i="6"/>
  <c r="J276" i="6"/>
  <c r="E276" i="6"/>
  <c r="U275" i="6"/>
  <c r="T275" i="6"/>
  <c r="L275" i="6"/>
  <c r="M275" i="6" s="1"/>
  <c r="J275" i="6"/>
  <c r="E275" i="6"/>
  <c r="U274" i="6"/>
  <c r="T274" i="6"/>
  <c r="J274" i="6"/>
  <c r="U273" i="6"/>
  <c r="T273" i="6"/>
  <c r="J273" i="6"/>
  <c r="E273" i="6"/>
  <c r="U272" i="6"/>
  <c r="T272" i="6"/>
  <c r="J272" i="6"/>
  <c r="H272" i="6"/>
  <c r="F272" i="6"/>
  <c r="U271" i="6"/>
  <c r="T271" i="6"/>
  <c r="J271" i="6"/>
  <c r="F271" i="6"/>
  <c r="E271" i="6"/>
  <c r="U270" i="6"/>
  <c r="T270" i="6"/>
  <c r="J270" i="6"/>
  <c r="H270" i="6"/>
  <c r="U269" i="6"/>
  <c r="T269" i="6"/>
  <c r="L269" i="6"/>
  <c r="M269" i="6" s="1"/>
  <c r="J269" i="6"/>
  <c r="E269" i="6"/>
  <c r="U268" i="6"/>
  <c r="T268" i="6"/>
  <c r="J268" i="6"/>
  <c r="U267" i="6"/>
  <c r="T267" i="6"/>
  <c r="J267" i="6"/>
  <c r="H267" i="6"/>
  <c r="E267" i="6"/>
  <c r="U266" i="6"/>
  <c r="T266" i="6"/>
  <c r="L266" i="6"/>
  <c r="M266" i="6" s="1"/>
  <c r="K266" i="6"/>
  <c r="U265" i="6"/>
  <c r="T265" i="6"/>
  <c r="K265" i="6"/>
  <c r="U264" i="6"/>
  <c r="T264" i="6"/>
  <c r="U263" i="6"/>
  <c r="T263" i="6"/>
  <c r="J263" i="6"/>
  <c r="U262" i="6"/>
  <c r="T262" i="6"/>
  <c r="J262" i="6"/>
  <c r="U261" i="6"/>
  <c r="T261" i="6"/>
  <c r="J261" i="6"/>
  <c r="U260" i="6"/>
  <c r="T260" i="6"/>
  <c r="J260" i="6"/>
  <c r="U259" i="6"/>
  <c r="T259" i="6"/>
  <c r="K259" i="6"/>
  <c r="U258" i="6"/>
  <c r="T258" i="6"/>
  <c r="J258" i="6"/>
  <c r="U257" i="6"/>
  <c r="T257" i="6"/>
  <c r="J257" i="6"/>
  <c r="U256" i="6"/>
  <c r="T256" i="6"/>
  <c r="N256" i="6"/>
  <c r="O256" i="6" s="1"/>
  <c r="J256" i="6"/>
  <c r="U255" i="6"/>
  <c r="T255" i="6"/>
  <c r="L255" i="6"/>
  <c r="M255" i="6" s="1"/>
  <c r="J255" i="6"/>
  <c r="I255" i="6"/>
  <c r="U254" i="6"/>
  <c r="T254" i="6"/>
  <c r="J254" i="6"/>
  <c r="I254" i="6"/>
  <c r="U253" i="6"/>
  <c r="T253" i="6"/>
  <c r="J253" i="6"/>
  <c r="I253" i="6"/>
  <c r="U252" i="6"/>
  <c r="T252" i="6"/>
  <c r="L252" i="6"/>
  <c r="M252" i="6" s="1"/>
  <c r="J252" i="6"/>
  <c r="I252" i="6"/>
  <c r="U251" i="6"/>
  <c r="T251" i="6"/>
  <c r="L251" i="6"/>
  <c r="M251" i="6" s="1"/>
  <c r="J251" i="6"/>
  <c r="I251" i="6"/>
  <c r="U250" i="6"/>
  <c r="T250" i="6"/>
  <c r="L250" i="6"/>
  <c r="M250" i="6" s="1"/>
  <c r="J250" i="6"/>
  <c r="I250" i="6"/>
  <c r="U249" i="6"/>
  <c r="T249" i="6"/>
  <c r="J249" i="6"/>
  <c r="I249" i="6"/>
  <c r="U248" i="6"/>
  <c r="T248" i="6"/>
  <c r="L248" i="6"/>
  <c r="M248" i="6" s="1"/>
  <c r="J248" i="6"/>
  <c r="I248" i="6"/>
  <c r="U247" i="6"/>
  <c r="T247" i="6"/>
  <c r="L247" i="6"/>
  <c r="M247" i="6" s="1"/>
  <c r="J247" i="6"/>
  <c r="I247" i="6"/>
  <c r="U246" i="6"/>
  <c r="T246" i="6"/>
  <c r="L246" i="6"/>
  <c r="M246" i="6" s="1"/>
  <c r="J246" i="6"/>
  <c r="I246" i="6"/>
  <c r="U245" i="6"/>
  <c r="T245" i="6"/>
  <c r="J245" i="6"/>
  <c r="I245" i="6"/>
  <c r="U244" i="6"/>
  <c r="T244" i="6"/>
  <c r="L244" i="6"/>
  <c r="M244" i="6" s="1"/>
  <c r="J244" i="6"/>
  <c r="I244" i="6"/>
  <c r="U243" i="6"/>
  <c r="T243" i="6"/>
  <c r="L243" i="6"/>
  <c r="M243" i="6" s="1"/>
  <c r="J243" i="6"/>
  <c r="I243" i="6"/>
  <c r="U242" i="6"/>
  <c r="T242" i="6"/>
  <c r="L242" i="6"/>
  <c r="M242" i="6" s="1"/>
  <c r="U241" i="6"/>
  <c r="T241" i="6"/>
  <c r="L241" i="6"/>
  <c r="M241" i="6" s="1"/>
  <c r="K241" i="6"/>
  <c r="J240" i="6"/>
  <c r="G240" i="6"/>
  <c r="F240" i="6"/>
  <c r="E240" i="6"/>
  <c r="J239" i="6"/>
  <c r="G239" i="6"/>
  <c r="F239" i="6"/>
  <c r="E239" i="6"/>
  <c r="J238" i="6"/>
  <c r="G238" i="6"/>
  <c r="F238" i="6"/>
  <c r="E238" i="6"/>
  <c r="J237" i="6"/>
  <c r="G237" i="6"/>
  <c r="F237" i="6"/>
  <c r="E237" i="6"/>
  <c r="J236" i="6"/>
  <c r="G236" i="6"/>
  <c r="F236" i="6"/>
  <c r="E236" i="6"/>
  <c r="J235" i="6"/>
  <c r="G235" i="6"/>
  <c r="F235" i="6"/>
  <c r="E235" i="6"/>
  <c r="J234" i="6"/>
  <c r="G234" i="6"/>
  <c r="F234" i="6"/>
  <c r="E234" i="6"/>
  <c r="J233" i="6"/>
  <c r="G233" i="6"/>
  <c r="F233" i="6"/>
  <c r="E233" i="6"/>
  <c r="J232" i="6"/>
  <c r="G232" i="6"/>
  <c r="F232" i="6"/>
  <c r="E232" i="6"/>
  <c r="J231" i="6"/>
  <c r="G231" i="6"/>
  <c r="F231" i="6"/>
  <c r="E231" i="6"/>
  <c r="J230" i="6"/>
  <c r="G230" i="6"/>
  <c r="F230" i="6"/>
  <c r="E230" i="6"/>
  <c r="J229" i="6"/>
  <c r="G229" i="6"/>
  <c r="F229" i="6"/>
  <c r="E229" i="6"/>
  <c r="J228" i="6"/>
  <c r="G228" i="6"/>
  <c r="F228" i="6"/>
  <c r="E228" i="6"/>
  <c r="J227" i="6"/>
  <c r="G227" i="6"/>
  <c r="F227" i="6"/>
  <c r="E227" i="6"/>
  <c r="J226" i="6"/>
  <c r="G226" i="6"/>
  <c r="F226" i="6"/>
  <c r="E226" i="6"/>
  <c r="J225" i="6"/>
  <c r="G225" i="6"/>
  <c r="F225" i="6"/>
  <c r="E225" i="6"/>
  <c r="J224" i="6"/>
  <c r="G224" i="6"/>
  <c r="F224" i="6"/>
  <c r="E224" i="6"/>
  <c r="J223" i="6"/>
  <c r="G223" i="6"/>
  <c r="F223" i="6"/>
  <c r="E223" i="6"/>
  <c r="J222" i="6"/>
  <c r="G222" i="6"/>
  <c r="F222" i="6"/>
  <c r="E222" i="6"/>
  <c r="J221" i="6"/>
  <c r="G221" i="6"/>
  <c r="F221" i="6"/>
  <c r="E221" i="6"/>
  <c r="J220" i="6"/>
  <c r="G220" i="6"/>
  <c r="E220" i="6"/>
  <c r="J219" i="6"/>
  <c r="G219" i="6"/>
  <c r="F219" i="6"/>
  <c r="E219" i="6"/>
  <c r="J218" i="6"/>
  <c r="G218" i="6"/>
  <c r="F218" i="6"/>
  <c r="E218" i="6"/>
  <c r="J217" i="6"/>
  <c r="G217" i="6"/>
  <c r="F217" i="6"/>
  <c r="E217" i="6"/>
  <c r="J216" i="6"/>
  <c r="G216" i="6"/>
  <c r="F216" i="6"/>
  <c r="E216" i="6"/>
  <c r="J215" i="6"/>
  <c r="G215" i="6"/>
  <c r="F215" i="6"/>
  <c r="E215" i="6"/>
  <c r="J214" i="6"/>
  <c r="G214" i="6"/>
  <c r="F214" i="6"/>
  <c r="E214" i="6"/>
  <c r="J213" i="6"/>
  <c r="G213" i="6"/>
  <c r="F213" i="6"/>
  <c r="E213" i="6"/>
  <c r="J212" i="6"/>
  <c r="G212" i="6"/>
  <c r="F212" i="6"/>
  <c r="E212" i="6"/>
  <c r="J211" i="6"/>
  <c r="G211" i="6"/>
  <c r="F211" i="6"/>
  <c r="E211" i="6"/>
  <c r="J210" i="6"/>
  <c r="G210" i="6"/>
  <c r="F210" i="6"/>
  <c r="E210" i="6"/>
  <c r="J209" i="6"/>
  <c r="G209" i="6"/>
  <c r="F209" i="6"/>
  <c r="E209" i="6"/>
  <c r="U208" i="6"/>
  <c r="T208" i="6"/>
  <c r="L208" i="6"/>
  <c r="M208" i="6" s="1"/>
  <c r="K208" i="6"/>
  <c r="N206" i="6"/>
  <c r="O206" i="6" s="1"/>
  <c r="J206" i="6"/>
  <c r="J205" i="6"/>
  <c r="J204" i="6"/>
  <c r="J203" i="6"/>
  <c r="J202" i="6"/>
  <c r="N201" i="6"/>
  <c r="O201" i="6" s="1"/>
  <c r="J201" i="6"/>
  <c r="J200" i="6"/>
  <c r="J199" i="6"/>
  <c r="N198" i="6"/>
  <c r="O198" i="6" s="1"/>
  <c r="J198" i="6"/>
  <c r="J197" i="6"/>
  <c r="J196" i="6"/>
  <c r="J195" i="6"/>
  <c r="J194" i="6"/>
  <c r="N193" i="6"/>
  <c r="O193" i="6" s="1"/>
  <c r="J193" i="6"/>
  <c r="J192" i="6"/>
  <c r="U191" i="6"/>
  <c r="T191" i="6"/>
  <c r="L191" i="6"/>
  <c r="M191" i="6" s="1"/>
  <c r="K191" i="6"/>
  <c r="J190" i="6"/>
  <c r="N188" i="6"/>
  <c r="O188" i="6" s="1"/>
  <c r="J188" i="6"/>
  <c r="H188" i="6"/>
  <c r="G188" i="6"/>
  <c r="F188" i="6"/>
  <c r="E188" i="6"/>
  <c r="J187" i="6"/>
  <c r="H187" i="6"/>
  <c r="G187" i="6"/>
  <c r="F187" i="6"/>
  <c r="E187" i="6"/>
  <c r="J186" i="6"/>
  <c r="H186" i="6"/>
  <c r="G186" i="6"/>
  <c r="F186" i="6"/>
  <c r="E186" i="6"/>
  <c r="J185" i="6"/>
  <c r="H185" i="6"/>
  <c r="G185" i="6"/>
  <c r="F185" i="6"/>
  <c r="E185" i="6"/>
  <c r="J184" i="6"/>
  <c r="H184" i="6"/>
  <c r="G184" i="6"/>
  <c r="F184" i="6"/>
  <c r="E184" i="6"/>
  <c r="L183" i="6"/>
  <c r="M183" i="6" s="1"/>
  <c r="J183" i="6"/>
  <c r="H183" i="6"/>
  <c r="G183" i="6"/>
  <c r="F183" i="6"/>
  <c r="E183" i="6"/>
  <c r="L182" i="6"/>
  <c r="M182" i="6" s="1"/>
  <c r="J182" i="6"/>
  <c r="H182" i="6"/>
  <c r="G182" i="6"/>
  <c r="F182" i="6"/>
  <c r="E182" i="6"/>
  <c r="N181" i="6"/>
  <c r="O181" i="6" s="1"/>
  <c r="J181" i="6"/>
  <c r="H181" i="6"/>
  <c r="G181" i="6"/>
  <c r="F181" i="6"/>
  <c r="E181" i="6"/>
  <c r="N180" i="6"/>
  <c r="O180" i="6" s="1"/>
  <c r="J180" i="6"/>
  <c r="H180" i="6"/>
  <c r="G180" i="6"/>
  <c r="F180" i="6"/>
  <c r="E180" i="6"/>
  <c r="J179" i="6"/>
  <c r="G179" i="6"/>
  <c r="F179" i="6"/>
  <c r="U178" i="6"/>
  <c r="T178" i="6"/>
  <c r="K178" i="6"/>
  <c r="J178" i="6"/>
  <c r="J177" i="6"/>
  <c r="G177" i="6"/>
  <c r="F177" i="6"/>
  <c r="E177" i="6"/>
  <c r="J176" i="6"/>
  <c r="G176" i="6"/>
  <c r="F176" i="6"/>
  <c r="E176" i="6"/>
  <c r="J175" i="6"/>
  <c r="G175" i="6"/>
  <c r="F175" i="6"/>
  <c r="E175" i="6"/>
  <c r="J174" i="6"/>
  <c r="G174" i="6"/>
  <c r="F174" i="6"/>
  <c r="E174" i="6"/>
  <c r="J173" i="6"/>
  <c r="G173" i="6"/>
  <c r="F173" i="6"/>
  <c r="E173" i="6"/>
  <c r="J172" i="6"/>
  <c r="G172" i="6"/>
  <c r="F172" i="6"/>
  <c r="E172" i="6"/>
  <c r="J171" i="6"/>
  <c r="G171" i="6"/>
  <c r="F171" i="6"/>
  <c r="E171" i="6"/>
  <c r="J170" i="6"/>
  <c r="G170" i="6"/>
  <c r="F170" i="6"/>
  <c r="E170" i="6"/>
  <c r="J169" i="6"/>
  <c r="G169" i="6"/>
  <c r="F169" i="6"/>
  <c r="E169" i="6"/>
  <c r="J168" i="6"/>
  <c r="G168" i="6"/>
  <c r="F168" i="6"/>
  <c r="E168" i="6"/>
  <c r="J167" i="6"/>
  <c r="G167" i="6"/>
  <c r="F167" i="6"/>
  <c r="E167" i="6"/>
  <c r="J166" i="6"/>
  <c r="G166" i="6"/>
  <c r="F166" i="6"/>
  <c r="E166" i="6"/>
  <c r="J165" i="6"/>
  <c r="G165" i="6"/>
  <c r="F165" i="6"/>
  <c r="E165" i="6"/>
  <c r="J164" i="6"/>
  <c r="G164" i="6"/>
  <c r="F164" i="6"/>
  <c r="E164" i="6"/>
  <c r="J163" i="6"/>
  <c r="G163" i="6"/>
  <c r="F163" i="6"/>
  <c r="E163" i="6"/>
  <c r="J162" i="6"/>
  <c r="G162" i="6"/>
  <c r="F162" i="6"/>
  <c r="E162" i="6"/>
  <c r="J161" i="6"/>
  <c r="G161" i="6"/>
  <c r="F161" i="6"/>
  <c r="E161" i="6"/>
  <c r="J160" i="6"/>
  <c r="G160" i="6"/>
  <c r="F160" i="6"/>
  <c r="E160" i="6"/>
  <c r="J159" i="6"/>
  <c r="G159" i="6"/>
  <c r="F159" i="6"/>
  <c r="E159" i="6"/>
  <c r="J158" i="6"/>
  <c r="G158" i="6"/>
  <c r="F158" i="6"/>
  <c r="E158" i="6"/>
  <c r="J157" i="6"/>
  <c r="G157" i="6"/>
  <c r="F157" i="6"/>
  <c r="E157" i="6"/>
  <c r="J156" i="6"/>
  <c r="G156" i="6"/>
  <c r="F156" i="6"/>
  <c r="E156" i="6"/>
  <c r="J155" i="6"/>
  <c r="G155" i="6"/>
  <c r="F155" i="6"/>
  <c r="E155" i="6"/>
  <c r="J154" i="6"/>
  <c r="G154" i="6"/>
  <c r="F154" i="6"/>
  <c r="E154" i="6"/>
  <c r="J153" i="6"/>
  <c r="G153" i="6"/>
  <c r="F153" i="6"/>
  <c r="E153" i="6"/>
  <c r="J152" i="6"/>
  <c r="G152" i="6"/>
  <c r="F152" i="6"/>
  <c r="E152" i="6"/>
  <c r="J151" i="6"/>
  <c r="G151" i="6"/>
  <c r="F151" i="6"/>
  <c r="E151" i="6"/>
  <c r="J150" i="6"/>
  <c r="G150" i="6"/>
  <c r="F150" i="6"/>
  <c r="E150" i="6"/>
  <c r="J149" i="6"/>
  <c r="G149" i="6"/>
  <c r="F149" i="6"/>
  <c r="E149" i="6"/>
  <c r="J148" i="6"/>
  <c r="G148" i="6"/>
  <c r="F148" i="6"/>
  <c r="E148" i="6"/>
  <c r="J147" i="6"/>
  <c r="G147" i="6"/>
  <c r="F147" i="6"/>
  <c r="E147" i="6"/>
  <c r="J146" i="6"/>
  <c r="G146" i="6"/>
  <c r="F146" i="6"/>
  <c r="E146" i="6"/>
  <c r="J145" i="6"/>
  <c r="J144" i="6"/>
  <c r="G144" i="6"/>
  <c r="F144" i="6"/>
  <c r="E144" i="6"/>
  <c r="N143" i="6"/>
  <c r="O143" i="6" s="1"/>
  <c r="J143" i="6"/>
  <c r="G143" i="6"/>
  <c r="F143" i="6"/>
  <c r="E143" i="6"/>
  <c r="N142" i="6"/>
  <c r="O142" i="6" s="1"/>
  <c r="J142" i="6"/>
  <c r="G142" i="6"/>
  <c r="F142" i="6"/>
  <c r="E142" i="6"/>
  <c r="J141" i="6"/>
  <c r="G141" i="6"/>
  <c r="F141" i="6"/>
  <c r="E141" i="6"/>
  <c r="J140" i="6"/>
  <c r="G140" i="6"/>
  <c r="F140" i="6"/>
  <c r="E140" i="6"/>
  <c r="N139" i="6"/>
  <c r="O139" i="6" s="1"/>
  <c r="J139" i="6"/>
  <c r="G139" i="6"/>
  <c r="F139" i="6"/>
  <c r="E139" i="6"/>
  <c r="N138" i="6"/>
  <c r="O138" i="6" s="1"/>
  <c r="J138" i="6"/>
  <c r="G138" i="6"/>
  <c r="F138" i="6"/>
  <c r="E138" i="6"/>
  <c r="J137" i="6"/>
  <c r="G137" i="6"/>
  <c r="F137" i="6"/>
  <c r="E137" i="6"/>
  <c r="J136" i="6"/>
  <c r="G136" i="6"/>
  <c r="F136" i="6"/>
  <c r="E136" i="6"/>
  <c r="N135" i="6"/>
  <c r="O135" i="6" s="1"/>
  <c r="J135" i="6"/>
  <c r="G135" i="6"/>
  <c r="F135" i="6"/>
  <c r="E135" i="6"/>
  <c r="N134" i="6"/>
  <c r="O134" i="6" s="1"/>
  <c r="U133" i="6"/>
  <c r="T133" i="6"/>
  <c r="K133" i="6"/>
  <c r="K129" i="6"/>
  <c r="K126" i="6"/>
  <c r="J125" i="6"/>
  <c r="G125" i="6"/>
  <c r="F125" i="6"/>
  <c r="E125" i="6"/>
  <c r="J124" i="6"/>
  <c r="G124" i="6"/>
  <c r="F124" i="6"/>
  <c r="E124" i="6"/>
  <c r="J123" i="6"/>
  <c r="G123" i="6"/>
  <c r="F123" i="6"/>
  <c r="E123" i="6"/>
  <c r="J122" i="6"/>
  <c r="G122" i="6"/>
  <c r="F122" i="6"/>
  <c r="E122" i="6"/>
  <c r="L121" i="6"/>
  <c r="M121" i="6" s="1"/>
  <c r="J121" i="6"/>
  <c r="G121" i="6"/>
  <c r="F121" i="6"/>
  <c r="E121" i="6"/>
  <c r="J120" i="6"/>
  <c r="G120" i="6"/>
  <c r="F120" i="6"/>
  <c r="E120" i="6"/>
  <c r="J119" i="6"/>
  <c r="G119" i="6"/>
  <c r="F119" i="6"/>
  <c r="E119" i="6"/>
  <c r="N118" i="6"/>
  <c r="O118" i="6" s="1"/>
  <c r="J118" i="6"/>
  <c r="G118" i="6"/>
  <c r="F118" i="6"/>
  <c r="E118" i="6"/>
  <c r="J117" i="6"/>
  <c r="G117" i="6"/>
  <c r="F117" i="6"/>
  <c r="E117" i="6"/>
  <c r="J116" i="6"/>
  <c r="G116" i="6"/>
  <c r="F116" i="6"/>
  <c r="E116" i="6"/>
  <c r="J115" i="6"/>
  <c r="G115" i="6"/>
  <c r="F115" i="6"/>
  <c r="E115" i="6"/>
  <c r="J114" i="6"/>
  <c r="G114" i="6"/>
  <c r="F114" i="6"/>
  <c r="E114" i="6"/>
  <c r="L113" i="6"/>
  <c r="M113" i="6" s="1"/>
  <c r="J113" i="6"/>
  <c r="G113" i="6"/>
  <c r="F113" i="6"/>
  <c r="E113" i="6"/>
  <c r="L112" i="6"/>
  <c r="M112" i="6" s="1"/>
  <c r="J112" i="6"/>
  <c r="G112" i="6"/>
  <c r="F112" i="6"/>
  <c r="E112" i="6"/>
  <c r="N111" i="6"/>
  <c r="O111" i="6" s="1"/>
  <c r="J111" i="6"/>
  <c r="G111" i="6"/>
  <c r="F111" i="6"/>
  <c r="E111" i="6"/>
  <c r="J110" i="6"/>
  <c r="G110" i="6"/>
  <c r="F110" i="6"/>
  <c r="E110" i="6"/>
  <c r="J109" i="6"/>
  <c r="G109" i="6"/>
  <c r="F109" i="6"/>
  <c r="E109" i="6"/>
  <c r="J108" i="6"/>
  <c r="G108" i="6"/>
  <c r="F108" i="6"/>
  <c r="E108" i="6"/>
  <c r="J107" i="6"/>
  <c r="G107" i="6"/>
  <c r="F107" i="6"/>
  <c r="E107" i="6"/>
  <c r="J106" i="6"/>
  <c r="G106" i="6"/>
  <c r="F106" i="6"/>
  <c r="E106" i="6"/>
  <c r="J105" i="6"/>
  <c r="G105" i="6"/>
  <c r="F105" i="6"/>
  <c r="E105" i="6"/>
  <c r="L104" i="6"/>
  <c r="M104" i="6" s="1"/>
  <c r="J104" i="6"/>
  <c r="G104" i="6"/>
  <c r="F104" i="6"/>
  <c r="E104" i="6"/>
  <c r="N103" i="6"/>
  <c r="O103" i="6" s="1"/>
  <c r="J103" i="6"/>
  <c r="G103" i="6"/>
  <c r="F103" i="6"/>
  <c r="E103" i="6"/>
  <c r="J102" i="6"/>
  <c r="G102" i="6"/>
  <c r="F102" i="6"/>
  <c r="E102" i="6"/>
  <c r="J101" i="6"/>
  <c r="G101" i="6"/>
  <c r="F101" i="6"/>
  <c r="E101" i="6"/>
  <c r="J100" i="6"/>
  <c r="G100" i="6"/>
  <c r="F100" i="6"/>
  <c r="E100" i="6"/>
  <c r="J99" i="6"/>
  <c r="G99" i="6"/>
  <c r="F99" i="6"/>
  <c r="E99" i="6"/>
  <c r="J98" i="6"/>
  <c r="G98" i="6"/>
  <c r="F98" i="6"/>
  <c r="E98" i="6"/>
  <c r="J97" i="6"/>
  <c r="G97" i="6"/>
  <c r="F97" i="6"/>
  <c r="E97" i="6"/>
  <c r="J96" i="6"/>
  <c r="G96" i="6"/>
  <c r="F96" i="6"/>
  <c r="E96" i="6"/>
  <c r="N95" i="6"/>
  <c r="O95" i="6" s="1"/>
  <c r="J95" i="6"/>
  <c r="G95" i="6"/>
  <c r="F95" i="6"/>
  <c r="E95" i="6"/>
  <c r="N94" i="6"/>
  <c r="O94" i="6" s="1"/>
  <c r="J94" i="6"/>
  <c r="G94" i="6"/>
  <c r="F94" i="6"/>
  <c r="E94" i="6"/>
  <c r="L92" i="6"/>
  <c r="M92" i="6" s="1"/>
  <c r="J92" i="6"/>
  <c r="G92" i="6"/>
  <c r="F92" i="6"/>
  <c r="E92" i="6"/>
  <c r="N91" i="6"/>
  <c r="O91" i="6" s="1"/>
  <c r="J91" i="6"/>
  <c r="G91" i="6"/>
  <c r="F91" i="6"/>
  <c r="E91" i="6"/>
  <c r="J90" i="6"/>
  <c r="G90" i="6"/>
  <c r="F90" i="6"/>
  <c r="E90" i="6"/>
  <c r="J89" i="6"/>
  <c r="G89" i="6"/>
  <c r="F89" i="6"/>
  <c r="E89" i="6"/>
  <c r="J88" i="6"/>
  <c r="G88" i="6"/>
  <c r="F88" i="6"/>
  <c r="E88" i="6"/>
  <c r="J87" i="6"/>
  <c r="G87" i="6"/>
  <c r="F87" i="6"/>
  <c r="E87" i="6"/>
  <c r="J86" i="6"/>
  <c r="G86" i="6"/>
  <c r="F86" i="6"/>
  <c r="E86" i="6"/>
  <c r="J85" i="6"/>
  <c r="G85" i="6"/>
  <c r="F85" i="6"/>
  <c r="E85" i="6"/>
  <c r="L84" i="6"/>
  <c r="M84" i="6" s="1"/>
  <c r="J84" i="6"/>
  <c r="G84" i="6"/>
  <c r="F84" i="6"/>
  <c r="E84" i="6"/>
  <c r="N83" i="6"/>
  <c r="O83" i="6" s="1"/>
  <c r="J83" i="6"/>
  <c r="G83" i="6"/>
  <c r="F83" i="6"/>
  <c r="E83" i="6"/>
  <c r="L81" i="6"/>
  <c r="M81" i="6" s="1"/>
  <c r="K81" i="6"/>
  <c r="J80" i="6"/>
  <c r="I80" i="6"/>
  <c r="J79" i="6"/>
  <c r="I79" i="6"/>
  <c r="J78" i="6"/>
  <c r="I78" i="6"/>
  <c r="J77" i="6"/>
  <c r="J76" i="6"/>
  <c r="L75" i="6"/>
  <c r="M75" i="6" s="1"/>
  <c r="J75" i="6"/>
  <c r="I75" i="6"/>
  <c r="J74" i="6"/>
  <c r="J73" i="6"/>
  <c r="J72" i="6"/>
  <c r="L71" i="6"/>
  <c r="M71" i="6" s="1"/>
  <c r="J71" i="6"/>
  <c r="J70" i="6"/>
  <c r="J69" i="6"/>
  <c r="N68" i="6"/>
  <c r="O68" i="6" s="1"/>
  <c r="J68" i="6"/>
  <c r="L67" i="6"/>
  <c r="M67" i="6" s="1"/>
  <c r="J67" i="6"/>
  <c r="K66" i="6"/>
  <c r="K65" i="6"/>
  <c r="K64" i="6"/>
  <c r="J63" i="6"/>
  <c r="J62" i="6"/>
  <c r="L61" i="6"/>
  <c r="M61" i="6" s="1"/>
  <c r="J61" i="6"/>
  <c r="J60" i="6"/>
  <c r="J59" i="6"/>
  <c r="N58" i="6"/>
  <c r="O58" i="6" s="1"/>
  <c r="J58" i="6"/>
  <c r="L57" i="6"/>
  <c r="M57" i="6" s="1"/>
  <c r="J57" i="6"/>
  <c r="J56" i="6"/>
  <c r="J55" i="6"/>
  <c r="J54" i="6"/>
  <c r="L53" i="6"/>
  <c r="M53" i="6" s="1"/>
  <c r="J53" i="6"/>
  <c r="J52" i="6"/>
  <c r="J51" i="6"/>
  <c r="N50" i="6"/>
  <c r="O50" i="6" s="1"/>
  <c r="J50" i="6"/>
  <c r="L49" i="6"/>
  <c r="M49" i="6" s="1"/>
  <c r="J49" i="6"/>
  <c r="J48" i="6"/>
  <c r="J47" i="6"/>
  <c r="N46" i="6"/>
  <c r="O46" i="6" s="1"/>
  <c r="J46" i="6"/>
  <c r="J45" i="6"/>
  <c r="J44" i="6"/>
  <c r="J43" i="6"/>
  <c r="N42" i="6"/>
  <c r="O42" i="6" s="1"/>
  <c r="J42" i="6"/>
  <c r="J41" i="6"/>
  <c r="J40" i="6"/>
  <c r="J39" i="6"/>
  <c r="N38" i="6"/>
  <c r="O38" i="6" s="1"/>
  <c r="J38" i="6"/>
  <c r="L37" i="6"/>
  <c r="M37" i="6" s="1"/>
  <c r="J37" i="6"/>
  <c r="J36" i="6"/>
  <c r="J35" i="6"/>
  <c r="J34" i="6"/>
  <c r="J33" i="6"/>
  <c r="J32" i="6"/>
  <c r="J30" i="6"/>
  <c r="J29" i="6"/>
  <c r="J28" i="6"/>
  <c r="N27" i="6"/>
  <c r="O27" i="6" s="1"/>
  <c r="J27" i="6"/>
  <c r="L26" i="6"/>
  <c r="M26" i="6" s="1"/>
  <c r="J26" i="6"/>
  <c r="J25" i="6"/>
  <c r="J24" i="6"/>
  <c r="T23" i="6"/>
  <c r="J23" i="6"/>
  <c r="J22" i="6"/>
  <c r="L21" i="6"/>
  <c r="M21" i="6" s="1"/>
  <c r="J21" i="6"/>
  <c r="K19" i="6"/>
  <c r="N8" i="6"/>
  <c r="K7" i="6"/>
  <c r="T5" i="6"/>
  <c r="L298" i="6" s="1"/>
  <c r="M298" i="6" s="1"/>
  <c r="A2" i="6"/>
  <c r="H679" i="5"/>
  <c r="G679" i="5"/>
  <c r="H677" i="5"/>
  <c r="G677" i="5"/>
  <c r="F677" i="5"/>
  <c r="B677" i="5"/>
  <c r="J676" i="5"/>
  <c r="H675" i="5"/>
  <c r="J674" i="5"/>
  <c r="E672" i="5"/>
  <c r="E666" i="5"/>
  <c r="J665" i="5"/>
  <c r="G664" i="5"/>
  <c r="G675" i="5" s="1"/>
  <c r="J663" i="5"/>
  <c r="E661" i="5"/>
  <c r="E664" i="5" s="1"/>
  <c r="G655" i="5"/>
  <c r="F655" i="5"/>
  <c r="E655" i="5"/>
  <c r="J655" i="5" s="1"/>
  <c r="G652" i="5"/>
  <c r="G669" i="5" s="1"/>
  <c r="G686" i="5" s="1"/>
  <c r="F652" i="5"/>
  <c r="F669" i="5" s="1"/>
  <c r="E652" i="5"/>
  <c r="E669" i="5" s="1"/>
  <c r="B652" i="5"/>
  <c r="B669" i="5" s="1"/>
  <c r="G651" i="5"/>
  <c r="G661" i="5" s="1"/>
  <c r="G672" i="5" s="1"/>
  <c r="F651" i="5"/>
  <c r="E651" i="5"/>
  <c r="B651" i="5"/>
  <c r="B661" i="5" s="1"/>
  <c r="B664" i="5" s="1"/>
  <c r="B675" i="5" s="1"/>
  <c r="J646" i="5"/>
  <c r="J645" i="5"/>
  <c r="F636" i="5"/>
  <c r="J636" i="5" s="1"/>
  <c r="J631" i="5"/>
  <c r="J629" i="5"/>
  <c r="J628" i="5"/>
  <c r="C619" i="5"/>
  <c r="C618" i="5"/>
  <c r="J598" i="5"/>
  <c r="J597" i="5"/>
  <c r="J596" i="5"/>
  <c r="C596" i="5"/>
  <c r="C597" i="5" s="1"/>
  <c r="C598" i="5" s="1"/>
  <c r="C599" i="5" s="1"/>
  <c r="C600" i="5" s="1"/>
  <c r="C601" i="5" s="1"/>
  <c r="C602" i="5" s="1"/>
  <c r="J591" i="5"/>
  <c r="J590" i="5"/>
  <c r="J589" i="5"/>
  <c r="J588" i="5"/>
  <c r="J587" i="5"/>
  <c r="J586" i="5"/>
  <c r="J585" i="5"/>
  <c r="J584" i="5"/>
  <c r="J572" i="5"/>
  <c r="J568" i="5"/>
  <c r="J561" i="5"/>
  <c r="C560" i="5"/>
  <c r="J559" i="5"/>
  <c r="C558" i="5"/>
  <c r="J555" i="5"/>
  <c r="J554" i="5"/>
  <c r="J543" i="5"/>
  <c r="J542" i="5"/>
  <c r="J541" i="5"/>
  <c r="J539" i="5"/>
  <c r="J538" i="5"/>
  <c r="J537" i="5"/>
  <c r="F536" i="5"/>
  <c r="J536" i="5" s="1"/>
  <c r="C535" i="5"/>
  <c r="J533" i="5"/>
  <c r="J530" i="5"/>
  <c r="J529" i="5"/>
  <c r="J528" i="5"/>
  <c r="J547" i="5" s="1"/>
  <c r="J526" i="5"/>
  <c r="J525" i="5"/>
  <c r="J524" i="5"/>
  <c r="F523" i="5"/>
  <c r="J523" i="5" s="1"/>
  <c r="J521" i="5"/>
  <c r="J545" i="5" s="1"/>
  <c r="J520" i="5"/>
  <c r="J511" i="5"/>
  <c r="F511" i="5"/>
  <c r="J509" i="5"/>
  <c r="J508" i="5"/>
  <c r="J507" i="5"/>
  <c r="J506" i="5"/>
  <c r="J497" i="5"/>
  <c r="J496" i="5"/>
  <c r="J494" i="5"/>
  <c r="J492" i="5"/>
  <c r="J490" i="5"/>
  <c r="J489" i="5"/>
  <c r="J487" i="5"/>
  <c r="J486" i="5"/>
  <c r="J484" i="5"/>
  <c r="J480" i="5"/>
  <c r="J479" i="5"/>
  <c r="J477" i="5"/>
  <c r="C476" i="5"/>
  <c r="J475" i="5"/>
  <c r="J473" i="5"/>
  <c r="F472" i="5"/>
  <c r="J472" i="5" s="1"/>
  <c r="J471" i="5"/>
  <c r="J470" i="5"/>
  <c r="J468" i="5"/>
  <c r="J467" i="5"/>
  <c r="J465" i="5"/>
  <c r="C461" i="5"/>
  <c r="J457" i="5"/>
  <c r="C454" i="5"/>
  <c r="J453" i="5"/>
  <c r="H452" i="5"/>
  <c r="G452" i="5"/>
  <c r="F452" i="5"/>
  <c r="J452" i="5" s="1"/>
  <c r="E439" i="5"/>
  <c r="J438" i="5"/>
  <c r="J437" i="5"/>
  <c r="J436" i="5"/>
  <c r="J435" i="5"/>
  <c r="J434" i="5"/>
  <c r="J433" i="5"/>
  <c r="J432" i="5"/>
  <c r="J431" i="5"/>
  <c r="J429" i="5"/>
  <c r="J427" i="5"/>
  <c r="J426" i="5"/>
  <c r="J423" i="5"/>
  <c r="J420" i="5"/>
  <c r="J417" i="5"/>
  <c r="J416" i="5"/>
  <c r="J415" i="5"/>
  <c r="J413" i="5"/>
  <c r="J412" i="5"/>
  <c r="J411" i="5"/>
  <c r="J410" i="5"/>
  <c r="J409" i="5"/>
  <c r="J406" i="5"/>
  <c r="J405" i="5"/>
  <c r="J404" i="5"/>
  <c r="J403" i="5"/>
  <c r="G403" i="5"/>
  <c r="F400" i="5"/>
  <c r="J400" i="5" s="1"/>
  <c r="F399" i="5"/>
  <c r="J399" i="5" s="1"/>
  <c r="J395" i="5"/>
  <c r="F395" i="5"/>
  <c r="J394" i="5"/>
  <c r="F394" i="5"/>
  <c r="J391" i="5"/>
  <c r="J390" i="5"/>
  <c r="J389" i="5"/>
  <c r="J388" i="5"/>
  <c r="J382" i="5"/>
  <c r="J380" i="5"/>
  <c r="J376" i="5"/>
  <c r="J375" i="5"/>
  <c r="J373" i="5"/>
  <c r="F373" i="5"/>
  <c r="F372" i="5"/>
  <c r="J372" i="5" s="1"/>
  <c r="J362" i="5"/>
  <c r="J361" i="5"/>
  <c r="J358" i="5"/>
  <c r="F358" i="5"/>
  <c r="J357" i="5"/>
  <c r="F357" i="5"/>
  <c r="J355" i="5"/>
  <c r="J354" i="5"/>
  <c r="J353" i="5"/>
  <c r="J352" i="5"/>
  <c r="J350" i="5"/>
  <c r="J349" i="5"/>
  <c r="J348" i="5"/>
  <c r="J347" i="5"/>
  <c r="J344" i="5"/>
  <c r="J343" i="5"/>
  <c r="J342" i="5"/>
  <c r="J341" i="5"/>
  <c r="J329" i="5"/>
  <c r="J328" i="5"/>
  <c r="J325" i="5"/>
  <c r="J324" i="5"/>
  <c r="J321" i="5"/>
  <c r="G321" i="5"/>
  <c r="F326" i="5" s="1"/>
  <c r="J319" i="5"/>
  <c r="J317" i="5"/>
  <c r="J316" i="5"/>
  <c r="J312" i="5"/>
  <c r="J310" i="5"/>
  <c r="G308" i="5"/>
  <c r="F308" i="5"/>
  <c r="E308" i="5"/>
  <c r="J303" i="5"/>
  <c r="J302" i="5"/>
  <c r="J299" i="5"/>
  <c r="J298" i="5"/>
  <c r="G295" i="5"/>
  <c r="F300" i="5" s="1"/>
  <c r="J292" i="5"/>
  <c r="J290" i="5"/>
  <c r="J289" i="5"/>
  <c r="J286" i="5"/>
  <c r="J284" i="5"/>
  <c r="J283" i="5"/>
  <c r="G282" i="5"/>
  <c r="F282" i="5"/>
  <c r="E282" i="5"/>
  <c r="J282" i="5" s="1"/>
  <c r="J272" i="5"/>
  <c r="J269" i="5"/>
  <c r="G269" i="5"/>
  <c r="J265" i="5"/>
  <c r="J254" i="5"/>
  <c r="J253" i="5"/>
  <c r="J251" i="5"/>
  <c r="J249" i="5"/>
  <c r="J248" i="5"/>
  <c r="J247" i="5"/>
  <c r="J240" i="5"/>
  <c r="J239" i="5"/>
  <c r="J238" i="5"/>
  <c r="E235" i="5"/>
  <c r="J234" i="5"/>
  <c r="J233" i="5"/>
  <c r="J232" i="5"/>
  <c r="J231" i="5"/>
  <c r="J230" i="5"/>
  <c r="J229" i="5"/>
  <c r="J228" i="5"/>
  <c r="J224" i="5"/>
  <c r="J222" i="5"/>
  <c r="J219" i="5"/>
  <c r="J218" i="5"/>
  <c r="J217" i="5"/>
  <c r="J216" i="5"/>
  <c r="J214" i="5"/>
  <c r="J212" i="5"/>
  <c r="J209" i="5"/>
  <c r="F209" i="5"/>
  <c r="J206" i="5"/>
  <c r="F206" i="5"/>
  <c r="F199" i="5"/>
  <c r="J199" i="5" s="1"/>
  <c r="J198" i="5"/>
  <c r="F198" i="5"/>
  <c r="F195" i="5"/>
  <c r="J195" i="5" s="1"/>
  <c r="J183" i="5"/>
  <c r="J181" i="5"/>
  <c r="J178" i="5"/>
  <c r="J161" i="5"/>
  <c r="J160" i="5"/>
  <c r="J159" i="5"/>
  <c r="J158" i="5"/>
  <c r="J157" i="5"/>
  <c r="J156" i="5"/>
  <c r="J155" i="5"/>
  <c r="J154" i="5"/>
  <c r="J153" i="5"/>
  <c r="J152" i="5"/>
  <c r="J150" i="5"/>
  <c r="J149" i="5"/>
  <c r="F147" i="5"/>
  <c r="J147" i="5" s="1"/>
  <c r="F146" i="5"/>
  <c r="J146" i="5" s="1"/>
  <c r="J144" i="5"/>
  <c r="E144" i="5"/>
  <c r="J143" i="5"/>
  <c r="J142" i="5"/>
  <c r="J141" i="5"/>
  <c r="J140" i="5"/>
  <c r="J139" i="5"/>
  <c r="J138" i="5"/>
  <c r="J137" i="5"/>
  <c r="J136" i="5"/>
  <c r="J134" i="5"/>
  <c r="J133" i="5"/>
  <c r="J132" i="5"/>
  <c r="J131" i="5"/>
  <c r="J130" i="5"/>
  <c r="E130" i="5"/>
  <c r="J129" i="5"/>
  <c r="J128" i="5"/>
  <c r="J127" i="5"/>
  <c r="J126" i="5"/>
  <c r="J125" i="5"/>
  <c r="F123" i="5"/>
  <c r="J123" i="5" s="1"/>
  <c r="F122" i="5"/>
  <c r="J122" i="5" s="1"/>
  <c r="J121" i="5"/>
  <c r="J120" i="5"/>
  <c r="J119" i="5"/>
  <c r="J118" i="5"/>
  <c r="E117" i="5"/>
  <c r="J117" i="5" s="1"/>
  <c r="J116" i="5"/>
  <c r="J115" i="5"/>
  <c r="J114" i="5"/>
  <c r="J113" i="5"/>
  <c r="J112" i="5"/>
  <c r="J109" i="5"/>
  <c r="F109" i="5"/>
  <c r="J107" i="5"/>
  <c r="I107" i="5"/>
  <c r="J106" i="5"/>
  <c r="J104" i="5"/>
  <c r="J103" i="5"/>
  <c r="J102" i="5"/>
  <c r="J101" i="5"/>
  <c r="C101" i="5"/>
  <c r="J100" i="5"/>
  <c r="J99" i="5"/>
  <c r="J98" i="5"/>
  <c r="J97" i="5"/>
  <c r="J96" i="5"/>
  <c r="J95" i="5"/>
  <c r="I93" i="5"/>
  <c r="J93" i="5" s="1"/>
  <c r="J92" i="5"/>
  <c r="J90" i="5"/>
  <c r="F90" i="5"/>
  <c r="F89" i="5"/>
  <c r="J89" i="5" s="1"/>
  <c r="J88" i="5"/>
  <c r="J87" i="5"/>
  <c r="E87" i="5"/>
  <c r="J86" i="5"/>
  <c r="J85" i="5"/>
  <c r="J84" i="5"/>
  <c r="J83" i="5"/>
  <c r="J82" i="5"/>
  <c r="J81" i="5"/>
  <c r="J80" i="5"/>
  <c r="J79" i="5"/>
  <c r="J78" i="5"/>
  <c r="C78" i="5"/>
  <c r="J77" i="5"/>
  <c r="J76" i="5"/>
  <c r="J75" i="5"/>
  <c r="J74" i="5"/>
  <c r="E73" i="5"/>
  <c r="J73" i="5" s="1"/>
  <c r="J72" i="5"/>
  <c r="J71" i="5"/>
  <c r="J70" i="5"/>
  <c r="J69" i="5"/>
  <c r="J68" i="5"/>
  <c r="J67" i="5"/>
  <c r="J66" i="5"/>
  <c r="F66" i="5"/>
  <c r="F65" i="5"/>
  <c r="J65" i="5" s="1"/>
  <c r="J64" i="5"/>
  <c r="J63" i="5"/>
  <c r="J62" i="5"/>
  <c r="J61" i="5"/>
  <c r="E60" i="5"/>
  <c r="J60" i="5" s="1"/>
  <c r="J59" i="5"/>
  <c r="J58" i="5"/>
  <c r="J57" i="5"/>
  <c r="J56" i="5"/>
  <c r="J55" i="5"/>
  <c r="F48" i="5"/>
  <c r="J48" i="5" s="1"/>
  <c r="J47" i="5"/>
  <c r="F45" i="5"/>
  <c r="J45" i="5" s="1"/>
  <c r="J44" i="5"/>
  <c r="F44" i="5"/>
  <c r="J43" i="5"/>
  <c r="J42" i="5"/>
  <c r="J41" i="5"/>
  <c r="J40" i="5"/>
  <c r="E39" i="5"/>
  <c r="J39" i="5" s="1"/>
  <c r="J38" i="5"/>
  <c r="J37" i="5"/>
  <c r="J36" i="5"/>
  <c r="J35" i="5"/>
  <c r="J34" i="5"/>
  <c r="I32" i="5"/>
  <c r="J32" i="5" s="1"/>
  <c r="J31" i="5"/>
  <c r="J27" i="5"/>
  <c r="F27" i="5"/>
  <c r="F26" i="5"/>
  <c r="J26" i="5" s="1"/>
  <c r="J25" i="5"/>
  <c r="J24" i="5"/>
  <c r="J23" i="5"/>
  <c r="J22" i="5"/>
  <c r="J21" i="5"/>
  <c r="E21" i="5"/>
  <c r="J20" i="5"/>
  <c r="J19" i="5"/>
  <c r="J18" i="5"/>
  <c r="J17" i="5"/>
  <c r="J16" i="5"/>
  <c r="B12" i="5"/>
  <c r="A12" i="5"/>
  <c r="B11" i="5"/>
  <c r="A11" i="5"/>
  <c r="B10" i="5"/>
  <c r="A10" i="5"/>
  <c r="B9" i="5"/>
  <c r="A9" i="5"/>
  <c r="B8" i="5"/>
  <c r="A8" i="5"/>
  <c r="B7" i="5"/>
  <c r="A7" i="5"/>
  <c r="F5" i="4"/>
  <c r="C4" i="3"/>
  <c r="E14" i="1"/>
  <c r="F304" i="5" l="1"/>
  <c r="J304" i="5" s="1"/>
  <c r="J300" i="5"/>
  <c r="J295" i="5"/>
  <c r="J308" i="5"/>
  <c r="B686" i="5"/>
  <c r="B679" i="5"/>
  <c r="E686" i="5"/>
  <c r="E679" i="5"/>
  <c r="F686" i="5"/>
  <c r="F679" i="5"/>
  <c r="F661" i="5"/>
  <c r="J651" i="5"/>
  <c r="B672" i="5"/>
  <c r="J546" i="5"/>
  <c r="E675" i="5"/>
  <c r="J679" i="5"/>
  <c r="J326" i="5"/>
  <c r="F330" i="5"/>
  <c r="J330" i="5" s="1"/>
  <c r="E677" i="5"/>
  <c r="J677" i="5" s="1"/>
  <c r="J666" i="5"/>
  <c r="J669" i="5"/>
  <c r="L461" i="6"/>
  <c r="M461" i="6" s="1"/>
  <c r="N464" i="6"/>
  <c r="L742" i="6"/>
  <c r="M742" i="6" s="1"/>
  <c r="N22" i="6"/>
  <c r="O22" i="6" s="1"/>
  <c r="L33" i="6"/>
  <c r="M33" i="6" s="1"/>
  <c r="N54" i="6"/>
  <c r="O54" i="6" s="1"/>
  <c r="N72" i="6"/>
  <c r="O72" i="6" s="1"/>
  <c r="N82" i="6"/>
  <c r="O82" i="6" s="1"/>
  <c r="L97" i="6"/>
  <c r="M97" i="6" s="1"/>
  <c r="N102" i="6"/>
  <c r="O102" i="6" s="1"/>
  <c r="L120" i="6"/>
  <c r="M120" i="6" s="1"/>
  <c r="N137" i="6"/>
  <c r="O137" i="6" s="1"/>
  <c r="N141" i="6"/>
  <c r="O141" i="6" s="1"/>
  <c r="L195" i="6"/>
  <c r="M195" i="6" s="1"/>
  <c r="L203" i="6"/>
  <c r="M203" i="6" s="1"/>
  <c r="L268" i="6"/>
  <c r="M268" i="6" s="1"/>
  <c r="L274" i="6"/>
  <c r="M274" i="6" s="1"/>
  <c r="N287" i="6"/>
  <c r="O287" i="6" s="1"/>
  <c r="L491" i="6"/>
  <c r="M491" i="6" s="1"/>
  <c r="J652" i="5"/>
  <c r="L254" i="6"/>
  <c r="M254" i="6" s="1"/>
  <c r="N257" i="6"/>
  <c r="O257" i="6" s="1"/>
  <c r="N265" i="6"/>
  <c r="T5" i="7"/>
  <c r="L1362" i="6"/>
  <c r="M1362" i="6" s="1"/>
  <c r="L1357" i="6"/>
  <c r="M1357" i="6" s="1"/>
  <c r="L1340" i="6"/>
  <c r="M1340" i="6" s="1"/>
  <c r="N1323" i="6"/>
  <c r="L1321" i="6"/>
  <c r="M1321" i="6" s="1"/>
  <c r="N1318" i="6"/>
  <c r="N1313" i="6"/>
  <c r="N1311" i="6"/>
  <c r="L1309" i="6"/>
  <c r="M1309" i="6" s="1"/>
  <c r="L1284" i="6"/>
  <c r="M1284" i="6" s="1"/>
  <c r="N1278" i="6"/>
  <c r="L1276" i="6"/>
  <c r="M1276" i="6" s="1"/>
  <c r="N1271" i="6"/>
  <c r="L1269" i="6"/>
  <c r="M1269" i="6" s="1"/>
  <c r="N1263" i="6"/>
  <c r="L1261" i="6"/>
  <c r="M1261" i="6" s="1"/>
  <c r="N1255" i="6"/>
  <c r="L1254" i="6"/>
  <c r="M1254" i="6" s="1"/>
  <c r="L1246" i="6"/>
  <c r="M1246" i="6" s="1"/>
  <c r="N1241" i="6"/>
  <c r="N1369" i="6"/>
  <c r="L1367" i="6"/>
  <c r="M1367" i="6" s="1"/>
  <c r="L1353" i="6"/>
  <c r="M1353" i="6" s="1"/>
  <c r="N1352" i="6"/>
  <c r="L1349" i="6"/>
  <c r="M1349" i="6" s="1"/>
  <c r="N1348" i="6"/>
  <c r="L1345" i="6"/>
  <c r="M1345" i="6" s="1"/>
  <c r="N1344" i="6"/>
  <c r="L1341" i="6"/>
  <c r="M1341" i="6" s="1"/>
  <c r="L1336" i="6"/>
  <c r="M1336" i="6" s="1"/>
  <c r="N1335" i="6"/>
  <c r="N1332" i="6"/>
  <c r="L1329" i="6"/>
  <c r="M1329" i="6" s="1"/>
  <c r="N1324" i="6"/>
  <c r="N1312" i="6"/>
  <c r="L1310" i="6"/>
  <c r="M1310" i="6" s="1"/>
  <c r="L1305" i="6"/>
  <c r="M1305" i="6" s="1"/>
  <c r="L1301" i="6"/>
  <c r="M1301" i="6" s="1"/>
  <c r="L1286" i="6"/>
  <c r="M1286" i="6" s="1"/>
  <c r="N1283" i="6"/>
  <c r="L1281" i="6"/>
  <c r="M1281" i="6" s="1"/>
  <c r="L1274" i="6"/>
  <c r="M1274" i="6" s="1"/>
  <c r="N1268" i="6"/>
  <c r="L1266" i="6"/>
  <c r="M1266" i="6" s="1"/>
  <c r="N1260" i="6"/>
  <c r="L1258" i="6"/>
  <c r="M1258" i="6" s="1"/>
  <c r="N1251" i="6"/>
  <c r="N1245" i="6"/>
  <c r="L1243" i="6"/>
  <c r="M1243" i="6" s="1"/>
  <c r="N1333" i="6"/>
  <c r="L1323" i="6"/>
  <c r="M1323" i="6" s="1"/>
  <c r="N1319" i="6"/>
  <c r="L1318" i="6"/>
  <c r="M1318" i="6" s="1"/>
  <c r="M1316" i="6" s="1"/>
  <c r="M14" i="6" s="1"/>
  <c r="N1314" i="6"/>
  <c r="L1313" i="6"/>
  <c r="M1313" i="6" s="1"/>
  <c r="L1311" i="6"/>
  <c r="M1311" i="6" s="1"/>
  <c r="N1280" i="6"/>
  <c r="L1278" i="6"/>
  <c r="M1278" i="6" s="1"/>
  <c r="N1273" i="6"/>
  <c r="L1271" i="6"/>
  <c r="M1271" i="6" s="1"/>
  <c r="N1265" i="6"/>
  <c r="L1263" i="6"/>
  <c r="M1263" i="6" s="1"/>
  <c r="N1257" i="6"/>
  <c r="L1255" i="6"/>
  <c r="M1255" i="6" s="1"/>
  <c r="N1250" i="6"/>
  <c r="N1249" i="6"/>
  <c r="N1242" i="6"/>
  <c r="L1241" i="6"/>
  <c r="M1241" i="6" s="1"/>
  <c r="N1240" i="6"/>
  <c r="N1238" i="6"/>
  <c r="L1369" i="6"/>
  <c r="M1369" i="6" s="1"/>
  <c r="L1368" i="6"/>
  <c r="M1368" i="6" s="1"/>
  <c r="N1360" i="6"/>
  <c r="N1355" i="6"/>
  <c r="L1352" i="6"/>
  <c r="M1352" i="6" s="1"/>
  <c r="N1351" i="6"/>
  <c r="L1348" i="6"/>
  <c r="M1348" i="6" s="1"/>
  <c r="N1347" i="6"/>
  <c r="L1344" i="6"/>
  <c r="M1344" i="6" s="1"/>
  <c r="N1343" i="6"/>
  <c r="L1335" i="6"/>
  <c r="M1335" i="6" s="1"/>
  <c r="N1334" i="6"/>
  <c r="L1332" i="6"/>
  <c r="M1332" i="6" s="1"/>
  <c r="N1331" i="6"/>
  <c r="N1325" i="6"/>
  <c r="L1324" i="6"/>
  <c r="M1324" i="6" s="1"/>
  <c r="N1365" i="6"/>
  <c r="N1361" i="6"/>
  <c r="N1356" i="6"/>
  <c r="N1338" i="6"/>
  <c r="L1333" i="6"/>
  <c r="M1333" i="6" s="1"/>
  <c r="N1320" i="6"/>
  <c r="L1319" i="6"/>
  <c r="M1319" i="6" s="1"/>
  <c r="L1314" i="6"/>
  <c r="M1314" i="6" s="1"/>
  <c r="N1282" i="6"/>
  <c r="L1280" i="6"/>
  <c r="M1280" i="6" s="1"/>
  <c r="N1275" i="6"/>
  <c r="L1273" i="6"/>
  <c r="M1273" i="6" s="1"/>
  <c r="N1267" i="6"/>
  <c r="L1265" i="6"/>
  <c r="M1265" i="6" s="1"/>
  <c r="N1259" i="6"/>
  <c r="L1257" i="6"/>
  <c r="M1257" i="6" s="1"/>
  <c r="N1253" i="6"/>
  <c r="L1250" i="6"/>
  <c r="M1250" i="6" s="1"/>
  <c r="L1249" i="6"/>
  <c r="M1249" i="6" s="1"/>
  <c r="N1244" i="6"/>
  <c r="L1242" i="6"/>
  <c r="M1242" i="6" s="1"/>
  <c r="L1240" i="6"/>
  <c r="M1240" i="6" s="1"/>
  <c r="N1239" i="6"/>
  <c r="L1238" i="6"/>
  <c r="M1238" i="6" s="1"/>
  <c r="N1366" i="6"/>
  <c r="L1360" i="6"/>
  <c r="M1360" i="6" s="1"/>
  <c r="M1359" i="6" s="1"/>
  <c r="M15" i="6" s="1"/>
  <c r="L1355" i="6"/>
  <c r="M1355" i="6" s="1"/>
  <c r="N1354" i="6"/>
  <c r="L1351" i="6"/>
  <c r="M1351" i="6" s="1"/>
  <c r="N1350" i="6"/>
  <c r="L1347" i="6"/>
  <c r="M1347" i="6" s="1"/>
  <c r="N1346" i="6"/>
  <c r="L1343" i="6"/>
  <c r="M1343" i="6" s="1"/>
  <c r="N1342" i="6"/>
  <c r="N1339" i="6"/>
  <c r="N1337" i="6"/>
  <c r="L1334" i="6"/>
  <c r="M1334" i="6" s="1"/>
  <c r="L1331" i="6"/>
  <c r="M1331" i="6" s="1"/>
  <c r="N1330" i="6"/>
  <c r="N1328" i="6"/>
  <c r="N1326" i="6"/>
  <c r="L1325" i="6"/>
  <c r="M1325" i="6" s="1"/>
  <c r="N1308" i="6"/>
  <c r="N1279" i="6"/>
  <c r="L1277" i="6"/>
  <c r="M1277" i="6" s="1"/>
  <c r="N1272" i="6"/>
  <c r="L1270" i="6"/>
  <c r="M1270" i="6" s="1"/>
  <c r="N1264" i="6"/>
  <c r="L1262" i="6"/>
  <c r="M1262" i="6" s="1"/>
  <c r="N1256" i="6"/>
  <c r="L1252" i="6"/>
  <c r="M1252" i="6" s="1"/>
  <c r="L1248" i="6"/>
  <c r="M1248" i="6" s="1"/>
  <c r="L1247" i="6"/>
  <c r="M1247" i="6" s="1"/>
  <c r="L1365" i="6"/>
  <c r="M1365" i="6" s="1"/>
  <c r="M1364" i="6" s="1"/>
  <c r="M16" i="6" s="1"/>
  <c r="N1353" i="6"/>
  <c r="L1350" i="6"/>
  <c r="M1350" i="6" s="1"/>
  <c r="L1339" i="6"/>
  <c r="M1339" i="6" s="1"/>
  <c r="N1281" i="6"/>
  <c r="N1269" i="6"/>
  <c r="L1267" i="6"/>
  <c r="M1267" i="6" s="1"/>
  <c r="L1256" i="6"/>
  <c r="M1256" i="6" s="1"/>
  <c r="N1246" i="6"/>
  <c r="L1244" i="6"/>
  <c r="M1244" i="6" s="1"/>
  <c r="N1234" i="6"/>
  <c r="L1232" i="6"/>
  <c r="M1232" i="6" s="1"/>
  <c r="N1222" i="6"/>
  <c r="L1220" i="6"/>
  <c r="M1220" i="6" s="1"/>
  <c r="N1214" i="6"/>
  <c r="L1212" i="6"/>
  <c r="M1212" i="6" s="1"/>
  <c r="N1207" i="6"/>
  <c r="L1205" i="6"/>
  <c r="M1205" i="6" s="1"/>
  <c r="N1199" i="6"/>
  <c r="L1197" i="6"/>
  <c r="M1197" i="6" s="1"/>
  <c r="N1192" i="6"/>
  <c r="L1190" i="6"/>
  <c r="M1190" i="6" s="1"/>
  <c r="N1184" i="6"/>
  <c r="L1182" i="6"/>
  <c r="M1182" i="6" s="1"/>
  <c r="N1176" i="6"/>
  <c r="L1174" i="6"/>
  <c r="M1174" i="6" s="1"/>
  <c r="L1166" i="6"/>
  <c r="M1166" i="6" s="1"/>
  <c r="L1164" i="6"/>
  <c r="M1164" i="6" s="1"/>
  <c r="L1162" i="6"/>
  <c r="M1162" i="6" s="1"/>
  <c r="N1159" i="6"/>
  <c r="L1157" i="6"/>
  <c r="M1157" i="6" s="1"/>
  <c r="N1151" i="6"/>
  <c r="L1149" i="6"/>
  <c r="M1149" i="6" s="1"/>
  <c r="N1143" i="6"/>
  <c r="L1141" i="6"/>
  <c r="M1141" i="6" s="1"/>
  <c r="N1128" i="6"/>
  <c r="L1126" i="6"/>
  <c r="M1126" i="6" s="1"/>
  <c r="N1120" i="6"/>
  <c r="L1119" i="6"/>
  <c r="M1119" i="6" s="1"/>
  <c r="L1117" i="6"/>
  <c r="M1117" i="6" s="1"/>
  <c r="N1116" i="6"/>
  <c r="L1113" i="6"/>
  <c r="M1113" i="6" s="1"/>
  <c r="N1112" i="6"/>
  <c r="L1107" i="6"/>
  <c r="M1107" i="6" s="1"/>
  <c r="N1106" i="6"/>
  <c r="L1103" i="6"/>
  <c r="M1103" i="6" s="1"/>
  <c r="N1102" i="6"/>
  <c r="L1099" i="6"/>
  <c r="M1099" i="6" s="1"/>
  <c r="N1098" i="6"/>
  <c r="L1095" i="6"/>
  <c r="M1095" i="6" s="1"/>
  <c r="N1094" i="6"/>
  <c r="L1091" i="6"/>
  <c r="M1091" i="6" s="1"/>
  <c r="L1089" i="6"/>
  <c r="M1089" i="6" s="1"/>
  <c r="N1088" i="6"/>
  <c r="L1085" i="6"/>
  <c r="M1085" i="6" s="1"/>
  <c r="N1084" i="6"/>
  <c r="L1081" i="6"/>
  <c r="M1081" i="6" s="1"/>
  <c r="N1080" i="6"/>
  <c r="N1357" i="6"/>
  <c r="N1321" i="6"/>
  <c r="N1284" i="6"/>
  <c r="L1282" i="6"/>
  <c r="M1282" i="6" s="1"/>
  <c r="N1270" i="6"/>
  <c r="L1268" i="6"/>
  <c r="M1268" i="6" s="1"/>
  <c r="N1258" i="6"/>
  <c r="N1254" i="6"/>
  <c r="L1251" i="6"/>
  <c r="M1251" i="6" s="1"/>
  <c r="N1247" i="6"/>
  <c r="L1245" i="6"/>
  <c r="M1245" i="6" s="1"/>
  <c r="N1237" i="6"/>
  <c r="N1231" i="6"/>
  <c r="L1229" i="6"/>
  <c r="M1229" i="6" s="1"/>
  <c r="N1227" i="6"/>
  <c r="L1225" i="6"/>
  <c r="M1225" i="6" s="1"/>
  <c r="N1219" i="6"/>
  <c r="L1217" i="6"/>
  <c r="M1217" i="6" s="1"/>
  <c r="N1211" i="6"/>
  <c r="L1209" i="6"/>
  <c r="M1209" i="6" s="1"/>
  <c r="N1204" i="6"/>
  <c r="L1202" i="6"/>
  <c r="M1202" i="6" s="1"/>
  <c r="L1195" i="6"/>
  <c r="M1195" i="6" s="1"/>
  <c r="N1189" i="6"/>
  <c r="L1187" i="6"/>
  <c r="M1187" i="6" s="1"/>
  <c r="N1181" i="6"/>
  <c r="L1179" i="6"/>
  <c r="M1179" i="6" s="1"/>
  <c r="N1173" i="6"/>
  <c r="L1171" i="6"/>
  <c r="M1171" i="6" s="1"/>
  <c r="N1156" i="6"/>
  <c r="L1154" i="6"/>
  <c r="M1154" i="6" s="1"/>
  <c r="N1148" i="6"/>
  <c r="L1146" i="6"/>
  <c r="M1146" i="6" s="1"/>
  <c r="N1140" i="6"/>
  <c r="L1136" i="6"/>
  <c r="M1136" i="6" s="1"/>
  <c r="L1131" i="6"/>
  <c r="M1131" i="6" s="1"/>
  <c r="N1125" i="6"/>
  <c r="L1123" i="6"/>
  <c r="M1123" i="6" s="1"/>
  <c r="N1078" i="6"/>
  <c r="L1075" i="6"/>
  <c r="M1075" i="6" s="1"/>
  <c r="N1074" i="6"/>
  <c r="N1362" i="6"/>
  <c r="L1354" i="6"/>
  <c r="M1354" i="6" s="1"/>
  <c r="N1341" i="6"/>
  <c r="L1338" i="6"/>
  <c r="M1338" i="6" s="1"/>
  <c r="L1326" i="6"/>
  <c r="M1326" i="6" s="1"/>
  <c r="N1310" i="6"/>
  <c r="L1308" i="6"/>
  <c r="M1308" i="6" s="1"/>
  <c r="M1307" i="6" s="1"/>
  <c r="M13" i="6" s="1"/>
  <c r="N1301" i="6"/>
  <c r="L1283" i="6"/>
  <c r="M1283" i="6" s="1"/>
  <c r="N1261" i="6"/>
  <c r="L1259" i="6"/>
  <c r="M1259" i="6" s="1"/>
  <c r="L1237" i="6"/>
  <c r="M1237" i="6" s="1"/>
  <c r="N1236" i="6"/>
  <c r="L1234" i="6"/>
  <c r="M1234" i="6" s="1"/>
  <c r="N1228" i="6"/>
  <c r="N1224" i="6"/>
  <c r="L1222" i="6"/>
  <c r="M1222" i="6" s="1"/>
  <c r="N1216" i="6"/>
  <c r="L1214" i="6"/>
  <c r="M1214" i="6" s="1"/>
  <c r="L1207" i="6"/>
  <c r="M1207" i="6" s="1"/>
  <c r="N1201" i="6"/>
  <c r="L1199" i="6"/>
  <c r="M1199" i="6" s="1"/>
  <c r="N1194" i="6"/>
  <c r="L1192" i="6"/>
  <c r="M1192" i="6" s="1"/>
  <c r="N1186" i="6"/>
  <c r="L1184" i="6"/>
  <c r="M1184" i="6" s="1"/>
  <c r="N1178" i="6"/>
  <c r="L1176" i="6"/>
  <c r="M1176" i="6" s="1"/>
  <c r="N1170" i="6"/>
  <c r="N1167" i="6"/>
  <c r="N1165" i="6"/>
  <c r="N1163" i="6"/>
  <c r="N1161" i="6"/>
  <c r="L1159" i="6"/>
  <c r="M1159" i="6" s="1"/>
  <c r="N1153" i="6"/>
  <c r="L1151" i="6"/>
  <c r="M1151" i="6" s="1"/>
  <c r="N1145" i="6"/>
  <c r="L1143" i="6"/>
  <c r="M1143" i="6" s="1"/>
  <c r="N1138" i="6"/>
  <c r="N1135" i="6"/>
  <c r="N1130" i="6"/>
  <c r="L1128" i="6"/>
  <c r="M1128" i="6" s="1"/>
  <c r="N1122" i="6"/>
  <c r="L1120" i="6"/>
  <c r="M1120" i="6" s="1"/>
  <c r="L1116" i="6"/>
  <c r="M1116" i="6" s="1"/>
  <c r="N1115" i="6"/>
  <c r="L1112" i="6"/>
  <c r="M1112" i="6" s="1"/>
  <c r="N1111" i="6"/>
  <c r="N1109" i="6"/>
  <c r="L1106" i="6"/>
  <c r="M1106" i="6" s="1"/>
  <c r="N1105" i="6"/>
  <c r="L1102" i="6"/>
  <c r="M1102" i="6" s="1"/>
  <c r="N1101" i="6"/>
  <c r="L1098" i="6"/>
  <c r="M1098" i="6" s="1"/>
  <c r="N1097" i="6"/>
  <c r="L1094" i="6"/>
  <c r="M1094" i="6" s="1"/>
  <c r="N1093" i="6"/>
  <c r="L1088" i="6"/>
  <c r="M1088" i="6" s="1"/>
  <c r="N1087" i="6"/>
  <c r="L1084" i="6"/>
  <c r="M1084" i="6" s="1"/>
  <c r="N1083" i="6"/>
  <c r="L1080" i="6"/>
  <c r="M1080" i="6" s="1"/>
  <c r="N1079" i="6"/>
  <c r="L1356" i="6"/>
  <c r="M1356" i="6" s="1"/>
  <c r="N1276" i="6"/>
  <c r="N1262" i="6"/>
  <c r="L1260" i="6"/>
  <c r="M1260" i="6" s="1"/>
  <c r="N1233" i="6"/>
  <c r="L1231" i="6"/>
  <c r="M1231" i="6" s="1"/>
  <c r="L1227" i="6"/>
  <c r="M1227" i="6" s="1"/>
  <c r="N1221" i="6"/>
  <c r="L1219" i="6"/>
  <c r="M1219" i="6" s="1"/>
  <c r="N1213" i="6"/>
  <c r="L1211" i="6"/>
  <c r="M1211" i="6" s="1"/>
  <c r="N1206" i="6"/>
  <c r="L1204" i="6"/>
  <c r="M1204" i="6" s="1"/>
  <c r="N1198" i="6"/>
  <c r="N1191" i="6"/>
  <c r="L1189" i="6"/>
  <c r="M1189" i="6" s="1"/>
  <c r="N1183" i="6"/>
  <c r="L1181" i="6"/>
  <c r="M1181" i="6" s="1"/>
  <c r="N1175" i="6"/>
  <c r="L1173" i="6"/>
  <c r="M1173" i="6" s="1"/>
  <c r="N1168" i="6"/>
  <c r="N1158" i="6"/>
  <c r="L1156" i="6"/>
  <c r="M1156" i="6" s="1"/>
  <c r="N1150" i="6"/>
  <c r="L1148" i="6"/>
  <c r="M1148" i="6" s="1"/>
  <c r="N1142" i="6"/>
  <c r="L1140" i="6"/>
  <c r="M1140" i="6" s="1"/>
  <c r="N1133" i="6"/>
  <c r="N1127" i="6"/>
  <c r="L1125" i="6"/>
  <c r="M1125" i="6" s="1"/>
  <c r="L1078" i="6"/>
  <c r="M1078" i="6" s="1"/>
  <c r="N1077" i="6"/>
  <c r="L1074" i="6"/>
  <c r="M1074" i="6" s="1"/>
  <c r="N1073" i="6"/>
  <c r="N1367" i="6"/>
  <c r="L1361" i="6"/>
  <c r="M1361" i="6" s="1"/>
  <c r="N1345" i="6"/>
  <c r="L1342" i="6"/>
  <c r="M1342" i="6" s="1"/>
  <c r="N1340" i="6"/>
  <c r="N1329" i="6"/>
  <c r="L1320" i="6"/>
  <c r="M1320" i="6" s="1"/>
  <c r="L1312" i="6"/>
  <c r="M1312" i="6" s="1"/>
  <c r="N1277" i="6"/>
  <c r="L1272" i="6"/>
  <c r="M1272" i="6" s="1"/>
  <c r="L1253" i="6"/>
  <c r="M1253" i="6" s="1"/>
  <c r="L1239" i="6"/>
  <c r="M1239" i="6" s="1"/>
  <c r="L1236" i="6"/>
  <c r="M1236" i="6" s="1"/>
  <c r="N1230" i="6"/>
  <c r="L1228" i="6"/>
  <c r="M1228" i="6" s="1"/>
  <c r="N1226" i="6"/>
  <c r="L1224" i="6"/>
  <c r="M1224" i="6" s="1"/>
  <c r="N1218" i="6"/>
  <c r="L1216" i="6"/>
  <c r="M1216" i="6" s="1"/>
  <c r="N1210" i="6"/>
  <c r="N1203" i="6"/>
  <c r="L1201" i="6"/>
  <c r="M1201" i="6" s="1"/>
  <c r="N1196" i="6"/>
  <c r="L1194" i="6"/>
  <c r="M1194" i="6" s="1"/>
  <c r="N1188" i="6"/>
  <c r="L1186" i="6"/>
  <c r="M1186" i="6" s="1"/>
  <c r="N1180" i="6"/>
  <c r="L1178" i="6"/>
  <c r="M1178" i="6" s="1"/>
  <c r="N1172" i="6"/>
  <c r="L1170" i="6"/>
  <c r="M1170" i="6" s="1"/>
  <c r="L1167" i="6"/>
  <c r="M1167" i="6" s="1"/>
  <c r="L1165" i="6"/>
  <c r="M1165" i="6" s="1"/>
  <c r="L1163" i="6"/>
  <c r="M1163" i="6" s="1"/>
  <c r="L1161" i="6"/>
  <c r="M1161" i="6" s="1"/>
  <c r="N1155" i="6"/>
  <c r="L1153" i="6"/>
  <c r="M1153" i="6" s="1"/>
  <c r="N1147" i="6"/>
  <c r="L1145" i="6"/>
  <c r="M1145" i="6" s="1"/>
  <c r="N1139" i="6"/>
  <c r="L1138" i="6"/>
  <c r="M1138" i="6" s="1"/>
  <c r="N1137" i="6"/>
  <c r="L1135" i="6"/>
  <c r="M1135" i="6" s="1"/>
  <c r="L1130" i="6"/>
  <c r="M1130" i="6" s="1"/>
  <c r="N1124" i="6"/>
  <c r="L1122" i="6"/>
  <c r="M1122" i="6" s="1"/>
  <c r="N1118" i="6"/>
  <c r="L1115" i="6"/>
  <c r="M1115" i="6" s="1"/>
  <c r="N1114" i="6"/>
  <c r="L1111" i="6"/>
  <c r="M1111" i="6" s="1"/>
  <c r="N1110" i="6"/>
  <c r="L1109" i="6"/>
  <c r="M1109" i="6" s="1"/>
  <c r="N1108" i="6"/>
  <c r="L1105" i="6"/>
  <c r="M1105" i="6" s="1"/>
  <c r="N1104" i="6"/>
  <c r="L1101" i="6"/>
  <c r="M1101" i="6" s="1"/>
  <c r="N1100" i="6"/>
  <c r="L1097" i="6"/>
  <c r="M1097" i="6" s="1"/>
  <c r="N1096" i="6"/>
  <c r="L1093" i="6"/>
  <c r="M1093" i="6" s="1"/>
  <c r="N1092" i="6"/>
  <c r="N1090" i="6"/>
  <c r="L1087" i="6"/>
  <c r="M1087" i="6" s="1"/>
  <c r="N1086" i="6"/>
  <c r="L1083" i="6"/>
  <c r="M1083" i="6" s="1"/>
  <c r="N1082" i="6"/>
  <c r="L1079" i="6"/>
  <c r="M1079" i="6" s="1"/>
  <c r="N1336" i="6"/>
  <c r="N1309" i="6"/>
  <c r="N1274" i="6"/>
  <c r="N1235" i="6"/>
  <c r="L1233" i="6"/>
  <c r="M1233" i="6" s="1"/>
  <c r="N1223" i="6"/>
  <c r="L1221" i="6"/>
  <c r="M1221" i="6" s="1"/>
  <c r="N1215" i="6"/>
  <c r="L1213" i="6"/>
  <c r="M1213" i="6" s="1"/>
  <c r="N1208" i="6"/>
  <c r="L1206" i="6"/>
  <c r="M1206" i="6" s="1"/>
  <c r="N1200" i="6"/>
  <c r="L1198" i="6"/>
  <c r="M1198" i="6" s="1"/>
  <c r="N1193" i="6"/>
  <c r="L1191" i="6"/>
  <c r="M1191" i="6" s="1"/>
  <c r="N1185" i="6"/>
  <c r="L1183" i="6"/>
  <c r="M1183" i="6" s="1"/>
  <c r="N1177" i="6"/>
  <c r="L1175" i="6"/>
  <c r="M1175" i="6" s="1"/>
  <c r="N1169" i="6"/>
  <c r="L1168" i="6"/>
  <c r="M1168" i="6" s="1"/>
  <c r="N1160" i="6"/>
  <c r="L1158" i="6"/>
  <c r="M1158" i="6" s="1"/>
  <c r="N1152" i="6"/>
  <c r="L1150" i="6"/>
  <c r="M1150" i="6" s="1"/>
  <c r="N1144" i="6"/>
  <c r="L1142" i="6"/>
  <c r="M1142" i="6" s="1"/>
  <c r="N1134" i="6"/>
  <c r="L1133" i="6"/>
  <c r="M1133" i="6" s="1"/>
  <c r="N1132" i="6"/>
  <c r="N1129" i="6"/>
  <c r="L1127" i="6"/>
  <c r="M1127" i="6" s="1"/>
  <c r="N1121" i="6"/>
  <c r="L1077" i="6"/>
  <c r="M1077" i="6" s="1"/>
  <c r="N1076" i="6"/>
  <c r="L1073" i="6"/>
  <c r="M1073" i="6" s="1"/>
  <c r="N1072" i="6"/>
  <c r="L1337" i="6"/>
  <c r="M1337" i="6" s="1"/>
  <c r="L1279" i="6"/>
  <c r="M1279" i="6" s="1"/>
  <c r="N1266" i="6"/>
  <c r="N1243" i="6"/>
  <c r="L1235" i="6"/>
  <c r="M1235" i="6" s="1"/>
  <c r="N1229" i="6"/>
  <c r="N1225" i="6"/>
  <c r="L1223" i="6"/>
  <c r="M1223" i="6" s="1"/>
  <c r="N1217" i="6"/>
  <c r="L1215" i="6"/>
  <c r="M1215" i="6" s="1"/>
  <c r="N1209" i="6"/>
  <c r="L1208" i="6"/>
  <c r="M1208" i="6" s="1"/>
  <c r="N1202" i="6"/>
  <c r="L1200" i="6"/>
  <c r="M1200" i="6" s="1"/>
  <c r="N1195" i="6"/>
  <c r="L1193" i="6"/>
  <c r="M1193" i="6" s="1"/>
  <c r="N1187" i="6"/>
  <c r="L1185" i="6"/>
  <c r="M1185" i="6" s="1"/>
  <c r="N1179" i="6"/>
  <c r="L1177" i="6"/>
  <c r="M1177" i="6" s="1"/>
  <c r="N1171" i="6"/>
  <c r="L1169" i="6"/>
  <c r="M1169" i="6" s="1"/>
  <c r="L1160" i="6"/>
  <c r="M1160" i="6" s="1"/>
  <c r="N1154" i="6"/>
  <c r="L1152" i="6"/>
  <c r="M1152" i="6" s="1"/>
  <c r="N1146" i="6"/>
  <c r="L1144" i="6"/>
  <c r="M1144" i="6" s="1"/>
  <c r="N1136" i="6"/>
  <c r="L1134" i="6"/>
  <c r="M1134" i="6" s="1"/>
  <c r="L1132" i="6"/>
  <c r="M1132" i="6" s="1"/>
  <c r="N1131" i="6"/>
  <c r="L1129" i="6"/>
  <c r="M1129" i="6" s="1"/>
  <c r="N1123" i="6"/>
  <c r="L1121" i="6"/>
  <c r="M1121" i="6" s="1"/>
  <c r="L1076" i="6"/>
  <c r="M1076" i="6" s="1"/>
  <c r="N1075" i="6"/>
  <c r="L1072" i="6"/>
  <c r="M1072" i="6" s="1"/>
  <c r="L1328" i="6"/>
  <c r="M1328" i="6" s="1"/>
  <c r="L1218" i="6"/>
  <c r="M1218" i="6" s="1"/>
  <c r="N1166" i="6"/>
  <c r="L1118" i="6"/>
  <c r="M1118" i="6" s="1"/>
  <c r="N1113" i="6"/>
  <c r="N1107" i="6"/>
  <c r="L1086" i="6"/>
  <c r="M1086" i="6" s="1"/>
  <c r="N1081" i="6"/>
  <c r="L1013" i="6"/>
  <c r="M1013" i="6" s="1"/>
  <c r="L1011" i="6"/>
  <c r="M1011" i="6" s="1"/>
  <c r="N1005" i="6"/>
  <c r="L1002" i="6"/>
  <c r="M1002" i="6" s="1"/>
  <c r="L999" i="6"/>
  <c r="M999" i="6" s="1"/>
  <c r="L974" i="6"/>
  <c r="M974" i="6" s="1"/>
  <c r="N973" i="6"/>
  <c r="N914" i="6"/>
  <c r="L911" i="6"/>
  <c r="M911" i="6" s="1"/>
  <c r="N910" i="6"/>
  <c r="L907" i="6"/>
  <c r="M907" i="6" s="1"/>
  <c r="N906" i="6"/>
  <c r="L903" i="6"/>
  <c r="M903" i="6" s="1"/>
  <c r="N902" i="6"/>
  <c r="L899" i="6"/>
  <c r="M899" i="6" s="1"/>
  <c r="N898" i="6"/>
  <c r="L895" i="6"/>
  <c r="M895" i="6" s="1"/>
  <c r="N894" i="6"/>
  <c r="L891" i="6"/>
  <c r="M891" i="6" s="1"/>
  <c r="N890" i="6"/>
  <c r="N886" i="6"/>
  <c r="N835" i="6"/>
  <c r="L833" i="6"/>
  <c r="M833" i="6" s="1"/>
  <c r="N827" i="6"/>
  <c r="L825" i="6"/>
  <c r="M825" i="6" s="1"/>
  <c r="N819" i="6"/>
  <c r="L817" i="6"/>
  <c r="M817" i="6" s="1"/>
  <c r="N811" i="6"/>
  <c r="L809" i="6"/>
  <c r="M809" i="6" s="1"/>
  <c r="L1346" i="6"/>
  <c r="M1346" i="6" s="1"/>
  <c r="N1248" i="6"/>
  <c r="L1180" i="6"/>
  <c r="M1180" i="6" s="1"/>
  <c r="L1147" i="6"/>
  <c r="M1147" i="6" s="1"/>
  <c r="L1100" i="6"/>
  <c r="M1100" i="6" s="1"/>
  <c r="N1095" i="6"/>
  <c r="L1069" i="6"/>
  <c r="M1069" i="6" s="1"/>
  <c r="N1068" i="6"/>
  <c r="L1065" i="6"/>
  <c r="M1065" i="6" s="1"/>
  <c r="N1064" i="6"/>
  <c r="L1061" i="6"/>
  <c r="M1061" i="6" s="1"/>
  <c r="N1060" i="6"/>
  <c r="L1057" i="6"/>
  <c r="M1057" i="6" s="1"/>
  <c r="N1056" i="6"/>
  <c r="L1053" i="6"/>
  <c r="M1053" i="6" s="1"/>
  <c r="N1052" i="6"/>
  <c r="L1051" i="6"/>
  <c r="M1051" i="6" s="1"/>
  <c r="N1015" i="6"/>
  <c r="L1014" i="6"/>
  <c r="M1014" i="6" s="1"/>
  <c r="L1012" i="6"/>
  <c r="M1012" i="6" s="1"/>
  <c r="N1006" i="6"/>
  <c r="L1004" i="6"/>
  <c r="M1004" i="6" s="1"/>
  <c r="L1003" i="6"/>
  <c r="M1003" i="6" s="1"/>
  <c r="N998" i="6"/>
  <c r="L995" i="6"/>
  <c r="M995" i="6" s="1"/>
  <c r="N994" i="6"/>
  <c r="L991" i="6"/>
  <c r="M991" i="6" s="1"/>
  <c r="N990" i="6"/>
  <c r="L987" i="6"/>
  <c r="M987" i="6" s="1"/>
  <c r="N986" i="6"/>
  <c r="L983" i="6"/>
  <c r="M983" i="6" s="1"/>
  <c r="N982" i="6"/>
  <c r="L979" i="6"/>
  <c r="M979" i="6" s="1"/>
  <c r="N978" i="6"/>
  <c r="L968" i="6"/>
  <c r="M968" i="6" s="1"/>
  <c r="N967" i="6"/>
  <c r="L964" i="6"/>
  <c r="M964" i="6" s="1"/>
  <c r="N963" i="6"/>
  <c r="L960" i="6"/>
  <c r="M960" i="6" s="1"/>
  <c r="N959" i="6"/>
  <c r="N955" i="6"/>
  <c r="L952" i="6"/>
  <c r="M952" i="6" s="1"/>
  <c r="N951" i="6"/>
  <c r="L948" i="6"/>
  <c r="M948" i="6" s="1"/>
  <c r="N947" i="6"/>
  <c r="N945" i="6"/>
  <c r="L942" i="6"/>
  <c r="M942" i="6" s="1"/>
  <c r="N941" i="6"/>
  <c r="L938" i="6"/>
  <c r="M938" i="6" s="1"/>
  <c r="N937" i="6"/>
  <c r="L934" i="6"/>
  <c r="M934" i="6" s="1"/>
  <c r="N933" i="6"/>
  <c r="L930" i="6"/>
  <c r="M930" i="6" s="1"/>
  <c r="N929" i="6"/>
  <c r="L924" i="6"/>
  <c r="M924" i="6" s="1"/>
  <c r="N923" i="6"/>
  <c r="L920" i="6"/>
  <c r="M920" i="6" s="1"/>
  <c r="N919" i="6"/>
  <c r="L916" i="6"/>
  <c r="M916" i="6" s="1"/>
  <c r="N915" i="6"/>
  <c r="N836" i="6"/>
  <c r="L834" i="6"/>
  <c r="M834" i="6" s="1"/>
  <c r="N828" i="6"/>
  <c r="L826" i="6"/>
  <c r="M826" i="6" s="1"/>
  <c r="N820" i="6"/>
  <c r="L818" i="6"/>
  <c r="M818" i="6" s="1"/>
  <c r="N812" i="6"/>
  <c r="L810" i="6"/>
  <c r="M810" i="6" s="1"/>
  <c r="N805" i="6"/>
  <c r="N1305" i="6"/>
  <c r="L1226" i="6"/>
  <c r="M1226" i="6" s="1"/>
  <c r="N1212" i="6"/>
  <c r="L1203" i="6"/>
  <c r="M1203" i="6" s="1"/>
  <c r="N1162" i="6"/>
  <c r="N1089" i="6"/>
  <c r="N1007" i="6"/>
  <c r="L1005" i="6"/>
  <c r="M1005" i="6" s="1"/>
  <c r="L973" i="6"/>
  <c r="M973" i="6" s="1"/>
  <c r="N972" i="6"/>
  <c r="L914" i="6"/>
  <c r="M914" i="6" s="1"/>
  <c r="N913" i="6"/>
  <c r="L910" i="6"/>
  <c r="M910" i="6" s="1"/>
  <c r="N909" i="6"/>
  <c r="L906" i="6"/>
  <c r="M906" i="6" s="1"/>
  <c r="N905" i="6"/>
  <c r="L902" i="6"/>
  <c r="M902" i="6" s="1"/>
  <c r="N901" i="6"/>
  <c r="L898" i="6"/>
  <c r="M898" i="6" s="1"/>
  <c r="N897" i="6"/>
  <c r="L894" i="6"/>
  <c r="M894" i="6" s="1"/>
  <c r="N893" i="6"/>
  <c r="L890" i="6"/>
  <c r="M890" i="6" s="1"/>
  <c r="N889" i="6"/>
  <c r="N887" i="6"/>
  <c r="L886" i="6"/>
  <c r="M886" i="6" s="1"/>
  <c r="N837" i="6"/>
  <c r="L835" i="6"/>
  <c r="M835" i="6" s="1"/>
  <c r="N829" i="6"/>
  <c r="L827" i="6"/>
  <c r="M827" i="6" s="1"/>
  <c r="N821" i="6"/>
  <c r="L819" i="6"/>
  <c r="M819" i="6" s="1"/>
  <c r="N813" i="6"/>
  <c r="L811" i="6"/>
  <c r="M811" i="6" s="1"/>
  <c r="N806" i="6"/>
  <c r="L1330" i="6"/>
  <c r="M1330" i="6" s="1"/>
  <c r="N1232" i="6"/>
  <c r="L1188" i="6"/>
  <c r="M1188" i="6" s="1"/>
  <c r="N1174" i="6"/>
  <c r="L1155" i="6"/>
  <c r="M1155" i="6" s="1"/>
  <c r="N1141" i="6"/>
  <c r="N1126" i="6"/>
  <c r="L1114" i="6"/>
  <c r="M1114" i="6" s="1"/>
  <c r="L1108" i="6"/>
  <c r="M1108" i="6" s="1"/>
  <c r="N1103" i="6"/>
  <c r="L1082" i="6"/>
  <c r="M1082" i="6" s="1"/>
  <c r="N1071" i="6"/>
  <c r="L1068" i="6"/>
  <c r="M1068" i="6" s="1"/>
  <c r="N1067" i="6"/>
  <c r="L1064" i="6"/>
  <c r="M1064" i="6" s="1"/>
  <c r="N1063" i="6"/>
  <c r="L1060" i="6"/>
  <c r="M1060" i="6" s="1"/>
  <c r="N1059" i="6"/>
  <c r="L1056" i="6"/>
  <c r="M1056" i="6" s="1"/>
  <c r="N1055" i="6"/>
  <c r="L1052" i="6"/>
  <c r="M1052" i="6" s="1"/>
  <c r="N1016" i="6"/>
  <c r="L1015" i="6"/>
  <c r="M1015" i="6" s="1"/>
  <c r="N1008" i="6"/>
  <c r="L1006" i="6"/>
  <c r="M1006" i="6" s="1"/>
  <c r="N1000" i="6"/>
  <c r="L998" i="6"/>
  <c r="M998" i="6" s="1"/>
  <c r="N997" i="6"/>
  <c r="L994" i="6"/>
  <c r="M994" i="6" s="1"/>
  <c r="N993" i="6"/>
  <c r="L990" i="6"/>
  <c r="M990" i="6" s="1"/>
  <c r="N989" i="6"/>
  <c r="L986" i="6"/>
  <c r="M986" i="6" s="1"/>
  <c r="N985" i="6"/>
  <c r="L982" i="6"/>
  <c r="M982" i="6" s="1"/>
  <c r="N981" i="6"/>
  <c r="L978" i="6"/>
  <c r="M978" i="6" s="1"/>
  <c r="N977" i="6"/>
  <c r="N970" i="6"/>
  <c r="L967" i="6"/>
  <c r="M967" i="6" s="1"/>
  <c r="N966" i="6"/>
  <c r="L963" i="6"/>
  <c r="M963" i="6" s="1"/>
  <c r="N962" i="6"/>
  <c r="L959" i="6"/>
  <c r="M959" i="6" s="1"/>
  <c r="N958" i="6"/>
  <c r="N956" i="6"/>
  <c r="L955" i="6"/>
  <c r="M955" i="6" s="1"/>
  <c r="N954" i="6"/>
  <c r="L951" i="6"/>
  <c r="M951" i="6" s="1"/>
  <c r="N950" i="6"/>
  <c r="L947" i="6"/>
  <c r="M947" i="6" s="1"/>
  <c r="N946" i="6"/>
  <c r="L945" i="6"/>
  <c r="M945" i="6" s="1"/>
  <c r="N944" i="6"/>
  <c r="L941" i="6"/>
  <c r="M941" i="6" s="1"/>
  <c r="N940" i="6"/>
  <c r="L937" i="6"/>
  <c r="M937" i="6" s="1"/>
  <c r="N936" i="6"/>
  <c r="L933" i="6"/>
  <c r="M933" i="6" s="1"/>
  <c r="N932" i="6"/>
  <c r="L929" i="6"/>
  <c r="M929" i="6" s="1"/>
  <c r="N928" i="6"/>
  <c r="N926" i="6"/>
  <c r="L923" i="6"/>
  <c r="M923" i="6" s="1"/>
  <c r="N922" i="6"/>
  <c r="L919" i="6"/>
  <c r="M919" i="6" s="1"/>
  <c r="N918" i="6"/>
  <c r="L915" i="6"/>
  <c r="M915" i="6" s="1"/>
  <c r="L836" i="6"/>
  <c r="M836" i="6" s="1"/>
  <c r="N830" i="6"/>
  <c r="L828" i="6"/>
  <c r="M828" i="6" s="1"/>
  <c r="N822" i="6"/>
  <c r="L820" i="6"/>
  <c r="M820" i="6" s="1"/>
  <c r="N814" i="6"/>
  <c r="L812" i="6"/>
  <c r="M812" i="6" s="1"/>
  <c r="N807" i="6"/>
  <c r="L1366" i="6"/>
  <c r="M1366" i="6" s="1"/>
  <c r="N1349" i="6"/>
  <c r="L1275" i="6"/>
  <c r="M1275" i="6" s="1"/>
  <c r="N1220" i="6"/>
  <c r="N1197" i="6"/>
  <c r="L1137" i="6"/>
  <c r="M1137" i="6" s="1"/>
  <c r="L1096" i="6"/>
  <c r="M1096" i="6" s="1"/>
  <c r="N1091" i="6"/>
  <c r="N1017" i="6"/>
  <c r="N1009" i="6"/>
  <c r="L1007" i="6"/>
  <c r="M1007" i="6" s="1"/>
  <c r="N975" i="6"/>
  <c r="L972" i="6"/>
  <c r="M972" i="6" s="1"/>
  <c r="N971" i="6"/>
  <c r="L913" i="6"/>
  <c r="M913" i="6" s="1"/>
  <c r="N912" i="6"/>
  <c r="L909" i="6"/>
  <c r="M909" i="6" s="1"/>
  <c r="N908" i="6"/>
  <c r="L905" i="6"/>
  <c r="M905" i="6" s="1"/>
  <c r="N904" i="6"/>
  <c r="L901" i="6"/>
  <c r="M901" i="6" s="1"/>
  <c r="N900" i="6"/>
  <c r="L897" i="6"/>
  <c r="M897" i="6" s="1"/>
  <c r="N896" i="6"/>
  <c r="L893" i="6"/>
  <c r="M893" i="6" s="1"/>
  <c r="N892" i="6"/>
  <c r="L889" i="6"/>
  <c r="M889" i="6" s="1"/>
  <c r="N888" i="6"/>
  <c r="L887" i="6"/>
  <c r="M887" i="6" s="1"/>
  <c r="L837" i="6"/>
  <c r="M837" i="6" s="1"/>
  <c r="N831" i="6"/>
  <c r="L829" i="6"/>
  <c r="M829" i="6" s="1"/>
  <c r="N823" i="6"/>
  <c r="L821" i="6"/>
  <c r="M821" i="6" s="1"/>
  <c r="N815" i="6"/>
  <c r="L813" i="6"/>
  <c r="M813" i="6" s="1"/>
  <c r="L806" i="6"/>
  <c r="M806" i="6" s="1"/>
  <c r="L1196" i="6"/>
  <c r="M1196" i="6" s="1"/>
  <c r="N1182" i="6"/>
  <c r="N1164" i="6"/>
  <c r="N1149" i="6"/>
  <c r="N1117" i="6"/>
  <c r="L1090" i="6"/>
  <c r="M1090" i="6" s="1"/>
  <c r="N1085" i="6"/>
  <c r="L1071" i="6"/>
  <c r="M1071" i="6" s="1"/>
  <c r="N1070" i="6"/>
  <c r="L1067" i="6"/>
  <c r="M1067" i="6" s="1"/>
  <c r="N1066" i="6"/>
  <c r="L1063" i="6"/>
  <c r="M1063" i="6" s="1"/>
  <c r="N1062" i="6"/>
  <c r="L1059" i="6"/>
  <c r="M1059" i="6" s="1"/>
  <c r="N1058" i="6"/>
  <c r="L1055" i="6"/>
  <c r="M1055" i="6" s="1"/>
  <c r="N1054" i="6"/>
  <c r="N1050" i="6"/>
  <c r="L1016" i="6"/>
  <c r="M1016" i="6" s="1"/>
  <c r="N1010" i="6"/>
  <c r="L1008" i="6"/>
  <c r="M1008" i="6" s="1"/>
  <c r="N1001" i="6"/>
  <c r="L1000" i="6"/>
  <c r="M1000" i="6" s="1"/>
  <c r="L997" i="6"/>
  <c r="M997" i="6" s="1"/>
  <c r="N996" i="6"/>
  <c r="L993" i="6"/>
  <c r="M993" i="6" s="1"/>
  <c r="N992" i="6"/>
  <c r="L989" i="6"/>
  <c r="M989" i="6" s="1"/>
  <c r="N988" i="6"/>
  <c r="L985" i="6"/>
  <c r="M985" i="6" s="1"/>
  <c r="N984" i="6"/>
  <c r="L981" i="6"/>
  <c r="M981" i="6" s="1"/>
  <c r="N980" i="6"/>
  <c r="L977" i="6"/>
  <c r="M977" i="6" s="1"/>
  <c r="N976" i="6"/>
  <c r="L970" i="6"/>
  <c r="M970" i="6" s="1"/>
  <c r="N969" i="6"/>
  <c r="L966" i="6"/>
  <c r="M966" i="6" s="1"/>
  <c r="N965" i="6"/>
  <c r="L962" i="6"/>
  <c r="M962" i="6" s="1"/>
  <c r="N961" i="6"/>
  <c r="L958" i="6"/>
  <c r="M958" i="6" s="1"/>
  <c r="N957" i="6"/>
  <c r="L956" i="6"/>
  <c r="M956" i="6" s="1"/>
  <c r="L954" i="6"/>
  <c r="M954" i="6" s="1"/>
  <c r="N953" i="6"/>
  <c r="L950" i="6"/>
  <c r="M950" i="6" s="1"/>
  <c r="N949" i="6"/>
  <c r="L946" i="6"/>
  <c r="M946" i="6" s="1"/>
  <c r="L944" i="6"/>
  <c r="M944" i="6" s="1"/>
  <c r="N943" i="6"/>
  <c r="L940" i="6"/>
  <c r="M940" i="6" s="1"/>
  <c r="N939" i="6"/>
  <c r="L936" i="6"/>
  <c r="M936" i="6" s="1"/>
  <c r="N935" i="6"/>
  <c r="L932" i="6"/>
  <c r="M932" i="6" s="1"/>
  <c r="N931" i="6"/>
  <c r="L928" i="6"/>
  <c r="M928" i="6" s="1"/>
  <c r="N927" i="6"/>
  <c r="L926" i="6"/>
  <c r="M926" i="6" s="1"/>
  <c r="N925" i="6"/>
  <c r="L922" i="6"/>
  <c r="M922" i="6" s="1"/>
  <c r="N921" i="6"/>
  <c r="L918" i="6"/>
  <c r="M918" i="6" s="1"/>
  <c r="N917" i="6"/>
  <c r="N832" i="6"/>
  <c r="L830" i="6"/>
  <c r="M830" i="6" s="1"/>
  <c r="N824" i="6"/>
  <c r="L822" i="6"/>
  <c r="M822" i="6" s="1"/>
  <c r="N816" i="6"/>
  <c r="L814" i="6"/>
  <c r="M814" i="6" s="1"/>
  <c r="N808" i="6"/>
  <c r="L807" i="6"/>
  <c r="M807" i="6" s="1"/>
  <c r="L1264" i="6"/>
  <c r="M1264" i="6" s="1"/>
  <c r="L1210" i="6"/>
  <c r="M1210" i="6" s="1"/>
  <c r="N1205" i="6"/>
  <c r="L1110" i="6"/>
  <c r="M1110" i="6" s="1"/>
  <c r="L1104" i="6"/>
  <c r="M1104" i="6" s="1"/>
  <c r="N1099" i="6"/>
  <c r="L1017" i="6"/>
  <c r="M1017" i="6" s="1"/>
  <c r="N1013" i="6"/>
  <c r="N1011" i="6"/>
  <c r="L1009" i="6"/>
  <c r="M1009" i="6" s="1"/>
  <c r="N1002" i="6"/>
  <c r="N999" i="6"/>
  <c r="L975" i="6"/>
  <c r="M975" i="6" s="1"/>
  <c r="N974" i="6"/>
  <c r="L971" i="6"/>
  <c r="M971" i="6" s="1"/>
  <c r="L912" i="6"/>
  <c r="M912" i="6" s="1"/>
  <c r="N911" i="6"/>
  <c r="L908" i="6"/>
  <c r="M908" i="6" s="1"/>
  <c r="N907" i="6"/>
  <c r="L904" i="6"/>
  <c r="M904" i="6" s="1"/>
  <c r="N903" i="6"/>
  <c r="L900" i="6"/>
  <c r="M900" i="6" s="1"/>
  <c r="N899" i="6"/>
  <c r="L896" i="6"/>
  <c r="M896" i="6" s="1"/>
  <c r="N895" i="6"/>
  <c r="L892" i="6"/>
  <c r="M892" i="6" s="1"/>
  <c r="N891" i="6"/>
  <c r="L888" i="6"/>
  <c r="M888" i="6" s="1"/>
  <c r="N833" i="6"/>
  <c r="L831" i="6"/>
  <c r="M831" i="6" s="1"/>
  <c r="N825" i="6"/>
  <c r="L823" i="6"/>
  <c r="M823" i="6" s="1"/>
  <c r="N817" i="6"/>
  <c r="L815" i="6"/>
  <c r="M815" i="6" s="1"/>
  <c r="N809" i="6"/>
  <c r="L1092" i="6"/>
  <c r="M1092" i="6" s="1"/>
  <c r="N1069" i="6"/>
  <c r="L984" i="6"/>
  <c r="M984" i="6" s="1"/>
  <c r="N979" i="6"/>
  <c r="L969" i="6"/>
  <c r="M969" i="6" s="1"/>
  <c r="N964" i="6"/>
  <c r="N952" i="6"/>
  <c r="N798" i="6"/>
  <c r="L796" i="6"/>
  <c r="M796" i="6" s="1"/>
  <c r="N790" i="6"/>
  <c r="L788" i="6"/>
  <c r="M788" i="6" s="1"/>
  <c r="N782" i="6"/>
  <c r="L780" i="6"/>
  <c r="M780" i="6" s="1"/>
  <c r="N762" i="6"/>
  <c r="L759" i="6"/>
  <c r="M759" i="6" s="1"/>
  <c r="L752" i="6"/>
  <c r="M752" i="6" s="1"/>
  <c r="N745" i="6"/>
  <c r="L744" i="6"/>
  <c r="M744" i="6" s="1"/>
  <c r="N738" i="6"/>
  <c r="L737" i="6"/>
  <c r="M737" i="6" s="1"/>
  <c r="N731" i="6"/>
  <c r="N729" i="6"/>
  <c r="L723" i="6"/>
  <c r="M723" i="6" s="1"/>
  <c r="N721" i="6"/>
  <c r="L710" i="6"/>
  <c r="M710" i="6" s="1"/>
  <c r="N660" i="6"/>
  <c r="N659" i="6"/>
  <c r="N658" i="6"/>
  <c r="N657" i="6"/>
  <c r="N656" i="6"/>
  <c r="N655" i="6"/>
  <c r="N651" i="6"/>
  <c r="N649" i="6"/>
  <c r="N648" i="6"/>
  <c r="L647" i="6"/>
  <c r="M647" i="6" s="1"/>
  <c r="L646" i="6"/>
  <c r="M646" i="6" s="1"/>
  <c r="L645" i="6"/>
  <c r="M645" i="6" s="1"/>
  <c r="L644" i="6"/>
  <c r="M644" i="6" s="1"/>
  <c r="L643" i="6"/>
  <c r="M643" i="6" s="1"/>
  <c r="L642" i="6"/>
  <c r="M642" i="6" s="1"/>
  <c r="L641" i="6"/>
  <c r="M641" i="6" s="1"/>
  <c r="L640" i="6"/>
  <c r="M640" i="6" s="1"/>
  <c r="N639" i="6"/>
  <c r="L638" i="6"/>
  <c r="M638" i="6" s="1"/>
  <c r="L636" i="6"/>
  <c r="M636" i="6" s="1"/>
  <c r="N633" i="6"/>
  <c r="O633" i="6" s="1"/>
  <c r="N630" i="6"/>
  <c r="O630" i="6" s="1"/>
  <c r="L629" i="6"/>
  <c r="M629" i="6" s="1"/>
  <c r="N626" i="6"/>
  <c r="O626" i="6" s="1"/>
  <c r="L625" i="6"/>
  <c r="M625" i="6" s="1"/>
  <c r="N622" i="6"/>
  <c r="O622" i="6" s="1"/>
  <c r="L621" i="6"/>
  <c r="M621" i="6" s="1"/>
  <c r="N618" i="6"/>
  <c r="O618" i="6" s="1"/>
  <c r="L617" i="6"/>
  <c r="M617" i="6" s="1"/>
  <c r="N614" i="6"/>
  <c r="O614" i="6" s="1"/>
  <c r="L613" i="6"/>
  <c r="M613" i="6" s="1"/>
  <c r="N610" i="6"/>
  <c r="O610" i="6" s="1"/>
  <c r="L609" i="6"/>
  <c r="M609" i="6" s="1"/>
  <c r="N606" i="6"/>
  <c r="O606" i="6" s="1"/>
  <c r="L605" i="6"/>
  <c r="M605" i="6" s="1"/>
  <c r="L600" i="6"/>
  <c r="M600" i="6" s="1"/>
  <c r="N597" i="6"/>
  <c r="O597" i="6" s="1"/>
  <c r="L596" i="6"/>
  <c r="M596" i="6" s="1"/>
  <c r="N593" i="6"/>
  <c r="O593" i="6" s="1"/>
  <c r="L592" i="6"/>
  <c r="M592" i="6" s="1"/>
  <c r="N589" i="6"/>
  <c r="O589" i="6" s="1"/>
  <c r="N587" i="6"/>
  <c r="O587" i="6" s="1"/>
  <c r="L586" i="6"/>
  <c r="M586" i="6" s="1"/>
  <c r="L580" i="6"/>
  <c r="M580" i="6" s="1"/>
  <c r="N578" i="6"/>
  <c r="O578" i="6" s="1"/>
  <c r="N574" i="6"/>
  <c r="O574" i="6" s="1"/>
  <c r="N572" i="6"/>
  <c r="O572" i="6" s="1"/>
  <c r="L565" i="6"/>
  <c r="M565" i="6" s="1"/>
  <c r="N563" i="6"/>
  <c r="O563" i="6" s="1"/>
  <c r="L556" i="6"/>
  <c r="M556" i="6" s="1"/>
  <c r="L1230" i="6"/>
  <c r="M1230" i="6" s="1"/>
  <c r="L1172" i="6"/>
  <c r="M1172" i="6" s="1"/>
  <c r="L1062" i="6"/>
  <c r="M1062" i="6" s="1"/>
  <c r="N1057" i="6"/>
  <c r="L1010" i="6"/>
  <c r="M1010" i="6" s="1"/>
  <c r="L957" i="6"/>
  <c r="M957" i="6" s="1"/>
  <c r="L939" i="6"/>
  <c r="M939" i="6" s="1"/>
  <c r="N934" i="6"/>
  <c r="N834" i="6"/>
  <c r="L816" i="6"/>
  <c r="M816" i="6" s="1"/>
  <c r="L804" i="6"/>
  <c r="M804" i="6" s="1"/>
  <c r="N799" i="6"/>
  <c r="L797" i="6"/>
  <c r="M797" i="6" s="1"/>
  <c r="N791" i="6"/>
  <c r="L789" i="6"/>
  <c r="M789" i="6" s="1"/>
  <c r="N783" i="6"/>
  <c r="L781" i="6"/>
  <c r="M781" i="6" s="1"/>
  <c r="L761" i="6"/>
  <c r="M761" i="6" s="1"/>
  <c r="L760" i="6"/>
  <c r="M760" i="6" s="1"/>
  <c r="N754" i="6"/>
  <c r="L753" i="6"/>
  <c r="M753" i="6" s="1"/>
  <c r="N747" i="6"/>
  <c r="N739" i="6"/>
  <c r="N732" i="6"/>
  <c r="L730" i="6"/>
  <c r="M730" i="6" s="1"/>
  <c r="N728" i="6"/>
  <c r="L722" i="6"/>
  <c r="M722" i="6" s="1"/>
  <c r="N720" i="6"/>
  <c r="N716" i="6"/>
  <c r="L715" i="6"/>
  <c r="M715" i="6" s="1"/>
  <c r="N712" i="6"/>
  <c r="L711" i="6"/>
  <c r="M711" i="6" s="1"/>
  <c r="N707" i="6"/>
  <c r="L706" i="6"/>
  <c r="M706" i="6" s="1"/>
  <c r="N703" i="6"/>
  <c r="L702" i="6"/>
  <c r="M702" i="6" s="1"/>
  <c r="N699" i="6"/>
  <c r="L698" i="6"/>
  <c r="M698" i="6" s="1"/>
  <c r="N692" i="6"/>
  <c r="L674" i="6"/>
  <c r="M674" i="6" s="1"/>
  <c r="L673" i="6"/>
  <c r="M673" i="6" s="1"/>
  <c r="N663" i="6"/>
  <c r="N652" i="6"/>
  <c r="L650" i="6"/>
  <c r="M650" i="6" s="1"/>
  <c r="N584" i="6"/>
  <c r="O584" i="6" s="1"/>
  <c r="L583" i="6"/>
  <c r="M583" i="6" s="1"/>
  <c r="N581" i="6"/>
  <c r="O581" i="6" s="1"/>
  <c r="N571" i="6"/>
  <c r="O571" i="6" s="1"/>
  <c r="L564" i="6"/>
  <c r="M564" i="6" s="1"/>
  <c r="N562" i="6"/>
  <c r="O562" i="6" s="1"/>
  <c r="L555" i="6"/>
  <c r="M555" i="6" s="1"/>
  <c r="N1157" i="6"/>
  <c r="N1051" i="6"/>
  <c r="L1001" i="6"/>
  <c r="M1001" i="6" s="1"/>
  <c r="L992" i="6"/>
  <c r="M992" i="6" s="1"/>
  <c r="N987" i="6"/>
  <c r="L927" i="6"/>
  <c r="M927" i="6" s="1"/>
  <c r="L921" i="6"/>
  <c r="M921" i="6" s="1"/>
  <c r="N916" i="6"/>
  <c r="N800" i="6"/>
  <c r="L798" i="6"/>
  <c r="M798" i="6" s="1"/>
  <c r="N792" i="6"/>
  <c r="L790" i="6"/>
  <c r="M790" i="6" s="1"/>
  <c r="N784" i="6"/>
  <c r="L782" i="6"/>
  <c r="M782" i="6" s="1"/>
  <c r="N768" i="6"/>
  <c r="N763" i="6"/>
  <c r="L762" i="6"/>
  <c r="M762" i="6" s="1"/>
  <c r="N755" i="6"/>
  <c r="N748" i="6"/>
  <c r="L745" i="6"/>
  <c r="M745" i="6" s="1"/>
  <c r="N740" i="6"/>
  <c r="L738" i="6"/>
  <c r="M738" i="6" s="1"/>
  <c r="N733" i="6"/>
  <c r="L731" i="6"/>
  <c r="M731" i="6" s="1"/>
  <c r="L729" i="6"/>
  <c r="M729" i="6" s="1"/>
  <c r="N727" i="6"/>
  <c r="L721" i="6"/>
  <c r="M721" i="6" s="1"/>
  <c r="N719" i="6"/>
  <c r="N695" i="6"/>
  <c r="N693" i="6"/>
  <c r="N664" i="6"/>
  <c r="N662" i="6"/>
  <c r="N661" i="6"/>
  <c r="L660" i="6"/>
  <c r="M660" i="6" s="1"/>
  <c r="L659" i="6"/>
  <c r="M659" i="6" s="1"/>
  <c r="L658" i="6"/>
  <c r="M658" i="6" s="1"/>
  <c r="L657" i="6"/>
  <c r="M657" i="6" s="1"/>
  <c r="L656" i="6"/>
  <c r="M656" i="6" s="1"/>
  <c r="L655" i="6"/>
  <c r="M655" i="6" s="1"/>
  <c r="N654" i="6"/>
  <c r="N653" i="6"/>
  <c r="L651" i="6"/>
  <c r="M651" i="6" s="1"/>
  <c r="L649" i="6"/>
  <c r="M649" i="6" s="1"/>
  <c r="L648" i="6"/>
  <c r="M648" i="6" s="1"/>
  <c r="L639" i="6"/>
  <c r="M639" i="6" s="1"/>
  <c r="N637" i="6"/>
  <c r="O637" i="6" s="1"/>
  <c r="N635" i="6"/>
  <c r="O635" i="6" s="1"/>
  <c r="N634" i="6"/>
  <c r="L633" i="6"/>
  <c r="M633" i="6" s="1"/>
  <c r="N631" i="6"/>
  <c r="O631" i="6" s="1"/>
  <c r="L630" i="6"/>
  <c r="M630" i="6" s="1"/>
  <c r="N627" i="6"/>
  <c r="O627" i="6" s="1"/>
  <c r="L626" i="6"/>
  <c r="M626" i="6" s="1"/>
  <c r="N623" i="6"/>
  <c r="O623" i="6" s="1"/>
  <c r="L622" i="6"/>
  <c r="M622" i="6" s="1"/>
  <c r="N619" i="6"/>
  <c r="O619" i="6" s="1"/>
  <c r="L618" i="6"/>
  <c r="M618" i="6" s="1"/>
  <c r="N615" i="6"/>
  <c r="O615" i="6" s="1"/>
  <c r="L614" i="6"/>
  <c r="M614" i="6" s="1"/>
  <c r="N611" i="6"/>
  <c r="O611" i="6" s="1"/>
  <c r="L610" i="6"/>
  <c r="M610" i="6" s="1"/>
  <c r="N607" i="6"/>
  <c r="O607" i="6" s="1"/>
  <c r="L606" i="6"/>
  <c r="M606" i="6" s="1"/>
  <c r="N603" i="6"/>
  <c r="O603" i="6" s="1"/>
  <c r="N601" i="6"/>
  <c r="O601" i="6" s="1"/>
  <c r="N598" i="6"/>
  <c r="O598" i="6" s="1"/>
  <c r="L597" i="6"/>
  <c r="M597" i="6" s="1"/>
  <c r="N594" i="6"/>
  <c r="O594" i="6" s="1"/>
  <c r="L593" i="6"/>
  <c r="M593" i="6" s="1"/>
  <c r="N590" i="6"/>
  <c r="O590" i="6" s="1"/>
  <c r="L589" i="6"/>
  <c r="M589" i="6" s="1"/>
  <c r="N588" i="6"/>
  <c r="L587" i="6"/>
  <c r="M587" i="6" s="1"/>
  <c r="L578" i="6"/>
  <c r="M578" i="6" s="1"/>
  <c r="N576" i="6"/>
  <c r="O576" i="6" s="1"/>
  <c r="L574" i="6"/>
  <c r="M574" i="6" s="1"/>
  <c r="L572" i="6"/>
  <c r="M572" i="6" s="1"/>
  <c r="N570" i="6"/>
  <c r="O570" i="6" s="1"/>
  <c r="L563" i="6"/>
  <c r="M563" i="6" s="1"/>
  <c r="N561" i="6"/>
  <c r="O561" i="6" s="1"/>
  <c r="N1286" i="6"/>
  <c r="N1252" i="6"/>
  <c r="N1119" i="6"/>
  <c r="L1070" i="6"/>
  <c r="M1070" i="6" s="1"/>
  <c r="N1065" i="6"/>
  <c r="L1050" i="6"/>
  <c r="M1050" i="6" s="1"/>
  <c r="N1004" i="6"/>
  <c r="L980" i="6"/>
  <c r="M980" i="6" s="1"/>
  <c r="L965" i="6"/>
  <c r="M965" i="6" s="1"/>
  <c r="N960" i="6"/>
  <c r="L953" i="6"/>
  <c r="M953" i="6" s="1"/>
  <c r="N948" i="6"/>
  <c r="N942" i="6"/>
  <c r="L824" i="6"/>
  <c r="M824" i="6" s="1"/>
  <c r="N810" i="6"/>
  <c r="N801" i="6"/>
  <c r="L799" i="6"/>
  <c r="M799" i="6" s="1"/>
  <c r="N793" i="6"/>
  <c r="L791" i="6"/>
  <c r="M791" i="6" s="1"/>
  <c r="N785" i="6"/>
  <c r="L783" i="6"/>
  <c r="M783" i="6" s="1"/>
  <c r="N756" i="6"/>
  <c r="L754" i="6"/>
  <c r="M754" i="6" s="1"/>
  <c r="N749" i="6"/>
  <c r="L747" i="6"/>
  <c r="M747" i="6" s="1"/>
  <c r="N741" i="6"/>
  <c r="L739" i="6"/>
  <c r="M739" i="6" s="1"/>
  <c r="N734" i="6"/>
  <c r="L732" i="6"/>
  <c r="M732" i="6" s="1"/>
  <c r="L728" i="6"/>
  <c r="M728" i="6" s="1"/>
  <c r="N726" i="6"/>
  <c r="L720" i="6"/>
  <c r="M720" i="6" s="1"/>
  <c r="N717" i="6"/>
  <c r="L716" i="6"/>
  <c r="M716" i="6" s="1"/>
  <c r="N713" i="6"/>
  <c r="L712" i="6"/>
  <c r="M712" i="6" s="1"/>
  <c r="N708" i="6"/>
  <c r="L707" i="6"/>
  <c r="M707" i="6" s="1"/>
  <c r="N704" i="6"/>
  <c r="L703" i="6"/>
  <c r="M703" i="6" s="1"/>
  <c r="N700" i="6"/>
  <c r="L699" i="6"/>
  <c r="M699" i="6" s="1"/>
  <c r="N696" i="6"/>
  <c r="L692" i="6"/>
  <c r="M692" i="6" s="1"/>
  <c r="M690" i="6" s="1"/>
  <c r="M11" i="6" s="1"/>
  <c r="N665" i="6"/>
  <c r="L663" i="6"/>
  <c r="M663" i="6" s="1"/>
  <c r="L652" i="6"/>
  <c r="M652" i="6" s="1"/>
  <c r="N585" i="6"/>
  <c r="O585" i="6" s="1"/>
  <c r="L584" i="6"/>
  <c r="M584" i="6" s="1"/>
  <c r="L581" i="6"/>
  <c r="M581" i="6" s="1"/>
  <c r="N579" i="6"/>
  <c r="O579" i="6" s="1"/>
  <c r="N575" i="6"/>
  <c r="L571" i="6"/>
  <c r="M571" i="6" s="1"/>
  <c r="N569" i="6"/>
  <c r="O569" i="6" s="1"/>
  <c r="L562" i="6"/>
  <c r="M562" i="6" s="1"/>
  <c r="N560" i="6"/>
  <c r="O560" i="6" s="1"/>
  <c r="N559" i="6"/>
  <c r="O559" i="6" s="1"/>
  <c r="L1058" i="6"/>
  <c r="M1058" i="6" s="1"/>
  <c r="N1053" i="6"/>
  <c r="N995" i="6"/>
  <c r="L935" i="6"/>
  <c r="M935" i="6" s="1"/>
  <c r="N930" i="6"/>
  <c r="N924" i="6"/>
  <c r="L805" i="6"/>
  <c r="M805" i="6" s="1"/>
  <c r="N802" i="6"/>
  <c r="L800" i="6"/>
  <c r="M800" i="6" s="1"/>
  <c r="N794" i="6"/>
  <c r="L792" i="6"/>
  <c r="M792" i="6" s="1"/>
  <c r="N786" i="6"/>
  <c r="L784" i="6"/>
  <c r="M784" i="6" s="1"/>
  <c r="N778" i="6"/>
  <c r="N777" i="6"/>
  <c r="N776" i="6"/>
  <c r="N775" i="6"/>
  <c r="N774" i="6"/>
  <c r="N773" i="6"/>
  <c r="N772" i="6"/>
  <c r="N771" i="6"/>
  <c r="N770" i="6"/>
  <c r="N769" i="6"/>
  <c r="L768" i="6"/>
  <c r="M768" i="6" s="1"/>
  <c r="M766" i="6" s="1"/>
  <c r="M12" i="6" s="1"/>
  <c r="N764" i="6"/>
  <c r="L763" i="6"/>
  <c r="M763" i="6" s="1"/>
  <c r="N757" i="6"/>
  <c r="L755" i="6"/>
  <c r="M755" i="6" s="1"/>
  <c r="N750" i="6"/>
  <c r="L748" i="6"/>
  <c r="M748" i="6" s="1"/>
  <c r="N742" i="6"/>
  <c r="L740" i="6"/>
  <c r="M740" i="6" s="1"/>
  <c r="N735" i="6"/>
  <c r="L733" i="6"/>
  <c r="M733" i="6" s="1"/>
  <c r="L727" i="6"/>
  <c r="M727" i="6" s="1"/>
  <c r="N725" i="6"/>
  <c r="L719" i="6"/>
  <c r="M719" i="6" s="1"/>
  <c r="N718" i="6"/>
  <c r="L695" i="6"/>
  <c r="M695" i="6" s="1"/>
  <c r="L693" i="6"/>
  <c r="M693" i="6" s="1"/>
  <c r="N668" i="6"/>
  <c r="L664" i="6"/>
  <c r="M664" i="6" s="1"/>
  <c r="L662" i="6"/>
  <c r="M662" i="6" s="1"/>
  <c r="L661" i="6"/>
  <c r="M661" i="6" s="1"/>
  <c r="L654" i="6"/>
  <c r="M654" i="6" s="1"/>
  <c r="L653" i="6"/>
  <c r="M653" i="6" s="1"/>
  <c r="L637" i="6"/>
  <c r="M637" i="6" s="1"/>
  <c r="L635" i="6"/>
  <c r="M635" i="6" s="1"/>
  <c r="L634" i="6"/>
  <c r="M634" i="6" s="1"/>
  <c r="N632" i="6"/>
  <c r="O632" i="6" s="1"/>
  <c r="L631" i="6"/>
  <c r="M631" i="6" s="1"/>
  <c r="N628" i="6"/>
  <c r="O628" i="6" s="1"/>
  <c r="L627" i="6"/>
  <c r="M627" i="6" s="1"/>
  <c r="N624" i="6"/>
  <c r="O624" i="6" s="1"/>
  <c r="L623" i="6"/>
  <c r="M623" i="6" s="1"/>
  <c r="N620" i="6"/>
  <c r="O620" i="6" s="1"/>
  <c r="L619" i="6"/>
  <c r="M619" i="6" s="1"/>
  <c r="N616" i="6"/>
  <c r="O616" i="6" s="1"/>
  <c r="L615" i="6"/>
  <c r="M615" i="6" s="1"/>
  <c r="N612" i="6"/>
  <c r="O612" i="6" s="1"/>
  <c r="L611" i="6"/>
  <c r="M611" i="6" s="1"/>
  <c r="N608" i="6"/>
  <c r="O608" i="6" s="1"/>
  <c r="L607" i="6"/>
  <c r="M607" i="6" s="1"/>
  <c r="N604" i="6"/>
  <c r="O604" i="6" s="1"/>
  <c r="L603" i="6"/>
  <c r="M603" i="6" s="1"/>
  <c r="N602" i="6"/>
  <c r="L601" i="6"/>
  <c r="M601" i="6" s="1"/>
  <c r="N599" i="6"/>
  <c r="O599" i="6" s="1"/>
  <c r="L598" i="6"/>
  <c r="M598" i="6" s="1"/>
  <c r="N595" i="6"/>
  <c r="O595" i="6" s="1"/>
  <c r="L594" i="6"/>
  <c r="M594" i="6" s="1"/>
  <c r="N591" i="6"/>
  <c r="O591" i="6" s="1"/>
  <c r="L590" i="6"/>
  <c r="M590" i="6" s="1"/>
  <c r="L588" i="6"/>
  <c r="M588" i="6" s="1"/>
  <c r="N582" i="6"/>
  <c r="O582" i="6" s="1"/>
  <c r="L576" i="6"/>
  <c r="M576" i="6" s="1"/>
  <c r="N573" i="6"/>
  <c r="O573" i="6" s="1"/>
  <c r="L570" i="6"/>
  <c r="M570" i="6" s="1"/>
  <c r="N568" i="6"/>
  <c r="O568" i="6" s="1"/>
  <c r="N567" i="6"/>
  <c r="O567" i="6" s="1"/>
  <c r="L561" i="6"/>
  <c r="M561" i="6" s="1"/>
  <c r="N1190" i="6"/>
  <c r="N1012" i="6"/>
  <c r="L988" i="6"/>
  <c r="M988" i="6" s="1"/>
  <c r="N983" i="6"/>
  <c r="N968" i="6"/>
  <c r="L917" i="6"/>
  <c r="M917" i="6" s="1"/>
  <c r="L832" i="6"/>
  <c r="M832" i="6" s="1"/>
  <c r="N818" i="6"/>
  <c r="N803" i="6"/>
  <c r="L801" i="6"/>
  <c r="M801" i="6" s="1"/>
  <c r="N795" i="6"/>
  <c r="L793" i="6"/>
  <c r="M793" i="6" s="1"/>
  <c r="N787" i="6"/>
  <c r="L785" i="6"/>
  <c r="M785" i="6" s="1"/>
  <c r="N779" i="6"/>
  <c r="N758" i="6"/>
  <c r="L756" i="6"/>
  <c r="M756" i="6" s="1"/>
  <c r="N751" i="6"/>
  <c r="L749" i="6"/>
  <c r="M749" i="6" s="1"/>
  <c r="N743" i="6"/>
  <c r="L741" i="6"/>
  <c r="M741" i="6" s="1"/>
  <c r="N736" i="6"/>
  <c r="L734" i="6"/>
  <c r="M734" i="6" s="1"/>
  <c r="L726" i="6"/>
  <c r="M726" i="6" s="1"/>
  <c r="N724" i="6"/>
  <c r="L717" i="6"/>
  <c r="M717" i="6" s="1"/>
  <c r="N714" i="6"/>
  <c r="L713" i="6"/>
  <c r="M713" i="6" s="1"/>
  <c r="N709" i="6"/>
  <c r="L708" i="6"/>
  <c r="M708" i="6" s="1"/>
  <c r="N705" i="6"/>
  <c r="L704" i="6"/>
  <c r="M704" i="6" s="1"/>
  <c r="N701" i="6"/>
  <c r="L700" i="6"/>
  <c r="M700" i="6" s="1"/>
  <c r="N697" i="6"/>
  <c r="L696" i="6"/>
  <c r="M696" i="6" s="1"/>
  <c r="N672" i="6"/>
  <c r="N671" i="6"/>
  <c r="N670" i="6"/>
  <c r="N669" i="6"/>
  <c r="N667" i="6"/>
  <c r="N666" i="6"/>
  <c r="L665" i="6"/>
  <c r="M665" i="6" s="1"/>
  <c r="L585" i="6"/>
  <c r="M585" i="6" s="1"/>
  <c r="L579" i="6"/>
  <c r="M579" i="6" s="1"/>
  <c r="N577" i="6"/>
  <c r="O577" i="6" s="1"/>
  <c r="L575" i="6"/>
  <c r="M575" i="6" s="1"/>
  <c r="L569" i="6"/>
  <c r="M569" i="6" s="1"/>
  <c r="N566" i="6"/>
  <c r="O566" i="6" s="1"/>
  <c r="L560" i="6"/>
  <c r="M560" i="6" s="1"/>
  <c r="L559" i="6"/>
  <c r="M559" i="6" s="1"/>
  <c r="L1054" i="6"/>
  <c r="M1054" i="6" s="1"/>
  <c r="N1014" i="6"/>
  <c r="L996" i="6"/>
  <c r="M996" i="6" s="1"/>
  <c r="N991" i="6"/>
  <c r="L931" i="6"/>
  <c r="M931" i="6" s="1"/>
  <c r="L925" i="6"/>
  <c r="M925" i="6" s="1"/>
  <c r="N920" i="6"/>
  <c r="N826" i="6"/>
  <c r="L808" i="6"/>
  <c r="M808" i="6" s="1"/>
  <c r="N804" i="6"/>
  <c r="L803" i="6"/>
  <c r="M803" i="6" s="1"/>
  <c r="N797" i="6"/>
  <c r="L795" i="6"/>
  <c r="M795" i="6" s="1"/>
  <c r="N789" i="6"/>
  <c r="L787" i="6"/>
  <c r="M787" i="6" s="1"/>
  <c r="N781" i="6"/>
  <c r="L779" i="6"/>
  <c r="M779" i="6" s="1"/>
  <c r="N761" i="6"/>
  <c r="N760" i="6"/>
  <c r="L758" i="6"/>
  <c r="M758" i="6" s="1"/>
  <c r="N753" i="6"/>
  <c r="L751" i="6"/>
  <c r="M751" i="6" s="1"/>
  <c r="L743" i="6"/>
  <c r="M743" i="6" s="1"/>
  <c r="L736" i="6"/>
  <c r="M736" i="6" s="1"/>
  <c r="N730" i="6"/>
  <c r="L724" i="6"/>
  <c r="M724" i="6" s="1"/>
  <c r="N722" i="6"/>
  <c r="N715" i="6"/>
  <c r="L714" i="6"/>
  <c r="M714" i="6" s="1"/>
  <c r="N711" i="6"/>
  <c r="L709" i="6"/>
  <c r="M709" i="6" s="1"/>
  <c r="N706" i="6"/>
  <c r="L705" i="6"/>
  <c r="M705" i="6" s="1"/>
  <c r="N702" i="6"/>
  <c r="L701" i="6"/>
  <c r="M701" i="6" s="1"/>
  <c r="N698" i="6"/>
  <c r="L697" i="6"/>
  <c r="M697" i="6" s="1"/>
  <c r="N674" i="6"/>
  <c r="N673" i="6"/>
  <c r="L672" i="6"/>
  <c r="M672" i="6" s="1"/>
  <c r="L671" i="6"/>
  <c r="M671" i="6" s="1"/>
  <c r="L670" i="6"/>
  <c r="M670" i="6" s="1"/>
  <c r="L669" i="6"/>
  <c r="M669" i="6" s="1"/>
  <c r="L667" i="6"/>
  <c r="M667" i="6" s="1"/>
  <c r="L666" i="6"/>
  <c r="M666" i="6" s="1"/>
  <c r="N650" i="6"/>
  <c r="N583" i="6"/>
  <c r="O583" i="6" s="1"/>
  <c r="L577" i="6"/>
  <c r="M577" i="6" s="1"/>
  <c r="L566" i="6"/>
  <c r="M566" i="6" s="1"/>
  <c r="N564" i="6"/>
  <c r="O564" i="6" s="1"/>
  <c r="L557" i="6"/>
  <c r="M557" i="6" s="1"/>
  <c r="L1124" i="6"/>
  <c r="M1124" i="6" s="1"/>
  <c r="L775" i="6"/>
  <c r="M775" i="6" s="1"/>
  <c r="N752" i="6"/>
  <c r="L718" i="6"/>
  <c r="M718" i="6" s="1"/>
  <c r="N710" i="6"/>
  <c r="N642" i="6"/>
  <c r="L624" i="6"/>
  <c r="M624" i="6" s="1"/>
  <c r="L608" i="6"/>
  <c r="M608" i="6" s="1"/>
  <c r="N592" i="6"/>
  <c r="O592" i="6" s="1"/>
  <c r="N586" i="6"/>
  <c r="O586" i="6" s="1"/>
  <c r="L582" i="6"/>
  <c r="M582" i="6" s="1"/>
  <c r="N554" i="6"/>
  <c r="O554" i="6" s="1"/>
  <c r="L552" i="6"/>
  <c r="M552" i="6" s="1"/>
  <c r="L546" i="6"/>
  <c r="M546" i="6" s="1"/>
  <c r="N540" i="6"/>
  <c r="N539" i="6"/>
  <c r="L538" i="6"/>
  <c r="M538" i="6" s="1"/>
  <c r="N532" i="6"/>
  <c r="L530" i="6"/>
  <c r="M530" i="6" s="1"/>
  <c r="N524" i="6"/>
  <c r="L522" i="6"/>
  <c r="M522" i="6" s="1"/>
  <c r="L520" i="6"/>
  <c r="M520" i="6" s="1"/>
  <c r="L517" i="6"/>
  <c r="M517" i="6" s="1"/>
  <c r="N513" i="6"/>
  <c r="N506" i="6"/>
  <c r="L504" i="6"/>
  <c r="M504" i="6" s="1"/>
  <c r="N498" i="6"/>
  <c r="L496" i="6"/>
  <c r="M496" i="6" s="1"/>
  <c r="N490" i="6"/>
  <c r="L488" i="6"/>
  <c r="M488" i="6" s="1"/>
  <c r="L478" i="6"/>
  <c r="M478" i="6" s="1"/>
  <c r="N476" i="6"/>
  <c r="L475" i="6"/>
  <c r="M475" i="6" s="1"/>
  <c r="N442" i="6"/>
  <c r="L435" i="6"/>
  <c r="M435" i="6" s="1"/>
  <c r="N433" i="6"/>
  <c r="O433" i="6" s="1"/>
  <c r="L427" i="6"/>
  <c r="M427" i="6" s="1"/>
  <c r="L423" i="6"/>
  <c r="M423" i="6" s="1"/>
  <c r="L422" i="6"/>
  <c r="M422" i="6" s="1"/>
  <c r="N411" i="6"/>
  <c r="O411" i="6" s="1"/>
  <c r="N378" i="6"/>
  <c r="O378" i="6" s="1"/>
  <c r="L375" i="6"/>
  <c r="M375" i="6" s="1"/>
  <c r="N374" i="6"/>
  <c r="O374" i="6" s="1"/>
  <c r="L371" i="6"/>
  <c r="M371" i="6" s="1"/>
  <c r="N370" i="6"/>
  <c r="O370" i="6" s="1"/>
  <c r="L361" i="6"/>
  <c r="M361" i="6" s="1"/>
  <c r="L356" i="6"/>
  <c r="M356" i="6" s="1"/>
  <c r="N354" i="6"/>
  <c r="O354" i="6" s="1"/>
  <c r="L351" i="6"/>
  <c r="M351" i="6" s="1"/>
  <c r="N349" i="6"/>
  <c r="O349" i="6" s="1"/>
  <c r="N338" i="6"/>
  <c r="O338" i="6" s="1"/>
  <c r="N336" i="6"/>
  <c r="L334" i="6"/>
  <c r="M334" i="6" s="1"/>
  <c r="N328" i="6"/>
  <c r="O328" i="6" s="1"/>
  <c r="L326" i="6"/>
  <c r="M326" i="6" s="1"/>
  <c r="L319" i="6"/>
  <c r="M319" i="6" s="1"/>
  <c r="N312" i="6"/>
  <c r="O312" i="6" s="1"/>
  <c r="L310" i="6"/>
  <c r="M310" i="6" s="1"/>
  <c r="N304" i="6"/>
  <c r="O304" i="6" s="1"/>
  <c r="N303" i="6"/>
  <c r="O303" i="6" s="1"/>
  <c r="N302" i="6"/>
  <c r="L295" i="6"/>
  <c r="M295" i="6" s="1"/>
  <c r="L1139" i="6"/>
  <c r="M1139" i="6" s="1"/>
  <c r="L786" i="6"/>
  <c r="M786" i="6" s="1"/>
  <c r="L772" i="6"/>
  <c r="M772" i="6" s="1"/>
  <c r="L757" i="6"/>
  <c r="M757" i="6" s="1"/>
  <c r="N647" i="6"/>
  <c r="N617" i="6"/>
  <c r="O617" i="6" s="1"/>
  <c r="L602" i="6"/>
  <c r="M602" i="6" s="1"/>
  <c r="L595" i="6"/>
  <c r="M595" i="6" s="1"/>
  <c r="N558" i="6"/>
  <c r="O558" i="6" s="1"/>
  <c r="N555" i="6"/>
  <c r="O555" i="6" s="1"/>
  <c r="N553" i="6"/>
  <c r="O553" i="6" s="1"/>
  <c r="L545" i="6"/>
  <c r="M545" i="6" s="1"/>
  <c r="N542" i="6"/>
  <c r="N541" i="6"/>
  <c r="N537" i="6"/>
  <c r="L535" i="6"/>
  <c r="M535" i="6" s="1"/>
  <c r="N529" i="6"/>
  <c r="L527" i="6"/>
  <c r="M527" i="6" s="1"/>
  <c r="N521" i="6"/>
  <c r="N516" i="6"/>
  <c r="N514" i="6"/>
  <c r="N507" i="6"/>
  <c r="N503" i="6"/>
  <c r="L501" i="6"/>
  <c r="M501" i="6" s="1"/>
  <c r="N495" i="6"/>
  <c r="L493" i="6"/>
  <c r="M493" i="6" s="1"/>
  <c r="N487" i="6"/>
  <c r="N483" i="6"/>
  <c r="L481" i="6"/>
  <c r="M481" i="6" s="1"/>
  <c r="L479" i="6"/>
  <c r="M479" i="6" s="1"/>
  <c r="L472" i="6"/>
  <c r="M472" i="6" s="1"/>
  <c r="N471" i="6"/>
  <c r="L468" i="6"/>
  <c r="M468" i="6" s="1"/>
  <c r="N467" i="6"/>
  <c r="L464" i="6"/>
  <c r="M464" i="6" s="1"/>
  <c r="N463" i="6"/>
  <c r="L460" i="6"/>
  <c r="M460" i="6" s="1"/>
  <c r="N459" i="6"/>
  <c r="L456" i="6"/>
  <c r="M456" i="6" s="1"/>
  <c r="N455" i="6"/>
  <c r="L452" i="6"/>
  <c r="M452" i="6" s="1"/>
  <c r="N451" i="6"/>
  <c r="L448" i="6"/>
  <c r="M448" i="6" s="1"/>
  <c r="N447" i="6"/>
  <c r="L444" i="6"/>
  <c r="M444" i="6" s="1"/>
  <c r="N440" i="6"/>
  <c r="O440" i="6" s="1"/>
  <c r="L434" i="6"/>
  <c r="M434" i="6" s="1"/>
  <c r="N432" i="6"/>
  <c r="O432" i="6" s="1"/>
  <c r="L426" i="6"/>
  <c r="M426" i="6" s="1"/>
  <c r="N424" i="6"/>
  <c r="O424" i="6" s="1"/>
  <c r="N410" i="6"/>
  <c r="O410" i="6" s="1"/>
  <c r="L407" i="6"/>
  <c r="M407" i="6" s="1"/>
  <c r="N406" i="6"/>
  <c r="O406" i="6" s="1"/>
  <c r="L403" i="6"/>
  <c r="M403" i="6" s="1"/>
  <c r="N402" i="6"/>
  <c r="O402" i="6" s="1"/>
  <c r="L399" i="6"/>
  <c r="M399" i="6" s="1"/>
  <c r="N398" i="6"/>
  <c r="O398" i="6" s="1"/>
  <c r="L395" i="6"/>
  <c r="M395" i="6" s="1"/>
  <c r="N394" i="6"/>
  <c r="O394" i="6" s="1"/>
  <c r="L391" i="6"/>
  <c r="M391" i="6" s="1"/>
  <c r="N390" i="6"/>
  <c r="O390" i="6" s="1"/>
  <c r="L387" i="6"/>
  <c r="M387" i="6" s="1"/>
  <c r="N386" i="6"/>
  <c r="O386" i="6" s="1"/>
  <c r="L383" i="6"/>
  <c r="M383" i="6" s="1"/>
  <c r="N382" i="6"/>
  <c r="O382" i="6" s="1"/>
  <c r="L379" i="6"/>
  <c r="M379" i="6" s="1"/>
  <c r="L366" i="6"/>
  <c r="M366" i="6" s="1"/>
  <c r="L364" i="6"/>
  <c r="M364" i="6" s="1"/>
  <c r="N362" i="6"/>
  <c r="O362" i="6" s="1"/>
  <c r="L359" i="6"/>
  <c r="M359" i="6" s="1"/>
  <c r="N357" i="6"/>
  <c r="O357" i="6" s="1"/>
  <c r="L346" i="6"/>
  <c r="M346" i="6" s="1"/>
  <c r="N339" i="6"/>
  <c r="O339" i="6" s="1"/>
  <c r="L337" i="6"/>
  <c r="M337" i="6" s="1"/>
  <c r="L335" i="6"/>
  <c r="M335" i="6" s="1"/>
  <c r="N329" i="6"/>
  <c r="O329" i="6" s="1"/>
  <c r="L327" i="6"/>
  <c r="M327" i="6" s="1"/>
  <c r="N321" i="6"/>
  <c r="O321" i="6" s="1"/>
  <c r="L320" i="6"/>
  <c r="M320" i="6" s="1"/>
  <c r="N313" i="6"/>
  <c r="O313" i="6" s="1"/>
  <c r="L311" i="6"/>
  <c r="M311" i="6" s="1"/>
  <c r="N305" i="6"/>
  <c r="O305" i="6" s="1"/>
  <c r="L301" i="6"/>
  <c r="M301" i="6" s="1"/>
  <c r="L296" i="6"/>
  <c r="M296" i="6" s="1"/>
  <c r="L1066" i="6"/>
  <c r="M1066" i="6" s="1"/>
  <c r="L943" i="6"/>
  <c r="M943" i="6" s="1"/>
  <c r="L777" i="6"/>
  <c r="M777" i="6" s="1"/>
  <c r="L769" i="6"/>
  <c r="M769" i="6" s="1"/>
  <c r="L735" i="6"/>
  <c r="M735" i="6" s="1"/>
  <c r="N644" i="6"/>
  <c r="L620" i="6"/>
  <c r="M620" i="6" s="1"/>
  <c r="L604" i="6"/>
  <c r="M604" i="6" s="1"/>
  <c r="L568" i="6"/>
  <c r="M568" i="6" s="1"/>
  <c r="N557" i="6"/>
  <c r="O557" i="6" s="1"/>
  <c r="N556" i="6"/>
  <c r="O556" i="6" s="1"/>
  <c r="L554" i="6"/>
  <c r="M554" i="6" s="1"/>
  <c r="L540" i="6"/>
  <c r="M540" i="6" s="1"/>
  <c r="L539" i="6"/>
  <c r="M539" i="6" s="1"/>
  <c r="N534" i="6"/>
  <c r="L532" i="6"/>
  <c r="M532" i="6" s="1"/>
  <c r="N526" i="6"/>
  <c r="L524" i="6"/>
  <c r="M524" i="6" s="1"/>
  <c r="L513" i="6"/>
  <c r="M513" i="6" s="1"/>
  <c r="N509" i="6"/>
  <c r="N508" i="6"/>
  <c r="L506" i="6"/>
  <c r="M506" i="6" s="1"/>
  <c r="N500" i="6"/>
  <c r="L498" i="6"/>
  <c r="M498" i="6" s="1"/>
  <c r="N492" i="6"/>
  <c r="L490" i="6"/>
  <c r="M490" i="6" s="1"/>
  <c r="N480" i="6"/>
  <c r="L476" i="6"/>
  <c r="M476" i="6" s="1"/>
  <c r="N443" i="6"/>
  <c r="L442" i="6"/>
  <c r="M442" i="6" s="1"/>
  <c r="N439" i="6"/>
  <c r="O439" i="6" s="1"/>
  <c r="L433" i="6"/>
  <c r="M433" i="6" s="1"/>
  <c r="N431" i="6"/>
  <c r="O431" i="6" s="1"/>
  <c r="L411" i="6"/>
  <c r="M411" i="6" s="1"/>
  <c r="L378" i="6"/>
  <c r="M378" i="6" s="1"/>
  <c r="N377" i="6"/>
  <c r="O377" i="6" s="1"/>
  <c r="L374" i="6"/>
  <c r="M374" i="6" s="1"/>
  <c r="N373" i="6"/>
  <c r="O373" i="6" s="1"/>
  <c r="L370" i="6"/>
  <c r="M370" i="6" s="1"/>
  <c r="N369" i="6"/>
  <c r="O369" i="6" s="1"/>
  <c r="N367" i="6"/>
  <c r="L354" i="6"/>
  <c r="M354" i="6" s="1"/>
  <c r="N352" i="6"/>
  <c r="O352" i="6" s="1"/>
  <c r="L349" i="6"/>
  <c r="M349" i="6" s="1"/>
  <c r="N347" i="6"/>
  <c r="O347" i="6" s="1"/>
  <c r="N341" i="6"/>
  <c r="O341" i="6" s="1"/>
  <c r="N340" i="6"/>
  <c r="O340" i="6" s="1"/>
  <c r="L338" i="6"/>
  <c r="M338" i="6" s="1"/>
  <c r="L336" i="6"/>
  <c r="M336" i="6" s="1"/>
  <c r="N330" i="6"/>
  <c r="O330" i="6" s="1"/>
  <c r="L328" i="6"/>
  <c r="M328" i="6" s="1"/>
  <c r="N322" i="6"/>
  <c r="O322" i="6" s="1"/>
  <c r="N315" i="6"/>
  <c r="O315" i="6" s="1"/>
  <c r="N314" i="6"/>
  <c r="O314" i="6" s="1"/>
  <c r="L312" i="6"/>
  <c r="M312" i="6" s="1"/>
  <c r="N306" i="6"/>
  <c r="O306" i="6" s="1"/>
  <c r="L304" i="6"/>
  <c r="M304" i="6" s="1"/>
  <c r="L303" i="6"/>
  <c r="M303" i="6" s="1"/>
  <c r="L302" i="6"/>
  <c r="M302" i="6" s="1"/>
  <c r="N291" i="6"/>
  <c r="O291" i="6" s="1"/>
  <c r="L794" i="6"/>
  <c r="M794" i="6" s="1"/>
  <c r="N780" i="6"/>
  <c r="L774" i="6"/>
  <c r="M774" i="6" s="1"/>
  <c r="N744" i="6"/>
  <c r="N641" i="6"/>
  <c r="N629" i="6"/>
  <c r="O629" i="6" s="1"/>
  <c r="N613" i="6"/>
  <c r="O613" i="6" s="1"/>
  <c r="L591" i="6"/>
  <c r="M591" i="6" s="1"/>
  <c r="N580" i="6"/>
  <c r="O580" i="6" s="1"/>
  <c r="N565" i="6"/>
  <c r="O565" i="6" s="1"/>
  <c r="L558" i="6"/>
  <c r="M558" i="6" s="1"/>
  <c r="L553" i="6"/>
  <c r="M553" i="6" s="1"/>
  <c r="N551" i="6"/>
  <c r="O551" i="6" s="1"/>
  <c r="N550" i="6"/>
  <c r="O550" i="6" s="1"/>
  <c r="N549" i="6"/>
  <c r="O549" i="6" s="1"/>
  <c r="N543" i="6"/>
  <c r="L542" i="6"/>
  <c r="M542" i="6" s="1"/>
  <c r="L541" i="6"/>
  <c r="M541" i="6" s="1"/>
  <c r="L537" i="6"/>
  <c r="M537" i="6" s="1"/>
  <c r="N531" i="6"/>
  <c r="L529" i="6"/>
  <c r="M529" i="6" s="1"/>
  <c r="N523" i="6"/>
  <c r="L521" i="6"/>
  <c r="M521" i="6" s="1"/>
  <c r="N518" i="6"/>
  <c r="L516" i="6"/>
  <c r="M516" i="6" s="1"/>
  <c r="L514" i="6"/>
  <c r="M514" i="6" s="1"/>
  <c r="N510" i="6"/>
  <c r="L507" i="6"/>
  <c r="M507" i="6" s="1"/>
  <c r="N505" i="6"/>
  <c r="L503" i="6"/>
  <c r="M503" i="6" s="1"/>
  <c r="N497" i="6"/>
  <c r="L495" i="6"/>
  <c r="M495" i="6" s="1"/>
  <c r="N489" i="6"/>
  <c r="L487" i="6"/>
  <c r="M487" i="6" s="1"/>
  <c r="N484" i="6"/>
  <c r="L483" i="6"/>
  <c r="M483" i="6" s="1"/>
  <c r="N474" i="6"/>
  <c r="L471" i="6"/>
  <c r="M471" i="6" s="1"/>
  <c r="N470" i="6"/>
  <c r="L467" i="6"/>
  <c r="M467" i="6" s="1"/>
  <c r="N466" i="6"/>
  <c r="L463" i="6"/>
  <c r="M463" i="6" s="1"/>
  <c r="N462" i="6"/>
  <c r="L459" i="6"/>
  <c r="M459" i="6" s="1"/>
  <c r="N458" i="6"/>
  <c r="L455" i="6"/>
  <c r="M455" i="6" s="1"/>
  <c r="N454" i="6"/>
  <c r="L451" i="6"/>
  <c r="M451" i="6" s="1"/>
  <c r="N450" i="6"/>
  <c r="L447" i="6"/>
  <c r="M447" i="6" s="1"/>
  <c r="N446" i="6"/>
  <c r="L440" i="6"/>
  <c r="M440" i="6" s="1"/>
  <c r="N438" i="6"/>
  <c r="O438" i="6" s="1"/>
  <c r="L432" i="6"/>
  <c r="M432" i="6" s="1"/>
  <c r="N430" i="6"/>
  <c r="O430" i="6" s="1"/>
  <c r="L424" i="6"/>
  <c r="M424" i="6" s="1"/>
  <c r="N421" i="6"/>
  <c r="O421" i="6" s="1"/>
  <c r="N420" i="6"/>
  <c r="O420" i="6" s="1"/>
  <c r="N419" i="6"/>
  <c r="O419" i="6" s="1"/>
  <c r="N418" i="6"/>
  <c r="O418" i="6" s="1"/>
  <c r="N417" i="6"/>
  <c r="O417" i="6" s="1"/>
  <c r="N416" i="6"/>
  <c r="O416" i="6" s="1"/>
  <c r="N415" i="6"/>
  <c r="O415" i="6" s="1"/>
  <c r="N412" i="6"/>
  <c r="L410" i="6"/>
  <c r="M410" i="6" s="1"/>
  <c r="N409" i="6"/>
  <c r="O409" i="6" s="1"/>
  <c r="L406" i="6"/>
  <c r="M406" i="6" s="1"/>
  <c r="N405" i="6"/>
  <c r="O405" i="6" s="1"/>
  <c r="L402" i="6"/>
  <c r="M402" i="6" s="1"/>
  <c r="N401" i="6"/>
  <c r="O401" i="6" s="1"/>
  <c r="L398" i="6"/>
  <c r="M398" i="6" s="1"/>
  <c r="N397" i="6"/>
  <c r="O397" i="6" s="1"/>
  <c r="L394" i="6"/>
  <c r="M394" i="6" s="1"/>
  <c r="N393" i="6"/>
  <c r="O393" i="6" s="1"/>
  <c r="L390" i="6"/>
  <c r="M390" i="6" s="1"/>
  <c r="N389" i="6"/>
  <c r="O389" i="6" s="1"/>
  <c r="L386" i="6"/>
  <c r="M386" i="6" s="1"/>
  <c r="N385" i="6"/>
  <c r="O385" i="6" s="1"/>
  <c r="L382" i="6"/>
  <c r="M382" i="6" s="1"/>
  <c r="N381" i="6"/>
  <c r="O381" i="6" s="1"/>
  <c r="N365" i="6"/>
  <c r="O365" i="6" s="1"/>
  <c r="L362" i="6"/>
  <c r="M362" i="6" s="1"/>
  <c r="N360" i="6"/>
  <c r="O360" i="6" s="1"/>
  <c r="L357" i="6"/>
  <c r="M357" i="6" s="1"/>
  <c r="N355" i="6"/>
  <c r="O355" i="6" s="1"/>
  <c r="N350" i="6"/>
  <c r="O350" i="6" s="1"/>
  <c r="N343" i="6"/>
  <c r="O343" i="6" s="1"/>
  <c r="N342" i="6"/>
  <c r="O342" i="6" s="1"/>
  <c r="L339" i="6"/>
  <c r="M339" i="6" s="1"/>
  <c r="N331" i="6"/>
  <c r="O331" i="6" s="1"/>
  <c r="L329" i="6"/>
  <c r="M329" i="6" s="1"/>
  <c r="N323" i="6"/>
  <c r="O323" i="6" s="1"/>
  <c r="L321" i="6"/>
  <c r="M321" i="6" s="1"/>
  <c r="N316" i="6"/>
  <c r="O316" i="6" s="1"/>
  <c r="L313" i="6"/>
  <c r="M313" i="6" s="1"/>
  <c r="N307" i="6"/>
  <c r="O307" i="6" s="1"/>
  <c r="L305" i="6"/>
  <c r="M305" i="6" s="1"/>
  <c r="N292" i="6"/>
  <c r="O292" i="6" s="1"/>
  <c r="L976" i="6"/>
  <c r="M976" i="6" s="1"/>
  <c r="L961" i="6"/>
  <c r="M961" i="6" s="1"/>
  <c r="L771" i="6"/>
  <c r="M771" i="6" s="1"/>
  <c r="L750" i="6"/>
  <c r="M750" i="6" s="1"/>
  <c r="L725" i="6"/>
  <c r="M725" i="6" s="1"/>
  <c r="N723" i="6"/>
  <c r="N646" i="6"/>
  <c r="L632" i="6"/>
  <c r="M632" i="6" s="1"/>
  <c r="L616" i="6"/>
  <c r="M616" i="6" s="1"/>
  <c r="N600" i="6"/>
  <c r="O600" i="6" s="1"/>
  <c r="N548" i="6"/>
  <c r="O548" i="6" s="1"/>
  <c r="N544" i="6"/>
  <c r="N536" i="6"/>
  <c r="L534" i="6"/>
  <c r="M534" i="6" s="1"/>
  <c r="N528" i="6"/>
  <c r="L526" i="6"/>
  <c r="M526" i="6" s="1"/>
  <c r="N515" i="6"/>
  <c r="N512" i="6"/>
  <c r="N511" i="6"/>
  <c r="L509" i="6"/>
  <c r="M509" i="6" s="1"/>
  <c r="L508" i="6"/>
  <c r="M508" i="6" s="1"/>
  <c r="N502" i="6"/>
  <c r="L500" i="6"/>
  <c r="M500" i="6" s="1"/>
  <c r="N494" i="6"/>
  <c r="L492" i="6"/>
  <c r="M492" i="6" s="1"/>
  <c r="N486" i="6"/>
  <c r="N485" i="6"/>
  <c r="N482" i="6"/>
  <c r="L480" i="6"/>
  <c r="M480" i="6" s="1"/>
  <c r="L443" i="6"/>
  <c r="M443" i="6" s="1"/>
  <c r="L439" i="6"/>
  <c r="M439" i="6" s="1"/>
  <c r="N437" i="6"/>
  <c r="O437" i="6" s="1"/>
  <c r="L431" i="6"/>
  <c r="M431" i="6" s="1"/>
  <c r="N429" i="6"/>
  <c r="O429" i="6" s="1"/>
  <c r="N425" i="6"/>
  <c r="N414" i="6"/>
  <c r="O414" i="6" s="1"/>
  <c r="L377" i="6"/>
  <c r="M377" i="6" s="1"/>
  <c r="N376" i="6"/>
  <c r="O376" i="6" s="1"/>
  <c r="L373" i="6"/>
  <c r="M373" i="6" s="1"/>
  <c r="N372" i="6"/>
  <c r="O372" i="6" s="1"/>
  <c r="L369" i="6"/>
  <c r="M369" i="6" s="1"/>
  <c r="N368" i="6"/>
  <c r="O368" i="6" s="1"/>
  <c r="L367" i="6"/>
  <c r="M367" i="6" s="1"/>
  <c r="N363" i="6"/>
  <c r="O363" i="6" s="1"/>
  <c r="N358" i="6"/>
  <c r="O358" i="6" s="1"/>
  <c r="L352" i="6"/>
  <c r="M352" i="6" s="1"/>
  <c r="L347" i="6"/>
  <c r="M347" i="6" s="1"/>
  <c r="N345" i="6"/>
  <c r="O345" i="6" s="1"/>
  <c r="N344" i="6"/>
  <c r="L341" i="6"/>
  <c r="M341" i="6" s="1"/>
  <c r="L340" i="6"/>
  <c r="M340" i="6" s="1"/>
  <c r="N332" i="6"/>
  <c r="O332" i="6" s="1"/>
  <c r="L330" i="6"/>
  <c r="M330" i="6" s="1"/>
  <c r="N324" i="6"/>
  <c r="O324" i="6" s="1"/>
  <c r="L322" i="6"/>
  <c r="M322" i="6" s="1"/>
  <c r="N317" i="6"/>
  <c r="O317" i="6" s="1"/>
  <c r="L315" i="6"/>
  <c r="M315" i="6" s="1"/>
  <c r="L314" i="6"/>
  <c r="M314" i="6" s="1"/>
  <c r="N308" i="6"/>
  <c r="O308" i="6" s="1"/>
  <c r="L306" i="6"/>
  <c r="M306" i="6" s="1"/>
  <c r="L949" i="6"/>
  <c r="M949" i="6" s="1"/>
  <c r="L802" i="6"/>
  <c r="M802" i="6" s="1"/>
  <c r="N788" i="6"/>
  <c r="L776" i="6"/>
  <c r="M776" i="6" s="1"/>
  <c r="L764" i="6"/>
  <c r="M764" i="6" s="1"/>
  <c r="N759" i="6"/>
  <c r="N643" i="6"/>
  <c r="N625" i="6"/>
  <c r="O625" i="6" s="1"/>
  <c r="N609" i="6"/>
  <c r="O609" i="6" s="1"/>
  <c r="L573" i="6"/>
  <c r="M573" i="6" s="1"/>
  <c r="L551" i="6"/>
  <c r="M551" i="6" s="1"/>
  <c r="L550" i="6"/>
  <c r="M550" i="6" s="1"/>
  <c r="L549" i="6"/>
  <c r="M549" i="6" s="1"/>
  <c r="N547" i="6"/>
  <c r="O547" i="6" s="1"/>
  <c r="L543" i="6"/>
  <c r="M543" i="6" s="1"/>
  <c r="N533" i="6"/>
  <c r="L531" i="6"/>
  <c r="M531" i="6" s="1"/>
  <c r="N525" i="6"/>
  <c r="L523" i="6"/>
  <c r="M523" i="6" s="1"/>
  <c r="N519" i="6"/>
  <c r="L518" i="6"/>
  <c r="M518" i="6" s="1"/>
  <c r="L510" i="6"/>
  <c r="M510" i="6" s="1"/>
  <c r="L505" i="6"/>
  <c r="M505" i="6" s="1"/>
  <c r="N499" i="6"/>
  <c r="L497" i="6"/>
  <c r="M497" i="6" s="1"/>
  <c r="N491" i="6"/>
  <c r="L489" i="6"/>
  <c r="M489" i="6" s="1"/>
  <c r="L484" i="6"/>
  <c r="M484" i="6" s="1"/>
  <c r="N477" i="6"/>
  <c r="L474" i="6"/>
  <c r="M474" i="6" s="1"/>
  <c r="N473" i="6"/>
  <c r="L470" i="6"/>
  <c r="M470" i="6" s="1"/>
  <c r="N469" i="6"/>
  <c r="L466" i="6"/>
  <c r="M466" i="6" s="1"/>
  <c r="N465" i="6"/>
  <c r="L462" i="6"/>
  <c r="M462" i="6" s="1"/>
  <c r="N461" i="6"/>
  <c r="L458" i="6"/>
  <c r="M458" i="6" s="1"/>
  <c r="N457" i="6"/>
  <c r="L454" i="6"/>
  <c r="M454" i="6" s="1"/>
  <c r="N453" i="6"/>
  <c r="L450" i="6"/>
  <c r="M450" i="6" s="1"/>
  <c r="N449" i="6"/>
  <c r="L446" i="6"/>
  <c r="M446" i="6" s="1"/>
  <c r="N445" i="6"/>
  <c r="N441" i="6"/>
  <c r="O441" i="6" s="1"/>
  <c r="L438" i="6"/>
  <c r="M438" i="6" s="1"/>
  <c r="N436" i="6"/>
  <c r="O436" i="6" s="1"/>
  <c r="L430" i="6"/>
  <c r="M430" i="6" s="1"/>
  <c r="N428" i="6"/>
  <c r="O428" i="6" s="1"/>
  <c r="L421" i="6"/>
  <c r="M421" i="6" s="1"/>
  <c r="L420" i="6"/>
  <c r="M420" i="6" s="1"/>
  <c r="L419" i="6"/>
  <c r="M419" i="6" s="1"/>
  <c r="L418" i="6"/>
  <c r="M418" i="6" s="1"/>
  <c r="L417" i="6"/>
  <c r="M417" i="6" s="1"/>
  <c r="L416" i="6"/>
  <c r="M416" i="6" s="1"/>
  <c r="L415" i="6"/>
  <c r="M415" i="6" s="1"/>
  <c r="N413" i="6"/>
  <c r="O413" i="6" s="1"/>
  <c r="L412" i="6"/>
  <c r="M412" i="6" s="1"/>
  <c r="L409" i="6"/>
  <c r="M409" i="6" s="1"/>
  <c r="N408" i="6"/>
  <c r="O408" i="6" s="1"/>
  <c r="L405" i="6"/>
  <c r="M405" i="6" s="1"/>
  <c r="N404" i="6"/>
  <c r="O404" i="6" s="1"/>
  <c r="L401" i="6"/>
  <c r="M401" i="6" s="1"/>
  <c r="N400" i="6"/>
  <c r="O400" i="6" s="1"/>
  <c r="L397" i="6"/>
  <c r="M397" i="6" s="1"/>
  <c r="N396" i="6"/>
  <c r="O396" i="6" s="1"/>
  <c r="L393" i="6"/>
  <c r="M393" i="6" s="1"/>
  <c r="N392" i="6"/>
  <c r="O392" i="6" s="1"/>
  <c r="L389" i="6"/>
  <c r="M389" i="6" s="1"/>
  <c r="N388" i="6"/>
  <c r="O388" i="6" s="1"/>
  <c r="L385" i="6"/>
  <c r="M385" i="6" s="1"/>
  <c r="N384" i="6"/>
  <c r="O384" i="6" s="1"/>
  <c r="L381" i="6"/>
  <c r="M381" i="6" s="1"/>
  <c r="N380" i="6"/>
  <c r="O380" i="6" s="1"/>
  <c r="L365" i="6"/>
  <c r="M365" i="6" s="1"/>
  <c r="L360" i="6"/>
  <c r="M360" i="6" s="1"/>
  <c r="L355" i="6"/>
  <c r="M355" i="6" s="1"/>
  <c r="N353" i="6"/>
  <c r="O353" i="6" s="1"/>
  <c r="L350" i="6"/>
  <c r="M350" i="6" s="1"/>
  <c r="N348" i="6"/>
  <c r="O348" i="6" s="1"/>
  <c r="L343" i="6"/>
  <c r="M343" i="6" s="1"/>
  <c r="L342" i="6"/>
  <c r="M342" i="6" s="1"/>
  <c r="N333" i="6"/>
  <c r="O333" i="6" s="1"/>
  <c r="L331" i="6"/>
  <c r="M331" i="6" s="1"/>
  <c r="N325" i="6"/>
  <c r="O325" i="6" s="1"/>
  <c r="L323" i="6"/>
  <c r="M323" i="6" s="1"/>
  <c r="N318" i="6"/>
  <c r="O318" i="6" s="1"/>
  <c r="L316" i="6"/>
  <c r="M316" i="6" s="1"/>
  <c r="N309" i="6"/>
  <c r="O309" i="6" s="1"/>
  <c r="L307" i="6"/>
  <c r="M307" i="6" s="1"/>
  <c r="N300" i="6"/>
  <c r="O300" i="6" s="1"/>
  <c r="N299" i="6"/>
  <c r="O299" i="6" s="1"/>
  <c r="N298" i="6"/>
  <c r="O298" i="6" s="1"/>
  <c r="N297" i="6"/>
  <c r="O297" i="6" s="1"/>
  <c r="N1003" i="6"/>
  <c r="L773" i="6"/>
  <c r="M773" i="6" s="1"/>
  <c r="N737" i="6"/>
  <c r="L668" i="6"/>
  <c r="M668" i="6" s="1"/>
  <c r="N640" i="6"/>
  <c r="N638" i="6"/>
  <c r="O638" i="6" s="1"/>
  <c r="L628" i="6"/>
  <c r="M628" i="6" s="1"/>
  <c r="L612" i="6"/>
  <c r="M612" i="6" s="1"/>
  <c r="N596" i="6"/>
  <c r="O596" i="6" s="1"/>
  <c r="N552" i="6"/>
  <c r="L548" i="6"/>
  <c r="M548" i="6" s="1"/>
  <c r="N546" i="6"/>
  <c r="O546" i="6" s="1"/>
  <c r="L544" i="6"/>
  <c r="M544" i="6" s="1"/>
  <c r="N538" i="6"/>
  <c r="L536" i="6"/>
  <c r="M536" i="6" s="1"/>
  <c r="N530" i="6"/>
  <c r="L528" i="6"/>
  <c r="M528" i="6" s="1"/>
  <c r="N522" i="6"/>
  <c r="N520" i="6"/>
  <c r="N517" i="6"/>
  <c r="L515" i="6"/>
  <c r="M515" i="6" s="1"/>
  <c r="L512" i="6"/>
  <c r="M512" i="6" s="1"/>
  <c r="L511" i="6"/>
  <c r="M511" i="6" s="1"/>
  <c r="N504" i="6"/>
  <c r="L502" i="6"/>
  <c r="M502" i="6" s="1"/>
  <c r="N496" i="6"/>
  <c r="L494" i="6"/>
  <c r="M494" i="6" s="1"/>
  <c r="N488" i="6"/>
  <c r="L486" i="6"/>
  <c r="M486" i="6" s="1"/>
  <c r="L485" i="6"/>
  <c r="M485" i="6" s="1"/>
  <c r="L482" i="6"/>
  <c r="M482" i="6" s="1"/>
  <c r="N478" i="6"/>
  <c r="N475" i="6"/>
  <c r="L437" i="6"/>
  <c r="M437" i="6" s="1"/>
  <c r="N435" i="6"/>
  <c r="O435" i="6" s="1"/>
  <c r="L429" i="6"/>
  <c r="M429" i="6" s="1"/>
  <c r="N427" i="6"/>
  <c r="O427" i="6" s="1"/>
  <c r="L425" i="6"/>
  <c r="M425" i="6" s="1"/>
  <c r="N423" i="6"/>
  <c r="O423" i="6" s="1"/>
  <c r="N422" i="6"/>
  <c r="O422" i="6" s="1"/>
  <c r="L414" i="6"/>
  <c r="M414" i="6" s="1"/>
  <c r="L376" i="6"/>
  <c r="M376" i="6" s="1"/>
  <c r="N375" i="6"/>
  <c r="O375" i="6" s="1"/>
  <c r="L372" i="6"/>
  <c r="M372" i="6" s="1"/>
  <c r="N371" i="6"/>
  <c r="O371" i="6" s="1"/>
  <c r="L368" i="6"/>
  <c r="M368" i="6" s="1"/>
  <c r="L363" i="6"/>
  <c r="M363" i="6" s="1"/>
  <c r="N361" i="6"/>
  <c r="O361" i="6" s="1"/>
  <c r="L358" i="6"/>
  <c r="M358" i="6" s="1"/>
  <c r="N356" i="6"/>
  <c r="O356" i="6" s="1"/>
  <c r="N351" i="6"/>
  <c r="O351" i="6" s="1"/>
  <c r="L345" i="6"/>
  <c r="M345" i="6" s="1"/>
  <c r="L344" i="6"/>
  <c r="M344" i="6" s="1"/>
  <c r="N334" i="6"/>
  <c r="O334" i="6" s="1"/>
  <c r="L332" i="6"/>
  <c r="M332" i="6" s="1"/>
  <c r="N326" i="6"/>
  <c r="O326" i="6" s="1"/>
  <c r="L324" i="6"/>
  <c r="M324" i="6" s="1"/>
  <c r="N319" i="6"/>
  <c r="O319" i="6" s="1"/>
  <c r="L317" i="6"/>
  <c r="M317" i="6" s="1"/>
  <c r="N310" i="6"/>
  <c r="O310" i="6" s="1"/>
  <c r="L308" i="6"/>
  <c r="M308" i="6" s="1"/>
  <c r="L770" i="6"/>
  <c r="M770" i="6" s="1"/>
  <c r="N479" i="6"/>
  <c r="N472" i="6"/>
  <c r="L465" i="6"/>
  <c r="M465" i="6" s="1"/>
  <c r="L404" i="6"/>
  <c r="M404" i="6" s="1"/>
  <c r="L388" i="6"/>
  <c r="M388" i="6" s="1"/>
  <c r="N296" i="6"/>
  <c r="L292" i="6"/>
  <c r="M292" i="6" s="1"/>
  <c r="N289" i="6"/>
  <c r="O289" i="6" s="1"/>
  <c r="L287" i="6"/>
  <c r="M287" i="6" s="1"/>
  <c r="L265" i="6"/>
  <c r="M265" i="6" s="1"/>
  <c r="N260" i="6"/>
  <c r="O260" i="6" s="1"/>
  <c r="N258" i="6"/>
  <c r="O258" i="6" s="1"/>
  <c r="L256" i="6"/>
  <c r="M256" i="6" s="1"/>
  <c r="L206" i="6"/>
  <c r="M206" i="6" s="1"/>
  <c r="N204" i="6"/>
  <c r="O204" i="6" s="1"/>
  <c r="L198" i="6"/>
  <c r="M198" i="6" s="1"/>
  <c r="N196" i="6"/>
  <c r="O196" i="6" s="1"/>
  <c r="N187" i="6"/>
  <c r="O187" i="6" s="1"/>
  <c r="L181" i="6"/>
  <c r="M181" i="6" s="1"/>
  <c r="N179" i="6"/>
  <c r="O179" i="6" s="1"/>
  <c r="L144" i="6"/>
  <c r="M144" i="6" s="1"/>
  <c r="L143" i="6"/>
  <c r="M143" i="6" s="1"/>
  <c r="L142" i="6"/>
  <c r="M142" i="6" s="1"/>
  <c r="L141" i="6"/>
  <c r="M141" i="6" s="1"/>
  <c r="L140" i="6"/>
  <c r="M140" i="6" s="1"/>
  <c r="L139" i="6"/>
  <c r="M139" i="6" s="1"/>
  <c r="L138" i="6"/>
  <c r="M138" i="6" s="1"/>
  <c r="L137" i="6"/>
  <c r="M137" i="6" s="1"/>
  <c r="L136" i="6"/>
  <c r="M136" i="6" s="1"/>
  <c r="L135" i="6"/>
  <c r="M135" i="6" s="1"/>
  <c r="L134" i="6"/>
  <c r="M134" i="6" s="1"/>
  <c r="L133" i="6"/>
  <c r="M133" i="6" s="1"/>
  <c r="M131" i="6" s="1"/>
  <c r="M10" i="6" s="1"/>
  <c r="N129" i="6"/>
  <c r="N125" i="6"/>
  <c r="O125" i="6" s="1"/>
  <c r="L119" i="6"/>
  <c r="M119" i="6" s="1"/>
  <c r="N117" i="6"/>
  <c r="O117" i="6" s="1"/>
  <c r="Q117" i="6" s="1"/>
  <c r="L111" i="6"/>
  <c r="M111" i="6" s="1"/>
  <c r="Q111" i="6" s="1"/>
  <c r="N109" i="6"/>
  <c r="O109" i="6" s="1"/>
  <c r="L103" i="6"/>
  <c r="M103" i="6" s="1"/>
  <c r="Q103" i="6" s="1"/>
  <c r="N101" i="6"/>
  <c r="O101" i="6" s="1"/>
  <c r="L95" i="6"/>
  <c r="M95" i="6" s="1"/>
  <c r="Q95" i="6" s="1"/>
  <c r="N93" i="6"/>
  <c r="O93" i="6" s="1"/>
  <c r="L91" i="6"/>
  <c r="M91" i="6" s="1"/>
  <c r="Q91" i="6" s="1"/>
  <c r="N89" i="6"/>
  <c r="O89" i="6" s="1"/>
  <c r="L83" i="6"/>
  <c r="M83" i="6" s="1"/>
  <c r="Q83" i="6" s="1"/>
  <c r="N77" i="6"/>
  <c r="O77" i="6" s="1"/>
  <c r="L76" i="6"/>
  <c r="M76" i="6" s="1"/>
  <c r="N63" i="6"/>
  <c r="O63" i="6" s="1"/>
  <c r="L62" i="6"/>
  <c r="M62" i="6" s="1"/>
  <c r="N59" i="6"/>
  <c r="O59" i="6" s="1"/>
  <c r="L58" i="6"/>
  <c r="M58" i="6" s="1"/>
  <c r="Q58" i="6" s="1"/>
  <c r="N55" i="6"/>
  <c r="O55" i="6" s="1"/>
  <c r="Q55" i="6" s="1"/>
  <c r="L54" i="6"/>
  <c r="M54" i="6" s="1"/>
  <c r="N51" i="6"/>
  <c r="O51" i="6" s="1"/>
  <c r="L50" i="6"/>
  <c r="M50" i="6" s="1"/>
  <c r="Q50" i="6" s="1"/>
  <c r="N47" i="6"/>
  <c r="O47" i="6" s="1"/>
  <c r="L46" i="6"/>
  <c r="M46" i="6" s="1"/>
  <c r="Q46" i="6" s="1"/>
  <c r="N43" i="6"/>
  <c r="O43" i="6" s="1"/>
  <c r="L42" i="6"/>
  <c r="M42" i="6" s="1"/>
  <c r="N39" i="6"/>
  <c r="O39" i="6" s="1"/>
  <c r="Q39" i="6" s="1"/>
  <c r="L38" i="6"/>
  <c r="M38" i="6" s="1"/>
  <c r="Q38" i="6" s="1"/>
  <c r="N35" i="6"/>
  <c r="O35" i="6" s="1"/>
  <c r="L34" i="6"/>
  <c r="M34" i="6" s="1"/>
  <c r="N31" i="6"/>
  <c r="O31" i="6" s="1"/>
  <c r="N23" i="6"/>
  <c r="O23" i="6" s="1"/>
  <c r="Q23" i="6" s="1"/>
  <c r="L22" i="6"/>
  <c r="M22" i="6" s="1"/>
  <c r="N19" i="6"/>
  <c r="N796" i="6"/>
  <c r="N645" i="6"/>
  <c r="L567" i="6"/>
  <c r="M567" i="6" s="1"/>
  <c r="N535" i="6"/>
  <c r="L499" i="6"/>
  <c r="M499" i="6" s="1"/>
  <c r="L469" i="6"/>
  <c r="M469" i="6" s="1"/>
  <c r="N444" i="6"/>
  <c r="N399" i="6"/>
  <c r="O399" i="6" s="1"/>
  <c r="N383" i="6"/>
  <c r="O383" i="6" s="1"/>
  <c r="N301" i="6"/>
  <c r="O301" i="6" s="1"/>
  <c r="L299" i="6"/>
  <c r="M299" i="6" s="1"/>
  <c r="N293" i="6"/>
  <c r="O293" i="6" s="1"/>
  <c r="N290" i="6"/>
  <c r="O290" i="6" s="1"/>
  <c r="L288" i="6"/>
  <c r="M288" i="6" s="1"/>
  <c r="N261" i="6"/>
  <c r="O261" i="6" s="1"/>
  <c r="N259" i="6"/>
  <c r="L257" i="6"/>
  <c r="M257" i="6" s="1"/>
  <c r="N219" i="6"/>
  <c r="O219" i="6" s="1"/>
  <c r="N218" i="6"/>
  <c r="O218" i="6" s="1"/>
  <c r="N217" i="6"/>
  <c r="O217" i="6" s="1"/>
  <c r="N216" i="6"/>
  <c r="O216" i="6" s="1"/>
  <c r="N215" i="6"/>
  <c r="O215" i="6" s="1"/>
  <c r="N214" i="6"/>
  <c r="O214" i="6" s="1"/>
  <c r="N213" i="6"/>
  <c r="O213" i="6" s="1"/>
  <c r="N212" i="6"/>
  <c r="O212" i="6" s="1"/>
  <c r="N211" i="6"/>
  <c r="O211" i="6" s="1"/>
  <c r="N210" i="6"/>
  <c r="O210" i="6" s="1"/>
  <c r="N209" i="6"/>
  <c r="O209" i="6" s="1"/>
  <c r="L201" i="6"/>
  <c r="M201" i="6" s="1"/>
  <c r="N199" i="6"/>
  <c r="O199" i="6" s="1"/>
  <c r="L193" i="6"/>
  <c r="M193" i="6" s="1"/>
  <c r="L188" i="6"/>
  <c r="M188" i="6" s="1"/>
  <c r="N186" i="6"/>
  <c r="O186" i="6" s="1"/>
  <c r="L180" i="6"/>
  <c r="M180" i="6" s="1"/>
  <c r="N177" i="6"/>
  <c r="O177" i="6" s="1"/>
  <c r="N176" i="6"/>
  <c r="O176" i="6" s="1"/>
  <c r="N175" i="6"/>
  <c r="O175" i="6" s="1"/>
  <c r="N174" i="6"/>
  <c r="O174" i="6" s="1"/>
  <c r="N173" i="6"/>
  <c r="O173" i="6" s="1"/>
  <c r="N172" i="6"/>
  <c r="O172" i="6" s="1"/>
  <c r="N171" i="6"/>
  <c r="O171" i="6" s="1"/>
  <c r="N170" i="6"/>
  <c r="O170" i="6" s="1"/>
  <c r="N169" i="6"/>
  <c r="O169" i="6" s="1"/>
  <c r="N168" i="6"/>
  <c r="O168" i="6" s="1"/>
  <c r="N167" i="6"/>
  <c r="O167" i="6" s="1"/>
  <c r="N166" i="6"/>
  <c r="O166" i="6" s="1"/>
  <c r="N165" i="6"/>
  <c r="O165" i="6" s="1"/>
  <c r="N164" i="6"/>
  <c r="O164" i="6" s="1"/>
  <c r="N163" i="6"/>
  <c r="O163" i="6" s="1"/>
  <c r="N162" i="6"/>
  <c r="O162" i="6" s="1"/>
  <c r="N161" i="6"/>
  <c r="O161" i="6" s="1"/>
  <c r="N160" i="6"/>
  <c r="O160" i="6" s="1"/>
  <c r="N159" i="6"/>
  <c r="O159" i="6" s="1"/>
  <c r="N158" i="6"/>
  <c r="O158" i="6" s="1"/>
  <c r="N157" i="6"/>
  <c r="O157" i="6" s="1"/>
  <c r="N156" i="6"/>
  <c r="O156" i="6" s="1"/>
  <c r="N155" i="6"/>
  <c r="O155" i="6" s="1"/>
  <c r="N154" i="6"/>
  <c r="O154" i="6" s="1"/>
  <c r="N153" i="6"/>
  <c r="O153" i="6" s="1"/>
  <c r="N152" i="6"/>
  <c r="O152" i="6" s="1"/>
  <c r="N151" i="6"/>
  <c r="O151" i="6" s="1"/>
  <c r="N150" i="6"/>
  <c r="O150" i="6" s="1"/>
  <c r="N149" i="6"/>
  <c r="O149" i="6" s="1"/>
  <c r="N148" i="6"/>
  <c r="O148" i="6" s="1"/>
  <c r="N147" i="6"/>
  <c r="O147" i="6" s="1"/>
  <c r="N146" i="6"/>
  <c r="O146" i="6" s="1"/>
  <c r="N145" i="6"/>
  <c r="O145" i="6" s="1"/>
  <c r="N124" i="6"/>
  <c r="O124" i="6" s="1"/>
  <c r="Q124" i="6" s="1"/>
  <c r="L118" i="6"/>
  <c r="M118" i="6" s="1"/>
  <c r="Q118" i="6" s="1"/>
  <c r="N116" i="6"/>
  <c r="O116" i="6" s="1"/>
  <c r="Q116" i="6" s="1"/>
  <c r="L110" i="6"/>
  <c r="M110" i="6" s="1"/>
  <c r="N108" i="6"/>
  <c r="O108" i="6" s="1"/>
  <c r="L102" i="6"/>
  <c r="M102" i="6" s="1"/>
  <c r="N100" i="6"/>
  <c r="O100" i="6" s="1"/>
  <c r="Q100" i="6" s="1"/>
  <c r="L94" i="6"/>
  <c r="M94" i="6" s="1"/>
  <c r="Q94" i="6" s="1"/>
  <c r="L90" i="6"/>
  <c r="M90" i="6" s="1"/>
  <c r="N88" i="6"/>
  <c r="O88" i="6" s="1"/>
  <c r="L82" i="6"/>
  <c r="M82" i="6" s="1"/>
  <c r="N78" i="6"/>
  <c r="O78" i="6" s="1"/>
  <c r="N73" i="6"/>
  <c r="O73" i="6" s="1"/>
  <c r="L72" i="6"/>
  <c r="M72" i="6" s="1"/>
  <c r="N69" i="6"/>
  <c r="O69" i="6" s="1"/>
  <c r="L68" i="6"/>
  <c r="M68" i="6" s="1"/>
  <c r="Q68" i="6" s="1"/>
  <c r="N28" i="6"/>
  <c r="O28" i="6" s="1"/>
  <c r="Q28" i="6" s="1"/>
  <c r="L27" i="6"/>
  <c r="M27" i="6" s="1"/>
  <c r="Q27" i="6" s="1"/>
  <c r="N24" i="6"/>
  <c r="O24" i="6" s="1"/>
  <c r="Q24" i="6" s="1"/>
  <c r="N1061" i="6"/>
  <c r="N938" i="6"/>
  <c r="N636" i="6"/>
  <c r="O636" i="6" s="1"/>
  <c r="L547" i="6"/>
  <c r="M547" i="6" s="1"/>
  <c r="N481" i="6"/>
  <c r="L473" i="6"/>
  <c r="M473" i="6" s="1"/>
  <c r="N448" i="6"/>
  <c r="L441" i="6"/>
  <c r="M441" i="6" s="1"/>
  <c r="L413" i="6"/>
  <c r="M413" i="6" s="1"/>
  <c r="L400" i="6"/>
  <c r="M400" i="6" s="1"/>
  <c r="L384" i="6"/>
  <c r="M384" i="6" s="1"/>
  <c r="N337" i="6"/>
  <c r="O337" i="6" s="1"/>
  <c r="N335" i="6"/>
  <c r="O335" i="6" s="1"/>
  <c r="L333" i="6"/>
  <c r="M333" i="6" s="1"/>
  <c r="L289" i="6"/>
  <c r="M289" i="6" s="1"/>
  <c r="N262" i="6"/>
  <c r="O262" i="6" s="1"/>
  <c r="L260" i="6"/>
  <c r="M260" i="6" s="1"/>
  <c r="L258" i="6"/>
  <c r="M258" i="6" s="1"/>
  <c r="N240" i="6"/>
  <c r="O240" i="6" s="1"/>
  <c r="N239" i="6"/>
  <c r="O239" i="6" s="1"/>
  <c r="N238" i="6"/>
  <c r="O238" i="6" s="1"/>
  <c r="N237" i="6"/>
  <c r="O237" i="6" s="1"/>
  <c r="N236" i="6"/>
  <c r="O236" i="6" s="1"/>
  <c r="N235" i="6"/>
  <c r="O235" i="6" s="1"/>
  <c r="N234" i="6"/>
  <c r="O234" i="6" s="1"/>
  <c r="N233" i="6"/>
  <c r="O233" i="6" s="1"/>
  <c r="N232" i="6"/>
  <c r="O232" i="6" s="1"/>
  <c r="N231" i="6"/>
  <c r="O231" i="6" s="1"/>
  <c r="N230" i="6"/>
  <c r="O230" i="6" s="1"/>
  <c r="N229" i="6"/>
  <c r="O229" i="6" s="1"/>
  <c r="N228" i="6"/>
  <c r="O228" i="6" s="1"/>
  <c r="N227" i="6"/>
  <c r="O227" i="6" s="1"/>
  <c r="N226" i="6"/>
  <c r="O226" i="6" s="1"/>
  <c r="N225" i="6"/>
  <c r="O225" i="6" s="1"/>
  <c r="N224" i="6"/>
  <c r="O224" i="6" s="1"/>
  <c r="N223" i="6"/>
  <c r="O223" i="6" s="1"/>
  <c r="N222" i="6"/>
  <c r="O222" i="6" s="1"/>
  <c r="N221" i="6"/>
  <c r="O221" i="6" s="1"/>
  <c r="N220" i="6"/>
  <c r="O220" i="6" s="1"/>
  <c r="N207" i="6"/>
  <c r="O207" i="6" s="1"/>
  <c r="L204" i="6"/>
  <c r="M204" i="6" s="1"/>
  <c r="N202" i="6"/>
  <c r="O202" i="6" s="1"/>
  <c r="L196" i="6"/>
  <c r="M196" i="6" s="1"/>
  <c r="N194" i="6"/>
  <c r="O194" i="6" s="1"/>
  <c r="N190" i="6"/>
  <c r="O190" i="6" s="1"/>
  <c r="L187" i="6"/>
  <c r="M187" i="6" s="1"/>
  <c r="N185" i="6"/>
  <c r="O185" i="6" s="1"/>
  <c r="L179" i="6"/>
  <c r="M179" i="6" s="1"/>
  <c r="L129" i="6"/>
  <c r="M129" i="6" s="1"/>
  <c r="M128" i="6" s="1"/>
  <c r="M9" i="6" s="1"/>
  <c r="N126" i="6"/>
  <c r="L125" i="6"/>
  <c r="M125" i="6" s="1"/>
  <c r="N123" i="6"/>
  <c r="O123" i="6" s="1"/>
  <c r="L117" i="6"/>
  <c r="M117" i="6" s="1"/>
  <c r="N115" i="6"/>
  <c r="O115" i="6" s="1"/>
  <c r="Q115" i="6" s="1"/>
  <c r="L109" i="6"/>
  <c r="M109" i="6" s="1"/>
  <c r="N107" i="6"/>
  <c r="O107" i="6" s="1"/>
  <c r="Q107" i="6" s="1"/>
  <c r="L101" i="6"/>
  <c r="M101" i="6" s="1"/>
  <c r="N99" i="6"/>
  <c r="O99" i="6" s="1"/>
  <c r="L93" i="6"/>
  <c r="M93" i="6" s="1"/>
  <c r="L89" i="6"/>
  <c r="M89" i="6" s="1"/>
  <c r="N87" i="6"/>
  <c r="O87" i="6" s="1"/>
  <c r="N79" i="6"/>
  <c r="O79" i="6" s="1"/>
  <c r="Q79" i="6" s="1"/>
  <c r="L77" i="6"/>
  <c r="M77" i="6" s="1"/>
  <c r="N64" i="6"/>
  <c r="L63" i="6"/>
  <c r="M63" i="6" s="1"/>
  <c r="N60" i="6"/>
  <c r="O60" i="6" s="1"/>
  <c r="L59" i="6"/>
  <c r="M59" i="6" s="1"/>
  <c r="N56" i="6"/>
  <c r="O56" i="6" s="1"/>
  <c r="Q56" i="6" s="1"/>
  <c r="L55" i="6"/>
  <c r="M55" i="6" s="1"/>
  <c r="N52" i="6"/>
  <c r="O52" i="6" s="1"/>
  <c r="Q52" i="6" s="1"/>
  <c r="L51" i="6"/>
  <c r="M51" i="6" s="1"/>
  <c r="N48" i="6"/>
  <c r="O48" i="6" s="1"/>
  <c r="Q48" i="6" s="1"/>
  <c r="L47" i="6"/>
  <c r="M47" i="6" s="1"/>
  <c r="N44" i="6"/>
  <c r="O44" i="6" s="1"/>
  <c r="L43" i="6"/>
  <c r="M43" i="6" s="1"/>
  <c r="N40" i="6"/>
  <c r="O40" i="6" s="1"/>
  <c r="Q40" i="6" s="1"/>
  <c r="L39" i="6"/>
  <c r="M39" i="6" s="1"/>
  <c r="N36" i="6"/>
  <c r="O36" i="6" s="1"/>
  <c r="Q36" i="6" s="1"/>
  <c r="L35" i="6"/>
  <c r="M35" i="6" s="1"/>
  <c r="N32" i="6"/>
  <c r="O32" i="6" s="1"/>
  <c r="Q32" i="6" s="1"/>
  <c r="L31" i="6"/>
  <c r="M31" i="6" s="1"/>
  <c r="L23" i="6"/>
  <c r="M23" i="6" s="1"/>
  <c r="N20" i="6"/>
  <c r="O20" i="6" s="1"/>
  <c r="L19" i="6"/>
  <c r="M19" i="6" s="1"/>
  <c r="M18" i="6" s="1"/>
  <c r="M8" i="6" s="1"/>
  <c r="M7" i="6" s="1"/>
  <c r="L599" i="6"/>
  <c r="M599" i="6" s="1"/>
  <c r="L525" i="6"/>
  <c r="M525" i="6" s="1"/>
  <c r="N493" i="6"/>
  <c r="N452" i="6"/>
  <c r="L445" i="6"/>
  <c r="M445" i="6" s="1"/>
  <c r="N434" i="6"/>
  <c r="O434" i="6" s="1"/>
  <c r="L428" i="6"/>
  <c r="M428" i="6" s="1"/>
  <c r="N395" i="6"/>
  <c r="O395" i="6" s="1"/>
  <c r="N379" i="6"/>
  <c r="O379" i="6" s="1"/>
  <c r="N359" i="6"/>
  <c r="O359" i="6" s="1"/>
  <c r="L348" i="6"/>
  <c r="M348" i="6" s="1"/>
  <c r="L297" i="6"/>
  <c r="M297" i="6" s="1"/>
  <c r="N294" i="6"/>
  <c r="O294" i="6" s="1"/>
  <c r="L293" i="6"/>
  <c r="M293" i="6" s="1"/>
  <c r="L290" i="6"/>
  <c r="M290" i="6" s="1"/>
  <c r="N285" i="6"/>
  <c r="O285" i="6" s="1"/>
  <c r="N284" i="6"/>
  <c r="O284" i="6" s="1"/>
  <c r="N283" i="6"/>
  <c r="O283" i="6" s="1"/>
  <c r="N282" i="6"/>
  <c r="O282" i="6" s="1"/>
  <c r="N281" i="6"/>
  <c r="O281" i="6" s="1"/>
  <c r="N280" i="6"/>
  <c r="O280" i="6" s="1"/>
  <c r="N279" i="6"/>
  <c r="O279" i="6" s="1"/>
  <c r="N278" i="6"/>
  <c r="O278" i="6" s="1"/>
  <c r="N273" i="6"/>
  <c r="O273" i="6" s="1"/>
  <c r="N272" i="6"/>
  <c r="O272" i="6" s="1"/>
  <c r="N263" i="6"/>
  <c r="O263" i="6" s="1"/>
  <c r="L261" i="6"/>
  <c r="M261" i="6" s="1"/>
  <c r="L259" i="6"/>
  <c r="M259" i="6" s="1"/>
  <c r="L219" i="6"/>
  <c r="M219" i="6" s="1"/>
  <c r="L218" i="6"/>
  <c r="M218" i="6" s="1"/>
  <c r="L217" i="6"/>
  <c r="M217" i="6" s="1"/>
  <c r="L216" i="6"/>
  <c r="M216" i="6" s="1"/>
  <c r="L215" i="6"/>
  <c r="M215" i="6" s="1"/>
  <c r="L214" i="6"/>
  <c r="M214" i="6" s="1"/>
  <c r="L213" i="6"/>
  <c r="M213" i="6" s="1"/>
  <c r="L212" i="6"/>
  <c r="M212" i="6" s="1"/>
  <c r="L211" i="6"/>
  <c r="M211" i="6" s="1"/>
  <c r="L210" i="6"/>
  <c r="M210" i="6" s="1"/>
  <c r="L209" i="6"/>
  <c r="M209" i="6" s="1"/>
  <c r="N205" i="6"/>
  <c r="O205" i="6" s="1"/>
  <c r="L199" i="6"/>
  <c r="M199" i="6" s="1"/>
  <c r="N197" i="6"/>
  <c r="O197" i="6" s="1"/>
  <c r="L186" i="6"/>
  <c r="M186" i="6" s="1"/>
  <c r="N184" i="6"/>
  <c r="O184" i="6" s="1"/>
  <c r="N178" i="6"/>
  <c r="L177" i="6"/>
  <c r="M177" i="6" s="1"/>
  <c r="L176" i="6"/>
  <c r="M176" i="6" s="1"/>
  <c r="L175" i="6"/>
  <c r="M175" i="6" s="1"/>
  <c r="L174" i="6"/>
  <c r="M174" i="6" s="1"/>
  <c r="L173" i="6"/>
  <c r="M173" i="6" s="1"/>
  <c r="L172" i="6"/>
  <c r="M172" i="6" s="1"/>
  <c r="L171" i="6"/>
  <c r="M171" i="6" s="1"/>
  <c r="L170" i="6"/>
  <c r="M170" i="6" s="1"/>
  <c r="L169" i="6"/>
  <c r="M169" i="6" s="1"/>
  <c r="L168" i="6"/>
  <c r="M168" i="6" s="1"/>
  <c r="L167" i="6"/>
  <c r="M167" i="6" s="1"/>
  <c r="L166" i="6"/>
  <c r="M166" i="6" s="1"/>
  <c r="L165" i="6"/>
  <c r="M165" i="6" s="1"/>
  <c r="L164" i="6"/>
  <c r="M164" i="6" s="1"/>
  <c r="L163" i="6"/>
  <c r="M163" i="6" s="1"/>
  <c r="L162" i="6"/>
  <c r="M162" i="6" s="1"/>
  <c r="L161" i="6"/>
  <c r="M161" i="6" s="1"/>
  <c r="L160" i="6"/>
  <c r="M160" i="6" s="1"/>
  <c r="L159" i="6"/>
  <c r="M159" i="6" s="1"/>
  <c r="L158" i="6"/>
  <c r="M158" i="6" s="1"/>
  <c r="L157" i="6"/>
  <c r="M157" i="6" s="1"/>
  <c r="L156" i="6"/>
  <c r="M156" i="6" s="1"/>
  <c r="L155" i="6"/>
  <c r="M155" i="6" s="1"/>
  <c r="L154" i="6"/>
  <c r="M154" i="6" s="1"/>
  <c r="L153" i="6"/>
  <c r="M153" i="6" s="1"/>
  <c r="L152" i="6"/>
  <c r="M152" i="6" s="1"/>
  <c r="L151" i="6"/>
  <c r="M151" i="6" s="1"/>
  <c r="L150" i="6"/>
  <c r="M150" i="6" s="1"/>
  <c r="L149" i="6"/>
  <c r="M149" i="6" s="1"/>
  <c r="L148" i="6"/>
  <c r="M148" i="6" s="1"/>
  <c r="L147" i="6"/>
  <c r="M147" i="6" s="1"/>
  <c r="L146" i="6"/>
  <c r="M146" i="6" s="1"/>
  <c r="L145" i="6"/>
  <c r="M145" i="6" s="1"/>
  <c r="L124" i="6"/>
  <c r="M124" i="6" s="1"/>
  <c r="N122" i="6"/>
  <c r="O122" i="6" s="1"/>
  <c r="L116" i="6"/>
  <c r="M116" i="6" s="1"/>
  <c r="N114" i="6"/>
  <c r="O114" i="6" s="1"/>
  <c r="L108" i="6"/>
  <c r="M108" i="6" s="1"/>
  <c r="N106" i="6"/>
  <c r="O106" i="6" s="1"/>
  <c r="Q106" i="6" s="1"/>
  <c r="L100" i="6"/>
  <c r="M100" i="6" s="1"/>
  <c r="N98" i="6"/>
  <c r="O98" i="6" s="1"/>
  <c r="L88" i="6"/>
  <c r="M88" i="6" s="1"/>
  <c r="N86" i="6"/>
  <c r="O86" i="6" s="1"/>
  <c r="Q86" i="6" s="1"/>
  <c r="N80" i="6"/>
  <c r="O80" i="6" s="1"/>
  <c r="L78" i="6"/>
  <c r="M78" i="6" s="1"/>
  <c r="N74" i="6"/>
  <c r="O74" i="6" s="1"/>
  <c r="L73" i="6"/>
  <c r="M73" i="6" s="1"/>
  <c r="N70" i="6"/>
  <c r="O70" i="6" s="1"/>
  <c r="L69" i="6"/>
  <c r="M69" i="6" s="1"/>
  <c r="N65" i="6"/>
  <c r="N29" i="6"/>
  <c r="O29" i="6" s="1"/>
  <c r="Q29" i="6" s="1"/>
  <c r="L28" i="6"/>
  <c r="M28" i="6" s="1"/>
  <c r="N25" i="6"/>
  <c r="O25" i="6" s="1"/>
  <c r="Q25" i="6" s="1"/>
  <c r="L24" i="6"/>
  <c r="M24" i="6" s="1"/>
  <c r="L519" i="6"/>
  <c r="M519" i="6" s="1"/>
  <c r="L477" i="6"/>
  <c r="M477" i="6" s="1"/>
  <c r="N456" i="6"/>
  <c r="L449" i="6"/>
  <c r="M449" i="6" s="1"/>
  <c r="L396" i="6"/>
  <c r="M396" i="6" s="1"/>
  <c r="L380" i="6"/>
  <c r="M380" i="6" s="1"/>
  <c r="N366" i="6"/>
  <c r="O366" i="6" s="1"/>
  <c r="L353" i="6"/>
  <c r="M353" i="6" s="1"/>
  <c r="L300" i="6"/>
  <c r="M300" i="6" s="1"/>
  <c r="L291" i="6"/>
  <c r="M291" i="6" s="1"/>
  <c r="N286" i="6"/>
  <c r="O286" i="6" s="1"/>
  <c r="N277" i="6"/>
  <c r="O277" i="6" s="1"/>
  <c r="N276" i="6"/>
  <c r="O276" i="6" s="1"/>
  <c r="N275" i="6"/>
  <c r="O275" i="6" s="1"/>
  <c r="N274" i="6"/>
  <c r="O274" i="6" s="1"/>
  <c r="N271" i="6"/>
  <c r="O271" i="6" s="1"/>
  <c r="N267" i="6"/>
  <c r="O267" i="6" s="1"/>
  <c r="L262" i="6"/>
  <c r="M262" i="6" s="1"/>
  <c r="L240" i="6"/>
  <c r="M240" i="6" s="1"/>
  <c r="L239" i="6"/>
  <c r="M239" i="6" s="1"/>
  <c r="L238" i="6"/>
  <c r="M238" i="6" s="1"/>
  <c r="L237" i="6"/>
  <c r="M237" i="6" s="1"/>
  <c r="L236" i="6"/>
  <c r="M236" i="6" s="1"/>
  <c r="L235" i="6"/>
  <c r="M235" i="6" s="1"/>
  <c r="L234" i="6"/>
  <c r="M234" i="6" s="1"/>
  <c r="L233" i="6"/>
  <c r="M233" i="6" s="1"/>
  <c r="L232" i="6"/>
  <c r="M232" i="6" s="1"/>
  <c r="L231" i="6"/>
  <c r="M231" i="6" s="1"/>
  <c r="L230" i="6"/>
  <c r="M230" i="6" s="1"/>
  <c r="L229" i="6"/>
  <c r="M229" i="6" s="1"/>
  <c r="L228" i="6"/>
  <c r="M228" i="6" s="1"/>
  <c r="L227" i="6"/>
  <c r="M227" i="6" s="1"/>
  <c r="L226" i="6"/>
  <c r="M226" i="6" s="1"/>
  <c r="L225" i="6"/>
  <c r="M225" i="6" s="1"/>
  <c r="L224" i="6"/>
  <c r="M224" i="6" s="1"/>
  <c r="L223" i="6"/>
  <c r="M223" i="6" s="1"/>
  <c r="L222" i="6"/>
  <c r="M222" i="6" s="1"/>
  <c r="L221" i="6"/>
  <c r="M221" i="6" s="1"/>
  <c r="L220" i="6"/>
  <c r="M220" i="6" s="1"/>
  <c r="L207" i="6"/>
  <c r="M207" i="6" s="1"/>
  <c r="L202" i="6"/>
  <c r="M202" i="6" s="1"/>
  <c r="N200" i="6"/>
  <c r="O200" i="6" s="1"/>
  <c r="L194" i="6"/>
  <c r="M194" i="6" s="1"/>
  <c r="N192" i="6"/>
  <c r="O192" i="6" s="1"/>
  <c r="L190" i="6"/>
  <c r="M190" i="6" s="1"/>
  <c r="L185" i="6"/>
  <c r="M185" i="6" s="1"/>
  <c r="N183" i="6"/>
  <c r="O183" i="6" s="1"/>
  <c r="L126" i="6"/>
  <c r="M126" i="6" s="1"/>
  <c r="L123" i="6"/>
  <c r="M123" i="6" s="1"/>
  <c r="N121" i="6"/>
  <c r="O121" i="6" s="1"/>
  <c r="Q121" i="6" s="1"/>
  <c r="L115" i="6"/>
  <c r="M115" i="6" s="1"/>
  <c r="N113" i="6"/>
  <c r="O113" i="6" s="1"/>
  <c r="Q113" i="6" s="1"/>
  <c r="L107" i="6"/>
  <c r="M107" i="6" s="1"/>
  <c r="N105" i="6"/>
  <c r="O105" i="6" s="1"/>
  <c r="L99" i="6"/>
  <c r="M99" i="6" s="1"/>
  <c r="N97" i="6"/>
  <c r="O97" i="6" s="1"/>
  <c r="Q97" i="6" s="1"/>
  <c r="L87" i="6"/>
  <c r="M87" i="6" s="1"/>
  <c r="N85" i="6"/>
  <c r="O85" i="6" s="1"/>
  <c r="L79" i="6"/>
  <c r="M79" i="6" s="1"/>
  <c r="N75" i="6"/>
  <c r="O75" i="6" s="1"/>
  <c r="Q75" i="6" s="1"/>
  <c r="N66" i="6"/>
  <c r="L64" i="6"/>
  <c r="M64" i="6" s="1"/>
  <c r="N61" i="6"/>
  <c r="O61" i="6" s="1"/>
  <c r="Q61" i="6" s="1"/>
  <c r="L60" i="6"/>
  <c r="M60" i="6" s="1"/>
  <c r="N57" i="6"/>
  <c r="O57" i="6" s="1"/>
  <c r="Q57" i="6" s="1"/>
  <c r="L56" i="6"/>
  <c r="M56" i="6" s="1"/>
  <c r="N53" i="6"/>
  <c r="O53" i="6" s="1"/>
  <c r="Q53" i="6" s="1"/>
  <c r="L52" i="6"/>
  <c r="M52" i="6" s="1"/>
  <c r="N49" i="6"/>
  <c r="O49" i="6" s="1"/>
  <c r="Q49" i="6" s="1"/>
  <c r="L48" i="6"/>
  <c r="M48" i="6" s="1"/>
  <c r="N45" i="6"/>
  <c r="O45" i="6" s="1"/>
  <c r="Q45" i="6" s="1"/>
  <c r="L44" i="6"/>
  <c r="M44" i="6" s="1"/>
  <c r="N41" i="6"/>
  <c r="O41" i="6" s="1"/>
  <c r="Q41" i="6" s="1"/>
  <c r="L40" i="6"/>
  <c r="M40" i="6" s="1"/>
  <c r="N37" i="6"/>
  <c r="O37" i="6" s="1"/>
  <c r="Q37" i="6" s="1"/>
  <c r="L36" i="6"/>
  <c r="M36" i="6" s="1"/>
  <c r="N33" i="6"/>
  <c r="O33" i="6" s="1"/>
  <c r="Q33" i="6" s="1"/>
  <c r="L32" i="6"/>
  <c r="M32" i="6" s="1"/>
  <c r="N21" i="6"/>
  <c r="O21" i="6" s="1"/>
  <c r="Q21" i="6" s="1"/>
  <c r="L20" i="6"/>
  <c r="M20" i="6" s="1"/>
  <c r="N621" i="6"/>
  <c r="O621" i="6" s="1"/>
  <c r="L533" i="6"/>
  <c r="M533" i="6" s="1"/>
  <c r="N501" i="6"/>
  <c r="N460" i="6"/>
  <c r="L453" i="6"/>
  <c r="M453" i="6" s="1"/>
  <c r="N407" i="6"/>
  <c r="O407" i="6" s="1"/>
  <c r="N391" i="6"/>
  <c r="O391" i="6" s="1"/>
  <c r="N364" i="6"/>
  <c r="O364" i="6" s="1"/>
  <c r="N320" i="6"/>
  <c r="O320" i="6" s="1"/>
  <c r="L318" i="6"/>
  <c r="M318" i="6" s="1"/>
  <c r="N311" i="6"/>
  <c r="O311" i="6" s="1"/>
  <c r="L309" i="6"/>
  <c r="M309" i="6" s="1"/>
  <c r="N295" i="6"/>
  <c r="O295" i="6" s="1"/>
  <c r="L294" i="6"/>
  <c r="M294" i="6" s="1"/>
  <c r="L285" i="6"/>
  <c r="M285" i="6" s="1"/>
  <c r="L284" i="6"/>
  <c r="M284" i="6" s="1"/>
  <c r="L283" i="6"/>
  <c r="M283" i="6" s="1"/>
  <c r="L282" i="6"/>
  <c r="M282" i="6" s="1"/>
  <c r="L281" i="6"/>
  <c r="M281" i="6" s="1"/>
  <c r="L280" i="6"/>
  <c r="M280" i="6" s="1"/>
  <c r="L279" i="6"/>
  <c r="M279" i="6" s="1"/>
  <c r="L278" i="6"/>
  <c r="M278" i="6" s="1"/>
  <c r="L273" i="6"/>
  <c r="M273" i="6" s="1"/>
  <c r="L272" i="6"/>
  <c r="M272" i="6" s="1"/>
  <c r="N270" i="6"/>
  <c r="O270" i="6" s="1"/>
  <c r="N269" i="6"/>
  <c r="O269" i="6" s="1"/>
  <c r="N268" i="6"/>
  <c r="O268" i="6" s="1"/>
  <c r="N266" i="6"/>
  <c r="O266" i="6" s="1"/>
  <c r="N264" i="6"/>
  <c r="O264" i="6" s="1"/>
  <c r="L263" i="6"/>
  <c r="M263" i="6" s="1"/>
  <c r="N255" i="6"/>
  <c r="O255" i="6" s="1"/>
  <c r="N254" i="6"/>
  <c r="O254" i="6" s="1"/>
  <c r="N253" i="6"/>
  <c r="O253" i="6" s="1"/>
  <c r="N252" i="6"/>
  <c r="O252" i="6" s="1"/>
  <c r="N251" i="6"/>
  <c r="O251" i="6" s="1"/>
  <c r="N250" i="6"/>
  <c r="O250" i="6" s="1"/>
  <c r="N249" i="6"/>
  <c r="O249" i="6" s="1"/>
  <c r="N248" i="6"/>
  <c r="O248" i="6" s="1"/>
  <c r="N247" i="6"/>
  <c r="O247" i="6" s="1"/>
  <c r="N246" i="6"/>
  <c r="O246" i="6" s="1"/>
  <c r="N245" i="6"/>
  <c r="O245" i="6" s="1"/>
  <c r="N244" i="6"/>
  <c r="O244" i="6" s="1"/>
  <c r="N243" i="6"/>
  <c r="O243" i="6" s="1"/>
  <c r="N242" i="6"/>
  <c r="O242" i="6" s="1"/>
  <c r="N241" i="6"/>
  <c r="N208" i="6"/>
  <c r="L205" i="6"/>
  <c r="M205" i="6" s="1"/>
  <c r="N203" i="6"/>
  <c r="O203" i="6" s="1"/>
  <c r="L197" i="6"/>
  <c r="M197" i="6" s="1"/>
  <c r="N195" i="6"/>
  <c r="O195" i="6" s="1"/>
  <c r="N191" i="6"/>
  <c r="L184" i="6"/>
  <c r="M184" i="6" s="1"/>
  <c r="N182" i="6"/>
  <c r="O182" i="6" s="1"/>
  <c r="L178" i="6"/>
  <c r="M178" i="6" s="1"/>
  <c r="L122" i="6"/>
  <c r="M122" i="6" s="1"/>
  <c r="N120" i="6"/>
  <c r="O120" i="6" s="1"/>
  <c r="Q120" i="6" s="1"/>
  <c r="L114" i="6"/>
  <c r="M114" i="6" s="1"/>
  <c r="N112" i="6"/>
  <c r="O112" i="6" s="1"/>
  <c r="Q112" i="6" s="1"/>
  <c r="L106" i="6"/>
  <c r="M106" i="6" s="1"/>
  <c r="N104" i="6"/>
  <c r="O104" i="6" s="1"/>
  <c r="Q104" i="6" s="1"/>
  <c r="L98" i="6"/>
  <c r="M98" i="6" s="1"/>
  <c r="N96" i="6"/>
  <c r="O96" i="6" s="1"/>
  <c r="N92" i="6"/>
  <c r="O92" i="6" s="1"/>
  <c r="Q92" i="6" s="1"/>
  <c r="L86" i="6"/>
  <c r="M86" i="6" s="1"/>
  <c r="N84" i="6"/>
  <c r="O84" i="6" s="1"/>
  <c r="Q84" i="6" s="1"/>
  <c r="N81" i="6"/>
  <c r="L80" i="6"/>
  <c r="M80" i="6" s="1"/>
  <c r="L74" i="6"/>
  <c r="M74" i="6" s="1"/>
  <c r="N71" i="6"/>
  <c r="O71" i="6" s="1"/>
  <c r="Q71" i="6" s="1"/>
  <c r="L70" i="6"/>
  <c r="M70" i="6" s="1"/>
  <c r="N67" i="6"/>
  <c r="O67" i="6" s="1"/>
  <c r="Q67" i="6" s="1"/>
  <c r="L65" i="6"/>
  <c r="M65" i="6" s="1"/>
  <c r="N30" i="6"/>
  <c r="O30" i="6" s="1"/>
  <c r="Q30" i="6" s="1"/>
  <c r="L29" i="6"/>
  <c r="M29" i="6" s="1"/>
  <c r="N26" i="6"/>
  <c r="O26" i="6" s="1"/>
  <c r="Q26" i="6" s="1"/>
  <c r="L25" i="6"/>
  <c r="M25" i="6" s="1"/>
  <c r="L30" i="6"/>
  <c r="M30" i="6" s="1"/>
  <c r="L41" i="6"/>
  <c r="M41" i="6" s="1"/>
  <c r="N62" i="6"/>
  <c r="O62" i="6" s="1"/>
  <c r="L66" i="6"/>
  <c r="M66" i="6" s="1"/>
  <c r="N76" i="6"/>
  <c r="O76" i="6" s="1"/>
  <c r="Q76" i="6" s="1"/>
  <c r="L85" i="6"/>
  <c r="M85" i="6" s="1"/>
  <c r="N90" i="6"/>
  <c r="O90" i="6" s="1"/>
  <c r="L96" i="6"/>
  <c r="M96" i="6" s="1"/>
  <c r="L105" i="6"/>
  <c r="M105" i="6" s="1"/>
  <c r="N110" i="6"/>
  <c r="O110" i="6" s="1"/>
  <c r="Q110" i="6" s="1"/>
  <c r="N133" i="6"/>
  <c r="N136" i="6"/>
  <c r="O136" i="6" s="1"/>
  <c r="N140" i="6"/>
  <c r="O140" i="6" s="1"/>
  <c r="N144" i="6"/>
  <c r="O144" i="6" s="1"/>
  <c r="L192" i="6"/>
  <c r="M192" i="6" s="1"/>
  <c r="L200" i="6"/>
  <c r="M200" i="6" s="1"/>
  <c r="L276" i="6"/>
  <c r="M276" i="6" s="1"/>
  <c r="N426" i="6"/>
  <c r="O426" i="6" s="1"/>
  <c r="L457" i="6"/>
  <c r="M457" i="6" s="1"/>
  <c r="N527" i="6"/>
  <c r="N34" i="6"/>
  <c r="O34" i="6" s="1"/>
  <c r="L45" i="6"/>
  <c r="M45" i="6" s="1"/>
  <c r="N119" i="6"/>
  <c r="O119" i="6" s="1"/>
  <c r="Q119" i="6" s="1"/>
  <c r="L245" i="6"/>
  <c r="M245" i="6" s="1"/>
  <c r="L249" i="6"/>
  <c r="M249" i="6" s="1"/>
  <c r="L253" i="6"/>
  <c r="M253" i="6" s="1"/>
  <c r="L264" i="6"/>
  <c r="M264" i="6" s="1"/>
  <c r="L271" i="6"/>
  <c r="M271" i="6" s="1"/>
  <c r="N327" i="6"/>
  <c r="O327" i="6" s="1"/>
  <c r="L267" i="6"/>
  <c r="M267" i="6" s="1"/>
  <c r="L270" i="6"/>
  <c r="M270" i="6" s="1"/>
  <c r="L286" i="6"/>
  <c r="M286" i="6" s="1"/>
  <c r="N288" i="6"/>
  <c r="O288" i="6" s="1"/>
  <c r="L325" i="6"/>
  <c r="M325" i="6" s="1"/>
  <c r="L392" i="6"/>
  <c r="M392" i="6" s="1"/>
  <c r="N468" i="6"/>
  <c r="N545" i="6"/>
  <c r="O545" i="6" s="1"/>
  <c r="Q42" i="6"/>
  <c r="L778" i="6"/>
  <c r="M778" i="6" s="1"/>
  <c r="T45" i="7"/>
  <c r="L45" i="7" s="1"/>
  <c r="M45" i="7" s="1"/>
  <c r="L41" i="7"/>
  <c r="M41" i="7" s="1"/>
  <c r="L63" i="7"/>
  <c r="M63" i="7" s="1"/>
  <c r="L103" i="7"/>
  <c r="M103" i="7" s="1"/>
  <c r="N1368" i="6"/>
  <c r="N33" i="7"/>
  <c r="U36" i="7"/>
  <c r="N31" i="7"/>
  <c r="L36" i="7"/>
  <c r="M36" i="7" s="1"/>
  <c r="N58" i="7"/>
  <c r="N16" i="7"/>
  <c r="N19" i="7"/>
  <c r="N22" i="7"/>
  <c r="N63" i="7"/>
  <c r="N88" i="7"/>
  <c r="L23" i="7"/>
  <c r="M23" i="7" s="1"/>
  <c r="N23" i="7"/>
  <c r="N26" i="7"/>
  <c r="L33" i="7"/>
  <c r="M33" i="7" s="1"/>
  <c r="L88" i="7"/>
  <c r="M88" i="7" s="1"/>
  <c r="T89" i="7"/>
  <c r="T60" i="7"/>
  <c r="U60" i="7"/>
  <c r="U89" i="7"/>
  <c r="L388" i="7"/>
  <c r="M388" i="7" s="1"/>
  <c r="L375" i="7"/>
  <c r="M375" i="7" s="1"/>
  <c r="N375" i="7"/>
  <c r="L515" i="7"/>
  <c r="M515" i="7" s="1"/>
  <c r="L436" i="7"/>
  <c r="M436" i="7" s="1"/>
  <c r="U523" i="7"/>
  <c r="N520" i="7"/>
  <c r="N402" i="7"/>
  <c r="T402" i="7"/>
  <c r="L402" i="7" s="1"/>
  <c r="M402" i="7" s="1"/>
  <c r="L401" i="7"/>
  <c r="M401" i="7" s="1"/>
  <c r="L346" i="7"/>
  <c r="M346" i="7" s="1"/>
  <c r="M341" i="7" s="1"/>
  <c r="M10" i="7" s="1"/>
  <c r="N401" i="7"/>
  <c r="L450" i="7"/>
  <c r="M450" i="7" s="1"/>
  <c r="N348" i="7"/>
  <c r="N470" i="7"/>
  <c r="L520" i="7"/>
  <c r="M520" i="7" s="1"/>
  <c r="N400" i="7"/>
  <c r="N624" i="7"/>
  <c r="N627" i="7"/>
  <c r="N515" i="7"/>
  <c r="L649" i="7"/>
  <c r="M649" i="7" s="1"/>
  <c r="T523" i="7"/>
  <c r="T348" i="7"/>
  <c r="L348" i="7" s="1"/>
  <c r="M348" i="7" s="1"/>
  <c r="L624" i="7"/>
  <c r="M624" i="7" s="1"/>
  <c r="L627" i="7"/>
  <c r="M627" i="7" s="1"/>
  <c r="T642" i="7"/>
  <c r="L640" i="7"/>
  <c r="M640" i="7" s="1"/>
  <c r="T630" i="7"/>
  <c r="N640" i="7"/>
  <c r="U642" i="7"/>
  <c r="U630" i="7"/>
  <c r="L648" i="7"/>
  <c r="M648" i="7" s="1"/>
  <c r="N649" i="7"/>
  <c r="N648" i="7"/>
  <c r="L654" i="7"/>
  <c r="M654" i="7" s="1"/>
  <c r="N654" i="7"/>
  <c r="D12" i="3"/>
  <c r="E22" i="2" s="1"/>
  <c r="E23" i="2" s="1"/>
  <c r="J129" i="9"/>
  <c r="D13" i="3" l="1"/>
  <c r="O699" i="6"/>
  <c r="Q699" i="6" s="1"/>
  <c r="P699" i="6"/>
  <c r="O716" i="6"/>
  <c r="Q716" i="6" s="1"/>
  <c r="P716" i="6"/>
  <c r="O651" i="6"/>
  <c r="Q651" i="6" s="1"/>
  <c r="P651" i="6"/>
  <c r="O721" i="6"/>
  <c r="Q721" i="6" s="1"/>
  <c r="P721" i="6"/>
  <c r="O798" i="6"/>
  <c r="Q798" i="6" s="1"/>
  <c r="P798" i="6"/>
  <c r="P809" i="6"/>
  <c r="O809" i="6"/>
  <c r="Q809" i="6" s="1"/>
  <c r="P891" i="6"/>
  <c r="O891" i="6"/>
  <c r="Q891" i="6" s="1"/>
  <c r="P907" i="6"/>
  <c r="O907" i="6"/>
  <c r="Q907" i="6" s="1"/>
  <c r="P1002" i="6"/>
  <c r="O1002" i="6"/>
  <c r="Q1002" i="6" s="1"/>
  <c r="P1205" i="6"/>
  <c r="O1205" i="6"/>
  <c r="Q1205" i="6" s="1"/>
  <c r="P824" i="6"/>
  <c r="O824" i="6"/>
  <c r="Q824" i="6" s="1"/>
  <c r="P1010" i="6"/>
  <c r="O1010" i="6"/>
  <c r="Q1010" i="6" s="1"/>
  <c r="P1149" i="6"/>
  <c r="O1149" i="6"/>
  <c r="Q1149" i="6" s="1"/>
  <c r="P823" i="6"/>
  <c r="O823" i="6"/>
  <c r="Q823" i="6" s="1"/>
  <c r="P1017" i="6"/>
  <c r="O1017" i="6"/>
  <c r="Q1017" i="6" s="1"/>
  <c r="P958" i="6"/>
  <c r="O958" i="6"/>
  <c r="Q958" i="6" s="1"/>
  <c r="P889" i="6"/>
  <c r="O889" i="6"/>
  <c r="Q889" i="6" s="1"/>
  <c r="P905" i="6"/>
  <c r="O905" i="6"/>
  <c r="Q905" i="6" s="1"/>
  <c r="O805" i="6"/>
  <c r="Q805" i="6" s="1"/>
  <c r="P805" i="6"/>
  <c r="O836" i="6"/>
  <c r="Q836" i="6" s="1"/>
  <c r="P836" i="6"/>
  <c r="O947" i="6"/>
  <c r="Q947" i="6" s="1"/>
  <c r="P947" i="6"/>
  <c r="O1006" i="6"/>
  <c r="Q1006" i="6" s="1"/>
  <c r="P1006" i="6"/>
  <c r="P819" i="6"/>
  <c r="O819" i="6"/>
  <c r="Q819" i="6" s="1"/>
  <c r="P894" i="6"/>
  <c r="O894" i="6"/>
  <c r="Q894" i="6" s="1"/>
  <c r="P910" i="6"/>
  <c r="O910" i="6"/>
  <c r="Q910" i="6" s="1"/>
  <c r="P1131" i="6"/>
  <c r="O1131" i="6"/>
  <c r="Q1131" i="6" s="1"/>
  <c r="P1195" i="6"/>
  <c r="O1195" i="6"/>
  <c r="Q1195" i="6" s="1"/>
  <c r="P1225" i="6"/>
  <c r="O1225" i="6"/>
  <c r="Q1225" i="6" s="1"/>
  <c r="P1134" i="6"/>
  <c r="O1134" i="6"/>
  <c r="Q1134" i="6" s="1"/>
  <c r="P1169" i="6"/>
  <c r="O1169" i="6"/>
  <c r="Q1169" i="6" s="1"/>
  <c r="P1200" i="6"/>
  <c r="O1200" i="6"/>
  <c r="Q1200" i="6" s="1"/>
  <c r="P1235" i="6"/>
  <c r="O1235" i="6"/>
  <c r="Q1235" i="6" s="1"/>
  <c r="P1104" i="6"/>
  <c r="O1104" i="6"/>
  <c r="Q1104" i="6" s="1"/>
  <c r="P1118" i="6"/>
  <c r="O1118" i="6"/>
  <c r="Q1118" i="6" s="1"/>
  <c r="P1230" i="6"/>
  <c r="O1230" i="6"/>
  <c r="Q1230" i="6" s="1"/>
  <c r="P1329" i="6"/>
  <c r="O1329" i="6"/>
  <c r="Q1329" i="6" s="1"/>
  <c r="P1077" i="6"/>
  <c r="O1077" i="6"/>
  <c r="Q1077" i="6" s="1"/>
  <c r="P1150" i="6"/>
  <c r="O1150" i="6"/>
  <c r="Q1150" i="6" s="1"/>
  <c r="P1221" i="6"/>
  <c r="O1221" i="6"/>
  <c r="Q1221" i="6" s="1"/>
  <c r="P1079" i="6"/>
  <c r="O1079" i="6"/>
  <c r="Q1079" i="6" s="1"/>
  <c r="P1097" i="6"/>
  <c r="O1097" i="6"/>
  <c r="Q1097" i="6" s="1"/>
  <c r="P1138" i="6"/>
  <c r="O1138" i="6"/>
  <c r="Q1138" i="6" s="1"/>
  <c r="P1165" i="6"/>
  <c r="O1165" i="6"/>
  <c r="Q1165" i="6" s="1"/>
  <c r="P1194" i="6"/>
  <c r="O1194" i="6"/>
  <c r="Q1194" i="6" s="1"/>
  <c r="P1228" i="6"/>
  <c r="O1228" i="6"/>
  <c r="Q1228" i="6" s="1"/>
  <c r="O1148" i="6"/>
  <c r="Q1148" i="6" s="1"/>
  <c r="P1148" i="6"/>
  <c r="O1189" i="6"/>
  <c r="Q1189" i="6" s="1"/>
  <c r="P1189" i="6"/>
  <c r="P1254" i="6"/>
  <c r="O1254" i="6"/>
  <c r="Q1254" i="6" s="1"/>
  <c r="O1080" i="6"/>
  <c r="Q1080" i="6" s="1"/>
  <c r="P1080" i="6"/>
  <c r="O1143" i="6"/>
  <c r="Q1143" i="6" s="1"/>
  <c r="P1143" i="6"/>
  <c r="P1353" i="6"/>
  <c r="O1353" i="6"/>
  <c r="Q1353" i="6" s="1"/>
  <c r="P1330" i="6"/>
  <c r="O1330" i="6"/>
  <c r="Q1330" i="6" s="1"/>
  <c r="P1239" i="6"/>
  <c r="O1239" i="6"/>
  <c r="Q1239" i="6" s="1"/>
  <c r="P1259" i="6"/>
  <c r="O1259" i="6"/>
  <c r="Q1259" i="6" s="1"/>
  <c r="P1325" i="6"/>
  <c r="O1325" i="6"/>
  <c r="Q1325" i="6" s="1"/>
  <c r="P1240" i="6"/>
  <c r="O1240" i="6"/>
  <c r="Q1240" i="6" s="1"/>
  <c r="P1265" i="6"/>
  <c r="O1265" i="6"/>
  <c r="Q1265" i="6" s="1"/>
  <c r="O1260" i="6"/>
  <c r="Q1260" i="6" s="1"/>
  <c r="P1260" i="6"/>
  <c r="O1369" i="6"/>
  <c r="Q1369" i="6" s="1"/>
  <c r="P1369" i="6"/>
  <c r="P1271" i="6"/>
  <c r="O1271" i="6"/>
  <c r="Q1271" i="6" s="1"/>
  <c r="P648" i="7"/>
  <c r="O648" i="7"/>
  <c r="Q648" i="7" s="1"/>
  <c r="P452" i="6"/>
  <c r="O452" i="6"/>
  <c r="O447" i="6"/>
  <c r="P447" i="6"/>
  <c r="P758" i="6"/>
  <c r="O758" i="6"/>
  <c r="Q758" i="6" s="1"/>
  <c r="P818" i="6"/>
  <c r="O818" i="6"/>
  <c r="Q818" i="6" s="1"/>
  <c r="P668" i="6"/>
  <c r="O668" i="6"/>
  <c r="Q668" i="6" s="1"/>
  <c r="P735" i="6"/>
  <c r="O735" i="6"/>
  <c r="Q735" i="6" s="1"/>
  <c r="P764" i="6"/>
  <c r="O764" i="6"/>
  <c r="Q764" i="6" s="1"/>
  <c r="P775" i="6"/>
  <c r="O775" i="6"/>
  <c r="Q775" i="6" s="1"/>
  <c r="P741" i="6"/>
  <c r="O741" i="6"/>
  <c r="Q741" i="6" s="1"/>
  <c r="P1252" i="6"/>
  <c r="O1252" i="6"/>
  <c r="Q1252" i="6" s="1"/>
  <c r="P727" i="6"/>
  <c r="O727" i="6"/>
  <c r="Q727" i="6" s="1"/>
  <c r="P755" i="6"/>
  <c r="O755" i="6"/>
  <c r="Q755" i="6" s="1"/>
  <c r="P1051" i="6"/>
  <c r="O1051" i="6"/>
  <c r="Q1051" i="6" s="1"/>
  <c r="P649" i="7"/>
  <c r="O649" i="7"/>
  <c r="Q649" i="7" s="1"/>
  <c r="O400" i="7"/>
  <c r="P23" i="7"/>
  <c r="Q23" i="7" s="1"/>
  <c r="O23" i="7"/>
  <c r="P527" i="6"/>
  <c r="O527" i="6"/>
  <c r="Q527" i="6" s="1"/>
  <c r="Q74" i="6"/>
  <c r="P493" i="6"/>
  <c r="O493" i="6"/>
  <c r="Q493" i="6" s="1"/>
  <c r="P448" i="6"/>
  <c r="O448" i="6"/>
  <c r="Q88" i="6"/>
  <c r="Q31" i="6"/>
  <c r="Q47" i="6"/>
  <c r="Q63" i="6"/>
  <c r="Q101" i="6"/>
  <c r="P538" i="6"/>
  <c r="O538" i="6"/>
  <c r="Q538" i="6" s="1"/>
  <c r="P445" i="6"/>
  <c r="O445" i="6"/>
  <c r="P461" i="6"/>
  <c r="O461" i="6"/>
  <c r="P477" i="6"/>
  <c r="O477" i="6"/>
  <c r="Q477" i="6" s="1"/>
  <c r="P344" i="6"/>
  <c r="O344" i="6"/>
  <c r="Q344" i="6" s="1"/>
  <c r="P515" i="6"/>
  <c r="O515" i="6"/>
  <c r="Q515" i="6" s="1"/>
  <c r="P446" i="6"/>
  <c r="O446" i="6"/>
  <c r="P462" i="6"/>
  <c r="O462" i="6"/>
  <c r="P484" i="6"/>
  <c r="O484" i="6"/>
  <c r="Q484" i="6" s="1"/>
  <c r="P510" i="6"/>
  <c r="O510" i="6"/>
  <c r="Q510" i="6" s="1"/>
  <c r="P500" i="6"/>
  <c r="O500" i="6"/>
  <c r="Q500" i="6" s="1"/>
  <c r="P534" i="6"/>
  <c r="O534" i="6"/>
  <c r="Q534" i="6" s="1"/>
  <c r="O487" i="6"/>
  <c r="Q487" i="6" s="1"/>
  <c r="P487" i="6"/>
  <c r="O521" i="6"/>
  <c r="Q521" i="6" s="1"/>
  <c r="P521" i="6"/>
  <c r="P506" i="6"/>
  <c r="O506" i="6"/>
  <c r="Q506" i="6" s="1"/>
  <c r="P698" i="6"/>
  <c r="O698" i="6"/>
  <c r="Q698" i="6" s="1"/>
  <c r="P715" i="6"/>
  <c r="O715" i="6"/>
  <c r="Q715" i="6" s="1"/>
  <c r="P797" i="6"/>
  <c r="O797" i="6"/>
  <c r="Q797" i="6" s="1"/>
  <c r="P991" i="6"/>
  <c r="O991" i="6"/>
  <c r="Q991" i="6" s="1"/>
  <c r="P670" i="6"/>
  <c r="O670" i="6"/>
  <c r="Q670" i="6" s="1"/>
  <c r="P705" i="6"/>
  <c r="O705" i="6"/>
  <c r="Q705" i="6" s="1"/>
  <c r="P779" i="6"/>
  <c r="O779" i="6"/>
  <c r="Q779" i="6" s="1"/>
  <c r="P776" i="6"/>
  <c r="O776" i="6"/>
  <c r="Q776" i="6" s="1"/>
  <c r="P802" i="6"/>
  <c r="O802" i="6"/>
  <c r="Q802" i="6" s="1"/>
  <c r="P700" i="6"/>
  <c r="O700" i="6"/>
  <c r="Q700" i="6" s="1"/>
  <c r="P717" i="6"/>
  <c r="O717" i="6"/>
  <c r="Q717" i="6" s="1"/>
  <c r="P1286" i="6"/>
  <c r="O1286" i="6"/>
  <c r="Q1286" i="6" s="1"/>
  <c r="P653" i="6"/>
  <c r="O653" i="6"/>
  <c r="Q653" i="6" s="1"/>
  <c r="P661" i="6"/>
  <c r="O661" i="6"/>
  <c r="Q661" i="6" s="1"/>
  <c r="P800" i="6"/>
  <c r="O800" i="6"/>
  <c r="Q800" i="6" s="1"/>
  <c r="P1157" i="6"/>
  <c r="O1157" i="6"/>
  <c r="Q1157" i="6" s="1"/>
  <c r="O720" i="6"/>
  <c r="Q720" i="6" s="1"/>
  <c r="P720" i="6"/>
  <c r="O754" i="6"/>
  <c r="Q754" i="6" s="1"/>
  <c r="P754" i="6"/>
  <c r="O799" i="6"/>
  <c r="Q799" i="6" s="1"/>
  <c r="P799" i="6"/>
  <c r="P1057" i="6"/>
  <c r="O1057" i="6"/>
  <c r="Q1057" i="6" s="1"/>
  <c r="O655" i="6"/>
  <c r="Q655" i="6" s="1"/>
  <c r="P655" i="6"/>
  <c r="P952" i="6"/>
  <c r="O952" i="6"/>
  <c r="Q952" i="6" s="1"/>
  <c r="P927" i="6"/>
  <c r="O927" i="6"/>
  <c r="Q927" i="6" s="1"/>
  <c r="P943" i="6"/>
  <c r="O943" i="6"/>
  <c r="Q943" i="6" s="1"/>
  <c r="P957" i="6"/>
  <c r="O957" i="6"/>
  <c r="Q957" i="6" s="1"/>
  <c r="P976" i="6"/>
  <c r="O976" i="6"/>
  <c r="Q976" i="6" s="1"/>
  <c r="P992" i="6"/>
  <c r="O992" i="6"/>
  <c r="Q992" i="6" s="1"/>
  <c r="P1066" i="6"/>
  <c r="O1066" i="6"/>
  <c r="Q1066" i="6" s="1"/>
  <c r="P1164" i="6"/>
  <c r="O1164" i="6"/>
  <c r="Q1164" i="6" s="1"/>
  <c r="P896" i="6"/>
  <c r="O896" i="6"/>
  <c r="Q896" i="6" s="1"/>
  <c r="P912" i="6"/>
  <c r="O912" i="6"/>
  <c r="Q912" i="6" s="1"/>
  <c r="P1091" i="6"/>
  <c r="O1091" i="6"/>
  <c r="Q1091" i="6" s="1"/>
  <c r="P807" i="6"/>
  <c r="O807" i="6"/>
  <c r="Q807" i="6" s="1"/>
  <c r="P932" i="6"/>
  <c r="O932" i="6"/>
  <c r="Q932" i="6" s="1"/>
  <c r="P946" i="6"/>
  <c r="O946" i="6"/>
  <c r="Q946" i="6" s="1"/>
  <c r="P981" i="6"/>
  <c r="O981" i="6"/>
  <c r="Q981" i="6" s="1"/>
  <c r="P997" i="6"/>
  <c r="O997" i="6"/>
  <c r="Q997" i="6" s="1"/>
  <c r="P1055" i="6"/>
  <c r="O1055" i="6"/>
  <c r="Q1055" i="6" s="1"/>
  <c r="P1071" i="6"/>
  <c r="O1071" i="6"/>
  <c r="Q1071" i="6" s="1"/>
  <c r="P1174" i="6"/>
  <c r="O1174" i="6"/>
  <c r="Q1174" i="6" s="1"/>
  <c r="P821" i="6"/>
  <c r="O821" i="6"/>
  <c r="Q821" i="6" s="1"/>
  <c r="P1007" i="6"/>
  <c r="O1007" i="6"/>
  <c r="Q1007" i="6" s="1"/>
  <c r="O915" i="6"/>
  <c r="Q915" i="6" s="1"/>
  <c r="P915" i="6"/>
  <c r="O933" i="6"/>
  <c r="Q933" i="6" s="1"/>
  <c r="P933" i="6"/>
  <c r="O967" i="6"/>
  <c r="Q967" i="6" s="1"/>
  <c r="P967" i="6"/>
  <c r="O990" i="6"/>
  <c r="Q990" i="6" s="1"/>
  <c r="P990" i="6"/>
  <c r="O1060" i="6"/>
  <c r="Q1060" i="6" s="1"/>
  <c r="P1060" i="6"/>
  <c r="P1229" i="6"/>
  <c r="O1229" i="6"/>
  <c r="Q1229" i="6" s="1"/>
  <c r="P1076" i="6"/>
  <c r="O1076" i="6"/>
  <c r="Q1076" i="6" s="1"/>
  <c r="P1274" i="6"/>
  <c r="O1274" i="6"/>
  <c r="Q1274" i="6" s="1"/>
  <c r="P1090" i="6"/>
  <c r="O1090" i="6"/>
  <c r="Q1090" i="6" s="1"/>
  <c r="P1147" i="6"/>
  <c r="O1147" i="6"/>
  <c r="Q1147" i="6" s="1"/>
  <c r="P1172" i="6"/>
  <c r="O1172" i="6"/>
  <c r="Q1172" i="6" s="1"/>
  <c r="P1203" i="6"/>
  <c r="O1203" i="6"/>
  <c r="Q1203" i="6" s="1"/>
  <c r="P1340" i="6"/>
  <c r="O1340" i="6"/>
  <c r="Q1340" i="6" s="1"/>
  <c r="P1191" i="6"/>
  <c r="O1191" i="6"/>
  <c r="Q1191" i="6" s="1"/>
  <c r="P1115" i="6"/>
  <c r="O1115" i="6"/>
  <c r="Q1115" i="6" s="1"/>
  <c r="P1167" i="6"/>
  <c r="O1167" i="6"/>
  <c r="Q1167" i="6" s="1"/>
  <c r="P1310" i="6"/>
  <c r="O1310" i="6"/>
  <c r="Q1310" i="6" s="1"/>
  <c r="O1078" i="6"/>
  <c r="Q1078" i="6" s="1"/>
  <c r="P1078" i="6"/>
  <c r="O1227" i="6"/>
  <c r="Q1227" i="6" s="1"/>
  <c r="P1227" i="6"/>
  <c r="P1258" i="6"/>
  <c r="O1258" i="6"/>
  <c r="Q1258" i="6" s="1"/>
  <c r="O1098" i="6"/>
  <c r="Q1098" i="6" s="1"/>
  <c r="P1098" i="6"/>
  <c r="O1116" i="6"/>
  <c r="Q1116" i="6" s="1"/>
  <c r="P1116" i="6"/>
  <c r="O1176" i="6"/>
  <c r="Q1176" i="6" s="1"/>
  <c r="P1176" i="6"/>
  <c r="O1207" i="6"/>
  <c r="Q1207" i="6" s="1"/>
  <c r="P1207" i="6"/>
  <c r="P1246" i="6"/>
  <c r="O1246" i="6"/>
  <c r="Q1246" i="6" s="1"/>
  <c r="O1272" i="6"/>
  <c r="Q1272" i="6" s="1"/>
  <c r="P1272" i="6"/>
  <c r="P1350" i="6"/>
  <c r="O1350" i="6"/>
  <c r="Q1350" i="6" s="1"/>
  <c r="P1320" i="6"/>
  <c r="O1320" i="6"/>
  <c r="Q1320" i="6" s="1"/>
  <c r="P1331" i="6"/>
  <c r="O1331" i="6"/>
  <c r="Q1331" i="6" s="1"/>
  <c r="P1351" i="6"/>
  <c r="O1351" i="6"/>
  <c r="Q1351" i="6" s="1"/>
  <c r="P1319" i="6"/>
  <c r="O1319" i="6"/>
  <c r="Q1319" i="6" s="1"/>
  <c r="O1344" i="6"/>
  <c r="Q1344" i="6" s="1"/>
  <c r="P1344" i="6"/>
  <c r="O1241" i="6"/>
  <c r="Q1241" i="6" s="1"/>
  <c r="P1241" i="6"/>
  <c r="O1323" i="6"/>
  <c r="Q1323" i="6" s="1"/>
  <c r="P1323" i="6"/>
  <c r="Q82" i="6"/>
  <c r="P464" i="6"/>
  <c r="O464" i="6"/>
  <c r="P64" i="6"/>
  <c r="O64" i="6"/>
  <c r="Q64" i="6" s="1"/>
  <c r="P759" i="6"/>
  <c r="O759" i="6"/>
  <c r="Q759" i="6" s="1"/>
  <c r="P512" i="6"/>
  <c r="O512" i="6"/>
  <c r="Q512" i="6" s="1"/>
  <c r="O483" i="6"/>
  <c r="Q483" i="6" s="1"/>
  <c r="P483" i="6"/>
  <c r="O31" i="7"/>
  <c r="Q62" i="6"/>
  <c r="Q114" i="6"/>
  <c r="P535" i="6"/>
  <c r="O535" i="6"/>
  <c r="Q535" i="6" s="1"/>
  <c r="P640" i="6"/>
  <c r="O640" i="6"/>
  <c r="Q640" i="6" s="1"/>
  <c r="P519" i="6"/>
  <c r="O519" i="6"/>
  <c r="Q519" i="6" s="1"/>
  <c r="P494" i="6"/>
  <c r="O494" i="6"/>
  <c r="Q494" i="6" s="1"/>
  <c r="P780" i="6"/>
  <c r="O780" i="6"/>
  <c r="Q780" i="6" s="1"/>
  <c r="P644" i="6"/>
  <c r="O644" i="6"/>
  <c r="Q644" i="6" s="1"/>
  <c r="O451" i="6"/>
  <c r="P451" i="6"/>
  <c r="O467" i="6"/>
  <c r="P467" i="6"/>
  <c r="P476" i="6"/>
  <c r="O476" i="6"/>
  <c r="Q476" i="6" s="1"/>
  <c r="P513" i="6"/>
  <c r="O513" i="6"/>
  <c r="Q513" i="6" s="1"/>
  <c r="P539" i="6"/>
  <c r="O539" i="6"/>
  <c r="Q539" i="6" s="1"/>
  <c r="P722" i="6"/>
  <c r="O722" i="6"/>
  <c r="Q722" i="6" s="1"/>
  <c r="P760" i="6"/>
  <c r="O760" i="6"/>
  <c r="Q760" i="6" s="1"/>
  <c r="P671" i="6"/>
  <c r="O671" i="6"/>
  <c r="Q671" i="6" s="1"/>
  <c r="P736" i="6"/>
  <c r="O736" i="6"/>
  <c r="Q736" i="6" s="1"/>
  <c r="P742" i="6"/>
  <c r="O742" i="6"/>
  <c r="Q742" i="6" s="1"/>
  <c r="P769" i="6"/>
  <c r="O769" i="6"/>
  <c r="Q769" i="6" s="1"/>
  <c r="P777" i="6"/>
  <c r="O777" i="6"/>
  <c r="Q777" i="6" s="1"/>
  <c r="P749" i="6"/>
  <c r="O749" i="6"/>
  <c r="Q749" i="6" s="1"/>
  <c r="P801" i="6"/>
  <c r="O801" i="6"/>
  <c r="Q801" i="6" s="1"/>
  <c r="P588" i="6"/>
  <c r="O588" i="6"/>
  <c r="Q588" i="6" s="1"/>
  <c r="P634" i="6"/>
  <c r="O634" i="6"/>
  <c r="Q634" i="6" s="1"/>
  <c r="P654" i="6"/>
  <c r="O654" i="6"/>
  <c r="Q654" i="6" s="1"/>
  <c r="P662" i="6"/>
  <c r="O662" i="6"/>
  <c r="Q662" i="6" s="1"/>
  <c r="P763" i="6"/>
  <c r="O763" i="6"/>
  <c r="Q763" i="6" s="1"/>
  <c r="P916" i="6"/>
  <c r="O916" i="6"/>
  <c r="Q916" i="6" s="1"/>
  <c r="O652" i="6"/>
  <c r="Q652" i="6" s="1"/>
  <c r="P652" i="6"/>
  <c r="O703" i="6"/>
  <c r="Q703" i="6" s="1"/>
  <c r="P703" i="6"/>
  <c r="O656" i="6"/>
  <c r="Q656" i="6" s="1"/>
  <c r="P656" i="6"/>
  <c r="O729" i="6"/>
  <c r="Q729" i="6" s="1"/>
  <c r="P729" i="6"/>
  <c r="O762" i="6"/>
  <c r="Q762" i="6" s="1"/>
  <c r="P762" i="6"/>
  <c r="P964" i="6"/>
  <c r="O964" i="6"/>
  <c r="Q964" i="6" s="1"/>
  <c r="P817" i="6"/>
  <c r="O817" i="6"/>
  <c r="Q817" i="6" s="1"/>
  <c r="P895" i="6"/>
  <c r="O895" i="6"/>
  <c r="Q895" i="6" s="1"/>
  <c r="P911" i="6"/>
  <c r="O911" i="6"/>
  <c r="Q911" i="6" s="1"/>
  <c r="P1011" i="6"/>
  <c r="O1011" i="6"/>
  <c r="Q1011" i="6" s="1"/>
  <c r="P832" i="6"/>
  <c r="O832" i="6"/>
  <c r="Q832" i="6" s="1"/>
  <c r="P1050" i="6"/>
  <c r="O1050" i="6"/>
  <c r="Q1050" i="6" s="1"/>
  <c r="P1182" i="6"/>
  <c r="O1182" i="6"/>
  <c r="Q1182" i="6" s="1"/>
  <c r="P831" i="6"/>
  <c r="O831" i="6"/>
  <c r="Q831" i="6" s="1"/>
  <c r="P918" i="6"/>
  <c r="O918" i="6"/>
  <c r="Q918" i="6" s="1"/>
  <c r="P962" i="6"/>
  <c r="O962" i="6"/>
  <c r="Q962" i="6" s="1"/>
  <c r="P893" i="6"/>
  <c r="O893" i="6"/>
  <c r="Q893" i="6" s="1"/>
  <c r="P909" i="6"/>
  <c r="O909" i="6"/>
  <c r="Q909" i="6" s="1"/>
  <c r="P1089" i="6"/>
  <c r="O1089" i="6"/>
  <c r="Q1089" i="6" s="1"/>
  <c r="O812" i="6"/>
  <c r="Q812" i="6" s="1"/>
  <c r="P812" i="6"/>
  <c r="O951" i="6"/>
  <c r="Q951" i="6" s="1"/>
  <c r="P951" i="6"/>
  <c r="P827" i="6"/>
  <c r="O827" i="6"/>
  <c r="Q827" i="6" s="1"/>
  <c r="P898" i="6"/>
  <c r="O898" i="6"/>
  <c r="Q898" i="6" s="1"/>
  <c r="P914" i="6"/>
  <c r="O914" i="6"/>
  <c r="Q914" i="6" s="1"/>
  <c r="P1081" i="6"/>
  <c r="O1081" i="6"/>
  <c r="Q1081" i="6" s="1"/>
  <c r="P1171" i="6"/>
  <c r="O1171" i="6"/>
  <c r="Q1171" i="6" s="1"/>
  <c r="P1202" i="6"/>
  <c r="O1202" i="6"/>
  <c r="Q1202" i="6" s="1"/>
  <c r="P1144" i="6"/>
  <c r="O1144" i="6"/>
  <c r="Q1144" i="6" s="1"/>
  <c r="P1177" i="6"/>
  <c r="O1177" i="6"/>
  <c r="Q1177" i="6" s="1"/>
  <c r="P1208" i="6"/>
  <c r="O1208" i="6"/>
  <c r="Q1208" i="6" s="1"/>
  <c r="P1309" i="6"/>
  <c r="O1309" i="6"/>
  <c r="Q1309" i="6" s="1"/>
  <c r="P1092" i="6"/>
  <c r="O1092" i="6"/>
  <c r="Q1092" i="6" s="1"/>
  <c r="P1108" i="6"/>
  <c r="O1108" i="6"/>
  <c r="Q1108" i="6" s="1"/>
  <c r="P1124" i="6"/>
  <c r="O1124" i="6"/>
  <c r="Q1124" i="6" s="1"/>
  <c r="P1210" i="6"/>
  <c r="O1210" i="6"/>
  <c r="Q1210" i="6" s="1"/>
  <c r="P1158" i="6"/>
  <c r="O1158" i="6"/>
  <c r="Q1158" i="6" s="1"/>
  <c r="P1198" i="6"/>
  <c r="O1198" i="6"/>
  <c r="Q1198" i="6" s="1"/>
  <c r="P1083" i="6"/>
  <c r="O1083" i="6"/>
  <c r="Q1083" i="6" s="1"/>
  <c r="P1101" i="6"/>
  <c r="O1101" i="6"/>
  <c r="Q1101" i="6" s="1"/>
  <c r="P1145" i="6"/>
  <c r="O1145" i="6"/>
  <c r="Q1145" i="6" s="1"/>
  <c r="P1170" i="6"/>
  <c r="O1170" i="6"/>
  <c r="Q1170" i="6" s="1"/>
  <c r="P1201" i="6"/>
  <c r="O1201" i="6"/>
  <c r="Q1201" i="6" s="1"/>
  <c r="P1236" i="6"/>
  <c r="O1236" i="6"/>
  <c r="Q1236" i="6" s="1"/>
  <c r="O1156" i="6"/>
  <c r="Q1156" i="6" s="1"/>
  <c r="P1156" i="6"/>
  <c r="O1084" i="6"/>
  <c r="Q1084" i="6" s="1"/>
  <c r="P1084" i="6"/>
  <c r="O1151" i="6"/>
  <c r="Q1151" i="6" s="1"/>
  <c r="P1151" i="6"/>
  <c r="P1267" i="6"/>
  <c r="O1267" i="6"/>
  <c r="Q1267" i="6" s="1"/>
  <c r="P1242" i="6"/>
  <c r="O1242" i="6"/>
  <c r="Q1242" i="6" s="1"/>
  <c r="P1273" i="6"/>
  <c r="O1273" i="6"/>
  <c r="Q1273" i="6" s="1"/>
  <c r="O1268" i="6"/>
  <c r="Q1268" i="6" s="1"/>
  <c r="P1268" i="6"/>
  <c r="O1312" i="6"/>
  <c r="Q1312" i="6" s="1"/>
  <c r="P1312" i="6"/>
  <c r="P1278" i="6"/>
  <c r="O1278" i="6"/>
  <c r="Q1278" i="6" s="1"/>
  <c r="Q72" i="6"/>
  <c r="P486" i="6"/>
  <c r="O486" i="6"/>
  <c r="Q486" i="6" s="1"/>
  <c r="O463" i="6"/>
  <c r="P463" i="6"/>
  <c r="P793" i="6"/>
  <c r="O793" i="6"/>
  <c r="Q793" i="6" s="1"/>
  <c r="N630" i="7"/>
  <c r="U633" i="7"/>
  <c r="N633" i="7" s="1"/>
  <c r="O470" i="7"/>
  <c r="P520" i="7"/>
  <c r="O520" i="7"/>
  <c r="Q520" i="7" s="1"/>
  <c r="N60" i="7"/>
  <c r="U68" i="7"/>
  <c r="P88" i="7"/>
  <c r="Q88" i="7" s="1"/>
  <c r="O88" i="7"/>
  <c r="N36" i="7"/>
  <c r="U41" i="7"/>
  <c r="Q96" i="6"/>
  <c r="P208" i="6"/>
  <c r="O208" i="6"/>
  <c r="Q208" i="6" s="1"/>
  <c r="Q105" i="6"/>
  <c r="Q80" i="6"/>
  <c r="Q87" i="6"/>
  <c r="P481" i="6"/>
  <c r="O481" i="6"/>
  <c r="Q481" i="6" s="1"/>
  <c r="Q35" i="6"/>
  <c r="Q51" i="6"/>
  <c r="Q77" i="6"/>
  <c r="Q109" i="6"/>
  <c r="P296" i="6"/>
  <c r="O296" i="6"/>
  <c r="Q296" i="6" s="1"/>
  <c r="P488" i="6"/>
  <c r="O488" i="6"/>
  <c r="Q488" i="6" s="1"/>
  <c r="P517" i="6"/>
  <c r="O517" i="6"/>
  <c r="Q517" i="6" s="1"/>
  <c r="P449" i="6"/>
  <c r="O449" i="6"/>
  <c r="P465" i="6"/>
  <c r="O465" i="6"/>
  <c r="P788" i="6"/>
  <c r="O788" i="6"/>
  <c r="Q788" i="6" s="1"/>
  <c r="P528" i="6"/>
  <c r="O528" i="6"/>
  <c r="Q528" i="6" s="1"/>
  <c r="P646" i="6"/>
  <c r="O646" i="6"/>
  <c r="Q646" i="6" s="1"/>
  <c r="P450" i="6"/>
  <c r="O450" i="6"/>
  <c r="P466" i="6"/>
  <c r="O466" i="6"/>
  <c r="P489" i="6"/>
  <c r="O489" i="6"/>
  <c r="Q489" i="6" s="1"/>
  <c r="P443" i="6"/>
  <c r="O443" i="6"/>
  <c r="P508" i="6"/>
  <c r="O508" i="6"/>
  <c r="Q508" i="6" s="1"/>
  <c r="O495" i="6"/>
  <c r="Q495" i="6" s="1"/>
  <c r="P495" i="6"/>
  <c r="O529" i="6"/>
  <c r="Q529" i="6" s="1"/>
  <c r="P529" i="6"/>
  <c r="P540" i="6"/>
  <c r="O540" i="6"/>
  <c r="Q540" i="6" s="1"/>
  <c r="P702" i="6"/>
  <c r="O702" i="6"/>
  <c r="Q702" i="6" s="1"/>
  <c r="P761" i="6"/>
  <c r="O761" i="6"/>
  <c r="Q761" i="6" s="1"/>
  <c r="P804" i="6"/>
  <c r="O804" i="6"/>
  <c r="Q804" i="6" s="1"/>
  <c r="P1014" i="6"/>
  <c r="O1014" i="6"/>
  <c r="Q1014" i="6" s="1"/>
  <c r="P672" i="6"/>
  <c r="O672" i="6"/>
  <c r="Q672" i="6" s="1"/>
  <c r="P709" i="6"/>
  <c r="O709" i="6"/>
  <c r="Q709" i="6" s="1"/>
  <c r="P787" i="6"/>
  <c r="O787" i="6"/>
  <c r="Q787" i="6" s="1"/>
  <c r="P968" i="6"/>
  <c r="O968" i="6"/>
  <c r="Q968" i="6" s="1"/>
  <c r="P718" i="6"/>
  <c r="O718" i="6"/>
  <c r="Q718" i="6" s="1"/>
  <c r="P770" i="6"/>
  <c r="O770" i="6"/>
  <c r="Q770" i="6" s="1"/>
  <c r="P778" i="6"/>
  <c r="O778" i="6"/>
  <c r="Q778" i="6" s="1"/>
  <c r="P924" i="6"/>
  <c r="O924" i="6"/>
  <c r="Q924" i="6" s="1"/>
  <c r="P704" i="6"/>
  <c r="O704" i="6"/>
  <c r="Q704" i="6" s="1"/>
  <c r="P726" i="6"/>
  <c r="O726" i="6"/>
  <c r="Q726" i="6" s="1"/>
  <c r="P810" i="6"/>
  <c r="O810" i="6"/>
  <c r="Q810" i="6" s="1"/>
  <c r="P1004" i="6"/>
  <c r="O1004" i="6"/>
  <c r="Q1004" i="6" s="1"/>
  <c r="P664" i="6"/>
  <c r="O664" i="6"/>
  <c r="Q664" i="6" s="1"/>
  <c r="P733" i="6"/>
  <c r="O733" i="6"/>
  <c r="Q733" i="6" s="1"/>
  <c r="P768" i="6"/>
  <c r="O768" i="6"/>
  <c r="O663" i="6"/>
  <c r="Q663" i="6" s="1"/>
  <c r="P663" i="6"/>
  <c r="O728" i="6"/>
  <c r="Q728" i="6" s="1"/>
  <c r="P728" i="6"/>
  <c r="O657" i="6"/>
  <c r="Q657" i="6" s="1"/>
  <c r="P657" i="6"/>
  <c r="O731" i="6"/>
  <c r="Q731" i="6" s="1"/>
  <c r="P731" i="6"/>
  <c r="P1013" i="6"/>
  <c r="O1013" i="6"/>
  <c r="Q1013" i="6" s="1"/>
  <c r="P917" i="6"/>
  <c r="O917" i="6"/>
  <c r="Q917" i="6" s="1"/>
  <c r="P931" i="6"/>
  <c r="O931" i="6"/>
  <c r="Q931" i="6" s="1"/>
  <c r="P961" i="6"/>
  <c r="O961" i="6"/>
  <c r="Q961" i="6" s="1"/>
  <c r="P980" i="6"/>
  <c r="O980" i="6"/>
  <c r="Q980" i="6" s="1"/>
  <c r="P996" i="6"/>
  <c r="O996" i="6"/>
  <c r="Q996" i="6" s="1"/>
  <c r="P1054" i="6"/>
  <c r="O1054" i="6"/>
  <c r="Q1054" i="6" s="1"/>
  <c r="P1070" i="6"/>
  <c r="O1070" i="6"/>
  <c r="Q1070" i="6" s="1"/>
  <c r="P900" i="6"/>
  <c r="O900" i="6"/>
  <c r="Q900" i="6" s="1"/>
  <c r="P971" i="6"/>
  <c r="O971" i="6"/>
  <c r="Q971" i="6" s="1"/>
  <c r="P814" i="6"/>
  <c r="O814" i="6"/>
  <c r="Q814" i="6" s="1"/>
  <c r="P936" i="6"/>
  <c r="O936" i="6"/>
  <c r="Q936" i="6" s="1"/>
  <c r="P950" i="6"/>
  <c r="O950" i="6"/>
  <c r="Q950" i="6" s="1"/>
  <c r="P985" i="6"/>
  <c r="O985" i="6"/>
  <c r="Q985" i="6" s="1"/>
  <c r="P1000" i="6"/>
  <c r="O1000" i="6"/>
  <c r="Q1000" i="6" s="1"/>
  <c r="P1059" i="6"/>
  <c r="O1059" i="6"/>
  <c r="Q1059" i="6" s="1"/>
  <c r="P1103" i="6"/>
  <c r="O1103" i="6"/>
  <c r="Q1103" i="6" s="1"/>
  <c r="P1232" i="6"/>
  <c r="O1232" i="6"/>
  <c r="Q1232" i="6" s="1"/>
  <c r="P829" i="6"/>
  <c r="O829" i="6"/>
  <c r="Q829" i="6" s="1"/>
  <c r="P1162" i="6"/>
  <c r="O1162" i="6"/>
  <c r="Q1162" i="6" s="1"/>
  <c r="O919" i="6"/>
  <c r="Q919" i="6" s="1"/>
  <c r="P919" i="6"/>
  <c r="O937" i="6"/>
  <c r="Q937" i="6" s="1"/>
  <c r="P937" i="6"/>
  <c r="O978" i="6"/>
  <c r="Q978" i="6" s="1"/>
  <c r="P978" i="6"/>
  <c r="O994" i="6"/>
  <c r="Q994" i="6" s="1"/>
  <c r="P994" i="6"/>
  <c r="O1015" i="6"/>
  <c r="Q1015" i="6" s="1"/>
  <c r="P1015" i="6"/>
  <c r="O1064" i="6"/>
  <c r="Q1064" i="6" s="1"/>
  <c r="P1064" i="6"/>
  <c r="P1248" i="6"/>
  <c r="O1248" i="6"/>
  <c r="Q1248" i="6" s="1"/>
  <c r="P973" i="6"/>
  <c r="O973" i="6"/>
  <c r="Q973" i="6" s="1"/>
  <c r="P1075" i="6"/>
  <c r="O1075" i="6"/>
  <c r="Q1075" i="6" s="1"/>
  <c r="P1136" i="6"/>
  <c r="O1136" i="6"/>
  <c r="Q1136" i="6" s="1"/>
  <c r="P1243" i="6"/>
  <c r="O1243" i="6"/>
  <c r="Q1243" i="6" s="1"/>
  <c r="P1121" i="6"/>
  <c r="O1121" i="6"/>
  <c r="Q1121" i="6" s="1"/>
  <c r="P1336" i="6"/>
  <c r="O1336" i="6"/>
  <c r="Q1336" i="6" s="1"/>
  <c r="P1155" i="6"/>
  <c r="O1155" i="6"/>
  <c r="Q1155" i="6" s="1"/>
  <c r="P1180" i="6"/>
  <c r="O1180" i="6"/>
  <c r="Q1180" i="6" s="1"/>
  <c r="P1345" i="6"/>
  <c r="O1345" i="6"/>
  <c r="Q1345" i="6" s="1"/>
  <c r="P1127" i="6"/>
  <c r="O1127" i="6"/>
  <c r="Q1127" i="6" s="1"/>
  <c r="P1168" i="6"/>
  <c r="O1168" i="6"/>
  <c r="Q1168" i="6" s="1"/>
  <c r="P1233" i="6"/>
  <c r="O1233" i="6"/>
  <c r="Q1233" i="6" s="1"/>
  <c r="O1125" i="6"/>
  <c r="Q1125" i="6" s="1"/>
  <c r="P1125" i="6"/>
  <c r="O1204" i="6"/>
  <c r="Q1204" i="6" s="1"/>
  <c r="P1204" i="6"/>
  <c r="O1231" i="6"/>
  <c r="Q1231" i="6" s="1"/>
  <c r="P1231" i="6"/>
  <c r="P1270" i="6"/>
  <c r="O1270" i="6"/>
  <c r="Q1270" i="6" s="1"/>
  <c r="O1102" i="6"/>
  <c r="Q1102" i="6" s="1"/>
  <c r="P1102" i="6"/>
  <c r="O1184" i="6"/>
  <c r="Q1184" i="6" s="1"/>
  <c r="P1184" i="6"/>
  <c r="O1214" i="6"/>
  <c r="Q1214" i="6" s="1"/>
  <c r="P1214" i="6"/>
  <c r="O1279" i="6"/>
  <c r="Q1279" i="6" s="1"/>
  <c r="P1279" i="6"/>
  <c r="P1337" i="6"/>
  <c r="O1337" i="6"/>
  <c r="Q1337" i="6" s="1"/>
  <c r="P1354" i="6"/>
  <c r="O1354" i="6"/>
  <c r="Q1354" i="6" s="1"/>
  <c r="P1244" i="6"/>
  <c r="O1244" i="6"/>
  <c r="Q1244" i="6" s="1"/>
  <c r="P1338" i="6"/>
  <c r="O1338" i="6"/>
  <c r="Q1338" i="6" s="1"/>
  <c r="P1334" i="6"/>
  <c r="O1334" i="6"/>
  <c r="Q1334" i="6" s="1"/>
  <c r="P1355" i="6"/>
  <c r="O1355" i="6"/>
  <c r="Q1355" i="6" s="1"/>
  <c r="P1249" i="6"/>
  <c r="O1249" i="6"/>
  <c r="Q1249" i="6" s="1"/>
  <c r="P1333" i="6"/>
  <c r="O1333" i="6"/>
  <c r="Q1333" i="6" s="1"/>
  <c r="O1324" i="6"/>
  <c r="Q1324" i="6" s="1"/>
  <c r="P1324" i="6"/>
  <c r="O1348" i="6"/>
  <c r="Q1348" i="6" s="1"/>
  <c r="P1348" i="6"/>
  <c r="Q54" i="6"/>
  <c r="J686" i="5"/>
  <c r="P624" i="7"/>
  <c r="O624" i="7"/>
  <c r="Q624" i="7" s="1"/>
  <c r="P129" i="6"/>
  <c r="O129" i="6"/>
  <c r="P532" i="6"/>
  <c r="O532" i="6"/>
  <c r="Q532" i="6" s="1"/>
  <c r="N642" i="7"/>
  <c r="U644" i="7"/>
  <c r="N644" i="7" s="1"/>
  <c r="P33" i="7"/>
  <c r="Q33" i="7" s="1"/>
  <c r="O33" i="7"/>
  <c r="P66" i="6"/>
  <c r="O66" i="6"/>
  <c r="Q66" i="6" s="1"/>
  <c r="Q122" i="6"/>
  <c r="Q123" i="6"/>
  <c r="Q69" i="6"/>
  <c r="P645" i="6"/>
  <c r="O645" i="6"/>
  <c r="Q645" i="6" s="1"/>
  <c r="P520" i="6"/>
  <c r="O520" i="6"/>
  <c r="Q520" i="6" s="1"/>
  <c r="P737" i="6"/>
  <c r="O737" i="6"/>
  <c r="Q737" i="6" s="1"/>
  <c r="P491" i="6"/>
  <c r="O491" i="6"/>
  <c r="Q491" i="6" s="1"/>
  <c r="P525" i="6"/>
  <c r="O525" i="6"/>
  <c r="Q525" i="6" s="1"/>
  <c r="P502" i="6"/>
  <c r="O502" i="6"/>
  <c r="Q502" i="6" s="1"/>
  <c r="P723" i="6"/>
  <c r="O723" i="6"/>
  <c r="Q723" i="6" s="1"/>
  <c r="P412" i="6"/>
  <c r="O412" i="6"/>
  <c r="Q412" i="6" s="1"/>
  <c r="P518" i="6"/>
  <c r="O518" i="6"/>
  <c r="Q518" i="6" s="1"/>
  <c r="P543" i="6"/>
  <c r="O543" i="6"/>
  <c r="Q543" i="6" s="1"/>
  <c r="P509" i="6"/>
  <c r="O509" i="6"/>
  <c r="Q509" i="6" s="1"/>
  <c r="O455" i="6"/>
  <c r="P455" i="6"/>
  <c r="O471" i="6"/>
  <c r="P471" i="6"/>
  <c r="P642" i="6"/>
  <c r="O642" i="6"/>
  <c r="Q642" i="6" s="1"/>
  <c r="P730" i="6"/>
  <c r="O730" i="6"/>
  <c r="Q730" i="6" s="1"/>
  <c r="P743" i="6"/>
  <c r="O743" i="6"/>
  <c r="Q743" i="6" s="1"/>
  <c r="P983" i="6"/>
  <c r="O983" i="6"/>
  <c r="Q983" i="6" s="1"/>
  <c r="P750" i="6"/>
  <c r="O750" i="6"/>
  <c r="Q750" i="6" s="1"/>
  <c r="P771" i="6"/>
  <c r="O771" i="6"/>
  <c r="Q771" i="6" s="1"/>
  <c r="P930" i="6"/>
  <c r="O930" i="6"/>
  <c r="Q930" i="6" s="1"/>
  <c r="P756" i="6"/>
  <c r="O756" i="6"/>
  <c r="Q756" i="6" s="1"/>
  <c r="P693" i="6"/>
  <c r="O693" i="6"/>
  <c r="Q693" i="6" s="1"/>
  <c r="O707" i="6"/>
  <c r="Q707" i="6" s="1"/>
  <c r="P707" i="6"/>
  <c r="P834" i="6"/>
  <c r="O834" i="6"/>
  <c r="Q834" i="6" s="1"/>
  <c r="O658" i="6"/>
  <c r="Q658" i="6" s="1"/>
  <c r="P658" i="6"/>
  <c r="O782" i="6"/>
  <c r="Q782" i="6" s="1"/>
  <c r="P782" i="6"/>
  <c r="P979" i="6"/>
  <c r="O979" i="6"/>
  <c r="Q979" i="6" s="1"/>
  <c r="P825" i="6"/>
  <c r="O825" i="6"/>
  <c r="Q825" i="6" s="1"/>
  <c r="P899" i="6"/>
  <c r="O899" i="6"/>
  <c r="Q899" i="6" s="1"/>
  <c r="P808" i="6"/>
  <c r="O808" i="6"/>
  <c r="Q808" i="6" s="1"/>
  <c r="P949" i="6"/>
  <c r="O949" i="6"/>
  <c r="Q949" i="6" s="1"/>
  <c r="P1197" i="6"/>
  <c r="O1197" i="6"/>
  <c r="Q1197" i="6" s="1"/>
  <c r="P922" i="6"/>
  <c r="O922" i="6"/>
  <c r="Q922" i="6" s="1"/>
  <c r="P966" i="6"/>
  <c r="O966" i="6"/>
  <c r="Q966" i="6" s="1"/>
  <c r="P897" i="6"/>
  <c r="O897" i="6"/>
  <c r="Q897" i="6" s="1"/>
  <c r="P913" i="6"/>
  <c r="O913" i="6"/>
  <c r="Q913" i="6" s="1"/>
  <c r="O820" i="6"/>
  <c r="Q820" i="6" s="1"/>
  <c r="P820" i="6"/>
  <c r="O955" i="6"/>
  <c r="Q955" i="6" s="1"/>
  <c r="P955" i="6"/>
  <c r="P835" i="6"/>
  <c r="O835" i="6"/>
  <c r="Q835" i="6" s="1"/>
  <c r="P902" i="6"/>
  <c r="O902" i="6"/>
  <c r="Q902" i="6" s="1"/>
  <c r="P1107" i="6"/>
  <c r="O1107" i="6"/>
  <c r="Q1107" i="6" s="1"/>
  <c r="P1179" i="6"/>
  <c r="O1179" i="6"/>
  <c r="Q1179" i="6" s="1"/>
  <c r="P1209" i="6"/>
  <c r="O1209" i="6"/>
  <c r="Q1209" i="6" s="1"/>
  <c r="P1266" i="6"/>
  <c r="O1266" i="6"/>
  <c r="Q1266" i="6" s="1"/>
  <c r="P1152" i="6"/>
  <c r="O1152" i="6"/>
  <c r="Q1152" i="6" s="1"/>
  <c r="P1185" i="6"/>
  <c r="O1185" i="6"/>
  <c r="Q1185" i="6" s="1"/>
  <c r="P1215" i="6"/>
  <c r="O1215" i="6"/>
  <c r="Q1215" i="6" s="1"/>
  <c r="P1096" i="6"/>
  <c r="O1096" i="6"/>
  <c r="Q1096" i="6" s="1"/>
  <c r="P1110" i="6"/>
  <c r="O1110" i="6"/>
  <c r="Q1110" i="6" s="1"/>
  <c r="P1218" i="6"/>
  <c r="O1218" i="6"/>
  <c r="Q1218" i="6" s="1"/>
  <c r="P1133" i="6"/>
  <c r="O1133" i="6"/>
  <c r="Q1133" i="6" s="1"/>
  <c r="P1206" i="6"/>
  <c r="O1206" i="6"/>
  <c r="Q1206" i="6" s="1"/>
  <c r="P1087" i="6"/>
  <c r="O1087" i="6"/>
  <c r="Q1087" i="6" s="1"/>
  <c r="P1105" i="6"/>
  <c r="O1105" i="6"/>
  <c r="Q1105" i="6" s="1"/>
  <c r="P1122" i="6"/>
  <c r="O1122" i="6"/>
  <c r="Q1122" i="6" s="1"/>
  <c r="P1153" i="6"/>
  <c r="O1153" i="6"/>
  <c r="Q1153" i="6" s="1"/>
  <c r="P1178" i="6"/>
  <c r="O1178" i="6"/>
  <c r="Q1178" i="6" s="1"/>
  <c r="P1341" i="6"/>
  <c r="O1341" i="6"/>
  <c r="Q1341" i="6" s="1"/>
  <c r="O1173" i="6"/>
  <c r="Q1173" i="6" s="1"/>
  <c r="P1173" i="6"/>
  <c r="O1237" i="6"/>
  <c r="Q1237" i="6" s="1"/>
  <c r="P1237" i="6"/>
  <c r="O1088" i="6"/>
  <c r="Q1088" i="6" s="1"/>
  <c r="P1088" i="6"/>
  <c r="O1120" i="6"/>
  <c r="Q1120" i="6" s="1"/>
  <c r="P1120" i="6"/>
  <c r="O1159" i="6"/>
  <c r="Q1159" i="6" s="1"/>
  <c r="P1159" i="6"/>
  <c r="P1269" i="6"/>
  <c r="O1269" i="6"/>
  <c r="Q1269" i="6" s="1"/>
  <c r="O1308" i="6"/>
  <c r="P1308" i="6"/>
  <c r="P1339" i="6"/>
  <c r="O1339" i="6"/>
  <c r="Q1339" i="6" s="1"/>
  <c r="P1275" i="6"/>
  <c r="O1275" i="6"/>
  <c r="Q1275" i="6" s="1"/>
  <c r="P1356" i="6"/>
  <c r="O1356" i="6"/>
  <c r="Q1356" i="6" s="1"/>
  <c r="P1360" i="6"/>
  <c r="O1360" i="6"/>
  <c r="P1250" i="6"/>
  <c r="O1250" i="6"/>
  <c r="Q1250" i="6" s="1"/>
  <c r="P1280" i="6"/>
  <c r="O1280" i="6"/>
  <c r="Q1280" i="6" s="1"/>
  <c r="O1255" i="6"/>
  <c r="Q1255" i="6" s="1"/>
  <c r="P1255" i="6"/>
  <c r="O26" i="7"/>
  <c r="P241" i="6"/>
  <c r="O241" i="6"/>
  <c r="Q241" i="6" s="1"/>
  <c r="P460" i="6"/>
  <c r="O460" i="6"/>
  <c r="P65" i="6"/>
  <c r="O65" i="6"/>
  <c r="Q65" i="6" s="1"/>
  <c r="Q20" i="6"/>
  <c r="P796" i="6"/>
  <c r="O796" i="6"/>
  <c r="Q796" i="6" s="1"/>
  <c r="Q89" i="6"/>
  <c r="P496" i="6"/>
  <c r="O496" i="6"/>
  <c r="Q496" i="6" s="1"/>
  <c r="P522" i="6"/>
  <c r="O522" i="6"/>
  <c r="Q522" i="6" s="1"/>
  <c r="P552" i="6"/>
  <c r="O552" i="6"/>
  <c r="Q552" i="6" s="1"/>
  <c r="P453" i="6"/>
  <c r="O453" i="6"/>
  <c r="P469" i="6"/>
  <c r="O469" i="6"/>
  <c r="P536" i="6"/>
  <c r="O536" i="6"/>
  <c r="Q536" i="6" s="1"/>
  <c r="P454" i="6"/>
  <c r="O454" i="6"/>
  <c r="P470" i="6"/>
  <c r="O470" i="6"/>
  <c r="P497" i="6"/>
  <c r="O497" i="6"/>
  <c r="Q497" i="6" s="1"/>
  <c r="P480" i="6"/>
  <c r="O480" i="6"/>
  <c r="Q480" i="6" s="1"/>
  <c r="O503" i="6"/>
  <c r="Q503" i="6" s="1"/>
  <c r="P503" i="6"/>
  <c r="O537" i="6"/>
  <c r="Q537" i="6" s="1"/>
  <c r="P537" i="6"/>
  <c r="P302" i="6"/>
  <c r="O302" i="6"/>
  <c r="Q302" i="6" s="1"/>
  <c r="P490" i="6"/>
  <c r="O490" i="6"/>
  <c r="Q490" i="6" s="1"/>
  <c r="P710" i="6"/>
  <c r="O710" i="6"/>
  <c r="Q710" i="6" s="1"/>
  <c r="P706" i="6"/>
  <c r="O706" i="6"/>
  <c r="Q706" i="6" s="1"/>
  <c r="P781" i="6"/>
  <c r="O781" i="6"/>
  <c r="Q781" i="6" s="1"/>
  <c r="P826" i="6"/>
  <c r="O826" i="6"/>
  <c r="Q826" i="6" s="1"/>
  <c r="P697" i="6"/>
  <c r="O697" i="6"/>
  <c r="Q697" i="6" s="1"/>
  <c r="P714" i="6"/>
  <c r="O714" i="6"/>
  <c r="Q714" i="6" s="1"/>
  <c r="P795" i="6"/>
  <c r="O795" i="6"/>
  <c r="Q795" i="6" s="1"/>
  <c r="P725" i="6"/>
  <c r="O725" i="6"/>
  <c r="Q725" i="6" s="1"/>
  <c r="P772" i="6"/>
  <c r="O772" i="6"/>
  <c r="Q772" i="6" s="1"/>
  <c r="P786" i="6"/>
  <c r="O786" i="6"/>
  <c r="Q786" i="6" s="1"/>
  <c r="P665" i="6"/>
  <c r="O665" i="6"/>
  <c r="Q665" i="6" s="1"/>
  <c r="P708" i="6"/>
  <c r="O708" i="6"/>
  <c r="Q708" i="6" s="1"/>
  <c r="P942" i="6"/>
  <c r="O942" i="6"/>
  <c r="Q942" i="6" s="1"/>
  <c r="P1065" i="6"/>
  <c r="O1065" i="6"/>
  <c r="Q1065" i="6" s="1"/>
  <c r="P695" i="6"/>
  <c r="O695" i="6"/>
  <c r="Q695" i="6" s="1"/>
  <c r="P740" i="6"/>
  <c r="O740" i="6"/>
  <c r="Q740" i="6" s="1"/>
  <c r="P784" i="6"/>
  <c r="O784" i="6"/>
  <c r="Q784" i="6" s="1"/>
  <c r="P987" i="6"/>
  <c r="O987" i="6"/>
  <c r="Q987" i="6" s="1"/>
  <c r="O732" i="6"/>
  <c r="Q732" i="6" s="1"/>
  <c r="P732" i="6"/>
  <c r="O783" i="6"/>
  <c r="Q783" i="6" s="1"/>
  <c r="P783" i="6"/>
  <c r="P934" i="6"/>
  <c r="O934" i="6"/>
  <c r="Q934" i="6" s="1"/>
  <c r="O639" i="6"/>
  <c r="Q639" i="6" s="1"/>
  <c r="P639" i="6"/>
  <c r="O659" i="6"/>
  <c r="Q659" i="6" s="1"/>
  <c r="P659" i="6"/>
  <c r="O738" i="6"/>
  <c r="Q738" i="6" s="1"/>
  <c r="P738" i="6"/>
  <c r="P974" i="6"/>
  <c r="O974" i="6"/>
  <c r="Q974" i="6" s="1"/>
  <c r="P1099" i="6"/>
  <c r="O1099" i="6"/>
  <c r="Q1099" i="6" s="1"/>
  <c r="P921" i="6"/>
  <c r="O921" i="6"/>
  <c r="Q921" i="6" s="1"/>
  <c r="P935" i="6"/>
  <c r="O935" i="6"/>
  <c r="Q935" i="6" s="1"/>
  <c r="P965" i="6"/>
  <c r="O965" i="6"/>
  <c r="Q965" i="6" s="1"/>
  <c r="P984" i="6"/>
  <c r="O984" i="6"/>
  <c r="Q984" i="6" s="1"/>
  <c r="P1058" i="6"/>
  <c r="O1058" i="6"/>
  <c r="Q1058" i="6" s="1"/>
  <c r="P1085" i="6"/>
  <c r="O1085" i="6"/>
  <c r="Q1085" i="6" s="1"/>
  <c r="P888" i="6"/>
  <c r="O888" i="6"/>
  <c r="Q888" i="6" s="1"/>
  <c r="P904" i="6"/>
  <c r="O904" i="6"/>
  <c r="Q904" i="6" s="1"/>
  <c r="P975" i="6"/>
  <c r="O975" i="6"/>
  <c r="Q975" i="6" s="1"/>
  <c r="P1220" i="6"/>
  <c r="O1220" i="6"/>
  <c r="Q1220" i="6" s="1"/>
  <c r="P822" i="6"/>
  <c r="O822" i="6"/>
  <c r="Q822" i="6" s="1"/>
  <c r="P940" i="6"/>
  <c r="O940" i="6"/>
  <c r="Q940" i="6" s="1"/>
  <c r="P954" i="6"/>
  <c r="O954" i="6"/>
  <c r="Q954" i="6" s="1"/>
  <c r="P989" i="6"/>
  <c r="O989" i="6"/>
  <c r="Q989" i="6" s="1"/>
  <c r="P1008" i="6"/>
  <c r="O1008" i="6"/>
  <c r="Q1008" i="6" s="1"/>
  <c r="P1063" i="6"/>
  <c r="O1063" i="6"/>
  <c r="Q1063" i="6" s="1"/>
  <c r="P806" i="6"/>
  <c r="O806" i="6"/>
  <c r="Q806" i="6" s="1"/>
  <c r="P837" i="6"/>
  <c r="O837" i="6"/>
  <c r="Q837" i="6" s="1"/>
  <c r="P1212" i="6"/>
  <c r="O1212" i="6"/>
  <c r="Q1212" i="6" s="1"/>
  <c r="O923" i="6"/>
  <c r="Q923" i="6" s="1"/>
  <c r="P923" i="6"/>
  <c r="O941" i="6"/>
  <c r="Q941" i="6" s="1"/>
  <c r="P941" i="6"/>
  <c r="O959" i="6"/>
  <c r="Q959" i="6" s="1"/>
  <c r="P959" i="6"/>
  <c r="O982" i="6"/>
  <c r="Q982" i="6" s="1"/>
  <c r="P982" i="6"/>
  <c r="O998" i="6"/>
  <c r="Q998" i="6" s="1"/>
  <c r="P998" i="6"/>
  <c r="O1052" i="6"/>
  <c r="Q1052" i="6" s="1"/>
  <c r="P1052" i="6"/>
  <c r="O1068" i="6"/>
  <c r="Q1068" i="6" s="1"/>
  <c r="P1068" i="6"/>
  <c r="P886" i="6"/>
  <c r="O886" i="6"/>
  <c r="Q886" i="6" s="1"/>
  <c r="P1113" i="6"/>
  <c r="O1113" i="6"/>
  <c r="Q1113" i="6" s="1"/>
  <c r="P1146" i="6"/>
  <c r="O1146" i="6"/>
  <c r="Q1146" i="6" s="1"/>
  <c r="P1129" i="6"/>
  <c r="O1129" i="6"/>
  <c r="Q1129" i="6" s="1"/>
  <c r="P1082" i="6"/>
  <c r="O1082" i="6"/>
  <c r="Q1082" i="6" s="1"/>
  <c r="P1137" i="6"/>
  <c r="O1137" i="6"/>
  <c r="Q1137" i="6" s="1"/>
  <c r="P1188" i="6"/>
  <c r="O1188" i="6"/>
  <c r="Q1188" i="6" s="1"/>
  <c r="P1277" i="6"/>
  <c r="O1277" i="6"/>
  <c r="Q1277" i="6" s="1"/>
  <c r="P1367" i="6"/>
  <c r="O1367" i="6"/>
  <c r="Q1367" i="6" s="1"/>
  <c r="P1175" i="6"/>
  <c r="O1175" i="6"/>
  <c r="Q1175" i="6" s="1"/>
  <c r="P1262" i="6"/>
  <c r="O1262" i="6"/>
  <c r="Q1262" i="6" s="1"/>
  <c r="P1216" i="6"/>
  <c r="O1216" i="6"/>
  <c r="Q1216" i="6" s="1"/>
  <c r="P1261" i="6"/>
  <c r="O1261" i="6"/>
  <c r="Q1261" i="6" s="1"/>
  <c r="O1211" i="6"/>
  <c r="Q1211" i="6" s="1"/>
  <c r="P1211" i="6"/>
  <c r="P1284" i="6"/>
  <c r="O1284" i="6"/>
  <c r="Q1284" i="6" s="1"/>
  <c r="O1106" i="6"/>
  <c r="Q1106" i="6" s="1"/>
  <c r="P1106" i="6"/>
  <c r="O1192" i="6"/>
  <c r="Q1192" i="6" s="1"/>
  <c r="P1192" i="6"/>
  <c r="O1222" i="6"/>
  <c r="Q1222" i="6" s="1"/>
  <c r="P1222" i="6"/>
  <c r="P1281" i="6"/>
  <c r="O1281" i="6"/>
  <c r="Q1281" i="6" s="1"/>
  <c r="O1256" i="6"/>
  <c r="Q1256" i="6" s="1"/>
  <c r="P1256" i="6"/>
  <c r="P1342" i="6"/>
  <c r="O1342" i="6"/>
  <c r="Q1342" i="6" s="1"/>
  <c r="P1361" i="6"/>
  <c r="O1361" i="6"/>
  <c r="Q1361" i="6" s="1"/>
  <c r="P1343" i="6"/>
  <c r="O1343" i="6"/>
  <c r="Q1343" i="6" s="1"/>
  <c r="O1245" i="6"/>
  <c r="Q1245" i="6" s="1"/>
  <c r="P1245" i="6"/>
  <c r="O1283" i="6"/>
  <c r="Q1283" i="6" s="1"/>
  <c r="P1283" i="6"/>
  <c r="O1332" i="6"/>
  <c r="Q1332" i="6" s="1"/>
  <c r="P1332" i="6"/>
  <c r="O1352" i="6"/>
  <c r="Q1352" i="6" s="1"/>
  <c r="P1352" i="6"/>
  <c r="O1311" i="6"/>
  <c r="Q1311" i="6" s="1"/>
  <c r="P1311" i="6"/>
  <c r="T5" i="13"/>
  <c r="L653" i="7"/>
  <c r="M653" i="7" s="1"/>
  <c r="N650" i="7"/>
  <c r="N645" i="7"/>
  <c r="N643" i="7"/>
  <c r="N638" i="7"/>
  <c r="N635" i="7"/>
  <c r="N651" i="7"/>
  <c r="L650" i="7"/>
  <c r="M650" i="7" s="1"/>
  <c r="N647" i="7"/>
  <c r="N641" i="7"/>
  <c r="N637" i="7"/>
  <c r="N652" i="7"/>
  <c r="L645" i="7"/>
  <c r="M645" i="7" s="1"/>
  <c r="L643" i="7"/>
  <c r="M643" i="7" s="1"/>
  <c r="N639" i="7"/>
  <c r="L638" i="7"/>
  <c r="M638" i="7" s="1"/>
  <c r="L635" i="7"/>
  <c r="M635" i="7" s="1"/>
  <c r="N653" i="7"/>
  <c r="L652" i="7"/>
  <c r="M652" i="7" s="1"/>
  <c r="L639" i="7"/>
  <c r="M639" i="7" s="1"/>
  <c r="N631" i="7"/>
  <c r="N628" i="7"/>
  <c r="L618" i="7"/>
  <c r="M618" i="7" s="1"/>
  <c r="N617" i="7"/>
  <c r="L612" i="7"/>
  <c r="M612" i="7" s="1"/>
  <c r="L610" i="7"/>
  <c r="M610" i="7" s="1"/>
  <c r="L598" i="7"/>
  <c r="M598" i="7" s="1"/>
  <c r="N593" i="7"/>
  <c r="N592" i="7"/>
  <c r="N591" i="7"/>
  <c r="L588" i="7"/>
  <c r="M588" i="7" s="1"/>
  <c r="L586" i="7"/>
  <c r="M586" i="7" s="1"/>
  <c r="N572" i="7"/>
  <c r="L569" i="7"/>
  <c r="M569" i="7" s="1"/>
  <c r="N568" i="7"/>
  <c r="L565" i="7"/>
  <c r="M565" i="7" s="1"/>
  <c r="L557" i="7"/>
  <c r="M557" i="7" s="1"/>
  <c r="N556" i="7"/>
  <c r="N544" i="7"/>
  <c r="L541" i="7"/>
  <c r="M541" i="7" s="1"/>
  <c r="N535" i="7"/>
  <c r="L530" i="7"/>
  <c r="M530" i="7" s="1"/>
  <c r="N629" i="7"/>
  <c r="N626" i="7"/>
  <c r="L625" i="7"/>
  <c r="M625" i="7" s="1"/>
  <c r="L620" i="7"/>
  <c r="M620" i="7" s="1"/>
  <c r="L619" i="7"/>
  <c r="M619" i="7" s="1"/>
  <c r="L616" i="7"/>
  <c r="M616" i="7" s="1"/>
  <c r="L611" i="7"/>
  <c r="M611" i="7" s="1"/>
  <c r="L599" i="7"/>
  <c r="M599" i="7" s="1"/>
  <c r="N595" i="7"/>
  <c r="N594" i="7"/>
  <c r="L590" i="7"/>
  <c r="M590" i="7" s="1"/>
  <c r="L589" i="7"/>
  <c r="M589" i="7" s="1"/>
  <c r="N575" i="7"/>
  <c r="L571" i="7"/>
  <c r="M571" i="7" s="1"/>
  <c r="L570" i="7"/>
  <c r="M570" i="7" s="1"/>
  <c r="L567" i="7"/>
  <c r="M567" i="7" s="1"/>
  <c r="L550" i="7"/>
  <c r="M550" i="7" s="1"/>
  <c r="N549" i="7"/>
  <c r="L545" i="7"/>
  <c r="M545" i="7" s="1"/>
  <c r="L540" i="7"/>
  <c r="M540" i="7" s="1"/>
  <c r="L536" i="7"/>
  <c r="M536" i="7" s="1"/>
  <c r="N534" i="7"/>
  <c r="N632" i="7"/>
  <c r="L631" i="7"/>
  <c r="M631" i="7" s="1"/>
  <c r="L628" i="7"/>
  <c r="M628" i="7" s="1"/>
  <c r="L617" i="7"/>
  <c r="M617" i="7" s="1"/>
  <c r="N607" i="7"/>
  <c r="N606" i="7"/>
  <c r="N596" i="7"/>
  <c r="L593" i="7"/>
  <c r="M593" i="7" s="1"/>
  <c r="L592" i="7"/>
  <c r="M592" i="7" s="1"/>
  <c r="L591" i="7"/>
  <c r="M591" i="7" s="1"/>
  <c r="N580" i="7"/>
  <c r="N578" i="7"/>
  <c r="N576" i="7"/>
  <c r="N574" i="7"/>
  <c r="N573" i="7"/>
  <c r="L572" i="7"/>
  <c r="M572" i="7" s="1"/>
  <c r="L568" i="7"/>
  <c r="M568" i="7" s="1"/>
  <c r="N560" i="7"/>
  <c r="L556" i="7"/>
  <c r="M556" i="7" s="1"/>
  <c r="N555" i="7"/>
  <c r="N554" i="7"/>
  <c r="N548" i="7"/>
  <c r="L544" i="7"/>
  <c r="M544" i="7" s="1"/>
  <c r="N543" i="7"/>
  <c r="N539" i="7"/>
  <c r="L535" i="7"/>
  <c r="M535" i="7" s="1"/>
  <c r="N634" i="7"/>
  <c r="L629" i="7"/>
  <c r="M629" i="7" s="1"/>
  <c r="L626" i="7"/>
  <c r="M626" i="7" s="1"/>
  <c r="N608" i="7"/>
  <c r="L595" i="7"/>
  <c r="M595" i="7" s="1"/>
  <c r="L594" i="7"/>
  <c r="M594" i="7" s="1"/>
  <c r="N582" i="7"/>
  <c r="N581" i="7"/>
  <c r="N579" i="7"/>
  <c r="N577" i="7"/>
  <c r="L575" i="7"/>
  <c r="M575" i="7" s="1"/>
  <c r="N563" i="7"/>
  <c r="L549" i="7"/>
  <c r="M549" i="7" s="1"/>
  <c r="N547" i="7"/>
  <c r="N538" i="7"/>
  <c r="L534" i="7"/>
  <c r="M534" i="7" s="1"/>
  <c r="N527" i="7"/>
  <c r="L634" i="7"/>
  <c r="M634" i="7" s="1"/>
  <c r="L632" i="7"/>
  <c r="M632" i="7" s="1"/>
  <c r="N614" i="7"/>
  <c r="N609" i="7"/>
  <c r="L607" i="7"/>
  <c r="M607" i="7" s="1"/>
  <c r="L606" i="7"/>
  <c r="M606" i="7" s="1"/>
  <c r="M604" i="7" s="1"/>
  <c r="M12" i="7" s="1"/>
  <c r="N603" i="7"/>
  <c r="N597" i="7"/>
  <c r="L596" i="7"/>
  <c r="M596" i="7" s="1"/>
  <c r="N584" i="7"/>
  <c r="N583" i="7"/>
  <c r="L580" i="7"/>
  <c r="M580" i="7" s="1"/>
  <c r="L578" i="7"/>
  <c r="M578" i="7" s="1"/>
  <c r="L576" i="7"/>
  <c r="M576" i="7" s="1"/>
  <c r="L574" i="7"/>
  <c r="M574" i="7" s="1"/>
  <c r="L573" i="7"/>
  <c r="M573" i="7" s="1"/>
  <c r="N561" i="7"/>
  <c r="L560" i="7"/>
  <c r="M560" i="7" s="1"/>
  <c r="N559" i="7"/>
  <c r="L555" i="7"/>
  <c r="M555" i="7" s="1"/>
  <c r="L554" i="7"/>
  <c r="M554" i="7" s="1"/>
  <c r="L548" i="7"/>
  <c r="M548" i="7" s="1"/>
  <c r="N546" i="7"/>
  <c r="L543" i="7"/>
  <c r="M543" i="7" s="1"/>
  <c r="L539" i="7"/>
  <c r="M539" i="7" s="1"/>
  <c r="N537" i="7"/>
  <c r="N528" i="7"/>
  <c r="N525" i="7"/>
  <c r="L647" i="7"/>
  <c r="M647" i="7" s="1"/>
  <c r="N615" i="7"/>
  <c r="N613" i="7"/>
  <c r="L608" i="7"/>
  <c r="M608" i="7" s="1"/>
  <c r="N587" i="7"/>
  <c r="N585" i="7"/>
  <c r="L582" i="7"/>
  <c r="M582" i="7" s="1"/>
  <c r="L581" i="7"/>
  <c r="M581" i="7" s="1"/>
  <c r="L579" i="7"/>
  <c r="M579" i="7" s="1"/>
  <c r="L577" i="7"/>
  <c r="M577" i="7" s="1"/>
  <c r="N566" i="7"/>
  <c r="N564" i="7"/>
  <c r="L563" i="7"/>
  <c r="M563" i="7" s="1"/>
  <c r="N562" i="7"/>
  <c r="L547" i="7"/>
  <c r="M547" i="7" s="1"/>
  <c r="N542" i="7"/>
  <c r="L538" i="7"/>
  <c r="M538" i="7" s="1"/>
  <c r="N529" i="7"/>
  <c r="L527" i="7"/>
  <c r="M527" i="7" s="1"/>
  <c r="L651" i="7"/>
  <c r="M651" i="7" s="1"/>
  <c r="L641" i="7"/>
  <c r="M641" i="7" s="1"/>
  <c r="N618" i="7"/>
  <c r="L614" i="7"/>
  <c r="M614" i="7" s="1"/>
  <c r="N612" i="7"/>
  <c r="N610" i="7"/>
  <c r="L609" i="7"/>
  <c r="M609" i="7" s="1"/>
  <c r="L603" i="7"/>
  <c r="M603" i="7" s="1"/>
  <c r="N598" i="7"/>
  <c r="L597" i="7"/>
  <c r="M597" i="7" s="1"/>
  <c r="N588" i="7"/>
  <c r="N586" i="7"/>
  <c r="L584" i="7"/>
  <c r="M584" i="7" s="1"/>
  <c r="L583" i="7"/>
  <c r="M583" i="7" s="1"/>
  <c r="N569" i="7"/>
  <c r="N565" i="7"/>
  <c r="L561" i="7"/>
  <c r="M561" i="7" s="1"/>
  <c r="L559" i="7"/>
  <c r="M559" i="7" s="1"/>
  <c r="N557" i="7"/>
  <c r="L546" i="7"/>
  <c r="M546" i="7" s="1"/>
  <c r="N541" i="7"/>
  <c r="L537" i="7"/>
  <c r="M537" i="7" s="1"/>
  <c r="N530" i="7"/>
  <c r="L528" i="7"/>
  <c r="M528" i="7" s="1"/>
  <c r="L525" i="7"/>
  <c r="M525" i="7" s="1"/>
  <c r="L615" i="7"/>
  <c r="M615" i="7" s="1"/>
  <c r="N536" i="7"/>
  <c r="L521" i="7"/>
  <c r="M521" i="7" s="1"/>
  <c r="L518" i="7"/>
  <c r="M518" i="7" s="1"/>
  <c r="N506" i="7"/>
  <c r="N502" i="7"/>
  <c r="N501" i="7"/>
  <c r="L500" i="7"/>
  <c r="M500" i="7" s="1"/>
  <c r="N493" i="7"/>
  <c r="N489" i="7"/>
  <c r="N488" i="7"/>
  <c r="L359" i="7"/>
  <c r="M359" i="7" s="1"/>
  <c r="N352" i="7"/>
  <c r="L350" i="7"/>
  <c r="M350" i="7" s="1"/>
  <c r="N337" i="7"/>
  <c r="N325" i="7"/>
  <c r="N323" i="7"/>
  <c r="L322" i="7"/>
  <c r="M322" i="7" s="1"/>
  <c r="N318" i="7"/>
  <c r="L522" i="7"/>
  <c r="M522" i="7" s="1"/>
  <c r="L519" i="7"/>
  <c r="M519" i="7" s="1"/>
  <c r="N505" i="7"/>
  <c r="N503" i="7"/>
  <c r="L491" i="7"/>
  <c r="M491" i="7" s="1"/>
  <c r="N487" i="7"/>
  <c r="N457" i="7"/>
  <c r="N408" i="7"/>
  <c r="L400" i="7"/>
  <c r="M400" i="7" s="1"/>
  <c r="N388" i="7"/>
  <c r="L360" i="7"/>
  <c r="M360" i="7" s="1"/>
  <c r="N353" i="7"/>
  <c r="L351" i="7"/>
  <c r="M351" i="7" s="1"/>
  <c r="N340" i="7"/>
  <c r="N339" i="7"/>
  <c r="N338" i="7"/>
  <c r="N335" i="7"/>
  <c r="L334" i="7"/>
  <c r="M334" i="7" s="1"/>
  <c r="N324" i="7"/>
  <c r="N319" i="7"/>
  <c r="N317" i="7"/>
  <c r="N316" i="7"/>
  <c r="N310" i="7"/>
  <c r="L308" i="7"/>
  <c r="M308" i="7" s="1"/>
  <c r="N589" i="7"/>
  <c r="N571" i="7"/>
  <c r="L562" i="7"/>
  <c r="M562" i="7" s="1"/>
  <c r="N550" i="7"/>
  <c r="L529" i="7"/>
  <c r="M529" i="7" s="1"/>
  <c r="L506" i="7"/>
  <c r="M506" i="7" s="1"/>
  <c r="N504" i="7"/>
  <c r="L502" i="7"/>
  <c r="M502" i="7" s="1"/>
  <c r="L501" i="7"/>
  <c r="M501" i="7" s="1"/>
  <c r="L493" i="7"/>
  <c r="M493" i="7" s="1"/>
  <c r="L489" i="7"/>
  <c r="M489" i="7" s="1"/>
  <c r="L488" i="7"/>
  <c r="M488" i="7" s="1"/>
  <c r="N354" i="7"/>
  <c r="L352" i="7"/>
  <c r="M352" i="7" s="1"/>
  <c r="L337" i="7"/>
  <c r="M337" i="7" s="1"/>
  <c r="N336" i="7"/>
  <c r="N326" i="7"/>
  <c r="L325" i="7"/>
  <c r="M325" i="7" s="1"/>
  <c r="L323" i="7"/>
  <c r="M323" i="7" s="1"/>
  <c r="N320" i="7"/>
  <c r="L318" i="7"/>
  <c r="M318" i="7" s="1"/>
  <c r="N312" i="7"/>
  <c r="N311" i="7"/>
  <c r="L309" i="7"/>
  <c r="M309" i="7" s="1"/>
  <c r="N620" i="7"/>
  <c r="L505" i="7"/>
  <c r="M505" i="7" s="1"/>
  <c r="L503" i="7"/>
  <c r="M503" i="7" s="1"/>
  <c r="L487" i="7"/>
  <c r="M487" i="7" s="1"/>
  <c r="L457" i="7"/>
  <c r="M457" i="7" s="1"/>
  <c r="L408" i="7"/>
  <c r="M408" i="7" s="1"/>
  <c r="N405" i="7"/>
  <c r="N355" i="7"/>
  <c r="L353" i="7"/>
  <c r="M353" i="7" s="1"/>
  <c r="L340" i="7"/>
  <c r="M340" i="7" s="1"/>
  <c r="L339" i="7"/>
  <c r="M339" i="7" s="1"/>
  <c r="L338" i="7"/>
  <c r="M338" i="7" s="1"/>
  <c r="L335" i="7"/>
  <c r="M335" i="7" s="1"/>
  <c r="N332" i="7"/>
  <c r="L324" i="7"/>
  <c r="M324" i="7" s="1"/>
  <c r="L319" i="7"/>
  <c r="M319" i="7" s="1"/>
  <c r="L317" i="7"/>
  <c r="M317" i="7" s="1"/>
  <c r="L316" i="7"/>
  <c r="M316" i="7" s="1"/>
  <c r="N315" i="7"/>
  <c r="N313" i="7"/>
  <c r="L310" i="7"/>
  <c r="M310" i="7" s="1"/>
  <c r="L585" i="7"/>
  <c r="M585" i="7" s="1"/>
  <c r="N516" i="7"/>
  <c r="N513" i="7"/>
  <c r="L504" i="7"/>
  <c r="M504" i="7" s="1"/>
  <c r="N498" i="7"/>
  <c r="N497" i="7"/>
  <c r="N422" i="7"/>
  <c r="N356" i="7"/>
  <c r="L354" i="7"/>
  <c r="M354" i="7" s="1"/>
  <c r="L336" i="7"/>
  <c r="M336" i="7" s="1"/>
  <c r="N331" i="7"/>
  <c r="N329" i="7"/>
  <c r="N327" i="7"/>
  <c r="L326" i="7"/>
  <c r="M326" i="7" s="1"/>
  <c r="N321" i="7"/>
  <c r="L320" i="7"/>
  <c r="M320" i="7" s="1"/>
  <c r="N314" i="7"/>
  <c r="L312" i="7"/>
  <c r="M312" i="7" s="1"/>
  <c r="L311" i="7"/>
  <c r="M311" i="7" s="1"/>
  <c r="N625" i="7"/>
  <c r="L613" i="7"/>
  <c r="M613" i="7" s="1"/>
  <c r="N611" i="7"/>
  <c r="N599" i="7"/>
  <c r="N570" i="7"/>
  <c r="L564" i="7"/>
  <c r="M564" i="7" s="1"/>
  <c r="N524" i="7"/>
  <c r="N517" i="7"/>
  <c r="N514" i="7"/>
  <c r="N512" i="7"/>
  <c r="N499" i="7"/>
  <c r="L405" i="7"/>
  <c r="M405" i="7" s="1"/>
  <c r="N372" i="7"/>
  <c r="N358" i="7"/>
  <c r="N357" i="7"/>
  <c r="L355" i="7"/>
  <c r="M355" i="7" s="1"/>
  <c r="N349" i="7"/>
  <c r="N347" i="7"/>
  <c r="N333" i="7"/>
  <c r="L332" i="7"/>
  <c r="M332" i="7" s="1"/>
  <c r="N328" i="7"/>
  <c r="L315" i="7"/>
  <c r="M315" i="7" s="1"/>
  <c r="L313" i="7"/>
  <c r="M313" i="7" s="1"/>
  <c r="N616" i="7"/>
  <c r="N590" i="7"/>
  <c r="L566" i="7"/>
  <c r="M566" i="7" s="1"/>
  <c r="N545" i="7"/>
  <c r="L524" i="7"/>
  <c r="M524" i="7" s="1"/>
  <c r="N522" i="7"/>
  <c r="N519" i="7"/>
  <c r="L517" i="7"/>
  <c r="M517" i="7" s="1"/>
  <c r="L514" i="7"/>
  <c r="M514" i="7" s="1"/>
  <c r="L512" i="7"/>
  <c r="M512" i="7" s="1"/>
  <c r="L499" i="7"/>
  <c r="M499" i="7" s="1"/>
  <c r="N491" i="7"/>
  <c r="L372" i="7"/>
  <c r="M372" i="7" s="1"/>
  <c r="N360" i="7"/>
  <c r="L358" i="7"/>
  <c r="M358" i="7" s="1"/>
  <c r="L357" i="7"/>
  <c r="M357" i="7" s="1"/>
  <c r="N351" i="7"/>
  <c r="L349" i="7"/>
  <c r="M349" i="7" s="1"/>
  <c r="L347" i="7"/>
  <c r="M347" i="7" s="1"/>
  <c r="N334" i="7"/>
  <c r="L333" i="7"/>
  <c r="M333" i="7" s="1"/>
  <c r="L328" i="7"/>
  <c r="M328" i="7" s="1"/>
  <c r="N567" i="7"/>
  <c r="N540" i="7"/>
  <c r="L498" i="7"/>
  <c r="M498" i="7" s="1"/>
  <c r="N350" i="7"/>
  <c r="N305" i="7"/>
  <c r="L303" i="7"/>
  <c r="M303" i="7" s="1"/>
  <c r="L285" i="7"/>
  <c r="M285" i="7" s="1"/>
  <c r="L278" i="7"/>
  <c r="M278" i="7" s="1"/>
  <c r="N269" i="7"/>
  <c r="L267" i="7"/>
  <c r="M267" i="7" s="1"/>
  <c r="L265" i="7"/>
  <c r="M265" i="7" s="1"/>
  <c r="N259" i="7"/>
  <c r="N257" i="7"/>
  <c r="N256" i="7"/>
  <c r="N243" i="7"/>
  <c r="L241" i="7"/>
  <c r="M241" i="7" s="1"/>
  <c r="N228" i="7"/>
  <c r="N225" i="7"/>
  <c r="L223" i="7"/>
  <c r="M223" i="7" s="1"/>
  <c r="L542" i="7"/>
  <c r="M542" i="7" s="1"/>
  <c r="L331" i="7"/>
  <c r="M331" i="7" s="1"/>
  <c r="L304" i="7"/>
  <c r="M304" i="7" s="1"/>
  <c r="N289" i="7"/>
  <c r="L288" i="7"/>
  <c r="M288" i="7" s="1"/>
  <c r="L287" i="7"/>
  <c r="M287" i="7" s="1"/>
  <c r="L286" i="7"/>
  <c r="M286" i="7" s="1"/>
  <c r="N280" i="7"/>
  <c r="L279" i="7"/>
  <c r="M279" i="7" s="1"/>
  <c r="N270" i="7"/>
  <c r="L268" i="7"/>
  <c r="M268" i="7" s="1"/>
  <c r="L266" i="7"/>
  <c r="M266" i="7" s="1"/>
  <c r="N258" i="7"/>
  <c r="L255" i="7"/>
  <c r="M255" i="7" s="1"/>
  <c r="L254" i="7"/>
  <c r="M254" i="7" s="1"/>
  <c r="N253" i="7"/>
  <c r="L250" i="7"/>
  <c r="M250" i="7" s="1"/>
  <c r="L249" i="7"/>
  <c r="M249" i="7" s="1"/>
  <c r="N244" i="7"/>
  <c r="L242" i="7"/>
  <c r="M242" i="7" s="1"/>
  <c r="N229" i="7"/>
  <c r="N227" i="7"/>
  <c r="N226" i="7"/>
  <c r="L224" i="7"/>
  <c r="M224" i="7" s="1"/>
  <c r="N222" i="7"/>
  <c r="N221" i="7"/>
  <c r="N619" i="7"/>
  <c r="L516" i="7"/>
  <c r="M516" i="7" s="1"/>
  <c r="L470" i="7"/>
  <c r="M470" i="7" s="1"/>
  <c r="N450" i="7"/>
  <c r="N346" i="7"/>
  <c r="L327" i="7"/>
  <c r="M327" i="7" s="1"/>
  <c r="N322" i="7"/>
  <c r="N308" i="7"/>
  <c r="N307" i="7"/>
  <c r="N306" i="7"/>
  <c r="L305" i="7"/>
  <c r="M305" i="7" s="1"/>
  <c r="N295" i="7"/>
  <c r="N290" i="7"/>
  <c r="N281" i="7"/>
  <c r="N271" i="7"/>
  <c r="L269" i="7"/>
  <c r="M269" i="7" s="1"/>
  <c r="N262" i="7"/>
  <c r="N260" i="7"/>
  <c r="L259" i="7"/>
  <c r="M259" i="7" s="1"/>
  <c r="L257" i="7"/>
  <c r="M257" i="7" s="1"/>
  <c r="L256" i="7"/>
  <c r="M256" i="7" s="1"/>
  <c r="N245" i="7"/>
  <c r="L243" i="7"/>
  <c r="M243" i="7" s="1"/>
  <c r="N230" i="7"/>
  <c r="L228" i="7"/>
  <c r="M228" i="7" s="1"/>
  <c r="L225" i="7"/>
  <c r="M225" i="7" s="1"/>
  <c r="L513" i="7"/>
  <c r="M513" i="7" s="1"/>
  <c r="L497" i="7"/>
  <c r="M497" i="7" s="1"/>
  <c r="M495" i="7" s="1"/>
  <c r="M11" i="7" s="1"/>
  <c r="L321" i="7"/>
  <c r="M321" i="7" s="1"/>
  <c r="N300" i="7"/>
  <c r="N299" i="7"/>
  <c r="N298" i="7"/>
  <c r="N297" i="7"/>
  <c r="N296" i="7"/>
  <c r="N291" i="7"/>
  <c r="L289" i="7"/>
  <c r="M289" i="7" s="1"/>
  <c r="N282" i="7"/>
  <c r="L280" i="7"/>
  <c r="M280" i="7" s="1"/>
  <c r="N274" i="7"/>
  <c r="N273" i="7"/>
  <c r="N272" i="7"/>
  <c r="L270" i="7"/>
  <c r="M270" i="7" s="1"/>
  <c r="N263" i="7"/>
  <c r="N261" i="7"/>
  <c r="L258" i="7"/>
  <c r="M258" i="7" s="1"/>
  <c r="L253" i="7"/>
  <c r="M253" i="7" s="1"/>
  <c r="N252" i="7"/>
  <c r="N246" i="7"/>
  <c r="L244" i="7"/>
  <c r="M244" i="7" s="1"/>
  <c r="N237" i="7"/>
  <c r="N234" i="7"/>
  <c r="N231" i="7"/>
  <c r="L229" i="7"/>
  <c r="M229" i="7" s="1"/>
  <c r="L227" i="7"/>
  <c r="M227" i="7" s="1"/>
  <c r="L226" i="7"/>
  <c r="M226" i="7" s="1"/>
  <c r="L222" i="7"/>
  <c r="M222" i="7" s="1"/>
  <c r="L221" i="7"/>
  <c r="M221" i="7" s="1"/>
  <c r="L637" i="7"/>
  <c r="M637" i="7" s="1"/>
  <c r="L587" i="7"/>
  <c r="M587" i="7" s="1"/>
  <c r="N500" i="7"/>
  <c r="L329" i="7"/>
  <c r="M329" i="7" s="1"/>
  <c r="L307" i="7"/>
  <c r="M307" i="7" s="1"/>
  <c r="L306" i="7"/>
  <c r="M306" i="7" s="1"/>
  <c r="N301" i="7"/>
  <c r="L295" i="7"/>
  <c r="M295" i="7" s="1"/>
  <c r="N292" i="7"/>
  <c r="L290" i="7"/>
  <c r="M290" i="7" s="1"/>
  <c r="N283" i="7"/>
  <c r="L281" i="7"/>
  <c r="M281" i="7" s="1"/>
  <c r="N276" i="7"/>
  <c r="N275" i="7"/>
  <c r="L271" i="7"/>
  <c r="M271" i="7" s="1"/>
  <c r="N264" i="7"/>
  <c r="L262" i="7"/>
  <c r="M262" i="7" s="1"/>
  <c r="L260" i="7"/>
  <c r="M260" i="7" s="1"/>
  <c r="N247" i="7"/>
  <c r="L245" i="7"/>
  <c r="M245" i="7" s="1"/>
  <c r="N239" i="7"/>
  <c r="N238" i="7"/>
  <c r="N236" i="7"/>
  <c r="N235" i="7"/>
  <c r="N233" i="7"/>
  <c r="N232" i="7"/>
  <c r="L230" i="7"/>
  <c r="M230" i="7" s="1"/>
  <c r="N436" i="7"/>
  <c r="N302" i="7"/>
  <c r="L300" i="7"/>
  <c r="M300" i="7" s="1"/>
  <c r="L299" i="7"/>
  <c r="M299" i="7" s="1"/>
  <c r="L298" i="7"/>
  <c r="M298" i="7" s="1"/>
  <c r="L297" i="7"/>
  <c r="M297" i="7" s="1"/>
  <c r="L296" i="7"/>
  <c r="M296" i="7" s="1"/>
  <c r="N294" i="7"/>
  <c r="N293" i="7"/>
  <c r="L291" i="7"/>
  <c r="M291" i="7" s="1"/>
  <c r="N284" i="7"/>
  <c r="L282" i="7"/>
  <c r="M282" i="7" s="1"/>
  <c r="N277" i="7"/>
  <c r="L274" i="7"/>
  <c r="M274" i="7" s="1"/>
  <c r="L273" i="7"/>
  <c r="M273" i="7" s="1"/>
  <c r="L272" i="7"/>
  <c r="M272" i="7" s="1"/>
  <c r="L263" i="7"/>
  <c r="M263" i="7" s="1"/>
  <c r="L261" i="7"/>
  <c r="M261" i="7" s="1"/>
  <c r="L252" i="7"/>
  <c r="M252" i="7" s="1"/>
  <c r="N251" i="7"/>
  <c r="N248" i="7"/>
  <c r="L246" i="7"/>
  <c r="M246" i="7" s="1"/>
  <c r="N240" i="7"/>
  <c r="L237" i="7"/>
  <c r="M237" i="7" s="1"/>
  <c r="L234" i="7"/>
  <c r="M234" i="7" s="1"/>
  <c r="L231" i="7"/>
  <c r="M231" i="7" s="1"/>
  <c r="N521" i="7"/>
  <c r="N518" i="7"/>
  <c r="L422" i="7"/>
  <c r="M422" i="7" s="1"/>
  <c r="L356" i="7"/>
  <c r="M356" i="7" s="1"/>
  <c r="L314" i="7"/>
  <c r="M314" i="7" s="1"/>
  <c r="N303" i="7"/>
  <c r="L301" i="7"/>
  <c r="M301" i="7" s="1"/>
  <c r="L292" i="7"/>
  <c r="M292" i="7" s="1"/>
  <c r="N285" i="7"/>
  <c r="L283" i="7"/>
  <c r="M283" i="7" s="1"/>
  <c r="N278" i="7"/>
  <c r="L276" i="7"/>
  <c r="M276" i="7" s="1"/>
  <c r="L275" i="7"/>
  <c r="M275" i="7" s="1"/>
  <c r="N267" i="7"/>
  <c r="N265" i="7"/>
  <c r="L264" i="7"/>
  <c r="M264" i="7" s="1"/>
  <c r="L247" i="7"/>
  <c r="M247" i="7" s="1"/>
  <c r="N241" i="7"/>
  <c r="L239" i="7"/>
  <c r="M239" i="7" s="1"/>
  <c r="L238" i="7"/>
  <c r="M238" i="7" s="1"/>
  <c r="L236" i="7"/>
  <c r="M236" i="7" s="1"/>
  <c r="L235" i="7"/>
  <c r="M235" i="7" s="1"/>
  <c r="L233" i="7"/>
  <c r="M233" i="7" s="1"/>
  <c r="L232" i="7"/>
  <c r="M232" i="7" s="1"/>
  <c r="N223" i="7"/>
  <c r="L302" i="7"/>
  <c r="M302" i="7" s="1"/>
  <c r="N254" i="7"/>
  <c r="L220" i="7"/>
  <c r="M220" i="7" s="1"/>
  <c r="N202" i="7"/>
  <c r="L200" i="7"/>
  <c r="M200" i="7" s="1"/>
  <c r="L192" i="7"/>
  <c r="M192" i="7" s="1"/>
  <c r="N185" i="7"/>
  <c r="N183" i="7"/>
  <c r="N181" i="7"/>
  <c r="L178" i="7"/>
  <c r="M178" i="7" s="1"/>
  <c r="L177" i="7"/>
  <c r="M177" i="7" s="1"/>
  <c r="L175" i="7"/>
  <c r="M175" i="7" s="1"/>
  <c r="L174" i="7"/>
  <c r="M174" i="7" s="1"/>
  <c r="L172" i="7"/>
  <c r="M172" i="7" s="1"/>
  <c r="L171" i="7"/>
  <c r="M171" i="7" s="1"/>
  <c r="N165" i="7"/>
  <c r="N162" i="7"/>
  <c r="N159" i="7"/>
  <c r="L157" i="7"/>
  <c r="M157" i="7" s="1"/>
  <c r="L155" i="7"/>
  <c r="M155" i="7" s="1"/>
  <c r="L154" i="7"/>
  <c r="M154" i="7" s="1"/>
  <c r="N148" i="7"/>
  <c r="L146" i="7"/>
  <c r="M146" i="7" s="1"/>
  <c r="N140" i="7"/>
  <c r="L136" i="7"/>
  <c r="M136" i="7" s="1"/>
  <c r="N135" i="7"/>
  <c r="L132" i="7"/>
  <c r="M132" i="7" s="1"/>
  <c r="N131" i="7"/>
  <c r="L128" i="7"/>
  <c r="M128" i="7" s="1"/>
  <c r="N127" i="7"/>
  <c r="N126" i="7"/>
  <c r="L121" i="7"/>
  <c r="M121" i="7" s="1"/>
  <c r="N115" i="7"/>
  <c r="L113" i="7"/>
  <c r="M113" i="7" s="1"/>
  <c r="N359" i="7"/>
  <c r="N309" i="7"/>
  <c r="L277" i="7"/>
  <c r="M277" i="7" s="1"/>
  <c r="N268" i="7"/>
  <c r="N242" i="7"/>
  <c r="N203" i="7"/>
  <c r="L201" i="7"/>
  <c r="M201" i="7" s="1"/>
  <c r="N194" i="7"/>
  <c r="L193" i="7"/>
  <c r="M193" i="7" s="1"/>
  <c r="N187" i="7"/>
  <c r="N186" i="7"/>
  <c r="N184" i="7"/>
  <c r="L182" i="7"/>
  <c r="M182" i="7" s="1"/>
  <c r="L180" i="7"/>
  <c r="M180" i="7" s="1"/>
  <c r="L179" i="7"/>
  <c r="M179" i="7" s="1"/>
  <c r="N166" i="7"/>
  <c r="N164" i="7"/>
  <c r="N163" i="7"/>
  <c r="N161" i="7"/>
  <c r="N160" i="7"/>
  <c r="L158" i="7"/>
  <c r="M158" i="7" s="1"/>
  <c r="N149" i="7"/>
  <c r="L147" i="7"/>
  <c r="M147" i="7" s="1"/>
  <c r="L145" i="7"/>
  <c r="M145" i="7" s="1"/>
  <c r="L139" i="7"/>
  <c r="M139" i="7" s="1"/>
  <c r="L137" i="7"/>
  <c r="M137" i="7" s="1"/>
  <c r="N125" i="7"/>
  <c r="N123" i="7"/>
  <c r="L122" i="7"/>
  <c r="M122" i="7" s="1"/>
  <c r="N116" i="7"/>
  <c r="L114" i="7"/>
  <c r="M114" i="7" s="1"/>
  <c r="L112" i="7"/>
  <c r="M112" i="7" s="1"/>
  <c r="M110" i="7" s="1"/>
  <c r="M9" i="7" s="1"/>
  <c r="N107" i="7"/>
  <c r="N105" i="7"/>
  <c r="L294" i="7"/>
  <c r="M294" i="7" s="1"/>
  <c r="N286" i="7"/>
  <c r="N216" i="7"/>
  <c r="N204" i="7"/>
  <c r="L202" i="7"/>
  <c r="M202" i="7" s="1"/>
  <c r="N188" i="7"/>
  <c r="L185" i="7"/>
  <c r="M185" i="7" s="1"/>
  <c r="L183" i="7"/>
  <c r="M183" i="7" s="1"/>
  <c r="L181" i="7"/>
  <c r="M181" i="7" s="1"/>
  <c r="N167" i="7"/>
  <c r="L165" i="7"/>
  <c r="M165" i="7" s="1"/>
  <c r="L162" i="7"/>
  <c r="M162" i="7" s="1"/>
  <c r="L159" i="7"/>
  <c r="M159" i="7" s="1"/>
  <c r="N150" i="7"/>
  <c r="L148" i="7"/>
  <c r="M148" i="7" s="1"/>
  <c r="L140" i="7"/>
  <c r="M140" i="7" s="1"/>
  <c r="L135" i="7"/>
  <c r="M135" i="7" s="1"/>
  <c r="N134" i="7"/>
  <c r="L131" i="7"/>
  <c r="M131" i="7" s="1"/>
  <c r="N130" i="7"/>
  <c r="L127" i="7"/>
  <c r="M127" i="7" s="1"/>
  <c r="L126" i="7"/>
  <c r="M126" i="7" s="1"/>
  <c r="N124" i="7"/>
  <c r="N117" i="7"/>
  <c r="L115" i="7"/>
  <c r="M115" i="7" s="1"/>
  <c r="N106" i="7"/>
  <c r="N250" i="7"/>
  <c r="N217" i="7"/>
  <c r="N215" i="7"/>
  <c r="N213" i="7"/>
  <c r="N209" i="7"/>
  <c r="N206" i="7"/>
  <c r="N205" i="7"/>
  <c r="L203" i="7"/>
  <c r="M203" i="7" s="1"/>
  <c r="N195" i="7"/>
  <c r="L194" i="7"/>
  <c r="M194" i="7" s="1"/>
  <c r="N189" i="7"/>
  <c r="L187" i="7"/>
  <c r="M187" i="7" s="1"/>
  <c r="L186" i="7"/>
  <c r="M186" i="7" s="1"/>
  <c r="L184" i="7"/>
  <c r="M184" i="7" s="1"/>
  <c r="N168" i="7"/>
  <c r="L166" i="7"/>
  <c r="M166" i="7" s="1"/>
  <c r="L164" i="7"/>
  <c r="M164" i="7" s="1"/>
  <c r="L163" i="7"/>
  <c r="M163" i="7" s="1"/>
  <c r="L161" i="7"/>
  <c r="M161" i="7" s="1"/>
  <c r="L160" i="7"/>
  <c r="M160" i="7" s="1"/>
  <c r="N151" i="7"/>
  <c r="L149" i="7"/>
  <c r="M149" i="7" s="1"/>
  <c r="L125" i="7"/>
  <c r="M125" i="7" s="1"/>
  <c r="L123" i="7"/>
  <c r="M123" i="7" s="1"/>
  <c r="N118" i="7"/>
  <c r="L116" i="7"/>
  <c r="M116" i="7" s="1"/>
  <c r="N108" i="7"/>
  <c r="L107" i="7"/>
  <c r="M107" i="7" s="1"/>
  <c r="N304" i="7"/>
  <c r="N288" i="7"/>
  <c r="N218" i="7"/>
  <c r="L216" i="7"/>
  <c r="M216" i="7" s="1"/>
  <c r="N214" i="7"/>
  <c r="N212" i="7"/>
  <c r="N210" i="7"/>
  <c r="N208" i="7"/>
  <c r="L204" i="7"/>
  <c r="M204" i="7" s="1"/>
  <c r="N198" i="7"/>
  <c r="N190" i="7"/>
  <c r="L188" i="7"/>
  <c r="M188" i="7" s="1"/>
  <c r="N169" i="7"/>
  <c r="L167" i="7"/>
  <c r="M167" i="7" s="1"/>
  <c r="N152" i="7"/>
  <c r="L150" i="7"/>
  <c r="M150" i="7" s="1"/>
  <c r="L134" i="7"/>
  <c r="M134" i="7" s="1"/>
  <c r="N133" i="7"/>
  <c r="L130" i="7"/>
  <c r="M130" i="7" s="1"/>
  <c r="N129" i="7"/>
  <c r="L124" i="7"/>
  <c r="M124" i="7" s="1"/>
  <c r="N119" i="7"/>
  <c r="L117" i="7"/>
  <c r="M117" i="7" s="1"/>
  <c r="L293" i="7"/>
  <c r="M293" i="7" s="1"/>
  <c r="N279" i="7"/>
  <c r="N255" i="7"/>
  <c r="L240" i="7"/>
  <c r="M240" i="7" s="1"/>
  <c r="N219" i="7"/>
  <c r="L217" i="7"/>
  <c r="M217" i="7" s="1"/>
  <c r="L215" i="7"/>
  <c r="M215" i="7" s="1"/>
  <c r="L213" i="7"/>
  <c r="M213" i="7" s="1"/>
  <c r="N211" i="7"/>
  <c r="L209" i="7"/>
  <c r="M209" i="7" s="1"/>
  <c r="N207" i="7"/>
  <c r="L206" i="7"/>
  <c r="M206" i="7" s="1"/>
  <c r="L205" i="7"/>
  <c r="M205" i="7" s="1"/>
  <c r="N199" i="7"/>
  <c r="N197" i="7"/>
  <c r="N196" i="7"/>
  <c r="L195" i="7"/>
  <c r="M195" i="7" s="1"/>
  <c r="N191" i="7"/>
  <c r="L189" i="7"/>
  <c r="M189" i="7" s="1"/>
  <c r="N176" i="7"/>
  <c r="N173" i="7"/>
  <c r="N170" i="7"/>
  <c r="L168" i="7"/>
  <c r="M168" i="7" s="1"/>
  <c r="N156" i="7"/>
  <c r="N153" i="7"/>
  <c r="L151" i="7"/>
  <c r="M151" i="7" s="1"/>
  <c r="N138" i="7"/>
  <c r="N120" i="7"/>
  <c r="L118" i="7"/>
  <c r="M118" i="7" s="1"/>
  <c r="N287" i="7"/>
  <c r="N266" i="7"/>
  <c r="L248" i="7"/>
  <c r="M248" i="7" s="1"/>
  <c r="L219" i="7"/>
  <c r="M219" i="7" s="1"/>
  <c r="L211" i="7"/>
  <c r="M211" i="7" s="1"/>
  <c r="L207" i="7"/>
  <c r="M207" i="7" s="1"/>
  <c r="N201" i="7"/>
  <c r="L199" i="7"/>
  <c r="M199" i="7" s="1"/>
  <c r="L197" i="7"/>
  <c r="M197" i="7" s="1"/>
  <c r="L196" i="7"/>
  <c r="M196" i="7" s="1"/>
  <c r="N193" i="7"/>
  <c r="L191" i="7"/>
  <c r="M191" i="7" s="1"/>
  <c r="N182" i="7"/>
  <c r="N180" i="7"/>
  <c r="N179" i="7"/>
  <c r="L176" i="7"/>
  <c r="M176" i="7" s="1"/>
  <c r="L173" i="7"/>
  <c r="M173" i="7" s="1"/>
  <c r="L170" i="7"/>
  <c r="M170" i="7" s="1"/>
  <c r="N158" i="7"/>
  <c r="L156" i="7"/>
  <c r="M156" i="7" s="1"/>
  <c r="L153" i="7"/>
  <c r="M153" i="7" s="1"/>
  <c r="N147" i="7"/>
  <c r="N145" i="7"/>
  <c r="N139" i="7"/>
  <c r="L138" i="7"/>
  <c r="M138" i="7" s="1"/>
  <c r="N137" i="7"/>
  <c r="N122" i="7"/>
  <c r="L120" i="7"/>
  <c r="M120" i="7" s="1"/>
  <c r="N114" i="7"/>
  <c r="N112" i="7"/>
  <c r="N192" i="7"/>
  <c r="N178" i="7"/>
  <c r="N121" i="7"/>
  <c r="L105" i="7"/>
  <c r="M105" i="7" s="1"/>
  <c r="L104" i="7"/>
  <c r="M104" i="7" s="1"/>
  <c r="L102" i="7"/>
  <c r="M102" i="7" s="1"/>
  <c r="N85" i="7"/>
  <c r="L84" i="7"/>
  <c r="M84" i="7" s="1"/>
  <c r="L83" i="7"/>
  <c r="M83" i="7" s="1"/>
  <c r="L82" i="7"/>
  <c r="M82" i="7" s="1"/>
  <c r="L80" i="7"/>
  <c r="M80" i="7" s="1"/>
  <c r="L75" i="7"/>
  <c r="M75" i="7" s="1"/>
  <c r="L65" i="7"/>
  <c r="M65" i="7" s="1"/>
  <c r="L64" i="7"/>
  <c r="M64" i="7" s="1"/>
  <c r="L61" i="7"/>
  <c r="M61" i="7" s="1"/>
  <c r="N59" i="7"/>
  <c r="N56" i="7"/>
  <c r="L55" i="7"/>
  <c r="M55" i="7" s="1"/>
  <c r="L54" i="7"/>
  <c r="M54" i="7" s="1"/>
  <c r="L53" i="7"/>
  <c r="M53" i="7" s="1"/>
  <c r="L52" i="7"/>
  <c r="M52" i="7" s="1"/>
  <c r="L51" i="7"/>
  <c r="M51" i="7" s="1"/>
  <c r="N37" i="7"/>
  <c r="N224" i="7"/>
  <c r="L218" i="7"/>
  <c r="M218" i="7" s="1"/>
  <c r="N200" i="7"/>
  <c r="N175" i="7"/>
  <c r="L169" i="7"/>
  <c r="M169" i="7" s="1"/>
  <c r="N132" i="7"/>
  <c r="N87" i="7"/>
  <c r="L71" i="7"/>
  <c r="M71" i="7" s="1"/>
  <c r="L69" i="7"/>
  <c r="M69" i="7" s="1"/>
  <c r="L62" i="7"/>
  <c r="M62" i="7" s="1"/>
  <c r="L50" i="7"/>
  <c r="M50" i="7" s="1"/>
  <c r="N39" i="7"/>
  <c r="N38" i="7"/>
  <c r="N35" i="7"/>
  <c r="L214" i="7"/>
  <c r="M214" i="7" s="1"/>
  <c r="L208" i="7"/>
  <c r="M208" i="7" s="1"/>
  <c r="N172" i="7"/>
  <c r="L152" i="7"/>
  <c r="M152" i="7" s="1"/>
  <c r="N99" i="7"/>
  <c r="L85" i="7"/>
  <c r="M85" i="7" s="1"/>
  <c r="N81" i="7"/>
  <c r="N79" i="7"/>
  <c r="N76" i="7"/>
  <c r="L59" i="7"/>
  <c r="M59" i="7" s="1"/>
  <c r="L56" i="7"/>
  <c r="M56" i="7" s="1"/>
  <c r="N46" i="7"/>
  <c r="N42" i="7"/>
  <c r="N40" i="7"/>
  <c r="L37" i="7"/>
  <c r="M37" i="7" s="1"/>
  <c r="N34" i="7"/>
  <c r="N32" i="7"/>
  <c r="N24" i="7"/>
  <c r="N20" i="7"/>
  <c r="N17" i="7"/>
  <c r="L284" i="7"/>
  <c r="M284" i="7" s="1"/>
  <c r="N177" i="7"/>
  <c r="N155" i="7"/>
  <c r="N100" i="7"/>
  <c r="N98" i="7"/>
  <c r="N97" i="7"/>
  <c r="L87" i="7"/>
  <c r="M87" i="7" s="1"/>
  <c r="N77" i="7"/>
  <c r="N70" i="7"/>
  <c r="N67" i="7"/>
  <c r="L58" i="7"/>
  <c r="M58" i="7" s="1"/>
  <c r="N47" i="7"/>
  <c r="N43" i="7"/>
  <c r="L39" i="7"/>
  <c r="M39" i="7" s="1"/>
  <c r="L38" i="7"/>
  <c r="M38" i="7" s="1"/>
  <c r="L35" i="7"/>
  <c r="M35" i="7" s="1"/>
  <c r="N21" i="7"/>
  <c r="N18" i="7"/>
  <c r="L190" i="7"/>
  <c r="M190" i="7" s="1"/>
  <c r="N174" i="7"/>
  <c r="N146" i="7"/>
  <c r="L133" i="7"/>
  <c r="M133" i="7" s="1"/>
  <c r="N128" i="7"/>
  <c r="L119" i="7"/>
  <c r="M119" i="7" s="1"/>
  <c r="L106" i="7"/>
  <c r="M106" i="7" s="1"/>
  <c r="N101" i="7"/>
  <c r="L99" i="7"/>
  <c r="M99" i="7" s="1"/>
  <c r="N96" i="7"/>
  <c r="N95" i="7"/>
  <c r="N94" i="7"/>
  <c r="L81" i="7"/>
  <c r="M81" i="7" s="1"/>
  <c r="L79" i="7"/>
  <c r="M79" i="7" s="1"/>
  <c r="L76" i="7"/>
  <c r="M76" i="7" s="1"/>
  <c r="N73" i="7"/>
  <c r="N66" i="7"/>
  <c r="N48" i="7"/>
  <c r="L46" i="7"/>
  <c r="M46" i="7" s="1"/>
  <c r="N44" i="7"/>
  <c r="L42" i="7"/>
  <c r="M42" i="7" s="1"/>
  <c r="L40" i="7"/>
  <c r="M40" i="7" s="1"/>
  <c r="L34" i="7"/>
  <c r="M34" i="7" s="1"/>
  <c r="L32" i="7"/>
  <c r="M32" i="7" s="1"/>
  <c r="N25" i="7"/>
  <c r="L24" i="7"/>
  <c r="M24" i="7" s="1"/>
  <c r="L20" i="7"/>
  <c r="M20" i="7" s="1"/>
  <c r="L17" i="7"/>
  <c r="M17" i="7" s="1"/>
  <c r="N220" i="7"/>
  <c r="L210" i="7"/>
  <c r="M210" i="7" s="1"/>
  <c r="L198" i="7"/>
  <c r="M198" i="7" s="1"/>
  <c r="N171" i="7"/>
  <c r="N157" i="7"/>
  <c r="L100" i="7"/>
  <c r="M100" i="7" s="1"/>
  <c r="L98" i="7"/>
  <c r="M98" i="7" s="1"/>
  <c r="L97" i="7"/>
  <c r="M97" i="7" s="1"/>
  <c r="N93" i="7"/>
  <c r="N78" i="7"/>
  <c r="L77" i="7"/>
  <c r="M77" i="7" s="1"/>
  <c r="N74" i="7"/>
  <c r="L70" i="7"/>
  <c r="M70" i="7" s="1"/>
  <c r="L67" i="7"/>
  <c r="M67" i="7" s="1"/>
  <c r="N49" i="7"/>
  <c r="L47" i="7"/>
  <c r="M47" i="7" s="1"/>
  <c r="L43" i="7"/>
  <c r="M43" i="7" s="1"/>
  <c r="L21" i="7"/>
  <c r="M21" i="7" s="1"/>
  <c r="L18" i="7"/>
  <c r="M18" i="7" s="1"/>
  <c r="N103" i="7"/>
  <c r="L96" i="7"/>
  <c r="M96" i="7" s="1"/>
  <c r="N62" i="7"/>
  <c r="N54" i="7"/>
  <c r="N52" i="7"/>
  <c r="L44" i="7"/>
  <c r="M44" i="7" s="1"/>
  <c r="N113" i="7"/>
  <c r="L108" i="7"/>
  <c r="M108" i="7" s="1"/>
  <c r="L74" i="7"/>
  <c r="M74" i="7" s="1"/>
  <c r="N249" i="7"/>
  <c r="N104" i="7"/>
  <c r="N102" i="7"/>
  <c r="N83" i="7"/>
  <c r="N69" i="7"/>
  <c r="N61" i="7"/>
  <c r="N50" i="7"/>
  <c r="L251" i="7"/>
  <c r="M251" i="7" s="1"/>
  <c r="L95" i="7"/>
  <c r="M95" i="7" s="1"/>
  <c r="L93" i="7"/>
  <c r="M93" i="7" s="1"/>
  <c r="L73" i="7"/>
  <c r="M73" i="7" s="1"/>
  <c r="N65" i="7"/>
  <c r="L101" i="7"/>
  <c r="M101" i="7" s="1"/>
  <c r="L78" i="7"/>
  <c r="M78" i="7" s="1"/>
  <c r="N71" i="7"/>
  <c r="N55" i="7"/>
  <c r="N53" i="7"/>
  <c r="N51" i="7"/>
  <c r="L49" i="7"/>
  <c r="M49" i="7" s="1"/>
  <c r="L26" i="7"/>
  <c r="M26" i="7" s="1"/>
  <c r="L129" i="7"/>
  <c r="M129" i="7" s="1"/>
  <c r="N80" i="7"/>
  <c r="N75" i="7"/>
  <c r="N154" i="7"/>
  <c r="N136" i="7"/>
  <c r="N64" i="7"/>
  <c r="L31" i="7"/>
  <c r="M31" i="7" s="1"/>
  <c r="N84" i="7"/>
  <c r="L22" i="7"/>
  <c r="M22" i="7" s="1"/>
  <c r="L25" i="7"/>
  <c r="M25" i="7" s="1"/>
  <c r="L212" i="7"/>
  <c r="M212" i="7" s="1"/>
  <c r="L94" i="7"/>
  <c r="M94" i="7" s="1"/>
  <c r="L66" i="7"/>
  <c r="M66" i="7" s="1"/>
  <c r="L48" i="7"/>
  <c r="M48" i="7" s="1"/>
  <c r="N82" i="7"/>
  <c r="L16" i="7"/>
  <c r="M16" i="7" s="1"/>
  <c r="M14" i="7" s="1"/>
  <c r="M8" i="7" s="1"/>
  <c r="M7" i="7" s="1"/>
  <c r="L19" i="7"/>
  <c r="M19" i="7" s="1"/>
  <c r="Q22" i="6"/>
  <c r="P744" i="6"/>
  <c r="O744" i="6"/>
  <c r="Q744" i="6" s="1"/>
  <c r="O516" i="6"/>
  <c r="Q516" i="6" s="1"/>
  <c r="P516" i="6"/>
  <c r="P442" i="6"/>
  <c r="O442" i="6"/>
  <c r="Q442" i="6" s="1"/>
  <c r="P753" i="6"/>
  <c r="O753" i="6"/>
  <c r="Q753" i="6" s="1"/>
  <c r="P669" i="6"/>
  <c r="O669" i="6"/>
  <c r="Q669" i="6" s="1"/>
  <c r="U90" i="7"/>
  <c r="N90" i="7" s="1"/>
  <c r="N89" i="7"/>
  <c r="T526" i="7"/>
  <c r="L526" i="7" s="1"/>
  <c r="M526" i="7" s="1"/>
  <c r="L523" i="7"/>
  <c r="M523" i="7" s="1"/>
  <c r="T68" i="7"/>
  <c r="L60" i="7"/>
  <c r="M60" i="7" s="1"/>
  <c r="L89" i="7"/>
  <c r="M89" i="7" s="1"/>
  <c r="T90" i="7"/>
  <c r="L90" i="7" s="1"/>
  <c r="M90" i="7" s="1"/>
  <c r="O1368" i="6"/>
  <c r="Q1368" i="6" s="1"/>
  <c r="P1368" i="6"/>
  <c r="L630" i="7"/>
  <c r="M630" i="7" s="1"/>
  <c r="T633" i="7"/>
  <c r="L633" i="7" s="1"/>
  <c r="M633" i="7" s="1"/>
  <c r="O19" i="7"/>
  <c r="Q34" i="6"/>
  <c r="Q90" i="6"/>
  <c r="P191" i="6"/>
  <c r="O191" i="6"/>
  <c r="Q191" i="6" s="1"/>
  <c r="P501" i="6"/>
  <c r="O501" i="6"/>
  <c r="Q501" i="6" s="1"/>
  <c r="P456" i="6"/>
  <c r="O456" i="6"/>
  <c r="Q98" i="6"/>
  <c r="Q44" i="6"/>
  <c r="Q60" i="6"/>
  <c r="Q99" i="6"/>
  <c r="P126" i="6"/>
  <c r="O126" i="6"/>
  <c r="Q126" i="6" s="1"/>
  <c r="P938" i="6"/>
  <c r="O938" i="6"/>
  <c r="Q938" i="6" s="1"/>
  <c r="Q73" i="6"/>
  <c r="Q108" i="6"/>
  <c r="O259" i="6"/>
  <c r="Q259" i="6" s="1"/>
  <c r="P259" i="6"/>
  <c r="P19" i="6"/>
  <c r="O19" i="6"/>
  <c r="P475" i="6"/>
  <c r="O475" i="6"/>
  <c r="P1003" i="6"/>
  <c r="O1003" i="6"/>
  <c r="Q1003" i="6" s="1"/>
  <c r="P499" i="6"/>
  <c r="O499" i="6"/>
  <c r="Q499" i="6" s="1"/>
  <c r="P533" i="6"/>
  <c r="O533" i="6"/>
  <c r="Q533" i="6" s="1"/>
  <c r="P482" i="6"/>
  <c r="O482" i="6"/>
  <c r="Q482" i="6" s="1"/>
  <c r="P544" i="6"/>
  <c r="O544" i="6"/>
  <c r="Q544" i="6" s="1"/>
  <c r="P523" i="6"/>
  <c r="O523" i="6"/>
  <c r="Q523" i="6" s="1"/>
  <c r="O459" i="6"/>
  <c r="P459" i="6"/>
  <c r="O507" i="6"/>
  <c r="Q507" i="6" s="1"/>
  <c r="P507" i="6"/>
  <c r="O541" i="6"/>
  <c r="Q541" i="6" s="1"/>
  <c r="P541" i="6"/>
  <c r="P336" i="6"/>
  <c r="O336" i="6"/>
  <c r="Q336" i="6" s="1"/>
  <c r="P524" i="6"/>
  <c r="O524" i="6"/>
  <c r="Q524" i="6" s="1"/>
  <c r="P673" i="6"/>
  <c r="O673" i="6"/>
  <c r="Q673" i="6" s="1"/>
  <c r="P920" i="6"/>
  <c r="O920" i="6"/>
  <c r="Q920" i="6" s="1"/>
  <c r="P666" i="6"/>
  <c r="O666" i="6"/>
  <c r="Q666" i="6" s="1"/>
  <c r="P751" i="6"/>
  <c r="O751" i="6"/>
  <c r="Q751" i="6" s="1"/>
  <c r="P1012" i="6"/>
  <c r="O1012" i="6"/>
  <c r="Q1012" i="6" s="1"/>
  <c r="P757" i="6"/>
  <c r="O757" i="6"/>
  <c r="Q757" i="6" s="1"/>
  <c r="P773" i="6"/>
  <c r="O773" i="6"/>
  <c r="Q773" i="6" s="1"/>
  <c r="P995" i="6"/>
  <c r="O995" i="6"/>
  <c r="Q995" i="6" s="1"/>
  <c r="P575" i="6"/>
  <c r="O575" i="6"/>
  <c r="Q575" i="6" s="1"/>
  <c r="P734" i="6"/>
  <c r="O734" i="6"/>
  <c r="Q734" i="6" s="1"/>
  <c r="P785" i="6"/>
  <c r="O785" i="6"/>
  <c r="Q785" i="6" s="1"/>
  <c r="P948" i="6"/>
  <c r="O948" i="6"/>
  <c r="Q948" i="6" s="1"/>
  <c r="P719" i="6"/>
  <c r="O719" i="6"/>
  <c r="Q719" i="6" s="1"/>
  <c r="O692" i="6"/>
  <c r="P692" i="6"/>
  <c r="O712" i="6"/>
  <c r="Q712" i="6" s="1"/>
  <c r="P712" i="6"/>
  <c r="O739" i="6"/>
  <c r="Q739" i="6" s="1"/>
  <c r="P739" i="6"/>
  <c r="O648" i="6"/>
  <c r="Q648" i="6" s="1"/>
  <c r="P648" i="6"/>
  <c r="O660" i="6"/>
  <c r="Q660" i="6" s="1"/>
  <c r="P660" i="6"/>
  <c r="O790" i="6"/>
  <c r="Q790" i="6" s="1"/>
  <c r="P790" i="6"/>
  <c r="P1069" i="6"/>
  <c r="O1069" i="6"/>
  <c r="Q1069" i="6" s="1"/>
  <c r="P833" i="6"/>
  <c r="O833" i="6"/>
  <c r="Q833" i="6" s="1"/>
  <c r="P903" i="6"/>
  <c r="O903" i="6"/>
  <c r="Q903" i="6" s="1"/>
  <c r="P816" i="6"/>
  <c r="O816" i="6"/>
  <c r="Q816" i="6" s="1"/>
  <c r="P953" i="6"/>
  <c r="O953" i="6"/>
  <c r="Q953" i="6" s="1"/>
  <c r="P1001" i="6"/>
  <c r="O1001" i="6"/>
  <c r="Q1001" i="6" s="1"/>
  <c r="P815" i="6"/>
  <c r="O815" i="6"/>
  <c r="Q815" i="6" s="1"/>
  <c r="P926" i="6"/>
  <c r="O926" i="6"/>
  <c r="Q926" i="6" s="1"/>
  <c r="P970" i="6"/>
  <c r="O970" i="6"/>
  <c r="Q970" i="6" s="1"/>
  <c r="P1126" i="6"/>
  <c r="O1126" i="6"/>
  <c r="Q1126" i="6" s="1"/>
  <c r="P901" i="6"/>
  <c r="O901" i="6"/>
  <c r="Q901" i="6" s="1"/>
  <c r="P972" i="6"/>
  <c r="O972" i="6"/>
  <c r="Q972" i="6" s="1"/>
  <c r="O828" i="6"/>
  <c r="Q828" i="6" s="1"/>
  <c r="P828" i="6"/>
  <c r="P811" i="6"/>
  <c r="O811" i="6"/>
  <c r="Q811" i="6" s="1"/>
  <c r="P890" i="6"/>
  <c r="O890" i="6"/>
  <c r="Q890" i="6" s="1"/>
  <c r="P906" i="6"/>
  <c r="O906" i="6"/>
  <c r="Q906" i="6" s="1"/>
  <c r="P1123" i="6"/>
  <c r="O1123" i="6"/>
  <c r="Q1123" i="6" s="1"/>
  <c r="P1187" i="6"/>
  <c r="O1187" i="6"/>
  <c r="Q1187" i="6" s="1"/>
  <c r="P1217" i="6"/>
  <c r="O1217" i="6"/>
  <c r="Q1217" i="6" s="1"/>
  <c r="P1132" i="6"/>
  <c r="O1132" i="6"/>
  <c r="Q1132" i="6" s="1"/>
  <c r="P1160" i="6"/>
  <c r="O1160" i="6"/>
  <c r="Q1160" i="6" s="1"/>
  <c r="P1193" i="6"/>
  <c r="O1193" i="6"/>
  <c r="Q1193" i="6" s="1"/>
  <c r="P1223" i="6"/>
  <c r="O1223" i="6"/>
  <c r="Q1223" i="6" s="1"/>
  <c r="P1100" i="6"/>
  <c r="O1100" i="6"/>
  <c r="Q1100" i="6" s="1"/>
  <c r="P1114" i="6"/>
  <c r="O1114" i="6"/>
  <c r="Q1114" i="6" s="1"/>
  <c r="P1226" i="6"/>
  <c r="O1226" i="6"/>
  <c r="Q1226" i="6" s="1"/>
  <c r="O1073" i="6"/>
  <c r="Q1073" i="6" s="1"/>
  <c r="P1073" i="6"/>
  <c r="P1142" i="6"/>
  <c r="O1142" i="6"/>
  <c r="Q1142" i="6" s="1"/>
  <c r="P1213" i="6"/>
  <c r="O1213" i="6"/>
  <c r="Q1213" i="6" s="1"/>
  <c r="P1276" i="6"/>
  <c r="O1276" i="6"/>
  <c r="Q1276" i="6" s="1"/>
  <c r="P1093" i="6"/>
  <c r="O1093" i="6"/>
  <c r="Q1093" i="6" s="1"/>
  <c r="P1109" i="6"/>
  <c r="O1109" i="6"/>
  <c r="Q1109" i="6" s="1"/>
  <c r="P1130" i="6"/>
  <c r="O1130" i="6"/>
  <c r="Q1130" i="6" s="1"/>
  <c r="P1161" i="6"/>
  <c r="O1161" i="6"/>
  <c r="Q1161" i="6" s="1"/>
  <c r="P1186" i="6"/>
  <c r="O1186" i="6"/>
  <c r="Q1186" i="6" s="1"/>
  <c r="P1362" i="6"/>
  <c r="O1362" i="6"/>
  <c r="Q1362" i="6" s="1"/>
  <c r="O1140" i="6"/>
  <c r="Q1140" i="6" s="1"/>
  <c r="P1140" i="6"/>
  <c r="O1181" i="6"/>
  <c r="Q1181" i="6" s="1"/>
  <c r="P1181" i="6"/>
  <c r="P1247" i="6"/>
  <c r="O1247" i="6"/>
  <c r="Q1247" i="6" s="1"/>
  <c r="P1321" i="6"/>
  <c r="O1321" i="6"/>
  <c r="Q1321" i="6" s="1"/>
  <c r="O1128" i="6"/>
  <c r="Q1128" i="6" s="1"/>
  <c r="P1128" i="6"/>
  <c r="P1326" i="6"/>
  <c r="O1326" i="6"/>
  <c r="Q1326" i="6" s="1"/>
  <c r="P1366" i="6"/>
  <c r="O1366" i="6"/>
  <c r="Q1366" i="6" s="1"/>
  <c r="P1253" i="6"/>
  <c r="O1253" i="6"/>
  <c r="Q1253" i="6" s="1"/>
  <c r="P1282" i="6"/>
  <c r="O1282" i="6"/>
  <c r="Q1282" i="6" s="1"/>
  <c r="P1365" i="6"/>
  <c r="O1365" i="6"/>
  <c r="P1257" i="6"/>
  <c r="O1257" i="6"/>
  <c r="Q1257" i="6" s="1"/>
  <c r="O1251" i="6"/>
  <c r="Q1251" i="6" s="1"/>
  <c r="P1251" i="6"/>
  <c r="O1335" i="6"/>
  <c r="Q1335" i="6" s="1"/>
  <c r="P1335" i="6"/>
  <c r="P1263" i="6"/>
  <c r="O1263" i="6"/>
  <c r="Q1263" i="6" s="1"/>
  <c r="P1313" i="6"/>
  <c r="O1313" i="6"/>
  <c r="Q1313" i="6" s="1"/>
  <c r="T644" i="7"/>
  <c r="L644" i="7" s="1"/>
  <c r="M644" i="7" s="1"/>
  <c r="L642" i="7"/>
  <c r="M642" i="7" s="1"/>
  <c r="O58" i="7"/>
  <c r="P58" i="7"/>
  <c r="Q58" i="7" s="1"/>
  <c r="P479" i="6"/>
  <c r="O479" i="6"/>
  <c r="Q479" i="6" s="1"/>
  <c r="P531" i="6"/>
  <c r="O531" i="6"/>
  <c r="Q531" i="6" s="1"/>
  <c r="P960" i="6"/>
  <c r="O960" i="6"/>
  <c r="Q960" i="6" s="1"/>
  <c r="P402" i="7"/>
  <c r="Q402" i="7" s="1"/>
  <c r="O402" i="7"/>
  <c r="P133" i="6"/>
  <c r="O133" i="6"/>
  <c r="P348" i="7"/>
  <c r="Q348" i="7" s="1"/>
  <c r="O348" i="7"/>
  <c r="N523" i="7"/>
  <c r="U526" i="7"/>
  <c r="N526" i="7" s="1"/>
  <c r="P63" i="7"/>
  <c r="Q63" i="7" s="1"/>
  <c r="O63" i="7"/>
  <c r="P640" i="7"/>
  <c r="O640" i="7"/>
  <c r="Q640" i="7" s="1"/>
  <c r="P22" i="7"/>
  <c r="Q22" i="7" s="1"/>
  <c r="O22" i="7"/>
  <c r="O654" i="7"/>
  <c r="Q654" i="7" s="1"/>
  <c r="P654" i="7"/>
  <c r="P515" i="7"/>
  <c r="O515" i="7"/>
  <c r="Q515" i="7" s="1"/>
  <c r="P401" i="7"/>
  <c r="Q401" i="7" s="1"/>
  <c r="O401" i="7"/>
  <c r="O627" i="7"/>
  <c r="Q627" i="7" s="1"/>
  <c r="P627" i="7"/>
  <c r="P375" i="7"/>
  <c r="Q375" i="7" s="1"/>
  <c r="O375" i="7"/>
  <c r="P16" i="7"/>
  <c r="Q16" i="7" s="1"/>
  <c r="O16" i="7"/>
  <c r="O14" i="7" s="1"/>
  <c r="P468" i="6"/>
  <c r="O468" i="6"/>
  <c r="P81" i="6"/>
  <c r="O81" i="6"/>
  <c r="Q81" i="6" s="1"/>
  <c r="Q85" i="6"/>
  <c r="Q70" i="6"/>
  <c r="P178" i="6"/>
  <c r="O178" i="6"/>
  <c r="Q178" i="6" s="1"/>
  <c r="P1061" i="6"/>
  <c r="O1061" i="6"/>
  <c r="Q1061" i="6" s="1"/>
  <c r="Q78" i="6"/>
  <c r="P444" i="6"/>
  <c r="O444" i="6"/>
  <c r="Q43" i="6"/>
  <c r="Q59" i="6"/>
  <c r="Q93" i="6"/>
  <c r="Q125" i="6"/>
  <c r="P472" i="6"/>
  <c r="O472" i="6"/>
  <c r="P478" i="6"/>
  <c r="O478" i="6"/>
  <c r="Q478" i="6" s="1"/>
  <c r="P504" i="6"/>
  <c r="O504" i="6"/>
  <c r="Q504" i="6" s="1"/>
  <c r="P530" i="6"/>
  <c r="O530" i="6"/>
  <c r="Q530" i="6" s="1"/>
  <c r="P457" i="6"/>
  <c r="O457" i="6"/>
  <c r="P473" i="6"/>
  <c r="O473" i="6"/>
  <c r="P643" i="6"/>
  <c r="O643" i="6"/>
  <c r="Q643" i="6" s="1"/>
  <c r="P425" i="6"/>
  <c r="O425" i="6"/>
  <c r="Q425" i="6" s="1"/>
  <c r="P485" i="6"/>
  <c r="O485" i="6"/>
  <c r="Q485" i="6" s="1"/>
  <c r="P511" i="6"/>
  <c r="O511" i="6"/>
  <c r="Q511" i="6" s="1"/>
  <c r="P458" i="6"/>
  <c r="O458" i="6"/>
  <c r="P474" i="6"/>
  <c r="O474" i="6"/>
  <c r="P505" i="6"/>
  <c r="O505" i="6"/>
  <c r="Q505" i="6" s="1"/>
  <c r="P641" i="6"/>
  <c r="O641" i="6"/>
  <c r="Q641" i="6" s="1"/>
  <c r="P367" i="6"/>
  <c r="O367" i="6"/>
  <c r="Q367" i="6" s="1"/>
  <c r="P492" i="6"/>
  <c r="O492" i="6"/>
  <c r="Q492" i="6" s="1"/>
  <c r="P526" i="6"/>
  <c r="O526" i="6"/>
  <c r="Q526" i="6" s="1"/>
  <c r="O514" i="6"/>
  <c r="Q514" i="6" s="1"/>
  <c r="P514" i="6"/>
  <c r="O542" i="6"/>
  <c r="Q542" i="6" s="1"/>
  <c r="P542" i="6"/>
  <c r="P647" i="6"/>
  <c r="O647" i="6"/>
  <c r="Q647" i="6" s="1"/>
  <c r="P498" i="6"/>
  <c r="O498" i="6"/>
  <c r="Q498" i="6" s="1"/>
  <c r="P752" i="6"/>
  <c r="O752" i="6"/>
  <c r="Q752" i="6" s="1"/>
  <c r="P650" i="6"/>
  <c r="O650" i="6"/>
  <c r="Q650" i="6" s="1"/>
  <c r="P674" i="6"/>
  <c r="O674" i="6"/>
  <c r="Q674" i="6" s="1"/>
  <c r="P711" i="6"/>
  <c r="O711" i="6"/>
  <c r="Q711" i="6" s="1"/>
  <c r="P789" i="6"/>
  <c r="O789" i="6"/>
  <c r="Q789" i="6" s="1"/>
  <c r="P667" i="6"/>
  <c r="O667" i="6"/>
  <c r="Q667" i="6" s="1"/>
  <c r="P701" i="6"/>
  <c r="O701" i="6"/>
  <c r="Q701" i="6" s="1"/>
  <c r="P724" i="6"/>
  <c r="O724" i="6"/>
  <c r="Q724" i="6" s="1"/>
  <c r="P803" i="6"/>
  <c r="O803" i="6"/>
  <c r="Q803" i="6" s="1"/>
  <c r="P1190" i="6"/>
  <c r="O1190" i="6"/>
  <c r="Q1190" i="6" s="1"/>
  <c r="P602" i="6"/>
  <c r="O602" i="6"/>
  <c r="Q602" i="6" s="1"/>
  <c r="P774" i="6"/>
  <c r="O774" i="6"/>
  <c r="Q774" i="6" s="1"/>
  <c r="P794" i="6"/>
  <c r="O794" i="6"/>
  <c r="Q794" i="6" s="1"/>
  <c r="P1053" i="6"/>
  <c r="O1053" i="6"/>
  <c r="Q1053" i="6" s="1"/>
  <c r="P696" i="6"/>
  <c r="O696" i="6"/>
  <c r="Q696" i="6" s="1"/>
  <c r="P713" i="6"/>
  <c r="O713" i="6"/>
  <c r="Q713" i="6" s="1"/>
  <c r="P1119" i="6"/>
  <c r="O1119" i="6"/>
  <c r="Q1119" i="6" s="1"/>
  <c r="P748" i="6"/>
  <c r="O748" i="6"/>
  <c r="Q748" i="6" s="1"/>
  <c r="P792" i="6"/>
  <c r="O792" i="6"/>
  <c r="Q792" i="6" s="1"/>
  <c r="O747" i="6"/>
  <c r="Q747" i="6" s="1"/>
  <c r="P747" i="6"/>
  <c r="O791" i="6"/>
  <c r="Q791" i="6" s="1"/>
  <c r="P791" i="6"/>
  <c r="O649" i="6"/>
  <c r="Q649" i="6" s="1"/>
  <c r="P649" i="6"/>
  <c r="O745" i="6"/>
  <c r="Q745" i="6" s="1"/>
  <c r="P745" i="6"/>
  <c r="P999" i="6"/>
  <c r="O999" i="6"/>
  <c r="Q999" i="6" s="1"/>
  <c r="P925" i="6"/>
  <c r="O925" i="6"/>
  <c r="Q925" i="6" s="1"/>
  <c r="P939" i="6"/>
  <c r="O939" i="6"/>
  <c r="Q939" i="6" s="1"/>
  <c r="P969" i="6"/>
  <c r="O969" i="6"/>
  <c r="Q969" i="6" s="1"/>
  <c r="P988" i="6"/>
  <c r="O988" i="6"/>
  <c r="Q988" i="6" s="1"/>
  <c r="P1062" i="6"/>
  <c r="O1062" i="6"/>
  <c r="Q1062" i="6" s="1"/>
  <c r="P1117" i="6"/>
  <c r="O1117" i="6"/>
  <c r="Q1117" i="6" s="1"/>
  <c r="P892" i="6"/>
  <c r="O892" i="6"/>
  <c r="Q892" i="6" s="1"/>
  <c r="P908" i="6"/>
  <c r="O908" i="6"/>
  <c r="Q908" i="6" s="1"/>
  <c r="P1009" i="6"/>
  <c r="O1009" i="6"/>
  <c r="Q1009" i="6" s="1"/>
  <c r="P1349" i="6"/>
  <c r="O1349" i="6"/>
  <c r="Q1349" i="6" s="1"/>
  <c r="P830" i="6"/>
  <c r="O830" i="6"/>
  <c r="Q830" i="6" s="1"/>
  <c r="P928" i="6"/>
  <c r="O928" i="6"/>
  <c r="Q928" i="6" s="1"/>
  <c r="P944" i="6"/>
  <c r="O944" i="6"/>
  <c r="Q944" i="6" s="1"/>
  <c r="P956" i="6"/>
  <c r="O956" i="6"/>
  <c r="Q956" i="6" s="1"/>
  <c r="P977" i="6"/>
  <c r="O977" i="6"/>
  <c r="Q977" i="6" s="1"/>
  <c r="P993" i="6"/>
  <c r="O993" i="6"/>
  <c r="Q993" i="6" s="1"/>
  <c r="P1016" i="6"/>
  <c r="O1016" i="6"/>
  <c r="Q1016" i="6" s="1"/>
  <c r="P1067" i="6"/>
  <c r="O1067" i="6"/>
  <c r="Q1067" i="6" s="1"/>
  <c r="P1141" i="6"/>
  <c r="O1141" i="6"/>
  <c r="Q1141" i="6" s="1"/>
  <c r="P813" i="6"/>
  <c r="O813" i="6"/>
  <c r="Q813" i="6" s="1"/>
  <c r="P887" i="6"/>
  <c r="O887" i="6"/>
  <c r="Q887" i="6" s="1"/>
  <c r="P1305" i="6"/>
  <c r="O1305" i="6"/>
  <c r="Q1305" i="6" s="1"/>
  <c r="O929" i="6"/>
  <c r="Q929" i="6" s="1"/>
  <c r="P929" i="6"/>
  <c r="O945" i="6"/>
  <c r="Q945" i="6" s="1"/>
  <c r="P945" i="6"/>
  <c r="O963" i="6"/>
  <c r="Q963" i="6" s="1"/>
  <c r="P963" i="6"/>
  <c r="O986" i="6"/>
  <c r="Q986" i="6" s="1"/>
  <c r="P986" i="6"/>
  <c r="O1056" i="6"/>
  <c r="Q1056" i="6" s="1"/>
  <c r="P1056" i="6"/>
  <c r="P1095" i="6"/>
  <c r="O1095" i="6"/>
  <c r="Q1095" i="6" s="1"/>
  <c r="P1005" i="6"/>
  <c r="O1005" i="6"/>
  <c r="Q1005" i="6" s="1"/>
  <c r="P1166" i="6"/>
  <c r="O1166" i="6"/>
  <c r="Q1166" i="6" s="1"/>
  <c r="P1154" i="6"/>
  <c r="O1154" i="6"/>
  <c r="Q1154" i="6" s="1"/>
  <c r="P1072" i="6"/>
  <c r="O1072" i="6"/>
  <c r="Q1072" i="6" s="1"/>
  <c r="P1086" i="6"/>
  <c r="O1086" i="6"/>
  <c r="Q1086" i="6" s="1"/>
  <c r="P1139" i="6"/>
  <c r="O1139" i="6"/>
  <c r="Q1139" i="6" s="1"/>
  <c r="P1196" i="6"/>
  <c r="O1196" i="6"/>
  <c r="Q1196" i="6" s="1"/>
  <c r="P1183" i="6"/>
  <c r="O1183" i="6"/>
  <c r="Q1183" i="6" s="1"/>
  <c r="P1111" i="6"/>
  <c r="O1111" i="6"/>
  <c r="Q1111" i="6" s="1"/>
  <c r="P1135" i="6"/>
  <c r="O1135" i="6"/>
  <c r="Q1135" i="6" s="1"/>
  <c r="P1163" i="6"/>
  <c r="O1163" i="6"/>
  <c r="Q1163" i="6" s="1"/>
  <c r="P1224" i="6"/>
  <c r="O1224" i="6"/>
  <c r="Q1224" i="6" s="1"/>
  <c r="P1301" i="6"/>
  <c r="O1301" i="6"/>
  <c r="Q1301" i="6" s="1"/>
  <c r="O1074" i="6"/>
  <c r="Q1074" i="6" s="1"/>
  <c r="P1074" i="6"/>
  <c r="O1219" i="6"/>
  <c r="Q1219" i="6" s="1"/>
  <c r="P1219" i="6"/>
  <c r="P1357" i="6"/>
  <c r="O1357" i="6"/>
  <c r="Q1357" i="6" s="1"/>
  <c r="O1094" i="6"/>
  <c r="Q1094" i="6" s="1"/>
  <c r="P1094" i="6"/>
  <c r="O1112" i="6"/>
  <c r="Q1112" i="6" s="1"/>
  <c r="P1112" i="6"/>
  <c r="O1199" i="6"/>
  <c r="Q1199" i="6" s="1"/>
  <c r="P1199" i="6"/>
  <c r="O1234" i="6"/>
  <c r="Q1234" i="6" s="1"/>
  <c r="P1234" i="6"/>
  <c r="O1264" i="6"/>
  <c r="Q1264" i="6" s="1"/>
  <c r="P1264" i="6"/>
  <c r="P1328" i="6"/>
  <c r="O1328" i="6"/>
  <c r="Q1328" i="6" s="1"/>
  <c r="P1346" i="6"/>
  <c r="O1346" i="6"/>
  <c r="Q1346" i="6" s="1"/>
  <c r="P1347" i="6"/>
  <c r="O1347" i="6"/>
  <c r="Q1347" i="6" s="1"/>
  <c r="P1238" i="6"/>
  <c r="O1238" i="6"/>
  <c r="Q1238" i="6" s="1"/>
  <c r="P1314" i="6"/>
  <c r="O1314" i="6"/>
  <c r="Q1314" i="6" s="1"/>
  <c r="O1318" i="6"/>
  <c r="P1318" i="6"/>
  <c r="P265" i="6"/>
  <c r="O265" i="6"/>
  <c r="Q265" i="6" s="1"/>
  <c r="Q102" i="6"/>
  <c r="F672" i="5"/>
  <c r="J672" i="5" s="1"/>
  <c r="F664" i="5"/>
  <c r="J661" i="5"/>
  <c r="E24" i="2"/>
  <c r="E25" i="2" s="1"/>
  <c r="P77" i="7" l="1"/>
  <c r="Q77" i="7" s="1"/>
  <c r="O77" i="7"/>
  <c r="P205" i="7"/>
  <c r="Q205" i="7" s="1"/>
  <c r="O205" i="7"/>
  <c r="O125" i="7"/>
  <c r="P125" i="7"/>
  <c r="Q125" i="7" s="1"/>
  <c r="P231" i="7"/>
  <c r="Q231" i="7" s="1"/>
  <c r="O231" i="7"/>
  <c r="P519" i="7"/>
  <c r="O519" i="7"/>
  <c r="Q519" i="7" s="1"/>
  <c r="P314" i="7"/>
  <c r="Q314" i="7" s="1"/>
  <c r="O314" i="7"/>
  <c r="P332" i="7"/>
  <c r="Q332" i="7" s="1"/>
  <c r="O332" i="7"/>
  <c r="O323" i="7"/>
  <c r="P323" i="7"/>
  <c r="Q323" i="7" s="1"/>
  <c r="O594" i="7"/>
  <c r="Q594" i="7" s="1"/>
  <c r="P594" i="7"/>
  <c r="P82" i="7"/>
  <c r="Q82" i="7" s="1"/>
  <c r="O82" i="7"/>
  <c r="P102" i="7"/>
  <c r="Q102" i="7" s="1"/>
  <c r="O102" i="7"/>
  <c r="P54" i="7"/>
  <c r="Q54" i="7" s="1"/>
  <c r="O54" i="7"/>
  <c r="P49" i="7"/>
  <c r="Q49" i="7" s="1"/>
  <c r="O49" i="7"/>
  <c r="P95" i="7"/>
  <c r="Q95" i="7" s="1"/>
  <c r="O95" i="7"/>
  <c r="P146" i="7"/>
  <c r="Q146" i="7" s="1"/>
  <c r="O146" i="7"/>
  <c r="P43" i="7"/>
  <c r="Q43" i="7" s="1"/>
  <c r="O43" i="7"/>
  <c r="P98" i="7"/>
  <c r="Q98" i="7" s="1"/>
  <c r="O98" i="7"/>
  <c r="P32" i="7"/>
  <c r="Q32" i="7" s="1"/>
  <c r="O32" i="7"/>
  <c r="P76" i="7"/>
  <c r="Q76" i="7" s="1"/>
  <c r="O76" i="7"/>
  <c r="O87" i="7"/>
  <c r="P87" i="7"/>
  <c r="Q87" i="7" s="1"/>
  <c r="P153" i="7"/>
  <c r="Q153" i="7" s="1"/>
  <c r="O153" i="7"/>
  <c r="P211" i="7"/>
  <c r="Q211" i="7" s="1"/>
  <c r="O211" i="7"/>
  <c r="P208" i="7"/>
  <c r="Q208" i="7" s="1"/>
  <c r="O208" i="7"/>
  <c r="P213" i="7"/>
  <c r="Q213" i="7" s="1"/>
  <c r="O213" i="7"/>
  <c r="P150" i="7"/>
  <c r="Q150" i="7" s="1"/>
  <c r="O150" i="7"/>
  <c r="P188" i="7"/>
  <c r="Q188" i="7" s="1"/>
  <c r="O188" i="7"/>
  <c r="O166" i="7"/>
  <c r="P166" i="7"/>
  <c r="Q166" i="7" s="1"/>
  <c r="O194" i="7"/>
  <c r="P194" i="7"/>
  <c r="Q194" i="7" s="1"/>
  <c r="O135" i="7"/>
  <c r="P135" i="7"/>
  <c r="Q135" i="7" s="1"/>
  <c r="O159" i="7"/>
  <c r="P159" i="7"/>
  <c r="Q159" i="7" s="1"/>
  <c r="P254" i="7"/>
  <c r="Q254" i="7" s="1"/>
  <c r="O254" i="7"/>
  <c r="P278" i="7"/>
  <c r="Q278" i="7" s="1"/>
  <c r="O278" i="7"/>
  <c r="P248" i="7"/>
  <c r="Q248" i="7" s="1"/>
  <c r="O248" i="7"/>
  <c r="P277" i="7"/>
  <c r="Q277" i="7" s="1"/>
  <c r="O277" i="7"/>
  <c r="P235" i="7"/>
  <c r="Q235" i="7" s="1"/>
  <c r="O235" i="7"/>
  <c r="P264" i="7"/>
  <c r="Q264" i="7" s="1"/>
  <c r="O264" i="7"/>
  <c r="P272" i="7"/>
  <c r="Q272" i="7" s="1"/>
  <c r="O272" i="7"/>
  <c r="P297" i="7"/>
  <c r="Q297" i="7" s="1"/>
  <c r="O297" i="7"/>
  <c r="P262" i="7"/>
  <c r="Q262" i="7" s="1"/>
  <c r="O262" i="7"/>
  <c r="P307" i="7"/>
  <c r="Q307" i="7" s="1"/>
  <c r="O307" i="7"/>
  <c r="P619" i="7"/>
  <c r="O619" i="7"/>
  <c r="Q619" i="7" s="1"/>
  <c r="O244" i="7"/>
  <c r="P244" i="7"/>
  <c r="Q244" i="7" s="1"/>
  <c r="P256" i="7"/>
  <c r="Q256" i="7" s="1"/>
  <c r="O256" i="7"/>
  <c r="P334" i="7"/>
  <c r="Q334" i="7" s="1"/>
  <c r="O334" i="7"/>
  <c r="P491" i="7"/>
  <c r="O491" i="7"/>
  <c r="Q491" i="7" s="1"/>
  <c r="P545" i="7"/>
  <c r="O545" i="7"/>
  <c r="Q545" i="7" s="1"/>
  <c r="P333" i="7"/>
  <c r="Q333" i="7" s="1"/>
  <c r="O333" i="7"/>
  <c r="P499" i="7"/>
  <c r="O499" i="7"/>
  <c r="Q499" i="7" s="1"/>
  <c r="P611" i="7"/>
  <c r="O611" i="7"/>
  <c r="Q611" i="7" s="1"/>
  <c r="P497" i="7"/>
  <c r="O497" i="7"/>
  <c r="P315" i="7"/>
  <c r="Q315" i="7" s="1"/>
  <c r="O315" i="7"/>
  <c r="O324" i="7"/>
  <c r="P324" i="7"/>
  <c r="Q324" i="7" s="1"/>
  <c r="O505" i="7"/>
  <c r="Q505" i="7" s="1"/>
  <c r="P505" i="7"/>
  <c r="O502" i="7"/>
  <c r="Q502" i="7" s="1"/>
  <c r="P502" i="7"/>
  <c r="P530" i="7"/>
  <c r="O530" i="7"/>
  <c r="Q530" i="7" s="1"/>
  <c r="P569" i="7"/>
  <c r="O569" i="7"/>
  <c r="Q569" i="7" s="1"/>
  <c r="P529" i="7"/>
  <c r="O529" i="7"/>
  <c r="Q529" i="7" s="1"/>
  <c r="P615" i="7"/>
  <c r="O615" i="7"/>
  <c r="Q615" i="7" s="1"/>
  <c r="P538" i="7"/>
  <c r="O538" i="7"/>
  <c r="Q538" i="7" s="1"/>
  <c r="P582" i="7"/>
  <c r="O582" i="7"/>
  <c r="Q582" i="7" s="1"/>
  <c r="P539" i="7"/>
  <c r="O539" i="7"/>
  <c r="Q539" i="7" s="1"/>
  <c r="P632" i="7"/>
  <c r="O632" i="7"/>
  <c r="Q632" i="7" s="1"/>
  <c r="P535" i="7"/>
  <c r="O535" i="7"/>
  <c r="Q535" i="7" s="1"/>
  <c r="P572" i="7"/>
  <c r="O572" i="7"/>
  <c r="Q572" i="7" s="1"/>
  <c r="P647" i="7"/>
  <c r="O647" i="7"/>
  <c r="Q647" i="7" s="1"/>
  <c r="N41" i="7"/>
  <c r="U45" i="7"/>
  <c r="N45" i="7" s="1"/>
  <c r="P80" i="7"/>
  <c r="Q80" i="7" s="1"/>
  <c r="O80" i="7"/>
  <c r="P78" i="7"/>
  <c r="Q78" i="7" s="1"/>
  <c r="O78" i="7"/>
  <c r="P17" i="7"/>
  <c r="Q17" i="7" s="1"/>
  <c r="O17" i="7"/>
  <c r="P179" i="7"/>
  <c r="Q179" i="7" s="1"/>
  <c r="O179" i="7"/>
  <c r="P500" i="7"/>
  <c r="O500" i="7"/>
  <c r="Q500" i="7" s="1"/>
  <c r="P295" i="7"/>
  <c r="Q295" i="7" s="1"/>
  <c r="O295" i="7"/>
  <c r="P652" i="7"/>
  <c r="O652" i="7"/>
  <c r="Q652" i="7" s="1"/>
  <c r="P89" i="7"/>
  <c r="Q89" i="7" s="1"/>
  <c r="O89" i="7"/>
  <c r="F675" i="5"/>
  <c r="J675" i="5" s="1"/>
  <c r="J664" i="5"/>
  <c r="Q1318" i="6"/>
  <c r="O1316" i="6"/>
  <c r="Q14" i="7"/>
  <c r="O8" i="7"/>
  <c r="Q692" i="6"/>
  <c r="O690" i="6"/>
  <c r="P64" i="7"/>
  <c r="Q64" i="7" s="1"/>
  <c r="O64" i="7"/>
  <c r="P51" i="7"/>
  <c r="Q51" i="7" s="1"/>
  <c r="O51" i="7"/>
  <c r="P104" i="7"/>
  <c r="Q104" i="7" s="1"/>
  <c r="O104" i="7"/>
  <c r="P62" i="7"/>
  <c r="Q62" i="7" s="1"/>
  <c r="O62" i="7"/>
  <c r="P48" i="7"/>
  <c r="Q48" i="7" s="1"/>
  <c r="O48" i="7"/>
  <c r="P96" i="7"/>
  <c r="Q96" i="7" s="1"/>
  <c r="O96" i="7"/>
  <c r="P174" i="7"/>
  <c r="Q174" i="7" s="1"/>
  <c r="O174" i="7"/>
  <c r="P47" i="7"/>
  <c r="Q47" i="7" s="1"/>
  <c r="O47" i="7"/>
  <c r="P100" i="7"/>
  <c r="Q100" i="7" s="1"/>
  <c r="O100" i="7"/>
  <c r="P34" i="7"/>
  <c r="Q34" i="7" s="1"/>
  <c r="O34" i="7"/>
  <c r="P79" i="7"/>
  <c r="Q79" i="7" s="1"/>
  <c r="O79" i="7"/>
  <c r="O35" i="7"/>
  <c r="P35" i="7"/>
  <c r="Q35" i="7" s="1"/>
  <c r="P132" i="7"/>
  <c r="Q132" i="7" s="1"/>
  <c r="O132" i="7"/>
  <c r="P122" i="7"/>
  <c r="Q122" i="7" s="1"/>
  <c r="O122" i="7"/>
  <c r="P158" i="7"/>
  <c r="Q158" i="7" s="1"/>
  <c r="O158" i="7"/>
  <c r="P193" i="7"/>
  <c r="Q193" i="7" s="1"/>
  <c r="O193" i="7"/>
  <c r="P156" i="7"/>
  <c r="Q156" i="7" s="1"/>
  <c r="O156" i="7"/>
  <c r="P196" i="7"/>
  <c r="Q196" i="7" s="1"/>
  <c r="O196" i="7"/>
  <c r="P152" i="7"/>
  <c r="Q152" i="7" s="1"/>
  <c r="O152" i="7"/>
  <c r="P210" i="7"/>
  <c r="Q210" i="7" s="1"/>
  <c r="O210" i="7"/>
  <c r="P108" i="7"/>
  <c r="Q108" i="7" s="1"/>
  <c r="O108" i="7"/>
  <c r="P189" i="7"/>
  <c r="Q189" i="7" s="1"/>
  <c r="O189" i="7"/>
  <c r="P215" i="7"/>
  <c r="Q215" i="7" s="1"/>
  <c r="O215" i="7"/>
  <c r="O115" i="7"/>
  <c r="P115" i="7"/>
  <c r="Q115" i="7" s="1"/>
  <c r="O162" i="7"/>
  <c r="P162" i="7"/>
  <c r="Q162" i="7" s="1"/>
  <c r="O181" i="7"/>
  <c r="P181" i="7"/>
  <c r="Q181" i="7" s="1"/>
  <c r="P241" i="7"/>
  <c r="Q241" i="7" s="1"/>
  <c r="O241" i="7"/>
  <c r="P518" i="7"/>
  <c r="O518" i="7"/>
  <c r="Q518" i="7" s="1"/>
  <c r="P251" i="7"/>
  <c r="Q251" i="7" s="1"/>
  <c r="O251" i="7"/>
  <c r="P236" i="7"/>
  <c r="Q236" i="7" s="1"/>
  <c r="O236" i="7"/>
  <c r="P301" i="7"/>
  <c r="Q301" i="7" s="1"/>
  <c r="O301" i="7"/>
  <c r="P246" i="7"/>
  <c r="Q246" i="7" s="1"/>
  <c r="O246" i="7"/>
  <c r="P273" i="7"/>
  <c r="Q273" i="7" s="1"/>
  <c r="O273" i="7"/>
  <c r="P298" i="7"/>
  <c r="Q298" i="7" s="1"/>
  <c r="O298" i="7"/>
  <c r="P230" i="7"/>
  <c r="Q230" i="7" s="1"/>
  <c r="O230" i="7"/>
  <c r="P308" i="7"/>
  <c r="Q308" i="7" s="1"/>
  <c r="O308" i="7"/>
  <c r="O221" i="7"/>
  <c r="P221" i="7"/>
  <c r="Q221" i="7" s="1"/>
  <c r="O270" i="7"/>
  <c r="P270" i="7"/>
  <c r="Q270" i="7" s="1"/>
  <c r="P257" i="7"/>
  <c r="Q257" i="7" s="1"/>
  <c r="O257" i="7"/>
  <c r="P305" i="7"/>
  <c r="Q305" i="7" s="1"/>
  <c r="O305" i="7"/>
  <c r="P347" i="7"/>
  <c r="Q347" i="7" s="1"/>
  <c r="O347" i="7"/>
  <c r="P512" i="7"/>
  <c r="O512" i="7"/>
  <c r="Q512" i="7" s="1"/>
  <c r="P327" i="7"/>
  <c r="Q327" i="7" s="1"/>
  <c r="O327" i="7"/>
  <c r="P498" i="7"/>
  <c r="O498" i="7"/>
  <c r="Q498" i="7" s="1"/>
  <c r="P571" i="7"/>
  <c r="O571" i="7"/>
  <c r="Q571" i="7" s="1"/>
  <c r="O388" i="7"/>
  <c r="P388" i="7"/>
  <c r="Q388" i="7" s="1"/>
  <c r="O352" i="7"/>
  <c r="P352" i="7"/>
  <c r="Q352" i="7" s="1"/>
  <c r="O506" i="7"/>
  <c r="Q506" i="7" s="1"/>
  <c r="P506" i="7"/>
  <c r="P610" i="7"/>
  <c r="O610" i="7"/>
  <c r="Q610" i="7" s="1"/>
  <c r="P547" i="7"/>
  <c r="O547" i="7"/>
  <c r="Q547" i="7" s="1"/>
  <c r="P543" i="7"/>
  <c r="O543" i="7"/>
  <c r="Q543" i="7" s="1"/>
  <c r="O534" i="7"/>
  <c r="Q534" i="7" s="1"/>
  <c r="P534" i="7"/>
  <c r="P617" i="7"/>
  <c r="O617" i="7"/>
  <c r="Q617" i="7" s="1"/>
  <c r="N65" i="13"/>
  <c r="L63" i="13"/>
  <c r="M63" i="13" s="1"/>
  <c r="N60" i="13"/>
  <c r="L59" i="13"/>
  <c r="M59" i="13" s="1"/>
  <c r="N56" i="13"/>
  <c r="L55" i="13"/>
  <c r="M55" i="13" s="1"/>
  <c r="N52" i="13"/>
  <c r="L51" i="13"/>
  <c r="M51" i="13" s="1"/>
  <c r="N48" i="13"/>
  <c r="L47" i="13"/>
  <c r="M47" i="13" s="1"/>
  <c r="N44" i="13"/>
  <c r="L43" i="13"/>
  <c r="M43" i="13" s="1"/>
  <c r="N40" i="13"/>
  <c r="L39" i="13"/>
  <c r="M39" i="13" s="1"/>
  <c r="N36" i="13"/>
  <c r="L35" i="13"/>
  <c r="M35" i="13" s="1"/>
  <c r="M33" i="13" s="1"/>
  <c r="M9" i="13" s="1"/>
  <c r="L64" i="13"/>
  <c r="M64" i="13" s="1"/>
  <c r="L31" i="13"/>
  <c r="M31" i="13" s="1"/>
  <c r="N27" i="13"/>
  <c r="L26" i="13"/>
  <c r="M26" i="13" s="1"/>
  <c r="N23" i="13"/>
  <c r="L22" i="13"/>
  <c r="M22" i="13" s="1"/>
  <c r="N19" i="13"/>
  <c r="L18" i="13"/>
  <c r="M18" i="13" s="1"/>
  <c r="N15" i="13"/>
  <c r="L14" i="13"/>
  <c r="M14" i="13" s="1"/>
  <c r="N66" i="13"/>
  <c r="L65" i="13"/>
  <c r="M65" i="13" s="1"/>
  <c r="N61" i="13"/>
  <c r="L60" i="13"/>
  <c r="M60" i="13" s="1"/>
  <c r="N57" i="13"/>
  <c r="L56" i="13"/>
  <c r="M56" i="13" s="1"/>
  <c r="N53" i="13"/>
  <c r="L52" i="13"/>
  <c r="M52" i="13" s="1"/>
  <c r="N49" i="13"/>
  <c r="L48" i="13"/>
  <c r="M48" i="13" s="1"/>
  <c r="N45" i="13"/>
  <c r="L44" i="13"/>
  <c r="M44" i="13" s="1"/>
  <c r="N41" i="13"/>
  <c r="L40" i="13"/>
  <c r="M40" i="13" s="1"/>
  <c r="N37" i="13"/>
  <c r="L36" i="13"/>
  <c r="M36" i="13" s="1"/>
  <c r="N28" i="13"/>
  <c r="N29" i="13"/>
  <c r="L27" i="13"/>
  <c r="M27" i="13" s="1"/>
  <c r="N24" i="13"/>
  <c r="L23" i="13"/>
  <c r="M23" i="13" s="1"/>
  <c r="N20" i="13"/>
  <c r="L19" i="13"/>
  <c r="M19" i="13" s="1"/>
  <c r="N16" i="13"/>
  <c r="L15" i="13"/>
  <c r="M15" i="13" s="1"/>
  <c r="T5" i="14"/>
  <c r="L66" i="13"/>
  <c r="M66" i="13" s="1"/>
  <c r="N62" i="13"/>
  <c r="L61" i="13"/>
  <c r="M61" i="13" s="1"/>
  <c r="N58" i="13"/>
  <c r="L57" i="13"/>
  <c r="M57" i="13" s="1"/>
  <c r="N54" i="13"/>
  <c r="L53" i="13"/>
  <c r="M53" i="13" s="1"/>
  <c r="N50" i="13"/>
  <c r="L49" i="13"/>
  <c r="M49" i="13" s="1"/>
  <c r="N46" i="13"/>
  <c r="L45" i="13"/>
  <c r="M45" i="13" s="1"/>
  <c r="N42" i="13"/>
  <c r="L41" i="13"/>
  <c r="M41" i="13" s="1"/>
  <c r="N38" i="13"/>
  <c r="L37" i="13"/>
  <c r="M37" i="13" s="1"/>
  <c r="L28" i="13"/>
  <c r="M28" i="13" s="1"/>
  <c r="N30" i="13"/>
  <c r="L29" i="13"/>
  <c r="M29" i="13" s="1"/>
  <c r="N25" i="13"/>
  <c r="L24" i="13"/>
  <c r="M24" i="13" s="1"/>
  <c r="N21" i="13"/>
  <c r="L20" i="13"/>
  <c r="M20" i="13" s="1"/>
  <c r="N17" i="13"/>
  <c r="L16" i="13"/>
  <c r="M16" i="13" s="1"/>
  <c r="N13" i="13"/>
  <c r="N64" i="13"/>
  <c r="N31" i="13"/>
  <c r="L30" i="13"/>
  <c r="M30" i="13" s="1"/>
  <c r="N26" i="13"/>
  <c r="L25" i="13"/>
  <c r="M25" i="13" s="1"/>
  <c r="N22" i="13"/>
  <c r="L21" i="13"/>
  <c r="M21" i="13" s="1"/>
  <c r="N18" i="13"/>
  <c r="L17" i="13"/>
  <c r="M17" i="13" s="1"/>
  <c r="N14" i="13"/>
  <c r="L13" i="13"/>
  <c r="M13" i="13" s="1"/>
  <c r="M11" i="13" s="1"/>
  <c r="M8" i="13" s="1"/>
  <c r="M7" i="13" s="1"/>
  <c r="L46" i="13"/>
  <c r="M46" i="13" s="1"/>
  <c r="N35" i="13"/>
  <c r="N55" i="13"/>
  <c r="L54" i="13"/>
  <c r="M54" i="13" s="1"/>
  <c r="N43" i="13"/>
  <c r="N63" i="13"/>
  <c r="L42" i="13"/>
  <c r="M42" i="13" s="1"/>
  <c r="L62" i="13"/>
  <c r="M62" i="13" s="1"/>
  <c r="N51" i="13"/>
  <c r="L50" i="13"/>
  <c r="M50" i="13" s="1"/>
  <c r="N39" i="13"/>
  <c r="N59" i="13"/>
  <c r="L38" i="13"/>
  <c r="M38" i="13" s="1"/>
  <c r="L58" i="13"/>
  <c r="M58" i="13" s="1"/>
  <c r="N47" i="13"/>
  <c r="P26" i="7"/>
  <c r="Q26" i="7" s="1"/>
  <c r="Q1360" i="6"/>
  <c r="O1359" i="6"/>
  <c r="P36" i="7"/>
  <c r="Q36" i="7" s="1"/>
  <c r="O36" i="7"/>
  <c r="P470" i="7"/>
  <c r="Q470" i="7" s="1"/>
  <c r="P192" i="7"/>
  <c r="Q192" i="7" s="1"/>
  <c r="O192" i="7"/>
  <c r="P303" i="7"/>
  <c r="Q303" i="7" s="1"/>
  <c r="O303" i="7"/>
  <c r="P450" i="7"/>
  <c r="Q450" i="7" s="1"/>
  <c r="O450" i="7"/>
  <c r="P228" i="7"/>
  <c r="Q228" i="7" s="1"/>
  <c r="O228" i="7"/>
  <c r="P312" i="7"/>
  <c r="Q312" i="7" s="1"/>
  <c r="O312" i="7"/>
  <c r="O340" i="7"/>
  <c r="P340" i="7"/>
  <c r="Q340" i="7" s="1"/>
  <c r="O626" i="7"/>
  <c r="Q626" i="7" s="1"/>
  <c r="P626" i="7"/>
  <c r="Q1365" i="6"/>
  <c r="O1364" i="6"/>
  <c r="P136" i="7"/>
  <c r="Q136" i="7" s="1"/>
  <c r="O136" i="7"/>
  <c r="P53" i="7"/>
  <c r="Q53" i="7" s="1"/>
  <c r="O53" i="7"/>
  <c r="P249" i="7"/>
  <c r="Q249" i="7" s="1"/>
  <c r="O249" i="7"/>
  <c r="P157" i="7"/>
  <c r="Q157" i="7" s="1"/>
  <c r="O157" i="7"/>
  <c r="P25" i="7"/>
  <c r="Q25" i="7" s="1"/>
  <c r="O25" i="7"/>
  <c r="P66" i="7"/>
  <c r="Q66" i="7" s="1"/>
  <c r="O66" i="7"/>
  <c r="P155" i="7"/>
  <c r="Q155" i="7" s="1"/>
  <c r="O155" i="7"/>
  <c r="P81" i="7"/>
  <c r="Q81" i="7" s="1"/>
  <c r="O81" i="7"/>
  <c r="O38" i="7"/>
  <c r="P38" i="7"/>
  <c r="Q38" i="7" s="1"/>
  <c r="P137" i="7"/>
  <c r="Q137" i="7" s="1"/>
  <c r="O137" i="7"/>
  <c r="P266" i="7"/>
  <c r="Q266" i="7" s="1"/>
  <c r="O266" i="7"/>
  <c r="P197" i="7"/>
  <c r="Q197" i="7" s="1"/>
  <c r="O197" i="7"/>
  <c r="P119" i="7"/>
  <c r="Q119" i="7" s="1"/>
  <c r="O119" i="7"/>
  <c r="P212" i="7"/>
  <c r="Q212" i="7" s="1"/>
  <c r="O212" i="7"/>
  <c r="P217" i="7"/>
  <c r="Q217" i="7" s="1"/>
  <c r="O217" i="7"/>
  <c r="P130" i="7"/>
  <c r="Q130" i="7" s="1"/>
  <c r="O130" i="7"/>
  <c r="P204" i="7"/>
  <c r="Q204" i="7" s="1"/>
  <c r="O204" i="7"/>
  <c r="O116" i="7"/>
  <c r="P116" i="7"/>
  <c r="Q116" i="7" s="1"/>
  <c r="O149" i="7"/>
  <c r="P149" i="7"/>
  <c r="Q149" i="7" s="1"/>
  <c r="O203" i="7"/>
  <c r="P203" i="7"/>
  <c r="Q203" i="7" s="1"/>
  <c r="O140" i="7"/>
  <c r="P140" i="7"/>
  <c r="Q140" i="7" s="1"/>
  <c r="O165" i="7"/>
  <c r="P165" i="7"/>
  <c r="Q165" i="7" s="1"/>
  <c r="O183" i="7"/>
  <c r="P183" i="7"/>
  <c r="Q183" i="7" s="1"/>
  <c r="P223" i="7"/>
  <c r="Q223" i="7" s="1"/>
  <c r="O223" i="7"/>
  <c r="P285" i="7"/>
  <c r="Q285" i="7" s="1"/>
  <c r="O285" i="7"/>
  <c r="P521" i="7"/>
  <c r="O521" i="7"/>
  <c r="Q521" i="7" s="1"/>
  <c r="P284" i="7"/>
  <c r="Q284" i="7" s="1"/>
  <c r="O284" i="7"/>
  <c r="P238" i="7"/>
  <c r="Q238" i="7" s="1"/>
  <c r="O238" i="7"/>
  <c r="P275" i="7"/>
  <c r="Q275" i="7" s="1"/>
  <c r="O275" i="7"/>
  <c r="P252" i="7"/>
  <c r="Q252" i="7" s="1"/>
  <c r="O252" i="7"/>
  <c r="P274" i="7"/>
  <c r="Q274" i="7" s="1"/>
  <c r="O274" i="7"/>
  <c r="P299" i="7"/>
  <c r="Q299" i="7" s="1"/>
  <c r="O299" i="7"/>
  <c r="P271" i="7"/>
  <c r="Q271" i="7" s="1"/>
  <c r="O271" i="7"/>
  <c r="P322" i="7"/>
  <c r="Q322" i="7" s="1"/>
  <c r="O322" i="7"/>
  <c r="O222" i="7"/>
  <c r="P222" i="7"/>
  <c r="Q222" i="7" s="1"/>
  <c r="P259" i="7"/>
  <c r="Q259" i="7" s="1"/>
  <c r="O259" i="7"/>
  <c r="P350" i="7"/>
  <c r="Q350" i="7" s="1"/>
  <c r="O350" i="7"/>
  <c r="P590" i="7"/>
  <c r="O590" i="7"/>
  <c r="Q590" i="7" s="1"/>
  <c r="P349" i="7"/>
  <c r="Q349" i="7" s="1"/>
  <c r="O349" i="7"/>
  <c r="P514" i="7"/>
  <c r="O514" i="7"/>
  <c r="Q514" i="7" s="1"/>
  <c r="P625" i="7"/>
  <c r="O625" i="7"/>
  <c r="Q625" i="7" s="1"/>
  <c r="P329" i="7"/>
  <c r="Q329" i="7" s="1"/>
  <c r="O329" i="7"/>
  <c r="P620" i="7"/>
  <c r="O620" i="7"/>
  <c r="Q620" i="7" s="1"/>
  <c r="P326" i="7"/>
  <c r="Q326" i="7" s="1"/>
  <c r="O326" i="7"/>
  <c r="P589" i="7"/>
  <c r="O589" i="7"/>
  <c r="Q589" i="7" s="1"/>
  <c r="O335" i="7"/>
  <c r="P335" i="7"/>
  <c r="Q335" i="7" s="1"/>
  <c r="P541" i="7"/>
  <c r="O541" i="7"/>
  <c r="Q541" i="7" s="1"/>
  <c r="P612" i="7"/>
  <c r="O612" i="7"/>
  <c r="Q612" i="7" s="1"/>
  <c r="P542" i="7"/>
  <c r="O542" i="7"/>
  <c r="Q542" i="7" s="1"/>
  <c r="P525" i="7"/>
  <c r="O525" i="7"/>
  <c r="Q525" i="7" s="1"/>
  <c r="P609" i="7"/>
  <c r="O609" i="7"/>
  <c r="Q609" i="7" s="1"/>
  <c r="P573" i="7"/>
  <c r="O573" i="7"/>
  <c r="Q573" i="7" s="1"/>
  <c r="P596" i="7"/>
  <c r="O596" i="7"/>
  <c r="Q596" i="7" s="1"/>
  <c r="O575" i="7"/>
  <c r="Q575" i="7" s="1"/>
  <c r="P575" i="7"/>
  <c r="P544" i="7"/>
  <c r="O544" i="7"/>
  <c r="Q544" i="7" s="1"/>
  <c r="P639" i="7"/>
  <c r="O639" i="7"/>
  <c r="Q639" i="7" s="1"/>
  <c r="P651" i="7"/>
  <c r="O651" i="7"/>
  <c r="Q651" i="7" s="1"/>
  <c r="Q1308" i="6"/>
  <c r="O1307" i="6"/>
  <c r="P644" i="7"/>
  <c r="O644" i="7"/>
  <c r="Q644" i="7" s="1"/>
  <c r="P633" i="7"/>
  <c r="O633" i="7"/>
  <c r="Q633" i="7" s="1"/>
  <c r="P46" i="7"/>
  <c r="Q46" i="7" s="1"/>
  <c r="O46" i="7"/>
  <c r="P56" i="7"/>
  <c r="Q56" i="7" s="1"/>
  <c r="O56" i="7"/>
  <c r="P201" i="7"/>
  <c r="Q201" i="7" s="1"/>
  <c r="O201" i="7"/>
  <c r="P190" i="7"/>
  <c r="Q190" i="7" s="1"/>
  <c r="O190" i="7"/>
  <c r="P267" i="7"/>
  <c r="Q267" i="7" s="1"/>
  <c r="O267" i="7"/>
  <c r="P247" i="7"/>
  <c r="Q247" i="7" s="1"/>
  <c r="O247" i="7"/>
  <c r="P269" i="7"/>
  <c r="Q269" i="7" s="1"/>
  <c r="O269" i="7"/>
  <c r="P358" i="7"/>
  <c r="Q358" i="7" s="1"/>
  <c r="O358" i="7"/>
  <c r="O487" i="7"/>
  <c r="P487" i="7"/>
  <c r="Q487" i="7" s="1"/>
  <c r="O549" i="7"/>
  <c r="Q549" i="7" s="1"/>
  <c r="P549" i="7"/>
  <c r="P526" i="7"/>
  <c r="O526" i="7"/>
  <c r="Q526" i="7" s="1"/>
  <c r="P19" i="7"/>
  <c r="Q19" i="7" s="1"/>
  <c r="T72" i="7"/>
  <c r="L72" i="7" s="1"/>
  <c r="M72" i="7" s="1"/>
  <c r="L68" i="7"/>
  <c r="M68" i="7" s="1"/>
  <c r="P154" i="7"/>
  <c r="Q154" i="7" s="1"/>
  <c r="O154" i="7"/>
  <c r="P55" i="7"/>
  <c r="Q55" i="7" s="1"/>
  <c r="O55" i="7"/>
  <c r="P103" i="7"/>
  <c r="Q103" i="7" s="1"/>
  <c r="O103" i="7"/>
  <c r="P74" i="7"/>
  <c r="Q74" i="7" s="1"/>
  <c r="O74" i="7"/>
  <c r="P171" i="7"/>
  <c r="Q171" i="7" s="1"/>
  <c r="O171" i="7"/>
  <c r="P73" i="7"/>
  <c r="Q73" i="7" s="1"/>
  <c r="O73" i="7"/>
  <c r="P101" i="7"/>
  <c r="Q101" i="7" s="1"/>
  <c r="O101" i="7"/>
  <c r="P18" i="7"/>
  <c r="Q18" i="7" s="1"/>
  <c r="O18" i="7"/>
  <c r="P67" i="7"/>
  <c r="Q67" i="7" s="1"/>
  <c r="O67" i="7"/>
  <c r="P177" i="7"/>
  <c r="Q177" i="7" s="1"/>
  <c r="O177" i="7"/>
  <c r="P40" i="7"/>
  <c r="Q40" i="7" s="1"/>
  <c r="O40" i="7"/>
  <c r="O39" i="7"/>
  <c r="P39" i="7"/>
  <c r="Q39" i="7" s="1"/>
  <c r="P175" i="7"/>
  <c r="Q175" i="7" s="1"/>
  <c r="O175" i="7"/>
  <c r="P121" i="7"/>
  <c r="Q121" i="7" s="1"/>
  <c r="O121" i="7"/>
  <c r="P287" i="7"/>
  <c r="Q287" i="7" s="1"/>
  <c r="O287" i="7"/>
  <c r="P170" i="7"/>
  <c r="Q170" i="7" s="1"/>
  <c r="O170" i="7"/>
  <c r="P199" i="7"/>
  <c r="Q199" i="7" s="1"/>
  <c r="O199" i="7"/>
  <c r="P169" i="7"/>
  <c r="Q169" i="7" s="1"/>
  <c r="O169" i="7"/>
  <c r="P214" i="7"/>
  <c r="Q214" i="7" s="1"/>
  <c r="O214" i="7"/>
  <c r="P118" i="7"/>
  <c r="Q118" i="7" s="1"/>
  <c r="O118" i="7"/>
  <c r="P195" i="7"/>
  <c r="Q195" i="7" s="1"/>
  <c r="O195" i="7"/>
  <c r="P250" i="7"/>
  <c r="Q250" i="7" s="1"/>
  <c r="O250" i="7"/>
  <c r="P216" i="7"/>
  <c r="Q216" i="7" s="1"/>
  <c r="O216" i="7"/>
  <c r="P242" i="7"/>
  <c r="Q242" i="7" s="1"/>
  <c r="O242" i="7"/>
  <c r="O126" i="7"/>
  <c r="P126" i="7"/>
  <c r="Q126" i="7" s="1"/>
  <c r="O185" i="7"/>
  <c r="P185" i="7"/>
  <c r="Q185" i="7" s="1"/>
  <c r="P302" i="7"/>
  <c r="Q302" i="7" s="1"/>
  <c r="O302" i="7"/>
  <c r="P239" i="7"/>
  <c r="Q239" i="7" s="1"/>
  <c r="O239" i="7"/>
  <c r="P276" i="7"/>
  <c r="Q276" i="7" s="1"/>
  <c r="O276" i="7"/>
  <c r="P300" i="7"/>
  <c r="Q300" i="7" s="1"/>
  <c r="O300" i="7"/>
  <c r="P245" i="7"/>
  <c r="Q245" i="7" s="1"/>
  <c r="O245" i="7"/>
  <c r="P281" i="7"/>
  <c r="Q281" i="7" s="1"/>
  <c r="O281" i="7"/>
  <c r="O253" i="7"/>
  <c r="P253" i="7"/>
  <c r="Q253" i="7" s="1"/>
  <c r="O280" i="7"/>
  <c r="P280" i="7"/>
  <c r="Q280" i="7" s="1"/>
  <c r="P351" i="7"/>
  <c r="Q351" i="7" s="1"/>
  <c r="O351" i="7"/>
  <c r="P616" i="7"/>
  <c r="O616" i="7"/>
  <c r="Q616" i="7" s="1"/>
  <c r="P517" i="7"/>
  <c r="O517" i="7"/>
  <c r="Q517" i="7" s="1"/>
  <c r="P331" i="7"/>
  <c r="Q331" i="7" s="1"/>
  <c r="O331" i="7"/>
  <c r="P513" i="7"/>
  <c r="O513" i="7"/>
  <c r="Q513" i="7" s="1"/>
  <c r="P355" i="7"/>
  <c r="Q355" i="7" s="1"/>
  <c r="O355" i="7"/>
  <c r="P336" i="7"/>
  <c r="Q336" i="7" s="1"/>
  <c r="O336" i="7"/>
  <c r="O338" i="7"/>
  <c r="P338" i="7"/>
  <c r="Q338" i="7" s="1"/>
  <c r="O408" i="7"/>
  <c r="P408" i="7"/>
  <c r="Q408" i="7" s="1"/>
  <c r="O318" i="7"/>
  <c r="P318" i="7"/>
  <c r="Q318" i="7" s="1"/>
  <c r="O488" i="7"/>
  <c r="P488" i="7"/>
  <c r="Q488" i="7" s="1"/>
  <c r="P586" i="7"/>
  <c r="O586" i="7"/>
  <c r="Q586" i="7" s="1"/>
  <c r="P528" i="7"/>
  <c r="O528" i="7"/>
  <c r="Q528" i="7" s="1"/>
  <c r="P559" i="7"/>
  <c r="O559" i="7"/>
  <c r="Q559" i="7" s="1"/>
  <c r="P583" i="7"/>
  <c r="O583" i="7"/>
  <c r="Q583" i="7" s="1"/>
  <c r="P614" i="7"/>
  <c r="O614" i="7"/>
  <c r="Q614" i="7" s="1"/>
  <c r="P563" i="7"/>
  <c r="O563" i="7"/>
  <c r="Q563" i="7" s="1"/>
  <c r="P608" i="7"/>
  <c r="O608" i="7"/>
  <c r="Q608" i="7" s="1"/>
  <c r="P548" i="7"/>
  <c r="O548" i="7"/>
  <c r="Q548" i="7" s="1"/>
  <c r="P574" i="7"/>
  <c r="O574" i="7"/>
  <c r="Q574" i="7" s="1"/>
  <c r="P606" i="7"/>
  <c r="O606" i="7"/>
  <c r="P556" i="7"/>
  <c r="O556" i="7"/>
  <c r="Q556" i="7" s="1"/>
  <c r="P591" i="7"/>
  <c r="O591" i="7"/>
  <c r="Q591" i="7" s="1"/>
  <c r="P628" i="7"/>
  <c r="O628" i="7"/>
  <c r="Q628" i="7" s="1"/>
  <c r="P635" i="7"/>
  <c r="O635" i="7"/>
  <c r="Q635" i="7" s="1"/>
  <c r="P642" i="7"/>
  <c r="O642" i="7"/>
  <c r="Q642" i="7" s="1"/>
  <c r="O630" i="7"/>
  <c r="Q630" i="7" s="1"/>
  <c r="P630" i="7"/>
  <c r="P113" i="7"/>
  <c r="Q113" i="7" s="1"/>
  <c r="O113" i="7"/>
  <c r="P523" i="7"/>
  <c r="O523" i="7"/>
  <c r="Q523" i="7" s="1"/>
  <c r="Q19" i="6"/>
  <c r="O18" i="6"/>
  <c r="P75" i="7"/>
  <c r="Q75" i="7" s="1"/>
  <c r="O75" i="7"/>
  <c r="P71" i="7"/>
  <c r="Q71" i="7" s="1"/>
  <c r="O71" i="7"/>
  <c r="P50" i="7"/>
  <c r="Q50" i="7" s="1"/>
  <c r="O50" i="7"/>
  <c r="P21" i="7"/>
  <c r="Q21" i="7" s="1"/>
  <c r="O21" i="7"/>
  <c r="P70" i="7"/>
  <c r="Q70" i="7" s="1"/>
  <c r="O70" i="7"/>
  <c r="P42" i="7"/>
  <c r="Q42" i="7" s="1"/>
  <c r="O42" i="7"/>
  <c r="P99" i="7"/>
  <c r="Q99" i="7" s="1"/>
  <c r="O99" i="7"/>
  <c r="P200" i="7"/>
  <c r="Q200" i="7" s="1"/>
  <c r="O200" i="7"/>
  <c r="P178" i="7"/>
  <c r="Q178" i="7" s="1"/>
  <c r="O178" i="7"/>
  <c r="P139" i="7"/>
  <c r="Q139" i="7" s="1"/>
  <c r="O139" i="7"/>
  <c r="P173" i="7"/>
  <c r="Q173" i="7" s="1"/>
  <c r="O173" i="7"/>
  <c r="P219" i="7"/>
  <c r="Q219" i="7" s="1"/>
  <c r="O219" i="7"/>
  <c r="P129" i="7"/>
  <c r="Q129" i="7" s="1"/>
  <c r="O129" i="7"/>
  <c r="P106" i="7"/>
  <c r="Q106" i="7" s="1"/>
  <c r="O106" i="7"/>
  <c r="P134" i="7"/>
  <c r="Q134" i="7" s="1"/>
  <c r="O134" i="7"/>
  <c r="P167" i="7"/>
  <c r="Q167" i="7" s="1"/>
  <c r="O167" i="7"/>
  <c r="P286" i="7"/>
  <c r="Q286" i="7" s="1"/>
  <c r="O286" i="7"/>
  <c r="O123" i="7"/>
  <c r="P123" i="7"/>
  <c r="Q123" i="7" s="1"/>
  <c r="O160" i="7"/>
  <c r="P160" i="7"/>
  <c r="Q160" i="7" s="1"/>
  <c r="O184" i="7"/>
  <c r="P184" i="7"/>
  <c r="Q184" i="7" s="1"/>
  <c r="P268" i="7"/>
  <c r="Q268" i="7" s="1"/>
  <c r="O268" i="7"/>
  <c r="O127" i="7"/>
  <c r="P127" i="7"/>
  <c r="Q127" i="7" s="1"/>
  <c r="O148" i="7"/>
  <c r="P148" i="7"/>
  <c r="Q148" i="7" s="1"/>
  <c r="P265" i="7"/>
  <c r="Q265" i="7" s="1"/>
  <c r="O265" i="7"/>
  <c r="P293" i="7"/>
  <c r="Q293" i="7" s="1"/>
  <c r="O293" i="7"/>
  <c r="P436" i="7"/>
  <c r="Q436" i="7" s="1"/>
  <c r="O436" i="7"/>
  <c r="P282" i="7"/>
  <c r="Q282" i="7" s="1"/>
  <c r="O282" i="7"/>
  <c r="P290" i="7"/>
  <c r="Q290" i="7" s="1"/>
  <c r="O290" i="7"/>
  <c r="P346" i="7"/>
  <c r="Q346" i="7" s="1"/>
  <c r="O346" i="7"/>
  <c r="O341" i="7" s="1"/>
  <c r="O226" i="7"/>
  <c r="P226" i="7"/>
  <c r="Q226" i="7" s="1"/>
  <c r="P225" i="7"/>
  <c r="Q225" i="7" s="1"/>
  <c r="O225" i="7"/>
  <c r="P540" i="7"/>
  <c r="O540" i="7"/>
  <c r="Q540" i="7" s="1"/>
  <c r="P357" i="7"/>
  <c r="Q357" i="7" s="1"/>
  <c r="O357" i="7"/>
  <c r="P524" i="7"/>
  <c r="O524" i="7"/>
  <c r="Q524" i="7" s="1"/>
  <c r="P516" i="7"/>
  <c r="O516" i="7"/>
  <c r="Q516" i="7" s="1"/>
  <c r="P405" i="7"/>
  <c r="Q405" i="7" s="1"/>
  <c r="O405" i="7"/>
  <c r="P311" i="7"/>
  <c r="Q311" i="7" s="1"/>
  <c r="O311" i="7"/>
  <c r="P504" i="7"/>
  <c r="O504" i="7"/>
  <c r="Q504" i="7" s="1"/>
  <c r="O310" i="7"/>
  <c r="P310" i="7"/>
  <c r="Q310" i="7" s="1"/>
  <c r="O339" i="7"/>
  <c r="P339" i="7"/>
  <c r="Q339" i="7" s="1"/>
  <c r="O457" i="7"/>
  <c r="P457" i="7"/>
  <c r="Q457" i="7" s="1"/>
  <c r="O489" i="7"/>
  <c r="Q489" i="7" s="1"/>
  <c r="P489" i="7"/>
  <c r="P536" i="7"/>
  <c r="O536" i="7"/>
  <c r="Q536" i="7" s="1"/>
  <c r="P557" i="7"/>
  <c r="O557" i="7"/>
  <c r="Q557" i="7" s="1"/>
  <c r="P588" i="7"/>
  <c r="O588" i="7"/>
  <c r="Q588" i="7" s="1"/>
  <c r="P618" i="7"/>
  <c r="O618" i="7"/>
  <c r="Q618" i="7" s="1"/>
  <c r="P562" i="7"/>
  <c r="O562" i="7"/>
  <c r="Q562" i="7" s="1"/>
  <c r="P585" i="7"/>
  <c r="O585" i="7"/>
  <c r="Q585" i="7" s="1"/>
  <c r="P537" i="7"/>
  <c r="O537" i="7"/>
  <c r="Q537" i="7" s="1"/>
  <c r="P584" i="7"/>
  <c r="O584" i="7"/>
  <c r="Q584" i="7" s="1"/>
  <c r="P554" i="7"/>
  <c r="O554" i="7"/>
  <c r="Q554" i="7" s="1"/>
  <c r="P576" i="7"/>
  <c r="O576" i="7"/>
  <c r="Q576" i="7" s="1"/>
  <c r="P607" i="7"/>
  <c r="O607" i="7"/>
  <c r="Q607" i="7" s="1"/>
  <c r="P592" i="7"/>
  <c r="O592" i="7"/>
  <c r="Q592" i="7" s="1"/>
  <c r="P631" i="7"/>
  <c r="O631" i="7"/>
  <c r="Q631" i="7" s="1"/>
  <c r="P638" i="7"/>
  <c r="O638" i="7"/>
  <c r="Q638" i="7" s="1"/>
  <c r="U72" i="7"/>
  <c r="N72" i="7" s="1"/>
  <c r="N68" i="7"/>
  <c r="P283" i="7"/>
  <c r="Q283" i="7" s="1"/>
  <c r="O283" i="7"/>
  <c r="P587" i="7"/>
  <c r="O587" i="7"/>
  <c r="Q587" i="7" s="1"/>
  <c r="P561" i="7"/>
  <c r="O561" i="7"/>
  <c r="Q561" i="7" s="1"/>
  <c r="P577" i="7"/>
  <c r="O577" i="7"/>
  <c r="Q577" i="7" s="1"/>
  <c r="P555" i="7"/>
  <c r="O555" i="7"/>
  <c r="Q555" i="7" s="1"/>
  <c r="P578" i="7"/>
  <c r="O578" i="7"/>
  <c r="Q578" i="7" s="1"/>
  <c r="P593" i="7"/>
  <c r="O593" i="7"/>
  <c r="Q593" i="7" s="1"/>
  <c r="P643" i="7"/>
  <c r="O643" i="7"/>
  <c r="Q643" i="7" s="1"/>
  <c r="O60" i="7"/>
  <c r="P60" i="7"/>
  <c r="Q60" i="7" s="1"/>
  <c r="P400" i="7"/>
  <c r="Q400" i="7" s="1"/>
  <c r="P145" i="7"/>
  <c r="Q145" i="7" s="1"/>
  <c r="O145" i="7"/>
  <c r="P176" i="7"/>
  <c r="Q176" i="7" s="1"/>
  <c r="O176" i="7"/>
  <c r="P168" i="7"/>
  <c r="Q168" i="7" s="1"/>
  <c r="O168" i="7"/>
  <c r="O161" i="7"/>
  <c r="P161" i="7"/>
  <c r="Q161" i="7" s="1"/>
  <c r="O227" i="7"/>
  <c r="P227" i="7"/>
  <c r="Q227" i="7" s="1"/>
  <c r="P567" i="7"/>
  <c r="O567" i="7"/>
  <c r="Q567" i="7" s="1"/>
  <c r="O316" i="7"/>
  <c r="P316" i="7"/>
  <c r="Q316" i="7" s="1"/>
  <c r="O493" i="7"/>
  <c r="Q493" i="7" s="1"/>
  <c r="P493" i="7"/>
  <c r="P69" i="7"/>
  <c r="Q69" i="7" s="1"/>
  <c r="O69" i="7"/>
  <c r="P93" i="7"/>
  <c r="Q93" i="7" s="1"/>
  <c r="O93" i="7"/>
  <c r="P220" i="7"/>
  <c r="Q220" i="7" s="1"/>
  <c r="O220" i="7"/>
  <c r="P20" i="7"/>
  <c r="Q20" i="7" s="1"/>
  <c r="O20" i="7"/>
  <c r="P172" i="7"/>
  <c r="Q172" i="7" s="1"/>
  <c r="O172" i="7"/>
  <c r="P224" i="7"/>
  <c r="Q224" i="7" s="1"/>
  <c r="O224" i="7"/>
  <c r="P59" i="7"/>
  <c r="Q59" i="7" s="1"/>
  <c r="O59" i="7"/>
  <c r="P112" i="7"/>
  <c r="Q112" i="7" s="1"/>
  <c r="O112" i="7"/>
  <c r="O110" i="7" s="1"/>
  <c r="P147" i="7"/>
  <c r="Q147" i="7" s="1"/>
  <c r="O147" i="7"/>
  <c r="P180" i="7"/>
  <c r="Q180" i="7" s="1"/>
  <c r="O180" i="7"/>
  <c r="P138" i="7"/>
  <c r="Q138" i="7" s="1"/>
  <c r="O138" i="7"/>
  <c r="P207" i="7"/>
  <c r="Q207" i="7" s="1"/>
  <c r="O207" i="7"/>
  <c r="P255" i="7"/>
  <c r="Q255" i="7" s="1"/>
  <c r="O255" i="7"/>
  <c r="P133" i="7"/>
  <c r="Q133" i="7" s="1"/>
  <c r="O133" i="7"/>
  <c r="P198" i="7"/>
  <c r="Q198" i="7" s="1"/>
  <c r="O198" i="7"/>
  <c r="P288" i="7"/>
  <c r="Q288" i="7" s="1"/>
  <c r="O288" i="7"/>
  <c r="P206" i="7"/>
  <c r="Q206" i="7" s="1"/>
  <c r="O206" i="7"/>
  <c r="P117" i="7"/>
  <c r="Q117" i="7" s="1"/>
  <c r="O117" i="7"/>
  <c r="O105" i="7"/>
  <c r="P105" i="7"/>
  <c r="Q105" i="7" s="1"/>
  <c r="O163" i="7"/>
  <c r="P163" i="7"/>
  <c r="Q163" i="7" s="1"/>
  <c r="O187" i="7"/>
  <c r="P187" i="7"/>
  <c r="Q187" i="7" s="1"/>
  <c r="O309" i="7"/>
  <c r="P309" i="7"/>
  <c r="Q309" i="7" s="1"/>
  <c r="O131" i="7"/>
  <c r="P131" i="7"/>
  <c r="Q131" i="7" s="1"/>
  <c r="O202" i="7"/>
  <c r="P202" i="7"/>
  <c r="Q202" i="7" s="1"/>
  <c r="P240" i="7"/>
  <c r="Q240" i="7" s="1"/>
  <c r="O240" i="7"/>
  <c r="P232" i="7"/>
  <c r="Q232" i="7" s="1"/>
  <c r="O232" i="7"/>
  <c r="P234" i="7"/>
  <c r="Q234" i="7" s="1"/>
  <c r="O234" i="7"/>
  <c r="P263" i="7"/>
  <c r="Q263" i="7" s="1"/>
  <c r="O263" i="7"/>
  <c r="P291" i="7"/>
  <c r="Q291" i="7" s="1"/>
  <c r="O291" i="7"/>
  <c r="O229" i="7"/>
  <c r="P229" i="7"/>
  <c r="Q229" i="7" s="1"/>
  <c r="O258" i="7"/>
  <c r="P258" i="7"/>
  <c r="Q258" i="7" s="1"/>
  <c r="P360" i="7"/>
  <c r="Q360" i="7" s="1"/>
  <c r="O360" i="7"/>
  <c r="P522" i="7"/>
  <c r="O522" i="7"/>
  <c r="Q522" i="7" s="1"/>
  <c r="P328" i="7"/>
  <c r="Q328" i="7" s="1"/>
  <c r="O328" i="7"/>
  <c r="P372" i="7"/>
  <c r="Q372" i="7" s="1"/>
  <c r="O372" i="7"/>
  <c r="P570" i="7"/>
  <c r="O570" i="7"/>
  <c r="Q570" i="7" s="1"/>
  <c r="P356" i="7"/>
  <c r="Q356" i="7" s="1"/>
  <c r="O356" i="7"/>
  <c r="P354" i="7"/>
  <c r="Q354" i="7" s="1"/>
  <c r="O354" i="7"/>
  <c r="O317" i="7"/>
  <c r="P317" i="7"/>
  <c r="Q317" i="7" s="1"/>
  <c r="O325" i="7"/>
  <c r="P325" i="7"/>
  <c r="Q325" i="7" s="1"/>
  <c r="P598" i="7"/>
  <c r="O598" i="7"/>
  <c r="Q598" i="7" s="1"/>
  <c r="P564" i="7"/>
  <c r="O564" i="7"/>
  <c r="Q564" i="7" s="1"/>
  <c r="P597" i="7"/>
  <c r="O597" i="7"/>
  <c r="Q597" i="7" s="1"/>
  <c r="P527" i="7"/>
  <c r="O527" i="7"/>
  <c r="Q527" i="7" s="1"/>
  <c r="P579" i="7"/>
  <c r="O579" i="7"/>
  <c r="Q579" i="7" s="1"/>
  <c r="P634" i="7"/>
  <c r="O634" i="7"/>
  <c r="Q634" i="7" s="1"/>
  <c r="P580" i="7"/>
  <c r="O580" i="7"/>
  <c r="Q580" i="7" s="1"/>
  <c r="O595" i="7"/>
  <c r="Q595" i="7" s="1"/>
  <c r="P595" i="7"/>
  <c r="O629" i="7"/>
  <c r="Q629" i="7" s="1"/>
  <c r="P629" i="7"/>
  <c r="P568" i="7"/>
  <c r="O568" i="7"/>
  <c r="Q568" i="7" s="1"/>
  <c r="P637" i="7"/>
  <c r="O637" i="7"/>
  <c r="Q637" i="7" s="1"/>
  <c r="P645" i="7"/>
  <c r="O645" i="7"/>
  <c r="Q645" i="7" s="1"/>
  <c r="Q129" i="6"/>
  <c r="O128" i="6"/>
  <c r="Q768" i="6"/>
  <c r="O766" i="6"/>
  <c r="P61" i="7"/>
  <c r="Q61" i="7" s="1"/>
  <c r="O61" i="7"/>
  <c r="P120" i="7"/>
  <c r="Q120" i="7" s="1"/>
  <c r="O120" i="7"/>
  <c r="P218" i="7"/>
  <c r="Q218" i="7" s="1"/>
  <c r="O218" i="7"/>
  <c r="O186" i="7"/>
  <c r="P186" i="7"/>
  <c r="Q186" i="7" s="1"/>
  <c r="P294" i="7"/>
  <c r="Q294" i="7" s="1"/>
  <c r="O294" i="7"/>
  <c r="P261" i="7"/>
  <c r="Q261" i="7" s="1"/>
  <c r="O261" i="7"/>
  <c r="P128" i="7"/>
  <c r="Q128" i="7" s="1"/>
  <c r="O128" i="7"/>
  <c r="Q133" i="6"/>
  <c r="O131" i="6"/>
  <c r="P90" i="7"/>
  <c r="Q90" i="7" s="1"/>
  <c r="O90" i="7"/>
  <c r="P84" i="7"/>
  <c r="Q84" i="7" s="1"/>
  <c r="O84" i="7"/>
  <c r="P65" i="7"/>
  <c r="Q65" i="7" s="1"/>
  <c r="O65" i="7"/>
  <c r="P83" i="7"/>
  <c r="Q83" i="7" s="1"/>
  <c r="O83" i="7"/>
  <c r="P52" i="7"/>
  <c r="Q52" i="7" s="1"/>
  <c r="O52" i="7"/>
  <c r="P44" i="7"/>
  <c r="Q44" i="7" s="1"/>
  <c r="O44" i="7"/>
  <c r="P94" i="7"/>
  <c r="Q94" i="7" s="1"/>
  <c r="O94" i="7"/>
  <c r="P97" i="7"/>
  <c r="Q97" i="7" s="1"/>
  <c r="O97" i="7"/>
  <c r="P24" i="7"/>
  <c r="Q24" i="7" s="1"/>
  <c r="O24" i="7"/>
  <c r="P37" i="7"/>
  <c r="Q37" i="7" s="1"/>
  <c r="O37" i="7"/>
  <c r="P85" i="7"/>
  <c r="Q85" i="7" s="1"/>
  <c r="O85" i="7"/>
  <c r="P114" i="7"/>
  <c r="Q114" i="7" s="1"/>
  <c r="O114" i="7"/>
  <c r="P182" i="7"/>
  <c r="Q182" i="7" s="1"/>
  <c r="O182" i="7"/>
  <c r="P191" i="7"/>
  <c r="Q191" i="7" s="1"/>
  <c r="O191" i="7"/>
  <c r="P279" i="7"/>
  <c r="Q279" i="7" s="1"/>
  <c r="O279" i="7"/>
  <c r="P304" i="7"/>
  <c r="Q304" i="7" s="1"/>
  <c r="O304" i="7"/>
  <c r="P151" i="7"/>
  <c r="Q151" i="7" s="1"/>
  <c r="O151" i="7"/>
  <c r="P209" i="7"/>
  <c r="Q209" i="7" s="1"/>
  <c r="O209" i="7"/>
  <c r="P124" i="7"/>
  <c r="Q124" i="7" s="1"/>
  <c r="O124" i="7"/>
  <c r="O107" i="7"/>
  <c r="P107" i="7"/>
  <c r="Q107" i="7" s="1"/>
  <c r="O164" i="7"/>
  <c r="P164" i="7"/>
  <c r="Q164" i="7" s="1"/>
  <c r="P359" i="7"/>
  <c r="Q359" i="7" s="1"/>
  <c r="O359" i="7"/>
  <c r="P233" i="7"/>
  <c r="Q233" i="7" s="1"/>
  <c r="O233" i="7"/>
  <c r="P292" i="7"/>
  <c r="Q292" i="7" s="1"/>
  <c r="O292" i="7"/>
  <c r="P237" i="7"/>
  <c r="Q237" i="7" s="1"/>
  <c r="O237" i="7"/>
  <c r="P296" i="7"/>
  <c r="Q296" i="7" s="1"/>
  <c r="O296" i="7"/>
  <c r="P260" i="7"/>
  <c r="Q260" i="7" s="1"/>
  <c r="O260" i="7"/>
  <c r="P306" i="7"/>
  <c r="Q306" i="7" s="1"/>
  <c r="O306" i="7"/>
  <c r="O289" i="7"/>
  <c r="P289" i="7"/>
  <c r="Q289" i="7" s="1"/>
  <c r="P243" i="7"/>
  <c r="Q243" i="7" s="1"/>
  <c r="O243" i="7"/>
  <c r="P599" i="7"/>
  <c r="O599" i="7"/>
  <c r="Q599" i="7" s="1"/>
  <c r="P321" i="7"/>
  <c r="Q321" i="7" s="1"/>
  <c r="O321" i="7"/>
  <c r="P422" i="7"/>
  <c r="Q422" i="7" s="1"/>
  <c r="O422" i="7"/>
  <c r="P313" i="7"/>
  <c r="Q313" i="7" s="1"/>
  <c r="O313" i="7"/>
  <c r="P320" i="7"/>
  <c r="Q320" i="7" s="1"/>
  <c r="O320" i="7"/>
  <c r="P550" i="7"/>
  <c r="O550" i="7"/>
  <c r="Q550" i="7" s="1"/>
  <c r="O319" i="7"/>
  <c r="P319" i="7"/>
  <c r="Q319" i="7" s="1"/>
  <c r="O353" i="7"/>
  <c r="P353" i="7"/>
  <c r="Q353" i="7" s="1"/>
  <c r="O503" i="7"/>
  <c r="Q503" i="7" s="1"/>
  <c r="P503" i="7"/>
  <c r="O337" i="7"/>
  <c r="P337" i="7"/>
  <c r="Q337" i="7" s="1"/>
  <c r="O501" i="7"/>
  <c r="Q501" i="7" s="1"/>
  <c r="P501" i="7"/>
  <c r="P565" i="7"/>
  <c r="O565" i="7"/>
  <c r="Q565" i="7" s="1"/>
  <c r="P566" i="7"/>
  <c r="O566" i="7"/>
  <c r="Q566" i="7" s="1"/>
  <c r="P613" i="7"/>
  <c r="O613" i="7"/>
  <c r="Q613" i="7" s="1"/>
  <c r="P546" i="7"/>
  <c r="O546" i="7"/>
  <c r="Q546" i="7" s="1"/>
  <c r="P603" i="7"/>
  <c r="O603" i="7"/>
  <c r="Q603" i="7" s="1"/>
  <c r="P581" i="7"/>
  <c r="O581" i="7"/>
  <c r="Q581" i="7" s="1"/>
  <c r="P560" i="7"/>
  <c r="O560" i="7"/>
  <c r="Q560" i="7" s="1"/>
  <c r="P653" i="7"/>
  <c r="O653" i="7"/>
  <c r="Q653" i="7" s="1"/>
  <c r="P641" i="7"/>
  <c r="O641" i="7"/>
  <c r="Q641" i="7" s="1"/>
  <c r="P650" i="7"/>
  <c r="O650" i="7"/>
  <c r="Q650" i="7" s="1"/>
  <c r="P31" i="7"/>
  <c r="Q31" i="7" s="1"/>
  <c r="P72" i="7" l="1"/>
  <c r="Q72" i="7" s="1"/>
  <c r="O72" i="7"/>
  <c r="P63" i="13"/>
  <c r="Q63" i="13" s="1"/>
  <c r="O63" i="13"/>
  <c r="P64" i="13"/>
  <c r="Q64" i="13" s="1"/>
  <c r="O64" i="13"/>
  <c r="P46" i="13"/>
  <c r="Q46" i="13" s="1"/>
  <c r="O46" i="13"/>
  <c r="P62" i="13"/>
  <c r="Q62" i="13" s="1"/>
  <c r="O62" i="13"/>
  <c r="P24" i="13"/>
  <c r="Q24" i="13" s="1"/>
  <c r="O24" i="13"/>
  <c r="Q690" i="6"/>
  <c r="O11" i="6"/>
  <c r="Q11" i="6" s="1"/>
  <c r="Q110" i="7"/>
  <c r="O9" i="7"/>
  <c r="Q9" i="7" s="1"/>
  <c r="Q606" i="7"/>
  <c r="O604" i="7"/>
  <c r="P43" i="13"/>
  <c r="Q43" i="13" s="1"/>
  <c r="O43" i="13"/>
  <c r="P18" i="13"/>
  <c r="Q18" i="13" s="1"/>
  <c r="O18" i="13"/>
  <c r="P13" i="13"/>
  <c r="Q13" i="13" s="1"/>
  <c r="O13" i="13"/>
  <c r="O11" i="13" s="1"/>
  <c r="P30" i="13"/>
  <c r="Q30" i="13" s="1"/>
  <c r="O30" i="13"/>
  <c r="P45" i="13"/>
  <c r="Q45" i="13" s="1"/>
  <c r="O45" i="13"/>
  <c r="P61" i="13"/>
  <c r="Q61" i="13" s="1"/>
  <c r="O61" i="13"/>
  <c r="O23" i="13"/>
  <c r="P23" i="13"/>
  <c r="Q23" i="13" s="1"/>
  <c r="O40" i="13"/>
  <c r="P40" i="13"/>
  <c r="Q40" i="13" s="1"/>
  <c r="O56" i="13"/>
  <c r="P56" i="13"/>
  <c r="Q56" i="13" s="1"/>
  <c r="Q497" i="7"/>
  <c r="O495" i="7"/>
  <c r="Q766" i="6"/>
  <c r="O12" i="6"/>
  <c r="Q12" i="6" s="1"/>
  <c r="P59" i="13"/>
  <c r="Q59" i="13" s="1"/>
  <c r="O59" i="13"/>
  <c r="P50" i="13"/>
  <c r="Q50" i="13" s="1"/>
  <c r="O50" i="13"/>
  <c r="N162" i="14"/>
  <c r="N131" i="14"/>
  <c r="L130" i="14"/>
  <c r="M130" i="14" s="1"/>
  <c r="L104" i="14"/>
  <c r="M104" i="14" s="1"/>
  <c r="N101" i="14"/>
  <c r="L100" i="14"/>
  <c r="M100" i="14" s="1"/>
  <c r="N96" i="14"/>
  <c r="N95" i="14"/>
  <c r="N94" i="14"/>
  <c r="N89" i="14"/>
  <c r="L88" i="14"/>
  <c r="M88" i="14" s="1"/>
  <c r="N85" i="14"/>
  <c r="L84" i="14"/>
  <c r="M84" i="14" s="1"/>
  <c r="N81" i="14"/>
  <c r="L80" i="14"/>
  <c r="M80" i="14" s="1"/>
  <c r="N77" i="14"/>
  <c r="L76" i="14"/>
  <c r="M76" i="14" s="1"/>
  <c r="N71" i="14"/>
  <c r="L70" i="14"/>
  <c r="M70" i="14" s="1"/>
  <c r="L69" i="14"/>
  <c r="M69" i="14" s="1"/>
  <c r="L68" i="14"/>
  <c r="M68" i="14" s="1"/>
  <c r="N64" i="14"/>
  <c r="N159" i="14"/>
  <c r="L158" i="14"/>
  <c r="M158" i="14" s="1"/>
  <c r="L157" i="14"/>
  <c r="M157" i="14" s="1"/>
  <c r="L156" i="14"/>
  <c r="M156" i="14" s="1"/>
  <c r="N153" i="14"/>
  <c r="L152" i="14"/>
  <c r="M152" i="14" s="1"/>
  <c r="N145" i="14"/>
  <c r="N143" i="14"/>
  <c r="L142" i="14"/>
  <c r="M142" i="14" s="1"/>
  <c r="N139" i="14"/>
  <c r="L138" i="14"/>
  <c r="M138" i="14" s="1"/>
  <c r="N127" i="14"/>
  <c r="L126" i="14"/>
  <c r="M126" i="14" s="1"/>
  <c r="N122" i="14"/>
  <c r="L121" i="14"/>
  <c r="M121" i="14" s="1"/>
  <c r="N118" i="14"/>
  <c r="L117" i="14"/>
  <c r="M117" i="14" s="1"/>
  <c r="N114" i="14"/>
  <c r="L113" i="14"/>
  <c r="M113" i="14" s="1"/>
  <c r="N110" i="14"/>
  <c r="L109" i="14"/>
  <c r="M109" i="14" s="1"/>
  <c r="N59" i="14"/>
  <c r="L58" i="14"/>
  <c r="M58" i="14" s="1"/>
  <c r="N55" i="14"/>
  <c r="L54" i="14"/>
  <c r="M54" i="14" s="1"/>
  <c r="N51" i="14"/>
  <c r="L50" i="14"/>
  <c r="M50" i="14" s="1"/>
  <c r="N47" i="14"/>
  <c r="L46" i="14"/>
  <c r="M46" i="14" s="1"/>
  <c r="N43" i="14"/>
  <c r="L42" i="14"/>
  <c r="M42" i="14" s="1"/>
  <c r="N39" i="14"/>
  <c r="L38" i="14"/>
  <c r="M38" i="14" s="1"/>
  <c r="L162" i="14"/>
  <c r="M162" i="14" s="1"/>
  <c r="M161" i="14" s="1"/>
  <c r="M13" i="14" s="1"/>
  <c r="N146" i="14"/>
  <c r="N144" i="14"/>
  <c r="N132" i="14"/>
  <c r="L131" i="14"/>
  <c r="M131" i="14" s="1"/>
  <c r="N102" i="14"/>
  <c r="L101" i="14"/>
  <c r="M101" i="14" s="1"/>
  <c r="N97" i="14"/>
  <c r="L96" i="14"/>
  <c r="M96" i="14" s="1"/>
  <c r="L95" i="14"/>
  <c r="M95" i="14" s="1"/>
  <c r="L94" i="14"/>
  <c r="M94" i="14" s="1"/>
  <c r="N90" i="14"/>
  <c r="L89" i="14"/>
  <c r="M89" i="14" s="1"/>
  <c r="N86" i="14"/>
  <c r="L85" i="14"/>
  <c r="M85" i="14" s="1"/>
  <c r="N82" i="14"/>
  <c r="L81" i="14"/>
  <c r="M81" i="14" s="1"/>
  <c r="N78" i="14"/>
  <c r="L77" i="14"/>
  <c r="M77" i="14" s="1"/>
  <c r="N72" i="14"/>
  <c r="L71" i="14"/>
  <c r="M71" i="14" s="1"/>
  <c r="N65" i="14"/>
  <c r="L64" i="14"/>
  <c r="M64" i="14" s="1"/>
  <c r="M61" i="14" s="1"/>
  <c r="M9" i="14" s="1"/>
  <c r="L159" i="14"/>
  <c r="M159" i="14" s="1"/>
  <c r="N154" i="14"/>
  <c r="L153" i="14"/>
  <c r="M153" i="14" s="1"/>
  <c r="N150" i="14"/>
  <c r="L145" i="14"/>
  <c r="M145" i="14" s="1"/>
  <c r="L143" i="14"/>
  <c r="M143" i="14" s="1"/>
  <c r="N140" i="14"/>
  <c r="L139" i="14"/>
  <c r="M139" i="14" s="1"/>
  <c r="N136" i="14"/>
  <c r="N128" i="14"/>
  <c r="L127" i="14"/>
  <c r="M127" i="14" s="1"/>
  <c r="N123" i="14"/>
  <c r="L122" i="14"/>
  <c r="M122" i="14" s="1"/>
  <c r="N119" i="14"/>
  <c r="L118" i="14"/>
  <c r="M118" i="14" s="1"/>
  <c r="N115" i="14"/>
  <c r="L114" i="14"/>
  <c r="M114" i="14" s="1"/>
  <c r="N111" i="14"/>
  <c r="L110" i="14"/>
  <c r="M110" i="14" s="1"/>
  <c r="L59" i="14"/>
  <c r="M59" i="14" s="1"/>
  <c r="N56" i="14"/>
  <c r="L55" i="14"/>
  <c r="M55" i="14" s="1"/>
  <c r="N52" i="14"/>
  <c r="L51" i="14"/>
  <c r="M51" i="14" s="1"/>
  <c r="N48" i="14"/>
  <c r="L47" i="14"/>
  <c r="M47" i="14" s="1"/>
  <c r="N44" i="14"/>
  <c r="L43" i="14"/>
  <c r="M43" i="14" s="1"/>
  <c r="N40" i="14"/>
  <c r="L39" i="14"/>
  <c r="M39" i="14" s="1"/>
  <c r="N36" i="14"/>
  <c r="N147" i="14"/>
  <c r="L146" i="14"/>
  <c r="M146" i="14" s="1"/>
  <c r="L144" i="14"/>
  <c r="M144" i="14" s="1"/>
  <c r="N133" i="14"/>
  <c r="L132" i="14"/>
  <c r="M132" i="14" s="1"/>
  <c r="N129" i="14"/>
  <c r="N103" i="14"/>
  <c r="L102" i="14"/>
  <c r="M102" i="14" s="1"/>
  <c r="N99" i="14"/>
  <c r="N98" i="14"/>
  <c r="L97" i="14"/>
  <c r="M97" i="14" s="1"/>
  <c r="L90" i="14"/>
  <c r="M90" i="14" s="1"/>
  <c r="N87" i="14"/>
  <c r="L86" i="14"/>
  <c r="M86" i="14" s="1"/>
  <c r="N83" i="14"/>
  <c r="L82" i="14"/>
  <c r="M82" i="14" s="1"/>
  <c r="N79" i="14"/>
  <c r="L78" i="14"/>
  <c r="M78" i="14" s="1"/>
  <c r="N73" i="14"/>
  <c r="L72" i="14"/>
  <c r="M72" i="14" s="1"/>
  <c r="N66" i="14"/>
  <c r="L65" i="14"/>
  <c r="M65" i="14" s="1"/>
  <c r="N155" i="14"/>
  <c r="L154" i="14"/>
  <c r="M154" i="14" s="1"/>
  <c r="N151" i="14"/>
  <c r="L150" i="14"/>
  <c r="M150" i="14" s="1"/>
  <c r="M149" i="14" s="1"/>
  <c r="M12" i="14" s="1"/>
  <c r="N141" i="14"/>
  <c r="L140" i="14"/>
  <c r="M140" i="14" s="1"/>
  <c r="N137" i="14"/>
  <c r="L136" i="14"/>
  <c r="M136" i="14" s="1"/>
  <c r="M135" i="14" s="1"/>
  <c r="M11" i="14" s="1"/>
  <c r="L128" i="14"/>
  <c r="M128" i="14" s="1"/>
  <c r="N125" i="14"/>
  <c r="N124" i="14"/>
  <c r="L123" i="14"/>
  <c r="M123" i="14" s="1"/>
  <c r="N120" i="14"/>
  <c r="L119" i="14"/>
  <c r="M119" i="14" s="1"/>
  <c r="N116" i="14"/>
  <c r="L115" i="14"/>
  <c r="M115" i="14" s="1"/>
  <c r="N112" i="14"/>
  <c r="L111" i="14"/>
  <c r="M111" i="14" s="1"/>
  <c r="N108" i="14"/>
  <c r="N57" i="14"/>
  <c r="L56" i="14"/>
  <c r="M56" i="14" s="1"/>
  <c r="N53" i="14"/>
  <c r="L52" i="14"/>
  <c r="M52" i="14" s="1"/>
  <c r="N49" i="14"/>
  <c r="L48" i="14"/>
  <c r="M48" i="14" s="1"/>
  <c r="N45" i="14"/>
  <c r="L44" i="14"/>
  <c r="M44" i="14" s="1"/>
  <c r="N41" i="14"/>
  <c r="L40" i="14"/>
  <c r="M40" i="14" s="1"/>
  <c r="N37" i="14"/>
  <c r="L147" i="14"/>
  <c r="M147" i="14" s="1"/>
  <c r="L133" i="14"/>
  <c r="M133" i="14" s="1"/>
  <c r="N130" i="14"/>
  <c r="L129" i="14"/>
  <c r="M129" i="14" s="1"/>
  <c r="N104" i="14"/>
  <c r="L103" i="14"/>
  <c r="M103" i="14" s="1"/>
  <c r="N100" i="14"/>
  <c r="L99" i="14"/>
  <c r="M99" i="14" s="1"/>
  <c r="L98" i="14"/>
  <c r="M98" i="14" s="1"/>
  <c r="N91" i="14"/>
  <c r="N88" i="14"/>
  <c r="L87" i="14"/>
  <c r="M87" i="14" s="1"/>
  <c r="N84" i="14"/>
  <c r="L83" i="14"/>
  <c r="M83" i="14" s="1"/>
  <c r="N80" i="14"/>
  <c r="L79" i="14"/>
  <c r="M79" i="14" s="1"/>
  <c r="N76" i="14"/>
  <c r="L73" i="14"/>
  <c r="M73" i="14" s="1"/>
  <c r="N70" i="14"/>
  <c r="N69" i="14"/>
  <c r="N68" i="14"/>
  <c r="L66" i="14"/>
  <c r="M66" i="14" s="1"/>
  <c r="N152" i="14"/>
  <c r="L137" i="14"/>
  <c r="M137" i="14" s="1"/>
  <c r="L125" i="14"/>
  <c r="M125" i="14" s="1"/>
  <c r="N117" i="14"/>
  <c r="L45" i="14"/>
  <c r="M45" i="14" s="1"/>
  <c r="L36" i="14"/>
  <c r="M36" i="14" s="1"/>
  <c r="N33" i="14"/>
  <c r="L32" i="14"/>
  <c r="M32" i="14" s="1"/>
  <c r="N29" i="14"/>
  <c r="L28" i="14"/>
  <c r="M28" i="14" s="1"/>
  <c r="N25" i="14"/>
  <c r="L24" i="14"/>
  <c r="M24" i="14" s="1"/>
  <c r="N20" i="14"/>
  <c r="L19" i="14"/>
  <c r="M19" i="14" s="1"/>
  <c r="L151" i="14"/>
  <c r="M151" i="14" s="1"/>
  <c r="L116" i="14"/>
  <c r="M116" i="14" s="1"/>
  <c r="N54" i="14"/>
  <c r="N157" i="14"/>
  <c r="L53" i="14"/>
  <c r="M53" i="14" s="1"/>
  <c r="N42" i="14"/>
  <c r="N34" i="14"/>
  <c r="L33" i="14"/>
  <c r="M33" i="14" s="1"/>
  <c r="N30" i="14"/>
  <c r="L29" i="14"/>
  <c r="M29" i="14" s="1"/>
  <c r="N26" i="14"/>
  <c r="L25" i="14"/>
  <c r="M25" i="14" s="1"/>
  <c r="N21" i="14"/>
  <c r="L20" i="14"/>
  <c r="M20" i="14" s="1"/>
  <c r="N17" i="14"/>
  <c r="L124" i="14"/>
  <c r="M124" i="14" s="1"/>
  <c r="N113" i="14"/>
  <c r="L41" i="14"/>
  <c r="M41" i="14" s="1"/>
  <c r="N142" i="14"/>
  <c r="L112" i="14"/>
  <c r="M112" i="14" s="1"/>
  <c r="N50" i="14"/>
  <c r="N35" i="14"/>
  <c r="L34" i="14"/>
  <c r="M34" i="14" s="1"/>
  <c r="N31" i="14"/>
  <c r="L30" i="14"/>
  <c r="M30" i="14" s="1"/>
  <c r="N27" i="14"/>
  <c r="L26" i="14"/>
  <c r="M26" i="14" s="1"/>
  <c r="N23" i="14"/>
  <c r="L21" i="14"/>
  <c r="M21" i="14" s="1"/>
  <c r="N18" i="14"/>
  <c r="L17" i="14"/>
  <c r="M17" i="14" s="1"/>
  <c r="M15" i="14" s="1"/>
  <c r="M8" i="14" s="1"/>
  <c r="N156" i="14"/>
  <c r="L141" i="14"/>
  <c r="M141" i="14" s="1"/>
  <c r="N121" i="14"/>
  <c r="L49" i="14"/>
  <c r="M49" i="14" s="1"/>
  <c r="N38" i="14"/>
  <c r="N158" i="14"/>
  <c r="N138" i="14"/>
  <c r="N126" i="14"/>
  <c r="L108" i="14"/>
  <c r="M108" i="14" s="1"/>
  <c r="M106" i="14" s="1"/>
  <c r="M10" i="14" s="1"/>
  <c r="L57" i="14"/>
  <c r="M57" i="14" s="1"/>
  <c r="N46" i="14"/>
  <c r="L23" i="14"/>
  <c r="M23" i="14" s="1"/>
  <c r="N32" i="14"/>
  <c r="L155" i="14"/>
  <c r="M155" i="14" s="1"/>
  <c r="L31" i="14"/>
  <c r="M31" i="14" s="1"/>
  <c r="N19" i="14"/>
  <c r="L18" i="14"/>
  <c r="M18" i="14" s="1"/>
  <c r="N58" i="14"/>
  <c r="N28" i="14"/>
  <c r="L120" i="14"/>
  <c r="M120" i="14" s="1"/>
  <c r="L27" i="14"/>
  <c r="M27" i="14" s="1"/>
  <c r="N109" i="14"/>
  <c r="L37" i="14"/>
  <c r="M37" i="14" s="1"/>
  <c r="L35" i="14"/>
  <c r="M35" i="14" s="1"/>
  <c r="N24" i="14"/>
  <c r="P29" i="13"/>
  <c r="Q29" i="13" s="1"/>
  <c r="O29" i="13"/>
  <c r="O7" i="7"/>
  <c r="Q8" i="7"/>
  <c r="Q7" i="7" s="1"/>
  <c r="P39" i="13"/>
  <c r="Q39" i="13" s="1"/>
  <c r="O39" i="13"/>
  <c r="P55" i="13"/>
  <c r="Q55" i="13" s="1"/>
  <c r="O55" i="13"/>
  <c r="P22" i="13"/>
  <c r="Q22" i="13" s="1"/>
  <c r="O22" i="13"/>
  <c r="P17" i="13"/>
  <c r="Q17" i="13" s="1"/>
  <c r="O17" i="13"/>
  <c r="P28" i="13"/>
  <c r="Q28" i="13" s="1"/>
  <c r="O28" i="13"/>
  <c r="P49" i="13"/>
  <c r="Q49" i="13" s="1"/>
  <c r="O49" i="13"/>
  <c r="P66" i="13"/>
  <c r="Q66" i="13" s="1"/>
  <c r="O66" i="13"/>
  <c r="O27" i="13"/>
  <c r="P27" i="13"/>
  <c r="Q27" i="13" s="1"/>
  <c r="O44" i="13"/>
  <c r="P44" i="13"/>
  <c r="Q44" i="13" s="1"/>
  <c r="O60" i="13"/>
  <c r="P60" i="13"/>
  <c r="Q60" i="13" s="1"/>
  <c r="Q128" i="6"/>
  <c r="O9" i="6"/>
  <c r="Q9" i="6" s="1"/>
  <c r="Q18" i="6"/>
  <c r="O8" i="6"/>
  <c r="Q1359" i="6"/>
  <c r="Q15" i="6" s="1"/>
  <c r="O15" i="6"/>
  <c r="P35" i="13"/>
  <c r="Q35" i="13" s="1"/>
  <c r="O35" i="13"/>
  <c r="O33" i="13" s="1"/>
  <c r="P38" i="13"/>
  <c r="Q38" i="13" s="1"/>
  <c r="O38" i="13"/>
  <c r="P54" i="13"/>
  <c r="Q54" i="13" s="1"/>
  <c r="O54" i="13"/>
  <c r="P16" i="13"/>
  <c r="Q16" i="13" s="1"/>
  <c r="O16" i="13"/>
  <c r="Q1316" i="6"/>
  <c r="O14" i="6"/>
  <c r="Q14" i="6" s="1"/>
  <c r="P45" i="7"/>
  <c r="Q45" i="7" s="1"/>
  <c r="O45" i="7"/>
  <c r="Q131" i="6"/>
  <c r="O10" i="6"/>
  <c r="Q10" i="6" s="1"/>
  <c r="P51" i="13"/>
  <c r="Q51" i="13" s="1"/>
  <c r="O51" i="13"/>
  <c r="P26" i="13"/>
  <c r="Q26" i="13" s="1"/>
  <c r="O26" i="13"/>
  <c r="P21" i="13"/>
  <c r="Q21" i="13" s="1"/>
  <c r="O21" i="13"/>
  <c r="P37" i="13"/>
  <c r="Q37" i="13" s="1"/>
  <c r="O37" i="13"/>
  <c r="P53" i="13"/>
  <c r="Q53" i="13" s="1"/>
  <c r="O53" i="13"/>
  <c r="O15" i="13"/>
  <c r="P15" i="13"/>
  <c r="Q15" i="13" s="1"/>
  <c r="O48" i="13"/>
  <c r="P48" i="13"/>
  <c r="Q48" i="13" s="1"/>
  <c r="O65" i="13"/>
  <c r="P65" i="13"/>
  <c r="Q65" i="13" s="1"/>
  <c r="P41" i="7"/>
  <c r="Q41" i="7" s="1"/>
  <c r="O41" i="7"/>
  <c r="Q1364" i="6"/>
  <c r="O16" i="6"/>
  <c r="Q16" i="6" s="1"/>
  <c r="P42" i="13"/>
  <c r="Q42" i="13" s="1"/>
  <c r="O42" i="13"/>
  <c r="P58" i="13"/>
  <c r="Q58" i="13" s="1"/>
  <c r="O58" i="13"/>
  <c r="P20" i="13"/>
  <c r="Q20" i="13" s="1"/>
  <c r="O20" i="13"/>
  <c r="P68" i="7"/>
  <c r="Q68" i="7" s="1"/>
  <c r="O68" i="7"/>
  <c r="Q341" i="7"/>
  <c r="O10" i="7"/>
  <c r="Q10" i="7" s="1"/>
  <c r="Q1307" i="6"/>
  <c r="Q13" i="6" s="1"/>
  <c r="O13" i="6"/>
  <c r="P47" i="13"/>
  <c r="Q47" i="13" s="1"/>
  <c r="O47" i="13"/>
  <c r="P14" i="13"/>
  <c r="Q14" i="13" s="1"/>
  <c r="O14" i="13"/>
  <c r="P31" i="13"/>
  <c r="Q31" i="13" s="1"/>
  <c r="O31" i="13"/>
  <c r="P25" i="13"/>
  <c r="Q25" i="13" s="1"/>
  <c r="O25" i="13"/>
  <c r="P41" i="13"/>
  <c r="Q41" i="13" s="1"/>
  <c r="O41" i="13"/>
  <c r="P57" i="13"/>
  <c r="Q57" i="13" s="1"/>
  <c r="O57" i="13"/>
  <c r="O19" i="13"/>
  <c r="P19" i="13"/>
  <c r="Q19" i="13" s="1"/>
  <c r="O36" i="13"/>
  <c r="P36" i="13"/>
  <c r="Q36" i="13" s="1"/>
  <c r="O52" i="13"/>
  <c r="P52" i="13"/>
  <c r="Q52" i="13" s="1"/>
  <c r="P24" i="14" l="1"/>
  <c r="Q24" i="14" s="1"/>
  <c r="O24" i="14"/>
  <c r="P156" i="14"/>
  <c r="Q156" i="14" s="1"/>
  <c r="O156" i="14"/>
  <c r="P31" i="14"/>
  <c r="Q31" i="14" s="1"/>
  <c r="O31" i="14"/>
  <c r="P69" i="14"/>
  <c r="Q69" i="14" s="1"/>
  <c r="O69" i="14"/>
  <c r="P45" i="14"/>
  <c r="Q45" i="14" s="1"/>
  <c r="O45" i="14"/>
  <c r="P125" i="14"/>
  <c r="Q125" i="14" s="1"/>
  <c r="O125" i="14"/>
  <c r="O36" i="14"/>
  <c r="P36" i="14"/>
  <c r="Q36" i="14" s="1"/>
  <c r="P52" i="14"/>
  <c r="Q52" i="14" s="1"/>
  <c r="O52" i="14"/>
  <c r="P140" i="14"/>
  <c r="Q140" i="14" s="1"/>
  <c r="O140" i="14"/>
  <c r="P65" i="14"/>
  <c r="Q65" i="14" s="1"/>
  <c r="O65" i="14"/>
  <c r="P86" i="14"/>
  <c r="Q86" i="14" s="1"/>
  <c r="O86" i="14"/>
  <c r="P102" i="14"/>
  <c r="Q102" i="14" s="1"/>
  <c r="O102" i="14"/>
  <c r="O145" i="14"/>
  <c r="P145" i="14"/>
  <c r="Q145" i="14" s="1"/>
  <c r="P101" i="14"/>
  <c r="Q101" i="14" s="1"/>
  <c r="O101" i="14"/>
  <c r="Q33" i="13"/>
  <c r="Q9" i="13" s="1"/>
  <c r="O9" i="13"/>
  <c r="P34" i="14"/>
  <c r="Q34" i="14" s="1"/>
  <c r="O34" i="14"/>
  <c r="P83" i="14"/>
  <c r="Q83" i="14" s="1"/>
  <c r="O83" i="14"/>
  <c r="P119" i="14"/>
  <c r="Q119" i="14" s="1"/>
  <c r="O119" i="14"/>
  <c r="O43" i="14"/>
  <c r="P43" i="14"/>
  <c r="Q43" i="14" s="1"/>
  <c r="P85" i="14"/>
  <c r="Q85" i="14" s="1"/>
  <c r="O85" i="14"/>
  <c r="P126" i="14"/>
  <c r="Q126" i="14" s="1"/>
  <c r="O126" i="14"/>
  <c r="P130" i="14"/>
  <c r="Q130" i="14" s="1"/>
  <c r="O130" i="14"/>
  <c r="P112" i="14"/>
  <c r="Q112" i="14" s="1"/>
  <c r="O112" i="14"/>
  <c r="O59" i="14"/>
  <c r="P59" i="14"/>
  <c r="Q59" i="14" s="1"/>
  <c r="P138" i="14"/>
  <c r="Q138" i="14" s="1"/>
  <c r="O138" i="14"/>
  <c r="P18" i="14"/>
  <c r="Q18" i="14" s="1"/>
  <c r="O18" i="14"/>
  <c r="P35" i="14"/>
  <c r="Q35" i="14" s="1"/>
  <c r="O35" i="14"/>
  <c r="P42" i="14"/>
  <c r="Q42" i="14" s="1"/>
  <c r="O42" i="14"/>
  <c r="P117" i="14"/>
  <c r="Q117" i="14" s="1"/>
  <c r="O117" i="14"/>
  <c r="P91" i="14"/>
  <c r="Q91" i="14" s="1"/>
  <c r="O91" i="14"/>
  <c r="P49" i="14"/>
  <c r="Q49" i="14" s="1"/>
  <c r="O49" i="14"/>
  <c r="P129" i="14"/>
  <c r="Q129" i="14" s="1"/>
  <c r="O129" i="14"/>
  <c r="P40" i="14"/>
  <c r="Q40" i="14" s="1"/>
  <c r="O40" i="14"/>
  <c r="P56" i="14"/>
  <c r="Q56" i="14" s="1"/>
  <c r="O56" i="14"/>
  <c r="P72" i="14"/>
  <c r="Q72" i="14" s="1"/>
  <c r="O72" i="14"/>
  <c r="P90" i="14"/>
  <c r="Q90" i="14" s="1"/>
  <c r="O90" i="14"/>
  <c r="P132" i="14"/>
  <c r="Q132" i="14" s="1"/>
  <c r="O132" i="14"/>
  <c r="O153" i="14"/>
  <c r="P153" i="14"/>
  <c r="Q153" i="14" s="1"/>
  <c r="Q604" i="7"/>
  <c r="O12" i="7"/>
  <c r="Q12" i="7" s="1"/>
  <c r="P19" i="14"/>
  <c r="Q19" i="14" s="1"/>
  <c r="O19" i="14"/>
  <c r="P17" i="14"/>
  <c r="Q17" i="14" s="1"/>
  <c r="O17" i="14"/>
  <c r="O15" i="14" s="1"/>
  <c r="P70" i="14"/>
  <c r="Q70" i="14" s="1"/>
  <c r="O70" i="14"/>
  <c r="O122" i="14"/>
  <c r="P122" i="14"/>
  <c r="Q122" i="14" s="1"/>
  <c r="P109" i="14"/>
  <c r="Q109" i="14" s="1"/>
  <c r="O109" i="14"/>
  <c r="P158" i="14"/>
  <c r="Q158" i="14" s="1"/>
  <c r="O158" i="14"/>
  <c r="P50" i="14"/>
  <c r="Q50" i="14" s="1"/>
  <c r="O50" i="14"/>
  <c r="P21" i="14"/>
  <c r="Q21" i="14" s="1"/>
  <c r="O21" i="14"/>
  <c r="O25" i="14"/>
  <c r="P25" i="14"/>
  <c r="Q25" i="14" s="1"/>
  <c r="P76" i="14"/>
  <c r="Q76" i="14" s="1"/>
  <c r="O76" i="14"/>
  <c r="P116" i="14"/>
  <c r="Q116" i="14" s="1"/>
  <c r="O116" i="14"/>
  <c r="P137" i="14"/>
  <c r="Q137" i="14" s="1"/>
  <c r="O137" i="14"/>
  <c r="P66" i="14"/>
  <c r="Q66" i="14" s="1"/>
  <c r="O66" i="14"/>
  <c r="P87" i="14"/>
  <c r="Q87" i="14" s="1"/>
  <c r="O87" i="14"/>
  <c r="P123" i="14"/>
  <c r="Q123" i="14" s="1"/>
  <c r="O123" i="14"/>
  <c r="P150" i="14"/>
  <c r="Q150" i="14" s="1"/>
  <c r="O150" i="14"/>
  <c r="O149" i="14" s="1"/>
  <c r="P144" i="14"/>
  <c r="Q144" i="14" s="1"/>
  <c r="O144" i="14"/>
  <c r="O47" i="14"/>
  <c r="P47" i="14"/>
  <c r="Q47" i="14" s="1"/>
  <c r="O110" i="14"/>
  <c r="P110" i="14"/>
  <c r="Q110" i="14" s="1"/>
  <c r="O127" i="14"/>
  <c r="P127" i="14"/>
  <c r="Q127" i="14" s="1"/>
  <c r="P71" i="14"/>
  <c r="Q71" i="14" s="1"/>
  <c r="O71" i="14"/>
  <c r="P89" i="14"/>
  <c r="Q89" i="14" s="1"/>
  <c r="O89" i="14"/>
  <c r="P131" i="14"/>
  <c r="Q131" i="14" s="1"/>
  <c r="O131" i="14"/>
  <c r="Q495" i="7"/>
  <c r="O11" i="7"/>
  <c r="Q11" i="7" s="1"/>
  <c r="P88" i="14"/>
  <c r="Q88" i="14" s="1"/>
  <c r="O88" i="14"/>
  <c r="P155" i="14"/>
  <c r="Q155" i="14" s="1"/>
  <c r="O155" i="14"/>
  <c r="O7" i="6"/>
  <c r="Q8" i="6"/>
  <c r="Q7" i="6" s="1"/>
  <c r="P32" i="14"/>
  <c r="Q32" i="14" s="1"/>
  <c r="O32" i="14"/>
  <c r="P38" i="14"/>
  <c r="Q38" i="14" s="1"/>
  <c r="O38" i="14"/>
  <c r="P23" i="14"/>
  <c r="Q23" i="14" s="1"/>
  <c r="O23" i="14"/>
  <c r="P157" i="14"/>
  <c r="Q157" i="14" s="1"/>
  <c r="O157" i="14"/>
  <c r="P37" i="14"/>
  <c r="Q37" i="14" s="1"/>
  <c r="O37" i="14"/>
  <c r="P53" i="14"/>
  <c r="Q53" i="14" s="1"/>
  <c r="O53" i="14"/>
  <c r="P133" i="14"/>
  <c r="Q133" i="14" s="1"/>
  <c r="O133" i="14"/>
  <c r="P44" i="14"/>
  <c r="Q44" i="14" s="1"/>
  <c r="O44" i="14"/>
  <c r="P78" i="14"/>
  <c r="Q78" i="14" s="1"/>
  <c r="O78" i="14"/>
  <c r="P146" i="14"/>
  <c r="Q146" i="14" s="1"/>
  <c r="O146" i="14"/>
  <c r="P94" i="14"/>
  <c r="Q94" i="14" s="1"/>
  <c r="O94" i="14"/>
  <c r="P162" i="14"/>
  <c r="Q162" i="14" s="1"/>
  <c r="O162" i="14"/>
  <c r="O161" i="14" s="1"/>
  <c r="Q11" i="13"/>
  <c r="Q8" i="13" s="1"/>
  <c r="O8" i="13"/>
  <c r="O7" i="13" s="1"/>
  <c r="Q7" i="13" s="1"/>
  <c r="M7" i="14"/>
  <c r="O20" i="14"/>
  <c r="P20" i="14"/>
  <c r="Q20" i="14" s="1"/>
  <c r="P103" i="14"/>
  <c r="Q103" i="14" s="1"/>
  <c r="O103" i="14"/>
  <c r="P142" i="14"/>
  <c r="Q142" i="14" s="1"/>
  <c r="O142" i="14"/>
  <c r="P26" i="14"/>
  <c r="Q26" i="14" s="1"/>
  <c r="O26" i="14"/>
  <c r="P54" i="14"/>
  <c r="Q54" i="14" s="1"/>
  <c r="O54" i="14"/>
  <c r="O29" i="14"/>
  <c r="P29" i="14"/>
  <c r="Q29" i="14" s="1"/>
  <c r="P152" i="14"/>
  <c r="Q152" i="14" s="1"/>
  <c r="O152" i="14"/>
  <c r="P80" i="14"/>
  <c r="Q80" i="14" s="1"/>
  <c r="O80" i="14"/>
  <c r="P100" i="14"/>
  <c r="Q100" i="14" s="1"/>
  <c r="O100" i="14"/>
  <c r="P120" i="14"/>
  <c r="Q120" i="14" s="1"/>
  <c r="O120" i="14"/>
  <c r="P141" i="14"/>
  <c r="Q141" i="14" s="1"/>
  <c r="O141" i="14"/>
  <c r="P73" i="14"/>
  <c r="Q73" i="14" s="1"/>
  <c r="O73" i="14"/>
  <c r="P111" i="14"/>
  <c r="Q111" i="14" s="1"/>
  <c r="O111" i="14"/>
  <c r="P128" i="14"/>
  <c r="Q128" i="14" s="1"/>
  <c r="O128" i="14"/>
  <c r="P154" i="14"/>
  <c r="Q154" i="14" s="1"/>
  <c r="O154" i="14"/>
  <c r="O51" i="14"/>
  <c r="P51" i="14"/>
  <c r="Q51" i="14" s="1"/>
  <c r="O114" i="14"/>
  <c r="P114" i="14"/>
  <c r="Q114" i="14" s="1"/>
  <c r="O139" i="14"/>
  <c r="P139" i="14"/>
  <c r="Q139" i="14" s="1"/>
  <c r="P77" i="14"/>
  <c r="Q77" i="14" s="1"/>
  <c r="O77" i="14"/>
  <c r="P95" i="14"/>
  <c r="Q95" i="14" s="1"/>
  <c r="O95" i="14"/>
  <c r="P28" i="14"/>
  <c r="Q28" i="14" s="1"/>
  <c r="O28" i="14"/>
  <c r="P27" i="14"/>
  <c r="Q27" i="14" s="1"/>
  <c r="O27" i="14"/>
  <c r="P41" i="14"/>
  <c r="Q41" i="14" s="1"/>
  <c r="O41" i="14"/>
  <c r="P57" i="14"/>
  <c r="Q57" i="14" s="1"/>
  <c r="O57" i="14"/>
  <c r="P98" i="14"/>
  <c r="Q98" i="14" s="1"/>
  <c r="O98" i="14"/>
  <c r="P48" i="14"/>
  <c r="Q48" i="14" s="1"/>
  <c r="O48" i="14"/>
  <c r="P136" i="14"/>
  <c r="Q136" i="14" s="1"/>
  <c r="O136" i="14"/>
  <c r="O135" i="14" s="1"/>
  <c r="P82" i="14"/>
  <c r="Q82" i="14" s="1"/>
  <c r="O82" i="14"/>
  <c r="P97" i="14"/>
  <c r="Q97" i="14" s="1"/>
  <c r="O97" i="14"/>
  <c r="O159" i="14"/>
  <c r="P159" i="14"/>
  <c r="Q159" i="14" s="1"/>
  <c r="P96" i="14"/>
  <c r="Q96" i="14" s="1"/>
  <c r="O96" i="14"/>
  <c r="P46" i="14"/>
  <c r="Q46" i="14" s="1"/>
  <c r="O46" i="14"/>
  <c r="P121" i="14"/>
  <c r="Q121" i="14" s="1"/>
  <c r="O121" i="14"/>
  <c r="P58" i="14"/>
  <c r="Q58" i="14" s="1"/>
  <c r="O58" i="14"/>
  <c r="P113" i="14"/>
  <c r="Q113" i="14" s="1"/>
  <c r="O113" i="14"/>
  <c r="P30" i="14"/>
  <c r="Q30" i="14" s="1"/>
  <c r="O30" i="14"/>
  <c r="O33" i="14"/>
  <c r="P33" i="14"/>
  <c r="Q33" i="14" s="1"/>
  <c r="P68" i="14"/>
  <c r="Q68" i="14" s="1"/>
  <c r="O68" i="14"/>
  <c r="P84" i="14"/>
  <c r="Q84" i="14" s="1"/>
  <c r="O84" i="14"/>
  <c r="P104" i="14"/>
  <c r="Q104" i="14" s="1"/>
  <c r="O104" i="14"/>
  <c r="P108" i="14"/>
  <c r="Q108" i="14" s="1"/>
  <c r="O108" i="14"/>
  <c r="O106" i="14" s="1"/>
  <c r="P124" i="14"/>
  <c r="Q124" i="14" s="1"/>
  <c r="O124" i="14"/>
  <c r="P151" i="14"/>
  <c r="Q151" i="14" s="1"/>
  <c r="O151" i="14"/>
  <c r="P79" i="14"/>
  <c r="Q79" i="14" s="1"/>
  <c r="O79" i="14"/>
  <c r="P99" i="14"/>
  <c r="Q99" i="14" s="1"/>
  <c r="O99" i="14"/>
  <c r="P147" i="14"/>
  <c r="Q147" i="14" s="1"/>
  <c r="O147" i="14"/>
  <c r="P115" i="14"/>
  <c r="Q115" i="14" s="1"/>
  <c r="O115" i="14"/>
  <c r="O39" i="14"/>
  <c r="P39" i="14"/>
  <c r="Q39" i="14" s="1"/>
  <c r="O55" i="14"/>
  <c r="P55" i="14"/>
  <c r="Q55" i="14" s="1"/>
  <c r="O118" i="14"/>
  <c r="P118" i="14"/>
  <c r="Q118" i="14" s="1"/>
  <c r="O143" i="14"/>
  <c r="P143" i="14"/>
  <c r="Q143" i="14" s="1"/>
  <c r="P64" i="14"/>
  <c r="Q64" i="14" s="1"/>
  <c r="O64" i="14"/>
  <c r="O61" i="14" s="1"/>
  <c r="P81" i="14"/>
  <c r="Q81" i="14" s="1"/>
  <c r="O81" i="14"/>
  <c r="Q149" i="14" l="1"/>
  <c r="O12" i="14"/>
  <c r="Q12" i="14" s="1"/>
  <c r="Q135" i="14"/>
  <c r="O11" i="14"/>
  <c r="Q11" i="14" s="1"/>
  <c r="Q161" i="14"/>
  <c r="O13" i="14"/>
  <c r="Q13" i="14" s="1"/>
  <c r="Q106" i="14"/>
  <c r="O10" i="14"/>
  <c r="Q10" i="14" s="1"/>
  <c r="O8" i="14"/>
  <c r="Q15" i="14"/>
  <c r="Q61" i="14"/>
  <c r="O9" i="14"/>
  <c r="Q9" i="14" s="1"/>
  <c r="O7" i="14" l="1"/>
  <c r="Q7" i="14" s="1"/>
  <c r="Q8" i="14"/>
</calcChain>
</file>

<file path=xl/sharedStrings.xml><?xml version="1.0" encoding="utf-8"?>
<sst xmlns="http://schemas.openxmlformats.org/spreadsheetml/2006/main" count="9557" uniqueCount="3195">
  <si>
    <t>BẢNG DỰ TOÁN/BILL OF QUANTITY</t>
  </si>
  <si>
    <t>DỰ ÁN/PROJECT</t>
  </si>
  <si>
    <t>:</t>
  </si>
  <si>
    <t>NEW WAREHOUSE/NHÀ KHO</t>
  </si>
  <si>
    <t>HẠNG MỤC/ITEM</t>
  </si>
  <si>
    <t>CSA WORKS</t>
  </si>
  <si>
    <t>ĐỊA ĐIỂM/LOCATION</t>
  </si>
  <si>
    <t>VSIP 3, BINH DUONG, VIETNAM</t>
  </si>
  <si>
    <t>CHỦ ĐẦU TƯ/OWNER</t>
  </si>
  <si>
    <t>NHÀ THẦU/CONTRACTOR</t>
  </si>
  <si>
    <t>NEW INVESTMENT CONSTRUCTION CONSULTANT JOINT STOCK COMPANY</t>
  </si>
  <si>
    <t xml:space="preserve">NGÀY/DATE: </t>
  </si>
  <si>
    <t xml:space="preserve">  </t>
  </si>
  <si>
    <t>No: 01-2024.NICON</t>
  </si>
  <si>
    <t>BẢNG DỰ TOÁN/ BILL OF QUANTITY</t>
  </si>
  <si>
    <t>Project  / Dự án              : NEW WAREHOUSE/NHÀ KHO</t>
  </si>
  <si>
    <t>Items / Hạng mục           : CIVIL CONSTRUCTION / XÂY DỰNG</t>
  </si>
  <si>
    <t>TỔNG HỢP CHI PHÍ</t>
  </si>
  <si>
    <t>Currency: VND</t>
  </si>
  <si>
    <t>PART</t>
  </si>
  <si>
    <t>NO</t>
  </si>
  <si>
    <t>DESCRIPTION</t>
  </si>
  <si>
    <t xml:space="preserve">AMOUNT </t>
  </si>
  <si>
    <t>REMARK</t>
  </si>
  <si>
    <t>CONSTRUCTION</t>
  </si>
  <si>
    <t>CONSTRUCTION WORKS COST/ CHI PHÍ THI CÔNG XÂY DỰNG</t>
  </si>
  <si>
    <t>Detail next page</t>
  </si>
  <si>
    <t>GRAND-TOTAL/ TỔNG CỘNG</t>
  </si>
  <si>
    <t>VAT 8%/ THUẾ VAT 8%</t>
  </si>
  <si>
    <t>GRAND-TOTAL  AFTER TAX VAT/ TỔNG CỘNG VAT</t>
  </si>
  <si>
    <t xml:space="preserve">NIPPON ENGINEERING PROCUREMENT AND CONSTRUCTION JSC </t>
  </si>
  <si>
    <t xml:space="preserve">General Director </t>
  </si>
  <si>
    <t xml:space="preserve"> </t>
  </si>
  <si>
    <t>VO TRI NGUYEN</t>
  </si>
  <si>
    <t>TỔNG HỢP CHI PHÍ/COST SUMMARY</t>
  </si>
  <si>
    <t>PROJECT/ DỰ ÁN     :  NEW WAREHOUSE/NHÀ KHO</t>
  </si>
  <si>
    <t xml:space="preserve">ITEM/HẠNG MỤC    :  CIVIL CONSTRUCTION / XÂY DỰNG </t>
  </si>
  <si>
    <t>DATE/NGÀY               :</t>
  </si>
  <si>
    <t>SECTION</t>
  </si>
  <si>
    <t>No.</t>
  </si>
  <si>
    <t xml:space="preserve">TOTAL </t>
  </si>
  <si>
    <t>CHI PHÍ TRỰC TIẾP/DIRECT COST</t>
  </si>
  <si>
    <t>BILL No.1: PRELIMINARY &amp; GENERAL REQUIREMENTS/ TIỆN ÍCH VÀ YÊU CẦU CHUNG</t>
  </si>
  <si>
    <t>BILL No.2: MAIN BUILDING WORKS</t>
  </si>
  <si>
    <t>BILL No.3: EXTERNAL WORKS</t>
  </si>
  <si>
    <t>TỔNG CỘNG/SUB-TOTAL</t>
  </si>
  <si>
    <t>TỔNG CỘNG CHI PHÍ/GRAND-TOTAL</t>
  </si>
  <si>
    <t>NOTE:</t>
  </si>
  <si>
    <t>-</t>
  </si>
  <si>
    <t>'V.A.T IS EXCLUDED</t>
  </si>
  <si>
    <t>ADDRESS/ĐỊA CHỈ  :  VSIP 3, BINH DUONG, VIETNAM</t>
  </si>
  <si>
    <t>BILL No.01 : PRELIMINARY &amp; GENERAL REQUIREMENTS/ CÔNG TÁC TẠM VÀ CÁC YÊU CẦU CHUNG</t>
  </si>
  <si>
    <t>UNIT</t>
  </si>
  <si>
    <t>Q'TY</t>
  </si>
  <si>
    <t>PRICE</t>
  </si>
  <si>
    <t>No.01</t>
  </si>
  <si>
    <t>TOTAL OF BILL No.1: PRELIMINARY &amp; GENERAL REQUIREMENTS/ TIỆN ÍCH VÀ YÊU CẦU CHUNG</t>
  </si>
  <si>
    <t>The Contractor shall refer to the General Requirements and other tender documents and he is to include all items that he considers necessary for completion of the Works and complying with all the requirements contained therein, whether or not they are specifically mentioned in this Bill of Quantities./Nhà thầu phải tham khảo các Yêu cầu chung và các tài liệu đấu thầu khác và Nhà thầu phải đưa vào tất cả các hạng mục mà Nhà thầu cho là cần thiết để hoàn thành Công trình và tuân thủ tất cả các yêu cầu có trong đó, cho dù chúng có được đề cập cụ thể trong Bảng khối lượng này hay không.</t>
  </si>
  <si>
    <t>I</t>
  </si>
  <si>
    <t xml:space="preserve">PERMANENT VALUE </t>
  </si>
  <si>
    <t>1.1</t>
  </si>
  <si>
    <t>Groundbreaking</t>
  </si>
  <si>
    <t>item</t>
  </si>
  <si>
    <t>1.2</t>
  </si>
  <si>
    <t>Insurance</t>
  </si>
  <si>
    <t>1.2.1</t>
  </si>
  <si>
    <t>Workmen's compensation insurance for all workers and sub-contractors with minium coverage, USD3,000/person</t>
  </si>
  <si>
    <t>1.2.2</t>
  </si>
  <si>
    <t xml:space="preserve">Third Party Insurance(USD300,000)  </t>
  </si>
  <si>
    <t>1.3</t>
  </si>
  <si>
    <t>Performance bond</t>
  </si>
  <si>
    <t>1.3.1</t>
  </si>
  <si>
    <t>Advance payment bond fee</t>
  </si>
  <si>
    <t>1.3.2</t>
  </si>
  <si>
    <t>Performance bond fee</t>
  </si>
  <si>
    <t>1.3.3</t>
  </si>
  <si>
    <t>Warranty guarantee</t>
  </si>
  <si>
    <t xml:space="preserve">Site Safety Measures </t>
  </si>
  <si>
    <t>1.4.1</t>
  </si>
  <si>
    <t>Signs</t>
  </si>
  <si>
    <t>1.4.2</t>
  </si>
  <si>
    <t>Flagman</t>
  </si>
  <si>
    <t>1.4.3</t>
  </si>
  <si>
    <t>Safety Barriers</t>
  </si>
  <si>
    <t>1.4.4</t>
  </si>
  <si>
    <t>PPE to Workers &amp; Visitors</t>
  </si>
  <si>
    <t>Temporary Fecility</t>
  </si>
  <si>
    <t>1.5.1</t>
  </si>
  <si>
    <t>Site Office for Constructor</t>
  </si>
  <si>
    <t>1.5.2</t>
  </si>
  <si>
    <t>Site Office for Client(20ft, including desks and chairs, shelves, air conditioners)</t>
  </si>
  <si>
    <t>1.5.3</t>
  </si>
  <si>
    <t>Site Office for Consultant(20ft, including desks and chairs, shelves, air conditioners, printers, essential stationery…)</t>
  </si>
  <si>
    <t>1.5.4</t>
  </si>
  <si>
    <t>Meeting room</t>
  </si>
  <si>
    <t>1.5.5</t>
  </si>
  <si>
    <t>Safety training area</t>
  </si>
  <si>
    <t>1.5.6</t>
  </si>
  <si>
    <t>Storehouse &amp; Workshop</t>
  </si>
  <si>
    <t>1.5.7</t>
  </si>
  <si>
    <t>Bike parking</t>
  </si>
  <si>
    <t>1.5.8</t>
  </si>
  <si>
    <t xml:space="preserve">Toilet for contractor </t>
  </si>
  <si>
    <t>1.5.9</t>
  </si>
  <si>
    <t>Toilet for Client &amp; Consultant</t>
  </si>
  <si>
    <t>1.5.10</t>
  </si>
  <si>
    <t xml:space="preserve">Toilet for  worker </t>
  </si>
  <si>
    <t>1.5.11</t>
  </si>
  <si>
    <t xml:space="preserve">Temporary road </t>
  </si>
  <si>
    <t>Temporary service</t>
  </si>
  <si>
    <t>1.6.1</t>
  </si>
  <si>
    <t>Power supply sysem</t>
  </si>
  <si>
    <t>1.6.2</t>
  </si>
  <si>
    <t>Lightings system</t>
  </si>
  <si>
    <t>1.6.3</t>
  </si>
  <si>
    <t>Water Supply system</t>
  </si>
  <si>
    <t>1.6.4</t>
  </si>
  <si>
    <t>Telephone &amp; Internet</t>
  </si>
  <si>
    <t>1.6.5</t>
  </si>
  <si>
    <t>Waste water Sewerage</t>
  </si>
  <si>
    <t>Survey &amp; Setting Out</t>
  </si>
  <si>
    <t>Temporary fence (1.50m to 2.10m high) &amp; Gates</t>
  </si>
  <si>
    <t>Project Signboard</t>
  </si>
  <si>
    <t xml:space="preserve">Construction Access </t>
  </si>
  <si>
    <t>1.10.1</t>
  </si>
  <si>
    <t>Heavy Duty Paver Entrance</t>
  </si>
  <si>
    <t>1.10.2</t>
  </si>
  <si>
    <t>Silt Trap &amp; Temporary drainage</t>
  </si>
  <si>
    <t>1.10.3</t>
  </si>
  <si>
    <t>Washing Bay</t>
  </si>
  <si>
    <t xml:space="preserve">Method of Statements </t>
  </si>
  <si>
    <t>Shop Drawings &amp; As-built Plans</t>
  </si>
  <si>
    <t xml:space="preserve">Quality Control Measures </t>
  </si>
  <si>
    <t>1.13.1</t>
  </si>
  <si>
    <t>Testing &amp; Commissioning</t>
  </si>
  <si>
    <t>1.13.2</t>
  </si>
  <si>
    <t>Material Catalogue &amp; Samples</t>
  </si>
  <si>
    <t>1.13.3</t>
  </si>
  <si>
    <t>QAQC Inspection</t>
  </si>
  <si>
    <t>Authorities’ Construction Working Permit from VSIP</t>
  </si>
  <si>
    <t xml:space="preserve">Security </t>
  </si>
  <si>
    <t>1.15.1</t>
  </si>
  <si>
    <t>Watch-cabin</t>
  </si>
  <si>
    <t>1.15.2</t>
  </si>
  <si>
    <t>Security equipment</t>
  </si>
  <si>
    <t>1.15.3</t>
  </si>
  <si>
    <t>Security CCTV</t>
  </si>
  <si>
    <t>Cleaning and handover</t>
  </si>
  <si>
    <t xml:space="preserve">As-built </t>
  </si>
  <si>
    <t>II</t>
  </si>
  <si>
    <t xml:space="preserve">MONTHLY VALUE </t>
  </si>
  <si>
    <t>Preliminaries</t>
  </si>
  <si>
    <t>1.18.1</t>
  </si>
  <si>
    <t xml:space="preserve">Temporary Power &amp; water - Monthly consumption </t>
  </si>
  <si>
    <t>month</t>
  </si>
  <si>
    <t>1.18.2</t>
  </si>
  <si>
    <t xml:space="preserve">Duty person for site electrical &amp; water </t>
  </si>
  <si>
    <t>1.18.3</t>
  </si>
  <si>
    <t xml:space="preserve">Temporary telephone, fax, internet systems </t>
  </si>
  <si>
    <t>Safety man, environment protection, and fire prevention</t>
  </si>
  <si>
    <t>Security staff</t>
  </si>
  <si>
    <t>Cleaning for office and construction site</t>
  </si>
  <si>
    <t>Scafffolding</t>
  </si>
  <si>
    <t>lot</t>
  </si>
  <si>
    <t>Management fee (Site team)</t>
  </si>
  <si>
    <t>PROJECT/ DỰ ÁN     : NEW WAREHOUSE/NHÀ KHO</t>
  </si>
  <si>
    <t>BILL No.02    : MAIN BUILDING WORKS</t>
  </si>
  <si>
    <t>STANDARD</t>
  </si>
  <si>
    <t>Unit</t>
  </si>
  <si>
    <t>DIMENSION</t>
  </si>
  <si>
    <t>QUANTITY</t>
  </si>
  <si>
    <t>MATERIAL</t>
  </si>
  <si>
    <t>LABOUR &amp; EQUIPMENT</t>
  </si>
  <si>
    <t>TOTAL COST(VND)</t>
  </si>
  <si>
    <t>No</t>
  </si>
  <si>
    <t>L</t>
  </si>
  <si>
    <t>W</t>
  </si>
  <si>
    <t>H</t>
  </si>
  <si>
    <t>HS</t>
  </si>
  <si>
    <t>COMPONENT</t>
  </si>
  <si>
    <t xml:space="preserve">UNIT </t>
  </si>
  <si>
    <t>No.02</t>
  </si>
  <si>
    <t>TOTAL OF BILL No.2: MAIN BUILDING WORKS</t>
  </si>
  <si>
    <t>C.01</t>
  </si>
  <si>
    <t>WAREHOUSE / NHÀ KHO</t>
  </si>
  <si>
    <t>EARTH WORK/ CÔNG TÁC ĐẤT</t>
  </si>
  <si>
    <t xml:space="preserve">Excavation of  Soil/ Công tác đào đất </t>
  </si>
  <si>
    <t>Soil grade 3</t>
  </si>
  <si>
    <t>m3</t>
  </si>
  <si>
    <t xml:space="preserve">M1 </t>
  </si>
  <si>
    <t>M2</t>
  </si>
  <si>
    <t>M3</t>
  </si>
  <si>
    <t>M4</t>
  </si>
  <si>
    <t>M4a</t>
  </si>
  <si>
    <t>M5</t>
  </si>
  <si>
    <t>M6</t>
  </si>
  <si>
    <t>M7</t>
  </si>
  <si>
    <t>M8</t>
  </si>
  <si>
    <t>M9</t>
  </si>
  <si>
    <t>DK 200x800</t>
  </si>
  <si>
    <t>DK 200x1000</t>
  </si>
  <si>
    <t xml:space="preserve">Backfilling soil for foundation/ Lấp đất móng </t>
  </si>
  <si>
    <t>Compact layer by layer, each layer 0.3m</t>
  </si>
  <si>
    <t xml:space="preserve">Remove surplus soil/ Vận chuyển đất dư </t>
  </si>
  <si>
    <t>Distance D&lt;=1Km</t>
  </si>
  <si>
    <t xml:space="preserve">Natural soil well compacted, k = 0.95/ Đầm chặt nền đất </t>
  </si>
  <si>
    <t>m2</t>
  </si>
  <si>
    <t>Nền xưởng 2T</t>
  </si>
  <si>
    <t>Nền xưởng 5T</t>
  </si>
  <si>
    <t>Foundation, ground beam soil well compacted, k = 0.95/ Đầm chặt đất  móng, đà kiềng</t>
  </si>
  <si>
    <t xml:space="preserve">Crushed aggregate base course 0x4 , well compacted  K&gt;=0.98, / Lớp đá 0x4 đầm chặt  K&gt;=0.98, </t>
  </si>
  <si>
    <t>PVC sheet/ Lớp PVC</t>
  </si>
  <si>
    <t>PVC 0.3mm</t>
  </si>
  <si>
    <t>ANTI TERMITE TREATMENT/ CHỐNG MỐI</t>
  </si>
  <si>
    <t>Pre-treatment of basement ground surface/ Chống mối cho nền</t>
  </si>
  <si>
    <t>Termize 200sc solution  0.25%, 5 liters/m2</t>
  </si>
  <si>
    <t>III</t>
  </si>
  <si>
    <t>REINFORCED CONCRETE WORK/ BÊ TÔNG CỐT THÉP</t>
  </si>
  <si>
    <t>*</t>
  </si>
  <si>
    <t xml:space="preserve">Concrete work/ Công tác bê tông </t>
  </si>
  <si>
    <t>Lean concrete/ Bê tông lót</t>
  </si>
  <si>
    <t xml:space="preserve">  Grade B12.5</t>
  </si>
  <si>
    <t>Foundation/ Bê tông móng</t>
  </si>
  <si>
    <t xml:space="preserve">  Grade B20</t>
  </si>
  <si>
    <t>Stump column / Bê tông cổ cột</t>
  </si>
  <si>
    <t>C1</t>
  </si>
  <si>
    <t>C1a</t>
  </si>
  <si>
    <t>C2</t>
  </si>
  <si>
    <t>C3</t>
  </si>
  <si>
    <t>C4</t>
  </si>
  <si>
    <t>C5</t>
  </si>
  <si>
    <t>C6</t>
  </si>
  <si>
    <t>C7</t>
  </si>
  <si>
    <t>SC</t>
  </si>
  <si>
    <t>Ground beam/ Bê tông  đà kiềng</t>
  </si>
  <si>
    <t xml:space="preserve">  Grade B25</t>
  </si>
  <si>
    <t>Ground floor/ Bê tông nền</t>
  </si>
  <si>
    <t>Column Concrete/ Bê tông cho cột</t>
  </si>
  <si>
    <t>C9</t>
  </si>
  <si>
    <t>C10</t>
  </si>
  <si>
    <t>Make slab surface smooth by machine  / Xoa nền làm phẳng</t>
  </si>
  <si>
    <t xml:space="preserve"> Cuting joint /  cắt joint nền</t>
  </si>
  <si>
    <t>md</t>
  </si>
  <si>
    <t xml:space="preserve">Formwork/ Ván Khuôn </t>
  </si>
  <si>
    <t xml:space="preserve"> Lean concrete/ Ván khuôn bê tông lót</t>
  </si>
  <si>
    <t>Steel frame &amp; Plywood form</t>
  </si>
  <si>
    <t>Foundation/ Ván khuôn móng</t>
  </si>
  <si>
    <t>Stump column / Ván khuôn cổ cột</t>
  </si>
  <si>
    <t>Ground beam / Ván khuôn đà kiềng</t>
  </si>
  <si>
    <t>Slab formwork/ Ván khuôn cho sàn</t>
  </si>
  <si>
    <t>Column formwork/ Ván khuôn cho cột</t>
  </si>
  <si>
    <t>Rebar work/Cốt thép</t>
  </si>
  <si>
    <t>Foundation/ Cốt thép cho móng</t>
  </si>
  <si>
    <t>D&lt;10mm CB240, D&gt;=10mm CB500</t>
  </si>
  <si>
    <t>kg</t>
  </si>
  <si>
    <t>Stump column , column rebar/ Cốt thép cho cổ cột</t>
  </si>
  <si>
    <t>Stump column , column rebar/ Cốt thép cho  cột</t>
  </si>
  <si>
    <t>Ground beam rebar/ Cốt thép cho đà kiềng</t>
  </si>
  <si>
    <t>Welded wire mesh (2 layer) for Slab on Subgrade/ Lưới thép hàn  cho nền</t>
  </si>
  <si>
    <t>IV</t>
  </si>
  <si>
    <t>METAL WORKS/ CÔNG TÁC KIM LOẠI</t>
  </si>
  <si>
    <t xml:space="preserve">Structural steel works/ Công tác kết cấu thép </t>
  </si>
  <si>
    <t>V</t>
  </si>
  <si>
    <t xml:space="preserve">FLOOR FINISHING WORKS/ HOÀN THIỆN NỀN </t>
  </si>
  <si>
    <t>Warehouse floor finishing works/ Công tác hoàn thiện nền nhà xưởng</t>
  </si>
  <si>
    <t>Concrete floor with hardener 3-5kg/m2/ Nền bê tông hoàn thiện tăng cứng, xoa tăng cứng  3-5kg/m2</t>
  </si>
  <si>
    <t>Khe co giãn/ Expansion joint</t>
  </si>
  <si>
    <t xml:space="preserve">
Joint anti-cracking concrete floor/ Ron chống nứt nền bê tông J1</t>
  </si>
  <si>
    <t>Size W5xH50mm, Sika flex construction</t>
  </si>
  <si>
    <t>Waterproofing works/ Công tác chống thấm</t>
  </si>
  <si>
    <t>Waterproofing for WC floor(incl.upturn 300mm height at wall)/Chống thấm cho sàn vệ sinh(bao gồm cuốn lên tường 300mm)</t>
  </si>
  <si>
    <t>BASF, SIKA</t>
  </si>
  <si>
    <t>WC1</t>
  </si>
  <si>
    <t>Tile works/Công tác gạch lát nền</t>
  </si>
  <si>
    <t>Ground floor tile 600x600mm (included screed)/Lát gạch 600x600mm( bao gồm cán nền)</t>
  </si>
  <si>
    <t>Văn phòng kho</t>
  </si>
  <si>
    <t>Non-slip floor tile 300x600mm (included screed)/Lát gạch 300x600mm chống trượt( bao gồm cán nền)</t>
  </si>
  <si>
    <t>Stone works/ Công tác lát đá</t>
  </si>
  <si>
    <t>Door thershold/Ngạch cửa</t>
  </si>
  <si>
    <t>Granite stone for lavabo(incl.steel frame, oil paint)/Lát đá cho bồn rữa tay( bao gồm khung sắt cho bồn)</t>
  </si>
  <si>
    <t>set</t>
  </si>
  <si>
    <t xml:space="preserve">Granite stone </t>
  </si>
  <si>
    <t>Other works/Công tác khác</t>
  </si>
  <si>
    <t>VI</t>
  </si>
  <si>
    <t>WALL FINISHING WORKS/ CÔNG TÁC HOÀN THIỆN TƯỜNG</t>
  </si>
  <si>
    <t xml:space="preserve">Brick works/ Công tác xây gạch </t>
  </si>
  <si>
    <t>Brick wall 200mm Thk/ Xây tường 200mm thk</t>
  </si>
  <si>
    <t>Solid &amp; hollow brick with mortar grade M75</t>
  </si>
  <si>
    <t>Tường vệ sinh</t>
  </si>
  <si>
    <t>Plastering works/ Công tác tô tường bê tông</t>
  </si>
  <si>
    <t xml:space="preserve">Plastering for wall surfaces 1.5cm/ Tô trát tường dày 1.5cm </t>
  </si>
  <si>
    <t>Mortar grade 75</t>
  </si>
  <si>
    <t>Tường dầm cao 1m</t>
  </si>
  <si>
    <t>Emulsion paint works/ Công tác sơn</t>
  </si>
  <si>
    <t>Matic and emulsion paint inside for wall, colume, beam/ Bả matic và sơn nước hoàn thiện trong nhà</t>
  </si>
  <si>
    <t>Nippon, Jotun</t>
  </si>
  <si>
    <t xml:space="preserve">m2 </t>
  </si>
  <si>
    <t>Matic and emulsion paint outside for wall, colume, beam, ceilling/ Bả matic và sơn nước hoàn thiện ngoài nhà</t>
  </si>
  <si>
    <t>Epoxy Paint line / Kẻ sơn vạch Epoxxy</t>
  </si>
  <si>
    <t>Tile, stone works/ Công tác gạch đá</t>
  </si>
  <si>
    <t>Wall tile 300x600mm/ Ốp gạch tường 300x600mm</t>
  </si>
  <si>
    <t>WC</t>
  </si>
  <si>
    <t>Other works/ Công tác khác</t>
  </si>
  <si>
    <t>Toilet partition( incl.door)/ Vách ngăn nhà vệ sinh( bao gồm cửa)</t>
  </si>
  <si>
    <t>Compact 12mm thk</t>
  </si>
  <si>
    <t>Văn phòng Kho</t>
  </si>
  <si>
    <t>Toilet partition for urinal/ Vách ngăn nhà vệ sinh cho bồn tiểu</t>
  </si>
  <si>
    <t>Gypsum Wall EI45/ Vách thạch cao chống cháy</t>
  </si>
  <si>
    <t>Gypsum Wall/  Vách thạch cao</t>
  </si>
  <si>
    <t>Wall Panel</t>
  </si>
  <si>
    <t>Trục 9-1</t>
  </si>
  <si>
    <t>Trục 1-9</t>
  </si>
  <si>
    <t>Trục A-L</t>
  </si>
  <si>
    <t>Trục L-A</t>
  </si>
  <si>
    <t>CEILING FINISHING WORKS/ CÔNG TÁC HOÀN THIỆN TRẦN</t>
  </si>
  <si>
    <t xml:space="preserve">Gypsum suspended ceiling /Trần thạch cao khung nổi </t>
  </si>
  <si>
    <t>Vĩnh Tường</t>
  </si>
  <si>
    <t>Moisture resistent suspended ceiling tile 600x600mm/Trần thạch cao khung nổi chống ẩm 600x600mm</t>
  </si>
  <si>
    <t>VIII</t>
  </si>
  <si>
    <t>DOORS AND WINDOWS WORKS/ CÔNG TÁC CỬA ĐI VÀ CỬA SỔ</t>
  </si>
  <si>
    <t>Roller shutter door/ Cửa cuốn</t>
  </si>
  <si>
    <t xml:space="preserve"> Roller shutter, steel frame / Cửa cuốn thép, khung sắt</t>
  </si>
  <si>
    <t>SS1</t>
  </si>
  <si>
    <t>SS2</t>
  </si>
  <si>
    <t>SS3</t>
  </si>
  <si>
    <t>SS4</t>
  </si>
  <si>
    <t>SS5</t>
  </si>
  <si>
    <t>SS6</t>
  </si>
  <si>
    <t>SS7</t>
  </si>
  <si>
    <t>Motor,Rail, Axis, sensor and accessories for roller shutter door …./Motor, ray, trục, cảm biến và phụ kiện cửa cuốn</t>
  </si>
  <si>
    <t>Steel Door-Fire Rated/Cửa thép chống cháy</t>
  </si>
  <si>
    <t>Fire risistant steel door EI60, powder coating paint/ Cửa đi thép chống cháy 60P, sơn tĩnh điện</t>
  </si>
  <si>
    <t>SD1</t>
  </si>
  <si>
    <t>SD2</t>
  </si>
  <si>
    <t>SD3</t>
  </si>
  <si>
    <t>Hardware, door threshold,  accessories fire rated steel door …./Tay nắm, ngạch cửa, phụ kiện cho cửa thép chống cháy</t>
  </si>
  <si>
    <t>Fireproof certificate for steel door/Giấy kiểm định chống cháy cho cửa thép</t>
  </si>
  <si>
    <t>Aluminium Door, Window, fixed wall/ Cửa đi cửa sổ, vách cố định nhôm kính</t>
  </si>
  <si>
    <t>Aluminium Window/ Cửa sổ nhôm kính</t>
  </si>
  <si>
    <t>Aluminium Door/ Cửa đi nhôm kính</t>
  </si>
  <si>
    <t>AD1</t>
  </si>
  <si>
    <t>AD2</t>
  </si>
  <si>
    <t>AD3</t>
  </si>
  <si>
    <t>Aluminium Wall/  Vách kính nhôm kính</t>
  </si>
  <si>
    <t>Louver/  Ô thông gió</t>
  </si>
  <si>
    <t>IX</t>
  </si>
  <si>
    <t xml:space="preserve">OTHERS WORKS/ CÔNG TÁC KHÁC </t>
  </si>
  <si>
    <t xml:space="preserve"> Exit Stair  / Cầu thang thoát hiểm</t>
  </si>
  <si>
    <t>Handrail / lan can cho cầu thang</t>
  </si>
  <si>
    <t>Ramp  / Ram dốc</t>
  </si>
  <si>
    <t>Sika grout for base steel column/ Sika grout cho chân cột thép</t>
  </si>
  <si>
    <t xml:space="preserve">pcs </t>
  </si>
  <si>
    <t>C.02</t>
  </si>
  <si>
    <t>OFFICE/ VĂN PHÒNG</t>
  </si>
  <si>
    <t>Foudation</t>
  </si>
  <si>
    <t>Ground Slab</t>
  </si>
  <si>
    <t>Foundation</t>
  </si>
  <si>
    <t xml:space="preserve">  Grade B7.5</t>
  </si>
  <si>
    <t>Sảnh đón</t>
  </si>
  <si>
    <t>1st floor column/ Bê tông cột tầng 1</t>
  </si>
  <si>
    <t>C8</t>
  </si>
  <si>
    <t>2nd floor slab/ Bê tông sàn tầng 2</t>
  </si>
  <si>
    <t>First  Floor</t>
  </si>
  <si>
    <t>Attached column, brace beam/ Bê tông cho bổ trụ, giằng tường</t>
  </si>
  <si>
    <t xml:space="preserve">  Grade B20 </t>
  </si>
  <si>
    <t>Tầng 1</t>
  </si>
  <si>
    <t>Bổ trụ</t>
  </si>
  <si>
    <t>BT1</t>
  </si>
  <si>
    <t>Lanh tô</t>
  </si>
  <si>
    <t>LT1</t>
  </si>
  <si>
    <t>Đà giằng</t>
  </si>
  <si>
    <t>Tầng 2</t>
  </si>
  <si>
    <t>BT3</t>
  </si>
  <si>
    <t>Lean concrete/ Ván khuôn bê tông lót</t>
  </si>
  <si>
    <t>Ground floor/ Ván khuôn nền</t>
  </si>
  <si>
    <t>1st floor column/ Ván khuôn cột tầng 1</t>
  </si>
  <si>
    <t>2nd floor &amp; beam/ Ván khuôn dầm sàn tầng 2</t>
  </si>
  <si>
    <t>Attached column, brace beam/ Ván khuôn cho bổ trụ, giằng tường</t>
  </si>
  <si>
    <t>Foundation/ Cốt thép móng</t>
  </si>
  <si>
    <t>Stump column / Cốt thép cổ cột</t>
  </si>
  <si>
    <t>Ground floor/ Cốt thép nền</t>
  </si>
  <si>
    <t>1st floor column/ Cốt  thép cột  tầng 1</t>
  </si>
  <si>
    <t>2nd floor &amp; beam/ Cốt thép  sàn tầng 2</t>
  </si>
  <si>
    <t>Attached column, brace beam/ Cốt thép cho bổ trụ, giằng tường</t>
  </si>
  <si>
    <t>WC2</t>
  </si>
  <si>
    <t>Tile works/ Công tác gạch lát nền</t>
  </si>
  <si>
    <t xml:space="preserve"> floor tile 600x600mm (included screed)/Lát gạch 600x600mm( bao gồm cán nền)</t>
  </si>
  <si>
    <t>Ceramic 600x600</t>
  </si>
  <si>
    <t xml:space="preserve"> skirting/Len chân tường </t>
  </si>
  <si>
    <t>Granite stone for three-step staircase, stair(included screed) /Lát đá cho tam cấp, cầu thang(bao gồm cán nền)</t>
  </si>
  <si>
    <t>Granite stone</t>
  </si>
  <si>
    <t>Tam cấp</t>
  </si>
  <si>
    <t>Kệ vệ sinh</t>
  </si>
  <si>
    <t>Brick wall 100mm Thk/ Xây tường 100mm thk</t>
  </si>
  <si>
    <t>Plastering works/ Công tác tô tường</t>
  </si>
  <si>
    <t xml:space="preserve">Plastering for beam and ceiling, column/ Tô trát dầm cột bê tông </t>
  </si>
  <si>
    <t>Plastering for edge door &amp; window/ Tô trát cho cạnh cửa</t>
  </si>
  <si>
    <t>Gypsum Wall/ Tường thạch cao</t>
  </si>
  <si>
    <t>VII</t>
  </si>
  <si>
    <t>Steel Door-Fire Rated/ Cửa thép chống cháy</t>
  </si>
  <si>
    <t xml:space="preserve">Steel Door/ Cửa thép </t>
  </si>
  <si>
    <t>Steel door, powder coating paint/ Cửa đi thép , sơn tĩnh điện</t>
  </si>
  <si>
    <t>LSD1</t>
  </si>
  <si>
    <t>LSD2</t>
  </si>
  <si>
    <t>Floor Hinged Temperred glass  Door/ Cửa đi khung inox</t>
  </si>
  <si>
    <t>DG1</t>
  </si>
  <si>
    <t>AW1</t>
  </si>
  <si>
    <t>AW2</t>
  </si>
  <si>
    <t>Steel Window/ Cửa sổ thép vách kính chống cháy</t>
  </si>
  <si>
    <t>Glass Partition/ Vách kính cố định</t>
  </si>
  <si>
    <t>GD2</t>
  </si>
  <si>
    <t>GD3</t>
  </si>
  <si>
    <t>GD4</t>
  </si>
  <si>
    <t>GD5</t>
  </si>
  <si>
    <t>GD6</t>
  </si>
  <si>
    <t>GD7</t>
  </si>
  <si>
    <t>GD8</t>
  </si>
  <si>
    <t>GD9</t>
  </si>
  <si>
    <t>Hardware door,  accessories for aluminium door …./ Tay nắm, ngạch cửa, phụ kiện…</t>
  </si>
  <si>
    <t>Stair Steel/ cầu thang thép</t>
  </si>
  <si>
    <t>Viet Nam</t>
  </si>
  <si>
    <t>m</t>
  </si>
  <si>
    <t>Signboard/Bảng hiệu</t>
  </si>
  <si>
    <t>Mica+Steel frame</t>
  </si>
  <si>
    <t xml:space="preserve">Aluminium </t>
  </si>
  <si>
    <t xml:space="preserve">Septic tank / Bể tự hoại </t>
  </si>
  <si>
    <t>R.C tank</t>
  </si>
  <si>
    <t xml:space="preserve">Manhole tank/ Hố ga thoát nước </t>
  </si>
  <si>
    <t>R.C manhole</t>
  </si>
  <si>
    <t>C.03</t>
  </si>
  <si>
    <t>WATER TANK/ BỂ NƯỚC</t>
  </si>
  <si>
    <t xml:space="preserve">đào đất bể nước </t>
  </si>
  <si>
    <t>Móng đáy bể</t>
  </si>
  <si>
    <t xml:space="preserve">t bể nước </t>
  </si>
  <si>
    <t xml:space="preserve">  Grade B7.5 </t>
  </si>
  <si>
    <t xml:space="preserve">Bottom slab/ Bê tông bản đáy </t>
  </si>
  <si>
    <t xml:space="preserve"> Grade B25 </t>
  </si>
  <si>
    <t>Wall/ Bê tông tường bể</t>
  </si>
  <si>
    <t>Tbn1</t>
  </si>
  <si>
    <t>Tbn2</t>
  </si>
  <si>
    <t>Góc vát chân</t>
  </si>
  <si>
    <t>góc vát đứng</t>
  </si>
  <si>
    <t>Column/ Bê tông  cho cột</t>
  </si>
  <si>
    <t>Cột C1</t>
  </si>
  <si>
    <t>Top slab / Bê tông bản nắp</t>
  </si>
  <si>
    <t>Nắp bể</t>
  </si>
  <si>
    <t>Đà nắp</t>
  </si>
  <si>
    <t>D1-1 (20x50)</t>
  </si>
  <si>
    <t>D1-2(20x50)</t>
  </si>
  <si>
    <t>Steel standard &amp; Plywood form</t>
  </si>
  <si>
    <t>Bottom slab/ Ván khuôn bản đáy</t>
  </si>
  <si>
    <t>Wall/ Ván khuôn thành bể</t>
  </si>
  <si>
    <t>Column/ Ván khuôn cột</t>
  </si>
  <si>
    <t>Top slab/ Ván khuôn cho nắp bể</t>
  </si>
  <si>
    <t>Bottom slab/ Cốt thép cho bản đáy</t>
  </si>
  <si>
    <t>Wall/ Cốt thép cho  thành bể</t>
  </si>
  <si>
    <t>Column/ Cốt thép cho cột</t>
  </si>
  <si>
    <t>Top slab/ Cốt thép cho nắp bể</t>
  </si>
  <si>
    <t>Waterproofing/Chống thấm cho bể</t>
  </si>
  <si>
    <t>BASF Masterseal 540</t>
  </si>
  <si>
    <t>Đáy bể</t>
  </si>
  <si>
    <t>Thành</t>
  </si>
  <si>
    <t>Nắp</t>
  </si>
  <si>
    <t>Waterbar/Thanh chặn nước cho mạch ngừng thi công</t>
  </si>
  <si>
    <t>Waterbar V20</t>
  </si>
  <si>
    <t xml:space="preserve">Cover for visting hole/ Nắp thăm bể </t>
  </si>
  <si>
    <t>800x800, SS304</t>
  </si>
  <si>
    <t>Cat Ladder SS304/Thang leo thăm bể inox 304 hộp 30x30 dày 1,5 mm</t>
  </si>
  <si>
    <t>SS304</t>
  </si>
  <si>
    <t>C.04</t>
  </si>
  <si>
    <t>PUPM ROOM+ELECTRIC+TRANFORMER/NHÀ BƠM +NHÀ ĐIỆN, MÁY PHÁT</t>
  </si>
  <si>
    <t>Column / Bê tông  cột</t>
  </si>
  <si>
    <t>Grade B25</t>
  </si>
  <si>
    <t>Beam and roof slab/ Bê tông dầm sàn mái</t>
  </si>
  <si>
    <t>Sàn Mái</t>
  </si>
  <si>
    <t>Dầm mái</t>
  </si>
  <si>
    <t>D1-1 (20x40)</t>
  </si>
  <si>
    <t>Attached column, brace beam/ Bê tông  bổ trụ, giằng tường</t>
  </si>
  <si>
    <t xml:space="preserve">Grade B20 </t>
  </si>
  <si>
    <t xml:space="preserve">Giằng tường </t>
  </si>
  <si>
    <t>Lanto</t>
  </si>
  <si>
    <t>Dầm sàn mái/ Formwork  for beam and roof slab</t>
  </si>
  <si>
    <t>Beam and roof slab / Cốt thép dầm sàn mái</t>
  </si>
  <si>
    <t>FLOOR FINISHING WORKS/ HOÀN THIỆN SÀN</t>
  </si>
  <si>
    <t>Waterproofing works/Công tác chống thấm</t>
  </si>
  <si>
    <t>Waterproofing and finishing for roof floor(incl.upturn 300mm height at wall, latticesteel mesh,steel mesh, waterproof concrete layer)/Chống thấm cho mái(bao gồm cuốn lên tường 300mm, lưới mắt cáo, lưới thép, lớp bê tông chống thấm)</t>
  </si>
  <si>
    <t>BRICK, PLASTERING, PAINTING WORKS/ CÔNG TÁC XÂY TÔ, SƠN NƯỚC</t>
  </si>
  <si>
    <t xml:space="preserve">Brick works/Công tác xây gạch </t>
  </si>
  <si>
    <t>Plastering works/Công tác tô tường</t>
  </si>
  <si>
    <t>Cột</t>
  </si>
  <si>
    <t>D1</t>
  </si>
  <si>
    <t>Emulsion paint works/Công tác sơn</t>
  </si>
  <si>
    <t>Matic and emulsion paint inside for wall, colume, beam, ceilling/ Bả matic và sơn nước hoàn thiện trong nhà</t>
  </si>
  <si>
    <t>Nippon</t>
  </si>
  <si>
    <t>DOORS AND WINDOWS/ CỬA ĐI. CỬA SỔ</t>
  </si>
  <si>
    <t xml:space="preserve">Steel Door/Cửa thép </t>
  </si>
  <si>
    <t>D6 1600x2200</t>
  </si>
  <si>
    <t xml:space="preserve">Hardware, door threshold,  accessories steel door …./Tay nắm, ngạch cửa, phụ kiện cho cửa thép </t>
  </si>
  <si>
    <t>Neo or equal</t>
  </si>
  <si>
    <t>Aluminium Door, Window, fixed wall/Cửa đi cửa sổ, vách cố định nhôm kính</t>
  </si>
  <si>
    <t>Aluminium louver frame / Khung nhôm lá sách cố định . (W2)</t>
  </si>
  <si>
    <t>C.05</t>
  </si>
  <si>
    <t>GUARD HOUSE/NHÀ BẢO VỆ</t>
  </si>
  <si>
    <t xml:space="preserve"> Grade B7.5 </t>
  </si>
  <si>
    <t>D01-20x30</t>
  </si>
  <si>
    <t>Beam/ Bê tông  dầm</t>
  </si>
  <si>
    <t>Roof slab/ Bê tông sàn mái</t>
  </si>
  <si>
    <t xml:space="preserve"> Grade B20 </t>
  </si>
  <si>
    <t>Beam / Ván khuôn dầm</t>
  </si>
  <si>
    <t>Roof slab / Ván khuôn sàn mái</t>
  </si>
  <si>
    <t>Attached column, brace beam/ Ván khuôn bổ trụ, giằng tường</t>
  </si>
  <si>
    <t>Ground beam / Cốt thép đà kiềng</t>
  </si>
  <si>
    <t>Roof slab/ Cốt thép sàn mái</t>
  </si>
  <si>
    <t xml:space="preserve">Attached column, brace beam, septic tank/ Cốt thép  bổ trụ, giằng tường, bể tự hoại </t>
  </si>
  <si>
    <t>Ceramic 300x600</t>
  </si>
  <si>
    <t>Wc</t>
  </si>
  <si>
    <t>Wall tile for WC/ Ốp gạch tường cho nhà WC</t>
  </si>
  <si>
    <t>300x600mm</t>
  </si>
  <si>
    <t>CEILING WORKS/ CÔNG TÁC TRẦN</t>
  </si>
  <si>
    <t>Moisture resistent gypsum ceiling /Trần thạch cao chống ẩm</t>
  </si>
  <si>
    <t>Vĩnh Tường, 600x600mm</t>
  </si>
  <si>
    <t>Aluminium Door/Cửa đi nhôm kính</t>
  </si>
  <si>
    <t>Aluminium Window/Cửa sổ nhôm kính</t>
  </si>
  <si>
    <t>Hardware door,  accessories for aluminium door …./Tay nắm, ngạch cửa, phụ kiện…</t>
  </si>
  <si>
    <t>Deep joint wall /Ron âm tường</t>
  </si>
  <si>
    <t xml:space="preserve">Construction Waste water mainhole for Septic tank / Hố ga nước thải cho Bể tự hoại </t>
  </si>
  <si>
    <t>C.06</t>
  </si>
  <si>
    <t>MOTOBIKE HOUSE / NHÀ XE MÁY</t>
  </si>
  <si>
    <t>Đào đất móng / Excavation soil for foundation</t>
  </si>
  <si>
    <t>M1</t>
  </si>
  <si>
    <t xml:space="preserve">Nền </t>
  </si>
  <si>
    <t xml:space="preserve">Crushed aggregate base course, well compacted K&gt;=0.98/ Lớp đá đầm chặt </t>
  </si>
  <si>
    <t>PVC layer/ lớp PVC</t>
  </si>
  <si>
    <t xml:space="preserve"> Foundation/ Bê tông móng</t>
  </si>
  <si>
    <t>Grade M250</t>
  </si>
  <si>
    <t>Ground floor / Bê tông  nền</t>
  </si>
  <si>
    <t>Lean concrete/Ván khuôn bê tông lót</t>
  </si>
  <si>
    <t>Foundation/Ván khuôn móng</t>
  </si>
  <si>
    <t>Column / Ván khuôn cột</t>
  </si>
  <si>
    <t>Ground floor / Ván khuôn  nền</t>
  </si>
  <si>
    <t xml:space="preserve"> Foundation/ Cốt thép  móng</t>
  </si>
  <si>
    <t>Column/Cốt thép cột</t>
  </si>
  <si>
    <t>Ground floor / Cốt thép  nền</t>
  </si>
  <si>
    <t>METAL  WORKS / CÔNG TÁC KIM LOẠI</t>
  </si>
  <si>
    <t>Structural steel and cladding / Kết cấu thép và bao che</t>
  </si>
  <si>
    <t xml:space="preserve">Epoxy paint 160 mcr
Bluescope Clean Colorbond Ultra Activate, 0.5mm </t>
  </si>
  <si>
    <t>OTHER WORKS / CÔNG TÁC KHÁC</t>
  </si>
  <si>
    <t xml:space="preserve"> Sika-Grout Work  For Steel Columns / Công tác đổ sika Grout cho chân cột thép</t>
  </si>
  <si>
    <t>ESTIMATE DETAIL TABLE</t>
  </si>
  <si>
    <t xml:space="preserve">ITEM/HẠNG MỤC    :  COMPLETE CONSTRUCTION /XÂY DỰNG HOÀN THIỆN </t>
  </si>
  <si>
    <t>VND</t>
  </si>
  <si>
    <t>Profit</t>
  </si>
  <si>
    <t>Vật tư</t>
  </si>
  <si>
    <t>Nhân công</t>
  </si>
  <si>
    <t>C02</t>
  </si>
  <si>
    <t>M10</t>
  </si>
  <si>
    <t>Ground beam</t>
  </si>
  <si>
    <t>D1-1</t>
  </si>
  <si>
    <t>200x400</t>
  </si>
  <si>
    <t>D1-1a</t>
  </si>
  <si>
    <t>200x400(-0.150)</t>
  </si>
  <si>
    <t>D1-2</t>
  </si>
  <si>
    <t>200x300</t>
  </si>
  <si>
    <t>D1-2a</t>
  </si>
  <si>
    <t>200x300(-0.150)</t>
  </si>
  <si>
    <t>D1-3</t>
  </si>
  <si>
    <t>D1-4</t>
  </si>
  <si>
    <t>D1-4a</t>
  </si>
  <si>
    <t>D1-5</t>
  </si>
  <si>
    <t>D1-6</t>
  </si>
  <si>
    <t>D1-7</t>
  </si>
  <si>
    <t>D1-8</t>
  </si>
  <si>
    <t>D1-9</t>
  </si>
  <si>
    <t>D1-10</t>
  </si>
  <si>
    <t>D1-11</t>
  </si>
  <si>
    <t>D1-12</t>
  </si>
  <si>
    <t>D1-13</t>
  </si>
  <si>
    <t>D1-14</t>
  </si>
  <si>
    <t>100x300</t>
  </si>
  <si>
    <t>D1-15</t>
  </si>
  <si>
    <t>D1-16</t>
  </si>
  <si>
    <t>D1-16a</t>
  </si>
  <si>
    <t>D1-17</t>
  </si>
  <si>
    <t>100x300(-0.150)</t>
  </si>
  <si>
    <t>D1-18</t>
  </si>
  <si>
    <t>D1-19</t>
  </si>
  <si>
    <t>D1-19a</t>
  </si>
  <si>
    <t>D1-20</t>
  </si>
  <si>
    <t>D1-21</t>
  </si>
  <si>
    <t>250x300</t>
  </si>
  <si>
    <t>D1-22</t>
  </si>
  <si>
    <t>200x200(-0.400)</t>
  </si>
  <si>
    <t>D1-23</t>
  </si>
  <si>
    <t>200x350</t>
  </si>
  <si>
    <t>Dg-1</t>
  </si>
  <si>
    <t>100x400</t>
  </si>
  <si>
    <t>D1-24</t>
  </si>
  <si>
    <t>Hack trên bản vẽ</t>
  </si>
  <si>
    <t>C1-M4</t>
  </si>
  <si>
    <t>C1-M6</t>
  </si>
  <si>
    <t>C1-M7</t>
  </si>
  <si>
    <t>C1-M8</t>
  </si>
  <si>
    <t>C2-M2</t>
  </si>
  <si>
    <t>C2-M3</t>
  </si>
  <si>
    <t>C2-M4</t>
  </si>
  <si>
    <t>C2-M5</t>
  </si>
  <si>
    <t>C2-M6</t>
  </si>
  <si>
    <t>C2-M9</t>
  </si>
  <si>
    <t>C3-M7</t>
  </si>
  <si>
    <t>C3-M8</t>
  </si>
  <si>
    <t>C3-M10</t>
  </si>
  <si>
    <t>C4-M1</t>
  </si>
  <si>
    <t>C5-M10</t>
  </si>
  <si>
    <t>Ô thang</t>
  </si>
  <si>
    <t>2nd floor &amp; beam/ Bê tông dầm sàn tầng 2</t>
  </si>
  <si>
    <t>Floor beam</t>
  </si>
  <si>
    <t>D2-1</t>
  </si>
  <si>
    <t>300x400</t>
  </si>
  <si>
    <t>D2-1a</t>
  </si>
  <si>
    <t>D2-2</t>
  </si>
  <si>
    <t>D2-3</t>
  </si>
  <si>
    <t>300x500</t>
  </si>
  <si>
    <t>D2-4</t>
  </si>
  <si>
    <t>D2-5</t>
  </si>
  <si>
    <t>D2-6</t>
  </si>
  <si>
    <t>D2-7</t>
  </si>
  <si>
    <t>D2-8</t>
  </si>
  <si>
    <t>D2-9</t>
  </si>
  <si>
    <t>D2-10</t>
  </si>
  <si>
    <t>D2-11</t>
  </si>
  <si>
    <t>D2-12</t>
  </si>
  <si>
    <t>D2-13</t>
  </si>
  <si>
    <t>D2-14</t>
  </si>
  <si>
    <t>D2-15</t>
  </si>
  <si>
    <t>D2-16</t>
  </si>
  <si>
    <t>300x350</t>
  </si>
  <si>
    <t>D2-17</t>
  </si>
  <si>
    <t>D2g-1</t>
  </si>
  <si>
    <t>100x350</t>
  </si>
  <si>
    <t>Floor slab</t>
  </si>
  <si>
    <t>Bao sàn</t>
  </si>
  <si>
    <t>Sàn 150</t>
  </si>
  <si>
    <t>trừ</t>
  </si>
  <si>
    <t>Lổ mở</t>
  </si>
  <si>
    <t>Gen</t>
  </si>
  <si>
    <t>Sàn 100</t>
  </si>
  <si>
    <t>2nd floor column/ Bê tông cột tầng 2</t>
  </si>
  <si>
    <t>Roof floor &amp; beam/ Bê tông dầm sàn tầng mái</t>
  </si>
  <si>
    <t>Dm-1</t>
  </si>
  <si>
    <t>Dm-2</t>
  </si>
  <si>
    <t>Dm-2a</t>
  </si>
  <si>
    <t>Dm-3</t>
  </si>
  <si>
    <t>Dm-4</t>
  </si>
  <si>
    <t>Dm-5</t>
  </si>
  <si>
    <t>Dm-6</t>
  </si>
  <si>
    <t>Dm-7</t>
  </si>
  <si>
    <t>Dm-8</t>
  </si>
  <si>
    <t>Dm-9</t>
  </si>
  <si>
    <t>Dm-10</t>
  </si>
  <si>
    <t>Dm-11</t>
  </si>
  <si>
    <t>Dm-12</t>
  </si>
  <si>
    <t>Dm-13</t>
  </si>
  <si>
    <t>Dm-14</t>
  </si>
  <si>
    <t>Dm-15</t>
  </si>
  <si>
    <t>Dmg-1</t>
  </si>
  <si>
    <t>Staircase/ Bê tông cầu thang</t>
  </si>
  <si>
    <t>Chiếu nghỉ</t>
  </si>
  <si>
    <t>CN1</t>
  </si>
  <si>
    <t>CN2</t>
  </si>
  <si>
    <t>CN3</t>
  </si>
  <si>
    <t>CN4</t>
  </si>
  <si>
    <t>Chiếu tới</t>
  </si>
  <si>
    <t>Dct1</t>
  </si>
  <si>
    <t>Dct2</t>
  </si>
  <si>
    <t>BT2</t>
  </si>
  <si>
    <t>LT2</t>
  </si>
  <si>
    <t>LT3</t>
  </si>
  <si>
    <t>LT4</t>
  </si>
  <si>
    <t>BT4</t>
  </si>
  <si>
    <t>BT5</t>
  </si>
  <si>
    <t>Tầng mái</t>
  </si>
  <si>
    <t>BT6</t>
  </si>
  <si>
    <t>BT7</t>
  </si>
  <si>
    <t>Giằng tường</t>
  </si>
  <si>
    <t>GT1</t>
  </si>
  <si>
    <t>GT2</t>
  </si>
  <si>
    <t>Nền ô thang</t>
  </si>
  <si>
    <t>Nền tam cấp</t>
  </si>
  <si>
    <t>Lổ mỡ</t>
  </si>
  <si>
    <t>sàn âm-minus lab -50mm</t>
  </si>
  <si>
    <t>sàn âm-minus lab , dày 100</t>
  </si>
  <si>
    <t>2nd floor column/ Ván khuôn cột tầng 2</t>
  </si>
  <si>
    <t>Roof floor &amp; beam/ Ván khuôn dầm sàn tầng mái</t>
  </si>
  <si>
    <t>Sàn</t>
  </si>
  <si>
    <t>Staircase/ Ván khuôn cầu thang</t>
  </si>
  <si>
    <t xml:space="preserve">D&lt;10mm CB240, D&gt;=10mm CB300
</t>
  </si>
  <si>
    <t>DG2</t>
  </si>
  <si>
    <t>1st floor column/ Cốt thép tầng 1</t>
  </si>
  <si>
    <t>2nd floor &amp; beam/ Cốt thép dầm sàn tầng 2</t>
  </si>
  <si>
    <t>2nd floor column/ Cốt thép cột tầng 2</t>
  </si>
  <si>
    <t>Roof floor &amp; beam/ Cốt thép dầm sàn tầng mái</t>
  </si>
  <si>
    <t>Staircase/ Cốt thép cầu thang</t>
  </si>
  <si>
    <t>Lobby 1</t>
  </si>
  <si>
    <t>Office room 1</t>
  </si>
  <si>
    <t>Canteen+kitchen</t>
  </si>
  <si>
    <t>Sảnh thang</t>
  </si>
  <si>
    <t>Lobby2</t>
  </si>
  <si>
    <t>Meeting R2</t>
  </si>
  <si>
    <t>Office room 2</t>
  </si>
  <si>
    <t>IT room</t>
  </si>
  <si>
    <t>Storage</t>
  </si>
  <si>
    <t>Pantry</t>
  </si>
  <si>
    <t>Sảnh thang bộ</t>
  </si>
  <si>
    <t>Manager 1</t>
  </si>
  <si>
    <t>Manager 2</t>
  </si>
  <si>
    <t>WC3</t>
  </si>
  <si>
    <t>WC4</t>
  </si>
  <si>
    <t>WC5</t>
  </si>
  <si>
    <t>WC6</t>
  </si>
  <si>
    <t xml:space="preserve">Tile skirting/Len chân tường </t>
  </si>
  <si>
    <t>Ceramic 100x600</t>
  </si>
  <si>
    <t>Trừ cửa</t>
  </si>
  <si>
    <t>DF2</t>
  </si>
  <si>
    <t>D3</t>
  </si>
  <si>
    <t>D4</t>
  </si>
  <si>
    <t>D7</t>
  </si>
  <si>
    <t>0..9</t>
  </si>
  <si>
    <t>D8</t>
  </si>
  <si>
    <t>D5</t>
  </si>
  <si>
    <t>D10</t>
  </si>
  <si>
    <t>DF1</t>
  </si>
  <si>
    <t>D1b</t>
  </si>
  <si>
    <t>Stone works/Công tác lát đá</t>
  </si>
  <si>
    <t>Tâm cấp</t>
  </si>
  <si>
    <t>Cạnh hong</t>
  </si>
  <si>
    <t>Cầu thang</t>
  </si>
  <si>
    <t>Bậc thang</t>
  </si>
  <si>
    <t>lối vào căn tin</t>
  </si>
  <si>
    <t>Trục 2.1</t>
  </si>
  <si>
    <t>Trục 2.6</t>
  </si>
  <si>
    <t>Trục 2-A</t>
  </si>
  <si>
    <t>Trục 2-E</t>
  </si>
  <si>
    <t>Trục 2.2</t>
  </si>
  <si>
    <t>Trục 2.3, 2.4</t>
  </si>
  <si>
    <t>Trục 2.5</t>
  </si>
  <si>
    <t>Trục 2.5-2.6</t>
  </si>
  <si>
    <t>Trừ cửa, vách kính</t>
  </si>
  <si>
    <t>VK1</t>
  </si>
  <si>
    <t>VK3</t>
  </si>
  <si>
    <t>VK5</t>
  </si>
  <si>
    <t>VK7</t>
  </si>
  <si>
    <t>VK10</t>
  </si>
  <si>
    <t>VK12</t>
  </si>
  <si>
    <t>VK13</t>
  </si>
  <si>
    <t>VK2</t>
  </si>
  <si>
    <t>VK4</t>
  </si>
  <si>
    <t>VK6</t>
  </si>
  <si>
    <t>VK8</t>
  </si>
  <si>
    <t>VK11</t>
  </si>
  <si>
    <t>VK14</t>
  </si>
  <si>
    <t>Mái</t>
  </si>
  <si>
    <t>Trục 2.2-2.5</t>
  </si>
  <si>
    <t>Trục 2.4-2.6</t>
  </si>
  <si>
    <t>Phòng bơm</t>
  </si>
  <si>
    <t>D6</t>
  </si>
  <si>
    <t>Trục 2B</t>
  </si>
  <si>
    <t>Trục 2C</t>
  </si>
  <si>
    <t>Xây hộp gen ngoài nhà</t>
  </si>
  <si>
    <t>Tường 200</t>
  </si>
  <si>
    <t>Tường 100</t>
  </si>
  <si>
    <t>Ngoài nhà</t>
  </si>
  <si>
    <t>Đà kiềng</t>
  </si>
  <si>
    <t>Cột ngoài nhà</t>
  </si>
  <si>
    <t xml:space="preserve">Trần ban công </t>
  </si>
  <si>
    <t>Trần sê nô tầng mái</t>
  </si>
  <si>
    <t>Trong nhà</t>
  </si>
  <si>
    <t>Cột tầng 1</t>
  </si>
  <si>
    <t>Cột tầng 2</t>
  </si>
  <si>
    <t>Dầm lỗ mở ô thang</t>
  </si>
  <si>
    <t>Matic and emulsion paint outside for wall, colume, beam/ Bả matic và sơn nước hoàn thiện ngoài nhà</t>
  </si>
  <si>
    <t xml:space="preserve">Tường 200 </t>
  </si>
  <si>
    <t>Xây tường 100mm</t>
  </si>
  <si>
    <t>Matic and emulsion paint for edge door &amp; window/ Bả matic và sơn nước hoàn thiện cho cạnh cửa</t>
  </si>
  <si>
    <t>Tile, stone works/Công tác gạch đá</t>
  </si>
  <si>
    <t xml:space="preserve">Trừ cửa </t>
  </si>
  <si>
    <t>Đố cửa</t>
  </si>
  <si>
    <t xml:space="preserve">Gypsum concealed ceiling /Trần thạch cao chìm </t>
  </si>
  <si>
    <t>Matic and emulsion paint inside for ceilling/ Bả matic và sơn nước hoàn thiện trần trong nhà</t>
  </si>
  <si>
    <t>Ceiling hole/Lỗ thăm trần</t>
  </si>
  <si>
    <t>DF1-Size 1300x2200</t>
  </si>
  <si>
    <t>DF2-Size 900x2200</t>
  </si>
  <si>
    <t>D1-Size 1300x2200</t>
  </si>
  <si>
    <t>Steel door, powder coating paint/ Cửa đi thép  , sơn tĩnh điện</t>
  </si>
  <si>
    <t>D1b-Size 1300x2700</t>
  </si>
  <si>
    <t>D6-Size 1600x2200</t>
  </si>
  <si>
    <t>D9</t>
  </si>
  <si>
    <t>Floor hinging door/Cửa bản lề sàn</t>
  </si>
  <si>
    <t>Aluminium fixed wall/Vách kính cố định</t>
  </si>
  <si>
    <t>D10 vách kính</t>
  </si>
  <si>
    <t xml:space="preserve">Kin Long </t>
  </si>
  <si>
    <t>Steel staircase out door(incl handrail, accessories…)/ Thang thép ngoài nhà(bao gồm lan can, phụ kiện)</t>
  </si>
  <si>
    <t>Epoxy paint</t>
  </si>
  <si>
    <t>Handrail/Lan can cầu thang</t>
  </si>
  <si>
    <t>Shielding size 100x10mm/Gờ chỉ kích thước 100x10mm</t>
  </si>
  <si>
    <t>Shielding rainwater mortar, size 20x10mm/Chỉ ngắt nước mưa KT 20x10mm</t>
  </si>
  <si>
    <t>Septic tank 6m3 / Bể tự hoại 6m3</t>
  </si>
  <si>
    <t>PROJECT/ DỰ ÁN     :  WAREHOUSE/NHÀ KHO</t>
  </si>
  <si>
    <t>ITEM/HẠNG MỤC    : ANCILLARY ITEMS /HẠNG MỤC PHỤ</t>
  </si>
  <si>
    <t>C03</t>
  </si>
  <si>
    <t>ANCILLARY ITEMS/ HẠNG MỤC PHỤ</t>
  </si>
  <si>
    <t>PUPM ROOM+TRASH ROOM/NHÀ BƠM +NHÀ RÁC</t>
  </si>
  <si>
    <t>FENCE/ HÀNG RÀO</t>
  </si>
  <si>
    <t xml:space="preserve">Dđào đất bể nước </t>
  </si>
  <si>
    <t>bê tông lót</t>
  </si>
  <si>
    <t>bêể nước</t>
  </si>
  <si>
    <t>đáy bể</t>
  </si>
  <si>
    <t>Exclude</t>
  </si>
  <si>
    <t>Cột C2</t>
  </si>
  <si>
    <t>Cột C3</t>
  </si>
  <si>
    <t>Trừ nắp thăm</t>
  </si>
  <si>
    <t>D1-2(20x40)</t>
  </si>
  <si>
    <t>D1-3 (20x50)</t>
  </si>
  <si>
    <t>D1-4 (20x40)</t>
  </si>
  <si>
    <t>cổ nắp thăm</t>
  </si>
  <si>
    <t>Steel standard &amp; Fly wood form</t>
  </si>
  <si>
    <t>Góc vác</t>
  </si>
  <si>
    <t>nắp thăm</t>
  </si>
  <si>
    <t>Dầm nắp bể</t>
  </si>
  <si>
    <t>Cổ nắp thăm</t>
  </si>
  <si>
    <t>Bottom slabn/ Cốt thép cho bản đáy</t>
  </si>
  <si>
    <t>vát góc</t>
  </si>
  <si>
    <t>tbn1</t>
  </si>
  <si>
    <t>tbn2</t>
  </si>
  <si>
    <t>800x800 SS304</t>
  </si>
  <si>
    <t>Wall tile for water tank / Ốp gạch tường cho bể nước</t>
  </si>
  <si>
    <t>vách</t>
  </si>
  <si>
    <t>coột</t>
  </si>
  <si>
    <t>Floor tile for water tank / Lát gạch nền bể nước</t>
  </si>
  <si>
    <t>D02-20x30</t>
  </si>
  <si>
    <t>D03-20x30</t>
  </si>
  <si>
    <t>D04-20x30</t>
  </si>
  <si>
    <t>D05-10x30</t>
  </si>
  <si>
    <t>DG1 -10X30</t>
  </si>
  <si>
    <t>BỂ TH</t>
  </si>
  <si>
    <t xml:space="preserve">NỀN </t>
  </si>
  <si>
    <t>cổ móng</t>
  </si>
  <si>
    <t>Dg1- 10x30</t>
  </si>
  <si>
    <t>Dm1 20x40</t>
  </si>
  <si>
    <t>Dm2 20x30</t>
  </si>
  <si>
    <t>Dm3 20x40</t>
  </si>
  <si>
    <t>Dm4 20x30</t>
  </si>
  <si>
    <t>Dm5 20x50</t>
  </si>
  <si>
    <t>sàn +3.150</t>
  </si>
  <si>
    <t>Sàn +2.850</t>
  </si>
  <si>
    <t>OV1</t>
  </si>
  <si>
    <t>0V2</t>
  </si>
  <si>
    <t>Bệ cửa</t>
  </si>
  <si>
    <t>hộp gel</t>
  </si>
  <si>
    <t>Cạnh cửa</t>
  </si>
  <si>
    <t>W5</t>
  </si>
  <si>
    <t>W6</t>
  </si>
  <si>
    <t>mái</t>
  </si>
  <si>
    <t>sê nô</t>
  </si>
  <si>
    <t xml:space="preserve">Trần </t>
  </si>
  <si>
    <t xml:space="preserve">Paving natural flagstone  for outside/ Ốp đá tự nhiên cho tường ngoài nhà </t>
  </si>
  <si>
    <t>Taicera</t>
  </si>
  <si>
    <t>Wall paving natural flagstone/ Tường ốp đá chẻ</t>
  </si>
  <si>
    <t>Dầm</t>
  </si>
  <si>
    <t>Dm1 20x30</t>
  </si>
  <si>
    <t>Dm2 40x30</t>
  </si>
  <si>
    <t>Dm3 20x30</t>
  </si>
  <si>
    <t>Dm5 20x30</t>
  </si>
  <si>
    <t>Dm6 40x30</t>
  </si>
  <si>
    <t xml:space="preserve">Sàn </t>
  </si>
  <si>
    <t>Lam chắn nước</t>
  </si>
  <si>
    <t>D2</t>
  </si>
  <si>
    <t>W2</t>
  </si>
  <si>
    <t>Tường</t>
  </si>
  <si>
    <t>Mái + sê nô</t>
  </si>
  <si>
    <t>D2 1200x2200</t>
  </si>
  <si>
    <t xml:space="preserve">METAL WORKS / CÔNG TÁC KIM LOẠI </t>
  </si>
  <si>
    <t>Steel frame forr wire mesh V30x30x3 and wire mesh B40 / Khung lưới thép B40 V30x30x3</t>
  </si>
  <si>
    <t>F1</t>
  </si>
  <si>
    <t>F2</t>
  </si>
  <si>
    <t>Concrete works for Foundation/ Bê tông móng</t>
  </si>
  <si>
    <t>Cổ móng</t>
  </si>
  <si>
    <t>Concrete works for base column / Bê tông cổ cột</t>
  </si>
  <si>
    <t>Cr1</t>
  </si>
  <si>
    <t>Cr3</t>
  </si>
  <si>
    <t>Concrete works for Ground beam/ Bê tông  đà kiềng</t>
  </si>
  <si>
    <t>Concrete works for column / Bê tông  cột</t>
  </si>
  <si>
    <t>Cr2</t>
  </si>
  <si>
    <t>Concrete works for attached column, brace beam/ Bê tông cho bổ trụ, giằng tường</t>
  </si>
  <si>
    <t xml:space="preserve"> Foundation/ Ván khuôn móng</t>
  </si>
  <si>
    <t xml:space="preserve">Column/ Ván khuôn cột </t>
  </si>
  <si>
    <t>Attached column, brace beam/ Cốt thép  bổ trụ, giằng tường</t>
  </si>
  <si>
    <t xml:space="preserve">Block Brick wall  100mm Thk/ Xây tường gạch block dày 100mm </t>
  </si>
  <si>
    <t>Hàng rào loại B</t>
  </si>
  <si>
    <t xml:space="preserve"> Brick wall  100mm Thk/ Xây tường gạch dày 100mm </t>
  </si>
  <si>
    <t>Hàng rào loại A</t>
  </si>
  <si>
    <t xml:space="preserve"> Brick wall  400mm Thk/ Xây tường gạch dày 400mm </t>
  </si>
  <si>
    <t>Sign board</t>
  </si>
  <si>
    <t xml:space="preserve">Bảng hiệu </t>
  </si>
  <si>
    <t>Cột Hàng rào loại B</t>
  </si>
  <si>
    <t xml:space="preserve"> Cột Hàng rào loại A</t>
  </si>
  <si>
    <t>cột bảng hiệu</t>
  </si>
  <si>
    <t xml:space="preserve">Đà kiềng </t>
  </si>
  <si>
    <t xml:space="preserve">Plastering for edge wall,column/ Tô trát cho cạnh tường, cột </t>
  </si>
  <si>
    <t xml:space="preserve">Finishing the column head of the facade fence / Hoàn thiện đầu cột của hàng rào mặt tiền 
</t>
  </si>
  <si>
    <t xml:space="preserve">Sơn nước tường, cột , dầm </t>
  </si>
  <si>
    <t xml:space="preserve">đầu cột hàng rào mặt tiền </t>
  </si>
  <si>
    <t>METAL WORKS/CÔNG TÁC KIM LOẠI</t>
  </si>
  <si>
    <t>Fence height 1,4m/Hàng rào lưới cao 1,4m</t>
  </si>
  <si>
    <t>D&lt;10mm CB240, D&gt;=10mm CB300</t>
  </si>
  <si>
    <t>BILL No.04    : EXTERNAL WORKS</t>
  </si>
  <si>
    <t>No.04</t>
  </si>
  <si>
    <t>TOTAL OF BILL No.4: EXTERNAL WORKS</t>
  </si>
  <si>
    <t>IN.01</t>
  </si>
  <si>
    <t>CLEARING AND LEVELING / DỌN DẸP VÀ SAN LẤP MẶT BẰNG</t>
  </si>
  <si>
    <t>All trees, grass, roots, rubbish have to be removed out the site before the execution of cutting &amp; filling work/Toàn bộ cây cối, cỏ, rễ cây, rác thải phải được dọn sạch khỏi công trường trước khi thực hiện công tác san lấp</t>
  </si>
  <si>
    <t>Cutting soil/ Cắt lớp đất nền đến cao độ thiết kế</t>
  </si>
  <si>
    <t>Using soil from excavation and Levelling for elevation 0.3m , to ensure water drainage to VSIP</t>
  </si>
  <si>
    <t xml:space="preserve">Remove surplus soil to to the land consolidation yard of VSIP1 industrial park/ Vận chuyển đất dư đến bải đổ  đất của KCN VSIP </t>
  </si>
  <si>
    <t>IN.02</t>
  </si>
  <si>
    <t>STORM DRAINAGE SYSTEM</t>
  </si>
  <si>
    <t>MANHOLE/ HỐ GA</t>
  </si>
  <si>
    <t>R.C Manhole (including excavation, backfill. Compaction, formwork, rebars, concrete,bricks, concrete cover,edge steel etc.)</t>
  </si>
  <si>
    <t>RC Manhole M1</t>
  </si>
  <si>
    <t>900x900xH1250-1500</t>
  </si>
  <si>
    <t>pcs</t>
  </si>
  <si>
    <t>RC Manhole M2</t>
  </si>
  <si>
    <t>1100x1100xH1550-1900</t>
  </si>
  <si>
    <t>RC Manhole M3</t>
  </si>
  <si>
    <t>1300x1300xH1900-2400</t>
  </si>
  <si>
    <t>RC Manhole M3a</t>
  </si>
  <si>
    <t xml:space="preserve">Waste water Manhole </t>
  </si>
  <si>
    <t>800x800xH1200-2400</t>
  </si>
  <si>
    <t>PIPING &amp; FITTINGS/ ỐNG VÀ PHỤ KIỆN</t>
  </si>
  <si>
    <t xml:space="preserve">Male/female type with shaped concr. Supports, including excavation, backfill, compaction, etc. Combine with TCXDVN 372-2006           </t>
  </si>
  <si>
    <t>R.C pipe H30 DN300</t>
  </si>
  <si>
    <t>ACC, Hung Vuong or equal</t>
  </si>
  <si>
    <t>R.C pipe H30 DN400</t>
  </si>
  <si>
    <t>R.C pipe H30 DN500</t>
  </si>
  <si>
    <t>R.C pipe H30 DN800</t>
  </si>
  <si>
    <t>uPVC storm pipe (PN10) - Underground pipe
(including, hanger,support, accessories, excavation, backfill, compaction, etc, ...)</t>
  </si>
  <si>
    <t>uPVC pipe D90</t>
  </si>
  <si>
    <t>Bình Minh,Tien Phong</t>
  </si>
  <si>
    <t>uPVC pipe D140</t>
  </si>
  <si>
    <t>uPVC pipe D220</t>
  </si>
  <si>
    <t>OTHER WORKS/CÔNG TÁC KHÁC</t>
  </si>
  <si>
    <t>Permit to connect storm drainage water system to the industrial waste water system/ Xin phép đầu nối nước mưa vào hệ thống nước mưa KCN</t>
  </si>
  <si>
    <t>Return to their original state/ Hoàn trả lại hiện trạng sau khi kết nối nước mưa vào khu công nghiệp</t>
  </si>
  <si>
    <t>Permit to connect industrial road system/ Xin phép đầu nối đường giao thông</t>
  </si>
  <si>
    <t>IN.03</t>
  </si>
  <si>
    <t>ROAD WORKS  / CÔNG TÁC ĐƯỜNG</t>
  </si>
  <si>
    <t>INTERNAL ROAD/ ĐƯỜNG BÊN NỘI BỘ</t>
  </si>
  <si>
    <t>RC.ROAD AREA / ĐƯỜNG BÊ TÔNG CỐT THÉP</t>
  </si>
  <si>
    <t>Crushed aggregate base course, well compacted K&gt;=0.95 (02 layer)/ Lớp đá đầm chặt (02 lớp)</t>
  </si>
  <si>
    <t>200mm thk/ 1 layer</t>
  </si>
  <si>
    <t>PVC layer/ Nylon lót</t>
  </si>
  <si>
    <t>0.2mm thk</t>
  </si>
  <si>
    <t>Concrete works for ground slab/ Bê tông nền đường</t>
  </si>
  <si>
    <t>Grade M250, 200mm thk</t>
  </si>
  <si>
    <t>Reinforcement for ground slab/ Cốt thép nền đường</t>
  </si>
  <si>
    <t>Song Hop Luc, Toan Tam</t>
  </si>
  <si>
    <t>Make slab surface smooth by machine and cuting joint / Xoa nền làm phẳng và cắt joint</t>
  </si>
  <si>
    <t>Contraction joint (CTJ)</t>
  </si>
  <si>
    <t>Sikaflex+Backer rod</t>
  </si>
  <si>
    <t>GRASS CONCRETE BLOCK ROAD/ ĐƯỜNG BÊ TÔNG GẠCH TRỒNG CỎ</t>
  </si>
  <si>
    <t xml:space="preserve">Natural soil well compacted,/ Đầm chặt nền đất </t>
  </si>
  <si>
    <t>200mm thk, 2 layer. Crushed aggregate base, compacted 95%</t>
  </si>
  <si>
    <t>0x4cm, H=250mm, Phu Giao, Tan Uyen Bình Dương</t>
  </si>
  <si>
    <t>Clean wet sand layer , well compact / Lớp cát sạch, tưới nước, đầm kĩ</t>
  </si>
  <si>
    <t>120mm thk</t>
  </si>
  <si>
    <t>80mm thk. Interlocking block</t>
  </si>
  <si>
    <t>Grade 200, insert soil for grass</t>
  </si>
  <si>
    <t>CURB/ BÓ VỈA</t>
  </si>
  <si>
    <t>Curb / Bó vỉa</t>
  </si>
  <si>
    <t>IN.04</t>
  </si>
  <si>
    <t>FENCCING &amp; GATES/ HÀNG RÀO VÀ CỔNG</t>
  </si>
  <si>
    <t>FENCING/HÀNG RÀO</t>
  </si>
  <si>
    <t>Đà kiềng  Loại B</t>
  </si>
  <si>
    <t>Đà kiềng  Loại A</t>
  </si>
  <si>
    <t>Fence height 1.6m/Hàng rào lưới cao 1.6m</t>
  </si>
  <si>
    <t>GATES AND SIGNBOARD/CỔNG VÀ BẢNG HIỆU</t>
  </si>
  <si>
    <t>Main sliding gate /Cổng trượt chính</t>
  </si>
  <si>
    <t>Motor and accessories for gate door</t>
  </si>
  <si>
    <t>Taiwan</t>
  </si>
  <si>
    <t>Sub-gate door/ Cổng phụ</t>
  </si>
  <si>
    <t xml:space="preserve">Sign board / Bảng hiệu </t>
  </si>
  <si>
    <t>SS304, Epoxy paint</t>
  </si>
  <si>
    <t>IN.05</t>
  </si>
  <si>
    <t>LANDSCAPING WORKS/  CÔNG TÁC CẢNH QUAN</t>
  </si>
  <si>
    <t xml:space="preserve">Green area  Diện tích cây xanh trồng cỏ </t>
  </si>
  <si>
    <t>Take care of maintenance within 2 months for the tree to grow/ Chăm sóc bảo dưỡng cảnh quan trong 2 tháng để cây phát triển</t>
  </si>
  <si>
    <t>IN.06</t>
  </si>
  <si>
    <t>FLAG POLE/ CÔNG TÁC CỘT CỜ</t>
  </si>
  <si>
    <t xml:space="preserve">Flag Pole </t>
  </si>
  <si>
    <t>IN.07</t>
  </si>
  <si>
    <t>OTHERS WORKS  / CÔNG TÁC KHÁC</t>
  </si>
  <si>
    <t>Marking line/ Sơn kẻ vạch</t>
  </si>
  <si>
    <t>Warning sign for fire fighting vehicles parking lot/Biển cảnh báo xe bãi đậu xe chữa cháy</t>
  </si>
  <si>
    <t>#REF!</t>
  </si>
  <si>
    <t>SCHEDULE OF RATES</t>
  </si>
  <si>
    <t>ITEM</t>
  </si>
  <si>
    <t>BASE SUPPLIER BRAND 
(BY NICON)</t>
  </si>
  <si>
    <t>BIDDER'S QTY</t>
  </si>
  <si>
    <t>MATERIAL RATE (VND)</t>
  </si>
  <si>
    <t>INSTALLATION 
RATE (VND)</t>
  </si>
  <si>
    <t>UNIT RATE (VND)</t>
  </si>
  <si>
    <t>AMOUNT (BIDDER QTY, VND)</t>
  </si>
  <si>
    <t>NICON REMARKS</t>
  </si>
  <si>
    <t>CSA</t>
  </si>
  <si>
    <t>Earth works</t>
  </si>
  <si>
    <t>Non-woven geotextile layer</t>
  </si>
  <si>
    <t>Woven geotextile layer</t>
  </si>
  <si>
    <t>PE sheet 0.15mm</t>
  </si>
  <si>
    <t>PE sheet 0.20mm</t>
  </si>
  <si>
    <t>PE sheet 0.25mm</t>
  </si>
  <si>
    <t>Polyolefin vaporbarrier-Perminator 15mil, 0.381mm thk.</t>
  </si>
  <si>
    <t>Crushed stone, compacted</t>
  </si>
  <si>
    <t xml:space="preserve">Laterite soil, compacted </t>
  </si>
  <si>
    <t>Sand filling, compacted</t>
  </si>
  <si>
    <t>Soil filling, compacted</t>
  </si>
  <si>
    <t>Piling works</t>
  </si>
  <si>
    <t>Supply PHC spun pile D300mm</t>
  </si>
  <si>
    <t>Supply PHC spun pile D350mm</t>
  </si>
  <si>
    <t>Supply PHC spun pile D400mm</t>
  </si>
  <si>
    <t>Pressing PHC spun pile D300mm</t>
  </si>
  <si>
    <t>Pressing PHC spun pile D350mm</t>
  </si>
  <si>
    <t>Pressing PHC spun pile D400mm</t>
  </si>
  <si>
    <t>Pre-drill PHC spun pile D300mm</t>
  </si>
  <si>
    <t>Pre-drill PHC spun pile D350mm</t>
  </si>
  <si>
    <t>Pre-drill PHC spun pile D400mm</t>
  </si>
  <si>
    <t>Pile heads cut off and disposal surplus debris to assigned location, spun pile D300mm</t>
  </si>
  <si>
    <t>nr</t>
  </si>
  <si>
    <t>Pile heads cut off and disposal surplus debris to assigned location, spun pile D350mm</t>
  </si>
  <si>
    <t>Pile heads cut off and disposal surplus debris to assigned location, spun pile D400mm</t>
  </si>
  <si>
    <t>Concrete works</t>
  </si>
  <si>
    <t>Structure concrete, type B, grade B20</t>
  </si>
  <si>
    <t>Structure concrete, type C, grade B22.5</t>
  </si>
  <si>
    <t>Structure concrete, type D, grade B30</t>
  </si>
  <si>
    <t>Steel fair-face formworks</t>
  </si>
  <si>
    <t>Plywood fair-face formworks</t>
  </si>
  <si>
    <t>Steel weldmesh Ø12-150</t>
  </si>
  <si>
    <t>Steel weldmesh Ø12-200</t>
  </si>
  <si>
    <t>Steel weldmesh Ø10-150</t>
  </si>
  <si>
    <t>Steel weldmesh Ø10-200</t>
  </si>
  <si>
    <t>Steel weldmesh Ø8-150</t>
  </si>
  <si>
    <t>Steel weldmesh Ø8-200</t>
  </si>
  <si>
    <t>Non-shrink grouting</t>
  </si>
  <si>
    <t>Drill hole into reinforcement concrete and apply chemical for installation of rebar/anchor (Diameter of rebar/anchor : 10mm)</t>
  </si>
  <si>
    <t>Drill hole into reinforcement concrete and apply chemical for installation of rebar/anchor (Diameter of rebar/anchor : 12mm)</t>
  </si>
  <si>
    <t>Drill hole into reinforcement concrete and apply chemical for installation of rebar/anchor (Diameter of rebar/anchor : 14mm)</t>
  </si>
  <si>
    <t>Drill hole into reinforcement concrete and apply chemical for installation of rebar/anchor (Diameter of rebar/anchor : 16mm)</t>
  </si>
  <si>
    <t>Drill hole into reinforcement concrete and apply chemical for installation of rebar/anchor (Diameter of rebar/anchor : 20mm)</t>
  </si>
  <si>
    <t>Drill hole into reinforcement concrete and apply chemical for installation of rebar/anchor (Diameter of rebar/anchor : 22mm)</t>
  </si>
  <si>
    <t>Drill hole into reinforcement concrete and apply chemical for installation of rebar/anchor (Diameter of rebar/anchor : 25mm)</t>
  </si>
  <si>
    <t>Metal works</t>
  </si>
  <si>
    <t>Mild steel - Hot roll profile</t>
  </si>
  <si>
    <t>Mild steel - Built-up profile</t>
  </si>
  <si>
    <t>Hot-dip galvanized steel</t>
  </si>
  <si>
    <t>Galvanized steel</t>
  </si>
  <si>
    <t>Stainless steel 304</t>
  </si>
  <si>
    <t>Stainless steel 316</t>
  </si>
  <si>
    <t>Steel plate 5mm</t>
  </si>
  <si>
    <t>Steel plate 6mm - 8mm</t>
  </si>
  <si>
    <t>Steel plate 10mm - 19mm</t>
  </si>
  <si>
    <t>Galvanized steel grating</t>
  </si>
  <si>
    <t>Galvanized steel grating, heavy duty</t>
  </si>
  <si>
    <t>SUS grating</t>
  </si>
  <si>
    <t>SUS grating, heavy duty</t>
  </si>
  <si>
    <t>Checker plate 5.0mm thk.</t>
  </si>
  <si>
    <t>Checker plate 6.0mm thk.</t>
  </si>
  <si>
    <t>Checker plate 8.0mm thk.</t>
  </si>
  <si>
    <t>Roofing, Cladding &amp; Paneling:</t>
  </si>
  <si>
    <t>Metal roof sheet 0.50 APT, incl flashing and accessories</t>
  </si>
  <si>
    <t>Metal cladding sheet 0.50 APT, incl flashing and accessories</t>
  </si>
  <si>
    <t>Fiber glass 24kg/m3, 50mm thk. with aluminum foil and wire mesh</t>
  </si>
  <si>
    <t>Fiber glass 24kg/m3, 50mm thk. with aluminum foil and without wire mesh</t>
  </si>
  <si>
    <t>Penetration on roof</t>
  </si>
  <si>
    <t>Galvanized purlin, Z30024</t>
  </si>
  <si>
    <t>Galvanized purlin, Z20024</t>
  </si>
  <si>
    <t>Galvanized purlin, Z20019</t>
  </si>
  <si>
    <t>Galvanized purlin, Z15019</t>
  </si>
  <si>
    <t>Galvanized purlin, Z15015</t>
  </si>
  <si>
    <t>Steel handrail (epoxy paint)</t>
  </si>
  <si>
    <t>Stainless steel handrail</t>
  </si>
  <si>
    <t>Fire rate paint for steel structure :</t>
  </si>
  <si>
    <t>Fire rate 60'</t>
  </si>
  <si>
    <t>Fire rate 90'</t>
  </si>
  <si>
    <t>Fire rate 120'</t>
  </si>
  <si>
    <t>Fire rate 150'</t>
  </si>
  <si>
    <t>Masonry</t>
  </si>
  <si>
    <t>AAC block wall 200mm</t>
  </si>
  <si>
    <t>AAC block wall 100mm</t>
  </si>
  <si>
    <t>AAC block wall 200mm, fire rating 120 minutes</t>
  </si>
  <si>
    <t>AAC block wall 200mm, fire rating 90 minutes</t>
  </si>
  <si>
    <t>Red brickwall 100mm</t>
  </si>
  <si>
    <t>Wall plastering 15mm thk.</t>
  </si>
  <si>
    <t>Finishing</t>
  </si>
  <si>
    <t>Floor</t>
  </si>
  <si>
    <t>Liquid floor hardener</t>
  </si>
  <si>
    <t>Polyurethane floor 6.0mm thk., slip resistance</t>
  </si>
  <si>
    <t>Polyurethane floor for high temperature and cold room 12.0mm thk., slip resistance</t>
  </si>
  <si>
    <t>Floor flatness with floor classification FM2</t>
  </si>
  <si>
    <t>Dry shake floor hardener</t>
  </si>
  <si>
    <t>Ceramic floor tile</t>
  </si>
  <si>
    <t>Homogeneous ceramic floor tile 600x600x12mm</t>
  </si>
  <si>
    <t>Non-slip homogeneous ceramic floor tile 600x600x12mm, slip resistance R10</t>
  </si>
  <si>
    <t>Raised floor 600m high</t>
  </si>
  <si>
    <t>Raised floor 1000m high</t>
  </si>
  <si>
    <t>Wall</t>
  </si>
  <si>
    <t>Cement board wall, 1 side with gal. steel stud</t>
  </si>
  <si>
    <t>Cement board wall, 2 side with gal. steel stud</t>
  </si>
  <si>
    <t>Dry wall with insulation system, gypsum board min. 9 mm. Thick, mineral wool insulation, pressure-resistant, non-burnable, min. thickness= 120mm, min.U value,= 0.040W/(m K)</t>
  </si>
  <si>
    <t>Siding wall system with insulation covered with double layer of plasterboard, 2x12.5mm</t>
  </si>
  <si>
    <t>PIR sandwich panel ceiling, min. density 40 kg/m3 with CRP antibaterial Food-Grade coated steel min thickness 0.55mm. TCT, min thk. 3"</t>
  </si>
  <si>
    <t>PIR sandwich panel ceiling, min. density 40 kg/m3 with CRP antibaterial Food-Grade coated steel min thickness 0.55mm. TCT on one side, and SUS304 on another side, min thk. 4"</t>
  </si>
  <si>
    <t>Insulated panel 100, 150Min. Fire resistance, -150 mm thk.
- Steel thickness: 0.6mm thk both sides (AZ50).
- Rockwool 100kg/m3
- Brandname: Dragon Panel</t>
  </si>
  <si>
    <t>Ceiling</t>
  </si>
  <si>
    <t>Metal ceiling</t>
  </si>
  <si>
    <t>Gypsumboard ceiling, exposed frame</t>
  </si>
  <si>
    <t>Gypsumboard fire rated ceiling</t>
  </si>
  <si>
    <t>PIR sandwich panel ceiling, min. density 40 kg/m3 with CRP antibaterial Food-Grade coated steel min thickness 0.55mm. TCT</t>
  </si>
  <si>
    <t>PIR sandwich panel ceiling, min. density 40 kg/m3 with CRP antibaterial Food-Grade coated steel min thickness 0.55mm. TCT on one side, and SUS304 on another side</t>
  </si>
  <si>
    <t>Demolition works</t>
  </si>
  <si>
    <t>Demolish concrete structure with reinforcement steel</t>
  </si>
  <si>
    <t>Demolish concrete structure without reinforcement steel</t>
  </si>
  <si>
    <t xml:space="preserve">Demolish blockwall </t>
  </si>
  <si>
    <t>Demolish RC wall 150mm</t>
  </si>
  <si>
    <t>Demolish RC wall 200mm</t>
  </si>
  <si>
    <t>Demolish RC wall 250mm</t>
  </si>
  <si>
    <t>Demolish block wall fence</t>
  </si>
  <si>
    <t>Demolish steel fence</t>
  </si>
  <si>
    <t>MEPF</t>
  </si>
  <si>
    <t>Busway</t>
  </si>
  <si>
    <t>ALUMINIUM BUSDUCT 3200 A, 3L+N WITH INTEGRAL GROUND (50%), IP54</t>
  </si>
  <si>
    <t>ALUMINIUM BUSDUCT 1600 A, 3L+N WITH INTEGRAL GROUND (50%), IP54</t>
  </si>
  <si>
    <t>ALUMINIUM BUSDUCT 1000 A, 3L WITH INTEGRAL GROUND (50%), IP54</t>
  </si>
  <si>
    <t>ALUMINIUM BUSDUCT 800 A, 3L+N WITH INTEGRAL GROUND (50%), IP54</t>
  </si>
  <si>
    <t>Cu BUSBAR 3200A(BARE RATING) 3-PHASE, 4-WIRE, 400Y/230V, 50HZ 100% NEUTRAL, 25% GROUND, IP54</t>
  </si>
  <si>
    <t>Cu BUSBAR 1600A(BARE RATING) 3-PHASE, 4-WIRE, 400Y/230V, 50HZ 100% NEUTRAL, 25% GROUND, IP54</t>
  </si>
  <si>
    <t>Cu BUSBAR 1000A(BARE RATING) 3-PHASE, 4-WIRE, 400Y/230V, 50HZ 100% NEUTRAL, 25% GROUND, IP54</t>
  </si>
  <si>
    <t>Cu BUSBAR 800A(BARE RATING) 3-PHASE, 4-WIRE, 400Y/230V, 50HZ 100% NEUTRAL, 25% GROUND, IP54</t>
  </si>
  <si>
    <t>LV cable</t>
  </si>
  <si>
    <t xml:space="preserve">1C-300mm² Cu/XLPE/PVC </t>
  </si>
  <si>
    <t>1C-240mm² Cu/XLPE/PVC</t>
  </si>
  <si>
    <t>1C-185mm² Cu/XLPE/PVC</t>
  </si>
  <si>
    <t>1C-120mm² Cu/XLPE/PVC</t>
  </si>
  <si>
    <t>1C-95mm² Cu/XLPE/PVC</t>
  </si>
  <si>
    <t>1C-75mm² Cu/XLPE/PVC</t>
  </si>
  <si>
    <t>1C-50mm² Cu/XLPE/PVC</t>
  </si>
  <si>
    <t>1C-25mm² Cu/XLPE/PVC</t>
  </si>
  <si>
    <t>1C-16mm² Cu/XLPE/PVC</t>
  </si>
  <si>
    <t>1C-10mm² Cu/XLPE/PVC</t>
  </si>
  <si>
    <t>1C-6mm² Cu/PVC/PVC</t>
  </si>
  <si>
    <t>1C-4mm² Cu/PVC/PVC</t>
  </si>
  <si>
    <t>1C-2.5mm² Cu/PVC/PVC</t>
  </si>
  <si>
    <t>1C-1.5mm² Cu/PVC/PVC</t>
  </si>
  <si>
    <t>ELV cable</t>
  </si>
  <si>
    <t>2Core-single mode fiber optic cables</t>
  </si>
  <si>
    <t>4Core-single mode fiber optic cables</t>
  </si>
  <si>
    <t>6Core-single mode fiber optic cables</t>
  </si>
  <si>
    <t>8Core-single mode fiber optic cables</t>
  </si>
  <si>
    <t>12Core-single mode fiber optic cables</t>
  </si>
  <si>
    <t>16Core-single mode fiber optic cables</t>
  </si>
  <si>
    <t>24Core-single mode fiber optic cables</t>
  </si>
  <si>
    <t>2Core-multimode fiber optic cables</t>
  </si>
  <si>
    <t>4Core-multimode fiber optic cables</t>
  </si>
  <si>
    <t>6Core-multimode fiber optic cables</t>
  </si>
  <si>
    <t>8Core-multimode fiber optic cables</t>
  </si>
  <si>
    <t>12Core-multimode fiber optic cables</t>
  </si>
  <si>
    <t>16Core-multimode fiber optic cables</t>
  </si>
  <si>
    <t>24Core-multimode fiber optic cables</t>
  </si>
  <si>
    <t>02 pairs UTP CAT 3 cables</t>
  </si>
  <si>
    <t>04 pairs UTP CAT 6 cables</t>
  </si>
  <si>
    <t>4 pairs UTP CAT 6A cables</t>
  </si>
  <si>
    <t>10 Pair Telephone Cable</t>
  </si>
  <si>
    <t>20 Pair Telephone Cable</t>
  </si>
  <si>
    <t>30 Pair Telephone Cable</t>
  </si>
  <si>
    <t>50 Pair Telephone Cable</t>
  </si>
  <si>
    <t>100 Pair Telephone Cable</t>
  </si>
  <si>
    <t>150 Pair Telephone Cable</t>
  </si>
  <si>
    <t>200 Pair Telephone Cable</t>
  </si>
  <si>
    <t>18 AWG Cable</t>
  </si>
  <si>
    <t>24 AWG Cable</t>
  </si>
  <si>
    <t>48 AWG Cable</t>
  </si>
  <si>
    <t>Power Cable 2x2.5mm2 (Fire Resistance)</t>
  </si>
  <si>
    <t>Signal Cable 2x1.5mm2 (Fire Resistance)</t>
  </si>
  <si>
    <t>Cable tray</t>
  </si>
  <si>
    <t>Cable tray 1200mmx150mm with cover, hot dip galvanized</t>
  </si>
  <si>
    <t>Cable tray 1000mmx150mm with cover, hot dip galvanized</t>
  </si>
  <si>
    <t>Cable tray 800mmx150mm with cover, hot dip galvanized</t>
  </si>
  <si>
    <t>Cable tray 600mmx100mm with cover, hot dip galvanized</t>
  </si>
  <si>
    <t>Cable tray 400mmx100mm with cover, hot dip galvanized</t>
  </si>
  <si>
    <t>Cable tray 300mmx150mm with cover, hot dip galvanized</t>
  </si>
  <si>
    <t>Cable tray 200mmx100mm with cover, hot dip galvanized</t>
  </si>
  <si>
    <t>Cable tray 100mmx100mm with cover, hot dip galvanized</t>
  </si>
  <si>
    <t>Cable tray 50mmx100mm with cover, hot dip galvanized</t>
  </si>
  <si>
    <t>Cable trunking 50mmx100mm with cover, hot dip galvanized</t>
  </si>
  <si>
    <t>Cable trunking 100mmx100mm with cover, hot dip galvanized</t>
  </si>
  <si>
    <t>Cable trunking 200mmx100mm with cover, hot dip galvanized</t>
  </si>
  <si>
    <t>Conduit</t>
  </si>
  <si>
    <t>Flexible HDPE conduit Ø32</t>
  </si>
  <si>
    <t>Flexible HDPE conduit Ø50</t>
  </si>
  <si>
    <t>Flexible HDPE conduit Ø65</t>
  </si>
  <si>
    <t>Flexible HDPE conduit Ø80</t>
  </si>
  <si>
    <t>Flexible HDPE conduit Ø100</t>
  </si>
  <si>
    <t>Flexible HDPE conduit Ø150</t>
  </si>
  <si>
    <t>Flexible HDPE conduit Ø200</t>
  </si>
  <si>
    <t>PVC Conduit  Ø25</t>
  </si>
  <si>
    <t>PVC Conduit  Ø32</t>
  </si>
  <si>
    <t>PVC Conduit  Ø40</t>
  </si>
  <si>
    <t>PVC Conduit  Ø49</t>
  </si>
  <si>
    <t>Flexible PVC Conduit  Ø25</t>
  </si>
  <si>
    <t>Flexible PVC Conduit  Ø32</t>
  </si>
  <si>
    <t>Flexible PVC Conduit  Ø40</t>
  </si>
  <si>
    <t>Flexible PVC Conduit  Ø49</t>
  </si>
  <si>
    <t>GI Conduit  Ø25</t>
  </si>
  <si>
    <t>GI Conduit  Ø32</t>
  </si>
  <si>
    <t>GI Conduit  Ø40</t>
  </si>
  <si>
    <t>GI Conduit  Ø50</t>
  </si>
  <si>
    <t>Flexible GI Conduit  Ø25</t>
  </si>
  <si>
    <t>Flexible GI Conduit  Ø32</t>
  </si>
  <si>
    <t>Flexible GI Conduit  Ø40</t>
  </si>
  <si>
    <t>Flexible GI Conduit  Ø50</t>
  </si>
  <si>
    <t>Lightning &amp; Earthing</t>
  </si>
  <si>
    <t>Lightning rod is Copper Ø15, L=600mm</t>
  </si>
  <si>
    <t>Lightning rod is Copper Ø15, L=1000mm</t>
  </si>
  <si>
    <t>Inspection pit, c/w Earthing rod-stell Clad Copper Ø16, L=2400mm</t>
  </si>
  <si>
    <t>Earthing rod-stell Clad Copper Ø16, L=2400mm</t>
  </si>
  <si>
    <t>Deep well</t>
  </si>
  <si>
    <t xml:space="preserve">Main earth bonding bar </t>
  </si>
  <si>
    <t xml:space="preserve">Earth bonding bar </t>
  </si>
  <si>
    <t>PPR Pipe Þ32</t>
  </si>
  <si>
    <t>25x3 mm Copper Tape</t>
  </si>
  <si>
    <t xml:space="preserve">25x3 mm PVC cover Copper Tape </t>
  </si>
  <si>
    <t>Clip for lightning conductor</t>
  </si>
  <si>
    <t>Test clamp</t>
  </si>
  <si>
    <t>70mm² Stranded Copper Conductor</t>
  </si>
  <si>
    <t xml:space="preserve">25mm² Cu/PVC green/yellow </t>
  </si>
  <si>
    <t xml:space="preserve">50mm² Cu/PVC green/yellow </t>
  </si>
  <si>
    <t xml:space="preserve">70mm² Cu/PVC green/yellow </t>
  </si>
  <si>
    <t xml:space="preserve">240mm² Cu/PVC green/yellow </t>
  </si>
  <si>
    <t>Lighting</t>
  </si>
  <si>
    <t>STREET LIGHT LUMINIARE W/BRACKET FOR WALL OR POLE MOUNTED ROAD LED LUMINAIRE WITH HOT-DIPPED GALVANIZED SINGLE ARM BRACKET FOR WALL OR POLE MOUNTING. MOUNTED HIGH 9.00 METER OVERHEAD 1.50 METER</t>
  </si>
  <si>
    <t>LED FLOODLIGHT LUMINIARE W/UNIVERSAL "U" SHARP MOUNTING BRACKET (HOUSING : DIE-CAST ALUMINIUM HOUSING AND TOUGHENED GLASS, FINISH WITH POWER COATED (WHITE COLOR) LAMP : LED 240W, 26,400 LUMEN, CCT 5,700K, CRI 70 IP RATING : IP66</t>
  </si>
  <si>
    <t>BASIC BATTEN LUMINAIRE HOUSING DIE-FORMED STEEL APPROXIMATE BODY SIZE LONG 1200 MM. LAMP LED TUBE G13 SOCKET 18W 2,100 LUMEN, CCT "6,500K", CRI 80 LIFETIME 50,000 hrs. LM70 MOUNTING SURFACE OR SUSPENDED</t>
  </si>
  <si>
    <t>RECESSED LOUVER LUMINAIRE HOUSING DIE-FORMED STEEL,FINISHING POWDER COATED IN WHITE HIGH GRADE MIRROR ALUMINIUM REFLECTOR &amp; LOUVER LAMP 3xLED TUBE G13 SOCKET APPROXIMATE BODY SIZE 1200x600 CM., MOUNTING RECESSED CEILING</t>
  </si>
  <si>
    <t>HIGH BAY LUMINAIRE HOUSING :  DIE-CAST ALUMINIUM, LENS CLEAR,IP65 POLYESTER POWDER COAT FINISH IN BLACK LAMP LED MODULE 155W, 20,000 LUMEN, CCT 6,500K, CRI 80, WIDE BEAM LIFETIME 50,000 hrs. LM70 W/UNIVERSAL "U" SHARP MOUNTING BRACKET</t>
  </si>
  <si>
    <t>RECESSED LOUVER LUMINAIRE HOUSING DIE-FORMED STEEL,FINISHING POWDER COATED IN WHITE HIGH GRADE MIRROR ALUMINIUM REFLECTOR &amp; LOUVER LAMP 3xLED TUBE G13 SOCKET APPROXIMATE BODY SIZE 1200x600 CM., MOUNTING RECESSED CEILING LAMP LED MODULE &lt;36W 3,400 LUMEN, CCT "6,500K", CRI 80 LIFETIME 50,000 hrs. LM70 APPROXIMATE BODY SIZE 600x600 CM., MOUNTING RECESSED CEILING</t>
  </si>
  <si>
    <t>RECESSED LOUVER LUMINAIRE HOUSING DIE-FORMED STEEL,FINISHING POWDER COATED IN WHITE HIGH GRADE MIRROR ALUMINIUM REFLECTOR &amp; LOUVER LAMP 3xLED TUBE G13 SOCKET APPROXIMATE BODY SIZE 1200x600 CM., MOUNTING RECESSED CEILING LAMP LED MODULE &lt;36W 3,400 LUMEN, CCT "6,500K", CRI 80 LIFETIME 50,000 hrs. LM70 APPROXIMATE BODY SIZE 1200x300 CM., MOUNTING RECESSED CEILING</t>
  </si>
  <si>
    <t>EMERGENCY LIGHTING EMERGENCY LIGHTING (SELF-CONTAINED BATTERY TYPE) WITH 2x9 W. 12 V. 5Ah. LED LAMP USING SEALED LEAD ACID BATTERY, 2-HOUR BACK-UP TIME COMPLETE WITH AUTOMATIC CHARGER &amp; ALL INTEGRAL COMPONENT</t>
  </si>
  <si>
    <t>FIRE EXIT SIGN LUMANIRE FIRE EXIT SIGN LUMANIRE WITH ELECTRO-GALVANIZED STEEL SHEET THICKNESS NOT LESS THAN 1 mm. WITH EPOXY POWDER AND STOVE ENAMEL COATED ANTI-RUST CORROSION PROOF OR ABS CASING FOR - 1x10 WATT LED LAMP</t>
  </si>
  <si>
    <t>FIRE EXIT SIGN LUMANIRE COMPLETED WITH NI-CD BATTERY, 2-HOUR BACK-UP TIME INCLUDED AUTOMATIC CHAHGER &amp; ALL INTEGRAL COMPONENT. THE INDICATION PICTURE IS ONE SIDE AND DIRECTION FOR ESCAPE ROUTE AS SPECIFY BY SYMBOL.</t>
  </si>
  <si>
    <t>SAME AS ABOVE BUT THE INDICATION PICTURE IS TWO SIDE AND DIRECTION FOR ESCAPE ROUTE AS SPECIFY BY SYMBOL. THE DIMENSION ARE SAME AS ABOVE EXCEPT FOR THE WIDTH WHICH IS EQUAL TO 4.20 CM.</t>
  </si>
  <si>
    <t>HDGI Pole H=9m; c/w concrete foundations</t>
  </si>
  <si>
    <t>HDGI Pole H=12m; c/w concrete foundations</t>
  </si>
  <si>
    <t>Socket, Switch, Isolator</t>
  </si>
  <si>
    <t xml:space="preserve">2-GANG SWITCH, CONTROL LIGHTING FIXTURES </t>
  </si>
  <si>
    <t xml:space="preserve">THREE-WAY SWITCH (2 POSITIONS CONTROL) </t>
  </si>
  <si>
    <t xml:space="preserve">FOUR-WAY OR INTERMEDIATE SWITCH (3 POSITIONS CONTROL) </t>
  </si>
  <si>
    <t>DIMMER SWITCH WITH "OFF" POSITION (RATING AS SPECIFIED)</t>
  </si>
  <si>
    <t>SINGLE POLE GLOW SWITCH WITH LAMP (LIT WHEN "ON") FOR EXHAUST FAN</t>
  </si>
  <si>
    <t>PULL-CORD SWITCH</t>
  </si>
  <si>
    <t>SINGLE OUTLET WITH SWITCH 2P+E, 15A, 250V, UNIVERSAL PIN TYPE</t>
  </si>
  <si>
    <t>DUPLEX OUTLET WITH SWITCH 2P+E, 15A, 250V, UNIVERSAL PIN TYPE</t>
  </si>
  <si>
    <t>SINGLE POWER OUTLET 2P+E, 16A, 250V, GERMAN TYPE, PROVIDED WITH PLUG</t>
  </si>
  <si>
    <t>RECEPTACLE WITH WEATHERPROOF FACE PLATE (IP44)</t>
  </si>
  <si>
    <t>POP-UP TYPE FLOOR SINGLE OUTLET WITH SWITCH 2P+E, 15A, 250V, UNIVERSAL PIN</t>
  </si>
  <si>
    <t>POP-UP TYPE FLOOR DUPLEX OUTLET WITH SWITCH 2P+E, 15A, 250V, UNIVERSAL PIN</t>
  </si>
  <si>
    <t>IP44 INDUSTRIAL OUTLET PROVIDED WITH PLUG, 1 PHASE, 230V, 50Hz, 2P+E, AMP RATING AS SPECIFIED</t>
  </si>
  <si>
    <t>IP67 INDUSTRIAL OUTLET PROVIDED WITH PLUG, 1 PHASE, 230V, 50Hz, 2P+E, AMP RATING AS SPECIFIED</t>
  </si>
  <si>
    <t>IP44 INDUSTRIAL OUTLET PROVIDED WITH PLUG, 3 PHASE, 400V, 50Hz,3P+E, AMP RATING AS SPECIFIED</t>
  </si>
  <si>
    <t>IP67 INDUSTRIAL OUTLET PROVIDED WITH PLUG, 3 PHASE, 400V, 50Hz,3P+E, AMP RATING AS SPECIFIED</t>
  </si>
  <si>
    <t>IP44 INDUSTRIAL OUTLET PROVIDED WITH PLUG, 3 PHASE, 400V, 50Hz,3P+N+E, AMP RATING AS SPECIFIED</t>
  </si>
  <si>
    <t>IP67 INDUSTRIAL OUTLET PROVIDED WITH PLUG, 3 PHASE, 400V, 50Hz,3P+N+E, AMP RATING AS SPECIFIED</t>
  </si>
  <si>
    <t xml:space="preserve">JUNCTION BOX, CONNECTION BOX </t>
  </si>
  <si>
    <t>Push Button</t>
  </si>
  <si>
    <t>Isolator c/w box protection, 2P-10A, IP65</t>
  </si>
  <si>
    <t>Isolator c/w box protection, 2P-16A, IP65</t>
  </si>
  <si>
    <t>Isolator c/w box protection, 2P-20A, IP65</t>
  </si>
  <si>
    <t>Isolator c/w box protection, 2P-25A, IP65</t>
  </si>
  <si>
    <t>Isolator c/w box protection, 2P-32A, IP65</t>
  </si>
  <si>
    <t>Isolator c/w box protection, 3P-40A, IP65</t>
  </si>
  <si>
    <t xml:space="preserve">Isolator c/w box protection (c/w key lock), 2P-16A, IP65 </t>
  </si>
  <si>
    <t xml:space="preserve">Isolator c/w box protection (c/w key lock), 2P-20A, IP65 </t>
  </si>
  <si>
    <t xml:space="preserve">Isolator c/w box protection (c/w key lock), 3P-16A, IP65 </t>
  </si>
  <si>
    <t>Isolator c/w box protection (c/w key lock), 3P-20A, IP65</t>
  </si>
  <si>
    <t>Data/Telephone</t>
  </si>
  <si>
    <t>PABX12-EXT</t>
  </si>
  <si>
    <t xml:space="preserve">PABX 32-EXT </t>
  </si>
  <si>
    <t>PABX 48-EXT</t>
  </si>
  <si>
    <t>MDF250 PAIRS</t>
  </si>
  <si>
    <t>MDF20 PAIRS</t>
  </si>
  <si>
    <t>MDF 10 PAIRS</t>
  </si>
  <si>
    <t>IDF30 PAIRS</t>
  </si>
  <si>
    <t>IDF20 PAIRS</t>
  </si>
  <si>
    <t>IDF10 PAIRS</t>
  </si>
  <si>
    <t>Sigle data outlet RJ45 Cat6 (wall mounted)</t>
  </si>
  <si>
    <t>Sigle Telephone outlet RJ45 Cat6 (wall mounted)</t>
  </si>
  <si>
    <t>Duplex outlet (1-port tel + 1-port data) RJ45 Cat6 (wall mounted)</t>
  </si>
  <si>
    <t>Duplex data outlet RJ45 Cat6 (wall mounted)</t>
  </si>
  <si>
    <t>Duplex telephone outlet RJ45 Cat6 (wall mounted)</t>
  </si>
  <si>
    <t>Sigle data outlet RJ45 Cat6 (floor mounted)</t>
  </si>
  <si>
    <t>Sigle Telephone outlet RJ45 Cat6 (floor mounted)</t>
  </si>
  <si>
    <t>Duplex outlet (1-port tel + 1-port data) RJ45 Cat6 (floor mounted)</t>
  </si>
  <si>
    <t>Duplex data outlet RJ45 Cat6 (floor mounted)</t>
  </si>
  <si>
    <t>Duplex telephone outlet RJ45 Cat6 (floor mounted)</t>
  </si>
  <si>
    <t>Wireless Access Point</t>
  </si>
  <si>
    <t>Access control</t>
  </si>
  <si>
    <t>LNL-2220 Intelligent System Controller (ISC)</t>
  </si>
  <si>
    <t>Dual Reader Interface Module (DRI)</t>
  </si>
  <si>
    <t>Electro magnetic lock</t>
  </si>
  <si>
    <t>Magnetic door contact</t>
  </si>
  <si>
    <t>Card Reader no keypad</t>
  </si>
  <si>
    <t>Card Reader with keypad</t>
  </si>
  <si>
    <t xml:space="preserve">Override Key switch </t>
  </si>
  <si>
    <t>Emergency Break Glass</t>
  </si>
  <si>
    <t>Request to Exit push button</t>
  </si>
  <si>
    <t>ELECTRIC STRIKE LOCK</t>
  </si>
  <si>
    <t>MOTION DETECTOR , PASSIVE INFRARED TYPE</t>
  </si>
  <si>
    <t>CARD ACCESS CONTROLLER MODULE.</t>
  </si>
  <si>
    <t>BUZZER.</t>
  </si>
  <si>
    <t>Fire Alarm</t>
  </si>
  <si>
    <t>MULTIPLEX ADDRESSABLE SYSTEM FIRE ALARM CONTROL PANEL. SHALL HAVE AT LEAST 2 LOOPS CAPACITY AND COMPLETED WITH NO, NC CONTACTS BY MEAN OF AUXILARY RELAYS FOR EXTERNAL INTERFACING CONNECTION.</t>
  </si>
  <si>
    <t>FIRE ALARM GRAPHIC ANNUNCIATOR SHALL BE PROVIDED LED INDICATOR TO EACH DETECTION ADDRESS AND ZONE AS SPECIFIED ON LAYOUT PLAN</t>
  </si>
  <si>
    <t>REMOTE FIRE ALARM GRAPHIC ANNUNCIATOR SHALL BE PROVIDED LED INDICATOR TO EACH DETECTION ADDRESS AND ZONE AS SPECIFIED ON LAYOUT PLAN</t>
  </si>
  <si>
    <t>FIRE ALARM MODULE CABINET SHALL BE PROVIDE TO COVER FOR NUMBER OF MODULES THAT SHOWN IN EACH CABINET WITH SPARE FOR 10% AT LEASE</t>
  </si>
  <si>
    <t>CONVENTIONAL SMOKE DETECTOR</t>
  </si>
  <si>
    <t>HEAT DETECTOR COMBINATION TYPE</t>
  </si>
  <si>
    <t>HEAT DETECTOR COMBINATION TYPE (WEATHER PROOF TYPE)</t>
  </si>
  <si>
    <t>HEAT DETECTOR FIXED TEMP TYPE (200 DEGREE FAHRENHEIT)</t>
  </si>
  <si>
    <t>MANUAL PULL STATION</t>
  </si>
  <si>
    <t>FIRE SPEAKER (FOR EVACUATION SYSTEM)</t>
  </si>
  <si>
    <t>FIRE SPEAKER WITH STROBE LIGHT (FOR EVACUATION SYSTEM)</t>
  </si>
  <si>
    <t>BELL</t>
  </si>
  <si>
    <t>FAULT ISOLATOR MODULE</t>
  </si>
  <si>
    <t>FIRE MONITOR MODULE</t>
  </si>
  <si>
    <t>FIRE CONTROL MODULE</t>
  </si>
  <si>
    <t>FIRE REMOTE MODULE</t>
  </si>
  <si>
    <t>MODULE FOR FIRE TELEPHONE JACK</t>
  </si>
  <si>
    <t>SPD 1P 24VDC Ipeak &gt; PROTECTION LEVEL &lt;180 V</t>
  </si>
  <si>
    <t>Fire fighting</t>
  </si>
  <si>
    <t>19.1</t>
  </si>
  <si>
    <t>EQUIPMENTS</t>
  </si>
  <si>
    <t>FM200 system for Server room complete with all accessories, equipments, valves, piping, hangers, supports, etc...  to completed system
Capacity : 2 x Cylinders 80lbs</t>
  </si>
  <si>
    <t>system</t>
  </si>
  <si>
    <t>FM200 system for Server room complete with all accessories, equipments, valves, piping, hangers, supports, etc...  to completed system
Capacity : 2 x Cylinders 120lbs</t>
  </si>
  <si>
    <t>FM200 system for IT store complete with all accessories, equipments, valves, piping, hangers, supports, etc...  to completed system
Capacity : 2 x Cylinders 150lbs</t>
  </si>
  <si>
    <t>FM200 system for IT store complete with all accessories, equipments, valves, piping, hangers, supports, etc...  to completed system
Capacity : 2 x Cylinders 250lbs</t>
  </si>
  <si>
    <t>Sprinkler head, upright (UL/FM), 
K5.6, 68 deg C</t>
  </si>
  <si>
    <t>Sprinkler head, Pendant (UL/FM), 
K5.6, 68 deg C</t>
  </si>
  <si>
    <t>Sprinkler head, upright (UL/FM), 
K8, 68 deg C</t>
  </si>
  <si>
    <t>Sprinkler head, Pendant (UL/FM), 
K8, 68 deg C</t>
  </si>
  <si>
    <t>Sprinkler head, Pendant (UL/FM), 
K8,  ESFR type, 68 deg C</t>
  </si>
  <si>
    <t>Sprinkler head, upright (UL/FM), 
K11.2, 68 deg C</t>
  </si>
  <si>
    <t>Sprinkler head, Pendant (UL/FM), 
K11.2, 68 deg C</t>
  </si>
  <si>
    <t>Sprinkler head, upright (UL/FM), 
K14.0, 68 deg C</t>
  </si>
  <si>
    <t>Sprinkler head, Pendant (UL/FM), 
K14.0, 68 deg C</t>
  </si>
  <si>
    <t>Sprinkler head, upright (UL/FM), 
K16.0, 68 deg C</t>
  </si>
  <si>
    <t>Sprinkler head, Pendant (UL/FM), 
K16.0, 68 deg C</t>
  </si>
  <si>
    <t>Sprinkler head, upright (UL/FM), 
K25.2, quick response type, 68 deg C</t>
  </si>
  <si>
    <t>Sprinkler head, Pendant (UL/FM), 
K25.2, ESFR type, class IV, 68 deg C</t>
  </si>
  <si>
    <t>19.2</t>
  </si>
  <si>
    <t>VALVES &amp; FITTINGS</t>
  </si>
  <si>
    <t>Ball valve DN15</t>
  </si>
  <si>
    <t>Ball valve DN20</t>
  </si>
  <si>
    <t>Ball valve DN32</t>
  </si>
  <si>
    <t>Ball valve DN40</t>
  </si>
  <si>
    <t>Ball valve DN50</t>
  </si>
  <si>
    <t>OS &amp; Y Gate valve DN50</t>
  </si>
  <si>
    <t>OS &amp; Y Gate valve DN250</t>
  </si>
  <si>
    <t>Alarm check valve (ACV) DN65 complete with all accessories</t>
  </si>
  <si>
    <t>Alarm check valve (ACV) DN80 complete with all accessories</t>
  </si>
  <si>
    <t>Alarm check valve (ACV) DN100 complete with all accessories</t>
  </si>
  <si>
    <t>Alarm check valve (ACV) DN125 complete with all accessories</t>
  </si>
  <si>
    <t>Alarm check valve (ACV) DN150 complete with all accessories</t>
  </si>
  <si>
    <t>Alarm check valve (ACV) DN200 complete with all accessories</t>
  </si>
  <si>
    <t>19.3</t>
  </si>
  <si>
    <t>PIPING &amp; FITTINGS</t>
  </si>
  <si>
    <t>HDPE pipe (PN16) - Underground pipe :</t>
  </si>
  <si>
    <t>DN100 - HDPE pipe (PN16)</t>
  </si>
  <si>
    <t>DN125 -HDPE pipe (PN16)</t>
  </si>
  <si>
    <t>DN150 -HDPE pipe (PN16)</t>
  </si>
  <si>
    <t>DN200 - HDPE pipe (PN16)</t>
  </si>
  <si>
    <t>DN250 - HDPE pipe (PN16)</t>
  </si>
  <si>
    <t>DN300 - HDPE pipe (PN16)</t>
  </si>
  <si>
    <t>DN350 - HDPE pipe (PN16)</t>
  </si>
  <si>
    <t>HDPE pipe (PN20) - Underground pipe :</t>
  </si>
  <si>
    <t>DN100 - HDPE pipe (PN20)</t>
  </si>
  <si>
    <t>DN125 -HDPE pipe (PN20)</t>
  </si>
  <si>
    <t>DN150 -HDPE pipe (PN20)</t>
  </si>
  <si>
    <t>DN200 - HDPE pipe (PN20)</t>
  </si>
  <si>
    <t>DN250 - HDPE pipe (PN20)</t>
  </si>
  <si>
    <t>DN300 - HDPE pipe (PN20)</t>
  </si>
  <si>
    <t>DN350 - HDPE pipe (PN20)</t>
  </si>
  <si>
    <t>Black steel pipe - ASTM A53 (SCH40) - Aboveground pipe :</t>
  </si>
  <si>
    <t>DN20 -BS pipe (SCH40)</t>
  </si>
  <si>
    <t>DN25 -BS pipe (SCH40)</t>
  </si>
  <si>
    <t>DN32 - BS pipe (SCH40)</t>
  </si>
  <si>
    <t>DN40 - BS pipe (SCH40)</t>
  </si>
  <si>
    <t>DN50 -BS pipe (SCH40)</t>
  </si>
  <si>
    <t>DN65 -BS pipe (SCH40)</t>
  </si>
  <si>
    <t>DN80 - BS pipe (SCH40)</t>
  </si>
  <si>
    <t>DN100 - BS pipe (SCH40)</t>
  </si>
  <si>
    <t>DN125 -BS pipe (SCH40)</t>
  </si>
  <si>
    <t>DN150 -BS pipe (SCH40)</t>
  </si>
  <si>
    <t>DN200 - BS pipe (SCH40)</t>
  </si>
  <si>
    <t>DN250 - BS pipe (SCH40)</t>
  </si>
  <si>
    <t>Hot dip galvanize steel pipe - ASTM A53 (SCH40) - Aboveground pipe :</t>
  </si>
  <si>
    <t>DN20 -GI pipe (SCH40)</t>
  </si>
  <si>
    <t>DN25 -GI pipe (SCH40)</t>
  </si>
  <si>
    <t>DN32 - GI pipe (SCH40)</t>
  </si>
  <si>
    <t>DN40 - GI pipe (SCH40)</t>
  </si>
  <si>
    <t>DN50 -GI pipe (SCH40)</t>
  </si>
  <si>
    <t>DN65 -GI pipe (SCH40)</t>
  </si>
  <si>
    <t>DN80 - GI pipe (SCH40)</t>
  </si>
  <si>
    <t>DN100 - GI pipe (SCH40)</t>
  </si>
  <si>
    <t>DN125 -GI pipe (SCH40)</t>
  </si>
  <si>
    <t>DN150 -GI pipe (SCH40)</t>
  </si>
  <si>
    <t>DN200 - GI pipe (SCH40)</t>
  </si>
  <si>
    <t>DN250 - GI pipe (SCH40)</t>
  </si>
  <si>
    <t>DN300 - GI pipe (SCH40)</t>
  </si>
  <si>
    <t>DN350 - GI pipe (SCH40)</t>
  </si>
  <si>
    <t>Hot dip galvanize steel pipe fittings</t>
  </si>
  <si>
    <t>Lot</t>
  </si>
  <si>
    <t>Stainless steel 304 pipe - ASTM A312 (SCH10s)  :</t>
  </si>
  <si>
    <t>DN25 - SS304 (SCH10s)</t>
  </si>
  <si>
    <t>DN32 - SS304 (SCH10s)</t>
  </si>
  <si>
    <t>DN40 - SS304 (SCH10s)</t>
  </si>
  <si>
    <t>DN50 - SS304 (SCH10s)</t>
  </si>
  <si>
    <t>DN65 - SS304 (SCH10s)</t>
  </si>
  <si>
    <t>DN80 - SS304 (SCH10s)</t>
  </si>
  <si>
    <t>DN100 - SS304 (SCH10s)</t>
  </si>
  <si>
    <t>DN125 - SS304 (SCH10s)</t>
  </si>
  <si>
    <t>DN150 - SS304 (SCH10s)</t>
  </si>
  <si>
    <t>DN200 - SS304 (SCH10s)</t>
  </si>
  <si>
    <t>DN250 - SS304 (SCH10s)</t>
  </si>
  <si>
    <t>DN300 - SS304 (SCH10s)</t>
  </si>
  <si>
    <t xml:space="preserve">Ductile iron class 350 - Underground pipe : </t>
  </si>
  <si>
    <t>DN80 - Ductile iron</t>
  </si>
  <si>
    <t>DN100 - Ductile iron</t>
  </si>
  <si>
    <t>DN125 - Ductile iron</t>
  </si>
  <si>
    <t>DN150 - Ductile iron</t>
  </si>
  <si>
    <t>DN200 - Ductile iron</t>
  </si>
  <si>
    <t>DN250 - Ductile iron</t>
  </si>
  <si>
    <t>DN300 - Ductile iron</t>
  </si>
  <si>
    <t>DN350 - Ductile iron</t>
  </si>
  <si>
    <t>ACMV system</t>
  </si>
  <si>
    <t>20.A</t>
  </si>
  <si>
    <t>AIR CONDITIONING SYSTEM</t>
  </si>
  <si>
    <t>20.A.1</t>
  </si>
  <si>
    <t>MATERIALS</t>
  </si>
  <si>
    <t>Galvanized steel sheet :</t>
  </si>
  <si>
    <t>Thickness  0.6mm</t>
  </si>
  <si>
    <t>Thickness  0.8mm</t>
  </si>
  <si>
    <t>Thickness  1.0mm</t>
  </si>
  <si>
    <t>Thickness  1.2mm</t>
  </si>
  <si>
    <t>Stainless steel 304 sheet :</t>
  </si>
  <si>
    <t>Thickness  0.6mm ss304</t>
  </si>
  <si>
    <t>Thickness  0.8mm ss304</t>
  </si>
  <si>
    <t>Thickness  1.0mm ss304</t>
  </si>
  <si>
    <t>Thickness  1.2mm ss304</t>
  </si>
  <si>
    <t>Galvanized steel spiral duct with external insulation :</t>
  </si>
  <si>
    <t>Φ100</t>
  </si>
  <si>
    <t>Φ150</t>
  </si>
  <si>
    <t>Φ200</t>
  </si>
  <si>
    <t>Φ250</t>
  </si>
  <si>
    <t>Φ300</t>
  </si>
  <si>
    <t>Φ350</t>
  </si>
  <si>
    <t>Φ400</t>
  </si>
  <si>
    <t>Φ450</t>
  </si>
  <si>
    <t>Φ500</t>
  </si>
  <si>
    <t>Φ550</t>
  </si>
  <si>
    <t>Φ600</t>
  </si>
  <si>
    <t>Φ650</t>
  </si>
  <si>
    <t>Φ700</t>
  </si>
  <si>
    <t>Φ750</t>
  </si>
  <si>
    <t>Φ800</t>
  </si>
  <si>
    <t>Φ850</t>
  </si>
  <si>
    <t>Φ900</t>
  </si>
  <si>
    <t>Φ950</t>
  </si>
  <si>
    <t>Φ1000</t>
  </si>
  <si>
    <t>Φ1050</t>
  </si>
  <si>
    <t>Φ1100</t>
  </si>
  <si>
    <t>Φ1150</t>
  </si>
  <si>
    <t>Φ1200</t>
  </si>
  <si>
    <t xml:space="preserve">Galvanized steel spiral duct fittings with external insulation </t>
  </si>
  <si>
    <t>Stainless steel 304 spiral duct with external insulation</t>
  </si>
  <si>
    <t>Φ100 ss304</t>
  </si>
  <si>
    <t>Φ150 ss304</t>
  </si>
  <si>
    <t>Φ200 ss304</t>
  </si>
  <si>
    <t>Φ250 ss304</t>
  </si>
  <si>
    <t>Φ300 ss304</t>
  </si>
  <si>
    <t>Φ350 ss304</t>
  </si>
  <si>
    <t>Φ400 ss304</t>
  </si>
  <si>
    <t>Φ450 ss304</t>
  </si>
  <si>
    <t>Φ500 ss304</t>
  </si>
  <si>
    <t>Φ550 ss304</t>
  </si>
  <si>
    <t>Φ600 ss304</t>
  </si>
  <si>
    <t>Φ650 ss304</t>
  </si>
  <si>
    <t>Φ700 ss304</t>
  </si>
  <si>
    <t>Φ750 ss304</t>
  </si>
  <si>
    <t>Φ800 ss304</t>
  </si>
  <si>
    <t>Φ850 ss304</t>
  </si>
  <si>
    <t>Φ900 ss304</t>
  </si>
  <si>
    <t>Φ950 ss304</t>
  </si>
  <si>
    <t>Φ1000 ss304</t>
  </si>
  <si>
    <t>Φ1050 ss304</t>
  </si>
  <si>
    <t>Φ1100 ss304</t>
  </si>
  <si>
    <t>Φ1150 ss304</t>
  </si>
  <si>
    <t>Φ1200 ss304</t>
  </si>
  <si>
    <t>Stainless steel 304 spiral duct fittings</t>
  </si>
  <si>
    <t>External insulation sheet 25kg/m3 close cell polyolefin foam insulation, reinforced aluminum foil, 15mm thickness</t>
  </si>
  <si>
    <t>External insulation sheet 25kg/m3 close cell polyolefin foam insulation, reinforced aluminum foil, 20mm thickness</t>
  </si>
  <si>
    <t>External insulation sheet 25kg/m3 close cell polyolefin foam insulation, reinforced aluminum foil, 25mm thickness</t>
  </si>
  <si>
    <t>Internal insulation sheet 25kg/m3 close cell polyolefin foam insulation, reinforced aluminum foil, 15mm thickness ( Internal acoustic linning for air duct)</t>
  </si>
  <si>
    <t>Internal insulation sheet 25kg/m3 close cell polyolefin foam insulation, reinforced aluminum foil, 20mm thickness ( Internal acoustic linning for air duct)</t>
  </si>
  <si>
    <t>Internal insulation sheet 25kg/m3 close cell polyolefin foam insulation, reinforced aluminum foil, 25mm thickness ( Internal acoustic linning for air duct)</t>
  </si>
  <si>
    <t>Flexible duct with external insulation :</t>
  </si>
  <si>
    <t>Supply air grille c/w OBD, plenum box &amp; external insulation  :</t>
  </si>
  <si>
    <t>SAD NS 150x150</t>
  </si>
  <si>
    <t>SAD NS 200x200</t>
  </si>
  <si>
    <t>SAD NS 250x250</t>
  </si>
  <si>
    <t>SAD NS 600x600</t>
  </si>
  <si>
    <t>Stainless steel 304 Supply air grille c/w OBD, plenum box &amp; external insulation :</t>
  </si>
  <si>
    <t>SAD NS 150x150 ss304</t>
  </si>
  <si>
    <t>SAD NS 200x200 ss304</t>
  </si>
  <si>
    <t>SAD NS 250x250 ss304</t>
  </si>
  <si>
    <t>SAD NS 600x600 ss304</t>
  </si>
  <si>
    <t>Return air grille c/w OBD, plenum box &amp; external insulation  :</t>
  </si>
  <si>
    <t>RAD NS 150x150</t>
  </si>
  <si>
    <t>RAD NS 200x200</t>
  </si>
  <si>
    <t>RAD NS 250x250</t>
  </si>
  <si>
    <t>RAD NS 600x600</t>
  </si>
  <si>
    <t>Stainless steel 304 Return air grille c/w OBD, plenum box &amp; external insulation :</t>
  </si>
  <si>
    <t>RAD NS 150x150 ss304</t>
  </si>
  <si>
    <t>RAD NS 200x200 ss304</t>
  </si>
  <si>
    <t>RAD NS 250x250 ss304</t>
  </si>
  <si>
    <t>RAD NS 600x600 ss304</t>
  </si>
  <si>
    <t>Fresh air grille c/w OBD &amp; plenum box :</t>
  </si>
  <si>
    <t>FAG NS 150x150</t>
  </si>
  <si>
    <t>FAG NS 200x200</t>
  </si>
  <si>
    <t>FAG NS 250x250</t>
  </si>
  <si>
    <t>Stainless steel 304 Fresh air grille c/w OBD &amp; plenum box :</t>
  </si>
  <si>
    <t>FAG NS 150x150 ss304</t>
  </si>
  <si>
    <t>FAG NS 200x200 ss304</t>
  </si>
  <si>
    <t>FAG NS 250x250 ss304</t>
  </si>
  <si>
    <t>Exhaust air grille c/w OBD &amp; plenum box :</t>
  </si>
  <si>
    <t>EAG NS 150x150</t>
  </si>
  <si>
    <t>EAG NS 200x200</t>
  </si>
  <si>
    <t>EAG NS 250x250</t>
  </si>
  <si>
    <t>Stainless steel 304 Exhaust air grille c/w OBD &amp; plenum box :</t>
  </si>
  <si>
    <t>EAG NS 150x150 ss304</t>
  </si>
  <si>
    <t>EAG NS 200x200 ss304</t>
  </si>
  <si>
    <t>EAG NS 250x250 ss304</t>
  </si>
  <si>
    <t>Volume control damper :</t>
  </si>
  <si>
    <t>VCD Ø100</t>
  </si>
  <si>
    <t>VCD Ø150</t>
  </si>
  <si>
    <t>VCD Ø200</t>
  </si>
  <si>
    <t>VCD Ø250</t>
  </si>
  <si>
    <t>VCD Ø300</t>
  </si>
  <si>
    <t>VCD Ø350</t>
  </si>
  <si>
    <t>VCD Ø400</t>
  </si>
  <si>
    <t>VCD Ø450</t>
  </si>
  <si>
    <t>VCD Ø500</t>
  </si>
  <si>
    <t>VCD Ø550</t>
  </si>
  <si>
    <t>Stainless steel 304 Volume control damper :</t>
  </si>
  <si>
    <t>VCD Ø100 ss304</t>
  </si>
  <si>
    <t>VCD Ø150 ss304</t>
  </si>
  <si>
    <t>VCD Ø200 ss304</t>
  </si>
  <si>
    <t>VCD Ø250 ss304</t>
  </si>
  <si>
    <t>VCD Ø300 ss304</t>
  </si>
  <si>
    <t>VCD Ø350 ss304</t>
  </si>
  <si>
    <t>VCD Ø400 ss304</t>
  </si>
  <si>
    <t>VCD Ø450 ss304</t>
  </si>
  <si>
    <t>VCD Ø500 ss304</t>
  </si>
  <si>
    <t>VCD Ø550 ss304</t>
  </si>
  <si>
    <t>Non return damper :</t>
  </si>
  <si>
    <t>NRD 250x250</t>
  </si>
  <si>
    <t>NRD 350x350</t>
  </si>
  <si>
    <t>NRD 400x400</t>
  </si>
  <si>
    <t>NRD 450x450</t>
  </si>
  <si>
    <t>Stainless steel 304 Non return damper :</t>
  </si>
  <si>
    <t>NRD 250x250 ss304</t>
  </si>
  <si>
    <t>NRD 350x350 ss304</t>
  </si>
  <si>
    <t>NRD 400x400 ss304</t>
  </si>
  <si>
    <t>NRD 450x450 ss304</t>
  </si>
  <si>
    <t>20.A.2</t>
  </si>
  <si>
    <t>VALVE &amp; FITTINGS</t>
  </si>
  <si>
    <t>Flexible connector</t>
  </si>
  <si>
    <t>DN20</t>
  </si>
  <si>
    <t>DN25</t>
  </si>
  <si>
    <t>DN32</t>
  </si>
  <si>
    <t>DN40</t>
  </si>
  <si>
    <t>DN50</t>
  </si>
  <si>
    <t>DN65</t>
  </si>
  <si>
    <t>DN80</t>
  </si>
  <si>
    <t>DN100</t>
  </si>
  <si>
    <t>DN125</t>
  </si>
  <si>
    <t>DN150</t>
  </si>
  <si>
    <t>DN200</t>
  </si>
  <si>
    <t>DN250</t>
  </si>
  <si>
    <t>DN300</t>
  </si>
  <si>
    <t>Check valve</t>
  </si>
  <si>
    <t>2 Way moterised ON/OFF valve :</t>
  </si>
  <si>
    <t>2 Way electric modulating valve :</t>
  </si>
  <si>
    <t>Balancing valve</t>
  </si>
  <si>
    <t>Butterfly valve</t>
  </si>
  <si>
    <t>Y-Strainer</t>
  </si>
  <si>
    <t>Gate valve</t>
  </si>
  <si>
    <t>Ball valve</t>
  </si>
  <si>
    <t xml:space="preserve">Pressure reducing valve </t>
  </si>
  <si>
    <t>20.A.3</t>
  </si>
  <si>
    <t>Welded hot dip galvanize steel pipe ASTM-A53 (Schedule 40) :</t>
  </si>
  <si>
    <t>Welded Black steel pipe ASTM-A53 (Schedule 40) c/w Thermobreak insulation, thickness follow specification document :</t>
  </si>
  <si>
    <t>Black steel pipe fittings</t>
  </si>
  <si>
    <t>Welded hot dip galvanize steel pipe ASTM-A53 (Schedule 40) c/w Thermobreak insulation, thickness follow specification document :</t>
  </si>
  <si>
    <t>Welded Stainless steel 304 pipe ASTM-A312 (Schedule 10s) c/w Thermobreak insulation, thickness follow specification document :</t>
  </si>
  <si>
    <t>Stainless steel 304 pipe fittings</t>
  </si>
  <si>
    <t>Copper tube /w insulation pipe 19mm</t>
  </si>
  <si>
    <t>Þ6.4/Þ9.5</t>
  </si>
  <si>
    <t>Þ6.4/Þ12.7</t>
  </si>
  <si>
    <t>Þ6.4/Þ15.9</t>
  </si>
  <si>
    <t>Þ9.5/Þ15.9</t>
  </si>
  <si>
    <t>Þ9.5/Þ19.1</t>
  </si>
  <si>
    <t>Þ9.5/Þ22.2</t>
  </si>
  <si>
    <t>Þ12.7/Þ19.1</t>
  </si>
  <si>
    <t>Þ12.7/Þ28.6</t>
  </si>
  <si>
    <t>Þ15.9/Þ28.6</t>
  </si>
  <si>
    <t>Þ15.9/Þ34.9</t>
  </si>
  <si>
    <t>Þ19.1/Þ34.9</t>
  </si>
  <si>
    <t>Þ19.1/Þ41.3</t>
  </si>
  <si>
    <t>Þ22.2/Þ38.1</t>
  </si>
  <si>
    <t>Þ22.2/Þ41.3</t>
  </si>
  <si>
    <t>uPVC drain pipe /w fittings &amp; insulation pipe follow specification</t>
  </si>
  <si>
    <t>DN15</t>
  </si>
  <si>
    <t>20.B</t>
  </si>
  <si>
    <t>VENTILATION SYSTEM</t>
  </si>
  <si>
    <t>20.B.1</t>
  </si>
  <si>
    <t>Galvanized steel spiral duct :</t>
  </si>
  <si>
    <t>Galvanized steel spiral duct fittings</t>
  </si>
  <si>
    <t>Stainless steel 304 spiral duct :</t>
  </si>
  <si>
    <t>FRP/PP duct :</t>
  </si>
  <si>
    <t>Φ100 FRP/PP</t>
  </si>
  <si>
    <t>Φ150 FRP/PP</t>
  </si>
  <si>
    <t>Φ200 FRP/PP</t>
  </si>
  <si>
    <t>Φ250 FRP/PP</t>
  </si>
  <si>
    <t>Φ300 FRP/PP</t>
  </si>
  <si>
    <t>Φ350 FRP/PP</t>
  </si>
  <si>
    <t>Φ400 FRP/PP</t>
  </si>
  <si>
    <t>Φ450 FRP/PP</t>
  </si>
  <si>
    <t>Φ500 FRP/PP</t>
  </si>
  <si>
    <t>Φ550 FRP/PP</t>
  </si>
  <si>
    <t>Φ600 FRP/PP</t>
  </si>
  <si>
    <t>Φ650 FRP/PP</t>
  </si>
  <si>
    <t>Φ700 FRP/PP</t>
  </si>
  <si>
    <t>Φ750 FRP/PP</t>
  </si>
  <si>
    <t>Φ800 FRP/PP</t>
  </si>
  <si>
    <t>Φ850 FRP/PP</t>
  </si>
  <si>
    <t>Φ900 FRP/PP</t>
  </si>
  <si>
    <t>Φ950 FRP/PP</t>
  </si>
  <si>
    <t>Φ1000 FRP/PP</t>
  </si>
  <si>
    <t>Φ1050 FRP/PP</t>
  </si>
  <si>
    <t>Φ1100 FRP/PP</t>
  </si>
  <si>
    <t>Φ1150 FRP/PP</t>
  </si>
  <si>
    <t>Φ1200 FRP/PP</t>
  </si>
  <si>
    <t>FRP/PP duct fittings</t>
  </si>
  <si>
    <t>Flexible duct</t>
  </si>
  <si>
    <t>FAG NS 300x300</t>
  </si>
  <si>
    <t>FAG NS 400x400</t>
  </si>
  <si>
    <t>FAG NS 500x500</t>
  </si>
  <si>
    <t>FAG NS 600x600</t>
  </si>
  <si>
    <t>FAG NS 300x300 ss304</t>
  </si>
  <si>
    <t>FAG NS 400x400 ss304</t>
  </si>
  <si>
    <t>FAG NS 500x500 ss304</t>
  </si>
  <si>
    <t>FAG NS 600x600 ss304</t>
  </si>
  <si>
    <t>EAG NS 350x350</t>
  </si>
  <si>
    <t>EAG NS 450x450</t>
  </si>
  <si>
    <t>EAG NS 550x550</t>
  </si>
  <si>
    <t>EAG NS 350x350 ss304</t>
  </si>
  <si>
    <t>EAG NS 450x450 ss304</t>
  </si>
  <si>
    <t>EAG NS 550x550 ss304</t>
  </si>
  <si>
    <t>Backdraft damper :</t>
  </si>
  <si>
    <t>BD 800x800</t>
  </si>
  <si>
    <t>BD 1000x1000</t>
  </si>
  <si>
    <t>Stainless steel 304 Backdraft damper :</t>
  </si>
  <si>
    <t>BD 800x800 ss304</t>
  </si>
  <si>
    <t>BD 1000x1000 ss304</t>
  </si>
  <si>
    <t>VCD Ø150x150</t>
  </si>
  <si>
    <t>VCD Ø200x200</t>
  </si>
  <si>
    <t>VCD Ø250x250</t>
  </si>
  <si>
    <t>VCD Ø300x300</t>
  </si>
  <si>
    <t>VCD Ø350x350</t>
  </si>
  <si>
    <t>VCD Ø400x400</t>
  </si>
  <si>
    <t>VCD Ø450x450</t>
  </si>
  <si>
    <t>VCD Ø500x500</t>
  </si>
  <si>
    <t>VCD Ø550x550</t>
  </si>
  <si>
    <t>VCD Ø600x600</t>
  </si>
  <si>
    <t>VCD Ø150x150 ss304</t>
  </si>
  <si>
    <t>VCD Ø200x200 ss304</t>
  </si>
  <si>
    <t>VCD Ø250x250 ss304</t>
  </si>
  <si>
    <t>VCD Ø300x300 ss304</t>
  </si>
  <si>
    <t>VCD Ø350x350 ss304</t>
  </si>
  <si>
    <t>VCD Ø400x400 ss304</t>
  </si>
  <si>
    <t>VCD Ø450x450 ss304</t>
  </si>
  <si>
    <t>VCD Ø500x500 ss304</t>
  </si>
  <si>
    <t>VCD Ø550x550 ss304</t>
  </si>
  <si>
    <t>VCD Ø600x600 ss304</t>
  </si>
  <si>
    <t>Motorise Volume control damper :</t>
  </si>
  <si>
    <t>MVCD Ø100</t>
  </si>
  <si>
    <t>MVCD Ø150</t>
  </si>
  <si>
    <t>MVCD Ø200</t>
  </si>
  <si>
    <t>MVCD Ø250</t>
  </si>
  <si>
    <t>MVCD Ø300</t>
  </si>
  <si>
    <t>MVCD Ø350</t>
  </si>
  <si>
    <t>MVCD Ø400</t>
  </si>
  <si>
    <t>MVCD Ø450</t>
  </si>
  <si>
    <t>MVCD Ø500</t>
  </si>
  <si>
    <t>MVCD Ø550</t>
  </si>
  <si>
    <t>MVCD Ø150x150</t>
  </si>
  <si>
    <t>MVCD Ø200x200</t>
  </si>
  <si>
    <t>MVCD Ø250x250</t>
  </si>
  <si>
    <t>MVCD Ø300x300</t>
  </si>
  <si>
    <t>MVCD Ø350x350</t>
  </si>
  <si>
    <t>MVCD Ø400x400</t>
  </si>
  <si>
    <t>MVCD Ø450x450</t>
  </si>
  <si>
    <t>MVCD Ø500x500</t>
  </si>
  <si>
    <t>MVCD Ø550x550</t>
  </si>
  <si>
    <t>MVCD Ø600x600</t>
  </si>
  <si>
    <t>Stainless steel 304 Motorise Volume control damper :</t>
  </si>
  <si>
    <t>MVCD Ø100 ss304</t>
  </si>
  <si>
    <t>MVCD Ø150 ss304</t>
  </si>
  <si>
    <t>MVCD Ø200 ss304</t>
  </si>
  <si>
    <t>MVCD Ø250 ss304</t>
  </si>
  <si>
    <t>MVCD Ø300 ss304</t>
  </si>
  <si>
    <t>MVCD Ø350 ss304</t>
  </si>
  <si>
    <t>MVCD Ø400 ss304</t>
  </si>
  <si>
    <t>MVCD Ø450 ss304</t>
  </si>
  <si>
    <t>MVCD Ø500 ss304</t>
  </si>
  <si>
    <t>MVCD Ø550 ss304</t>
  </si>
  <si>
    <t>MVCD Ø150x150 ss304</t>
  </si>
  <si>
    <t>MVCD Ø200x200 ss304</t>
  </si>
  <si>
    <t>MVCD Ø250x250 ss304</t>
  </si>
  <si>
    <t>MVCD Ø300x300 ss304</t>
  </si>
  <si>
    <t>MVCD Ø350x350 ss304</t>
  </si>
  <si>
    <t>MVCD Ø400x400 ss304</t>
  </si>
  <si>
    <t>MVCD Ø450x450 ss304</t>
  </si>
  <si>
    <t>MVCD Ø500x500 ss304</t>
  </si>
  <si>
    <t>MVCD Ø550x550 ss304</t>
  </si>
  <si>
    <t>MVCD Ø600x600 ss304</t>
  </si>
  <si>
    <t>Fire damper :</t>
  </si>
  <si>
    <t>FD Ø100</t>
  </si>
  <si>
    <t>FD Ø150</t>
  </si>
  <si>
    <t>FD Ø200</t>
  </si>
  <si>
    <t>FD Ø250</t>
  </si>
  <si>
    <t>FD Ø300</t>
  </si>
  <si>
    <t>FD Ø350</t>
  </si>
  <si>
    <t>FD Ø400</t>
  </si>
  <si>
    <t>FD Ø450</t>
  </si>
  <si>
    <t>FD Ø500</t>
  </si>
  <si>
    <t>FD Ø550</t>
  </si>
  <si>
    <t>FD Ø150x150</t>
  </si>
  <si>
    <t>FD Ø200x200</t>
  </si>
  <si>
    <t>FD Ø250x250</t>
  </si>
  <si>
    <t>FD Ø300x300</t>
  </si>
  <si>
    <t>FD Ø350x350</t>
  </si>
  <si>
    <t>FD Ø400x400</t>
  </si>
  <si>
    <t>FD Ø450x450</t>
  </si>
  <si>
    <t>FD Ø500x500</t>
  </si>
  <si>
    <t>FD Ø550x550</t>
  </si>
  <si>
    <t>FD Ø600x600</t>
  </si>
  <si>
    <t>Stainless steel 304 Fire damper :</t>
  </si>
  <si>
    <t>FD Ø100 ss304</t>
  </si>
  <si>
    <t>FD Ø150 ss304</t>
  </si>
  <si>
    <t>FD Ø200 ss304</t>
  </si>
  <si>
    <t>FD Ø250 ss304</t>
  </si>
  <si>
    <t>FD Ø300 ss304</t>
  </si>
  <si>
    <t>FD Ø350 ss304</t>
  </si>
  <si>
    <t>FD Ø400 ss304</t>
  </si>
  <si>
    <t>FD Ø450 ss304</t>
  </si>
  <si>
    <t>FD Ø500 ss304</t>
  </si>
  <si>
    <t>FD Ø550 ss304</t>
  </si>
  <si>
    <t>FD Ø150x150 ss304</t>
  </si>
  <si>
    <t>FD Ø200x200 ss304</t>
  </si>
  <si>
    <t>FD Ø250x250 ss304</t>
  </si>
  <si>
    <t>FD Ø300x300 ss304</t>
  </si>
  <si>
    <t>FD Ø350x350 ss304</t>
  </si>
  <si>
    <t>FD Ø400x400 ss304</t>
  </si>
  <si>
    <t>FD Ø450x450 ss304</t>
  </si>
  <si>
    <t>FD Ø500x500 ss304</t>
  </si>
  <si>
    <t>FD Ø550x550 ss304</t>
  </si>
  <si>
    <t>FD Ø600x600 ss304</t>
  </si>
  <si>
    <t>Exhaust air louver /w gooseneck &amp; anti-insect screen :</t>
  </si>
  <si>
    <t>EAL 400x400</t>
  </si>
  <si>
    <t>EAL 450x450</t>
  </si>
  <si>
    <t>EAL 500x500</t>
  </si>
  <si>
    <t>EAL 600x600</t>
  </si>
  <si>
    <t>Stainless steel 304 Exhaust air louver /w gooseneck &amp; anti-insect screen :</t>
  </si>
  <si>
    <t>EAL 400x400 ss304</t>
  </si>
  <si>
    <t>EAL 450x450 ss304</t>
  </si>
  <si>
    <t>EAL 500x500 ss304</t>
  </si>
  <si>
    <t>EAL 600x600 ss304</t>
  </si>
  <si>
    <t>Stainless steel 304 kitchen hood KH :</t>
  </si>
  <si>
    <t>KH 1.2mLx0.6mW</t>
  </si>
  <si>
    <t>KH 1.5mLx0.8mW</t>
  </si>
  <si>
    <t>KH 2.0mx1.0mW</t>
  </si>
  <si>
    <t>KH 3.0mLx1.2mW</t>
  </si>
  <si>
    <t>KH 4.0mx1.0mW</t>
  </si>
  <si>
    <t>KH 6.0mLx1.2mW</t>
  </si>
  <si>
    <t>Exhaust air louver c/w anti insect screen :</t>
  </si>
  <si>
    <t>EAL 300x300</t>
  </si>
  <si>
    <t>EAL 800x800</t>
  </si>
  <si>
    <t>EAL 1000x1000</t>
  </si>
  <si>
    <t>EAL 1200x1200</t>
  </si>
  <si>
    <t>EAL 1500x1000</t>
  </si>
  <si>
    <t>EAL 2000x1000</t>
  </si>
  <si>
    <t>Stainless steel 304 Exhaust air louver c/w anti insect screen :</t>
  </si>
  <si>
    <t>EAL 300x300 ss304</t>
  </si>
  <si>
    <t>EAL 800x800 ss304</t>
  </si>
  <si>
    <t>EAL 1000x1000 ss304</t>
  </si>
  <si>
    <t>EAL 1200x1200 ss304</t>
  </si>
  <si>
    <t>EAL 1500x1000 ss304</t>
  </si>
  <si>
    <t>EAL 2000x1000 ss304</t>
  </si>
  <si>
    <t>Filter G4 with filter box, different pressure sensor.
 Air flow : 2,300m3/h, @300Pa</t>
  </si>
  <si>
    <t>Filter G4 with filter box, different pressure sensor.
 Air flow : 3,400m3/h, @300Pa</t>
  </si>
  <si>
    <t>Filter G4 with filter box, different pressure sensor.
 Air flow : 4,00m3/h, @300Pa</t>
  </si>
  <si>
    <t>Filter G4 with filter box, different pressure sensor.
 Air flow : 6,000m3/h, @300Pa</t>
  </si>
  <si>
    <t>Filter G4 with filter box, different pressure sensor.
 Air flow : 8,000m3/h, @300Pa</t>
  </si>
  <si>
    <t>Filter G4 with filter box, different pressure sensor.
 Air flow : 10,000m3/h, @300Pa</t>
  </si>
  <si>
    <t>Filter G4 with filter box, different pressure sensor.
 Air flow : 12,000m3/h, @300Pa</t>
  </si>
  <si>
    <t>Filter G4 with filter box, different pressure sensor.
 Air flow : 16,000m3/h, @300Pa</t>
  </si>
  <si>
    <t>Filter G4 with filter box, different pressure sensor.
 Air flow : 20,000m3/h, @300Pa</t>
  </si>
  <si>
    <t>Filter G4/F7 with filter box, different pressure sensor.
 Air flow : 3,400m3/h, @300Pa</t>
  </si>
  <si>
    <t>Filter G4/F7 with filter box, different pressure sensor.
 Air flow : 4,00m3/h, @300Pa</t>
  </si>
  <si>
    <t>Filter G4/F7 with filter box, different pressure sensor.
 Air flow : 6,000m3/h, @300Pa</t>
  </si>
  <si>
    <t>Filter G4/F7 with filter box, different pressure sensor.
 Air flow : 8,000m3/h, @300Pa</t>
  </si>
  <si>
    <t>Filter G4/F7 with filter box, different pressure sensor.
 Air flow : 10,000m3/h, @300Pa</t>
  </si>
  <si>
    <t>Filter G4/F7 with filter box, different pressure sensor.
 Air flow : 12,000m3/h, @300Pa</t>
  </si>
  <si>
    <t>Filter G4/F7 with filter box, different pressure sensor.
 Air flow : 16,000m3/h, @300Pa</t>
  </si>
  <si>
    <t>Filter G4/F7 with filter box, different pressure sensor.
 Air flow : 20,000m3/h, @300Pa</t>
  </si>
  <si>
    <t>Domestic water supply</t>
  </si>
  <si>
    <t>21.1</t>
  </si>
  <si>
    <t>Water meter assembly - DN20 complete with accessories &amp; gate valve</t>
  </si>
  <si>
    <t>Water meter assembly - DN25 complete with accessories &amp; gate valve</t>
  </si>
  <si>
    <t>Water meter assembly - DN32 complete with accessories &amp; gate valve</t>
  </si>
  <si>
    <t>Water meter assembly - DN40 complete with accessories &amp; gate valve</t>
  </si>
  <si>
    <t>Water meter assembly - DN50 complete with accessories &amp; gate valve</t>
  </si>
  <si>
    <t>Water meter assembly - DN65 complete with accessories &amp; gate valve</t>
  </si>
  <si>
    <t>Water meter assembly - DN80 complete with accessories &amp; gate valve</t>
  </si>
  <si>
    <t>Water meter assembly - DN100 complete with accessories &amp; gate valve</t>
  </si>
  <si>
    <t>Water meter assembly - DN125 complete with accessories &amp; gate valve</t>
  </si>
  <si>
    <t>Water meter assembly - DN150 complete with accessories &amp; gate valve</t>
  </si>
  <si>
    <t>Water meter assembly - DN200 complete with accessories &amp; gate valve</t>
  </si>
  <si>
    <t>Water tap DN20, c/w gate valve,concrete plinth</t>
  </si>
  <si>
    <t>Hose BIBB DN20</t>
  </si>
  <si>
    <t>Hose BIBB DN25</t>
  </si>
  <si>
    <t>Emergency &amp; shower</t>
  </si>
  <si>
    <t>21.2</t>
  </si>
  <si>
    <t>Gate valve (Bronze) :</t>
  </si>
  <si>
    <t>DN20 - Bronze</t>
  </si>
  <si>
    <t>DN25 - Bronze</t>
  </si>
  <si>
    <t>DN32 - Bronze</t>
  </si>
  <si>
    <t>DN40 - Bronze</t>
  </si>
  <si>
    <t>DN50 - Bronze</t>
  </si>
  <si>
    <t>DN65 - Bronze</t>
  </si>
  <si>
    <t>DN80 - Bronze</t>
  </si>
  <si>
    <t>DN100 - Bronze</t>
  </si>
  <si>
    <t>DN125- Bronze</t>
  </si>
  <si>
    <t>DN150 - Bronze</t>
  </si>
  <si>
    <t>Gate valve (Stainless steel 304) :</t>
  </si>
  <si>
    <t>DN20 - ss304</t>
  </si>
  <si>
    <t>DN25 - ss304</t>
  </si>
  <si>
    <t>DN32 - ss304</t>
  </si>
  <si>
    <t>DN40 - ss304</t>
  </si>
  <si>
    <t>DN50 - ss304</t>
  </si>
  <si>
    <t>DN65 - ss304</t>
  </si>
  <si>
    <t>DN80 - ss304</t>
  </si>
  <si>
    <t>DN100 - ss304</t>
  </si>
  <si>
    <t>DN125- ss304</t>
  </si>
  <si>
    <t>DN150 - ss304</t>
  </si>
  <si>
    <t>Gate valve (Stainless steel 316) :</t>
  </si>
  <si>
    <t>DN20 - ss316</t>
  </si>
  <si>
    <t>DN25 - ss316</t>
  </si>
  <si>
    <t>DN32 - ss316</t>
  </si>
  <si>
    <t>DN40 - ss316</t>
  </si>
  <si>
    <t>DN50 - ss316</t>
  </si>
  <si>
    <t>DN65 - ss316</t>
  </si>
  <si>
    <t>DN80 - ss316</t>
  </si>
  <si>
    <t>DN100 - ss316</t>
  </si>
  <si>
    <t>DN125- ss316</t>
  </si>
  <si>
    <t>DN150 - ss316</t>
  </si>
  <si>
    <t>Ball valve (Bronze) :</t>
  </si>
  <si>
    <t>Ball valve (Stainless steel 304) :</t>
  </si>
  <si>
    <t>Ball valve (Stainless steel 316) :</t>
  </si>
  <si>
    <t>Check valve (Bronze) :</t>
  </si>
  <si>
    <t>Check valve (Stainless steel 304) :</t>
  </si>
  <si>
    <t>Check valve (Stainless steel 316) :</t>
  </si>
  <si>
    <t>Y strainer (Bronze) :</t>
  </si>
  <si>
    <t>Y strainer (Stainless steel 304) :</t>
  </si>
  <si>
    <t>Y strainer (Stainless steel 316) :</t>
  </si>
  <si>
    <t>Floating valve (Bronze) :</t>
  </si>
  <si>
    <t>Floating valve (Stainless steel 304) :</t>
  </si>
  <si>
    <t>Foot valve (Bronze) :</t>
  </si>
  <si>
    <t>Foot valve (Stainless steel 304) :</t>
  </si>
  <si>
    <t>21.3</t>
  </si>
  <si>
    <t>Welded Stainless steel 304 pipe - ASTM A312 (SCH10s) - :</t>
  </si>
  <si>
    <t>DN20 - SS304 (SCH10s)</t>
  </si>
  <si>
    <t>Welded dairy tube DIN 11850 SS316L Stainless steel, Hygienic standard.</t>
  </si>
  <si>
    <t>DN20 - SS316 (SCH10s)</t>
  </si>
  <si>
    <t>DN25 - SS316 (SCH10s)</t>
  </si>
  <si>
    <t>DN32 - SS316 (SCH10s)</t>
  </si>
  <si>
    <t>DN40 - SS316 (SCH10s)</t>
  </si>
  <si>
    <t>DN50 - SS316 (SCH10s)</t>
  </si>
  <si>
    <t>DN65 - SS316 (SCH10s)</t>
  </si>
  <si>
    <t>DN80 - SS316 (SCH10s)</t>
  </si>
  <si>
    <t>DN100 - SS316 (SCH10s)</t>
  </si>
  <si>
    <t>DN125 - SS316 (SCH10s)</t>
  </si>
  <si>
    <t>DN150 - SS316 (SCH10s)</t>
  </si>
  <si>
    <t>PPR pipe (PN10) :</t>
  </si>
  <si>
    <t>DN15 - PPR (PN10)</t>
  </si>
  <si>
    <t>DN20 - PPR (PN10)</t>
  </si>
  <si>
    <t>DN25 - PPR (PN10)</t>
  </si>
  <si>
    <t>DN32 - PPR (PN10)</t>
  </si>
  <si>
    <t>DN40 - PPR (PN10)</t>
  </si>
  <si>
    <t>DN50 - PPR (PN10)</t>
  </si>
  <si>
    <t>DN65 - PPR (PN10)</t>
  </si>
  <si>
    <t>DN80 - PPR (PN10)</t>
  </si>
  <si>
    <t>DN100 - PPR (PN10)</t>
  </si>
  <si>
    <t>DN125 - PPR (PN10)</t>
  </si>
  <si>
    <t>DN150 - PPR (PN10)</t>
  </si>
  <si>
    <t>PPR pipe (PN20) :</t>
  </si>
  <si>
    <t>DN15 - PPR (PN20)</t>
  </si>
  <si>
    <t>DN20 - PPR (PN20)</t>
  </si>
  <si>
    <t>DN25 - PPR (PN20)</t>
  </si>
  <si>
    <t>DN32 - PPR (PN20)</t>
  </si>
  <si>
    <t>DN40 - PPR (PN20)</t>
  </si>
  <si>
    <t>DN50 - PPR (PN20)</t>
  </si>
  <si>
    <t>DN65 - PPR (PN20)</t>
  </si>
  <si>
    <t>DN80 - PPR (PN20)</t>
  </si>
  <si>
    <t>DN100 - PPR (PN20)</t>
  </si>
  <si>
    <t>DN125 - PPR (PN20)</t>
  </si>
  <si>
    <t>DN150 - PPR (PN20)</t>
  </si>
  <si>
    <t>HDPE pipe (PN10) - for underground pipe :</t>
  </si>
  <si>
    <t>DN15 - HDPE (PN10)</t>
  </si>
  <si>
    <t>DN20 - HDPE (PN10)</t>
  </si>
  <si>
    <t>DN25 - HDPE (PN10)</t>
  </si>
  <si>
    <t>DN32 - HDPE (PN10)</t>
  </si>
  <si>
    <t>DN40 - HDPE (PN10)</t>
  </si>
  <si>
    <t>DN50 - HDPE (PN10)</t>
  </si>
  <si>
    <t>DN65 - HDPE (PN10)</t>
  </si>
  <si>
    <t>DN80 - HDPE (PN10)</t>
  </si>
  <si>
    <t>DN100 - HDPE (PN10)</t>
  </si>
  <si>
    <t>DN125 - HDPE (PN10)</t>
  </si>
  <si>
    <t>DN150 - HDPE (PN10)</t>
  </si>
  <si>
    <t>Domestic waste water drainage</t>
  </si>
  <si>
    <t>22.1</t>
  </si>
  <si>
    <t>Stainless steel 304 floor drain (FD) DN50 for domestic drainage</t>
  </si>
  <si>
    <t>Stainless steel 304 floor drain (FD) DN65 for domestic drainage</t>
  </si>
  <si>
    <t>Stainless steel 304 floor drain (FD) DN80 for domestic drainage</t>
  </si>
  <si>
    <t>Stainless steel 304 floor drain (FD) DN100 for domestic drainage</t>
  </si>
  <si>
    <t>Stainless steel 304 floor drain (FD) DN150 for domestic drainage</t>
  </si>
  <si>
    <t>Stainless steel 304 floor drain (FD) DN50 for process drainage</t>
  </si>
  <si>
    <t>Stainless steel 304 floor drain (FD) DN65 for process drainage</t>
  </si>
  <si>
    <t>Stainless steel 304 floor drain (FD) DN80 for process drainage</t>
  </si>
  <si>
    <t>Stainless steel 304 floor drain (FD) DN100 for process drainage</t>
  </si>
  <si>
    <t>Stainless steel 304 floor drain (FD) DN150 for process drainage</t>
  </si>
  <si>
    <t>Stainless steel 304 floor clean out (FCO) DN50 for Domestic drainage</t>
  </si>
  <si>
    <t>Stainless steel 304 floor clean out (FCO) DN65 for Domestic drainage</t>
  </si>
  <si>
    <t>Stainless steel 304 floor clean out (FCO) DN80 for Domestic drainage</t>
  </si>
  <si>
    <t>Stainless steel 304 floor clean out (FCO) DN100 for Domestic drainage</t>
  </si>
  <si>
    <t>Stainless steel 304 floor clean out (FCO) DN150 for Domestic drainage</t>
  </si>
  <si>
    <t>Stainless steel 304 floor clean out (FCO) DN200 for Domestic drainage</t>
  </si>
  <si>
    <t>Stainless steel 304 floor clean out (FCO) DN50 for process drainage</t>
  </si>
  <si>
    <t>Stainless steel 304 floor clean out (FCO) DN65 for process drainage</t>
  </si>
  <si>
    <t>Stainless steel 304 floor clean out (FCO) DN80 for process drainage</t>
  </si>
  <si>
    <t>Stainless steel 304 floor clean out (FCO) DN100 for process drainage</t>
  </si>
  <si>
    <t>Stainless steel 304 floor clean out (FCO) DN150 for process drainage</t>
  </si>
  <si>
    <t>Stainless steel 304 floor clean out (FCO) DN200 for process drainage</t>
  </si>
  <si>
    <t>clean out (CO) DN50</t>
  </si>
  <si>
    <t>clean out (CO) DN65</t>
  </si>
  <si>
    <t>clean out (CO) DN80</t>
  </si>
  <si>
    <t>clean out (CO) DN100</t>
  </si>
  <si>
    <t>clean out (CO) DN150</t>
  </si>
  <si>
    <t>clean out (CO) DN200</t>
  </si>
  <si>
    <t>Vent cap DN50</t>
  </si>
  <si>
    <t>Vent cap DN65</t>
  </si>
  <si>
    <t>Vent cap DN80</t>
  </si>
  <si>
    <t>Vent cap DN100</t>
  </si>
  <si>
    <t>Vent cap DN150</t>
  </si>
  <si>
    <t>Vent cap DN200</t>
  </si>
  <si>
    <t>R.C Septic tank 3m3 (including excavation, backfill. Compaction, formwork, rebars, concrete, concrete cover, etc…)</t>
  </si>
  <si>
    <t>R.C Septic tank 4m3 (including excavation, backfill. Compaction, formwork, rebars, concrete, concrete cover, etc…)</t>
  </si>
  <si>
    <t>R.C Septic tank 5m3 (including excavation, backfill. Compaction, formwork, rebars, concrete, concrete cover, etc…)</t>
  </si>
  <si>
    <t>R.C Septic tank 6m3 (including excavation, backfill. Compaction, formwork, rebars, concrete, concrete cover, etc…)</t>
  </si>
  <si>
    <t>R.C Septic tank 7m3 (including excavation, backfill. Compaction, formwork, rebars, concrete, concrete cover, etc…)</t>
  </si>
  <si>
    <t>R.C Septic tank 8m3 (including excavation, backfill. Compaction, formwork, rebars, concrete, concrete cover, etc…)</t>
  </si>
  <si>
    <t>R.C Septic tank 9m3 (including excavation, backfill. Compaction, formwork, rebars, concrete, concrete cover, etc…)</t>
  </si>
  <si>
    <t>R.C Septic tank 10m3 (including excavation, backfill. Compaction, formwork, rebars, concrete, concrete cover, etc…)</t>
  </si>
  <si>
    <t>R.C Septic tank 15m3 (including excavation, backfill. Compaction, formwork, rebars, concrete, concrete cover, etc…)</t>
  </si>
  <si>
    <t>R.C Septic tank 20m3 (including excavation, backfill. Compaction, formwork, rebars, concrete, concrete cover, etc…)</t>
  </si>
  <si>
    <t>R.C Septic tank 30m3 (including excavation, backfill. Compaction, formwork, rebars, concrete, concrete cover, etc…)</t>
  </si>
  <si>
    <t>R.C Septic tank 40m3 (including excavation, backfill. Compaction, formwork, rebars, concrete, concrete cover, etc…)</t>
  </si>
  <si>
    <t>Waste water treatment system WWTP-01 (full complete system)
Material of tank : FRP
Capacity : 5m3/day &amp; night
Waste water after treatment is grade A as regulation in TCVN
 (including excavation, backfill. Compaction, formwork, rebars, concrete, Plinth for tank, etc…)</t>
  </si>
  <si>
    <t>Waste water treatment system WWTP-02 (full complete system)
Material of tank : FRP
Capacity : 8m3/day &amp; night
Waste water after treatment is grade A as regulation in TCVN
 (including excavation, backfill. Compaction, formwork, rebars, concrete, Plinth for tank, etc…)</t>
  </si>
  <si>
    <t>Waste water treatment system WWTP-03 (full complete system)
Material of tank : FRP
Capacity : 10m3/day &amp; night
Waste water after treatment is grade A as regulation in TCVN
 (including excavation, backfill. Compaction, formwork, rebars, concrete, Plinth for tank, etc…)</t>
  </si>
  <si>
    <t>Submersible pump (2 pump/set)
Q= 2.5l/s @1.5bar for 1 pump
( including : Valve, Piping, accessories &amp; Control panel SS304, IP-54, cable/conduit connect from Panel to Pumps)</t>
  </si>
  <si>
    <t>Submersible pump (2 pump/set)
Q= 5.5l/s @1.5bar for 1 pump
( including : Valve, Piping, accessories &amp; Control panel SS304, IP-54, cable/conduit connect from Panel to Pumps)</t>
  </si>
  <si>
    <t>Submersible pump (2 pump/set)
Q= 9l/s @1.5bar for 1 pump
( including : Valve, Piping, accessories &amp; Control panel SS304, IP-54, cable/conduit connect from Panel to Pumps)</t>
  </si>
  <si>
    <t>22.2</t>
  </si>
  <si>
    <t>HDPE pipe (PN10) :</t>
  </si>
  <si>
    <t>DN200 - HDPE (PN10)</t>
  </si>
  <si>
    <t>DN250 - HDPE (PN10)</t>
  </si>
  <si>
    <t>DN300 - HDPE (PN10)</t>
  </si>
  <si>
    <t>DN350 - HDPE (PN10)</t>
  </si>
  <si>
    <t>DN400 - HDPE (PN10)</t>
  </si>
  <si>
    <t>DN450 - HDPE (PN10)</t>
  </si>
  <si>
    <t>DN500 - HDPE (PN10)</t>
  </si>
  <si>
    <t>uPVC pipe (PN9) :</t>
  </si>
  <si>
    <t>DN40 - uPVC (PN9)</t>
  </si>
  <si>
    <t>DN50 - uPVC (PN9)</t>
  </si>
  <si>
    <t>DN65 - uPVC (PN9)</t>
  </si>
  <si>
    <t>DN80 - uPVC (PN9)</t>
  </si>
  <si>
    <t>DN100 - uPVC (PN9)</t>
  </si>
  <si>
    <t>DN125 - uPVC (PN9)</t>
  </si>
  <si>
    <t>DN150 - uPVC (PN9)</t>
  </si>
  <si>
    <t>DN200 - uPVC (PN9)</t>
  </si>
  <si>
    <t>DN250 - uPVC (PN9)</t>
  </si>
  <si>
    <t>DN300 - uPVC (PN9)</t>
  </si>
  <si>
    <t>22.3</t>
  </si>
  <si>
    <t>OTHERS &amp; ACCESSORIES</t>
  </si>
  <si>
    <t>Excavation,compaction &amp; Backfilling</t>
  </si>
  <si>
    <t>Compressed air system</t>
  </si>
  <si>
    <t>23.1</t>
  </si>
  <si>
    <t xml:space="preserve">Air flow meter assembly DN32 c/w complete set, ball valve
</t>
  </si>
  <si>
    <t xml:space="preserve">Air flow meter assembly DN40 c/w complete set, ball valve
</t>
  </si>
  <si>
    <t xml:space="preserve">Air flow meter assembly DN50 c/w complete set, ball valve
</t>
  </si>
  <si>
    <t xml:space="preserve">Air flow meter assembly DN65 c/w complete set, ball valve
</t>
  </si>
  <si>
    <t xml:space="preserve">Air flow meter assembly DN80 c/w complete set, ball valve
</t>
  </si>
  <si>
    <t xml:space="preserve">Air flow meter assembly DN100 c/w complete set, ball valve
</t>
  </si>
  <si>
    <t xml:space="preserve">Carbon steel Air vessel 1m3 c/w pressure indicator, safety valve DN50, ball valve DN25 &amp; all acessories.
</t>
  </si>
  <si>
    <t xml:space="preserve">Carbon steel Air vessel 1.5m3 c/w pressure indicator, safety valve DN50, ball valve DN25 &amp; all acessories.
</t>
  </si>
  <si>
    <t xml:space="preserve">Carbon steel Air vessel 2m3 c/w pressure indicator, safety valve DN50, ball valve DN25 &amp; all acessories.
</t>
  </si>
  <si>
    <t xml:space="preserve">Carbon steel Air vessel 3m3 c/w pressure indicator, safety valve DN50, ball valve DN25 &amp; all acessories.
</t>
  </si>
  <si>
    <t xml:space="preserve">Stainless steel 304 Air vessel 1m3 c/w pressure indicator, safety valve DN50, ball valve DN25 &amp; all acessories.
</t>
  </si>
  <si>
    <t xml:space="preserve">Stainless steel 304 Air vessel 1.5m3 c/w pressure indicator, safety valve DN50, ball valve DN25 &amp; all acessories.
</t>
  </si>
  <si>
    <t xml:space="preserve">Stainless steel 304 Air vessel 2m3 c/w pressure indicator, safety valve DN50, ball valve DN25 &amp; all acessories.
</t>
  </si>
  <si>
    <t xml:space="preserve">Stainless steel 304 Air vessel 3m3 c/w pressure indicator, safety valve DN50, ball valve DN25 &amp; all acessories.
</t>
  </si>
  <si>
    <t>23.2</t>
  </si>
  <si>
    <t>Auto drain trap: DN25</t>
  </si>
  <si>
    <t>Auto drain trap: DN32</t>
  </si>
  <si>
    <t>Ball valve ASTM A351 Gr. CF3M, ball 304(L) SS,  stem 304(L) SS, seats (reinforced) PTFE, seals (reinforced) PTFE, body gasket : PTFE</t>
  </si>
  <si>
    <t>Stainless steel 304 Butterfly valve :</t>
  </si>
  <si>
    <t>23.3</t>
  </si>
  <si>
    <t xml:space="preserve"> Welded stainless steel 304 pipe - ASTM A312 Gr. TP304</t>
  </si>
  <si>
    <t>DN20 - SS304  pipe (SCH10s)</t>
  </si>
  <si>
    <t>DN25 - SS304  pipe (SCH10s)</t>
  </si>
  <si>
    <t>DN32 - SS304  pipe (SCH10s)</t>
  </si>
  <si>
    <t>DN40 - SS304  pipe (SCH10s)</t>
  </si>
  <si>
    <t>DN50 - SS304  pipe (SCH10s)</t>
  </si>
  <si>
    <t>DN65 - SS304  pipe (SCH10s)</t>
  </si>
  <si>
    <t>DN80 - SS304  pipe (SCH10s)</t>
  </si>
  <si>
    <t>DN100 - SS304  pipe (SCH10s)</t>
  </si>
  <si>
    <t xml:space="preserve"> Welded stainless steel 316L pipe - ASTM A312 Gr. TP316</t>
  </si>
  <si>
    <t>DN20 - SS316L  pipe (SCH10s)</t>
  </si>
  <si>
    <t>DN25 - SS316L  pipe (SCH10s)</t>
  </si>
  <si>
    <t>DN32 - SS316L  pipe (SCH10s)</t>
  </si>
  <si>
    <t>DN40 - SS316L  pipe (SCH10s)</t>
  </si>
  <si>
    <t>DN50 - SS316L  pipe (SCH10s)</t>
  </si>
  <si>
    <t>DN65 - SS316L  pipe (SCH10s)</t>
  </si>
  <si>
    <t>DN80 - SS316L  pipe (SCH10s)</t>
  </si>
  <si>
    <t>DN100 - SS316L  pipe (SCH10s)</t>
  </si>
  <si>
    <t>Seamless stainless steel 304 pipe - ASTM A312 Gr. TP304</t>
  </si>
  <si>
    <t>Seamless stainless steel 316L pipe - ASTM A312 Gr. TP316</t>
  </si>
  <si>
    <t>Hot dip galvanized steel pipe Flanges</t>
  </si>
  <si>
    <t>DN100 - GI Flange</t>
  </si>
  <si>
    <t>DN150 - GI Flange</t>
  </si>
  <si>
    <t>DN200 - GI Flange</t>
  </si>
  <si>
    <t>DN250 - GI Flange</t>
  </si>
  <si>
    <t>Stainless steel 304 pipe Flanges</t>
  </si>
  <si>
    <t>DN100 - SS304 Flange</t>
  </si>
  <si>
    <t>DN150 - SS304 Flange</t>
  </si>
  <si>
    <t>DN200 - SS304 Flange</t>
  </si>
  <si>
    <t>DN250 - SS304 Flange</t>
  </si>
  <si>
    <t>Stainless steel 316L pipe Flanges</t>
  </si>
  <si>
    <t>DN100 - SS316L Flange</t>
  </si>
  <si>
    <t>DN150 - SS316L Flange</t>
  </si>
  <si>
    <t>DN200 - SS316L Flange</t>
  </si>
  <si>
    <t>DN250 - SS316L Flange</t>
  </si>
  <si>
    <t>Water treatment system</t>
  </si>
  <si>
    <t>24.1</t>
  </si>
  <si>
    <t>CTW - 01,02: Cold water tanks.
Size: DxH = xxx (m)
Material: Stainless steel 304, xxxmm thickness
Capacity : 12m3
Automatic control by level swith</t>
  </si>
  <si>
    <t>SOT- 01,02 : Softed water tanks - Design (01 duty, 01 standby)
Size: DxH = xxx (m)
Material: Stainless steel 316, xxxmm thickness
Capacity : 12m3
Automatic control by level swith</t>
  </si>
  <si>
    <t xml:space="preserve">ROT- 01 : RO water tank. Hygienic standard.
Size: DxH = xxx (m)
Material: Stainless steel 316, xxxmm thickness
Capacity : 3m3/hr. 
Automatic control by level swith.
 </t>
  </si>
  <si>
    <t>AMF-01,02:  Multi media filter-MMF tank 
Capacity: 20 m³/h
Size: DxH = x (m)
Material: Stainless steel 304 , xmm thickness
Automatic control by PLC Solenoid by flow pluse flow meter setting.</t>
  </si>
  <si>
    <t>ACF-01,02 Activated carbon filter tank -
Capacity: 25 m³/h
Size: DxH = xx(m)
Material: Stainless steel 304 , xxxmm thickness
Automatic control by PLC Solenoid by flow pluse flow meter setting.</t>
  </si>
  <si>
    <t>ASF-01,02 : Softener tank 
Capacity: 20m3 m³/h
Size: DxH = xxx (m)
Material: Stainless steel 316, xxxmm thickness
Automatic control by PLC Solenoid by flow pluse flow meter setting.</t>
  </si>
  <si>
    <t>CWP-01,02 Feed pumps to MMF, activated carbon filter and softener system - Design (01 duty, 01 standby)
Model: XXX
Type: Horizontal centrifugal pump
Capacity: 20 m³/h
Head: 20m
Voltage: 3 phases / 380V / 50 Hz / IPXX, Class F
Power:  2.2 kW , with control panel by package.       
Material: 
Pump housing: Cast iron
Impeller: Bronze
Shaft: Stainless steel</t>
  </si>
  <si>
    <t>24.2</t>
  </si>
  <si>
    <t xml:space="preserve">Gate valve (Hygienic automatic welding seal viton, stem SS316L) : 
</t>
  </si>
  <si>
    <t xml:space="preserve">DN40 </t>
  </si>
  <si>
    <t xml:space="preserve">DN50 </t>
  </si>
  <si>
    <t xml:space="preserve">DN65 </t>
  </si>
  <si>
    <t xml:space="preserve">Ball valve (Hygienic automatic welding seal viton, stem SS316L) : 
</t>
  </si>
  <si>
    <t>Check valve (Hygienic automatic welding seal EPDM, stem, SS316L) :</t>
  </si>
  <si>
    <t>Butterfly valve (Hygienic automatic welding seal viton, stem SS316L) :</t>
  </si>
  <si>
    <t>Butterfly valve with actuator control depent on design. (Hygienic automatic welding seal viton, stem SS316L) :</t>
  </si>
  <si>
    <t>24.3</t>
  </si>
  <si>
    <t>SS316 pipe fittings</t>
  </si>
  <si>
    <t xml:space="preserve">uPVC Chemical pipe (SCH80) </t>
  </si>
  <si>
    <t>DN15- uPVC</t>
  </si>
  <si>
    <t>DN20- uPVC</t>
  </si>
  <si>
    <t>DN25 - uPVC</t>
  </si>
  <si>
    <t>DN32 - uPVC</t>
  </si>
  <si>
    <t>DN40 - uPVC</t>
  </si>
  <si>
    <t>DN50- uPVC</t>
  </si>
  <si>
    <t>DN65 - uPVC</t>
  </si>
  <si>
    <t>DN80 - uPVC</t>
  </si>
  <si>
    <t>DN100 - uPVC</t>
  </si>
  <si>
    <t>uPVC pipe fittings</t>
  </si>
  <si>
    <t xml:space="preserve">NOTES: </t>
  </si>
  <si>
    <t>-Contractor has to include in the unit rates all other accessories needed to complete works which are not specifically mentioned in this BoQ or other Documents</t>
  </si>
  <si>
    <t>ITEM/HẠNG MỤC     : ELV SYSTEM/ HỆ THỐNG ĐIỆN NHẸ</t>
  </si>
  <si>
    <t>TOTAL COST</t>
  </si>
  <si>
    <t>E02</t>
  </si>
  <si>
    <t>ELV SYSTEM/ HỆ THỐNG ĐIỆN NHẸ</t>
  </si>
  <si>
    <t>DATA AND TEL SYSTEM/ HỆ THỐNG MẠNG, ĐIỆN THOẠI</t>
  </si>
  <si>
    <t>Cabinet 19" - 27U Rack Power Distribution Unit, 6 Universal Outlets, 16A, 250V, MCB/ Tủ rack điện nhẹ 19" - 27U, 6 Universal Outlets, 16A, 250V, MCB　</t>
  </si>
  <si>
    <t>VN</t>
  </si>
  <si>
    <t>MDF 200pairs/ Hộp điện thoại 200 đôi</t>
  </si>
  <si>
    <t>Krone VN</t>
  </si>
  <si>
    <t>Patch panel 24 ports - CAT6/ Thanh đấu nối cáp</t>
  </si>
  <si>
    <t>COMMSCOPE</t>
  </si>
  <si>
    <t>ODF 24 cores - Singlemode/ Hộp đấu nối sợi quang 24 cores</t>
  </si>
  <si>
    <t>ODF 6 cores - Singlemode/ Hộp đấu nối sợi quang 6 cores</t>
  </si>
  <si>
    <t xml:space="preserve">Fiber optic cable assembly/ Cáp đấu nối sợi quang </t>
  </si>
  <si>
    <t>Converter/ Bộ chuyển đổi quang</t>
  </si>
  <si>
    <t>TPLINK</t>
  </si>
  <si>
    <t>Tray power Media converter 6 modules/ Khay nguồn bộ chuyển đổi 6 modules</t>
  </si>
  <si>
    <t xml:space="preserve">Core Switch - 24port/ Thiết bị chuyển mạch 24 cổng </t>
  </si>
  <si>
    <t>RUIJIE</t>
  </si>
  <si>
    <t>UPS 3KVA, backup 30mins / Bộ lưu điện 3KVA , lưu điện 30 phút</t>
  </si>
  <si>
    <t>SANTAK</t>
  </si>
  <si>
    <t>PABX 3CO/64EX/ Tổng đài điện thoại</t>
  </si>
  <si>
    <t>NEC</t>
  </si>
  <si>
    <t>Telephone/data socket, floor outlet/ Ổ cắm điện thoại, mạng, lắp âm sàn</t>
  </si>
  <si>
    <t>SINO</t>
  </si>
  <si>
    <t xml:space="preserve">Telephone socket/ Data socket outlet (CAT6), wall mounted/ Ổ cắm điện thoại/ mạng gắn tường
</t>
  </si>
  <si>
    <t>Data socket outlet (CAT6), wall mounted/ Ổ cắm mạng gắn tường</t>
  </si>
  <si>
    <t>Telephone socket outlet (CAT6), wall mounted/ Ổ cắm điện thoại gắn tường</t>
  </si>
  <si>
    <t>Patch cord FTP, CAT6, 4pair/ Dây nhảy</t>
  </si>
  <si>
    <t>Telephone cable 10P - 0.5mm/ Cáp điện thoại 10 đôi, 0.5mm</t>
  </si>
  <si>
    <t>Cable UTP CAT5e/ Cáp UTP CAT5e</t>
  </si>
  <si>
    <t>Cable FTP, CAT6, 4pair/ Cáp FTP, CAT6, 4pair</t>
  </si>
  <si>
    <t>PVC conduit D20/ Ống điện D20</t>
  </si>
  <si>
    <t>Testing and comisioning/ Kiểm tra và vận hành thử</t>
  </si>
  <si>
    <t>Accessories / Vật tư phụ</t>
  </si>
  <si>
    <t>CAMERA SYSTEM / HỆ THỐNG CAMERA</t>
  </si>
  <si>
    <t>Cabinet 19" - 9U Rack Power Distribution Unit, 6 Universal Outlets, 16A, 250V, MCB/ Tủ rack điện nhẹ 19" - 9U, 6 Universal Outlets, 16A, 250V, MCB　</t>
  </si>
  <si>
    <t>Camera dome IP 
Dome colors IP camera
- 24/7 Colorful imaging
- High quality imaging with 2 MP resolution
- Efficient H.265+ compression technology
- Maximum IR beam distance : 15m</t>
  </si>
  <si>
    <t>HIKVISION</t>
  </si>
  <si>
    <t>Camera IP thân dài
Colors IP camera
- 24/7 Colorful imaging
- High quality imaging with 2 MP resolution
- Efficient H.265+ compression technology
- Water and dust resistant (IP66)
- Maximum IR beam distance : 30m</t>
  </si>
  <si>
    <t>Camera IP thân dài
Colors IP camera
- 24/7 Colorful imaging
- High quality imaging with 2 MP resolution
- Efficient H.265+ compression technology
- Water and dust resistant (IP66)
- Maximum IR beam distance : 50m</t>
  </si>
  <si>
    <t>NVR 32chance
- H.265+/H.265/H.264+/H.264 video formats 
- Intelligent analytics based on deep learning algorithm
- Up to 4 SATA interfaces for HDD connection
- 2 self-adaptive 10/100/1000 Mbps Ethernet interfaces</t>
  </si>
  <si>
    <t xml:space="preserve">
Switch 8 port POE gigabit/ Thiết bị chuyển mạch 
</t>
  </si>
  <si>
    <t>Thiết bị chuyển mạch 16 cổng 
Switch 16 port POE gigabit</t>
  </si>
  <si>
    <t>HDD 16TB/Ổ cứng HDD 16TB</t>
  </si>
  <si>
    <t>Monitor CCTV 47"/ Màn hình hiển thị CCTV 47''</t>
  </si>
  <si>
    <t>Cable HDMI 30m/ Dây HDMI 30m</t>
  </si>
  <si>
    <t>Ugreen</t>
  </si>
  <si>
    <t>Máy bộ Dell Core i5 + bàn phím + chuột
Computer Dell Core i5
- Intel Core i5 - 6500 ( 3.20GHz upto 3.60GHz)
- H110 chipset intel. DDR4 8G Bus 2400
- SSD 120G sata III. HDD Seagate 1TB
- NVIDIA Quadro K620 2Gb DDR3 128 Bit
- Dell 24 Inch Led</t>
  </si>
  <si>
    <t>Optical fiber 4FO Singlemode (OS1)/ Cáp quang 4FO Singlemode (OS1)</t>
  </si>
  <si>
    <t>Cable 2C*2.5mm2 cu/xlpe/pvc + PE 1C*2.5mm2 CV/ Cáp 2C*2.5mm2 cu/xlpe/pvc + PE 1C*2.5mm2 CV</t>
  </si>
  <si>
    <t>HDPE pipe D32/25/ Ống HDPE D32/25</t>
  </si>
  <si>
    <t>Steel colunm 3m, DN60/ Trụ sắt, cao 3m, DN60</t>
  </si>
  <si>
    <t>Vật tư phụ  / Accessories</t>
  </si>
  <si>
    <t>Install system, transport and programming using/ Lắp đặt, vận chuyển và cài đặt</t>
  </si>
  <si>
    <t>PA SYSTEM/ HỆ THỐNG ÂM THANH</t>
  </si>
  <si>
    <t>Cabinet 19" - 27U Rack Power Distribution Unit, 12 Universal Outlets, 16A, 250V, MCB　/ Tủ rack điện nhẹ 19" - 27U, 12 Universal Outlets, 16A, 250V, MCB　</t>
  </si>
  <si>
    <t>Ceiling Speaker 6W/ Loa âm trần 6W</t>
  </si>
  <si>
    <t>TOA</t>
  </si>
  <si>
    <t>Horn loudspeaker 30W/ Loa còi 30W</t>
  </si>
  <si>
    <t>Emergency Notification/ Bộ phát thông báo khẩn cấp</t>
  </si>
  <si>
    <t>Pre amplifier/ Bộ tiền khuếch đại</t>
  </si>
  <si>
    <t>Central controller selects 16 zones/ Bộ trung tâm 16 vùng loa</t>
  </si>
  <si>
    <t>16-zone selector/ Bộ chọn 16 vùng loa</t>
  </si>
  <si>
    <t>Microphone selection16 zones/ Micro thông báo chọn 16 vùng loa</t>
  </si>
  <si>
    <t>Amplifier 650W/ Bộ khuyếch đại 650W</t>
  </si>
  <si>
    <t>UPS 1.5KVA, backup 2h/ Bộ lưu điện 1.5KVA , lưu điện 2h</t>
  </si>
  <si>
    <t xml:space="preserve">Cable 2C*1.5mm2 cu/pvc/pvc / Cáp 2C*1.5mm2 cu/pvc/pvc </t>
  </si>
  <si>
    <t xml:space="preserve">Cable 3C*2.5mm2 cu/pvc/pvc / Cáp 3C*2.5mm2 cu/pvc/pvc </t>
  </si>
  <si>
    <t xml:space="preserve">Cable FTP, CAT6, 4pair/ Cáp FTP, CAT6, 4pair
</t>
  </si>
  <si>
    <t xml:space="preserve">PVC Conduit D25, fire resistant 30min/ Ống điện D25 chống cháy 30 phút
</t>
  </si>
  <si>
    <t xml:space="preserve">Vật tư phụ / Accessories
</t>
  </si>
  <si>
    <t xml:space="preserve">Install system, transport and programming using/ Lắp đặt, vận chuyển và cài đặt
</t>
  </si>
  <si>
    <t>DOOR ACCESS CONTROL SYSTEM / HỆ THỐNG KIỂM SOÁT RA / VÀO</t>
  </si>
  <si>
    <t>Bộ máy kiểm soát ra vào cửa
Door Access Control
- TCP/IP built-in connection LAN/WAN
- Internal memory to manage 16,000 card or PIN users
- Store 32,000 transactions when Off-Line
- Connection coputer: TCP/IP hoặc RS485
- Full Access Control features: Automatically open the door according to Time Zone, Alarm when the door is broken or forgot to close</t>
  </si>
  <si>
    <t>Chiyu/ Taiwan</t>
  </si>
  <si>
    <t>Push button / Nút nhấn mở cửa</t>
  </si>
  <si>
    <t>Pro-lock/ China</t>
  </si>
  <si>
    <t>Door lock/  Khóa từ</t>
  </si>
  <si>
    <t>Door Sensor/ Cảm biến cửa</t>
  </si>
  <si>
    <t>ENFORCER/Taiwan</t>
  </si>
  <si>
    <t>Backup power supply, battery backup 2hrs/ Bộ nguồn dự phòng mất điện công nghệ xung chuyên dụng 
Khả năng tích điện dự phòng từ 2 - 4 giờ trường hợp mất điện</t>
  </si>
  <si>
    <t>ACRO/ Taiwan</t>
  </si>
  <si>
    <t>Card reader/ Đầu đọc thẻ từ</t>
  </si>
  <si>
    <t xml:space="preserve">Thick proximity card - 2mm 
- Surface: Milk white, cannot be printed by any thermal transfer printers or offset printing process/ Thẻ cảm ứng
</t>
  </si>
  <si>
    <t>THIN PROXIMITY CARD</t>
  </si>
  <si>
    <t xml:space="preserve">Core Switch - 24port / Thiết bị chuyển mạch 24 cổng </t>
  </si>
  <si>
    <t xml:space="preserve">Cable 2C*1.5mm2 cu/pvc/pvc / Cáp 2C*1.5mm2 cu/pvc/pvc 
</t>
  </si>
  <si>
    <t xml:space="preserve">m </t>
  </si>
  <si>
    <t>ELV EARTHING SYSTEM / HỆ THỐNG NỐI ĐẤT ELV</t>
  </si>
  <si>
    <t>Earth rod D16, L=2,4m/Cọc tiếp địa D16, L2.4m</t>
  </si>
  <si>
    <t>Grounding well 10m deep/Giếng khoan tiếp địa sâu 10m</t>
  </si>
  <si>
    <t>Bare Coper cable Cu-50mm2 /Cáp đồng trần 50mm2</t>
  </si>
  <si>
    <t>Cable CV 1C*16mm2/ Cáp CV 1C*16mm2</t>
  </si>
  <si>
    <t>Cadweld/ Hàn hóa nhiệt</t>
  </si>
  <si>
    <t>Earthing testbox/ Hộp kiểm tra tiếp địa</t>
  </si>
  <si>
    <t>Dig and filling the ground / Đào và san lấp</t>
  </si>
  <si>
    <t>Accessories/ Vật tư phụ</t>
  </si>
  <si>
    <t>Test and report/ Giấy kiểm định</t>
  </si>
  <si>
    <t>hd</t>
  </si>
  <si>
    <t>ITEM/HẠNG MỤC    : PLUMPING SYSTEM/HỆ THỐNG NƯỚC</t>
  </si>
  <si>
    <t>P01</t>
  </si>
  <si>
    <t>PLUMPING SYSTEM/HỆ THỐNG CẤP THOÁT NƯỚC</t>
  </si>
  <si>
    <t>WATER SUPPLY SYSTEM/ HỆ THỐNG CẤP NƯỚC</t>
  </si>
  <si>
    <t>PIPING WORKS/ ĐƯỜNG ỐNG</t>
  </si>
  <si>
    <t>PP-R pipe DN65/ Ống PP-R DN65</t>
  </si>
  <si>
    <t>Galvanized steel pipe DN80/Ống tráng kẽm lồng DN80</t>
  </si>
  <si>
    <t>PP-R pipe DN50/ Ống PP-R DB50</t>
  </si>
  <si>
    <t>PP-R pipe DN40/ Ống PP-R DN40</t>
  </si>
  <si>
    <t>PP-R pipe DN32/ Ống PP-R DN32</t>
  </si>
  <si>
    <t>PP-R pipe DN25/ Ống PP-R DN25</t>
  </si>
  <si>
    <t>PP-R pipe DN20/ Ống PP-R DN20</t>
  </si>
  <si>
    <t>Fitting for pipe/ Phụ kiện đường ống</t>
  </si>
  <si>
    <t>Excavation and backfilling for underground pipe/ Đào và lắp đất cho đường ống ngầm</t>
  </si>
  <si>
    <t>Hanger, support/  Giá đỡ,  ty treo</t>
  </si>
  <si>
    <t>Accessories/Vật tư phụ</t>
  </si>
  <si>
    <t>VALVE/ VAN</t>
  </si>
  <si>
    <t>Gate valve  D63/ Van cổng D63</t>
  </si>
  <si>
    <t>Gate valve  D50/ Van cổng D50</t>
  </si>
  <si>
    <t>Gate valve  D40/ Van cổng D40</t>
  </si>
  <si>
    <t>Gate valve  D32/ Van cổng D32</t>
  </si>
  <si>
    <t>Gate valve  D25/ Van cổng D25</t>
  </si>
  <si>
    <t>Gate valve  D20/ Van cổng D20</t>
  </si>
  <si>
    <t>Faucet for watering plants/ Vòi nước tưới cây</t>
  </si>
  <si>
    <t>METER ASSEMBLY/ CỤM ĐỒNG HỒ</t>
  </si>
  <si>
    <t>Gate valve  DN50/ Van cổng DN50</t>
  </si>
  <si>
    <t>Male socke DN65/ Đầu nối răng DN65</t>
  </si>
  <si>
    <t>Adaptor  DN65/ Rắc co DN65</t>
  </si>
  <si>
    <t>Water meter DN50/ Đồng hồ nước DN50</t>
  </si>
  <si>
    <t>Cover box water clock/Hộp chứa đồng hồ</t>
  </si>
  <si>
    <t>COMPLETED SET BOOSTER PUMP 1ST FLOOR/CỤM BỒN NƯỚC MÁY BƠM TẦNG TRỆT</t>
  </si>
  <si>
    <t>2000L SS304 water tank/Bồn nước đứng INOX 2000l</t>
  </si>
  <si>
    <t>Float vale/ Van phao cơ</t>
  </si>
  <si>
    <t>Water level probe/Que dò mực nước</t>
  </si>
  <si>
    <t>Pump control panel/Tủ điều khiển bơm</t>
  </si>
  <si>
    <t>Booster pump Q=3 m3/h, H=25m / Bơm trung chuyển Q=3m3/h, H=25m</t>
  </si>
  <si>
    <t>Pentax</t>
  </si>
  <si>
    <t>Vavle assembly/ Cụm van</t>
  </si>
  <si>
    <t>Power and control cable/ Dây cấp nguồn và điều khiển</t>
  </si>
  <si>
    <t>Pump support/ Bệ đở bơm</t>
  </si>
  <si>
    <t>COMPLETED SET BOOSTER PUMP ROOF FLOOR/CỤM BỒN NƯỚC MÁY BƠM TẦNG MÁI</t>
  </si>
  <si>
    <t>1500L SS304 water tank/ Bồn nước ngang INOX 1500l</t>
  </si>
  <si>
    <t>bồn</t>
  </si>
  <si>
    <t>cái</t>
  </si>
  <si>
    <t>bộ</t>
  </si>
  <si>
    <t>tủ</t>
  </si>
  <si>
    <t>Booster pump Q=1.4l/s H=25m, inverter/ Bơm tăng áp Q=1.4l/s H=25m biến tần</t>
  </si>
  <si>
    <t>bơm</t>
  </si>
  <si>
    <t>lô</t>
  </si>
  <si>
    <t xml:space="preserve">WATER DRAINAGE SYSTEM/ HỆ THỐNG THOÁT NƯỚC </t>
  </si>
  <si>
    <t>STORM DRAINAGE WATER SYSTEM/ HỆ THỐNG THOÁT NƯỚC MƯA</t>
  </si>
  <si>
    <t>uPVC pipe D60, 2.5mm thickness/ Ống nước uPVC D60 dày 2.5mm</t>
  </si>
  <si>
    <t>uPVC pipe D90, 3.5mm thickness / Ống nước uPVC D90 dày 3.5mm</t>
  </si>
  <si>
    <t>Tiền Phong, Bình Minh</t>
  </si>
  <si>
    <t>uPVC pipe D114, 4.5mm thickness / Ống nước uPVC D114 dày 4.5mm</t>
  </si>
  <si>
    <t>uPVC pipe D140, 6.7mm thickness /Ống nước uPVC D140 dày 6.7mm</t>
  </si>
  <si>
    <t>uPVC pipe D168, 6.6mm thickness / Ống nước uPVC D168 dày 6.6mm</t>
  </si>
  <si>
    <t>uPVC pipe D220, 8.3mm thickness / Ống nước uPVC D220 dày 8.3mm</t>
  </si>
  <si>
    <t>Fittings/ Phụ kiện đường ống uPVC</t>
  </si>
  <si>
    <t>Roof drain D100/ Cầu chắn rác D100</t>
  </si>
  <si>
    <t>Roof drain D80/ Cầu chắn rác D80</t>
  </si>
  <si>
    <t>Roof drain D60/ Cầu chắn rác D60</t>
  </si>
  <si>
    <t>Bedding sand backfilling for underground pipe/ đắp cát cho ống ngầm</t>
  </si>
  <si>
    <t>Excavation and backfilling for underground pipe/ đào và lấp đất ống ngầm</t>
  </si>
  <si>
    <t>WASTE WATER DRAINAGE SYSTEM/ HỆ THỐNG THOÁT NƯỚC THẢI</t>
  </si>
  <si>
    <t>Sanitary ware/ Thiết bị vệ sinh</t>
  </si>
  <si>
    <t xml:space="preserve">Toilet/ Bồn cầu </t>
  </si>
  <si>
    <t>Caesar - CD1340</t>
  </si>
  <si>
    <t>Bộ</t>
  </si>
  <si>
    <t>Toilet spray including line/ Dây Xịt vệ sinh</t>
  </si>
  <si>
    <t>Caesar- BS304CW</t>
  </si>
  <si>
    <t xml:space="preserve">Urinal / Bồn tiểu nam </t>
  </si>
  <si>
    <t>Caesar -U0221</t>
  </si>
  <si>
    <t xml:space="preserve">Urinal Drain Button/ Nút nhẫn xả bồn tiểu </t>
  </si>
  <si>
    <t>Caesar - BF412G</t>
  </si>
  <si>
    <t xml:space="preserve">Lavabo under-table type/Bồn rữa tay âm bàn </t>
  </si>
  <si>
    <t>Caesar - L5113</t>
  </si>
  <si>
    <t xml:space="preserve">Wall mounted lavabo/Bồn rữa tay gắn tường </t>
  </si>
  <si>
    <t>Caesar - L2150+P2441</t>
  </si>
  <si>
    <t>Caesar - L2365-P2443</t>
  </si>
  <si>
    <t>Faucet/ Vòi lavabol</t>
  </si>
  <si>
    <t>Caesar- B111C</t>
  </si>
  <si>
    <t>Wash-bowl/Chậu rữa chén</t>
  </si>
  <si>
    <t>Son Ha</t>
  </si>
  <si>
    <t>Faucet for Wash-bowl/Chậu rữa bếp</t>
  </si>
  <si>
    <t>Caesar- K035C</t>
  </si>
  <si>
    <t xml:space="preserve">Soap dispenser/ Hộp xà phòng </t>
  </si>
  <si>
    <t>Caesar - Q831</t>
  </si>
  <si>
    <t>Paper holder / Giá để giấy vệ sinh</t>
  </si>
  <si>
    <t>Caesar -Q8804</t>
  </si>
  <si>
    <t>Mirror 850x2335mm</t>
  </si>
  <si>
    <t>Mirror 650x1700mm</t>
  </si>
  <si>
    <t>Mirror 650x1400mm</t>
  </si>
  <si>
    <t>Mirror 500x700mm</t>
  </si>
  <si>
    <t xml:space="preserve"> Floor Drainage D90/Ga thoát sàn D90</t>
  </si>
  <si>
    <t>Caesar -ST1414L</t>
  </si>
  <si>
    <t>Angle valve/ Van góc</t>
  </si>
  <si>
    <t>Toilet vavle/ Van bồn cầu</t>
  </si>
  <si>
    <t>SS304 Floor unblocking/ Thông tắt sàn inox 304</t>
  </si>
  <si>
    <t>Fittings/ Phụ kiện</t>
  </si>
  <si>
    <t>Piping/Đường ống</t>
  </si>
  <si>
    <t>uPVC pipe D42, 2.2mm thickness/ Ống nước uPVC D42 dày 2.2mm</t>
  </si>
  <si>
    <t>Permit to connect wastewater to the industrial waste water system Xin phép đầu nối nước thải vào hệ thống nước thải KCN</t>
  </si>
  <si>
    <t>Permitting for supply water/ Xin phép cấp nước</t>
  </si>
  <si>
    <t>ITEM/HẠNG MỤC     : HVAC SYSTEM/ HỆ THỐNG HVAC</t>
  </si>
  <si>
    <t>AC01</t>
  </si>
  <si>
    <t>HVAC SYSTEM/ HỆ THỐNG HVAC</t>
  </si>
  <si>
    <t>AIR CONDITIONING SYSTEM  /HỆ THỐNG ĐIỀU HÒA KHÔNG KHÍ</t>
  </si>
  <si>
    <t>A</t>
  </si>
  <si>
    <t>Equipment / Thiết bị</t>
  </si>
  <si>
    <t>Ceiling air conditioner,Cooling capacity: 24.000Btu/h / Máy lạnh âm trần,công suất lạnh: 24.000Btu/h</t>
  </si>
  <si>
    <t>Daikin-Inverter</t>
  </si>
  <si>
    <t>Ceiling air conditioner,Cooling capacity: 36.000Btu/h/ Máy lạnh âm trần,công suất lạnh: 36.000Btu/h</t>
  </si>
  <si>
    <t>Wall mounted indoor unit,Capacity: 9.000Btu/h /Dàn lạnh gắn tường,công suất lạnh: 9.000Btu/h</t>
  </si>
  <si>
    <t xml:space="preserve">Split air conditioner, Cooling Capacity: 12.000Btu/h / Máy lạnh gắn tường,công suất lạnh: 12.000Btu/h
</t>
  </si>
  <si>
    <t>B</t>
  </si>
  <si>
    <t>Material/ Vật tư</t>
  </si>
  <si>
    <t>Copper pipe Ø6,35x0.81 C/w 13mm insulation/ Ống đồng Ø6,35x0.81 kèm cách nhiệt dầy 13mm　　</t>
  </si>
  <si>
    <t>Copper pipe Ø12,7x0.81 C/w 13mm insulation/ Ống đồng Ø12,7x0.81 kèm cách nhiệt dầy 13mm　　</t>
  </si>
  <si>
    <t>Copper pipe Ø9,52x0.81 C/w 13mm insulation/ Ống đồng Ø9,52x0.81 kèm cách nhiệt dầy 13mm　　</t>
  </si>
  <si>
    <t>Copper pipe Ø15,9x0.81 C/w 13mm insulation/ Ống đồng Ø15,9x0.81kèm cách nhiệt dầy 13mm　　</t>
  </si>
  <si>
    <t>Condensate pipe uPVC DN20 c/w insulation 13mm/ Ống uPVC DN20 bao gồm cách nhiệt dầy 13mm</t>
  </si>
  <si>
    <t>Condensate pipe uPVC DN25 c/w insulation 13mm/ Ống uPVC DN25 bao gồm cách nhiệt dầy 13mm</t>
  </si>
  <si>
    <t>Condensate pipe uPVC DN40 c/w insulation 13mm/Ống uPVC DN40 bao gồm cách nhiệt dầy 13mm</t>
  </si>
  <si>
    <t>Condensate pipe uPVC DN50 c/w insulation 13mm/ Ống uPVC DN50 bao gồm cách nhiệt dầy 13mm</t>
  </si>
  <si>
    <t xml:space="preserve">N2, Simily/ N2, xi quấn
</t>
  </si>
  <si>
    <t>Cable 3cx1.5mm2 + E1.5mm2 Cu/PVC from indoor unit to outdoor unit/ Cáp 3cx1.5mm2 + E1.5mm2 Cu/PVC từ giàn lạnh tới giàn nóng</t>
  </si>
  <si>
    <t>Cable 3cx2.5mm2 + E2.5mm2 Cu/PVC from indoor unit to outdoor unit/ Cáp 3cx2.5mm2 + E1.5mm2 Cu/PVC từ giàn lạnh tới giàn nóng</t>
  </si>
  <si>
    <t xml:space="preserve"> Fittings/ Phụ kiện đường ống: Co, tê, bít…</t>
  </si>
  <si>
    <t>Hangers, support / Giá đỡ, ty treo, phụ kiện</t>
  </si>
  <si>
    <t>VENTILATION SYSTEM/ HỆ THỐNG THÔNG GIÓ</t>
  </si>
  <si>
    <t>Equipment/ Thiết bị</t>
  </si>
  <si>
    <t>Wall mounted exhaust fan 255CMH/Quạt hút gắn tường lưu lượng 255m3/h</t>
  </si>
  <si>
    <t>Wall mounted exhaust fan 546CMH/Quạt hút gắn tường lưu lượng 546m3/h</t>
  </si>
  <si>
    <t>Wall mounted exhaust fan 860CMH/Quạt hút gắn tường lưu lượng 860m3/h</t>
  </si>
  <si>
    <t>Wall mounted exhaust fan 1500CMH/Quạt hút gắn tường lưu lượng 1500m3/h</t>
  </si>
  <si>
    <t>Wall mounted exhaust fan 2670CMH/Quạt hút gắn tường lưu lượng 2670m3/h</t>
  </si>
  <si>
    <t>Ceiling mounted exhaust fan 260CMH/Quạt hút âm trần lưu lượng 260m3/h</t>
  </si>
  <si>
    <t>Ceiling mounted exhaust fan 400CMH/Quạt hút âm trần lưu lượng 400m3/h</t>
  </si>
  <si>
    <t>Ceiling mounted exhaust fan 530CMH/Quạt hút âm trần lưu lượng 530m3/h</t>
  </si>
  <si>
    <t>Ceiling mounted exhaust fan 800CMH/Quạt hút âm trần lưu lượng 800m3/h</t>
  </si>
  <si>
    <t>Inline centrifugal fan 1900CHM/Quạt hút ly tâm nối ống gió lưu lượng 1900m3/h</t>
  </si>
  <si>
    <t>Fitting for fan/Phụ kiện cho quạt</t>
  </si>
  <si>
    <t>Hangers, support/Giá đỡ, ty treo</t>
  </si>
  <si>
    <t>Ductwork 450x250/ Ống thẳng 450x250</t>
  </si>
  <si>
    <t>Hoa Sen -Z8</t>
  </si>
  <si>
    <t>Ductwork 450x250 outlet/Ống thẳng 450x250 đầu ra</t>
  </si>
  <si>
    <t>Ductwork 300x250/ Ống thẳng 300x250</t>
  </si>
  <si>
    <t>Ductwork 300x250 (end cap)/Ống thẳng 300x250 bít đầu</t>
  </si>
  <si>
    <t>Box 500x500 L100</t>
  </si>
  <si>
    <t>Giảm bằng đỉnh, bằng 1 bên 450x250/300x250</t>
  </si>
  <si>
    <t>Reduce 450x250 / 800x400/ Giảm bằng đỉnh, bằng 1 bên 450x250 / 800x400</t>
  </si>
  <si>
    <t>Elbow 450x250, R300/  Co 90 450x250, R300</t>
  </si>
  <si>
    <t xml:space="preserve">Exterior duct cover for ceiling fan/Cover chụp ống gió bên ngoài cho quạt gắn trần
</t>
  </si>
  <si>
    <t>Weather louver 800x400/Cửa gió ngoài trời 800x400</t>
  </si>
  <si>
    <t>EGG diffuser 600x600 c/w OBD/Miệng gió sọt trứng 600x600 có van chỉnh lưu lượng</t>
  </si>
  <si>
    <t>Vent cap D150/Chụp thông hơi D150</t>
  </si>
  <si>
    <t>Vent cap D200/ Chụp thông hơi D200</t>
  </si>
  <si>
    <t>Flexible duct D150 non insulation/ Ống gió mềm không cách nhiệt D150</t>
  </si>
  <si>
    <t>Flexible duct D200 non insulation/ Ống gió mềm không cách nhiệt  D200</t>
  </si>
  <si>
    <t>PVC pipe D150/ Ống PVC D150</t>
  </si>
  <si>
    <t>PVC pipe D200/ Ống PVC D200</t>
  </si>
  <si>
    <t>Hangers, support/Giá đỡ ty treo</t>
  </si>
  <si>
    <t xml:space="preserve">Accessories / Vật tư phụ
</t>
  </si>
  <si>
    <t>ITEM/HẠNG MỤC    :FIRE FIGHTING SYSTEM/HỆ THỐNG PCCC</t>
  </si>
  <si>
    <t>FF01</t>
  </si>
  <si>
    <t>FIRE FIGHTING SYSTEM/HỆ THỐNG PHÒNG CHÁY CHỮA CHÁY</t>
  </si>
  <si>
    <t>FIRE FIGHTING PUMPING STATION/ TRẠM BƠM PCCC</t>
  </si>
  <si>
    <t>FIRE PUM SET/ CỤM MÁY BƠM</t>
  </si>
  <si>
    <t>Electric pump/ Máy bơm điện</t>
  </si>
  <si>
    <t>Centrifugal, Split - case type
Q=91 l/s, H=0.82MPa
Pump: Ebara- Indonesia
Motor: Elektrim-Singapore</t>
  </si>
  <si>
    <t xml:space="preserve">Deisel pump/ Máy bơm Diesel
</t>
  </si>
  <si>
    <t>Centrifugal, Split - case type
Q=91 l/s, H=0.82MPa
Pump: Ebara- Indonesia
Motor: Hyundai-Korea</t>
  </si>
  <si>
    <t xml:space="preserve">Jockey pump/ Máy bơm bù áp:
</t>
  </si>
  <si>
    <t>Centrifugal, Split - case type
Q=2  l/s, H=0.82MPa
Ebara- Indonesia</t>
  </si>
  <si>
    <t>Electric panel/ Tủ điện điều khiển</t>
  </si>
  <si>
    <t>Việt Nam/ Korea</t>
  </si>
  <si>
    <t>Electrical works ( From Fire control panel to all pumps, equipments)
(Cable,Trunking,conduit ,..)
Hạng mục điện( từ tủ điều khiển bơm đến các bơm, dây tín hiệu)( cáp, thang máng cáp, ống mềm…)</t>
  </si>
  <si>
    <t>Cadivi</t>
  </si>
  <si>
    <t>Galvanized steel pipe ÞN200*5.16 mm/ Ống STK ÞN200*5.16 mm</t>
  </si>
  <si>
    <t>Hòa Phát/SeAH</t>
  </si>
  <si>
    <t>Galvanized steel pipe ÞN150*5.16 mm/ Ống STK ÞN150*5.16 mm</t>
  </si>
  <si>
    <t>Galvanized steel pipe ÞN100*3.2 mm/ Ống STK ÞN100*2.6 mm</t>
  </si>
  <si>
    <t>Galvanized steel pipe ÞN50*2.6 mm/ Ống STK ÞN50*2.6 mm</t>
  </si>
  <si>
    <t>Galvanized steel pipe ÞN32*2.6mm/ Ống STK ÞN32*2.6 mm</t>
  </si>
  <si>
    <t>Red painting/ Sơn đỏ</t>
  </si>
  <si>
    <t>Hangers, support &amp; accessories</t>
  </si>
  <si>
    <t>VALVES &amp; FITTINGS/ VAN VÀ PHỤ KIỆN</t>
  </si>
  <si>
    <t>Foot valve ÞN150/ Van Luppe ÞN150</t>
  </si>
  <si>
    <t>Shinyi/Việt Nam</t>
  </si>
  <si>
    <t>Foot valve ÞN50/ Van Luppe ÞN50</t>
  </si>
  <si>
    <t>Miha/Việt Nam</t>
  </si>
  <si>
    <t>Y strainer ÞN150/ Y lọc ÞN150</t>
  </si>
  <si>
    <t>Y strainer  ÞN50/ Y lọc  ÞN50</t>
  </si>
  <si>
    <t>Flexible connection ÞN150/ Khớp nối mềm ÞN150</t>
  </si>
  <si>
    <t>Flexible connection ÞN50/ Khớp nối mềm ÞN50</t>
  </si>
  <si>
    <t>Check valve ÞN150/ Van 1 chiều DÞN150</t>
  </si>
  <si>
    <t>Check valve ÞN100/ Van 1 chiều ÞN100</t>
  </si>
  <si>
    <t>Check valve ÞN50/ Van 1 chiều ÞN50</t>
  </si>
  <si>
    <t>Check valve ÞN32/ Van 1 chiều ÞN32</t>
  </si>
  <si>
    <t>Gate valve ÞN150/ Van cổng ÞN150</t>
  </si>
  <si>
    <t>Gate valve ÞN100/ Van cổng  ÞN100</t>
  </si>
  <si>
    <t>Butterfly valve with monitor ÞN150/ Van bướm kèm giám sát ÞN150</t>
  </si>
  <si>
    <t>Butterfly valve with monitor  ÞN50/ Van bướm kèm giám sát  ÞN50</t>
  </si>
  <si>
    <t>Ball vavle ÞN50/ Van bi ÞN50</t>
  </si>
  <si>
    <t>Ball vavle ÞN32/ Van bi ÞN32</t>
  </si>
  <si>
    <t xml:space="preserve">Pressure gauge / Đồng hồ áp suất </t>
  </si>
  <si>
    <t>China</t>
  </si>
  <si>
    <t xml:space="preserve">Alarm check valve ÞN150/ Van báo động ÞN150 </t>
  </si>
  <si>
    <t>Water level sensor/Bộ cảm biến mực nước</t>
  </si>
  <si>
    <t>Air vent valve DN32/ Van Xả khí DN32</t>
  </si>
  <si>
    <t>Pressure switch/ Công tắc áp lực</t>
  </si>
  <si>
    <t>DN150 Water Flowmeter/ Đồng hồ đo lưu lượng nước</t>
  </si>
  <si>
    <t>Pressure tank 200L/Bình tích áp 200 lít</t>
  </si>
  <si>
    <t>Water tank 500L/Bình mồi nước</t>
  </si>
  <si>
    <t>Float valve DN32/ Van phao  DN32</t>
  </si>
  <si>
    <t>Fire Hose reel Cabinet , c/w:
- DN50 angle valves
- Coupling Adaptor
- Canvas hose DN50mm x 20m &amp; nozzle DN50x13mm.
- Hangers, supports &amp; all accessories</t>
  </si>
  <si>
    <t xml:space="preserve">FIRE FIGHTING SYSTEM,/ HỆ THỐNG CHỮA CHÁY </t>
  </si>
  <si>
    <t>EXTERNAL FIRE FIGHTING SYSTEM/ HỆ THỐNG CHỮA CHÁY NGOÀI NHÀ</t>
  </si>
  <si>
    <t xml:space="preserve">Fire Department Connection (FDC) / Họng chữa cháy ngoài nhà
</t>
  </si>
  <si>
    <t>Tomoken</t>
  </si>
  <si>
    <t>Fire Hydrant Pillar/Họng tiếp nước chưa cháy</t>
  </si>
  <si>
    <t>Fire Hose reel Cabinet , c/w:
- DN65 angle valves
- Coupling Adaptor
- Canvas hose DN65mm x 20m &amp; nozzle DN65x18mm.
- Hangers, supports &amp; all accessories</t>
  </si>
  <si>
    <t>Viet Nam- Tomoken</t>
  </si>
  <si>
    <t>Pipings and fitting/Đường ống và phụ kiện</t>
  </si>
  <si>
    <t>Hot-dip Galvanized steel pipe DN150</t>
  </si>
  <si>
    <t>Hòa Phát</t>
  </si>
  <si>
    <t>Hot-dip Galvanized steel pipe DN100</t>
  </si>
  <si>
    <t>Concrete supports</t>
  </si>
  <si>
    <t>INTERNAL FIRE FIGHTING SYSTEM/ HỆ THỐNG CHỮA CHÁY TRONG  NHÀ</t>
  </si>
  <si>
    <t>Fire Hose reel Cabinet , c/w:
- DN50 angle valves
- Coupling Adaptor
- Canvas hose DN50mm x 20m &amp; nozzle DN65x18mm.
- Hangers, supports &amp; all accessories</t>
  </si>
  <si>
    <t>Butterfly valve with monitor  ÞN80/ Van bướm kèm giám sát  ÞN80</t>
  </si>
  <si>
    <t>Butterfly valve with monitor  ÞN100/ Van bướm kèm giám sát  ÞN100</t>
  </si>
  <si>
    <t>Ball vavle ÞN25/ Van bi ÞN25</t>
  </si>
  <si>
    <t>Pendent sprinkler/ Đầu phun hướng xuống</t>
  </si>
  <si>
    <t>K=5.6-Tyco</t>
  </si>
  <si>
    <t>Sprinkler upright/ Đầu phun hướng lên phản ứng nhanh</t>
  </si>
  <si>
    <t>K=11.2-Tyco</t>
  </si>
  <si>
    <t>CO2 fire extingguisher 5kg/ Bình chữa cháy CO2 5Kg</t>
  </si>
  <si>
    <t>Dragon/Viet Nam</t>
  </si>
  <si>
    <t>BC dry chemical fire extingguisher 8Kg/ Bình chữa cháy BC 8Kg</t>
  </si>
  <si>
    <t>Fire extinguisher shelf/ Kệ đựng bình chữa cháy</t>
  </si>
  <si>
    <t>Rule and regulation of fire and fighting/ Nội quy tiêu lệnh PCCC</t>
  </si>
  <si>
    <t>Certificate of inspection of fire fighting equipment/ Giấy chứng nhận kiểm định thiết bị chữa cháy</t>
  </si>
  <si>
    <t>Hot-dip Galvanized steel pipe DN80</t>
  </si>
  <si>
    <t>Hot-dip Galvanized steel pipe DN65</t>
  </si>
  <si>
    <t>Hot-dip Galvanized steel pipe DN50</t>
  </si>
  <si>
    <t>Hot-dip Galvanized steel pipe DN40</t>
  </si>
  <si>
    <t>Hot-dip Galvanized steel pipe DN32</t>
  </si>
  <si>
    <t>Hot-dip Galvanized steel pipe DN25</t>
  </si>
  <si>
    <t>FIRE ALARM SYSTEM/ HỆ THỐNG BÁO CHÁY</t>
  </si>
  <si>
    <t>Fre alarm control panel 10 zone, 24V(battery + charger included)/ Trung tâm báo cháy 10 kênh, 24V( kèm nguồn,ắc quy+sạc)</t>
  </si>
  <si>
    <t>Beam detector/ Đầu báo Beam</t>
  </si>
  <si>
    <t>Singapore</t>
  </si>
  <si>
    <t>Smoke detector 24V/ Đầu báo khói 24V</t>
  </si>
  <si>
    <t>Heat detectors24V/ Đầu báo nhiệt 4V</t>
  </si>
  <si>
    <t>Manual fire alarm button 24V/ Công tắc khẩn 24V</t>
  </si>
  <si>
    <t>Selectable candela evacuation signals 24V/ Chuông kết hợp đèn báo cháy 24V</t>
  </si>
  <si>
    <t>Fire resistance recipe/ Điện trở</t>
  </si>
  <si>
    <t>Việt Nam</t>
  </si>
  <si>
    <t>Exit light/ Đèn Exit</t>
  </si>
  <si>
    <t>Kentom</t>
  </si>
  <si>
    <t>Emergency light/ Đèn sự cố</t>
  </si>
  <si>
    <t>Module kết nối đầu báo thường</t>
  </si>
  <si>
    <t>Tanda,muntrol/Singapore</t>
  </si>
  <si>
    <t>Modulengõ vào/ra (I/O)</t>
  </si>
  <si>
    <t>Module điều khiển chuông còi</t>
  </si>
  <si>
    <t>Module điều khiển quạt hút khói</t>
  </si>
  <si>
    <t>Certificate of inspection of fire alarm equipment/ Giấy chứng nhận kiểm định thiết bị báo cháy</t>
  </si>
  <si>
    <t>Supplies material / Vật tư kết nối</t>
  </si>
  <si>
    <t>HDPE pipe D195/150/ Ống HDPE D195/150</t>
  </si>
  <si>
    <t>Tiền Phong, Ospen, hoặc tương đương</t>
  </si>
  <si>
    <t>Manhole for fire alarm/ Hố ga báo cháy</t>
  </si>
  <si>
    <t>Hold Brick</t>
  </si>
  <si>
    <t>Fire alarm cable/ Dây tín hiệu báo cháy 2 x 1.0 mm2</t>
  </si>
  <si>
    <t>CXV-FR 2x1,0mm2</t>
  </si>
  <si>
    <t>Fire alarm Power cable/ Dây nguồn báo cháy 2 x 1.0 mm2</t>
  </si>
  <si>
    <t>CXV-FR 2x1,5mm2</t>
  </si>
  <si>
    <t>Power cable for exit, emergency light/ Dây nguồn cho đèn exit, đèn sự cố</t>
  </si>
  <si>
    <t>CVV2x2,5mm2</t>
  </si>
  <si>
    <t>PVC conduit D25 /Ống điện D32</t>
  </si>
  <si>
    <t>Sino, HDV</t>
  </si>
  <si>
    <t xml:space="preserve">PVC conduit D25 / Ống điện D25 </t>
  </si>
  <si>
    <t>PVC conduit D20 / Ống điện D20</t>
  </si>
  <si>
    <t xml:space="preserve"> Fittings/ Phụ kiện </t>
  </si>
  <si>
    <t>LIGHNING SYSTEM/ HỆ THỐNG CHỐNG SÉT</t>
  </si>
  <si>
    <t>Liva Lighning rod R=91m/ Kim thu sét Liva, R = 91m</t>
  </si>
  <si>
    <t>Turkey</t>
  </si>
  <si>
    <t>Lightning-collecting needle pillar DN50/ Trụ đỡ kim thu sét DN50</t>
  </si>
  <si>
    <t>Pillar holding cable/ Cáp neo trụ 6 mm2</t>
  </si>
  <si>
    <t>Earthing stake/ Cọc tiếp địa D16, L = 2.4m</t>
  </si>
  <si>
    <t xml:space="preserve">50mm² Stranded Copper Conductor/ Cáp đồng trần 50 mm2 </t>
  </si>
  <si>
    <t>Deep well/ Khoan giếng</t>
  </si>
  <si>
    <t>Chemical cadweld welds/ Hàn hóa nhiệt</t>
  </si>
  <si>
    <t>Test box/ Hộp kiểm tra điện trở</t>
  </si>
  <si>
    <t>Certificate of inspection of lighning/ Giấy chứng nhận kiểm định thiết bị chống sét</t>
  </si>
  <si>
    <t>SMOKE SYSTEM/ HỆ THỐNG HÚT KHÓI</t>
  </si>
  <si>
    <t>Smoke fan Q=45.000m3/h @200Pa/ Quạt hút khói Q=45.000m3/h @200Pa</t>
  </si>
  <si>
    <t>Fire resistant 300 minute</t>
  </si>
  <si>
    <t>Support &amp; accessories for smoke fan/Khung đỡ và phụ kiện cho quạt hút khói mái</t>
  </si>
  <si>
    <t>Smoke fan control panel/Tủ điện điều khiển quạt báo cháy</t>
  </si>
  <si>
    <t>Power cable/ Dây điện nguồn</t>
  </si>
  <si>
    <t>Cu/PVC-FR/PVC (3x150+1x95)mm</t>
  </si>
  <si>
    <t>Cu/PVC-FR/PVC (3x25+1x10)mm</t>
  </si>
  <si>
    <t xml:space="preserve">Signal cable/Cáp tín hiệu </t>
  </si>
  <si>
    <t>DVV2 *1.5mm</t>
  </si>
  <si>
    <t>Cable tray/Máng cáp</t>
  </si>
  <si>
    <t>75x50x1.2mm, powder coating</t>
  </si>
  <si>
    <t>PCV pipe D25/ Ống luồn dây PVC D25</t>
  </si>
  <si>
    <t>Accessories/ Phụ kiện: Co, tê…</t>
  </si>
  <si>
    <t xml:space="preserve">Certificate of inspection of smoke fan/ Giấy chứng nhận kiểm định thiết bị quạt hút khói </t>
  </si>
  <si>
    <t>OTHERS WORKS</t>
  </si>
  <si>
    <t>Fee of inspetion Fire fighting system/ Chi phí nghiệm thu pccc</t>
  </si>
  <si>
    <t>time</t>
  </si>
  <si>
    <t>ITEM/HẠNG MỤC    : FIRE FIGHTING SYSTEM/ HỆ THỐNG PCCC</t>
  </si>
  <si>
    <t>FIRE FIGHTING SYSTEM/HỆ THỐNG PCCC</t>
  </si>
  <si>
    <t>FIRE FIGHTING / HỆ CHỮA CHÁY</t>
  </si>
  <si>
    <t>Galvanize steel pipe ÞN125 -  4.78 ly /Ống thép nhúng kẽm nóng  ÞN125 -  4.78 ly</t>
  </si>
  <si>
    <t xml:space="preserve">Viet Nam
</t>
  </si>
  <si>
    <t>Galvanize steel pipe ÞN80 -  3.2 ly/ Ống thép nhúng kẽm nóng ÞN80 -  3.2 ly</t>
  </si>
  <si>
    <t>Galvanize steel pipe ÞN65  -2.9 ly /Ống thép nhúng kẽm nóng ÞN65  -2.9 ly</t>
  </si>
  <si>
    <t>Galvanize steel pipe  ÞN50 -  2.9 ly/Ống thép nhúng kẽm nóng ÞN50 -  2.9 ly</t>
  </si>
  <si>
    <t>Galvanize steel pipe ÞN40 -  2.9 ly/Ống thép nhúng kẽm nóng ÞN40 -  2.9 ly</t>
  </si>
  <si>
    <t>Galvanize steel pipe ÞN32 -  2.9 ly /Ống thép nhúng kẽm nóng ÞN32 -  2.9 ly</t>
  </si>
  <si>
    <t>Trụ tiếp nước chữa cháy 2 cửa</t>
  </si>
  <si>
    <t xml:space="preserve"> Shinyi</t>
  </si>
  <si>
    <t>Van cổng ty chìm ÞN125</t>
  </si>
  <si>
    <t>Van báo động ÞN125</t>
  </si>
  <si>
    <t>Công tắc dòng chảy</t>
  </si>
  <si>
    <t>Sprinkle K=14.0/Đầu phun Sprinkler K=14.0 hướng lên</t>
  </si>
  <si>
    <t>Protector/Taiwan</t>
  </si>
  <si>
    <t>Painting and labelling/Sơn ống PCCC</t>
  </si>
  <si>
    <t>TayYang-Viet Nam</t>
  </si>
  <si>
    <t>Hangers &amp;supports</t>
  </si>
  <si>
    <t>Accecesories</t>
  </si>
  <si>
    <t>FIRE FIGHTING FOR PALLET CRACKING/ HỆ CHỮA CHÁYCHO KỆ HÀNG</t>
  </si>
  <si>
    <t>Galvanize steel pipe ÞN100 -  3.2 ly /Ống thép nhúng kẽm nóng  ÞN100-3.2 ly</t>
  </si>
  <si>
    <t>Air valves/Van xả khí</t>
  </si>
  <si>
    <t>Sprinkle K=5.6/Đầu phun Sprinkler K=5.6 hướng lên</t>
  </si>
  <si>
    <t>FIRE ALARM SYSTEM/HỆ THỐNG BÁO CHÁY</t>
  </si>
  <si>
    <t xml:space="preserve">Đầu báo khói </t>
  </si>
  <si>
    <t>Horing</t>
  </si>
  <si>
    <t xml:space="preserve">Còi báo cháy </t>
  </si>
  <si>
    <t xml:space="preserve">Nút nhấn khẩn </t>
  </si>
  <si>
    <t>Dây dẫn tín hiệu FR 2*1.5</t>
  </si>
  <si>
    <t>Dây dẫn nguồn FR 2*2.5mm</t>
  </si>
  <si>
    <t>Ống luồn dây tín hiệu + nguồn PVC</t>
  </si>
  <si>
    <t>lots</t>
  </si>
  <si>
    <t xml:space="preserve">
EXHAUST MOKE FAN SYSTEM/HỆ THỐNG QUẠT HÚT KHÓI</t>
  </si>
  <si>
    <t xml:space="preserve">Quạt hút khói 50.000 cmh @ 500 , D=1000 , motor 15hp ,, </t>
  </si>
  <si>
    <t>Motor fire protect 250oC, 120p</t>
  </si>
  <si>
    <t xml:space="preserve">Mặt bich quạt , lò xo chống rung </t>
  </si>
  <si>
    <t xml:space="preserve">Simii chống cháy </t>
  </si>
  <si>
    <t xml:space="preserve">Thùng quạt 1200 x 1200 x 1200 EI 60 </t>
  </si>
  <si>
    <t xml:space="preserve">Ống Chống Cháy EI 60 </t>
  </si>
  <si>
    <t>Metal sheet 0.75mm thk + fire protect sheet 15.9mm thk</t>
  </si>
  <si>
    <t xml:space="preserve">Miệng gió hút khói  600 x 600 + OBD + box </t>
  </si>
  <si>
    <t xml:space="preserve">Sleeve  2000 x 1000 </t>
  </si>
  <si>
    <t xml:space="preserve">Cover che mưa 1000 x 2000 </t>
  </si>
  <si>
    <t xml:space="preserve">Trunking kẽm 100 x 75mm </t>
  </si>
  <si>
    <t xml:space="preserve">Tủ điện điều khiển 2000 x 1400 x 300 , thiêt bị đóng ngắt LS </t>
  </si>
  <si>
    <t xml:space="preserve">Dây chống cháy 1c x 3 x 10mm2 + 1c x 4mm2 </t>
  </si>
  <si>
    <t xml:space="preserve">Ống ruột gà sắt </t>
  </si>
  <si>
    <t xml:space="preserve">Ống  sắt D 32 </t>
  </si>
  <si>
    <t xml:space="preserve">Ty  treo  giá đở </t>
  </si>
  <si>
    <t xml:space="preserve">Vật tư phụ </t>
  </si>
  <si>
    <t>Chi phí kiểm định cho ống gió và quạt chống cháy</t>
  </si>
  <si>
    <t>OTHER FEES/ CHI PHÍ KHÁC</t>
  </si>
  <si>
    <t>Chi phí kiểm định phương tiện, thiết bị PCCC trong phạm vi gói PCCC</t>
  </si>
  <si>
    <t xml:space="preserve">steel frame, oil paint
</t>
  </si>
  <si>
    <t>Chi phí nghiệm thu trọn gói cho dự án</t>
  </si>
  <si>
    <t>Haliang/China
Superlon/Malaysia</t>
  </si>
  <si>
    <t xml:space="preserve">Project          : </t>
  </si>
  <si>
    <t xml:space="preserve">DB SCHENKER VEW3 COOL ROOM WAREHOUSE – VSIP2 BINH DUONG </t>
  </si>
  <si>
    <t xml:space="preserve">Location       : </t>
  </si>
  <si>
    <t>Owner           :</t>
  </si>
  <si>
    <t>Contractor   :</t>
  </si>
  <si>
    <t>New Investment Construction Consultant Joint Stock Company</t>
  </si>
  <si>
    <t>Package       :</t>
  </si>
  <si>
    <t>Construction works</t>
  </si>
  <si>
    <t>Item               :</t>
  </si>
  <si>
    <t>Material list</t>
  </si>
  <si>
    <t>SUMMARY LIST OF MATERIALS</t>
  </si>
  <si>
    <t>Material</t>
  </si>
  <si>
    <t>Specifications</t>
  </si>
  <si>
    <t>Picture</t>
  </si>
  <si>
    <t>Brand name</t>
  </si>
  <si>
    <t>Country of origin</t>
  </si>
  <si>
    <t>Remarks</t>
  </si>
  <si>
    <t>VẬT TƯ PHẦN THÔ</t>
  </si>
  <si>
    <t>Bê tông thương phẩm</t>
  </si>
  <si>
    <t>TCVN 307:2003</t>
  </si>
  <si>
    <t>Thế Giới Nhà/ Hồng Tín/ Hồng Hà hoặc tương đương</t>
  </si>
  <si>
    <t>Thép xây dựng</t>
  </si>
  <si>
    <t>TCVN</t>
  </si>
  <si>
    <t>Hòa Phát / Tung Ho hoặc tương đương</t>
  </si>
  <si>
    <t>Xi măng PC40</t>
  </si>
  <si>
    <t>TCVN 2682:199
TCVN2682:1992</t>
  </si>
  <si>
    <t>Hà Tiên/Insee/Fico hoặc tương đương</t>
  </si>
  <si>
    <t>Cát vàng (Bê tông, xây tô)</t>
  </si>
  <si>
    <t>TCVN 1771:1987</t>
  </si>
  <si>
    <t>Địa Phương</t>
  </si>
  <si>
    <t>Đá 0-4, 1x2, 4x6 (Đá Xám)</t>
  </si>
  <si>
    <t>Gạch xây</t>
  </si>
  <si>
    <t>Gạch 8x8x18 Tuynel
Gạch 4x8x18 Tuynel</t>
  </si>
  <si>
    <t>Coffa</t>
  </si>
  <si>
    <t>Thép hộp, ván phủ phim</t>
  </si>
  <si>
    <t>Cống BTLT</t>
  </si>
  <si>
    <t>D300 - D600</t>
  </si>
  <si>
    <t>ACC/CIC319 hoặc tương đương</t>
  </si>
  <si>
    <t>Gạch Block</t>
  </si>
  <si>
    <t>Ống HDPE</t>
  </si>
  <si>
    <t>Bình Minh / Đệ Nhất / Hoa sen hoặc tương đương</t>
  </si>
  <si>
    <t>Ống uPVC</t>
  </si>
  <si>
    <t>VẬT TƯ PHẦN HOÀN THIỆN</t>
  </si>
  <si>
    <t>Bột trét</t>
  </si>
  <si>
    <t xml:space="preserve"> Nippon Paint hoặc tương đương</t>
  </si>
  <si>
    <t>Nhật Bản</t>
  </si>
  <si>
    <t>Sơn nước</t>
  </si>
  <si>
    <t>Sơn phủ sắt</t>
  </si>
  <si>
    <t>Benzo hoặc tương đương</t>
  </si>
  <si>
    <t>Chống thấm</t>
  </si>
  <si>
    <t>Sika/Basf hoặc tương đương</t>
  </si>
  <si>
    <t>Việt Nam / Đức</t>
  </si>
  <si>
    <t>Sơn nền</t>
  </si>
  <si>
    <t>Hệ lăn dày 0.3mm</t>
  </si>
  <si>
    <t>KCC/Samwha hoặc tương đương</t>
  </si>
  <si>
    <t>Hàn Quốc</t>
  </si>
  <si>
    <t>Vách panel</t>
  </si>
  <si>
    <t>- Panel  PU dày 100mm, 2 mặt tole,  AZ50 dày 0.45mm</t>
  </si>
  <si>
    <t>Phương Nam/SY hoặc tương đương</t>
  </si>
  <si>
    <t>Cửa cuốn thép</t>
  </si>
  <si>
    <t>Hoàng Tâm/ Minh Hòa hoặc tương đương</t>
  </si>
  <si>
    <t>Đài Loan</t>
  </si>
  <si>
    <t>Cửa thép</t>
  </si>
  <si>
    <t>Cửa đi thép dày 1.2mm, sơn tỉnh điện, Kính trong dày 5mm</t>
  </si>
  <si>
    <t>Hoàng Tâm/ Dung Tien  hoặc tương đương</t>
  </si>
  <si>
    <t>Cửa đi nhôm kính</t>
  </si>
  <si>
    <t>Khung nhôm Hệ 1000, kính cường lực dày 5mm</t>
  </si>
  <si>
    <t>Tungshin / Xinfa Việt Nam hoặc tương đương</t>
  </si>
  <si>
    <t>Lam thép</t>
  </si>
  <si>
    <t>Dày 1.2mm, sơn dầu</t>
  </si>
  <si>
    <t>Nam Kim/Hoa Sen / Đông Á hoặc tương đương</t>
  </si>
  <si>
    <t>Trần Sanwich panel</t>
  </si>
  <si>
    <t>- Panel  PU dày 75mm, 2 mặt tole,  AZ50 dày 0.45mm</t>
  </si>
  <si>
    <t>Bê tông nhựa nóng</t>
  </si>
  <si>
    <t>C12.5, Dày 70mm</t>
  </si>
  <si>
    <t>C</t>
  </si>
  <si>
    <t>VẬT TƯ KẾT CẤU THÉP</t>
  </si>
  <si>
    <t xml:space="preserve">Thép Tấm - kết cấu Thép Chính </t>
  </si>
  <si>
    <t>Thép tấm - Q345 hoặc tương đương
Làm sạch SA 2.0</t>
  </si>
  <si>
    <t>Trung Quốc</t>
  </si>
  <si>
    <t xml:space="preserve">Bulong Liên kết </t>
  </si>
  <si>
    <t xml:space="preserve">Bulong liên kết kết cấu chính  G8.8  - Trung Quốc
Bulong liên kết xà gồ G4.6  - Trung Quốc 
Mạ kẽm điện phân </t>
  </si>
  <si>
    <t>Bulong neo</t>
  </si>
  <si>
    <t>Bulong neo - Trung Quốc
G5.6 - Mạ kẽm điện phân</t>
  </si>
  <si>
    <t>Xà gồ mạ kẽm</t>
  </si>
  <si>
    <t xml:space="preserve">Xà gồ Z275,G450 </t>
  </si>
  <si>
    <t>Tôn</t>
  </si>
  <si>
    <t>Tôn AZ100G550 dày 0.45mm APT, 5 sóng cho mái, 9 sóng cho Vách</t>
  </si>
  <si>
    <t>Nam Kim / Đông Á / Hoa Sen/TVP hoặc tương đương</t>
  </si>
  <si>
    <t>Tấm lấy sáng cho mái</t>
  </si>
  <si>
    <t>Dày 1.5mm</t>
  </si>
  <si>
    <t>Naaco hoặc tương đương</t>
  </si>
  <si>
    <t>Tấm cách nhiệt</t>
  </si>
  <si>
    <t>2 mặt nhôm A2</t>
  </si>
  <si>
    <t>Cát Tường / Asia hoặc tương đương</t>
  </si>
  <si>
    <t>Máng xối inox</t>
  </si>
  <si>
    <t>dày 0,8mm</t>
  </si>
  <si>
    <t>Posco hoặc tương đương</t>
  </si>
  <si>
    <t>PROJECT: JAKOB SAIGON FACTORY</t>
  </si>
  <si>
    <t>ITEM: MECHANIC WORKS</t>
  </si>
  <si>
    <t>USD/VND:</t>
  </si>
  <si>
    <t>MATERIAL PROPOSED BY CONTRACTOR: MODEL, BRAND, ORIGIN</t>
  </si>
  <si>
    <t>AMOUNT
(VND)</t>
  </si>
  <si>
    <t>AMOUNT
(USD)</t>
  </si>
  <si>
    <t>M.</t>
  </si>
  <si>
    <t>MECHANIC WORKS (PHASE 2)</t>
  </si>
  <si>
    <t>TOTAL</t>
  </si>
  <si>
    <t>LOT</t>
  </si>
  <si>
    <t>WATER SUPPLY SYSTEM</t>
  </si>
  <si>
    <t>Equipments</t>
  </si>
  <si>
    <t>PPR gate valve DN50</t>
  </si>
  <si>
    <t>EA</t>
  </si>
  <si>
    <t>PPR gate valve DN40</t>
  </si>
  <si>
    <t>PPR gate valve DN32</t>
  </si>
  <si>
    <t>PPR gate valve DN25</t>
  </si>
  <si>
    <t>PPR gate valve DN20</t>
  </si>
  <si>
    <t>PPR gate valve DN15</t>
  </si>
  <si>
    <t>Accessories</t>
  </si>
  <si>
    <t>Water supply line</t>
  </si>
  <si>
    <t>PPR pipe D110</t>
  </si>
  <si>
    <t>Tien Phong</t>
  </si>
  <si>
    <t>PPR pipe D90</t>
  </si>
  <si>
    <t>PPR pipe D76</t>
  </si>
  <si>
    <t>PPR pipe D63</t>
  </si>
  <si>
    <t>PPR pipe D50</t>
  </si>
  <si>
    <t>PPR pipe D40</t>
  </si>
  <si>
    <t>PPR pipe D32</t>
  </si>
  <si>
    <t>PPR pipe D25</t>
  </si>
  <si>
    <t>PPR pipe D20</t>
  </si>
  <si>
    <t>PPR pipe D32 - PN20</t>
  </si>
  <si>
    <t>PPR pipe D25 - PN20</t>
  </si>
  <si>
    <t>PPR pipe D20 - PN20</t>
  </si>
  <si>
    <t>Fitting and accessories</t>
  </si>
  <si>
    <t>Testing and commissioning</t>
  </si>
  <si>
    <t>Hanger, Support</t>
  </si>
  <si>
    <t>Cutting, Excavation, Backfilling</t>
  </si>
  <si>
    <t>Transportation</t>
  </si>
  <si>
    <t>DRAINAGE PIPE SYSTEM</t>
  </si>
  <si>
    <t>Pipe uPVC D110 Thickness class 2</t>
  </si>
  <si>
    <t>Pipe uPVC D90 Thickness class 2</t>
  </si>
  <si>
    <t>Pipe uPVC D63 Thickness class 2</t>
  </si>
  <si>
    <t>Pipe uPVC D50 Thickness class 2</t>
  </si>
  <si>
    <t>Fitting</t>
  </si>
  <si>
    <t>Vent cap</t>
  </si>
  <si>
    <t>Hanger, glue, support ,……..</t>
  </si>
  <si>
    <t>Excavation and backfill</t>
  </si>
  <si>
    <t>SANITARY WARE FIXTURE</t>
  </si>
  <si>
    <t>Water closet  C-909-VRN-1</t>
  </si>
  <si>
    <t>Inax</t>
  </si>
  <si>
    <t>Water closet  C-504VTN</t>
  </si>
  <si>
    <t>Shower spray  CFV-102M</t>
  </si>
  <si>
    <t>Paper holder CF-22H</t>
  </si>
  <si>
    <t>Lavabo L2395V</t>
  </si>
  <si>
    <t>Lavabo L2397V</t>
  </si>
  <si>
    <t>Lavabo Faucet LFV-4000S</t>
  </si>
  <si>
    <t>Lavabo Faucet LFV-21S</t>
  </si>
  <si>
    <t>Ptrap A-675PV + A-016V</t>
  </si>
  <si>
    <t>Urinal U411V + UF-13AWP</t>
  </si>
  <si>
    <t>Flush valve OKUV-32SM</t>
  </si>
  <si>
    <t>Urinal connection pipe UF-18R</t>
  </si>
  <si>
    <t>Shower BFV-3003S-1C</t>
  </si>
  <si>
    <t>Water heater 50L</t>
  </si>
  <si>
    <t>Ferroli</t>
  </si>
  <si>
    <t>Water heater - 100L</t>
  </si>
  <si>
    <t>Aristol</t>
  </si>
  <si>
    <t>Soap spray</t>
  </si>
  <si>
    <t>Hand dryer KS-370</t>
  </si>
  <si>
    <t>Angle Vlave A-703-4</t>
  </si>
  <si>
    <t>Flexible pipe A-703-5</t>
  </si>
  <si>
    <t>Tap for washing basin LF-15G-13 (JW)</t>
  </si>
  <si>
    <t>Mirror</t>
  </si>
  <si>
    <t>Marble table and support for lavabo</t>
  </si>
  <si>
    <t>Floor drain PBFV-110</t>
  </si>
  <si>
    <t>Roof drain DN200</t>
  </si>
  <si>
    <t>Hòa Lạc</t>
  </si>
  <si>
    <t>Roof drain DN125</t>
  </si>
  <si>
    <t>Clean out</t>
  </si>
  <si>
    <t>COMPRESSOR PIPE WORKS</t>
  </si>
  <si>
    <t>Pipe works</t>
  </si>
  <si>
    <t>GI pipe DN80, t3.6</t>
  </si>
  <si>
    <t>VG pipe</t>
  </si>
  <si>
    <t>GI pipe DN65, t3.6</t>
  </si>
  <si>
    <t>GI pipe DN20, t2.6</t>
  </si>
  <si>
    <t>Fittings</t>
  </si>
  <si>
    <t>Ball valve  DN65</t>
  </si>
  <si>
    <t>KVS or EQUIVALIENT</t>
  </si>
  <si>
    <t>Painting &amp; Labeling and others materials</t>
  </si>
  <si>
    <t>Hanger &amp; support</t>
  </si>
  <si>
    <t>Lifting machine</t>
  </si>
  <si>
    <t>VENTILATION WORKS</t>
  </si>
  <si>
    <t>Equipment</t>
  </si>
  <si>
    <t>Air supply fan</t>
  </si>
  <si>
    <t>Axial type, 12700 CMH, 250 Pa</t>
  </si>
  <si>
    <t>Kruger</t>
  </si>
  <si>
    <t>Exhaust Fan</t>
  </si>
  <si>
    <t>Roof type, 14400 CMH</t>
  </si>
  <si>
    <t>Roof type, 11200 CMH</t>
  </si>
  <si>
    <t>Roof type, 360 CMH</t>
  </si>
  <si>
    <t>Axial type, 36000 CMH, 450 Pa</t>
  </si>
  <si>
    <t>Axial type, 32400 CMH, 450 Pa</t>
  </si>
  <si>
    <t>Axial type, 14400 CMH, 400 Pa</t>
  </si>
  <si>
    <t>Axial type, 1710 CMH, 100 Pa</t>
  </si>
  <si>
    <t>Axial type, 1620 CMH, 100 Pa</t>
  </si>
  <si>
    <t>Axial type, 540 CMH, 100 Pa</t>
  </si>
  <si>
    <t>Axial type, 360 CMH, 100 Pa</t>
  </si>
  <si>
    <t>Wal mounted type 270 CMH</t>
  </si>
  <si>
    <t>Wal mounted type 180 CMH</t>
  </si>
  <si>
    <t>Ceiling type 180 CMH</t>
  </si>
  <si>
    <t>Panasonic</t>
  </si>
  <si>
    <t>Ceiling Fan</t>
  </si>
  <si>
    <t>Duct, pipe &amp; Accessorie</t>
  </si>
  <si>
    <t>Air diffuser</t>
  </si>
  <si>
    <t>400x900</t>
  </si>
  <si>
    <t>Air exhaust grill</t>
  </si>
  <si>
    <t>300X300</t>
  </si>
  <si>
    <t>Air chamber</t>
  </si>
  <si>
    <t>300X800XH200</t>
  </si>
  <si>
    <t>250x250XH200</t>
  </si>
  <si>
    <t>150x150</t>
  </si>
  <si>
    <t>Gal' stl Sheet duct</t>
  </si>
  <si>
    <t>0.58t</t>
  </si>
  <si>
    <t>0.75t</t>
  </si>
  <si>
    <t>Duct fitting</t>
  </si>
  <si>
    <t>D200</t>
  </si>
  <si>
    <t>Wearther Louver with insect screen</t>
  </si>
  <si>
    <t>800x400</t>
  </si>
  <si>
    <t>800x450</t>
  </si>
  <si>
    <t>750x400</t>
  </si>
  <si>
    <t>Wearther cover with insect screen</t>
  </si>
  <si>
    <t>400x250</t>
  </si>
  <si>
    <t>400x200</t>
  </si>
  <si>
    <t>300x250</t>
  </si>
  <si>
    <t>200x150</t>
  </si>
  <si>
    <t>Wearther cover with insect screen, Filter carbon</t>
  </si>
  <si>
    <t>2000X800</t>
  </si>
  <si>
    <t>2000x700</t>
  </si>
  <si>
    <t>2100x750</t>
  </si>
  <si>
    <t>Flexible Duct</t>
  </si>
  <si>
    <t>250A</t>
  </si>
  <si>
    <t>150A</t>
  </si>
  <si>
    <t>Volume Damper</t>
  </si>
  <si>
    <t>D250</t>
  </si>
  <si>
    <t>D200x200</t>
  </si>
  <si>
    <t>D150</t>
  </si>
  <si>
    <t>Exhaust hood</t>
  </si>
  <si>
    <t>Accessories(Hanger, Canvas, Insect screen 2ea …)</t>
  </si>
  <si>
    <t>Support</t>
  </si>
  <si>
    <t>Electric wire work</t>
  </si>
  <si>
    <t>By Electric works</t>
  </si>
  <si>
    <t>HVAC WORKS</t>
  </si>
  <si>
    <t>HVAC EQUIPMENT</t>
  </si>
  <si>
    <t>AHU</t>
  </si>
  <si>
    <t>Cooling capacity: 127 Kw
19800 CMH</t>
  </si>
  <si>
    <t>Set</t>
  </si>
  <si>
    <t>Trane</t>
  </si>
  <si>
    <t>FCU</t>
  </si>
  <si>
    <t>27.8 Kw</t>
  </si>
  <si>
    <t>18.5 Kw</t>
  </si>
  <si>
    <t>15.8 Kw</t>
  </si>
  <si>
    <t>12.3 Kw</t>
  </si>
  <si>
    <t>10.6 Kw</t>
  </si>
  <si>
    <t>8.8 Kw</t>
  </si>
  <si>
    <t>7 Kw</t>
  </si>
  <si>
    <t>5.2Kw</t>
  </si>
  <si>
    <t>3.5 Kw</t>
  </si>
  <si>
    <t>FCU Panel control</t>
  </si>
  <si>
    <t>AHU Panel control</t>
  </si>
  <si>
    <t>HVAC DUCT WORKS</t>
  </si>
  <si>
    <t>Gal'stl sheet</t>
  </si>
  <si>
    <t>1.0t</t>
  </si>
  <si>
    <t xml:space="preserve">Insulation </t>
  </si>
  <si>
    <t>25T</t>
  </si>
  <si>
    <t>Superlon</t>
  </si>
  <si>
    <t>Sound absorption</t>
  </si>
  <si>
    <t>Glass Wood - 50T, inside finisl by aluminum</t>
  </si>
  <si>
    <t>Diffucer</t>
  </si>
  <si>
    <t>800x300</t>
  </si>
  <si>
    <t>Ea</t>
  </si>
  <si>
    <t>L1200 x W150</t>
  </si>
  <si>
    <t>L1150 x W100 X H250</t>
  </si>
  <si>
    <t>Air return grill</t>
  </si>
  <si>
    <t>Flexible c/w insualation</t>
  </si>
  <si>
    <t>Sound chamber</t>
  </si>
  <si>
    <t>L1400 x W700 x H400</t>
  </si>
  <si>
    <t>Sub-Material, other works</t>
  </si>
  <si>
    <t>HVAC PIPE WORKS</t>
  </si>
  <si>
    <t>GI pipe DN100, t3.6</t>
  </si>
  <si>
    <t>GI pipe DN50, t3.2</t>
  </si>
  <si>
    <t>GI pipe DN40, t2.9</t>
  </si>
  <si>
    <t>GI pipe DN32, t3.2</t>
  </si>
  <si>
    <t>GI pipe DN25, t2.6</t>
  </si>
  <si>
    <t>uPVC pipe D21</t>
  </si>
  <si>
    <t>Tien Phong - Class 2</t>
  </si>
  <si>
    <t>uPVC pipe D27</t>
  </si>
  <si>
    <t>uPVC pipe D34</t>
  </si>
  <si>
    <t>uPVC pipe D42</t>
  </si>
  <si>
    <t>uPVC pipe D60</t>
  </si>
  <si>
    <t>uPVC pipe D76</t>
  </si>
  <si>
    <t>Pipe fitting</t>
  </si>
  <si>
    <t>Pipe insualation</t>
  </si>
  <si>
    <t>D100 x 32T</t>
  </si>
  <si>
    <t>D80 x 32T</t>
  </si>
  <si>
    <t>D50 x 32T</t>
  </si>
  <si>
    <t>D40 x 32T</t>
  </si>
  <si>
    <t>D32 x 32T</t>
  </si>
  <si>
    <t>D25 x 32T</t>
  </si>
  <si>
    <t>D20 x 32T</t>
  </si>
  <si>
    <t>D100 x 25T</t>
  </si>
  <si>
    <t>D80 x 25T</t>
  </si>
  <si>
    <t>D50 x 25T</t>
  </si>
  <si>
    <t>D40 x 25T</t>
  </si>
  <si>
    <t>D32 x 25T</t>
  </si>
  <si>
    <t>D25 x 25T</t>
  </si>
  <si>
    <t>D20 x 25T</t>
  </si>
  <si>
    <t>Butterfly valve DN100</t>
  </si>
  <si>
    <t>Butterfly valve DN80</t>
  </si>
  <si>
    <t>Butterfly valve DN50</t>
  </si>
  <si>
    <t>Gate valve DN32</t>
  </si>
  <si>
    <t>Gate valve DN25</t>
  </si>
  <si>
    <t>Gate valve DN20</t>
  </si>
  <si>
    <t>Blancing valve DN100</t>
  </si>
  <si>
    <t>Danfoss or EQUIVALIENT</t>
  </si>
  <si>
    <t>Blancing valve DN80</t>
  </si>
  <si>
    <t>Blancing valve DN50</t>
  </si>
  <si>
    <t>Blancing valve DN32</t>
  </si>
  <si>
    <t>Blancing valve DN25</t>
  </si>
  <si>
    <t>Blancing valve DN20</t>
  </si>
  <si>
    <t>Motorised valve DN32</t>
  </si>
  <si>
    <t>Motorised valve DN25</t>
  </si>
  <si>
    <t>Motorised valve DN20</t>
  </si>
  <si>
    <t>Y-Strainer DN 32</t>
  </si>
  <si>
    <t>Y-Strainer DN 25</t>
  </si>
  <si>
    <t>Y-Strainer DN 20</t>
  </si>
  <si>
    <t>Flexible hose DN32</t>
  </si>
  <si>
    <t>Flexible hose DN25</t>
  </si>
  <si>
    <t>Flexible hose DN20</t>
  </si>
  <si>
    <t>Pressure gauge</t>
  </si>
  <si>
    <t>Temprature gauge</t>
  </si>
  <si>
    <t>Air releft valve</t>
  </si>
  <si>
    <t>Other works</t>
  </si>
  <si>
    <t>Electric signal cable</t>
  </si>
  <si>
    <t>Accessory</t>
  </si>
  <si>
    <t>ELEVATOR</t>
  </si>
  <si>
    <t>Freight Elevator</t>
  </si>
  <si>
    <t>Hydraulic type</t>
  </si>
  <si>
    <t xml:space="preserve">Load </t>
  </si>
  <si>
    <t>5.0 Ton</t>
  </si>
  <si>
    <t>Speed</t>
  </si>
  <si>
    <t>12 m/min</t>
  </si>
  <si>
    <t>Stop</t>
  </si>
  <si>
    <t>03 Stops</t>
  </si>
  <si>
    <t>Cabin dimension: W6000 x L3000 x H2000 mm</t>
  </si>
  <si>
    <t>STS 1.5T</t>
  </si>
  <si>
    <t>Door</t>
  </si>
  <si>
    <t>Sliding (W2800 x H2000mm)</t>
  </si>
  <si>
    <t>Floor finish</t>
  </si>
  <si>
    <t>Check plate 4.5T Epoxy paint</t>
  </si>
  <si>
    <t>Passenger Elevator</t>
  </si>
  <si>
    <t>Load</t>
  </si>
  <si>
    <t>20 persons, 1.4 Ton</t>
  </si>
  <si>
    <t>60 m/min</t>
  </si>
  <si>
    <t>Cabin dimension: W2600 x L2700 x H2200 mm</t>
  </si>
  <si>
    <t>Center open (W1400 x H2100)</t>
  </si>
  <si>
    <t>Conductive tile</t>
  </si>
  <si>
    <t>OVERHEAD CRANE</t>
  </si>
  <si>
    <t>All dual speeds, Single girder Under slung cranes 1Tx8.1m (0.3+7.5+0.3), hook height up to 3.0m with BANDO wire rope hoist, control by Push button pendant Switches with Emergency stop device</t>
  </si>
  <si>
    <t>Hoist model: BN1-H12-MH (BANDO/KOREA); Hoist class: JEM 1393-2m/M5 (Medium duty class); Hoist speed: 1&gt;&gt;10(12) min/mim; Trolley speed: 5&gt;&gt;20(24) m/min; Crane speed: 8&gt;&gt;32 m/min (All motions speed control by Mitsubishi Inverter (Japan); Crane controller: Push button pendant switches with Emergency stop device; Safety equipment: Load limiter; Limit switches for hook, trolley &amp; crane travelling; Rubber buffer; Warning device: Melody horn with flash light.</t>
  </si>
  <si>
    <t>All dual speeds, Single girder Under slung cranes 1Tx5.1m (0.3+4.5+0.3), hook height up to 2.5m with BANDO wire rope hoist, control by Push button pendant Switches with Emergency stop device</t>
  </si>
  <si>
    <t>Runway beam (include hanger structures from roof rafter) for runway length 67m (two sides)</t>
  </si>
  <si>
    <t>Safety conductor bar system 75A-3P for runway length 67m included double current collector 2x60A-3P for crane</t>
  </si>
  <si>
    <t>Power supply panel (install at the end of runway) &amp; power supply cable to connect power supply panel to conductor bar system</t>
  </si>
  <si>
    <t>Radio remtote controller (one set for each crane)</t>
  </si>
  <si>
    <t>Model SAGA1-L10</t>
  </si>
  <si>
    <t>Transportation &amp; Installation work</t>
  </si>
  <si>
    <t>Inspection &amp; Verification</t>
  </si>
  <si>
    <t>ITEM: ELECTRIC WORKS</t>
  </si>
  <si>
    <t>E.</t>
  </si>
  <si>
    <t>ELECTRIC WORKS (PHASE 2)</t>
  </si>
  <si>
    <t>EARTHING SYSTEM</t>
  </si>
  <si>
    <t>2. Communication Earthing System</t>
  </si>
  <si>
    <t xml:space="preserve">+ Earth rod </t>
  </si>
  <si>
    <t>+ Copper-plate steel, L=2.4m. D=16mm</t>
  </si>
  <si>
    <t>Cái</t>
  </si>
  <si>
    <t>+ Earth inpsection pit</t>
  </si>
  <si>
    <t>Kumwell</t>
  </si>
  <si>
    <t>+ Cadwelding Point</t>
  </si>
  <si>
    <t>Lô</t>
  </si>
  <si>
    <t>+ Grounding box 250x120x100</t>
  </si>
  <si>
    <t>+ Stainless steel, glass cover, Copper bus bar insde</t>
  </si>
  <si>
    <t xml:space="preserve">+ Bare copper cable </t>
  </si>
  <si>
    <t>+ 1C 95sqmm</t>
  </si>
  <si>
    <t>LS-vina or Equiv</t>
  </si>
  <si>
    <t>4. Excessories and test free ( cable lug, bolts, nuts, sleeves, maker…)</t>
  </si>
  <si>
    <t>MAIN FEEDER SYSTEM</t>
  </si>
  <si>
    <t xml:space="preserve"> MSB( ACB 2000 AT) </t>
  </si>
  <si>
    <t>Local Panel works</t>
  </si>
  <si>
    <t>MSB-1</t>
  </si>
  <si>
    <t>A chau Or Equiv</t>
  </si>
  <si>
    <t>DB-PK</t>
  </si>
  <si>
    <t>DB-GF-OF1</t>
  </si>
  <si>
    <t>DB-GF-OF2</t>
  </si>
  <si>
    <t>DB-GF-KC</t>
  </si>
  <si>
    <t>DB-CNC</t>
  </si>
  <si>
    <t>DB-LIFT-SV</t>
  </si>
  <si>
    <t>DB-STP</t>
  </si>
  <si>
    <t>DB-LIFT-P</t>
  </si>
  <si>
    <t>DB-ELV1</t>
  </si>
  <si>
    <t>DB-ELV2-1</t>
  </si>
  <si>
    <t>DB-GF-01</t>
  </si>
  <si>
    <t>DB-GF-02</t>
  </si>
  <si>
    <t>DB-WELDING</t>
  </si>
  <si>
    <t>DB-1F-01</t>
  </si>
  <si>
    <t>DB-1F-02</t>
  </si>
  <si>
    <t>DB-1F-FA</t>
  </si>
  <si>
    <t>DB-1F-C&amp;T</t>
  </si>
  <si>
    <t>DB-1F-OF</t>
  </si>
  <si>
    <t>DB-WEBNET</t>
  </si>
  <si>
    <t>DB-2F</t>
  </si>
  <si>
    <t>Cable works</t>
  </si>
  <si>
    <t>3Cx300 CU/XLPE/PVC</t>
  </si>
  <si>
    <t>1Cx300 CU/XLPE/PVC</t>
  </si>
  <si>
    <t>1Cx95CU/XLPE/PVC</t>
  </si>
  <si>
    <t>4Cx6 CU/XLPE/PVC</t>
  </si>
  <si>
    <t>4Cx16 CU/XLPE/PVC</t>
  </si>
  <si>
    <t>4Cx95 CU/XLPE/PVC</t>
  </si>
  <si>
    <t>2Cx25 CU/XLPE/PVC</t>
  </si>
  <si>
    <t>2Cx10 CU/XLPE/PVC</t>
  </si>
  <si>
    <t>4Cx10 CU/XLPE/PVC/FR</t>
  </si>
  <si>
    <t>1Cx95 CU/PVC</t>
  </si>
  <si>
    <t>1Cx25 CU/PVC</t>
  </si>
  <si>
    <t>1Cx16 CU/PVC</t>
  </si>
  <si>
    <t>1Cx10 CU/PVC</t>
  </si>
  <si>
    <t>2Cx4 CU/PVC</t>
  </si>
  <si>
    <t>1Cx4 CU/PVC</t>
  </si>
  <si>
    <t>1Cx6 CU/PVC</t>
  </si>
  <si>
    <t>1Cx2.5 CU/PVC</t>
  </si>
  <si>
    <t>2Cx2.5 CU/PVC</t>
  </si>
  <si>
    <t>2Cx10 CU/PVC</t>
  </si>
  <si>
    <t>4Cx16 CU/PVC</t>
  </si>
  <si>
    <t>4Cx6 CU/PVC</t>
  </si>
  <si>
    <t>Cable ladder  &amp; piping works</t>
  </si>
  <si>
    <t>W200 X H100, t1.2 mm</t>
  </si>
  <si>
    <t>Cable ladder</t>
  </si>
  <si>
    <t>W300 X H100, t1.2 mm</t>
  </si>
  <si>
    <t>W400 X H100, t1.2 mm</t>
  </si>
  <si>
    <t>W500 X H100, t1.5 mm</t>
  </si>
  <si>
    <t>PVC D20</t>
  </si>
  <si>
    <t>SP or Lioa</t>
  </si>
  <si>
    <t>PVC D32</t>
  </si>
  <si>
    <t>Flexible tube PVC D20</t>
  </si>
  <si>
    <t>UPS 7KVA</t>
  </si>
  <si>
    <t>for Server</t>
  </si>
  <si>
    <t>UPS 3KVA</t>
  </si>
  <si>
    <t>for BMS</t>
  </si>
  <si>
    <t>LIGHTING &amp; RECEPTACLE SYSTEM</t>
  </si>
  <si>
    <t>Interior ligthing</t>
  </si>
  <si>
    <t>12W recessed LED downlight luminarie</t>
  </si>
  <si>
    <t>Paragon</t>
  </si>
  <si>
    <t>18W Surface LED downlight luminarie</t>
  </si>
  <si>
    <t>Surface, 36w weather &amp;duct proof light</t>
  </si>
  <si>
    <t>Recessed light led 40W</t>
  </si>
  <si>
    <t>Highbay 100W</t>
  </si>
  <si>
    <t>Surface , 36w led batten light</t>
  </si>
  <si>
    <t>Surface , 36w led  light</t>
  </si>
  <si>
    <t>Surface, 36w weather &amp;duct proof light for utility</t>
  </si>
  <si>
    <t>Led lighting, wall mounted , h=2m</t>
  </si>
  <si>
    <t>Led light, wall mounted, toilers mirror, h=2,4m</t>
  </si>
  <si>
    <t>Rectang lighting</t>
  </si>
  <si>
    <t>Circle lighting</t>
  </si>
  <si>
    <t>Dimmer</t>
  </si>
  <si>
    <t>Transportation Fee</t>
  </si>
  <si>
    <t>Support for lighting</t>
  </si>
  <si>
    <t>1 way, 1 gang switch 10A ,250V c/w surface, box</t>
  </si>
  <si>
    <t>Sino Or Equiv</t>
  </si>
  <si>
    <t>1 way, 2 gang switch 10A ,250V c/w surface, box</t>
  </si>
  <si>
    <t>2 way, 1 gang switch 10A ,250V c/w surface, box</t>
  </si>
  <si>
    <t>Acessories for above</t>
  </si>
  <si>
    <t>Support for above</t>
  </si>
  <si>
    <t>Socket outlet system</t>
  </si>
  <si>
    <t>Duplex Socket outlet  wall type</t>
  </si>
  <si>
    <t>Duplex Socket outlet  wall type for Fan</t>
  </si>
  <si>
    <t>Duplex Socket outlet working floor</t>
  </si>
  <si>
    <t>Industrial socket 3phase 3P-N-E 16A</t>
  </si>
  <si>
    <t xml:space="preserve">Pull box  </t>
  </si>
  <si>
    <t xml:space="preserve"> 120x120x80</t>
  </si>
  <si>
    <t>NETWORK &amp; TELEPHONE SYSTEM</t>
  </si>
  <si>
    <t>PABX- 8 CO - 40 Extensions</t>
  </si>
  <si>
    <t>MAIN RACK</t>
  </si>
  <si>
    <t>-Rack panel 19" EURO Rack, H= 2000, 2 doors, Fan + Power 6 sockets</t>
  </si>
  <si>
    <t xml:space="preserve">-ODF 24 PORT </t>
  </si>
  <si>
    <t>Nexans/Equiv</t>
  </si>
  <si>
    <t>-Fire wall router</t>
  </si>
  <si>
    <t>-Core switch</t>
  </si>
  <si>
    <t>Fortinet</t>
  </si>
  <si>
    <t>-Access switch</t>
  </si>
  <si>
    <t>-Wire less controller</t>
  </si>
  <si>
    <t>-SFP Modul</t>
  </si>
  <si>
    <t>-Patch panel</t>
  </si>
  <si>
    <t>-Patch guide</t>
  </si>
  <si>
    <t>-Patch cord</t>
  </si>
  <si>
    <t>MDF</t>
  </si>
  <si>
    <t>IDF-1F  ( Rack 27U  + Device inside )</t>
  </si>
  <si>
    <t>IDF-2F  ( Rack 27U + Device inside )</t>
  </si>
  <si>
    <t>Tel Socket</t>
  </si>
  <si>
    <t>Schneider/Equiv</t>
  </si>
  <si>
    <t>Data socket</t>
  </si>
  <si>
    <t>Wifi Router</t>
  </si>
  <si>
    <t>TP-Link/Equiv</t>
  </si>
  <si>
    <t>MMB Panel</t>
  </si>
  <si>
    <t>Convertor + Switch 4 port</t>
  </si>
  <si>
    <t>UTP Cat3 - 40Pair-40x(2x0.5mm)</t>
  </si>
  <si>
    <t>Sacom/Equiv</t>
  </si>
  <si>
    <t>UTP Cat3 - 30Pair-30x(2x0.5mm)</t>
  </si>
  <si>
    <t>UTP Cat3 - 10Pair-10x(2x0.5mm)</t>
  </si>
  <si>
    <t>Cable FO 2 core SM</t>
  </si>
  <si>
    <t>Cable FO 4 core SM</t>
  </si>
  <si>
    <t>Cable Cat6  UTP</t>
  </si>
  <si>
    <t>UPS 1P 1kVA</t>
  </si>
  <si>
    <t>Santak/Equiv</t>
  </si>
  <si>
    <t xml:space="preserve"> PVC  Conduit</t>
  </si>
  <si>
    <t>D25</t>
  </si>
  <si>
    <t>Panasonic/Equiv</t>
  </si>
  <si>
    <t xml:space="preserve">PVC  Conduit </t>
  </si>
  <si>
    <t>D20</t>
  </si>
  <si>
    <t>PUBLIC ADDRESS (PA)</t>
  </si>
  <si>
    <t>TOA Amplifier 480 W</t>
  </si>
  <si>
    <t>Control Central</t>
  </si>
  <si>
    <t>-Single CPC Main frame</t>
  </si>
  <si>
    <t>AEX/Equiv</t>
  </si>
  <si>
    <t>-Auxiliary input card</t>
  </si>
  <si>
    <t>-Micro input card</t>
  </si>
  <si>
    <t>-Audio Output card</t>
  </si>
  <si>
    <t>-Control input card</t>
  </si>
  <si>
    <t xml:space="preserve">Memory Card </t>
  </si>
  <si>
    <t xml:space="preserve"> EV-128M</t>
  </si>
  <si>
    <t>-6A Power supply unit</t>
  </si>
  <si>
    <t>Input Device</t>
  </si>
  <si>
    <t>Digital source player</t>
  </si>
  <si>
    <t>Emergency Microphone ( 06 Funtion )</t>
  </si>
  <si>
    <t>AMPLY DEVICES</t>
  </si>
  <si>
    <t>- 480W Audio Power Amplifier</t>
  </si>
  <si>
    <t>SPEARKER DEVICES</t>
  </si>
  <si>
    <t>Loudspeaker 6w - type ceiling</t>
  </si>
  <si>
    <t>Loudspeaker 6w - type wall mounted</t>
  </si>
  <si>
    <t>Loudspeaker 15w - type wall mounted</t>
  </si>
  <si>
    <t>Fire resistant cable</t>
  </si>
  <si>
    <t>(2C-2.5)mm2 Cu/FR/PVC + (E)2.5mm2 Cu/PVC</t>
  </si>
  <si>
    <t>LS-Vina/Equiv</t>
  </si>
  <si>
    <t xml:space="preserve">(2C-1.5)mm2 Cu/FR/PVC </t>
  </si>
  <si>
    <t xml:space="preserve">GI Conduit </t>
  </si>
  <si>
    <t>D20 - EMT Standard</t>
  </si>
  <si>
    <t xml:space="preserve"> GI Flexible Conduit </t>
  </si>
  <si>
    <t xml:space="preserve">PVC Conduit </t>
  </si>
  <si>
    <t xml:space="preserve"> D20</t>
  </si>
  <si>
    <t xml:space="preserve">PVC  Flexible Conduit </t>
  </si>
  <si>
    <t>Juntion box</t>
  </si>
  <si>
    <t>CVL</t>
  </si>
  <si>
    <t>accessories</t>
  </si>
  <si>
    <t>BUILDING MANAGERMENT SYSTEM</t>
  </si>
  <si>
    <t>Main equipment</t>
  </si>
  <si>
    <t>Central controller</t>
  </si>
  <si>
    <t>Honeywell</t>
  </si>
  <si>
    <t>Mettering Sorf ware system</t>
  </si>
  <si>
    <t>Server computer</t>
  </si>
  <si>
    <t>Windows 7 Professional 64-bit</t>
  </si>
  <si>
    <t>Printer</t>
  </si>
  <si>
    <t>Ethernet gateway</t>
  </si>
  <si>
    <t>DDC-T1</t>
  </si>
  <si>
    <t>panel</t>
  </si>
  <si>
    <t>CC1 ( Workstation for HVAC with function below)</t>
  </si>
  <si>
    <t>-Control and Monitoring Pump, Chiller</t>
  </si>
  <si>
    <t>+ On/Off, speed, Water temperater, Water Pressure</t>
  </si>
  <si>
    <t>- Control and Monitoring FCU, FAN</t>
  </si>
  <si>
    <t>+ On/Off, Temperature, Humidity, velocity</t>
  </si>
  <si>
    <t>- Accessoires</t>
  </si>
  <si>
    <t>CC2 ( Workstation for PMS, Lift with function below)</t>
  </si>
  <si>
    <t>-Control and Monitoring MSB, MSB1</t>
  </si>
  <si>
    <t>+ on/off</t>
  </si>
  <si>
    <t>+ Power Status</t>
  </si>
  <si>
    <t>- Monitoring:Trans, Capacitor Bank</t>
  </si>
  <si>
    <t>+ On/Off</t>
  </si>
  <si>
    <t>- Monitoring: Gennerator</t>
  </si>
  <si>
    <t>+ RUN/STOP</t>
  </si>
  <si>
    <t>+ Temperature inlet water</t>
  </si>
  <si>
    <t>+ Oil Level</t>
  </si>
  <si>
    <t>+ Excitation</t>
  </si>
  <si>
    <t>+ Speed Engine</t>
  </si>
  <si>
    <t>- Monitoring Lift</t>
  </si>
  <si>
    <t>CC3: (Workstation for FA, Camera, function below)</t>
  </si>
  <si>
    <t xml:space="preserve">-Monitoring </t>
  </si>
  <si>
    <t>+ Status</t>
  </si>
  <si>
    <t>DDC-T2</t>
  </si>
  <si>
    <t>CC4: ( Workstation for HVAC with function below)</t>
  </si>
  <si>
    <t>DDC-T3</t>
  </si>
  <si>
    <t>CC5: ( Workstation for HVAC, Lift with function below)</t>
  </si>
  <si>
    <t>STP 18 AWG cable</t>
  </si>
  <si>
    <t xml:space="preserve">Owner/ Chủ đầu tư        : </t>
  </si>
  <si>
    <t>Location / Địa điểm       :</t>
  </si>
  <si>
    <t xml:space="preserve"> Kindly to /Kính gửi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</si>
</sst>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41" formatCode="_(* #,##0_);_(* \(#,##0\);_(* &quot;-&quot;_);_(@_)"/>
    <numFmt numFmtId="43" formatCode="_(* #,##0.00_);_(* \(#,##0.00\);_(* &quot;-&quot;??_);_(@_)"/>
    <numFmt numFmtId="164" formatCode="[$-412]yyyy&quot;년&quot;\ m&quot;월&quot;\ d&quot;일&quot;\ dddd"/>
    <numFmt numFmtId="165" formatCode="_ * #,##0.00_ ;_ * \-#,##0.00_ ;_ * &quot;-&quot;??_ ;_ @_ "/>
    <numFmt numFmtId="166" formatCode="##\)"/>
    <numFmt numFmtId="167" formatCode="_-* #,##0.00_-;\-* #,##0.00_-;_-* &quot;-&quot;??_-;_-@"/>
    <numFmt numFmtId="168" formatCode="_-* #,##0_-;\-* #,##0_-;_-* &quot;-&quot;_-;_-@"/>
    <numFmt numFmtId="169" formatCode="#\ &quot;$/m2&quot;"/>
    <numFmt numFmtId="170" formatCode="#,###\ &quot;m2&quot;"/>
    <numFmt numFmtId="171" formatCode="_-* #,##0.00\ _₫_-;\-* #,##0.00\ _₫_-;_-* &quot;-&quot;??\ _₫_-;_-@"/>
    <numFmt numFmtId="172" formatCode="_(* #,##0_);_(* \(#,##0\);_(* &quot;-&quot;??_);_(@_)"/>
    <numFmt numFmtId="173" formatCode="0.0"/>
    <numFmt numFmtId="174" formatCode="#,##0.00_);\(#,##0.00\);\-_)"/>
    <numFmt numFmtId="175" formatCode="[$-409]mmmm\ d\,\ yyyy"/>
    <numFmt numFmtId="176" formatCode="_-* #,##0.00_-;\-* #,##0.00_-;_-* &quot;-&quot;??_-;_-@_-"/>
    <numFmt numFmtId="177" formatCode="_-* #,##0_-;\-* #,##0_-;_-* &quot;-&quot;_-;_-@_-"/>
    <numFmt numFmtId="178" formatCode="_(* #,##0.0_);_(* \(#,##0.0\);_(* &quot;-&quot;??_);_(@_)"/>
    <numFmt numFmtId="179" formatCode="_(* #,##0.000_);_(* \(#,##0.000\);_(* &quot;-&quot;??_);_(@_)"/>
    <numFmt numFmtId="180" formatCode="_(* #,##0.0000_);_(* \(#,##0.0000\);_(* &quot;-&quot;??_);_(@_)"/>
    <numFmt numFmtId="181" formatCode="_-&quot;$&quot;* #,##0_-;\-&quot;$&quot;* #,##0_-;_-&quot;$&quot;* &quot;-&quot;_-;_-@"/>
    <numFmt numFmtId="182" formatCode="yyyy\-mm\-dd"/>
  </numFmts>
  <fonts count="67">
    <font>
      <sz val="11"/>
      <color theme="1"/>
      <name val="Calibri"/>
      <charset val="134"/>
      <scheme val="minor"/>
    </font>
    <font>
      <b/>
      <sz val="22"/>
      <color theme="1"/>
      <name val="Cambria"/>
      <charset val="134"/>
    </font>
    <font>
      <sz val="11"/>
      <color theme="1"/>
      <name val="Cambria"/>
      <charset val="134"/>
    </font>
    <font>
      <b/>
      <sz val="10"/>
      <color theme="1"/>
      <name val="Cambria"/>
      <charset val="134"/>
    </font>
    <font>
      <sz val="11"/>
      <name val="Calibri"/>
      <charset val="134"/>
    </font>
    <font>
      <sz val="10"/>
      <color theme="1"/>
      <name val="Cambria"/>
      <charset val="134"/>
    </font>
    <font>
      <sz val="10"/>
      <color rgb="FF000000"/>
      <name val="Cambria"/>
      <charset val="134"/>
    </font>
    <font>
      <sz val="10"/>
      <color rgb="FFFF0000"/>
      <name val="Cambria"/>
      <charset val="134"/>
    </font>
    <font>
      <b/>
      <sz val="10"/>
      <color rgb="FFFF0000"/>
      <name val="Cambria"/>
      <charset val="134"/>
    </font>
    <font>
      <i/>
      <sz val="10"/>
      <color theme="1"/>
      <name val="Cambria"/>
      <charset val="134"/>
    </font>
    <font>
      <b/>
      <sz val="10"/>
      <color rgb="FF000000"/>
      <name val="Cambria"/>
      <charset val="134"/>
    </font>
    <font>
      <b/>
      <sz val="11"/>
      <color rgb="FF1F497D"/>
      <name val="Arial"/>
      <charset val="134"/>
    </font>
    <font>
      <sz val="11"/>
      <color rgb="FF1F497D"/>
      <name val="Arial"/>
      <charset val="134"/>
    </font>
    <font>
      <b/>
      <sz val="11"/>
      <color theme="1"/>
      <name val="Arial"/>
      <charset val="134"/>
    </font>
    <font>
      <sz val="11"/>
      <color theme="1"/>
      <name val="Helvetica Neue"/>
      <charset val="134"/>
    </font>
    <font>
      <b/>
      <sz val="11"/>
      <color rgb="FFFF0000"/>
      <name val="Arial"/>
      <charset val="134"/>
    </font>
    <font>
      <b/>
      <u/>
      <sz val="11"/>
      <color rgb="FF1F497D"/>
      <name val="Arial"/>
      <charset val="134"/>
    </font>
    <font>
      <b/>
      <sz val="20"/>
      <color rgb="FFFFFFFF"/>
      <name val="Arial"/>
      <charset val="134"/>
    </font>
    <font>
      <b/>
      <sz val="20"/>
      <color theme="0"/>
      <name val="Arial"/>
      <charset val="134"/>
    </font>
    <font>
      <sz val="12"/>
      <color theme="1"/>
      <name val="Helvetica Neue"/>
      <charset val="134"/>
    </font>
    <font>
      <b/>
      <sz val="16"/>
      <color theme="1"/>
      <name val="Helvetica Neue"/>
      <charset val="134"/>
    </font>
    <font>
      <sz val="11"/>
      <color theme="1"/>
      <name val="Arial"/>
      <charset val="134"/>
    </font>
    <font>
      <sz val="10"/>
      <color theme="1"/>
      <name val="Arial"/>
      <charset val="134"/>
    </font>
    <font>
      <sz val="11"/>
      <color theme="1"/>
      <name val="Calibri"/>
      <charset val="134"/>
    </font>
    <font>
      <sz val="11"/>
      <color rgb="FFFF0000"/>
      <name val="Arial"/>
      <charset val="134"/>
    </font>
    <font>
      <sz val="20"/>
      <color theme="1"/>
      <name val="Helvetica Neue"/>
      <charset val="134"/>
    </font>
    <font>
      <b/>
      <sz val="11"/>
      <color theme="1"/>
      <name val="Cambria"/>
      <charset val="134"/>
    </font>
    <font>
      <sz val="11"/>
      <color rgb="FF000000"/>
      <name val="Arial"/>
      <charset val="134"/>
    </font>
    <font>
      <b/>
      <u/>
      <sz val="11"/>
      <color theme="1"/>
      <name val="Cambria"/>
      <charset val="134"/>
    </font>
    <font>
      <b/>
      <sz val="12"/>
      <color theme="1"/>
      <name val="Cambria"/>
      <charset val="134"/>
    </font>
    <font>
      <sz val="12"/>
      <color rgb="FF020002"/>
      <name val="Calibri"/>
      <charset val="134"/>
    </font>
    <font>
      <sz val="12"/>
      <color theme="1"/>
      <name val="Times New Roman"/>
      <charset val="134"/>
    </font>
    <font>
      <sz val="11"/>
      <color theme="1"/>
      <name val="Times New Roman"/>
      <charset val="134"/>
    </font>
    <font>
      <b/>
      <sz val="22"/>
      <color theme="1"/>
      <name val="Times New Roman"/>
      <charset val="134"/>
    </font>
    <font>
      <b/>
      <sz val="10"/>
      <color theme="1"/>
      <name val="Times New Roman"/>
      <charset val="134"/>
    </font>
    <font>
      <b/>
      <sz val="11"/>
      <color theme="1"/>
      <name val="Times New Roman"/>
      <charset val="134"/>
    </font>
    <font>
      <sz val="10"/>
      <color theme="1"/>
      <name val="Times New Roman"/>
      <charset val="134"/>
    </font>
    <font>
      <sz val="10"/>
      <color rgb="FF000000"/>
      <name val="Arial"/>
      <charset val="134"/>
    </font>
    <font>
      <b/>
      <sz val="26"/>
      <color rgb="FF000000"/>
      <name val="Cambria"/>
      <charset val="134"/>
    </font>
    <font>
      <b/>
      <u/>
      <sz val="14"/>
      <color theme="1"/>
      <name val="Cambria"/>
      <charset val="134"/>
    </font>
    <font>
      <b/>
      <u/>
      <sz val="12"/>
      <color theme="1"/>
      <name val="Cambria"/>
      <charset val="134"/>
    </font>
    <font>
      <sz val="12"/>
      <color theme="1"/>
      <name val="Cambria"/>
      <charset val="134"/>
    </font>
    <font>
      <u/>
      <sz val="14"/>
      <color theme="1"/>
      <name val="Cambria"/>
      <charset val="134"/>
    </font>
    <font>
      <u/>
      <sz val="11"/>
      <color theme="1"/>
      <name val="Cambria"/>
      <charset val="134"/>
    </font>
    <font>
      <u/>
      <sz val="10"/>
      <color theme="1"/>
      <name val="Cambria"/>
      <charset val="134"/>
    </font>
    <font>
      <i/>
      <sz val="11"/>
      <color theme="1"/>
      <name val="Cambria"/>
      <charset val="134"/>
    </font>
    <font>
      <i/>
      <sz val="9"/>
      <color theme="1"/>
      <name val="Cambria"/>
      <charset val="134"/>
    </font>
    <font>
      <sz val="9"/>
      <color theme="1"/>
      <name val="Cambria"/>
      <charset val="134"/>
    </font>
    <font>
      <b/>
      <sz val="14"/>
      <color theme="1"/>
      <name val="Calibri"/>
      <charset val="134"/>
    </font>
    <font>
      <b/>
      <sz val="11"/>
      <color theme="1"/>
      <name val="Calibri"/>
      <charset val="134"/>
    </font>
    <font>
      <b/>
      <sz val="14"/>
      <color theme="1"/>
      <name val="Cambria"/>
      <charset val="134"/>
    </font>
    <font>
      <b/>
      <sz val="10"/>
      <name val="Arial"/>
      <charset val="134"/>
    </font>
    <font>
      <sz val="10"/>
      <name val="Arial"/>
      <charset val="134"/>
    </font>
    <font>
      <b/>
      <sz val="20"/>
      <color theme="1"/>
      <name val="Cambria"/>
      <charset val="134"/>
    </font>
    <font>
      <sz val="10"/>
      <color theme="1"/>
      <name val="Helvetica Neue"/>
      <charset val="134"/>
    </font>
    <font>
      <i/>
      <sz val="10"/>
      <color theme="1"/>
      <name val="Arial"/>
      <charset val="134"/>
    </font>
    <font>
      <b/>
      <sz val="10"/>
      <color rgb="FF000000"/>
      <name val="Arial"/>
      <charset val="134"/>
    </font>
    <font>
      <b/>
      <sz val="18"/>
      <color theme="1"/>
      <name val="Arial"/>
      <charset val="134"/>
    </font>
    <font>
      <b/>
      <sz val="18"/>
      <color theme="1"/>
      <name val="VNI-Vari"/>
      <charset val="134"/>
    </font>
    <font>
      <b/>
      <sz val="18"/>
      <color theme="1"/>
      <name val="Cambria"/>
      <charset val="134"/>
    </font>
    <font>
      <sz val="11"/>
      <color rgb="FF0000FF"/>
      <name val="Arial"/>
      <charset val="134"/>
    </font>
    <font>
      <u/>
      <sz val="11"/>
      <color theme="1"/>
      <name val="Calibri"/>
      <charset val="134"/>
    </font>
    <font>
      <sz val="28"/>
      <color theme="0"/>
      <name val="Calibri"/>
      <charset val="134"/>
    </font>
    <font>
      <b/>
      <sz val="30"/>
      <color theme="0"/>
      <name val="Calibri"/>
      <charset val="134"/>
    </font>
    <font>
      <b/>
      <i/>
      <sz val="14"/>
      <color rgb="FFFF0000"/>
      <name val="Calibri"/>
      <charset val="134"/>
    </font>
    <font>
      <b/>
      <sz val="12"/>
      <color theme="1"/>
      <name val="Calibri"/>
      <charset val="134"/>
    </font>
    <font>
      <sz val="11"/>
      <color theme="1"/>
      <name val="Calibri"/>
      <charset val="134"/>
      <scheme val="minor"/>
    </font>
  </fonts>
  <fills count="28">
    <fill>
      <patternFill patternType="none"/>
    </fill>
    <fill>
      <patternFill patternType="gray125"/>
    </fill>
    <fill>
      <patternFill patternType="solid">
        <fgColor rgb="FF33CCCC"/>
        <bgColor rgb="FF33CCCC"/>
      </patternFill>
    </fill>
    <fill>
      <patternFill patternType="solid">
        <fgColor rgb="FFCCFFFF"/>
        <bgColor rgb="FFCCFFFF"/>
      </patternFill>
    </fill>
    <fill>
      <patternFill patternType="solid">
        <fgColor rgb="FFFFFF99"/>
        <bgColor rgb="FFFFFF99"/>
      </patternFill>
    </fill>
    <fill>
      <patternFill patternType="solid">
        <fgColor rgb="FFD6E3BC"/>
        <bgColor rgb="FFD6E3BC"/>
      </patternFill>
    </fill>
    <fill>
      <patternFill patternType="solid">
        <fgColor rgb="FF92D050"/>
        <bgColor rgb="FF92D050"/>
      </patternFill>
    </fill>
    <fill>
      <patternFill patternType="solid">
        <fgColor rgb="FFBFBFBF"/>
        <bgColor rgb="FFBFBFBF"/>
      </patternFill>
    </fill>
    <fill>
      <patternFill patternType="solid">
        <fgColor theme="6" tint="0.3999450666829432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4506668294322"/>
        <bgColor rgb="FFD6E3BC"/>
      </patternFill>
    </fill>
    <fill>
      <patternFill patternType="solid">
        <fgColor theme="8" tint="0.59999389629810485"/>
        <bgColor rgb="FFB6DDE8"/>
      </patternFill>
    </fill>
    <fill>
      <patternFill patternType="solid">
        <fgColor theme="6" tint="0.59999389629810485"/>
        <bgColor rgb="FFD6E3BC"/>
      </patternFill>
    </fill>
    <fill>
      <patternFill patternType="solid">
        <fgColor rgb="FFD8D8D8"/>
        <bgColor rgb="FFD8D8D8"/>
      </patternFill>
    </fill>
    <fill>
      <patternFill patternType="solid">
        <fgColor rgb="FFFFC000"/>
        <bgColor rgb="FFFFC000"/>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theme="6" tint="0.39997558519241921"/>
        <bgColor indexed="64"/>
      </patternFill>
    </fill>
    <fill>
      <patternFill patternType="solid">
        <fgColor rgb="FF92D050"/>
        <bgColor indexed="64"/>
      </patternFill>
    </fill>
    <fill>
      <patternFill patternType="solid">
        <fgColor theme="9" tint="0.59999389629810485"/>
        <bgColor rgb="FFD6E3BC"/>
      </patternFill>
    </fill>
    <fill>
      <patternFill patternType="solid">
        <fgColor theme="8" tint="0.79995117038483843"/>
        <bgColor indexed="64"/>
      </patternFill>
    </fill>
    <fill>
      <patternFill patternType="solid">
        <fgColor theme="9" tint="0.59999389629810485"/>
        <bgColor indexed="64"/>
      </patternFill>
    </fill>
    <fill>
      <patternFill patternType="solid">
        <fgColor theme="0"/>
        <bgColor theme="0"/>
      </patternFill>
    </fill>
    <fill>
      <patternFill patternType="solid">
        <fgColor rgb="FFFDE9D9"/>
        <bgColor rgb="FFFDE9D9"/>
      </patternFill>
    </fill>
    <fill>
      <patternFill patternType="solid">
        <fgColor rgb="FFDAEEF3"/>
        <bgColor rgb="FFDAEEF3"/>
      </patternFill>
    </fill>
    <fill>
      <patternFill patternType="solid">
        <fgColor rgb="FFFABF8F"/>
        <bgColor rgb="FFFABF8F"/>
      </patternFill>
    </fill>
  </fills>
  <borders count="8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thin">
        <color rgb="FF1F497D"/>
      </left>
      <right style="thin">
        <color rgb="FF1F497D"/>
      </right>
      <top style="thin">
        <color rgb="FF1F497D"/>
      </top>
      <bottom style="thin">
        <color rgb="FF1F497D"/>
      </bottom>
      <diagonal/>
    </border>
    <border>
      <left style="thin">
        <color rgb="FF000000"/>
      </left>
      <right/>
      <top style="dotted">
        <color rgb="FF000000"/>
      </top>
      <bottom style="dotted">
        <color rgb="FF000000"/>
      </bottom>
      <diagonal/>
    </border>
    <border>
      <left style="thin">
        <color rgb="FF000000"/>
      </left>
      <right/>
      <top style="hair">
        <color rgb="FF000000"/>
      </top>
      <bottom style="hair">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style="medium">
        <color rgb="FF000000"/>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thin">
        <color rgb="FF000000"/>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diagonal/>
    </border>
    <border>
      <left style="thick">
        <color rgb="FF000000"/>
      </left>
      <right/>
      <top style="thick">
        <color rgb="FF000000"/>
      </top>
      <bottom style="hair">
        <color rgb="FF000000"/>
      </bottom>
      <diagonal/>
    </border>
    <border>
      <left/>
      <right/>
      <top style="thick">
        <color rgb="FF000000"/>
      </top>
      <bottom style="hair">
        <color rgb="FF000000"/>
      </bottom>
      <diagonal/>
    </border>
    <border>
      <left/>
      <right style="thick">
        <color rgb="FF000000"/>
      </right>
      <top style="thick">
        <color rgb="FF000000"/>
      </top>
      <bottom style="hair">
        <color rgb="FF000000"/>
      </bottom>
      <diagonal/>
    </border>
    <border>
      <left style="thick">
        <color rgb="FF000000"/>
      </left>
      <right/>
      <top style="hair">
        <color rgb="FF000000"/>
      </top>
      <bottom style="hair">
        <color rgb="FF000000"/>
      </bottom>
      <diagonal/>
    </border>
    <border>
      <left/>
      <right/>
      <top style="hair">
        <color rgb="FF000000"/>
      </top>
      <bottom style="hair">
        <color rgb="FF000000"/>
      </bottom>
      <diagonal/>
    </border>
    <border>
      <left/>
      <right style="thick">
        <color rgb="FF000000"/>
      </right>
      <top style="hair">
        <color rgb="FF000000"/>
      </top>
      <bottom style="hair">
        <color rgb="FF000000"/>
      </bottom>
      <diagonal/>
    </border>
    <border>
      <left style="thick">
        <color rgb="FF000000"/>
      </left>
      <right/>
      <top style="hair">
        <color rgb="FF000000"/>
      </top>
      <bottom style="medium">
        <color rgb="FF000000"/>
      </bottom>
      <diagonal/>
    </border>
    <border>
      <left/>
      <right/>
      <top style="hair">
        <color rgb="FF000000"/>
      </top>
      <bottom style="medium">
        <color rgb="FF000000"/>
      </bottom>
      <diagonal/>
    </border>
    <border>
      <left/>
      <right style="thick">
        <color rgb="FF000000"/>
      </right>
      <top style="hair">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medium">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medium">
        <color rgb="FF000000"/>
      </right>
      <top style="thin">
        <color rgb="FF000000"/>
      </top>
      <bottom/>
      <diagonal/>
    </border>
    <border>
      <left style="thin">
        <color rgb="FF000000"/>
      </left>
      <right style="medium">
        <color rgb="FF000000"/>
      </right>
      <top style="thin">
        <color rgb="FF000000"/>
      </top>
      <bottom style="hair">
        <color rgb="FF000000"/>
      </bottom>
      <diagonal/>
    </border>
    <border>
      <left style="medium">
        <color rgb="FF000000"/>
      </left>
      <right style="medium">
        <color rgb="FF000000"/>
      </right>
      <top/>
      <bottom/>
      <diagonal/>
    </border>
    <border>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medium">
        <color rgb="FF000000"/>
      </right>
      <top/>
      <bottom style="medium">
        <color rgb="FF000000"/>
      </bottom>
      <diagonal/>
    </border>
    <border>
      <left/>
      <right style="thin">
        <color rgb="FF000000"/>
      </right>
      <top style="hair">
        <color rgb="FF000000"/>
      </top>
      <bottom style="medium">
        <color rgb="FF000000"/>
      </bottom>
      <diagonal/>
    </border>
    <border>
      <left style="thin">
        <color rgb="FF000000"/>
      </left>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s>
  <cellStyleXfs count="2">
    <xf numFmtId="164" fontId="0" fillId="0" borderId="0"/>
    <xf numFmtId="165" fontId="66" fillId="0" borderId="0" applyFont="0" applyFill="0" applyBorder="0" applyAlignment="0" applyProtection="0">
      <alignment vertical="center"/>
    </xf>
  </cellStyleXfs>
  <cellXfs count="709">
    <xf numFmtId="164" fontId="0" fillId="0" borderId="0" xfId="0"/>
    <xf numFmtId="166" fontId="2" fillId="0" borderId="0" xfId="0" applyNumberFormat="1" applyFont="1" applyAlignment="1">
      <alignment horizontal="left" vertical="center"/>
    </xf>
    <xf numFmtId="164" fontId="2" fillId="0" borderId="0" xfId="0" applyFont="1" applyAlignment="1">
      <alignment horizontal="left" vertical="center" wrapText="1"/>
    </xf>
    <xf numFmtId="164" fontId="2" fillId="0" borderId="0" xfId="0" applyFont="1" applyAlignment="1">
      <alignment horizontal="left" vertical="center"/>
    </xf>
    <xf numFmtId="43" fontId="2" fillId="0" borderId="0" xfId="0" applyNumberFormat="1" applyFont="1" applyAlignment="1">
      <alignment horizontal="left" vertical="center"/>
    </xf>
    <xf numFmtId="43" fontId="3" fillId="0" borderId="5" xfId="0" applyNumberFormat="1" applyFont="1" applyBorder="1" applyAlignment="1">
      <alignment horizontal="center" vertical="center" wrapText="1"/>
    </xf>
    <xf numFmtId="164" fontId="3" fillId="0" borderId="5" xfId="0" applyFont="1" applyBorder="1" applyAlignment="1">
      <alignment horizontal="center" vertical="center"/>
    </xf>
    <xf numFmtId="164" fontId="3" fillId="0" borderId="5" xfId="0" applyFont="1" applyBorder="1" applyAlignment="1">
      <alignment vertical="center" wrapText="1"/>
    </xf>
    <xf numFmtId="164" fontId="3" fillId="0" borderId="5" xfId="0" applyFont="1" applyBorder="1" applyAlignment="1">
      <alignment horizontal="center" vertical="center" wrapText="1"/>
    </xf>
    <xf numFmtId="164" fontId="5" fillId="0" borderId="5" xfId="0" applyFont="1" applyBorder="1" applyAlignment="1">
      <alignment horizontal="center" vertical="center"/>
    </xf>
    <xf numFmtId="164" fontId="5" fillId="0" borderId="5" xfId="0" applyFont="1" applyBorder="1" applyAlignment="1">
      <alignment horizontal="left" vertical="center" wrapText="1"/>
    </xf>
    <xf numFmtId="41" fontId="5" fillId="0" borderId="5" xfId="0" applyNumberFormat="1" applyFont="1" applyBorder="1" applyAlignment="1">
      <alignment horizontal="left" vertical="center" wrapText="1"/>
    </xf>
    <xf numFmtId="166" fontId="5" fillId="0" borderId="5" xfId="0" applyNumberFormat="1" applyFont="1" applyBorder="1" applyAlignment="1">
      <alignment horizontal="right" vertical="center"/>
    </xf>
    <xf numFmtId="164" fontId="5" fillId="0" borderId="5" xfId="0" applyFont="1" applyBorder="1" applyAlignment="1">
      <alignment horizontal="center" vertical="center" wrapText="1"/>
    </xf>
    <xf numFmtId="164" fontId="5" fillId="0" borderId="5" xfId="0" applyFont="1" applyBorder="1" applyAlignment="1">
      <alignment vertical="center" wrapText="1"/>
    </xf>
    <xf numFmtId="167" fontId="2" fillId="0" borderId="0" xfId="0" applyNumberFormat="1" applyFont="1" applyAlignment="1">
      <alignment horizontal="left" vertical="center" shrinkToFit="1"/>
    </xf>
    <xf numFmtId="168" fontId="2" fillId="0" borderId="0" xfId="0" applyNumberFormat="1" applyFont="1" applyAlignment="1">
      <alignment horizontal="left" vertical="center" shrinkToFit="1"/>
    </xf>
    <xf numFmtId="168" fontId="3" fillId="0" borderId="5" xfId="0" applyNumberFormat="1" applyFont="1" applyBorder="1" applyAlignment="1">
      <alignment horizontal="center" vertical="center" shrinkToFit="1"/>
    </xf>
    <xf numFmtId="167" fontId="3" fillId="0" borderId="5" xfId="0" applyNumberFormat="1" applyFont="1" applyBorder="1" applyAlignment="1">
      <alignment horizontal="right" vertical="center" shrinkToFit="1"/>
    </xf>
    <xf numFmtId="168" fontId="3" fillId="0" borderId="5" xfId="0" applyNumberFormat="1" applyFont="1" applyBorder="1" applyAlignment="1">
      <alignment horizontal="right" vertical="center" shrinkToFit="1"/>
    </xf>
    <xf numFmtId="167" fontId="5" fillId="0" borderId="5" xfId="0" applyNumberFormat="1" applyFont="1" applyBorder="1" applyAlignment="1">
      <alignment horizontal="center" vertical="center" shrinkToFit="1"/>
    </xf>
    <xf numFmtId="168" fontId="5" fillId="0" borderId="5" xfId="0" applyNumberFormat="1" applyFont="1" applyBorder="1" applyAlignment="1">
      <alignment vertical="center" shrinkToFit="1"/>
    </xf>
    <xf numFmtId="168" fontId="5" fillId="0" borderId="5" xfId="0" applyNumberFormat="1" applyFont="1" applyBorder="1" applyAlignment="1">
      <alignment horizontal="right" vertical="center" shrinkToFit="1"/>
    </xf>
    <xf numFmtId="168" fontId="3" fillId="0" borderId="5" xfId="0" applyNumberFormat="1" applyFont="1" applyBorder="1" applyAlignment="1">
      <alignment vertical="center" shrinkToFit="1"/>
    </xf>
    <xf numFmtId="167" fontId="5" fillId="0" borderId="5" xfId="0" applyNumberFormat="1" applyFont="1" applyBorder="1" applyAlignment="1">
      <alignment horizontal="right" vertical="center" shrinkToFit="1"/>
    </xf>
    <xf numFmtId="167" fontId="5" fillId="0" borderId="5" xfId="0" applyNumberFormat="1" applyFont="1" applyBorder="1" applyAlignment="1">
      <alignment vertical="center" shrinkToFit="1"/>
    </xf>
    <xf numFmtId="164" fontId="5" fillId="0" borderId="0" xfId="0" applyFont="1" applyAlignment="1">
      <alignment vertical="center"/>
    </xf>
    <xf numFmtId="168" fontId="2" fillId="0" borderId="0" xfId="0" applyNumberFormat="1" applyFont="1" applyAlignment="1">
      <alignment horizontal="left" vertical="center"/>
    </xf>
    <xf numFmtId="168" fontId="2" fillId="0" borderId="0" xfId="0" applyNumberFormat="1" applyFont="1" applyAlignment="1">
      <alignment vertical="center" shrinkToFit="1"/>
    </xf>
    <xf numFmtId="168" fontId="2" fillId="0" borderId="0" xfId="0" applyNumberFormat="1" applyFont="1" applyAlignment="1">
      <alignment vertical="center"/>
    </xf>
    <xf numFmtId="168" fontId="2" fillId="0" borderId="0" xfId="0" applyNumberFormat="1" applyFont="1" applyAlignment="1">
      <alignment horizontal="right" vertical="center" shrinkToFit="1"/>
    </xf>
    <xf numFmtId="168" fontId="2" fillId="0" borderId="0" xfId="0" applyNumberFormat="1" applyFont="1" applyAlignment="1">
      <alignment horizontal="right" vertical="center" wrapText="1"/>
    </xf>
    <xf numFmtId="168" fontId="3" fillId="0" borderId="2" xfId="0" applyNumberFormat="1" applyFont="1" applyBorder="1" applyAlignment="1">
      <alignment horizontal="right" vertical="center" shrinkToFit="1"/>
    </xf>
    <xf numFmtId="169" fontId="3" fillId="0" borderId="5" xfId="0" applyNumberFormat="1" applyFont="1" applyBorder="1" applyAlignment="1">
      <alignment horizontal="center" vertical="center" wrapText="1"/>
    </xf>
    <xf numFmtId="164" fontId="6" fillId="0" borderId="0" xfId="0" applyFont="1" applyAlignment="1">
      <alignment vertical="center"/>
    </xf>
    <xf numFmtId="41" fontId="5" fillId="0" borderId="5" xfId="0" applyNumberFormat="1" applyFont="1" applyBorder="1" applyAlignment="1">
      <alignment horizontal="center" vertical="center" wrapText="1"/>
    </xf>
    <xf numFmtId="164" fontId="5" fillId="0" borderId="0" xfId="0" applyFont="1" applyBorder="1" applyAlignment="1">
      <alignment vertical="center"/>
    </xf>
    <xf numFmtId="166" fontId="7" fillId="0" borderId="5" xfId="0" applyNumberFormat="1" applyFont="1" applyBorder="1" applyAlignment="1">
      <alignment horizontal="right" vertical="center"/>
    </xf>
    <xf numFmtId="164" fontId="7" fillId="0" borderId="5" xfId="0" applyFont="1" applyBorder="1" applyAlignment="1">
      <alignment horizontal="left" vertical="center" wrapText="1"/>
    </xf>
    <xf numFmtId="164" fontId="7" fillId="0" borderId="5" xfId="0" applyFont="1" applyBorder="1" applyAlignment="1">
      <alignment vertical="center" wrapText="1"/>
    </xf>
    <xf numFmtId="164" fontId="7" fillId="0" borderId="5" xfId="0" applyFont="1" applyBorder="1" applyAlignment="1">
      <alignment horizontal="center" vertical="center"/>
    </xf>
    <xf numFmtId="167" fontId="7" fillId="0" borderId="5" xfId="0" applyNumberFormat="1" applyFont="1" applyBorder="1" applyAlignment="1">
      <alignment vertical="center" shrinkToFit="1"/>
    </xf>
    <xf numFmtId="168" fontId="7" fillId="0" borderId="5" xfId="0" applyNumberFormat="1" applyFont="1" applyBorder="1" applyAlignment="1">
      <alignment vertical="center" shrinkToFit="1"/>
    </xf>
    <xf numFmtId="167" fontId="3" fillId="0" borderId="5" xfId="0" applyNumberFormat="1" applyFont="1" applyBorder="1" applyAlignment="1">
      <alignment horizontal="center" vertical="center" shrinkToFit="1"/>
    </xf>
    <xf numFmtId="164" fontId="7" fillId="0" borderId="0" xfId="0" applyFont="1" applyBorder="1" applyAlignment="1">
      <alignment vertical="center"/>
    </xf>
    <xf numFmtId="164" fontId="8" fillId="0" borderId="5" xfId="0" applyFont="1" applyBorder="1" applyAlignment="1">
      <alignment horizontal="center" vertical="center" wrapText="1"/>
    </xf>
    <xf numFmtId="41" fontId="5" fillId="0" borderId="0" xfId="0" applyNumberFormat="1" applyFont="1" applyBorder="1" applyAlignment="1">
      <alignment horizontal="center" vertical="center" wrapText="1"/>
    </xf>
    <xf numFmtId="164" fontId="6" fillId="0" borderId="5" xfId="0" applyFont="1" applyBorder="1" applyAlignment="1">
      <alignment horizontal="left" vertical="center" wrapText="1"/>
    </xf>
    <xf numFmtId="164" fontId="6" fillId="0" borderId="5" xfId="0" applyFont="1" applyBorder="1" applyAlignment="1">
      <alignment horizontal="center" vertical="center" wrapText="1"/>
    </xf>
    <xf numFmtId="164" fontId="3" fillId="0" borderId="5" xfId="0" applyFont="1" applyBorder="1" applyAlignment="1">
      <alignment vertical="center"/>
    </xf>
    <xf numFmtId="167" fontId="7" fillId="0" borderId="5" xfId="0" applyNumberFormat="1" applyFont="1" applyBorder="1" applyAlignment="1">
      <alignment horizontal="center" vertical="center" shrinkToFit="1"/>
    </xf>
    <xf numFmtId="164" fontId="7" fillId="0" borderId="5" xfId="0" applyFont="1" applyBorder="1" applyAlignment="1">
      <alignment horizontal="center" vertical="center" wrapText="1"/>
    </xf>
    <xf numFmtId="41" fontId="5" fillId="0" borderId="0" xfId="0" applyNumberFormat="1" applyFont="1" applyAlignment="1">
      <alignment horizontal="center" vertical="center" wrapText="1"/>
    </xf>
    <xf numFmtId="164" fontId="5" fillId="0" borderId="5" xfId="0" applyFont="1" applyBorder="1" applyAlignment="1">
      <alignment horizontal="left" vertical="center"/>
    </xf>
    <xf numFmtId="164" fontId="5" fillId="0" borderId="0" xfId="0" applyFont="1" applyAlignment="1">
      <alignment vertical="center" wrapText="1"/>
    </xf>
    <xf numFmtId="167" fontId="5" fillId="0" borderId="0" xfId="0" applyNumberFormat="1" applyFont="1" applyAlignment="1">
      <alignment horizontal="right" vertical="center" shrinkToFit="1"/>
    </xf>
    <xf numFmtId="168" fontId="5" fillId="0" borderId="0" xfId="0" applyNumberFormat="1" applyFont="1" applyAlignment="1">
      <alignment vertical="center" shrinkToFit="1"/>
    </xf>
    <xf numFmtId="41" fontId="5" fillId="0" borderId="0" xfId="0" applyNumberFormat="1" applyFont="1" applyAlignment="1">
      <alignment horizontal="left" vertical="center" wrapText="1"/>
    </xf>
    <xf numFmtId="164" fontId="2" fillId="0" borderId="0" xfId="0" applyFont="1" applyAlignment="1">
      <alignment vertical="center"/>
    </xf>
    <xf numFmtId="164" fontId="5" fillId="0" borderId="2" xfId="0" applyFont="1" applyBorder="1" applyAlignment="1">
      <alignment horizontal="left" vertical="center" wrapText="1"/>
    </xf>
    <xf numFmtId="164" fontId="5" fillId="0" borderId="2" xfId="0" applyFont="1" applyBorder="1" applyAlignment="1">
      <alignment horizontal="center" vertical="center"/>
    </xf>
    <xf numFmtId="164" fontId="5" fillId="0" borderId="2" xfId="0" applyFont="1" applyBorder="1" applyAlignment="1">
      <alignment vertical="center" wrapText="1"/>
    </xf>
    <xf numFmtId="164" fontId="9" fillId="0" borderId="5" xfId="0" applyFont="1" applyBorder="1" applyAlignment="1">
      <alignment horizontal="right" vertical="center" wrapText="1"/>
    </xf>
    <xf numFmtId="164" fontId="9" fillId="0" borderId="5" xfId="0" applyFont="1" applyBorder="1" applyAlignment="1">
      <alignment vertical="center" wrapText="1"/>
    </xf>
    <xf numFmtId="168" fontId="9" fillId="0" borderId="5" xfId="0" applyNumberFormat="1" applyFont="1" applyBorder="1" applyAlignment="1">
      <alignment vertical="center" wrapText="1"/>
    </xf>
    <xf numFmtId="164" fontId="9" fillId="0" borderId="1" xfId="0" applyFont="1" applyBorder="1" applyAlignment="1">
      <alignment horizontal="center" vertical="center" wrapText="1"/>
    </xf>
    <xf numFmtId="164" fontId="9" fillId="0" borderId="4" xfId="0" applyFont="1" applyBorder="1" applyAlignment="1">
      <alignment horizontal="center" vertical="center" wrapText="1"/>
    </xf>
    <xf numFmtId="164" fontId="6" fillId="0" borderId="0" xfId="0" applyFont="1" applyAlignment="1">
      <alignment horizontal="center" vertical="center"/>
    </xf>
    <xf numFmtId="164" fontId="6" fillId="0" borderId="0" xfId="0" applyFont="1" applyAlignment="1">
      <alignment vertical="center" wrapText="1"/>
    </xf>
    <xf numFmtId="167" fontId="10" fillId="0" borderId="0" xfId="0" applyNumberFormat="1" applyFont="1" applyAlignment="1">
      <alignment vertical="center" shrinkToFit="1"/>
    </xf>
    <xf numFmtId="168" fontId="6" fillId="0" borderId="0" xfId="0" applyNumberFormat="1" applyFont="1" applyAlignment="1">
      <alignment vertical="center" shrinkToFit="1"/>
    </xf>
    <xf numFmtId="41" fontId="6" fillId="0" borderId="0" xfId="0" applyNumberFormat="1" applyFont="1" applyAlignment="1">
      <alignment horizontal="center" vertical="center" wrapText="1"/>
    </xf>
    <xf numFmtId="164" fontId="11" fillId="0" borderId="0" xfId="0" applyFont="1" applyBorder="1" applyAlignment="1">
      <alignment vertical="center"/>
    </xf>
    <xf numFmtId="164" fontId="12" fillId="0" borderId="0" xfId="0" applyFont="1" applyBorder="1" applyAlignment="1">
      <alignment horizontal="left" vertical="center"/>
    </xf>
    <xf numFmtId="164" fontId="12" fillId="0" borderId="0" xfId="0" applyFont="1" applyBorder="1" applyAlignment="1">
      <alignment horizontal="center" vertical="center"/>
    </xf>
    <xf numFmtId="49" fontId="13" fillId="0" borderId="0" xfId="0" applyNumberFormat="1" applyFont="1" applyAlignment="1">
      <alignment vertical="center"/>
    </xf>
    <xf numFmtId="164" fontId="11" fillId="0" borderId="0" xfId="0" applyFont="1" applyBorder="1" applyAlignment="1">
      <alignment vertical="center" wrapText="1"/>
    </xf>
    <xf numFmtId="3" fontId="14" fillId="0" borderId="0" xfId="0" applyNumberFormat="1" applyFont="1"/>
    <xf numFmtId="164" fontId="15" fillId="0" borderId="0" xfId="0" applyFont="1" applyBorder="1" applyAlignment="1">
      <alignment horizontal="left" vertical="center"/>
    </xf>
    <xf numFmtId="164" fontId="16" fillId="0" borderId="0" xfId="0" applyFont="1" applyBorder="1" applyAlignment="1">
      <alignment vertical="center"/>
    </xf>
    <xf numFmtId="164" fontId="18" fillId="0" borderId="8" xfId="0" applyFont="1" applyBorder="1" applyAlignment="1">
      <alignment vertical="center"/>
    </xf>
    <xf numFmtId="3" fontId="19" fillId="0" borderId="0" xfId="0" applyNumberFormat="1" applyFont="1" applyBorder="1"/>
    <xf numFmtId="167" fontId="20" fillId="0" borderId="0" xfId="0" applyNumberFormat="1" applyFont="1" applyBorder="1" applyAlignment="1">
      <alignment vertical="center"/>
    </xf>
    <xf numFmtId="167" fontId="20" fillId="0" borderId="0" xfId="0" applyNumberFormat="1" applyFont="1" applyBorder="1" applyAlignment="1">
      <alignment horizontal="center" vertical="center"/>
    </xf>
    <xf numFmtId="3" fontId="19" fillId="0" borderId="0" xfId="0" applyNumberFormat="1" applyFont="1"/>
    <xf numFmtId="3" fontId="11" fillId="3" borderId="10" xfId="0" applyNumberFormat="1" applyFont="1" applyFill="1" applyBorder="1" applyAlignment="1">
      <alignment horizontal="center" vertical="center"/>
    </xf>
    <xf numFmtId="3" fontId="21" fillId="0" borderId="0" xfId="0" applyNumberFormat="1" applyFont="1" applyAlignment="1">
      <alignment vertical="center"/>
    </xf>
    <xf numFmtId="3" fontId="11" fillId="4" borderId="10" xfId="0" applyNumberFormat="1" applyFont="1" applyFill="1" applyBorder="1" applyAlignment="1">
      <alignment horizontal="center" vertical="center"/>
    </xf>
    <xf numFmtId="3" fontId="12" fillId="0" borderId="10" xfId="0" applyNumberFormat="1" applyFont="1" applyBorder="1" applyAlignment="1">
      <alignment horizontal="center" vertical="center"/>
    </xf>
    <xf numFmtId="3" fontId="12" fillId="0" borderId="10" xfId="0" applyNumberFormat="1" applyFont="1" applyBorder="1" applyAlignment="1">
      <alignment horizontal="center" vertical="center" wrapText="1"/>
    </xf>
    <xf numFmtId="3" fontId="12" fillId="0" borderId="10" xfId="0" applyNumberFormat="1" applyFont="1" applyBorder="1" applyAlignment="1">
      <alignment horizontal="left" vertical="center" wrapText="1"/>
    </xf>
    <xf numFmtId="3" fontId="21" fillId="0" borderId="0" xfId="0" applyNumberFormat="1" applyFont="1"/>
    <xf numFmtId="164" fontId="22" fillId="0" borderId="10" xfId="0" applyFont="1" applyBorder="1"/>
    <xf numFmtId="164" fontId="23" fillId="0" borderId="10" xfId="0" applyFont="1" applyBorder="1"/>
    <xf numFmtId="164" fontId="12" fillId="0" borderId="10" xfId="0" applyFont="1" applyBorder="1" applyAlignment="1">
      <alignment horizontal="center" vertical="center" wrapText="1"/>
    </xf>
    <xf numFmtId="3" fontId="24" fillId="0" borderId="10" xfId="0" applyNumberFormat="1" applyFont="1" applyBorder="1" applyAlignment="1">
      <alignment horizontal="center" vertical="center" wrapText="1"/>
    </xf>
    <xf numFmtId="3" fontId="19" fillId="0" borderId="0" xfId="0" applyNumberFormat="1" applyFont="1" applyAlignment="1">
      <alignment horizontal="center"/>
    </xf>
    <xf numFmtId="164" fontId="21" fillId="0" borderId="0" xfId="0" applyFont="1" applyAlignment="1">
      <alignment vertical="center"/>
    </xf>
    <xf numFmtId="3" fontId="25" fillId="0" borderId="0" xfId="0" applyNumberFormat="1" applyFont="1"/>
    <xf numFmtId="166" fontId="26" fillId="0" borderId="0" xfId="0" applyNumberFormat="1" applyFont="1" applyAlignment="1">
      <alignment horizontal="left" vertical="center"/>
    </xf>
    <xf numFmtId="164" fontId="26" fillId="0" borderId="0" xfId="0" applyFont="1" applyAlignment="1">
      <alignment horizontal="left" vertical="center" wrapText="1"/>
    </xf>
    <xf numFmtId="164" fontId="26" fillId="0" borderId="0" xfId="0" applyFont="1" applyAlignment="1">
      <alignment horizontal="left" vertical="center"/>
    </xf>
    <xf numFmtId="43" fontId="26" fillId="0" borderId="0" xfId="0" applyNumberFormat="1" applyFont="1" applyAlignment="1">
      <alignment horizontal="left" vertical="center"/>
    </xf>
    <xf numFmtId="164" fontId="3" fillId="0" borderId="5" xfId="0" applyFont="1" applyBorder="1" applyAlignment="1">
      <alignment horizontal="left" vertical="center" wrapText="1"/>
    </xf>
    <xf numFmtId="170" fontId="3" fillId="0" borderId="5" xfId="0" applyNumberFormat="1" applyFont="1" applyBorder="1" applyAlignment="1">
      <alignment horizontal="center" vertical="center"/>
    </xf>
    <xf numFmtId="43" fontId="3" fillId="0" borderId="5" xfId="0" applyNumberFormat="1" applyFont="1" applyBorder="1" applyAlignment="1">
      <alignment vertical="center"/>
    </xf>
    <xf numFmtId="43" fontId="5" fillId="0" borderId="5" xfId="0" applyNumberFormat="1" applyFont="1" applyBorder="1" applyAlignment="1">
      <alignment horizontal="center" vertical="center"/>
    </xf>
    <xf numFmtId="164" fontId="5" fillId="0" borderId="5" xfId="0" applyFont="1" applyBorder="1" applyAlignment="1">
      <alignment horizontal="left" vertical="top" wrapText="1"/>
    </xf>
    <xf numFmtId="167" fontId="5" fillId="0" borderId="5" xfId="0" applyNumberFormat="1" applyFont="1" applyBorder="1" applyAlignment="1">
      <alignment horizontal="left" vertical="center" wrapText="1"/>
    </xf>
    <xf numFmtId="43" fontId="3" fillId="0" borderId="5" xfId="0" applyNumberFormat="1" applyFont="1" applyBorder="1" applyAlignment="1">
      <alignment vertical="center" shrinkToFit="1"/>
    </xf>
    <xf numFmtId="43" fontId="3" fillId="0" borderId="5" xfId="0" applyNumberFormat="1" applyFont="1" applyBorder="1" applyAlignment="1">
      <alignment horizontal="right" vertical="center" shrinkToFit="1"/>
    </xf>
    <xf numFmtId="166" fontId="5" fillId="0" borderId="5" xfId="0" applyNumberFormat="1" applyFont="1" applyBorder="1" applyAlignment="1">
      <alignment horizontal="center" vertical="center"/>
    </xf>
    <xf numFmtId="43" fontId="5" fillId="0" borderId="5" xfId="0" applyNumberFormat="1" applyFont="1" applyBorder="1" applyAlignment="1">
      <alignment vertical="center" shrinkToFit="1"/>
    </xf>
    <xf numFmtId="43" fontId="5" fillId="0" borderId="5" xfId="0" applyNumberFormat="1" applyFont="1" applyBorder="1" applyAlignment="1">
      <alignment horizontal="right" vertical="center" shrinkToFit="1"/>
    </xf>
    <xf numFmtId="43" fontId="3" fillId="0" borderId="5" xfId="0" applyNumberFormat="1" applyFont="1" applyBorder="1" applyAlignment="1">
      <alignment horizontal="center" vertical="center"/>
    </xf>
    <xf numFmtId="43" fontId="5" fillId="0" borderId="5" xfId="0" applyNumberFormat="1" applyFont="1" applyBorder="1" applyAlignment="1">
      <alignment horizontal="center" vertical="center" wrapText="1"/>
    </xf>
    <xf numFmtId="167" fontId="26" fillId="0" borderId="0" xfId="0" applyNumberFormat="1" applyFont="1" applyAlignment="1">
      <alignment horizontal="left" vertical="center" shrinkToFit="1"/>
    </xf>
    <xf numFmtId="168" fontId="26" fillId="0" borderId="0" xfId="0" applyNumberFormat="1" applyFont="1" applyAlignment="1">
      <alignment horizontal="left" vertical="center" shrinkToFit="1"/>
    </xf>
    <xf numFmtId="171" fontId="3" fillId="0" borderId="5" xfId="0" applyNumberFormat="1" applyFont="1" applyBorder="1" applyAlignment="1">
      <alignment horizontal="right" vertical="center" shrinkToFit="1"/>
    </xf>
    <xf numFmtId="172" fontId="5" fillId="0" borderId="0" xfId="0" applyNumberFormat="1" applyFont="1" applyAlignment="1">
      <alignment vertical="center"/>
    </xf>
    <xf numFmtId="168" fontId="26" fillId="0" borderId="0" xfId="0" applyNumberFormat="1" applyFont="1" applyAlignment="1">
      <alignment horizontal="left" vertical="center"/>
    </xf>
    <xf numFmtId="172" fontId="3" fillId="0" borderId="0" xfId="0" applyNumberFormat="1" applyFont="1" applyAlignment="1">
      <alignment vertical="center"/>
    </xf>
    <xf numFmtId="164" fontId="3" fillId="0" borderId="0" xfId="0" applyFont="1" applyAlignment="1">
      <alignment vertical="center"/>
    </xf>
    <xf numFmtId="168" fontId="26" fillId="0" borderId="0" xfId="0" applyNumberFormat="1" applyFont="1" applyAlignment="1">
      <alignment vertical="center"/>
    </xf>
    <xf numFmtId="43" fontId="5" fillId="0" borderId="0" xfId="0" applyNumberFormat="1" applyFont="1" applyAlignment="1">
      <alignment vertical="center"/>
    </xf>
    <xf numFmtId="168" fontId="3" fillId="0" borderId="5" xfId="0" applyNumberFormat="1" applyFont="1" applyBorder="1" applyAlignment="1">
      <alignment vertical="center" wrapText="1"/>
    </xf>
    <xf numFmtId="168" fontId="5" fillId="0" borderId="5" xfId="0" applyNumberFormat="1" applyFont="1" applyBorder="1" applyAlignment="1">
      <alignment vertical="center" wrapText="1"/>
    </xf>
    <xf numFmtId="3" fontId="27" fillId="0" borderId="11" xfId="0" applyNumberFormat="1" applyFont="1" applyBorder="1" applyAlignment="1">
      <alignment vertical="center" wrapText="1"/>
    </xf>
    <xf numFmtId="172" fontId="6" fillId="0" borderId="0" xfId="0" applyNumberFormat="1" applyFont="1" applyAlignment="1">
      <alignment vertical="center"/>
    </xf>
    <xf numFmtId="166" fontId="5" fillId="0" borderId="0" xfId="0" applyNumberFormat="1" applyFont="1" applyAlignment="1">
      <alignment vertical="center"/>
    </xf>
    <xf numFmtId="167" fontId="5" fillId="0" borderId="0" xfId="0" applyNumberFormat="1" applyFont="1" applyAlignment="1">
      <alignment vertical="center" shrinkToFit="1"/>
    </xf>
    <xf numFmtId="168" fontId="22" fillId="0" borderId="12" xfId="0" applyNumberFormat="1" applyFont="1" applyBorder="1" applyAlignment="1">
      <alignment horizontal="center" vertical="center"/>
    </xf>
    <xf numFmtId="168" fontId="22" fillId="0" borderId="0" xfId="0" applyNumberFormat="1" applyFont="1" applyAlignment="1">
      <alignment horizontal="center" vertical="center"/>
    </xf>
    <xf numFmtId="168" fontId="5" fillId="0" borderId="0" xfId="0" applyNumberFormat="1" applyFont="1" applyAlignment="1">
      <alignment vertical="center"/>
    </xf>
    <xf numFmtId="43" fontId="3" fillId="0" borderId="16" xfId="0" applyNumberFormat="1" applyFont="1" applyBorder="1" applyAlignment="1">
      <alignment horizontal="center" vertical="center" wrapText="1"/>
    </xf>
    <xf numFmtId="164" fontId="3" fillId="0" borderId="16" xfId="0" applyFont="1" applyBorder="1" applyAlignment="1">
      <alignment horizontal="center" vertical="center"/>
    </xf>
    <xf numFmtId="164" fontId="3" fillId="0" borderId="16" xfId="0" applyFont="1" applyBorder="1" applyAlignment="1">
      <alignment horizontal="left" vertical="center" wrapText="1"/>
    </xf>
    <xf numFmtId="170" fontId="3" fillId="0" borderId="16" xfId="0" applyNumberFormat="1" applyFont="1" applyBorder="1" applyAlignment="1">
      <alignment horizontal="center" vertical="center"/>
    </xf>
    <xf numFmtId="164" fontId="3" fillId="0" borderId="16" xfId="0" applyFont="1" applyBorder="1" applyAlignment="1">
      <alignment vertical="center"/>
    </xf>
    <xf numFmtId="43" fontId="3" fillId="0" borderId="16" xfId="0" applyNumberFormat="1" applyFont="1" applyBorder="1" applyAlignment="1">
      <alignment vertical="center"/>
    </xf>
    <xf numFmtId="43" fontId="5" fillId="0" borderId="16" xfId="0" applyNumberFormat="1" applyFont="1" applyBorder="1" applyAlignment="1">
      <alignment horizontal="center" vertical="center"/>
    </xf>
    <xf numFmtId="43" fontId="5" fillId="0" borderId="16" xfId="0" applyNumberFormat="1" applyFont="1" applyBorder="1" applyAlignment="1">
      <alignment horizontal="left" vertical="center" wrapText="1"/>
    </xf>
    <xf numFmtId="43" fontId="5" fillId="0" borderId="16" xfId="0" applyNumberFormat="1" applyFont="1" applyBorder="1" applyAlignment="1">
      <alignment horizontal="left" vertical="center"/>
    </xf>
    <xf numFmtId="43" fontId="5" fillId="0" borderId="16" xfId="0" applyNumberFormat="1" applyFont="1" applyBorder="1" applyAlignment="1">
      <alignment vertical="center"/>
    </xf>
    <xf numFmtId="164" fontId="5" fillId="0" borderId="16" xfId="0" applyFont="1" applyBorder="1" applyAlignment="1">
      <alignment horizontal="center" vertical="center"/>
    </xf>
    <xf numFmtId="164" fontId="5" fillId="0" borderId="16" xfId="0" applyFont="1" applyBorder="1" applyAlignment="1">
      <alignment horizontal="left" vertical="center" wrapText="1"/>
    </xf>
    <xf numFmtId="164" fontId="5" fillId="0" borderId="16" xfId="0" applyFont="1" applyBorder="1" applyAlignment="1">
      <alignment horizontal="left" vertical="center"/>
    </xf>
    <xf numFmtId="167" fontId="5" fillId="0" borderId="16" xfId="0" applyNumberFormat="1" applyFont="1" applyBorder="1" applyAlignment="1">
      <alignment horizontal="left" vertical="center" wrapText="1"/>
    </xf>
    <xf numFmtId="164" fontId="5" fillId="0" borderId="16" xfId="0" applyFont="1" applyBorder="1" applyAlignment="1">
      <alignment vertical="center" wrapText="1"/>
    </xf>
    <xf numFmtId="164" fontId="3" fillId="0" borderId="16" xfId="0" applyFont="1" applyBorder="1" applyAlignment="1">
      <alignment vertical="center" wrapText="1"/>
    </xf>
    <xf numFmtId="43" fontId="3" fillId="0" borderId="16" xfId="0" applyNumberFormat="1" applyFont="1" applyBorder="1" applyAlignment="1">
      <alignment vertical="center" shrinkToFit="1"/>
    </xf>
    <xf numFmtId="43" fontId="3" fillId="0" borderId="16" xfId="0" applyNumberFormat="1" applyFont="1" applyBorder="1" applyAlignment="1">
      <alignment horizontal="right" vertical="center" shrinkToFit="1"/>
    </xf>
    <xf numFmtId="43" fontId="3" fillId="5" borderId="16" xfId="0" applyNumberFormat="1" applyFont="1" applyFill="1" applyBorder="1" applyAlignment="1">
      <alignment horizontal="center" vertical="center"/>
    </xf>
    <xf numFmtId="43" fontId="3" fillId="0" borderId="16" xfId="0" applyNumberFormat="1" applyFont="1" applyBorder="1" applyAlignment="1">
      <alignment vertical="center" wrapText="1"/>
    </xf>
    <xf numFmtId="43" fontId="3" fillId="0" borderId="16" xfId="0" applyNumberFormat="1" applyFont="1" applyBorder="1" applyAlignment="1">
      <alignment horizontal="center" vertical="center"/>
    </xf>
    <xf numFmtId="43" fontId="5" fillId="0" borderId="16" xfId="0" applyNumberFormat="1" applyFont="1" applyBorder="1" applyAlignment="1">
      <alignment vertical="center" wrapText="1"/>
    </xf>
    <xf numFmtId="43" fontId="5" fillId="0" borderId="16" xfId="0" applyNumberFormat="1" applyFont="1" applyBorder="1" applyAlignment="1">
      <alignment vertical="center" shrinkToFit="1"/>
    </xf>
    <xf numFmtId="43" fontId="5" fillId="0" borderId="16" xfId="0" applyNumberFormat="1" applyFont="1" applyBorder="1" applyAlignment="1">
      <alignment horizontal="right" vertical="center" shrinkToFit="1"/>
    </xf>
    <xf numFmtId="43" fontId="5" fillId="0" borderId="16" xfId="0" applyNumberFormat="1" applyFont="1" applyBorder="1" applyAlignment="1">
      <alignment horizontal="center" vertical="center" wrapText="1"/>
    </xf>
    <xf numFmtId="43" fontId="3" fillId="0" borderId="16" xfId="0" applyNumberFormat="1" applyFont="1" applyBorder="1" applyAlignment="1">
      <alignment horizontal="left" vertical="center" wrapText="1"/>
    </xf>
    <xf numFmtId="43" fontId="5" fillId="0" borderId="16" xfId="0" applyNumberFormat="1" applyFont="1" applyBorder="1" applyAlignment="1">
      <alignment vertical="top" wrapText="1"/>
    </xf>
    <xf numFmtId="43" fontId="3" fillId="0" borderId="18" xfId="0" applyNumberFormat="1" applyFont="1" applyBorder="1" applyAlignment="1">
      <alignment horizontal="center" vertical="center" wrapText="1"/>
    </xf>
    <xf numFmtId="168" fontId="3" fillId="0" borderId="16" xfId="0" applyNumberFormat="1" applyFont="1" applyBorder="1" applyAlignment="1">
      <alignment horizontal="center" vertical="center" shrinkToFit="1"/>
    </xf>
    <xf numFmtId="167" fontId="5" fillId="0" borderId="16" xfId="0" applyNumberFormat="1" applyFont="1" applyBorder="1" applyAlignment="1">
      <alignment horizontal="right" vertical="center" shrinkToFit="1"/>
    </xf>
    <xf numFmtId="168" fontId="3" fillId="0" borderId="16" xfId="0" applyNumberFormat="1" applyFont="1" applyBorder="1" applyAlignment="1">
      <alignment vertical="center" shrinkToFit="1"/>
    </xf>
    <xf numFmtId="168" fontId="3" fillId="0" borderId="16" xfId="0" applyNumberFormat="1" applyFont="1" applyBorder="1" applyAlignment="1">
      <alignment horizontal="right" vertical="center" shrinkToFit="1"/>
    </xf>
    <xf numFmtId="171" fontId="3" fillId="0" borderId="16" xfId="0" applyNumberFormat="1" applyFont="1" applyBorder="1" applyAlignment="1">
      <alignment horizontal="right" vertical="center" shrinkToFit="1"/>
    </xf>
    <xf numFmtId="172" fontId="5" fillId="0" borderId="16" xfId="0" applyNumberFormat="1" applyFont="1" applyBorder="1" applyAlignment="1">
      <alignment horizontal="right" vertical="center" shrinkToFit="1"/>
    </xf>
    <xf numFmtId="172" fontId="5" fillId="0" borderId="16" xfId="0" applyNumberFormat="1" applyFont="1" applyBorder="1" applyAlignment="1">
      <alignment horizontal="center" vertical="center"/>
    </xf>
    <xf numFmtId="172" fontId="5" fillId="0" borderId="16" xfId="0" applyNumberFormat="1" applyFont="1" applyBorder="1" applyAlignment="1">
      <alignment horizontal="left" vertical="center" wrapText="1"/>
    </xf>
    <xf numFmtId="172" fontId="5" fillId="0" borderId="16" xfId="0" applyNumberFormat="1" applyFont="1" applyBorder="1" applyAlignment="1">
      <alignment horizontal="left" vertical="center"/>
    </xf>
    <xf numFmtId="168" fontId="5" fillId="0" borderId="16" xfId="0" applyNumberFormat="1" applyFont="1" applyBorder="1" applyAlignment="1">
      <alignment horizontal="right" vertical="center" shrinkToFit="1"/>
    </xf>
    <xf numFmtId="168" fontId="5" fillId="0" borderId="16" xfId="0" applyNumberFormat="1" applyFont="1" applyBorder="1" applyAlignment="1">
      <alignment vertical="center" shrinkToFit="1"/>
    </xf>
    <xf numFmtId="167" fontId="3" fillId="0" borderId="16" xfId="0" applyNumberFormat="1" applyFont="1" applyBorder="1" applyAlignment="1">
      <alignment horizontal="right" vertical="center" shrinkToFit="1"/>
    </xf>
    <xf numFmtId="172" fontId="3" fillId="0" borderId="16" xfId="0" applyNumberFormat="1" applyFont="1" applyBorder="1" applyAlignment="1">
      <alignment vertical="center" shrinkToFit="1"/>
    </xf>
    <xf numFmtId="172" fontId="5" fillId="0" borderId="16" xfId="0" applyNumberFormat="1" applyFont="1" applyBorder="1" applyAlignment="1">
      <alignment vertical="center" shrinkToFit="1"/>
    </xf>
    <xf numFmtId="43" fontId="28" fillId="0" borderId="0" xfId="0" applyNumberFormat="1" applyFont="1" applyBorder="1" applyAlignment="1">
      <alignment vertical="center"/>
    </xf>
    <xf numFmtId="172" fontId="29" fillId="0" borderId="0" xfId="0" applyNumberFormat="1" applyFont="1" applyAlignment="1">
      <alignment vertical="center"/>
    </xf>
    <xf numFmtId="168" fontId="3" fillId="0" borderId="16" xfId="0" applyNumberFormat="1" applyFont="1" applyBorder="1" applyAlignment="1">
      <alignment vertical="center" wrapText="1"/>
    </xf>
    <xf numFmtId="168" fontId="5" fillId="0" borderId="16" xfId="0" applyNumberFormat="1" applyFont="1" applyBorder="1" applyAlignment="1">
      <alignment vertical="center" wrapText="1"/>
    </xf>
    <xf numFmtId="43" fontId="3" fillId="0" borderId="0" xfId="0" applyNumberFormat="1" applyFont="1" applyAlignment="1">
      <alignment vertical="center"/>
    </xf>
    <xf numFmtId="166" fontId="5" fillId="0" borderId="16" xfId="0" applyNumberFormat="1" applyFont="1" applyBorder="1" applyAlignment="1">
      <alignment horizontal="center" vertical="center"/>
    </xf>
    <xf numFmtId="164" fontId="5" fillId="0" borderId="16" xfId="0" applyFont="1" applyBorder="1" applyAlignment="1">
      <alignment horizontal="center" vertical="center" wrapText="1"/>
    </xf>
    <xf numFmtId="164" fontId="30" fillId="0" borderId="0" xfId="0" applyFont="1"/>
    <xf numFmtId="1" fontId="31" fillId="0" borderId="16" xfId="0" applyNumberFormat="1" applyFont="1" applyBorder="1" applyAlignment="1">
      <alignment horizontal="center" vertical="center"/>
    </xf>
    <xf numFmtId="166" fontId="5" fillId="0" borderId="19" xfId="0" applyNumberFormat="1" applyFont="1" applyBorder="1" applyAlignment="1">
      <alignment horizontal="center" vertical="center"/>
    </xf>
    <xf numFmtId="164" fontId="5" fillId="0" borderId="19" xfId="0" applyFont="1" applyBorder="1" applyAlignment="1">
      <alignment vertical="center" wrapText="1"/>
    </xf>
    <xf numFmtId="164" fontId="5" fillId="0" borderId="19" xfId="0" applyFont="1" applyBorder="1" applyAlignment="1">
      <alignment horizontal="center" vertical="center" wrapText="1"/>
    </xf>
    <xf numFmtId="1" fontId="31" fillId="0" borderId="19" xfId="0" applyNumberFormat="1" applyFont="1" applyBorder="1" applyAlignment="1">
      <alignment horizontal="center" vertical="center"/>
    </xf>
    <xf numFmtId="43" fontId="5" fillId="0" borderId="19" xfId="0" applyNumberFormat="1" applyFont="1" applyBorder="1" applyAlignment="1">
      <alignment horizontal="center" vertical="center"/>
    </xf>
    <xf numFmtId="1" fontId="32" fillId="0" borderId="16" xfId="0" applyNumberFormat="1" applyFont="1" applyBorder="1" applyAlignment="1">
      <alignment horizontal="center" vertical="center"/>
    </xf>
    <xf numFmtId="1" fontId="32" fillId="0" borderId="19" xfId="0" applyNumberFormat="1" applyFont="1" applyBorder="1" applyAlignment="1">
      <alignment horizontal="center" vertical="center"/>
    </xf>
    <xf numFmtId="168" fontId="5" fillId="0" borderId="19" xfId="0" applyNumberFormat="1" applyFont="1" applyBorder="1" applyAlignment="1">
      <alignment vertical="center" shrinkToFit="1"/>
    </xf>
    <xf numFmtId="3" fontId="31" fillId="0" borderId="16" xfId="0" applyNumberFormat="1" applyFont="1" applyBorder="1" applyAlignment="1">
      <alignment vertical="center" wrapText="1"/>
    </xf>
    <xf numFmtId="172" fontId="22" fillId="0" borderId="16" xfId="0" applyNumberFormat="1" applyFont="1" applyBorder="1" applyAlignment="1">
      <alignment horizontal="center" vertical="center"/>
    </xf>
    <xf numFmtId="168" fontId="5" fillId="0" borderId="19" xfId="0" applyNumberFormat="1" applyFont="1" applyBorder="1" applyAlignment="1">
      <alignment vertical="center" wrapText="1"/>
    </xf>
    <xf numFmtId="164" fontId="34" fillId="0" borderId="0" xfId="0" applyFont="1" applyAlignment="1">
      <alignment horizontal="center" vertical="center"/>
    </xf>
    <xf numFmtId="164" fontId="34" fillId="0" borderId="0" xfId="0" applyFont="1" applyAlignment="1">
      <alignment horizontal="center" vertical="center" wrapText="1"/>
    </xf>
    <xf numFmtId="43" fontId="34" fillId="0" borderId="0" xfId="0" applyNumberFormat="1" applyFont="1" applyAlignment="1">
      <alignment horizontal="center" vertical="center"/>
    </xf>
    <xf numFmtId="166" fontId="35" fillId="0" borderId="0" xfId="0" applyNumberFormat="1" applyFont="1" applyAlignment="1">
      <alignment horizontal="left" vertical="center"/>
    </xf>
    <xf numFmtId="164" fontId="35" fillId="0" borderId="0" xfId="0" applyFont="1" applyAlignment="1">
      <alignment horizontal="left" vertical="center" wrapText="1"/>
    </xf>
    <xf numFmtId="164" fontId="35" fillId="0" borderId="0" xfId="0" applyFont="1" applyAlignment="1">
      <alignment horizontal="center" vertical="center"/>
    </xf>
    <xf numFmtId="43" fontId="35" fillId="0" borderId="0" xfId="0" applyNumberFormat="1" applyFont="1" applyAlignment="1">
      <alignment horizontal="left" vertical="center"/>
    </xf>
    <xf numFmtId="166" fontId="32" fillId="0" borderId="0" xfId="0" applyNumberFormat="1" applyFont="1" applyAlignment="1">
      <alignment horizontal="left" vertical="center"/>
    </xf>
    <xf numFmtId="164" fontId="32" fillId="0" borderId="0" xfId="0" applyFont="1" applyAlignment="1">
      <alignment horizontal="left" vertical="center" wrapText="1"/>
    </xf>
    <xf numFmtId="164" fontId="32" fillId="0" borderId="0" xfId="0" applyFont="1" applyAlignment="1">
      <alignment horizontal="center" vertical="center"/>
    </xf>
    <xf numFmtId="43" fontId="32" fillId="0" borderId="0" xfId="0" applyNumberFormat="1" applyFont="1" applyAlignment="1">
      <alignment horizontal="left" vertical="center"/>
    </xf>
    <xf numFmtId="43" fontId="34" fillId="0" borderId="16" xfId="0" applyNumberFormat="1" applyFont="1" applyBorder="1" applyAlignment="1">
      <alignment horizontal="center" vertical="center" wrapText="1"/>
    </xf>
    <xf numFmtId="164" fontId="34" fillId="0" borderId="16" xfId="0" applyFont="1" applyBorder="1" applyAlignment="1">
      <alignment horizontal="center" vertical="center"/>
    </xf>
    <xf numFmtId="164" fontId="34" fillId="0" borderId="16" xfId="0" applyFont="1" applyBorder="1" applyAlignment="1">
      <alignment horizontal="left" vertical="center" wrapText="1"/>
    </xf>
    <xf numFmtId="170" fontId="34" fillId="0" borderId="16" xfId="0" applyNumberFormat="1" applyFont="1" applyBorder="1" applyAlignment="1">
      <alignment horizontal="center" vertical="center"/>
    </xf>
    <xf numFmtId="164" fontId="34" fillId="0" borderId="16" xfId="0" applyFont="1" applyBorder="1" applyAlignment="1">
      <alignment vertical="center" wrapText="1"/>
    </xf>
    <xf numFmtId="43" fontId="34" fillId="0" borderId="16" xfId="0" applyNumberFormat="1" applyFont="1" applyBorder="1" applyAlignment="1">
      <alignment vertical="center"/>
    </xf>
    <xf numFmtId="43" fontId="5" fillId="0" borderId="16" xfId="0" applyNumberFormat="1" applyFont="1" applyBorder="1" applyAlignment="1">
      <alignment horizontal="left" vertical="top" wrapText="1"/>
    </xf>
    <xf numFmtId="43" fontId="5" fillId="0" borderId="16" xfId="0" applyNumberFormat="1" applyFont="1" applyBorder="1" applyAlignment="1">
      <alignment horizontal="center" vertical="center" shrinkToFit="1"/>
    </xf>
    <xf numFmtId="166" fontId="36" fillId="0" borderId="16" xfId="0" applyNumberFormat="1" applyFont="1" applyBorder="1" applyAlignment="1">
      <alignment horizontal="center" vertical="center"/>
    </xf>
    <xf numFmtId="164" fontId="36" fillId="0" borderId="16" xfId="0" applyFont="1" applyBorder="1" applyAlignment="1">
      <alignment vertical="center" wrapText="1"/>
    </xf>
    <xf numFmtId="164" fontId="36" fillId="0" borderId="16" xfId="0" applyFont="1" applyBorder="1" applyAlignment="1">
      <alignment horizontal="center" vertical="center" wrapText="1"/>
    </xf>
    <xf numFmtId="43" fontId="36" fillId="0" borderId="16" xfId="0" applyNumberFormat="1" applyFont="1" applyBorder="1" applyAlignment="1">
      <alignment vertical="center" shrinkToFit="1"/>
    </xf>
    <xf numFmtId="43" fontId="36" fillId="0" borderId="16" xfId="0" applyNumberFormat="1" applyFont="1" applyBorder="1" applyAlignment="1">
      <alignment horizontal="right" vertical="center" shrinkToFit="1"/>
    </xf>
    <xf numFmtId="164" fontId="34" fillId="0" borderId="16" xfId="0" applyFont="1" applyBorder="1" applyAlignment="1">
      <alignment horizontal="center" vertical="center" wrapText="1"/>
    </xf>
    <xf numFmtId="43" fontId="34" fillId="0" borderId="16" xfId="0" applyNumberFormat="1" applyFont="1" applyBorder="1" applyAlignment="1">
      <alignment vertical="center" shrinkToFit="1"/>
    </xf>
    <xf numFmtId="43" fontId="34" fillId="0" borderId="16" xfId="0" applyNumberFormat="1" applyFont="1" applyBorder="1" applyAlignment="1">
      <alignment horizontal="right" vertical="center" shrinkToFit="1"/>
    </xf>
    <xf numFmtId="167" fontId="34" fillId="0" borderId="0" xfId="0" applyNumberFormat="1" applyFont="1" applyAlignment="1">
      <alignment horizontal="center" vertical="center" shrinkToFit="1"/>
    </xf>
    <xf numFmtId="168" fontId="34" fillId="0" borderId="0" xfId="0" applyNumberFormat="1" applyFont="1" applyAlignment="1">
      <alignment horizontal="center" vertical="center" shrinkToFit="1"/>
    </xf>
    <xf numFmtId="167" fontId="35" fillId="0" borderId="0" xfId="0" applyNumberFormat="1" applyFont="1" applyAlignment="1">
      <alignment horizontal="left" vertical="center" shrinkToFit="1"/>
    </xf>
    <xf numFmtId="168" fontId="35" fillId="0" borderId="0" xfId="0" applyNumberFormat="1" applyFont="1" applyAlignment="1">
      <alignment horizontal="left" vertical="center" shrinkToFit="1"/>
    </xf>
    <xf numFmtId="167" fontId="32" fillId="0" borderId="0" xfId="0" applyNumberFormat="1" applyFont="1" applyAlignment="1">
      <alignment horizontal="left" vertical="center" shrinkToFit="1"/>
    </xf>
    <xf numFmtId="168" fontId="32" fillId="0" borderId="0" xfId="0" applyNumberFormat="1" applyFont="1" applyAlignment="1">
      <alignment horizontal="left" vertical="center" shrinkToFit="1"/>
    </xf>
    <xf numFmtId="43" fontId="34" fillId="0" borderId="18" xfId="0" applyNumberFormat="1" applyFont="1" applyBorder="1" applyAlignment="1">
      <alignment horizontal="center" vertical="center" wrapText="1"/>
    </xf>
    <xf numFmtId="168" fontId="34" fillId="0" borderId="16" xfId="0" applyNumberFormat="1" applyFont="1" applyBorder="1" applyAlignment="1">
      <alignment horizontal="center" vertical="center" shrinkToFit="1"/>
    </xf>
    <xf numFmtId="167" fontId="36" fillId="0" borderId="16" xfId="0" applyNumberFormat="1" applyFont="1" applyBorder="1" applyAlignment="1">
      <alignment horizontal="right" vertical="center" shrinkToFit="1"/>
    </xf>
    <xf numFmtId="168" fontId="34" fillId="0" borderId="16" xfId="0" applyNumberFormat="1" applyFont="1" applyBorder="1" applyAlignment="1">
      <alignment vertical="center" shrinkToFit="1"/>
    </xf>
    <xf numFmtId="168" fontId="34" fillId="0" borderId="16" xfId="0" applyNumberFormat="1" applyFont="1" applyBorder="1" applyAlignment="1">
      <alignment horizontal="right" vertical="center" shrinkToFit="1"/>
    </xf>
    <xf numFmtId="171" fontId="34" fillId="0" borderId="16" xfId="0" applyNumberFormat="1" applyFont="1" applyBorder="1" applyAlignment="1">
      <alignment horizontal="right" vertical="center" shrinkToFit="1"/>
    </xf>
    <xf numFmtId="168" fontId="36" fillId="0" borderId="16" xfId="0" applyNumberFormat="1" applyFont="1" applyBorder="1" applyAlignment="1">
      <alignment vertical="center" shrinkToFit="1"/>
    </xf>
    <xf numFmtId="167" fontId="34" fillId="0" borderId="16" xfId="0" applyNumberFormat="1" applyFont="1" applyBorder="1" applyAlignment="1">
      <alignment horizontal="right" vertical="center" shrinkToFit="1"/>
    </xf>
    <xf numFmtId="168" fontId="34" fillId="0" borderId="0" xfId="0" applyNumberFormat="1" applyFont="1" applyAlignment="1">
      <alignment horizontal="center" vertical="center"/>
    </xf>
    <xf numFmtId="172" fontId="36" fillId="0" borderId="0" xfId="0" applyNumberFormat="1" applyFont="1" applyAlignment="1">
      <alignment vertical="center"/>
    </xf>
    <xf numFmtId="164" fontId="36" fillId="0" borderId="0" xfId="0" applyFont="1" applyAlignment="1">
      <alignment vertical="center"/>
    </xf>
    <xf numFmtId="168" fontId="35" fillId="0" borderId="0" xfId="0" applyNumberFormat="1" applyFont="1" applyAlignment="1">
      <alignment horizontal="left" vertical="center"/>
    </xf>
    <xf numFmtId="172" fontId="34" fillId="0" borderId="0" xfId="0" applyNumberFormat="1" applyFont="1" applyAlignment="1">
      <alignment vertical="center"/>
    </xf>
    <xf numFmtId="164" fontId="34" fillId="0" borderId="0" xfId="0" applyFont="1" applyAlignment="1">
      <alignment vertical="center"/>
    </xf>
    <xf numFmtId="168" fontId="35" fillId="0" borderId="0" xfId="0" applyNumberFormat="1" applyFont="1" applyAlignment="1">
      <alignment vertical="center"/>
    </xf>
    <xf numFmtId="168" fontId="32" fillId="0" borderId="0" xfId="0" applyNumberFormat="1" applyFont="1" applyAlignment="1">
      <alignment horizontal="right" vertical="center" wrapText="1"/>
    </xf>
    <xf numFmtId="168" fontId="34" fillId="0" borderId="16" xfId="0" applyNumberFormat="1" applyFont="1" applyBorder="1" applyAlignment="1">
      <alignment vertical="center" wrapText="1"/>
    </xf>
    <xf numFmtId="168" fontId="36" fillId="0" borderId="16" xfId="0" applyNumberFormat="1" applyFont="1" applyBorder="1" applyAlignment="1">
      <alignment vertical="center" wrapText="1"/>
    </xf>
    <xf numFmtId="164" fontId="5" fillId="0" borderId="19" xfId="0" applyFont="1" applyBorder="1" applyAlignment="1">
      <alignment horizontal="center" vertical="center"/>
    </xf>
    <xf numFmtId="43" fontId="5" fillId="0" borderId="19" xfId="0" applyNumberFormat="1" applyFont="1" applyBorder="1" applyAlignment="1">
      <alignment vertical="center" wrapText="1"/>
    </xf>
    <xf numFmtId="43" fontId="5" fillId="0" borderId="19" xfId="0" applyNumberFormat="1" applyFont="1" applyBorder="1" applyAlignment="1">
      <alignment horizontal="center" vertical="center" wrapText="1"/>
    </xf>
    <xf numFmtId="43" fontId="5" fillId="0" borderId="19" xfId="0" applyNumberFormat="1" applyFont="1" applyBorder="1" applyAlignment="1">
      <alignment vertical="center" shrinkToFit="1"/>
    </xf>
    <xf numFmtId="43" fontId="5" fillId="0" borderId="19" xfId="0" applyNumberFormat="1" applyFont="1" applyBorder="1" applyAlignment="1">
      <alignment horizontal="right" vertical="center" shrinkToFit="1"/>
    </xf>
    <xf numFmtId="166" fontId="36" fillId="0" borderId="0" xfId="0" applyNumberFormat="1" applyFont="1" applyAlignment="1">
      <alignment vertical="center"/>
    </xf>
    <xf numFmtId="164" fontId="36" fillId="0" borderId="0" xfId="0" applyFont="1" applyAlignment="1">
      <alignment vertical="center" wrapText="1"/>
    </xf>
    <xf numFmtId="164" fontId="36" fillId="0" borderId="0" xfId="0" applyFont="1" applyAlignment="1">
      <alignment horizontal="center" vertical="center"/>
    </xf>
    <xf numFmtId="43" fontId="36" fillId="0" borderId="0" xfId="0" applyNumberFormat="1" applyFont="1" applyAlignment="1">
      <alignment vertical="center"/>
    </xf>
    <xf numFmtId="172" fontId="5" fillId="0" borderId="19" xfId="0" applyNumberFormat="1" applyFont="1" applyBorder="1" applyAlignment="1">
      <alignment vertical="center" shrinkToFit="1"/>
    </xf>
    <xf numFmtId="167" fontId="36" fillId="0" borderId="0" xfId="0" applyNumberFormat="1" applyFont="1" applyAlignment="1">
      <alignment vertical="center" shrinkToFit="1"/>
    </xf>
    <xf numFmtId="168" fontId="36" fillId="0" borderId="0" xfId="0" applyNumberFormat="1" applyFont="1" applyAlignment="1">
      <alignment vertical="center" shrinkToFit="1"/>
    </xf>
    <xf numFmtId="168" fontId="36" fillId="0" borderId="0" xfId="0" applyNumberFormat="1" applyFont="1" applyAlignment="1">
      <alignment vertical="center"/>
    </xf>
    <xf numFmtId="168" fontId="3" fillId="0" borderId="0" xfId="0" applyNumberFormat="1" applyFont="1" applyAlignment="1">
      <alignment horizontal="center" vertical="center" shrinkToFit="1"/>
    </xf>
    <xf numFmtId="168" fontId="3" fillId="0" borderId="0" xfId="0" applyNumberFormat="1" applyFont="1" applyAlignment="1">
      <alignment horizontal="center" vertical="center"/>
    </xf>
    <xf numFmtId="172" fontId="13" fillId="0" borderId="16" xfId="0" applyNumberFormat="1" applyFont="1" applyBorder="1" applyAlignment="1">
      <alignment horizontal="center" vertical="center" wrapText="1"/>
    </xf>
    <xf numFmtId="164" fontId="3" fillId="0" borderId="16" xfId="0" applyFont="1" applyBorder="1" applyAlignment="1">
      <alignment horizontal="center" vertical="center" wrapText="1"/>
    </xf>
    <xf numFmtId="43" fontId="34" fillId="0" borderId="16" xfId="0" applyNumberFormat="1" applyFont="1" applyBorder="1" applyAlignment="1">
      <alignment horizontal="center" vertical="center"/>
    </xf>
    <xf numFmtId="172" fontId="34" fillId="0" borderId="16" xfId="0" applyNumberFormat="1" applyFont="1" applyBorder="1" applyAlignment="1">
      <alignment vertical="center" shrinkToFit="1"/>
    </xf>
    <xf numFmtId="43" fontId="28" fillId="0" borderId="0" xfId="0" applyNumberFormat="1" applyFont="1" applyAlignment="1">
      <alignment vertical="center"/>
    </xf>
    <xf numFmtId="166" fontId="36" fillId="0" borderId="19" xfId="0" applyNumberFormat="1" applyFont="1" applyBorder="1" applyAlignment="1">
      <alignment vertical="center"/>
    </xf>
    <xf numFmtId="164" fontId="36" fillId="0" borderId="19" xfId="0" applyFont="1" applyBorder="1" applyAlignment="1">
      <alignment vertical="center" wrapText="1"/>
    </xf>
    <xf numFmtId="164" fontId="36" fillId="0" borderId="19" xfId="0" applyFont="1" applyBorder="1" applyAlignment="1">
      <alignment horizontal="center" vertical="center"/>
    </xf>
    <xf numFmtId="43" fontId="36" fillId="0" borderId="19" xfId="0" applyNumberFormat="1" applyFont="1" applyBorder="1" applyAlignment="1">
      <alignment vertical="center"/>
    </xf>
    <xf numFmtId="167" fontId="36" fillId="0" borderId="19" xfId="0" applyNumberFormat="1" applyFont="1" applyBorder="1" applyAlignment="1">
      <alignment vertical="center" shrinkToFit="1"/>
    </xf>
    <xf numFmtId="168" fontId="36" fillId="0" borderId="19" xfId="0" applyNumberFormat="1" applyFont="1" applyBorder="1" applyAlignment="1">
      <alignment vertical="center" shrinkToFit="1"/>
    </xf>
    <xf numFmtId="168" fontId="36" fillId="0" borderId="19" xfId="0" applyNumberFormat="1" applyFont="1" applyBorder="1" applyAlignment="1">
      <alignment vertical="center"/>
    </xf>
    <xf numFmtId="164" fontId="26" fillId="0" borderId="0" xfId="0" applyFont="1" applyAlignment="1">
      <alignment vertical="center"/>
    </xf>
    <xf numFmtId="164" fontId="37" fillId="0" borderId="0" xfId="0" applyFont="1"/>
    <xf numFmtId="164" fontId="26" fillId="6" borderId="20" xfId="0" applyFont="1" applyFill="1" applyBorder="1" applyAlignment="1">
      <alignment horizontal="center" vertical="center" wrapText="1"/>
    </xf>
    <xf numFmtId="164" fontId="26" fillId="0" borderId="21" xfId="0" applyFont="1" applyBorder="1" applyAlignment="1">
      <alignment horizontal="left" vertical="center" wrapText="1"/>
    </xf>
    <xf numFmtId="173" fontId="26" fillId="0" borderId="21" xfId="0" applyNumberFormat="1" applyFont="1" applyBorder="1" applyAlignment="1">
      <alignment horizontal="center" vertical="center" wrapText="1"/>
    </xf>
    <xf numFmtId="172" fontId="26" fillId="0" borderId="21" xfId="0" applyNumberFormat="1" applyFont="1" applyBorder="1" applyAlignment="1">
      <alignment horizontal="center" vertical="center" wrapText="1"/>
    </xf>
    <xf numFmtId="164" fontId="39" fillId="0" borderId="22" xfId="0" applyFont="1" applyBorder="1" applyAlignment="1">
      <alignment horizontal="center" vertical="top"/>
    </xf>
    <xf numFmtId="164" fontId="39" fillId="0" borderId="16" xfId="0" applyFont="1" applyBorder="1" applyAlignment="1">
      <alignment horizontal="left" vertical="top" wrapText="1"/>
    </xf>
    <xf numFmtId="43" fontId="39" fillId="0" borderId="16" xfId="0" applyNumberFormat="1" applyFont="1" applyBorder="1" applyAlignment="1">
      <alignment horizontal="right" vertical="top"/>
    </xf>
    <xf numFmtId="164" fontId="39" fillId="0" borderId="16" xfId="0" applyFont="1" applyBorder="1" applyAlignment="1">
      <alignment horizontal="center" vertical="top"/>
    </xf>
    <xf numFmtId="172" fontId="39" fillId="0" borderId="16" xfId="0" applyNumberFormat="1" applyFont="1" applyBorder="1" applyAlignment="1">
      <alignment horizontal="right" vertical="top"/>
    </xf>
    <xf numFmtId="172" fontId="39" fillId="0" borderId="16" xfId="0" applyNumberFormat="1" applyFont="1" applyBorder="1" applyAlignment="1">
      <alignment vertical="top"/>
    </xf>
    <xf numFmtId="164" fontId="40" fillId="0" borderId="22" xfId="0" applyFont="1" applyBorder="1" applyAlignment="1">
      <alignment horizontal="center" vertical="center"/>
    </xf>
    <xf numFmtId="164" fontId="40" fillId="0" borderId="16" xfId="0" applyFont="1" applyBorder="1" applyAlignment="1">
      <alignment horizontal="left" vertical="center" wrapText="1"/>
    </xf>
    <xf numFmtId="164" fontId="40" fillId="0" borderId="16" xfId="0" applyFont="1" applyBorder="1" applyAlignment="1">
      <alignment horizontal="center" vertical="center" wrapText="1"/>
    </xf>
    <xf numFmtId="43" fontId="40" fillId="0" borderId="16" xfId="0" applyNumberFormat="1" applyFont="1" applyBorder="1" applyAlignment="1">
      <alignment horizontal="right" vertical="center"/>
    </xf>
    <xf numFmtId="164" fontId="40" fillId="0" borderId="16" xfId="0" applyFont="1" applyBorder="1" applyAlignment="1">
      <alignment horizontal="center" vertical="center"/>
    </xf>
    <xf numFmtId="172" fontId="40" fillId="0" borderId="16" xfId="0" applyNumberFormat="1" applyFont="1" applyBorder="1" applyAlignment="1">
      <alignment horizontal="right" vertical="center"/>
    </xf>
    <xf numFmtId="172" fontId="40" fillId="0" borderId="16" xfId="0" applyNumberFormat="1" applyFont="1" applyBorder="1" applyAlignment="1">
      <alignment vertical="center"/>
    </xf>
    <xf numFmtId="164" fontId="2" fillId="0" borderId="22" xfId="0" applyFont="1" applyBorder="1" applyAlignment="1">
      <alignment horizontal="center" vertical="top"/>
    </xf>
    <xf numFmtId="164" fontId="2" fillId="0" borderId="16" xfId="0" applyFont="1" applyBorder="1" applyAlignment="1">
      <alignment horizontal="left" vertical="top" wrapText="1"/>
    </xf>
    <xf numFmtId="164" fontId="2" fillId="0" borderId="16" xfId="0" applyFont="1" applyBorder="1" applyAlignment="1">
      <alignment horizontal="center" vertical="top" wrapText="1"/>
    </xf>
    <xf numFmtId="43" fontId="2" fillId="0" borderId="16" xfId="0" applyNumberFormat="1" applyFont="1" applyBorder="1" applyAlignment="1">
      <alignment horizontal="right" vertical="top"/>
    </xf>
    <xf numFmtId="164" fontId="2" fillId="0" borderId="16" xfId="0" applyFont="1" applyBorder="1" applyAlignment="1">
      <alignment horizontal="center" vertical="top"/>
    </xf>
    <xf numFmtId="172" fontId="2" fillId="0" borderId="16" xfId="0" applyNumberFormat="1" applyFont="1" applyBorder="1" applyAlignment="1">
      <alignment horizontal="right" vertical="top"/>
    </xf>
    <xf numFmtId="172" fontId="2" fillId="0" borderId="16" xfId="0" applyNumberFormat="1" applyFont="1" applyBorder="1" applyAlignment="1">
      <alignment vertical="top"/>
    </xf>
    <xf numFmtId="164" fontId="41" fillId="0" borderId="16" xfId="0" applyFont="1" applyBorder="1" applyAlignment="1">
      <alignment horizontal="center" vertical="center" wrapText="1"/>
    </xf>
    <xf numFmtId="43" fontId="41" fillId="0" borderId="16" xfId="0" applyNumberFormat="1" applyFont="1" applyBorder="1" applyAlignment="1">
      <alignment horizontal="right" vertical="center"/>
    </xf>
    <xf numFmtId="164" fontId="41" fillId="0" borderId="16" xfId="0" applyFont="1" applyBorder="1" applyAlignment="1">
      <alignment horizontal="center" vertical="center"/>
    </xf>
    <xf numFmtId="172" fontId="41" fillId="0" borderId="16" xfId="0" applyNumberFormat="1" applyFont="1" applyBorder="1" applyAlignment="1">
      <alignment horizontal="right" vertical="center"/>
    </xf>
    <xf numFmtId="172" fontId="41" fillId="0" borderId="16" xfId="0" applyNumberFormat="1" applyFont="1" applyBorder="1" applyAlignment="1">
      <alignment vertical="center"/>
    </xf>
    <xf numFmtId="164" fontId="29" fillId="0" borderId="16" xfId="0" applyFont="1" applyBorder="1" applyAlignment="1">
      <alignment horizontal="center" vertical="center" wrapText="1"/>
    </xf>
    <xf numFmtId="43" fontId="29" fillId="0" borderId="16" xfId="0" applyNumberFormat="1" applyFont="1" applyBorder="1" applyAlignment="1">
      <alignment horizontal="right" vertical="center"/>
    </xf>
    <xf numFmtId="164" fontId="29" fillId="0" borderId="16" xfId="0" applyFont="1" applyBorder="1" applyAlignment="1">
      <alignment horizontal="center" vertical="center"/>
    </xf>
    <xf numFmtId="172" fontId="29" fillId="0" borderId="16" xfId="0" applyNumberFormat="1" applyFont="1" applyBorder="1" applyAlignment="1">
      <alignment horizontal="right" vertical="center"/>
    </xf>
    <xf numFmtId="172" fontId="29" fillId="0" borderId="16" xfId="0" applyNumberFormat="1" applyFont="1" applyBorder="1" applyAlignment="1">
      <alignment vertical="center"/>
    </xf>
    <xf numFmtId="164" fontId="2" fillId="0" borderId="16" xfId="0" applyFont="1" applyBorder="1" applyAlignment="1">
      <alignment horizontal="left" wrapText="1"/>
    </xf>
    <xf numFmtId="172" fontId="42" fillId="0" borderId="16" xfId="0" applyNumberFormat="1" applyFont="1" applyBorder="1" applyAlignment="1">
      <alignment horizontal="right" vertical="top" wrapText="1"/>
    </xf>
    <xf numFmtId="43" fontId="42" fillId="0" borderId="16" xfId="0" applyNumberFormat="1" applyFont="1" applyBorder="1" applyAlignment="1">
      <alignment horizontal="right" vertical="top" wrapText="1"/>
    </xf>
    <xf numFmtId="164" fontId="37" fillId="7" borderId="0" xfId="0" applyFont="1" applyFill="1" applyBorder="1"/>
    <xf numFmtId="164" fontId="5" fillId="0" borderId="22" xfId="0" applyFont="1" applyBorder="1" applyAlignment="1">
      <alignment horizontal="center" vertical="center"/>
    </xf>
    <xf numFmtId="43" fontId="5" fillId="0" borderId="16" xfId="0" applyNumberFormat="1" applyFont="1" applyBorder="1" applyAlignment="1">
      <alignment horizontal="right" vertical="center"/>
    </xf>
    <xf numFmtId="172" fontId="5" fillId="0" borderId="16" xfId="0" applyNumberFormat="1" applyFont="1" applyBorder="1" applyAlignment="1">
      <alignment horizontal="right" vertical="center"/>
    </xf>
    <xf numFmtId="172" fontId="5" fillId="0" borderId="16" xfId="0" applyNumberFormat="1" applyFont="1" applyBorder="1" applyAlignment="1">
      <alignment vertical="center"/>
    </xf>
    <xf numFmtId="164" fontId="43" fillId="0" borderId="16" xfId="0" applyFont="1" applyBorder="1" applyAlignment="1">
      <alignment horizontal="left" vertical="center" wrapText="1"/>
    </xf>
    <xf numFmtId="164" fontId="44" fillId="0" borderId="16" xfId="0" applyFont="1" applyBorder="1" applyAlignment="1">
      <alignment horizontal="left" vertical="center" wrapText="1"/>
    </xf>
    <xf numFmtId="164" fontId="29" fillId="0" borderId="16" xfId="0" applyFont="1" applyBorder="1" applyAlignment="1">
      <alignment horizontal="left" vertical="center" wrapText="1"/>
    </xf>
    <xf numFmtId="164" fontId="2" fillId="0" borderId="22" xfId="0" applyFont="1" applyBorder="1" applyAlignment="1">
      <alignment horizontal="center" vertical="center"/>
    </xf>
    <xf numFmtId="164" fontId="2" fillId="0" borderId="16" xfId="0" applyFont="1" applyBorder="1" applyAlignment="1">
      <alignment horizontal="left" vertical="center" wrapText="1"/>
    </xf>
    <xf numFmtId="164" fontId="2" fillId="0" borderId="16" xfId="0" applyFont="1" applyBorder="1" applyAlignment="1">
      <alignment horizontal="center" vertical="center" wrapText="1"/>
    </xf>
    <xf numFmtId="43" fontId="2" fillId="0" borderId="16" xfId="0" applyNumberFormat="1" applyFont="1" applyBorder="1" applyAlignment="1">
      <alignment horizontal="right" vertical="center"/>
    </xf>
    <xf numFmtId="164" fontId="2" fillId="0" borderId="16" xfId="0" applyFont="1" applyBorder="1" applyAlignment="1">
      <alignment horizontal="center" vertical="center"/>
    </xf>
    <xf numFmtId="172" fontId="2" fillId="0" borderId="16" xfId="0" applyNumberFormat="1" applyFont="1" applyBorder="1" applyAlignment="1">
      <alignment horizontal="right" vertical="center"/>
    </xf>
    <xf numFmtId="172" fontId="2" fillId="0" borderId="16" xfId="0" applyNumberFormat="1" applyFont="1" applyBorder="1" applyAlignment="1">
      <alignment vertical="center"/>
    </xf>
    <xf numFmtId="164" fontId="26" fillId="0" borderId="16" xfId="0" applyFont="1" applyBorder="1" applyAlignment="1">
      <alignment horizontal="left" vertical="top" wrapText="1"/>
    </xf>
    <xf numFmtId="164" fontId="28" fillId="0" borderId="22" xfId="0" applyFont="1" applyBorder="1" applyAlignment="1">
      <alignment horizontal="center" vertical="top"/>
    </xf>
    <xf numFmtId="164" fontId="2" fillId="0" borderId="16" xfId="0" applyFont="1" applyBorder="1" applyAlignment="1">
      <alignment vertical="top" wrapText="1"/>
    </xf>
    <xf numFmtId="174" fontId="29" fillId="0" borderId="16" xfId="0" applyNumberFormat="1" applyFont="1" applyBorder="1" applyAlignment="1">
      <alignment horizontal="right"/>
    </xf>
    <xf numFmtId="164" fontId="29" fillId="0" borderId="16" xfId="0" applyFont="1" applyBorder="1"/>
    <xf numFmtId="164" fontId="26" fillId="0" borderId="22" xfId="0" applyFont="1" applyBorder="1" applyAlignment="1">
      <alignment horizontal="center" vertical="center" wrapText="1"/>
    </xf>
    <xf numFmtId="164" fontId="26" fillId="0" borderId="16" xfId="0" applyFont="1" applyBorder="1" applyAlignment="1">
      <alignment horizontal="left" wrapText="1"/>
    </xf>
    <xf numFmtId="164" fontId="26" fillId="0" borderId="16" xfId="0" applyFont="1" applyBorder="1" applyAlignment="1">
      <alignment horizontal="center" wrapText="1"/>
    </xf>
    <xf numFmtId="174" fontId="26" fillId="0" borderId="16" xfId="0" applyNumberFormat="1" applyFont="1" applyBorder="1" applyAlignment="1">
      <alignment horizontal="right"/>
    </xf>
    <xf numFmtId="164" fontId="26" fillId="0" borderId="16" xfId="0" applyFont="1" applyBorder="1" applyAlignment="1">
      <alignment horizontal="center"/>
    </xf>
    <xf numFmtId="172" fontId="3" fillId="0" borderId="16" xfId="0" applyNumberFormat="1" applyFont="1" applyBorder="1" applyAlignment="1">
      <alignment horizontal="right" vertical="center"/>
    </xf>
    <xf numFmtId="172" fontId="3" fillId="0" borderId="16" xfId="0" applyNumberFormat="1" applyFont="1" applyBorder="1" applyAlignment="1">
      <alignment vertical="center"/>
    </xf>
    <xf numFmtId="164" fontId="26" fillId="0" borderId="22" xfId="0" applyFont="1" applyBorder="1" applyAlignment="1">
      <alignment horizontal="center" vertical="top" wrapText="1"/>
    </xf>
    <xf numFmtId="174" fontId="2" fillId="0" borderId="16" xfId="0" applyNumberFormat="1" applyFont="1" applyBorder="1" applyAlignment="1">
      <alignment horizontal="right" vertical="top"/>
    </xf>
    <xf numFmtId="164" fontId="2" fillId="0" borderId="16" xfId="0" applyFont="1" applyBorder="1" applyAlignment="1">
      <alignment horizontal="center" wrapText="1"/>
    </xf>
    <xf numFmtId="174" fontId="2" fillId="0" borderId="16" xfId="0" applyNumberFormat="1" applyFont="1" applyBorder="1" applyAlignment="1">
      <alignment horizontal="right"/>
    </xf>
    <xf numFmtId="164" fontId="2" fillId="0" borderId="16" xfId="0" applyFont="1" applyBorder="1" applyAlignment="1">
      <alignment horizontal="center"/>
    </xf>
    <xf numFmtId="164" fontId="45" fillId="0" borderId="22" xfId="0" applyFont="1" applyBorder="1" applyAlignment="1">
      <alignment horizontal="center" vertical="center"/>
    </xf>
    <xf numFmtId="164" fontId="26" fillId="0" borderId="16" xfId="0" applyFont="1" applyBorder="1" applyAlignment="1">
      <alignment horizontal="left" vertical="center" wrapText="1"/>
    </xf>
    <xf numFmtId="164" fontId="26" fillId="0" borderId="16" xfId="0" applyFont="1" applyBorder="1" applyAlignment="1">
      <alignment horizontal="center" vertical="center" wrapText="1"/>
    </xf>
    <xf numFmtId="49" fontId="2" fillId="0" borderId="16" xfId="0" applyNumberFormat="1" applyFont="1" applyBorder="1" applyAlignment="1">
      <alignment horizontal="center"/>
    </xf>
    <xf numFmtId="164" fontId="26" fillId="0" borderId="16" xfId="0" applyFont="1" applyBorder="1" applyAlignment="1">
      <alignment vertical="center" wrapText="1"/>
    </xf>
    <xf numFmtId="164" fontId="2" fillId="0" borderId="16" xfId="0" applyFont="1" applyBorder="1"/>
    <xf numFmtId="173" fontId="2" fillId="0" borderId="16" xfId="0" applyNumberFormat="1" applyFont="1" applyBorder="1" applyAlignment="1">
      <alignment horizontal="center" vertical="top"/>
    </xf>
    <xf numFmtId="164" fontId="41" fillId="0" borderId="22" xfId="0" applyFont="1" applyBorder="1" applyAlignment="1">
      <alignment horizontal="center" vertical="center"/>
    </xf>
    <xf numFmtId="164" fontId="41" fillId="0" borderId="16" xfId="0" applyFont="1" applyBorder="1" applyAlignment="1">
      <alignment horizontal="left" vertical="center" wrapText="1"/>
    </xf>
    <xf numFmtId="164" fontId="46" fillId="0" borderId="22" xfId="0" applyFont="1" applyBorder="1" applyAlignment="1">
      <alignment horizontal="left" vertical="center" wrapText="1"/>
    </xf>
    <xf numFmtId="164" fontId="5" fillId="0" borderId="16" xfId="0" applyFont="1" applyBorder="1"/>
    <xf numFmtId="164" fontId="5" fillId="0" borderId="16" xfId="0" applyFont="1" applyBorder="1" applyAlignment="1">
      <alignment horizontal="center"/>
    </xf>
    <xf numFmtId="164" fontId="9" fillId="0" borderId="22" xfId="0" applyFont="1" applyBorder="1" applyAlignment="1">
      <alignment horizontal="left" vertical="center"/>
    </xf>
    <xf numFmtId="164" fontId="47" fillId="0" borderId="16" xfId="0" applyFont="1" applyBorder="1" applyAlignment="1">
      <alignment vertical="center" wrapText="1"/>
    </xf>
    <xf numFmtId="164" fontId="47" fillId="0" borderId="16" xfId="0" applyFont="1" applyBorder="1" applyAlignment="1">
      <alignment horizontal="center" vertical="center" wrapText="1"/>
    </xf>
    <xf numFmtId="164" fontId="5" fillId="0" borderId="16" xfId="0" applyFont="1" applyBorder="1" applyAlignment="1">
      <alignment vertical="center"/>
    </xf>
    <xf numFmtId="3" fontId="5" fillId="0" borderId="16" xfId="0" applyNumberFormat="1" applyFont="1" applyBorder="1" applyAlignment="1">
      <alignment vertical="center"/>
    </xf>
    <xf numFmtId="164" fontId="9" fillId="0" borderId="23" xfId="0" applyFont="1" applyBorder="1" applyAlignment="1">
      <alignment horizontal="center" vertical="center"/>
    </xf>
    <xf numFmtId="164" fontId="5" fillId="0" borderId="24" xfId="0" applyFont="1" applyBorder="1" applyAlignment="1">
      <alignment vertical="center"/>
    </xf>
    <xf numFmtId="164" fontId="5" fillId="0" borderId="24" xfId="0" applyFont="1" applyBorder="1" applyAlignment="1">
      <alignment horizontal="center" vertical="center"/>
    </xf>
    <xf numFmtId="43" fontId="5" fillId="0" borderId="24" xfId="0" applyNumberFormat="1" applyFont="1" applyBorder="1" applyAlignment="1">
      <alignment vertical="center"/>
    </xf>
    <xf numFmtId="3" fontId="5" fillId="0" borderId="24" xfId="0" applyNumberFormat="1" applyFont="1" applyBorder="1" applyAlignment="1">
      <alignment vertical="center"/>
    </xf>
    <xf numFmtId="172" fontId="5" fillId="0" borderId="24" xfId="0" applyNumberFormat="1" applyFont="1" applyBorder="1" applyAlignment="1">
      <alignment vertical="center"/>
    </xf>
    <xf numFmtId="164" fontId="0" fillId="8" borderId="0" xfId="0" applyFill="1"/>
    <xf numFmtId="164" fontId="0" fillId="9" borderId="0" xfId="0" applyFill="1"/>
    <xf numFmtId="164" fontId="0" fillId="10" borderId="0" xfId="0" applyFill="1"/>
    <xf numFmtId="41" fontId="2" fillId="0" borderId="0" xfId="0" applyNumberFormat="1" applyFont="1" applyAlignment="1">
      <alignment vertical="center"/>
    </xf>
    <xf numFmtId="43" fontId="3" fillId="11" borderId="16" xfId="0" applyNumberFormat="1" applyFont="1" applyFill="1" applyBorder="1" applyAlignment="1">
      <alignment horizontal="center" vertical="center"/>
    </xf>
    <xf numFmtId="43" fontId="3" fillId="8" borderId="16" xfId="0" applyNumberFormat="1" applyFont="1" applyFill="1" applyBorder="1" applyAlignment="1">
      <alignment horizontal="left" vertical="center" wrapText="1"/>
    </xf>
    <xf numFmtId="43" fontId="3" fillId="9" borderId="16" xfId="0" applyNumberFormat="1" applyFont="1" applyFill="1" applyBorder="1" applyAlignment="1">
      <alignment horizontal="left" vertical="center" wrapText="1"/>
    </xf>
    <xf numFmtId="43" fontId="3" fillId="9" borderId="16" xfId="0" applyNumberFormat="1" applyFont="1" applyFill="1" applyBorder="1" applyAlignment="1">
      <alignment horizontal="center" vertical="center"/>
    </xf>
    <xf numFmtId="43" fontId="3" fillId="9" borderId="16" xfId="0" applyNumberFormat="1" applyFont="1" applyFill="1" applyBorder="1" applyAlignment="1">
      <alignment vertical="center" shrinkToFit="1"/>
    </xf>
    <xf numFmtId="43" fontId="3" fillId="9" borderId="16" xfId="0" applyNumberFormat="1" applyFont="1" applyFill="1" applyBorder="1" applyAlignment="1">
      <alignment horizontal="right" vertical="center" shrinkToFit="1"/>
    </xf>
    <xf numFmtId="43" fontId="3" fillId="0" borderId="16" xfId="0" applyNumberFormat="1" applyFont="1" applyBorder="1" applyAlignment="1">
      <alignment horizontal="center" vertical="center" shrinkToFit="1"/>
    </xf>
    <xf numFmtId="43" fontId="9" fillId="0" borderId="16" xfId="0" applyNumberFormat="1" applyFont="1" applyBorder="1" applyAlignment="1">
      <alignment vertical="center" wrapText="1"/>
    </xf>
    <xf numFmtId="43" fontId="5" fillId="0" borderId="19" xfId="0" applyNumberFormat="1" applyFont="1" applyBorder="1" applyAlignment="1">
      <alignment horizontal="center" vertical="center" shrinkToFit="1"/>
    </xf>
    <xf numFmtId="43" fontId="3" fillId="13" borderId="16" xfId="0" applyNumberFormat="1" applyFont="1" applyFill="1" applyBorder="1" applyAlignment="1">
      <alignment horizontal="center" vertical="center"/>
    </xf>
    <xf numFmtId="43" fontId="3" fillId="10" borderId="16" xfId="0" applyNumberFormat="1" applyFont="1" applyFill="1" applyBorder="1" applyAlignment="1">
      <alignment vertical="center" wrapText="1"/>
    </xf>
    <xf numFmtId="43" fontId="3" fillId="10" borderId="16" xfId="0" applyNumberFormat="1" applyFont="1" applyFill="1" applyBorder="1" applyAlignment="1">
      <alignment horizontal="center" vertical="center"/>
    </xf>
    <xf numFmtId="43" fontId="3" fillId="10" borderId="16" xfId="0" applyNumberFormat="1" applyFont="1" applyFill="1" applyBorder="1" applyAlignment="1">
      <alignment vertical="center" shrinkToFit="1"/>
    </xf>
    <xf numFmtId="43" fontId="3" fillId="10" borderId="16" xfId="0" applyNumberFormat="1" applyFont="1" applyFill="1" applyBorder="1" applyAlignment="1">
      <alignment horizontal="right" vertical="center" shrinkToFit="1"/>
    </xf>
    <xf numFmtId="172" fontId="3" fillId="0" borderId="16" xfId="0" applyNumberFormat="1" applyFont="1" applyBorder="1" applyAlignment="1">
      <alignment horizontal="center" vertical="center" shrinkToFit="1"/>
    </xf>
    <xf numFmtId="43" fontId="49" fillId="0" borderId="16" xfId="0" applyNumberFormat="1" applyFont="1" applyBorder="1" applyAlignment="1">
      <alignment horizontal="center" vertical="center" shrinkToFit="1"/>
    </xf>
    <xf numFmtId="172" fontId="3" fillId="8" borderId="16" xfId="0" applyNumberFormat="1" applyFont="1" applyFill="1" applyBorder="1" applyAlignment="1">
      <alignment horizontal="center" vertical="center"/>
    </xf>
    <xf numFmtId="43" fontId="49" fillId="9" borderId="16" xfId="0" applyNumberFormat="1" applyFont="1" applyFill="1" applyBorder="1" applyAlignment="1">
      <alignment horizontal="right" vertical="center" shrinkToFit="1"/>
    </xf>
    <xf numFmtId="172" fontId="3" fillId="9" borderId="16" xfId="0" applyNumberFormat="1" applyFont="1" applyFill="1" applyBorder="1" applyAlignment="1">
      <alignment horizontal="center" vertical="center"/>
    </xf>
    <xf numFmtId="172" fontId="3" fillId="9" borderId="16" xfId="0" applyNumberFormat="1" applyFont="1" applyFill="1" applyBorder="1" applyAlignment="1">
      <alignment horizontal="right" vertical="center" shrinkToFit="1"/>
    </xf>
    <xf numFmtId="172" fontId="5" fillId="10" borderId="16" xfId="0" applyNumberFormat="1" applyFont="1" applyFill="1" applyBorder="1" applyAlignment="1">
      <alignment vertical="center" shrinkToFit="1"/>
    </xf>
    <xf numFmtId="172" fontId="3" fillId="10" borderId="16" xfId="0" applyNumberFormat="1" applyFont="1" applyFill="1" applyBorder="1" applyAlignment="1">
      <alignment vertical="center" shrinkToFit="1"/>
    </xf>
    <xf numFmtId="43" fontId="3" fillId="8" borderId="16" xfId="0" applyNumberFormat="1" applyFont="1" applyFill="1" applyBorder="1" applyAlignment="1">
      <alignment vertical="center" wrapText="1"/>
    </xf>
    <xf numFmtId="43" fontId="5" fillId="8" borderId="0" xfId="0" applyNumberFormat="1" applyFont="1" applyFill="1" applyAlignment="1">
      <alignment vertical="center"/>
    </xf>
    <xf numFmtId="43" fontId="3" fillId="9" borderId="16" xfId="0" applyNumberFormat="1" applyFont="1" applyFill="1" applyBorder="1" applyAlignment="1">
      <alignment vertical="center" wrapText="1"/>
    </xf>
    <xf numFmtId="43" fontId="5" fillId="9" borderId="0" xfId="0" applyNumberFormat="1" applyFont="1" applyFill="1" applyAlignment="1">
      <alignment vertical="center"/>
    </xf>
    <xf numFmtId="43" fontId="5" fillId="10" borderId="0" xfId="0" applyNumberFormat="1" applyFont="1" applyFill="1" applyAlignment="1">
      <alignment vertical="center"/>
    </xf>
    <xf numFmtId="43" fontId="5" fillId="0" borderId="0" xfId="0" applyNumberFormat="1" applyFont="1" applyAlignment="1">
      <alignment horizontal="center" vertical="center"/>
    </xf>
    <xf numFmtId="43" fontId="5" fillId="0" borderId="0" xfId="0" applyNumberFormat="1" applyFont="1" applyAlignment="1">
      <alignment vertical="center" wrapText="1"/>
    </xf>
    <xf numFmtId="43" fontId="5" fillId="0" borderId="0" xfId="0" applyNumberFormat="1" applyFont="1" applyAlignment="1">
      <alignment vertical="center" shrinkToFit="1"/>
    </xf>
    <xf numFmtId="172" fontId="5" fillId="0" borderId="0" xfId="0" applyNumberFormat="1" applyFont="1" applyAlignment="1">
      <alignment vertical="center" shrinkToFit="1"/>
    </xf>
    <xf numFmtId="164" fontId="2" fillId="0" borderId="0" xfId="0" applyFont="1" applyAlignment="1">
      <alignment horizontal="right" vertical="center"/>
    </xf>
    <xf numFmtId="175" fontId="26" fillId="0" borderId="0" xfId="0" applyNumberFormat="1" applyFont="1" applyAlignment="1">
      <alignment vertical="center"/>
    </xf>
    <xf numFmtId="43" fontId="2" fillId="0" borderId="0" xfId="0" applyNumberFormat="1" applyFont="1" applyAlignment="1">
      <alignment horizontal="center" vertical="center"/>
    </xf>
    <xf numFmtId="43" fontId="2" fillId="0" borderId="0" xfId="0" applyNumberFormat="1" applyFont="1" applyAlignment="1">
      <alignment horizontal="left" vertical="center" wrapText="1"/>
    </xf>
    <xf numFmtId="43" fontId="2" fillId="0" borderId="0" xfId="0" applyNumberFormat="1" applyFont="1" applyAlignment="1">
      <alignment horizontal="left" vertical="center" shrinkToFit="1"/>
    </xf>
    <xf numFmtId="172" fontId="2" fillId="0" borderId="0" xfId="0" applyNumberFormat="1" applyFont="1" applyAlignment="1">
      <alignment horizontal="left" vertical="center" shrinkToFit="1"/>
    </xf>
    <xf numFmtId="172" fontId="3" fillId="0" borderId="16" xfId="0" applyNumberFormat="1" applyFont="1" applyBorder="1" applyAlignment="1">
      <alignment horizontal="center" vertical="center"/>
    </xf>
    <xf numFmtId="172" fontId="3" fillId="0" borderId="16" xfId="0" applyNumberFormat="1" applyFont="1" applyBorder="1" applyAlignment="1">
      <alignment horizontal="right" vertical="center" shrinkToFit="1"/>
    </xf>
    <xf numFmtId="43" fontId="2" fillId="0" borderId="0" xfId="0" applyNumberFormat="1" applyFont="1" applyAlignment="1">
      <alignment horizontal="right" vertical="center" wrapText="1"/>
    </xf>
    <xf numFmtId="43" fontId="5" fillId="0" borderId="16" xfId="0" applyNumberFormat="1" applyFont="1" applyBorder="1" applyAlignment="1">
      <alignment horizontal="right" vertical="center" wrapText="1"/>
    </xf>
    <xf numFmtId="43" fontId="5" fillId="14" borderId="16" xfId="0" applyNumberFormat="1" applyFont="1" applyFill="1" applyBorder="1" applyAlignment="1">
      <alignment vertical="center" wrapText="1"/>
    </xf>
    <xf numFmtId="43" fontId="5" fillId="0" borderId="16" xfId="0" applyNumberFormat="1" applyFont="1" applyBorder="1" applyAlignment="1">
      <alignment wrapText="1"/>
    </xf>
    <xf numFmtId="43" fontId="7" fillId="15" borderId="16" xfId="0" applyNumberFormat="1" applyFont="1" applyFill="1" applyBorder="1" applyAlignment="1">
      <alignment vertical="center" wrapText="1"/>
    </xf>
    <xf numFmtId="164" fontId="0" fillId="16" borderId="0" xfId="0" applyFill="1"/>
    <xf numFmtId="164" fontId="0" fillId="17" borderId="0" xfId="0" applyFill="1"/>
    <xf numFmtId="164" fontId="0" fillId="18" borderId="0" xfId="0" applyFill="1"/>
    <xf numFmtId="43" fontId="3" fillId="10" borderId="16" xfId="0" applyNumberFormat="1" applyFont="1" applyFill="1" applyBorder="1" applyAlignment="1">
      <alignment horizontal="left" vertical="center"/>
    </xf>
    <xf numFmtId="43" fontId="3" fillId="16" borderId="16" xfId="0" applyNumberFormat="1" applyFont="1" applyFill="1" applyBorder="1" applyAlignment="1">
      <alignment horizontal="center" vertical="center"/>
    </xf>
    <xf numFmtId="43" fontId="3" fillId="16" borderId="16" xfId="0" applyNumberFormat="1" applyFont="1" applyFill="1" applyBorder="1" applyAlignment="1">
      <alignment vertical="center" wrapText="1"/>
    </xf>
    <xf numFmtId="43" fontId="3" fillId="16" borderId="16" xfId="0" applyNumberFormat="1" applyFont="1" applyFill="1" applyBorder="1" applyAlignment="1">
      <alignment vertical="center" shrinkToFit="1"/>
    </xf>
    <xf numFmtId="43" fontId="3" fillId="16" borderId="16" xfId="0" applyNumberFormat="1" applyFont="1" applyFill="1" applyBorder="1" applyAlignment="1">
      <alignment horizontal="right" vertical="center" shrinkToFit="1"/>
    </xf>
    <xf numFmtId="43" fontId="2" fillId="0" borderId="16" xfId="0" applyNumberFormat="1" applyFont="1" applyBorder="1" applyAlignment="1">
      <alignment horizontal="center" vertical="center"/>
    </xf>
    <xf numFmtId="43" fontId="2" fillId="0" borderId="16" xfId="0" applyNumberFormat="1" applyFont="1" applyBorder="1" applyAlignment="1">
      <alignment vertical="center" wrapText="1"/>
    </xf>
    <xf numFmtId="43" fontId="2" fillId="0" borderId="16" xfId="0" applyNumberFormat="1" applyFont="1" applyBorder="1" applyAlignment="1">
      <alignment horizontal="center" vertical="center" shrinkToFit="1"/>
    </xf>
    <xf numFmtId="43" fontId="2" fillId="0" borderId="16" xfId="0" applyNumberFormat="1" applyFont="1" applyBorder="1" applyAlignment="1">
      <alignment vertical="center" shrinkToFit="1"/>
    </xf>
    <xf numFmtId="43" fontId="2" fillId="0" borderId="16" xfId="0" applyNumberFormat="1" applyFont="1" applyBorder="1" applyAlignment="1">
      <alignment horizontal="right" vertical="center" shrinkToFit="1"/>
    </xf>
    <xf numFmtId="43" fontId="3" fillId="19" borderId="16" xfId="0" applyNumberFormat="1" applyFont="1" applyFill="1" applyBorder="1" applyAlignment="1">
      <alignment horizontal="left" vertical="center" wrapText="1"/>
    </xf>
    <xf numFmtId="43" fontId="26" fillId="0" borderId="16" xfId="0" applyNumberFormat="1" applyFont="1" applyBorder="1" applyAlignment="1">
      <alignment horizontal="center" vertical="center" shrinkToFit="1"/>
    </xf>
    <xf numFmtId="43" fontId="26" fillId="10" borderId="16" xfId="0" applyNumberFormat="1" applyFont="1" applyFill="1" applyBorder="1" applyAlignment="1">
      <alignment horizontal="right" vertical="center" shrinkToFit="1"/>
    </xf>
    <xf numFmtId="172" fontId="3" fillId="10" borderId="16" xfId="0" applyNumberFormat="1" applyFont="1" applyFill="1" applyBorder="1" applyAlignment="1">
      <alignment horizontal="center" vertical="center"/>
    </xf>
    <xf numFmtId="172" fontId="3" fillId="10" borderId="16" xfId="0" applyNumberFormat="1" applyFont="1" applyFill="1" applyBorder="1" applyAlignment="1">
      <alignment horizontal="right" vertical="center" shrinkToFit="1"/>
    </xf>
    <xf numFmtId="172" fontId="3" fillId="10" borderId="16" xfId="0" applyNumberFormat="1" applyFont="1" applyFill="1" applyBorder="1" applyAlignment="1">
      <alignment horizontal="left" vertical="center"/>
    </xf>
    <xf numFmtId="43" fontId="5" fillId="10" borderId="16" xfId="0" applyNumberFormat="1" applyFont="1" applyFill="1" applyBorder="1" applyAlignment="1">
      <alignment horizontal="right" vertical="center" shrinkToFit="1"/>
    </xf>
    <xf numFmtId="43" fontId="26" fillId="9" borderId="16" xfId="0" applyNumberFormat="1" applyFont="1" applyFill="1" applyBorder="1" applyAlignment="1">
      <alignment horizontal="right" vertical="center" shrinkToFit="1"/>
    </xf>
    <xf numFmtId="43" fontId="26" fillId="16" borderId="16" xfId="0" applyNumberFormat="1" applyFont="1" applyFill="1" applyBorder="1" applyAlignment="1">
      <alignment horizontal="right" vertical="center" shrinkToFit="1"/>
    </xf>
    <xf numFmtId="172" fontId="3" fillId="16" borderId="16" xfId="0" applyNumberFormat="1" applyFont="1" applyFill="1" applyBorder="1" applyAlignment="1">
      <alignment vertical="center" shrinkToFit="1"/>
    </xf>
    <xf numFmtId="172" fontId="2" fillId="0" borderId="16" xfId="0" applyNumberFormat="1" applyFont="1" applyBorder="1" applyAlignment="1">
      <alignment vertical="center" shrinkToFit="1"/>
    </xf>
    <xf numFmtId="43" fontId="26" fillId="0" borderId="16" xfId="0" applyNumberFormat="1" applyFont="1" applyBorder="1" applyAlignment="1">
      <alignment horizontal="right" vertical="center" shrinkToFit="1"/>
    </xf>
    <xf numFmtId="43" fontId="2" fillId="16" borderId="16" xfId="0" applyNumberFormat="1" applyFont="1" applyFill="1" applyBorder="1" applyAlignment="1">
      <alignment horizontal="right" vertical="center" shrinkToFit="1"/>
    </xf>
    <xf numFmtId="43" fontId="5" fillId="16" borderId="0" xfId="0" applyNumberFormat="1" applyFont="1" applyFill="1" applyAlignment="1">
      <alignment vertical="center"/>
    </xf>
    <xf numFmtId="43" fontId="2" fillId="0" borderId="0" xfId="0" applyNumberFormat="1" applyFont="1" applyAlignment="1">
      <alignment vertical="center"/>
    </xf>
    <xf numFmtId="43" fontId="3" fillId="16" borderId="16" xfId="0" applyNumberFormat="1" applyFont="1" applyFill="1" applyBorder="1" applyAlignment="1">
      <alignment horizontal="center" vertical="center" shrinkToFit="1"/>
    </xf>
    <xf numFmtId="43" fontId="3" fillId="20" borderId="16" xfId="0" applyNumberFormat="1" applyFont="1" applyFill="1" applyBorder="1" applyAlignment="1">
      <alignment horizontal="left" vertical="center" wrapText="1"/>
    </xf>
    <xf numFmtId="43" fontId="5" fillId="17" borderId="16" xfId="0" applyNumberFormat="1" applyFont="1" applyFill="1" applyBorder="1" applyAlignment="1">
      <alignment horizontal="center" vertical="center"/>
    </xf>
    <xf numFmtId="43" fontId="5" fillId="17" borderId="16" xfId="0" applyNumberFormat="1" applyFont="1" applyFill="1" applyBorder="1" applyAlignment="1">
      <alignment vertical="center" wrapText="1"/>
    </xf>
    <xf numFmtId="43" fontId="5" fillId="17" borderId="16" xfId="0" applyNumberFormat="1" applyFont="1" applyFill="1" applyBorder="1" applyAlignment="1">
      <alignment horizontal="center" vertical="center" shrinkToFit="1"/>
    </xf>
    <xf numFmtId="43" fontId="5" fillId="17" borderId="16" xfId="0" applyNumberFormat="1" applyFont="1" applyFill="1" applyBorder="1" applyAlignment="1">
      <alignment vertical="center" shrinkToFit="1"/>
    </xf>
    <xf numFmtId="43" fontId="5" fillId="17" borderId="16" xfId="0" applyNumberFormat="1" applyFont="1" applyFill="1" applyBorder="1" applyAlignment="1">
      <alignment horizontal="right" vertical="center" shrinkToFit="1"/>
    </xf>
    <xf numFmtId="172" fontId="5" fillId="17" borderId="16" xfId="0" applyNumberFormat="1" applyFont="1" applyFill="1" applyBorder="1" applyAlignment="1">
      <alignment vertical="center" shrinkToFit="1"/>
    </xf>
    <xf numFmtId="43" fontId="5" fillId="17" borderId="0" xfId="0" applyNumberFormat="1" applyFont="1" applyFill="1" applyAlignment="1">
      <alignment vertical="center"/>
    </xf>
    <xf numFmtId="43" fontId="5" fillId="17" borderId="16" xfId="0" applyNumberFormat="1" applyFont="1" applyFill="1" applyBorder="1" applyAlignment="1">
      <alignment horizontal="center" vertical="center" wrapText="1"/>
    </xf>
    <xf numFmtId="43" fontId="5" fillId="18" borderId="16" xfId="0" applyNumberFormat="1" applyFont="1" applyFill="1" applyBorder="1" applyAlignment="1">
      <alignment horizontal="center" vertical="center"/>
    </xf>
    <xf numFmtId="43" fontId="5" fillId="18" borderId="16" xfId="0" applyNumberFormat="1" applyFont="1" applyFill="1" applyBorder="1" applyAlignment="1">
      <alignment vertical="center" wrapText="1"/>
    </xf>
    <xf numFmtId="43" fontId="5" fillId="18" borderId="16" xfId="0" applyNumberFormat="1" applyFont="1" applyFill="1" applyBorder="1" applyAlignment="1">
      <alignment horizontal="center" vertical="center" shrinkToFit="1"/>
    </xf>
    <xf numFmtId="43" fontId="5" fillId="18" borderId="16" xfId="0" applyNumberFormat="1" applyFont="1" applyFill="1" applyBorder="1" applyAlignment="1">
      <alignment horizontal="right" vertical="center" shrinkToFit="1"/>
    </xf>
    <xf numFmtId="43" fontId="3" fillId="20" borderId="16" xfId="0" applyNumberFormat="1" applyFont="1" applyFill="1" applyBorder="1" applyAlignment="1">
      <alignment vertical="center" wrapText="1"/>
    </xf>
    <xf numFmtId="43" fontId="26" fillId="17" borderId="16" xfId="0" applyNumberFormat="1" applyFont="1" applyFill="1" applyBorder="1" applyAlignment="1">
      <alignment horizontal="right" vertical="center" shrinkToFit="1"/>
    </xf>
    <xf numFmtId="172" fontId="5" fillId="18" borderId="16" xfId="0" applyNumberFormat="1" applyFont="1" applyFill="1" applyBorder="1" applyAlignment="1">
      <alignment vertical="center" shrinkToFit="1"/>
    </xf>
    <xf numFmtId="43" fontId="5" fillId="18" borderId="0" xfId="0" applyNumberFormat="1" applyFont="1" applyFill="1" applyAlignment="1">
      <alignment vertical="center"/>
    </xf>
    <xf numFmtId="43" fontId="7" fillId="0" borderId="16" xfId="0" applyNumberFormat="1" applyFont="1" applyBorder="1" applyAlignment="1">
      <alignment horizontal="right" vertical="center" shrinkToFit="1"/>
    </xf>
    <xf numFmtId="43" fontId="3" fillId="21" borderId="16" xfId="0" applyNumberFormat="1" applyFont="1" applyFill="1" applyBorder="1" applyAlignment="1">
      <alignment horizontal="center" vertical="center"/>
    </xf>
    <xf numFmtId="172" fontId="5" fillId="16" borderId="16" xfId="0" applyNumberFormat="1" applyFont="1" applyFill="1" applyBorder="1" applyAlignment="1">
      <alignment vertical="center" shrinkToFit="1"/>
    </xf>
    <xf numFmtId="166" fontId="51" fillId="22" borderId="26" xfId="0" applyNumberFormat="1" applyFont="1" applyFill="1" applyBorder="1" applyAlignment="1">
      <alignment horizontal="center" vertical="center" wrapText="1"/>
    </xf>
    <xf numFmtId="0" fontId="51" fillId="22" borderId="26" xfId="0" applyNumberFormat="1" applyFont="1" applyFill="1" applyBorder="1" applyAlignment="1">
      <alignment horizontal="center" vertical="center" wrapText="1"/>
    </xf>
    <xf numFmtId="176" fontId="51" fillId="22" borderId="26" xfId="1" applyNumberFormat="1" applyFont="1" applyFill="1" applyBorder="1" applyAlignment="1">
      <alignment horizontal="center" vertical="center" wrapText="1" shrinkToFit="1"/>
    </xf>
    <xf numFmtId="177" fontId="51" fillId="22" borderId="26" xfId="1" applyNumberFormat="1" applyFont="1" applyFill="1" applyBorder="1" applyAlignment="1">
      <alignment horizontal="center" vertical="center" wrapText="1" shrinkToFit="1"/>
    </xf>
    <xf numFmtId="177" fontId="51" fillId="22" borderId="26" xfId="0" applyNumberFormat="1" applyFont="1" applyFill="1" applyBorder="1" applyAlignment="1">
      <alignment horizontal="center" vertical="center" wrapText="1"/>
    </xf>
    <xf numFmtId="43" fontId="51" fillId="22" borderId="27" xfId="1" applyNumberFormat="1" applyFont="1" applyFill="1" applyBorder="1" applyAlignment="1">
      <alignment horizontal="center" vertical="center" wrapText="1"/>
    </xf>
    <xf numFmtId="43" fontId="51" fillId="22" borderId="27" xfId="1" applyNumberFormat="1" applyFont="1" applyFill="1" applyBorder="1" applyAlignment="1">
      <alignment horizontal="left" vertical="center" wrapText="1"/>
    </xf>
    <xf numFmtId="0" fontId="51" fillId="22" borderId="27" xfId="0" applyNumberFormat="1" applyFont="1" applyFill="1" applyBorder="1" applyAlignment="1">
      <alignment horizontal="center" vertical="center"/>
    </xf>
    <xf numFmtId="176" fontId="52" fillId="22" borderId="27" xfId="1" applyNumberFormat="1" applyFont="1" applyFill="1" applyBorder="1" applyAlignment="1">
      <alignment horizontal="right" vertical="center" shrinkToFit="1"/>
    </xf>
    <xf numFmtId="177" fontId="51" fillId="22" borderId="27" xfId="1" applyNumberFormat="1" applyFont="1" applyFill="1" applyBorder="1" applyAlignment="1">
      <alignment vertical="center" shrinkToFit="1"/>
    </xf>
    <xf numFmtId="166" fontId="52" fillId="0" borderId="27" xfId="0" applyNumberFormat="1" applyFont="1" applyFill="1" applyBorder="1" applyAlignment="1">
      <alignment horizontal="center" vertical="center"/>
    </xf>
    <xf numFmtId="0" fontId="52" fillId="0" borderId="27" xfId="0" applyNumberFormat="1" applyFont="1" applyFill="1" applyBorder="1" applyAlignment="1">
      <alignment horizontal="left" vertical="center" wrapText="1"/>
    </xf>
    <xf numFmtId="0" fontId="52" fillId="0" borderId="27" xfId="0" applyNumberFormat="1" applyFont="1" applyFill="1" applyBorder="1" applyAlignment="1">
      <alignment horizontal="center" vertical="center"/>
    </xf>
    <xf numFmtId="176" fontId="52" fillId="0" borderId="27" xfId="1" applyNumberFormat="1" applyFont="1" applyFill="1" applyBorder="1" applyAlignment="1">
      <alignment horizontal="right" vertical="center" shrinkToFit="1"/>
    </xf>
    <xf numFmtId="177" fontId="52" fillId="0" borderId="27" xfId="1" applyNumberFormat="1" applyFont="1" applyFill="1" applyBorder="1" applyAlignment="1">
      <alignment vertical="center" shrinkToFit="1"/>
    </xf>
    <xf numFmtId="177" fontId="52" fillId="0" borderId="27" xfId="0" applyNumberFormat="1" applyFont="1" applyFill="1" applyBorder="1" applyAlignment="1">
      <alignment vertical="center" wrapText="1"/>
    </xf>
    <xf numFmtId="166" fontId="51" fillId="23" borderId="27" xfId="0" applyNumberFormat="1" applyFont="1" applyFill="1" applyBorder="1" applyAlignment="1">
      <alignment horizontal="center" vertical="center"/>
    </xf>
    <xf numFmtId="0" fontId="51" fillId="23" borderId="27" xfId="0" applyNumberFormat="1" applyFont="1" applyFill="1" applyBorder="1" applyAlignment="1">
      <alignment vertical="center" wrapText="1"/>
    </xf>
    <xf numFmtId="0" fontId="51" fillId="23" borderId="27" xfId="0" applyNumberFormat="1" applyFont="1" applyFill="1" applyBorder="1" applyAlignment="1">
      <alignment horizontal="center" vertical="center" wrapText="1"/>
    </xf>
    <xf numFmtId="177" fontId="51" fillId="23" borderId="27" xfId="1" applyNumberFormat="1" applyFont="1" applyFill="1" applyBorder="1" applyAlignment="1">
      <alignment vertical="center" shrinkToFit="1"/>
    </xf>
    <xf numFmtId="177" fontId="51" fillId="23" borderId="27" xfId="0" applyNumberFormat="1" applyFont="1" applyFill="1" applyBorder="1" applyAlignment="1">
      <alignment vertical="center" wrapText="1"/>
    </xf>
    <xf numFmtId="0" fontId="52" fillId="0" borderId="27" xfId="1" applyNumberFormat="1" applyFont="1" applyBorder="1" applyAlignment="1">
      <alignment horizontal="center" vertical="center"/>
    </xf>
    <xf numFmtId="0" fontId="52" fillId="0" borderId="27" xfId="0" applyNumberFormat="1" applyFont="1" applyFill="1" applyBorder="1" applyAlignment="1">
      <alignment vertical="center" wrapText="1"/>
    </xf>
    <xf numFmtId="43" fontId="52" fillId="0" borderId="27" xfId="1" applyNumberFormat="1" applyFont="1" applyBorder="1" applyAlignment="1">
      <alignment horizontal="center" vertical="center" wrapText="1"/>
    </xf>
    <xf numFmtId="177" fontId="52" fillId="0" borderId="27" xfId="1" applyNumberFormat="1" applyFont="1" applyBorder="1" applyAlignment="1">
      <alignment vertical="center" shrinkToFit="1"/>
    </xf>
    <xf numFmtId="177" fontId="51" fillId="0" borderId="27" xfId="0" applyNumberFormat="1" applyFont="1" applyFill="1" applyBorder="1" applyAlignment="1">
      <alignment vertical="center" wrapText="1"/>
    </xf>
    <xf numFmtId="0" fontId="52" fillId="0" borderId="27" xfId="1" applyNumberFormat="1" applyFont="1" applyBorder="1" applyAlignment="1">
      <alignment horizontal="left" vertical="center" indent="2"/>
    </xf>
    <xf numFmtId="43" fontId="52" fillId="0" borderId="27" xfId="1" applyNumberFormat="1" applyFont="1" applyBorder="1" applyAlignment="1">
      <alignment vertical="center" wrapText="1"/>
    </xf>
    <xf numFmtId="43" fontId="52" fillId="0" borderId="27" xfId="1" applyNumberFormat="1" applyFont="1" applyBorder="1" applyAlignment="1">
      <alignment vertical="center" shrinkToFit="1"/>
    </xf>
    <xf numFmtId="43" fontId="52" fillId="0" borderId="27" xfId="1" applyNumberFormat="1" applyFont="1" applyBorder="1" applyAlignment="1">
      <alignment horizontal="right" vertical="center" shrinkToFit="1"/>
    </xf>
    <xf numFmtId="0" fontId="52" fillId="0" borderId="27" xfId="1" applyNumberFormat="1" applyFont="1" applyBorder="1" applyAlignment="1">
      <alignment horizontal="left" vertical="center" indent="3"/>
    </xf>
    <xf numFmtId="43" fontId="52" fillId="0" borderId="27" xfId="1" applyNumberFormat="1" applyFont="1" applyBorder="1" applyAlignment="1">
      <alignment horizontal="right" vertical="center" wrapText="1"/>
    </xf>
    <xf numFmtId="0" fontId="52" fillId="0" borderId="27" xfId="1" applyNumberFormat="1" applyFont="1" applyBorder="1" applyAlignment="1">
      <alignment horizontal="right" vertical="center"/>
    </xf>
    <xf numFmtId="177" fontId="52" fillId="0" borderId="27" xfId="1" applyNumberFormat="1" applyFont="1" applyBorder="1" applyAlignment="1">
      <alignment horizontal="right" vertical="center" shrinkToFit="1"/>
    </xf>
    <xf numFmtId="2" fontId="52" fillId="0" borderId="27" xfId="1" applyNumberFormat="1" applyFont="1" applyBorder="1" applyAlignment="1">
      <alignment horizontal="center" vertical="center"/>
    </xf>
    <xf numFmtId="43" fontId="52" fillId="0" borderId="27" xfId="1" applyNumberFormat="1" applyFont="1" applyBorder="1" applyAlignment="1">
      <alignment horizontal="left" vertical="center" wrapText="1"/>
    </xf>
    <xf numFmtId="178" fontId="51" fillId="23" borderId="27" xfId="1" applyNumberFormat="1" applyFont="1" applyFill="1" applyBorder="1" applyAlignment="1">
      <alignment horizontal="center" vertical="center"/>
    </xf>
    <xf numFmtId="0" fontId="52" fillId="23" borderId="27" xfId="0" applyNumberFormat="1" applyFont="1" applyFill="1" applyBorder="1" applyAlignment="1">
      <alignment horizontal="center" vertical="center" wrapText="1"/>
    </xf>
    <xf numFmtId="177" fontId="52" fillId="23" borderId="27" xfId="1" applyNumberFormat="1" applyFont="1" applyFill="1" applyBorder="1" applyAlignment="1">
      <alignment vertical="center" shrinkToFit="1"/>
    </xf>
    <xf numFmtId="177" fontId="52" fillId="23" borderId="27" xfId="0" applyNumberFormat="1" applyFont="1" applyFill="1" applyBorder="1" applyAlignment="1">
      <alignment vertical="center" wrapText="1"/>
    </xf>
    <xf numFmtId="0" fontId="22" fillId="0" borderId="27" xfId="0" applyNumberFormat="1" applyFont="1" applyFill="1" applyBorder="1" applyAlignment="1">
      <alignment vertical="center" wrapText="1"/>
    </xf>
    <xf numFmtId="172" fontId="22" fillId="0" borderId="27" xfId="1" applyNumberFormat="1" applyFont="1" applyBorder="1" applyAlignment="1">
      <alignment vertical="center" shrinkToFit="1"/>
    </xf>
    <xf numFmtId="172" fontId="52" fillId="0" borderId="27" xfId="1" applyNumberFormat="1" applyFont="1" applyBorder="1" applyAlignment="1">
      <alignment vertical="center" shrinkToFit="1"/>
    </xf>
    <xf numFmtId="177" fontId="22" fillId="0" borderId="27" xfId="0" applyNumberFormat="1" applyFont="1" applyFill="1" applyBorder="1" applyAlignment="1">
      <alignment vertical="center"/>
    </xf>
    <xf numFmtId="166" fontId="22" fillId="0" borderId="28" xfId="0" applyNumberFormat="1" applyFont="1" applyFill="1" applyBorder="1" applyAlignment="1">
      <alignment vertical="center"/>
    </xf>
    <xf numFmtId="0" fontId="22" fillId="0" borderId="28" xfId="0" applyNumberFormat="1" applyFont="1" applyFill="1" applyBorder="1" applyAlignment="1">
      <alignment vertical="center" wrapText="1"/>
    </xf>
    <xf numFmtId="0" fontId="22" fillId="0" borderId="28" xfId="0" applyNumberFormat="1" applyFont="1" applyFill="1" applyBorder="1" applyAlignment="1">
      <alignment horizontal="center" vertical="center"/>
    </xf>
    <xf numFmtId="176" fontId="22" fillId="0" borderId="28" xfId="1" applyNumberFormat="1" applyFont="1" applyBorder="1" applyAlignment="1">
      <alignment vertical="center" shrinkToFit="1"/>
    </xf>
    <xf numFmtId="177" fontId="22" fillId="0" borderId="28" xfId="1" applyNumberFormat="1" applyFont="1" applyBorder="1" applyAlignment="1">
      <alignment vertical="center" shrinkToFit="1"/>
    </xf>
    <xf numFmtId="177" fontId="22" fillId="0" borderId="28" xfId="0" applyNumberFormat="1" applyFont="1" applyFill="1" applyBorder="1" applyAlignment="1">
      <alignment vertical="center"/>
    </xf>
    <xf numFmtId="14" fontId="26" fillId="0" borderId="0" xfId="0" applyNumberFormat="1" applyFont="1" applyAlignment="1">
      <alignment horizontal="left" vertical="center"/>
    </xf>
    <xf numFmtId="41" fontId="2" fillId="0" borderId="0" xfId="0" applyNumberFormat="1" applyFont="1" applyAlignment="1">
      <alignment horizontal="right" vertical="center"/>
    </xf>
    <xf numFmtId="41" fontId="3" fillId="0" borderId="32" xfId="0" applyNumberFormat="1" applyFont="1" applyBorder="1" applyAlignment="1">
      <alignment horizontal="center" vertical="center"/>
    </xf>
    <xf numFmtId="41" fontId="3" fillId="0" borderId="5" xfId="0" applyNumberFormat="1" applyFont="1" applyBorder="1" applyAlignment="1">
      <alignment horizontal="center" vertical="center" wrapText="1"/>
    </xf>
    <xf numFmtId="166" fontId="5" fillId="0" borderId="37" xfId="0" applyNumberFormat="1" applyFont="1" applyBorder="1" applyAlignment="1">
      <alignment horizontal="center" vertical="center" wrapText="1"/>
    </xf>
    <xf numFmtId="41" fontId="5" fillId="0" borderId="38" xfId="0" applyNumberFormat="1" applyFont="1" applyBorder="1" applyAlignment="1">
      <alignment vertical="center"/>
    </xf>
    <xf numFmtId="169" fontId="5" fillId="0" borderId="39" xfId="0" applyNumberFormat="1" applyFont="1" applyBorder="1" applyAlignment="1">
      <alignment vertical="center" wrapText="1"/>
    </xf>
    <xf numFmtId="41" fontId="5" fillId="0" borderId="37" xfId="0" applyNumberFormat="1" applyFont="1" applyBorder="1" applyAlignment="1">
      <alignment vertical="center" shrinkToFit="1"/>
    </xf>
    <xf numFmtId="164" fontId="3" fillId="0" borderId="40" xfId="0" applyFont="1" applyBorder="1" applyAlignment="1">
      <alignment horizontal="center" vertical="center" wrapText="1"/>
    </xf>
    <xf numFmtId="166" fontId="5" fillId="0" borderId="41" xfId="0" applyNumberFormat="1" applyFont="1" applyBorder="1" applyAlignment="1">
      <alignment horizontal="center" vertical="center" wrapText="1"/>
    </xf>
    <xf numFmtId="166" fontId="5" fillId="0" borderId="41" xfId="0" applyNumberFormat="1" applyFont="1" applyBorder="1" applyAlignment="1">
      <alignment horizontal="left" vertical="center" wrapText="1"/>
    </xf>
    <xf numFmtId="41" fontId="5" fillId="0" borderId="41" xfId="0" applyNumberFormat="1" applyFont="1" applyBorder="1" applyAlignment="1">
      <alignment vertical="center" shrinkToFit="1"/>
    </xf>
    <xf numFmtId="169" fontId="5" fillId="0" borderId="42" xfId="0" applyNumberFormat="1" applyFont="1" applyBorder="1" applyAlignment="1">
      <alignment vertical="center" wrapText="1"/>
    </xf>
    <xf numFmtId="164" fontId="3" fillId="0" borderId="34" xfId="0" applyFont="1" applyBorder="1" applyAlignment="1">
      <alignment horizontal="center" vertical="center" wrapText="1"/>
    </xf>
    <xf numFmtId="164" fontId="3" fillId="0" borderId="5" xfId="0" applyFont="1" applyBorder="1" applyAlignment="1">
      <alignment horizontal="left" vertical="center"/>
    </xf>
    <xf numFmtId="41" fontId="3" fillId="0" borderId="5" xfId="0" applyNumberFormat="1" applyFont="1" applyBorder="1" applyAlignment="1">
      <alignment vertical="center" shrinkToFit="1"/>
    </xf>
    <xf numFmtId="169" fontId="3" fillId="0" borderId="43" xfId="0" applyNumberFormat="1" applyFont="1" applyBorder="1" applyAlignment="1">
      <alignment horizontal="right" vertical="center"/>
    </xf>
    <xf numFmtId="41" fontId="29" fillId="0" borderId="47" xfId="0" applyNumberFormat="1" applyFont="1" applyBorder="1" applyAlignment="1">
      <alignment vertical="center" shrinkToFit="1"/>
    </xf>
    <xf numFmtId="169" fontId="29" fillId="0" borderId="48" xfId="0" applyNumberFormat="1" applyFont="1" applyBorder="1" applyAlignment="1">
      <alignment horizontal="right" vertical="center"/>
    </xf>
    <xf numFmtId="164" fontId="43" fillId="0" borderId="49" xfId="0" applyFont="1" applyBorder="1" applyAlignment="1">
      <alignment horizontal="center" vertical="center"/>
    </xf>
    <xf numFmtId="164" fontId="2" fillId="0" borderId="49" xfId="0" applyFont="1" applyBorder="1" applyAlignment="1">
      <alignment horizontal="right" vertical="center"/>
    </xf>
    <xf numFmtId="171" fontId="2" fillId="0" borderId="49" xfId="0" applyNumberFormat="1" applyFont="1" applyBorder="1" applyAlignment="1">
      <alignment vertical="center"/>
    </xf>
    <xf numFmtId="164" fontId="21" fillId="24" borderId="0" xfId="0" applyFont="1" applyFill="1" applyBorder="1" applyAlignment="1">
      <alignment horizontal="center"/>
    </xf>
    <xf numFmtId="164" fontId="21" fillId="0" borderId="0" xfId="0" applyFont="1" applyBorder="1" applyAlignment="1">
      <alignment vertical="center" wrapText="1"/>
    </xf>
    <xf numFmtId="172" fontId="21" fillId="0" borderId="0" xfId="0" applyNumberFormat="1" applyFont="1" applyBorder="1" applyAlignment="1">
      <alignment horizontal="center"/>
    </xf>
    <xf numFmtId="179" fontId="21" fillId="0" borderId="0" xfId="0" applyNumberFormat="1" applyFont="1" applyBorder="1" applyAlignment="1">
      <alignment horizontal="center"/>
    </xf>
    <xf numFmtId="164" fontId="22" fillId="0" borderId="0" xfId="0" applyFont="1"/>
    <xf numFmtId="164" fontId="22" fillId="0" borderId="0" xfId="0" applyFont="1" applyAlignment="1">
      <alignment horizontal="right" wrapText="1"/>
    </xf>
    <xf numFmtId="164" fontId="54" fillId="0" borderId="0" xfId="0" applyFont="1"/>
    <xf numFmtId="3" fontId="22" fillId="0" borderId="0" xfId="0" applyNumberFormat="1" applyFont="1" applyAlignment="1">
      <alignment vertical="top"/>
    </xf>
    <xf numFmtId="3" fontId="55" fillId="0" borderId="0" xfId="0" applyNumberFormat="1" applyFont="1" applyAlignment="1">
      <alignment horizontal="left" vertical="top"/>
    </xf>
    <xf numFmtId="4" fontId="56" fillId="0" borderId="0" xfId="0" applyNumberFormat="1" applyFont="1" applyAlignment="1">
      <alignment horizontal="right" vertical="center" wrapText="1"/>
    </xf>
    <xf numFmtId="3" fontId="58" fillId="0" borderId="0" xfId="0" applyNumberFormat="1" applyFont="1" applyAlignment="1">
      <alignment vertical="top"/>
    </xf>
    <xf numFmtId="164" fontId="21" fillId="25" borderId="50" xfId="0" applyFont="1" applyFill="1" applyBorder="1"/>
    <xf numFmtId="164" fontId="21" fillId="0" borderId="51" xfId="0" applyFont="1" applyBorder="1"/>
    <xf numFmtId="164" fontId="21" fillId="0" borderId="52" xfId="0" applyFont="1" applyBorder="1"/>
    <xf numFmtId="164" fontId="21" fillId="0" borderId="53" xfId="0" applyFont="1" applyBorder="1"/>
    <xf numFmtId="164" fontId="21" fillId="0" borderId="54" xfId="0" applyFont="1" applyBorder="1"/>
    <xf numFmtId="164" fontId="21" fillId="0" borderId="55" xfId="0" applyFont="1" applyBorder="1"/>
    <xf numFmtId="164" fontId="21" fillId="0" borderId="56" xfId="0" applyFont="1" applyBorder="1"/>
    <xf numFmtId="164" fontId="21" fillId="0" borderId="57" xfId="0" applyFont="1" applyBorder="1"/>
    <xf numFmtId="164" fontId="21" fillId="0" borderId="58" xfId="0" applyFont="1" applyBorder="1"/>
    <xf numFmtId="164" fontId="29" fillId="0" borderId="69" xfId="0" applyFont="1" applyBorder="1" applyAlignment="1">
      <alignment horizontal="center" vertical="center" wrapText="1"/>
    </xf>
    <xf numFmtId="164" fontId="29" fillId="0" borderId="17" xfId="0" applyFont="1" applyBorder="1" applyAlignment="1">
      <alignment horizontal="center" vertical="center" wrapText="1"/>
    </xf>
    <xf numFmtId="164" fontId="29" fillId="0" borderId="18" xfId="0" applyFont="1" applyBorder="1" applyAlignment="1">
      <alignment wrapText="1"/>
    </xf>
    <xf numFmtId="164" fontId="29" fillId="0" borderId="18" xfId="0" applyFont="1" applyBorder="1" applyAlignment="1">
      <alignment vertical="center" wrapText="1"/>
    </xf>
    <xf numFmtId="169" fontId="41" fillId="0" borderId="70" xfId="0" applyNumberFormat="1" applyFont="1" applyBorder="1" applyAlignment="1">
      <alignment vertical="center"/>
    </xf>
    <xf numFmtId="164" fontId="29" fillId="0" borderId="72" xfId="0" applyFont="1" applyBorder="1" applyAlignment="1">
      <alignment vertical="center"/>
    </xf>
    <xf numFmtId="164" fontId="29" fillId="0" borderId="16" xfId="0" applyFont="1" applyBorder="1" applyAlignment="1">
      <alignment horizontal="left" vertical="center"/>
    </xf>
    <xf numFmtId="164" fontId="29" fillId="0" borderId="16" xfId="0" applyFont="1" applyBorder="1" applyAlignment="1">
      <alignment vertical="center" wrapText="1"/>
    </xf>
    <xf numFmtId="172" fontId="29" fillId="0" borderId="73" xfId="0" applyNumberFormat="1" applyFont="1" applyBorder="1" applyAlignment="1">
      <alignment horizontal="right" vertical="center"/>
    </xf>
    <xf numFmtId="172" fontId="29" fillId="0" borderId="54" xfId="0" applyNumberFormat="1" applyFont="1" applyBorder="1" applyAlignment="1">
      <alignment horizontal="right" vertical="center"/>
    </xf>
    <xf numFmtId="164" fontId="29" fillId="0" borderId="72" xfId="0" applyFont="1" applyBorder="1" applyAlignment="1">
      <alignment horizontal="center" vertical="center"/>
    </xf>
    <xf numFmtId="169" fontId="29" fillId="0" borderId="73" xfId="0" applyNumberFormat="1" applyFont="1" applyBorder="1" applyAlignment="1">
      <alignment horizontal="right" vertical="center"/>
    </xf>
    <xf numFmtId="164" fontId="29" fillId="0" borderId="75" xfId="0" applyFont="1" applyBorder="1" applyAlignment="1">
      <alignment horizontal="center" vertical="center"/>
    </xf>
    <xf numFmtId="164" fontId="29" fillId="0" borderId="24" xfId="0" applyFont="1" applyBorder="1" applyAlignment="1">
      <alignment horizontal="left" vertical="center"/>
    </xf>
    <xf numFmtId="164" fontId="29" fillId="0" borderId="24" xfId="0" applyFont="1" applyBorder="1" applyAlignment="1">
      <alignment vertical="center" wrapText="1"/>
    </xf>
    <xf numFmtId="169" fontId="29" fillId="0" borderId="77" xfId="0" applyNumberFormat="1" applyFont="1" applyBorder="1" applyAlignment="1">
      <alignment horizontal="right" vertical="center"/>
    </xf>
    <xf numFmtId="164" fontId="43" fillId="0" borderId="0" xfId="0" applyFont="1" applyAlignment="1">
      <alignment horizontal="center" vertical="center"/>
    </xf>
    <xf numFmtId="41" fontId="41" fillId="0" borderId="0" xfId="0" applyNumberFormat="1" applyFont="1" applyAlignment="1">
      <alignment vertical="center"/>
    </xf>
    <xf numFmtId="41" fontId="41" fillId="0" borderId="0" xfId="0" applyNumberFormat="1" applyFont="1" applyAlignment="1">
      <alignment horizontal="center" vertical="center"/>
    </xf>
    <xf numFmtId="164" fontId="41" fillId="0" borderId="0" xfId="0" applyFont="1" applyAlignment="1">
      <alignment horizontal="right" vertical="center"/>
    </xf>
    <xf numFmtId="3" fontId="21" fillId="0" borderId="0" xfId="0" applyNumberFormat="1" applyFont="1" applyBorder="1" applyAlignment="1">
      <alignment horizontal="center"/>
    </xf>
    <xf numFmtId="3" fontId="60" fillId="0" borderId="0" xfId="0" applyNumberFormat="1" applyFont="1" applyBorder="1" applyAlignment="1">
      <alignment horizontal="right"/>
    </xf>
    <xf numFmtId="3" fontId="21" fillId="0" borderId="0" xfId="0" applyNumberFormat="1" applyFont="1" applyBorder="1" applyAlignment="1">
      <alignment horizontal="right"/>
    </xf>
    <xf numFmtId="164" fontId="21" fillId="0" borderId="0" xfId="0" applyFont="1" applyBorder="1"/>
    <xf numFmtId="164" fontId="22" fillId="0" borderId="0" xfId="0" applyFont="1" applyBorder="1"/>
    <xf numFmtId="164" fontId="22" fillId="0" borderId="0" xfId="0" applyFont="1" applyAlignment="1">
      <alignment wrapText="1"/>
    </xf>
    <xf numFmtId="180" fontId="2" fillId="0" borderId="0" xfId="0" applyNumberFormat="1" applyFont="1" applyAlignment="1">
      <alignment vertical="center"/>
    </xf>
    <xf numFmtId="164" fontId="56" fillId="0" borderId="0" xfId="0" applyFont="1"/>
    <xf numFmtId="172" fontId="22" fillId="0" borderId="0" xfId="0" applyNumberFormat="1" applyFont="1" applyBorder="1"/>
    <xf numFmtId="172" fontId="22" fillId="0" borderId="0" xfId="0" applyNumberFormat="1" applyFont="1" applyAlignment="1">
      <alignment wrapText="1"/>
    </xf>
    <xf numFmtId="172" fontId="22" fillId="0" borderId="0" xfId="0" applyNumberFormat="1" applyFont="1"/>
    <xf numFmtId="172" fontId="23" fillId="0" borderId="0" xfId="0" applyNumberFormat="1" applyFont="1"/>
    <xf numFmtId="164" fontId="61" fillId="26" borderId="78" xfId="0" applyFont="1" applyFill="1" applyBorder="1" applyAlignment="1">
      <alignment vertical="center"/>
    </xf>
    <xf numFmtId="164" fontId="61" fillId="0" borderId="79" xfId="0" applyFont="1" applyBorder="1" applyAlignment="1">
      <alignment vertical="center"/>
    </xf>
    <xf numFmtId="164" fontId="23" fillId="0" borderId="79" xfId="0" applyFont="1" applyBorder="1" applyAlignment="1">
      <alignment vertical="center"/>
    </xf>
    <xf numFmtId="164" fontId="23" fillId="0" borderId="80" xfId="0" applyFont="1" applyBorder="1" applyAlignment="1">
      <alignment vertical="center"/>
    </xf>
    <xf numFmtId="164" fontId="23" fillId="0" borderId="0" xfId="0" applyFont="1" applyAlignment="1">
      <alignment vertical="center"/>
    </xf>
    <xf numFmtId="164" fontId="23" fillId="0" borderId="81" xfId="0" applyFont="1" applyBorder="1" applyAlignment="1">
      <alignment vertical="center"/>
    </xf>
    <xf numFmtId="164" fontId="23" fillId="0" borderId="78" xfId="0" applyFont="1" applyBorder="1" applyAlignment="1">
      <alignment vertical="center"/>
    </xf>
    <xf numFmtId="164" fontId="23" fillId="0" borderId="82" xfId="0" applyFont="1" applyBorder="1" applyAlignment="1">
      <alignment vertical="center"/>
    </xf>
    <xf numFmtId="164" fontId="62" fillId="27" borderId="81" xfId="0" applyFont="1" applyFill="1" applyBorder="1" applyAlignment="1">
      <alignment horizontal="right" vertical="center"/>
    </xf>
    <xf numFmtId="164" fontId="62" fillId="0" borderId="82" xfId="0" applyFont="1" applyBorder="1" applyAlignment="1">
      <alignment vertical="center"/>
    </xf>
    <xf numFmtId="164" fontId="65" fillId="0" borderId="0" xfId="0" applyFont="1" applyAlignment="1">
      <alignment horizontal="left" vertical="center"/>
    </xf>
    <xf numFmtId="164" fontId="65" fillId="0" borderId="0" xfId="0" applyFont="1" applyAlignment="1">
      <alignment horizontal="center" vertical="center"/>
    </xf>
    <xf numFmtId="164" fontId="65" fillId="0" borderId="0" xfId="0" applyFont="1" applyAlignment="1">
      <alignment horizontal="left" vertical="center" wrapText="1"/>
    </xf>
    <xf numFmtId="164" fontId="23" fillId="0" borderId="68" xfId="0" applyFont="1" applyBorder="1" applyAlignment="1">
      <alignment vertical="center"/>
    </xf>
    <xf numFmtId="164" fontId="49" fillId="0" borderId="25" xfId="0" applyFont="1" applyBorder="1" applyAlignment="1">
      <alignment horizontal="right" vertical="center"/>
    </xf>
    <xf numFmtId="182" fontId="49" fillId="0" borderId="25" xfId="0" applyNumberFormat="1" applyFont="1" applyBorder="1" applyAlignment="1">
      <alignment horizontal="left" vertical="center"/>
    </xf>
    <xf numFmtId="164" fontId="23" fillId="0" borderId="67" xfId="0" applyFont="1" applyBorder="1" applyAlignment="1">
      <alignment vertical="center"/>
    </xf>
    <xf numFmtId="164" fontId="23" fillId="0" borderId="25" xfId="0" applyFont="1" applyBorder="1" applyAlignment="1">
      <alignment vertical="center"/>
    </xf>
    <xf numFmtId="164" fontId="23" fillId="0" borderId="25" xfId="0" applyFont="1" applyBorder="1" applyAlignment="1">
      <alignment horizontal="right" vertical="center"/>
    </xf>
    <xf numFmtId="175" fontId="23" fillId="0" borderId="25" xfId="0" applyNumberFormat="1" applyFont="1" applyBorder="1" applyAlignment="1">
      <alignment horizontal="left" vertical="center"/>
    </xf>
    <xf numFmtId="43" fontId="5" fillId="0" borderId="38" xfId="0" quotePrefix="1" applyNumberFormat="1" applyFont="1" applyBorder="1" applyAlignment="1">
      <alignment horizontal="left" vertical="center" wrapText="1"/>
    </xf>
    <xf numFmtId="166" fontId="5" fillId="0" borderId="37" xfId="0" quotePrefix="1" applyNumberFormat="1" applyFont="1" applyBorder="1" applyAlignment="1">
      <alignment horizontal="left" vertical="center" wrapText="1"/>
    </xf>
    <xf numFmtId="164" fontId="2" fillId="0" borderId="49" xfId="0" quotePrefix="1" applyFont="1" applyBorder="1" applyAlignment="1">
      <alignment horizontal="right" vertical="center"/>
    </xf>
    <xf numFmtId="164" fontId="2" fillId="0" borderId="49" xfId="0" quotePrefix="1" applyFont="1" applyBorder="1" applyAlignment="1">
      <alignment vertical="center"/>
    </xf>
    <xf numFmtId="43" fontId="3" fillId="13" borderId="16" xfId="0" quotePrefix="1" applyNumberFormat="1" applyFont="1" applyFill="1" applyBorder="1" applyAlignment="1">
      <alignment horizontal="center" vertical="center"/>
    </xf>
    <xf numFmtId="43" fontId="3" fillId="12" borderId="16" xfId="0" quotePrefix="1" applyNumberFormat="1" applyFont="1" applyFill="1" applyBorder="1" applyAlignment="1">
      <alignment horizontal="center" vertical="center"/>
    </xf>
    <xf numFmtId="43" fontId="3" fillId="9" borderId="16" xfId="0" quotePrefix="1" applyNumberFormat="1" applyFont="1" applyFill="1" applyBorder="1" applyAlignment="1">
      <alignment horizontal="center" vertical="center" shrinkToFit="1"/>
    </xf>
    <xf numFmtId="43" fontId="3" fillId="0" borderId="16" xfId="0" quotePrefix="1" applyNumberFormat="1" applyFont="1" applyBorder="1" applyAlignment="1">
      <alignment horizontal="center" vertical="center"/>
    </xf>
    <xf numFmtId="43" fontId="3" fillId="11" borderId="16" xfId="0" quotePrefix="1" applyNumberFormat="1" applyFont="1" applyFill="1" applyBorder="1" applyAlignment="1">
      <alignment horizontal="center" vertical="center"/>
    </xf>
    <xf numFmtId="164" fontId="26" fillId="0" borderId="22" xfId="0" quotePrefix="1" applyFont="1" applyBorder="1" applyAlignment="1">
      <alignment horizontal="center" vertical="center" wrapText="1"/>
    </xf>
    <xf numFmtId="164" fontId="26" fillId="0" borderId="22" xfId="0" quotePrefix="1" applyFont="1" applyBorder="1" applyAlignment="1">
      <alignment horizontal="center" vertical="center"/>
    </xf>
    <xf numFmtId="164" fontId="9" fillId="0" borderId="22" xfId="0" quotePrefix="1" applyFont="1" applyBorder="1" applyAlignment="1">
      <alignment horizontal="left" vertical="center"/>
    </xf>
    <xf numFmtId="164" fontId="34" fillId="0" borderId="16" xfId="0" quotePrefix="1" applyFont="1" applyBorder="1" applyAlignment="1">
      <alignment horizontal="center" vertical="center"/>
    </xf>
    <xf numFmtId="164" fontId="3" fillId="0" borderId="16" xfId="0" quotePrefix="1" applyFont="1" applyBorder="1" applyAlignment="1">
      <alignment horizontal="center" vertical="center"/>
    </xf>
    <xf numFmtId="164" fontId="3" fillId="0" borderId="5" xfId="0" quotePrefix="1" applyFont="1" applyBorder="1" applyAlignment="1">
      <alignment horizontal="center" vertical="center"/>
    </xf>
    <xf numFmtId="3" fontId="12" fillId="0" borderId="10" xfId="0" quotePrefix="1" applyNumberFormat="1" applyFont="1" applyBorder="1" applyAlignment="1">
      <alignment horizontal="center" vertical="center" wrapText="1"/>
    </xf>
    <xf numFmtId="164" fontId="5" fillId="0" borderId="5" xfId="0" quotePrefix="1" applyFont="1" applyBorder="1" applyAlignment="1">
      <alignment horizontal="left" vertical="center" wrapText="1"/>
    </xf>
    <xf numFmtId="164" fontId="5" fillId="0" borderId="5" xfId="0" quotePrefix="1" applyFont="1" applyBorder="1" applyAlignment="1">
      <alignment horizontal="center" vertical="center" wrapText="1"/>
    </xf>
    <xf numFmtId="164" fontId="5" fillId="0" borderId="5" xfId="0" quotePrefix="1" applyFont="1" applyBorder="1" applyAlignment="1">
      <alignment vertical="center" wrapText="1"/>
    </xf>
    <xf numFmtId="164" fontId="5" fillId="0" borderId="5" xfId="0" quotePrefix="1" applyFont="1" applyBorder="1" applyAlignment="1">
      <alignment vertical="center"/>
    </xf>
    <xf numFmtId="164" fontId="3" fillId="0" borderId="5" xfId="0" quotePrefix="1" applyFont="1" applyBorder="1" applyAlignment="1">
      <alignment vertical="center"/>
    </xf>
    <xf numFmtId="164" fontId="5" fillId="0" borderId="1" xfId="0" quotePrefix="1" applyFont="1" applyBorder="1" applyAlignment="1">
      <alignment vertical="center"/>
    </xf>
    <xf numFmtId="164" fontId="63" fillId="0" borderId="0" xfId="0" applyFont="1" applyBorder="1" applyAlignment="1">
      <alignment horizontal="center" vertical="center"/>
    </xf>
    <xf numFmtId="164" fontId="4" fillId="0" borderId="0" xfId="0" applyFont="1" applyBorder="1"/>
    <xf numFmtId="181" fontId="64" fillId="0" borderId="0" xfId="0" applyNumberFormat="1" applyFont="1" applyAlignment="1">
      <alignment horizontal="center" vertical="center"/>
    </xf>
    <xf numFmtId="164" fontId="0" fillId="0" borderId="0" xfId="0"/>
    <xf numFmtId="41" fontId="29" fillId="0" borderId="0" xfId="0" applyNumberFormat="1" applyFont="1" applyAlignment="1">
      <alignment horizontal="center" vertical="center"/>
    </xf>
    <xf numFmtId="164" fontId="3" fillId="0" borderId="63" xfId="0" applyFont="1" applyBorder="1" applyAlignment="1">
      <alignment horizontal="center" vertical="center"/>
    </xf>
    <xf numFmtId="164" fontId="4" fillId="0" borderId="66" xfId="0" applyFont="1" applyBorder="1"/>
    <xf numFmtId="164" fontId="29" fillId="0" borderId="71" xfId="0" applyFont="1" applyBorder="1" applyAlignment="1">
      <alignment horizontal="center" vertical="center" wrapText="1"/>
    </xf>
    <xf numFmtId="164" fontId="4" fillId="0" borderId="71" xfId="0" applyFont="1" applyBorder="1"/>
    <xf numFmtId="164" fontId="4" fillId="0" borderId="74" xfId="0" applyFont="1" applyBorder="1"/>
    <xf numFmtId="164" fontId="3" fillId="0" borderId="64" xfId="0" applyFont="1" applyBorder="1" applyAlignment="1">
      <alignment horizontal="center" vertical="center"/>
    </xf>
    <xf numFmtId="164" fontId="4" fillId="0" borderId="67" xfId="0" applyFont="1" applyBorder="1"/>
    <xf numFmtId="164" fontId="3" fillId="0" borderId="31" xfId="0" applyFont="1" applyBorder="1" applyAlignment="1">
      <alignment horizontal="center" vertical="center"/>
    </xf>
    <xf numFmtId="164" fontId="4" fillId="0" borderId="4" xfId="0" applyFont="1" applyBorder="1"/>
    <xf numFmtId="164" fontId="3" fillId="0" borderId="33" xfId="0" applyFont="1" applyBorder="1" applyAlignment="1">
      <alignment horizontal="center" vertical="center" wrapText="1"/>
    </xf>
    <xf numFmtId="164" fontId="4" fillId="0" borderId="35" xfId="0" applyFont="1" applyBorder="1"/>
    <xf numFmtId="41" fontId="3" fillId="0" borderId="65" xfId="0" applyNumberFormat="1" applyFont="1" applyBorder="1" applyAlignment="1">
      <alignment horizontal="center" vertical="center"/>
    </xf>
    <xf numFmtId="164" fontId="4" fillId="0" borderId="64" xfId="0" applyFont="1" applyBorder="1"/>
    <xf numFmtId="164" fontId="4" fillId="0" borderId="68" xfId="0" applyFont="1" applyBorder="1"/>
    <xf numFmtId="172" fontId="29" fillId="0" borderId="76" xfId="0" applyNumberFormat="1" applyFont="1" applyBorder="1" applyAlignment="1">
      <alignment horizontal="right" vertical="center"/>
    </xf>
    <xf numFmtId="164" fontId="4" fillId="0" borderId="75" xfId="0" applyFont="1" applyBorder="1"/>
    <xf numFmtId="164" fontId="29" fillId="0" borderId="0" xfId="0" applyFont="1" applyAlignment="1">
      <alignment horizontal="center" vertical="center"/>
    </xf>
    <xf numFmtId="3" fontId="57" fillId="0" borderId="0" xfId="0" applyNumberFormat="1" applyFont="1" applyAlignment="1">
      <alignment horizontal="center" vertical="top"/>
    </xf>
    <xf numFmtId="164" fontId="21" fillId="0" borderId="53" xfId="0" applyFont="1" applyBorder="1" applyAlignment="1">
      <alignment horizontal="left"/>
    </xf>
    <xf numFmtId="164" fontId="4" fillId="0" borderId="54" xfId="0" applyFont="1" applyBorder="1"/>
    <xf numFmtId="164" fontId="4" fillId="0" borderId="55" xfId="0" applyFont="1" applyBorder="1"/>
    <xf numFmtId="41" fontId="29" fillId="0" borderId="13" xfId="0" applyNumberFormat="1" applyFont="1" applyBorder="1" applyAlignment="1">
      <alignment horizontal="center" vertical="center"/>
    </xf>
    <xf numFmtId="164" fontId="4" fillId="0" borderId="17" xfId="0" applyFont="1" applyBorder="1"/>
    <xf numFmtId="41" fontId="29" fillId="0" borderId="12" xfId="0" applyNumberFormat="1" applyFont="1" applyBorder="1" applyAlignment="1">
      <alignment horizontal="center" vertical="center" shrinkToFit="1"/>
    </xf>
    <xf numFmtId="164" fontId="4" fillId="0" borderId="72" xfId="0" applyFont="1" applyBorder="1"/>
    <xf numFmtId="164" fontId="59" fillId="0" borderId="59" xfId="0" applyFont="1" applyBorder="1" applyAlignment="1">
      <alignment horizontal="center" vertical="center"/>
    </xf>
    <xf numFmtId="164" fontId="4" fillId="0" borderId="49" xfId="0" applyFont="1" applyBorder="1"/>
    <xf numFmtId="164" fontId="4" fillId="0" borderId="60" xfId="0" applyFont="1" applyBorder="1"/>
    <xf numFmtId="164" fontId="4" fillId="0" borderId="61" xfId="0" applyFont="1" applyBorder="1"/>
    <xf numFmtId="164" fontId="4" fillId="0" borderId="29" xfId="0" applyFont="1" applyBorder="1"/>
    <xf numFmtId="164" fontId="4" fillId="0" borderId="62" xfId="0" applyFont="1" applyBorder="1"/>
    <xf numFmtId="164" fontId="53" fillId="0" borderId="29" xfId="0" applyFont="1" applyBorder="1" applyAlignment="1">
      <alignment horizontal="center" vertical="center" wrapText="1"/>
    </xf>
    <xf numFmtId="164" fontId="29" fillId="0" borderId="44" xfId="0" applyFont="1" applyBorder="1" applyAlignment="1">
      <alignment horizontal="center" vertical="center"/>
    </xf>
    <xf numFmtId="164" fontId="4" fillId="0" borderId="45" xfId="0" applyFont="1" applyBorder="1"/>
    <xf numFmtId="164" fontId="4" fillId="0" borderId="46" xfId="0" applyFont="1" applyBorder="1"/>
    <xf numFmtId="164" fontId="3" fillId="0" borderId="30" xfId="0" applyFont="1" applyBorder="1" applyAlignment="1">
      <alignment horizontal="center" vertical="center"/>
    </xf>
    <xf numFmtId="164" fontId="4" fillId="0" borderId="34" xfId="0" applyFont="1" applyBorder="1"/>
    <xf numFmtId="164" fontId="3" fillId="0" borderId="36" xfId="0" applyFont="1" applyBorder="1" applyAlignment="1">
      <alignment horizontal="center" vertical="center" wrapText="1"/>
    </xf>
    <xf numFmtId="164" fontId="4" fillId="0" borderId="40" xfId="0" applyFont="1" applyBorder="1"/>
    <xf numFmtId="164" fontId="26" fillId="0" borderId="0" xfId="0" applyFont="1" applyAlignment="1">
      <alignment horizontal="left" vertical="center"/>
    </xf>
    <xf numFmtId="166" fontId="48" fillId="0" borderId="25" xfId="0" applyNumberFormat="1" applyFont="1" applyBorder="1" applyAlignment="1">
      <alignment horizontal="center" vertical="center"/>
    </xf>
    <xf numFmtId="164" fontId="4" fillId="0" borderId="25" xfId="0" applyFont="1" applyBorder="1"/>
    <xf numFmtId="43" fontId="3" fillId="0" borderId="1" xfId="0" applyNumberFormat="1" applyFont="1" applyBorder="1" applyAlignment="1">
      <alignment horizontal="center" vertical="center" wrapText="1"/>
    </xf>
    <xf numFmtId="164" fontId="4" fillId="0" borderId="15" xfId="0" applyFont="1" applyBorder="1"/>
    <xf numFmtId="43" fontId="3" fillId="0" borderId="1" xfId="0" applyNumberFormat="1" applyFont="1" applyBorder="1" applyAlignment="1">
      <alignment horizontal="center" vertical="center" shrinkToFit="1"/>
    </xf>
    <xf numFmtId="166" fontId="50" fillId="0" borderId="0" xfId="0" applyNumberFormat="1" applyFont="1" applyAlignment="1">
      <alignment horizontal="center" vertical="center"/>
    </xf>
    <xf numFmtId="43" fontId="3" fillId="0" borderId="13" xfId="0" applyNumberFormat="1" applyFont="1" applyBorder="1" applyAlignment="1">
      <alignment horizontal="center" vertical="center" wrapText="1"/>
    </xf>
    <xf numFmtId="164" fontId="4" fillId="0" borderId="14" xfId="0" applyFont="1" applyBorder="1"/>
    <xf numFmtId="43" fontId="3" fillId="0" borderId="13" xfId="0" applyNumberFormat="1" applyFont="1" applyBorder="1" applyAlignment="1">
      <alignment horizontal="center" vertical="center" shrinkToFit="1"/>
    </xf>
    <xf numFmtId="43" fontId="1" fillId="0" borderId="0" xfId="0" applyNumberFormat="1" applyFont="1" applyAlignment="1">
      <alignment horizontal="center" vertical="center"/>
    </xf>
    <xf numFmtId="166" fontId="48" fillId="0" borderId="0" xfId="0" applyNumberFormat="1" applyFont="1" applyAlignment="1">
      <alignment horizontal="center" vertical="center"/>
    </xf>
    <xf numFmtId="164" fontId="38" fillId="0" borderId="0" xfId="0" applyFont="1" applyAlignment="1">
      <alignment horizontal="center"/>
    </xf>
    <xf numFmtId="166" fontId="33" fillId="0" borderId="0" xfId="0" applyNumberFormat="1" applyFont="1" applyAlignment="1">
      <alignment horizontal="center" vertical="center"/>
    </xf>
    <xf numFmtId="43" fontId="34" fillId="0" borderId="13" xfId="0" applyNumberFormat="1" applyFont="1" applyBorder="1" applyAlignment="1">
      <alignment horizontal="center" vertical="center" wrapText="1"/>
    </xf>
    <xf numFmtId="168" fontId="34" fillId="0" borderId="13" xfId="0" applyNumberFormat="1" applyFont="1" applyBorder="1" applyAlignment="1">
      <alignment horizontal="center" vertical="center" shrinkToFit="1"/>
    </xf>
    <xf numFmtId="166" fontId="34" fillId="0" borderId="1" xfId="0" applyNumberFormat="1" applyFont="1" applyBorder="1" applyAlignment="1">
      <alignment horizontal="center" vertical="center" wrapText="1"/>
    </xf>
    <xf numFmtId="164" fontId="34" fillId="0" borderId="1" xfId="0" applyFont="1" applyBorder="1" applyAlignment="1">
      <alignment horizontal="center" vertical="center" wrapText="1"/>
    </xf>
    <xf numFmtId="167" fontId="34" fillId="0" borderId="1" xfId="0" applyNumberFormat="1" applyFont="1" applyBorder="1" applyAlignment="1">
      <alignment horizontal="center" vertical="center" shrinkToFit="1"/>
    </xf>
    <xf numFmtId="168" fontId="34" fillId="0" borderId="1" xfId="0" applyNumberFormat="1" applyFont="1" applyBorder="1" applyAlignment="1">
      <alignment horizontal="center" vertical="center" wrapText="1"/>
    </xf>
    <xf numFmtId="168" fontId="3" fillId="0" borderId="1" xfId="0" applyNumberFormat="1" applyFont="1" applyBorder="1" applyAlignment="1">
      <alignment horizontal="center" vertical="center" wrapText="1"/>
    </xf>
    <xf numFmtId="166" fontId="1" fillId="0" borderId="0" xfId="0" applyNumberFormat="1" applyFont="1" applyAlignment="1">
      <alignment horizontal="center" vertical="center"/>
    </xf>
    <xf numFmtId="168" fontId="3" fillId="0" borderId="13" xfId="0" applyNumberFormat="1" applyFont="1" applyBorder="1" applyAlignment="1">
      <alignment horizontal="center" vertical="center" shrinkToFit="1"/>
    </xf>
    <xf numFmtId="166" fontId="3" fillId="0" borderId="1" xfId="0" applyNumberFormat="1" applyFont="1" applyBorder="1" applyAlignment="1">
      <alignment horizontal="center" vertical="center" wrapText="1"/>
    </xf>
    <xf numFmtId="164" fontId="3" fillId="0" borderId="1" xfId="0" applyFont="1" applyBorder="1" applyAlignment="1">
      <alignment horizontal="center" vertical="center" wrapText="1"/>
    </xf>
    <xf numFmtId="167" fontId="3" fillId="0" borderId="1" xfId="0" applyNumberFormat="1" applyFont="1" applyBorder="1" applyAlignment="1">
      <alignment horizontal="center" vertical="center" shrinkToFit="1"/>
    </xf>
    <xf numFmtId="43" fontId="3" fillId="0" borderId="2" xfId="0" applyNumberFormat="1" applyFont="1" applyBorder="1" applyAlignment="1">
      <alignment horizontal="center" vertical="center" wrapText="1"/>
    </xf>
    <xf numFmtId="164" fontId="4" fillId="0" borderId="3" xfId="0" applyFont="1" applyBorder="1"/>
    <xf numFmtId="164" fontId="4" fillId="0" borderId="6" xfId="0" applyFont="1" applyBorder="1"/>
    <xf numFmtId="168" fontId="3" fillId="0" borderId="2" xfId="0" applyNumberFormat="1" applyFont="1" applyBorder="1" applyAlignment="1">
      <alignment horizontal="center" vertical="center" shrinkToFit="1"/>
    </xf>
    <xf numFmtId="164" fontId="17" fillId="2" borderId="7" xfId="0" applyFont="1" applyFill="1" applyBorder="1" applyAlignment="1">
      <alignment horizontal="center" vertical="center" wrapText="1"/>
    </xf>
    <xf numFmtId="164" fontId="4" fillId="0" borderId="8" xfId="0" applyFont="1" applyBorder="1"/>
    <xf numFmtId="164" fontId="4" fillId="0" borderId="9" xfId="0" applyFont="1" applyBorder="1"/>
    <xf numFmtId="164" fontId="9" fillId="0" borderId="1" xfId="0" applyFont="1" applyBorder="1" applyAlignment="1">
      <alignment horizontal="center" vertical="center" wrapText="1"/>
    </xf>
  </cellXfs>
  <cellStyles count="2">
    <cellStyle name="Comma" xfId="1" builtinId="3"/>
    <cellStyle name="Normal" xfId="0" builtinId="0"/>
  </cellStyles>
  <dxfs count="27">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
      <font>
        <b/>
        <color rgb="FFFFFFFF"/>
      </font>
      <fill>
        <patternFill patternType="solid">
          <fgColor rgb="FF800000"/>
          <bgColor rgb="FF8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9" Type="http://schemas.openxmlformats.org/officeDocument/2006/relationships/externalLink" Target="externalLinks/externalLink22.xml"/><Relationship Id="rId21" Type="http://schemas.openxmlformats.org/officeDocument/2006/relationships/externalLink" Target="externalLinks/externalLink4.xml"/><Relationship Id="rId34" Type="http://schemas.openxmlformats.org/officeDocument/2006/relationships/externalLink" Target="externalLinks/externalLink17.xml"/><Relationship Id="rId42" Type="http://schemas.openxmlformats.org/officeDocument/2006/relationships/externalLink" Target="externalLinks/externalLink25.xml"/><Relationship Id="rId47" Type="http://schemas.openxmlformats.org/officeDocument/2006/relationships/externalLink" Target="externalLinks/externalLink30.xml"/><Relationship Id="rId50" Type="http://schemas.openxmlformats.org/officeDocument/2006/relationships/externalLink" Target="externalLinks/externalLink33.xml"/><Relationship Id="rId55" Type="http://schemas.openxmlformats.org/officeDocument/2006/relationships/externalLink" Target="externalLinks/externalLink3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2.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40" Type="http://schemas.openxmlformats.org/officeDocument/2006/relationships/externalLink" Target="externalLinks/externalLink23.xml"/><Relationship Id="rId45" Type="http://schemas.openxmlformats.org/officeDocument/2006/relationships/externalLink" Target="externalLinks/externalLink28.xml"/><Relationship Id="rId53" Type="http://schemas.openxmlformats.org/officeDocument/2006/relationships/externalLink" Target="externalLinks/externalLink36.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externalLink" Target="externalLinks/externalLink26.xml"/><Relationship Id="rId48" Type="http://schemas.openxmlformats.org/officeDocument/2006/relationships/externalLink" Target="externalLinks/externalLink31.xml"/><Relationship Id="rId56" Type="http://schemas.openxmlformats.org/officeDocument/2006/relationships/externalLink" Target="externalLinks/externalLink39.xml"/><Relationship Id="rId8" Type="http://schemas.openxmlformats.org/officeDocument/2006/relationships/worksheet" Target="worksheets/sheet8.xml"/><Relationship Id="rId51" Type="http://schemas.openxmlformats.org/officeDocument/2006/relationships/externalLink" Target="externalLinks/externalLink3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46" Type="http://schemas.openxmlformats.org/officeDocument/2006/relationships/externalLink" Target="externalLinks/externalLink29.xml"/><Relationship Id="rId59" Type="http://schemas.openxmlformats.org/officeDocument/2006/relationships/sharedStrings" Target="sharedStrings.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54" Type="http://schemas.openxmlformats.org/officeDocument/2006/relationships/externalLink" Target="externalLinks/externalLink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49" Type="http://schemas.openxmlformats.org/officeDocument/2006/relationships/externalLink" Target="externalLinks/externalLink32.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externalLink" Target="externalLinks/externalLink14.xml"/><Relationship Id="rId44" Type="http://schemas.openxmlformats.org/officeDocument/2006/relationships/externalLink" Target="externalLinks/externalLink27.xml"/><Relationship Id="rId52" Type="http://schemas.openxmlformats.org/officeDocument/2006/relationships/externalLink" Target="externalLinks/externalLink35.xml"/><Relationship Id="rId6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3" Type="http://schemas.openxmlformats.org/officeDocument/2006/relationships/image" Target="../media/image15.jpeg"/><Relationship Id="rId18" Type="http://schemas.openxmlformats.org/officeDocument/2006/relationships/image" Target="../media/image20.png"/><Relationship Id="rId26" Type="http://schemas.openxmlformats.org/officeDocument/2006/relationships/image" Target="../media/image28.jpeg"/><Relationship Id="rId21" Type="http://schemas.openxmlformats.org/officeDocument/2006/relationships/image" Target="../media/image23.jpeg"/><Relationship Id="rId34" Type="http://schemas.openxmlformats.org/officeDocument/2006/relationships/image" Target="../media/image36.jpeg"/><Relationship Id="rId7" Type="http://schemas.openxmlformats.org/officeDocument/2006/relationships/image" Target="../media/image9.jpeg"/><Relationship Id="rId12" Type="http://schemas.openxmlformats.org/officeDocument/2006/relationships/image" Target="../media/image14.jpeg"/><Relationship Id="rId17" Type="http://schemas.openxmlformats.org/officeDocument/2006/relationships/image" Target="../media/image19.png"/><Relationship Id="rId25" Type="http://schemas.openxmlformats.org/officeDocument/2006/relationships/image" Target="../media/image27.jpeg"/><Relationship Id="rId33" Type="http://schemas.openxmlformats.org/officeDocument/2006/relationships/image" Target="../media/image35.jpeg"/><Relationship Id="rId38" Type="http://schemas.openxmlformats.org/officeDocument/2006/relationships/image" Target="../media/image40.jpeg"/><Relationship Id="rId2" Type="http://schemas.openxmlformats.org/officeDocument/2006/relationships/image" Target="../media/image4.jpeg"/><Relationship Id="rId16" Type="http://schemas.openxmlformats.org/officeDocument/2006/relationships/image" Target="../media/image18.jpeg"/><Relationship Id="rId20" Type="http://schemas.openxmlformats.org/officeDocument/2006/relationships/image" Target="../media/image22.jpeg"/><Relationship Id="rId29" Type="http://schemas.openxmlformats.org/officeDocument/2006/relationships/image" Target="../media/image31.jpeg"/><Relationship Id="rId1" Type="http://schemas.openxmlformats.org/officeDocument/2006/relationships/image" Target="../media/image3.jpeg"/><Relationship Id="rId6" Type="http://schemas.openxmlformats.org/officeDocument/2006/relationships/image" Target="../media/image8.jpeg"/><Relationship Id="rId11" Type="http://schemas.openxmlformats.org/officeDocument/2006/relationships/image" Target="../media/image13.jpeg"/><Relationship Id="rId24" Type="http://schemas.openxmlformats.org/officeDocument/2006/relationships/image" Target="../media/image26.jpeg"/><Relationship Id="rId32" Type="http://schemas.openxmlformats.org/officeDocument/2006/relationships/image" Target="../media/image34.jpeg"/><Relationship Id="rId37" Type="http://schemas.openxmlformats.org/officeDocument/2006/relationships/image" Target="../media/image39.jpeg"/><Relationship Id="rId5" Type="http://schemas.openxmlformats.org/officeDocument/2006/relationships/image" Target="../media/image7.jpeg"/><Relationship Id="rId15" Type="http://schemas.openxmlformats.org/officeDocument/2006/relationships/image" Target="../media/image17.jpeg"/><Relationship Id="rId23" Type="http://schemas.openxmlformats.org/officeDocument/2006/relationships/image" Target="../media/image25.jpeg"/><Relationship Id="rId28" Type="http://schemas.openxmlformats.org/officeDocument/2006/relationships/image" Target="../media/image30.jpeg"/><Relationship Id="rId36" Type="http://schemas.openxmlformats.org/officeDocument/2006/relationships/image" Target="../media/image38.jpeg"/><Relationship Id="rId10" Type="http://schemas.openxmlformats.org/officeDocument/2006/relationships/image" Target="../media/image12.jpeg"/><Relationship Id="rId19" Type="http://schemas.openxmlformats.org/officeDocument/2006/relationships/image" Target="../media/image21.jpeg"/><Relationship Id="rId31" Type="http://schemas.openxmlformats.org/officeDocument/2006/relationships/image" Target="../media/image33.png"/><Relationship Id="rId4" Type="http://schemas.openxmlformats.org/officeDocument/2006/relationships/image" Target="../media/image6.jpeg"/><Relationship Id="rId9" Type="http://schemas.openxmlformats.org/officeDocument/2006/relationships/image" Target="../media/image11.png"/><Relationship Id="rId14" Type="http://schemas.openxmlformats.org/officeDocument/2006/relationships/image" Target="../media/image16.jpeg"/><Relationship Id="rId22" Type="http://schemas.openxmlformats.org/officeDocument/2006/relationships/image" Target="../media/image24.png"/><Relationship Id="rId27" Type="http://schemas.openxmlformats.org/officeDocument/2006/relationships/image" Target="../media/image29.png"/><Relationship Id="rId30" Type="http://schemas.openxmlformats.org/officeDocument/2006/relationships/image" Target="../media/image32.jpeg"/><Relationship Id="rId35" Type="http://schemas.openxmlformats.org/officeDocument/2006/relationships/image" Target="../media/image37.jpeg"/><Relationship Id="rId8" Type="http://schemas.openxmlformats.org/officeDocument/2006/relationships/image" Target="../media/image10.jpeg"/><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oneCellAnchor>
    <xdr:from>
      <xdr:col>4</xdr:col>
      <xdr:colOff>3590925</xdr:colOff>
      <xdr:row>1</xdr:row>
      <xdr:rowOff>57150</xdr:rowOff>
    </xdr:from>
    <xdr:ext cx="1323975" cy="771525"/>
    <xdr:pic>
      <xdr:nvPicPr>
        <xdr:cNvPr id="2" name="image1.png"/>
        <xdr:cNvPicPr preferRelativeResize="0"/>
      </xdr:nvPicPr>
      <xdr:blipFill>
        <a:blip xmlns:r="http://schemas.openxmlformats.org/officeDocument/2006/relationships" r:embed="rId1" cstate="print"/>
        <a:stretch>
          <a:fillRect/>
        </a:stretch>
      </xdr:blipFill>
      <xdr:spPr>
        <a:xfrm>
          <a:off x="7408545" y="371475"/>
          <a:ext cx="1323975" cy="771525"/>
        </a:xfrm>
        <a:prstGeom prst="rect">
          <a:avLst/>
        </a:prstGeom>
        <a:noFill/>
      </xdr:spPr>
    </xdr:pic>
    <xdr:clientData fLocksWithSheet="0"/>
  </xdr:oneCellAnchor>
  <xdr:oneCellAnchor>
    <xdr:from>
      <xdr:col>1</xdr:col>
      <xdr:colOff>123825</xdr:colOff>
      <xdr:row>1</xdr:row>
      <xdr:rowOff>47625</xdr:rowOff>
    </xdr:from>
    <xdr:ext cx="1371600" cy="771525"/>
    <xdr:pic>
      <xdr:nvPicPr>
        <xdr:cNvPr id="4" name="image2.png"/>
        <xdr:cNvPicPr preferRelativeResize="0"/>
      </xdr:nvPicPr>
      <xdr:blipFill>
        <a:blip xmlns:r="http://schemas.openxmlformats.org/officeDocument/2006/relationships" r:embed="rId2" cstate="print"/>
        <a:stretch>
          <a:fillRect/>
        </a:stretch>
      </xdr:blipFill>
      <xdr:spPr>
        <a:xfrm>
          <a:off x="443865" y="361950"/>
          <a:ext cx="1371600" cy="771525"/>
        </a:xfrm>
        <a:prstGeom prst="rect">
          <a:avLst/>
        </a:prstGeom>
        <a:noFill/>
      </xdr:spPr>
    </xdr:pic>
    <xdr:clientData fLocksWithSheet="0"/>
  </xdr:oneCellAnchor>
  <xdr:twoCellAnchor>
    <xdr:from>
      <xdr:col>2</xdr:col>
      <xdr:colOff>1228725</xdr:colOff>
      <xdr:row>1</xdr:row>
      <xdr:rowOff>38100</xdr:rowOff>
    </xdr:from>
    <xdr:to>
      <xdr:col>8</xdr:col>
      <xdr:colOff>3506</xdr:colOff>
      <xdr:row>4</xdr:row>
      <xdr:rowOff>337706</xdr:rowOff>
    </xdr:to>
    <xdr:sp macro="" textlink="">
      <xdr:nvSpPr>
        <xdr:cNvPr id="5" name="TextBox 4">
          <a:extLst>
            <a:ext uri="{FF2B5EF4-FFF2-40B4-BE49-F238E27FC236}">
              <a16:creationId xmlns:a16="http://schemas.microsoft.com/office/drawing/2014/main" id="{00000000-0008-0000-0000-000004000000}"/>
            </a:ext>
          </a:extLst>
        </xdr:cNvPr>
        <xdr:cNvSpPr txBox="1"/>
      </xdr:nvSpPr>
      <xdr:spPr>
        <a:xfrm>
          <a:off x="1990725" y="352425"/>
          <a:ext cx="8661731" cy="1185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CÔNG</a:t>
          </a:r>
          <a:r>
            <a:rPr lang="en-US" sz="1000" b="1" baseline="0"/>
            <a:t> TY CỔ PHẦN TƯ VẤN ĐẦU TƯ XÂY DỰNG MỚI (NICON)</a:t>
          </a:r>
        </a:p>
        <a:p>
          <a:r>
            <a:rPr lang="en-US" sz="1000" b="1" i="1" baseline="0">
              <a:solidFill>
                <a:srgbClr val="0070C0"/>
              </a:solidFill>
            </a:rPr>
            <a:t>NEW INVESTMENT CONSTRUCTION CONSULTANT JOINT STOCK COMPANY (NICON)</a:t>
          </a:r>
        </a:p>
        <a:p>
          <a:r>
            <a:rPr lang="en-US" sz="1000" baseline="0"/>
            <a:t>Địa chỉ: Số 92, Đường 56, Phường Bình Trưng, TP. Hồ Chí Minh.</a:t>
          </a:r>
        </a:p>
        <a:p>
          <a:r>
            <a:rPr lang="en-US" sz="1000" i="1" baseline="0">
              <a:solidFill>
                <a:srgbClr val="0070C0"/>
              </a:solidFill>
            </a:rPr>
            <a:t>Address: </a:t>
          </a:r>
          <a:r>
            <a:rPr lang="en-US" sz="1000">
              <a:solidFill>
                <a:srgbClr val="0070C0"/>
              </a:solidFill>
            </a:rPr>
            <a:t>No. 92, Street 56, Binh Trung Ward, Ho Chi Minh City, Vietnam</a:t>
          </a:r>
        </a:p>
        <a:p>
          <a:r>
            <a:rPr lang="en-US" sz="1000"/>
            <a:t>Điện</a:t>
          </a:r>
          <a:r>
            <a:rPr lang="en-US" sz="1000" baseline="0"/>
            <a:t> thoại: (+84) 862814427 / </a:t>
          </a:r>
          <a:r>
            <a:rPr lang="en-US" sz="1000" i="1" baseline="0">
              <a:solidFill>
                <a:srgbClr val="0070C0"/>
              </a:solidFill>
            </a:rPr>
            <a:t>Tel: (+84) 862814427, hotline: (+84) 933.423.085</a:t>
          </a:r>
        </a:p>
        <a:p>
          <a:r>
            <a:rPr lang="en-US" sz="1000" baseline="0"/>
            <a:t>Website: www.niconvn.com  -  Email: sale@nicon.vn</a:t>
          </a:r>
          <a:endParaRPr lang="en-US" sz="10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95250</xdr:colOff>
      <xdr:row>0</xdr:row>
      <xdr:rowOff>171450</xdr:rowOff>
    </xdr:from>
    <xdr:ext cx="1352550" cy="790575"/>
    <xdr:pic>
      <xdr:nvPicPr>
        <xdr:cNvPr id="2" name="image2.png"/>
        <xdr:cNvPicPr preferRelativeResize="0"/>
      </xdr:nvPicPr>
      <xdr:blipFill>
        <a:blip xmlns:r="http://schemas.openxmlformats.org/officeDocument/2006/relationships" r:embed="rId1" cstate="print"/>
        <a:stretch>
          <a:fillRect/>
        </a:stretch>
      </xdr:blipFill>
      <xdr:spPr>
        <a:xfrm>
          <a:off x="95250" y="171450"/>
          <a:ext cx="1352550" cy="790575"/>
        </a:xfrm>
        <a:prstGeom prst="rect">
          <a:avLst/>
        </a:prstGeom>
        <a:noFill/>
      </xdr:spPr>
    </xdr:pic>
    <xdr:clientData fLocksWithSheet="0"/>
  </xdr:oneCellAnchor>
  <xdr:oneCellAnchor>
    <xdr:from>
      <xdr:col>6</xdr:col>
      <xdr:colOff>628650</xdr:colOff>
      <xdr:row>0</xdr:row>
      <xdr:rowOff>76200</xdr:rowOff>
    </xdr:from>
    <xdr:ext cx="1647825" cy="981075"/>
    <xdr:pic>
      <xdr:nvPicPr>
        <xdr:cNvPr id="3" name="image1.png"/>
        <xdr:cNvPicPr preferRelativeResize="0"/>
      </xdr:nvPicPr>
      <xdr:blipFill>
        <a:blip xmlns:r="http://schemas.openxmlformats.org/officeDocument/2006/relationships" r:embed="rId2" cstate="print"/>
        <a:stretch>
          <a:fillRect/>
        </a:stretch>
      </xdr:blipFill>
      <xdr:spPr>
        <a:xfrm>
          <a:off x="11144250" y="76200"/>
          <a:ext cx="1647825" cy="981075"/>
        </a:xfrm>
        <a:prstGeom prst="rect">
          <a:avLst/>
        </a:prstGeom>
        <a:noFill/>
      </xdr:spPr>
    </xdr:pic>
    <xdr:clientData fLocksWithSheet="0"/>
  </xdr:oneCellAnchor>
  <xdr:twoCellAnchor>
    <xdr:from>
      <xdr:col>1</xdr:col>
      <xdr:colOff>285750</xdr:colOff>
      <xdr:row>0</xdr:row>
      <xdr:rowOff>57150</xdr:rowOff>
    </xdr:from>
    <xdr:to>
      <xdr:col>6</xdr:col>
      <xdr:colOff>108281</xdr:colOff>
      <xdr:row>6</xdr:row>
      <xdr:rowOff>185306</xdr:rowOff>
    </xdr:to>
    <xdr:sp macro="" textlink="">
      <xdr:nvSpPr>
        <xdr:cNvPr id="5" name="TextBox 4">
          <a:extLst>
            <a:ext uri="{FF2B5EF4-FFF2-40B4-BE49-F238E27FC236}">
              <a16:creationId xmlns:a16="http://schemas.microsoft.com/office/drawing/2014/main" id="{00000000-0008-0000-0000-000004000000}"/>
            </a:ext>
          </a:extLst>
        </xdr:cNvPr>
        <xdr:cNvSpPr txBox="1"/>
      </xdr:nvSpPr>
      <xdr:spPr>
        <a:xfrm>
          <a:off x="1666875" y="57150"/>
          <a:ext cx="8661731" cy="1185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CÔNG</a:t>
          </a:r>
          <a:r>
            <a:rPr lang="en-US" sz="1000" b="1" baseline="0"/>
            <a:t> TY CỔ PHẦN TƯ VẤN ĐẦU TƯ XÂY DỰNG MỚI (NICON)</a:t>
          </a:r>
        </a:p>
        <a:p>
          <a:r>
            <a:rPr lang="en-US" sz="1000" b="1" i="1" baseline="0">
              <a:solidFill>
                <a:srgbClr val="0070C0"/>
              </a:solidFill>
            </a:rPr>
            <a:t>NEW INVESTMENT CONSTRUCTION CONSULTANT JOINT STOCK COMPANY (NICON)</a:t>
          </a:r>
        </a:p>
        <a:p>
          <a:r>
            <a:rPr lang="en-US" sz="1000" baseline="0"/>
            <a:t>Địa chỉ: Số 92, Đường 56, Phường Bình Trưng, TP. Hồ Chí Minh.</a:t>
          </a:r>
        </a:p>
        <a:p>
          <a:r>
            <a:rPr lang="en-US" sz="1000" i="1" baseline="0">
              <a:solidFill>
                <a:srgbClr val="0070C0"/>
              </a:solidFill>
            </a:rPr>
            <a:t>Address: </a:t>
          </a:r>
          <a:r>
            <a:rPr lang="en-US" sz="1000">
              <a:solidFill>
                <a:srgbClr val="0070C0"/>
              </a:solidFill>
            </a:rPr>
            <a:t>No. 92, Street 56, Binh Trung Ward, Ho Chi Minh City, Vietnam</a:t>
          </a:r>
        </a:p>
        <a:p>
          <a:r>
            <a:rPr lang="en-US" sz="1000"/>
            <a:t>Điện</a:t>
          </a:r>
          <a:r>
            <a:rPr lang="en-US" sz="1000" baseline="0"/>
            <a:t> thoại: (+84) 862814427 / </a:t>
          </a:r>
          <a:r>
            <a:rPr lang="en-US" sz="1000" i="1" baseline="0">
              <a:solidFill>
                <a:srgbClr val="0070C0"/>
              </a:solidFill>
            </a:rPr>
            <a:t>Tel: (+84) 862814427, hotline: (+84) 933.423.085</a:t>
          </a:r>
        </a:p>
        <a:p>
          <a:r>
            <a:rPr lang="en-US" sz="1000" baseline="0"/>
            <a:t>Website: www.niconvn.com  -  Email: sale@nicon.vn</a:t>
          </a:r>
          <a:endParaRPr lang="en-US" sz="10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3</xdr:col>
      <xdr:colOff>1019175</xdr:colOff>
      <xdr:row>15</xdr:row>
      <xdr:rowOff>28575</xdr:rowOff>
    </xdr:from>
    <xdr:ext cx="1000125" cy="933450"/>
    <xdr:pic>
      <xdr:nvPicPr>
        <xdr:cNvPr id="2" name="image19.jpg" descr="Báo giá đá 1x2 , bảng báo giá đá xây dựng Mạnh Tiến Phát - MẠNH ..."/>
        <xdr:cNvPicPr preferRelativeResize="0"/>
      </xdr:nvPicPr>
      <xdr:blipFill>
        <a:blip xmlns:r="http://schemas.openxmlformats.org/officeDocument/2006/relationships" r:embed="rId1" cstate="print"/>
        <a:stretch>
          <a:fillRect/>
        </a:stretch>
      </xdr:blipFill>
      <xdr:spPr>
        <a:xfrm>
          <a:off x="7732395" y="7153275"/>
          <a:ext cx="1000125" cy="933450"/>
        </a:xfrm>
        <a:prstGeom prst="rect">
          <a:avLst/>
        </a:prstGeom>
        <a:noFill/>
      </xdr:spPr>
    </xdr:pic>
    <xdr:clientData fLocksWithSheet="0"/>
  </xdr:oneCellAnchor>
  <xdr:oneCellAnchor>
    <xdr:from>
      <xdr:col>3</xdr:col>
      <xdr:colOff>38100</xdr:colOff>
      <xdr:row>15</xdr:row>
      <xdr:rowOff>28575</xdr:rowOff>
    </xdr:from>
    <xdr:ext cx="952500" cy="952500"/>
    <xdr:pic>
      <xdr:nvPicPr>
        <xdr:cNvPr id="3" name="image6.jpg" descr="Đá 4x6 - VLXD Hưng Gia Bình"/>
        <xdr:cNvPicPr preferRelativeResize="0"/>
      </xdr:nvPicPr>
      <xdr:blipFill>
        <a:blip xmlns:r="http://schemas.openxmlformats.org/officeDocument/2006/relationships" r:embed="rId2" cstate="print"/>
        <a:stretch>
          <a:fillRect/>
        </a:stretch>
      </xdr:blipFill>
      <xdr:spPr>
        <a:xfrm>
          <a:off x="6751320" y="7153275"/>
          <a:ext cx="952500" cy="952500"/>
        </a:xfrm>
        <a:prstGeom prst="rect">
          <a:avLst/>
        </a:prstGeom>
        <a:noFill/>
      </xdr:spPr>
    </xdr:pic>
    <xdr:clientData fLocksWithSheet="0"/>
  </xdr:oneCellAnchor>
  <xdr:oneCellAnchor>
    <xdr:from>
      <xdr:col>3</xdr:col>
      <xdr:colOff>28575</xdr:colOff>
      <xdr:row>13</xdr:row>
      <xdr:rowOff>38100</xdr:rowOff>
    </xdr:from>
    <xdr:ext cx="647700" cy="933450"/>
    <xdr:pic>
      <xdr:nvPicPr>
        <xdr:cNvPr id="4" name="image14.jpg" descr="Hoàng Phát"/>
        <xdr:cNvPicPr preferRelativeResize="0"/>
      </xdr:nvPicPr>
      <xdr:blipFill>
        <a:blip xmlns:r="http://schemas.openxmlformats.org/officeDocument/2006/relationships" r:embed="rId3" cstate="print"/>
        <a:stretch>
          <a:fillRect/>
        </a:stretch>
      </xdr:blipFill>
      <xdr:spPr>
        <a:xfrm>
          <a:off x="6741795" y="5143500"/>
          <a:ext cx="647700" cy="933450"/>
        </a:xfrm>
        <a:prstGeom prst="rect">
          <a:avLst/>
        </a:prstGeom>
        <a:noFill/>
      </xdr:spPr>
    </xdr:pic>
    <xdr:clientData fLocksWithSheet="0"/>
  </xdr:oneCellAnchor>
  <xdr:oneCellAnchor>
    <xdr:from>
      <xdr:col>3</xdr:col>
      <xdr:colOff>704850</xdr:colOff>
      <xdr:row>13</xdr:row>
      <xdr:rowOff>66675</xdr:rowOff>
    </xdr:from>
    <xdr:ext cx="733425" cy="914400"/>
    <xdr:pic>
      <xdr:nvPicPr>
        <xdr:cNvPr id="5" name="image10.jpg" descr="Xi măng Nghi Sơn cho rằng “sản phẩm xuất khẩu đặc biệt” là hàng giả"/>
        <xdr:cNvPicPr preferRelativeResize="0"/>
      </xdr:nvPicPr>
      <xdr:blipFill>
        <a:blip xmlns:r="http://schemas.openxmlformats.org/officeDocument/2006/relationships" r:embed="rId4" cstate="print"/>
        <a:stretch>
          <a:fillRect/>
        </a:stretch>
      </xdr:blipFill>
      <xdr:spPr>
        <a:xfrm>
          <a:off x="7418070" y="5172075"/>
          <a:ext cx="733425" cy="914400"/>
        </a:xfrm>
        <a:prstGeom prst="rect">
          <a:avLst/>
        </a:prstGeom>
        <a:noFill/>
      </xdr:spPr>
    </xdr:pic>
    <xdr:clientData fLocksWithSheet="0"/>
  </xdr:oneCellAnchor>
  <xdr:oneCellAnchor>
    <xdr:from>
      <xdr:col>3</xdr:col>
      <xdr:colOff>1362075</xdr:colOff>
      <xdr:row>13</xdr:row>
      <xdr:rowOff>38100</xdr:rowOff>
    </xdr:from>
    <xdr:ext cx="666750" cy="952500"/>
    <xdr:pic>
      <xdr:nvPicPr>
        <xdr:cNvPr id="6" name="image17.jpg" descr="Sử dụng định mức cấp phối bê tông qui định tại công văn số 1784 ..."/>
        <xdr:cNvPicPr preferRelativeResize="0"/>
      </xdr:nvPicPr>
      <xdr:blipFill>
        <a:blip xmlns:r="http://schemas.openxmlformats.org/officeDocument/2006/relationships" r:embed="rId5" cstate="print"/>
        <a:stretch>
          <a:fillRect/>
        </a:stretch>
      </xdr:blipFill>
      <xdr:spPr>
        <a:xfrm>
          <a:off x="8075295" y="5143500"/>
          <a:ext cx="666750" cy="952500"/>
        </a:xfrm>
        <a:prstGeom prst="rect">
          <a:avLst/>
        </a:prstGeom>
        <a:noFill/>
      </xdr:spPr>
    </xdr:pic>
    <xdr:clientData fLocksWithSheet="0"/>
  </xdr:oneCellAnchor>
  <xdr:oneCellAnchor>
    <xdr:from>
      <xdr:col>3</xdr:col>
      <xdr:colOff>38100</xdr:colOff>
      <xdr:row>17</xdr:row>
      <xdr:rowOff>38100</xdr:rowOff>
    </xdr:from>
    <xdr:ext cx="1000125" cy="933450"/>
    <xdr:pic>
      <xdr:nvPicPr>
        <xdr:cNvPr id="7" name="image12.jpg" descr="GIỚI THIỆU VÁN ÉP PHỦ PHIM CẨM LÂM"/>
        <xdr:cNvPicPr preferRelativeResize="0"/>
      </xdr:nvPicPr>
      <xdr:blipFill>
        <a:blip xmlns:r="http://schemas.openxmlformats.org/officeDocument/2006/relationships" r:embed="rId6" cstate="print"/>
        <a:stretch>
          <a:fillRect/>
        </a:stretch>
      </xdr:blipFill>
      <xdr:spPr>
        <a:xfrm>
          <a:off x="6751320" y="9182100"/>
          <a:ext cx="1000125" cy="933450"/>
        </a:xfrm>
        <a:prstGeom prst="rect">
          <a:avLst/>
        </a:prstGeom>
        <a:noFill/>
      </xdr:spPr>
    </xdr:pic>
    <xdr:clientData fLocksWithSheet="0"/>
  </xdr:oneCellAnchor>
  <xdr:oneCellAnchor>
    <xdr:from>
      <xdr:col>3</xdr:col>
      <xdr:colOff>1057275</xdr:colOff>
      <xdr:row>17</xdr:row>
      <xdr:rowOff>38100</xdr:rowOff>
    </xdr:from>
    <xdr:ext cx="962025" cy="952500"/>
    <xdr:pic>
      <xdr:nvPicPr>
        <xdr:cNvPr id="8" name="image21.jpg" descr="Thép hộp 50x50, Báo giá Sắt thép hộp vuông 50x50 (đen, mạ kẽm)"/>
        <xdr:cNvPicPr preferRelativeResize="0"/>
      </xdr:nvPicPr>
      <xdr:blipFill>
        <a:blip xmlns:r="http://schemas.openxmlformats.org/officeDocument/2006/relationships" r:embed="rId7" cstate="print"/>
        <a:stretch>
          <a:fillRect/>
        </a:stretch>
      </xdr:blipFill>
      <xdr:spPr>
        <a:xfrm>
          <a:off x="7770495" y="9182100"/>
          <a:ext cx="962025" cy="952500"/>
        </a:xfrm>
        <a:prstGeom prst="rect">
          <a:avLst/>
        </a:prstGeom>
        <a:noFill/>
      </xdr:spPr>
    </xdr:pic>
    <xdr:clientData fLocksWithSheet="0"/>
  </xdr:oneCellAnchor>
  <xdr:oneCellAnchor>
    <xdr:from>
      <xdr:col>3</xdr:col>
      <xdr:colOff>657225</xdr:colOff>
      <xdr:row>24</xdr:row>
      <xdr:rowOff>66675</xdr:rowOff>
    </xdr:from>
    <xdr:ext cx="828675" cy="866775"/>
    <xdr:pic>
      <xdr:nvPicPr>
        <xdr:cNvPr id="9" name="image5.jpg" descr="SƠN NIPPON | SƠN HOÀNG LƯỢNG"/>
        <xdr:cNvPicPr preferRelativeResize="0"/>
      </xdr:nvPicPr>
      <xdr:blipFill>
        <a:blip xmlns:r="http://schemas.openxmlformats.org/officeDocument/2006/relationships" r:embed="rId8" cstate="print"/>
        <a:stretch>
          <a:fillRect/>
        </a:stretch>
      </xdr:blipFill>
      <xdr:spPr>
        <a:xfrm>
          <a:off x="7370445" y="15649575"/>
          <a:ext cx="828675" cy="866775"/>
        </a:xfrm>
        <a:prstGeom prst="rect">
          <a:avLst/>
        </a:prstGeom>
        <a:noFill/>
      </xdr:spPr>
    </xdr:pic>
    <xdr:clientData fLocksWithSheet="0"/>
  </xdr:oneCellAnchor>
  <xdr:oneCellAnchor>
    <xdr:from>
      <xdr:col>3</xdr:col>
      <xdr:colOff>28575</xdr:colOff>
      <xdr:row>26</xdr:row>
      <xdr:rowOff>28575</xdr:rowOff>
    </xdr:from>
    <xdr:ext cx="1057275" cy="971550"/>
    <xdr:pic>
      <xdr:nvPicPr>
        <xdr:cNvPr id="10" name="image11.png" descr="BỘT BẢ JOTUN NỘI THẤT (40KG)"/>
        <xdr:cNvPicPr preferRelativeResize="0"/>
      </xdr:nvPicPr>
      <xdr:blipFill>
        <a:blip xmlns:r="http://schemas.openxmlformats.org/officeDocument/2006/relationships" r:embed="rId9" cstate="print"/>
        <a:stretch>
          <a:fillRect/>
        </a:stretch>
      </xdr:blipFill>
      <xdr:spPr>
        <a:xfrm>
          <a:off x="6741795" y="17630775"/>
          <a:ext cx="1057275" cy="971550"/>
        </a:xfrm>
        <a:prstGeom prst="rect">
          <a:avLst/>
        </a:prstGeom>
        <a:noFill/>
      </xdr:spPr>
    </xdr:pic>
    <xdr:clientData fLocksWithSheet="0"/>
  </xdr:oneCellAnchor>
  <xdr:oneCellAnchor>
    <xdr:from>
      <xdr:col>3</xdr:col>
      <xdr:colOff>1181100</xdr:colOff>
      <xdr:row>26</xdr:row>
      <xdr:rowOff>38100</xdr:rowOff>
    </xdr:from>
    <xdr:ext cx="781050" cy="933450"/>
    <xdr:pic>
      <xdr:nvPicPr>
        <xdr:cNvPr id="11" name="image7.jpg" descr="Bột trét tường Nippon nội thất | CÔNG TY PHÂN PHỐI SƠN"/>
        <xdr:cNvPicPr preferRelativeResize="0"/>
      </xdr:nvPicPr>
      <xdr:blipFill>
        <a:blip xmlns:r="http://schemas.openxmlformats.org/officeDocument/2006/relationships" r:embed="rId10" cstate="print"/>
        <a:stretch>
          <a:fillRect/>
        </a:stretch>
      </xdr:blipFill>
      <xdr:spPr>
        <a:xfrm>
          <a:off x="7894320" y="17640300"/>
          <a:ext cx="781050" cy="933450"/>
        </a:xfrm>
        <a:prstGeom prst="rect">
          <a:avLst/>
        </a:prstGeom>
        <a:noFill/>
      </xdr:spPr>
    </xdr:pic>
    <xdr:clientData fLocksWithSheet="0"/>
  </xdr:oneCellAnchor>
  <xdr:oneCellAnchor>
    <xdr:from>
      <xdr:col>3</xdr:col>
      <xdr:colOff>104775</xdr:colOff>
      <xdr:row>26</xdr:row>
      <xdr:rowOff>47625</xdr:rowOff>
    </xdr:from>
    <xdr:ext cx="1866900" cy="895350"/>
    <xdr:pic>
      <xdr:nvPicPr>
        <xdr:cNvPr id="12" name="image28.jpg" descr="vật liệu chống thấm Sika Hải Dương - Chính hãng giá rẻ uy tín"/>
        <xdr:cNvPicPr preferRelativeResize="0"/>
      </xdr:nvPicPr>
      <xdr:blipFill>
        <a:blip xmlns:r="http://schemas.openxmlformats.org/officeDocument/2006/relationships" r:embed="rId11" cstate="print"/>
        <a:stretch>
          <a:fillRect/>
        </a:stretch>
      </xdr:blipFill>
      <xdr:spPr>
        <a:xfrm>
          <a:off x="6817995" y="17649825"/>
          <a:ext cx="1866900" cy="895350"/>
        </a:xfrm>
        <a:prstGeom prst="rect">
          <a:avLst/>
        </a:prstGeom>
        <a:noFill/>
      </xdr:spPr>
    </xdr:pic>
    <xdr:clientData fLocksWithSheet="0"/>
  </xdr:oneCellAnchor>
  <xdr:oneCellAnchor>
    <xdr:from>
      <xdr:col>3</xdr:col>
      <xdr:colOff>1057275</xdr:colOff>
      <xdr:row>29</xdr:row>
      <xdr:rowOff>28575</xdr:rowOff>
    </xdr:from>
    <xdr:ext cx="942975" cy="971550"/>
    <xdr:pic>
      <xdr:nvPicPr>
        <xdr:cNvPr id="13" name="image22.jpg" descr="Cửa cuốn chống cháy | AF100 | Sản phẩm của Tập đoàn Austdoor"/>
        <xdr:cNvPicPr preferRelativeResize="0"/>
      </xdr:nvPicPr>
      <xdr:blipFill>
        <a:blip xmlns:r="http://schemas.openxmlformats.org/officeDocument/2006/relationships" r:embed="rId12" cstate="print"/>
        <a:stretch>
          <a:fillRect/>
        </a:stretch>
      </xdr:blipFill>
      <xdr:spPr>
        <a:xfrm>
          <a:off x="7770495" y="20659725"/>
          <a:ext cx="942975" cy="971550"/>
        </a:xfrm>
        <a:prstGeom prst="rect">
          <a:avLst/>
        </a:prstGeom>
        <a:noFill/>
      </xdr:spPr>
    </xdr:pic>
    <xdr:clientData fLocksWithSheet="0"/>
  </xdr:oneCellAnchor>
  <xdr:oneCellAnchor>
    <xdr:from>
      <xdr:col>3</xdr:col>
      <xdr:colOff>47625</xdr:colOff>
      <xdr:row>29</xdr:row>
      <xdr:rowOff>38100</xdr:rowOff>
    </xdr:from>
    <xdr:ext cx="990600" cy="923925"/>
    <xdr:pic>
      <xdr:nvPicPr>
        <xdr:cNvPr id="14" name="image8.jpg" descr="MHDOOR - CỬA CUỐN ĐÀI LOAN"/>
        <xdr:cNvPicPr preferRelativeResize="0"/>
      </xdr:nvPicPr>
      <xdr:blipFill>
        <a:blip xmlns:r="http://schemas.openxmlformats.org/officeDocument/2006/relationships" r:embed="rId13" cstate="print"/>
        <a:stretch>
          <a:fillRect/>
        </a:stretch>
      </xdr:blipFill>
      <xdr:spPr>
        <a:xfrm>
          <a:off x="6760845" y="20669250"/>
          <a:ext cx="990600" cy="923925"/>
        </a:xfrm>
        <a:prstGeom prst="rect">
          <a:avLst/>
        </a:prstGeom>
        <a:noFill/>
      </xdr:spPr>
    </xdr:pic>
    <xdr:clientData fLocksWithSheet="0"/>
  </xdr:oneCellAnchor>
  <xdr:oneCellAnchor>
    <xdr:from>
      <xdr:col>3</xdr:col>
      <xdr:colOff>76200</xdr:colOff>
      <xdr:row>39</xdr:row>
      <xdr:rowOff>47625</xdr:rowOff>
    </xdr:from>
    <xdr:ext cx="1914525" cy="876300"/>
    <xdr:pic>
      <xdr:nvPicPr>
        <xdr:cNvPr id="15" name="image20.jpg" descr="So sánh xà gồ C và Z - sắt thép xây dựng mới nhất 24/24 - 097.5555.055"/>
        <xdr:cNvPicPr preferRelativeResize="0"/>
      </xdr:nvPicPr>
      <xdr:blipFill>
        <a:blip xmlns:r="http://schemas.openxmlformats.org/officeDocument/2006/relationships" r:embed="rId14" cstate="print"/>
        <a:stretch>
          <a:fillRect/>
        </a:stretch>
      </xdr:blipFill>
      <xdr:spPr>
        <a:xfrm>
          <a:off x="6789420" y="30146625"/>
          <a:ext cx="1914525" cy="876300"/>
        </a:xfrm>
        <a:prstGeom prst="rect">
          <a:avLst/>
        </a:prstGeom>
        <a:noFill/>
      </xdr:spPr>
    </xdr:pic>
    <xdr:clientData fLocksWithSheet="0"/>
  </xdr:oneCellAnchor>
  <xdr:oneCellAnchor>
    <xdr:from>
      <xdr:col>3</xdr:col>
      <xdr:colOff>238125</xdr:colOff>
      <xdr:row>43</xdr:row>
      <xdr:rowOff>47625</xdr:rowOff>
    </xdr:from>
    <xdr:ext cx="1552575" cy="895350"/>
    <xdr:pic>
      <xdr:nvPicPr>
        <xdr:cNvPr id="16" name="image25.jpg" descr="Nhôm Kính Bình Dương: Máng Xối Ở Tại Bình Dương - 0913.20.7938"/>
        <xdr:cNvPicPr preferRelativeResize="0"/>
      </xdr:nvPicPr>
      <xdr:blipFill>
        <a:blip xmlns:r="http://schemas.openxmlformats.org/officeDocument/2006/relationships" r:embed="rId15" cstate="print"/>
        <a:stretch>
          <a:fillRect/>
        </a:stretch>
      </xdr:blipFill>
      <xdr:spPr>
        <a:xfrm>
          <a:off x="6951345" y="34185225"/>
          <a:ext cx="1552575" cy="895350"/>
        </a:xfrm>
        <a:prstGeom prst="rect">
          <a:avLst/>
        </a:prstGeom>
        <a:noFill/>
      </xdr:spPr>
    </xdr:pic>
    <xdr:clientData fLocksWithSheet="0"/>
  </xdr:oneCellAnchor>
  <xdr:oneCellAnchor>
    <xdr:from>
      <xdr:col>3</xdr:col>
      <xdr:colOff>180975</xdr:colOff>
      <xdr:row>19</xdr:row>
      <xdr:rowOff>47625</xdr:rowOff>
    </xdr:from>
    <xdr:ext cx="1714500" cy="895350"/>
    <xdr:pic>
      <xdr:nvPicPr>
        <xdr:cNvPr id="17" name="image18.jpg" descr="GẠCH BLOCK - GẠCH KHÔNG NUNG SÂN CU"/>
        <xdr:cNvPicPr preferRelativeResize="0"/>
      </xdr:nvPicPr>
      <xdr:blipFill>
        <a:blip xmlns:r="http://schemas.openxmlformats.org/officeDocument/2006/relationships" r:embed="rId16" cstate="print"/>
        <a:stretch>
          <a:fillRect/>
        </a:stretch>
      </xdr:blipFill>
      <xdr:spPr>
        <a:xfrm>
          <a:off x="6894195" y="11210925"/>
          <a:ext cx="1714500" cy="895350"/>
        </a:xfrm>
        <a:prstGeom prst="rect">
          <a:avLst/>
        </a:prstGeom>
        <a:noFill/>
      </xdr:spPr>
    </xdr:pic>
    <xdr:clientData fLocksWithSheet="0"/>
  </xdr:oneCellAnchor>
  <xdr:oneCellAnchor>
    <xdr:from>
      <xdr:col>3</xdr:col>
      <xdr:colOff>581025</xdr:colOff>
      <xdr:row>25</xdr:row>
      <xdr:rowOff>85725</xdr:rowOff>
    </xdr:from>
    <xdr:ext cx="800100" cy="800100"/>
    <xdr:pic>
      <xdr:nvPicPr>
        <xdr:cNvPr id="18" name="image23.png" descr="SƠN PHỦ SẮT MẠ KẼM 2K CHÍNH HÃNG GIÁ TỐT NHẤT THỊ TRƯỜNG"/>
        <xdr:cNvPicPr preferRelativeResize="0"/>
      </xdr:nvPicPr>
      <xdr:blipFill>
        <a:blip xmlns:r="http://schemas.openxmlformats.org/officeDocument/2006/relationships" r:embed="rId17" cstate="print"/>
        <a:stretch>
          <a:fillRect/>
        </a:stretch>
      </xdr:blipFill>
      <xdr:spPr>
        <a:xfrm>
          <a:off x="7294245" y="16678275"/>
          <a:ext cx="800100" cy="800100"/>
        </a:xfrm>
        <a:prstGeom prst="rect">
          <a:avLst/>
        </a:prstGeom>
        <a:noFill/>
      </xdr:spPr>
    </xdr:pic>
    <xdr:clientData fLocksWithSheet="0"/>
  </xdr:oneCellAnchor>
  <xdr:oneCellAnchor>
    <xdr:from>
      <xdr:col>3</xdr:col>
      <xdr:colOff>152400</xdr:colOff>
      <xdr:row>40</xdr:row>
      <xdr:rowOff>19050</xdr:rowOff>
    </xdr:from>
    <xdr:ext cx="1552575" cy="885825"/>
    <xdr:pic>
      <xdr:nvPicPr>
        <xdr:cNvPr id="19" name="image35.png" descr="Tôn 9 sóng vuông - Công ty Đông nam chuyên cung cấp các loại tôn lợp"/>
        <xdr:cNvPicPr preferRelativeResize="0"/>
      </xdr:nvPicPr>
      <xdr:blipFill>
        <a:blip xmlns:r="http://schemas.openxmlformats.org/officeDocument/2006/relationships" r:embed="rId18" cstate="print"/>
        <a:stretch>
          <a:fillRect/>
        </a:stretch>
      </xdr:blipFill>
      <xdr:spPr>
        <a:xfrm>
          <a:off x="6865620" y="31127700"/>
          <a:ext cx="1552575" cy="885825"/>
        </a:xfrm>
        <a:prstGeom prst="rect">
          <a:avLst/>
        </a:prstGeom>
        <a:noFill/>
      </xdr:spPr>
    </xdr:pic>
    <xdr:clientData fLocksWithSheet="0"/>
  </xdr:oneCellAnchor>
  <xdr:oneCellAnchor>
    <xdr:from>
      <xdr:col>3</xdr:col>
      <xdr:colOff>257175</xdr:colOff>
      <xdr:row>28</xdr:row>
      <xdr:rowOff>47625</xdr:rowOff>
    </xdr:from>
    <xdr:ext cx="1438275" cy="914400"/>
    <xdr:pic>
      <xdr:nvPicPr>
        <xdr:cNvPr id="20" name="image3.jpg" descr="Panel nghĩa là gì? | Vietpanel"/>
        <xdr:cNvPicPr preferRelativeResize="0"/>
      </xdr:nvPicPr>
      <xdr:blipFill>
        <a:blip xmlns:r="http://schemas.openxmlformats.org/officeDocument/2006/relationships" r:embed="rId19" cstate="print"/>
        <a:stretch>
          <a:fillRect/>
        </a:stretch>
      </xdr:blipFill>
      <xdr:spPr>
        <a:xfrm>
          <a:off x="6970395" y="19669125"/>
          <a:ext cx="1438275" cy="914400"/>
        </a:xfrm>
        <a:prstGeom prst="rect">
          <a:avLst/>
        </a:prstGeom>
        <a:noFill/>
      </xdr:spPr>
    </xdr:pic>
    <xdr:clientData fLocksWithSheet="0"/>
  </xdr:oneCellAnchor>
  <xdr:oneCellAnchor>
    <xdr:from>
      <xdr:col>3</xdr:col>
      <xdr:colOff>219075</xdr:colOff>
      <xdr:row>34</xdr:row>
      <xdr:rowOff>38100</xdr:rowOff>
    </xdr:from>
    <xdr:ext cx="1533525" cy="914400"/>
    <xdr:pic>
      <xdr:nvPicPr>
        <xdr:cNvPr id="21" name="image16.jpg" descr="Bê tông nhựa nóng TPHCM – Thai Son Construction"/>
        <xdr:cNvPicPr preferRelativeResize="0"/>
      </xdr:nvPicPr>
      <xdr:blipFill>
        <a:blip xmlns:r="http://schemas.openxmlformats.org/officeDocument/2006/relationships" r:embed="rId20" cstate="print"/>
        <a:stretch>
          <a:fillRect/>
        </a:stretch>
      </xdr:blipFill>
      <xdr:spPr>
        <a:xfrm>
          <a:off x="6932295" y="25717500"/>
          <a:ext cx="1533525" cy="914400"/>
        </a:xfrm>
        <a:prstGeom prst="rect">
          <a:avLst/>
        </a:prstGeom>
        <a:noFill/>
      </xdr:spPr>
    </xdr:pic>
    <xdr:clientData fLocksWithSheet="0"/>
  </xdr:oneCellAnchor>
  <xdr:oneCellAnchor>
    <xdr:from>
      <xdr:col>6</xdr:col>
      <xdr:colOff>504825</xdr:colOff>
      <xdr:row>0</xdr:row>
      <xdr:rowOff>76200</xdr:rowOff>
    </xdr:from>
    <xdr:ext cx="1495425" cy="647700"/>
    <xdr:pic>
      <xdr:nvPicPr>
        <xdr:cNvPr id="22" name="image13.jpg"/>
        <xdr:cNvPicPr preferRelativeResize="0"/>
      </xdr:nvPicPr>
      <xdr:blipFill>
        <a:blip xmlns:r="http://schemas.openxmlformats.org/officeDocument/2006/relationships" r:embed="rId21" cstate="print"/>
        <a:stretch>
          <a:fillRect/>
        </a:stretch>
      </xdr:blipFill>
      <xdr:spPr>
        <a:xfrm>
          <a:off x="13527405" y="76200"/>
          <a:ext cx="1495425" cy="647700"/>
        </a:xfrm>
        <a:prstGeom prst="rect">
          <a:avLst/>
        </a:prstGeom>
        <a:noFill/>
      </xdr:spPr>
    </xdr:pic>
    <xdr:clientData fLocksWithSheet="0"/>
  </xdr:oneCellAnchor>
  <xdr:oneCellAnchor>
    <xdr:from>
      <xdr:col>5</xdr:col>
      <xdr:colOff>1114425</xdr:colOff>
      <xdr:row>0</xdr:row>
      <xdr:rowOff>38100</xdr:rowOff>
    </xdr:from>
    <xdr:ext cx="1362075" cy="695325"/>
    <xdr:pic>
      <xdr:nvPicPr>
        <xdr:cNvPr id="23" name="image15.png"/>
        <xdr:cNvPicPr preferRelativeResize="0"/>
      </xdr:nvPicPr>
      <xdr:blipFill>
        <a:blip xmlns:r="http://schemas.openxmlformats.org/officeDocument/2006/relationships" r:embed="rId22" cstate="print"/>
        <a:stretch>
          <a:fillRect/>
        </a:stretch>
      </xdr:blipFill>
      <xdr:spPr>
        <a:xfrm>
          <a:off x="12033885" y="38100"/>
          <a:ext cx="1362075" cy="695325"/>
        </a:xfrm>
        <a:prstGeom prst="rect">
          <a:avLst/>
        </a:prstGeom>
        <a:noFill/>
      </xdr:spPr>
    </xdr:pic>
    <xdr:clientData fLocksWithSheet="0"/>
  </xdr:oneCellAnchor>
  <xdr:oneCellAnchor>
    <xdr:from>
      <xdr:col>3</xdr:col>
      <xdr:colOff>228600</xdr:colOff>
      <xdr:row>27</xdr:row>
      <xdr:rowOff>47625</xdr:rowOff>
    </xdr:from>
    <xdr:ext cx="1552575" cy="876300"/>
    <xdr:pic>
      <xdr:nvPicPr>
        <xdr:cNvPr id="24" name="image9.jpg" descr="SƠN EPOXY KCC | SƠN SÀN KCC GIÁ RẺ TPHCM"/>
        <xdr:cNvPicPr preferRelativeResize="0"/>
      </xdr:nvPicPr>
      <xdr:blipFill>
        <a:blip xmlns:r="http://schemas.openxmlformats.org/officeDocument/2006/relationships" r:embed="rId23" cstate="print"/>
        <a:stretch>
          <a:fillRect/>
        </a:stretch>
      </xdr:blipFill>
      <xdr:spPr>
        <a:xfrm>
          <a:off x="6941820" y="18659475"/>
          <a:ext cx="1552575" cy="876300"/>
        </a:xfrm>
        <a:prstGeom prst="rect">
          <a:avLst/>
        </a:prstGeom>
        <a:noFill/>
      </xdr:spPr>
    </xdr:pic>
    <xdr:clientData fLocksWithSheet="0"/>
  </xdr:oneCellAnchor>
  <xdr:oneCellAnchor>
    <xdr:from>
      <xdr:col>3</xdr:col>
      <xdr:colOff>333375</xdr:colOff>
      <xdr:row>33</xdr:row>
      <xdr:rowOff>66675</xdr:rowOff>
    </xdr:from>
    <xdr:ext cx="1438275" cy="914400"/>
    <xdr:pic>
      <xdr:nvPicPr>
        <xdr:cNvPr id="25" name="image3.jpg" descr="Panel nghĩa là gì? | Vietpanel"/>
        <xdr:cNvPicPr preferRelativeResize="0"/>
      </xdr:nvPicPr>
      <xdr:blipFill>
        <a:blip xmlns:r="http://schemas.openxmlformats.org/officeDocument/2006/relationships" r:embed="rId19" cstate="print"/>
        <a:stretch>
          <a:fillRect/>
        </a:stretch>
      </xdr:blipFill>
      <xdr:spPr>
        <a:xfrm>
          <a:off x="7046595" y="24736425"/>
          <a:ext cx="1438275" cy="914400"/>
        </a:xfrm>
        <a:prstGeom prst="rect">
          <a:avLst/>
        </a:prstGeom>
        <a:noFill/>
      </xdr:spPr>
    </xdr:pic>
    <xdr:clientData fLocksWithSheet="0"/>
  </xdr:oneCellAnchor>
  <xdr:oneCellAnchor>
    <xdr:from>
      <xdr:col>3</xdr:col>
      <xdr:colOff>0</xdr:colOff>
      <xdr:row>11</xdr:row>
      <xdr:rowOff>0</xdr:rowOff>
    </xdr:from>
    <xdr:ext cx="1704975" cy="1009650"/>
    <xdr:pic>
      <xdr:nvPicPr>
        <xdr:cNvPr id="26" name="image4.jpg"/>
        <xdr:cNvPicPr preferRelativeResize="0"/>
      </xdr:nvPicPr>
      <xdr:blipFill>
        <a:blip xmlns:r="http://schemas.openxmlformats.org/officeDocument/2006/relationships" r:embed="rId24" cstate="print"/>
        <a:stretch>
          <a:fillRect/>
        </a:stretch>
      </xdr:blipFill>
      <xdr:spPr>
        <a:xfrm>
          <a:off x="6713220" y="3086100"/>
          <a:ext cx="1704975" cy="1009650"/>
        </a:xfrm>
        <a:prstGeom prst="rect">
          <a:avLst/>
        </a:prstGeom>
        <a:noFill/>
      </xdr:spPr>
    </xdr:pic>
    <xdr:clientData fLocksWithSheet="0"/>
  </xdr:oneCellAnchor>
  <xdr:oneCellAnchor>
    <xdr:from>
      <xdr:col>3</xdr:col>
      <xdr:colOff>0</xdr:colOff>
      <xdr:row>12</xdr:row>
      <xdr:rowOff>0</xdr:rowOff>
    </xdr:from>
    <xdr:ext cx="2047875" cy="981075"/>
    <xdr:pic>
      <xdr:nvPicPr>
        <xdr:cNvPr id="27" name="image31.jpg"/>
        <xdr:cNvPicPr preferRelativeResize="0"/>
      </xdr:nvPicPr>
      <xdr:blipFill>
        <a:blip xmlns:r="http://schemas.openxmlformats.org/officeDocument/2006/relationships" r:embed="rId25" cstate="print"/>
        <a:stretch>
          <a:fillRect/>
        </a:stretch>
      </xdr:blipFill>
      <xdr:spPr>
        <a:xfrm>
          <a:off x="6713220" y="4095750"/>
          <a:ext cx="2047875" cy="981075"/>
        </a:xfrm>
        <a:prstGeom prst="rect">
          <a:avLst/>
        </a:prstGeom>
        <a:noFill/>
      </xdr:spPr>
    </xdr:pic>
    <xdr:clientData fLocksWithSheet="0"/>
  </xdr:oneCellAnchor>
  <xdr:oneCellAnchor>
    <xdr:from>
      <xdr:col>3</xdr:col>
      <xdr:colOff>0</xdr:colOff>
      <xdr:row>14</xdr:row>
      <xdr:rowOff>0</xdr:rowOff>
    </xdr:from>
    <xdr:ext cx="1971675" cy="1009650"/>
    <xdr:pic>
      <xdr:nvPicPr>
        <xdr:cNvPr id="28" name="image26.jpg"/>
        <xdr:cNvPicPr preferRelativeResize="0"/>
      </xdr:nvPicPr>
      <xdr:blipFill>
        <a:blip xmlns:r="http://schemas.openxmlformats.org/officeDocument/2006/relationships" r:embed="rId26" cstate="print"/>
        <a:stretch>
          <a:fillRect/>
        </a:stretch>
      </xdr:blipFill>
      <xdr:spPr>
        <a:xfrm>
          <a:off x="6713220" y="6115050"/>
          <a:ext cx="1971675" cy="1009650"/>
        </a:xfrm>
        <a:prstGeom prst="rect">
          <a:avLst/>
        </a:prstGeom>
        <a:noFill/>
      </xdr:spPr>
    </xdr:pic>
    <xdr:clientData fLocksWithSheet="0"/>
  </xdr:oneCellAnchor>
  <xdr:oneCellAnchor>
    <xdr:from>
      <xdr:col>3</xdr:col>
      <xdr:colOff>0</xdr:colOff>
      <xdr:row>16</xdr:row>
      <xdr:rowOff>0</xdr:rowOff>
    </xdr:from>
    <xdr:ext cx="1695450" cy="1009650"/>
    <xdr:pic>
      <xdr:nvPicPr>
        <xdr:cNvPr id="29" name="image29.png"/>
        <xdr:cNvPicPr preferRelativeResize="0"/>
      </xdr:nvPicPr>
      <xdr:blipFill>
        <a:blip xmlns:r="http://schemas.openxmlformats.org/officeDocument/2006/relationships" r:embed="rId27" cstate="print"/>
        <a:stretch>
          <a:fillRect/>
        </a:stretch>
      </xdr:blipFill>
      <xdr:spPr>
        <a:xfrm>
          <a:off x="6713220" y="8134350"/>
          <a:ext cx="1695450" cy="1009650"/>
        </a:xfrm>
        <a:prstGeom prst="rect">
          <a:avLst/>
        </a:prstGeom>
        <a:noFill/>
      </xdr:spPr>
    </xdr:pic>
    <xdr:clientData fLocksWithSheet="0"/>
  </xdr:oneCellAnchor>
  <xdr:oneCellAnchor>
    <xdr:from>
      <xdr:col>3</xdr:col>
      <xdr:colOff>0</xdr:colOff>
      <xdr:row>18</xdr:row>
      <xdr:rowOff>0</xdr:rowOff>
    </xdr:from>
    <xdr:ext cx="1095375" cy="1009650"/>
    <xdr:pic>
      <xdr:nvPicPr>
        <xdr:cNvPr id="30" name="image36.jpg"/>
        <xdr:cNvPicPr preferRelativeResize="0"/>
      </xdr:nvPicPr>
      <xdr:blipFill>
        <a:blip xmlns:r="http://schemas.openxmlformats.org/officeDocument/2006/relationships" r:embed="rId28" cstate="print"/>
        <a:stretch>
          <a:fillRect/>
        </a:stretch>
      </xdr:blipFill>
      <xdr:spPr>
        <a:xfrm>
          <a:off x="6713220" y="10153650"/>
          <a:ext cx="1095375" cy="1009650"/>
        </a:xfrm>
        <a:prstGeom prst="rect">
          <a:avLst/>
        </a:prstGeom>
        <a:noFill/>
      </xdr:spPr>
    </xdr:pic>
    <xdr:clientData fLocksWithSheet="0"/>
  </xdr:oneCellAnchor>
  <xdr:oneCellAnchor>
    <xdr:from>
      <xdr:col>3</xdr:col>
      <xdr:colOff>0</xdr:colOff>
      <xdr:row>20</xdr:row>
      <xdr:rowOff>0</xdr:rowOff>
    </xdr:from>
    <xdr:ext cx="1514475" cy="1009650"/>
    <xdr:pic>
      <xdr:nvPicPr>
        <xdr:cNvPr id="31" name="image32.jpg"/>
        <xdr:cNvPicPr preferRelativeResize="0"/>
      </xdr:nvPicPr>
      <xdr:blipFill>
        <a:blip xmlns:r="http://schemas.openxmlformats.org/officeDocument/2006/relationships" r:embed="rId29" cstate="print"/>
        <a:stretch>
          <a:fillRect/>
        </a:stretch>
      </xdr:blipFill>
      <xdr:spPr>
        <a:xfrm>
          <a:off x="6713220" y="12172950"/>
          <a:ext cx="1514475" cy="1009650"/>
        </a:xfrm>
        <a:prstGeom prst="rect">
          <a:avLst/>
        </a:prstGeom>
        <a:noFill/>
      </xdr:spPr>
    </xdr:pic>
    <xdr:clientData fLocksWithSheet="0"/>
  </xdr:oneCellAnchor>
  <xdr:oneCellAnchor>
    <xdr:from>
      <xdr:col>3</xdr:col>
      <xdr:colOff>0</xdr:colOff>
      <xdr:row>21</xdr:row>
      <xdr:rowOff>0</xdr:rowOff>
    </xdr:from>
    <xdr:ext cx="1771650" cy="1009650"/>
    <xdr:pic>
      <xdr:nvPicPr>
        <xdr:cNvPr id="32" name="image24.jpg"/>
        <xdr:cNvPicPr preferRelativeResize="0"/>
      </xdr:nvPicPr>
      <xdr:blipFill>
        <a:blip xmlns:r="http://schemas.openxmlformats.org/officeDocument/2006/relationships" r:embed="rId30" cstate="print"/>
        <a:stretch>
          <a:fillRect/>
        </a:stretch>
      </xdr:blipFill>
      <xdr:spPr>
        <a:xfrm>
          <a:off x="6713220" y="13182600"/>
          <a:ext cx="1771650" cy="1009650"/>
        </a:xfrm>
        <a:prstGeom prst="rect">
          <a:avLst/>
        </a:prstGeom>
        <a:noFill/>
      </xdr:spPr>
    </xdr:pic>
    <xdr:clientData fLocksWithSheet="0"/>
  </xdr:oneCellAnchor>
  <xdr:oneCellAnchor>
    <xdr:from>
      <xdr:col>3</xdr:col>
      <xdr:colOff>0</xdr:colOff>
      <xdr:row>23</xdr:row>
      <xdr:rowOff>0</xdr:rowOff>
    </xdr:from>
    <xdr:ext cx="1066800" cy="1009650"/>
    <xdr:pic>
      <xdr:nvPicPr>
        <xdr:cNvPr id="33" name="image7.jpg"/>
        <xdr:cNvPicPr preferRelativeResize="0"/>
      </xdr:nvPicPr>
      <xdr:blipFill>
        <a:blip xmlns:r="http://schemas.openxmlformats.org/officeDocument/2006/relationships" r:embed="rId10" cstate="print"/>
        <a:stretch>
          <a:fillRect/>
        </a:stretch>
      </xdr:blipFill>
      <xdr:spPr>
        <a:xfrm>
          <a:off x="6713220" y="14573250"/>
          <a:ext cx="1066800" cy="1009650"/>
        </a:xfrm>
        <a:prstGeom prst="rect">
          <a:avLst/>
        </a:prstGeom>
        <a:noFill/>
      </xdr:spPr>
    </xdr:pic>
    <xdr:clientData fLocksWithSheet="0"/>
  </xdr:oneCellAnchor>
  <xdr:oneCellAnchor>
    <xdr:from>
      <xdr:col>3</xdr:col>
      <xdr:colOff>0</xdr:colOff>
      <xdr:row>30</xdr:row>
      <xdr:rowOff>0</xdr:rowOff>
    </xdr:from>
    <xdr:ext cx="600075" cy="1009650"/>
    <xdr:pic>
      <xdr:nvPicPr>
        <xdr:cNvPr id="34" name="image37.png"/>
        <xdr:cNvPicPr preferRelativeResize="0"/>
      </xdr:nvPicPr>
      <xdr:blipFill>
        <a:blip xmlns:r="http://schemas.openxmlformats.org/officeDocument/2006/relationships" r:embed="rId31" cstate="print"/>
        <a:stretch>
          <a:fillRect/>
        </a:stretch>
      </xdr:blipFill>
      <xdr:spPr>
        <a:xfrm>
          <a:off x="6713220" y="21640800"/>
          <a:ext cx="600075" cy="1009650"/>
        </a:xfrm>
        <a:prstGeom prst="rect">
          <a:avLst/>
        </a:prstGeom>
        <a:noFill/>
      </xdr:spPr>
    </xdr:pic>
    <xdr:clientData fLocksWithSheet="0"/>
  </xdr:oneCellAnchor>
  <xdr:oneCellAnchor>
    <xdr:from>
      <xdr:col>3</xdr:col>
      <xdr:colOff>0</xdr:colOff>
      <xdr:row>31</xdr:row>
      <xdr:rowOff>0</xdr:rowOff>
    </xdr:from>
    <xdr:ext cx="1895475" cy="1009650"/>
    <xdr:pic>
      <xdr:nvPicPr>
        <xdr:cNvPr id="35" name="image40.jpg"/>
        <xdr:cNvPicPr preferRelativeResize="0"/>
      </xdr:nvPicPr>
      <xdr:blipFill>
        <a:blip xmlns:r="http://schemas.openxmlformats.org/officeDocument/2006/relationships" r:embed="rId32" cstate="print"/>
        <a:stretch>
          <a:fillRect/>
        </a:stretch>
      </xdr:blipFill>
      <xdr:spPr>
        <a:xfrm>
          <a:off x="6713220" y="22650450"/>
          <a:ext cx="1895475" cy="1009650"/>
        </a:xfrm>
        <a:prstGeom prst="rect">
          <a:avLst/>
        </a:prstGeom>
        <a:noFill/>
      </xdr:spPr>
    </xdr:pic>
    <xdr:clientData fLocksWithSheet="0"/>
  </xdr:oneCellAnchor>
  <xdr:oneCellAnchor>
    <xdr:from>
      <xdr:col>3</xdr:col>
      <xdr:colOff>0</xdr:colOff>
      <xdr:row>32</xdr:row>
      <xdr:rowOff>0</xdr:rowOff>
    </xdr:from>
    <xdr:ext cx="1790700" cy="1009650"/>
    <xdr:pic>
      <xdr:nvPicPr>
        <xdr:cNvPr id="36" name="image38.jpg"/>
        <xdr:cNvPicPr preferRelativeResize="0"/>
      </xdr:nvPicPr>
      <xdr:blipFill>
        <a:blip xmlns:r="http://schemas.openxmlformats.org/officeDocument/2006/relationships" r:embed="rId33" cstate="print"/>
        <a:stretch>
          <a:fillRect/>
        </a:stretch>
      </xdr:blipFill>
      <xdr:spPr>
        <a:xfrm>
          <a:off x="6713220" y="23660100"/>
          <a:ext cx="1790700" cy="1009650"/>
        </a:xfrm>
        <a:prstGeom prst="rect">
          <a:avLst/>
        </a:prstGeom>
        <a:noFill/>
      </xdr:spPr>
    </xdr:pic>
    <xdr:clientData fLocksWithSheet="0"/>
  </xdr:oneCellAnchor>
  <xdr:oneCellAnchor>
    <xdr:from>
      <xdr:col>3</xdr:col>
      <xdr:colOff>0</xdr:colOff>
      <xdr:row>36</xdr:row>
      <xdr:rowOff>0</xdr:rowOff>
    </xdr:from>
    <xdr:ext cx="1343025" cy="1009650"/>
    <xdr:pic>
      <xdr:nvPicPr>
        <xdr:cNvPr id="37" name="image27.jpg"/>
        <xdr:cNvPicPr preferRelativeResize="0"/>
      </xdr:nvPicPr>
      <xdr:blipFill>
        <a:blip xmlns:r="http://schemas.openxmlformats.org/officeDocument/2006/relationships" r:embed="rId34" cstate="print"/>
        <a:stretch>
          <a:fillRect/>
        </a:stretch>
      </xdr:blipFill>
      <xdr:spPr>
        <a:xfrm>
          <a:off x="6713220" y="27070050"/>
          <a:ext cx="1343025" cy="1009650"/>
        </a:xfrm>
        <a:prstGeom prst="rect">
          <a:avLst/>
        </a:prstGeom>
        <a:noFill/>
      </xdr:spPr>
    </xdr:pic>
    <xdr:clientData fLocksWithSheet="0"/>
  </xdr:oneCellAnchor>
  <xdr:oneCellAnchor>
    <xdr:from>
      <xdr:col>3</xdr:col>
      <xdr:colOff>0</xdr:colOff>
      <xdr:row>37</xdr:row>
      <xdr:rowOff>0</xdr:rowOff>
    </xdr:from>
    <xdr:ext cx="2047875" cy="990600"/>
    <xdr:pic>
      <xdr:nvPicPr>
        <xdr:cNvPr id="38" name="image34.jpg"/>
        <xdr:cNvPicPr preferRelativeResize="0"/>
      </xdr:nvPicPr>
      <xdr:blipFill>
        <a:blip xmlns:r="http://schemas.openxmlformats.org/officeDocument/2006/relationships" r:embed="rId35" cstate="print"/>
        <a:stretch>
          <a:fillRect/>
        </a:stretch>
      </xdr:blipFill>
      <xdr:spPr>
        <a:xfrm>
          <a:off x="6713220" y="28079700"/>
          <a:ext cx="2047875" cy="990600"/>
        </a:xfrm>
        <a:prstGeom prst="rect">
          <a:avLst/>
        </a:prstGeom>
        <a:noFill/>
      </xdr:spPr>
    </xdr:pic>
    <xdr:clientData fLocksWithSheet="0"/>
  </xdr:oneCellAnchor>
  <xdr:oneCellAnchor>
    <xdr:from>
      <xdr:col>3</xdr:col>
      <xdr:colOff>0</xdr:colOff>
      <xdr:row>38</xdr:row>
      <xdr:rowOff>0</xdr:rowOff>
    </xdr:from>
    <xdr:ext cx="1800225" cy="1009650"/>
    <xdr:pic>
      <xdr:nvPicPr>
        <xdr:cNvPr id="39" name="image30.jpg"/>
        <xdr:cNvPicPr preferRelativeResize="0"/>
      </xdr:nvPicPr>
      <xdr:blipFill>
        <a:blip xmlns:r="http://schemas.openxmlformats.org/officeDocument/2006/relationships" r:embed="rId36" cstate="print"/>
        <a:stretch>
          <a:fillRect/>
        </a:stretch>
      </xdr:blipFill>
      <xdr:spPr>
        <a:xfrm>
          <a:off x="6713220" y="29089350"/>
          <a:ext cx="1800225" cy="1009650"/>
        </a:xfrm>
        <a:prstGeom prst="rect">
          <a:avLst/>
        </a:prstGeom>
        <a:noFill/>
      </xdr:spPr>
    </xdr:pic>
    <xdr:clientData fLocksWithSheet="0"/>
  </xdr:oneCellAnchor>
  <xdr:oneCellAnchor>
    <xdr:from>
      <xdr:col>3</xdr:col>
      <xdr:colOff>0</xdr:colOff>
      <xdr:row>41</xdr:row>
      <xdr:rowOff>0</xdr:rowOff>
    </xdr:from>
    <xdr:ext cx="1752600" cy="1009650"/>
    <xdr:pic>
      <xdr:nvPicPr>
        <xdr:cNvPr id="40" name="image39.jpg"/>
        <xdr:cNvPicPr preferRelativeResize="0"/>
      </xdr:nvPicPr>
      <xdr:blipFill>
        <a:blip xmlns:r="http://schemas.openxmlformats.org/officeDocument/2006/relationships" r:embed="rId37" cstate="print"/>
        <a:stretch>
          <a:fillRect/>
        </a:stretch>
      </xdr:blipFill>
      <xdr:spPr>
        <a:xfrm>
          <a:off x="6713220" y="32118300"/>
          <a:ext cx="1752600" cy="1009650"/>
        </a:xfrm>
        <a:prstGeom prst="rect">
          <a:avLst/>
        </a:prstGeom>
        <a:noFill/>
      </xdr:spPr>
    </xdr:pic>
    <xdr:clientData fLocksWithSheet="0"/>
  </xdr:oneCellAnchor>
  <xdr:oneCellAnchor>
    <xdr:from>
      <xdr:col>3</xdr:col>
      <xdr:colOff>0</xdr:colOff>
      <xdr:row>42</xdr:row>
      <xdr:rowOff>0</xdr:rowOff>
    </xdr:from>
    <xdr:ext cx="2047875" cy="1000125"/>
    <xdr:pic>
      <xdr:nvPicPr>
        <xdr:cNvPr id="41" name="image33.jpg"/>
        <xdr:cNvPicPr preferRelativeResize="0"/>
      </xdr:nvPicPr>
      <xdr:blipFill>
        <a:blip xmlns:r="http://schemas.openxmlformats.org/officeDocument/2006/relationships" r:embed="rId38" cstate="print"/>
        <a:stretch>
          <a:fillRect/>
        </a:stretch>
      </xdr:blipFill>
      <xdr:spPr>
        <a:xfrm>
          <a:off x="6713220" y="33127950"/>
          <a:ext cx="2047875" cy="10001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iamdoc\a\A&amp;B-hong\quotation\nam%202002\nokia%20hcmc\My%20Documents\MINH%20NGUYET\My%20Documents\CTY%20586\P.KHKD\DINH\DONG%20THAP\CA%20GAO\DT-CAGA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9849;&#50896;\&#44277;&#47924;\DATA\WWORK\1997\9&#54924;&#48320;&#44221;\&#49688;&#47049;T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849;&#50896;\&#44277;&#47924;\WWORK\SURYANG\&#53664;&#51201;&#54364;I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9849;&#50896;\&#44277;&#47924;\WWORK\1997\&#51204;&#52404;&#48320;&#44221;\&#50672;&#5055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quotation\yurtec%20Project\TAKAGI\SUMITOMO%2020-6\08.06.19\nISSEI%20eLECTRIC%20hANOI%20quotation%20form%20Constrexim\SCHED\schedule%20for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OOHO32\kkkk\&#54217;&#52629;&#49444;&#44228;&#48320;&#44221;&#51088;&#47308;\&#51456;&#44277;&#49436;&#47448;&#51228;&#52636;&#50857;\(&#51456;&#44277;&#49688;&#47049;&#49328;&#52636;&#49436;)\3.&#50864;&#49688;&#44277;\&#50864;&#49688;&#44277;&#53664;&#44277;(&#47924;&#5050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com\work\MY\RETAIN\&#50745;&#48317;&#51312;&#44552;&#49688;&#5122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uong\huong\4HUNG\Th-hoa_X-Hiep_3-02\Nhan_9-3-02\C-thuc\In\7HIEN\FORMS\DT98102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ong%20Ty%20Nha%20Viet/Vinh%20Thanh%20GD%203/hoang/07.White%20Feather/Documents%20and%20Settings/Xitrum/Local%20Settings/Temporary%20Internet%20Files/Content.IE5/OSUD734W/M&amp;E(2702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1204;&#50857;&#52384;\&#54252;&#52380;&#49569;&#50864;&#49688;&#47049;\hb\&#49340;&#49328;1&#51648;&#44396;(&#49892;&#49884;)\&#51452;&#44277;&#49688;&#47049;\&#51068;&#50948;&#45824;&#44032;98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768FDB21\EST-rev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hientt/Documents/Zalo%20Received%20Files/File%20th&#233;p.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u_thanh_binh\d\Luu_Tru\Ltb_ktkh\DZ220KV_Dau_Noi_sau_tram_500kV_Ha_Tinh\Gia_thau.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cuments%20and%20Settings/Admin/Local%20Settings/Temporary%20Internet%20Files/OLK13/1%20%20Du%20toan%20die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20Ngoc%202014/Cong%20trinh%20CN%202015/NM%20ELT%20Foods/Ho%20so%20ky%20HD%20BOQ-Ban%20ve-HD/BOQ%20&amp;%20HD/BOQ%20MiKi%20Foods%20Factory-Ver%2005%20ky%20HD%20(15-12-201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997040\C&#46300;&#46972;&#51060;&#48652;\&#44608;&#50857;&#44592;\&#50641;&#49472;\GUMI4B2\&#44396;&#48120;4&#4580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HANH%20HI&#7878;U/1.%20C&#212;NG%20VI&#7878;C/1.%20C&#212;NG%20TR&#204;NH/1.%20C&#212;NG%20TY%20SQC%20(10.2014-10.2016)/2015/SIFA%20Q2%20(3-11.2015)/KH&#7888;I%20L&#431;&#7906;NG/KH&#7888;I%20L&#431;&#7906;NG%20TH&#201;P%20CT%20AJINOMOTO.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uong\huong\4HUNG\Th-hoa_X-Hiep_3-02\Nhan_9-3-02\C-thuc\In\XUANHIEP-HT-I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THUYKETOAN\ketoan\Hien%202\120xa%20WB\VinhLong\XUANHIEP-MOI\Ht%20XHiep-HC%2003-20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huyketoan\DATA%20(D)%20ketoan\Hien%202\120xa%20WB\VinhLong\XUANHIEP-MOI\Ht%20XHiep-HC%2003-200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uong\huong\AnhDo\B-CAO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uong\huong\AnhDo\DUTOAN\BTHUAN\NDPHUQUY\NDPQSUA\BTHUAN\NDPHUQUY\DUTOAN\Tiengiang\HOICUT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50896;&#45224;-&#50872;&#51652;\&#50896;&#45224;&#50872;&#51652;&#45209;&#52272;&#45236;&#50669;(99.4.13%20&#48512;&#49328;&#5239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50724;&#49464;&#54620;\C\EXCEL\DATAPCS\DD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9900;&#54805;&#49453;\C\My%20Documents\My%20Documents\&#44368;&#48372;&#51613;&#44428;\LOTUS\&#44144;&#51228;&#46020;\&#44144;&#51228;&#4602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997040\C&#46300;&#46972;&#51060;&#48652;\My%20Documents\KHDATA\&#44288;&#47532;&#52397;\&#50896;&#45224;-&#50872;&#51652;\&#50896;&#45224;&#50872;&#51652;&#45209;&#52272;&#45236;&#50669;(99.4.13%20&#48512;&#49328;&#5239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51068;&#50948;&#45824;&#44032;980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2008&#45380;\02-KUMWOO\BOQ\&#47700;&#52852;&#53581;%20&#51088;&#51116;&#51228;&#50808;%20&#52397;&#50868;(&#54028;&#51068;&#53664;&#47785;)&#44228;&#50557;&#45236;&#50669;&#4943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1652;&#51452;&#50864;&#54924;\&#53664;&#52384;&#51032;&#4728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51652;&#50500;1\C\EXCEL\DATAPCS\DDD.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997040\C&#46300;&#46972;&#51060;&#48652;\&#51077;&#52272;&#45236;&#50669;\&#44592;&#50500;&#45824;&#44368;\&#44592;&#50500;&#45824;&#4436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USER/Documents/Zalo%20Received%20Files/230811_APM_BOQ_TKKT%20(Autosav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
      <sheetName val="GIAVLIEU"/>
      <sheetName val="XM"/>
      <sheetName val="NC"/>
      <sheetName val="LINHTINH"/>
      <sheetName val="PTDG"/>
      <sheetName val="PHAN-CAU"/>
      <sheetName val="TONGHOP1"/>
      <sheetName val="TT"/>
      <sheetName val="Sheet1"/>
      <sheetName val="XL4Poppy"/>
      <sheetName val="Package A"/>
      <sheetName val="Package B"/>
      <sheetName val="조건표"/>
      <sheetName val="RI"/>
      <sheetName val="MA"/>
      <sheetName val="SAF"/>
      <sheetName val="ptvt"/>
      <sheetName val="MTP"/>
      <sheetName val="gvl"/>
      <sheetName val="Package_A"/>
      <sheetName val="Package_B"/>
      <sheetName val="Package_A1"/>
      <sheetName val="Package_B1"/>
      <sheetName val="Package_A2"/>
      <sheetName val="Package_B2"/>
      <sheetName val="tinh"/>
      <sheetName val="cctp"/>
      <sheetName val="Tongke"/>
      <sheetName val="dongia (2)"/>
      <sheetName val="LKVL-CK-HT-GD1"/>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D-XUAT"/>
      <sheetName val="dg-VTu"/>
      <sheetName val="tifico"/>
      <sheetName val="SEX"/>
      <sheetName val="Btra"/>
      <sheetName val="IBASE"/>
      <sheetName val="Don gia (khong in)"/>
      <sheetName val="6. KL hoan thien"/>
      <sheetName val="DT-CAGAO"/>
      <sheetName val="RAB AR&amp;STR"/>
      <sheetName val="Budget_Cashflow"/>
      <sheetName val="Inputs_Sens"/>
      <sheetName val="IS_Sum_CM"/>
      <sheetName val="MB-D2"/>
      <sheetName val="MB-D3"/>
      <sheetName val="MB-D8"/>
      <sheetName val="MB-D9"/>
      <sheetName val="MB-D4"/>
      <sheetName val="MB-D12"/>
      <sheetName val="MB-D7"/>
      <sheetName val="MB-D6"/>
      <sheetName val="Pasir Panjang 100J"/>
      <sheetName val="SORT"/>
      <sheetName val="FA-LISTING"/>
      <sheetName val="MAIN GATE HOUSE"/>
      <sheetName val="LEGEND"/>
      <sheetName val="Earthwork"/>
      <sheetName val="Sum"/>
      <sheetName val="Bảng tổng hợp chi phí BOQ"/>
      <sheetName val="1. Coc BTLT"/>
      <sheetName val="2. Nha kho 1"/>
      <sheetName val="3. Nha kho 2"/>
      <sheetName val="4. Nha vp"/>
      <sheetName val="6. Nha phu tro"/>
      <sheetName val="7. Civil"/>
      <sheetName val="TRẠM ĐIỆN"/>
      <sheetName val="TỦ ĐIỆN"/>
      <sheetName val="ĐL&amp;CS"/>
      <sheetName val="Firefighting system"/>
      <sheetName val="EX,FA,LN"/>
      <sheetName val="HVAC"/>
      <sheetName val="Plumbing (Toi uu)"/>
      <sheetName val="Dien mat troi"/>
      <sheetName val="Duc_bk"/>
      <sheetName val="GiaVL"/>
      <sheetName val="cot_xa"/>
      <sheetName val="TT DZ35"/>
      <sheetName val="VT-PK_ID"/>
      <sheetName val="VL"/>
      <sheetName val="TN"/>
      <sheetName val="ND"/>
      <sheetName val="chitimc"/>
      <sheetName val="BANRA"/>
      <sheetName val="MUAVAO"/>
      <sheetName val="XNT"/>
      <sheetName val="MA K HANG"/>
      <sheetName val="general requirements"/>
      <sheetName val="TDTKP (2)"/>
      <sheetName val="TONGKE3p"/>
      <sheetName val="CHITIET VL-NC-DDTT3PHA "/>
      <sheetName val="CHITIET VL-NC-TT1p"/>
      <sheetName val="공사개요-C"/>
      <sheetName val="TEN CONG TRINH"/>
      <sheetName val="DU TOAN DIEN"/>
    </sheetNames>
    <sheetDataSet>
      <sheetData sheetId="0"/>
      <sheetData sheetId="1" refreshError="1">
        <row r="41">
          <cell r="M41">
            <v>4761111.4773485707</v>
          </cell>
        </row>
        <row r="51">
          <cell r="M51">
            <v>42325320.399999991</v>
          </cell>
        </row>
        <row r="67">
          <cell r="M67">
            <v>550000</v>
          </cell>
        </row>
        <row r="70">
          <cell r="M70">
            <v>4545454.5454545449</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토공"/>
      <sheetName val="토공 (2)"/>
      <sheetName val="연약조정"/>
      <sheetName val="토공이월(본선)"/>
      <sheetName val="토공이월(교차로)"/>
      <sheetName val="발파구분"/>
      <sheetName val="배수공"/>
      <sheetName val="배수공(7호)"/>
      <sheetName val="자재(배수)"/>
      <sheetName val="자재(배수)(7호)"/>
      <sheetName val="배수(자재)"/>
      <sheetName val="배수(이기)"/>
      <sheetName val="배수공(이기2)"/>
      <sheetName val="측구공"/>
      <sheetName val="측구(본선)"/>
      <sheetName val="배수관공"/>
      <sheetName val="암거공"/>
      <sheetName val="암거공(7호)"/>
      <sheetName val="도수로공"/>
      <sheetName val="분수관"/>
      <sheetName val="구조물공"/>
      <sheetName val="옥구수로교"/>
      <sheetName val="구조물공(토공)"/>
      <sheetName val="구조물공(토공)(7호)"/>
      <sheetName val="구조물공(이기)"/>
      <sheetName val="구조물공(이기)(7호)"/>
      <sheetName val="철근(수로교)"/>
      <sheetName val="구조(철근)"/>
      <sheetName val="구조(철근)(7호)"/>
      <sheetName val="자재(구조)"/>
      <sheetName val="자재(총괄)"/>
      <sheetName val="자재(총괄) (2)"/>
      <sheetName val="강재(1)"/>
      <sheetName val="강재(2)"/>
      <sheetName val="강재(3)"/>
      <sheetName val="기타공제"/>
      <sheetName val="레미콘"/>
      <sheetName val="수량산출서"/>
      <sheetName val="수량표지"/>
      <sheetName val="도면결재"/>
      <sheetName val="전체개요"/>
      <sheetName val="6차개요"/>
      <sheetName val="부대1식"/>
      <sheetName val="부대잡비1식"/>
      <sheetName val="도면작업"/>
      <sheetName val="도면표지"/>
      <sheetName val="설계서표지"/>
      <sheetName val="당변"/>
      <sheetName val="범례"/>
      <sheetName val="집계표"/>
      <sheetName val="수량T9"/>
      <sheetName val="Balance sheet"/>
      <sheetName val="Sheet1"/>
      <sheetName val="침하계"/>
      <sheetName val="실행철강하도"/>
      <sheetName val="날개벽수량표"/>
      <sheetName val="돈암사업"/>
      <sheetName val="조명시설"/>
      <sheetName val="토공_(2)"/>
      <sheetName val="자재(총괄)_(2)"/>
      <sheetName val="Balance_sheet"/>
      <sheetName val="입찰내역 발주처 양식"/>
      <sheetName val="내역서"/>
      <sheetName val="Quantity"/>
      <sheetName val="A"/>
      <sheetName val="PANEL"/>
      <sheetName val="Earthwork"/>
      <sheetName val="목표세부명세"/>
      <sheetName val="토공_(2)1"/>
      <sheetName val="자재(총괄)_(2)1"/>
      <sheetName val="Balance_sheet1"/>
      <sheetName val="입찰내역_발주처_양식"/>
      <sheetName val="gVL"/>
      <sheetName val="Input"/>
      <sheetName val="Div26 - Elect"/>
      <sheetName val="FAB별"/>
      <sheetName val="차액보증"/>
      <sheetName val="5사남"/>
      <sheetName val="CTEMCOST"/>
      <sheetName val="Total"/>
      <sheetName val="토공_(2)2"/>
      <sheetName val="자재(총괄)_(2)2"/>
      <sheetName val="Balance_sheet2"/>
      <sheetName val="입찰내역_발주처_양식1"/>
      <sheetName val="Div26_-_Elect"/>
      <sheetName val="FitOutConfCentre"/>
      <sheetName val="tifico"/>
      <sheetName val="RAB AR&amp;STR"/>
      <sheetName val="CTG"/>
      <sheetName val="Prelims"/>
      <sheetName val="BG"/>
      <sheetName val="Item-DATA"/>
      <sheetName val="NSA fr Revit"/>
      <sheetName val="Cash2"/>
      <sheetName val="Z"/>
      <sheetName val="Rebar"/>
      <sheetName val="DTICH_OLD"/>
      <sheetName val="SUMMARY"/>
      <sheetName val="07.HT PODIUM"/>
      <sheetName val="04.KC HAM"/>
      <sheetName val="05.KC THAN_OK"/>
      <sheetName val="08.HT CANHO_OK"/>
      <sheetName val="INDEX"/>
      <sheetName val="外気負荷"/>
      <sheetName val="TinhGiaMTC"/>
      <sheetName val="TH MTC"/>
      <sheetName val="TH N.Cong"/>
      <sheetName val="TinhGiaNC"/>
      <sheetName val="Bang KL"/>
      <sheetName val="TH Vat tu"/>
      <sheetName val="DMCP"/>
      <sheetName val="Gia"/>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Rate"/>
      <sheetName val="QG"/>
      <sheetName val="입찰안"/>
      <sheetName val="6PILE  (돌출)"/>
      <sheetName val="Bill 2.2 Villa 2 beds"/>
      <sheetName val="OPER.BUDGET"/>
      <sheetName val="경비2내역"/>
      <sheetName val="갑지"/>
      <sheetName val="NOTE"/>
      <sheetName val="F4-F7"/>
      <sheetName val="Notes"/>
      <sheetName val="Buy vs. Lease Car"/>
      <sheetName val="대비표"/>
      <sheetName val="NHÀ NHẬP LIỆU"/>
      <sheetName val="MÓNG SILO"/>
      <sheetName val="SEX"/>
      <sheetName val="개산공사비"/>
      <sheetName val="MTO REV.2(ARMOR)"/>
      <sheetName val="설계내역서"/>
      <sheetName val="토공_(2)3"/>
      <sheetName val="자재(총괄)_(2)3"/>
      <sheetName val="Balance_sheet3"/>
      <sheetName val="Div26_-_Elect1"/>
      <sheetName val="RAB_AR&amp;STR"/>
      <sheetName val="입찰내역_발주처_양식2"/>
      <sheetName val="NSA_fr_Revit"/>
      <sheetName val="07_HT_PODIUM"/>
      <sheetName val="04_KC_HAM"/>
      <sheetName val="05_KC_THAN_OK"/>
      <sheetName val="08_HT_CANHO_OK"/>
      <sheetName val="TH_MTC"/>
      <sheetName val="TH_N_Cong"/>
      <sheetName val="Bang_KL"/>
      <sheetName val="TH_Vat_tu"/>
      <sheetName val="dongia_(2)"/>
      <sheetName val="THPDMoi__(2)"/>
      <sheetName val="DON_GIA"/>
      <sheetName val="t-h_HA_THE"/>
      <sheetName val="CHITIET_VL-NC-TT_-1p"/>
      <sheetName val="TONG_HOP_VL-NC_TT"/>
      <sheetName val="TH_XL"/>
      <sheetName val="CHITIET_VL-NC-TT-3p"/>
      <sheetName val="KPVC-BD_"/>
      <sheetName val="CHITIET_VL-NC"/>
      <sheetName val="6PILE__(돌출)"/>
      <sheetName val="Bill_2_2_Villa_2_beds"/>
      <sheetName val="Buy_vs__Lease_Car"/>
      <sheetName val="OPER_BUDGET"/>
      <sheetName val="QMCT"/>
      <sheetName val="Duc_bk"/>
      <sheetName val="Đơn Giá "/>
      <sheetName val="Technal"/>
      <sheetName val="Isolasi Luar Dalam"/>
      <sheetName val="Isolasi Luar"/>
      <sheetName val="Keothep"/>
      <sheetName val="DMCHIPHI"/>
      <sheetName val="TTIN"/>
      <sheetName val="JV-C"/>
      <sheetName val="Sym-C"/>
      <sheetName val="JV-F"/>
      <sheetName val="유림골조"/>
      <sheetName val="Analyse_Analysis"/>
      <sheetName val="Mẫu V2I"/>
      <sheetName val="산근"/>
      <sheetName val="Vat tu"/>
      <sheetName val="RAB_AR&amp;STR1"/>
      <sheetName val="NSA_fr_Revit1"/>
      <sheetName val="07_HT_PODIUM1"/>
      <sheetName val="04_KC_HAM1"/>
      <sheetName val="05_KC_THAN_OK1"/>
      <sheetName val="08_HT_CANHO_OK1"/>
      <sheetName val="TH_MTC1"/>
      <sheetName val="TH_N_Cong1"/>
      <sheetName val="Bang_KL1"/>
      <sheetName val="TH_Vat_tu1"/>
      <sheetName val="MTO_REV_2(ARMOR)"/>
      <sheetName val="CHITIET VL-NC-TT1p"/>
      <sheetName val="TONGKE3p"/>
      <sheetName val="Budget Code"/>
      <sheetName val="N賃率-職"/>
      <sheetName val="Areas"/>
      <sheetName val="WDOOR"/>
      <sheetName val="UG TANK"/>
      <sheetName val="MOTO PARKING"/>
      <sheetName val="INFRASTRUCTURE"/>
      <sheetName val="CIVIL"/>
      <sheetName val="TEMPORARY"/>
      <sheetName val="SPINNING"/>
      <sheetName val="HUMIDITY"/>
      <sheetName val="YARN STORE"/>
      <sheetName val="COTTON GODOWN"/>
      <sheetName val="SWITCH YARD"/>
      <sheetName val="FENCE"/>
      <sheetName val="GUARD HOUSE"/>
      <sheetName val="LOCKER ROOM"/>
      <sheetName val="GARBAGE"/>
      <sheetName val="CAR PARKING"/>
      <sheetName val="SUMMARY (1)"/>
      <sheetName val="Unit"/>
      <sheetName val="TH-Dien"/>
      <sheetName val="P"/>
      <sheetName val="Parem"/>
      <sheetName val="BAG-2"/>
      <sheetName val="SITE-E"/>
      <sheetName val="DLDTLN"/>
      <sheetName val="KC-moi"/>
      <sheetName val="Config"/>
      <sheetName val="THEP"/>
      <sheetName val="KET CAU"/>
      <sheetName val="Sumary"/>
      <sheetName val="Plumbing"/>
      <sheetName val="dg-VTu"/>
      <sheetName val="매부"/>
      <sheetName val="현관"/>
      <sheetName val="인원"/>
      <sheetName val="SCOPE OF WORK"/>
      <sheetName val="DG duoi"/>
      <sheetName val="dnc4"/>
      <sheetName val="MTP"/>
      <sheetName val="264"/>
      <sheetName val="공사개요-C"/>
      <sheetName val="breakdown"/>
      <sheetName val="실행"/>
      <sheetName val="PNTEXT"/>
      <sheetName val="TOSHIBA-Structure"/>
      <sheetName val="electrical"/>
      <sheetName val="NHÀ_NHẬP_LIỆU"/>
      <sheetName val="MÓNG_SILO"/>
      <sheetName val="THDT-TNM"/>
      <sheetName val="CONCRETE"/>
      <sheetName val="DANHMUC"/>
      <sheetName val="3. KC - PODIUM"/>
      <sheetName val="기안"/>
      <sheetName val="NS BASE"/>
      <sheetName val="우수공"/>
      <sheetName val="갑지(추정)"/>
      <sheetName val="토공_(2)4"/>
      <sheetName val="자재(총괄)_(2)4"/>
      <sheetName val="Balance_sheet4"/>
      <sheetName val="Div26_-_Elect2"/>
      <sheetName val="RAB_AR&amp;STR2"/>
      <sheetName val="입찰내역_발주처_양식3"/>
      <sheetName val="TH_MTC2"/>
      <sheetName val="TH_N_Cong2"/>
      <sheetName val="Bang_KL2"/>
      <sheetName val="TH_Vat_tu2"/>
      <sheetName val="NSA_fr_Revit2"/>
      <sheetName val="07_HT_PODIUM2"/>
      <sheetName val="04_KC_HAM2"/>
      <sheetName val="05_KC_THAN_OK2"/>
      <sheetName val="08_HT_CANHO_OK2"/>
      <sheetName val="OPER_BUDGET1"/>
      <sheetName val="dongia_(2)1"/>
      <sheetName val="THPDMoi__(2)1"/>
      <sheetName val="DON_GIA1"/>
      <sheetName val="t-h_HA_THE1"/>
      <sheetName val="CHITIET_VL-NC-TT_-1p1"/>
      <sheetName val="TONG_HOP_VL-NC_TT1"/>
      <sheetName val="TH_XL1"/>
      <sheetName val="CHITIET_VL-NC-TT-3p1"/>
      <sheetName val="KPVC-BD_1"/>
      <sheetName val="CHITIET_VL-NC1"/>
      <sheetName val="6PILE__(돌출)1"/>
      <sheetName val="Bill_2_2_Villa_2_beds1"/>
      <sheetName val="Buy_vs__Lease_Car1"/>
      <sheetName val="MTO_REV_2(ARMOR)1"/>
      <sheetName val="Mẫu_V2I"/>
      <sheetName val="Đơn_Giá_"/>
      <sheetName val="Isolasi_Luar_Dalam"/>
      <sheetName val="Isolasi_Luar"/>
      <sheetName val="Vat_tu"/>
      <sheetName val="CHITIET_VL-NC-TT1p"/>
      <sheetName val="Budget_Code"/>
      <sheetName val="DSN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토적표"/>
      <sheetName val="연약지반 토적"/>
      <sheetName val="누가토적"/>
      <sheetName val="토공"/>
      <sheetName val="조명시설"/>
      <sheetName val="실행철강하도"/>
      <sheetName val="프랜트면허"/>
      <sheetName val="토목주소"/>
      <sheetName val="연약지반_토적"/>
      <sheetName val="ESTIMATE1"/>
      <sheetName val="6PILE  (돌출)"/>
      <sheetName val="A"/>
      <sheetName val="RAB AR&amp;STR"/>
      <sheetName val="침하계"/>
      <sheetName val="차액보증"/>
      <sheetName val="연약지반_토적1"/>
      <sheetName val="6PILE__(돌출)"/>
      <sheetName val="FitOutConfCentre"/>
      <sheetName val="GAEYO"/>
      <sheetName val="負荷集計（断熱不燃）"/>
      <sheetName val="금호"/>
      <sheetName val="Name"/>
      <sheetName val="공문"/>
      <sheetName val="연약지반_토적2"/>
      <sheetName val="6PILE__(돌출)1"/>
      <sheetName val="MTL__INTER"/>
      <sheetName val="6MONTHS"/>
      <sheetName val="CTG Xây tô"/>
      <sheetName val="SUMMARY"/>
      <sheetName val="PRE (RICONS)"/>
      <sheetName val="CTG"/>
      <sheetName val="Input"/>
      <sheetName val="Mall"/>
      <sheetName val="Notes"/>
      <sheetName val="tifico"/>
      <sheetName val="Quantity"/>
      <sheetName val="escon"/>
      <sheetName val="노임단가"/>
      <sheetName val="Div26 - Elect"/>
      <sheetName val="Ca may"/>
      <sheetName val="실행"/>
      <sheetName val="見積書"/>
      <sheetName val="DRUM"/>
      <sheetName val="Gia"/>
      <sheetName val="electrical"/>
      <sheetName val="SEX"/>
      <sheetName val="Earthwork"/>
      <sheetName val="125x125"/>
      <sheetName val="Sheet1"/>
      <sheetName val="입찰내역 발주처 양식"/>
      <sheetName val="INDEX-BASE"/>
      <sheetName val="INDEX-VE"/>
      <sheetName val="Takeoff"/>
      <sheetName val="갑지"/>
      <sheetName val="내역"/>
      <sheetName val="내역서"/>
      <sheetName val="ABB_Trans"/>
      <sheetName val="Main Feeder"/>
      <sheetName val="Capacitor"/>
      <sheetName val="Input_Data-1"/>
      <sheetName val="PE Wire"/>
      <sheetName val="XLPE_Cable"/>
      <sheetName val="BAOGIATHANG"/>
      <sheetName val="DAODAT"/>
      <sheetName val="vanchuyen TC"/>
      <sheetName val="연약지반_토적3"/>
      <sheetName val="6PILE__(돌출)2"/>
      <sheetName val="CTG_Xây_tô"/>
      <sheetName val="PRE_(RICONS)"/>
      <sheetName val="RAB_AR&amp;STR"/>
      <sheetName val="Div26_-_Elect"/>
      <sheetName val="Ca_may"/>
      <sheetName val="입찰내역_발주처_양식"/>
      <sheetName val="VO Sum"/>
      <sheetName val="dghn"/>
      <sheetName val="날개벽수량표"/>
      <sheetName val="consol"/>
      <sheetName val="KTCK"/>
      <sheetName val="DGG"/>
      <sheetName val="SUMMARY_DT"/>
      <sheetName val="THKP957"/>
      <sheetName val="Tính giá NC"/>
      <sheetName val="Đầu vào"/>
      <sheetName val="Tiên lượng"/>
      <sheetName val="SL cước"/>
      <sheetName val="BOQ-1"/>
      <sheetName val="sl de cong"/>
      <sheetName val="gia vt,nc,may"/>
      <sheetName val="DO AM DT"/>
      <sheetName val="CFA (ME)"/>
      <sheetName val="MEP Building"/>
      <sheetName val="CTG_Xây_tô1"/>
      <sheetName val="PRE_(RICONS)1"/>
      <sheetName val="RAB_AR&amp;STR1"/>
      <sheetName val="Div26_-_Elect1"/>
      <sheetName val="Ca_may1"/>
      <sheetName val="Main_Feeder"/>
      <sheetName val="PE_Wire"/>
      <sheetName val="BG"/>
      <sheetName val="SITE-E"/>
      <sheetName val="Cash2"/>
      <sheetName val="CFS3"/>
      <sheetName val="Z"/>
      <sheetName val="Nhan cong"/>
      <sheetName val="Gld"/>
      <sheetName val="Gxd"/>
      <sheetName val="Ts"/>
      <sheetName val="QD957"/>
      <sheetName val="입찰안"/>
      <sheetName val="gvl"/>
      <sheetName val="개산공사비"/>
      <sheetName val="NKC6"/>
      <sheetName val="ERECIN"/>
      <sheetName val="KINH PHI TONG HOP"/>
      <sheetName val="Dinh muc CP KTCB khac"/>
      <sheetName val="TEN HANG MUC "/>
      <sheetName val="Đơn Giá "/>
      <sheetName val="Para"/>
      <sheetName val="FAB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침하계"/>
      <sheetName val="표준도"/>
      <sheetName val="P.D.B"/>
      <sheetName val="PDB총괄(1)"/>
      <sheetName val="PDB총괄(2)"/>
      <sheetName val="공제총괄"/>
      <sheetName val="연약공제"/>
      <sheetName val="연약공제 (2)"/>
      <sheetName val="간극"/>
      <sheetName val="경사계"/>
      <sheetName val="계측집계"/>
      <sheetName val="표토제거 공제"/>
      <sheetName val="표토공제"/>
      <sheetName val="집계표"/>
      <sheetName val="실행철강하도"/>
      <sheetName val="조명시설"/>
      <sheetName val="차액보증"/>
      <sheetName val="P_D_B"/>
      <sheetName val="연약공제_(2)"/>
      <sheetName val="표토제거_공제"/>
      <sheetName val="Input"/>
      <sheetName val="6PILE  (돌출)"/>
      <sheetName val="Notes"/>
      <sheetName val="escon"/>
      <sheetName val="RAB AR&amp;STR"/>
      <sheetName val="GAEYO"/>
      <sheetName val="Quantity"/>
      <sheetName val="Tai khoan"/>
      <sheetName val="P_D_B1"/>
      <sheetName val="연약공제_(2)1"/>
      <sheetName val="표토제거_공제1"/>
      <sheetName val="6PILE__(돌출)"/>
      <sheetName val="날개벽수량표"/>
      <sheetName val="#REF"/>
      <sheetName val="예총"/>
      <sheetName val="갑지"/>
      <sheetName val="MTL__INTER"/>
      <sheetName val="BID"/>
      <sheetName val="MTL$-INTER"/>
      <sheetName val="P_D_B2"/>
      <sheetName val="연약공제_(2)2"/>
      <sheetName val="표토제거_공제2"/>
      <sheetName val="6PILE__(돌출)1"/>
      <sheetName val="Tai_khoan"/>
      <sheetName val="RAB_AR&amp;STR"/>
      <sheetName val="Utilities"/>
      <sheetName val="Civil_B1"/>
      <sheetName val="Civil_B4"/>
      <sheetName val="FitOutConfCentre"/>
      <sheetName val="負荷集計（断熱不燃）"/>
      <sheetName val="electrical"/>
      <sheetName val="노임단가"/>
      <sheetName val="토공"/>
      <sheetName val="入力作成表"/>
      <sheetName val="tifico"/>
      <sheetName val="CTG"/>
      <sheetName val="THONG KE CAU KIEN"/>
      <sheetName val="Đơn giá"/>
      <sheetName val="電気設備表"/>
      <sheetName val="Data"/>
      <sheetName val="PTdam"/>
      <sheetName val="PEDESB"/>
      <sheetName val="SUM-AIR-Submit"/>
      <sheetName val="見積書"/>
      <sheetName val="MAIN GATE HOUSE"/>
      <sheetName val="Index"/>
      <sheetName val="Gia"/>
      <sheetName val="Sheet1"/>
      <sheetName val="Earthwork"/>
      <sheetName val="DONVIBAN"/>
      <sheetName val="NGUON"/>
      <sheetName val="KTCK"/>
      <sheetName val="SGC RATE"/>
      <sheetName val="입찰안"/>
      <sheetName val="CP3-DI"/>
      <sheetName val="Alat"/>
      <sheetName val="Analisa Gabungan"/>
      <sheetName val="Sub"/>
      <sheetName val="BQ-E20-02(Rp)"/>
      <sheetName val="Costmaster"/>
      <sheetName val="SITE-E"/>
      <sheetName val="chiet tinh"/>
      <sheetName val="갑지(추정)"/>
      <sheetName val="P_D_B3"/>
      <sheetName val="연약공제_(2)3"/>
      <sheetName val="표토제거_공제3"/>
      <sheetName val="6PILE__(돌출)2"/>
      <sheetName val="RAB_AR&amp;STR1"/>
      <sheetName val="THONG_KE_CAU_KIEN"/>
      <sheetName val="Đơn_giá"/>
      <sheetName val="Tai_khoan1"/>
      <sheetName val="MAIN_GATE_HOUSE"/>
      <sheetName val="Analisa_Gabungan"/>
      <sheetName val="SGC_RATE"/>
      <sheetName val="daf-3(OK)"/>
      <sheetName val="daf-7(OK)"/>
      <sheetName val="DONGIA"/>
      <sheetName val="Don gia chi tiet"/>
      <sheetName val="Div26 - Elect"/>
      <sheetName val="MTP"/>
      <sheetName val="MTP1"/>
      <sheetName val="VIN_Index"/>
      <sheetName val="Sensitivity"/>
      <sheetName val="AssGen"/>
      <sheetName val="AssHotel"/>
      <sheetName val="F4-F7"/>
      <sheetName val="유림골조"/>
      <sheetName val="Sheet4"/>
      <sheetName val="SEX"/>
      <sheetName val="Buy vs. Lease Car"/>
      <sheetName val="Z"/>
      <sheetName val="Cash2"/>
      <sheetName val="경비2내역"/>
      <sheetName val="Elemental Breakdown+20%"/>
      <sheetName val="BOQ-M"/>
      <sheetName val="TT04"/>
      <sheetName val="DFA"/>
      <sheetName val="Du lieu ban dau"/>
      <sheetName val="Du lieu TKT"/>
      <sheetName val="연약2"/>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THONG_KE_CAU_KIEN1"/>
      <sheetName val="Đơn_giá1"/>
      <sheetName val="MAIN_GATE_HOUSE1"/>
      <sheetName val="chiet_tinh"/>
      <sheetName val="Sub total"/>
      <sheetName val="Gia_GC_Satthep"/>
      <sheetName val="RATE"/>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DTICH (Full)"/>
      <sheetName val="DGG"/>
      <sheetName val="DTICH(FDC)"/>
      <sheetName val="SORT"/>
      <sheetName val="Area Cal"/>
      <sheetName val="Config"/>
      <sheetName val="SP10"/>
      <sheetName val="TH-Dien"/>
      <sheetName val="Unit"/>
      <sheetName val="A"/>
      <sheetName val="Parem"/>
      <sheetName val="barchart"/>
      <sheetName val="Char"/>
      <sheetName val="Detail"/>
      <sheetName val="설계내역서"/>
      <sheetName val="삼홍테크"/>
      <sheetName val="골조시행"/>
      <sheetName val="TH-XL"/>
      <sheetName val="BIA.P3"/>
      <sheetName val="DMHS"/>
      <sheetName val="P3.GTTT_Dot01"/>
      <sheetName val="GTHT"/>
      <sheetName val="M1-XL-1"/>
      <sheetName val="M1-XL-1b.KLthep"/>
      <sheetName val="M1-XL-1c.KLbetong"/>
      <sheetName val="M1-XL-1c.KLvan khuon"/>
      <sheetName val="% BPTC"/>
      <sheetName val="P3-BTCT (hide)"/>
      <sheetName val="P3-hoan thien (hide)"/>
      <sheetName val="M1-XL-1a.KLdat (N.A)"/>
      <sheetName val="M1-XL-1d.KL ME (N.A)"/>
      <sheetName val="TH VL, NC, DDHT Thanhphuoc"/>
      <sheetName val="TEN CONG TRINH"/>
      <sheetName val="breakdown"/>
      <sheetName val="Master"/>
      <sheetName val="Villa A"/>
      <sheetName val="Temp&amp;Site"/>
      <sheetName val="D+W"/>
      <sheetName val="MTO REV_0"/>
      <sheetName val="음료실행"/>
      <sheetName val="chitiet"/>
      <sheetName val="전기"/>
      <sheetName val="Cst Pkg-Eden"/>
      <sheetName val="sch6-rm"/>
      <sheetName val="FAB별"/>
      <sheetName val="Rates"/>
      <sheetName val="SCOPE OF WORK"/>
      <sheetName val="6MONTHS"/>
      <sheetName val="Đơn Giá "/>
      <sheetName val="Para"/>
      <sheetName val="gVL"/>
      <sheetName val="dongia (2)"/>
      <sheetName val="Sum ELE  CAP S1-4  "/>
      <sheetName val="Duc_bk"/>
      <sheetName val="Bill 02 INF"/>
      <sheetName val="ERECIN"/>
      <sheetName val="Đon gia"/>
      <sheetName val="DLDTLN"/>
      <sheetName val="BAC THO"/>
      <sheetName val="DINHMU-DONGIA"/>
      <sheetName val="CAP NGAM HA THE"/>
      <sheetName val="CPVL CHIEU SANG"/>
      <sheetName val="BTK TT3P"/>
      <sheetName val="BANG KE TRU"/>
      <sheetName val="P_D_B4"/>
      <sheetName val="연약공제_(2)4"/>
      <sheetName val="표토제거_공제4"/>
      <sheetName val="6PILE__(돌출)3"/>
      <sheetName val="RAB_AR&amp;STR2"/>
      <sheetName val="THONG_KE_CAU_KIEN2"/>
      <sheetName val="Đơn_giá2"/>
      <sheetName val="Tai_khoan2"/>
      <sheetName val="MAIN_GATE_HOUSE2"/>
      <sheetName val="SGC_RATE1"/>
      <sheetName val="Analisa_Gabungan1"/>
      <sheetName val="chiet_tinh1"/>
      <sheetName val="Don_gia_chi_tiet"/>
      <sheetName val="Div26_-_Elect"/>
      <sheetName val="2nd-back_corridor"/>
      <sheetName val="1st-Multi-function_room"/>
      <sheetName val="2nd-Multi-function_room"/>
      <sheetName val="2nd-Meeting_room"/>
      <sheetName val="1st-back_chamber"/>
      <sheetName val="Du_lieu_ban_dau"/>
      <sheetName val="Du_lieu_TKT"/>
      <sheetName val="Sub_total"/>
      <sheetName val="Elemental_Breakdown+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sheetData sheetId="37" refreshError="1"/>
      <sheetData sheetId="38" refreshError="1"/>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MONTHS "/>
      <sheetName val="6MONTHS"/>
      <sheetName val="staffsched"/>
      <sheetName val="Gia"/>
      <sheetName val="RAB AR&amp;STR"/>
      <sheetName val="tifico"/>
      <sheetName val="Giá Bê tông 2 bên"/>
      <sheetName val="Earthwork"/>
      <sheetName val="負荷集計（断熱不燃）"/>
      <sheetName val="F4-F7"/>
      <sheetName val="FAB별"/>
      <sheetName val="A"/>
      <sheetName val="FitOutConfCentre"/>
      <sheetName val="노임단가"/>
      <sheetName val="8MONTHS_"/>
      <sheetName val="SALING"/>
      <sheetName val="schedule form"/>
      <sheetName val="MTO REV.2(ARMOR)"/>
      <sheetName val="8MONTHS_1"/>
      <sheetName val="RAB_AR&amp;STR"/>
      <sheetName val="Giá_Bê_tông_2_bên"/>
      <sheetName val="escon"/>
      <sheetName val="PNT_QUOT__3"/>
      <sheetName val="COAT_WRAP_QIOT__3"/>
      <sheetName val="Name"/>
      <sheetName val="SUM-AIR-Submit"/>
      <sheetName val="#REF"/>
      <sheetName val="D_MUC"/>
      <sheetName val="SORT"/>
      <sheetName val="Gia VLNCMTC"/>
      <sheetName val="Sheet1"/>
      <sheetName val="DETAIL "/>
      <sheetName val="Sum"/>
      <sheetName val="Comparison"/>
      <sheetName val="A .Building  "/>
      <sheetName val="Qty-(Arc )"/>
      <sheetName val="gia vt,nc,may"/>
      <sheetName val="Sub total"/>
      <sheetName val="DETAIL_"/>
      <sheetName val="schedule_form"/>
      <sheetName val="A__Building__"/>
      <sheetName val="Qty-(Arc_)"/>
      <sheetName val="gia_vt,nc,may"/>
      <sheetName val="Sub_total"/>
      <sheetName val="DETAIL_1"/>
      <sheetName val="schedule_form1"/>
      <sheetName val="A__Building__1"/>
      <sheetName val="Qty-(Arc_)1"/>
      <sheetName val="gia_vt,nc,may1"/>
      <sheetName val="Sub_total1"/>
      <sheetName val="집계표"/>
      <sheetName val="VL"/>
      <sheetName val="TN"/>
      <sheetName val="ND"/>
      <sheetName val="8MONTHS_2"/>
      <sheetName val="RAB_AR&amp;STR1"/>
      <sheetName val="Giá_Bê_tông_2_bên1"/>
      <sheetName val="MTO_REV_2(ARMOR)"/>
      <sheetName val="유림골조"/>
      <sheetName val="Input"/>
      <sheetName val="SW-TEO"/>
      <sheetName val="MAIN GATE HOUSE"/>
      <sheetName val="Z"/>
      <sheetName val="Cash Flow"/>
      <sheetName val="SEX"/>
      <sheetName val="실행"/>
      <sheetName val="6PILE  (돌출)"/>
      <sheetName val="BG"/>
      <sheetName val="gia vt"/>
      <sheetName val="1.BILL MOI THAU CAN THUONG"/>
      <sheetName val="Takeoff"/>
      <sheetName val="Cash2"/>
      <sheetName val="MTP"/>
      <sheetName val="E. Factory"/>
      <sheetName val="Chiet tinh dz35"/>
      <sheetName val="Code"/>
      <sheetName val="Master"/>
      <sheetName val="침하계"/>
      <sheetName val="electrical"/>
      <sheetName val="264"/>
      <sheetName val="Areas"/>
      <sheetName val="차액보증"/>
      <sheetName val="149-2"/>
      <sheetName val="Div26 - Elect"/>
      <sheetName val="AUTOMATIC SELECT"/>
      <sheetName val="dnc4"/>
      <sheetName val="XL4Poppy"/>
      <sheetName val="B3A - TOWER A"/>
      <sheetName val="물량표"/>
      <sheetName val="Quantity"/>
      <sheetName val="Window Door schedule"/>
      <sheetName val="data"/>
      <sheetName val="Bangia"/>
      <sheetName val="2. BOQ DETAIL"/>
      <sheetName val="TKC"/>
      <sheetName val="아파트 기성내역서"/>
      <sheetName val="금액내역서"/>
      <sheetName val="CFS3"/>
      <sheetName val="TT04"/>
      <sheetName val="조명시설"/>
      <sheetName val="Yield"/>
      <sheetName val="금융"/>
      <sheetName val="DGKL - 5A+DL4"/>
      <sheetName val="Area Cal"/>
      <sheetName val="EQT-ESTN"/>
      <sheetName val="Config"/>
      <sheetName val="TH_CPTB"/>
      <sheetName val="CP Khac cuoc VC"/>
      <sheetName val="CTEMCOST"/>
      <sheetName val="Đơn Giá "/>
      <sheetName val="T.KE CP1"/>
      <sheetName val="Rates"/>
      <sheetName val="Fut_Perf"/>
      <sheetName val="I-KAMAR"/>
      <sheetName val="THONG SO KICH THUOC"/>
      <sheetName val="DGG"/>
      <sheetName val="Selection"/>
      <sheetName val="125x125"/>
      <sheetName val="기성내역"/>
      <sheetName val="THCT"/>
      <sheetName val="THDZ0,4"/>
      <sheetName val="TH DZ35"/>
      <sheetName val="DTICH"/>
      <sheetName val="토공"/>
      <sheetName val="MTP1"/>
      <sheetName val="VANKHUON"/>
      <sheetName val="ctTBA"/>
      <sheetName val="入力作成表"/>
      <sheetName val="조선용암면"/>
      <sheetName val="Book 1 Summary"/>
      <sheetName val="U.P List"/>
      <sheetName val="Goc CC"/>
      <sheetName val="FD"/>
      <sheetName val="GI"/>
      <sheetName val="EE (3)"/>
      <sheetName val="PAVEMENT"/>
      <sheetName val="TRAFFIC"/>
      <sheetName val="Expenses (M)"/>
      <sheetName val="A1"/>
      <sheetName val="A10"/>
      <sheetName val="A2&amp;3. AC"/>
      <sheetName val="A4&amp;5. Fan"/>
      <sheetName val="1. Office stationary"/>
      <sheetName val="2. Safety"/>
      <sheetName val="3. Meal fee"/>
      <sheetName val="4. Temporary"/>
      <sheetName val="dg-VTu"/>
      <sheetName val="入力"/>
      <sheetName val="GVL"/>
      <sheetName val="TTTram"/>
      <sheetName val="Analisa Upah &amp; Bahan Plum"/>
      <sheetName val="1.Air"/>
      <sheetName val="1.8.CleanRM"/>
      <sheetName val="4.Compressor."/>
      <sheetName val="35.Machine &amp; Tank"/>
      <sheetName val="8.SGP Pipe"/>
      <sheetName val="unit price list"/>
      <sheetName val="TOSHIBA-Structure"/>
      <sheetName val="sort2"/>
      <sheetName val="SITE-E"/>
      <sheetName val="一発シート"/>
      <sheetName val="Ｎｏ.13"/>
      <sheetName val="DG duoi"/>
      <sheetName val="DS-Thuong 6T dau"/>
      <sheetName val="BQ"/>
      <sheetName val="NOTE"/>
      <sheetName val="MTL$-INTER"/>
      <sheetName val="Sheet2"/>
      <sheetName val="目次"/>
      <sheetName val="試運転項目"/>
      <sheetName val="ABILITY"/>
      <sheetName val="MEGA"/>
      <sheetName val="A1.CN"/>
      <sheetName val="HD-XUAT"/>
      <sheetName val="WT-LIST"/>
      <sheetName val="TH kinh phi"/>
      <sheetName val="KLDT DIEN"/>
      <sheetName val="Dinh muc CP KTCB khac"/>
      <sheetName val="갑지"/>
      <sheetName val="D+W"/>
      <sheetName val="도로경계단위"/>
      <sheetName val="수량3"/>
      <sheetName val="tuong"/>
      <sheetName val="P&amp;L"/>
      <sheetName val="PNTEXT"/>
      <sheetName val="8MONTHS_3"/>
      <sheetName val="RAB_AR&amp;STR2"/>
      <sheetName val="Giá_Bê_tông_2_bên2"/>
      <sheetName val="schedule_form2"/>
      <sheetName val="MTO_REV_2(ARMOR)1"/>
      <sheetName val="DETAIL_2"/>
      <sheetName val="A__Building__2"/>
      <sheetName val="Qty-(Arc_)2"/>
      <sheetName val="gia_vt,nc,may2"/>
      <sheetName val="Sub_total2"/>
      <sheetName val="Gia_VLNCMTC"/>
      <sheetName val="6PILE__(돌출)"/>
      <sheetName val="MAIN_GATE_HOUSE"/>
      <sheetName val="Cash_Flow"/>
      <sheetName val="E__Factory"/>
      <sheetName val="Chiet_tinh_dz35"/>
      <sheetName val="gia_vt"/>
      <sheetName val="1_BILL_MOI_THAU_CAN_THUONG"/>
      <sheetName val="Div26_-_Elect"/>
      <sheetName val="AUTOMATIC_SELECT"/>
      <sheetName val="B3A_-_TOWER_A"/>
      <sheetName val="2__BOQ_DETAIL"/>
      <sheetName val="Window_Door_schedule"/>
      <sheetName val="아파트_기성내역서"/>
      <sheetName val="Area_Cal"/>
      <sheetName val="COAT&amp;WRAP-QIOT-#3"/>
      <sheetName val="전기"/>
      <sheetName val="설계내역서"/>
      <sheetName val="Cấu tạo giá"/>
      <sheetName val="Unt rate"/>
      <sheetName val="KC-moi"/>
      <sheetName val="8-31-98"/>
      <sheetName val="worksheet inchican"/>
      <sheetName val="combined 9-30"/>
      <sheetName val="실행철강하도"/>
      <sheetName val="CIM"/>
      <sheetName val="CT Thang Mo"/>
      <sheetName val="CT  PL"/>
      <sheetName val="SP10"/>
      <sheetName val="anti-termite"/>
      <sheetName val="8MONTHS_4"/>
      <sheetName val="schedule_form3"/>
      <sheetName val="RAB_AR&amp;STR3"/>
      <sheetName val="Giá_Bê_tông_2_bên3"/>
      <sheetName val="Gia_VLNCMTC1"/>
      <sheetName val="MTO_REV_2(ARMOR)2"/>
      <sheetName val="DETAIL_3"/>
      <sheetName val="gia_vt,nc,may3"/>
      <sheetName val="6PILE__(돌출)1"/>
      <sheetName val="A__Building__3"/>
      <sheetName val="Qty-(Arc_)3"/>
      <sheetName val="Sub_total3"/>
      <sheetName val="MAIN_GATE_HOUSE1"/>
      <sheetName val="Cash_Flow1"/>
      <sheetName val="E__Factory1"/>
      <sheetName val="Div26_-_Elect1"/>
      <sheetName val="AUTOMATIC_SELECT1"/>
      <sheetName val="B3A_-_TOWER_A1"/>
      <sheetName val="Chiet_tinh_dz351"/>
      <sheetName val="gia_vt1"/>
      <sheetName val="1_BILL_MOI_THAU_CAN_THUONG1"/>
      <sheetName val="2__BOQ_DETAIL1"/>
      <sheetName val="Window_Door_schedule1"/>
      <sheetName val="아파트_기성내역서1"/>
      <sheetName val="Area_Cal1"/>
      <sheetName val="Blr"/>
      <sheetName val="Bill of Qty MEP"/>
      <sheetName val="Sheet4"/>
      <sheetName val="대비"/>
      <sheetName val="計算条件"/>
      <sheetName val="HRG BHN"/>
      <sheetName val="係数"/>
      <sheetName val="ABB_Trans"/>
      <sheetName val="Main Feeder"/>
      <sheetName val="Capacitor"/>
      <sheetName val="Input_Data-1"/>
      <sheetName val="PE Wire"/>
      <sheetName val="XLPE_Cable"/>
      <sheetName val="Currency Rate"/>
      <sheetName val="개산공사비"/>
      <sheetName val="Giathanh1m3BT"/>
      <sheetName val="Fans "/>
      <sheetName val="TT35"/>
      <sheetName val="個案9411"/>
      <sheetName val="D &amp; W sizes"/>
      <sheetName val="LEGEND"/>
      <sheetName val="tra_vat_lieu"/>
      <sheetName val="THVT"/>
      <sheetName val="기안"/>
      <sheetName val="Cst Pkg-Eden"/>
      <sheetName val="적용환율"/>
      <sheetName val="경비2내역"/>
      <sheetName val="BKL F67 (2)"/>
      <sheetName val="현장별"/>
      <sheetName val="Base"/>
      <sheetName val="GlassData"/>
      <sheetName val="TNHC"/>
      <sheetName val="공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refreshError="1"/>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목차1"/>
      <sheetName val="우수공토공집계표"/>
      <sheetName val="1우수관로집계"/>
      <sheetName val="관로토공"/>
      <sheetName val="2우수받이집계"/>
      <sheetName val="우수받이단위토공"/>
      <sheetName val="3연결관집계 "/>
      <sheetName val="연결관단위토공"/>
      <sheetName val="연결관평균연장"/>
      <sheetName val="4집수정집계"/>
      <sheetName val="집수정단위토공(TYPE-1)"/>
      <sheetName val="집수정단위토공(TYPE-2)"/>
      <sheetName val="집수정단위토공(TYPE-3)"/>
      <sheetName val="집수정단위토공(TYPE-4)"/>
      <sheetName val="5도수로토공집계"/>
      <sheetName val="도수로단위토공(500x400)"/>
      <sheetName val="도수로단위토공(600x400)"/>
      <sheetName val="6U형플륨관집계"/>
      <sheetName val="플륨관터파기단위수량"/>
      <sheetName val="7토사측구집계"/>
      <sheetName val="토사측구수량산출"/>
      <sheetName val="토사측구단위토공"/>
      <sheetName val="U형측구토공"/>
      <sheetName val="토공0.6"/>
      <sheetName val="6PILE  (돌출)"/>
      <sheetName val="우수공토공(무안)"/>
      <sheetName val="3연결관집계_"/>
      <sheetName val="토공0_6"/>
      <sheetName val="6PILE__(돌출)"/>
      <sheetName val="실행철강하도"/>
      <sheetName val="차액보증"/>
      <sheetName val="인사자료총집계"/>
      <sheetName val="3연결관집계_1"/>
      <sheetName val="토공0_61"/>
      <sheetName val="6PILE__(돌출)1"/>
      <sheetName val="NC"/>
      <sheetName val="침하계"/>
      <sheetName val="공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sheetData sheetId="34"/>
      <sheetData sheetId="35"/>
      <sheetData sheetId="36" refreshError="1"/>
      <sheetData sheetId="37" refreshError="1"/>
      <sheetData sheetId="3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PILE  (돌출)"/>
      <sheetName val="갑지"/>
      <sheetName val="침하계"/>
      <sheetName val="옹벽조금수정"/>
      <sheetName val="실행철강하도"/>
      <sheetName val="진주방향"/>
      <sheetName val="토공 갑지"/>
      <sheetName val="총 괄 표"/>
      <sheetName val="공종단가"/>
      <sheetName val="연돌일위집계"/>
      <sheetName val="단위중량"/>
      <sheetName val="조명시설"/>
      <sheetName val="반응조"/>
      <sheetName val="목표세부명세"/>
      <sheetName val="2.단면가정 "/>
      <sheetName val="SLAB&quot;1&quot;"/>
      <sheetName val="소업1교"/>
      <sheetName val="금액내역서"/>
      <sheetName val="내역서"/>
      <sheetName val="공사비집계"/>
      <sheetName val="입찰안"/>
      <sheetName val="Sheet1"/>
      <sheetName val="수지표"/>
      <sheetName val="셀명"/>
      <sheetName val="터파기및재료"/>
      <sheetName val="총괄"/>
      <sheetName val="3BL공동구 수량"/>
      <sheetName val="가설건물"/>
      <sheetName val="6PILE  _돌출_"/>
      <sheetName val="내역표지"/>
      <sheetName val="Quantity"/>
      <sheetName val="Input"/>
      <sheetName val="업무처리전"/>
      <sheetName val="CTEMCOST"/>
      <sheetName val="합천내역"/>
      <sheetName val="일위대가(계측기설치)"/>
      <sheetName val="말뚝지지력산정"/>
      <sheetName val="공사비증감"/>
      <sheetName val="가격조사서"/>
      <sheetName val="기성내역"/>
      <sheetName val="#REF"/>
      <sheetName val="SIL98"/>
      <sheetName val="Sheet2"/>
      <sheetName val="6PILE__(돌출)"/>
      <sheetName val="토공_갑지"/>
      <sheetName val="총_괄_표"/>
      <sheetName val="부안일위"/>
      <sheetName val="총괄내역서"/>
      <sheetName val="본선 토공 분배표"/>
      <sheetName val="DATE"/>
      <sheetName val="인사자료총집계"/>
      <sheetName val="견적서(토공)"/>
      <sheetName val="빗물받이(910-510-410)"/>
      <sheetName val="노임단가"/>
      <sheetName val="Sheet1 (2)"/>
      <sheetName val="약품설비"/>
      <sheetName val="예가표"/>
      <sheetName val="DATA98"/>
      <sheetName val="견적의뢰서"/>
      <sheetName val="2000년1차"/>
      <sheetName val="2000전체분"/>
      <sheetName val="200"/>
      <sheetName val="산출내역서"/>
      <sheetName val="원가"/>
      <sheetName val="실정보고"/>
      <sheetName val="갑지1"/>
      <sheetName val="포장물량집계"/>
      <sheetName val="DATA2000"/>
      <sheetName val="bid"/>
      <sheetName val="발주설계서(당초)"/>
      <sheetName val="샘플표지"/>
      <sheetName val="1062-X방향 "/>
      <sheetName val="1,2,3,4,5단위수량"/>
      <sheetName val="2호맨홀공제수량"/>
      <sheetName val="고창방향"/>
      <sheetName val="원형1호맨홀토공수량"/>
      <sheetName val="U-TYPE(1)"/>
      <sheetName val="배수관산출"/>
      <sheetName val="수안보-MBR1"/>
      <sheetName val="3.공통공사대비"/>
      <sheetName val="ELECTRIC"/>
      <sheetName val="SCHEDULE"/>
      <sheetName val="포장공자재집계표"/>
      <sheetName val="경상비"/>
      <sheetName val="공문"/>
      <sheetName val="COVER"/>
      <sheetName val="제출내역 (2)"/>
      <sheetName val="000000"/>
      <sheetName val="COPING"/>
      <sheetName val="참조"/>
      <sheetName val="사통"/>
      <sheetName val="물가시세"/>
      <sheetName val="수량3"/>
      <sheetName val="안산기계장치"/>
      <sheetName val="교각계산"/>
      <sheetName val="해전배수"/>
      <sheetName val="수문일1"/>
      <sheetName val="결과조달"/>
      <sheetName val="밸브설치"/>
      <sheetName val="일위대가목록"/>
      <sheetName val="슬래브"/>
      <sheetName val="오동"/>
      <sheetName val="대조"/>
      <sheetName val="나한"/>
      <sheetName val="내역"/>
      <sheetName val="1.설계조건"/>
      <sheetName val="유림골조"/>
      <sheetName val="단가"/>
      <sheetName val="실행"/>
      <sheetName val="공사내역"/>
      <sheetName val="일위대가"/>
      <sheetName val="가공비"/>
      <sheetName val="수량산출"/>
      <sheetName val="설계산출표지"/>
      <sheetName val="8.PILE  (돌출)"/>
      <sheetName val="산근터빈"/>
      <sheetName val="2공구산출내역"/>
      <sheetName val="집계표"/>
      <sheetName val="수로집계"/>
      <sheetName val="프랜트면허"/>
      <sheetName val="토목주소"/>
      <sheetName val="간지(1)"/>
      <sheetName val="archi(본사)"/>
      <sheetName val="대비"/>
      <sheetName val="단면 (2)"/>
      <sheetName val="하도내역 (철콘)"/>
      <sheetName val="1. 설계조건 2.단면가정 3. 하중계산"/>
      <sheetName val="DATA 입력란"/>
      <sheetName val="산출근거"/>
      <sheetName val="날개벽(시점좌측)"/>
      <sheetName val="배수통관(좌)"/>
      <sheetName val="단가일람"/>
      <sheetName val="조경일람"/>
      <sheetName val="2002상반기노임기준"/>
      <sheetName val="간선계산"/>
      <sheetName val="공사비증감(P4) "/>
      <sheetName val="식재"/>
      <sheetName val="시설물"/>
      <sheetName val="식재출력용"/>
      <sheetName val="유지관리"/>
      <sheetName val="실행예산"/>
      <sheetName val="주식"/>
      <sheetName val="TOTAL_BOQ"/>
      <sheetName val="BOX 본체"/>
      <sheetName val="DATA입력"/>
      <sheetName val="합의경상"/>
      <sheetName val="세대구분"/>
      <sheetName val="Sheet4"/>
      <sheetName val="6PILE 과속방지턱집계표!$K$12 (돌출)"/>
      <sheetName val="단면A-A(TR)"/>
      <sheetName val="F-302"/>
      <sheetName val="F301.303"/>
      <sheetName val="plan&amp;section of foundation"/>
      <sheetName val="design load"/>
      <sheetName val="working load at the btm ft."/>
      <sheetName val="stability check"/>
      <sheetName val="design criteria"/>
      <sheetName val="산근"/>
      <sheetName val="D-3109"/>
      <sheetName val="대비표"/>
      <sheetName val="Total"/>
      <sheetName val="inter"/>
      <sheetName val="B"/>
      <sheetName val="PROCURE"/>
      <sheetName val="out_prog"/>
      <sheetName val="선적schedule (2)"/>
      <sheetName val="4.2유효폭의 계산"/>
      <sheetName val="입찰"/>
      <sheetName val="현경"/>
      <sheetName val="집계표(육상)"/>
      <sheetName val="지급자재"/>
      <sheetName val="내역(전체)"/>
      <sheetName val="수량산출내역1115"/>
      <sheetName val="일위대가목차"/>
      <sheetName val="SG"/>
      <sheetName val="Sheet15"/>
      <sheetName val="정보"/>
      <sheetName val="TOWER 10TON"/>
      <sheetName val="TOWER 12TON"/>
      <sheetName val="가도공"/>
      <sheetName val="ABUT수량-A1"/>
      <sheetName val="D200"/>
      <sheetName val="장비"/>
      <sheetName val="산근1"/>
      <sheetName val="노무"/>
      <sheetName val="자재"/>
      <sheetName val="2000시행예상"/>
      <sheetName val="메서,변+증"/>
      <sheetName val="식생블럭단위수량"/>
      <sheetName val="갑지(추정)"/>
      <sheetName val="노무비"/>
      <sheetName val="EQUIP"/>
      <sheetName val="공량산출서"/>
      <sheetName val="지하"/>
      <sheetName val="공통비총괄표"/>
      <sheetName val="1TL종점(1)"/>
      <sheetName val="토목품셈"/>
      <sheetName val="PAD TR보호대기초"/>
      <sheetName val="가로등기초"/>
      <sheetName val="HANDHOLE(2)"/>
      <sheetName val="전차선로 물량표"/>
      <sheetName val="뚝토공"/>
      <sheetName val="70%"/>
      <sheetName val="소비자가"/>
      <sheetName val="공통가설공사"/>
      <sheetName val="부하계산서"/>
      <sheetName val="Summary "/>
      <sheetName val="Thiet bi"/>
      <sheetName val="DM.ChiPhi"/>
      <sheetName val="escon"/>
      <sheetName val="날개벽수량표"/>
      <sheetName val="DRUM"/>
      <sheetName val="AN-01"/>
      <sheetName val="PRICES"/>
      <sheetName val="CAL(1)."/>
      <sheetName val="12CGOU"/>
      <sheetName val="Bend_fact "/>
      <sheetName val="요약배부"/>
      <sheetName val="주관사업"/>
      <sheetName val="STAFF ANALYSIS"/>
      <sheetName val="C"/>
      <sheetName val="골조시행"/>
      <sheetName val="신표지1"/>
      <sheetName val="3.하중산정4.지지력"/>
      <sheetName val="도배공사언고"/>
      <sheetName val="기본"/>
      <sheetName val="기계경비일람"/>
      <sheetName val="예상"/>
      <sheetName val="ASP 일반구간_250A"/>
      <sheetName val="단가산출서"/>
      <sheetName val="설계조건"/>
      <sheetName val="1호맨홀토공"/>
      <sheetName val="3BL공동구_수량"/>
      <sheetName val="6PILE___돌출_"/>
      <sheetName val="F301_303"/>
      <sheetName val="plan&amp;section_of_foundation"/>
      <sheetName val="design_load"/>
      <sheetName val="working_load_at_the_btm_ft_"/>
      <sheetName val="stability_check"/>
      <sheetName val="design_criteria"/>
      <sheetName val="2_단면가정_"/>
      <sheetName val="CAL(1)_"/>
      <sheetName val="Bend_fact_"/>
      <sheetName val="STAFF_ANALYSIS"/>
      <sheetName val="하도내역_(철콘)"/>
      <sheetName val="Sheet1_(2)"/>
      <sheetName val="횡배날개"/>
      <sheetName val="배수내역(98년도분)"/>
      <sheetName val="약품공급2"/>
      <sheetName val="본부소개"/>
      <sheetName val="배수내역"/>
      <sheetName val="견적서"/>
      <sheetName val="도봉2지구"/>
      <sheetName val="비목군분류일위"/>
      <sheetName val="사유서제출현황-2"/>
      <sheetName val="간 지1"/>
      <sheetName val="부하(성남)"/>
      <sheetName val="일위(PN)"/>
      <sheetName val="간접비"/>
      <sheetName val="관로토공집계표"/>
      <sheetName val="01.견적내역서"/>
      <sheetName val="수입"/>
      <sheetName val="대부예산서"/>
      <sheetName val="교각1"/>
      <sheetName val="기초공"/>
      <sheetName val="기둥(원형)"/>
      <sheetName val="부대공"/>
      <sheetName val="토공"/>
      <sheetName val="포장공"/>
      <sheetName val="4)유동표"/>
      <sheetName val="공사비예산서(토목분)"/>
      <sheetName val="CIVIL4"/>
      <sheetName val="Basic"/>
      <sheetName val="D"/>
      <sheetName val="L"/>
      <sheetName val="M"/>
      <sheetName val="Part AB"/>
      <sheetName val="Part I"/>
      <sheetName val="Part M"/>
      <sheetName val="S"/>
      <sheetName val="E"/>
      <sheetName val="Resource"/>
      <sheetName val="Exrate"/>
      <sheetName val="수문보고"/>
      <sheetName val="할증 "/>
      <sheetName val="40단가산출서"/>
      <sheetName val="40집계"/>
      <sheetName val="1NYS(당)"/>
      <sheetName val="교각정보"/>
      <sheetName val="기기리스트"/>
      <sheetName val="자료"/>
      <sheetName val="산마루측구단위수량"/>
      <sheetName val="6PILE+옹벽집계!$G$6+옹벽집계!$H$10  (돌출"/>
      <sheetName val="시행후면적"/>
      <sheetName val="S.중기사용료"/>
      <sheetName val="97노임단가"/>
      <sheetName val="입력란"/>
      <sheetName val="3련 BOX"/>
      <sheetName val="최적단면"/>
      <sheetName val="토목"/>
      <sheetName val="기계(집계표)"/>
      <sheetName val="기자재비"/>
      <sheetName val="Sheet3"/>
      <sheetName val="6PILE__(돌출)1"/>
      <sheetName val="토공_갑지1"/>
      <sheetName val="총_괄_표1"/>
      <sheetName val="본선_토공_분배표"/>
      <sheetName val="1062-X방향_"/>
      <sheetName val="3_공통공사대비"/>
      <sheetName val="제출내역_(2)"/>
      <sheetName val="1_설계조건"/>
      <sheetName val="8_PILE__(돌출)"/>
      <sheetName val="단면_(2)"/>
      <sheetName val="1__설계조건_2_단면가정_3__하중계산"/>
      <sheetName val="DATA_입력란"/>
      <sheetName val="공사비증감(P4)_"/>
      <sheetName val="BOX_본체"/>
      <sheetName val="6PILE_과속방지턱집계표!$K$12_(돌출)"/>
      <sheetName val="선적schedule_(2)"/>
      <sheetName val="4_2유효폭의_계산"/>
      <sheetName val="TOWER_10TON"/>
      <sheetName val="TOWER_12TON"/>
      <sheetName val="PAD_TR보호대기초"/>
      <sheetName val="전차선로_물량표"/>
      <sheetName val="3_하중산정4_지지력"/>
      <sheetName val="품의"/>
      <sheetName val="차액보증"/>
      <sheetName val="화전내"/>
      <sheetName val="민자토목설변1차"/>
      <sheetName val="골재및자재집계표"/>
      <sheetName val="대운산출"/>
      <sheetName val="정부노임단가"/>
      <sheetName val="본체"/>
      <sheetName val="견적대비표"/>
      <sheetName val="DAILY"/>
      <sheetName val="단면B-B(EA)"/>
      <sheetName val="역T형"/>
      <sheetName val="MAIN GATE HOUSE"/>
      <sheetName val="당초"/>
      <sheetName val="대림경상68억"/>
      <sheetName val="영동(D)"/>
      <sheetName val="6MONTHS"/>
      <sheetName val="264"/>
      <sheetName val="금융비용"/>
      <sheetName val="9509"/>
      <sheetName val="BQMPALOC"/>
      <sheetName val="Cash2"/>
      <sheetName val="Z"/>
      <sheetName val="단가조사"/>
      <sheetName val="신당동집계표"/>
      <sheetName val="40총괄"/>
      <sheetName val="YES-T"/>
      <sheetName val="2.교량(신설)"/>
      <sheetName val="I.설계조건"/>
      <sheetName val="대,유,램"/>
      <sheetName val="경영상태"/>
      <sheetName val="허용지지력"/>
      <sheetName val="Output"/>
      <sheetName val="수량집계"/>
      <sheetName val="01.인원현황 (계획)"/>
      <sheetName val="J형측구단위수량"/>
      <sheetName val="소산진입"/>
      <sheetName val="가옥철거"/>
      <sheetName val="인건비"/>
      <sheetName val="격점수량"/>
      <sheetName val="일반수량"/>
      <sheetName val="방음벽기초"/>
      <sheetName val="기초일위"/>
      <sheetName val="수목단가"/>
      <sheetName val="시설수량표"/>
      <sheetName val="시설일위"/>
      <sheetName val="식재수량표"/>
      <sheetName val="식재일위"/>
      <sheetName val="일위목록"/>
      <sheetName val="자재단가"/>
      <sheetName val="대로근거"/>
      <sheetName val="중로근거"/>
      <sheetName val="★도급내역"/>
      <sheetName val="제직재"/>
      <sheetName val="설직재-1"/>
      <sheetName val="제-노임"/>
      <sheetName val="단위수량"/>
      <sheetName val="직노"/>
      <sheetName val="건축물터파기"/>
      <sheetName val="마감사양"/>
      <sheetName val="20-6(L)"/>
      <sheetName val="관로조사공"/>
      <sheetName val="본선차로수량집계표"/>
      <sheetName val="지장물C"/>
      <sheetName val="토공계산서(부체도로)"/>
      <sheetName val="돌담교 상부수량"/>
      <sheetName val="DATA"/>
      <sheetName val="건축내역서"/>
      <sheetName val="설비내역서"/>
      <sheetName val="전기내역서"/>
      <sheetName val="토사(PE)"/>
      <sheetName val="바닥판"/>
      <sheetName val="수지예산"/>
      <sheetName val="코드표"/>
      <sheetName val="6PILE  _돌_x001c__"/>
      <sheetName val="guard(mac)"/>
      <sheetName val="부대토목"/>
      <sheetName val="수량산출서"/>
      <sheetName val="갑지(집행)"/>
      <sheetName val="음봉방향"/>
      <sheetName val="집수정"/>
      <sheetName val="철근량"/>
      <sheetName val="수량명세서"/>
      <sheetName val="배수공"/>
      <sheetName val="간지"/>
      <sheetName val="연습"/>
      <sheetName val="산출근거(S4)"/>
      <sheetName val="1을"/>
      <sheetName val="1.수인터널"/>
      <sheetName val="교대(A1-A2)"/>
      <sheetName val="설비"/>
      <sheetName val="우수받이재료집계표"/>
      <sheetName val="데리네이타현황"/>
      <sheetName val="당초내역서"/>
      <sheetName val="6월인원"/>
      <sheetName val="표지"/>
      <sheetName val="우수받이"/>
      <sheetName val="가설사무소수량집계"/>
      <sheetName val="총수량 (기성)"/>
      <sheetName val="수로단위수량"/>
      <sheetName val="4-1.노무비(직영)"/>
      <sheetName val="을 2"/>
      <sheetName val="을 1"/>
      <sheetName val="손익분석"/>
      <sheetName val="96노임기준"/>
      <sheetName val="건축"/>
      <sheetName val="type-F"/>
      <sheetName val="단위단가"/>
      <sheetName val="날개벽"/>
      <sheetName val="입출재고현황 (2)"/>
      <sheetName val="1.토공"/>
      <sheetName val="교통표지판수량집계표"/>
      <sheetName val="운반"/>
      <sheetName val="수량집계표"/>
      <sheetName val="A1(토공)"/>
      <sheetName val="A1(구조물)"/>
      <sheetName val="수량집계(1)"/>
      <sheetName val="철근집계표"/>
      <sheetName val="포장직선구간"/>
      <sheetName val="Sheet17"/>
      <sheetName val="중기사용료"/>
      <sheetName val="우수"/>
      <sheetName val="관급자재대"/>
      <sheetName val="비탈면보호공수량산출"/>
      <sheetName val="제수변수량H2.15"/>
      <sheetName val="_공기변수량"/>
      <sheetName val="낙찰표"/>
      <sheetName val="내역-가"/>
      <sheetName val="전기"/>
      <sheetName val="여과지동"/>
      <sheetName val="기초자료"/>
      <sheetName val="가압장구체수량산출서"/>
      <sheetName val="1단계"/>
      <sheetName val="집계표(OPTION)"/>
      <sheetName val="입찰내역 발주처 양식"/>
      <sheetName val="의뢰서"/>
      <sheetName val="실행대비"/>
      <sheetName val="6PILE__(돌출)2"/>
      <sheetName val="토공_갑지2"/>
      <sheetName val="총_괄_표2"/>
      <sheetName val="2_단면가정_1"/>
      <sheetName val="3BL공동구_수량1"/>
      <sheetName val="6PILE___돌출_1"/>
      <sheetName val="본선_토공_분배표1"/>
      <sheetName val="Sheet1_(2)1"/>
      <sheetName val="1062-X방향_1"/>
      <sheetName val="3_공통공사대비1"/>
      <sheetName val="제출내역_(2)1"/>
      <sheetName val="1_설계조건1"/>
      <sheetName val="8_PILE__(돌출)1"/>
      <sheetName val="단면_(2)1"/>
      <sheetName val="하도내역_(철콘)1"/>
      <sheetName val="1__설계조건_2_단면가정_3__하중계산1"/>
      <sheetName val="DATA_입력란1"/>
      <sheetName val="공사비증감(P4)_1"/>
      <sheetName val="BOX_본체1"/>
      <sheetName val="6PILE_과속방지턱집계표!$K$12_(돌출)1"/>
      <sheetName val="F301_3031"/>
      <sheetName val="plan&amp;section_of_foundation1"/>
      <sheetName val="design_load1"/>
      <sheetName val="working_load_at_the_btm_ft_1"/>
      <sheetName val="stability_check1"/>
      <sheetName val="design_criteria1"/>
      <sheetName val="선적schedule_(2)1"/>
      <sheetName val="4_2유효폭의_계산1"/>
      <sheetName val="TOWER_10TON1"/>
      <sheetName val="TOWER_12TON1"/>
      <sheetName val="PAD_TR보호대기초1"/>
      <sheetName val="전차선로_물량표1"/>
      <sheetName val="CAL(1)_1"/>
      <sheetName val="Bend_fact_1"/>
      <sheetName val="STAFF_ANALYSIS1"/>
      <sheetName val="3_하중산정4_지지력1"/>
      <sheetName val="간_지1"/>
      <sheetName val="01_견적내역서"/>
      <sheetName val="Part_AB"/>
      <sheetName val="Part_I"/>
      <sheetName val="Part_M"/>
      <sheetName val="할증_"/>
      <sheetName val="6PILE+옹벽집계!$G$6+옹벽집계!$H$10__(돌출"/>
      <sheetName val="S_중기사용료"/>
      <sheetName val="3련_BOX"/>
      <sheetName val="ASP_일반구간_250A"/>
      <sheetName val="Summary_"/>
      <sheetName val="Thiet_bi"/>
      <sheetName val="DM_ChiPhi"/>
      <sheetName val="MAIN_GATE_HOUSE"/>
      <sheetName val="2_교량(신설)"/>
      <sheetName val="I_설계조건"/>
      <sheetName val="01_인원현황_(계획)"/>
      <sheetName val="돌담교_상부수량"/>
      <sheetName val="6PILE___돌_"/>
      <sheetName val="1_수인터널"/>
      <sheetName val="dongia (2)"/>
      <sheetName val="負荷集計（断熱不燃）"/>
      <sheetName val="Div26 - Elect"/>
      <sheetName val="RAB AR&amp;STR"/>
      <sheetName val="electrical"/>
      <sheetName val="DANHPHAP"/>
      <sheetName val="6PILE  _돌_x005f_x001c__"/>
      <sheetName val="칠산대교 중앙부"/>
      <sheetName val="칠산대교 시종점부"/>
      <sheetName val="BOX"/>
      <sheetName val="tifico"/>
      <sheetName val="EQT-ESTN"/>
      <sheetName val="PTdam"/>
      <sheetName val="노임"/>
      <sheetName val="MTP"/>
      <sheetName val="Y_WORK"/>
      <sheetName val="Master"/>
      <sheetName val="6PILE__(돌출)3"/>
      <sheetName val="토공_갑지3"/>
      <sheetName val="총_괄_표3"/>
      <sheetName val="2_단면가정_2"/>
      <sheetName val="3BL공동구_수량2"/>
      <sheetName val="6PILE___돌출_2"/>
      <sheetName val="Summary_1"/>
      <sheetName val="Thiet_bi1"/>
      <sheetName val="DM_ChiPhi1"/>
      <sheetName val="dongia_(2)"/>
      <sheetName val="RAB_AR&amp;STR"/>
      <sheetName val="Div26_-_Elect"/>
      <sheetName val="본선_토공_분배표2"/>
      <sheetName val="Sheet1_(2)2"/>
      <sheetName val="1062-X방향_2"/>
      <sheetName val="3_공통공사대비2"/>
      <sheetName val="제출내역_(2)2"/>
      <sheetName val="1_설계조건2"/>
      <sheetName val="8_PILE__(돌출)2"/>
      <sheetName val="단면_(2)2"/>
      <sheetName val="하도내역_(철콘)2"/>
      <sheetName val="2.단면가정"/>
      <sheetName val="예정(3)"/>
      <sheetName val="DGCT"/>
      <sheetName val="Ts"/>
      <sheetName val="TH"/>
      <sheetName val="Bia"/>
      <sheetName val="Vattu"/>
      <sheetName val="XL4Poppy"/>
      <sheetName val="1__설계조건_2_단면가정_3__하중계산2"/>
      <sheetName val="DATA_입력란2"/>
      <sheetName val="공사비증감(P4)_2"/>
      <sheetName val="BOX_본체2"/>
      <sheetName val="6PILE_과속방지턱집계표!$K$12_(돌출)2"/>
      <sheetName val="F301_3032"/>
      <sheetName val="plan&amp;section_of_foundation2"/>
      <sheetName val="design_load2"/>
      <sheetName val="working_load_at_the_btm_ft_2"/>
      <sheetName val="stability_check2"/>
      <sheetName val="design_criteria2"/>
      <sheetName val="선적schedule_(2)2"/>
      <sheetName val="4_2유효폭의_계산2"/>
      <sheetName val="TOWER_10TON2"/>
      <sheetName val="TOWER_12TON2"/>
      <sheetName val="PAD_TR보호대기초2"/>
      <sheetName val="전차선로_물량표2"/>
      <sheetName val="CAL(1)_2"/>
      <sheetName val="Bend_fact_2"/>
      <sheetName val="STAFF_ANALYSIS2"/>
      <sheetName val="3_하중산정4_지지력2"/>
      <sheetName val="간_지11"/>
      <sheetName val="01_견적내역서1"/>
      <sheetName val="Part_AB1"/>
      <sheetName val="Part_I1"/>
      <sheetName val="Part_M1"/>
      <sheetName val="할증_1"/>
      <sheetName val="6PILE+옹벽집계!$G$6+옹벽집계!$H$10__(돌1"/>
      <sheetName val="S_중기사용료1"/>
      <sheetName val="3련_BOX1"/>
      <sheetName val="MAIN_GATE_HOUSE1"/>
      <sheetName val="ASP_일반구간_250A1"/>
      <sheetName val="2_교량(신설)1"/>
      <sheetName val="I_설계조건1"/>
      <sheetName val="01_인원현황_(계획)1"/>
      <sheetName val="돌담교_상부수량1"/>
      <sheetName val="1_수인터널1"/>
      <sheetName val="총수량_(기성)"/>
      <sheetName val="4-1_노무비(직영)"/>
      <sheetName val="을_2"/>
      <sheetName val="을_1"/>
      <sheetName val="입출재고현황_(2)"/>
      <sheetName val="1_토공"/>
      <sheetName val="제수변수량H2_15"/>
      <sheetName val="입찰내역_발주처_양식"/>
      <sheetName val="칠산대교_중앙부"/>
      <sheetName val="칠산대교_시종점부"/>
      <sheetName val="6PILE___돌_x005f_x001c__"/>
      <sheetName val="동원(3)"/>
      <sheetName val="9GNG운반"/>
      <sheetName val="외주현황.wq1"/>
      <sheetName val="이름"/>
      <sheetName val="I一般比"/>
      <sheetName val="전기일위대가"/>
      <sheetName val="wall"/>
      <sheetName val="보차도경계석"/>
      <sheetName val="자재집계표"/>
      <sheetName val="우각부보강"/>
      <sheetName val="입상내역"/>
      <sheetName val="옹벽"/>
      <sheetName val="일위대가1"/>
      <sheetName val="국공유지및사유지"/>
      <sheetName val="BOX(1.5X1.5)"/>
      <sheetName val="건설기계_목록"/>
      <sheetName val="변경집계표"/>
      <sheetName val="DHEQSUPT"/>
      <sheetName val="J01"/>
      <sheetName val="설계내역(2001)"/>
      <sheetName val="자재(설치)"/>
      <sheetName val="일위"/>
      <sheetName val="교량전기"/>
      <sheetName val="무근깨기"/>
      <sheetName val="품"/>
      <sheetName val="IW-LIST"/>
      <sheetName val="TYPE-1"/>
      <sheetName val="조건표"/>
      <sheetName val="현황"/>
      <sheetName val="loading"/>
      <sheetName val="설계내역서"/>
      <sheetName val="관급총괄"/>
      <sheetName val="매립"/>
      <sheetName val="계화총괄"/>
      <sheetName val="계화배수(3대)"/>
      <sheetName val="1.설계기준"/>
      <sheetName val="철집"/>
      <sheetName val="기계경비"/>
      <sheetName val="직재"/>
      <sheetName val="배수관설치현황"/>
      <sheetName val="2.하중산정"/>
      <sheetName val="L형집계"/>
      <sheetName val="이토변실(A3-LINE)"/>
      <sheetName val="이형관격점별수량산출(2)"/>
      <sheetName val="Supplement2"/>
      <sheetName val="포장총괄집계표"/>
      <sheetName val="품셈TABLE"/>
      <sheetName val="기초INPUT"/>
      <sheetName val="토공-내역"/>
      <sheetName val="96보완계획7.12"/>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6PILE (돌출)"/>
      <sheetName val="흥양2교토공집계표"/>
      <sheetName val="JUCKEYK"/>
      <sheetName val="TYPE-A"/>
      <sheetName val="부표총괄"/>
      <sheetName val="T.T.P 단위수량"/>
      <sheetName val="기계경비적용기준"/>
      <sheetName val="기존-내역"/>
      <sheetName val="토적표(우안)"/>
      <sheetName val="토적표(좌안)"/>
      <sheetName val="2.대외공문"/>
      <sheetName val="좌측"/>
      <sheetName val="실행내역서"/>
      <sheetName val="참고사항"/>
      <sheetName val="근로자자료입력"/>
      <sheetName val="구조물공"/>
      <sheetName val="토공 total"/>
      <sheetName val="단위수량산출"/>
      <sheetName val="중기비"/>
      <sheetName val="LOB"/>
      <sheetName val="C-직노1"/>
      <sheetName val="설계예시"/>
      <sheetName val="전선 및 전선관"/>
      <sheetName val="을"/>
      <sheetName val="전력구구조물산근"/>
      <sheetName val="A-4"/>
      <sheetName val="현장관리비"/>
      <sheetName val="계산근거"/>
      <sheetName val="woo(mac)"/>
      <sheetName val="김여중"/>
      <sheetName val="N賃率-職"/>
      <sheetName val="화재 탐지 설비"/>
      <sheetName val="단면가정"/>
      <sheetName val="일위대가표"/>
      <sheetName val="총괄표"/>
      <sheetName val="설계"/>
      <sheetName val="용산1(해보)"/>
      <sheetName val="외자배분"/>
      <sheetName val="외자내역"/>
      <sheetName val="수량"/>
      <sheetName val="시멘트 및 골재량 (슬래브)"/>
      <sheetName val="시멘트 및 골재량 (거더)"/>
      <sheetName val="STEEL BOX 단면설계(SEC.8)"/>
      <sheetName val="단위자갈수량1"/>
      <sheetName val="전체변경예정공정표_2012.07.30"/>
      <sheetName val="토목검측서"/>
      <sheetName val="자금신청서"/>
      <sheetName val="P.M 별"/>
      <sheetName val="토적계산"/>
      <sheetName val="깨기"/>
      <sheetName val="건축내역"/>
      <sheetName val="일위7"/>
      <sheetName val="일위6"/>
      <sheetName val="일위5"/>
      <sheetName val="노무단가비교표"/>
      <sheetName val="일위1"/>
      <sheetName val="일위2"/>
      <sheetName val="일위3"/>
      <sheetName val="일위4"/>
      <sheetName val="단가대비표"/>
      <sheetName val="일위8"/>
      <sheetName val="일위9"/>
      <sheetName val="철거산출근거"/>
      <sheetName val="목록"/>
      <sheetName val="자재단가표"/>
      <sheetName val="조합일"/>
      <sheetName val="철거일"/>
      <sheetName val="일위대가(1)"/>
      <sheetName val="계수시트"/>
      <sheetName val="지장물조서"/>
      <sheetName val="맨홀수량산출"/>
      <sheetName val="6PILE  _돌_x005f_x005f_x005f_x001c__"/>
      <sheetName val="DG duoi"/>
      <sheetName val="GAEYO"/>
      <sheetName val="찍기"/>
      <sheetName val="에너지동"/>
      <sheetName val="중기목록표"/>
      <sheetName val="우수맨홀공제단위수량"/>
      <sheetName val="내역서(교량)전체"/>
      <sheetName val="6공구(당초)"/>
      <sheetName val="BOX-1510"/>
      <sheetName val="주요자재집계"/>
      <sheetName val="인부노임"/>
      <sheetName val="원형맨홀수량"/>
      <sheetName val="옹벽집계표"/>
      <sheetName val="토공산출(시)"/>
      <sheetName val="토공산출(포)"/>
      <sheetName val="단가비교"/>
      <sheetName val="중기목록"/>
      <sheetName val="운반단가"/>
      <sheetName val="보험료산출"/>
      <sheetName val="산출내역(4월)"/>
      <sheetName val="산출내역(5월) (2)"/>
      <sheetName val="Benchmark"/>
      <sheetName val="database"/>
      <sheetName val="INFOR-ST"/>
      <sheetName val="TEN CONG TRINH"/>
      <sheetName val="Notes"/>
      <sheetName val="Earthwork"/>
      <sheetName val="149-2"/>
      <sheetName val="125x125"/>
      <sheetName val="광주전남"/>
      <sheetName val="하천하류 철근수량 집계표"/>
      <sheetName val="평가데이터"/>
      <sheetName val="단가산출"/>
      <sheetName val="공틀공사"/>
      <sheetName val="교차구"/>
      <sheetName val="REINF."/>
      <sheetName val="EP0618"/>
      <sheetName val="상부공"/>
      <sheetName val="1련박스"/>
      <sheetName val="일반공사"/>
      <sheetName val="저"/>
      <sheetName val="Sheet13"/>
      <sheetName val="Sheet14"/>
      <sheetName val="GEN"/>
      <sheetName val="부대토공"/>
      <sheetName val="차선위치조서"/>
      <sheetName val=""/>
      <sheetName val="추진공"/>
      <sheetName val="설계내역"/>
      <sheetName val="견적서세부내용"/>
      <sheetName val="견적내용입력"/>
      <sheetName val="_x0018_"/>
      <sheetName val="CODE"/>
      <sheetName val="MOTOR"/>
      <sheetName val="BANG TONG HOP (2)"/>
      <sheetName val="AUTOMATIC SELECT"/>
      <sheetName val="_x0018_℀"/>
      <sheetName val="Du lieu ban dau"/>
      <sheetName val="모델링"/>
      <sheetName val="하중계산"/>
      <sheetName val="Contents"/>
      <sheetName val="Form.A"/>
      <sheetName val="Electrical(ISBL)"/>
      <sheetName val="Form.C"/>
      <sheetName val="Form.D"/>
      <sheetName val="Form.E"/>
      <sheetName val="Form.F"/>
      <sheetName val="Form.G"/>
      <sheetName val="INPUTDATA"/>
      <sheetName val=" FURNACE현설"/>
      <sheetName val="트랜치 집수정 연결관-연장산출서"/>
      <sheetName val="배수장토목공사비"/>
      <sheetName val="연결관암거"/>
      <sheetName val="구체"/>
      <sheetName val="좌측날개벽"/>
      <sheetName val="우측날개벽"/>
      <sheetName val="tggwan(mac)"/>
      <sheetName val="업체선정"/>
      <sheetName val="자재 집계표"/>
      <sheetName val="사리부설"/>
      <sheetName val="01. 지사동"/>
      <sheetName val="MATERIAL"/>
      <sheetName val="가시설(TYPE-A)"/>
      <sheetName val="1호맨홀가감수량"/>
      <sheetName val="1-1평균터파기고(1)"/>
      <sheetName val="1호맨홀수량산출"/>
      <sheetName val="마산방향"/>
      <sheetName val="dongia_(2)1"/>
      <sheetName val="Div26_-_Elect1"/>
      <sheetName val="RAB_AR&amp;STR1"/>
      <sheetName val="2_단면가정"/>
      <sheetName val="외주현황_wq1"/>
      <sheetName val="BOX(1_5X1_5)"/>
      <sheetName val="1_설계기준"/>
      <sheetName val="2_하중산정"/>
      <sheetName val="96보완계획7_12"/>
      <sheetName val="6PILE_(돌출)"/>
      <sheetName val="T_T_P_단위수량"/>
      <sheetName val="2_대외공문"/>
      <sheetName val="토공_total"/>
      <sheetName val="전선_및_전선관"/>
      <sheetName val="화재_탐지_설비"/>
      <sheetName val="시멘트_및_골재량_(슬래브)"/>
      <sheetName val="시멘트_및_골재량_(거더)"/>
      <sheetName val="STEEL_BOX_단면설계(SEC_8)"/>
      <sheetName val="전체변경예정공정표_2012_07_30"/>
      <sheetName val="P_M_별"/>
      <sheetName val="상반기손익차2총괄"/>
      <sheetName val="표준단면수량(출력안함)"/>
      <sheetName val="토공정보"/>
      <sheetName val="단면검토"/>
      <sheetName val="우수공"/>
      <sheetName val="주형"/>
      <sheetName val="직원인원"/>
      <sheetName val="공종별내역서"/>
      <sheetName val="계약용량(서포)"/>
      <sheetName val="산출근거-S1"/>
      <sheetName val="배명(단가)"/>
      <sheetName val="전기혼잡제경비(45)"/>
      <sheetName val="Pier 3"/>
      <sheetName val="경산"/>
      <sheetName val="공사명입력"/>
      <sheetName val="참고자료"/>
      <sheetName val="데이타"/>
      <sheetName val="임목폐기물집계"/>
      <sheetName val="A LINE"/>
      <sheetName val="C.배수관공"/>
      <sheetName val="옹벽식측구단위"/>
      <sheetName val="시중노임"/>
      <sheetName val="3절_CheckList_구분"/>
      <sheetName val="개요"/>
      <sheetName val="입력시트"/>
      <sheetName val="구조물철거개소별명세"/>
      <sheetName val="Finansal tamamlanma Eğrisi"/>
      <sheetName val="TESİSAT"/>
      <sheetName val="Finansal_tamamlanma_Eğrisi"/>
      <sheetName val="대목"/>
      <sheetName val="일위대가(가설)"/>
      <sheetName val="부대내역"/>
      <sheetName val="A1-DATA"/>
      <sheetName val="단면"/>
      <sheetName val="99노임단가"/>
      <sheetName val="자판실행"/>
      <sheetName val="금융"/>
      <sheetName val="Rekap Addendum"/>
      <sheetName val="Hrg.Sat"/>
      <sheetName val="마감물량"/>
      <sheetName val="Sec I ML"/>
      <sheetName val=" PE-F-42 MR 9 Manpower"/>
      <sheetName val="On Time"/>
      <sheetName val="Curup"/>
      <sheetName val="Prabu"/>
      <sheetName val="PESANTREN"/>
      <sheetName val="G"/>
      <sheetName val="A"/>
      <sheetName val="SEX"/>
      <sheetName val="FitOutConfCentre"/>
      <sheetName val="IBASE"/>
      <sheetName val="EARTH WORKS"/>
      <sheetName val="연결원본-절대지우지말것"/>
      <sheetName val="도급견적가"/>
      <sheetName val="총집계"/>
      <sheetName val="Eq. Mobilization"/>
      <sheetName val="공사개요"/>
      <sheetName val="단가산출2"/>
      <sheetName val="중기사용료산출근거"/>
      <sheetName val="REINF_"/>
      <sheetName val="하수급견적대비"/>
      <sheetName val="흄관기초"/>
      <sheetName val="0"/>
      <sheetName val="날개수량1.5"/>
      <sheetName val="B3A - TOWER A"/>
      <sheetName val="Bill of Qty MEP"/>
      <sheetName val="ctTBA"/>
      <sheetName val="PNT_QUOT__3"/>
      <sheetName val="COAT_WRAP_QIOT__3"/>
      <sheetName val="Nhan cong"/>
      <sheetName val="Gld"/>
      <sheetName val="Gxd"/>
      <sheetName val="QD957"/>
      <sheetName val="CT Thang Mo"/>
      <sheetName val="CT  PL"/>
      <sheetName val="BG"/>
      <sheetName val="Parem"/>
      <sheetName val="Land Dev't. Ph-1"/>
      <sheetName val="Hac.Lots"/>
      <sheetName val="4-Lane bridge"/>
      <sheetName val="Res.Lots"/>
      <sheetName val="Spine Road"/>
      <sheetName val="TBVL"/>
      <sheetName val="TLG Type"/>
      <sheetName val="Đon gia"/>
      <sheetName val="Duc_bk"/>
      <sheetName val="Đơn Giá "/>
      <sheetName val="Config"/>
      <sheetName val="TH_CPTB"/>
      <sheetName val="CP Khac cuoc VC"/>
      <sheetName val="Rates"/>
      <sheetName val="Takeoff"/>
      <sheetName val="INFO"/>
      <sheetName val="공사개요-C"/>
      <sheetName val="Items"/>
      <sheetName val="HESO"/>
      <sheetName val="TOTAL SUMMARY"/>
      <sheetName val="Chiet tinh dz35"/>
      <sheetName val="FAB별"/>
      <sheetName val="DGchitiet "/>
      <sheetName val="consilidate"/>
      <sheetName val="HS"/>
      <sheetName val="GIAVLIEU"/>
      <sheetName val="품셈"/>
      <sheetName val="breakdown"/>
      <sheetName val="main1"/>
      <sheetName val="RefG"/>
      <sheetName val="IRR sponsor"/>
      <sheetName val="laroux"/>
      <sheetName val="1.설계조건 "/>
      <sheetName val="2.단면1"/>
      <sheetName val="2.단면2"/>
      <sheetName val="3.토압계산"/>
      <sheetName val="4.하중계산"/>
      <sheetName val="5.안정검토"/>
      <sheetName val="5.안정검토 (2)"/>
      <sheetName val="6.벽체계산"/>
      <sheetName val="7.FOOTING 계산(직접기초)"/>
      <sheetName val="7.PILE "/>
      <sheetName val="FOOTING 계산(PILE기초)"/>
      <sheetName val="FOOTING계산(돌출)"/>
      <sheetName val="BM"/>
      <sheetName val="BALAN1"/>
      <sheetName val="(10) Other Costs5"/>
      <sheetName val="LAST UPDATE"/>
      <sheetName val="h-013211-2"/>
      <sheetName val="Bill summary of cost"/>
      <sheetName val="INTERIOR WALLS"/>
      <sheetName val="LLEGADA"/>
      <sheetName val="GAE8'97"/>
      <sheetName val="CFA"/>
      <sheetName val="Material Price"/>
      <sheetName val="2.223M_due to adj profit"/>
      <sheetName val="GESTION FICHE"/>
      <sheetName val="TRADUCTION LISTES"/>
      <sheetName val="Table"/>
      <sheetName val="우수관로단위수량(300)"/>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간4"/>
      <sheetName val="부표총괄표"/>
      <sheetName val="부표"/>
      <sheetName val="간5"/>
      <sheetName val="별표총괄표"/>
      <sheetName val="별표"/>
      <sheetName val="운반거리"/>
      <sheetName val="간6"/>
      <sheetName val="간7"/>
      <sheetName val="집수정(600-700)"/>
      <sheetName val="토공사"/>
      <sheetName val="Open"/>
      <sheetName val="직공시공계획서"/>
      <sheetName val="자재집계"/>
      <sheetName val="원가(조경)"/>
      <sheetName val="원가(토목)"/>
      <sheetName val="CP HMC"/>
      <sheetName val="Tong hop DT XDCT"/>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refreshError="1"/>
      <sheetData sheetId="519" refreshError="1"/>
      <sheetData sheetId="520" refreshError="1"/>
      <sheetData sheetId="521" refreshError="1"/>
      <sheetData sheetId="522" refreshError="1"/>
      <sheetData sheetId="523" refreshError="1"/>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sheetData sheetId="837"/>
      <sheetData sheetId="838" refreshError="1"/>
      <sheetData sheetId="839" refreshError="1"/>
      <sheetData sheetId="840"/>
      <sheetData sheetId="841"/>
      <sheetData sheetId="842"/>
      <sheetData sheetId="843"/>
      <sheetData sheetId="844"/>
      <sheetData sheetId="845"/>
      <sheetData sheetId="846"/>
      <sheetData sheetId="847" refreshError="1"/>
      <sheetData sheetId="848" refreshError="1"/>
      <sheetData sheetId="849" refreshError="1"/>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sheetData sheetId="970"/>
      <sheetData sheetId="971"/>
      <sheetData sheetId="972"/>
      <sheetData sheetId="973"/>
      <sheetData sheetId="974"/>
      <sheetData sheetId="975"/>
      <sheetData sheetId="976"/>
      <sheetData sheetId="977"/>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sheetData sheetId="991"/>
      <sheetData sheetId="992"/>
      <sheetData sheetId="993"/>
      <sheetData sheetId="994"/>
      <sheetData sheetId="995"/>
      <sheetData sheetId="996"/>
      <sheetData sheetId="997"/>
      <sheetData sheetId="998"/>
      <sheetData sheetId="999"/>
      <sheetData sheetId="1000"/>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sheetData sheetId="1012"/>
      <sheetData sheetId="1013"/>
      <sheetData sheetId="1014" refreshError="1"/>
      <sheetData sheetId="1015" refreshError="1"/>
      <sheetData sheetId="1016" refreshError="1"/>
      <sheetData sheetId="10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V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N CONG TRINH"/>
      <sheetName val="Tổng"/>
      <sheetName val="Báo cháy"/>
      <sheetName val="PCCC"/>
      <sheetName val="Chống sét"/>
      <sheetName val="Hệ thống điện"/>
      <sheetName val="Chiếu sáng"/>
      <sheetName val="Ổ cắm"/>
      <sheetName val="Phát thanh"/>
      <sheetName val="Cấp nước"/>
      <sheetName val="Thoát nước"/>
      <sheetName val="ĐHKK"/>
    </sheetNames>
    <sheetDataSet>
      <sheetData sheetId="0">
        <row r="5">
          <cell r="A5" t="str">
            <v>Cái</v>
          </cell>
          <cell r="B5" t="str">
            <v>pcs</v>
          </cell>
        </row>
        <row r="6">
          <cell r="A6" t="str">
            <v>m3</v>
          </cell>
          <cell r="B6" t="str">
            <v>m3</v>
          </cell>
        </row>
        <row r="7">
          <cell r="A7" t="str">
            <v>m</v>
          </cell>
          <cell r="B7" t="str">
            <v>m</v>
          </cell>
        </row>
        <row r="8">
          <cell r="A8" t="str">
            <v>Lô</v>
          </cell>
          <cell r="B8" t="str">
            <v>lot</v>
          </cell>
        </row>
        <row r="9">
          <cell r="A9" t="str">
            <v>m2</v>
          </cell>
          <cell r="B9" t="str">
            <v>m2</v>
          </cell>
        </row>
        <row r="10">
          <cell r="A10" t="str">
            <v>Bộ</v>
          </cell>
          <cell r="B10" t="str">
            <v>Set</v>
          </cell>
        </row>
        <row r="11">
          <cell r="A11" t="str">
            <v>Cọc</v>
          </cell>
          <cell r="B11" t="str">
            <v>rod</v>
          </cell>
        </row>
        <row r="12">
          <cell r="A12" t="str">
            <v xml:space="preserve">Bình </v>
          </cell>
          <cell r="B12" t="str">
            <v>pcs</v>
          </cell>
        </row>
        <row r="13">
          <cell r="C13" t="str">
            <v>3x1C-95mm2 24KV XLPE/PVC/DSTA/PVC CABLE</v>
          </cell>
          <cell r="D13" t="str">
            <v xml:space="preserve">Cable 3x1C-95mm2 24KV XLPE/PVC/DSTA/PVC </v>
          </cell>
        </row>
        <row r="14">
          <cell r="C14" t="str">
            <v>3xCT 1600/5A</v>
          </cell>
          <cell r="D14" t="str">
            <v>3xCT 1600/5A</v>
          </cell>
        </row>
        <row r="15">
          <cell r="C15" t="str">
            <v>Ắc quy 24V DC</v>
          </cell>
          <cell r="D15" t="str">
            <v>Battery 24V DC</v>
          </cell>
        </row>
        <row r="16">
          <cell r="C16" t="str">
            <v>ACB 4P-50KA-1600A (Gồm khóa liên động cơ và điện)</v>
          </cell>
          <cell r="D16" t="str">
            <v>ACB 4P-50KA-1600A (Protection mechinical and electrical)</v>
          </cell>
        </row>
        <row r="17">
          <cell r="C17" t="str">
            <v>Angten UHF, VHF</v>
          </cell>
          <cell r="D17" t="str">
            <v>Angten UHF, VHF</v>
          </cell>
        </row>
        <row r="18">
          <cell r="C18" t="str">
            <v>Bể tự hoại 23m3</v>
          </cell>
          <cell r="D18" t="str">
            <v>Septic tank 23m3</v>
          </cell>
        </row>
        <row r="19">
          <cell r="C19" t="str">
            <v>Bể tự hoại 8m3</v>
          </cell>
          <cell r="D19" t="str">
            <v>Septic tank 8m3</v>
          </cell>
        </row>
        <row r="20">
          <cell r="C20" t="str">
            <v>Bình chữa cháy hóa chất bột khô 4Kg</v>
          </cell>
          <cell r="D20" t="str">
            <v>4Kg dry chemical fire extinguisher</v>
          </cell>
        </row>
        <row r="21">
          <cell r="C21" t="str">
            <v>Bình chữa cháy khí CO2 5Kg</v>
          </cell>
          <cell r="D21" t="str">
            <v>5Kg CO2 fire extinguisher</v>
          </cell>
        </row>
        <row r="22">
          <cell r="C22" t="str">
            <v>Bình sạc 24V DC</v>
          </cell>
          <cell r="D22" t="str">
            <v>Battery 24V DC</v>
          </cell>
        </row>
        <row r="23">
          <cell r="C23" t="str">
            <v>Bít chống xoáy D60</v>
          </cell>
          <cell r="D23" t="str">
            <v>Anti vortex plate D60</v>
          </cell>
        </row>
        <row r="24">
          <cell r="C24" t="str">
            <v>Bít chống xoáy F150</v>
          </cell>
          <cell r="D24" t="str">
            <v>Anti vortex plate D150</v>
          </cell>
        </row>
        <row r="25">
          <cell r="C25" t="str">
            <v>Bộ chọn áp</v>
          </cell>
          <cell r="D25" t="str">
            <v>Voltage switch</v>
          </cell>
        </row>
        <row r="26">
          <cell r="C26" t="str">
            <v>Bộ chọn dòng</v>
          </cell>
          <cell r="D26" t="str">
            <v>Ampere switch</v>
          </cell>
        </row>
        <row r="27">
          <cell r="C27" t="str">
            <v>Bộ điều khiển tự động</v>
          </cell>
          <cell r="D27" t="str">
            <v>Auto control capacity</v>
          </cell>
        </row>
        <row r="28">
          <cell r="C28" t="str">
            <v>Bộ đóng tụ bù 10 cấp</v>
          </cell>
          <cell r="D28" t="str">
            <v>ON/OFF capacity 10 level</v>
          </cell>
        </row>
        <row r="29">
          <cell r="C29" t="str">
            <v>Bơm bù áp, Q = 3m3/h, H = 70m</v>
          </cell>
          <cell r="D29" t="str">
            <v>Jockey Pump Q=3m3/h, H=70m</v>
          </cell>
        </row>
        <row r="30">
          <cell r="C30" t="str">
            <v>Bơm dầu, Q = 100m3/h, H = 60m</v>
          </cell>
          <cell r="D30" t="str">
            <v>Diesel  Pump 100m3/h, H = 60m</v>
          </cell>
        </row>
        <row r="31">
          <cell r="C31" t="str">
            <v>Bơm điện, Q = 100m3/h, H = 60m</v>
          </cell>
          <cell r="D31" t="str">
            <v>Fire Pump 100m3/h, H = 60m</v>
          </cell>
        </row>
        <row r="32">
          <cell r="C32" t="str">
            <v xml:space="preserve">Bồn rửa chén inox </v>
          </cell>
          <cell r="D32" t="str">
            <v>Sink Inox</v>
          </cell>
        </row>
        <row r="33">
          <cell r="C33" t="str">
            <v>Cable Tray 150x75x1.5</v>
          </cell>
          <cell r="D33" t="str">
            <v>Cable Tray 150x75x1.5</v>
          </cell>
        </row>
        <row r="34">
          <cell r="C34" t="str">
            <v>Cable Tray 200x75x1.5</v>
          </cell>
          <cell r="D34" t="str">
            <v>Cable Tray 200x75x1.5</v>
          </cell>
        </row>
        <row r="35">
          <cell r="C35" t="str">
            <v>Cáp 10P-0.5mm2</v>
          </cell>
          <cell r="D35" t="str">
            <v>Cable 10P-0.5mm2</v>
          </cell>
        </row>
        <row r="36">
          <cell r="C36" t="str">
            <v>Cáp 2xPVC 1C-2.5mm2+E1.5mm2</v>
          </cell>
          <cell r="D36" t="str">
            <v>Cable 2xPVC 1C-2.5mm2+E1.5mm2</v>
          </cell>
        </row>
        <row r="37">
          <cell r="C37" t="str">
            <v>Cáp 2xPVC 1C-2.5mm2+N2.5mm2+E1.5mm2</v>
          </cell>
          <cell r="D37" t="str">
            <v>Cable 2xPVC 1C-2.5mm2+N2.5mm2+E1.5mm2</v>
          </cell>
        </row>
        <row r="38">
          <cell r="C38" t="str">
            <v>Cáp 2xPVC 1C-3.5mm2+N3.5mm2+E2.5mm2</v>
          </cell>
          <cell r="D38" t="str">
            <v>Cable 2xPVC 1C-3.5mm2+N3.5mm2+E2.5mm2</v>
          </cell>
        </row>
        <row r="39">
          <cell r="C39" t="str">
            <v>Cáp 2xPVC 1C-4mm2+N4mm2+E2.5mm2</v>
          </cell>
          <cell r="D39" t="str">
            <v>Cable 2xPVC 1C-4mm2+N4mm2+E2.5mm2</v>
          </cell>
        </row>
        <row r="40">
          <cell r="C40" t="str">
            <v>Cáp 2xPVC 2.5mm2 + PVC 1.5mm2</v>
          </cell>
          <cell r="D40" t="str">
            <v>Cable 2xPVC 2.5mm2 + PVC 1.5mm2</v>
          </cell>
        </row>
        <row r="41">
          <cell r="C41" t="str">
            <v>Cáp 2xPVC 2.5mm2+1.5mm2</v>
          </cell>
          <cell r="D41" t="str">
            <v>Cable 2xPVC 2.5mm2+1.5mm2</v>
          </cell>
        </row>
        <row r="42">
          <cell r="C42" t="str">
            <v>Cáp 2xPVC 3.5mm2 + PVC 2.5mm2</v>
          </cell>
          <cell r="D42" t="str">
            <v>Cable 2xPVC 3.5mm2 + PVC 2.5mm2</v>
          </cell>
        </row>
        <row r="43">
          <cell r="C43" t="str">
            <v>Cáp 2xPVC 3.5mm2+2.5mm2</v>
          </cell>
          <cell r="D43" t="str">
            <v>Cable 2xPVC 3.5mm2+2.5mm2</v>
          </cell>
        </row>
        <row r="44">
          <cell r="C44" t="str">
            <v>Cáp 3xPVC 1C-4mm2+E2.5mm2</v>
          </cell>
          <cell r="D44" t="str">
            <v>Cable 3xPVC 1C-4mm2+E2.5mm2</v>
          </cell>
        </row>
        <row r="45">
          <cell r="C45" t="str">
            <v>Cáp 3xPVC 1C-6mm2+N6mm2+E6mm2</v>
          </cell>
          <cell r="D45" t="str">
            <v>Cable 3xPVC 1C-6mm2+N6mm2+E6mm2</v>
          </cell>
        </row>
        <row r="46">
          <cell r="C46" t="str">
            <v>Cáp 3xXLPE/PVC 1C-10mm2+N10mm2+E10mm2</v>
          </cell>
          <cell r="D46" t="str">
            <v>Cable 3xXLPE/PVC 1C-10mm2+N10mm2+E10mm2</v>
          </cell>
        </row>
        <row r="47">
          <cell r="C47" t="str">
            <v>Cáp 3xXLPE/PVC 1C-25mm2+N16mm2+E16mm2</v>
          </cell>
          <cell r="D47" t="str">
            <v>Cable 3xXLPE/PVC 1C-25mm2+N16mm2+E16mm2</v>
          </cell>
        </row>
        <row r="48">
          <cell r="C48" t="str">
            <v>Cáp 3xXLPE/PVC 1C-300mm2+N150mm2+E150mm2</v>
          </cell>
          <cell r="D48" t="str">
            <v>Cable 3xXLPE/PVC 1C-300mm2+N150mm2+E150mm2</v>
          </cell>
        </row>
        <row r="49">
          <cell r="C49" t="str">
            <v>Cáp 3xXLPE/PVC 1C-400mm2+N240mm2+E240mm2</v>
          </cell>
          <cell r="D49" t="str">
            <v>Cable 3xXLPE/PVC 1C-400mm2+N240mm2+E240mm2</v>
          </cell>
        </row>
        <row r="50">
          <cell r="C50" t="str">
            <v>Cáp 3xXLPE/PVC 1C-4mm2+N4mm2+E4mm2</v>
          </cell>
          <cell r="D50" t="str">
            <v>Cable 3xXLPE/PVC 1C-4mm2+N4mm2+E4mm2</v>
          </cell>
        </row>
        <row r="51">
          <cell r="C51" t="str">
            <v>Cáp 3xXLPE/PVC 1C-6mm2+N6mm2+E4mm2</v>
          </cell>
          <cell r="D51" t="str">
            <v>Cable 3xXLPE/PVC 1C-6mm2+N6mm2+E4mm2</v>
          </cell>
        </row>
        <row r="52">
          <cell r="C52" t="str">
            <v>Cáp 3xXLPE/PVC 1C-70mm2+N35mm2+E35mm2</v>
          </cell>
          <cell r="D52" t="str">
            <v>Cable 3xXLPE/PVC 1C-70mm2+N35mm2+E35mm2</v>
          </cell>
        </row>
        <row r="53">
          <cell r="C53" t="str">
            <v>Cáp 6-XLPE/PVC 1C-630mm²+2N400mm²+2E400mm²</v>
          </cell>
          <cell r="D53" t="str">
            <v>Cable 6-XLPE/PVC 1C-630mm²+2N400mm²+2E400mm²</v>
          </cell>
        </row>
        <row r="54">
          <cell r="C54" t="str">
            <v>Cáp 6xXLPE/PVC 1C-25mm2+2N16mm2+2E16mm2</v>
          </cell>
          <cell r="D54" t="str">
            <v>Cable 6xXLPE/PVC 1C-25mm2+2N16mm2+2E16mm2</v>
          </cell>
        </row>
        <row r="55">
          <cell r="C55" t="str">
            <v>Cáp 6xXLPE/PVC 1C-95mm2+2N50mm2+2E50mm2</v>
          </cell>
          <cell r="D55" t="str">
            <v>Cable 6xXLPE/PVC 1C-95mm2+2N50mm2+2E50mm2</v>
          </cell>
        </row>
        <row r="56">
          <cell r="C56" t="str">
            <v>Cáp cấp nguồn 2xPVC2.5mm2+1.5mm2</v>
          </cell>
          <cell r="D56" t="str">
            <v>Cable 2xPVC2.5mm2+1.5mm2</v>
          </cell>
        </row>
        <row r="57">
          <cell r="C57" t="str">
            <v>Cáp chống cháy 4x1.5mm2</v>
          </cell>
          <cell r="D57" t="str">
            <v>Fire resistance Cable 4x1.5mm2</v>
          </cell>
        </row>
        <row r="58">
          <cell r="C58" t="str">
            <v>Cáp chống nhiễu 4cx0.5mm2</v>
          </cell>
          <cell r="D58" t="str">
            <v>Jam resistance Cable 4x0.5mm2</v>
          </cell>
        </row>
        <row r="59">
          <cell r="C59" t="str">
            <v>Cáp Cu/PVC/PVC 6C-2.5mm²</v>
          </cell>
          <cell r="D59" t="str">
            <v>Cable Cu/PVC/PVC 6C-2.5mm²</v>
          </cell>
        </row>
        <row r="60">
          <cell r="C60" t="str">
            <v>Cáp điện thoại chống nhiễu 4Cx0.5mm2</v>
          </cell>
          <cell r="D60" t="str">
            <v>Jam resistance Cable 4x0.5mm2</v>
          </cell>
        </row>
        <row r="61">
          <cell r="C61" t="str">
            <v>Cáp điều khiển 4mm2</v>
          </cell>
          <cell r="D61" t="str">
            <v>Cable control 4mm2</v>
          </cell>
        </row>
        <row r="62">
          <cell r="C62" t="str">
            <v>Cáp điều khiển 6mm2</v>
          </cell>
          <cell r="D62" t="str">
            <v>Cable control 6mm2</v>
          </cell>
        </row>
        <row r="63">
          <cell r="C63" t="str">
            <v>Cáp mạng Cat 5e</v>
          </cell>
          <cell r="D63" t="str">
            <v>Internet cable Cat 5e</v>
          </cell>
        </row>
        <row r="64">
          <cell r="C64" t="str">
            <v>Cáp TiVi đồng trục</v>
          </cell>
          <cell r="D64" t="str">
            <v>Television cable</v>
          </cell>
        </row>
        <row r="65">
          <cell r="C65" t="str">
            <v>Cầu chì 2A</v>
          </cell>
          <cell r="D65" t="str">
            <v>Fuse 2A</v>
          </cell>
        </row>
        <row r="66">
          <cell r="C66" t="str">
            <v>Chuông báo động</v>
          </cell>
          <cell r="D66" t="str">
            <v>Fire alarm bell</v>
          </cell>
        </row>
        <row r="67">
          <cell r="C67" t="str">
            <v>Cống BTCT D200</v>
          </cell>
          <cell r="D67" t="str">
            <v>Drain concrete D200</v>
          </cell>
        </row>
        <row r="68">
          <cell r="C68" t="str">
            <v>Công tắc mặt ba một chiều</v>
          </cell>
          <cell r="D68" t="str">
            <v>3 gang plate-1 way switch</v>
          </cell>
        </row>
        <row r="69">
          <cell r="C69" t="str">
            <v>Công tắc mặt bốn một chiều</v>
          </cell>
          <cell r="D69" t="str">
            <v>4 gang plate-1 way switch</v>
          </cell>
        </row>
        <row r="70">
          <cell r="C70" t="str">
            <v>Công tắc mặt đôi hai chiều</v>
          </cell>
          <cell r="D70" t="str">
            <v>2 gang plate-2 way switch</v>
          </cell>
        </row>
        <row r="71">
          <cell r="C71" t="str">
            <v>Công tắc mặt đôi một chiều</v>
          </cell>
          <cell r="D71" t="str">
            <v>2 gang plate-1 way switch</v>
          </cell>
        </row>
        <row r="72">
          <cell r="C72" t="str">
            <v>Công tắc mặt đơn hai chiều</v>
          </cell>
          <cell r="D72" t="str">
            <v>1 gang plate-2 way switch</v>
          </cell>
        </row>
        <row r="73">
          <cell r="C73" t="str">
            <v>Công tắc mặt đơn một chiều</v>
          </cell>
          <cell r="D73" t="str">
            <v>1 gang plate-1 way switch</v>
          </cell>
        </row>
        <row r="74">
          <cell r="C74" t="str">
            <v>Công tắc tơ 3P-50A</v>
          </cell>
          <cell r="D74" t="str">
            <v>Contactor 3P-50A</v>
          </cell>
        </row>
        <row r="75">
          <cell r="C75" t="str">
            <v>Đào đất</v>
          </cell>
          <cell r="D75" t="str">
            <v>Excavation</v>
          </cell>
        </row>
        <row r="76">
          <cell r="C76" t="str">
            <v>Đất lấp</v>
          </cell>
          <cell r="D76" t="str">
            <v>Back fill</v>
          </cell>
        </row>
        <row r="77">
          <cell r="C77" t="str">
            <v>Đầu báo khói</v>
          </cell>
          <cell r="D77" t="str">
            <v>Smoke detector</v>
          </cell>
        </row>
        <row r="78">
          <cell r="C78" t="str">
            <v>Đầu báo nhiệt</v>
          </cell>
          <cell r="D78" t="str">
            <v>Heat detector</v>
          </cell>
        </row>
        <row r="79">
          <cell r="C79" t="str">
            <v>Đầu beam</v>
          </cell>
          <cell r="D79" t="str">
            <v>Beam detector</v>
          </cell>
        </row>
        <row r="80">
          <cell r="C80" t="str">
            <v>Đấu nối trung thế</v>
          </cell>
          <cell r="D80" t="str">
            <v>High voltage connection</v>
          </cell>
        </row>
        <row r="81">
          <cell r="C81" t="str">
            <v>DB-GH</v>
          </cell>
          <cell r="D81" t="str">
            <v>DB-GH</v>
          </cell>
        </row>
        <row r="82">
          <cell r="C82" t="str">
            <v>DB-PUMP</v>
          </cell>
          <cell r="D82" t="str">
            <v>DB-PUMP</v>
          </cell>
        </row>
        <row r="83">
          <cell r="C83" t="str">
            <v>Đèn báo pha</v>
          </cell>
          <cell r="D83" t="str">
            <v>Indicator lamp</v>
          </cell>
        </row>
        <row r="84">
          <cell r="C84" t="str">
            <v>Đèn cáp áp khí Natri 150W chiếu bảng hiệu</v>
          </cell>
          <cell r="D84" t="str">
            <v>Sodium sign lighting 150W</v>
          </cell>
        </row>
        <row r="85">
          <cell r="C85" t="str">
            <v>Đèn cáp áp khí Natri 250W gắn trụ cao 8m</v>
          </cell>
          <cell r="D85" t="str">
            <v>Sodium street lighting 250W on pole 8m</v>
          </cell>
        </row>
        <row r="86">
          <cell r="C86" t="str">
            <v>Đèn cáp áp khí Natri 250W gắn tường</v>
          </cell>
          <cell r="D86" t="str">
            <v>Sodium street lighting 250W mounted wall</v>
          </cell>
        </row>
        <row r="87">
          <cell r="C87" t="str">
            <v>Đèn đĩa áp trần 20W</v>
          </cell>
          <cell r="D87" t="str">
            <v>Flourescent disc lamp</v>
          </cell>
        </row>
        <row r="88">
          <cell r="C88" t="str">
            <v>Đèn Downlight âm trần 18W</v>
          </cell>
          <cell r="D88" t="str">
            <v>Downlight 18W under ceiling</v>
          </cell>
        </row>
        <row r="89">
          <cell r="C89" t="str">
            <v>Đèn Downlight âm trần 24W</v>
          </cell>
          <cell r="D89" t="str">
            <v>Downlight 24W under ceiling</v>
          </cell>
        </row>
        <row r="90">
          <cell r="C90" t="str">
            <v>Đèn EM</v>
          </cell>
          <cell r="D90" t="str">
            <v>Emergency lighting</v>
          </cell>
        </row>
        <row r="91">
          <cell r="C91" t="str">
            <v>Đèn EX</v>
          </cell>
          <cell r="D91" t="str">
            <v>Exit lighting</v>
          </cell>
        </row>
        <row r="92">
          <cell r="C92" t="str">
            <v>Đèn HQ 1x18W áp trần chụp mica</v>
          </cell>
          <cell r="D92" t="str">
            <v>18W Surface mounted type FL. with prismatic diffuser</v>
          </cell>
        </row>
        <row r="93">
          <cell r="C93" t="str">
            <v xml:space="preserve">Đèn HQ 1x36W áp trần chụp mica </v>
          </cell>
          <cell r="D93" t="str">
            <v>36W Surface mounted type FL. with prismatic diffuser</v>
          </cell>
        </row>
        <row r="94">
          <cell r="C94" t="str">
            <v>Đèn HQ 2x36W âm trần</v>
          </cell>
          <cell r="D94" t="str">
            <v>2x36W recessed louver parabolec reflector</v>
          </cell>
        </row>
        <row r="95">
          <cell r="C95" t="str">
            <v>Đèn HQ 2x36W áp trần chụp mica</v>
          </cell>
          <cell r="D95" t="str">
            <v>2x36W Surface mounted type FL. with prismatic diffuser</v>
          </cell>
        </row>
        <row r="96">
          <cell r="C96" t="str">
            <v>Đèn HQ 2x36W máng công nghiệp</v>
          </cell>
          <cell r="D96" t="str">
            <v>2x36W industrial flourescent reflector fixture</v>
          </cell>
        </row>
        <row r="97">
          <cell r="C97" t="str">
            <v>Đèn HQ áp trần 1x36W loại có bình sạc</v>
          </cell>
          <cell r="D97" t="str">
            <v>36W flourescent with battery</v>
          </cell>
        </row>
        <row r="98">
          <cell r="C98" t="str">
            <v>ĐIỀU HÒA KHÔNG KHÍ</v>
          </cell>
          <cell r="D98" t="str">
            <v>AIR CONDITIONER</v>
          </cell>
        </row>
        <row r="99">
          <cell r="C99" t="str">
            <v>Dimmer</v>
          </cell>
          <cell r="D99" t="str">
            <v>Dimer</v>
          </cell>
        </row>
        <row r="100">
          <cell r="C100" t="str">
            <v>Đồng hồ điện áp (0-400V)</v>
          </cell>
          <cell r="D100" t="str">
            <v>Voltage meter (0-400V)</v>
          </cell>
        </row>
        <row r="101">
          <cell r="C101" t="str">
            <v>Đồng hồ dòng điện (0-1600A)</v>
          </cell>
          <cell r="D101" t="str">
            <v>Ampere meter (0-1600A)</v>
          </cell>
        </row>
        <row r="102">
          <cell r="C102" t="str">
            <v>Đồng hồ dòng điện (0-320A)</v>
          </cell>
          <cell r="D102" t="str">
            <v>Ampere meter (0-320A)</v>
          </cell>
        </row>
        <row r="103">
          <cell r="C103" t="str">
            <v>Đồng hồ dòng điện (0-50A)</v>
          </cell>
          <cell r="D103" t="str">
            <v>Ampere meter (0-50A)</v>
          </cell>
        </row>
        <row r="104">
          <cell r="C104" t="str">
            <v>Đồng hồ dòng điện (0-630A)</v>
          </cell>
          <cell r="D104" t="str">
            <v>Ampere meter (0-630A)</v>
          </cell>
        </row>
        <row r="105">
          <cell r="C105" t="str">
            <v>Đồng hồ dòng điện (0-80A)</v>
          </cell>
          <cell r="D105" t="str">
            <v>Ampere meter (0-80A)</v>
          </cell>
        </row>
        <row r="106">
          <cell r="C106" t="str">
            <v>Đồng hồ nước D100</v>
          </cell>
          <cell r="D106" t="str">
            <v>Water meter D100</v>
          </cell>
        </row>
        <row r="107">
          <cell r="C107" t="str">
            <v>ELCB 2P-100mA-10A</v>
          </cell>
          <cell r="D107" t="str">
            <v>ELCB 2P-100mA-10A</v>
          </cell>
        </row>
        <row r="108">
          <cell r="C108" t="str">
            <v>Gối đỡ cống D200</v>
          </cell>
          <cell r="D108" t="str">
            <v>Jack drain D200</v>
          </cell>
        </row>
        <row r="109">
          <cell r="C109" t="str">
            <v>Gương soi</v>
          </cell>
          <cell r="D109" t="str">
            <v>Glass</v>
          </cell>
        </row>
        <row r="110">
          <cell r="C110" t="str">
            <v>Hạ thế</v>
          </cell>
          <cell r="D110" t="str">
            <v>Low voltage</v>
          </cell>
        </row>
        <row r="111">
          <cell r="C111" t="str">
            <v>Hệ thống bơm</v>
          </cell>
          <cell r="D111" t="str">
            <v>Pump system</v>
          </cell>
        </row>
        <row r="112">
          <cell r="C112" t="str">
            <v>HỆ THỐNG CẤP NƯỚC</v>
          </cell>
          <cell r="D112" t="str">
            <v>SUPPLY WATER SYSTEM</v>
          </cell>
        </row>
        <row r="113">
          <cell r="C113" t="str">
            <v>HỆ THỐNG CHIẾU SÁNG</v>
          </cell>
          <cell r="D113" t="str">
            <v>LIGHTING SYSTEM</v>
          </cell>
        </row>
        <row r="114">
          <cell r="C114" t="str">
            <v>HỆ THỐNG ĐIỆN</v>
          </cell>
          <cell r="D114" t="str">
            <v>ELECTRICAL SYSTEM</v>
          </cell>
        </row>
        <row r="115">
          <cell r="C115" t="str">
            <v>Hệ thống nối đất</v>
          </cell>
          <cell r="D115" t="str">
            <v>Connection to earth system</v>
          </cell>
        </row>
        <row r="116">
          <cell r="C116" t="str">
            <v>HỆ THỐNG Ổ CẮM</v>
          </cell>
          <cell r="D116" t="str">
            <v>SOCKET SYSTEM</v>
          </cell>
        </row>
        <row r="117">
          <cell r="C117" t="str">
            <v>HỆ THỐNG PHÁT THANH</v>
          </cell>
          <cell r="D117" t="str">
            <v>PUBLIC ALARM SYSTEM</v>
          </cell>
        </row>
        <row r="118">
          <cell r="C118" t="str">
            <v>HỆ THỐNG THOÁT NƯỚC</v>
          </cell>
          <cell r="D118" t="str">
            <v>WASTE DRAINAGE SYSTEM</v>
          </cell>
        </row>
        <row r="119">
          <cell r="C119" t="str">
            <v>HỆ THỐNG TIVI, ĐIỆN THOẠI VÀ DATA</v>
          </cell>
          <cell r="D119" t="str">
            <v>TELEVISION, TELEPHONE AND INTERNET SYSTEM</v>
          </cell>
        </row>
        <row r="120">
          <cell r="C120" t="str">
            <v>Hố ga hạ thế BTCT (800x800x1000)</v>
          </cell>
          <cell r="D120" t="str">
            <v>Manhole low voltage concrete (800x800x1000)</v>
          </cell>
        </row>
        <row r="121">
          <cell r="C121" t="str">
            <v>Hố ga trung thế BTCT (800x800x1000)</v>
          </cell>
          <cell r="D121" t="str">
            <v>Manhole high voltage concrete (800x800x1000)</v>
          </cell>
        </row>
        <row r="122">
          <cell r="C122" t="str">
            <v>Hố ga xây gạch (1000x1000x1000)</v>
          </cell>
          <cell r="D122" t="str">
            <v>Manhole wall brack (1000x1000x1000)</v>
          </cell>
        </row>
        <row r="123">
          <cell r="C123" t="str">
            <v>Hố ga xây gạch đinh</v>
          </cell>
          <cell r="D123" t="str">
            <v>Manhole wall brack</v>
          </cell>
        </row>
        <row r="124">
          <cell r="C124" t="str">
            <v>Hố van xây gạch 600x600x700</v>
          </cell>
          <cell r="D124" t="str">
            <v>Manhole wall brack (600x600x700)</v>
          </cell>
        </row>
        <row r="125">
          <cell r="C125" t="str">
            <v>Hộp box</v>
          </cell>
          <cell r="D125" t="str">
            <v>Junction box</v>
          </cell>
        </row>
        <row r="126">
          <cell r="C126" t="str">
            <v>Hộp box 40x80</v>
          </cell>
          <cell r="D126" t="str">
            <v>Box 40x80</v>
          </cell>
        </row>
        <row r="127">
          <cell r="C127" t="str">
            <v>Hộp đấu nối</v>
          </cell>
          <cell r="D127" t="str">
            <v>Junction box</v>
          </cell>
        </row>
        <row r="128">
          <cell r="C128" t="str">
            <v>Hộp đựng giấy</v>
          </cell>
          <cell r="D128" t="str">
            <v>Paper holder</v>
          </cell>
        </row>
        <row r="129">
          <cell r="C129" t="str">
            <v>Hộp đựng xà phòng nước</v>
          </cell>
          <cell r="D129" t="str">
            <v>Soap dispenser</v>
          </cell>
        </row>
        <row r="130">
          <cell r="C130" t="str">
            <v>Hub 32 Port</v>
          </cell>
          <cell r="D130" t="str">
            <v>Hub 32 Port</v>
          </cell>
        </row>
        <row r="131">
          <cell r="C131" t="str">
            <v>Lấp đất</v>
          </cell>
          <cell r="D131" t="str">
            <v>Back fill</v>
          </cell>
        </row>
        <row r="132">
          <cell r="C132" t="str">
            <v>Lavabo</v>
          </cell>
          <cell r="D132" t="str">
            <v>Lavabo</v>
          </cell>
        </row>
        <row r="133">
          <cell r="C133" t="str">
            <v>Loa âm trần 6W</v>
          </cell>
          <cell r="D133" t="str">
            <v>6W loundspeaker</v>
          </cell>
        </row>
        <row r="134">
          <cell r="C134" t="str">
            <v>Loa kèn 30W</v>
          </cell>
          <cell r="D134" t="str">
            <v>Wall speaker</v>
          </cell>
        </row>
        <row r="135">
          <cell r="C135" t="str">
            <v>Máy biến áp dầu 15(22)/0.4KV 1000KVA</v>
          </cell>
          <cell r="D135" t="str">
            <v>Transformer oil 15(22)/0.4KV 1000KVA</v>
          </cell>
        </row>
        <row r="136">
          <cell r="C136" t="str">
            <v>Máy bơm Q=25m3/h, h=15m</v>
          </cell>
          <cell r="D136" t="str">
            <v>Pump Q=25m3/h, H=15m</v>
          </cell>
        </row>
        <row r="137">
          <cell r="C137" t="str">
            <v xml:space="preserve">Máy lạnh 130000BTU </v>
          </cell>
          <cell r="D137" t="str">
            <v>Air-con 130000 BTU</v>
          </cell>
        </row>
        <row r="138">
          <cell r="C138" t="str">
            <v xml:space="preserve">Máy lạnh 24000BTU </v>
          </cell>
          <cell r="D138" t="str">
            <v>Air-con 24000 BTU</v>
          </cell>
        </row>
        <row r="139">
          <cell r="C139" t="str">
            <v>Máy nóng lạnh</v>
          </cell>
          <cell r="D139" t="str">
            <v>Cold and hot water</v>
          </cell>
        </row>
        <row r="140">
          <cell r="C140" t="str">
            <v>Máy phát điện 380V/1000KVA/50Hz</v>
          </cell>
          <cell r="D140" t="str">
            <v>Generator 380V/1000KVA/50Hz</v>
          </cell>
        </row>
        <row r="141">
          <cell r="C141" t="str">
            <v>MCB 1P-16KA-10A</v>
          </cell>
          <cell r="D141" t="str">
            <v>MCB 1P-16KA-10A</v>
          </cell>
        </row>
        <row r="142">
          <cell r="C142" t="str">
            <v>MCB 1P-16KA-20A</v>
          </cell>
          <cell r="D142" t="str">
            <v>MCB 1P-16KA-20A</v>
          </cell>
        </row>
        <row r="143">
          <cell r="C143" t="str">
            <v>MCB 1P-16KA-30A</v>
          </cell>
          <cell r="D143" t="str">
            <v>MCB 1P-16KA-30A</v>
          </cell>
        </row>
        <row r="144">
          <cell r="C144" t="str">
            <v>MCB 1P-16KA-6A</v>
          </cell>
          <cell r="D144" t="str">
            <v>MCB 1P-16KA-6A</v>
          </cell>
        </row>
        <row r="145">
          <cell r="C145" t="str">
            <v>MCB 3P-16KA-16A</v>
          </cell>
          <cell r="D145" t="str">
            <v>MCB 3P-16KA-16A</v>
          </cell>
        </row>
        <row r="146">
          <cell r="C146" t="str">
            <v>MCB 3P-16KA-20A</v>
          </cell>
          <cell r="D146" t="str">
            <v>MCB 3P-16KA-20A</v>
          </cell>
        </row>
        <row r="147">
          <cell r="C147" t="str">
            <v>MCB 3P-16KA-25A</v>
          </cell>
          <cell r="D147" t="str">
            <v>MCB 3P-16KA-25A</v>
          </cell>
        </row>
        <row r="148">
          <cell r="C148" t="str">
            <v>MCB 3P-16KA-32A</v>
          </cell>
          <cell r="D148" t="str">
            <v>MCB 3P-16KA-32A</v>
          </cell>
        </row>
        <row r="149">
          <cell r="C149" t="str">
            <v>MCB 3P-16KA-40A</v>
          </cell>
          <cell r="D149" t="str">
            <v>MCB 3P-16KA-40A</v>
          </cell>
        </row>
        <row r="150">
          <cell r="C150" t="str">
            <v>MCCB 3P-16KA-50A</v>
          </cell>
          <cell r="D150" t="str">
            <v>MCCB 3P-16KA-50A</v>
          </cell>
        </row>
        <row r="151">
          <cell r="C151" t="str">
            <v>MCCB 3P-16KA-80A</v>
          </cell>
          <cell r="D151" t="str">
            <v>MCCB 3P-16KA-80A</v>
          </cell>
        </row>
        <row r="152">
          <cell r="C152" t="str">
            <v>MCCB 3P-36KA-100A</v>
          </cell>
          <cell r="D152" t="str">
            <v>MCCB 3P-36KA-100A</v>
          </cell>
        </row>
        <row r="153">
          <cell r="C153" t="str">
            <v>MCCB 3P-36KA-160A</v>
          </cell>
          <cell r="D153" t="str">
            <v>MCCB 3P-36KA-160A</v>
          </cell>
        </row>
        <row r="154">
          <cell r="C154" t="str">
            <v>MCCB 3P-36KA-250A</v>
          </cell>
          <cell r="D154" t="str">
            <v>MCCB 3P-36KA-250A</v>
          </cell>
        </row>
        <row r="155">
          <cell r="C155" t="str">
            <v>MCCB 3P-36KA-320A</v>
          </cell>
          <cell r="D155" t="str">
            <v>MCCB 3P-36KA-320A</v>
          </cell>
        </row>
        <row r="156">
          <cell r="C156" t="str">
            <v>MCCB 3P-36KA-32A</v>
          </cell>
          <cell r="D156" t="str">
            <v>MCCB 3P-36KA-32A</v>
          </cell>
        </row>
        <row r="157">
          <cell r="C157" t="str">
            <v>MCCB 3P-36KA-40A</v>
          </cell>
          <cell r="D157" t="str">
            <v>MCCB 3P-36KA-40A</v>
          </cell>
        </row>
        <row r="158">
          <cell r="C158" t="str">
            <v>MCCB 3P-36KA-50A</v>
          </cell>
          <cell r="D158" t="str">
            <v>MCCB 3P-36KA-50A</v>
          </cell>
        </row>
        <row r="159">
          <cell r="C159" t="str">
            <v>MCCB 3P-36KA-630A</v>
          </cell>
          <cell r="D159" t="str">
            <v>MCCB 3P-36KA-630A</v>
          </cell>
        </row>
        <row r="160">
          <cell r="C160" t="str">
            <v>MCCB 3P-36KA-630A</v>
          </cell>
          <cell r="D160" t="str">
            <v>MCCB 3P-36KA-630A</v>
          </cell>
        </row>
        <row r="161">
          <cell r="C161" t="str">
            <v>MCCB 3P-36KA-800A</v>
          </cell>
          <cell r="D161" t="str">
            <v>MCCB 3P-36KA-800A</v>
          </cell>
        </row>
        <row r="162">
          <cell r="C162" t="str">
            <v>MCCB 3P-36KA-80A</v>
          </cell>
          <cell r="D162" t="str">
            <v>MCCB 3P-36KA-80A</v>
          </cell>
        </row>
        <row r="163">
          <cell r="C163" t="str">
            <v>Móc khăn, móc áo</v>
          </cell>
          <cell r="D163" t="str">
            <v>Tower bar</v>
          </cell>
        </row>
        <row r="164">
          <cell r="C164" t="str">
            <v>Nhà bảo vệ</v>
          </cell>
          <cell r="D164" t="str">
            <v>Guard house</v>
          </cell>
        </row>
        <row r="165">
          <cell r="C165" t="str">
            <v>Nhà bảo vệ, trạm điện</v>
          </cell>
          <cell r="D165" t="str">
            <v>Guard house, transformer station</v>
          </cell>
        </row>
        <row r="166">
          <cell r="C166" t="str">
            <v>Nhà bơm</v>
          </cell>
          <cell r="D166" t="str">
            <v>Pump house</v>
          </cell>
        </row>
        <row r="167">
          <cell r="C167" t="str">
            <v>Nhà kho</v>
          </cell>
          <cell r="D167" t="str">
            <v>Storage</v>
          </cell>
        </row>
        <row r="168">
          <cell r="C168" t="str">
            <v>Nhà văn phòng</v>
          </cell>
          <cell r="D168" t="str">
            <v>Office</v>
          </cell>
        </row>
        <row r="169">
          <cell r="C169" t="str">
            <v>Nhà xưởng 03, 04</v>
          </cell>
          <cell r="D169" t="str">
            <v>Factory 03, 04</v>
          </cell>
        </row>
        <row r="170">
          <cell r="C170" t="str">
            <v>Nút nhấn</v>
          </cell>
          <cell r="D170" t="str">
            <v>Manual call point</v>
          </cell>
        </row>
        <row r="171">
          <cell r="C171" t="str">
            <v>Nút nhấn Chọn nguồn</v>
          </cell>
          <cell r="D171" t="str">
            <v>Button slection power</v>
          </cell>
        </row>
        <row r="172">
          <cell r="C172" t="str">
            <v>Ổ cắm Data mặt đôi</v>
          </cell>
          <cell r="D172" t="str">
            <v>Data socket 2 gang plate</v>
          </cell>
        </row>
        <row r="173">
          <cell r="C173" t="str">
            <v>Ổ cắm điện mặt đơn</v>
          </cell>
          <cell r="D173" t="str">
            <v>Socket 1gang plate</v>
          </cell>
        </row>
        <row r="174">
          <cell r="C174" t="str">
            <v>Ổ cắm điện thoại mặt bốn</v>
          </cell>
          <cell r="D174" t="str">
            <v>Telephone socket 4 gang plate</v>
          </cell>
        </row>
        <row r="175">
          <cell r="C175" t="str">
            <v>Ổ cắm điện thoại mặt đơn</v>
          </cell>
          <cell r="D175" t="str">
            <v>Telephone socket 2 gang plate</v>
          </cell>
        </row>
        <row r="176">
          <cell r="C176" t="str">
            <v>Ổ cắm điện thoại và Data mặt đơn</v>
          </cell>
          <cell r="D176" t="str">
            <v>Telephone socket and data socket 1 gang plate</v>
          </cell>
        </row>
        <row r="177">
          <cell r="C177" t="str">
            <v>Ổ cắm mặt đôi âm sàn 1P-N-E-16A</v>
          </cell>
          <cell r="D177" t="str">
            <v>Double socket under floor 1P-N-E-16A</v>
          </cell>
        </row>
        <row r="178">
          <cell r="C178" t="str">
            <v>Ổ cắm mặt đôi gắn tường 1P-N-E-16A</v>
          </cell>
          <cell r="D178" t="str">
            <v>Double socket wall 1P-N-E-16A</v>
          </cell>
        </row>
        <row r="179">
          <cell r="C179" t="str">
            <v>Ổ cắm TiVi</v>
          </cell>
          <cell r="D179" t="str">
            <v>Television socket</v>
          </cell>
        </row>
        <row r="180">
          <cell r="C180" t="str">
            <v>Ống 12xPVC F168</v>
          </cell>
          <cell r="D180" t="str">
            <v>Pipe 12xPVC D168</v>
          </cell>
        </row>
        <row r="181">
          <cell r="C181" t="str">
            <v>Ống 2xPVC D90</v>
          </cell>
          <cell r="D181" t="str">
            <v>Pipe 2xPVC D90</v>
          </cell>
        </row>
        <row r="182">
          <cell r="C182" t="str">
            <v>Ống 2xPVC F114</v>
          </cell>
          <cell r="D182" t="str">
            <v>Pipe 2xPVC D114</v>
          </cell>
        </row>
        <row r="183">
          <cell r="C183" t="str">
            <v>Ống 2xPVC F168</v>
          </cell>
          <cell r="D183" t="str">
            <v>Pipe 2xPVC D168</v>
          </cell>
        </row>
        <row r="184">
          <cell r="C184" t="str">
            <v>Ống 4xPVC F114</v>
          </cell>
          <cell r="D184" t="str">
            <v>Pipe 4xPVC D114</v>
          </cell>
        </row>
        <row r="185">
          <cell r="C185" t="str">
            <v>Ống 4xPVC F168</v>
          </cell>
          <cell r="D185" t="str">
            <v>Pipe 4xPVC D168</v>
          </cell>
        </row>
        <row r="186">
          <cell r="C186" t="str">
            <v>Ống GI. D114</v>
          </cell>
          <cell r="D186" t="str">
            <v>Pipe G.I D114</v>
          </cell>
        </row>
        <row r="187">
          <cell r="C187" t="str">
            <v>Ống PVC D114</v>
          </cell>
          <cell r="D187" t="str">
            <v>Pipe PVC D114</v>
          </cell>
        </row>
        <row r="188">
          <cell r="C188" t="str">
            <v>Ống PVC D16</v>
          </cell>
          <cell r="D188" t="str">
            <v>Pipe PVC D16</v>
          </cell>
        </row>
        <row r="189">
          <cell r="C189" t="str">
            <v>Ống PVC D168</v>
          </cell>
          <cell r="D189" t="str">
            <v>Pipe PVC D168</v>
          </cell>
        </row>
        <row r="190">
          <cell r="C190" t="str">
            <v>Ống PVC D20</v>
          </cell>
          <cell r="D190" t="str">
            <v>Pipe PVC D20</v>
          </cell>
        </row>
        <row r="191">
          <cell r="C191" t="str">
            <v>Ống PVC D25</v>
          </cell>
          <cell r="D191" t="str">
            <v>Pipe PVC D25</v>
          </cell>
        </row>
        <row r="192">
          <cell r="C192" t="str">
            <v>Ống PVC D27</v>
          </cell>
          <cell r="D192" t="str">
            <v>Pipe PVC D27</v>
          </cell>
        </row>
        <row r="193">
          <cell r="C193" t="str">
            <v>Ống PVC D34</v>
          </cell>
          <cell r="D193" t="str">
            <v>Pipe PVC D34</v>
          </cell>
        </row>
        <row r="194">
          <cell r="C194" t="str">
            <v>Ống PVC D42</v>
          </cell>
          <cell r="D194" t="str">
            <v>Pipe PVC D42</v>
          </cell>
        </row>
        <row r="195">
          <cell r="C195" t="str">
            <v>Ống PVC D60</v>
          </cell>
          <cell r="D195" t="str">
            <v>Pipe PVC D60</v>
          </cell>
        </row>
        <row r="196">
          <cell r="C196" t="str">
            <v>Ống PVC D90</v>
          </cell>
          <cell r="D196" t="str">
            <v>Pipe PVC D90</v>
          </cell>
        </row>
        <row r="197">
          <cell r="C197" t="str">
            <v>Ống STK D100</v>
          </cell>
          <cell r="D197" t="str">
            <v>G.I D100</v>
          </cell>
        </row>
        <row r="198">
          <cell r="C198" t="str">
            <v>Ống STK D25</v>
          </cell>
          <cell r="D198" t="str">
            <v>G.I D25</v>
          </cell>
        </row>
        <row r="199">
          <cell r="C199" t="str">
            <v>Ống STK D32</v>
          </cell>
          <cell r="D199" t="str">
            <v>G.I D32</v>
          </cell>
        </row>
        <row r="200">
          <cell r="C200" t="str">
            <v>Ống STK D42</v>
          </cell>
          <cell r="D200" t="str">
            <v>G.I D42</v>
          </cell>
        </row>
        <row r="201">
          <cell r="C201" t="str">
            <v>Ống STK D49</v>
          </cell>
          <cell r="D201" t="str">
            <v>G.I D49</v>
          </cell>
        </row>
        <row r="202">
          <cell r="C202" t="str">
            <v>Ống STK D60</v>
          </cell>
          <cell r="D202" t="str">
            <v>G.I D60</v>
          </cell>
        </row>
        <row r="203">
          <cell r="C203" t="str">
            <v>Ống STK D80</v>
          </cell>
          <cell r="D203" t="str">
            <v>G.I D80</v>
          </cell>
        </row>
        <row r="204">
          <cell r="C204" t="str">
            <v>Ống STK F100</v>
          </cell>
          <cell r="D204" t="str">
            <v>G.I D100</v>
          </cell>
        </row>
        <row r="205">
          <cell r="C205" t="str">
            <v>Ống STK F150</v>
          </cell>
          <cell r="D205" t="str">
            <v>G.I D150</v>
          </cell>
        </row>
        <row r="206">
          <cell r="C206" t="str">
            <v>Ống STK F60</v>
          </cell>
          <cell r="D206" t="str">
            <v>G.I D60</v>
          </cell>
        </row>
        <row r="207">
          <cell r="C207" t="str">
            <v>Ống uPVC D168</v>
          </cell>
          <cell r="D207" t="str">
            <v>Pipe uPVC D168</v>
          </cell>
        </row>
        <row r="208">
          <cell r="C208" t="str">
            <v>Ống uPVC D220</v>
          </cell>
          <cell r="D208" t="str">
            <v>Pipe uPVC D220</v>
          </cell>
        </row>
        <row r="209">
          <cell r="C209" t="str">
            <v>Parabol</v>
          </cell>
          <cell r="D209" t="str">
            <v>Parabol</v>
          </cell>
        </row>
        <row r="210">
          <cell r="C210" t="str">
            <v>Phao báo 3 mức</v>
          </cell>
          <cell r="D210" t="str">
            <v>Electrode 3 pole</v>
          </cell>
        </row>
        <row r="211">
          <cell r="C211" t="str">
            <v xml:space="preserve">Phểu thu sàn </v>
          </cell>
          <cell r="D211" t="str">
            <v>Drain floor</v>
          </cell>
        </row>
        <row r="212">
          <cell r="C212" t="str">
            <v>Phí thẩm định và nghiệm thu</v>
          </cell>
          <cell r="D212" t="str">
            <v>Cost to assess and check before acception</v>
          </cell>
        </row>
        <row r="213">
          <cell r="C213" t="str">
            <v>Quạt hút gắn trần 20l/s</v>
          </cell>
          <cell r="D213" t="str">
            <v>Exhaust fan under ceiling 20l/s</v>
          </cell>
        </row>
        <row r="214">
          <cell r="C214" t="str">
            <v>Quạt hút gắn trần 50l/s</v>
          </cell>
          <cell r="D214" t="str">
            <v>Exhaust fan under ceiling 50l/s</v>
          </cell>
        </row>
        <row r="215">
          <cell r="C215" t="str">
            <v>Quạt hút gắn tường 0.55KW</v>
          </cell>
          <cell r="D215" t="str">
            <v>Exhaust fan on the wall 0.55KW</v>
          </cell>
        </row>
        <row r="216">
          <cell r="C216" t="str">
            <v xml:space="preserve">Quạt trần </v>
          </cell>
          <cell r="D216" t="str">
            <v>Fan ceiling</v>
          </cell>
        </row>
        <row r="217">
          <cell r="C217" t="str">
            <v>ST, EF, OC</v>
          </cell>
          <cell r="D217" t="str">
            <v>ST, EF, OC</v>
          </cell>
        </row>
        <row r="218">
          <cell r="C218" t="str">
            <v>Tầng 2</v>
          </cell>
          <cell r="D218" t="str">
            <v>2nd Floor</v>
          </cell>
        </row>
        <row r="219">
          <cell r="C219" t="str">
            <v>Tầng 3</v>
          </cell>
          <cell r="D219" t="str">
            <v>3rd Floor</v>
          </cell>
        </row>
        <row r="220">
          <cell r="C220" t="str">
            <v>Tầng lửng</v>
          </cell>
          <cell r="D220" t="str">
            <v>Mezzanine</v>
          </cell>
        </row>
        <row r="221">
          <cell r="C221" t="str">
            <v>Tầng mái</v>
          </cell>
          <cell r="D221" t="str">
            <v xml:space="preserve">Roof </v>
          </cell>
        </row>
        <row r="222">
          <cell r="C222" t="str">
            <v>Tầng trệt</v>
          </cell>
          <cell r="D222" t="str">
            <v>Ground Floor</v>
          </cell>
        </row>
        <row r="223">
          <cell r="C223" t="str">
            <v>Thanh Busbar 1600A</v>
          </cell>
          <cell r="D223" t="str">
            <v>Busbar 1600A</v>
          </cell>
        </row>
        <row r="224">
          <cell r="C224" t="str">
            <v>Thanh Busbar 160A</v>
          </cell>
          <cell r="D224" t="str">
            <v>Busbar 160A</v>
          </cell>
        </row>
        <row r="225">
          <cell r="C225" t="str">
            <v>Thanh Busbar 20A</v>
          </cell>
          <cell r="D225" t="str">
            <v>Busbar 20A</v>
          </cell>
        </row>
        <row r="226">
          <cell r="C226" t="str">
            <v>Thanh Busbar 25A</v>
          </cell>
          <cell r="D226" t="str">
            <v>Busbar 25A</v>
          </cell>
        </row>
        <row r="227">
          <cell r="C227" t="str">
            <v>Thanh Busbar 320A</v>
          </cell>
          <cell r="D227" t="str">
            <v>Busbar 320A</v>
          </cell>
        </row>
        <row r="228">
          <cell r="C228" t="str">
            <v>Thanh Busbar 32A</v>
          </cell>
          <cell r="D228" t="str">
            <v>Busbar 32A</v>
          </cell>
        </row>
        <row r="229">
          <cell r="C229" t="str">
            <v>Thanh Busbar 40A</v>
          </cell>
          <cell r="D229" t="str">
            <v>Busbar 40A</v>
          </cell>
        </row>
        <row r="230">
          <cell r="C230" t="str">
            <v>Thanh Busbar 50A</v>
          </cell>
          <cell r="D230" t="str">
            <v>Busbar 50A</v>
          </cell>
        </row>
        <row r="231">
          <cell r="C231" t="str">
            <v>Thanh Busbar 630A</v>
          </cell>
          <cell r="D231" t="str">
            <v>Busbar 630A</v>
          </cell>
        </row>
        <row r="232">
          <cell r="C232" t="str">
            <v>Thanh Busbar 80A</v>
          </cell>
          <cell r="D232" t="str">
            <v>Busbar 80A</v>
          </cell>
        </row>
        <row r="233">
          <cell r="C233" t="str">
            <v>Tiếp địa</v>
          </cell>
          <cell r="D233" t="str">
            <v>Connection to earth</v>
          </cell>
        </row>
        <row r="234">
          <cell r="C234" t="str">
            <v>Tổng (A+B+C):</v>
          </cell>
          <cell r="D234" t="str">
            <v>Total (A+B+C):</v>
          </cell>
        </row>
        <row r="235">
          <cell r="C235" t="str">
            <v>Tổng (A+B+C):</v>
          </cell>
          <cell r="D235" t="str">
            <v>Total (A+B+C):</v>
          </cell>
        </row>
        <row r="236">
          <cell r="C236" t="str">
            <v>Tổng (A+B+C+D):</v>
          </cell>
          <cell r="D236" t="str">
            <v>Total (A+B+C+D):</v>
          </cell>
        </row>
        <row r="237">
          <cell r="C237" t="str">
            <v>Tổng (A+B+C+D):</v>
          </cell>
          <cell r="D237" t="str">
            <v>Total (A+B+C+D):</v>
          </cell>
        </row>
        <row r="238">
          <cell r="C238" t="str">
            <v>Tổng (A+B+C+D+E):</v>
          </cell>
          <cell r="D238" t="str">
            <v>Total (A+B+C+D+E):</v>
          </cell>
        </row>
        <row r="239">
          <cell r="C239" t="str">
            <v>Tổng (A+B+C+D+E+F):</v>
          </cell>
          <cell r="D239" t="str">
            <v>Total (A+B+C+D+E+F):</v>
          </cell>
        </row>
        <row r="240">
          <cell r="C240" t="str">
            <v>Tổng (A+B+C+D+E+F):</v>
          </cell>
          <cell r="D240" t="str">
            <v>Total (A+B+C+D+E+F):</v>
          </cell>
        </row>
        <row r="241">
          <cell r="C241" t="str">
            <v>Tổng A:</v>
          </cell>
          <cell r="D241" t="str">
            <v>Total A:</v>
          </cell>
        </row>
        <row r="242">
          <cell r="C242" t="str">
            <v>Tổng A1:</v>
          </cell>
          <cell r="D242" t="str">
            <v>Total A1:</v>
          </cell>
        </row>
        <row r="243">
          <cell r="C243" t="str">
            <v>Tổng B:</v>
          </cell>
          <cell r="D243" t="str">
            <v>Total B:</v>
          </cell>
        </row>
        <row r="244">
          <cell r="C244" t="str">
            <v>Tổng C:</v>
          </cell>
          <cell r="D244" t="str">
            <v>Total C:</v>
          </cell>
        </row>
        <row r="245">
          <cell r="C245" t="str">
            <v>Tổng D:</v>
          </cell>
          <cell r="D245" t="str">
            <v>Total D:</v>
          </cell>
        </row>
        <row r="246">
          <cell r="C246" t="str">
            <v>Tổng đài 4/32</v>
          </cell>
          <cell r="D246" t="str">
            <v>PABX 4/32</v>
          </cell>
        </row>
        <row r="247">
          <cell r="C247" t="str">
            <v>Tổng E:</v>
          </cell>
          <cell r="D247" t="str">
            <v>Total E:</v>
          </cell>
        </row>
        <row r="248">
          <cell r="C248" t="str">
            <v>Tổng 2:</v>
          </cell>
          <cell r="D248" t="str">
            <v>Total 2:</v>
          </cell>
        </row>
        <row r="249">
          <cell r="C249" t="str">
            <v>Tổng 3:</v>
          </cell>
          <cell r="D249" t="str">
            <v>Total 3:</v>
          </cell>
        </row>
        <row r="250">
          <cell r="C250" t="str">
            <v>Tổng F:</v>
          </cell>
          <cell r="D250" t="str">
            <v>Total F:</v>
          </cell>
        </row>
        <row r="251">
          <cell r="C251" t="str">
            <v>Tổng I:</v>
          </cell>
          <cell r="D251" t="str">
            <v>Total I:</v>
          </cell>
        </row>
        <row r="252">
          <cell r="C252" t="str">
            <v>Tổng II:</v>
          </cell>
          <cell r="D252" t="str">
            <v>Total II:</v>
          </cell>
        </row>
        <row r="253">
          <cell r="C253" t="str">
            <v>Tổng III:</v>
          </cell>
          <cell r="D253" t="str">
            <v>Total III:</v>
          </cell>
        </row>
        <row r="254">
          <cell r="C254" t="str">
            <v>Tổng thể</v>
          </cell>
          <cell r="D254" t="str">
            <v>Master Plan</v>
          </cell>
        </row>
        <row r="255">
          <cell r="C255" t="str">
            <v>Trạm điện và nhà bảo vệ</v>
          </cell>
          <cell r="D255" t="str">
            <v>Transformer station and guard house</v>
          </cell>
        </row>
        <row r="256">
          <cell r="C256" t="str">
            <v>Trụ tiếp nước ngoài trời</v>
          </cell>
          <cell r="D256" t="str">
            <v>Fire department connection</v>
          </cell>
        </row>
        <row r="257">
          <cell r="C257" t="str">
            <v>Trung tâm báo cháy 08 Zone</v>
          </cell>
          <cell r="D257" t="str">
            <v>Alarm control panel 08 Zone</v>
          </cell>
        </row>
        <row r="258">
          <cell r="C258" t="str">
            <v>Trung tâm báo cháy 12 Zone</v>
          </cell>
          <cell r="D258" t="str">
            <v>Alarm control panel 12 Zone</v>
          </cell>
        </row>
        <row r="259">
          <cell r="C259" t="str">
            <v>Trung tâm điều khiển</v>
          </cell>
          <cell r="D259" t="str">
            <v>control center</v>
          </cell>
        </row>
        <row r="260">
          <cell r="C260" t="str">
            <v>Trung thế</v>
          </cell>
          <cell r="D260" t="str">
            <v>High voltage</v>
          </cell>
        </row>
        <row r="261">
          <cell r="C261" t="str">
            <v>Trunking 100x75x1.5</v>
          </cell>
          <cell r="D261" t="str">
            <v>Trunking 100x75x1.5</v>
          </cell>
        </row>
        <row r="262">
          <cell r="C262" t="str">
            <v>Trunking 200x100x1.5</v>
          </cell>
          <cell r="D262" t="str">
            <v>Trunking 200x100x1.5</v>
          </cell>
        </row>
        <row r="263">
          <cell r="C263" t="str">
            <v>Tụ 40KVA</v>
          </cell>
          <cell r="D263" t="str">
            <v>Capacity 40KVA</v>
          </cell>
        </row>
        <row r="264">
          <cell r="C264" t="str">
            <v>Tủ bù</v>
          </cell>
          <cell r="D264" t="str">
            <v>Enclose capacitor</v>
          </cell>
        </row>
        <row r="265">
          <cell r="C265" t="str">
            <v>Tủ DB-F1-1 (02 cái)</v>
          </cell>
          <cell r="D265" t="str">
            <v>DB-F1-1 (02 pcs)</v>
          </cell>
        </row>
        <row r="266">
          <cell r="C266" t="str">
            <v>Tủ DB-F1-1-L (02 cái)</v>
          </cell>
          <cell r="D266" t="str">
            <v>DB-F1-1-L (02 pcs)</v>
          </cell>
        </row>
        <row r="267">
          <cell r="C267" t="str">
            <v>Tủ DB-F1-2-L (02 cái)</v>
          </cell>
          <cell r="D267" t="str">
            <v>DB-F1-2-L (02 pcs)</v>
          </cell>
        </row>
        <row r="268">
          <cell r="C268" t="str">
            <v>Tủ DB-F1-3-L (02 cái)</v>
          </cell>
          <cell r="D268" t="str">
            <v>DB-F1-3-L (02 pcs)</v>
          </cell>
        </row>
        <row r="269">
          <cell r="C269" t="str">
            <v>Tủ DB-F1-4-L (02 cái)</v>
          </cell>
          <cell r="D269" t="str">
            <v>DB-F1-4-L (02 pcs)</v>
          </cell>
        </row>
        <row r="270">
          <cell r="C270" t="str">
            <v>Tủ DB-F2-1 (02 cái)</v>
          </cell>
          <cell r="D270" t="str">
            <v>DB-F2-1 (02 pcs)</v>
          </cell>
        </row>
        <row r="271">
          <cell r="C271" t="str">
            <v>Tủ DB-F2-1-L (02 cái)</v>
          </cell>
          <cell r="D271" t="str">
            <v>DB-F2-1-L (02 pcs)</v>
          </cell>
        </row>
        <row r="272">
          <cell r="C272" t="str">
            <v>Tủ DB-F2-1-S (02 cái)</v>
          </cell>
          <cell r="D272" t="str">
            <v>DB-F2-1-S (02 pcs)</v>
          </cell>
        </row>
        <row r="273">
          <cell r="C273" t="str">
            <v>Tủ DB-F2-2-L (02 cái)</v>
          </cell>
          <cell r="D273" t="str">
            <v>DB-F2-2-L (02 pcs)</v>
          </cell>
        </row>
        <row r="274">
          <cell r="C274" t="str">
            <v>Tủ DB-F2-2-S (02 cái)</v>
          </cell>
          <cell r="D274" t="str">
            <v>DB-F2-2-S (02 pcs)</v>
          </cell>
        </row>
        <row r="275">
          <cell r="C275" t="str">
            <v>Tủ DB-F2-3-L (02 cái)</v>
          </cell>
          <cell r="D275" t="str">
            <v>DB-F2-3-L (02 pcs)</v>
          </cell>
        </row>
        <row r="276">
          <cell r="C276" t="str">
            <v>Tủ DB-F2-3-S (02 cái)</v>
          </cell>
          <cell r="D276" t="str">
            <v>DB-F2-3-S (02 pcs)</v>
          </cell>
        </row>
        <row r="277">
          <cell r="C277" t="str">
            <v>Tủ DB-F2-4-L (02 cái)</v>
          </cell>
          <cell r="D277" t="str">
            <v>DB-F2-4-L (02 pcs)</v>
          </cell>
        </row>
        <row r="278">
          <cell r="C278" t="str">
            <v>Tủ DB-FAC3, DB-FAC4</v>
          </cell>
          <cell r="D278" t="str">
            <v>DB-FAC3, DB-FAC4</v>
          </cell>
        </row>
        <row r="279">
          <cell r="C279" t="str">
            <v>Tủ DB-OFF</v>
          </cell>
          <cell r="D279" t="str">
            <v>DB-OFF</v>
          </cell>
        </row>
        <row r="280">
          <cell r="C280" t="str">
            <v>Tủ DB-OFF1-1</v>
          </cell>
          <cell r="D280" t="str">
            <v>DB-OFF1-1</v>
          </cell>
        </row>
        <row r="281">
          <cell r="C281" t="str">
            <v>Tủ DB-OFF1-2</v>
          </cell>
          <cell r="D281" t="str">
            <v>DB-OFF1-2</v>
          </cell>
        </row>
        <row r="282">
          <cell r="C282" t="str">
            <v>Tủ DB-OFF1-3</v>
          </cell>
          <cell r="D282" t="str">
            <v>DB-OFF1-3</v>
          </cell>
        </row>
        <row r="283">
          <cell r="C283" t="str">
            <v>Tủ DB-OFF2</v>
          </cell>
          <cell r="D283" t="str">
            <v>DB-OFF2</v>
          </cell>
        </row>
        <row r="284">
          <cell r="C284" t="str">
            <v>Tủ DB-OFF3-1</v>
          </cell>
          <cell r="D284" t="str">
            <v>DB-OFF3-1</v>
          </cell>
        </row>
        <row r="285">
          <cell r="C285" t="str">
            <v>Tủ DB-OFF3-2</v>
          </cell>
          <cell r="D285" t="str">
            <v>DB-OFF3-2</v>
          </cell>
        </row>
        <row r="286">
          <cell r="C286" t="str">
            <v>Tủ DB-ST</v>
          </cell>
          <cell r="D286" t="str">
            <v>DB-ST</v>
          </cell>
        </row>
        <row r="287">
          <cell r="C287" t="str">
            <v>Tủ DB-ST1-1</v>
          </cell>
          <cell r="D287" t="str">
            <v>DB-ST1-1</v>
          </cell>
        </row>
        <row r="288">
          <cell r="C288" t="str">
            <v>Tủ DB-ST1-1-L</v>
          </cell>
          <cell r="D288" t="str">
            <v>DB-ST1-1-L</v>
          </cell>
        </row>
        <row r="289">
          <cell r="C289" t="str">
            <v>Tủ DB-ST1-2</v>
          </cell>
          <cell r="D289" t="str">
            <v>DB-ST1-2</v>
          </cell>
        </row>
        <row r="290">
          <cell r="C290" t="str">
            <v>Tủ DB-ST1-2-L</v>
          </cell>
          <cell r="D290" t="str">
            <v>DB-ST1-2-L</v>
          </cell>
        </row>
        <row r="291">
          <cell r="C291" t="str">
            <v>Tủ DB-ST1-3-L</v>
          </cell>
          <cell r="D291" t="str">
            <v>DB-ST1-3-L</v>
          </cell>
        </row>
        <row r="292">
          <cell r="C292" t="str">
            <v>Tủ DB-ST1-4-L</v>
          </cell>
          <cell r="D292" t="str">
            <v>DB-ST1-4-L</v>
          </cell>
        </row>
        <row r="293">
          <cell r="C293" t="str">
            <v>Tủ DB-ST2-1</v>
          </cell>
          <cell r="D293" t="str">
            <v>DB-ST2-1</v>
          </cell>
        </row>
        <row r="294">
          <cell r="C294" t="str">
            <v>Tủ DB-ST2-1-L</v>
          </cell>
          <cell r="D294" t="str">
            <v>DB-ST2-1-L</v>
          </cell>
        </row>
        <row r="295">
          <cell r="C295" t="str">
            <v>Tủ DB-ST2-2</v>
          </cell>
          <cell r="D295" t="str">
            <v>DB-ST2-2</v>
          </cell>
        </row>
        <row r="296">
          <cell r="C296" t="str">
            <v>Tủ DB-ST2-2-L</v>
          </cell>
          <cell r="D296" t="str">
            <v>DB-ST2-2-L</v>
          </cell>
        </row>
        <row r="297">
          <cell r="C297" t="str">
            <v>Tủ DB-ST2-3-L</v>
          </cell>
          <cell r="D297" t="str">
            <v>DB-ST2-3-L</v>
          </cell>
        </row>
        <row r="298">
          <cell r="C298" t="str">
            <v>Tủ DB-ST2-3-L</v>
          </cell>
          <cell r="D298" t="str">
            <v>DB-ST2-3-L</v>
          </cell>
        </row>
        <row r="299">
          <cell r="C299" t="str">
            <v>Tủ DB-ST2-4-L</v>
          </cell>
          <cell r="D299" t="str">
            <v>DB-ST2-4-L</v>
          </cell>
        </row>
        <row r="300">
          <cell r="C300" t="str">
            <v>Tủ điều khiểm bơm</v>
          </cell>
          <cell r="D300" t="str">
            <v>Pump panel control</v>
          </cell>
        </row>
        <row r="301">
          <cell r="C301" t="str">
            <v xml:space="preserve">Tủ điều khiển </v>
          </cell>
          <cell r="D301" t="str">
            <v>Panel control</v>
          </cell>
        </row>
        <row r="302">
          <cell r="C302" t="str">
            <v>Tủ MSB 01</v>
          </cell>
          <cell r="D302" t="str">
            <v>MSB 01</v>
          </cell>
        </row>
        <row r="303">
          <cell r="C303" t="str">
            <v>Tủ MSB 02</v>
          </cell>
          <cell r="D303" t="str">
            <v>MSB 02</v>
          </cell>
        </row>
        <row r="304">
          <cell r="C304" t="str">
            <v>Tủ PCCC (700x500x220) 2 cuộn vòi
2 Lăng phun</v>
          </cell>
          <cell r="D304" t="str">
            <v>2 hosereel, 2 bronze fire cabinet 700x500x220</v>
          </cell>
        </row>
        <row r="305">
          <cell r="C305" t="str">
            <v>Tủ PCCC (700x500x220)
Lăng phun, cuộn vòi, ngàm nối, van khóa</v>
          </cell>
          <cell r="D305" t="str">
            <v>Bronze hosereel branch pipe, gate valve fire cabiner 700x500x220</v>
          </cell>
        </row>
        <row r="306">
          <cell r="C306" t="str">
            <v xml:space="preserve">Tủ trung thế + Thiết bị bên trong </v>
          </cell>
          <cell r="D306" t="str">
            <v>Distribtion board and equipment  high voltage</v>
          </cell>
        </row>
        <row r="307">
          <cell r="C307" t="str">
            <v>Van khóa D100</v>
          </cell>
          <cell r="D307" t="str">
            <v>Valve gate D100</v>
          </cell>
        </row>
        <row r="308">
          <cell r="C308" t="str">
            <v>Van khóa D25</v>
          </cell>
          <cell r="D308" t="str">
            <v>Valve gate D25</v>
          </cell>
        </row>
        <row r="309">
          <cell r="C309" t="str">
            <v>Van khóa D32</v>
          </cell>
          <cell r="D309" t="str">
            <v>Valve gate D32</v>
          </cell>
        </row>
        <row r="310">
          <cell r="C310" t="str">
            <v>Van khóa D34</v>
          </cell>
          <cell r="D310" t="str">
            <v>Valve gate 34</v>
          </cell>
        </row>
        <row r="311">
          <cell r="C311" t="str">
            <v>Van khóa D42</v>
          </cell>
          <cell r="D311" t="str">
            <v>Valve gate 42</v>
          </cell>
        </row>
        <row r="312">
          <cell r="C312" t="str">
            <v>Van khóa D49</v>
          </cell>
          <cell r="D312" t="str">
            <v>Valve gate D49</v>
          </cell>
        </row>
        <row r="313">
          <cell r="C313" t="str">
            <v>Van khóa D80</v>
          </cell>
          <cell r="D313" t="str">
            <v>Valve gate D80</v>
          </cell>
        </row>
        <row r="314">
          <cell r="C314" t="str">
            <v>Van khóa PVC 34</v>
          </cell>
          <cell r="D314" t="str">
            <v>Valve gate PVC D34</v>
          </cell>
        </row>
        <row r="315">
          <cell r="C315" t="str">
            <v>Van khóa PVC D42</v>
          </cell>
          <cell r="D315" t="str">
            <v>Valve gate PVC D42</v>
          </cell>
        </row>
        <row r="316">
          <cell r="C316" t="str">
            <v xml:space="preserve">Van khóa STK D32 </v>
          </cell>
          <cell r="D316" t="str">
            <v>Valve gate STK D32</v>
          </cell>
        </row>
        <row r="317">
          <cell r="C317" t="str">
            <v>Van phao 3 mức</v>
          </cell>
        </row>
        <row r="318">
          <cell r="C318" t="str">
            <v>Van phao D100</v>
          </cell>
          <cell r="D318" t="str">
            <v>Floating valve D100</v>
          </cell>
        </row>
        <row r="319">
          <cell r="C319" t="str">
            <v>Vật tư phụ</v>
          </cell>
          <cell r="D319" t="str">
            <v>Accessories</v>
          </cell>
        </row>
        <row r="320">
          <cell r="C320" t="str">
            <v>Vật tư phụ + phụ kiện</v>
          </cell>
          <cell r="D320" t="str">
            <v>Accessories + spare parts</v>
          </cell>
        </row>
        <row r="321">
          <cell r="C321" t="str">
            <v>Vật tư phụ, ti treo</v>
          </cell>
          <cell r="D321" t="str">
            <v>Accessories + thread support</v>
          </cell>
        </row>
        <row r="322">
          <cell r="C322" t="str">
            <v>Vỏ tủ</v>
          </cell>
          <cell r="D322" t="str">
            <v>Enclose</v>
          </cell>
        </row>
        <row r="323">
          <cell r="C323" t="str">
            <v>Vòi rửa tay STK D25</v>
          </cell>
          <cell r="D323" t="str">
            <v>Valve wash hanh G.I D25</v>
          </cell>
        </row>
        <row r="324">
          <cell r="C324" t="str">
            <v>Xí bệt</v>
          </cell>
          <cell r="D324" t="str">
            <v>Lavatory pan</v>
          </cell>
        </row>
        <row r="325">
          <cell r="C325" t="str">
            <v>Trụ chữa cháy ngoài trời</v>
          </cell>
          <cell r="D325" t="str">
            <v>Fire hydrant (out door)</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예상"/>
      <sheetName val="금액내역서"/>
      <sheetName val="6PILE  (돌출)"/>
      <sheetName val="일위대가9803"/>
      <sheetName val="Sheet1"/>
      <sheetName val="Y-WORK"/>
      <sheetName val="집계표"/>
      <sheetName val="데리네이타현황"/>
      <sheetName val="날개벽수량표"/>
      <sheetName val="실행철강하도"/>
      <sheetName val="말뚝지지력산정"/>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자재대"/>
      <sheetName val="간지"/>
      <sheetName val="표지"/>
      <sheetName val="대로근거"/>
      <sheetName val="중로근거"/>
      <sheetName val="내역서 "/>
      <sheetName val="단가"/>
      <sheetName val="1.설계조건"/>
      <sheetName val="견적990322"/>
      <sheetName val="#REF"/>
      <sheetName val="대비표"/>
      <sheetName val="2.2 S-Curve"/>
      <sheetName val="RAB AR&amp;STR"/>
      <sheetName val="일위대가목차"/>
      <sheetName val="기둥(원형)"/>
      <sheetName val="철근단면적"/>
      <sheetName val="ABUT수량-A1"/>
      <sheetName val="danga"/>
      <sheetName val="ilch"/>
      <sheetName val="DATE"/>
      <sheetName val="교각1"/>
      <sheetName val="방음벽기초(H=4m)"/>
      <sheetName val="입찰안"/>
      <sheetName val="guard(mac)"/>
      <sheetName val="SLAB&quot;1&quot;"/>
      <sheetName val="가도공"/>
      <sheetName val="원형맨홀수량"/>
      <sheetName val="DATA"/>
      <sheetName val="하도금액분계"/>
      <sheetName val="산출근거"/>
      <sheetName val="단면가정"/>
      <sheetName val="합계금액"/>
      <sheetName val="9GNG운반"/>
      <sheetName val="일위대가표"/>
      <sheetName val="대비"/>
      <sheetName val="WVAL"/>
      <sheetName val="8.PILE  (돌출)"/>
      <sheetName val="ITEM"/>
      <sheetName val="용산1(해보)"/>
      <sheetName val="터파기및재료"/>
      <sheetName val="hvac(제어동)"/>
      <sheetName val="토목"/>
      <sheetName val="70%"/>
      <sheetName val="대전21토목내역서"/>
      <sheetName val="COPING"/>
      <sheetName val="input"/>
      <sheetName val="1"/>
      <sheetName val="데이타"/>
      <sheetName val="Front"/>
      <sheetName val="wall"/>
      <sheetName val="송라터널총괄"/>
      <sheetName val="INPUT(덕도방향-시점)"/>
      <sheetName val="1,2,3,4,5단위수량"/>
      <sheetName val="총괄표"/>
      <sheetName val="Macro(전선)"/>
      <sheetName val="hvac내역서(제어동)"/>
      <sheetName val="참조"/>
      <sheetName val="분석"/>
      <sheetName val="내역서_"/>
      <sheetName val="CODE"/>
      <sheetName val="몰탈재료산출"/>
      <sheetName val="일위대가(가설)"/>
      <sheetName val="노임단가"/>
      <sheetName val="코드표"/>
      <sheetName val="Macro1"/>
      <sheetName val="노임이"/>
      <sheetName val="내역서"/>
      <sheetName val="전기"/>
      <sheetName val="주차구획선수량"/>
      <sheetName val="단위수량"/>
      <sheetName val="자료"/>
      <sheetName val="식생블럭단위수량"/>
      <sheetName val="자재단가"/>
      <sheetName val="총집계"/>
      <sheetName val="수입"/>
      <sheetName val="Chiet tinh dz35"/>
      <sheetName val="가압장(토목)"/>
      <sheetName val="RFP002"/>
      <sheetName val="01"/>
      <sheetName val="Rooms"/>
      <sheetName val="영동(D)"/>
      <sheetName val="TABLE DB"/>
      <sheetName val="쌍용 data base"/>
      <sheetName val="2호맨홀공제수량"/>
      <sheetName val="업무분장"/>
      <sheetName val="수량산출"/>
      <sheetName val="시설물기초"/>
      <sheetName val="단가산출서1"/>
      <sheetName val="식재총괄"/>
      <sheetName val="을"/>
      <sheetName val="전체"/>
      <sheetName val="보온자재단가표"/>
      <sheetName val="좌측"/>
      <sheetName val="플랜트 설치"/>
      <sheetName val="구조물철거타공정이월"/>
      <sheetName val="갑지(추정)"/>
      <sheetName val="물가자료"/>
      <sheetName val="20관리비율"/>
      <sheetName val="전력구구조물산근"/>
      <sheetName val="차액보증"/>
      <sheetName val="99노임기준"/>
      <sheetName val="Sheet2"/>
      <sheetName val="뚝토공"/>
      <sheetName val="단면 (2)"/>
      <sheetName val="설계명세"/>
      <sheetName val="FitOutConfCentre"/>
      <sheetName val="CTG"/>
      <sheetName val="6PILE__(돌출)"/>
      <sheetName val="1_설계조건"/>
      <sheetName val="Notes"/>
      <sheetName val="GVL"/>
      <sheetName val="code HTT Thap"/>
      <sheetName val="chitimc"/>
      <sheetName val="dongia (2)"/>
      <sheetName val="giathanh1"/>
      <sheetName val="t-h HA THE"/>
      <sheetName val="lam-moi"/>
      <sheetName val="THPDMoi  (2)"/>
      <sheetName val="gtrinh"/>
      <sheetName val="phuluc1"/>
      <sheetName val="DONGIA"/>
      <sheetName val="thao-go"/>
      <sheetName val="DON GIA"/>
      <sheetName val="TONGKE-HT"/>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6MONTHS"/>
      <sheetName val="4-Lane bridge"/>
      <sheetName val="Z"/>
      <sheetName val="실행"/>
      <sheetName val="escon"/>
      <sheetName val="GIAVLIEU"/>
      <sheetName val="SAP"/>
      <sheetName val="Sheet3"/>
      <sheetName val="Sheet4"/>
      <sheetName val="Mall"/>
      <sheetName val="갑지"/>
      <sheetName val="노임"/>
      <sheetName val="COMPARISON TABLE"/>
      <sheetName val="crude.SLAB RE-bar"/>
      <sheetName val="CRUDE RE-bar"/>
      <sheetName val="부대공Ⅱ"/>
      <sheetName val="BID"/>
      <sheetName val="물량표S"/>
      <sheetName val="PAINT"/>
      <sheetName val="SUMMARY"/>
      <sheetName val="물량표"/>
      <sheetName val="예산대비"/>
      <sheetName val="지장물C"/>
      <sheetName val="법면"/>
      <sheetName val="부대공"/>
      <sheetName val="구조물공"/>
      <sheetName val="중기일위대가"/>
      <sheetName val="포장공"/>
      <sheetName val="토공"/>
      <sheetName val="배수공1"/>
      <sheetName val="공통가설"/>
      <sheetName val="전기일위대가"/>
      <sheetName val="원형1호맨홀토공수량"/>
      <sheetName val="본체"/>
      <sheetName val="TYPE-A"/>
      <sheetName val="1.설계기준"/>
      <sheetName val="설계내역서"/>
      <sheetName val="기기리스트"/>
      <sheetName val="sw1"/>
      <sheetName val="W3단면"/>
      <sheetName val="설직재-1"/>
      <sheetName val="철근량"/>
      <sheetName val="설계조건"/>
      <sheetName val="우수공"/>
      <sheetName val="관리,공감"/>
      <sheetName val="업체별기성내역"/>
      <sheetName val="물량표(신)"/>
      <sheetName val="안산기계장치"/>
      <sheetName val="가로등내역서"/>
      <sheetName val="내력서"/>
      <sheetName val="배수통관(좌)"/>
      <sheetName val="토목품셈"/>
      <sheetName val="음료실행"/>
      <sheetName val="98수문일위"/>
      <sheetName val="안정계산"/>
      <sheetName val="단면검토"/>
      <sheetName val="신규 수주분(사용자 정의)"/>
      <sheetName val="DATA2000"/>
      <sheetName val="역T형"/>
      <sheetName val="하수급견적대비"/>
      <sheetName val="일반부표"/>
      <sheetName val="N賃率-職"/>
      <sheetName val="제직재"/>
      <sheetName val="제-노임"/>
      <sheetName val="설계예산"/>
      <sheetName val="교각계산"/>
      <sheetName val="손익분석"/>
      <sheetName val="연령현황"/>
      <sheetName val="일위대가(건축)"/>
      <sheetName val="설명서 "/>
      <sheetName val="세목전체"/>
      <sheetName val="찍기"/>
      <sheetName val="정부노임단가"/>
      <sheetName val="가중치"/>
      <sheetName val="견적조건"/>
      <sheetName val="개략"/>
      <sheetName val="WORK"/>
      <sheetName val="1.2.1 마루높이결정"/>
      <sheetName val="슬래브"/>
      <sheetName val="개산공사비"/>
      <sheetName val="3.하중산정4.지지력"/>
      <sheetName val="표지 (2)"/>
      <sheetName val="3BL공동구 수량"/>
      <sheetName val="일위대가(계측기설치)"/>
      <sheetName val="토적계산서"/>
      <sheetName val="2.입력sheet"/>
      <sheetName val="마산방향철근집계"/>
      <sheetName val="진주방향"/>
      <sheetName val="마산방향"/>
      <sheetName val="DATA 입력란"/>
      <sheetName val="CPM챠트"/>
      <sheetName val="한강운반비"/>
      <sheetName val="H-pile(298x299)"/>
      <sheetName val="H-pile(250x250)"/>
      <sheetName val="내역"/>
      <sheetName val="총괄내역서"/>
      <sheetName val="1.우편집중내역서"/>
      <sheetName val="신우"/>
      <sheetName val="Pier 3"/>
      <sheetName val="기계경비(시간당)"/>
      <sheetName val="램머"/>
      <sheetName val="2.가정단면"/>
      <sheetName val="원가계산서"/>
      <sheetName val="조경"/>
      <sheetName val="SILICATE"/>
      <sheetName val="TB-내역서"/>
      <sheetName val="UEC영화관본공사내역"/>
      <sheetName val="대운산출"/>
      <sheetName val="정렬"/>
      <sheetName val="금융비용"/>
      <sheetName val="기안"/>
      <sheetName val="토공총괄집계"/>
      <sheetName val="2000년1차"/>
      <sheetName val="건축공사"/>
      <sheetName val="교대(A1)"/>
      <sheetName val="지주목시비량산출서"/>
      <sheetName val="일반공사"/>
      <sheetName val="원하도급내역서(당초)"/>
      <sheetName val="견적서"/>
      <sheetName val="배수공"/>
      <sheetName val="조작대(1연)"/>
      <sheetName val="내역표지"/>
      <sheetName val="&lt;목록&gt;"/>
      <sheetName val="직공비"/>
      <sheetName val="유림골조"/>
      <sheetName val="증감내역서"/>
      <sheetName val="7.PILE  (돌출)"/>
      <sheetName val="plan&amp;section of foundation"/>
      <sheetName val="pile bearing capa &amp; arrenge"/>
      <sheetName val="design load"/>
      <sheetName val="working load at the btm ft."/>
      <sheetName val="stability check"/>
      <sheetName val="design criteria"/>
      <sheetName val="산근(PE,300)"/>
      <sheetName val="특2호부관하천산근"/>
      <sheetName val="특2호하천산근"/>
      <sheetName val="D&amp;W def."/>
      <sheetName val="변화치수"/>
      <sheetName val="대포2교접속"/>
      <sheetName val="천방교접속"/>
      <sheetName val="2000전체분"/>
      <sheetName val="약품공급2"/>
      <sheetName val="실행대비"/>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산근"/>
      <sheetName val="1단계"/>
      <sheetName val="테이블"/>
      <sheetName val="토목주소"/>
      <sheetName val="건축"/>
      <sheetName val="8.석축단위(H=1.5M)"/>
      <sheetName val="원가계산"/>
      <sheetName val="공구"/>
      <sheetName val="장비집계"/>
      <sheetName val="자재집계표"/>
      <sheetName val="용수량(생활용수)"/>
      <sheetName val="신표지1"/>
      <sheetName val="구천"/>
      <sheetName val="경산"/>
      <sheetName val="평가데이터"/>
      <sheetName val="청천내"/>
      <sheetName val="일위"/>
      <sheetName val="기계경비"/>
      <sheetName val="산출금액내역"/>
      <sheetName val="도급예산내역서봉투"/>
      <sheetName val="공사원가계산서"/>
      <sheetName val="설계산출표지"/>
      <sheetName val="도급예산내역서총괄표"/>
      <sheetName val="을부담운반비"/>
      <sheetName val="운반비산출"/>
      <sheetName val="현장예산"/>
      <sheetName val="예총"/>
      <sheetName val="요율"/>
      <sheetName val="준검 내역서"/>
      <sheetName val="명세서"/>
      <sheetName val="총괄"/>
      <sheetName val="조경내역서"/>
      <sheetName val="3BL공동구_수량"/>
      <sheetName val="안정검토"/>
      <sheetName val="단면설계"/>
      <sheetName val="Total"/>
      <sheetName val="공사기본내용입력"/>
      <sheetName val="동원인원"/>
      <sheetName val="설계예산서"/>
      <sheetName val="2공구하도급내역서"/>
      <sheetName val="3.공통공사대비"/>
      <sheetName val="TOTAL_BOQ"/>
      <sheetName val="범례표"/>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Sheet5"/>
      <sheetName val="견적"/>
      <sheetName val="조명율표"/>
      <sheetName val="수량3"/>
      <sheetName val="이토변실(A3-LINE)"/>
      <sheetName val="골재산출"/>
      <sheetName val="바닥판"/>
      <sheetName val="입력DATA"/>
      <sheetName val="흥양2교토공집계표"/>
      <sheetName val="264"/>
      <sheetName val="CTEMCOST"/>
      <sheetName val="Coax Designer"/>
      <sheetName val="물류최종8월7"/>
      <sheetName val="tong du toan"/>
      <sheetName val="DAF-2"/>
      <sheetName val="TOSHIBA-Structure"/>
      <sheetName val="Civil. Sub-Station 1"/>
      <sheetName val="침하계"/>
      <sheetName val="소비자가"/>
      <sheetName val="기초단가"/>
      <sheetName val="중기손료"/>
      <sheetName val="건축내역"/>
      <sheetName val="설계명세서"/>
      <sheetName val="#3_일위대가목록"/>
      <sheetName val="차수공개요"/>
      <sheetName val="공사비산출내역"/>
      <sheetName val="당초"/>
      <sheetName val="PIPING"/>
      <sheetName val="#2_일위대가목록"/>
      <sheetName val="중기"/>
      <sheetName val="DB"/>
      <sheetName val="PAD TR보호대기초"/>
      <sheetName val="가로등기초"/>
      <sheetName val="덕전리"/>
      <sheetName val="전력"/>
      <sheetName val="주경기-오배수"/>
      <sheetName val="식재일위대가"/>
      <sheetName val="설계변경원가계산총괄표"/>
      <sheetName val="품셈TABLE"/>
      <sheetName val="식재인부"/>
      <sheetName val="소방현물"/>
      <sheetName val="옥룡잡비"/>
      <sheetName val="인명부"/>
      <sheetName val="내역및총괄"/>
      <sheetName val="M1"/>
      <sheetName val="(3.품질관리 시험 총괄표)"/>
      <sheetName val="지급자재"/>
      <sheetName val="공사비예산서(토목분)"/>
      <sheetName val="토량1-1"/>
      <sheetName val="산출내역서집계표"/>
      <sheetName val="프랜트면허"/>
      <sheetName val="별표 "/>
      <sheetName val="단가조사-2"/>
      <sheetName val="VE절감"/>
      <sheetName val="토공(우물통,기타) "/>
      <sheetName val="수량집계표"/>
      <sheetName val="수량BOQ"/>
      <sheetName val="거래처등록"/>
      <sheetName val="도장수량(하1)"/>
      <sheetName val="주형"/>
      <sheetName val="TEL"/>
      <sheetName val="SORCE1"/>
      <sheetName val="MAIN GATE HOUSE"/>
      <sheetName val="PKKK"/>
      <sheetName val="Kính"/>
      <sheetName val="BOQ"/>
      <sheetName val="Bảng Phân Tích Chi Phí"/>
      <sheetName val="FAB별"/>
      <sheetName val="Thuc thanh"/>
      <sheetName val="6PILE__(돌출)1"/>
      <sheetName val="내역서_1"/>
      <sheetName val="1_설계조건1"/>
      <sheetName val="2_2_S-Curve"/>
      <sheetName val="COMPARISON_TABLE"/>
      <sheetName val="crude_SLAB_RE-bar"/>
      <sheetName val="CRUDE_RE-bar"/>
      <sheetName val="8_PILE__(돌출)"/>
      <sheetName val="1_설계기준"/>
      <sheetName val="신규_수주분(사용자_정의)"/>
      <sheetName val="단면_(2)"/>
      <sheetName val="플랜트_설치"/>
      <sheetName val="설명서_"/>
      <sheetName val="1_2_1_마루높이결정"/>
      <sheetName val="3_하중산정4_지지력"/>
      <sheetName val="표지_(2)"/>
      <sheetName val="3BL공동구_수량1"/>
      <sheetName val="2_입력sheet"/>
      <sheetName val="DATA_입력란"/>
      <sheetName val="1_우편집중내역서"/>
      <sheetName val="Pier_3"/>
      <sheetName val="2_가정단면"/>
      <sheetName val="7_PILE__(돌출)"/>
      <sheetName val="plan&amp;section_of_foundation"/>
      <sheetName val="pile_bearing_capa_&amp;_arrenge"/>
      <sheetName val="design_load"/>
      <sheetName val="working_load_at_the_btm_ft_"/>
      <sheetName val="stability_check"/>
      <sheetName val="design_criteria"/>
      <sheetName val="돌담교_상부수량1"/>
      <sheetName val="8_석축단위(H=1_5M)"/>
      <sheetName val="준검_내역서"/>
      <sheetName val="3_공통공사대비"/>
      <sheetName val="방배동내역_(총괄)"/>
      <sheetName val="PAD_TR보호대기초"/>
      <sheetName val="(3_품질관리_시험_총괄표)"/>
      <sheetName val="DI-ESTI"/>
      <sheetName val="일위대가표(유단가)"/>
      <sheetName val="유림총괄"/>
      <sheetName val="견적대비"/>
      <sheetName val="단가조사서"/>
      <sheetName val="목차"/>
      <sheetName val="절취및터파기"/>
      <sheetName val="통영LNG입찰현황"/>
      <sheetName val="CON포장수량"/>
      <sheetName val="CONUNIT"/>
      <sheetName val="자재목록"/>
      <sheetName val="입력"/>
      <sheetName val="BOILING검토"/>
      <sheetName val="입찰보고"/>
      <sheetName val="COL"/>
      <sheetName val="간지9)"/>
      <sheetName val="WEON"/>
      <sheetName val="차선도색현황"/>
      <sheetName val="지구단위계획"/>
      <sheetName val="세부내역"/>
      <sheetName val="Quantity"/>
      <sheetName val="Gia VL,NC,M"/>
      <sheetName val="Phan chung"/>
      <sheetName val="Names"/>
      <sheetName val="Tom tat gia du thau"/>
      <sheetName val="1_MV"/>
      <sheetName val="Tien do TV"/>
      <sheetName val="Ts"/>
      <sheetName val="QD957"/>
      <sheetName val="Config"/>
      <sheetName val="CP Du phong"/>
      <sheetName val="THCP Lap dat"/>
      <sheetName val="THCP xay dung"/>
      <sheetName val="Tong hop kinh phi"/>
      <sheetName val="MTP"/>
      <sheetName val="BG"/>
      <sheetName val="품셈총괄표"/>
      <sheetName val="FOOTING단면력"/>
      <sheetName val="APT"/>
      <sheetName val="실행내역서 "/>
      <sheetName val="수리결과"/>
      <sheetName val="Rebar"/>
      <sheetName val="Bảng mã VT"/>
      <sheetName val="우수"/>
      <sheetName val="Bìa"/>
      <sheetName val="Bảng KLHT"/>
      <sheetName val="RC WORK"/>
      <sheetName val=" 냉각수펌프"/>
      <sheetName val="참조M"/>
      <sheetName val="BOX전기내역"/>
      <sheetName val="소운반"/>
      <sheetName val="1062-X방향 "/>
      <sheetName val="관경별우수관집계"/>
      <sheetName val="현장일반사항"/>
      <sheetName val="1TL종점(1)"/>
      <sheetName val="도로경계블럭연장조서"/>
      <sheetName val="단가(1)"/>
      <sheetName val="Sheet1 (2)"/>
      <sheetName val="은행"/>
      <sheetName val="예산작성기준(전기)"/>
      <sheetName val="BOX(1.5X1.5)"/>
      <sheetName val="U-TYPE(1)"/>
      <sheetName val="전선 및 전선관"/>
      <sheetName val="토공총괄표"/>
      <sheetName val="공량산출서"/>
      <sheetName val="물가시세표"/>
      <sheetName val="표  지"/>
      <sheetName val="시선유도표지집계표"/>
      <sheetName val="2000용수잠관-수량집계"/>
      <sheetName val="수정내역서"/>
      <sheetName val="PD-5(직선)"/>
      <sheetName val="맨홀수량"/>
      <sheetName val="웅진교-S2"/>
      <sheetName val="방음벽기초"/>
      <sheetName val="단가조사"/>
      <sheetName val="날개벽(시점좌측)"/>
      <sheetName val="설계기준"/>
      <sheetName val="갑지1"/>
      <sheetName val="공사내역"/>
      <sheetName val="※참고자료※"/>
      <sheetName val="기계시공"/>
      <sheetName val="우수관"/>
      <sheetName val="SLIDES"/>
      <sheetName val="토사(PE)"/>
      <sheetName val="단가(반정1교-원주)"/>
      <sheetName val="Sheet10"/>
      <sheetName val="부하계산서"/>
      <sheetName val="인천제철"/>
      <sheetName val="옹벽"/>
      <sheetName val="대림경상68억"/>
      <sheetName val="노무비계"/>
      <sheetName val="포장복구집계"/>
      <sheetName val="sheeet2"/>
      <sheetName val="단면 _2_"/>
      <sheetName val="기계경비일람"/>
      <sheetName val="별총"/>
      <sheetName val="BID9697"/>
      <sheetName val="관경"/>
      <sheetName val="토목내역"/>
      <sheetName val="시행후면적"/>
      <sheetName val="시가지우회도로공내역서"/>
      <sheetName val="o현장경비"/>
      <sheetName val="A-4"/>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개요"/>
      <sheetName val="-몰탈콘크리트"/>
      <sheetName val="지급자재조서"/>
      <sheetName val="Baby일위대가"/>
      <sheetName val="주식"/>
      <sheetName val="기자재비"/>
      <sheetName val="spiral"/>
      <sheetName val="6호기"/>
      <sheetName val="집계표(육상)"/>
      <sheetName val="조건표"/>
      <sheetName val="일위대가1"/>
      <sheetName val="Sheet15"/>
      <sheetName val="하중"/>
      <sheetName val="XL4Poppy"/>
      <sheetName val="소업1교"/>
      <sheetName val="ACUNIT"/>
      <sheetName val="현황산출서"/>
      <sheetName val="상승요인분석"/>
      <sheetName val="2011.(4)"/>
      <sheetName val="보차도경계석"/>
      <sheetName val="DIAPHRAGM"/>
      <sheetName val="원형측구(B-type)"/>
      <sheetName val="상수도공-간지"/>
      <sheetName val="기초일위"/>
      <sheetName val="수목단가"/>
      <sheetName val="시설수량표"/>
      <sheetName val="시설일위"/>
      <sheetName val="식재수량표"/>
      <sheetName val="식재일위"/>
      <sheetName val="11.자재단가"/>
      <sheetName val="Dike for 49T03 &amp; 49T04"/>
      <sheetName val="Dike for 49T02, 05~07, 19 (1)"/>
      <sheetName val="변경후-SHEET"/>
      <sheetName val="상시"/>
      <sheetName val="woo(mac)"/>
      <sheetName val="수량집계"/>
      <sheetName val="날개벽"/>
      <sheetName val="2002년12월"/>
      <sheetName val="품의"/>
      <sheetName val="재집"/>
      <sheetName val="직재"/>
      <sheetName val="주요자재집계표"/>
      <sheetName val="통합"/>
      <sheetName val="맨홀평균높이"/>
      <sheetName val="결과조달"/>
      <sheetName val="포장물량집계"/>
      <sheetName val="바닥판(1)"/>
      <sheetName val="type-F"/>
      <sheetName val="터널구조물산근"/>
      <sheetName val="내역서(전기)"/>
      <sheetName val="계단"/>
      <sheetName val="MOTOR"/>
      <sheetName val="재료"/>
      <sheetName val="기초공"/>
      <sheetName val="설계기준 및 하중계산"/>
      <sheetName val="종배수관(신)"/>
      <sheetName val="적용단위길이"/>
      <sheetName val="자료입력"/>
      <sheetName val="종배수관면벽신"/>
      <sheetName val="배수내역"/>
      <sheetName val="공내역"/>
      <sheetName val="공종별수량집계"/>
      <sheetName val="역T형(H=6.0) (2)"/>
      <sheetName val="중기집계"/>
      <sheetName val="산근목록"/>
      <sheetName val="슬래브(유곡)"/>
      <sheetName val="0226"/>
      <sheetName val="1. 설계조건 2.단면가정 3. 하중계산"/>
      <sheetName val="기계내역"/>
      <sheetName val="포장직선구간"/>
      <sheetName val="중기사용료산출근거"/>
      <sheetName val="단가 및 재료비"/>
      <sheetName val="원가입력"/>
      <sheetName val="입력시트"/>
      <sheetName val="공사현황"/>
      <sheetName val="수량산출근거"/>
      <sheetName val="각사별공사비분개 "/>
      <sheetName val="단가일람"/>
      <sheetName val="단위량당중기"/>
      <sheetName val="P3"/>
      <sheetName val="수로단위수량"/>
      <sheetName val="기둥"/>
      <sheetName val="저판(버림100)"/>
      <sheetName val="계화배수"/>
      <sheetName val="전차선로 물량표"/>
      <sheetName val="6PILE__(돌출)2"/>
      <sheetName val="내역서_2"/>
      <sheetName val="1_설계조건2"/>
      <sheetName val="돌담교_상부수량2"/>
      <sheetName val="8_석축단위(H=1_5M)1"/>
      <sheetName val="3BL공동구_수량2"/>
      <sheetName val="준검_내역서1"/>
      <sheetName val="3_공통공사대비1"/>
      <sheetName val="방배동내역_(총괄)1"/>
      <sheetName val="설명서_1"/>
      <sheetName val="플랜트_설치1"/>
      <sheetName val="8_PILE__(돌출)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별표_"/>
      <sheetName val="토공(우물통,기타)_"/>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배수내역 (2)"/>
      <sheetName val="MTC"/>
      <sheetName val="Bao cao hao hut VT-TR"/>
      <sheetName val="125x125"/>
      <sheetName val="Earthwork"/>
      <sheetName val="CFS3"/>
      <sheetName val="SITE-E"/>
      <sheetName val="Items"/>
      <sheetName val="Detail"/>
      <sheetName val="¥ "/>
      <sheetName val="KLall"/>
      <sheetName val="DTTC CHI TIET"/>
      <sheetName val="tifico"/>
      <sheetName val="dnc4"/>
      <sheetName val="Du toan"/>
      <sheetName val="MTO REV.2(ARMOR)"/>
      <sheetName val="SP10"/>
      <sheetName val="당진1,2호기전선관설치및접지4차공사내역서-을지"/>
      <sheetName val="실행(ALT1)"/>
      <sheetName val="철거산출근거"/>
      <sheetName val="금액"/>
      <sheetName val="조직"/>
      <sheetName val="TEN CONG TRINH"/>
      <sheetName val="GAEYO"/>
      <sheetName val="Sheet6"/>
      <sheetName val="북방3터널"/>
      <sheetName val="예산내역서"/>
      <sheetName val="석축"/>
      <sheetName val="단가산출"/>
      <sheetName val="2공구산출내역"/>
      <sheetName val="(A)내역서"/>
      <sheetName val="D+W"/>
      <sheetName val="database"/>
      <sheetName val="INFOR-ST"/>
      <sheetName val="빙장비사양"/>
      <sheetName val="12호기내역서(건축분)"/>
      <sheetName val="환경기계공정표 (3)"/>
      <sheetName val="시설물단가표"/>
      <sheetName val="노무비단가표"/>
      <sheetName val="기초자료입력"/>
      <sheetName val="파형강관집계"/>
      <sheetName val="공사개요"/>
      <sheetName val="설비"/>
      <sheetName val="품셈"/>
      <sheetName val="인부임"/>
      <sheetName val="원가+내역"/>
      <sheetName val="배관배선 단가조사"/>
      <sheetName val="일위대가집계"/>
      <sheetName val="대치판정"/>
      <sheetName val="선정요령"/>
      <sheetName val="입력란"/>
      <sheetName val="97노임단가"/>
      <sheetName val="본선차로수량집계표"/>
      <sheetName val="SANBAISU"/>
      <sheetName val="2002하반기노임기준"/>
      <sheetName val="9.정착구 보강"/>
      <sheetName val="단가 (2)"/>
      <sheetName val="심사공종"/>
      <sheetName val="절대삭제금지"/>
      <sheetName val="96보완계획7.12"/>
      <sheetName val="중기사용료"/>
      <sheetName val="시운전연료"/>
      <sheetName val="b_balju"/>
      <sheetName val="수량증감표"/>
      <sheetName val="터파기운반비산출"/>
      <sheetName val="산적토운반비산출"/>
      <sheetName val="적용단가"/>
      <sheetName val="비교1"/>
      <sheetName val="구의33고"/>
      <sheetName val="연장및면적(좌측)"/>
      <sheetName val="구조물터파기수량집계"/>
      <sheetName val="배수공 시멘트 및 골재량 산출"/>
      <sheetName val="공량(1월22일)"/>
      <sheetName val="측구터파기공수량집계"/>
      <sheetName val="빗물받이(910-510-410)"/>
      <sheetName val="우수맨홀공제단위수량"/>
      <sheetName val="일반수량"/>
      <sheetName val="총집계표"/>
      <sheetName val="slurrywall설계가"/>
      <sheetName val="1차 내역서"/>
      <sheetName val="화설내"/>
      <sheetName val="기초코드"/>
      <sheetName val="본사공가현황"/>
      <sheetName val="토목검측서"/>
      <sheetName val="초기화면"/>
      <sheetName val="관급자재"/>
      <sheetName val="9811"/>
      <sheetName val="위치조서"/>
      <sheetName val="수산(당)"/>
      <sheetName val="을지"/>
      <sheetName val="SG"/>
      <sheetName val="신호등일위대가"/>
      <sheetName val="흄관기초"/>
      <sheetName val="내역서단가산출용"/>
      <sheetName val="하조서"/>
      <sheetName val="현장경상비"/>
      <sheetName val="15"/>
      <sheetName val="준공평가"/>
      <sheetName val="98NS-N"/>
      <sheetName val="200"/>
      <sheetName val="몰탈"/>
      <sheetName val="집수정(600-700)"/>
      <sheetName val="설계예시"/>
      <sheetName val="부대내역"/>
      <sheetName val="내역서01"/>
      <sheetName val="1.수인터널"/>
      <sheetName val="오수주요자재"/>
      <sheetName val="조건"/>
      <sheetName val="T13(P68~72,78)"/>
      <sheetName val="할증"/>
      <sheetName val="실행내역서"/>
      <sheetName val="확약서"/>
      <sheetName val="물가대비표"/>
      <sheetName val="Sheet2 (2)"/>
      <sheetName val="변경비교-을"/>
      <sheetName val="건축내역서 (경제상무실)"/>
      <sheetName val="마산월령동골조물량변경"/>
      <sheetName val="VXXXXXX"/>
      <sheetName val="BSD (2)"/>
      <sheetName val="파일의이용"/>
      <sheetName val="MAT"/>
      <sheetName val="연도별cash"/>
      <sheetName val="이름정의"/>
      <sheetName val="교대철근집계"/>
      <sheetName val="설계"/>
      <sheetName val="내역서1999.8최종"/>
      <sheetName val="우각부보강"/>
      <sheetName val="계양가시설"/>
      <sheetName val="배수철근"/>
      <sheetName val="일위단위"/>
      <sheetName val="고유코드_설계"/>
      <sheetName val="PROJECT BRIEF(EX.NEW)"/>
      <sheetName val="Site Expenses"/>
      <sheetName val="실행견적"/>
      <sheetName val="추가예산"/>
      <sheetName val="단중표"/>
      <sheetName val="현장관리비참조"/>
      <sheetName val="직노"/>
      <sheetName val="다곡2교"/>
      <sheetName val="s"/>
      <sheetName val="용역비내역-진짜"/>
      <sheetName val="1000 DB구축 부표"/>
      <sheetName val="환율CHANGE"/>
      <sheetName val="실행내역"/>
      <sheetName val="EACT10"/>
      <sheetName val="현금흐름"/>
      <sheetName val="상 부"/>
      <sheetName val="9-1차이내역"/>
      <sheetName val="내역갑지"/>
      <sheetName val="Currency Rate"/>
      <sheetName val="Cash Flow bulanan"/>
      <sheetName val="SUMDO"/>
      <sheetName val="ENDDO"/>
      <sheetName val="PLDB"/>
      <sheetName val="AAA"/>
      <sheetName val="M-HOUR"/>
      <sheetName val="공기"/>
      <sheetName val="Y_WORK"/>
      <sheetName val="252K444"/>
      <sheetName val="Isolasi Luar Dalam"/>
      <sheetName val="Isolasi Luar"/>
      <sheetName val="kpxlc"/>
      <sheetName val="kpxld"/>
      <sheetName val="VTu"/>
      <sheetName val="D_MUC"/>
      <sheetName val="Unit price"/>
      <sheetName val="p"/>
      <sheetName val="Define finishing"/>
      <sheetName val="SEX"/>
      <sheetName val="BIDDING-SUM"/>
      <sheetName val="PTĐG"/>
      <sheetName val="RATE"/>
      <sheetName val="MA"/>
      <sheetName val="Tiến độ  Rev1 (phói hợp)"/>
      <sheetName val="Level 2"/>
      <sheetName val="VT190111"/>
      <sheetName val="TH-XL"/>
      <sheetName val="PNT-QUOT-#3"/>
      <sheetName val="Keothep"/>
      <sheetName val="Re-bar"/>
      <sheetName val="HS"/>
      <sheetName val="Cst Pkg-Eden"/>
      <sheetName val="Chi tiết cấu tạo giá (2)"/>
      <sheetName val="SUMMARY-HT Thô"/>
      <sheetName val="02.PHAT SINH TANG"/>
      <sheetName val="DT"/>
      <sheetName val="TONG HOP XIN GIA"/>
      <sheetName val="Bảng_mã_VT"/>
      <sheetName val="tong_du_toan"/>
      <sheetName val="Cover"/>
      <sheetName val="Sheet"/>
      <sheetName val="DANHMUC"/>
      <sheetName val="電気設備表"/>
      <sheetName val="1.R18 BF"/>
      <sheetName val="A"/>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SVC LD"/>
      <sheetName val="Ten_NVKD"/>
      <sheetName val="Setting"/>
      <sheetName val="BechLab"/>
      <sheetName val="Rates"/>
      <sheetName val="HE SO DIEU CHINH"/>
      <sheetName val="daf-3(OK)"/>
      <sheetName val="daf-7(OK)"/>
      <sheetName val="Cash Flow"/>
      <sheetName val="Yield"/>
      <sheetName val="運転条件一覧"/>
      <sheetName val="집계"/>
      <sheetName val="수량산출서 갑지"/>
      <sheetName val="수목표준대가"/>
      <sheetName val="코드"/>
      <sheetName val="1호맨홀토공"/>
      <sheetName val="현장관리비"/>
      <sheetName val="Model"/>
      <sheetName val="CONSTRUCTION COMPONENT"/>
      <sheetName val="견적대비 견적서"/>
      <sheetName val="Costmaster"/>
      <sheetName val="VCV-BE-TONG"/>
      <sheetName val="6PILE__(돌출)3"/>
      <sheetName val="내역서_3"/>
      <sheetName val="1_설계조건3"/>
      <sheetName val="2_2_S-Curve2"/>
      <sheetName val="RAB_AR&amp;STR1"/>
      <sheetName val="8_PILE__(돌출)2"/>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CHITIET_VL-NC-TT_-1p"/>
      <sheetName val="TONG_HOP_VL-NC_TT"/>
      <sheetName val="TH_XL"/>
      <sheetName val="CHITIET_VL-NC-TT-3p"/>
      <sheetName val="KPVC-BD_"/>
      <sheetName val="CHITIET_VL-NC"/>
      <sheetName val="B3A_-_TOWER_A"/>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별표_1"/>
      <sheetName val="토공(우물통,기타)_1"/>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_냉각수펌프"/>
      <sheetName val="1062-X방향_"/>
      <sheetName val="Sheet1_(2)"/>
      <sheetName val="BOX(1_5X1_5)"/>
      <sheetName val="전선_및_전선관"/>
      <sheetName val="표__지"/>
      <sheetName val="단면__2_"/>
      <sheetName val="ENE-CAL_1"/>
      <sheetName val="ITB_COST"/>
      <sheetName val="2011_(4)"/>
      <sheetName val="11_자재단가"/>
      <sheetName val="Dike_for_49T03_&amp;_49T04"/>
      <sheetName val="Dike_for_49T02,_05~07,_19_(1)"/>
      <sheetName val="설계기준_및_하중계산"/>
      <sheetName val="역T형(H=6_0)_(2)"/>
      <sheetName val="1__설계조건_2_단면가정_3__하중계산"/>
      <sheetName val="단가_및_재료비"/>
      <sheetName val="각사별공사비분개_"/>
      <sheetName val="전차선로_물량표"/>
      <sheetName val="배수내역_(2)"/>
      <sheetName val="Bao_cao_hao_hut_VT-TR"/>
      <sheetName val="¥_"/>
      <sheetName val="DTTC_CHI_TIET"/>
      <sheetName val="Du_toan"/>
      <sheetName val="MTO_REV_2(ARMOR)"/>
      <sheetName val="TEN_CONG_TRINH"/>
      <sheetName val="환경기계공정표_(3)"/>
      <sheetName val="배관배선_단가조사"/>
      <sheetName val="9_정착구_보강"/>
      <sheetName val="단가_(2)"/>
      <sheetName val="96보완계획7_12"/>
      <sheetName val="배수공_시멘트_및_골재량_산출"/>
      <sheetName val="1차_내역서"/>
      <sheetName val="1_수인터널"/>
      <sheetName val="Sheet2_(2)"/>
      <sheetName val="건축내역서_(경제상무실)"/>
      <sheetName val="BSD_(2)"/>
      <sheetName val="내역서1999_8최종"/>
      <sheetName val="PROJECT_BRIEF(EX_NEW)"/>
      <sheetName val="Site_Expenses"/>
      <sheetName val="1000_DB구축_부표"/>
      <sheetName val="상_부"/>
      <sheetName val="Cash_Flow_bulanan"/>
      <sheetName val="Currency_Rate"/>
      <sheetName val="8521"/>
      <sheetName val="Cover (x)"/>
      <sheetName val="SORT"/>
      <sheetName val="Cor Apt"/>
      <sheetName val="CPBTXM-THUONG"/>
      <sheetName val="M_DB"/>
      <sheetName val="TYPE"/>
      <sheetName val="costing_FE"/>
      <sheetName val="inter"/>
      <sheetName val="공종집계"/>
      <sheetName val="ASP"/>
      <sheetName val="부속동"/>
      <sheetName val="밸브설치"/>
      <sheetName val="2000년하반기"/>
      <sheetName val="계산서(곡선부)"/>
      <sheetName val="-치수표(곡선부)"/>
      <sheetName val="설정"/>
      <sheetName val="EQ"/>
      <sheetName val="국공유지및사유지"/>
      <sheetName val="00000"/>
      <sheetName val="평균터파기"/>
      <sheetName val="대정2공구"/>
      <sheetName val="추정공사비_산출내역1.xlsx"/>
      <sheetName val="맨홀수량산출"/>
      <sheetName val="접속 SLAB,BRACKET 설계"/>
      <sheetName val="3CHBDC"/>
      <sheetName val="사급자재"/>
      <sheetName val="CAT_5"/>
      <sheetName val="간접비내역-1"/>
      <sheetName val="내역(전체)"/>
      <sheetName val="가정급수관"/>
      <sheetName val="BOX-1515"/>
      <sheetName val="BOX-1510"/>
      <sheetName val="DESCRIPTION"/>
      <sheetName val="공정별 수량산출서"/>
      <sheetName val="일반시방서"/>
      <sheetName val="일위대가(조경)"/>
      <sheetName val="자재 및 폐기물견적(2008)"/>
      <sheetName val="Macro(차단기)"/>
      <sheetName val="터널조도"/>
      <sheetName val="분전함신설"/>
      <sheetName val="접지1종"/>
      <sheetName val="맨홀토공수량"/>
      <sheetName val="IMPEADENCE MAP 취수장"/>
      <sheetName val="화단 철거"/>
      <sheetName val="수지예산"/>
      <sheetName val="예정(3)"/>
      <sheetName val="전계가"/>
      <sheetName val="인건비"/>
      <sheetName val="공통부대비"/>
      <sheetName val="기본DATA"/>
      <sheetName val="점수계산1-2"/>
      <sheetName val="측구공"/>
      <sheetName val="Sheet16"/>
      <sheetName val="Sheet14"/>
      <sheetName val="부하"/>
      <sheetName val="Sheet13"/>
      <sheetName val="최적단면"/>
      <sheetName val="1호-아(오)0.4"/>
      <sheetName val="결재갑지"/>
      <sheetName val="입력값"/>
      <sheetName val="음봉방향"/>
      <sheetName val="cable data1"/>
      <sheetName val="약품설비"/>
      <sheetName val="COPING-1"/>
      <sheetName val="역T형교대-2수량"/>
      <sheetName val="중동공구"/>
      <sheetName val="옥내아파트(전기)"/>
      <sheetName val="기초(중마오수)"/>
      <sheetName val="CABLE SIZE-3"/>
      <sheetName val="재료비"/>
      <sheetName val="설계개요"/>
      <sheetName val="중기비"/>
      <sheetName val="주beam"/>
      <sheetName val="총수량집계표"/>
      <sheetName val="관로토공"/>
      <sheetName val="항목"/>
      <sheetName val="DNW"/>
      <sheetName val="예가표"/>
      <sheetName val="아스콘단위"/>
      <sheetName val="공사비증감"/>
      <sheetName val="Macro(전동기)"/>
      <sheetName val="세부내역서"/>
      <sheetName val="6공구(당초)"/>
      <sheetName val="건축집계"/>
      <sheetName val="일위대가_호표"/>
      <sheetName val="일위대가_호표 (계약)"/>
      <sheetName val="J直材4"/>
      <sheetName val="경비_원본"/>
      <sheetName val="산출내역서"/>
      <sheetName val="dtct cong"/>
      <sheetName val="Buy vs. Lease Car"/>
      <sheetName val="BQ"/>
      <sheetName val="DTCT"/>
      <sheetName val="2.1 受電設備棟"/>
      <sheetName val="2.2 受・防火水槽"/>
      <sheetName val="2.3 排水処理設備棟"/>
      <sheetName val="2.4 倉庫棟"/>
      <sheetName val="2.5 守衛棟"/>
      <sheetName val="wk prgs"/>
      <sheetName val="Berm"/>
      <sheetName val="포장재료집계표"/>
      <sheetName val="1-1"/>
      <sheetName val="Xunit (단위환산)"/>
      <sheetName val="고객사 관리 코드"/>
      <sheetName val="단"/>
      <sheetName val="연부97-1"/>
      <sheetName val="울산자동제어"/>
      <sheetName val="Xunit_(단위환산)"/>
      <sheetName val="고객사_관리_코드"/>
      <sheetName val="인상효1"/>
      <sheetName val="EP0618"/>
      <sheetName val="MU"/>
      <sheetName val="tra VL"/>
      <sheetName val="8.3해석단면 선정"/>
      <sheetName val="Ⅴ-2.공종별내역"/>
      <sheetName val="관보호공단위수량"/>
      <sheetName val="관경결정"/>
      <sheetName val="단가산출서"/>
      <sheetName val="Lookups"/>
      <sheetName val="Cấu tạo giá"/>
      <sheetName val="공문"/>
      <sheetName val="Add cost08"/>
      <sheetName val="SumBricks08"/>
      <sheetName val="SCOPE OF WORK"/>
      <sheetName val="Gia"/>
      <sheetName val="PH 5"/>
      <sheetName val="Dầm -4.7m"/>
      <sheetName val="Phu cap"/>
      <sheetName val="CE(E)"/>
      <sheetName val="CE(M)"/>
      <sheetName val="Project Data"/>
      <sheetName val="수정시산표"/>
      <sheetName val="FD"/>
      <sheetName val="GI"/>
      <sheetName val="EE (3)"/>
      <sheetName val="PAVEMENT"/>
      <sheetName val="TRAFFIC"/>
      <sheetName val="NOTE"/>
      <sheetName val="DFA"/>
      <sheetName val="마감사양"/>
      <sheetName val="자재 집계표"/>
      <sheetName val="종단계산"/>
      <sheetName val="단가대비표"/>
      <sheetName val="집수정"/>
      <sheetName val="간접비계산"/>
      <sheetName val="TYPE1"/>
      <sheetName val="공사비집계"/>
      <sheetName val="S0"/>
      <sheetName val="2. 공원조도"/>
      <sheetName val="장비사양"/>
      <sheetName val="Tables"/>
      <sheetName val="전체내역서"/>
      <sheetName val="현장별계약현황('98.10.31)"/>
      <sheetName val="pvc연결관"/>
      <sheetName val="Contents"/>
      <sheetName val="물가시세"/>
      <sheetName val="빌딩 안내"/>
      <sheetName val="개방1"/>
      <sheetName val="N10(미지급) "/>
      <sheetName val="(평균)"/>
      <sheetName val="AC포장수량"/>
      <sheetName val="단면A-A(TR)"/>
      <sheetName val="구조물공위치조서"/>
      <sheetName val="깨기"/>
      <sheetName val="단지조성공(가포)"/>
      <sheetName val="공동구수량"/>
      <sheetName val="96정변2"/>
      <sheetName val="BOX수량"/>
      <sheetName val="입력자료"/>
      <sheetName val="내역서 제출"/>
      <sheetName val="FILE1"/>
      <sheetName val="견적단가"/>
      <sheetName val="CON'C"/>
      <sheetName val="I一般比"/>
      <sheetName val="건축명"/>
      <sheetName val="기계명"/>
      <sheetName val="전기명"/>
      <sheetName val="토목명"/>
      <sheetName val="내역1"/>
      <sheetName val="구체"/>
      <sheetName val="좌측날개벽"/>
      <sheetName val="우측날개벽"/>
      <sheetName val="setup"/>
      <sheetName val="공통가설공사"/>
      <sheetName val="항목등록"/>
      <sheetName val="102역사"/>
      <sheetName val="신고조서"/>
      <sheetName val="공사비총괄표"/>
      <sheetName val="101동"/>
      <sheetName val="기초자료"/>
      <sheetName val="총괄내역"/>
      <sheetName val="97년 추정"/>
      <sheetName val="월말"/>
      <sheetName val="간접1"/>
      <sheetName val="직접공사비"/>
      <sheetName val="0506생활권구적"/>
      <sheetName val="공정코드"/>
      <sheetName val="우수내용"/>
      <sheetName val="내역_ver1.0"/>
      <sheetName val="기성내역"/>
      <sheetName val="99총공사내역서"/>
      <sheetName val="차수"/>
      <sheetName val="노무비"/>
      <sheetName val="단양 00 아파트-세부내역"/>
      <sheetName val="일위대가목록"/>
      <sheetName val="적용토목"/>
      <sheetName val="재료집계표"/>
      <sheetName val="신천3호용수로"/>
      <sheetName val="각종양식"/>
      <sheetName val="암거단위"/>
      <sheetName val="오동"/>
      <sheetName val="대조"/>
      <sheetName val="나한"/>
      <sheetName val="단가표"/>
      <sheetName val="RAMP 단면(R2)"/>
      <sheetName val="토목내역서 (도급단가)"/>
      <sheetName val="예산M11A"/>
      <sheetName val="목차 "/>
      <sheetName val="NYS"/>
      <sheetName val="도로경계단위"/>
      <sheetName val="4.2유효폭의 계산"/>
      <sheetName val="시중노임단가"/>
      <sheetName val="발주내역"/>
      <sheetName val="세골재  T2 변경 현황"/>
      <sheetName val="0.단가"/>
      <sheetName val="토공 total"/>
      <sheetName val="PSCbeam설계"/>
      <sheetName val="내역서중"/>
      <sheetName val="접지수량"/>
      <sheetName val="공사착공계"/>
      <sheetName val="EQT-ESTN"/>
      <sheetName val="양식3"/>
      <sheetName val="세부내역서(전기)"/>
      <sheetName val="3련 BOX"/>
      <sheetName val="CC16-내역서"/>
      <sheetName val="이토변실"/>
      <sheetName val="단위단가"/>
      <sheetName val="건축공사실행"/>
      <sheetName val="식재가격"/>
      <sheetName val="일위목록"/>
      <sheetName val="조명일위"/>
      <sheetName val="기본1"/>
      <sheetName val="수정일위대가"/>
      <sheetName val="MAIN_TABLE"/>
      <sheetName val="자재단가비교표"/>
      <sheetName val="4. 주형설계"/>
      <sheetName val="1,2공구원가계산서"/>
      <sheetName val="1공구산출내역서"/>
      <sheetName val="수량집"/>
      <sheetName val="골조"/>
      <sheetName val="2.단면가정"/>
      <sheetName val="수우미양가(Vlookup)"/>
      <sheetName val="집계표(OPTION)"/>
      <sheetName val="지중자재단가"/>
      <sheetName val="계수시트"/>
      <sheetName val="입력변수"/>
      <sheetName val="개인"/>
      <sheetName val="인수공규격"/>
      <sheetName val="노무비 근거"/>
      <sheetName val="MAIN"/>
      <sheetName val="지장물_data"/>
      <sheetName val="ATM기초철가"/>
      <sheetName val="CIVIL4"/>
      <sheetName val=" 총괄표"/>
      <sheetName val="내역서적용수량"/>
      <sheetName val="수안보-MBR1"/>
      <sheetName val="도수로수량산출"/>
      <sheetName val="단가비교표_공통1"/>
      <sheetName val="제경비"/>
      <sheetName val="Customer Databas"/>
      <sheetName val="대부예산서"/>
      <sheetName val="표준차도부연장집계-ASP"/>
      <sheetName val="종배수관면벽구"/>
      <sheetName val="종배수관위치조서"/>
      <sheetName val="1련박스"/>
      <sheetName val="조경일람"/>
      <sheetName val="일위(수원)"/>
      <sheetName val="바닥판의 설계"/>
      <sheetName val="전체제잡비"/>
      <sheetName val="미드수량"/>
      <sheetName val="보도단위"/>
      <sheetName val="배수장토목공사비"/>
      <sheetName val="건축-물가변동"/>
      <sheetName val="편입용지조서"/>
      <sheetName val="KUNGDEVI"/>
      <sheetName val="Cash2"/>
      <sheetName val="TinhGiaNC"/>
      <sheetName val="Thiet Bi"/>
      <sheetName val="VCBo"/>
      <sheetName val="Phan tich"/>
      <sheetName val="TH Vat tu"/>
      <sheetName val="TH Kinh phi"/>
      <sheetName val="BocXep"/>
      <sheetName val="TinhGiaMTC"/>
      <sheetName val="TH MTC"/>
      <sheetName val="TH N.Cong"/>
      <sheetName val="Bang KL"/>
      <sheetName val="VCThuy"/>
      <sheetName val="Cover page"/>
      <sheetName val="StaffList-OLD"/>
      <sheetName val="Budget Code"/>
      <sheetName val="견적대비_견적서"/>
      <sheetName val="Sheet1_(2)1"/>
      <sheetName val="BOX(1_5X1_5)1"/>
      <sheetName val="표__지1"/>
      <sheetName val="화단_철거"/>
      <sheetName val="수량산출서_갑지"/>
      <sheetName val="공정별_수량산출서"/>
      <sheetName val="자재_및_폐기물견적(2008)"/>
      <sheetName val="추정공사비_산출내역1_xlsx"/>
      <sheetName val="cable_data1"/>
      <sheetName val="CONSTRUCTION_COMPONENT"/>
      <sheetName val="1호-아(오)0_4"/>
      <sheetName val="CABLE_SIZE-3"/>
      <sheetName val="IMPEADENCE_MAP_취수장"/>
      <sheetName val="접속_SLAB,BRACKET_설계"/>
      <sheetName val="일위대가_호표_(계약)"/>
      <sheetName val="Inputs_Sens"/>
      <sheetName val="IS_Sum_CM"/>
      <sheetName val="삼홍테크"/>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wk_prgs"/>
      <sheetName val="특수선일위대가"/>
      <sheetName val="대우단가(풍산)"/>
      <sheetName val="CAL"/>
      <sheetName val="도"/>
      <sheetName val="설직재_1"/>
      <sheetName val="공사내역서(을)실행"/>
      <sheetName val="수량"/>
      <sheetName val="배수개거"/>
      <sheetName val="변실"/>
      <sheetName val="이음부"/>
      <sheetName val="업무"/>
      <sheetName val="tggwan(mac)"/>
      <sheetName val="일반수량총괄집계"/>
      <sheetName val="汇总表"/>
      <sheetName val="수량명세서"/>
      <sheetName val="종배수관"/>
      <sheetName val="LKVL-CK-HT-GD1"/>
      <sheetName val="접속도로"/>
      <sheetName val="계약ITEM"/>
      <sheetName val="수로교총재료집계"/>
      <sheetName val="수문보고"/>
      <sheetName val="주소록2000(전화번호부)"/>
      <sheetName val="단면치수"/>
      <sheetName val="정읍농소"/>
      <sheetName val="7월천안현장 집계표"/>
      <sheetName val="장비.자재"/>
      <sheetName val="장비명세서"/>
      <sheetName val=" 노무집계"/>
      <sheetName val="일용노무비"/>
      <sheetName val="-배수구조물공토공"/>
      <sheetName val="횡배수관재료-"/>
      <sheetName val="계산서(직선부)"/>
      <sheetName val="단위중량"/>
      <sheetName val="목표세부명세"/>
      <sheetName val="Multi-dims"/>
      <sheetName val="중간간지 (2)"/>
      <sheetName val="배수관산출"/>
      <sheetName val="하중계산"/>
      <sheetName val="6.단면검토"/>
      <sheetName val="암거 제원표"/>
      <sheetName val="단가산출총괄표"/>
      <sheetName val="상세"/>
      <sheetName val="2.단면가정 "/>
      <sheetName val="D-철근총괄"/>
      <sheetName val="경비"/>
      <sheetName val="노임단가기준"/>
      <sheetName val="직접인건비"/>
      <sheetName val="KLDT DIEN"/>
      <sheetName val="PTVT DIEN"/>
      <sheetName val="Daf 1"/>
      <sheetName val="Area Cal"/>
      <sheetName val="INDEX"/>
      <sheetName val="DTICH (Full)"/>
      <sheetName val="DGG"/>
      <sheetName val="DTICH(FDC)"/>
      <sheetName val="Item-DATA"/>
      <sheetName val="NSA fr Revit"/>
      <sheetName val="Bang gia"/>
      <sheetName val="HRG BHN"/>
      <sheetName val="조선용암면"/>
      <sheetName val="SGC RATE"/>
      <sheetName val="Matls"/>
      <sheetName val="Labor"/>
      <sheetName val="DTICH_OLD"/>
      <sheetName val="07.HT PODIUM"/>
      <sheetName val="04.KC HAM"/>
      <sheetName val="05.KC THAN_OK"/>
      <sheetName val="08.HT CANHO_OK"/>
      <sheetName val="DMVT"/>
      <sheetName val="인사자료총집계"/>
      <sheetName val="PTdam"/>
      <sheetName val="Loose"/>
      <sheetName val="2BOX본체"/>
      <sheetName val="Alat"/>
      <sheetName val="Analisa Gabungan"/>
      <sheetName val="bar"/>
      <sheetName val="table1"/>
      <sheetName val="KINH PHI TONG HOP"/>
      <sheetName val="Dinh muc CP KTCB khac"/>
      <sheetName val="TEN HANG MUC "/>
      <sheetName val="Drop Down"/>
      <sheetName val="EFR30696"/>
      <sheetName val="DGVL"/>
      <sheetName val="Main_Mech"/>
      <sheetName val="Sub_Mech"/>
      <sheetName val="負荷集計（断熱不燃）"/>
      <sheetName val="LEGEND"/>
      <sheetName val="BAOCHE A"/>
      <sheetName val="Takeoff"/>
      <sheetName val="Đơn Giá "/>
      <sheetName val="Para"/>
      <sheetName val="Duc_bk"/>
      <sheetName val="Project, methods &amp; costs"/>
      <sheetName val="Ind. costs. &amp; Closing"/>
      <sheetName val="Main risks"/>
      <sheetName val="PHG"/>
      <sheetName val="HỆ SỐ"/>
      <sheetName val="Bldg"/>
      <sheetName val="Markup"/>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Ⅴ-2_공종별내역"/>
      <sheetName val="Bill No.01"/>
      <sheetName val="Breakdown (B)"/>
      <sheetName val="THVT"/>
      <sheetName val="현장별"/>
      <sheetName val="IBASE"/>
      <sheetName val="NKC6"/>
      <sheetName val="DeluxeVilla 4"/>
      <sheetName val="공사원가 (3)"/>
      <sheetName val="내역서-2"/>
      <sheetName val="업무처리전"/>
      <sheetName val="Summary - Budget"/>
      <sheetName val="Khoi luong"/>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code_HTT_Thap2"/>
      <sheetName val="4-Lane_bridge2"/>
      <sheetName val="dongia_(2)2"/>
      <sheetName val="t-h_HA_THE2"/>
      <sheetName val="THPDMoi__(2)2"/>
      <sheetName val="DON_GIA2"/>
      <sheetName val="CHITIET_VL-NC-TT_-1p2"/>
      <sheetName val="TONG_HOP_VL-NC_TT2"/>
      <sheetName val="TH_XL2"/>
      <sheetName val="CHITIET_VL-NC-TT-3p2"/>
      <sheetName val="KPVC-BD_2"/>
      <sheetName val="CHITIET_VL-NC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Coax_Designer2"/>
      <sheetName val="tong_du_toan2"/>
      <sheetName val="(3_품질관리_시험_총괄표)3"/>
      <sheetName val="별표_2"/>
      <sheetName val="토공(우물통,기타)_2"/>
      <sheetName val="Civil__Sub-Station_12"/>
      <sheetName val="PAD_TR보호대기초3"/>
      <sheetName val="MAIN_GATE_HOUSE2"/>
      <sheetName val="Thuc_thanh2"/>
      <sheetName val="Bảng_Phân_Tích_Chi_Phí2"/>
      <sheetName val="Tien_do_TV2"/>
      <sheetName val="CP_Du_phong2"/>
      <sheetName val="THCP_Lap_dat2"/>
      <sheetName val="THCP_xay_dung2"/>
      <sheetName val="Tong_hop_kinh_phi2"/>
      <sheetName val="Gia_VL,NC,M2"/>
      <sheetName val="Phan_chung2"/>
      <sheetName val="Tom_tat_gia_du_thau2"/>
      <sheetName val="실행내역서_2"/>
      <sheetName val="_냉각수펌프1"/>
      <sheetName val="1062-X방향_1"/>
      <sheetName val="Sheet1_(2)2"/>
      <sheetName val="BOX(1_5X1_5)2"/>
      <sheetName val="전선_및_전선관1"/>
      <sheetName val="표__지2"/>
      <sheetName val="단면__2_1"/>
      <sheetName val="ENE-CAL_11"/>
      <sheetName val="ITB_COST1"/>
      <sheetName val="2011_(4)1"/>
      <sheetName val="11_자재단가1"/>
      <sheetName val="Dike_for_49T03_&amp;_49T041"/>
      <sheetName val="Dike_for_49T02,_05~07,_19_(1)1"/>
      <sheetName val="설계기준_및_하중계산1"/>
      <sheetName val="역T형(H=6_0)_(2)1"/>
      <sheetName val="1__설계조건_2_단면가정_3__하중계산1"/>
      <sheetName val="단가_및_재료비1"/>
      <sheetName val="각사별공사비분개_1"/>
      <sheetName val="전차선로_물량표1"/>
      <sheetName val="Bảng_KLHT1"/>
      <sheetName val="RC_WORK1"/>
      <sheetName val="Bảng_mã_VT2"/>
      <sheetName val="배수내역_(2)1"/>
      <sheetName val="Bao_cao_hao_hut_VT-TR2"/>
      <sheetName val="환경기계공정표_(3)1"/>
      <sheetName val="배관배선_단가조사1"/>
      <sheetName val="9_정착구_보강1"/>
      <sheetName val="단가_(2)1"/>
      <sheetName val="96보완계획7_121"/>
      <sheetName val="배수공_시멘트_및_골재량_산출1"/>
      <sheetName val="1차_내역서1"/>
      <sheetName val="1_수인터널1"/>
      <sheetName val="Sheet2_(2)1"/>
      <sheetName val="건축내역서_(경제상무실)1"/>
      <sheetName val="BSD_(2)1"/>
      <sheetName val="내역서1999_8최종1"/>
      <sheetName val="PROJECT_BRIEF(EX_NEW)1"/>
      <sheetName val="Site_Expenses1"/>
      <sheetName val="1000_DB구축_부표1"/>
      <sheetName val="상_부1"/>
      <sheetName val="¥_1"/>
      <sheetName val="DTTC_CHI_TIET1"/>
      <sheetName val="Du_toan1"/>
      <sheetName val="Cash_Flow_bulanan1"/>
      <sheetName val="MTO_REV_2(ARMOR)1"/>
      <sheetName val="TEN_CONG_TRINH1"/>
      <sheetName val="Currency_Rate1"/>
      <sheetName val="수량산출서_갑지1"/>
      <sheetName val="CONSTRUCTION_COMPONENT1"/>
      <sheetName val="Isolasi_Luar_Dalam"/>
      <sheetName val="Isolasi_Luar"/>
      <sheetName val="Cash_Flow"/>
      <sheetName val="Cover_(x)"/>
      <sheetName val="Cor_Apt"/>
      <sheetName val="HE_SO_DIEU_CHINH"/>
      <sheetName val="견적대비_견적서1"/>
      <sheetName val="Cấu_tạo_giá"/>
      <sheetName val="추정공사비_산출내역1_xlsx1"/>
      <sheetName val="접속_SLAB,BRACKET_설계1"/>
      <sheetName val="공정별_수량산출서1"/>
      <sheetName val="자재_및_폐기물견적(2008)1"/>
      <sheetName val="IMPEADENCE_MAP_취수장1"/>
      <sheetName val="화단_철거1"/>
      <sheetName val="1호-아(오)0_41"/>
      <sheetName val="cable_data11"/>
      <sheetName val="CABLE_SIZE-31"/>
      <sheetName val="일위대가_호표_(계약)1"/>
      <sheetName val="자재_집계표"/>
      <sheetName val="2__공원조도"/>
      <sheetName val="wk_prgs1"/>
      <sheetName val="현장별계약현황('98_10_31)"/>
      <sheetName val="빌딩_안내"/>
      <sheetName val="N10(미지급)_"/>
      <sheetName val="내역서_제출"/>
      <sheetName val="97년_추정"/>
      <sheetName val="내역_ver1_0"/>
      <sheetName val="단양_00_아파트-세부내역"/>
      <sheetName val="RAMP_단면(R2)"/>
      <sheetName val="토목내역서_(도급단가)"/>
      <sheetName val="목차_"/>
      <sheetName val="4_2유효폭의_계산"/>
      <sheetName val="세골재__T2_변경_현황"/>
      <sheetName val="0_단가"/>
      <sheetName val="토공_total"/>
      <sheetName val="3련_BOX"/>
      <sheetName val="4__주형설계"/>
      <sheetName val="2_단면가정"/>
      <sheetName val="노무비_근거"/>
      <sheetName val="_총괄표"/>
      <sheetName val="Customer_Databas"/>
      <sheetName val="바닥판의_설계"/>
      <sheetName val="Budget_Code"/>
      <sheetName val="Phu_cap"/>
      <sheetName val="Project_Data"/>
      <sheetName val="EE_(3)"/>
      <sheetName val="SGC_RATE"/>
      <sheetName val="Add_cost08"/>
      <sheetName val="Cover_page"/>
      <sheetName val="Bang_gia"/>
      <sheetName val="HRG_BHN"/>
      <sheetName val="Thiet_Bi"/>
      <sheetName val="Phan_tich"/>
      <sheetName val="TH_Vat_tu"/>
      <sheetName val="TH_Kinh_phi"/>
      <sheetName val="TH_MTC"/>
      <sheetName val="TH_N_Cong"/>
      <sheetName val="Bang_KL"/>
      <sheetName val="중간간지_(2)"/>
      <sheetName val="6_단면검토"/>
      <sheetName val="암거_제원표"/>
      <sheetName val="2_단면가정_"/>
      <sheetName val="7월천안현장_집계표"/>
      <sheetName val="장비_자재"/>
      <sheetName val="_노무집계"/>
      <sheetName val="KLDT_DIEN"/>
      <sheetName val="PTVT_DIEN"/>
      <sheetName val="Daf_1"/>
      <sheetName val="NSA_fr_Revit"/>
      <sheetName val="경비2내역"/>
      <sheetName val="공사개요-C"/>
      <sheetName val="BQ-E20-02(Rp)"/>
      <sheetName val="수량산출서"/>
      <sheetName val="현금및현금등가물1"/>
      <sheetName val="지장물총괄표"/>
      <sheetName val="제수"/>
      <sheetName val="경영상태"/>
      <sheetName val="간접경상비"/>
      <sheetName val="자재단가대비표"/>
      <sheetName val="PAINT (2)"/>
      <sheetName val="대전노은1차_조적_집계표"/>
      <sheetName val="1.폐기물집계표"/>
      <sheetName val="사각맨홀"/>
      <sheetName val="화산경계"/>
      <sheetName val="I.설계조건"/>
      <sheetName val="목록"/>
      <sheetName val="성곽내역서"/>
      <sheetName val="EQUIP-H"/>
      <sheetName val="암거공"/>
      <sheetName val="STRA2"/>
      <sheetName val="단위수량산출"/>
      <sheetName val="Project Brief"/>
      <sheetName val="AILC004"/>
      <sheetName val="97 사업추정(WEKI)"/>
      <sheetName val="농로수량집계"/>
      <sheetName val="농로토공집계"/>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가감수량"/>
      <sheetName val="BOX"/>
      <sheetName val="BLOCK(1)"/>
      <sheetName val="내역서(토목)"/>
      <sheetName val="차선도색수량집계"/>
      <sheetName val="배수공BOQ"/>
      <sheetName val="Hydrant"/>
      <sheetName val="4)유동표"/>
      <sheetName val="현황"/>
      <sheetName val="计算稿"/>
      <sheetName val="노동부"/>
      <sheetName val="구성비"/>
      <sheetName val="Financial impact"/>
      <sheetName val="Sch7a (토요일)"/>
      <sheetName val="판"/>
      <sheetName val="S.중기사용료"/>
      <sheetName val="공사계약현황"/>
      <sheetName val="부재치수입력"/>
      <sheetName val="입찰견적보고서"/>
      <sheetName val="N10(미지급)_1"/>
      <sheetName val="기준Data"/>
      <sheetName val="의왕F사"/>
      <sheetName val="가공사"/>
      <sheetName val="참조영역"/>
      <sheetName val="신구계정대사표"/>
      <sheetName val="CALCULATION"/>
      <sheetName val="static.cal"/>
      <sheetName val="Total Progress (2)"/>
      <sheetName val="1.일반수량산출근거"/>
      <sheetName val="CAUDIT"/>
      <sheetName val="DI_전처리 단가집(GP1 실적가)"/>
      <sheetName val="XXXXXX"/>
      <sheetName val="조도"/>
      <sheetName val="동력"/>
      <sheetName val="변압기"/>
      <sheetName val="발전기"/>
      <sheetName val="간선"/>
      <sheetName val="도체종-상수표"/>
      <sheetName val="Sheet8"/>
      <sheetName val="Sheet9"/>
      <sheetName val="Sheet11"/>
      <sheetName val="Sheet12"/>
      <sheetName val="전기자료"/>
      <sheetName val="DUT-BAT1"/>
      <sheetName val="GEN"/>
      <sheetName val="합천내역"/>
      <sheetName val="배수관접합및부설  "/>
      <sheetName val="본장"/>
      <sheetName val="예산서"/>
      <sheetName val="깨기수량집계"/>
      <sheetName val="콘크리트측구연장"/>
      <sheetName val=""/>
      <sheetName val="총괄설계내역서"/>
      <sheetName val="건설성적"/>
      <sheetName val="5지구단위"/>
      <sheetName val="THKP957"/>
      <sheetName val="Tính giá NC"/>
      <sheetName val="Đầu vào"/>
      <sheetName val="Tiên lượng"/>
      <sheetName val="SL cước"/>
      <sheetName val="BAC THO"/>
      <sheetName val="DINHMU-DONGIA"/>
      <sheetName val="CAP NGAM HA THE"/>
      <sheetName val="CPVL CHIEU SANG"/>
      <sheetName val="BTK TT3P"/>
      <sheetName val="BANG KE TRU"/>
      <sheetName val="DM.ChiPhi"/>
      <sheetName val="May TC"/>
      <sheetName val="Nhan cong"/>
      <sheetName val="Động cơ"/>
      <sheetName val="Gia vat tu"/>
      <sheetName val="PhÇnCK"/>
      <sheetName val="Tongk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refreshError="1"/>
      <sheetData sheetId="528" refreshError="1"/>
      <sheetData sheetId="529" refreshError="1"/>
      <sheetData sheetId="530" refreshError="1"/>
      <sheetData sheetId="53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sheetData sheetId="1454"/>
      <sheetData sheetId="1455"/>
      <sheetData sheetId="1456"/>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refreshError="1"/>
      <sheetData sheetId="1721" refreshError="1"/>
      <sheetData sheetId="1722"/>
      <sheetData sheetId="1723"/>
      <sheetData sheetId="1724" refreshError="1"/>
      <sheetData sheetId="1725" refreshError="1"/>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REF"/>
      <sheetName val="정렬"/>
      <sheetName val="설계내역서"/>
      <sheetName val="현장경비"/>
      <sheetName val="단가"/>
      <sheetName val="교대(A1-A2)"/>
      <sheetName val="내역서"/>
      <sheetName val="조명시설"/>
      <sheetName val="집계표"/>
      <sheetName val="공사개요"/>
      <sheetName val="대비"/>
      <sheetName val="Dae_Jiju"/>
      <sheetName val="Sikje_ingun"/>
      <sheetName val="TREE_D"/>
      <sheetName val="건축내역"/>
      <sheetName val="일위대가"/>
      <sheetName val="실행내역"/>
      <sheetName val="교대(A1)"/>
      <sheetName val="견적의뢰서"/>
      <sheetName val="배수공"/>
      <sheetName val="공종별"/>
      <sheetName val="사용성검토"/>
      <sheetName val="노임"/>
      <sheetName val="Sheet1 (2)"/>
      <sheetName val="가격조사서"/>
      <sheetName val="청천내"/>
      <sheetName val="해평견적"/>
      <sheetName val="물가변동 총괄서"/>
      <sheetName val="수량조서(신)"/>
      <sheetName val="금액내역서"/>
      <sheetName val="별표총괄"/>
      <sheetName val="총괄내역서"/>
      <sheetName val="BID"/>
      <sheetName val="부하(성남)"/>
      <sheetName val="방배동내역(리라)"/>
      <sheetName val="공통가설"/>
      <sheetName val="건축공사집계표"/>
      <sheetName val="방배동내역 (총괄)"/>
      <sheetName val="부대공사총괄"/>
      <sheetName val="낙찰표"/>
      <sheetName val="부하계산서"/>
      <sheetName val="기초1"/>
      <sheetName val="부속동"/>
      <sheetName val="공사비총괄표"/>
      <sheetName val="공문"/>
      <sheetName val="대림경상68억"/>
      <sheetName val="정SW_원_"/>
      <sheetName val="양수장(기계)"/>
      <sheetName val="일H35Y4"/>
      <sheetName val="수량집계"/>
      <sheetName val="재료비"/>
      <sheetName val="시공여유율"/>
      <sheetName val="EUL"/>
      <sheetName val="실행철강하도"/>
      <sheetName val="제수"/>
      <sheetName val="공기"/>
      <sheetName val="제잡비"/>
      <sheetName val="인사자료총집계"/>
      <sheetName val="공사비예산서(토목분)"/>
      <sheetName val="ASALTOTA"/>
      <sheetName val="현황산출서"/>
      <sheetName val="인건비"/>
      <sheetName val="설계조건"/>
      <sheetName val="Sheet1"/>
      <sheetName val="장비집계"/>
      <sheetName val="증감내역서"/>
      <sheetName val="노무비계"/>
      <sheetName val="저"/>
      <sheetName val="프랜트면허"/>
      <sheetName val="토목주소"/>
      <sheetName val="Sheet17"/>
      <sheetName val="취수탑"/>
      <sheetName val="노임단가"/>
      <sheetName val="7.1유효폭"/>
      <sheetName val="도시가스현황"/>
      <sheetName val="맨홀수량"/>
      <sheetName val="허용전류-IEC"/>
      <sheetName val="허용전류-IEC DATA"/>
      <sheetName val="MIJIBI"/>
      <sheetName val="현장관리비"/>
      <sheetName val="정부노임단가"/>
      <sheetName val="36+45-113-18+19+20I"/>
      <sheetName val="갑지1"/>
      <sheetName val="내역"/>
      <sheetName val="간접"/>
      <sheetName val="단위단가"/>
      <sheetName val="중기사용료"/>
      <sheetName val="새공통"/>
      <sheetName val="대전-교대(A1-A2)"/>
      <sheetName val="동력부하계산"/>
      <sheetName val="Sheet3"/>
      <sheetName val="변경내역대비표(2)"/>
      <sheetName val="단면 (2)"/>
      <sheetName val="경비"/>
      <sheetName val="도급"/>
      <sheetName val="데이타"/>
      <sheetName val="TEST1"/>
      <sheetName val="방배동내역(한영)"/>
      <sheetName val="평가데이터"/>
      <sheetName val="DATE"/>
      <sheetName val="식재인부"/>
      <sheetName val="EQUIP LIST"/>
      <sheetName val="입찰안"/>
      <sheetName val="차액보증"/>
      <sheetName val="본선 토공 분배표"/>
      <sheetName val="기본단가"/>
      <sheetName val="000000"/>
      <sheetName val="토사(PE)"/>
      <sheetName val="구조물견적"/>
      <sheetName val="물가시세"/>
      <sheetName val="자료"/>
      <sheetName val="Y-WORK"/>
      <sheetName val="침하계"/>
      <sheetName val="??"/>
      <sheetName val="COVER"/>
      <sheetName val="변수데이타"/>
      <sheetName val="현장관리비 산출내역"/>
      <sheetName val="특수선일위대가"/>
      <sheetName val="INPUT"/>
      <sheetName val="수량3"/>
      <sheetName val="노무비단가"/>
      <sheetName val="단면치수"/>
      <sheetName val="기성금내역서"/>
      <sheetName val="D-3109"/>
      <sheetName val="ABUT수량-A1"/>
      <sheetName val="3.공통공사대비"/>
      <sheetName val="1.취수장"/>
      <sheetName val="출자한도"/>
      <sheetName val="경비2내역"/>
      <sheetName val="을 2"/>
      <sheetName val="을 1"/>
      <sheetName val="전기"/>
      <sheetName val="장비내역서"/>
      <sheetName val="자바라1"/>
      <sheetName val="해외 연수비용 계산-삭제"/>
      <sheetName val="해외 기술훈련비 (합계)"/>
      <sheetName val="대로근거"/>
      <sheetName val="중로근거"/>
      <sheetName val="갑지(추정)"/>
      <sheetName val="기계경비일람"/>
      <sheetName val="뚝토공"/>
      <sheetName val="구조물철거타공정이월"/>
      <sheetName val="물량"/>
      <sheetName val="원형1호맨홀토공수량"/>
      <sheetName val="장비"/>
      <sheetName val="산근1"/>
      <sheetName val="노무"/>
      <sheetName val="자재"/>
      <sheetName val="BOX 본체"/>
      <sheetName val="1,2,3,4,5단위수량"/>
      <sheetName val="지급자재"/>
      <sheetName val="총공사내역서"/>
      <sheetName val="건축공사실행"/>
      <sheetName val="일위대가표"/>
      <sheetName val="찍기"/>
      <sheetName val="별표"/>
      <sheetName val="자재조사표"/>
      <sheetName val="토공 갑지"/>
      <sheetName val="CIVIL"/>
      <sheetName val="단가비교표"/>
      <sheetName val="MAT"/>
      <sheetName val="자재단가"/>
      <sheetName val="설계흐름도"/>
      <sheetName val="제경비"/>
      <sheetName val="실적"/>
      <sheetName val="입력(K0)"/>
      <sheetName val="노무비"/>
      <sheetName val="주식"/>
      <sheetName val="총괄표"/>
      <sheetName val="각사별공사비분개 "/>
      <sheetName val="설계개요"/>
      <sheetName val="JUCKEYK"/>
      <sheetName val="D01"/>
      <sheetName val="D02"/>
      <sheetName val="예가표"/>
      <sheetName val="적용률"/>
      <sheetName val="CTEMCOST"/>
      <sheetName val="바닥판"/>
      <sheetName val="1호맨홀토공"/>
      <sheetName val="영동(D)"/>
      <sheetName val="해외법인"/>
      <sheetName val="수목단가"/>
      <sheetName val="시설수량표"/>
      <sheetName val="Sheet5"/>
      <sheetName val=" "/>
      <sheetName val="WORK"/>
      <sheetName val="표지"/>
      <sheetName val="자재수량"/>
      <sheetName val="1-1"/>
      <sheetName val="내역1"/>
      <sheetName val="일년TOTAL"/>
      <sheetName val="COVER-P"/>
      <sheetName val="기계경비(시간당)"/>
      <sheetName val="램머"/>
      <sheetName val="SG"/>
      <sheetName val="터널전기"/>
      <sheetName val="9811"/>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9GNG운반"/>
      <sheetName val="간접비"/>
      <sheetName val="단가조사표"/>
      <sheetName val="70%"/>
      <sheetName val="TB-내역서"/>
      <sheetName val="유기공정"/>
      <sheetName val="Sheet2"/>
      <sheetName val="소요자재"/>
      <sheetName val="노무산출서"/>
      <sheetName val="6호기"/>
      <sheetName val="터널조도"/>
      <sheetName val="공문(신)"/>
      <sheetName val="L-type"/>
      <sheetName val="수량산출"/>
      <sheetName val="발생토"/>
      <sheetName val="마감사양"/>
      <sheetName val="와동25-3(변경)"/>
      <sheetName val="견적대비표"/>
      <sheetName val="표준건축비"/>
      <sheetName val="기성집계"/>
      <sheetName val="공내역서"/>
      <sheetName val="JUCK"/>
      <sheetName val="6PILE  (돌출)"/>
      <sheetName val="계수시트"/>
      <sheetName val="3련 BOX"/>
      <sheetName val="옹벽(수량)"/>
      <sheetName val="시설일위"/>
      <sheetName val="식재수량표"/>
      <sheetName val="식재일위"/>
      <sheetName val="S1"/>
      <sheetName val="연돌일위집계"/>
      <sheetName val="2006납품"/>
      <sheetName val="기기리스트"/>
      <sheetName val="노임이"/>
      <sheetName val="현장지지물물량"/>
      <sheetName val="산출금액내역"/>
      <sheetName val="단위중기"/>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골조시행"/>
      <sheetName val="용수간선"/>
      <sheetName val="Pier 3"/>
      <sheetName val="간선계산"/>
      <sheetName val="관로토공"/>
      <sheetName val="신천교(음성)"/>
      <sheetName val="WEIGHT LIST"/>
      <sheetName val="POL6차-PIPING"/>
      <sheetName val="산#2-1 (2)"/>
      <sheetName val="산#3-1"/>
      <sheetName val="결과조달"/>
      <sheetName val="중기일위대가"/>
      <sheetName val="결재갑지"/>
      <sheetName val="일위대가(건축)"/>
      <sheetName val="기초"/>
      <sheetName val="수량집계표"/>
      <sheetName val="공종별수량집계"/>
      <sheetName val="철거산출근거"/>
      <sheetName val="배명(단가)"/>
      <sheetName val="전체"/>
      <sheetName val="BOX(1.5X1.5)"/>
      <sheetName val="기초단가"/>
      <sheetName val="조건표"/>
      <sheetName val="을"/>
      <sheetName val="매립"/>
      <sheetName val="WEON"/>
      <sheetName val="T기성9605"/>
      <sheetName val="금융비용"/>
      <sheetName val="Sheet4"/>
      <sheetName val="K55수출"/>
      <sheetName val="c_balju"/>
      <sheetName val="2000년1차"/>
      <sheetName val="암거날개벽"/>
      <sheetName val="외자배분"/>
      <sheetName val="외자내역"/>
      <sheetName val="적용단가"/>
      <sheetName val="2"/>
      <sheetName val="TYPE A"/>
      <sheetName val="기둥(원형)"/>
      <sheetName val="구성비"/>
      <sheetName val="U-TYPE(1)"/>
      <sheetName val="방송(체육관)"/>
      <sheetName val="국공유지및사유지"/>
      <sheetName val="맨홀토공산출"/>
      <sheetName val="부도어음"/>
      <sheetName val="7-3단면_상시"/>
      <sheetName val="FORM-0"/>
      <sheetName val="NM2"/>
      <sheetName val="NW1"/>
      <sheetName val="NW2"/>
      <sheetName val="PW3"/>
      <sheetName val="PW4"/>
      <sheetName val="SC1"/>
      <sheetName val="DNW"/>
      <sheetName val="N+"/>
      <sheetName val="NE"/>
      <sheetName val="P+"/>
      <sheetName val="PE"/>
      <sheetName val="PM"/>
      <sheetName val="TR"/>
      <sheetName val="수정2"/>
      <sheetName val="날개벽수량표"/>
      <sheetName val="Sheet6"/>
      <sheetName val="12호기내역서(건축분)"/>
      <sheetName val="L형옹벽단위수량(35)"/>
      <sheetName val="L형옹벽단위수량(25)"/>
      <sheetName val="광산내역"/>
      <sheetName val="포장물량집계"/>
      <sheetName val="시설물일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9"/>
      <sheetName val="기경집계"/>
      <sheetName val="2000년 공정표"/>
      <sheetName val="시멘트"/>
      <sheetName val="건축"/>
      <sheetName val="1ST"/>
      <sheetName val="음료실행"/>
      <sheetName val="C &amp; G RHS"/>
      <sheetName val="품셈TABLE"/>
      <sheetName val="옹벽수량집계"/>
      <sheetName val="1SPAN"/>
      <sheetName val="산출근거"/>
      <sheetName val="Baby일위대가"/>
      <sheetName val="영업2"/>
      <sheetName val="Total"/>
      <sheetName val="장비투입 (2)"/>
      <sheetName val="일위대가목차"/>
      <sheetName val="설비원가"/>
      <sheetName val="1안98Billing"/>
      <sheetName val="Quantity"/>
      <sheetName val="투자효율분석"/>
      <sheetName val="설계명세서"/>
      <sheetName val="L_type"/>
      <sheetName val="단가산출1"/>
      <sheetName val="단가산출2"/>
      <sheetName val="유림골조"/>
      <sheetName val="CC16-내역서"/>
      <sheetName val="5사남"/>
      <sheetName val="설계기준"/>
      <sheetName val="산출내역서집계표"/>
      <sheetName val="장문교(대전)"/>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1.설계조건"/>
      <sheetName val="기성내역"/>
      <sheetName val="DANGA"/>
      <sheetName val="전기일위대가"/>
      <sheetName val="재료"/>
      <sheetName val="예정(3)"/>
      <sheetName val="동원(3)"/>
      <sheetName val="신림자금"/>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부대내역"/>
      <sheetName val="일위대가(가설)"/>
      <sheetName val="Man Hole"/>
      <sheetName val="__"/>
      <sheetName val="FAB별"/>
      <sheetName val="Gia VLNCMTC"/>
      <sheetName val="단기차입금"/>
      <sheetName val="토공"/>
      <sheetName val="3"/>
      <sheetName val="W-현원가"/>
      <sheetName val="총물량"/>
      <sheetName val="RATE"/>
      <sheetName val="一発シート"/>
      <sheetName val="Div26 - Elect"/>
      <sheetName val="BG"/>
      <sheetName val="토공산출(주차장)"/>
      <sheetName val="품셈기준"/>
      <sheetName val="식재"/>
      <sheetName val="시설물"/>
      <sheetName val="식재출력용"/>
      <sheetName val="유지관리"/>
      <sheetName val="#10거푸집유로폼(0~7m)"/>
      <sheetName val="상부하중"/>
      <sheetName val="풍하중1"/>
      <sheetName val="간접1"/>
      <sheetName val="교대시점"/>
      <sheetName val="비탈면보호공수량산출"/>
      <sheetName val="Du toan"/>
      <sheetName val="Keothep"/>
      <sheetName val="Re-bar"/>
      <sheetName val="메서,변+증"/>
      <sheetName val="경영상태"/>
      <sheetName val="96까지"/>
      <sheetName val="97년"/>
      <sheetName val="98이후"/>
      <sheetName val="수량명세서"/>
      <sheetName val="공사내역"/>
      <sheetName val="교각계산"/>
      <sheetName val="1공구 건정토건 토공"/>
      <sheetName val="원가1(기계)"/>
      <sheetName val="예산총괄표"/>
      <sheetName val="목표세부명세"/>
      <sheetName val="실시공"/>
      <sheetName val="변경내역"/>
      <sheetName val="선로정수계산"/>
      <sheetName val="수문보고"/>
      <sheetName val="날개벽(시점좌측)"/>
      <sheetName val="참조"/>
      <sheetName val="°©Áö"/>
      <sheetName val="Process Piping"/>
      <sheetName val="BQ(실행)"/>
      <sheetName val="F4-F7"/>
      <sheetName val="입찰내역"/>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관로토공집계표"/>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산출3-유도등"/>
      <sheetName val="산출2-동력"/>
      <sheetName val="산출2-피뢰침"/>
      <sheetName val="덤프"/>
      <sheetName val="252K444"/>
      <sheetName val="견적990322"/>
      <sheetName val="원형맨홀수량"/>
      <sheetName val="woo(mac)"/>
      <sheetName val="archi(본사)"/>
      <sheetName val="교통신호등"/>
      <sheetName val="조명율표"/>
      <sheetName val="터파기및재료"/>
      <sheetName val="기지국"/>
      <sheetName val="수질정화시설"/>
      <sheetName val="CAL"/>
      <sheetName val="CON포장수량"/>
      <sheetName val="ACUNIT"/>
      <sheetName val="CONUNIT"/>
      <sheetName val="포장공"/>
      <sheetName val="간지"/>
      <sheetName val="신우"/>
      <sheetName val="과천MAIN"/>
      <sheetName val="물량표"/>
      <sheetName val="변경원가서갑"/>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설계서"/>
      <sheetName val="차도조도계산"/>
      <sheetName val="공통비(전체)"/>
      <sheetName val="토목-물가"/>
      <sheetName val="jobhist"/>
      <sheetName val="조내역"/>
      <sheetName val="건축공사요약표"/>
      <sheetName val="집계내역서(가압장)"/>
      <sheetName val="흐름도"/>
      <sheetName val="5.3 단면가정"/>
      <sheetName val="WEIGHT_LIST"/>
      <sheetName val="산#2-1_(2)"/>
      <sheetName val="BOX(1_5X1_5)"/>
      <sheetName val="TYPE_A"/>
      <sheetName val="2000년_공정표"/>
      <sheetName val="C_&amp;_G_RHS"/>
      <sheetName val="장비투입_(2)"/>
      <sheetName val="설산1.나"/>
      <sheetName val="본사S"/>
      <sheetName val="수리결과"/>
      <sheetName val="단위수량"/>
      <sheetName val="철근단면적"/>
      <sheetName val="FB25JN"/>
      <sheetName val="업무처리전"/>
      <sheetName val="TYPE-A"/>
      <sheetName val="증감대비"/>
      <sheetName val="화전내"/>
      <sheetName val="2000용수잠관-수량집계"/>
      <sheetName val="STRA2"/>
      <sheetName val="상행-교대(A1-A2)"/>
      <sheetName val="SBT NO Proj. Controlling Report"/>
      <sheetName val="은행"/>
      <sheetName val="개산공사비"/>
      <sheetName val="증가분"/>
      <sheetName val="증가수정"/>
      <sheetName val="문의사항"/>
      <sheetName val="수수료율표"/>
      <sheetName val="목록"/>
      <sheetName val="1.토공"/>
      <sheetName val="부대공사"/>
      <sheetName val="성곽내역서"/>
      <sheetName val="전라자금"/>
      <sheetName val="9509"/>
      <sheetName val="총괄"/>
      <sheetName val="설비"/>
      <sheetName val="SPEC"/>
      <sheetName val="DC-2303"/>
      <sheetName val="O＆P"/>
      <sheetName val="결재판(삭제하지말아주세요)"/>
      <sheetName val="수량산출서-2"/>
      <sheetName val="TYPE1"/>
      <sheetName val="철근량"/>
      <sheetName val="예가대비"/>
      <sheetName val="충주"/>
      <sheetName val="2연BOX"/>
      <sheetName val="원가계산"/>
      <sheetName val="원가계산서(남측)"/>
      <sheetName val="품의"/>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철골공사"/>
      <sheetName val="경산"/>
      <sheetName val="SITE-E"/>
      <sheetName val="DTICH"/>
      <sheetName val="Gia"/>
      <sheetName val="tggwan(mac)"/>
      <sheetName val="우각부보강"/>
      <sheetName val="주형"/>
      <sheetName val="일반공사"/>
      <sheetName val="깨기"/>
      <sheetName val="공사비증감"/>
      <sheetName val="공종별집계표"/>
      <sheetName val="TYPE-1"/>
      <sheetName val="집1"/>
      <sheetName val="철근총괄집계표"/>
      <sheetName val="개화1교"/>
      <sheetName val="Koreasea"/>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1_설계조건"/>
      <sheetName val="1공구_건정토건_토공"/>
      <sheetName val="5_3_단면가정"/>
      <sheetName val="내역서_"/>
      <sheetName val="ITB_COST"/>
      <sheetName val="BSD_(2)"/>
      <sheetName val="CATCH_BASIN"/>
      <sheetName val="입출재고현황_(2)"/>
      <sheetName val="Man_Hole"/>
      <sheetName val="Process_Piping"/>
      <sheetName val="자재 집계표"/>
      <sheetName val="A-100전제"/>
      <sheetName val="수량산출서 갑지"/>
      <sheetName val="조도계산서 (도서)"/>
      <sheetName val="MOTOR"/>
      <sheetName val="역T형"/>
      <sheetName val="PILE"/>
      <sheetName val="960318-1"/>
      <sheetName val="40단가산출서"/>
      <sheetName val="중동공구"/>
      <sheetName val="내역서(기성청구)"/>
      <sheetName val="Calculation"/>
      <sheetName val="토공사"/>
      <sheetName val="내역표지"/>
      <sheetName val="FLA"/>
      <sheetName val="할증 "/>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견적서"/>
      <sheetName val="COA-17"/>
      <sheetName val="C-18"/>
      <sheetName val="산출내역서"/>
      <sheetName val="원가"/>
      <sheetName val="교통대책내역"/>
      <sheetName val="BANG TONG HOP (2)"/>
      <sheetName val="사통"/>
      <sheetName val="도장수량(하1)"/>
      <sheetName val="산출서양식01"/>
      <sheetName val="우수"/>
      <sheetName val="10.단면설계"/>
      <sheetName val="2~5.단면가정&amp;안정검토"/>
      <sheetName val="10.1.단면검토"/>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S12"/>
      <sheetName val="S9"/>
      <sheetName val="S14"/>
      <sheetName val="Raw Data"/>
      <sheetName val="견적"/>
      <sheetName val="공종별집계표(건축)"/>
      <sheetName val="토목"/>
      <sheetName val="산1~6"/>
      <sheetName val="인천성심병원"/>
      <sheetName val="품의서"/>
      <sheetName val="기성신청"/>
      <sheetName val="0"/>
      <sheetName val="NhanCong"/>
      <sheetName val="THCP Lap dat"/>
      <sheetName val="Ts"/>
      <sheetName val="QD957"/>
      <sheetName val="Nhan cong"/>
      <sheetName val="Thiet bi"/>
      <sheetName val="Vat tu"/>
      <sheetName val="DM.ChiPhi"/>
      <sheetName val="May TC"/>
      <sheetName val="Bang KL"/>
      <sheetName val="TH Kinh phi"/>
      <sheetName val="TOSHIBA-Structure"/>
      <sheetName val="125x125"/>
      <sheetName val="RAB AR&amp;STR"/>
      <sheetName val="FitOutConfCentre"/>
      <sheetName val="기안"/>
      <sheetName val="gvl"/>
      <sheetName val="산근터빈"/>
      <sheetName val="잡비계산"/>
      <sheetName val="주공 갑지"/>
      <sheetName val="소비자가"/>
      <sheetName val="20관리비율"/>
      <sheetName val="공문갑지"/>
      <sheetName val="1TL종점(1)"/>
      <sheetName val="을지"/>
      <sheetName val="FOOTING단면력"/>
      <sheetName val="AC포장수량"/>
      <sheetName val="수량이동"/>
      <sheetName val="펌프장수량산출(토)"/>
      <sheetName val="공사원가"/>
      <sheetName val="배관내역"/>
      <sheetName val="자"/>
      <sheetName val="노"/>
      <sheetName val="49일위"/>
      <sheetName val="경비_원본"/>
      <sheetName val="허용전류_IEC"/>
      <sheetName val="허용전류_IEC DATA"/>
      <sheetName val="금융구조검토"/>
      <sheetName val="삼성전기"/>
      <sheetName val="골재"/>
      <sheetName val="원가계산서"/>
      <sheetName val="소방사항"/>
      <sheetName val="방수"/>
      <sheetName val="중기"/>
      <sheetName val="심의위원명단"/>
      <sheetName val="실행간접비"/>
      <sheetName val="소화실적"/>
      <sheetName val="세부내역서"/>
      <sheetName val="PHC파일 천공 및 항타"/>
      <sheetName val="PI"/>
      <sheetName val="방음벽연장집계-여기까지만 출력"/>
      <sheetName val="충돌 내용"/>
      <sheetName val="예산서"/>
      <sheetName val="3BL공동구 수량"/>
      <sheetName val="11"/>
      <sheetName val="주간기성"/>
      <sheetName val="직종인원"/>
      <sheetName val="일일총괄"/>
      <sheetName val="검사현황"/>
      <sheetName val="10"/>
      <sheetName val="부하"/>
      <sheetName val="Book2"/>
      <sheetName val="8"/>
      <sheetName val="R.C RAHMEN 해석"/>
      <sheetName val="DGG"/>
      <sheetName val="DG"/>
      <sheetName val="실행"/>
      <sheetName val="A1.CN"/>
      <sheetName val="LKVL-CK-HT-GD1"/>
      <sheetName val="TONG HOP VL-NC"/>
      <sheetName val="chitiet"/>
      <sheetName val="TONGKE3p "/>
      <sheetName val="TH VL, NC, DDHT Thanhphuoc"/>
      <sheetName val="DONGIA"/>
      <sheetName val="DON GIA"/>
      <sheetName val="TNHCHINH"/>
      <sheetName val="CHITIET VL-NC"/>
      <sheetName val="Tiepdia"/>
      <sheetName val="TDTKP"/>
      <sheetName val="VCV-BE-TONG"/>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우수공총괄수량집계"/>
      <sheetName val="입적표"/>
      <sheetName val="냉매배관"/>
      <sheetName val="드레인"/>
      <sheetName val="기타"/>
      <sheetName val="21301동"/>
      <sheetName val="토적표"/>
      <sheetName val="참고"/>
      <sheetName val="5.모델링"/>
      <sheetName val="xxxxxx"/>
      <sheetName val="구역화물"/>
      <sheetName val="G2설비도급"/>
      <sheetName val="가설건물"/>
      <sheetName val="견적서세부내용"/>
      <sheetName val="견적내용입력"/>
      <sheetName val="APT"/>
      <sheetName val="DTCT"/>
      <sheetName val="Prelims"/>
      <sheetName val="M1-XL-1b.KLthep"/>
      <sheetName val="PS-Labour_M"/>
      <sheetName val="外気負荷"/>
      <sheetName val="eq_data"/>
      <sheetName val="SEX"/>
      <sheetName val="KLDT DIEN"/>
      <sheetName val="Dinh muc CP KTCB khac"/>
      <sheetName val="SRC-B3U2"/>
      <sheetName val="UB Beam Box-up"/>
      <sheetName val="DOOR&amp;WINDOW"/>
      <sheetName val="NhapSL"/>
      <sheetName val="Thep-MatCat"/>
      <sheetName val="Kiem-Toan"/>
      <sheetName val="MTP"/>
      <sheetName val="MTP1"/>
      <sheetName val="부안일위"/>
      <sheetName val="하도내역 (철콘)"/>
      <sheetName val="공사유형"/>
      <sheetName val="기초공"/>
      <sheetName val="맨홀수량집계"/>
      <sheetName val="h-013211-2"/>
      <sheetName val="PKG"/>
      <sheetName val="제-노임"/>
      <sheetName val="Bìa"/>
      <sheetName val="Bảng KLHT"/>
      <sheetName val="Summary"/>
      <sheetName val="RC WORK"/>
      <sheetName val="Sheet1_(2)4"/>
      <sheetName val="물가변동_총괄서4"/>
      <sheetName val="방배동내역_(총괄)4"/>
      <sheetName val="7_1유효폭4"/>
      <sheetName val="허용전류-IEC_DATA4"/>
      <sheetName val="단면_(2)4"/>
      <sheetName val="EQUIP_LIST4"/>
      <sheetName val="본선_토공_분배표4"/>
      <sheetName val="현장관리비_산출내역4"/>
      <sheetName val="3_공통공사대비3"/>
      <sheetName val="1_취수장3"/>
      <sheetName val="을_23"/>
      <sheetName val="을_13"/>
      <sheetName val="해외_연수비용_계산-삭제3"/>
      <sheetName val="해외_기술훈련비_(합계)3"/>
      <sheetName val="BOX_본체3"/>
      <sheetName val="토공_갑지3"/>
      <sheetName val="각사별공사비분개_3"/>
      <sheetName val="_3"/>
      <sheetName val="6PILE__(돌출)3"/>
      <sheetName val="3련_BOX3"/>
      <sheetName val="Pier_33"/>
      <sheetName val="WEIGHT_LIST2"/>
      <sheetName val="산#2-1_(2)2"/>
      <sheetName val="BOX(1_5X1_5)2"/>
      <sheetName val="TYPE_A2"/>
      <sheetName val="2000년_공정표2"/>
      <sheetName val="C_&amp;_G_RHS2"/>
      <sheetName val="장비투입_(2)2"/>
      <sheetName val="내역서_2"/>
      <sheetName val="ITB_COST2"/>
      <sheetName val="BSD_(2)2"/>
      <sheetName val="CATCH_BASIN2"/>
      <sheetName val="입출재고현황_(2)2"/>
      <sheetName val="1_설계조건2"/>
      <sheetName val="Man_Hole2"/>
      <sheetName val="Du_toan1"/>
      <sheetName val="설산1_나1"/>
      <sheetName val="1공구_건정토건_토공2"/>
      <sheetName val="5_3_단면가정2"/>
      <sheetName val="SBT_NO_Proj__Controlling_Repor1"/>
      <sheetName val="1_토공1"/>
      <sheetName val="Process_Piping2"/>
      <sheetName val="단가_1"/>
      <sheetName val="일위대가_(PM)1"/>
      <sheetName val="2F_회의실견적(5_14_일대)1"/>
      <sheetName val="plan&amp;section_of_foundation1"/>
      <sheetName val="design_criteria1"/>
      <sheetName val="준검_내역서1"/>
      <sheetName val="제출내역_(2)1"/>
      <sheetName val="2차전체변경예정_(2)1"/>
      <sheetName val="자재_집계표1"/>
      <sheetName val="수량산출서_갑지1"/>
      <sheetName val="조도계산서_(도서)1"/>
      <sheetName val="할증_1"/>
      <sheetName val="118_세금과공과1"/>
      <sheetName val="108_수선비1"/>
      <sheetName val="25_보증금(임차보증금외)1"/>
      <sheetName val="Debt_Service_Schedule1"/>
      <sheetName val="Invested_Capital1"/>
      <sheetName val="Deteriorated_Asset1"/>
      <sheetName val="10_단면설계1"/>
      <sheetName val="2~5_단면가정&amp;안정검토1"/>
      <sheetName val="10_1_단면검토1"/>
      <sheetName val="Package_31"/>
      <sheetName val="low_schedule1"/>
      <sheetName val="cellar_lighting1"/>
      <sheetName val="main_building1"/>
      <sheetName val="auxiliary_building1"/>
      <sheetName val="highbay_lighting1"/>
      <sheetName val="cable_tray1"/>
      <sheetName val="Raw_Data1"/>
      <sheetName val="Gia_VLNCMTC1"/>
      <sheetName val="주공_갑지"/>
      <sheetName val="허용전류_IEC_DATA"/>
      <sheetName val="PHC파일_천공_및_항타"/>
      <sheetName val="방음벽연장집계-여기까지만_출력"/>
      <sheetName val="충돌_내용"/>
      <sheetName val="3BL공동구_수량"/>
      <sheetName val="R_C_RAHMEN_해석"/>
      <sheetName val="TONG_HOP_VL-NC"/>
      <sheetName val="TONGKE3p_"/>
      <sheetName val="TH_VL,_NC,_DDHT_Thanhphuoc"/>
      <sheetName val="DON_GIA"/>
      <sheetName val="CHITIET_VL-NC"/>
      <sheetName val="5_모델링"/>
      <sheetName val="M2. FIRE FIGHTING SYSTEM V1"/>
      <sheetName val="M3. FIRE ALARM SYSTEM V1"/>
      <sheetName val="VL"/>
      <sheetName val="Electrical Works"/>
      <sheetName val="H_T_ INCOMING SYSTEM"/>
      <sheetName val="TinhGiaNC"/>
      <sheetName val="VCBo"/>
      <sheetName val="DMCP"/>
      <sheetName val="BocXep"/>
      <sheetName val="TinhGiaMTC"/>
      <sheetName val="VCThuy"/>
      <sheetName val="CTG"/>
      <sheetName val="INDEX"/>
      <sheetName val="escon"/>
      <sheetName val="SCOPE OF WORK"/>
      <sheetName val="Sàn T1"/>
      <sheetName val="Lỗ thông gió"/>
      <sheetName val="NOTE"/>
      <sheetName val="131COMP"/>
      <sheetName val="영업3"/>
      <sheetName val="UB2"/>
      <sheetName val="LEGEND"/>
      <sheetName val="ESTI."/>
      <sheetName val="DI-ESTI"/>
      <sheetName val="MTL(AG)"/>
      <sheetName val="9609Aß"/>
      <sheetName val="업무계획1"/>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작성방법"/>
      <sheetName val="배수내역"/>
      <sheetName val="건축원가계산서"/>
      <sheetName val="기둥"/>
      <sheetName val="소일위대가코드표"/>
      <sheetName val="_x0008__x0004_"/>
      <sheetName val="ࠀ฀ࠀ؀ԀЀԀ̀"/>
      <sheetName val="L형옹벽(key)"/>
      <sheetName val="구체"/>
      <sheetName val="포장절단"/>
      <sheetName val="경제성분석"/>
      <sheetName val="TONGKE-HT"/>
      <sheetName val="6MONTHS"/>
      <sheetName val="UNIT PRICE"/>
      <sheetName val="Analisa"/>
      <sheetName val="Sum"/>
      <sheetName val="KP_List"/>
      <sheetName val="PU_ITALY "/>
      <sheetName val="Prices"/>
      <sheetName val="Module1"/>
      <sheetName val="Module2"/>
      <sheetName val="XL4Poppy"/>
      <sheetName val="6787CWFASE2CASE2_00"/>
      <sheetName val="THDZ0,4"/>
      <sheetName val="TH DZ35"/>
      <sheetName val="THTram"/>
      <sheetName val="Tro giup"/>
      <sheetName val="SILICATE"/>
      <sheetName val="DC"/>
      <sheetName val="NL"/>
      <sheetName val="DON GIA TRAM (3)"/>
      <sheetName val="Earthwork"/>
      <sheetName val="DANHPHAP"/>
      <sheetName val="chi tiet TBA"/>
      <sheetName val="chi tiet C"/>
      <sheetName val="ptnc"/>
      <sheetName val="ptvl"/>
      <sheetName val="ptm"/>
      <sheetName val="DON GIA CAN THO"/>
      <sheetName val="물량표S"/>
      <sheetName val="Customize Your Purchase Order"/>
      <sheetName val="KLHT"/>
      <sheetName val="CHITIET VL-NC-TT -1p"/>
      <sheetName val="CHITIET VL-NC-TT-3p"/>
      <sheetName val="TONG HOP VL-NC TT"/>
      <sheetName val="TDTKP1"/>
      <sheetName val="KPVC-BD "/>
      <sheetName val="VL,NC,MTC"/>
      <sheetName val="Mall"/>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7606 DZ"/>
      <sheetName val="Don gia chi tiet"/>
      <sheetName val="BETON"/>
      <sheetName val="24-ACMV"/>
      <sheetName val="dnc4"/>
      <sheetName val="THVT"/>
      <sheetName val="project management"/>
      <sheetName val="Adix A"/>
      <sheetName val="S-curve "/>
      <sheetName val="chitimc"/>
      <sheetName val="giathanh1"/>
      <sheetName val="CAT_5"/>
      <sheetName val="BQMP"/>
      <sheetName val="산근"/>
      <sheetName val="inter"/>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O20"/>
      <sheetName val="phuluc1"/>
      <sheetName val="P"/>
      <sheetName val="So doi chieu LC"/>
      <sheetName val="MAIN GATE HOUSE"/>
      <sheetName val="SL"/>
      <sheetName val="Du_lieu"/>
      <sheetName val="CBKC-110"/>
      <sheetName val="DLDTLN"/>
      <sheetName val="PU_ITALY_2"/>
      <sheetName val="TH_DZ352"/>
      <sheetName val="Tro_giup2"/>
      <sheetName val="DON_GIA_CAN_THO2"/>
      <sheetName val="Don_gia_chi_tiet"/>
      <sheetName val="Commercial value"/>
      <sheetName val="NC"/>
      <sheetName val="Dulieu"/>
      <sheetName val="Ky Lam Bridge"/>
      <sheetName val="Provisional Sums Item"/>
      <sheetName val="Gas Pressure Welding"/>
      <sheetName val="General Item&amp;General Requiremen"/>
      <sheetName val="General Items"/>
      <sheetName val="Regenral Requirements"/>
      <sheetName val="chiet tinh"/>
      <sheetName val="dg67-1"/>
      <sheetName val="DON_GIA_TRAM_(3)"/>
      <sheetName val="7606_DZ"/>
      <sheetName val="TONG_HOP_VL-NC_TT"/>
      <sheetName val="CHITIET_VL-NC-TT_-1p"/>
      <sheetName val="KPVC-BD_"/>
      <sheetName val="Ng.hàng xà+bulong"/>
      <sheetName val="lam-moi"/>
      <sheetName val="ALLOWANCE"/>
      <sheetName val="MH RATE"/>
      <sheetName val="TH_CNO"/>
      <sheetName val="NK_CHUNG"/>
      <sheetName val="Config"/>
      <sheetName val="HS_TDT"/>
      <sheetName val="DG-VL"/>
      <sheetName val="PTDGCT"/>
      <sheetName val="KPTH-T12"/>
      <sheetName val="Thamgia-T10"/>
      <sheetName val="TBA"/>
      <sheetName val="DM 6061"/>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K95"/>
      <sheetName val="K98"/>
      <sheetName val="PTDG"/>
      <sheetName val="LaborPY"/>
      <sheetName val="LaborKH"/>
      <sheetName val="Equip "/>
      <sheetName val="Material"/>
      <sheetName val="PROFILE"/>
      <sheetName val="Đầu vào"/>
      <sheetName val="Chi tiet XD TBA"/>
      <sheetName val="EXTERNAL"/>
      <sheetName val="damgiua"/>
      <sheetName val="dgct"/>
      <sheetName val="WT-LIST"/>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Area Cal"/>
      <sheetName val="Elect (3)"/>
      <sheetName val="B"/>
      <sheetName val="BQMPALOC"/>
      <sheetName val="NDOCBT"/>
      <sheetName val="basis"/>
      <sheetName val="E"/>
      <sheetName val="K"/>
      <sheetName val="수입"/>
      <sheetName val="Bond 수수료 계산 포맷"/>
      <sheetName val="PAGE 1"/>
      <sheetName val="BKBANRA"/>
      <sheetName val="BKMUAVAO"/>
      <sheetName val="INFO"/>
      <sheetName val="Cp&gt;10-Ln&lt;10"/>
      <sheetName val="Ln&lt;20"/>
      <sheetName val="EIRR&gt;1&lt;1"/>
      <sheetName val="EIRR&gt; 2"/>
      <sheetName val="EIRR&l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Loại Vật tư"/>
      <sheetName val="tonghop"/>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S"/>
      <sheetName val="???"/>
      <sheetName val="HÐ ngoài"/>
      <sheetName val="??????"/>
      <sheetName val="HÐ_ngoài"/>
      <sheetName val="DTXL"/>
      <sheetName val="gia cong tac"/>
      <sheetName val="____"/>
      <sheetName val="Measure 1306"/>
      <sheetName val="DTXD"/>
      <sheetName val="Door and Window"/>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Bang_KL"/>
      <sheetName val="MH_RATE"/>
      <sheetName val="Lcau_-_Lxuc"/>
      <sheetName val="PRI-LS"/>
      <sheetName val="NKC6"/>
      <sheetName val="Cước VC + ĐM CP Tư vấn"/>
      <sheetName val="Hệ số"/>
      <sheetName val="DETAIL "/>
      <sheetName val="GV1-D13 (Casement door)"/>
      <sheetName val="MTL$-INTER"/>
      <sheetName val="JP_List"/>
      <sheetName val="SUBS"/>
      <sheetName val="Feeds"/>
      <sheetName val="final list 2005"/>
      <sheetName val="final_list_2005"/>
      <sheetName val="WORKINGS"/>
      <sheetName val="LV data"/>
      <sheetName val="Gia vat tu"/>
      <sheetName val="bt19"/>
      <sheetName val="Btr25"/>
      <sheetName val="CPDDII"/>
      <sheetName val="NVL"/>
      <sheetName val="DLdauvao"/>
      <sheetName val="CẤP THOÁT NƯỚC"/>
      <sheetName val="TH MTC"/>
      <sheetName val="TH N.Cong"/>
      <sheetName val="DG-TNHC-85"/>
      <sheetName val="Dia"/>
      <sheetName val="SP10"/>
      <sheetName val="THDT goi thau TB"/>
      <sheetName val="Tien do TV"/>
      <sheetName val="Harga ME "/>
      <sheetName val="Alat"/>
      <sheetName val="Analisa Gabungan"/>
      <sheetName val="Sub"/>
      <sheetName val="dg7606"/>
      <sheetName val="DGsuyrong"/>
      <sheetName val="PhanTichVua"/>
      <sheetName val="PhanTichVT"/>
      <sheetName val="KhoiluongDT"/>
      <sheetName val="Supplier"/>
      <sheetName val=" Bill.5-Earthing.2 - Add Works"/>
      <sheetName val="bridge # 1"/>
      <sheetName val="DK"/>
      <sheetName val="Isolasi Luar Dalam"/>
      <sheetName val="Isolasi Luar"/>
      <sheetName val="TK-COL"/>
      <sheetName val="02_Dulieu_Cua"/>
      <sheetName val="HMCV"/>
      <sheetName val="CauKien"/>
      <sheetName val="XD"/>
      <sheetName val="Cuongricc"/>
      <sheetName val="KL san lap"/>
      <sheetName val="Chi tiet"/>
      <sheetName val="CT_vat_lieu"/>
      <sheetName val="DM_6061"/>
      <sheetName val="DG_thep_ma_kem"/>
      <sheetName val="DG_DZ"/>
      <sheetName val="DG_TBA"/>
      <sheetName val="Data_Input"/>
      <sheetName val="DG1426"/>
      <sheetName val="KH-Q1,Q2,01"/>
      <sheetName val="Chenh lech ca may"/>
      <sheetName val="TLg CN&amp;Laixe"/>
      <sheetName val="TLg CN&amp;Laixe (2)"/>
      <sheetName val="TLg Laitau"/>
      <sheetName val="TLg Laitau (2)"/>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DG7606DZ"/>
      <sheetName val="BẢNG KHỐI LƯỢNG TỔNG HỢP"/>
      <sheetName val="VND"/>
      <sheetName val="Buy vs. Lease Car"/>
      <sheetName val="___S"/>
      <sheetName val="___"/>
      <sheetName val="______"/>
      <sheetName val="GTTBA"/>
      <sheetName val="Hardware"/>
      <sheetName val="HWW"/>
      <sheetName val="TH_CPTB"/>
      <sheetName val="CP Khac cuoc VC"/>
      <sheetName val="新规"/>
      <sheetName val="Budget Code"/>
      <sheetName val="Master"/>
      <sheetName val="CTKL KTX HT"/>
      <sheetName val="Z"/>
      <sheetName val="I-KAMAR"/>
      <sheetName val="HVAC.BLOCK B4"/>
      <sheetName val="PRE (E)"/>
      <sheetName val="2.Chiet tinh"/>
      <sheetName val="daf-3(OK)"/>
      <sheetName val="daf-7(OK)"/>
      <sheetName val="subcon sched"/>
      <sheetName val="NHÀ NHẬP LIỆU"/>
      <sheetName val="MÓNG SILO"/>
      <sheetName val="SourceData"/>
      <sheetName val="CT1"/>
      <sheetName val="Tong du toan"/>
      <sheetName val="Bill 2 - ketcau"/>
      <sheetName val="A1"/>
      <sheetName val="DonGiaLD"/>
      <sheetName val="Chi tiet lan can"/>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Bond_수수료_계산_포맷"/>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HÐ_ngoài1"/>
      <sheetName val="Xay_lapduongR3"/>
      <sheetName val="wsLists"/>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DongiaVL2"/>
      <sheetName val="Active"/>
      <sheetName val="PMS"/>
      <sheetName val="TH-XL"/>
      <sheetName val="Rebar"/>
      <sheetName val="Item-DATA"/>
      <sheetName val="NSA fr Revit"/>
      <sheetName val="Guide"/>
      <sheetName val="Scorp of Work"/>
      <sheetName val="CPC 2T"/>
      <sheetName val="TH (Daikin)"/>
      <sheetName val=" BILL 2.1 E-ELV-THO"/>
      <sheetName val=" BILL 2.2 E-ELV-HT"/>
      <sheetName val="CT tu EDHP"/>
      <sheetName val="BIIL 3.1 PS-THO"/>
      <sheetName val="BIIL 3.1 PS-HT"/>
      <sheetName val="BILL 4 ACMV-THO "/>
      <sheetName val="BILL 4 ACMV-HT "/>
      <sheetName val=" BILL 5 FA-FA - THO  "/>
      <sheetName val=" BILL 5 FA-FA - HT  "/>
      <sheetName val="Gia tudien"/>
      <sheetName val="Code NC"/>
      <sheetName val="CTtudien"/>
      <sheetName val="TH (Toshiba)"/>
      <sheetName val="BILL 4 ACMV-HT  (Toshiba)"/>
      <sheetName val="Hao hut, CK"/>
      <sheetName val="TH CPTC"/>
      <sheetName val="TinhCPC"/>
      <sheetName val="Detail"/>
      <sheetName val="CT gio m2"/>
      <sheetName val="DMVL, CK"/>
      <sheetName val="General"/>
      <sheetName val="Sum material"/>
      <sheetName val="Ree.Hvac-Condotel"/>
      <sheetName val="Sigma.HVAC-Condotel"/>
      <sheetName val="Techgel.Condotel - HVAC"/>
      <sheetName val="Unicon.Condotel - HVAC"/>
      <sheetName val="Condotel-HVAC"/>
      <sheetName val="Ree.P&amp;D-Condotel"/>
      <sheetName val="Sigma.CTN-CONDOTEL"/>
      <sheetName val="Techgel.Condotel - CTN"/>
      <sheetName val="Unicon. Condotel - CTN"/>
      <sheetName val="Condotel-P&amp;D"/>
      <sheetName val="KL LĐ- CÁP ĐIỆN"/>
      <sheetName val="KL LĐ-BUSWAY"/>
      <sheetName val="KL LĐ-TỦ ĐIỆN"/>
      <sheetName val="Data-Lắp đèn, ổ cắm căn hộ"/>
      <sheetName val="DNTT"/>
      <sheetName val="THKT"/>
      <sheetName val="GTTT"/>
      <sheetName val="GTTT PL 02"/>
      <sheetName val="GTTT PL2"/>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预算"/>
      <sheetName val="MTO REV.2(ARMOR)"/>
      <sheetName val="Cash2"/>
      <sheetName val="D_MUC"/>
      <sheetName val="DI_ESTI"/>
      <sheetName val="Div26_-_Elect"/>
      <sheetName val="BANG_TONG_HOP_(2)"/>
      <sheetName val="THCP_Lap_dat"/>
      <sheetName val="Nhan_cong"/>
      <sheetName val="Thiet_bi"/>
      <sheetName val="Vat_tu"/>
      <sheetName val="DM_ChiPhi"/>
      <sheetName val="May_TC"/>
      <sheetName val="TH_Kinh_phi"/>
      <sheetName val="M1-XL-1b_KLthep"/>
      <sheetName val="07.2019 HC"/>
      <sheetName val="NHAN SU CAC CONG TRINH"/>
      <sheetName val="BANG CHAM CONG VAN PHONG"/>
      <sheetName val="CHAM CONG TRUC VE SINH"/>
      <sheetName val="UNIT_PRICE"/>
      <sheetName val="PU_ITALY_5"/>
      <sheetName val="TH_DZ355"/>
      <sheetName val="Tro_giup5"/>
      <sheetName val="Don_gia3"/>
      <sheetName val="DON_GIA_TRAM_(3)3"/>
      <sheetName val="RAB_AR&amp;STR3"/>
      <sheetName val="chi_tiet_TBA3"/>
      <sheetName val="chi_tiet_C3"/>
      <sheetName val="DON_GIA_CAN_THO5"/>
      <sheetName val="Customize_Your_Purchase_Order3"/>
      <sheetName val="CHITIET_VL-NC-TT_-1p3"/>
      <sheetName val="CHITIET_VL-NC-TT-3p2"/>
      <sheetName val="TONG_HOP_VL-NC_TT3"/>
      <sheetName val="KPVC-BD_3"/>
      <sheetName val="HĐ_ngoài2"/>
      <sheetName val="XT_Buoc_32"/>
      <sheetName val="dongia_(2)2"/>
      <sheetName val="7606_DZ3"/>
      <sheetName val="Don_gia_chi_tiet3"/>
      <sheetName val="project_management2"/>
      <sheetName val="Adix_A2"/>
      <sheetName val="S-curve_2"/>
      <sheetName val="REINF_2"/>
      <sheetName val="Rates_20092"/>
      <sheetName val="Du_toan2"/>
      <sheetName val="So_doi_chieu_LC2"/>
      <sheetName val="MAIN_GATE_HOUSE2"/>
      <sheetName val="Commercial_value2"/>
      <sheetName val="Ky_Lam_Bridge2"/>
      <sheetName val="Provisional_Sums_Item2"/>
      <sheetName val="Gas_Pressure_Welding2"/>
      <sheetName val="General_Item&amp;General_Requireme2"/>
      <sheetName val="General_Items2"/>
      <sheetName val="Regenral_Requirements2"/>
      <sheetName val="chiet_tinh2"/>
      <sheetName val="Ng_hàng_xà+bulong2"/>
      <sheetName val="Bang_KL2"/>
      <sheetName val="TONG_HOP_VL-NC2"/>
      <sheetName val="MH_RATE2"/>
      <sheetName val="DM_60611"/>
      <sheetName val="DG_thep_ma_kem1"/>
      <sheetName val="Lcau_-_Lxuc2"/>
      <sheetName val="CT_vat_lieu1"/>
      <sheetName val="Equip_1"/>
      <sheetName val="A1_CN1"/>
      <sheetName val="Đầu_vào1"/>
      <sheetName val="Chi_tiet_XD_TBA1"/>
      <sheetName val="Trạm_biến_áp1"/>
      <sheetName val="Đơn_Giá_1"/>
      <sheetName val="CT-0_4KV1"/>
      <sheetName val="Chenh_lech_vat_tu1"/>
      <sheetName val="Diện_tích1"/>
      <sheetName val="1_Khái_toán1"/>
      <sheetName val="TONG_HOP_T5_19981"/>
      <sheetName val="KL_Chi_tiết_Xây_tô1"/>
      <sheetName val="DG_DZ1"/>
      <sheetName val="DG_TBA1"/>
      <sheetName val="07Base_Cost1"/>
      <sheetName val="rate_material1"/>
      <sheetName val="Chi_tiet_KL1"/>
      <sheetName val="Tổng_hợp_KL1"/>
      <sheetName val="Xay_lapduongR31"/>
      <sheetName val="04_-_XUONG_DET_B1"/>
      <sheetName val="Bill_1_Quy_dinh_chung1"/>
      <sheetName val="1_R18_BF1"/>
      <sheetName val="6_External_works-R181"/>
      <sheetName val="Phan_khai_KLuong1"/>
      <sheetName val="_031"/>
      <sheetName val="chieu_day_san1"/>
      <sheetName val="Podium_Concrete_Works1"/>
      <sheetName val="KLCT-_TOWER1"/>
      <sheetName val="KLCT-_PODIUM1"/>
      <sheetName val="Gia_thanh_chuoi_su1"/>
      <sheetName val="Tiep_dia1"/>
      <sheetName val="Don_gia_vung_III-Can_Tho1"/>
      <sheetName val="Area_Cal1"/>
      <sheetName val="Elect_(3)1"/>
      <sheetName val="Bond_수수료_계산_포맷1"/>
      <sheetName val="PAGE_11"/>
      <sheetName val="EIRR&gt;_21"/>
      <sheetName val="DM_671"/>
      <sheetName val="Đầu_tư1"/>
      <sheetName val="Project_Data1"/>
      <sheetName val="Data_Input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Loại_Vật_tư1"/>
      <sheetName val="TH_Vat_tu1"/>
      <sheetName val="dg_tphcm1"/>
      <sheetName val="T_KÊ_K_CẤU1"/>
      <sheetName val="Bill_01_-_CTN1"/>
      <sheetName val="Bill_2_2_Villa_2_beds1"/>
      <sheetName val="4_PTDG1"/>
      <sheetName val="A1,_May1"/>
      <sheetName val="Vat_lieu1"/>
      <sheetName val="Bang_trong_luong_rieng_thep1"/>
      <sheetName val="HÐ_ngoài2"/>
      <sheetName val="gia_cong_tac1"/>
      <sheetName val="Measure_13061"/>
      <sheetName val="Cước_VC_+_ĐM_CP_Tư_vấn1"/>
      <sheetName val="Hệ_số1"/>
      <sheetName val="DETAIL_"/>
      <sheetName val="GV1-D13_(Casement_door)1"/>
      <sheetName val="final_list_20051"/>
      <sheetName val="LV_data"/>
      <sheetName val="ESTI_"/>
      <sheetName val="Gia_vat_tu"/>
      <sheetName val="CẤP_THOÁT_NƯỚC1"/>
      <sheetName val="TH_MTC"/>
      <sheetName val="TH_N_Cong"/>
      <sheetName val="THDT_goi_thau_TB1"/>
      <sheetName val="Tien_do_TV1"/>
      <sheetName val="Harga_ME_1"/>
      <sheetName val="Analisa_Gabungan1"/>
      <sheetName val="_Bill_5-Earthing_2_-_Add_Works"/>
      <sheetName val="bridge_#_11"/>
      <sheetName val="Isolasi_Luar_Dalam1"/>
      <sheetName val="Isolasi_Luar1"/>
      <sheetName val="KL_san_lap"/>
      <sheetName val="Chi_tiet"/>
      <sheetName val="Chenh_lech_ca_may"/>
      <sheetName val="TLg_CN&amp;Laixe"/>
      <sheetName val="TLg_CN&amp;Laixe_(2)"/>
      <sheetName val="TLg_Laitau"/>
      <sheetName val="TLg_Laitau_(2)"/>
      <sheetName val="Bang_3_Chi_tiet_phan_Dz"/>
      <sheetName val="KHOI_LUONG"/>
      <sheetName val="Equipment_list_(PAC)"/>
      <sheetName val="TINH_KHOI_LUONG"/>
      <sheetName val="DATA_BASE"/>
      <sheetName val="BẢNG_KHỐI_LƯỢNG_TỔNG_HỢP"/>
      <sheetName val="Buy_vs__Lease_Car1"/>
      <sheetName val="CP_Khac_cuoc_VC"/>
      <sheetName val="Budget_Code"/>
      <sheetName val="CTKL_KTX_HT"/>
      <sheetName val="HVAC_BLOCK_B4"/>
      <sheetName val="PRE_(E)"/>
      <sheetName val="2_Chiet_tinh"/>
      <sheetName val="subcon_sched"/>
      <sheetName val="NHÀ_NHẬP_LIỆU"/>
      <sheetName val="MÓNG_SILO"/>
      <sheetName val="Tong_du_toan"/>
      <sheetName val="Bill_2_-_ketcau"/>
      <sheetName val="Chi_tiet_lan_can"/>
      <sheetName val="13-Cốt_thép_(10mm&lt;D≤18mm)_FO16"/>
      <sheetName val="du_lieu_du_toan"/>
      <sheetName val="BOQ_THAN"/>
      <sheetName val="DL_ĐẦU_VÀO"/>
      <sheetName val="KL_LĐ-_CÁP_ĐIỆN"/>
      <sheetName val="KL_LĐ-BUSWAY"/>
      <sheetName val="KL_LĐ-TỦ_ĐIỆN"/>
      <sheetName val="Data-Lắp_đèn,_ổ_cắm_căn_hộ"/>
      <sheetName val="GTTT_PL_02"/>
      <sheetName val="GTTT_PL2"/>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Ree_Hvac-Condotel"/>
      <sheetName val="Sigma_HVAC-Condotel"/>
      <sheetName val="Techgel_Condotel_-_HVAC"/>
      <sheetName val="Unicon_Condotel_-_HVAC"/>
      <sheetName val="Ree_P&amp;D-Condotel"/>
      <sheetName val="Sigma_CTN-CONDOTEL"/>
      <sheetName val="Techgel_Condotel_-_CTN"/>
      <sheetName val="Unicon__Condotel_-_CTN"/>
      <sheetName val="NSA_fr_Revit"/>
      <sheetName val="Scorp_of_Work"/>
      <sheetName val="CPC_2T"/>
      <sheetName val="TH_(Daikin)"/>
      <sheetName val="_BILL_2_1_E-ELV-THO"/>
      <sheetName val="_BILL_2_2_E-ELV-HT"/>
      <sheetName val="CT_tu_EDHP"/>
      <sheetName val="BIIL_3_1_PS-THO"/>
      <sheetName val="BIIL_3_1_PS-HT"/>
      <sheetName val="BILL_4_ACMV-THO_"/>
      <sheetName val="BILL_4_ACMV-HT_"/>
      <sheetName val="_BILL_5_FA-FA_-_THO__"/>
      <sheetName val="_BILL_5_FA-FA_-_HT__"/>
      <sheetName val="Gia_tudien"/>
      <sheetName val="Code_NC"/>
      <sheetName val="TH_(Toshiba)"/>
      <sheetName val="BILL_4_ACMV-HT__(Toshiba)"/>
      <sheetName val="Hao_hut,_CK"/>
      <sheetName val="TH_CPTC"/>
      <sheetName val="CT_gio_m2"/>
      <sheetName val="DMVL,_CK"/>
      <sheetName val="Sum_material"/>
      <sheetName val="TÍNH TOÁN KHỐI LƯỢNG P6"/>
      <sheetName val=""/>
      <sheetName val="발주내역"/>
      <sheetName val="공통부대비"/>
      <sheetName val="takeoff2"/>
      <sheetName val="Dầm -4.7m"/>
      <sheetName val="Scheme B Estimate "/>
      <sheetName val="Bang TH"/>
      <sheetName val="Shelves"/>
      <sheetName val="CONSOIDATE 4"/>
      <sheetName val="CONSOIDATE 2"/>
      <sheetName val="1CT-CAUTHANG-TT-T13(TRIU)&lt;16&gt;16"/>
      <sheetName val="3,CT-CAUTHANG-T23-24&gt;50"/>
      <sheetName val="TINH GIA - SAN XUAT Vertico"/>
      <sheetName val="Notes"/>
      <sheetName val="Sheet1_(2)5"/>
      <sheetName val="물가변동_총괄서5"/>
      <sheetName val="방배동내역_(총괄)5"/>
      <sheetName val="7_1유효폭5"/>
      <sheetName val="허용전류-IEC_DATA5"/>
      <sheetName val="단면_(2)5"/>
      <sheetName val="EQUIP_LIST5"/>
      <sheetName val="본선_토공_분배표5"/>
      <sheetName val="현장관리비_산출내역5"/>
      <sheetName val="3_공통공사대비4"/>
      <sheetName val="1_취수장4"/>
      <sheetName val="을_24"/>
      <sheetName val="을_14"/>
      <sheetName val="해외_연수비용_계산-삭제4"/>
      <sheetName val="해외_기술훈련비_(합계)4"/>
      <sheetName val="BOX_본체4"/>
      <sheetName val="토공_갑지4"/>
      <sheetName val="각사별공사비분개_4"/>
      <sheetName val="_4"/>
      <sheetName val="6PILE__(돌출)4"/>
      <sheetName val="3련_BOX4"/>
      <sheetName val="Pier_34"/>
      <sheetName val="WEIGHT_LIST3"/>
      <sheetName val="산#2-1_(2)3"/>
      <sheetName val="BOX(1_5X1_5)3"/>
      <sheetName val="TYPE_A3"/>
      <sheetName val="2000년_공정표3"/>
      <sheetName val="C_&amp;_G_RHS3"/>
      <sheetName val="장비투입_(2)3"/>
      <sheetName val="내역서_3"/>
      <sheetName val="ITB_COST3"/>
      <sheetName val="BSD_(2)3"/>
      <sheetName val="CATCH_BASIN3"/>
      <sheetName val="입출재고현황_(2)3"/>
      <sheetName val="1_설계조건3"/>
      <sheetName val="Man_Hole3"/>
      <sheetName val="Gia_VLNCMTC2"/>
      <sheetName val="Du_toan3"/>
      <sheetName val="1공구_건정토건_토공3"/>
      <sheetName val="Process_Piping3"/>
      <sheetName val="단가_2"/>
      <sheetName val="일위대가_(PM)2"/>
      <sheetName val="2F_회의실견적(5_14_일대)2"/>
      <sheetName val="plan&amp;section_of_foundation2"/>
      <sheetName val="design_criteria2"/>
      <sheetName val="2차전체변경예정_(2)2"/>
      <sheetName val="5_3_단면가정3"/>
      <sheetName val="설산1_나2"/>
      <sheetName val="SBT_NO_Proj__Controlling_Repor2"/>
      <sheetName val="1_토공2"/>
      <sheetName val="준검_내역서2"/>
      <sheetName val="제출내역_(2)2"/>
      <sheetName val="Div26_-_Elect1"/>
      <sheetName val="BANG_TONG_HOP_(2)1"/>
      <sheetName val="자재_집계표2"/>
      <sheetName val="수량산출서_갑지2"/>
      <sheetName val="조도계산서_(도서)2"/>
      <sheetName val="할증_2"/>
      <sheetName val="118_세금과공과2"/>
      <sheetName val="108_수선비2"/>
      <sheetName val="25_보증금(임차보증금외)2"/>
      <sheetName val="Debt_Service_Schedule2"/>
      <sheetName val="Invested_Capital2"/>
      <sheetName val="Deteriorated_Asset2"/>
      <sheetName val="10_단면설계2"/>
      <sheetName val="2~5_단면가정&amp;안정검토2"/>
      <sheetName val="10_1_단면검토2"/>
      <sheetName val="THCP_Lap_dat1"/>
      <sheetName val="Package_32"/>
      <sheetName val="low_schedule2"/>
      <sheetName val="cellar_lighting2"/>
      <sheetName val="main_building2"/>
      <sheetName val="auxiliary_building2"/>
      <sheetName val="highbay_lighting2"/>
      <sheetName val="cable_tray2"/>
      <sheetName val="Raw_Data2"/>
      <sheetName val="주공_갑지1"/>
      <sheetName val="허용전류_IEC_DATA1"/>
      <sheetName val="PHC파일_천공_및_항타1"/>
      <sheetName val="방음벽연장집계-여기까지만_출력1"/>
      <sheetName val="충돌_내용1"/>
      <sheetName val="3BL공동구_수량1"/>
      <sheetName val="R_C_RAHMEN_해석1"/>
      <sheetName val="RAB_AR&amp;STR4"/>
      <sheetName val="TONG_HOP_VL-NC3"/>
      <sheetName val="TONGKE3p_1"/>
      <sheetName val="TH_VL,_NC,_DDHT_Thanhphuoc1"/>
      <sheetName val="CHITIET_VL-NC1"/>
      <sheetName val="5_모델링1"/>
      <sheetName val="Nhan_cong1"/>
      <sheetName val="Thiet_bi1"/>
      <sheetName val="Vat_tu1"/>
      <sheetName val="DM_ChiPhi1"/>
      <sheetName val="May_TC1"/>
      <sheetName val="Bang_KL3"/>
      <sheetName val="TH_Kinh_phi1"/>
      <sheetName val="A1_CN2"/>
      <sheetName val="M1-XL-1b_KLthep1"/>
      <sheetName val="KLDT_DIEN"/>
      <sheetName val="Dinh_muc_CP_KTCB_khac"/>
      <sheetName val="UB_Beam_Box-up"/>
      <sheetName val="하도내역_(철콘)"/>
      <sheetName val="Bảng_KLHT"/>
      <sheetName val="RC_WORK"/>
      <sheetName val="M2__FIRE_FIGHTING_SYSTEM_V1"/>
      <sheetName val="M3__FIRE_ALARM_SYSTEM_V1"/>
      <sheetName val="Electrical_Works"/>
      <sheetName val="H_T__INCOMING_SYSTEM"/>
      <sheetName val="ESTI_1"/>
      <sheetName val="SCOPE_OF_WORK"/>
      <sheetName val="Sàn_T1"/>
      <sheetName val="Lỗ_thông_gió"/>
      <sheetName val="UNIT_PRICE1"/>
      <sheetName val="PU_ITALY_6"/>
      <sheetName val="TH_DZ356"/>
      <sheetName val="Tro_giup6"/>
      <sheetName val="DON_GIA_TRAM_(3)4"/>
      <sheetName val="chi_tiet_TBA4"/>
      <sheetName val="chi_tiet_C4"/>
      <sheetName val="DON_GIA_CAN_THO6"/>
      <sheetName val="Customize_Your_Purchase_Order4"/>
      <sheetName val="CHITIET_VL-NC-TT_-1p4"/>
      <sheetName val="CHITIET_VL-NC-TT-3p3"/>
      <sheetName val="TONG_HOP_VL-NC_TT4"/>
      <sheetName val="KPVC-BD_4"/>
      <sheetName val="HĐ_ngoài3"/>
      <sheetName val="XT_Buoc_33"/>
      <sheetName val="dongia_(2)3"/>
      <sheetName val="7606_DZ4"/>
      <sheetName val="Don_gia_chi_tiet4"/>
      <sheetName val="project_management3"/>
      <sheetName val="Adix_A3"/>
      <sheetName val="S-curve_3"/>
      <sheetName val="REINF_3"/>
      <sheetName val="Rates_20093"/>
      <sheetName val="So_doi_chieu_LC3"/>
      <sheetName val="MAIN_GATE_HOUSE3"/>
      <sheetName val="Commercial_value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MH_RATE3"/>
      <sheetName val="DM_60612"/>
      <sheetName val="DG_thep_ma_kem2"/>
      <sheetName val="Lcau_-_Lxuc3"/>
      <sheetName val="CT_vat_lieu2"/>
      <sheetName val="Equip_2"/>
      <sheetName val="Đầu_vào2"/>
      <sheetName val="Chi_tiet_XD_TBA2"/>
      <sheetName val="Trạm_biến_áp2"/>
      <sheetName val="Đơn_Giá_2"/>
      <sheetName val="CT-0_4KV2"/>
      <sheetName val="Chenh_lech_vat_tu2"/>
      <sheetName val="Diện_tích2"/>
      <sheetName val="1_Khái_toán2"/>
      <sheetName val="TONG_HOP_T5_19982"/>
      <sheetName val="KL_Chi_tiết_Xây_tô2"/>
      <sheetName val="DG_DZ2"/>
      <sheetName val="DG_TBA2"/>
      <sheetName val="07Base_Cost2"/>
      <sheetName val="rate_material2"/>
      <sheetName val="Chi_tiet_KL2"/>
      <sheetName val="Tổng_hợp_KL2"/>
      <sheetName val="Xay_lapduongR32"/>
      <sheetName val="04_-_XUONG_DET_B2"/>
      <sheetName val="Bill_1_Quy_dinh_chung2"/>
      <sheetName val="1_R18_BF2"/>
      <sheetName val="6_External_works-R182"/>
      <sheetName val="Phan_khai_KLuong2"/>
      <sheetName val="_032"/>
      <sheetName val="chieu_day_san2"/>
      <sheetName val="Podium_Concrete_Works2"/>
      <sheetName val="KLCT-_TOWER2"/>
      <sheetName val="KLCT-_PODIUM2"/>
      <sheetName val="Gia_thanh_chuoi_su2"/>
      <sheetName val="Tiep_dia2"/>
      <sheetName val="Don_gia_vung_III-Can_Tho2"/>
      <sheetName val="Area_Cal2"/>
      <sheetName val="Elect_(3)2"/>
      <sheetName val="Bond_수수료_계산_포맷2"/>
      <sheetName val="PAGE_12"/>
      <sheetName val="EIRR&gt;_22"/>
      <sheetName val="DM_672"/>
      <sheetName val="Đầu_tư2"/>
      <sheetName val="Project_Data2"/>
      <sheetName val="Data_Input2"/>
      <sheetName val="6787CWFASE2CASE2_00_xls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Loại_Vật_tư2"/>
      <sheetName val="TH_Vat_tu2"/>
      <sheetName val="dg_tphcm2"/>
      <sheetName val="T_KÊ_K_CẤU2"/>
      <sheetName val="Bill_01_-_CTN2"/>
      <sheetName val="Bill_2_2_Villa_2_beds2"/>
      <sheetName val="4_PTDG2"/>
      <sheetName val="A1,_May2"/>
      <sheetName val="Vat_lieu2"/>
      <sheetName val="Bang_trong_luong_rieng_thep2"/>
      <sheetName val="HÐ_ngoài3"/>
      <sheetName val="gia_cong_tac2"/>
      <sheetName val="Measure_13062"/>
      <sheetName val="Cước_VC_+_ĐM_CP_Tư_vấn2"/>
      <sheetName val="Hệ_số2"/>
      <sheetName val="DETAIL_1"/>
      <sheetName val="GV1-D13_(Casement_door)2"/>
      <sheetName val="final_list_20052"/>
      <sheetName val="LV_data1"/>
      <sheetName val="Gia_vat_tu1"/>
      <sheetName val="CẤP_THOÁT_NƯỚC2"/>
      <sheetName val="TH_MTC1"/>
      <sheetName val="TH_N_Cong1"/>
      <sheetName val="THDT_goi_thau_TB2"/>
      <sheetName val="Tien_do_TV2"/>
      <sheetName val="Harga_ME_2"/>
      <sheetName val="Analisa_Gabungan2"/>
      <sheetName val="_Bill_5-Earthing_2_-_Add_Works1"/>
      <sheetName val="bridge_#_12"/>
      <sheetName val="Isolasi_Luar_Dalam2"/>
      <sheetName val="Isolasi_Luar2"/>
      <sheetName val="KL_san_lap1"/>
      <sheetName val="Chi_tiet1"/>
      <sheetName val="Chenh_lech_ca_may1"/>
      <sheetName val="TLg_CN&amp;Laixe1"/>
      <sheetName val="TLg_CN&amp;Laixe_(2)1"/>
      <sheetName val="TLg_Laitau1"/>
      <sheetName val="TLg_Laitau_(2)1"/>
      <sheetName val="Bang_3_Chi_tiet_phan_Dz1"/>
      <sheetName val="KHOI_LUONG1"/>
      <sheetName val="Equipment_list_(PAC)1"/>
      <sheetName val="TINH_KHOI_LUONG1"/>
      <sheetName val="DATA_BASE1"/>
      <sheetName val="BẢNG_KHỐI_LƯỢNG_TỔNG_HỢP1"/>
      <sheetName val="Buy_vs__Lease_Car2"/>
      <sheetName val="CP_Khac_cuoc_VC1"/>
      <sheetName val="Budget_Code1"/>
      <sheetName val="CTKL_KTX_HT1"/>
      <sheetName val="HVAC_BLOCK_B41"/>
      <sheetName val="PRE_(E)1"/>
      <sheetName val="2_Chiet_tinh1"/>
      <sheetName val="subcon_sched1"/>
      <sheetName val="NHÀ_NHẬP_LIỆU1"/>
      <sheetName val="MÓNG_SILO1"/>
      <sheetName val="Tong_du_toan1"/>
      <sheetName val="Bill_2_-_ketcau1"/>
      <sheetName val="Chi_tiet_lan_can1"/>
      <sheetName val="13-Cốt_thép_(10mm&lt;D≤18mm)_FO161"/>
      <sheetName val="du_lieu_du_toan1"/>
      <sheetName val="BOQ_THAN1"/>
      <sheetName val="DL_ĐẦU_VÀO1"/>
      <sheetName val="NSA_fr_Revit1"/>
      <sheetName val="Scorp_of_Work1"/>
      <sheetName val="CPC_2T1"/>
      <sheetName val="TH_(Daikin)1"/>
      <sheetName val="_BILL_2_1_E-ELV-THO1"/>
      <sheetName val="_BILL_2_2_E-ELV-HT1"/>
      <sheetName val="CT_tu_EDHP1"/>
      <sheetName val="BIIL_3_1_PS-THO1"/>
      <sheetName val="BIIL_3_1_PS-HT1"/>
      <sheetName val="BILL_4_ACMV-THO_1"/>
      <sheetName val="BILL_4_ACMV-HT_1"/>
      <sheetName val="_BILL_5_FA-FA_-_THO__1"/>
      <sheetName val="_BILL_5_FA-FA_-_HT__1"/>
      <sheetName val="Gia_tudien1"/>
      <sheetName val="Code_NC1"/>
      <sheetName val="TH_(Toshiba)1"/>
      <sheetName val="BILL_4_ACMV-HT__(Toshiba)1"/>
      <sheetName val="Hao_hut,_CK1"/>
      <sheetName val="TH_CPTC1"/>
      <sheetName val="CT_gio_m21"/>
      <sheetName val="DMVL,_CK1"/>
      <sheetName val="Sum_material1"/>
      <sheetName val="Ree_Hvac-Condotel1"/>
      <sheetName val="Sigma_HVAC-Condotel1"/>
      <sheetName val="Techgel_Condotel_-_HVAC1"/>
      <sheetName val="Unicon_Condotel_-_HVAC1"/>
      <sheetName val="Ree_P&amp;D-Condotel1"/>
      <sheetName val="Sigma_CTN-CONDOTEL1"/>
      <sheetName val="Techgel_Condotel_-_CTN1"/>
      <sheetName val="Unicon__Condotel_-_CTN1"/>
      <sheetName val="KL_LĐ-_CÁP_ĐIỆN1"/>
      <sheetName val="KL_LĐ-BUSWAY1"/>
      <sheetName val="KL_LĐ-TỦ_ĐIỆN1"/>
      <sheetName val="Data-Lắp_đèn,_ổ_cắm_căn_hộ1"/>
      <sheetName val="GTTT_PL_021"/>
      <sheetName val="GTTT_PL2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MTO_REV_2(ARMOR)"/>
      <sheetName val="07_2019_HC"/>
      <sheetName val="NHAN_SU_CAC_CONG_TRINH"/>
      <sheetName val="BANG_CHAM_CONG_VAN_PHONG"/>
      <sheetName val="CHAM_CONG_TRUC_VE_SINH"/>
      <sheetName val="TÍNH_TOÁN_KHỐI_LƯỢNG_P6"/>
      <sheetName val="Dầm_-4_7m"/>
      <sheetName val="Scheme_B_Estimate_"/>
      <sheetName val="Bang_TH"/>
      <sheetName val="CONSOIDATE_4"/>
      <sheetName val="CONSOIDATE_2"/>
      <sheetName val="HRG BHN"/>
      <sheetName val="변수값"/>
      <sheetName val="중기상차"/>
      <sheetName val="AS복구"/>
      <sheetName val="중기터파기"/>
      <sheetName val="CONCRETE"/>
      <sheetName val="DHEQSUPT"/>
      <sheetName val="CP Du phong"/>
      <sheetName val="THCP xay dung"/>
      <sheetName val="Tong hop kinh phi"/>
      <sheetName val="C.A02 - Confirmations"/>
      <sheetName val="3-PTDGT8 "/>
      <sheetName val="4-PTDG (T2)"/>
      <sheetName val="4-PTDG (T1)"/>
      <sheetName val="N賃率-職"/>
      <sheetName val="현장별"/>
      <sheetName val="수원공공사비"/>
      <sheetName val="유림콘도"/>
      <sheetName val="공사비산출내역"/>
      <sheetName val="G.R300경비"/>
      <sheetName val="관급"/>
      <sheetName val="중기비"/>
      <sheetName val="퇴직공제"/>
      <sheetName val="건강보험료"/>
      <sheetName val="노인장기요양보험료"/>
      <sheetName val="장비 (2)"/>
      <sheetName val="지수적용공사비내역서"/>
      <sheetName val="SANBAISU"/>
      <sheetName val="2월가격표-ESG-1월"/>
      <sheetName val="공사종류(참고)"/>
      <sheetName val="동원인원산출"/>
      <sheetName val="2차선환산길이"/>
      <sheetName val="TRE TABLE"/>
      <sheetName val="순환펌프"/>
      <sheetName val="저수조"/>
      <sheetName val="급,배기팬"/>
      <sheetName val="급탕순환펌프"/>
      <sheetName val="AH-1 "/>
      <sheetName val="OHU"/>
      <sheetName val="비교1"/>
      <sheetName val="전계가"/>
      <sheetName val="0217상가미분양자산"/>
      <sheetName val="유림총괄"/>
      <sheetName val="도장수량⿞陂"/>
      <sheetName val="전체수⿞陂"/>
      <sheetName val="도장수량䀀⽎陂"/>
      <sheetName val="전체수량집계"/>
      <sheetName val="터파기및"/>
      <sheetName val="터파기및0"/>
      <sheetName val="터파기및頚ሷ"/>
      <sheetName val="도장수량뀀㆓"/>
      <sheetName val="도장수량 ⪓"/>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
      <sheetName val="전체수᫜"/>
      <sheetName val="전체수猱๭0"/>
      <sheetName val="전체수ⰸ怀"/>
      <sheetName val="전체수ᠱ㠹䀀"/>
      <sheetName val="전체수䀱ᶓ"/>
      <sheetName val="전체수뀀⃟"/>
      <sheetName val="전체수　⋛"/>
      <sheetName val="전체수ꀱ⊌"/>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切"/>
      <sheetName val="전체수　⫡"/>
      <sheetName val="도장수량ᗛ"/>
      <sheetName val="도장수량က᳟"/>
      <sheetName val="전체수량退ᦐ"/>
      <sheetName val="전체수怀ẑ"/>
      <sheetName val="도장수怱ẑ切"/>
      <sheetName val="전체수怱ẑ"/>
      <sheetName val="전체수 ᧟"/>
      <sheetName val="도장수週ᦐ切"/>
      <sheetName val="전체수瀀ㆍ"/>
      <sheetName val="도장수㇜切"/>
      <sheetName val="전체수뀀⻜"/>
      <sheetName val="도장수瀀⃡切"/>
      <sheetName val="도장수량ᾒ"/>
      <sheetName val="전체수량标㔷"/>
      <sheetName val="전체수량렑㖉"/>
      <sheetName val="전체수퀀"/>
      <sheetName val="전체수량/"/>
      <sheetName val="전체수砏㒉"/>
      <sheetName val="도장수ᠱ㐷怀洫猃"/>
      <sheetName val="전체수량᠖㐷"/>
      <sheetName val="도장수량_xd812_₆䠀沣"/>
      <sheetName val="도장수량_xd813_₆蠀ꨟ"/>
      <sheetName val="도장수량猀ﱭ/"/>
      <sheetName val="도장수猱ﱭ/倀"/>
      <sheetName val="전체수Ԁ"/>
      <sheetName val="전체수 ᧡"/>
      <sheetName val="도장수량倀ᖎ"/>
      <sheetName val="도장수량뀀⾍"/>
      <sheetName val="전체수량뀀⾍"/>
      <sheetName val="도장수량耀↓"/>
      <sheetName val="도장수량䀀⒏"/>
      <sheetName val="전체수⿞陂"/>
      <sheetName val="도장수량䀀࿠辜"/>
      <sheetName val="도장수량耀࿙辜"/>
      <sheetName val="도장수량退ཏ辜"/>
      <sheetName val="전체수량"/>
      <sheetName val="도장수량堉㽑瀀┗"/>
      <sheetName val="도장수량ࠔ᰹搜"/>
      <sheetName val="도장수량栗᲋ꀀ齲"/>
      <sheetName val="도장수량࠘᰹蠀숈"/>
      <sheetName val="도장수량࠘᰹쐞"/>
      <sheetName val="도장수1Ԁ"/>
      <sheetName val="도장수량Ԁ"/>
      <sheetName val="도장수耱⺎切"/>
      <sheetName val="도장수량耀⺎"/>
      <sheetName val="도장수량쀀ᮎ"/>
      <sheetName val="도장수량耀Ⲏ"/>
      <sheetName val="도장수량퀀⒑"/>
      <sheetName val="도장수↌切"/>
      <sheetName val="도장수량蠇ᶊ　꧹"/>
      <sheetName val="전체수 ᛙ"/>
      <sheetName val="전체수ꀱẑ"/>
      <sheetName val="도장수ꀱẑ切"/>
      <sheetName val="도장수량ꀀẑ"/>
      <sheetName val="도장수週Ấ切"/>
      <sheetName val="전체수週Ấ"/>
      <sheetName val="전체수량預㊊"/>
      <sheetName val="전체수량팂๩"/>
      <sheetName val="전체수　⮒"/>
      <sheetName val="교통신퀀ⓢ"/>
      <sheetName val="동원("/>
      <sheetName val="도장수‱Ⲕ切"/>
      <sheetName val="교통신　៕"/>
      <sheetName val="교통신㇠"/>
      <sheetName val="도장수량쀀▐"/>
      <sheetName val="도장수량倀◟"/>
      <sheetName val="전체수怀ᗝ"/>
      <sheetName val="전체수량ꀀẓ"/>
      <sheetName val="도장수량쀀⒐"/>
      <sheetName val="도장수쀱⒐切"/>
      <sheetName val="전체수쀱⒐"/>
      <sheetName val="전체수倱ⓟ"/>
      <sheetName val="전체수쨱䡬0"/>
      <sheetName val="도장수량쨄䡬0"/>
      <sheetName val="도장수량옅筘0"/>
      <sheetName val="도장수량ꀀ㇞"/>
      <sheetName val="동원(ꠖ㠳"/>
      <sheetName val="도장수량젆㰴退㖍"/>
      <sheetName val="도장수䀱⽫切"/>
      <sheetName val="전체수⪒"/>
      <sheetName val="도장수량_xd80b_㨹䠀䷓"/>
      <sheetName val="동원(_xd807_㞉"/>
      <sheetName val="동원(_xd80c_㞉"/>
      <sheetName val="도장수량퀉罰0"/>
      <sheetName val="동원(㒊"/>
      <sheetName val="동원(㒊"/>
      <sheetName val="동원(⠞ḵ"/>
      <sheetName val="도장수량⠩ḵ蠀_xd881_"/>
      <sheetName val="동원(퀊罰"/>
      <sheetName val="도장수량쌀䄅/"/>
      <sheetName val="동원(⸴"/>
      <sheetName val="동원(耂ୱ"/>
      <sheetName val="동원(퀂籰"/>
      <sheetName val="도장수량က⠀"/>
      <sheetName val="동원(　◜"/>
      <sheetName val="도장수량쌈㈅/"/>
      <sheetName val="도장수량က 幍"/>
      <sheetName val="도장수량쌀㈅/"/>
      <sheetName val="도장수량퀂_xde70_/"/>
      <sheetName val="동원(퀃㽰"/>
      <sheetName val="동원(ᶊ"/>
      <sheetName val="도장수량㢇힀"/>
      <sheetName val="동원(順㠵"/>
      <sheetName val="동원(ᶊ"/>
      <sheetName val="전체수량㢇"/>
      <sheetName val="도장수량㢇저홦"/>
      <sheetName val="동원(丂퉮"/>
      <sheetName val="동원(/"/>
      <sheetName val="공정data"/>
      <sheetName val="급여명세서"/>
      <sheetName val="급여등록"/>
      <sheetName val="상행-교대(洅⿋︸"/>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2"/>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㔀"/>
      <sheetName val="ʉ䀀"/>
      <sheetName val="2.2"/>
      <sheetName val="2.2 Yrly Comparison"/>
      <sheetName val="5. BSC Developmt"/>
      <sheetName val="Links"/>
      <sheetName val="Lead"/>
      <sheetName val="생산량"/>
      <sheetName val="WELDING"/>
      <sheetName val="She"/>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매출TOT"/>
      <sheetName val="Cash Flows"/>
      <sheetName val="Inventory and Purchases"/>
      <sheetName val="Assumptions and Dashboard"/>
      <sheetName val="Headcount Overview"/>
      <sheetName val="손익계ʰ"/>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도장수량렉㜸᠀鹟"/>
      <sheetName val="전체수량丐彮"/>
      <sheetName val="동원(ࠆ㔳"/>
      <sheetName val="동원(씂鉫"/>
      <sheetName val="동원(씂恫"/>
      <sheetName val="동원(씍恫"/>
      <sheetName val="교통신"/>
      <sheetName val="도장수량씉恫0"/>
      <sheetName val="도장수량츆鱪/"/>
      <sheetName val="동원(츃鑪"/>
      <sheetName val="도장수량츂鑪/"/>
      <sheetName val="동원(_xd80a_㤸"/>
      <sheetName val="동원(_xd80c_㤸"/>
      <sheetName val="동원(츉ᑪ"/>
      <sheetName val="동원(츀ᑪ"/>
      <sheetName val="동원(츉❪"/>
      <sheetName val="동원(츊❪"/>
      <sheetName val="도장수량츃❪0"/>
      <sheetName val="도장수량츅⩪0"/>
      <sheetName val="도장수량䠆⸶堀䝽"/>
      <sheetName val="도장수량ԇmᠰQ"/>
      <sheetName val="도장수량〉٩0"/>
      <sheetName val="동원(』٩"/>
      <sheetName val="도장수량《٩0"/>
      <sheetName val="도장수량〄蝩0"/>
      <sheetName val="도장수량〆蝩0"/>
      <sheetName val="도장수량_xdf68_/"/>
      <sheetName val="도장수량젇ⴳ 㥍"/>
      <sheetName val="동원(ꠐ㰷"/>
      <sheetName val="일위목록"/>
      <sheetName val="플랜트 설치"/>
      <sheetName val="명세서"/>
      <sheetName val="1.1서버도입"/>
      <sheetName val="3.바닥판설계"/>
      <sheetName val="_x0008__x0004__x0"/>
      <sheetName val="EACT10"/>
      <sheetName val="MEXICO-C"/>
      <sheetName val="도장수倱ᖍ"/>
      <sheetName val="도장수怱ẑ"/>
      <sheetName val="도장수週ᦐ"/>
      <sheetName val="도장수"/>
      <sheetName val="도장수瀀⃡"/>
      <sheetName val="도장수猱ﱭ/"/>
      <sheetName val="도장수1"/>
      <sheetName val="도장수량"/>
      <sheetName val="도장수耱⺎"/>
      <sheetName val="도장수↌"/>
      <sheetName val="도장수ꀱẑ"/>
      <sheetName val="도장수週Ấ"/>
      <sheetName val="도장수‱Ⲕ"/>
      <sheetName val="도장수쀱⒐"/>
      <sheetName val="도장수䀱⽫"/>
      <sheetName val="도장수량㢇"/>
      <sheetName val="연결분개(거래.Ʉ"/>
      <sheetName val="ʉ"/>
      <sheetName val="wall"/>
      <sheetName val="Front"/>
      <sheetName val="도장수량က"/>
      <sheetName val="NET ALL (M)"/>
      <sheetName val="BAG-2"/>
      <sheetName val="DAF-2"/>
      <sheetName val="삼홍테크"/>
      <sheetName val="Slim 2 cánh &amp; 2 vách"/>
      <sheetName val="계산결과(출력하지말것)"/>
      <sheetName val="Tổng kê"/>
      <sheetName val="phân tích hiệu quả"/>
      <sheetName val="STRUCTURE"/>
      <sheetName val="tifico"/>
      <sheetName val="Bill2-Sum-A"/>
      <sheetName val="Bill4-Sum-A"/>
      <sheetName val="Bill5-Sum-A"/>
      <sheetName val="dtct cong"/>
      <sheetName val="T"/>
      <sheetName val="THKL"/>
      <sheetName val="Items"/>
      <sheetName val="PIPE"/>
      <sheetName val="04.설변내역서"/>
      <sheetName val="부표총괄"/>
      <sheetName val="현장명령서"/>
      <sheetName val="아산추가1220"/>
      <sheetName val="동원(3-"/>
      <sheetName val="확인서"/>
      <sheetName val="95D"/>
      <sheetName val="94D"/>
      <sheetName val="list price"/>
      <sheetName val="95삼성급(본사)"/>
      <sheetName val="96보완계획7_12"/>
      <sheetName val="96보완계획7.12"/>
      <sheetName val="48전력선로일위"/>
      <sheetName val="공사비"/>
      <sheetName val="관급자재㧈_x0014_冈"/>
      <sheetName val="태화42 "/>
      <sheetName val="토목공사"/>
      <sheetName val="단가표"/>
      <sheetName val="TOWER 12TON"/>
      <sheetName val="TOWER 10TON"/>
      <sheetName val="A-TYPE 단위수량"/>
      <sheetName val="터널길이별 m당 단가"/>
      <sheetName val="HS"/>
      <sheetName val="Breakdown (B)"/>
      <sheetName val="B3A - TOWER A"/>
      <sheetName val="ptvt"/>
      <sheetName val="예총"/>
      <sheetName val="4.3 Scope of work "/>
      <sheetName val="RC fin"/>
      <sheetName val="B.1 - CT PVQTTC"/>
      <sheetName val="BMS"/>
      <sheetName val="Don_gia4"/>
      <sheetName val="TINH_GIA_-_SAN_XUAT_Vertico"/>
      <sheetName val="C_A02_-_Confirmations"/>
      <sheetName val="3-PTDGT8_"/>
      <sheetName val="4-PTDG_(T2)"/>
      <sheetName val="4-PTDG_(T1)"/>
      <sheetName val="TH"/>
      <sheetName val="ELETRICAL"/>
      <sheetName val="ELV"/>
      <sheetName val="PL"/>
      <sheetName val="HVAC"/>
      <sheetName val="FP"/>
      <sheetName val="CP QLDA"/>
      <sheetName val="CE"/>
      <sheetName val="Names"/>
      <sheetName val="Thuc thanh"/>
      <sheetName val="ABB_Trans"/>
      <sheetName val="Main Feeder"/>
      <sheetName val="Capacitor"/>
      <sheetName val="Input_Data-1"/>
      <sheetName val="PE Wire"/>
      <sheetName val="XLPE_Cable"/>
      <sheetName val="Sheet"/>
      <sheetName val="물량표(신)"/>
      <sheetName val="Chi phi khac 4.3KH-CP"/>
      <sheetName val="[EUL.XLS]전체수ḱ텭/"/>
      <sheetName val="[EUL.XLS]전체수ḱ푭/"/>
      <sheetName val="[EUL.XLS]전체수량/"/>
      <sheetName val="[EUL.XLS]도장수량猀ﱭ/"/>
      <sheetName val="[EUL.XLS]도장수猱ﱭ/倀"/>
      <sheetName val="[EUL.XLS]도장수량쌀䄅/"/>
      <sheetName val="[EUL.XLS]도장수량쌈㈅/"/>
      <sheetName val="[EUL.XLS]도장수량쌀㈅/"/>
      <sheetName val="[EUL.XLS]도장수량퀂_xde70_/"/>
      <sheetName val="[EUL.XLS]동원(/"/>
      <sheetName val="[EUL.XLS]도장수량츆鱪/"/>
      <sheetName val="[EUL.XLS]도장수량츂鑪/"/>
      <sheetName val="[EUL.XLS]도장수량_xdf68_/"/>
      <sheetName val="[EUL.XLS]도장수猱ﱭ/"/>
      <sheetName val="MEP Detail"/>
      <sheetName val="우수공사"/>
      <sheetName val="CP_Du_phong"/>
      <sheetName val="THCP_xay_dung"/>
      <sheetName val="Tong_hop_kinh_phi"/>
      <sheetName val="HRG_BHN"/>
      <sheetName val="KLDT_DIEN1"/>
      <sheetName val="Dinh_muc_CP_KTCB_khac1"/>
      <sheetName val="G_R300경비"/>
      <sheetName val="장비_(2)"/>
      <sheetName val="TRE_TABLE"/>
      <sheetName val="AH-1_"/>
      <sheetName val="도장수⠱㔺栀猇"/>
      <sheetName val="도장수량₆䠀沣"/>
      <sheetName val="도장수량₆蠀ꨟ"/>
      <sheetName val="도장수량㨹䠀䷓"/>
      <sheetName val="동원(㞉"/>
      <sheetName val="도장수량퀂/"/>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동원(㤸"/>
      <sheetName val="도장수량/"/>
      <sheetName val="플랜트_설치"/>
      <sheetName val="1_1서버도입"/>
      <sheetName val="3_바닥판설계"/>
      <sheetName val="_x0"/>
      <sheetName val="연결분개(거래_Ʉ"/>
      <sheetName val="04_설변내역서"/>
      <sheetName val="list_price"/>
      <sheetName val="96보완계획7_121"/>
      <sheetName val="관급자재㧈冈"/>
      <sheetName val="태화42_"/>
      <sheetName val="TOWER_12TON"/>
      <sheetName val="TOWER_10TON"/>
      <sheetName val="A-TYPE_단위수량"/>
      <sheetName val="터널길이별_m당_단가"/>
      <sheetName val="4_3_Scope_of_work_"/>
      <sheetName val="BOQ-1"/>
      <sheetName val="pp1p"/>
      <sheetName val="pp3p_NC"/>
      <sheetName val="pp3p "/>
      <sheetName val="CGDATA"/>
      <sheetName val="hinhhoc"/>
      <sheetName val="Luong_Sgn5"/>
      <sheetName val="Temp"/>
      <sheetName val="Luong_Sgn3"/>
      <sheetName val="June"/>
      <sheetName val="BCC"/>
      <sheetName val="B2"/>
      <sheetName val="XXE"/>
      <sheetName val="LUONG"/>
      <sheetName val="B1"/>
      <sheetName val="L1"/>
      <sheetName val="은"/>
      <sheetName val="단가비교"/>
      <sheetName val="신표지1"/>
      <sheetName val="sort"/>
      <sheetName val="현장관리비_瓈¼甌¼헾"/>
      <sheetName val="상행-교대(_x0005_틀Ȝ"/>
      <sheetName val="철콘"/>
      <sheetName val="연도별cash"/>
      <sheetName val="Basisdatei"/>
      <sheetName val="EQUIP_LIST룕"/>
      <sheetName val="EQUIP_LISTⷕ"/>
      <sheetName val="EQUIP_LIST䣕"/>
      <sheetName val="items left"/>
      <sheetName val="B15"/>
      <sheetName val="B16"/>
      <sheetName val="B17"/>
      <sheetName val="B4-D3"/>
      <sheetName val="B8"/>
      <sheetName val="내역전기"/>
      <sheetName val="2공구수량"/>
      <sheetName val="Luong+may"/>
      <sheetName val="tuong"/>
      <sheetName val="THONG KE CAU KIEN"/>
      <sheetName val="FD"/>
      <sheetName val="GI"/>
      <sheetName val="EE (3)"/>
      <sheetName val="PAVEMENT"/>
      <sheetName val="TRAFFIC"/>
      <sheetName val="전체수ḱ텭_"/>
      <sheetName val="전체수ḱ푭_"/>
      <sheetName val="전체수량_"/>
      <sheetName val="도장수량猀ﱭ_"/>
      <sheetName val="도장수猱ﱭ_"/>
      <sheetName val="도장수량쌀䄅_"/>
      <sheetName val="도장수량쌈㈅_"/>
      <sheetName val="도장수량쌀㈅_"/>
      <sheetName val="도장수량퀂_xde70__"/>
      <sheetName val="동원(_"/>
      <sheetName val="도장수량츆鱪_"/>
      <sheetName val="도장수량츂鑪_"/>
      <sheetName val="도장수량_xdf68__"/>
      <sheetName val="상행-교대("/>
      <sheetName val="SGC-Rate"/>
      <sheetName val="tu"/>
      <sheetName val="Joinery works"/>
      <sheetName val="Analisa Upah &amp; Bahan Plum"/>
      <sheetName val="Cash Flow"/>
      <sheetName val="Yield"/>
      <sheetName val="Parem"/>
      <sheetName val="barchart"/>
      <sheetName val="Bill 02 INF"/>
      <sheetName val="대운산출"/>
      <sheetName val="도장수량ࠌ侇ꀀꂒ"/>
      <sheetName val="도장수량㠗㚅_xd801_ᝲ"/>
      <sheetName val="도장수량㠓྇쀁뭟"/>
      <sheetName val="도장수량픶退"/>
      <sheetName val="도장수량ꠑ锳저㕭"/>
      <sheetName val="도장수량ꠒ㌷ꁎ"/>
      <sheetName val="도장수량砟⼵᠁_xdb1f_"/>
      <sheetName val="도장수량砞⼵_xd801_᎒"/>
      <sheetName val="동원(_xdb86_"/>
      <sheetName val="도장수량蠖쀀챏"/>
      <sheetName val="도장수량蠒렀䪳"/>
      <sheetName val="도장수량ꠒ³"/>
      <sheetName val="도장수량蠕　_x0002_"/>
      <sheetName val="도장수량Ј乬0"/>
      <sheetName val="도장수량Ў㍬0"/>
      <sheetName val="도장수량Њ㍬0"/>
      <sheetName val="도장수량Ђ걬/"/>
      <sheetName val="전체수량᠗辆"/>
      <sheetName val="도장수량Ќ걬/"/>
      <sheetName val="도장수량研⼵栁_xdc19_"/>
      <sheetName val="도장수량砛⼵ﳓ"/>
      <sheetName val="도장수량砛⼵_xd801_沈"/>
      <sheetName val="[EUL.XLS][EUL.XLS]전체수ḱ텭/"/>
      <sheetName val="[EUL.XLS][EUL.XLS]전체수ḱ푭/"/>
      <sheetName val="[EUL.XLS][EUL.XLS]전체수량/"/>
      <sheetName val="[EUL.XLS][EUL.XLS]도장수량猀ﱭ/"/>
      <sheetName val="[EUL.XLS][EUL.XLS]도장수猱ﱭ/倀"/>
      <sheetName val="[EUL.XLS][EUL.XLS]도장수량쌀䄅/"/>
      <sheetName val="[EUL.XLS][EUL.XLS]도장수량쌈㈅/"/>
      <sheetName val="[EUL.XLS][EUL.XLS]도장수량쌀㈅/"/>
      <sheetName val="[EUL.XLS][EUL.XLS]도장수량퀂_xde70_/"/>
      <sheetName val="[EUL.XLS][EUL.XLS]동원(/"/>
      <sheetName val="[EUL.XLS][EUL.XLS]도장수량츆鱪/"/>
      <sheetName val="[EUL.XLS][EUL.XLS]도장수량츂鑪/"/>
      <sheetName val="[EUL.XLS][EUL.XLS]도장수량_xdf68_/"/>
      <sheetName val="토목변경"/>
      <sheetName val="대갑기성내역"/>
      <sheetName val="도장수량᠘轒頀"/>
      <sheetName val="도장수량砐⼵、倩"/>
      <sheetName val="도장수량Ќၬ0"/>
      <sheetName val="도장수량Ѐ/"/>
      <sheetName val="도장수량㠐_xdb33_瀀겷"/>
      <sheetName val="도장수량Ї६0"/>
      <sheetName val="도장수량Ђ佬0"/>
      <sheetName val="도장수량Ћ牬0"/>
      <sheetName val="전체수량Ђ牬"/>
      <sheetName val="도장수량砗伳㢠"/>
      <sheetName val="도장수량Ј_xd86c_/"/>
      <sheetName val="도장수량ࠚ꼴퀀옋"/>
      <sheetName val="도장수량Љ꭬/"/>
      <sheetName val="도장수량Ў桬0"/>
      <sheetName val="도장수량젞_xdc88_᠀럘"/>
      <sheetName val="도장수량_xdc36_怀⺴"/>
      <sheetName val="도장수량䬀絩0"/>
      <sheetName val="교통신⠞쾆"/>
      <sheetName val="도장수량䠐唶帰"/>
      <sheetName val="동원(㠙閆"/>
      <sheetName val="동원(堙锴"/>
      <sheetName val="도장수량᠘쾉ࠀ밬"/>
      <sheetName val="동원(鄂Ꙫ"/>
      <sheetName val="도장수량접켴瓞"/>
      <sheetName val="동원(堒㪆"/>
      <sheetName val="도장수량鄋顪/"/>
      <sheetName val="도장수량㌸、ܹ"/>
      <sheetName val="도장수량⠐伺_xd800_軙"/>
      <sheetName val="동원(蠒꾆"/>
      <sheetName val="동원(ꠒ꼴"/>
      <sheetName val="잡비"/>
      <sheetName val="도장수량汨0"/>
      <sheetName val="도장수량汨0"/>
      <sheetName val="J형측구단위수량"/>
      <sheetName val="노무비(전지2기)"/>
      <sheetName val="수목데이타 "/>
      <sheetName val="실행갑지"/>
      <sheetName val="중곡동"/>
      <sheetName val="결제방"/>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백호우계수"/>
      <sheetName val="계약전체UԀ"/>
      <sheetName val="광계통도 기입양식(기입후 Sheet숨기기)"/>
      <sheetName val="1공구_건정토건_"/>
      <sheetName val="VXXXXX"/>
      <sheetName val="동원·"/>
      <sheetName val="동원×"/>
      <sheetName val="8공구 강재 수량"/>
      <sheetName val="납부서"/>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지구단위계획"/>
      <sheetName val="인원계획-미화"/>
      <sheetName val="요약&amp;결과"/>
      <sheetName val="허용전류_′近丂"/>
      <sheetName val="2연́"/>
      <sheetName val="시멘트 및 골재량산출"/>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石炭性状"/>
      <sheetName val="Code 02"/>
      <sheetName val="Code 03"/>
      <sheetName val="Code 04"/>
      <sheetName val="Code 05"/>
      <sheetName val="Code 06"/>
      <sheetName val="Code 07"/>
      <sheetName val="Code 09"/>
      <sheetName val="cce-fly"/>
      <sheetName val="주거래인적사항"/>
      <sheetName val="단가산출서"/>
      <sheetName val="ELEC"/>
      <sheetName val="Masterlist"/>
      <sheetName val="Parameters"/>
      <sheetName val="Quotation - ECB"/>
      <sheetName val="Quotation - Panelboard"/>
      <sheetName val="LIGHTING"/>
      <sheetName val="fixture qty"/>
      <sheetName val="pwr17f"/>
      <sheetName val="pwr17f (2)"/>
      <sheetName val="pwr16f"/>
      <sheetName val="pwr16f (2)"/>
      <sheetName val="pwr-15f"/>
      <sheetName val="Grounding "/>
      <sheetName val="feeder"/>
      <sheetName val=" Preliminaries"/>
      <sheetName val="TOWER 3&amp;4"/>
      <sheetName val="pwr"/>
      <sheetName val="ltg (3)"/>
      <sheetName val="para"/>
      <sheetName val="PA BGM"/>
      <sheetName val="CCTV"/>
      <sheetName val="CATV"/>
      <sheetName val="TEL"/>
      <sheetName val="1,2공구원가계산"/>
      <sheetName val="1,2공구원가계산쿱"/>
      <sheetName val="부재력정리"/>
      <sheetName val="경비산출"/>
      <sheetName val="수량산출Ü䰀_xde75_"/>
      <sheetName val="수량산출ԯ缀"/>
      <sheetName val="노무산출"/>
      <sheetName val="정산내역서"/>
      <sheetName val="1공구_x0005_"/>
      <sheetName val="허용전류_êԀ"/>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20"/>
      <sheetName val="도장수량砗伳"/>
      <sheetName val="도장수량접켴"/>
      <sheetName val="계약전체U"/>
      <sheetName val="[EUL.XLS][EUL.XLS]도장수猱ﱭ/"/>
      <sheetName val="H=4.0M"/>
      <sheetName val="입력값"/>
      <sheetName val="설계기준 및 하중계산"/>
      <sheetName val="투찰가"/>
      <sheetName val="_EUL.XLS_전체수ḱ텭_"/>
      <sheetName val="_EUL.XLS_전체수ḱ푭_"/>
      <sheetName val="_EUL.XLS_전체수량_"/>
      <sheetName val="_EUL.XLS_도장수량猀ﱭ_"/>
      <sheetName val="_EUL.XLS_도장수猱ﱭ_"/>
      <sheetName val="_EUL.XLS_도장수량쌀䄅_"/>
      <sheetName val="_EUL.XLS_도장수량쌈㈅_"/>
      <sheetName val="_EUL.XLS_도장수량쌀㈅_"/>
      <sheetName val="_EUL.XLS_도장수량퀂_xde70__"/>
      <sheetName val="_EUL.XLS_동원(_"/>
      <sheetName val="_EUL.XLS_도장수량츆鱪_"/>
      <sheetName val="_EUL.XLS_도장수량츂鑪_"/>
      <sheetName val="_EUL.XLS_도장수량_xdf68__"/>
      <sheetName val="도장수량퀂_"/>
      <sheetName val="도장수량_"/>
      <sheetName val="2연"/>
      <sheetName val="수량산출Ü"/>
      <sheetName val="1공구_x0005_"/>
      <sheetName val="허용전류_ê"/>
      <sheetName val="GENERAL REQUIREMENTS"/>
      <sheetName val="Ref"/>
      <sheetName val="Phân tích hoàn thiện"/>
      <sheetName val="MAU Phân tích KC"/>
      <sheetName val="Du Lieu"/>
      <sheetName val="Hoan Thien"/>
      <sheetName val="Cong Cong"/>
      <sheetName val="Lanh To"/>
      <sheetName val="TH-CC"/>
      <sheetName val="TH-CH"/>
      <sheetName val="MTC"/>
      <sheetName val="Schedule S-Curve (new scheme)"/>
      <sheetName val="COST-EST LTI P5C"/>
      <sheetName val="Sheet1_(2)6"/>
      <sheetName val="물가변동_총괄서6"/>
      <sheetName val="방배동내역_(총괄)6"/>
      <sheetName val="7_1유효폭6"/>
      <sheetName val="허용전류-IEC_DATA6"/>
      <sheetName val="단면_(2)6"/>
      <sheetName val="EQUIP_LIST6"/>
      <sheetName val="본선_토공_분배표6"/>
      <sheetName val="현장관리비_산출내역6"/>
      <sheetName val="3_공통공사대비5"/>
      <sheetName val="1_취수장5"/>
      <sheetName val="을_25"/>
      <sheetName val="을_15"/>
      <sheetName val="해외_연수비용_계산-삭제5"/>
      <sheetName val="해외_기술훈련비_(합계)5"/>
      <sheetName val="BOX_본체5"/>
      <sheetName val="토공_갑지5"/>
      <sheetName val="각사별공사비분개_5"/>
      <sheetName val="_5"/>
      <sheetName val="6PILE__(돌출)5"/>
      <sheetName val="3련_BOX5"/>
      <sheetName val="Pier_35"/>
      <sheetName val="WEIGHT_LIST4"/>
      <sheetName val="산#2-1_(2)4"/>
      <sheetName val="BOX(1_5X1_5)4"/>
      <sheetName val="TYPE_A4"/>
      <sheetName val="2000년_공정표4"/>
      <sheetName val="C_&amp;_G_RHS4"/>
      <sheetName val="장비투입_(2)4"/>
      <sheetName val="내역서_4"/>
      <sheetName val="ITB_COST4"/>
      <sheetName val="BSD_(2)4"/>
      <sheetName val="CATCH_BASIN4"/>
      <sheetName val="입출재고현황_(2)4"/>
      <sheetName val="1_설계조건4"/>
      <sheetName val="Man_Hole4"/>
      <sheetName val="Du_toan4"/>
      <sheetName val="1공구_건정토건_토공4"/>
      <sheetName val="Process_Piping4"/>
      <sheetName val="단가_3"/>
      <sheetName val="일위대가_(PM)3"/>
      <sheetName val="2F_회의실견적(5_14_일대)3"/>
      <sheetName val="plan&amp;section_of_foundation3"/>
      <sheetName val="design_criteria3"/>
      <sheetName val="2차전체변경예정_(2)3"/>
      <sheetName val="5_3_단면가정4"/>
      <sheetName val="설산1_나3"/>
      <sheetName val="SBT_NO_Proj__Controlling_Repor3"/>
      <sheetName val="1_토공3"/>
      <sheetName val="준검_내역서3"/>
      <sheetName val="제출내역_(2)3"/>
      <sheetName val="10_단면설계3"/>
      <sheetName val="2~5_단면가정&amp;안정검토3"/>
      <sheetName val="10_1_단면검토3"/>
      <sheetName val="Package_33"/>
      <sheetName val="low_schedule3"/>
      <sheetName val="cellar_lighting3"/>
      <sheetName val="main_building3"/>
      <sheetName val="auxiliary_building3"/>
      <sheetName val="highbay_lighting3"/>
      <sheetName val="cable_tray3"/>
      <sheetName val="118_세금과공과3"/>
      <sheetName val="108_수선비3"/>
      <sheetName val="25_보증금(임차보증금외)3"/>
      <sheetName val="Debt_Service_Schedule3"/>
      <sheetName val="Invested_Capital3"/>
      <sheetName val="Deteriorated_Asset3"/>
      <sheetName val="자재_집계표3"/>
      <sheetName val="수량산출서_갑지3"/>
      <sheetName val="조도계산서_(도서)3"/>
      <sheetName val="할증_3"/>
      <sheetName val="Raw_Data3"/>
      <sheetName val="Gia_VLNCMTC3"/>
      <sheetName val="주공_갑지2"/>
      <sheetName val="허용전류_IEC_DATA2"/>
      <sheetName val="PHC파일_천공_및_항타2"/>
      <sheetName val="방음벽연장집계-여기까지만_출력2"/>
      <sheetName val="충돌_내용2"/>
      <sheetName val="3BL공동구_수량2"/>
      <sheetName val="R_C_RAHMEN_해석2"/>
      <sheetName val="TONG_HOP_VL-NC4"/>
      <sheetName val="TONGKE3p_2"/>
      <sheetName val="TH_VL,_NC,_DDHT_Thanhphuoc2"/>
      <sheetName val="CHITIET_VL-NC2"/>
      <sheetName val="RAB_AR&amp;STR5"/>
      <sheetName val="5_모델링2"/>
      <sheetName val="하도내역_(철콘)1"/>
      <sheetName val="THCP_Lap_dat2"/>
      <sheetName val="BANG_TONG_HOP_(2)2"/>
      <sheetName val="Bảng_KLHT1"/>
      <sheetName val="RC_WORK1"/>
      <sheetName val="Div26_-_Elect2"/>
      <sheetName val="A1_CN3"/>
      <sheetName val="Nhan_cong2"/>
      <sheetName val="Thiet_bi2"/>
      <sheetName val="Vat_tu2"/>
      <sheetName val="DM_ChiPhi2"/>
      <sheetName val="May_TC2"/>
      <sheetName val="Bang_KL4"/>
      <sheetName val="TH_Kinh_phi2"/>
      <sheetName val="M1-XL-1b_KLthep2"/>
      <sheetName val="M2__FIRE_FIGHTING_SYSTEM_V11"/>
      <sheetName val="M3__FIRE_ALARM_SYSTEM_V11"/>
      <sheetName val="KLDT_DIEN2"/>
      <sheetName val="Dinh_muc_CP_KTCB_khac2"/>
      <sheetName val="Electrical_Works1"/>
      <sheetName val="H_T__INCOMING_SYSTEM1"/>
      <sheetName val="SCOPE_OF_WORK1"/>
      <sheetName val="Sàn_T11"/>
      <sheetName val="Lỗ_thông_gió1"/>
      <sheetName val="UB_Beam_Box-up1"/>
      <sheetName val="UNIT_PRICE2"/>
      <sheetName val="PU_ITALY_7"/>
      <sheetName val="TH_DZ357"/>
      <sheetName val="Tro_giup7"/>
      <sheetName val="DON_GIA_TRAM_(3)5"/>
      <sheetName val="chi_tiet_TBA5"/>
      <sheetName val="chi_tiet_C5"/>
      <sheetName val="DON_GIA_CAN_THO7"/>
      <sheetName val="Customize_Your_Purchase_Order5"/>
      <sheetName val="CHITIET_VL-NC-TT_-1p5"/>
      <sheetName val="CHITIET_VL-NC-TT-3p4"/>
      <sheetName val="TONG_HOP_VL-NC_TT5"/>
      <sheetName val="KPVC-BD_5"/>
      <sheetName val="HĐ_ngoài4"/>
      <sheetName val="XT_Buoc_34"/>
      <sheetName val="dongia_(2)4"/>
      <sheetName val="7606_DZ5"/>
      <sheetName val="Don_gia_chi_tiet5"/>
      <sheetName val="project_management4"/>
      <sheetName val="Adix_A4"/>
      <sheetName val="S-curve_4"/>
      <sheetName val="REINF_4"/>
      <sheetName val="Rates_20094"/>
      <sheetName val="So_doi_chieu_LC4"/>
      <sheetName val="MAIN_GATE_HOUSE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MH_RATE4"/>
      <sheetName val="DM_60613"/>
      <sheetName val="DG_thep_ma_kem3"/>
      <sheetName val="Lcau_-_Lxuc4"/>
      <sheetName val="CT_vat_lieu3"/>
      <sheetName val="Equip_3"/>
      <sheetName val="Đầu_vào3"/>
      <sheetName val="Chi_tiet_XD_TBA3"/>
      <sheetName val="Trạm_biến_áp3"/>
      <sheetName val="Đơn_Giá_3"/>
      <sheetName val="CT-0_4KV3"/>
      <sheetName val="Chenh_lech_vat_tu3"/>
      <sheetName val="Diện_tích3"/>
      <sheetName val="1_Khái_toán3"/>
      <sheetName val="TONG_HOP_T5_19983"/>
      <sheetName val="KL_Chi_tiết_Xây_tô3"/>
      <sheetName val="DG_DZ3"/>
      <sheetName val="DG_TBA3"/>
      <sheetName val="07Base_Cost3"/>
      <sheetName val="rate_material3"/>
      <sheetName val="Chi_tiet_KL3"/>
      <sheetName val="Tổng_hợp_KL3"/>
      <sheetName val="Xay_lapduongR33"/>
      <sheetName val="04_-_XUONG_DET_B3"/>
      <sheetName val="Bill_1_Quy_dinh_chung3"/>
      <sheetName val="1_R18_BF3"/>
      <sheetName val="6_External_works-R183"/>
      <sheetName val="Phan_khai_KLuong3"/>
      <sheetName val="_033"/>
      <sheetName val="chieu_day_san3"/>
      <sheetName val="Podium_Concrete_Works3"/>
      <sheetName val="KLCT-_TOWER3"/>
      <sheetName val="KLCT-_PODIUM3"/>
      <sheetName val="Gia_thanh_chuoi_su3"/>
      <sheetName val="Tiep_dia3"/>
      <sheetName val="Don_gia_vung_III-Can_Tho3"/>
      <sheetName val="Area_Cal3"/>
      <sheetName val="Elect_(3)3"/>
      <sheetName val="Bond_수수료_계산_포맷3"/>
      <sheetName val="PAGE_13"/>
      <sheetName val="EIRR&gt;_23"/>
      <sheetName val="DM_673"/>
      <sheetName val="Đầu_tư3"/>
      <sheetName val="Project_Data3"/>
      <sheetName val="Data_Input3"/>
      <sheetName val="6787CWFASE2CASE2_00_xls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Vat_tu_XD3"/>
      <sheetName val="Tower_-_Concrete_Works3"/>
      <sheetName val="Bill-04_ket_cau_thap-_UNI3"/>
      <sheetName val="Loại_Vật_tư3"/>
      <sheetName val="TH_Vat_tu3"/>
      <sheetName val="dg_tphcm3"/>
      <sheetName val="T_KÊ_K_CẤU3"/>
      <sheetName val="Bill_01_-_CTN3"/>
      <sheetName val="Bill_2_2_Villa_2_beds3"/>
      <sheetName val="4_PTDG3"/>
      <sheetName val="A1,_May3"/>
      <sheetName val="Vat_lieu3"/>
      <sheetName val="Bang_trong_luong_rieng_thep3"/>
      <sheetName val="HÐ_ngoài4"/>
      <sheetName val="gia_cong_tac3"/>
      <sheetName val="Measure_13063"/>
      <sheetName val="Cước_VC_+_ĐM_CP_Tư_vấn3"/>
      <sheetName val="Hệ_số3"/>
      <sheetName val="DETAIL_2"/>
      <sheetName val="GV1-D13_(Casement_door)3"/>
      <sheetName val="final_list_20053"/>
      <sheetName val="LV_data2"/>
      <sheetName val="ESTI_2"/>
      <sheetName val="Gia_vat_tu2"/>
      <sheetName val="CẤP_THOÁT_NƯỚC3"/>
      <sheetName val="TH_MTC2"/>
      <sheetName val="TH_N_Cong2"/>
      <sheetName val="THDT_goi_thau_TB3"/>
      <sheetName val="Tien_do_TV3"/>
      <sheetName val="Harga_ME_3"/>
      <sheetName val="Analisa_Gabungan3"/>
      <sheetName val="_Bill_5-Earthing_2_-_Add_Works2"/>
      <sheetName val="bridge_#_13"/>
      <sheetName val="Isolasi_Luar_Dalam3"/>
      <sheetName val="Isolasi_Luar3"/>
      <sheetName val="KL_san_lap2"/>
      <sheetName val="Chi_tiet2"/>
      <sheetName val="Chenh_lech_ca_may2"/>
      <sheetName val="TLg_CN&amp;Laixe2"/>
      <sheetName val="TLg_CN&amp;Laixe_(2)2"/>
      <sheetName val="TLg_Laitau2"/>
      <sheetName val="TLg_Laitau_(2)2"/>
      <sheetName val="Bang_3_Chi_tiet_phan_Dz2"/>
      <sheetName val="KHOI_LUONG2"/>
      <sheetName val="Equipment_list_(PAC)2"/>
      <sheetName val="TINH_KHOI_LUONG2"/>
      <sheetName val="DATA_BASE2"/>
      <sheetName val="BẢNG_KHỐI_LƯỢNG_TỔNG_HỢP2"/>
      <sheetName val="Buy_vs__Lease_Car3"/>
      <sheetName val="CP_Khac_cuoc_VC2"/>
      <sheetName val="Budget_Code2"/>
      <sheetName val="CTKL_KTX_HT2"/>
      <sheetName val="HVAC_BLOCK_B42"/>
      <sheetName val="PRE_(E)2"/>
      <sheetName val="2_Chiet_tinh2"/>
      <sheetName val="subcon_sched2"/>
      <sheetName val="NHÀ_NHẬP_LIỆU2"/>
      <sheetName val="MÓNG_SILO2"/>
      <sheetName val="Tong_du_toan2"/>
      <sheetName val="Bill_2_-_ketcau2"/>
      <sheetName val="Chi_tiet_lan_can2"/>
      <sheetName val="13-Cốt_thép_(10mm&lt;D≤18mm)_FO162"/>
      <sheetName val="du_lieu_du_toan2"/>
      <sheetName val="BOQ_THAN2"/>
      <sheetName val="DL_ĐẦU_VÀO2"/>
      <sheetName val="NSA_fr_Revit2"/>
      <sheetName val="Scorp_of_Work2"/>
      <sheetName val="CPC_2T2"/>
      <sheetName val="TH_(Daikin)2"/>
      <sheetName val="_BILL_2_1_E-ELV-THO2"/>
      <sheetName val="_BILL_2_2_E-ELV-HT2"/>
      <sheetName val="CT_tu_EDHP2"/>
      <sheetName val="BIIL_3_1_PS-THO2"/>
      <sheetName val="BIIL_3_1_PS-HT2"/>
      <sheetName val="BILL_4_ACMV-THO_2"/>
      <sheetName val="BILL_4_ACMV-HT_2"/>
      <sheetName val="_BILL_5_FA-FA_-_THO__2"/>
      <sheetName val="_BILL_5_FA-FA_-_HT__2"/>
      <sheetName val="Gia_tudien2"/>
      <sheetName val="Code_NC2"/>
      <sheetName val="TH_(Toshiba)2"/>
      <sheetName val="BILL_4_ACMV-HT__(Toshiba)2"/>
      <sheetName val="Hao_hut,_CK2"/>
      <sheetName val="TH_CPTC2"/>
      <sheetName val="CT_gio_m22"/>
      <sheetName val="DMVL,_CK2"/>
      <sheetName val="Sum_material2"/>
      <sheetName val="Ree_Hvac-Condotel2"/>
      <sheetName val="Sigma_HVAC-Condotel2"/>
      <sheetName val="Techgel_Condotel_-_HVAC2"/>
      <sheetName val="Unicon_Condotel_-_HVAC2"/>
      <sheetName val="Ree_P&amp;D-Condotel2"/>
      <sheetName val="Sigma_CTN-CONDOTEL2"/>
      <sheetName val="Techgel_Condotel_-_CTN2"/>
      <sheetName val="Unicon__Condotel_-_CTN2"/>
      <sheetName val="KL_LĐ-_CÁP_ĐIỆN2"/>
      <sheetName val="KL_LĐ-BUSWAY2"/>
      <sheetName val="KL_LĐ-TỦ_ĐIỆN2"/>
      <sheetName val="Data-Lắp_đèn,_ổ_cắm_căn_hộ2"/>
      <sheetName val="GTTT_PL_022"/>
      <sheetName val="GTTT_PL2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MTO_REV_2(ARMOR)1"/>
      <sheetName val="07_2019_HC1"/>
      <sheetName val="NHAN_SU_CAC_CONG_TRINH1"/>
      <sheetName val="BANG_CHAM_CONG_VAN_PHONG1"/>
      <sheetName val="CHAM_CONG_TRUC_VE_SINH1"/>
      <sheetName val="TÍNH_TOÁN_KHỐI_LƯỢNG_P61"/>
      <sheetName val="CP_Du_phong1"/>
      <sheetName val="THCP_xay_dung1"/>
      <sheetName val="Tong_hop_kinh_phi1"/>
      <sheetName val="HRG_BHN1"/>
      <sheetName val="TRE_TABLE1"/>
      <sheetName val="AH-1_1"/>
      <sheetName val="장비_(2)1"/>
      <sheetName val="G_R300경비1"/>
      <sheetName val="연결분개(거래_채권채무)_(2)3"/>
      <sheetName val="연결분개(거래_채권채무)3"/>
      <sheetName val="만기_(2)3"/>
      <sheetName val="1_외주공사2"/>
      <sheetName val="2_직영공사2"/>
      <sheetName val="P50_subsequent1"/>
      <sheetName val="Significant_Processes1"/>
      <sheetName val="7__2_1"/>
      <sheetName val="7_(2)1"/>
      <sheetName val="2_21"/>
      <sheetName val="2_2_Yrly_Comparison1"/>
      <sheetName val="5__BSC_Developmt1"/>
      <sheetName val="(참고)개인별_임금인상안1"/>
      <sheetName val="(참고)DC형_선택자_퇴직금_추계1"/>
      <sheetName val="완성차_미수금1"/>
      <sheetName val="3__BSC_NC_ratio1"/>
      <sheetName val="1_변경범위1"/>
      <sheetName val="2_생산성-21"/>
      <sheetName val="Cash_Flows1"/>
      <sheetName val="Inventory_and_Purchases1"/>
      <sheetName val="Assumptions_and_Dashboard1"/>
      <sheetName val="Headcount_Overview1"/>
      <sheetName val="24_보증금(전신전화가입권)1"/>
      <sheetName val="3_판관비명세서1"/>
      <sheetName val="בית_השקעות1"/>
      <sheetName val="9,10월신제품_(2)2"/>
      <sheetName val="시산표_(2)1"/>
      <sheetName val="플랜트_설치1"/>
      <sheetName val="1_1서버도입1"/>
      <sheetName val="3_바닥판설계1"/>
      <sheetName val="연결분개(거래_Ʉ1"/>
      <sheetName val="04_설변내역서1"/>
      <sheetName val="list_price1"/>
      <sheetName val="96보완계획7_122"/>
      <sheetName val="태화42_1"/>
      <sheetName val="TOWER_12TON1"/>
      <sheetName val="TOWER_10TON1"/>
      <sheetName val="A-TYPE_단위수량1"/>
      <sheetName val="터널길이별_m당_단가1"/>
      <sheetName val="Dầm_-4_7m1"/>
      <sheetName val="Scheme_B_Estimate_1"/>
      <sheetName val="Bang_TH1"/>
      <sheetName val="TINH_GIA_-_SAN_XUAT_Vertico1"/>
      <sheetName val="CONSOIDATE_41"/>
      <sheetName val="CONSOIDATE_21"/>
      <sheetName val="NET_ALL_(M)"/>
      <sheetName val="C_A02_-_Confirmations1"/>
      <sheetName val="3-PTDGT8_1"/>
      <sheetName val="4-PTDG_(T2)1"/>
      <sheetName val="4-PTDG_(T1)1"/>
      <sheetName val="Slim_2_cánh_&amp;_2_vách"/>
      <sheetName val="dtct_cong"/>
      <sheetName val="B3A_-_TOWER_A"/>
      <sheetName val="RC_fin"/>
      <sheetName val="Tổng_kê"/>
      <sheetName val="phân_tích_hiệu_quả"/>
      <sheetName val="Breakdown_(B)"/>
      <sheetName val="4_3_Scope_of_work_1"/>
      <sheetName val="Chi_phi_khac_4_3KH-CP"/>
      <sheetName val="B_1_-_CT_PVQTTC"/>
      <sheetName val="CP_QLDA"/>
      <sheetName val="Thuc_thanh"/>
      <sheetName val="Main_Feeder"/>
      <sheetName val="PE_Wire"/>
      <sheetName val="pp3p_"/>
      <sheetName val="[EUL_XLS]전체수ḱ텭/"/>
      <sheetName val="[EUL_XLS]전체수ḱ푭/"/>
      <sheetName val="[EUL_XLS]전체수량/"/>
      <sheetName val="[EUL_XLS]도장수량猀ﱭ/"/>
      <sheetName val="[EUL_XLS]도장수猱ﱭ/倀"/>
      <sheetName val="[EUL_XLS]도장수량쌀䄅/"/>
      <sheetName val="[EUL_XLS]도장수량쌈㈅/"/>
      <sheetName val="[EUL_XLS]도장수량쌀㈅/"/>
      <sheetName val="[EUL_XLS]도장수량퀂/"/>
      <sheetName val="[EUL_XLS]동원(/"/>
      <sheetName val="[EUL_XLS]도장수량츆鱪/"/>
      <sheetName val="[EUL_XLS]도장수량츂鑪/"/>
      <sheetName val="[EUL_XLS]도장수량/"/>
      <sheetName val="[EUL_XLS]도장수猱ﱭ/"/>
      <sheetName val="MEP_Detail"/>
      <sheetName val="상행-교대(틀Ȝ"/>
      <sheetName val="Sheet1_(2)7"/>
      <sheetName val="물가변동_총괄서7"/>
      <sheetName val="방배동내역_(총괄)7"/>
      <sheetName val="7_1유효폭7"/>
      <sheetName val="허용전류-IEC_DATA7"/>
      <sheetName val="단면_(2)7"/>
      <sheetName val="EQUIP_LIST7"/>
      <sheetName val="본선_토공_분배표7"/>
      <sheetName val="현장관리비_산출내역7"/>
      <sheetName val="3_공통공사대비6"/>
      <sheetName val="1_취수장6"/>
      <sheetName val="을_26"/>
      <sheetName val="을_16"/>
      <sheetName val="해외_연수비용_계산-삭제6"/>
      <sheetName val="해외_기술훈련비_(합계)6"/>
      <sheetName val="BOX_본체6"/>
      <sheetName val="토공_갑지6"/>
      <sheetName val="각사별공사비분개_6"/>
      <sheetName val="_6"/>
      <sheetName val="6PILE__(돌출)6"/>
      <sheetName val="3련_BOX6"/>
      <sheetName val="Pier_36"/>
      <sheetName val="WEIGHT_LIST5"/>
      <sheetName val="산#2-1_(2)5"/>
      <sheetName val="BOX(1_5X1_5)5"/>
      <sheetName val="TYPE_A5"/>
      <sheetName val="2000년_공정표5"/>
      <sheetName val="C_&amp;_G_RHS5"/>
      <sheetName val="장비투입_(2)5"/>
      <sheetName val="내역서_5"/>
      <sheetName val="ITB_COST5"/>
      <sheetName val="BSD_(2)5"/>
      <sheetName val="CATCH_BASIN5"/>
      <sheetName val="입출재고현황_(2)5"/>
      <sheetName val="1_설계조건5"/>
      <sheetName val="Man_Hole5"/>
      <sheetName val="Du_toan5"/>
      <sheetName val="1공구_건정토건_토공5"/>
      <sheetName val="Process_Piping5"/>
      <sheetName val="단가_4"/>
      <sheetName val="일위대가_(PM)4"/>
      <sheetName val="2F_회의실견적(5_14_일대)4"/>
      <sheetName val="plan&amp;section_of_foundation4"/>
      <sheetName val="design_criteria4"/>
      <sheetName val="2차전체변경예정_(2)4"/>
      <sheetName val="5_3_단면가정5"/>
      <sheetName val="설산1_나4"/>
      <sheetName val="SBT_NO_Proj__Controlling_Repor4"/>
      <sheetName val="1_토공4"/>
      <sheetName val="준검_내역서4"/>
      <sheetName val="제출내역_(2)4"/>
      <sheetName val="10_단면설계4"/>
      <sheetName val="2~5_단면가정&amp;안정검토4"/>
      <sheetName val="10_1_단면검토4"/>
      <sheetName val="Package_34"/>
      <sheetName val="low_schedule4"/>
      <sheetName val="cellar_lighting4"/>
      <sheetName val="main_building4"/>
      <sheetName val="auxiliary_building4"/>
      <sheetName val="highbay_lighting4"/>
      <sheetName val="cable_tray4"/>
      <sheetName val="118_세금과공과4"/>
      <sheetName val="108_수선비4"/>
      <sheetName val="25_보증금(임차보증금외)4"/>
      <sheetName val="Debt_Service_Schedule4"/>
      <sheetName val="Invested_Capital4"/>
      <sheetName val="Deteriorated_Asset4"/>
      <sheetName val="자재_집계표4"/>
      <sheetName val="수량산출서_갑지4"/>
      <sheetName val="조도계산서_(도서)4"/>
      <sheetName val="할증_4"/>
      <sheetName val="Raw_Data4"/>
      <sheetName val="Gia_VLNCMTC4"/>
      <sheetName val="주공_갑지3"/>
      <sheetName val="허용전류_IEC_DATA3"/>
      <sheetName val="PHC파일_천공_및_항타3"/>
      <sheetName val="방음벽연장집계-여기까지만_출력3"/>
      <sheetName val="충돌_내용3"/>
      <sheetName val="3BL공동구_수량3"/>
      <sheetName val="R_C_RAHMEN_해석3"/>
      <sheetName val="TONG_HOP_VL-NC5"/>
      <sheetName val="TONGKE3p_3"/>
      <sheetName val="TH_VL,_NC,_DDHT_Thanhphuoc3"/>
      <sheetName val="CHITIET_VL-NC3"/>
      <sheetName val="RAB_AR&amp;STR6"/>
      <sheetName val="5_모델링3"/>
      <sheetName val="하도내역_(철콘)2"/>
      <sheetName val="THCP_Lap_dat3"/>
      <sheetName val="BANG_TONG_HOP_(2)3"/>
      <sheetName val="Bảng_KLHT2"/>
      <sheetName val="RC_WORK2"/>
      <sheetName val="Div26_-_Elect3"/>
      <sheetName val="A1_CN4"/>
      <sheetName val="Nhan_cong3"/>
      <sheetName val="Thiet_bi3"/>
      <sheetName val="Vat_tu3"/>
      <sheetName val="DM_ChiPhi3"/>
      <sheetName val="May_TC3"/>
      <sheetName val="Bang_KL5"/>
      <sheetName val="TH_Kinh_phi3"/>
      <sheetName val="M1-XL-1b_KLthep3"/>
      <sheetName val="M2__FIRE_FIGHTING_SYSTEM_V12"/>
      <sheetName val="M3__FIRE_ALARM_SYSTEM_V12"/>
      <sheetName val="KLDT_DIEN3"/>
      <sheetName val="Dinh_muc_CP_KTCB_khac3"/>
      <sheetName val="Electrical_Works2"/>
      <sheetName val="H_T__INCOMING_SYSTEM2"/>
      <sheetName val="SCOPE_OF_WORK2"/>
      <sheetName val="Sàn_T12"/>
      <sheetName val="Lỗ_thông_gió2"/>
      <sheetName val="UB_Beam_Box-up2"/>
      <sheetName val="UNIT_PRICE3"/>
      <sheetName val="PU_ITALY_8"/>
      <sheetName val="TH_DZ358"/>
      <sheetName val="Tro_giup8"/>
      <sheetName val="DON_GIA_TRAM_(3)6"/>
      <sheetName val="chi_tiet_TBA6"/>
      <sheetName val="chi_tiet_C6"/>
      <sheetName val="DON_GIA_CAN_THO8"/>
      <sheetName val="Customize_Your_Purchase_Order6"/>
      <sheetName val="CHITIET_VL-NC-TT_-1p6"/>
      <sheetName val="CHITIET_VL-NC-TT-3p5"/>
      <sheetName val="TONG_HOP_VL-NC_TT6"/>
      <sheetName val="KPVC-BD_6"/>
      <sheetName val="HĐ_ngoài5"/>
      <sheetName val="XT_Buoc_35"/>
      <sheetName val="dongia_(2)5"/>
      <sheetName val="7606_DZ6"/>
      <sheetName val="Don_gia_chi_tiet6"/>
      <sheetName val="project_management5"/>
      <sheetName val="Adix_A5"/>
      <sheetName val="S-curve_5"/>
      <sheetName val="REINF_5"/>
      <sheetName val="Rates_20095"/>
      <sheetName val="So_doi_chieu_LC5"/>
      <sheetName val="MAIN_GATE_HOUSE5"/>
      <sheetName val="Commercial_value5"/>
      <sheetName val="Ky_Lam_Bridge5"/>
      <sheetName val="Provisional_Sums_Item5"/>
      <sheetName val="Gas_Pressure_Welding5"/>
      <sheetName val="General_Item&amp;General_Requireme5"/>
      <sheetName val="General_Items5"/>
      <sheetName val="Regenral_Requirements5"/>
      <sheetName val="chiet_tinh5"/>
      <sheetName val="Ng_hàng_xà+bulong5"/>
      <sheetName val="MH_RATE5"/>
      <sheetName val="DM_60614"/>
      <sheetName val="DG_thep_ma_kem4"/>
      <sheetName val="Lcau_-_Lxuc5"/>
      <sheetName val="CT_vat_lieu4"/>
      <sheetName val="Equip_4"/>
      <sheetName val="Đầu_vào4"/>
      <sheetName val="Chi_tiet_XD_TBA4"/>
      <sheetName val="Trạm_biến_áp4"/>
      <sheetName val="Đơn_Giá_4"/>
      <sheetName val="CT-0_4KV4"/>
      <sheetName val="Chenh_lech_vat_tu4"/>
      <sheetName val="Diện_tích4"/>
      <sheetName val="1_Khái_toán4"/>
      <sheetName val="TONG_HOP_T5_19984"/>
      <sheetName val="KL_Chi_tiết_Xây_tô4"/>
      <sheetName val="DG_DZ4"/>
      <sheetName val="DG_TBA4"/>
      <sheetName val="07Base_Cost4"/>
      <sheetName val="rate_material4"/>
      <sheetName val="Chi_tiet_KL4"/>
      <sheetName val="Tổng_hợp_KL4"/>
      <sheetName val="Xay_lapduongR34"/>
      <sheetName val="04_-_XUONG_DET_B4"/>
      <sheetName val="Bill_1_Quy_dinh_chung4"/>
      <sheetName val="1_R18_BF4"/>
      <sheetName val="6_External_works-R184"/>
      <sheetName val="Phan_khai_KLuong4"/>
      <sheetName val="_034"/>
      <sheetName val="chieu_day_san4"/>
      <sheetName val="Podium_Concrete_Works4"/>
      <sheetName val="KLCT-_TOWER4"/>
      <sheetName val="KLCT-_PODIUM4"/>
      <sheetName val="Gia_thanh_chuoi_su4"/>
      <sheetName val="Tiep_dia4"/>
      <sheetName val="Don_gia_vung_III-Can_Tho4"/>
      <sheetName val="Area_Cal4"/>
      <sheetName val="Elect_(3)4"/>
      <sheetName val="Bond_수수료_계산_포맷4"/>
      <sheetName val="PAGE_14"/>
      <sheetName val="EIRR&gt;_24"/>
      <sheetName val="DM_674"/>
      <sheetName val="Đầu_tư4"/>
      <sheetName val="Project_Data4"/>
      <sheetName val="Data_Input4"/>
      <sheetName val="6787CWFASE2CASE2_00_xls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Loại_Vật_tư4"/>
      <sheetName val="TH_Vat_tu4"/>
      <sheetName val="dg_tphcm4"/>
      <sheetName val="T_KÊ_K_CẤU4"/>
      <sheetName val="Bill_01_-_CTN4"/>
      <sheetName val="Bill_2_2_Villa_2_beds4"/>
      <sheetName val="4_PTDG4"/>
      <sheetName val="A1,_May4"/>
      <sheetName val="Vat_lieu4"/>
      <sheetName val="Bang_trong_luong_rieng_thep4"/>
      <sheetName val="HÐ_ngoài5"/>
      <sheetName val="gia_cong_tac4"/>
      <sheetName val="Measure_13064"/>
      <sheetName val="Cước_VC_+_ĐM_CP_Tư_vấn4"/>
      <sheetName val="Hệ_số4"/>
      <sheetName val="DETAIL_3"/>
      <sheetName val="GV1-D13_(Casement_door)4"/>
      <sheetName val="final_list_20054"/>
      <sheetName val="LV_data3"/>
      <sheetName val="ESTI_3"/>
      <sheetName val="Gia_vat_tu3"/>
      <sheetName val="CẤP_THOÁT_NƯỚC4"/>
      <sheetName val="TH_MTC3"/>
      <sheetName val="TH_N_Cong3"/>
      <sheetName val="THDT_goi_thau_TB4"/>
      <sheetName val="Tien_do_TV4"/>
      <sheetName val="Harga_ME_4"/>
      <sheetName val="Analisa_Gabungan4"/>
      <sheetName val="_Bill_5-Earthing_2_-_Add_Works3"/>
      <sheetName val="bridge_#_14"/>
      <sheetName val="Isolasi_Luar_Dalam4"/>
      <sheetName val="Isolasi_Luar4"/>
      <sheetName val="KL_san_lap3"/>
      <sheetName val="Chi_tiet3"/>
      <sheetName val="Chenh_lech_ca_may3"/>
      <sheetName val="TLg_CN&amp;Laixe3"/>
      <sheetName val="TLg_CN&amp;Laixe_(2)3"/>
      <sheetName val="TLg_Laitau3"/>
      <sheetName val="TLg_Laitau_(2)3"/>
      <sheetName val="Bang_3_Chi_tiet_phan_Dz3"/>
      <sheetName val="KHOI_LUONG3"/>
      <sheetName val="Equipment_list_(PAC)3"/>
      <sheetName val="TINH_KHOI_LUONG3"/>
      <sheetName val="DATA_BASE3"/>
      <sheetName val="BẢNG_KHỐI_LƯỢNG_TỔNG_HỢP3"/>
      <sheetName val="Buy_vs__Lease_Car4"/>
      <sheetName val="CP_Khac_cuoc_VC3"/>
      <sheetName val="Budget_Code3"/>
      <sheetName val="CTKL_KTX_HT3"/>
      <sheetName val="HVAC_BLOCK_B43"/>
      <sheetName val="PRE_(E)3"/>
      <sheetName val="2_Chiet_tinh3"/>
      <sheetName val="subcon_sched3"/>
      <sheetName val="NHÀ_NHẬP_LIỆU3"/>
      <sheetName val="MÓNG_SILO3"/>
      <sheetName val="Tong_du_toan3"/>
      <sheetName val="Bill_2_-_ketcau3"/>
      <sheetName val="Chi_tiet_lan_can3"/>
      <sheetName val="13-Cốt_thép_(10mm&lt;D≤18mm)_FO163"/>
      <sheetName val="du_lieu_du_toan3"/>
      <sheetName val="BOQ_THAN3"/>
      <sheetName val="DL_ĐẦU_VÀO3"/>
      <sheetName val="NSA_fr_Revit3"/>
      <sheetName val="Scorp_of_Work3"/>
      <sheetName val="CPC_2T3"/>
      <sheetName val="TH_(Daikin)3"/>
      <sheetName val="_BILL_2_1_E-ELV-THO3"/>
      <sheetName val="_BILL_2_2_E-ELV-HT3"/>
      <sheetName val="CT_tu_EDHP3"/>
      <sheetName val="BIIL_3_1_PS-THO3"/>
      <sheetName val="BIIL_3_1_PS-HT3"/>
      <sheetName val="BILL_4_ACMV-THO_3"/>
      <sheetName val="BILL_4_ACMV-HT_3"/>
      <sheetName val="_BILL_5_FA-FA_-_THO__3"/>
      <sheetName val="_BILL_5_FA-FA_-_HT__3"/>
      <sheetName val="Gia_tudien3"/>
      <sheetName val="Code_NC3"/>
      <sheetName val="TH_(Toshiba)3"/>
      <sheetName val="BILL_4_ACMV-HT__(Toshiba)3"/>
      <sheetName val="Hao_hut,_CK3"/>
      <sheetName val="TH_CPTC3"/>
      <sheetName val="CT_gio_m23"/>
      <sheetName val="DMVL,_CK3"/>
      <sheetName val="Sum_material3"/>
      <sheetName val="Ree_Hvac-Condotel3"/>
      <sheetName val="Sigma_HVAC-Condotel3"/>
      <sheetName val="Techgel_Condotel_-_HVAC3"/>
      <sheetName val="Unicon_Condotel_-_HVAC3"/>
      <sheetName val="Ree_P&amp;D-Condotel3"/>
      <sheetName val="Sigma_CTN-CONDOTEL3"/>
      <sheetName val="Techgel_Condotel_-_CTN3"/>
      <sheetName val="Unicon__Condotel_-_CTN3"/>
      <sheetName val="KL_LĐ-_CÁP_ĐIỆN3"/>
      <sheetName val="KL_LĐ-BUSWAY3"/>
      <sheetName val="KL_LĐ-TỦ_ĐIỆN3"/>
      <sheetName val="Data-Lắp_đèn,_ổ_cắm_căn_hộ3"/>
      <sheetName val="GTTT_PL_023"/>
      <sheetName val="GTTT_PL23"/>
      <sheetName val="KL_LĐ_CS_SỰ_CỐ_(k_in)3"/>
      <sheetName val="KL_LĐ_TỦ_ĐIỆN_(k_in)3"/>
      <sheetName val="KL_TỦ_ĐIỆN_MSB3"/>
      <sheetName val="KL_LĐ_CÁP_ĐIỆN3"/>
      <sheetName val="KL_LĐ-_BUSWAY3"/>
      <sheetName val="KL_LĐ-_PHẦN_HẦM,_KHỐI_ĐẾ,_HL3"/>
      <sheetName val="KL-HÀNH_LANG3"/>
      <sheetName val="KL-Lap_dat-M_(k_in)3"/>
      <sheetName val="KL-TEST-M_(k_in)3"/>
      <sheetName val="KL-Lap_dat-D3"/>
      <sheetName val="Check_list_tháp_D_(k_in)3"/>
      <sheetName val="Check_list_tháp_M(k_in)3"/>
      <sheetName val="đối_soát_vật_tư3"/>
      <sheetName val="Main_Cable_3"/>
      <sheetName val="MTO_REV_2(ARMOR)2"/>
      <sheetName val="07_2019_HC2"/>
      <sheetName val="NHAN_SU_CAC_CONG_TRINH2"/>
      <sheetName val="BANG_CHAM_CONG_VAN_PHONG2"/>
      <sheetName val="CHAM_CONG_TRUC_VE_SINH2"/>
      <sheetName val="TÍNH_TOÁN_KHỐI_LƯỢNG_P62"/>
      <sheetName val="CP_Du_phong2"/>
      <sheetName val="THCP_xay_dung2"/>
      <sheetName val="Tong_hop_kinh_phi2"/>
      <sheetName val="HRG_BHN2"/>
      <sheetName val="TRE_TABLE2"/>
      <sheetName val="AH-1_2"/>
      <sheetName val="장비_(2)2"/>
      <sheetName val="G_R300경비2"/>
      <sheetName val="연결분개(거래_채권채무)_(2)4"/>
      <sheetName val="연결분개(거래_채권채무)4"/>
      <sheetName val="만기_(2)4"/>
      <sheetName val="1_외주공사3"/>
      <sheetName val="2_직영공사3"/>
      <sheetName val="P50_subsequent2"/>
      <sheetName val="Significant_Processes2"/>
      <sheetName val="7__2_2"/>
      <sheetName val="7_(2)2"/>
      <sheetName val="2_22"/>
      <sheetName val="2_2_Yrly_Comparison2"/>
      <sheetName val="5__BSC_Developmt2"/>
      <sheetName val="(참고)개인별_임금인상안2"/>
      <sheetName val="(참고)DC형_선택자_퇴직금_추계2"/>
      <sheetName val="완성차_미수금2"/>
      <sheetName val="3__BSC_NC_ratio2"/>
      <sheetName val="1_변경범위2"/>
      <sheetName val="2_생산성-22"/>
      <sheetName val="Cash_Flows2"/>
      <sheetName val="Inventory_and_Purchases2"/>
      <sheetName val="Assumptions_and_Dashboard2"/>
      <sheetName val="Headcount_Overview2"/>
      <sheetName val="24_보증금(전신전화가입권)2"/>
      <sheetName val="3_판관비명세서2"/>
      <sheetName val="בית_השקעות2"/>
      <sheetName val="9,10월신제품_(2)3"/>
      <sheetName val="시산표_(2)2"/>
      <sheetName val="플랜트_설치2"/>
      <sheetName val="1_1서버도입2"/>
      <sheetName val="3_바닥판설계2"/>
      <sheetName val="연결분개(거래_Ʉ2"/>
      <sheetName val="04_설변내역서2"/>
      <sheetName val="list_price2"/>
      <sheetName val="96보완계획7_123"/>
      <sheetName val="태화42_2"/>
      <sheetName val="TOWER_12TON2"/>
      <sheetName val="TOWER_10TON2"/>
      <sheetName val="A-TYPE_단위수량2"/>
      <sheetName val="터널길이별_m당_단가2"/>
      <sheetName val="Dầm_-4_7m2"/>
      <sheetName val="Scheme_B_Estimate_2"/>
      <sheetName val="Bang_TH2"/>
      <sheetName val="TINH_GIA_-_SAN_XUAT_Vertico2"/>
      <sheetName val="CONSOIDATE_42"/>
      <sheetName val="CONSOIDATE_22"/>
      <sheetName val="NET_ALL_(M)1"/>
      <sheetName val="C_A02_-_Confirmations2"/>
      <sheetName val="3-PTDGT8_2"/>
      <sheetName val="4-PTDG_(T2)2"/>
      <sheetName val="4-PTDG_(T1)2"/>
      <sheetName val="Slim_2_cánh_&amp;_2_vách1"/>
      <sheetName val="dtct_cong1"/>
      <sheetName val="B3A_-_TOWER_A1"/>
      <sheetName val="RC_fin1"/>
      <sheetName val="Tổng_kê1"/>
      <sheetName val="phân_tích_hiệu_quả1"/>
      <sheetName val="Breakdown_(B)1"/>
      <sheetName val="4_3_Scope_of_work_2"/>
      <sheetName val="Chi_phi_khac_4_3KH-CP1"/>
      <sheetName val="B_1_-_CT_PVQTTC1"/>
      <sheetName val="CP_QLDA1"/>
      <sheetName val="Thuc_thanh1"/>
      <sheetName val="Main_Feeder1"/>
      <sheetName val="PE_Wire1"/>
      <sheetName val="pp3p_1"/>
      <sheetName val="[EUL_XLS]전체수ḱ텭/1"/>
      <sheetName val="[EUL_XLS]전체수ḱ푭/1"/>
      <sheetName val="[EUL_XLS]도장수猱ﱭ/1"/>
      <sheetName val="MEP_Detail1"/>
      <sheetName val="[EUL_XLS]전체수량/1"/>
      <sheetName val="[EUL_XLS]도장수량猀ﱭ/1"/>
      <sheetName val="[EUL_XLS]도장수량쌀䄅/1"/>
      <sheetName val="[EUL_XLS]도장수량쌈㈅/1"/>
      <sheetName val="[EUL_XLS]도장수량쌀㈅/1"/>
      <sheetName val="[EUL_XLS]동원(/1"/>
      <sheetName val="[EUL_XLS]도장수량츆鱪/1"/>
      <sheetName val="[EUL_XLS]도장수량츂鑪/1"/>
      <sheetName val="TTTram"/>
      <sheetName val="GIAVLIEU"/>
      <sheetName val="Bảng nhân công"/>
      <sheetName val="proj"/>
      <sheetName val="GiaVT"/>
      <sheetName val="[EUL.XLS]도장수량퀂/"/>
      <sheetName val="[EUL.XLS]도장수량/"/>
      <sheetName val="Xuat152"/>
      <sheetName val="ND"/>
      <sheetName val="Areas"/>
      <sheetName val="(Main building) - Type C"/>
      <sheetName val="(Carport) - Type C"/>
      <sheetName val="(Main building) - 4BR"/>
      <sheetName val="(Fence) - Type C"/>
      <sheetName val="(Pool) - Type C"/>
      <sheetName val="(Landscape) - Type C"/>
      <sheetName val="(Pump room) - Type C"/>
      <sheetName val="(Carport) - 4BR"/>
      <sheetName val="(Fence) - 4BR"/>
      <sheetName val="(Pool) - 4BR"/>
      <sheetName val="(Landscape) - 4BR"/>
      <sheetName val="(Pump room) - 4BR"/>
      <sheetName val="Infrastructure"/>
      <sheetName val="학생내역"/>
      <sheetName val="Hs_TMDT"/>
      <sheetName val="TMDT"/>
      <sheetName val="Tinh BT"/>
      <sheetName val="FS"/>
      <sheetName val="items_left"/>
      <sheetName val="Joinery_works"/>
      <sheetName val="COST-EST_LTI_P5C"/>
      <sheetName val="DGchitiet "/>
      <sheetName val="대창(함평)"/>
      <sheetName val="대창(장성)"/>
      <sheetName val="btra"/>
      <sheetName val="Tinh toan"/>
      <sheetName val="총원가계산서(요율)"/>
      <sheetName val="ma-pt"/>
      <sheetName val="Share price data"/>
      <sheetName val="THIET DAT"/>
      <sheetName val="PTdam"/>
      <sheetName val="cov-estimate"/>
      <sheetName val="Bộ mã"/>
      <sheetName val="L"/>
      <sheetName val="MASTER1"/>
      <sheetName val="시중노임"/>
      <sheetName val="Bill 07_Villa-22F1"/>
      <sheetName val="조선용암면"/>
      <sheetName val="PhanTich"/>
      <sheetName val="Div10"/>
      <sheetName val="Div11"/>
      <sheetName val="Div12"/>
      <sheetName val="Div13"/>
      <sheetName val="Div2"/>
      <sheetName val="Div4"/>
      <sheetName val="Div5"/>
      <sheetName val="Div6"/>
      <sheetName val="Div7"/>
      <sheetName val="Div8"/>
      <sheetName val="Div9"/>
      <sheetName val="Bacluong"/>
      <sheetName val="_EUL.XLS_도장수량퀂_"/>
      <sheetName val="_EUL.XLS_도장수량_"/>
      <sheetName val="unit 4"/>
      <sheetName val="FANDBS"/>
      <sheetName val="GRDATA"/>
      <sheetName val="SHAFTDBSE"/>
      <sheetName val="dat"/>
      <sheetName val="KB XuatNhap"/>
      <sheetName val="MTO REV.0"/>
      <sheetName val="Ricons - phát sinh (Fec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sheetData sheetId="837"/>
      <sheetData sheetId="838"/>
      <sheetData sheetId="839"/>
      <sheetData sheetId="840"/>
      <sheetData sheetId="841"/>
      <sheetData sheetId="842"/>
      <sheetData sheetId="843"/>
      <sheetData sheetId="844"/>
      <sheetData sheetId="845"/>
      <sheetData sheetId="846"/>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sheetData sheetId="947"/>
      <sheetData sheetId="948"/>
      <sheetData sheetId="949" refreshError="1"/>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sheetData sheetId="1055"/>
      <sheetData sheetId="1056"/>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sheetData sheetId="1217"/>
      <sheetData sheetId="1218"/>
      <sheetData sheetId="1219"/>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sheetData sheetId="1239"/>
      <sheetData sheetId="1240"/>
      <sheetData sheetId="124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refreshError="1"/>
      <sheetData sheetId="1670" refreshError="1"/>
      <sheetData sheetId="1671" refreshError="1"/>
      <sheetData sheetId="1672"/>
      <sheetData sheetId="1673" refreshError="1"/>
      <sheetData sheetId="1674" refreshError="1"/>
      <sheetData sheetId="1675" refreshError="1"/>
      <sheetData sheetId="1676" refreshError="1"/>
      <sheetData sheetId="1677" refreshError="1"/>
      <sheetData sheetId="1678" refreshError="1"/>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sheetData sheetId="1740" refreshError="1"/>
      <sheetData sheetId="1741" refreshError="1"/>
      <sheetData sheetId="1742" refreshError="1"/>
      <sheetData sheetId="1743" refreshError="1"/>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sheetData sheetId="2484"/>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sheetData sheetId="2685"/>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sheetData sheetId="4043"/>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sheetData sheetId="4066"/>
      <sheetData sheetId="4067"/>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put"/>
      <sheetName val="Est"/>
      <sheetName val="E-Breakdown"/>
      <sheetName val="V-Breakdown"/>
      <sheetName val="CostData"/>
      <sheetName val="LOGIN"/>
      <sheetName val="Wind"/>
      <sheetName val="1_Frame"/>
      <sheetName val="2_Door"/>
      <sheetName val="3_purlins"/>
      <sheetName val="4_Cladding"/>
      <sheetName val="갑지"/>
      <sheetName val="조명시설"/>
      <sheetName val="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00000000"/>
      <sheetName val="Móng"/>
    </sheetNames>
    <sheetDataSet>
      <sheetData sheetId="0" refreshError="1"/>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u_lieu"/>
      <sheetName val="Tong_gia"/>
      <sheetName val="Chi_tiet_gia"/>
      <sheetName val="KL_dao_Lap_dat"/>
      <sheetName val="THKP_don_gia_chao"/>
      <sheetName val="Tong_GT_khac_Pbo_vao_GT"/>
      <sheetName val="THKP_XL_Khac"/>
      <sheetName val="Lan_trai_tam"/>
      <sheetName val="Chuyen_quan"/>
      <sheetName val="Den_bu"/>
      <sheetName val="VL_NC_M_XL_khac"/>
      <sheetName val="BT_cot_thep"/>
      <sheetName val="KL_cot_thep"/>
      <sheetName val="Dap_Dat"/>
      <sheetName val="Tinh_CT_dao_dat_Luu"/>
      <sheetName val="Tinh_CT_dao_dat"/>
      <sheetName val="Chi_tiet_cot_pha"/>
      <sheetName val="Chiet_tinh_don_gia"/>
      <sheetName val="Don_gia_VCTC"/>
      <sheetName val="Gia_HTXL+VC"/>
      <sheetName val="XL4Poppy"/>
      <sheetName val="Bang ve"/>
      <sheetName val="Bang tong ke"/>
      <sheetName val="Liet ke vat tu"/>
      <sheetName val="Sheet2"/>
      <sheetName val="Sheet3"/>
      <sheetName val="Sheet4"/>
      <sheetName val="Sheet5"/>
      <sheetName val="XL4Test5"/>
      <sheetName val="THTN"/>
      <sheetName val="DT0156"/>
      <sheetName val="CL0156"/>
      <sheetName val="DT0559"/>
      <sheetName val="CL0559"/>
      <sheetName val="DT0720"/>
      <sheetName val="CL0720"/>
      <sheetName val="DT0829"/>
      <sheetName val="CL0829"/>
      <sheetName val="DT0998"/>
      <sheetName val="CL0998"/>
      <sheetName val="TN01"/>
      <sheetName val="DT1110"/>
      <sheetName val="CL1110"/>
      <sheetName val="DT1207"/>
      <sheetName val="CL1027"/>
      <sheetName val="DT1253"/>
      <sheetName val="CL1253"/>
      <sheetName val="DT1472"/>
      <sheetName val="CL1472"/>
      <sheetName val="DT1595"/>
      <sheetName val="CL1595"/>
      <sheetName val="DT1797"/>
      <sheetName val="CL1797"/>
      <sheetName val="DT1850"/>
      <sheetName val="CL1850"/>
      <sheetName val="DT1924"/>
      <sheetName val="CL1924"/>
      <sheetName val="TN12"/>
      <sheetName val="DT2009"/>
      <sheetName val="CL2009"/>
      <sheetName val="DT2828"/>
      <sheetName val="CL2828"/>
      <sheetName val="DT2895"/>
      <sheetName val="CL2895"/>
      <sheetName val="DT2978"/>
      <sheetName val="CL2978"/>
      <sheetName val="TN23"/>
      <sheetName val="DT3080"/>
      <sheetName val="CL3080"/>
      <sheetName val="DT3235"/>
      <sheetName val="CL3235"/>
      <sheetName val="DT3440"/>
      <sheetName val="CL3440"/>
      <sheetName val="DT3536"/>
      <sheetName val="CL3536"/>
      <sheetName val="DT3625"/>
      <sheetName val="CL3625"/>
      <sheetName val="DT3680"/>
      <sheetName val="CL3680"/>
      <sheetName val="DT3714"/>
      <sheetName val="CL3714"/>
      <sheetName val="DT3730"/>
      <sheetName val="CL3730"/>
      <sheetName val="DT3976"/>
      <sheetName val="CL3976"/>
      <sheetName val="TN34"/>
      <sheetName val="DT4084"/>
      <sheetName val="CL4084"/>
      <sheetName val="DT4172"/>
      <sheetName val="CL4172"/>
      <sheetName val="DT4386"/>
      <sheetName val="CL4386"/>
      <sheetName val="DT4492"/>
      <sheetName val="CL4492"/>
      <sheetName val="DT4509"/>
      <sheetName val="CL4509"/>
      <sheetName val="DT4680"/>
      <sheetName val="CL4680"/>
      <sheetName val="DT4792"/>
      <sheetName val="CL4792"/>
      <sheetName val="DT4974"/>
      <sheetName val="CL4974"/>
      <sheetName val="TN45"/>
      <sheetName val="DT5435"/>
      <sheetName val="CL5435"/>
      <sheetName val="DT5578"/>
      <sheetName val="CL5578"/>
      <sheetName val="DT5679"/>
      <sheetName val="CL5679"/>
      <sheetName val="DT5786"/>
      <sheetName val="CL5786"/>
      <sheetName val="TN56"/>
      <sheetName val="DT6031"/>
      <sheetName val="CL6031"/>
      <sheetName val="DT6463"/>
      <sheetName val="CL6463"/>
      <sheetName val="DT6653"/>
      <sheetName val="CL6653"/>
      <sheetName val="DT6676"/>
      <sheetName val="CL6676"/>
      <sheetName val="DT6803"/>
      <sheetName val="CL6803"/>
      <sheetName val="DT6918"/>
      <sheetName val="CL6918"/>
      <sheetName val="TN67"/>
      <sheetName val="DT7067"/>
      <sheetName val="CL7067"/>
      <sheetName val="DT7181"/>
      <sheetName val="CL7181"/>
      <sheetName val="DT7263"/>
      <sheetName val="CL7263"/>
      <sheetName val="DT7547"/>
      <sheetName val="CL7547"/>
      <sheetName val="DT7786"/>
      <sheetName val="CL7786"/>
      <sheetName val="DT7806"/>
      <sheetName val="CL7806"/>
      <sheetName val="DT7961"/>
      <sheetName val="CL7961"/>
      <sheetName val="TN78"/>
      <sheetName val="DT8118"/>
      <sheetName val="CL8118"/>
      <sheetName val="DT8163"/>
      <sheetName val="CL8163"/>
      <sheetName val="DT8391"/>
      <sheetName val="CL8391"/>
      <sheetName val="DT8654"/>
      <sheetName val="CL8654"/>
      <sheetName val="TN8C"/>
      <sheetName val="XLCau1"/>
      <sheetName val="DTCAU1"/>
      <sheetName val="CLCau1"/>
      <sheetName val="XLCau3"/>
      <sheetName val="DTCAU3"/>
      <sheetName val="CLCau3"/>
      <sheetName val="CVC"/>
      <sheetName val="CVCda"/>
      <sheetName val="Solieu"/>
      <sheetName val="TMC"/>
      <sheetName val="TMDT"/>
      <sheetName val="GiaQuyen"/>
      <sheetName val="tong hop"/>
      <sheetName val="TONG"/>
      <sheetName val="THXL"/>
      <sheetName val="GT"/>
      <sheetName val="chitiet"/>
      <sheetName val="DG"/>
      <sheetName val="ThuHoiVT"/>
      <sheetName val="vc"/>
      <sheetName val="VCDD"/>
      <sheetName val="THXL-tr"/>
      <sheetName val="CT_tram"/>
      <sheetName val="TK"/>
      <sheetName val="bu"/>
      <sheetName val="bu-tr"/>
      <sheetName val="klth"/>
      <sheetName val="vtthuhoi"/>
      <sheetName val="tram1x25"/>
      <sheetName val="tram1x50"/>
      <sheetName val="tram3x25"/>
      <sheetName val="tram250"/>
      <sheetName val="tram160"/>
      <sheetName val="kldd2"/>
      <sheetName val="kldd1"/>
      <sheetName val="pp3p_NC"/>
      <sheetName val="pp3p "/>
      <sheetName val="pp1p"/>
      <sheetName val="pphtABC"/>
      <sheetName val="pphtAV"/>
      <sheetName val="TienLuong"/>
      <sheetName val="00000000"/>
      <sheetName val="10000000"/>
      <sheetName val="BIA HUDA CHAI"/>
      <sheetName val="BIA HUDA LON"/>
      <sheetName val="BIA SG 450"/>
      <sheetName val="BIA SG 330"/>
      <sheetName val="BIA HENIKEN 330"/>
      <sheetName val="BG SUNNY 100g"/>
      <sheetName val="BG SUNNY 200g"/>
      <sheetName val="BG MEO 500g"/>
      <sheetName val="BG SOPHA 200g"/>
      <sheetName val="BG SUNNEW 100g"/>
      <sheetName val="BG SUNNEW 200g"/>
      <sheetName val="BG SUNNEW 500g"/>
      <sheetName val="BG ISO 400g "/>
      <sheetName val="BG ISO 180g"/>
      <sheetName val="PIN DEN CON VOI"/>
      <sheetName val="LOP OTO 500-12"/>
      <sheetName val="LOP OTO 700-16"/>
      <sheetName val="LOP OTO 840-15"/>
      <sheetName val="LOP OTO 900-20 DN"/>
      <sheetName val="LOP OTO 1000-20 DN"/>
      <sheetName val="LOP OTO 1100-20 DN"/>
      <sheetName val="LOP OTO 1200-20 DN"/>
      <sheetName val="LOP SIAM 900"/>
      <sheetName val="LOP SIAM 1000"/>
      <sheetName val="LOP SIAM 1100"/>
      <sheetName val="SAM OTO 1000-20 DN"/>
      <sheetName val="SAM OTO 1100-20 DN"/>
      <sheetName val="SAM OTO 1200-20 DN"/>
      <sheetName val="YEM OTO 1100-20"/>
      <sheetName val="YEM OTO 1200-20"/>
      <sheetName val="ACQUY 50 A"/>
      <sheetName val="ACQUY 70 A"/>
      <sheetName val="ACQUY 100 A"/>
      <sheetName val="ACQUY 120 A"/>
      <sheetName val="ACQUY 150 A"/>
      <sheetName val="ACQUY 200 A"/>
      <sheetName val="TL BASTOR"/>
      <sheetName val="TL ERA DO"/>
      <sheetName val="TL ERA XANH"/>
      <sheetName val="TL NGUA TRANG"/>
      <sheetName val="TL DALAT DO"/>
      <sheetName val="TL DA LAT XANH"/>
      <sheetName val="TL BLU XANH"/>
      <sheetName val="Tl CHO LON"/>
      <sheetName val="MI TALIFOOD"/>
      <sheetName val="MI  SAFOOD"/>
      <sheetName val="PHO BO GA"/>
      <sheetName val="MI BO RAU THOM"/>
      <sheetName val="MI  30 GOI"/>
      <sheetName val="MI BO BIT TET"/>
      <sheetName val="MI LAU THAI"/>
      <sheetName val="MI PH DONG DO"/>
      <sheetName val="NHUA LA PHONG "/>
      <sheetName val="KEO XOP CHANH"/>
      <sheetName val="SAT  4"/>
      <sheetName val="SAT 6"/>
      <sheetName val="SAT 8"/>
      <sheetName val="SAT 10"/>
      <sheetName val="SAT 12"/>
      <sheetName val="THEP BUOC"/>
      <sheetName val="KEM GAI"/>
      <sheetName val="THEP LUOI B40"/>
      <sheetName val="NHOM LA"/>
      <sheetName val="CAN N 5 LIT"/>
      <sheetName val="CAN N 20 LIT"/>
      <sheetName val="CAN N 30 LIT"/>
      <sheetName val="NI LONG (VAI N PVC)"/>
      <sheetName val="N- RUA SUMMER"/>
      <sheetName val="N- RUA SUPER 500 ml"/>
      <sheetName val="N- RUA TLONG"/>
      <sheetName val="DAY DIEN BOC PVC "/>
      <sheetName val="VO (GIAY TRANG)"/>
      <sheetName val="TON KEM"/>
      <sheetName val="QUAT TREO TUONG"/>
      <sheetName val="SUA DAC DD"/>
      <sheetName val="SUATUOI CO DUONG"/>
      <sheetName val="SUA PN XANH"/>
      <sheetName val="SUA ONG THO DO"/>
      <sheetName val="SUA BOT RILAC NGOT"/>
      <sheetName val="SUA  BOT RILAC MAN"/>
      <sheetName val="SUA PHINO"/>
      <sheetName val="SUA BOT 1,2,3"/>
      <sheetName val="MILO 200g"/>
      <sheetName val="MILO HOP 300g"/>
      <sheetName val="MILO 400g"/>
      <sheetName val="NUOC SAM YEN"/>
      <sheetName val="CAFE NET 20 goi"/>
      <sheetName val="CAFE NET 50 goi"/>
      <sheetName val="Hung"/>
      <sheetName val="Dau"/>
      <sheetName val="Doan"/>
      <sheetName val="Xanh"/>
      <sheetName val="Tri"/>
      <sheetName val="Chuong"/>
      <sheetName val="Hue"/>
      <sheetName val="Tien"/>
      <sheetName val="Sanh"/>
      <sheetName val="Phuc"/>
      <sheetName val="Hai"/>
      <sheetName val="Chau"/>
      <sheetName val="Lien"/>
      <sheetName val="Trieu"/>
      <sheetName val="Huong"/>
      <sheetName val="Canh"/>
      <sheetName val="Bao"/>
      <sheetName val="Kim"/>
      <sheetName val="Son"/>
      <sheetName val="Phuong"/>
      <sheetName val="Nga"/>
      <sheetName val="THCTANG"/>
      <sheetName val="TBHBOI"/>
      <sheetName val="DHKK2"/>
      <sheetName val="MOC"/>
      <sheetName val="TB"/>
      <sheetName val="THCPK"/>
      <sheetName val="THDT"/>
      <sheetName val="NHAN"/>
      <sheetName val="00000001"/>
      <sheetName val="Thang02"/>
      <sheetName val="Thang03"/>
      <sheetName val="thang04"/>
      <sheetName val="Tong_GT_khac_Pbo_v!n_GT"/>
      <sheetName val="THXM-tr"/>
      <sheetName val="pp3x!"/>
      <sheetName val="1"/>
      <sheetName val="PTDG"/>
      <sheetName val="DGTHDC"/>
      <sheetName val="GM"/>
      <sheetName val="GVL"/>
      <sheetName val="GNC"/>
      <sheetName val="DKTT"/>
      <sheetName val="CTPTTC"/>
      <sheetName val="NC"/>
      <sheetName val="DIEN GIAI KL"/>
      <sheetName val="KLTHEP"/>
      <sheetName val="KL DUONG GOM"/>
      <sheetName val="Sheet19"/>
      <sheetName val="TGTHUC HIEN"/>
      <sheetName val="KLLK THUC HIEN"/>
      <sheetName val="GTNTTTD1"/>
      <sheetName val="DGTHT"/>
      <sheetName val="PTCT MUONG"/>
      <sheetName val="DGTH MUONG"/>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XXXXXXXX"/>
      <sheetName val="KH-Q1,Q2,01"/>
      <sheetName val="TSDL"/>
      <sheetName val="toketoanCND MSTS"/>
      <sheetName val="TSKH"/>
      <sheetName val="DATA"/>
      <sheetName val="Summary"/>
      <sheetName val="nhot1"/>
      <sheetName val="nhot0.8"/>
      <sheetName val="nhot0,7"/>
      <sheetName val="F020"/>
      <sheetName val="R020-4"/>
      <sheetName val="R020-6"/>
      <sheetName val="F100"/>
      <sheetName val="R100-4"/>
      <sheetName val="R100-6"/>
      <sheetName val="F200"/>
      <sheetName val="R200-4"/>
      <sheetName val="R200-6"/>
      <sheetName val="F300"/>
      <sheetName val="R300-4"/>
      <sheetName val="R300-6"/>
      <sheetName val="F300VN"/>
      <sheetName val="R300-4VN"/>
      <sheetName val="R300-6VN"/>
      <sheetName val="F400"/>
      <sheetName val="R400-4"/>
      <sheetName val="R400-6"/>
      <sheetName val="90-100-SPACY"/>
      <sheetName val="SAM25-50"/>
      <sheetName val="SAM75"/>
      <sheetName val="nhot1-ES"/>
      <sheetName val="nhot 0,8-ES"/>
      <sheetName val="sen AP 428"/>
      <sheetName val="sen AP420"/>
      <sheetName val="sen YBN 428"/>
      <sheetName val="ron mayC50+70"/>
      <sheetName val="ron mayC100"/>
      <sheetName val="ron mayW110"/>
      <sheetName val="ronmayYAMAHA"/>
      <sheetName val="ronmaySUZUKI"/>
      <sheetName val="ronmayBEST"/>
      <sheetName val="ronmaySwan,TQ110,TQ100"/>
      <sheetName val="ronmayC50,70FG"/>
      <sheetName val="ronmayC100FG"/>
      <sheetName val="rondauC50,70"/>
      <sheetName val="rondau C50,70FG"/>
      <sheetName val="rondau C100"/>
      <sheetName val="rondau C100FG"/>
      <sheetName val="rondau W110"/>
      <sheetName val="rondau Yamaha"/>
      <sheetName val="rondau Suxuki"/>
      <sheetName val="rondau Best"/>
      <sheetName val="rondau Swan,TQ110,TQ100"/>
      <sheetName val="Sheet7"/>
      <sheetName val="Sheet6"/>
      <sheetName val="cong DST2"/>
      <sheetName val="cong DS T1"/>
      <sheetName val="MT"/>
      <sheetName val="th"/>
      <sheetName val="HDCT"/>
      <sheetName val="HDBT"/>
      <sheetName val="2003"/>
      <sheetName val="LK"/>
      <sheetName val="CHO"/>
      <sheetName val="NDU"/>
      <sheetName val="MAU"/>
      <sheetName val="LMC"/>
      <sheetName val="LG CT"/>
      <sheetName val="UBDS"/>
      <sheetName val="TH-TL"/>
      <sheetName val="UB-TL"/>
      <sheetName val="GDTX"/>
      <sheetName val="AN"/>
      <sheetName val="HH"/>
      <sheetName val="H-TR"/>
      <sheetName val="C.CA"/>
      <sheetName val="C.XANG"/>
      <sheetName val="XS"/>
      <sheetName val="BH"/>
      <sheetName val="ct luong "/>
      <sheetName val="K,DTt5-6"/>
      <sheetName val="K,DTt7-11"/>
      <sheetName val="K,DTt5-6 (2)"/>
      <sheetName val="K,DTt7-11 (2)"/>
      <sheetName val="Nhap 6T"/>
      <sheetName val="baocaochinh(qui1.05) (DC)"/>
      <sheetName val="Ctuluongq.1.05"/>
      <sheetName val="BANG PHAN BO qui1.05(DC)"/>
      <sheetName val="BANG PHAN BO quiII.05"/>
      <sheetName val="bao cac cinh Qui II-2005"/>
      <sheetName val="1-1"/>
      <sheetName val="VL_NC_溼_XL_khac"/>
      <sheetName val="CL177"/>
      <sheetName val="jannkc"/>
      <sheetName val="JAN-05"/>
      <sheetName val="FEB-05 -NKC"/>
      <sheetName val="FEB-05"/>
      <sheetName val="NKCMAR05"/>
      <sheetName val="MAR 05"/>
      <sheetName val="APRIL NKC"/>
      <sheetName val="LOTHEPPHULAM"/>
      <sheetName val="loamiang16"/>
      <sheetName val="APRIL"/>
      <sheetName val="may"/>
      <sheetName val="maynkc"/>
      <sheetName val="chi Ngoc"/>
      <sheetName val="NKCJUNE"/>
      <sheetName val="JUNE"/>
      <sheetName val="nkcjuly"/>
      <sheetName val="JULY"/>
      <sheetName val="BIA HUD_x0001_ LON"/>
      <sheetName val="Phuc Hung "/>
      <sheetName val="Quang An I (3)"/>
      <sheetName val="Quang An I (2)"/>
      <sheetName val="Quang An I"/>
      <sheetName val="Long An (3)"/>
      <sheetName val="Long An (2)"/>
      <sheetName val="Long An"/>
      <sheetName val="Thanh Hung"/>
      <sheetName val="Giai Duc"/>
      <sheetName val="Tan Hoa"/>
      <sheetName val="XMXD Thong Nhat (2)"/>
      <sheetName val="XMXD Thong Nhat"/>
      <sheetName val="Viet Thai (2)"/>
      <sheetName val="Viet Thai"/>
      <sheetName val="The Quang  (3)"/>
      <sheetName val="The Quang  (2)"/>
      <sheetName val="The Quang "/>
      <sheetName val="Mong Phong"/>
      <sheetName val="Manh quang"/>
      <sheetName val="Minh chinh"/>
      <sheetName val="Ynghua"/>
      <sheetName val="Kien Dat (2)"/>
      <sheetName val="Kien Dat"/>
      <sheetName val="Khoa Dien"/>
      <sheetName val="Vi Tan"/>
      <sheetName val="INOUE "/>
      <sheetName val="EAGLE (2)"/>
      <sheetName val="EAGLE"/>
      <sheetName val="Lifan-Zhuoli"/>
      <sheetName val="Dong Thap (2)"/>
      <sheetName val="Dong Thap"/>
      <sheetName val="CKCX TLong"/>
      <sheetName val="Tong hop TT"/>
      <sheetName val="CK120"/>
      <sheetName val="CKCX1 (3)"/>
      <sheetName val="CKCX1 (2)"/>
      <sheetName val="CKCX1"/>
      <sheetName val="SON NAM"/>
      <sheetName val="LFTS"/>
      <sheetName val="Le long"/>
      <sheetName val="TRA"/>
      <sheetName val="Amoro"/>
      <sheetName val="Thien phuc"/>
      <sheetName val="DCCKXK"/>
      <sheetName val="TOAN LUC (Moi)"/>
      <sheetName val="TOAN LUC"/>
      <sheetName val="XL Dong Anh"/>
      <sheetName val="BORAMTEK"/>
      <sheetName val="A LONG"/>
      <sheetName val="DAI MO"/>
      <sheetName val="Thien Ngoc An"/>
      <sheetName val="Sheang nil"/>
      <sheetName val="XCD (2)"/>
      <sheetName val="Meinfa (2)"/>
      <sheetName val="Meinfa"/>
      <sheetName val="Khoi luong"/>
      <sheetName val="KL_dak_Lap_dat"/>
      <sheetName val="KL_cot[thep"/>
      <sheetName val="vtôiuhoi"/>
      <sheetName val="Chart1"/>
      <sheetName val="TDTH"/>
      <sheetName val=""/>
      <sheetName val="Tinh_CT__x0003_o_dat"/>
      <sheetName val="thang 1"/>
      <sheetName val="THANG 3"/>
      <sheetName val="KL_daoWLap_dat"/>
      <sheetName val="dtxl"/>
      <sheetName val="DANHPHAP"/>
      <sheetName val="TN NEW"/>
      <sheetName val="285"/>
      <sheetName val="phangoithau"/>
      <sheetName val="TDT"/>
      <sheetName val="THCPXD"/>
      <sheetName val="cpkhac"/>
      <sheetName val="CP CBSX"/>
      <sheetName val="TN CT"/>
      <sheetName val="VLNCMTC TN"/>
      <sheetName val="CT day dan su phu kien"/>
      <sheetName val="CT xa - tiep dia"/>
      <sheetName val="THEP HINH"/>
      <sheetName val="CT cot"/>
      <sheetName val="Ct BT mong"/>
      <sheetName val="DatDao"/>
      <sheetName val="K LUONG duong day"/>
      <sheetName val="TH CTO"/>
      <sheetName val="VL-NC CTo"/>
      <sheetName val="CT cong to"/>
      <sheetName val="KL CONG TO"/>
      <sheetName val="VL DAU THAU"/>
      <sheetName val="TH DZ0,4"/>
      <sheetName val="TT"/>
      <sheetName val="VL-NC DZ0,4"/>
      <sheetName val="TH THAO DO"/>
      <sheetName val="VL-NC-MTC thao do"/>
      <sheetName val="CT THAO DO"/>
      <sheetName val="KL Thao Do"/>
      <sheetName val="桃彩楴瑥损瑯灟慨_x0012_䌀楨瑥瑟湩彨潤"/>
      <sheetName val="_x0004_T3714"/>
      <sheetName val="thau.xls]SAM OTO 1100-20 DN"/>
      <sheetName val="Don_giaíCTC"/>
      <sheetName val="bia"/>
      <sheetName val="TH "/>
      <sheetName val="van chuyen"/>
      <sheetName val="KL"/>
      <sheetName val="Phan-Tich"/>
      <sheetName val="20000000"/>
      <sheetName val="30000000"/>
      <sheetName val="BAOGIATHANG"/>
      <sheetName val="DAODAT"/>
      <sheetName val="vanchuyen TC"/>
      <sheetName val="Tinh_CT_dao_dat_Lue"/>
      <sheetName val="Vat tu"/>
      <sheetName val="DGchitiet "/>
      <sheetName val="၃hi_tiet_cot_pha"/>
      <sheetName val="TDTKP"/>
      <sheetName val="DK-KH"/>
      <sheetName val="DINH MUC"/>
      <sheetName val="A301"/>
      <sheetName val="cc"/>
      <sheetName val="toketoanCLD MSTS"/>
      <sheetName val="YEM O_x0014_O 1100-20"/>
      <sheetName val="Tinh_CT_da䁯_dat_Luu"/>
      <sheetName val="Rheet30"/>
      <sheetName val="THANG 4"/>
      <sheetName val="Sheet17"/>
      <sheetName val="Sheet8"/>
      <sheetName val="Sheet9"/>
      <sheetName val="Sheet10"/>
      <sheetName val="Sheet11"/>
      <sheetName val="Sheet12"/>
      <sheetName val="Sheet13"/>
      <sheetName val="Sheet14"/>
      <sheetName val="Sheet15"/>
      <sheetName val="Sheet16"/>
      <sheetName val="h"/>
      <sheetName val="S-SKTM"/>
      <sheetName val="S-BDMTK"/>
      <sheetName val="SQTM"/>
      <sheetName val="SNKTT"/>
      <sheetName val="BCDTKKT"/>
      <sheetName val="BCKQHDKD"/>
      <sheetName val="TGTGTDKT"/>
      <sheetName val="SOCAI"/>
      <sheetName val="NEW-PANEL"/>
      <sheetName val="[Gia_$hau.xls_x0005_CL6463"/>
      <sheetName val="VL_NC_?_XL_khac"/>
      <sheetName val="giathanh1"/>
      <sheetName val="DONGIA"/>
      <sheetName val="TTVanChuyen"/>
      <sheetName val="CKC"/>
      <sheetName val="MTO REV.2(ARMOR)"/>
      <sheetName val="Tinh_CT__x0003_?o_dat"/>
      <sheetName val="CL17?7"/>
      <sheetName val="DGXDCB_DD"/>
      <sheetName val="DG CANTHO"/>
      <sheetName val="Dutoan KL"/>
      <sheetName val="PT VATTU"/>
      <sheetName val="ctdg"/>
      <sheetName val="Chi_tiet_gm"/>
      <sheetName val="DS-nop"/>
      <sheetName val="DS-nop T12.03"/>
      <sheetName val="DS nop quý IV"/>
      <sheetName val="DS nop quý IV.04"/>
      <sheetName val="DSnop quý III.04"/>
      <sheetName val="DSnop quý II.04"/>
      <sheetName val="DSnop quý I.04"/>
      <sheetName val="DS-nop T11.03"/>
      <sheetName val="Cty"/>
      <sheetName val="Trả nợ"/>
      <sheetName val="Nhập"/>
      <sheetName val="K.Toan"/>
      <sheetName val="KTNXT"/>
      <sheetName val="CL28&quot;8"/>
      <sheetName val="tbam3x25"/>
      <sheetName val="`p1p"/>
      <sheetName val="khung ten TD"/>
      <sheetName val="MTP"/>
      <sheetName val="????????_x0012_???????"/>
      <sheetName val="PTCT"/>
      <sheetName val="TONGKE3p "/>
      <sheetName val="tram0x25"/>
      <sheetName val="TH헾】_x0005_"/>
      <sheetName val="Bang_ve"/>
      <sheetName val="Bang_tong_ke"/>
      <sheetName val="Liet_ke_vat_tu"/>
      <sheetName val="tong_hop"/>
      <sheetName val="pp3p_"/>
      <sheetName val="BIA_HUDA_CHAI"/>
      <sheetName val="BIA_HUDA_LON"/>
      <sheetName val="BIA_SG_450"/>
      <sheetName val="BIA_SG_330"/>
      <sheetName val="BIA_HENIKEN_330"/>
      <sheetName val="BG_SUNNY_100g"/>
      <sheetName val="BG_SUNNY_200g"/>
      <sheetName val="BG_MEO_500g"/>
      <sheetName val="BG_SOPHA_200g"/>
      <sheetName val="BG_SUNNEW_100g"/>
      <sheetName val="BG_SUNNEW_200g"/>
      <sheetName val="BG_SUNNEW_500g"/>
      <sheetName val="BG_ISO_400g_"/>
      <sheetName val="BG_ISO_180g"/>
      <sheetName val="PIN_DEN_CON_VOI"/>
      <sheetName val="LOP_OTO_500-12"/>
      <sheetName val="LOP_OTO_700-16"/>
      <sheetName val="LOP_OTO_840-15"/>
      <sheetName val="LOP_OTO_900-20_DN"/>
      <sheetName val="LOP_OTO_1000-20_DN"/>
      <sheetName val="LOP_OTO_1100-20_DN"/>
      <sheetName val="LOP_OTO_1200-20_DN"/>
      <sheetName val="LOP_SIAM_900"/>
      <sheetName val="LOP_SIAM_1000"/>
      <sheetName val="LOP_SIAM_1100"/>
      <sheetName val="SAM_OTO_1000-20_DN"/>
      <sheetName val="SAM_OTO_1100-20_DN"/>
      <sheetName val="SAM_OTO_1200-20_DN"/>
      <sheetName val="YEM_OTO_1100-20"/>
      <sheetName val="YEM_OTO_1200-20"/>
      <sheetName val="ACQUY_50_A"/>
      <sheetName val="ACQUY_70_A"/>
      <sheetName val="ACQUY_100_A"/>
      <sheetName val="ACQUY_120_A"/>
      <sheetName val="ACQUY_150_A"/>
      <sheetName val="ACQUY_200_A"/>
      <sheetName val="TL_BASTOR"/>
      <sheetName val="TL_ERA_DO"/>
      <sheetName val="TL_ERA_XANH"/>
      <sheetName val="TL_NGUA_TRANG"/>
      <sheetName val="TL_DALAT_DO"/>
      <sheetName val="TL_DA_LAT_XANH"/>
      <sheetName val="TL_BLU_XANH"/>
      <sheetName val="Tl_CHO_LON"/>
      <sheetName val="MI_TALIFOOD"/>
      <sheetName val="DMHH"/>
      <sheetName val="Soî"/>
      <sheetName val="Ac quy 12v N20"/>
      <sheetName val="Ac quy 12v N50"/>
      <sheetName val="Ac quy 12v N70"/>
      <sheetName val="Ac quy 12v N100"/>
      <sheetName val="Bon tam ARITON"/>
      <sheetName val="Chau tam dung trang su"/>
      <sheetName val="Bon INOX 1000L"/>
      <sheetName val="Bon Inox 1200L"/>
      <sheetName val="Bon Inox 1500L"/>
      <sheetName val="Bon Inox 2000L"/>
      <sheetName val="Bon Inox 3000L"/>
      <sheetName val="Bon Inox 500L"/>
      <sheetName val="Bon nhua 1000L"/>
      <sheetName val="Bon nhua 2000L"/>
      <sheetName val="Bon nhua 500L"/>
      <sheetName val="Bon tam nhua"/>
      <sheetName val="Be bet"/>
      <sheetName val="Be bet Mini"/>
      <sheetName val="Be bet Viglacera"/>
      <sheetName val="Be xi INAX"/>
      <sheetName val="Be tieu nam"/>
      <sheetName val="Be xom"/>
      <sheetName val="Chau rua"/>
      <sheetName val="Chau ban Watta"/>
      <sheetName val="Chau Inax"/>
      <sheetName val="Chau Inox Son ha 4452"/>
      <sheetName val="Chau Inox Son ha 790"/>
      <sheetName val="Chau Lavapo"/>
      <sheetName val="Chau rua son ha"/>
      <sheetName val="Binh nong lanh 15L"/>
      <sheetName val="Binh nong lanh 30L"/>
      <sheetName val="Expo dau 3,5L"/>
      <sheetName val="Son Expo 4L"/>
      <sheetName val="Expo bac 18L"/>
      <sheetName val="Expo bac 3,5L"/>
      <sheetName val="Bot tit Expo 40Kg"/>
      <sheetName val="Expo Caso 18L"/>
      <sheetName val="Expo dau 5L"/>
      <sheetName val="Expo lot CK 18L"/>
      <sheetName val="Expo lot CK 3,5L"/>
      <sheetName val="Expo mau 0,1"/>
      <sheetName val="Expo trong 18L"/>
      <sheetName val="Expo trong 3,5L"/>
      <sheetName val="Sring trong 18L"/>
      <sheetName val="Spec 18L Allex"/>
      <sheetName val="Spec 5L Allex"/>
      <sheetName val="Bot tit Spec 40Kg"/>
      <sheetName val="Spec dau 1L"/>
      <sheetName val="Spec dau 5L"/>
      <sheetName val="Spec lot CK 18L"/>
      <sheetName val="Spec lot CK 5L"/>
      <sheetName val="Mycolor 375"/>
      <sheetName val="Mycolor 875"/>
      <sheetName val="Mycolor lot CK 18L"/>
      <sheetName val="Mycolor lot CK 5L"/>
      <sheetName val="Spec ngoai 1L"/>
      <sheetName val="Spec ngoai 875"/>
      <sheetName val="Spec trong 18L"/>
      <sheetName val="Spec trong 4L"/>
      <sheetName val="Bot tret Camry ngoai"/>
      <sheetName val="Bot tret Camry noi"/>
      <sheetName val="Camry ngoai 18L"/>
      <sheetName val="Camry ngoai 3,8L"/>
      <sheetName val="Camry trong 18L"/>
      <sheetName val="Camry trong 3,8L"/>
      <sheetName val="DUTEX TKT 18L"/>
      <sheetName val="EKPO 18L"/>
      <sheetName val="EKPO 4L"/>
      <sheetName val="POLYTING 18L"/>
      <sheetName val="POLITING 3,5L"/>
      <sheetName val="Son ATLEX 1g"/>
      <sheetName val="Son ATLEX 5L"/>
      <sheetName val="Son KV 180-167"/>
      <sheetName val="Son K 182)"/>
      <sheetName val="Son K 209"/>
      <sheetName val="Son 261 - 187"/>
      <sheetName val="Son K 261"/>
      <sheetName val="Son KV 5L"/>
      <sheetName val="Son KV 18L"/>
      <sheetName val="Son K 771"/>
      <sheetName val="Son ONET 1L"/>
      <sheetName val="Son TKT 3,8L"/>
      <sheetName val="Son Sam 01 18L"/>
      <sheetName val="Son sam 01 3,5L"/>
      <sheetName val="Son Sam 5g"/>
      <sheetName val="Son PANTEX 18L"/>
      <sheetName val="Van khoa WF322"/>
      <sheetName val="Van khoa WF 324"/>
      <sheetName val="XM Bim Son"/>
      <sheetName val="XM Hoang Mai"/>
      <sheetName val="XM Kim Dinh"/>
      <sheetName val="XM Nghi Son"/>
      <sheetName val="XM Quang Tri"/>
      <sheetName val="XM Trang"/>
      <sheetName val="Thep phi 6"/>
      <sheetName val="Thep phi 8"/>
      <sheetName val="Thep phi 10"/>
      <sheetName val="Thep phi 12"/>
      <sheetName val="Thep phi 14"/>
      <sheetName val="Thep phi 16"/>
      <sheetName val="Thep phi 18"/>
      <sheetName val="Thep phi 20"/>
      <sheetName val="Thep phi 22"/>
      <sheetName val="Thep phi 25"/>
      <sheetName val="Da 1x2"/>
      <sheetName val="Da 2x3"/>
      <sheetName val="Da 2x4"/>
      <sheetName val="Da 4x6"/>
      <sheetName val="Gach men 6x20"/>
      <sheetName val="Gach men 20x20"/>
      <sheetName val="Gach men 20x25"/>
      <sheetName val="Gach men 25x33; 25x25"/>
      <sheetName val="Gach men 25x40"/>
      <sheetName val="Gach men 30 x30"/>
      <sheetName val="Gach men 40x40"/>
      <sheetName val="Gach men 60x60"/>
      <sheetName val="Da Granit 40x40"/>
      <sheetName val="Da Viglacera 50x50"/>
      <sheetName val="Gach chan tuong"/>
      <sheetName val="Gach White Hourse 8x25"/>
      <sheetName val="Gach kinh 20x20"/>
      <sheetName val="Gach nua"/>
      <sheetName val="Gach 6 lo"/>
      <sheetName val="Gach the 6X24"/>
      <sheetName val="Gach BLOC Kzic Dac"/>
      <sheetName val="Ngoi hai Ha Long"/>
      <sheetName val="Ong thep 1 kem 21x1,1"/>
      <sheetName val="Ong ma BS 15"/>
      <sheetName val="Ong ma BS 20"/>
      <sheetName val="Ong ma BS 25"/>
      <sheetName val="Ong ma BS 32"/>
      <sheetName val="Ong ma BS 40"/>
      <sheetName val="Ong ma BS 50"/>
      <sheetName val="Ong kem 60x1,1"/>
      <sheetName val="Ong kem CK 42"/>
      <sheetName val="Ong kem CK 60x1,2"/>
      <sheetName val="Ong kem VINA 27"/>
      <sheetName val="Ong kem VINA 49"/>
      <sheetName val="Ong kem VINA 60"/>
      <sheetName val="Ong kem VINA 90"/>
      <sheetName val="Ong ma kem 127"/>
      <sheetName val="Ong ma 10"/>
      <sheetName val="Ong ma kem 34"/>
      <sheetName val="Ong ma kem 49x1,9"/>
      <sheetName val="Ong ma kem 76"/>
      <sheetName val="Ong ma kem 90"/>
      <sheetName val="Thep U100"/>
      <sheetName val="Thep U140"/>
      <sheetName val="Thep U200"/>
      <sheetName val="ThÐp V100"/>
      <sheetName val="Thep V25 xanh"/>
      <sheetName val="Thep V5"/>
      <sheetName val="Xa go"/>
      <sheetName val="Thep Y150"/>
      <sheetName val="Thep hop 14x14"/>
      <sheetName val="Thep hop 16x16"/>
      <sheetName val="Thep hop 20x20"/>
      <sheetName val="Thep hop 20x40"/>
      <sheetName val="Thep hop 25x25"/>
      <sheetName val="Thep hop 25x50"/>
      <sheetName val="Thep hop 30x30"/>
      <sheetName val="Thep hop 30x60"/>
      <sheetName val="Thep hop 40x40"/>
      <sheetName val="Thep hop 40x80"/>
      <sheetName val="Thep hop 45x90"/>
      <sheetName val="Thep hop 50x90"/>
      <sheetName val="Ong nhua 15"/>
      <sheetName val="Ong nhua 20"/>
      <sheetName val="Ong nhua 27"/>
      <sheetName val="Ong nhua 34"/>
      <sheetName val="Ong nhua 42"/>
      <sheetName val="Ong nhua 49_m"/>
      <sheetName val="Ong nhua 49_o"/>
      <sheetName val="Ong nhua 60"/>
      <sheetName val="Ong nhua 76"/>
      <sheetName val="Ong nhua 76D"/>
      <sheetName val="Ong nhua 90"/>
      <sheetName val="Ong nhua 110_m"/>
      <sheetName val="Ong nhua 110_O"/>
      <sheetName val="Ong nhua 160"/>
      <sheetName val="Ong nhua 200"/>
      <sheetName val="Ong lanh SM 25"/>
      <sheetName val="Ong lanh SM 1025 "/>
      <sheetName val="Ong nong SM 2025"/>
      <sheetName val="La phong nhua"/>
      <sheetName val="Thanh vien"/>
      <sheetName val="Thep la 0,7l"/>
      <sheetName val="Thep la 0,9l"/>
      <sheetName val="Ton den 1,2l"/>
      <sheetName val="Thep ma kem 1x2x1,3l"/>
      <sheetName val="Ton den 1,9l"/>
      <sheetName val="Thep la 1l"/>
      <sheetName val="Thep la 2l"/>
      <sheetName val="Thep la 3l"/>
      <sheetName val="Ton phang 0,6m"/>
      <sheetName val="Ton kem 1x2x1l"/>
      <sheetName val="Ton kem 2,4"/>
      <sheetName val="Ton kem 2"/>
      <sheetName val="Ton kem 3"/>
      <sheetName val="Ton ma kem SV"/>
      <sheetName val="Ton mau SV"/>
      <sheetName val="Nhua sang"/>
      <sheetName val="Tam lop Prociment 1,2m"/>
      <sheetName val="Tam lop Prociment 1,5m"/>
      <sheetName val="Tam lop Prociment 1,8m"/>
      <sheetName val="Ton la phong"/>
      <sheetName val="Voi chau OKAIHO"/>
      <sheetName val="Voi tam Y"/>
      <sheetName val="Luoi B40"/>
      <sheetName val="Cua nhua"/>
      <sheetName val="Co Sumax 25"/>
      <sheetName val="T Sumax 25"/>
      <sheetName val="Dong ho nuoc"/>
      <sheetName val="Keo"/>
      <sheetName val="Lo co cut"/>
      <sheetName val="May tron be tong"/>
      <sheetName val="Phu kien duong ong nuoc"/>
      <sheetName val="Van duong ong nuoc"/>
      <sheetName val="Xe rua"/>
      <sheetName val="Expo lot CK 3,7L"/>
      <sheetName val="Son K 216"/>
      <sheetName val="Gach the"/>
      <sheetName val="]Thep hop 25x50"/>
      <sheetName val="Ong nhua 71D"/>
      <sheetName val="Tam lop Prociment"/>
      <sheetName val="Define finishing"/>
      <sheetName val="Gia_thau"/>
      <sheetName val="T T CL VC DZ 22"/>
      <sheetName val="Sheed27"/>
      <sheetName val="Liep ke vat tu"/>
      <sheetName val="MI__SAFOOD"/>
      <sheetName val="PHO_BO_GA"/>
      <sheetName val="MI_BO_RAU_THOM"/>
      <sheetName val="MI__30_GOI"/>
      <sheetName val="MI_BO_BIT_TET"/>
      <sheetName val="MI_LAU_THAI"/>
      <sheetName val="MI_PH_DONG_DO"/>
      <sheetName val="NHUA_LA_PHONG_"/>
      <sheetName val="KEO_XOP_CHANH"/>
      <sheetName val="SAT__4"/>
      <sheetName val="SAT_6"/>
      <sheetName val="SAT_8"/>
      <sheetName val="SAT_10"/>
      <sheetName val="SAT_12"/>
      <sheetName val="T10"/>
      <sheetName val="T11"/>
      <sheetName val="T12"/>
      <sheetName val="SQ12"/>
      <sheetName val="12(2)"/>
      <sheetName val="T1"/>
      <sheetName val="PTT1"/>
      <sheetName val="pT12"/>
      <sheetName val="Sua"/>
      <sheetName val="TT661"/>
      <sheetName val="T661-2"/>
      <sheetName val="T661"/>
      <sheetName val="ManhԀȀ"/>
      <sheetName val="DãtDao"/>
      <sheetName val="TH C_x0017_O"/>
      <sheetName val="KLãCONG TO"/>
      <sheetName val="TH DZ0,t"/>
      <sheetName val="CT THAO EO"/>
      <sheetName val="ÈL_dak_Lap_dat"/>
      <sheetName val="PTDG_x0006_DGTHDC_x0002_GM_x0003_GVL_x0003_GN@_x0004_"/>
      <sheetName val="Manh︀ᇕ԰缀"/>
      <sheetName val="ManhԀ"/>
      <sheetName val="Manh԰"/>
      <sheetName val="Manh??"/>
      <sheetName val="PTDG_x0006_DGTHDC_x0002_GM_x0003_GVL_x0003_GN@_x0004_DKT"/>
      <sheetName val="TH MUONG_x0007_Sheet24_x0007_heet25_x0007_"/>
      <sheetName val="Manh????"/>
      <sheetName val="Manh?"/>
      <sheetName val="La._trai_ta-"/>
      <sheetName val="Chuyej_quan"/>
      <sheetName val="VLONC_M_XL_khac"/>
      <sheetName val="@ap_Dat"/>
      <sheetName val="Tinh[CT_dak_dat"/>
      <sheetName val="DonOgia_VCTC"/>
      <sheetName val="XL$Test5"/>
      <sheetName val="Bang 6e"/>
      <sheetName val="GiaQu9en"/>
      <sheetName val="Bang doc"/>
      <sheetName val="Bang ngang"/>
      <sheetName val="TK 111"/>
      <sheetName val="PB CCDC"/>
      <sheetName val="TK 154"/>
      <sheetName val="BHXH"/>
      <sheetName val="CDPS"/>
      <sheetName val="CDTK"/>
      <sheetName val="TK 331,311"/>
      <sheetName val="TK 1413"/>
      <sheetName val="TK 152,153"/>
      <sheetName val="Thuong tet"/>
      <sheetName val="Btt luong"/>
      <sheetName val="Bang cc"/>
      <sheetName val="Du toan"/>
      <sheetName val="CL200_x0019_"/>
      <sheetName val="k,dd1"/>
      <sheetName val="Don_giI&lt;J&lt;"/>
      <sheetName val="_x001f__x0016__x0015_6_x0001__x0017_ö_x0003__x001a_Ö "/>
      <sheetName val="Lai lo 05"/>
      <sheetName val="CD2895"/>
      <sheetName val="DT41_x0017_2"/>
      <sheetName val="CL6&amp;53"/>
      <sheetName val="DT_x0018_654"/>
      <sheetName val="BIA SG _x0013_30"/>
      <sheetName val="BG MEO 5 0g"/>
      <sheetName val="BG SUNNEW !00g"/>
      <sheetName val="CT35"/>
      <sheetName val="CL17"/>
      <sheetName val="KKKKKKKK"/>
      <sheetName val="LKP OTO 1000-20 DN"/>
      <sheetName val="LOP OTO 1100%20 DN"/>
      <sheetName val="YEI OTO 1200-20"/>
      <sheetName val="ACQUY 50 Aȝ"/>
      <sheetName val="Cac he so"/>
      <sheetName val="He so xoan"/>
      <sheetName val="SO SOI LOP"/>
      <sheetName val="KHA NANG MAY XOAN"/>
      <sheetName val="TONG THOI LUONG"/>
      <sheetName val="du"/>
      <sheetName val="THOI LUONG"/>
      <sheetName val="THEP_BUOC"/>
      <sheetName val="KEM_GAI"/>
      <sheetName val="THEP_LUOI_B40"/>
      <sheetName val="NHOM_LA"/>
      <sheetName val="CAN_N_5_LIT"/>
      <sheetName val="CAN_N_20_LIT"/>
      <sheetName val="CAN_N_30_LIT"/>
      <sheetName val="NI_LONG_(VAI_N_PVC)"/>
      <sheetName val="N-_RUA_SUMMER"/>
      <sheetName val="N-_RUA_SUPER_500_ml"/>
      <sheetName val="N-_RUA_TLONG"/>
      <sheetName val="DAY_DIEN_BOC_PVC_"/>
      <sheetName val="VO_(GIAY_TRANG)"/>
      <sheetName val="TON_KEM"/>
      <sheetName val="QUAT_TREO_TUONG"/>
      <sheetName val="SUA_DAC_DD"/>
      <sheetName val="SUATUOI_CO_DUONG"/>
      <sheetName val="SUA_PN_XANH"/>
      <sheetName val="SUA_ONG_THO_DO"/>
      <sheetName val="SUA_BOT_RILAC_NGOT"/>
      <sheetName val="SUA__BOT_RILAC_MAN"/>
      <sheetName val="SUA_PHINO"/>
      <sheetName val="SUA_BOT_1,2,3"/>
      <sheetName val="MILO_200g"/>
      <sheetName val="MILO_HOP_300g"/>
      <sheetName val="MILO_400g"/>
      <sheetName val="NUOC_SAM_YEN"/>
      <sheetName val="CAFE_NET_20_goi"/>
      <sheetName val="CAFE_NET_50_goi"/>
      <sheetName val="toketoanCND_MSTS"/>
      <sheetName val="DIEN_GIAI_KL"/>
      <sheetName val="KL_DUONG_GOM"/>
      <sheetName val="TGTHUC_HIEN"/>
      <sheetName val="KLLK_THUC_HIEN"/>
      <sheetName val="PTCT_MUONG"/>
      <sheetName val="DGTH_MUONG"/>
      <sheetName val="K,DTt5-6_(2)"/>
      <sheetName val="K,DTt7-11_(2)"/>
      <sheetName val="ct_luong_"/>
      <sheetName val="Nhap_6T"/>
      <sheetName val="baocaochinh(qui1_05)_(DC)"/>
      <sheetName val="Ctuluongq_1_05"/>
      <sheetName val="BANG_PHAN_BO_qui1_05(DC)"/>
      <sheetName val="BANG_PHAN_BO_quiII_05"/>
      <sheetName val="bao_cac_cinh_Qui_II-2005"/>
      <sheetName val="PTDG_x0006_??DGTHDC_x0002_??GM_x0003_??GVL_x0003_??GN@_x0004_"/>
      <sheetName val="ManhԀ???Ȁ"/>
      <sheetName val="Manh︀ᇕ԰?缀"/>
      <sheetName val="ManhԀ???"/>
      <sheetName val="PTDG_x0006_?DGTHDC_x0002_?GM_x0003_?GVL_x0003_?GN@_x0004_?DKT"/>
      <sheetName val="Manh?????"/>
      <sheetName val="TH MUONG_x0007_??Sheet24_x0007_??heet25_x0007_??"/>
      <sheetName val="Tinh_CT__x0003_"/>
      <sheetName val="chitimc"/>
      <sheetName val="LK1111"/>
      <sheetName val="ºb6918"/>
      <sheetName val="BG SUNbW 100g"/>
      <sheetName val="Chi_tiet_cot_x001f_pha"/>
      <sheetName val="C(iet_x001f_tinh_do._gia"/>
      <sheetName val="Don_'ia_VCTC"/>
      <sheetName val="Gia_HTXL+_x0016_C"/>
      <sheetName val="XL4_x0010_oppy"/>
      <sheetName val="THANG1_2004"/>
      <sheetName val="QBINH"/>
      <sheetName val="QTRI"/>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hi_tiet_cot_pha"/>
      <sheetName val="Tinh__x0003_T__x0003_o_dat"/>
      <sheetName val="KP_don_gia_chao_x0017_"/>
      <sheetName val="Tinh_C\_dao_dat"/>
      <sheetName val="Ban' tong ke"/>
      <sheetName val="Chiet tinh dz22"/>
      <sheetName val="Manh??????"/>
      <sheetName val="ManhԀ???Ȁ?"/>
      <sheetName val="Manh???"/>
      <sheetName val="TH MUONG_x0007_?Sheet24_x0007_?heet25_x0007_?"/>
      <sheetName val="ThongSo"/>
      <sheetName val="Tinh_CT__x005f_x0003__x005f_x0000_o_dat"/>
      <sheetName val="MTO REV.0"/>
      <sheetName val="Shee볌1"/>
      <sheetName val="LEGEND"/>
      <sheetName val="DT19&quot;4"/>
      <sheetName val="CL&quot;009"/>
      <sheetName val="tc"/>
      <sheetName val="Liet ie vat tu"/>
      <sheetName val="KL_"/>
      <sheetName val="TH-XL"/>
      <sheetName val="정부노임단가"/>
      <sheetName val="PL- Don gia"/>
      <sheetName val="bdkdt"/>
      <sheetName val="Tì CHO LON"/>
      <sheetName val="DÔ3235"/>
      <sheetName val="Don_giI&lt;??J&lt;"/>
      <sheetName val="_x001f_???????????_x0016_?????_x0015_6_x0001__x0017_ö_x0003_??_x001a_Ö ?"/>
      <sheetName val="PTDG_x0006_?DGTHDC_x0002_?GM_x0003_?GVL_x0003_?GN@_x0004_"/>
      <sheetName val="Tr? n?"/>
      <sheetName val="Nh?p"/>
      <sheetName val="TH Vat tu"/>
      <sheetName val="DMCP"/>
      <sheetName val="t4"/>
      <sheetName val="t3"/>
      <sheetName val="DI-ESTI"/>
      <sheetName val="SAP"/>
      <sheetName val="ManhԀ"/>
      <sheetName val="PTDG_x0006_"/>
      <sheetName val="Manh︀ᇕ԰"/>
      <sheetName val="TH MUONG_x0007_"/>
      <sheetName val="Don_giI&lt;"/>
      <sheetName val="_x001f_"/>
      <sheetName val="t2"/>
      <sheetName val="BG SUNNY 10İg"/>
      <sheetName val="Tinh_CT_"/>
      <sheetName val="breakdown"/>
      <sheetName val="DGchitiet`"/>
      <sheetName val="du lieu du toan"/>
      <sheetName val="SILICATE"/>
      <sheetName val="TH헾】_x0005_?"/>
      <sheetName val="FAB별"/>
      <sheetName val="SUA`BOT RILAC NGOT"/>
      <sheetName val="Chiet_ténh_don_gia"/>
      <sheetName val="tr1x50"/>
      <sheetName val="ACQ 70 A"/>
      <sheetName val="TH MUONG_x0007_Sheet24_x0007_“heet25_x0007_"/>
      <sheetName val="tr1x5"/>
      <sheetName val="tr1x5à"/>
      <sheetName val="TH MUONG_x0007_??Sheet24_x0007_??“heet25_x0007_??"/>
      <sheetName val="TH MUONG_x0007_?Sheet24_x0007_?“heet25_x0007_?"/>
      <sheetName val="Don_giaí€CTC"/>
      <sheetName val="thau.xls_SAM OTO 1100-20 DN"/>
      <sheetName val="tr1x5_x0010_"/>
      <sheetName val="tr1x5Ã"/>
      <sheetName val="CL5178"/>
      <sheetName val="CT day dan su      ien"/>
      <sheetName val="Xuat Nhap Ton"/>
      <sheetName val="Shemt34"/>
      <sheetName val="contactor"/>
      <sheetName val="Database"/>
      <sheetName val="LOP OTO 110а-20 DN"/>
      <sheetName val="Tháng 8-04"/>
      <sheetName val="79A"/>
      <sheetName val="80A"/>
      <sheetName val="MAU 09"/>
      <sheetName val="14A "/>
      <sheetName val="79B BB"/>
      <sheetName val="79B DS XT"/>
      <sheetName val="79B NN"/>
      <sheetName val="79B HS"/>
      <sheetName val="79B TN"/>
      <sheetName val="ds tu 1t5"/>
      <sheetName val="80B DS XT"/>
      <sheetName val="80B BB"/>
      <sheetName val="80B NN"/>
      <sheetName val="80B HS"/>
      <sheetName val="80B TN"/>
      <sheetName val="MAU 10"/>
      <sheetName val="Mau 11"/>
      <sheetName val="MAU 11 NGTRU"/>
      <sheetName val="MAU 11 NTRU"/>
      <sheetName val="MAU 10 NTRU"/>
      <sheetName val="MAU 10 NGTRU"/>
      <sheetName val="14B"/>
      <sheetName val="C81 I"/>
      <sheetName val="C81 II"/>
      <sheetName val="C81 III"/>
      <sheetName val="C81 IV"/>
      <sheetName val="mau 16 I"/>
      <sheetName val="mau 16 II"/>
      <sheetName val="mau 16 III"/>
      <sheetName val="Don gia 3285"/>
      <sheetName val="Don gia"/>
      <sheetName val="Kl.dat dao"/>
      <sheetName val="Thkp"/>
      <sheetName val="Gtvl"/>
      <sheetName val="Ptvl"/>
      <sheetName val="Ptmtc"/>
      <sheetName val="T.luong"/>
      <sheetName val="INFO"/>
      <sheetName val="Chi_tiet_g”m"/>
      <sheetName val="DSTV"/>
      <sheetName val="HP"/>
      <sheetName val="HN-NA-QN"/>
      <sheetName val="Khach-BTC"/>
      <sheetName val="Taphop DS"/>
      <sheetName val="Phan cong"/>
      <sheetName val="Tinh__x0003_T__x0003_"/>
      <sheetName val="Quantity"/>
      <sheetName val="Keothep"/>
      <sheetName val="Re-bar"/>
      <sheetName val="LOP OTO 700)16"/>
      <sheetName val="TNHC"/>
      <sheetName val="cot_xa"/>
      <sheetName val="Bang_ve1"/>
      <sheetName val="Bang_tong_ke1"/>
      <sheetName val="Liet_ke_vat_tu1"/>
      <sheetName val="tong_hop1"/>
      <sheetName val="pp3p_1"/>
      <sheetName val="BIA_HUDA_CHAI1"/>
      <sheetName val="BIA_HUDA_LON1"/>
      <sheetName val="BIA_SG_4501"/>
      <sheetName val="BIA_SG_3301"/>
      <sheetName val="BIA_HENIKEN_3301"/>
      <sheetName val="BG_SUNNY_100g1"/>
      <sheetName val="BG_SUNNY_200g1"/>
      <sheetName val="BG_MEO_500g1"/>
      <sheetName val="BG_SOPHA_200g1"/>
      <sheetName val="BG_SUNNEW_100g1"/>
      <sheetName val="BG_SUNNEW_200g1"/>
      <sheetName val="BG_SUNNEW_500g1"/>
      <sheetName val="BG_ISO_400g_1"/>
      <sheetName val="BG_ISO_180g1"/>
      <sheetName val="PIN_DEN_CON_VOI1"/>
      <sheetName val="LOP_OTO_500-121"/>
      <sheetName val="LOP_OTO_700-161"/>
      <sheetName val="LOP_OTO_840-151"/>
      <sheetName val="LOP_OTO_900-20_DN1"/>
      <sheetName val="LOP_OTO_1000-20_DN1"/>
      <sheetName val="LOP_OTO_1100-20_DN1"/>
      <sheetName val="LOP_OTO_1200-20_DN1"/>
      <sheetName val="LOP_SIAM_9001"/>
      <sheetName val="LOP_SIAM_10001"/>
      <sheetName val="LOP_SIAM_11001"/>
      <sheetName val="SAM_OTO_1000-20_DN1"/>
      <sheetName val="SAM_OTO_1100-20_DN1"/>
      <sheetName val="SAM_OTO_1200-20_DN1"/>
      <sheetName val="YEM_OTO_1100-201"/>
      <sheetName val="YEM_OTO_1200-201"/>
      <sheetName val="ACQUY_50_A1"/>
      <sheetName val="ACQUY_70_A1"/>
      <sheetName val="ACQUY_100_A1"/>
      <sheetName val="ACQUY_120_A1"/>
      <sheetName val="ACQUY_150_A1"/>
      <sheetName val="ACQUY_200_A1"/>
      <sheetName val="TL_BASTOR1"/>
      <sheetName val="TL_ERA_DO1"/>
      <sheetName val="TL_ERA_XANH1"/>
      <sheetName val="TL_NGUA_TRANG1"/>
      <sheetName val="TL_DALAT_DO1"/>
      <sheetName val="TL_DA_LAT_XANH1"/>
      <sheetName val="TL_BLU_XANH1"/>
      <sheetName val="Tl_CHO_LON1"/>
      <sheetName val="MI_TALIFOOD1"/>
      <sheetName val="MI__SAFOOD1"/>
      <sheetName val="PHO_BO_GA1"/>
      <sheetName val="MI_BO_RAU_THOM1"/>
      <sheetName val="MI__30_GOI1"/>
      <sheetName val="MI_BO_BIT_TET1"/>
      <sheetName val="MI_LAU_THAI1"/>
      <sheetName val="MI_PH_DONG_DO1"/>
      <sheetName val="NHUA_LA_PHONG_1"/>
      <sheetName val="KEO_XOP_CHANH1"/>
      <sheetName val="SAT__41"/>
      <sheetName val="SAT_61"/>
      <sheetName val="SAT_81"/>
      <sheetName val="SAT_101"/>
      <sheetName val="SAT_121"/>
      <sheetName val="THEP_BUOC1"/>
      <sheetName val="KEM_GAI1"/>
      <sheetName val="THEP_LUOI_B401"/>
      <sheetName val="NHOM_LA1"/>
      <sheetName val="CAN_N_5_LIT1"/>
      <sheetName val="CAN_N_20_LIT1"/>
      <sheetName val="CAN_N_30_LIT1"/>
      <sheetName val="NI_LONG_(VAI_N_PVC)1"/>
      <sheetName val="N-_RUA_SUMMER1"/>
      <sheetName val="N-_RUA_SUPER_500_ml1"/>
      <sheetName val="N-_RUA_TLONG1"/>
      <sheetName val="DAY_DIEN_BOC_PVC_1"/>
      <sheetName val="VO_(GIAY_TRANG)1"/>
      <sheetName val="TON_KEM1"/>
      <sheetName val="QUAT_TREO_TUONG1"/>
      <sheetName val="SUA_DAC_DD1"/>
      <sheetName val="SUATUOI_CO_DUONG1"/>
      <sheetName val="SUA_PN_XANH1"/>
      <sheetName val="SUA_ONG_THO_DO1"/>
      <sheetName val="SUA_BOT_RILAC_NGOT1"/>
      <sheetName val="SUA__BOT_RILAC_MAN1"/>
      <sheetName val="SUA_PHINO1"/>
      <sheetName val="SUA_BOT_1,2,31"/>
      <sheetName val="MILO_200g1"/>
      <sheetName val="MILO_HOP_300g1"/>
      <sheetName val="MILO_400g1"/>
      <sheetName val="NUOC_SAM_YEN1"/>
      <sheetName val="CAFE_NET_20_goi1"/>
      <sheetName val="CAFE_NET_50_goi1"/>
      <sheetName val="toketoanCND_MSTS1"/>
      <sheetName val="K,DTt5-6_(2)1"/>
      <sheetName val="K,DTt7-11_(2)1"/>
      <sheetName val="DIEN_GIAI_KL1"/>
      <sheetName val="KL_DUONG_GOM1"/>
      <sheetName val="TGTHUC_HIEN1"/>
      <sheetName val="KLLK_THUC_HIEN1"/>
      <sheetName val="PTCT_MUONG1"/>
      <sheetName val="DGTH_MUONG1"/>
      <sheetName val="Tinh_CT_o_dat"/>
      <sheetName val="ct_luong_1"/>
      <sheetName val="Nhap_6T1"/>
      <sheetName val="baocaochinh(qui1_05)_(DC)1"/>
      <sheetName val="Ctuluongq_1_051"/>
      <sheetName val="BANG_PHAN_BO_qui1_05(DC)1"/>
      <sheetName val="BANG_PHAN_BO_quiII_051"/>
      <sheetName val="bao_cac_cinh_Qui_II-20051"/>
      <sheetName val="nhot0_8"/>
      <sheetName val="nhot_0,8-ES"/>
      <sheetName val="sen_AP_428"/>
      <sheetName val="sen_AP420"/>
      <sheetName val="sen_YBN_428"/>
      <sheetName val="ron_mayC50+70"/>
      <sheetName val="ron_mayC100"/>
      <sheetName val="ron_mayW110"/>
      <sheetName val="rondau_C50,70FG"/>
      <sheetName val="rondau_C100"/>
      <sheetName val="rondau_C100FG"/>
      <sheetName val="rondau_W110"/>
      <sheetName val="rondau_Yamaha"/>
      <sheetName val="rondau_Suxuki"/>
      <sheetName val="rondau_Best"/>
      <sheetName val="rondau_Swan,TQ110,TQ100"/>
      <sheetName val="cong_DST2"/>
      <sheetName val="cong_DS_T1"/>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TH_"/>
      <sheetName val="van_chuyen"/>
      <sheetName val="LG_CT"/>
      <sheetName val="C_CA"/>
      <sheetName val="C_XANG"/>
      <sheetName val="FEB-05_-NKC"/>
      <sheetName val="MAR_05"/>
      <sheetName val="APRIL_NKC"/>
      <sheetName val="chi_Ngoc"/>
      <sheetName val="BIA_HUD_LON"/>
      <sheetName val="Phuc_Hung_"/>
      <sheetName val="Quang_An_I_(3)"/>
      <sheetName val="Quang_An_I_(2)"/>
      <sheetName val="Quang_An_I"/>
      <sheetName val="Long_An_(3)"/>
      <sheetName val="Long_An_(2)"/>
      <sheetName val="Long_An"/>
      <sheetName val="Thanh_Hung"/>
      <sheetName val="Giai_Duc"/>
      <sheetName val="Tan_Hoa"/>
      <sheetName val="XMXD_Thong_Nhat_(2)"/>
      <sheetName val="XMXD_Thong_Nhat"/>
      <sheetName val="Viet_Thai_(2)"/>
      <sheetName val="Viet_Thai"/>
      <sheetName val="The_Quang__(3)"/>
      <sheetName val="The_Quang__(2)"/>
      <sheetName val="The_Quang_"/>
      <sheetName val="Mong_Phong"/>
      <sheetName val="Manh_quang"/>
      <sheetName val="Minh_chinh"/>
      <sheetName val="Kien_Dat_(2)"/>
      <sheetName val="Kien_Dat"/>
      <sheetName val="Khoa_Dien"/>
      <sheetName val="Vi_Tan"/>
      <sheetName val="INOUE_"/>
      <sheetName val="EAGLE_(2)"/>
      <sheetName val="Dong_Thap_(2)"/>
      <sheetName val="Dong_Thap"/>
      <sheetName val="CKCX_TLong"/>
      <sheetName val="Tong_hop_TT"/>
      <sheetName val="CKCX1_(3)"/>
      <sheetName val="CKCX1_(2)"/>
      <sheetName val="SON_NAM"/>
      <sheetName val="Le_long"/>
      <sheetName val="Thien_phuc"/>
      <sheetName val="TOAN_LUC_(Moi)"/>
      <sheetName val="TOAN_LUC"/>
      <sheetName val="XL_Dong_Anh"/>
      <sheetName val="A_LONG"/>
      <sheetName val="DAI_MO"/>
      <sheetName val="Thien_Ngoc_An"/>
      <sheetName val="Sheang_nil"/>
      <sheetName val="XCD_(2)"/>
      <sheetName val="Meinfa_(2)"/>
      <sheetName val="Khoi_luong"/>
      <sheetName val="桃彩楴瑥损瑯灟慨䌀楨瑥瑟湩彨潤"/>
      <sheetName val="T3714"/>
      <sheetName val="thau_xls]SAM_OTO_1100-20_DN"/>
      <sheetName val="thang_1"/>
      <sheetName val="THANG_3"/>
      <sheetName val="BocXep"/>
      <sheetName val="TinhGiaMTC"/>
      <sheetName val="TH MTC"/>
      <sheetName val="TH N.Cong"/>
      <sheetName val="TinhGiaNC"/>
      <sheetName val="DMCV"/>
      <sheetName val="VCBo"/>
      <sheetName val="VCThuy"/>
      <sheetName val="TH Kinh phi"/>
      <sheetName val="Phan tich"/>
      <sheetName val="Gia "/>
      <sheetName val="tr"/>
      <sheetName val="ACQ"/>
      <sheetName val="CL_x0017_181"/>
      <sheetName val="[Gia_th荕￰_xffff__xffff__xffff_ᜀ✱陀_x0008_х一咀ᖀ㤵곀영곀！贀0 DN"/>
      <sheetName val="D) Cabling Installation"/>
      <sheetName val="[Gia_th荕￰_xffff__xffff__xffff_ᜀ✱陀_x0008_х一咀"/>
      <sheetName val="SITE-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refreshError="1"/>
      <sheetData sheetId="560" refreshError="1"/>
      <sheetData sheetId="561"/>
      <sheetData sheetId="562"/>
      <sheetData sheetId="563"/>
      <sheetData sheetId="564"/>
      <sheetData sheetId="565"/>
      <sheetData sheetId="566"/>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refreshError="1"/>
      <sheetData sheetId="583"/>
      <sheetData sheetId="584"/>
      <sheetData sheetId="585"/>
      <sheetData sheetId="586"/>
      <sheetData sheetId="587"/>
      <sheetData sheetId="588"/>
      <sheetData sheetId="589"/>
      <sheetData sheetId="590"/>
      <sheetData sheetId="591"/>
      <sheetData sheetId="592"/>
      <sheetData sheetId="593"/>
      <sheetData sheetId="594"/>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sheetData sheetId="614" refreshError="1"/>
      <sheetData sheetId="615" refreshError="1"/>
      <sheetData sheetId="616" refreshError="1"/>
      <sheetData sheetId="617" refreshError="1"/>
      <sheetData sheetId="618" refreshError="1"/>
      <sheetData sheetId="619" refreshError="1"/>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refreshError="1"/>
      <sheetData sheetId="992"/>
      <sheetData sheetId="993" refreshError="1"/>
      <sheetData sheetId="994" refreshError="1"/>
      <sheetData sheetId="995"/>
      <sheetData sheetId="996" refreshError="1"/>
      <sheetData sheetId="997" refreshError="1"/>
      <sheetData sheetId="998" refreshError="1"/>
      <sheetData sheetId="999" refreshError="1"/>
      <sheetData sheetId="1000"/>
      <sheetData sheetId="1001"/>
      <sheetData sheetId="1002"/>
      <sheetData sheetId="1003" refreshError="1"/>
      <sheetData sheetId="1004" refreshError="1"/>
      <sheetData sheetId="1005" refreshError="1"/>
      <sheetData sheetId="1006"/>
      <sheetData sheetId="1007"/>
      <sheetData sheetId="1008"/>
      <sheetData sheetId="1009"/>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refreshError="1"/>
      <sheetData sheetId="1064"/>
      <sheetData sheetId="1065"/>
      <sheetData sheetId="1066"/>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sheetData sheetId="1081"/>
      <sheetData sheetId="1082"/>
      <sheetData sheetId="1083"/>
      <sheetData sheetId="1084"/>
      <sheetData sheetId="1085"/>
      <sheetData sheetId="1086" refreshError="1"/>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sheetData sheetId="1119"/>
      <sheetData sheetId="1120"/>
      <sheetData sheetId="1121" refreshError="1"/>
      <sheetData sheetId="1122"/>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sheetData sheetId="1137"/>
      <sheetData sheetId="1138" refreshError="1"/>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sheetData sheetId="1148"/>
      <sheetData sheetId="1149" refreshError="1"/>
      <sheetData sheetId="1150" refreshError="1"/>
      <sheetData sheetId="1151" refreshError="1"/>
      <sheetData sheetId="1152" refreshError="1"/>
      <sheetData sheetId="1153" refreshError="1"/>
      <sheetData sheetId="1154" refreshError="1"/>
      <sheetData sheetId="1155"/>
      <sheetData sheetId="1156" refreshError="1"/>
      <sheetData sheetId="1157" refreshError="1"/>
      <sheetData sheetId="1158"/>
      <sheetData sheetId="1159" refreshError="1"/>
      <sheetData sheetId="1160"/>
      <sheetData sheetId="1161"/>
      <sheetData sheetId="1162"/>
      <sheetData sheetId="1163"/>
      <sheetData sheetId="1164" refreshError="1"/>
      <sheetData sheetId="1165" refreshError="1"/>
      <sheetData sheetId="1166"/>
      <sheetData sheetId="1167"/>
      <sheetData sheetId="1168" refreshError="1"/>
      <sheetData sheetId="1169"/>
      <sheetData sheetId="1170"/>
      <sheetData sheetId="1171"/>
      <sheetData sheetId="1172" refreshError="1"/>
      <sheetData sheetId="1173" refreshError="1"/>
      <sheetData sheetId="1174" refreshError="1"/>
      <sheetData sheetId="1175"/>
      <sheetData sheetId="1176"/>
      <sheetData sheetId="1177"/>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sheetData sheetId="1192"/>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sheetData sheetId="1206"/>
      <sheetData sheetId="1207"/>
      <sheetData sheetId="1208"/>
      <sheetData sheetId="1209"/>
      <sheetData sheetId="1210"/>
      <sheetData sheetId="1211"/>
      <sheetData sheetId="1212"/>
      <sheetData sheetId="1213" refreshError="1"/>
      <sheetData sheetId="1214" refreshError="1"/>
      <sheetData sheetId="1215"/>
      <sheetData sheetId="1216"/>
      <sheetData sheetId="1217"/>
      <sheetData sheetId="1218"/>
      <sheetData sheetId="1219"/>
      <sheetData sheetId="1220"/>
      <sheetData sheetId="1221" refreshError="1"/>
      <sheetData sheetId="1222" refreshError="1"/>
      <sheetData sheetId="1223" refreshError="1"/>
      <sheetData sheetId="1224" refreshError="1"/>
      <sheetData sheetId="1225"/>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sheetData sheetId="1451" refreshError="1"/>
      <sheetData sheetId="1452" refreshError="1"/>
      <sheetData sheetId="1453" refreshError="1"/>
      <sheetData sheetId="145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B"/>
      <sheetName val="Mitsubishi"/>
    </sheetNames>
    <sheetDataSet>
      <sheetData sheetId="0" refreshError="1"/>
      <sheetData sheetId="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Quantity"/>
      <sheetName val="KP_List"/>
      <sheetName val="PU_ITALY "/>
      <sheetName val="Prices"/>
      <sheetName val="Module1"/>
      <sheetName val="Module2"/>
      <sheetName val="XL4Poppy"/>
      <sheetName val="DG"/>
      <sheetName val="SILICATE"/>
      <sheetName val="BG"/>
      <sheetName val="FitOutConfCentre"/>
      <sheetName val="조명시설"/>
      <sheetName val="6787CWFASE2CASE2_00"/>
      <sheetName val="Sheet1"/>
      <sheetName val="RAB AR&amp;STR"/>
      <sheetName val="Earthwork"/>
      <sheetName val="Input"/>
      <sheetName val="DANHPHAP"/>
      <sheetName val="chi tiet TBA"/>
      <sheetName val="chi tiet C"/>
      <sheetName val="Tro giup"/>
      <sheetName val="#REF"/>
      <sheetName val="내역서"/>
      <sheetName val="공통가설"/>
      <sheetName val="물량표S"/>
      <sheetName val="THDZ0,4"/>
      <sheetName val="TH DZ35"/>
      <sheetName val="THTram"/>
      <sheetName val="ptnc"/>
      <sheetName val="ptvl"/>
      <sheetName val="ptm"/>
      <sheetName val="DATA"/>
      <sheetName val="Customize Your Purchase Order"/>
      <sheetName val="KLHT"/>
      <sheetName val="CHITIET VL-NC-TT -1p"/>
      <sheetName val="CHITIET VL-NC-TT-3p"/>
      <sheetName val="TONG HOP VL-NC TT"/>
      <sheetName val="TDTKP1"/>
      <sheetName val="KPVC-BD "/>
      <sheetName val="Don gia"/>
      <sheetName val="VL,NC,MTC"/>
      <sheetName val="Mall"/>
      <sheetName val="CTG"/>
      <sheetName val="DC"/>
      <sheetName val="NL"/>
      <sheetName val="DON GIA TRAM (3)"/>
      <sheetName val="dongia"/>
      <sheetName val="TONGKE-HT"/>
      <sheetName val="DON GIA CAN THO"/>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7606 DZ"/>
      <sheetName val="Don gia chi tiet"/>
      <sheetName val="실행철강하도"/>
      <sheetName val="BETON"/>
      <sheetName val="24-ACMV"/>
      <sheetName val="dnc4"/>
      <sheetName val="THVT"/>
      <sheetName val="TinhGiaMTC"/>
      <sheetName val="TinhGiaNC"/>
      <sheetName val="침하계"/>
      <sheetName val="project management"/>
      <sheetName val="Adix A"/>
      <sheetName val="갑지"/>
      <sheetName val="S-curve "/>
      <sheetName val="chitimc"/>
      <sheetName val="giathanh1"/>
      <sheetName val="gvl"/>
      <sheetName val="phuluc1"/>
      <sheetName val="DONVIBAN"/>
      <sheetName val="NGUON"/>
      <sheetName val="O20"/>
      <sheetName val="CAT_5"/>
      <sheetName val="BQMP"/>
      <sheetName val="산근"/>
      <sheetName val="inter"/>
      <sheetName val="대비"/>
      <sheetName val="REINF."/>
      <sheetName val="SKETCH"/>
      <sheetName val="LOADS"/>
      <sheetName val="Titles"/>
      <sheetName val="Rates 2009"/>
      <sheetName val="DON_GIA_CAN_THO"/>
      <sheetName val="PU_ITALY_1"/>
      <sheetName val="TH_DZ351"/>
      <sheetName val="Tro_giup1"/>
      <sheetName val="DON_GIA_CAN_THO1"/>
      <sheetName val="Du toan"/>
      <sheetName val="Keothep"/>
      <sheetName val="Re-bar"/>
      <sheetName val="Du_lieu"/>
      <sheetName val="CBKC-110"/>
      <sheetName val="SL"/>
      <sheetName val="집계표"/>
      <sheetName val="P"/>
      <sheetName val="So doi chieu LC"/>
      <sheetName val="MAIN GATE HOUSE"/>
      <sheetName val="DLDTLN"/>
      <sheetName val="PU_ITALY_2"/>
      <sheetName val="TH_DZ352"/>
      <sheetName val="Tro_giup2"/>
      <sheetName val="DON_GIA_CAN_THO2"/>
      <sheetName val="Don_gia_chi_tiet"/>
      <sheetName val="Commercial value"/>
      <sheetName val="VL"/>
      <sheetName val="NC"/>
      <sheetName val="Dulieu"/>
      <sheetName val="Ky Lam Bridge"/>
      <sheetName val="Provisional Sums Item"/>
      <sheetName val="Gas Pressure Welding"/>
      <sheetName val="General Item&amp;General Requiremen"/>
      <sheetName val="General Items"/>
      <sheetName val="Regenral Requirements"/>
      <sheetName val="차액보증"/>
      <sheetName val="SITE-E"/>
      <sheetName val="chiet tinh"/>
      <sheetName val="dg67-1"/>
      <sheetName val="Don_gia"/>
      <sheetName val="DON_GIA_TRAM_(3)"/>
      <sheetName val="7606_DZ"/>
      <sheetName val="TONG_HOP_VL-NC_TT"/>
      <sheetName val="CHITIET_VL-NC-TT_-1p"/>
      <sheetName val="KPVC-BD_"/>
      <sheetName val="Ng.hàng xà+bulong"/>
      <sheetName val="TONG HOP VL-NC"/>
      <sheetName val="lam-moi"/>
      <sheetName val="Bang KL"/>
      <sheetName val="ALLOWANCE"/>
      <sheetName val="MH RATE"/>
      <sheetName val="Sheet3"/>
      <sheetName val="TH_CNO"/>
      <sheetName val="NK_CHUNG"/>
      <sheetName val="Config"/>
      <sheetName val="DMCP"/>
      <sheetName val="HS_TDT"/>
      <sheetName val="DG-VL"/>
      <sheetName val="PTDGCT"/>
      <sheetName val="KPTH-T12"/>
      <sheetName val="Thamgia-T10"/>
      <sheetName val="금융비용"/>
      <sheetName val="입찰안"/>
      <sheetName val="TBA"/>
      <sheetName val="DM 6061"/>
      <sheetName val="Gia"/>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K95"/>
      <sheetName val="K98"/>
      <sheetName val="PTDG"/>
      <sheetName val="LaborPY"/>
      <sheetName val="LaborKH"/>
      <sheetName val="Equip "/>
      <sheetName val="Material"/>
      <sheetName val="A1.CN"/>
      <sheetName val="PROFILE"/>
      <sheetName val="Đầu vào"/>
      <sheetName val="Chi tiet XD TBA"/>
      <sheetName val="damgiua"/>
      <sheetName val="dgct"/>
      <sheetName val="WT-LIST"/>
      <sheetName val="Ts"/>
      <sheetName val="EXTERNAL"/>
      <sheetName val="366"/>
      <sheetName val="Trạm biến áp"/>
      <sheetName val="Đơn Giá "/>
      <sheetName val="Giá"/>
      <sheetName val="DM1776"/>
      <sheetName val="DM228"/>
      <sheetName val="DM4970"/>
      <sheetName val="Camay_DP"/>
      <sheetName val="DM6061"/>
      <sheetName val="Luong2"/>
      <sheetName val="Chenh lech vat tu"/>
      <sheetName val="Diện tích"/>
      <sheetName val="1_Khái toán"/>
      <sheetName val="TONG HOP T5 1998"/>
      <sheetName val="ironmongery"/>
      <sheetName val="CT-35"/>
      <sheetName val="CT-0.4KV"/>
      <sheetName val="DTOAN"/>
      <sheetName val="Equipment"/>
      <sheetName val="DT_THAU"/>
      <sheetName val="말뚝지지력산정"/>
      <sheetName val="KL Chi tiết Xây tô"/>
      <sheetName val="rate material"/>
      <sheetName val="04 - XUONG DET B"/>
      <sheetName val="CTGX"/>
      <sheetName val="CTG-1"/>
      <sheetName val="DM"/>
      <sheetName val="DG DZ"/>
      <sheetName val="DG TBA"/>
      <sheetName val="DGXD"/>
      <sheetName val="07Base Cost"/>
      <sheetName val="Chi tiet KL"/>
      <sheetName val="Tổng hợp KL"/>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BM"/>
      <sheetName val="Bill 1_Quy dinh chung"/>
      <sheetName val="1.R18 BF"/>
      <sheetName val="A"/>
      <sheetName val="G"/>
      <sheetName val="F-B"/>
      <sheetName val="H-J"/>
      <sheetName val="6.External works-R18"/>
      <sheetName val="base"/>
      <sheetName val="Area Cal"/>
      <sheetName val="DGG"/>
      <sheetName val="INDEX"/>
      <sheetName val="7606-TBA"/>
      <sheetName val="7606-ĐZ"/>
      <sheetName val="DM 67"/>
      <sheetName val="Đầu tư"/>
      <sheetName val="Phan khai KLuong"/>
      <sheetName val="Duphong"/>
      <sheetName val="負荷集計（断熱不燃）"/>
      <sheetName val="Barrem"/>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GAEYO"/>
      <sheetName val="INFO"/>
      <sheetName val="Summary"/>
      <sheetName val="Loại Vật tư"/>
      <sheetName val="DTICH"/>
      <sheetName val="tonghop"/>
      <sheetName val="DATA2"/>
      <sheetName val="Data Input"/>
      <sheetName val="Cp&gt;10-Ln&lt;10"/>
      <sheetName val="Ln&lt;20"/>
      <sheetName val="EIRR&gt;1&lt;1"/>
      <sheetName val="EIRR&gt; 2"/>
      <sheetName val="EIRR&lt;2"/>
      <sheetName val="Sheet2"/>
      <sheetName val="CANDOI"/>
      <sheetName val="MATK"/>
      <sheetName val="NHATKY"/>
      <sheetName val="Xay lapduongR3"/>
      <sheetName val="dg tphcm"/>
      <sheetName val="DUCVIETPQ"/>
      <sheetName val="INFOR-ST"/>
      <sheetName val="T.KÊ K.CẤU"/>
      <sheetName val="Bill 01 - CTN"/>
      <sheetName val="Bill 2.2 Villa 2 beds"/>
      <sheetName val="D&amp;W"/>
      <sheetName val="Standardwerte"/>
      <sheetName val="BKBANRA"/>
      <sheetName val="BKMUAVAO"/>
      <sheetName val="DL"/>
      <sheetName val="6787CWFASE2CASE2_00.xls"/>
      <sheetName val="T&amp;D"/>
      <sheetName val="list"/>
      <sheetName val="BIDDING-SUM"/>
      <sheetName val="chiettinh"/>
      <sheetName val="Duc_bk"/>
      <sheetName val="CE(E)"/>
      <sheetName val="CE(M)"/>
      <sheetName val="Project Data"/>
      <sheetName val="갑지1"/>
      <sheetName val="????"/>
      <sheetName val="4.PTDG"/>
      <sheetName val="A1, May"/>
      <sheetName val="Máy"/>
      <sheetName val="Vat lieu"/>
      <sheetName val="____"/>
      <sheetName val="실행"/>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Bill-04 ket cau thap- UNI"/>
      <sheetName val="PEDESB"/>
      <sheetName val="TH Vat tu"/>
      <sheetName val="Cửa"/>
      <sheetName val="Bang trong luong rieng thep"/>
      <sheetName val="LEGEND"/>
      <sheetName val="gia cong tac"/>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Door and Window"/>
      <sheetName val="Measure 1306"/>
      <sheetName val="0"/>
      <sheetName val="ESTI."/>
      <sheetName val="KL san lap"/>
      <sheetName val="Dia"/>
      <sheetName val="DG-TNHC-85"/>
      <sheetName val="Note"/>
      <sheetName val="SP10"/>
      <sheetName val="???S"/>
      <sheetName val="???"/>
      <sheetName val="??"/>
      <sheetName val="HÐ ngoài"/>
      <sheetName val="??????"/>
      <sheetName val="HÐ_ngoài"/>
      <sheetName val="6PILE  (돌출)"/>
      <sheetName val="6MONTHS"/>
      <sheetName val="DTXL"/>
      <sheetName val="NVL"/>
      <sheetName val="DLdauvao"/>
      <sheetName val="CẤP THOÁT NƯỚC"/>
      <sheetName val="PRI-LS"/>
      <sheetName val="NKC6"/>
      <sheetName val="Cước VC + ĐM CP Tư vấn"/>
      <sheetName val="Hệ số"/>
      <sheetName val="토공"/>
      <sheetName val="Harga ME "/>
      <sheetName val="Alat"/>
      <sheetName val="Analisa Gabungan"/>
      <sheetName val="Sub"/>
      <sheetName val="bridge # 1"/>
      <sheetName val="THDT goi thau TB"/>
      <sheetName val="Tien do TV"/>
      <sheetName val="QD957"/>
      <sheetName val="GV1-D13 (Casement door)"/>
      <sheetName val="MTL$-INTER"/>
      <sheetName val="DK"/>
      <sheetName val="Isolasi Luar Dalam"/>
      <sheetName val="Isolasi Luar"/>
      <sheetName val="TK-COL"/>
      <sheetName val="02_Dulieu_Cua"/>
      <sheetName val="DATA BASE"/>
      <sheetName val="Equipment list (PAC)"/>
      <sheetName val="DETAIL "/>
      <sheetName val="Mat_Source"/>
      <sheetName val="計算条件"/>
      <sheetName val="DG7606DZ"/>
      <sheetName val="DTXD"/>
      <sheetName val="JP_List"/>
      <sheetName val="SUBS"/>
      <sheetName val="Feeds"/>
      <sheetName val="final list 2005"/>
      <sheetName val="final_list_2005"/>
      <sheetName val="WORKINGS"/>
      <sheetName val="LV data"/>
      <sheetName val="Gia vat tu"/>
      <sheetName val="bt19"/>
      <sheetName val="Btr25"/>
      <sheetName val="CPDDII"/>
      <sheetName val="Chi tiet"/>
      <sheetName val="Sheet4"/>
      <sheetName val="Supplier"/>
      <sheetName val=" Bill.5-Earthing.2 - Add Works"/>
      <sheetName val="dg7606"/>
      <sheetName val="DGsuyrong"/>
      <sheetName val="PhanTichVua"/>
      <sheetName val="PhanTichVT"/>
      <sheetName val="KhoiluongDT"/>
      <sheetName val="PS-Labour_M"/>
      <sheetName val="TH MTC"/>
      <sheetName val="TH N.Cong"/>
      <sheetName val="I-KAMAR"/>
      <sheetName val="GTTBA"/>
      <sheetName val="___S"/>
      <sheetName val="___"/>
      <sheetName val="__"/>
      <sheetName val="______"/>
      <sheetName val="新规"/>
      <sheetName val="Master"/>
      <sheetName val="入力作成表"/>
      <sheetName val="TINH KHOI LUONG"/>
      <sheetName val="CPA"/>
      <sheetName val="VND"/>
      <sheetName val="Buy vs. Lease Car"/>
      <sheetName val="NHÀ NHẬP LIỆU"/>
      <sheetName val="MÓNG SILO"/>
      <sheetName val="HMCV"/>
      <sheetName val="CauKien"/>
      <sheetName val="XD"/>
      <sheetName val="Cuongricc"/>
      <sheetName val="CT_vat_lieu"/>
      <sheetName val="DM_6061"/>
      <sheetName val="DG_thep_ma_kem"/>
      <sheetName val="DG_DZ"/>
      <sheetName val="DG_TBA"/>
      <sheetName val="Data_Input"/>
      <sheetName val="DG1426"/>
      <sheetName val="KH-Q1,Q2,01"/>
      <sheetName val="Setting"/>
      <sheetName val="Settings"/>
      <sheetName val="Chenh lech ca may"/>
      <sheetName val="TLg CN&amp;Laixe"/>
      <sheetName val="TLg CN&amp;Laixe (2)"/>
      <sheetName val="TLg Laitau"/>
      <sheetName val="TLg Laitau (2)"/>
      <sheetName val="Bang 3_Chi tiet phan Dz"/>
      <sheetName val="KHOI LUONG"/>
      <sheetName val="PRE (E)"/>
      <sheetName val="Code"/>
      <sheetName val="Budget Code"/>
      <sheetName val="TH_CPTB"/>
      <sheetName val="CP Khac cuoc VC"/>
      <sheetName val="Hardware"/>
      <sheetName val="HWW"/>
      <sheetName val="subcon sched"/>
      <sheetName val="Z"/>
      <sheetName val="CTKL KTX HT"/>
      <sheetName val="2.Chiet tinh"/>
      <sheetName val="BẢNG KHỐI LƯỢNG TỔNG HỢP"/>
      <sheetName val="daf-3(OK)"/>
      <sheetName val="daf-7(OK)"/>
      <sheetName val="SourceData"/>
      <sheetName val="SEX"/>
      <sheetName val="HVAC.BLOCK B4"/>
      <sheetName val="IBASE"/>
      <sheetName val="DANHMUC"/>
      <sheetName val="A1"/>
      <sheetName val="Unit_Div6"/>
      <sheetName val="Purchase Order"/>
      <sheetName val="Tong du toan"/>
      <sheetName val="Bill 2 - ketcau"/>
      <sheetName val="경비2내역"/>
      <sheetName val="CT1"/>
      <sheetName val="Analisa &amp; Upah"/>
      <sheetName val="Chi tiet lan can"/>
      <sheetName val="Main"/>
      <sheetName val="13-Cốt thép (10mm&lt;D≤18mm) FO16"/>
      <sheetName val="DonGiaLD"/>
      <sheetName val="D &amp; W sizes"/>
      <sheetName val="Formwork"/>
      <sheetName val="RAB_AR&amp;STR2"/>
      <sheetName val="chi_tiet_TBA2"/>
      <sheetName val="chi_tiet_C2"/>
      <sheetName val="Customize_Your_Purchase_Order2"/>
      <sheetName val="CHITIET_VL-NC-TT-3p1"/>
      <sheetName val="HĐ_ngoài1"/>
      <sheetName val="XT_Buoc_31"/>
      <sheetName val="dongia_(2)1"/>
      <sheetName val="S-curve_1"/>
      <sheetName val="So_doi_chieu_LC1"/>
      <sheetName val="Adix_A1"/>
      <sheetName val="Trạm_biến_áp"/>
      <sheetName val="Equip_"/>
      <sheetName val="A1_CN"/>
      <sheetName val="Đầu_vào"/>
      <sheetName val="Đơn_Giá_"/>
      <sheetName val="TONG_HOP_T5_1998"/>
      <sheetName val="Chenh_lech_vat_tu"/>
      <sheetName val="Diện_tích"/>
      <sheetName val="1_Khái_toán"/>
      <sheetName val="Chi_tiet_XD_TBA"/>
      <sheetName val="CT-0_4KV"/>
      <sheetName val="rate_material"/>
      <sheetName val="KL_Chi_tiết_Xây_tô"/>
      <sheetName val="Phan_khai_KLuong"/>
      <sheetName val="Bill_1_Quy_dinh_chung"/>
      <sheetName val="1_R18_BF"/>
      <sheetName val="6_External_works-R18"/>
      <sheetName val="Project_Data"/>
      <sheetName val="07Base_Cost"/>
      <sheetName val="04_-_XUONG_DET_B"/>
      <sheetName val="Chi_tiet_KL"/>
      <sheetName val="Tổng_hợp_KL"/>
      <sheetName val="_03"/>
      <sheetName val="chieu_day_san"/>
      <sheetName val="Podium_Concrete_Works"/>
      <sheetName val="KLCT-_TOWER"/>
      <sheetName val="KLCT-_PODIUM"/>
      <sheetName val="Gia_thanh_chuoi_su"/>
      <sheetName val="Tiep_dia"/>
      <sheetName val="Don_gia_vung_III-Can_Tho"/>
      <sheetName val="Area_Cal"/>
      <sheetName val="Elect_(3)"/>
      <sheetName val="plan&amp;section_of_foundation"/>
      <sheetName val="design_criteria"/>
      <sheetName val="Bond_수수료_계산_포맷"/>
      <sheetName val="ITB_COST"/>
      <sheetName val="PAGE_1"/>
      <sheetName val="6PILE__(돌출)"/>
      <sheetName val="HÐ_ngoài1"/>
      <sheetName val="EIRR&gt;_2"/>
      <sheetName val="DETAIL_"/>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DM_67"/>
      <sheetName val="6787CWFASE2CASE2_00_xls"/>
      <sheetName val="Xay_lapduongR3"/>
      <sheetName val="Đầu_tư"/>
      <sheetName val="Loại_Vật_tư"/>
      <sheetName val="dg_tphcm"/>
      <sheetName val="T_KÊ_K_CẤU"/>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4_PTDG"/>
      <sheetName val="A1,_May"/>
      <sheetName val="Vat_lieu"/>
      <sheetName val="Bang_trong_luong_rieng_thep"/>
      <sheetName val="gia_cong_tac"/>
      <sheetName val="Measure_1306"/>
      <sheetName val="THDT_goi_thau_TB"/>
      <sheetName val="Tien_do_TV"/>
      <sheetName val="Harga_ME_"/>
      <sheetName val="Analisa_Gabungan"/>
      <sheetName val="Door_and_Window"/>
      <sheetName val="GV1-D13_(Casement_door)"/>
      <sheetName val="Isolasi_Luar_Dalam"/>
      <sheetName val="Isolasi_Luar"/>
      <sheetName val="Buy_vs__Lease_Car"/>
      <sheetName val="bridge_#_1"/>
      <sheetName val="BOQ THAN"/>
      <sheetName val="1_MV"/>
      <sheetName val="du lieu du toan"/>
      <sheetName val="wsLists"/>
      <sheetName val="dghn"/>
      <sheetName val="7606"/>
      <sheetName val="Luong NII"/>
      <sheetName val="Cpbetong"/>
      <sheetName val="366fun"/>
      <sheetName val="DM_60606061"/>
      <sheetName val="DINH MUC THI NGHIEM"/>
      <sheetName val="CUOCVC"/>
      <sheetName val="Luong NI"/>
      <sheetName val="Vatlieu"/>
      <sheetName val="CT"/>
      <sheetName val="don_giaQB"/>
      <sheetName val="BOQ건축"/>
      <sheetName val="Du lieu"/>
      <sheetName val="Cash2"/>
      <sheetName val="CTEMCOST"/>
      <sheetName val="wk prgs"/>
      <sheetName val="Markup"/>
      <sheetName val="Ktmo"/>
      <sheetName val="sort2"/>
      <sheetName val="DL ĐẦU VÀO"/>
      <sheetName val="DongiaVL2"/>
      <sheetName val="Active"/>
      <sheetName val="PMS"/>
      <sheetName val="cash budget"/>
      <sheetName val="Criteria"/>
      <sheetName val="ICGSIP"/>
      <sheetName val="BocXep"/>
      <sheetName val="VCBo"/>
      <sheetName val="VCThuy"/>
      <sheetName val="Phan tich"/>
      <sheetName val="DTCTchung"/>
      <sheetName val="GOC-KO IN"/>
      <sheetName val="DM_60611"/>
      <sheetName val="DG_thep_ma_kem1"/>
      <sheetName val="CT_vat_lieu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Don gia (khong in)"/>
      <sheetName val="소일위대가코드표"/>
      <sheetName val="DATA1"/>
      <sheetName val="OT"/>
      <sheetName val="DK1.Don gia"/>
      <sheetName val="Ma don vi"/>
      <sheetName val="bang cc"/>
      <sheetName val="INPUT-STR"/>
      <sheetName val="REF"/>
      <sheetName val="CT Thang Mo"/>
      <sheetName val="CT  PL"/>
      <sheetName val="dongia _2_"/>
      <sheetName val="FAB별"/>
      <sheetName val="Thép CKN"/>
      <sheetName val="TMinh"/>
      <sheetName val="MAU 8A"/>
      <sheetName val="MAU 8B"/>
      <sheetName val="MAU 9"/>
      <sheetName val="MAU 10"/>
      <sheetName val="TLuong"/>
      <sheetName val="SORT"/>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02. PTDG"/>
      <sheetName val="Dlieu dau vao"/>
      <sheetName val="外気負荷"/>
      <sheetName val="BANCO (2)"/>
      <sheetName val="MT DPin (2)"/>
      <sheetName val="Chiết tính"/>
      <sheetName val="1.MONG 1-2"/>
      <sheetName val="TH TN"/>
      <sheetName val="dm 366"/>
      <sheetName val="DM 6060"/>
      <sheetName val="Gvlch"/>
      <sheetName val="DGLX"/>
      <sheetName val="Bill No.3 - Prov. Sum (Ph2&amp;3)"/>
      <sheetName val="Du tru CP-Bieu 01"/>
      <sheetName val="TB NẶNG"/>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Budget_Code"/>
      <sheetName val="CP_Khac_cuoc_VC"/>
      <sheetName val="subcon_sched1"/>
      <sheetName val="Bang_3_Chi_tiet_phan_Dz1"/>
      <sheetName val="KHOI_LUONG1"/>
      <sheetName val="HVAC_BLOCK_B41"/>
      <sheetName val="PRE_(E)1"/>
      <sheetName val="BẢNG_KHỐI_LƯỢNG_TỔNG_HỢP"/>
      <sheetName val="CTKL_KTX_HT"/>
      <sheetName val="2_Chiet_tinh"/>
      <sheetName val="Tong_du_toan"/>
      <sheetName val="Bill_2_-_ketcau"/>
      <sheetName val="NHÀ_NHẬP_LIỆU"/>
      <sheetName val="MÓNG_SILO"/>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MTL(AG)"/>
      <sheetName val="2.1Warehouse 1"/>
      <sheetName val="đọc số"/>
      <sheetName val="Specs"/>
      <sheetName val="Data.Wall"/>
      <sheetName val="Dongiaxd"/>
      <sheetName val="Nhap VT oto"/>
      <sheetName val="DM7606"/>
      <sheetName val="XDM22"/>
      <sheetName val="DinhMuc"/>
      <sheetName val="trialth"/>
      <sheetName val="1"/>
      <sheetName val="PCCC"/>
      <sheetName val="AG Pipe Qty Analysis"/>
      <sheetName val="TK-TUBU"/>
      <sheetName val="DGIA"/>
      <sheetName val="TT"/>
      <sheetName val="DM_4970"/>
      <sheetName val="Hao phí"/>
      <sheetName val="THEP TAM"/>
      <sheetName val="THEP HÌNH"/>
      <sheetName val="THEP HINH"/>
      <sheetName val="XA GO"/>
      <sheetName val="BANG TRA"/>
      <sheetName val="CĂN HỘ T16-17 "/>
      <sheetName val="TRỤC ĐỨNG THOÁT BẨN T15-17"/>
      <sheetName val="TRỤC ĐỨNG TM T15-17"/>
      <sheetName val="Tongke"/>
      <sheetName val="見積書"/>
      <sheetName val="TNHC"/>
      <sheetName val="Dự thầu"/>
      <sheetName val="TK chi tiet"/>
      <sheetName val="Brick"/>
      <sheetName val="Bill 2-Road HR2"/>
      <sheetName val="Bill 3 - Softscape HR2"/>
      <sheetName val="CP HMC"/>
      <sheetName val="Ｎｏ.13"/>
      <sheetName val="tra_vat_lieu"/>
      <sheetName val="DGchitiet "/>
      <sheetName val="Structure data"/>
      <sheetName val="CP Du phong"/>
      <sheetName val="THCP Lap dat"/>
      <sheetName val="THCP xay dung"/>
      <sheetName val="Tong hop kinh phi"/>
      <sheetName val="QD79"/>
      <sheetName val="HỆ THỐNG PHÒNG CHÁY CHỮA CHÁY"/>
      <sheetName val="HỆ THỐNG CẤP THOÁT NƯỚC"/>
      <sheetName val="HỆ THỐNG ĐHKK"/>
      <sheetName val="MÁY PHÁT ĐIỆN"/>
      <sheetName val="HỆ THỐNG ĐIỆN"/>
      <sheetName val="Thiết bị chính"/>
      <sheetName val="CHI PHI"/>
      <sheetName val="MDA"/>
      <sheetName val="MKH"/>
      <sheetName val="DMNV"/>
      <sheetName val="DMNCC"/>
      <sheetName val="MHH"/>
      <sheetName val="VT190111"/>
      <sheetName val="CDTK"/>
      <sheetName val="DG 1426"/>
      <sheetName val="1.Requisition(E)"/>
      <sheetName val="nkc"/>
      <sheetName val="Móng, nền "/>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물량표"/>
      <sheetName val="gui BKCT"/>
      <sheetName val="Notes"/>
      <sheetName val="1.2 Staff Schedule"/>
      <sheetName val="NHATKYC"/>
      <sheetName val="BCX_NL"/>
      <sheetName val="TONG HOP"/>
      <sheetName val="BQ-E20-02(Rp)"/>
      <sheetName val="Chi tiet -tong 9 thang"/>
      <sheetName val="BangMa"/>
      <sheetName val="Don gia chi tiet DIEN 2"/>
      <sheetName val="3. CNT"/>
      <sheetName val="unit price list(M)"/>
      <sheetName val="Door_and_window1"/>
      <sheetName val="Ma_don_vi"/>
      <sheetName val="bang_cc"/>
      <sheetName val="NEW-PANEL"/>
      <sheetName val="유림콘도"/>
      <sheetName val="유림골조"/>
      <sheetName val="Btra"/>
      <sheetName val="GTHT"/>
      <sheetName val="음료실행"/>
      <sheetName val="내역서을지"/>
      <sheetName val="TLG Type"/>
      <sheetName val="Precios unitarios AXH"/>
      <sheetName val="ĐNT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Ca máy"/>
      <sheetName val="Dự toán"/>
      <sheetName val="Đơn Giá TH"/>
      <sheetName val="Nhân công"/>
      <sheetName val="Phân tích"/>
      <sheetName val="C.P Thiết bị"/>
      <sheetName val="T.H Kinh phí"/>
      <sheetName val="Vật tư"/>
      <sheetName val="Trang bìa"/>
      <sheetName val="phan tic chi tiet"/>
      <sheetName val="BẢNG ÁP GIÁ (in)"/>
      <sheetName val="NT (KL) IN"/>
      <sheetName val="DOM D2"/>
      <sheetName val="nhà ăn"/>
      <sheetName val="Công nhật"/>
      <sheetName val="btkt cột"/>
      <sheetName val="THÉP"/>
      <sheetName val="Tổng GT"/>
      <sheetName val="GT"/>
      <sheetName val="KL"/>
      <sheetName val="Chi tiết KL"/>
      <sheetName val="khấu trừ phạt"/>
      <sheetName val="GT  KHAU TRU"/>
      <sheetName val="HAO HUT VAT TU (2)"/>
      <sheetName val="cao độ"/>
      <sheetName val="Dongia7606new"/>
      <sheetName val="Theo doi Doanh thu 2017"/>
      <sheetName val="DMTN"/>
      <sheetName val="VatTU"/>
      <sheetName val="CTTN"/>
      <sheetName val="Luong_Cnhan"/>
      <sheetName val="DGiaT"/>
      <sheetName val="DGiaTN"/>
      <sheetName val="7606(TT01)"/>
      <sheetName val="7606TBA(TT01)"/>
      <sheetName val="DG7606TBA"/>
      <sheetName val="F4-F7"/>
      <sheetName val="0. Input"/>
      <sheetName val="DuToan"/>
      <sheetName val="Thongtin"/>
      <sheetName val="SPEC"/>
      <sheetName val="VO-PS02-XD"/>
      <sheetName val="M1-XL-1c"/>
      <sheetName val="THKL"/>
      <sheetName val="lam_moi"/>
      <sheetName val="T2-3"/>
      <sheetName val="DMCT"/>
      <sheetName val="Gia vat lieu"/>
      <sheetName val=""/>
      <sheetName val="Doi so"/>
      <sheetName val="NHAP"/>
      <sheetName val="Open"/>
      <sheetName val="Function"/>
      <sheetName val="Noisuy-LLL"/>
      <sheetName val="1.Civil (Org)"/>
      <sheetName val="villa"/>
      <sheetName val="Rate1"/>
      <sheetName val="TH VL, NC, DDHT Thanhphuoc"/>
      <sheetName val="전기"/>
      <sheetName val="So lieu chung"/>
      <sheetName val="Bill Prelim-CDT"/>
      <sheetName val="Prelims"/>
      <sheetName val="Bill BPTC-CDT"/>
      <sheetName val="Chi tiết BPTC"/>
      <sheetName val="Bill BPTC-CDT (PA MCT CDT)"/>
      <sheetName val="Chi tiết BPTC (PA MCT CDT)"/>
      <sheetName val="Steel"/>
      <sheetName val="Order"/>
      <sheetName val="1. Office"/>
      <sheetName val="Cotthep.NPT"/>
      <sheetName val="vl.nc.mtc"/>
      <sheetName val="INF"/>
      <sheetName val="MTO REV.2(ARMOR)"/>
      <sheetName val="ReadFirst"/>
      <sheetName val="TOSHIBA-Structure"/>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DM-VNT ko sd"/>
      <sheetName val="PERSONNELIST"/>
      <sheetName val="125x125"/>
      <sheetName val="Bảng đo bóc KL OLK-09"/>
      <sheetName val="6.3 CHI TIET OLK-09"/>
      <sheetName val="Tong hop vat tu"/>
      <sheetName val="KL THEP  GIAM DO DUNG COUPLER"/>
      <sheetName val="01.KL THÉP NHẬP VỀ"/>
      <sheetName val="BBLMHT"/>
      <sheetName val="2. NT VLDV"/>
      <sheetName val="GHI CHU"/>
      <sheetName val="1.BB LMHT"/>
      <sheetName val="1.San "/>
      <sheetName val="Dot 4"/>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B3A - TOWER A"/>
      <sheetName val="Annex B"/>
      <sheetName val="KHOI LUONG15-4"/>
      <sheetName val="HS"/>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Chi phi van chuyen"/>
      <sheetName val="XLR_NoRangeSheet"/>
      <sheetName val="工艺分类库"/>
      <sheetName val="Assumptions"/>
      <sheetName val="Bê tông bảo vệ"/>
      <sheetName val="01. Data"/>
      <sheetName val="Neo, nối cốt thép dầm, cột"/>
      <sheetName val="Uốn móc cốt thép"/>
      <sheetName val="Tiêu chuẩn cốt thép"/>
      <sheetName val="A6"/>
      <sheetName val="KL thep lam sat"/>
      <sheetName val="Data-year2001i"/>
      <sheetName val="Tien Thuong"/>
      <sheetName val="NC XL 6T cuoi 01 CTy"/>
      <sheetName val="Data -6T dau"/>
      <sheetName val="Cong 6T"/>
      <sheetName val="날개벽수량표"/>
      <sheetName val="DLDT"/>
      <sheetName val="Dgia vat tu"/>
      <sheetName val="Don gia_III"/>
      <sheetName val="D÷ liÖu"/>
      <sheetName val="Div26 - Elect"/>
      <sheetName val="Pric塅䕃"/>
      <sheetName val="2.CDPS"/>
      <sheetName val="Q.A01.2-Sh"/>
      <sheetName val="cuocbd"/>
      <sheetName val="CUOC"/>
      <sheetName val="#REF!"/>
      <sheetName val="dgtn"/>
      <sheetName val="DM_336cai tao"/>
      <sheetName val="4 CĂN"/>
      <sheetName val="Don gia NC"/>
      <sheetName val="TH các CC"/>
      <sheetName val="DT hợp đồng"/>
      <sheetName val="Bảng KL đợt 1"/>
      <sheetName val="DMSC"/>
      <sheetName val="Heso DZ"/>
      <sheetName val="DGiaDZ"/>
      <sheetName val="gtrinh"/>
      <sheetName val="A6,MAY"/>
      <sheetName val="DG_BINH THUAN"/>
      <sheetName val="7.Khau tru "/>
      <sheetName val="HRG BHN"/>
      <sheetName val="CĂN ĐH"/>
      <sheetName val="Duthau"/>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gui_BKCT"/>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Don_gia_chi_tiet_DIEN_2"/>
      <sheetName val="TONG_HOP1"/>
      <sheetName val="phan_tic_chi_tiet1"/>
      <sheetName val="DG_1426"/>
      <sheetName val="Theo_doi_Doanh_thu_2017"/>
      <sheetName val="Gia_vat_lieu"/>
      <sheetName val="Chi_tiet_-tong_9_thang"/>
      <sheetName val="0__Input"/>
      <sheetName val="1_2_Staff_Schedule"/>
      <sheetName val="BẢNG_ÁP_GIÁ_(in)"/>
      <sheetName val="NT_(KL)_IN"/>
      <sheetName val="DOM_D2"/>
      <sheetName val="nhà_ăn"/>
      <sheetName val="Công_nhật"/>
      <sheetName val="btkt_cột"/>
      <sheetName val="Precios_unitarios_AXH"/>
      <sheetName val="So_lieu_chung"/>
      <sheetName val="3__CNT"/>
      <sheetName val="unit_price_list(M)"/>
      <sheetName val="TH_VL,_NC,_DDHT_Thanhphuoc"/>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ong_hop_vat_tu"/>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anh mục"/>
      <sheetName val="Financ. Overview"/>
      <sheetName val="Toolbox"/>
      <sheetName val="TINH GIA - SAN XUAT Vertico"/>
      <sheetName val="Calculation"/>
      <sheetName val="개산공사비"/>
      <sheetName val="Gld"/>
      <sheetName val="Gxd"/>
      <sheetName val="Method_BouyancyFactor"/>
      <sheetName val="Method_PressureArea"/>
      <sheetName val="InputData"/>
      <sheetName val="B-2  (DPP)"/>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PNT_QUOT__3"/>
      <sheetName val="COAT_WRAP_QIOT__3"/>
      <sheetName val="DGIAgoi1"/>
      <sheetName val="Bieu gia HD"/>
      <sheetName val="Huong dan"/>
      <sheetName val="Inputs_Sens"/>
      <sheetName val="IS_Sum_CM"/>
      <sheetName val="gia vt,nc,may"/>
      <sheetName val="13.BANG CT"/>
      <sheetName val="14.MMUS GIUA NHIP"/>
      <sheetName val="4.HSPBngang"/>
      <sheetName val="6.Tinh tai"/>
      <sheetName val="2 NSl"/>
      <sheetName val="17.US CHU tho a_b"/>
      <sheetName val="15.MMUS GOI"/>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Hệ_qố2"/>
      <sheetName val="Kyhieuloptratsonba"/>
      <sheetName val="BTK-Dai Hoc Kien Giang"/>
      <sheetName val="PV Graph Data"/>
      <sheetName val="GJ_06"/>
      <sheetName val="doanh thu"/>
      <sheetName val="Dutoan KL"/>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QUO"/>
      <sheetName val="Classification"/>
      <sheetName val="Tổng hợp KPHM"/>
      <sheetName val="Cong"/>
      <sheetName val="BT3"/>
      <sheetName val="Dinh muc"/>
      <sheetName val="TDTKP"/>
      <sheetName val="DK-KH"/>
      <sheetName val="DZ 22KV"/>
      <sheetName val="5.2.1 Đo bóc KL OLK-06"/>
      <sheetName val="BANRA"/>
      <sheetName val="Annual_CFs_Asset"/>
      <sheetName val="PTVT"/>
      <sheetName val="GIÁ DỰ THẦU 30 CĂN"/>
      <sheetName val="datatt"/>
      <sheetName val="MB.DT.02"/>
      <sheetName val="01-&gt;12"/>
      <sheetName val="Article"/>
      <sheetName val="CTDZTA(5)"/>
      <sheetName val="THONG SO"/>
      <sheetName val="Đơn giá chi tiết TN 39"/>
      <sheetName val="DT"/>
      <sheetName val="Giathau"/>
      <sheetName val="KS tuyen"/>
      <sheetName val="THTL"/>
      <sheetName val="CP(dz)"/>
      <sheetName val="THCT"/>
      <sheetName val="Bang chiet tinh TBA"/>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영동(D)"/>
      <sheetName val="electrical"/>
      <sheetName val="So sanh"/>
      <sheetName val="EQUIP LIST"/>
      <sheetName val="DG Chi tiet"/>
      <sheetName val=" 1710 HOINGHINLD"/>
      <sheetName val="99"/>
      <sheetName val="99 (2)"/>
      <sheetName val="134 "/>
      <sheetName val="DG-1776KV4"/>
      <sheetName val="DG 4970"/>
      <sheetName val="DM-1776"/>
      <sheetName val="Painting"/>
      <sheetName val="Electrical Works"/>
      <sheetName val="H_T_ INCOMING SYSTEM"/>
      <sheetName val="DT. NHA XUONG"/>
      <sheetName val="DI_ESTI"/>
      <sheetName val="4.2.1 Đo bóc KL OLK-06"/>
      <sheetName val="4.1.1 CHI TIET OLK-06"/>
      <sheetName val="Gia VT-TB"/>
      <sheetName val="noi suy xa"/>
      <sheetName val="noi suy xa thu hoi"/>
      <sheetName val="SUMDETAIL"/>
      <sheetName val="Factory"/>
      <sheetName val="Matchung"/>
      <sheetName val="BU LONG"/>
      <sheetName val="ĐNVT"/>
      <sheetName val="ĐNBL"/>
      <sheetName val="CTLK"/>
      <sheetName val="CAUDIT"/>
      <sheetName val="EQT-ESTN"/>
      <sheetName val="Cash Flow"/>
      <sheetName val="Yield"/>
      <sheetName val="Thuyết minh"/>
      <sheetName val="Đơn giá máy"/>
      <sheetName val="Tính giá NC"/>
      <sheetName val="SL cước"/>
      <sheetName val="DCQ"/>
      <sheetName val="DCS"/>
      <sheetName val="DD"/>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Items"/>
      <sheetName val="Detail"/>
      <sheetName val="¥ "/>
      <sheetName val="KLall"/>
      <sheetName val="ABUT수량-A1"/>
      <sheetName val="THKP957"/>
      <sheetName val="Tiên lượng"/>
      <sheetName val="Tong DT"/>
      <sheetName val="phan tich don gia"/>
      <sheetName val="dulieumong"/>
      <sheetName val="係数"/>
      <sheetName val="8521"/>
      <sheetName val="Package1"/>
      <sheetName val="112016"/>
      <sheetName val="Bán đợt 1 trang"/>
      <sheetName val="Bill No.1.6"/>
      <sheetName val="Bill No.1.10"/>
      <sheetName val="Bill No.3.3"/>
      <sheetName val="Bill No.1.4"/>
      <sheetName val="Bill No.1.7"/>
      <sheetName val="Summary Bill No. 3"/>
      <sheetName val="說明"/>
      <sheetName val="BID"/>
      <sheetName val="dg-VTu"/>
      <sheetName val="데리네이타현황"/>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Don_gia_chi_tiet7"/>
      <sheetName val="project_management6"/>
      <sheetName val="Adix_A6"/>
      <sheetName val="S-curve_6"/>
      <sheetName val="REINF_6"/>
      <sheetName val="Rates_20096"/>
      <sheetName val="MAIN_GATE_HOUSE6"/>
      <sheetName val="So_doi_chieu_LC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Bang_KL6"/>
      <sheetName val="TONG_HOP_VL-NC6"/>
      <sheetName val="MH_RATE6"/>
      <sheetName val="Lcau_-_Lxuc6"/>
      <sheetName val="CT_vat_lieu6"/>
      <sheetName val="Equip_5"/>
      <sheetName val="A1_CN5"/>
      <sheetName val="DG_thep_ma_kem6"/>
      <sheetName val="Đầu_vào5"/>
      <sheetName val="DM_60616"/>
      <sheetName val="Trạm_biến_áp5"/>
      <sheetName val="Đơn_Giá_5"/>
      <sheetName val="Chi_tiet_XD_TBA5"/>
      <sheetName val="Chenh_lech_vat_tu5"/>
      <sheetName val="Diện_tích5"/>
      <sheetName val="1_Khái_toán5"/>
      <sheetName val="TONG_HOP_T5_19985"/>
      <sheetName val="CT-0_4KV5"/>
      <sheetName val="KL_Chi_tiết_Xây_tô5"/>
      <sheetName val="rate_material5"/>
      <sheetName val="04_-_XUONG_DET_B5"/>
      <sheetName val="DG_DZ6"/>
      <sheetName val="DG_TBA6"/>
      <sheetName val="Bill_1_Quy_dinh_chung5"/>
      <sheetName val="1_R18_BF5"/>
      <sheetName val="6_External_works-R185"/>
      <sheetName val="07Base_Cost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Area_Cal5"/>
      <sheetName val="Phan_khai_KLuong5"/>
      <sheetName val="Elect_(3)5"/>
      <sheetName val="plan&amp;section_of_foundation5"/>
      <sheetName val="design_criteria5"/>
      <sheetName val="Bond_수수료_계산_포맷5"/>
      <sheetName val="ITB_COST5"/>
      <sheetName val="PAGE_15"/>
      <sheetName val="DM_675"/>
      <sheetName val="Đầu_tư5"/>
      <sheetName val="Loại_Vật_tư5"/>
      <sheetName val="Xay_lapduongR35"/>
      <sheetName val="EIRR&gt;_25"/>
      <sheetName val="6787CWFASE2CASE2_00_xls5"/>
      <sheetName val="Project_Data5"/>
      <sheetName val="4_PTDG5"/>
      <sheetName val="A1,_May5"/>
      <sheetName val="Vat_lieu5"/>
      <sheetName val="Data_Input6"/>
      <sheetName val="dg_tphcm5"/>
      <sheetName val="T_KÊ_K_CẤU5"/>
      <sheetName val="Bill_01_-_CTN5"/>
      <sheetName val="Bill_2_2_Villa_2_beds5"/>
      <sheetName val="Bill_02_-_Xay_gach-Pou_5"/>
      <sheetName val="Bill_03-Chống_thấm-Pou5"/>
      <sheetName val="Bill_04-Kim_loại-Pou5"/>
      <sheetName val="Bill_05_-_Hoan_thien-Pou_5"/>
      <sheetName val="Bill_02_-_Xay_gach-Tower5"/>
      <sheetName val="Bill_03-Chống_thấm-Tower5"/>
      <sheetName val="Bill_04-Kim_loại-Tower5"/>
      <sheetName val="Bill_05_-_Hoan_thien-Tower5"/>
      <sheetName val="KL-_KHAC5"/>
      <sheetName val="BILL_3_-_KẾT_CẤU_HẦM5"/>
      <sheetName val="PTĐG_LTBT5"/>
      <sheetName val="CTG-PRECHEx1_45"/>
      <sheetName val="CTG-AB_(2)5"/>
      <sheetName val="CTG-AB_(3)5"/>
      <sheetName val="CTG-PLP-1_085"/>
      <sheetName val="Pre_Đội_nhóm5"/>
      <sheetName val="Vat_tu_XD5"/>
      <sheetName val="Tower_-_Concrete_Works5"/>
      <sheetName val="Bill-04_ket_cau_thap-_UNI5"/>
      <sheetName val="TH_Vat_tu5"/>
      <sheetName val="Bang_trong_luong_rieng_thep5"/>
      <sheetName val="gia_cong_tac5"/>
      <sheetName val="Measure_13065"/>
      <sheetName val="ESTI_5"/>
      <sheetName val="KL_san_lap5"/>
      <sheetName val="HÐ_ngoài6"/>
      <sheetName val="6PILE__(돌출)5"/>
      <sheetName val="CẤP_THOÁT_NƯỚC5"/>
      <sheetName val="Cước_VC_+_ĐM_CP_Tư_vấn5"/>
      <sheetName val="Hệ_số5"/>
      <sheetName val="Harga_ME_5"/>
      <sheetName val="Analisa_Gabungan5"/>
      <sheetName val="bridge_#_15"/>
      <sheetName val="THDT_goi_thau_TB5"/>
      <sheetName val="Tien_do_TV5"/>
      <sheetName val="GV1-D13_(Casement_door)5"/>
      <sheetName val="Isolasi_Luar_Dalam5"/>
      <sheetName val="Isolasi_Luar5"/>
      <sheetName val="DATA_BASE5"/>
      <sheetName val="Equipment_list_(PAC)5"/>
      <sheetName val="DETAIL_5"/>
      <sheetName val="_Bill_5-Earthing_2_-_Add_Works5"/>
      <sheetName val="final_list_20056"/>
      <sheetName val="LV_data5"/>
      <sheetName val="Gia_vat_tu5"/>
      <sheetName val="TINH_KHOI_LUONG5"/>
      <sheetName val="TH_MTC5"/>
      <sheetName val="TH_N_Cong5"/>
      <sheetName val="Chi_tiet5"/>
      <sheetName val="Buy_vs__Lease_Car5"/>
      <sheetName val="NHÀ_NHẬP_LIỆU4"/>
      <sheetName val="MÓNG_SILO4"/>
      <sheetName val="Chenh_lech_ca_may5"/>
      <sheetName val="TLg_CN&amp;Laixe5"/>
      <sheetName val="TLg_CN&amp;Laixe_(2)5"/>
      <sheetName val="TLg_Laitau5"/>
      <sheetName val="TLg_Laitau_(2)5"/>
      <sheetName val="Bang_3_Chi_tiet_phan_Dz5"/>
      <sheetName val="KHOI_LUONG5"/>
      <sheetName val="Budget_Code4"/>
      <sheetName val="CP_Khac_cuoc_VC4"/>
      <sheetName val="subcon_sched5"/>
      <sheetName val="PRE_(E)5"/>
      <sheetName val="CTKL_KTX_HT4"/>
      <sheetName val="BOQ_THAN4"/>
      <sheetName val="2_Chiet_tinh4"/>
      <sheetName val="BẢNG_KHỐI_LƯỢNG_TỔNG_HỢP4"/>
      <sheetName val="HVAC_BLOCK_B45"/>
      <sheetName val="Tong_du_toan4"/>
      <sheetName val="Bill_2_-_ketcau4"/>
      <sheetName val="Chi_tiet_lan_can4"/>
      <sheetName val="13-Cốt_thép_(10mm&lt;D≤18mm)_FO164"/>
      <sheetName val="du_lieu_du_toan4"/>
      <sheetName val="D_&amp;_W_sizes4"/>
      <sheetName val="Analisa_&amp;_Upah4"/>
      <sheetName val="Purchase_Order4"/>
      <sheetName val="DL_ĐẦU_VÀO4"/>
      <sheetName val="Du_lieu5"/>
      <sheetName val="cash_budget4"/>
      <sheetName val="Luong_NII4"/>
      <sheetName val="DINH_MUC_THI_NGHIEM4"/>
      <sheetName val="Luong_NI4"/>
      <sheetName val="Phan_tich4"/>
      <sheetName val="CT_Thang_Mo4"/>
      <sheetName val="CT__PL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on_gia_(khong_in)4"/>
      <sheetName val="Dlieu_dau_vao4"/>
      <sheetName val="DK1_Don_gia4"/>
      <sheetName val="1_MONG_1-24"/>
      <sheetName val="BANCO_(2)4"/>
      <sheetName val="MT_DPin_(2)4"/>
      <sheetName val="02__PTDG4"/>
      <sheetName val="Chiết_tính4"/>
      <sheetName val="Nhap_VT_oto2"/>
      <sheetName val="dm_3662"/>
      <sheetName val="DM_60602"/>
      <sheetName val="Bill_No_3_-_Prov__Sum_(Ph2&amp;3)2"/>
      <sheetName val="Du_tru_CP-Bieu_012"/>
      <sheetName val="TB_NẶNG2"/>
      <sheetName val="TH_TN2"/>
      <sheetName val="wk_prgs2"/>
      <sheetName val="Ma_don_vi2"/>
      <sheetName val="bang_cc2"/>
      <sheetName val="Income_Statement4"/>
      <sheetName val="Shareholders'_Equity4"/>
      <sheetName val="VC_xd2"/>
      <sheetName val="Gia_VLTB2"/>
      <sheetName val="B_Luong2"/>
      <sheetName val="C_May2"/>
      <sheetName val="AG_Pipe_Qty_Analysis2"/>
      <sheetName val="THEP_TAM2"/>
      <sheetName val="THEP_HÌNH2"/>
      <sheetName val="THEP_HINH2"/>
      <sheetName val="XA_GO2"/>
      <sheetName val="BANG_TRA2"/>
      <sheetName val="2_1Warehouse_12"/>
      <sheetName val="đọc_số2"/>
      <sheetName val="Data_Wall2"/>
      <sheetName val="Hao_phí2"/>
      <sheetName val="CĂN_HỘ_T16-17_2"/>
      <sheetName val="TRỤC_ĐỨNG_THOÁT_BẨN_T15-172"/>
      <sheetName val="TRỤC_ĐỨNG_TM_T15-172"/>
      <sheetName val="Ｎｏ_132"/>
      <sheetName val="DGchitiet_2"/>
      <sheetName val="Bill_2-Road_HR22"/>
      <sheetName val="Bill_3_-_Softscape_HR22"/>
      <sheetName val="TK_chi_tiet2"/>
      <sheetName val="Dự_thầu2"/>
      <sheetName val="CP_HMC2"/>
      <sheetName val="Structure_data2"/>
      <sheetName val="CP_Du_phong2"/>
      <sheetName val="THCP_Lap_dat2"/>
      <sheetName val="THCP_xay_dung2"/>
      <sheetName val="Tong_hop_kinh_phi2"/>
      <sheetName val="HỆ_THỐNG_PHÒNG_CHÁY_CHỮA_CHÁY2"/>
      <sheetName val="HỆ_THỐNG_CẤP_THOÁT_NƯỚC2"/>
      <sheetName val="HỆ_THỐNG_ĐHKK2"/>
      <sheetName val="MÁY_PHÁT_ĐIỆN2"/>
      <sheetName val="HỆ_THỐNG_ĐIỆN2"/>
      <sheetName val="Thiết_bị_chính2"/>
      <sheetName val="CHI_PHI2"/>
      <sheetName val="Chi_tiet_-tong_9_thang1"/>
      <sheetName val="Don_gia_chi_tiet_DIEN_21"/>
      <sheetName val="Móng,_nền_2"/>
      <sheetName val="Main_Bldg-Rev022"/>
      <sheetName val="D&amp;W_def_2"/>
      <sheetName val="Nhan_cong2"/>
      <sheetName val="Thiet_bi2"/>
      <sheetName val="Vat_tu2"/>
      <sheetName val="DM_ChiPhi2"/>
      <sheetName val="May_TC2"/>
      <sheetName val="TH_Kinh_phi2"/>
      <sheetName val="Ptvl_2"/>
      <sheetName val="DG_14261"/>
      <sheetName val="1_Requisition(E)2"/>
      <sheetName val="Tổng_GT2"/>
      <sheetName val="Chi_tiết_KL2"/>
      <sheetName val="ca_máy2"/>
      <sheetName val="khấu_trừ_phạt2"/>
      <sheetName val="GT__KHAU_TRU2"/>
      <sheetName val="HAO_HUT_VAT_TU_(2)2"/>
      <sheetName val="cao_độ2"/>
      <sheetName val="gui_BKCT1"/>
      <sheetName val="Theo_doi_Doanh_thu_20171"/>
      <sheetName val="Chi_tiet_cong_no2"/>
      <sheetName val="PHÁT_SINH_TẦNG_1_2"/>
      <sheetName val="PHÁT_SINH_TẦNG_22"/>
      <sheetName val="Hầm_chuyển_psinh2"/>
      <sheetName val="Ống_thẳng2"/>
      <sheetName val="Côn_thu2"/>
      <sheetName val="Vuông_tròn2"/>
      <sheetName val="Chân_rẽ2"/>
      <sheetName val="Chạc_ba2"/>
      <sheetName val="Dự_toán2"/>
      <sheetName val="Đơn_Giá_TH2"/>
      <sheetName val="Nhân_công2"/>
      <sheetName val="Phân_tích2"/>
      <sheetName val="C_P_Thiết_bị2"/>
      <sheetName val="T_H_Kinh_phí2"/>
      <sheetName val="Vật_tư2"/>
      <sheetName val="Trang_bìa2"/>
      <sheetName val="TONG_HOP2"/>
      <sheetName val="phan_tic_chi_tiet2"/>
      <sheetName val="Precios_unitarios_AXH1"/>
      <sheetName val="BẢNG_ÁP_GIÁ_(in)1"/>
      <sheetName val="NT_(KL)_IN1"/>
      <sheetName val="DOM_D21"/>
      <sheetName val="nhà_ăn1"/>
      <sheetName val="Công_nhật1"/>
      <sheetName val="btkt_cột1"/>
      <sheetName val="TH_các_CC1"/>
      <sheetName val="0__Input1"/>
      <sheetName val="1_2_Staff_Schedule1"/>
      <sheetName val="Bill_Prelim-CDT1"/>
      <sheetName val="Bill_BPTC-CDT1"/>
      <sheetName val="Chi_tiết_BPTC1"/>
      <sheetName val="Bill_BPTC-CDT_(PA_MCT_CDT)1"/>
      <sheetName val="Chi_tiết_BPTC_(PA_MCT_CDT)1"/>
      <sheetName val="3__CNT1"/>
      <sheetName val="unit_price_list(M)1"/>
      <sheetName val="Gia_vat_lieu1"/>
      <sheetName val="So_lieu_chung1"/>
      <sheetName val="TH_VL,_NC,_DDHT_Thanhphuoc1"/>
      <sheetName val="Doi_so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MTO_REV_2(ARMOR)1"/>
      <sheetName val="DM-VNT_ko_sd1"/>
      <sheetName val="Bảng_đo_bóc_KL_OLK-091"/>
      <sheetName val="6_3_CHI_TIET_OLK-091"/>
      <sheetName val="Cotthep_NPT1"/>
      <sheetName val="vl_nc_mtc1"/>
      <sheetName val="1_Civil_(Org)1"/>
      <sheetName val="KL_THEP__GIAM_DO_DUNG_COUPLER1"/>
      <sheetName val="01_KL_THÉP_NHẬP_VỀ1"/>
      <sheetName val="2__NT_VLDV1"/>
      <sheetName val="GHI_CHU1"/>
      <sheetName val="1_BB_LMHT1"/>
      <sheetName val="Bê_tông_bảo_vệ1"/>
      <sheetName val="01__Data1"/>
      <sheetName val="Neo,_nối_cốt_thép_dầm,_cột1"/>
      <sheetName val="Uốn_móc_cốt_thép1"/>
      <sheetName val="Tiêu_chuẩn_cốt_thép1"/>
      <sheetName val="1__Office1"/>
      <sheetName val="KL_thep_lam_sat1"/>
      <sheetName val="Tien_Thuong1"/>
      <sheetName val="NC_XL_6T_cuoi_01_CTy1"/>
      <sheetName val="Data_-6T_dau1"/>
      <sheetName val="Cong_6T1"/>
      <sheetName val="1_San_1"/>
      <sheetName val="Tong_hop_vat_tu1"/>
      <sheetName val="B3A_-_TOWER_A1"/>
      <sheetName val="Annex_B1"/>
      <sheetName val="TLG_Type1"/>
      <sheetName val="KHOI_LUONG15-41"/>
      <sheetName val="Dgia_vat_tu1"/>
      <sheetName val="Don_gia_III1"/>
      <sheetName val="D÷_liÖu1"/>
      <sheetName val="Dot_4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2_CDPS1"/>
      <sheetName val="Heso_DZ1"/>
      <sheetName val="DM_336cai_tao1"/>
      <sheetName val="DG_BINH_THUAN1"/>
      <sheetName val="7_Khau_tru_1"/>
      <sheetName val="4_CĂN1"/>
      <sheetName val="HRG_BHN1"/>
      <sheetName val="CĂN_ĐH1"/>
      <sheetName val="Q_A01_2-Sh1"/>
      <sheetName val="B-2__(DPP)1"/>
      <sheetName val="Div26_-_Elect1"/>
      <sheetName val="DT_hợp_đồng"/>
      <sheetName val="Bảng_KL_đợt_1"/>
      <sheetName val="Danh_mục"/>
      <sheetName val="Don_gia_NC1"/>
      <sheetName val="Bieu_gia_HD"/>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13_BANG_CT"/>
      <sheetName val="14_MMUS_GIUA_NHIP"/>
      <sheetName val="4_HSPBngang"/>
      <sheetName val="6_Tinh_tai"/>
      <sheetName val="2_NSl"/>
      <sheetName val="17_US_CHU_tho_a_b"/>
      <sheetName val="15_MMUS_GOI"/>
      <sheetName val="Financ__Overview"/>
      <sheetName val="gia_vt,nc,may"/>
      <sheetName val="TINH_GIA_-_SAN_XUAT_Vertico"/>
      <sheetName val="Huong_dan"/>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Tổng_hợp_KPHM"/>
      <sheetName val="Dinh_muc"/>
      <sheetName val="5_2_1_Đo_bóc_KL_OLK-06"/>
      <sheetName val="KS_tuyen"/>
      <sheetName val="Bang_chiet_tinh_TBA"/>
      <sheetName val="GIÁ_DỰ_THẦU_30_CĂN"/>
      <sheetName val="MB_DT_02"/>
      <sheetName val="So_sanh"/>
      <sheetName val="DT__NHA_XUONG"/>
      <sheetName val="Bù giá CM"/>
      <sheetName val="현장별"/>
      <sheetName val="Tien Luong"/>
      <sheetName val="Unit price"/>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BU_LONG"/>
      <sheetName val="DG_Chi_tiet"/>
      <sheetName val="_1710_HOINGHINLD"/>
      <sheetName val="99_(2)"/>
      <sheetName val="134_"/>
      <sheetName val="DG_4970"/>
      <sheetName val="Electrical_Works"/>
      <sheetName val="H_T__INCOMING_SYSTEM"/>
      <sheetName val="THONG_SO"/>
      <sheetName val="Đơn_giá_chi_tiết_TN_39"/>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Chiet tinh dz35"/>
      <sheetName val="DG3285"/>
      <sheetName val="DI-ESTI"/>
      <sheetName val="3. KC - PODIUM"/>
      <sheetName val="Breakdown (B)"/>
      <sheetName val="U.P_Breakdown"/>
      <sheetName val="기안"/>
      <sheetName val="DW"/>
      <sheetName val="DWD"/>
      <sheetName val="DW1"/>
      <sheetName val="pctg"/>
      <sheetName val="M-work"/>
      <sheetName val="WORK"/>
      <sheetName val="DWi"/>
      <sheetName val="PC=FLAT"/>
      <sheetName val="Cert1"/>
      <sheetName val="설계내역서"/>
      <sheetName val="Unit price(Updateting)"/>
      <sheetName val="갑지(추정)"/>
      <sheetName val="基本"/>
      <sheetName val="149-2"/>
      <sheetName val="Cost List"/>
      <sheetName val="Detail Cost"/>
      <sheetName val="IC Price New"/>
      <sheetName val="QUOTE-IC"/>
      <sheetName val="Summary Table"/>
      <sheetName val="Sales Person"/>
      <sheetName val="Bidding Entity"/>
      <sheetName val="DOA"/>
      <sheetName val="CTDZ6kv (gd1) "/>
      <sheetName val="CTDZ 0.4+cto (GD1)"/>
      <sheetName val="CTTBA (gd1)"/>
      <sheetName val="선가03C"/>
      <sheetName val="03 Detailed"/>
      <sheetName val="01 Bid Price summary"/>
      <sheetName val="Home Office Manhours"/>
      <sheetName val="Field SPV Barchart"/>
      <sheetName val="95D"/>
      <sheetName val="94D"/>
      <sheetName val="Luong BN"/>
      <sheetName val="Luong TB"/>
      <sheetName val="Ca may TB"/>
      <sheetName val="Ca máy BN"/>
      <sheetName val="Vật liệu"/>
      <sheetName val="LX -TT05"/>
      <sheetName val="NC Moi TT05"/>
      <sheetName val="dats"/>
      <sheetName val="CHITIET VL-NCHT1 (2)"/>
      <sheetName val="tuong"/>
      <sheetName val="COAT&amp;WRAP-QIOT-#3"/>
      <sheetName val="w't table"/>
      <sheetName val="Links"/>
      <sheetName val="Lead"/>
      <sheetName val="tifico"/>
      <sheetName val="ERECIN"/>
      <sheetName val="Bangia"/>
      <sheetName val="D+W"/>
      <sheetName val="CashFlows"/>
      <sheetName val="IMF Code"/>
      <sheetName val="Main_Mech"/>
      <sheetName val="Sub_Mech"/>
      <sheetName val="Subsidiary Calculation"/>
      <sheetName val="don gia 1426"/>
      <sheetName val="주식"/>
      <sheetName val="5.2.1 Đo bóc KL OLK-10"/>
      <sheetName val="chitiet"/>
      <sheetName val="kl3p"/>
      <sheetName val="kl3pct"/>
      <sheetName val="kl3pcto"/>
      <sheetName val="SGC RATE"/>
      <sheetName val="Bia lot"/>
      <sheetName val="DSKH"/>
      <sheetName val="DT san XD-So lieu cu"/>
      <sheetName val="Cau tao gia xay to"/>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Tru TT"/>
      <sheetName val="Thg 04"/>
      <sheetName val="Thg 05"/>
      <sheetName val="Thg 06"/>
      <sheetName val="Thg 07"/>
      <sheetName val="Thg 08"/>
      <sheetName val="Thg 09"/>
      <sheetName val="Thg 10"/>
      <sheetName val="Thg 11"/>
      <sheetName val="Thg 12"/>
      <sheetName val="THPDMoi  (2)"/>
      <sheetName val="thao-go"/>
      <sheetName val="t-h HA THE"/>
      <sheetName val="TH XL"/>
      <sheetName val="Tiepdia"/>
      <sheetName val="CHITIET VL-NC"/>
      <sheetName val="inputcua"/>
      <sheetName val="Phu Bai Bridge"/>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CTGS"/>
      <sheetName val="beam"/>
      <sheetName val="Solieu"/>
      <sheetName val="Chu dau tu"/>
      <sheetName val="DSNV"/>
      <sheetName val="TABLE-A"/>
      <sheetName val="NTCV1"/>
      <sheetName val="THÔNG TIN"/>
      <sheetName val="ThongtinDN"/>
      <sheetName val="DM DU AN"/>
      <sheetName val="DM TP."/>
      <sheetName val="File Chi tiet"/>
      <sheetName val="Takeoff"/>
      <sheetName val="변경내역"/>
      <sheetName val="Abutment"/>
      <sheetName val="Bán_đợt_1_trang"/>
      <sheetName val="Tong_DT"/>
      <sheetName val="phan_tich_don_gia"/>
      <sheetName val="Cost_List"/>
      <sheetName val="Detail_Cost"/>
      <sheetName val="IC_Price_New"/>
      <sheetName val="Summary_Table"/>
      <sheetName val="Sales_Person"/>
      <sheetName val="Bidding_Entity"/>
      <sheetName val="Tcd"/>
      <sheetName val="BẢNG DIỄN GIẢI KL (7)"/>
      <sheetName val="COST_ACC"/>
      <sheetName val="Probbl - Production"/>
      <sheetName val="Backup"/>
      <sheetName val="내역"/>
      <sheetName val="CHI PHÍ NHÔM"/>
      <sheetName val="Currency Rate"/>
      <sheetName val="BQ"/>
      <sheetName val="toyota"/>
      <sheetName val="Danh mục khối"/>
      <sheetName val="Danh mục đơn vị -phòng chức năn"/>
      <sheetName val="BILL 34Āᐁë"/>
      <sheetName val="BILL 34Āᐁë_x0001_ HẦM"/>
      <sheetName val="KEILA TP 2020-07"/>
      <sheetName val="Dashboard - BQL - VHL"/>
      <sheetName val="DG05new"/>
      <sheetName val="CauHinh"/>
      <sheetName val="DLTA"/>
      <sheetName val="lookups"/>
      <sheetName val="B3A-APARTMENT"/>
      <sheetName val="Cot"/>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2. BBNT KLHT"/>
      <sheetName val="Menu"/>
      <sheetName val="Bordereau"/>
      <sheetName val="SucChiuTaiCuaCoc"/>
      <sheetName val="CFA (ME)"/>
      <sheetName val="MEP Building"/>
      <sheetName val="Breakdown"/>
      <sheetName val="DTCT"/>
      <sheetName val="TKXM"/>
      <sheetName val="Dinh Muc Vat Tu"/>
      <sheetName val="mã "/>
      <sheetName val="BANGTRA"/>
      <sheetName val="CHITIET VL-NC-TT1p"/>
      <sheetName val="재료비단가(VALVE)"/>
      <sheetName val="BOM-13.11-Other(PS1+PS2)"/>
      <sheetName val="Tra_thep"/>
      <sheetName val="PAINT_SPEC"/>
      <sheetName val="SCHEDULE"/>
      <sheetName val="QSUM"/>
      <sheetName val="TH khoi luong"/>
      <sheetName val="Chi tiet khoi luong"/>
      <sheetName val="TK thep"/>
      <sheetName val="CT THOÁT WC VP"/>
      <sheetName val="CT CẤP WC VP"/>
      <sheetName val="CT THOÁT MƯA VP TRỤC LỚN"/>
      <sheetName val="CT THOÁT MƯA VP TRỤC NHỎ"/>
      <sheetName val="LUONG SCL"/>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CFA"/>
      <sheetName val="TKLD"/>
      <sheetName val="NHOM KINH"/>
      <sheetName val="AASHTO92"/>
      <sheetName val="Nhập liệu"/>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KUNGDEVI"/>
      <sheetName val="CFS3"/>
      <sheetName val="DEF"/>
      <sheetName val="GIAVLIEU"/>
      <sheetName val="MSB-DB"/>
      <sheetName val="Auto Monthly Inputs "/>
      <sheetName val="TienLuong"/>
      <sheetName val="Para"/>
      <sheetName val="PNTEXT"/>
      <sheetName val="DFA"/>
      <sheetName val="Gia NC theo TT05"/>
      <sheetName val="BP"/>
      <sheetName val="Currency"/>
      <sheetName val="CTtr"/>
      <sheetName val="Share Price 2002"/>
      <sheetName val="Case"/>
      <sheetName val="SumVal"/>
      <sheetName val="Land Dev't. Ph-1"/>
      <sheetName val="Hac.Lots"/>
      <sheetName val="4-Lane bridge"/>
      <sheetName val="Res.Lots"/>
      <sheetName val="Spine Road"/>
      <sheetName val="tra-vat-lieu"/>
      <sheetName val="SLabs"/>
      <sheetName val="g-vl"/>
      <sheetName val="Gia-VL"/>
      <sheetName val="chitietCS"/>
      <sheetName val="chitietTD"/>
      <sheetName val="PL02"/>
      <sheetName val="Chênh lệch máy thi công"/>
      <sheetName val="Chênh lệch nhân công"/>
      <sheetName val="Chênh lệch vật liệu"/>
      <sheetName val="Chao gia T12_RE"/>
      <sheetName val="Tabela1"/>
      <sheetName val="Don gia XD"/>
      <sheetName val="datta"/>
      <sheetName val="기본DATA"/>
      <sheetName val="sortÔ"/>
      <sheetName val="ChiTietDZ"/>
      <sheetName val="VuaBT"/>
      <sheetName val="NTKL"/>
      <sheetName val="Sum ELE  CAP S1-4  "/>
      <sheetName val="caocot"/>
      <sheetName val="Bia1"/>
      <sheetName val="Form"/>
      <sheetName val="Bill 2"/>
      <sheetName val="Bill 3"/>
      <sheetName val="Bill 4a - 1A"/>
      <sheetName val="Bill 4a (Fiber) - 1A"/>
      <sheetName val="Bill 4b"/>
      <sheetName val="Bill 4c"/>
      <sheetName val="Bill 5"/>
      <sheetName val="Bill 4a - 1B"/>
      <sheetName val="Bill 4a (Fiber) - 1B"/>
      <sheetName val="PHẦN KIẾN TRÚC"/>
      <sheetName val="PU_ITALY_22"/>
      <sheetName val="RAB_AR&amp;STR9"/>
      <sheetName val="chi_tiet_TBA9"/>
      <sheetName val="chi_tiet_C9"/>
      <sheetName val="Tro_giup21"/>
      <sheetName val="TH_DZ3511"/>
      <sheetName val="Customize_Your_Purchase_Order9"/>
      <sheetName val="Don_gia9"/>
      <sheetName val="DON_GIA_TRAM_(3)9"/>
      <sheetName val="DON_GIA_CAN_THO11"/>
      <sheetName val="7606_DZ9"/>
      <sheetName val="CHITIET_VL-NC-TT_-1p9"/>
      <sheetName val="CHITIET_VL-NC-TT-3p8"/>
      <sheetName val="TONG_HOP_VL-NC_TT9"/>
      <sheetName val="KPVC-BD_9"/>
      <sheetName val="Don_gia_chi_tiet9"/>
      <sheetName val="HĐ_ngoài8"/>
      <sheetName val="XT_Buoc_38"/>
      <sheetName val="dongia_(2)8"/>
      <sheetName val="S-curve_8"/>
      <sheetName val="So_doi_chieu_LC8"/>
      <sheetName val="Adix_A8"/>
      <sheetName val="project_management8"/>
      <sheetName val="MAIN_GATE_HOUSE8"/>
      <sheetName val="REINF_8"/>
      <sheetName val="Rates_20098"/>
      <sheetName val="Commercial_value8"/>
      <sheetName val="MH_RATE8"/>
      <sheetName val="Ky_Lam_Bridge8"/>
      <sheetName val="Provisional_Sums_Item8"/>
      <sheetName val="Gas_Pressure_Welding8"/>
      <sheetName val="General_Item&amp;General_Requireme8"/>
      <sheetName val="General_Items8"/>
      <sheetName val="Regenral_Requirements8"/>
      <sheetName val="TONG_HOP_VL-NC8"/>
      <sheetName val="Du_toan8"/>
      <sheetName val="chiet_tinh8"/>
      <sheetName val="Ng_hàng_xà+bulong8"/>
      <sheetName val="CT_vat_lieu8"/>
      <sheetName val="Bang_KL8"/>
      <sheetName val="Lcau_-_Lxuc8"/>
      <sheetName val="Đầu_vào7"/>
      <sheetName val="Equip_7"/>
      <sheetName val="A1_CN7"/>
      <sheetName val="DG_thep_ma_kem8"/>
      <sheetName val="DM_60618"/>
      <sheetName val="Trạm_biến_áp7"/>
      <sheetName val="Đơn_Giá_7"/>
      <sheetName val="Chenh_lech_vat_tu7"/>
      <sheetName val="Diện_tích7"/>
      <sheetName val="1_Khái_toán7"/>
      <sheetName val="TONG_HOP_T5_19987"/>
      <sheetName val="Chi_tiet_XD_TBA7"/>
      <sheetName val="DG_DZ8"/>
      <sheetName val="DG_TBA8"/>
      <sheetName val="CT-0_4KV7"/>
      <sheetName val="Data_Input8"/>
      <sheetName val="KL_Chi_tiết_Xây_tô7"/>
      <sheetName val="rate_material7"/>
      <sheetName val="04_-_XUONG_DET_B7"/>
      <sheetName val="Chi_tiet_KL7"/>
      <sheetName val="Tổng_hợp_KL7"/>
      <sheetName val="Bill_1_Quy_dinh_chung7"/>
      <sheetName val="1_R18_BF7"/>
      <sheetName val="6_External_works-R187"/>
      <sheetName val="07Base_Cost7"/>
      <sheetName val="_037"/>
      <sheetName val="chieu_day_san7"/>
      <sheetName val="Podium_Concrete_Works7"/>
      <sheetName val="KLCT-_TOWER7"/>
      <sheetName val="KLCT-_PODIUM7"/>
      <sheetName val="Gia_thanh_chuoi_su7"/>
      <sheetName val="Tiep_dia7"/>
      <sheetName val="Don_gia_vung_III-Can_Tho7"/>
      <sheetName val="HÐ_ngoài8"/>
      <sheetName val="6PILE__(돌출)7"/>
      <sheetName val="DETAIL_7"/>
      <sheetName val="EIRR&gt;_27"/>
      <sheetName val="Phan_khai_KLuong7"/>
      <sheetName val="Project_Data7"/>
      <sheetName val="Area_Cal7"/>
      <sheetName val="Elect_(3)7"/>
      <sheetName val="plan&amp;section_of_foundation7"/>
      <sheetName val="design_criteria7"/>
      <sheetName val="Bond_수수료_계산_포맷7"/>
      <sheetName val="ITB_COST7"/>
      <sheetName val="PAGE_17"/>
      <sheetName val="DM_677"/>
      <sheetName val="Xay_lapduongR37"/>
      <sheetName val="Đầu_tư7"/>
      <sheetName val="6787CWFASE2CASE2_00_xls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Loại_Vật_tư7"/>
      <sheetName val="TH_Vat_tu7"/>
      <sheetName val="dg_tphcm7"/>
      <sheetName val="T_KÊ_K_CẤU7"/>
      <sheetName val="Bill_01_-_CTN7"/>
      <sheetName val="Bill_2_2_Villa_2_beds7"/>
      <sheetName val="4_PTDG7"/>
      <sheetName val="A1,_May7"/>
      <sheetName val="Vat_lieu7"/>
      <sheetName val="Bang_trong_luong_rieng_thep7"/>
      <sheetName val="gia_cong_tac7"/>
      <sheetName val="Measure_13067"/>
      <sheetName val="CẤP_THOÁT_NƯỚC7"/>
      <sheetName val="Cước_VC_+_ĐM_CP_Tư_vấn7"/>
      <sheetName val="Hệ_số7"/>
      <sheetName val="THDT_goi_thau_TB7"/>
      <sheetName val="Tien_do_TV7"/>
      <sheetName val="Harga_ME_7"/>
      <sheetName val="Analisa_Gabungan7"/>
      <sheetName val="ESTI_7"/>
      <sheetName val="KL_san_lap7"/>
      <sheetName val="GV1-D13_(Casement_door)7"/>
      <sheetName val="Isolasi_Luar_Dalam7"/>
      <sheetName val="Isolasi_Luar7"/>
      <sheetName val="bridge_#_17"/>
      <sheetName val="DATA_BASE7"/>
      <sheetName val="Equipment_list_(PAC)7"/>
      <sheetName val="TH_MTC7"/>
      <sheetName val="TH_N_Cong7"/>
      <sheetName val="_Bill_5-Earthing_2_-_Add_Works7"/>
      <sheetName val="final_list_200522"/>
      <sheetName val="LV_data7"/>
      <sheetName val="Gia_vat_tu7"/>
      <sheetName val="Buy_vs__Lease_Car7"/>
      <sheetName val="TINH_KHOI_LUONG7"/>
      <sheetName val="Chenh_lech_ca_may7"/>
      <sheetName val="TLg_CN&amp;Laixe7"/>
      <sheetName val="TLg_CN&amp;Laixe_(2)7"/>
      <sheetName val="TLg_Laitau7"/>
      <sheetName val="TLg_Laitau_(2)7"/>
      <sheetName val="Chi_tiet7"/>
      <sheetName val="NHÀ_NHẬP_LIỆU6"/>
      <sheetName val="MÓNG_SILO6"/>
      <sheetName val="CTKL_KTX_HT6"/>
      <sheetName val="HVAC_BLOCK_B47"/>
      <sheetName val="KHOI_LUONG7"/>
      <sheetName val="13-Cốt_thép_(10mm&lt;D≤18mm)_FO166"/>
      <sheetName val="du_lieu_du_toan6"/>
      <sheetName val="Bang_3_Chi_tiet_phan_Dz7"/>
      <sheetName val="BẢNG_KHỐI_LƯỢNG_TỔNG_HỢP6"/>
      <sheetName val="CP_Khac_cuoc_VC6"/>
      <sheetName val="Budget_Code6"/>
      <sheetName val="2_Chiet_tinh6"/>
      <sheetName val="subcon_sched7"/>
      <sheetName val="PRE_(E)7"/>
      <sheetName val="D_&amp;_W_sizes6"/>
      <sheetName val="Purchase_Order6"/>
      <sheetName val="Tong_du_toan6"/>
      <sheetName val="Bill_2_-_ketcau6"/>
      <sheetName val="Chi_tiet_lan_can6"/>
      <sheetName val="BOQ_THAN6"/>
      <sheetName val="DL_ĐẦU_VÀO6"/>
      <sheetName val="Analisa_&amp;_Upah6"/>
      <sheetName val="Du_lieu7"/>
      <sheetName val="Phan_tich6"/>
      <sheetName val="Luong_NII6"/>
      <sheetName val="DINH_MUC_THI_NGHIEM6"/>
      <sheetName val="Luong_NI6"/>
      <sheetName val="CT_Thang_Mo6"/>
      <sheetName val="CT__PL6"/>
      <sheetName val="dongia__2_6"/>
      <sheetName val="Thép_CKN6"/>
      <sheetName val="GOC-KO_IN6"/>
      <sheetName val="wk_prgs4"/>
      <sheetName val="cash_budget6"/>
      <sheetName val="Don_gia_(khong_in)6"/>
      <sheetName val="DK1_Don_gia6"/>
      <sheetName val="Ma_don_vi4"/>
      <sheetName val="bang_cc4"/>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lieu_dau_vao6"/>
      <sheetName val="Nhap_VT_oto4"/>
      <sheetName val="dm_3664"/>
      <sheetName val="DM_60604"/>
      <sheetName val="TB_NẶNG4"/>
      <sheetName val="Du_tru_CP-Bieu_014"/>
      <sheetName val="Dự_thầu4"/>
      <sheetName val="BANCO_(2)6"/>
      <sheetName val="MT_DPin_(2)6"/>
      <sheetName val="02__PTDG6"/>
      <sheetName val="Chiết_tính6"/>
      <sheetName val="Income_Statement6"/>
      <sheetName val="Shareholders'_Equity6"/>
      <sheetName val="VC_xd4"/>
      <sheetName val="Gia_VLTB4"/>
      <sheetName val="B_Luong4"/>
      <sheetName val="C_May4"/>
      <sheetName val="1_MONG_1-26"/>
      <sheetName val="Hao_phí4"/>
      <sheetName val="AG_Pipe_Qty_Analysis4"/>
      <sheetName val="Chi_tiet_-tong_9_thang3"/>
      <sheetName val="Don_gia_chi_tiet_DIEN_23"/>
      <sheetName val="TH_TN4"/>
      <sheetName val="Bill_No_3_-_Prov__Sum_(Ph2&amp;3)4"/>
      <sheetName val="TK_chi_tiet4"/>
      <sheetName val="Bill_2-Road_HR24"/>
      <sheetName val="Bill_3_-_Softscape_HR24"/>
      <sheetName val="Ｎｏ_134"/>
      <sheetName val="DGchitiet_4"/>
      <sheetName val="Tổng_GT4"/>
      <sheetName val="Chi_tiết_KL4"/>
      <sheetName val="ca_máy4"/>
      <sheetName val="khấu_trừ_phạt4"/>
      <sheetName val="GT__KHAU_TRU4"/>
      <sheetName val="HAO_HUT_VAT_TU_(2)4"/>
      <sheetName val="cao_độ4"/>
      <sheetName val="THEP_TAM4"/>
      <sheetName val="THEP_HÌNH4"/>
      <sheetName val="THEP_HINH4"/>
      <sheetName val="XA_GO4"/>
      <sheetName val="BANG_TRA4"/>
      <sheetName val="2_1Warehouse_14"/>
      <sheetName val="đọc_số4"/>
      <sheetName val="Data_Wall4"/>
      <sheetName val="CĂN_HỘ_T16-17_4"/>
      <sheetName val="TRỤC_ĐỨNG_THOÁT_BẨN_T15-174"/>
      <sheetName val="TRỤC_ĐỨNG_TM_T15-174"/>
      <sheetName val="CP_HMC4"/>
      <sheetName val="Structure_data4"/>
      <sheetName val="CP_Du_phong4"/>
      <sheetName val="THCP_Lap_dat4"/>
      <sheetName val="THCP_xay_dung4"/>
      <sheetName val="Tong_hop_kinh_phi4"/>
      <sheetName val="HỆ_THỐNG_PHÒNG_CHÁY_CHỮA_CHÁY4"/>
      <sheetName val="HỆ_THỐNG_CẤP_THOÁT_NƯỚC4"/>
      <sheetName val="HỆ_THỐNG_ĐHKK4"/>
      <sheetName val="MÁY_PHÁT_ĐIỆN4"/>
      <sheetName val="HỆ_THỐNG_ĐIỆN4"/>
      <sheetName val="Thiết_bị_chính4"/>
      <sheetName val="CHI_PHI4"/>
      <sheetName val="DG_14263"/>
      <sheetName val="Main_Bldg-Rev024"/>
      <sheetName val="D&amp;W_def_4"/>
      <sheetName val="Nhan_cong4"/>
      <sheetName val="Thiet_bi4"/>
      <sheetName val="Vat_tu4"/>
      <sheetName val="DM_ChiPhi4"/>
      <sheetName val="May_TC4"/>
      <sheetName val="TH_Kinh_phi4"/>
      <sheetName val="Ptvl_4"/>
      <sheetName val="Móng,_nền_4"/>
      <sheetName val="Chi_tiet_cong_no4"/>
      <sheetName val="PHÁT_SINH_TẦNG_1_4"/>
      <sheetName val="PHÁT_SINH_TẦNG_24"/>
      <sheetName val="Hầm_chuyển_psinh4"/>
      <sheetName val="Ống_thẳng4"/>
      <sheetName val="Côn_thu4"/>
      <sheetName val="Vuông_tròn4"/>
      <sheetName val="Chân_rẽ4"/>
      <sheetName val="Chạc_ba4"/>
      <sheetName val="1_Requisition(E)4"/>
      <sheetName val="Dự_toán4"/>
      <sheetName val="Đơn_Giá_TH4"/>
      <sheetName val="Nhân_công4"/>
      <sheetName val="Phân_tích4"/>
      <sheetName val="C_P_Thiết_bị4"/>
      <sheetName val="T_H_Kinh_phí4"/>
      <sheetName val="Vật_tư4"/>
      <sheetName val="Trang_bìa4"/>
      <sheetName val="gui_BKCT3"/>
      <sheetName val="1_2_Staff_Schedule3"/>
      <sheetName val="TONG_HOP4"/>
      <sheetName val="phan_tic_chi_tiet4"/>
      <sheetName val="BẢNG_ÁP_GIÁ_(in)3"/>
      <sheetName val="NT_(KL)_IN3"/>
      <sheetName val="DOM_D23"/>
      <sheetName val="nhà_ăn3"/>
      <sheetName val="Công_nhật3"/>
      <sheetName val="btkt_cột3"/>
      <sheetName val="Precios_unitarios_AXH3"/>
      <sheetName val="0__Input3"/>
      <sheetName val="Theo_doi_Doanh_thu_20173"/>
      <sheetName val="3__CNT3"/>
      <sheetName val="unit_price_list(M)3"/>
      <sheetName val="TLG_Type3"/>
      <sheetName val="TH_VL,_NC,_DDHT_Thanhphuoc3"/>
      <sheetName val="Gia_vat_lieu3"/>
      <sheetName val="Bê_tông_bảo_vệ3"/>
      <sheetName val="01__Data3"/>
      <sheetName val="Neo,_nối_cốt_thép_dầm,_cột3"/>
      <sheetName val="Uốn_móc_cốt_thép3"/>
      <sheetName val="Tiêu_chuẩn_cốt_thép3"/>
      <sheetName val="KL_THEP__GIAM_DO_DUNG_COUPLER3"/>
      <sheetName val="01_KL_THÉP_NHẬP_VỀ3"/>
      <sheetName val="2__NT_VLDV3"/>
      <sheetName val="GHI_CHU3"/>
      <sheetName val="1_BB_LMHT3"/>
      <sheetName val="So_lieu_chung3"/>
      <sheetName val="Bill_Prelim-CDT3"/>
      <sheetName val="Bill_BPTC-CDT3"/>
      <sheetName val="Chi_tiết_BPTC3"/>
      <sheetName val="Bill_BPTC-CDT_(PA_MCT_CDT)3"/>
      <sheetName val="Chi_tiết_BPTC_(PA_MCT_CDT)3"/>
      <sheetName val="1__Office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KHOI_LUONG15-43"/>
      <sheetName val="DM-VNT_ko_sd3"/>
      <sheetName val="Dgia_vat_tu3"/>
      <sheetName val="Don_gia_III3"/>
      <sheetName val="D÷_liÖu3"/>
      <sheetName val="B3A_-_TOWER_A3"/>
      <sheetName val="Annex_B3"/>
      <sheetName val="1_Civil_(Org)3"/>
      <sheetName val="Cotthep_NPT3"/>
      <sheetName val="vl_nc_mtc3"/>
      <sheetName val="Bảng_đo_bóc_KL_OLK-093"/>
      <sheetName val="6_3_CHI_TIET_OLK-093"/>
      <sheetName val="KL_thep_lam_sat3"/>
      <sheetName val="HRG_BHN3"/>
      <sheetName val="CĂN_ĐH3"/>
      <sheetName val="Tien_Thuong3"/>
      <sheetName val="NC_XL_6T_cuoi_01_CTy3"/>
      <sheetName val="Data_-6T_dau3"/>
      <sheetName val="Cong_6T3"/>
      <sheetName val="1_San_3"/>
      <sheetName val="Tong_hop_vat_tu3"/>
      <sheetName val="Dot_43"/>
      <sheetName val="Q_A01_2-Sh3"/>
      <sheetName val="DM_336cai_tao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TH_các_CC3"/>
      <sheetName val="Chi_phi_van_chuyen3"/>
      <sheetName val="Dinh_muc2"/>
      <sheetName val="2_CDPS3"/>
      <sheetName val="B-2__(DPP)3"/>
      <sheetName val="Div26_-_Elect3"/>
      <sheetName val="Heso_DZ3"/>
      <sheetName val="DG_BINH_THUAN3"/>
      <sheetName val="7_Khau_tru_3"/>
      <sheetName val="4_CĂN3"/>
      <sheetName val="DT_hợp_đồng2"/>
      <sheetName val="Bảng_KL_đợt_12"/>
      <sheetName val="Bieu_gia_HD2"/>
      <sheetName val="So_sanh2"/>
      <sheetName val="Huong_dan2"/>
      <sheetName val="Danh_mục2"/>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Financ__Overview2"/>
      <sheetName val="Don_gia_NC3"/>
      <sheetName val="gia_vt,nc,may2"/>
      <sheetName val="TINH_GIA_-_SAN_XUAT_Vertico2"/>
      <sheetName val="EQUIP_LIST2"/>
      <sheetName val="DZ_22KV2"/>
      <sheetName val="13_BANG_CT2"/>
      <sheetName val="14_MMUS_GIUA_NHIP2"/>
      <sheetName val="4_HSPBngang2"/>
      <sheetName val="6_Tinh_tai2"/>
      <sheetName val="2_NSl2"/>
      <sheetName val="17_US_CHU_tho_a_b2"/>
      <sheetName val="15_MMUS_GOI2"/>
      <sheetName val="BTK-Dai_Hoc_Kien_Giang2"/>
      <sheetName val="PV_Graph_Data2"/>
      <sheetName val="doanh_thu2"/>
      <sheetName val="Dutoan_KL2"/>
      <sheetName val="BU_LONG2"/>
      <sheetName val="5_2_1_Đo_bóc_KL_OLK-062"/>
      <sheetName val="Tổng_hợp_KPHM2"/>
      <sheetName val="GIÁ_DỰ_THẦU_30_CĂN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MB_DT_02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DG_Chi_tiet2"/>
      <sheetName val="_1710_HOINGHINLD2"/>
      <sheetName val="99_(2)2"/>
      <sheetName val="134_2"/>
      <sheetName val="DG_49702"/>
      <sheetName val="Electrical_Works2"/>
      <sheetName val="H_T__INCOMING_SYSTEM2"/>
      <sheetName val="THONG_SO2"/>
      <sheetName val="Đơn_giá_chi_tiết_TN_392"/>
      <sheetName val="DT__NHA_XUONG2"/>
      <sheetName val="4_2_1_Đo_bóc_KL_OLK-062"/>
      <sheetName val="4_1_1_CHI_TIET_OLK-062"/>
      <sheetName val="Gia_VT-TB2"/>
      <sheetName val="noi_suy_xa2"/>
      <sheetName val="noi_suy_xa_thu_hoi2"/>
      <sheetName val="Cash_Flow2"/>
      <sheetName val="Thuyết_minh2"/>
      <sheetName val="Đơn_giá_máy2"/>
      <sheetName val="Tính_giá_NC2"/>
      <sheetName val="SL_cước2"/>
      <sheetName val="¥_2"/>
      <sheetName val="Tong_DT1"/>
      <sheetName val="phan_tich_don_gia1"/>
      <sheetName val="Bán_đợt_1_trang1"/>
      <sheetName val="Tien_Luong1"/>
      <sheetName val="Bill_No_1_62"/>
      <sheetName val="Bill_No_1_102"/>
      <sheetName val="Bill_No_3_32"/>
      <sheetName val="Bill_No_1_42"/>
      <sheetName val="Bill_No_1_72"/>
      <sheetName val="Summary_Bill_No__32"/>
      <sheetName val="Unit_price1"/>
      <sheetName val="3__KC_-_PODIUM1"/>
      <sheetName val="Chiet_tinh_dz351"/>
      <sheetName val="Bù_giá_CM1"/>
      <sheetName val="Cost_List1"/>
      <sheetName val="Detail_Cost1"/>
      <sheetName val="IC_Price_New1"/>
      <sheetName val="Summary_Table1"/>
      <sheetName val="Sales_Person1"/>
      <sheetName val="Bidding_Entity1"/>
      <sheetName val="CHITIET_VL-NCHT1_(2)1"/>
      <sheetName val="Luong_BN"/>
      <sheetName val="Luong_TB"/>
      <sheetName val="Ca_may_TB"/>
      <sheetName val="Ca_máy_BN"/>
      <sheetName val="Vật_liệu"/>
      <sheetName val="LX_-TT05"/>
      <sheetName val="NC_Moi_TT05"/>
      <sheetName val="SGC_RATE"/>
      <sheetName val="Cau_tao_gia_xay_to"/>
      <sheetName val="Tru_TT"/>
      <sheetName val="Thg_04"/>
      <sheetName val="Thg_05"/>
      <sheetName val="Thg_06"/>
      <sheetName val="Thg_07"/>
      <sheetName val="Thg_08"/>
      <sheetName val="Thg_09"/>
      <sheetName val="Thg_10"/>
      <sheetName val="Thg_11"/>
      <sheetName val="Thg_12"/>
      <sheetName val="don_gia_1426"/>
      <sheetName val="5_2_1_Đo_bóc_KL_OLK-10"/>
      <sheetName val="Chu_dau_tu"/>
      <sheetName val="Phu_Bai_Bridge"/>
      <sheetName val="DM_DU_AN"/>
      <sheetName val="DM_TP_"/>
      <sheetName val="File_Chi_tiet"/>
      <sheetName val="Bia_lot"/>
      <sheetName val="DT_san_XD-So_lieu_cu"/>
      <sheetName val="FF-2_(1)"/>
      <sheetName val="Labour_Summary13"/>
      <sheetName val="YTD_12'2003"/>
      <sheetName val="YTD_06'2003"/>
      <sheetName val="YTD_03'2003"/>
      <sheetName val="YTD_09'2003"/>
      <sheetName val="deferred_taxes"/>
      <sheetName val="Eqpmnt_Plng"/>
      <sheetName val="TRIAL_BALANCE"/>
      <sheetName val="DPR_31st_march"/>
      <sheetName val="current_month"/>
      <sheetName val="Blng__Vs_Coll_"/>
      <sheetName val="Danh_mục_khối"/>
      <sheetName val="Danh_mục_đơn_vị_-phòng_chức_năn"/>
      <sheetName val="Khai_toan"/>
      <sheetName val="Phu_luc_01_1_EPC_P11-14"/>
      <sheetName val="TDT_P11-P14"/>
      <sheetName val="Chi_phi_khac_"/>
      <sheetName val="Hang_muc_Chung"/>
      <sheetName val="Bia_Phu_Luc"/>
      <sheetName val="DATA_1_CHUNG"/>
      <sheetName val="Muc_luc"/>
      <sheetName val="Tra_cuu_957"/>
      <sheetName val="THPDMoi__(2)"/>
      <sheetName val="t-h_HA_THE"/>
      <sheetName val="TH_XL"/>
      <sheetName val="CHITIET_VL-NC"/>
      <sheetName val="w't_table"/>
      <sheetName val="Currency_Rate"/>
      <sheetName val="THÔNG_TIN"/>
      <sheetName val="Dashboard_-_BQL_-_VHL"/>
      <sheetName val="Probbl_-_Production"/>
      <sheetName val="BẢNG_DIỄN_GIẢI_KL_(7)"/>
      <sheetName val="Dinh_Muc_Vat_Tu"/>
      <sheetName val="mã_"/>
      <sheetName val="CHI_PHÍ_NHÔM"/>
      <sheetName val="BILL_34Āᐁë"/>
      <sheetName val="BILL_34Āᐁë_HẦM"/>
      <sheetName val="2__BBNT_KLHT"/>
      <sheetName val="KEILA_TP_2020-07"/>
      <sheetName val="CFA_(ME)"/>
      <sheetName val="MEP_Building"/>
      <sheetName val="CHITIET_VL-NC-TT1p"/>
      <sheetName val="LUONG_SCL"/>
      <sheetName val="TH_khoi_luong"/>
      <sheetName val="Chi_tiet_khoi_luong"/>
      <sheetName val="TK_thep"/>
      <sheetName val="CT_THOÁT_WC_VP"/>
      <sheetName val="CT_CẤP_WC_VP"/>
      <sheetName val="CT_THOÁT_MƯA_VP_TRỤC_LỚN"/>
      <sheetName val="CT_THOÁT_MƯA_VP_TRỤC_NHỎ"/>
      <sheetName val="BOM-13_11-Other(PS1+PS2)"/>
      <sheetName val="PU_ITALY_23"/>
      <sheetName val="RAB_AR&amp;STR10"/>
      <sheetName val="chi_tiet_TBA10"/>
      <sheetName val="chi_tiet_C10"/>
      <sheetName val="Tro_giup22"/>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final_list_200523"/>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iên_lượng2"/>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Unit_price(Updateting)1"/>
      <sheetName val="Breakdown_(B)1"/>
      <sheetName val="U_P_Breakdown1"/>
      <sheetName val="Bù_giá_CM2"/>
      <sheetName val="Cost_List2"/>
      <sheetName val="Detail_Cost2"/>
      <sheetName val="IC_Price_New2"/>
      <sheetName val="Summary_Table2"/>
      <sheetName val="Sales_Person2"/>
      <sheetName val="Bidding_Entity2"/>
      <sheetName val="CTDZ6kv_(gd1)_1"/>
      <sheetName val="CTDZ_0_4+cto_(GD1)1"/>
      <sheetName val="CTTBA_(gd1)1"/>
      <sheetName val="03_Detailed1"/>
      <sheetName val="01_Bid_Price_summary1"/>
      <sheetName val="Home_Office_Manhours1"/>
      <sheetName val="Field_SPV_Barchart1"/>
      <sheetName val="Luong_BN1"/>
      <sheetName val="Luong_TB1"/>
      <sheetName val="Ca_may_TB1"/>
      <sheetName val="Ca_máy_BN1"/>
      <sheetName val="Vật_liệu1"/>
      <sheetName val="LX_-TT051"/>
      <sheetName val="NC_Moi_TT051"/>
      <sheetName val="CHITIET_VL-NCHT1_(2)2"/>
      <sheetName val="IMF_Code1"/>
      <sheetName val="Subsidiary_Calculation1"/>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Labour_Summary14"/>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DSV6 Summ"/>
      <sheetName val="Luong (TP Việt Trì)"/>
      <sheetName val="DG "/>
      <sheetName val="Elemental Breakdown+20%"/>
      <sheetName val="CT_trtreo"/>
      <sheetName val="pphtAV"/>
      <sheetName val="DS_GioiTinh"/>
      <sheetName val="DS_LoaiNhanVien"/>
      <sheetName val="DS_QuocTich"/>
      <sheetName val="DS_TinhTrangGiaDinh"/>
      <sheetName val="DS_TonGiao"/>
      <sheetName val="BAG-2"/>
      <sheetName val="COPING"/>
      <sheetName val="BangQuiDoi"/>
      <sheetName val="NHOM_KINH"/>
      <sheetName val="Share_Price_2002"/>
      <sheetName val="Don_gia_XD"/>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264"/>
      <sheetName val="BTH"/>
      <sheetName val="5.2.1 Đo bóc KL OLK-07"/>
      <sheetName val="Boc KL DAT+CAT+BT"/>
      <sheetName val="Boc KL thép"/>
      <sheetName val="Bieu do nhan luc"/>
      <sheetName val="B1_HT"/>
      <sheetName val="CaiDat"/>
      <sheetName val="CPK"/>
      <sheetName val="DGKL_TRỤC NGOAI NHA"/>
      <sheetName val="노임이"/>
      <sheetName val="Utilities"/>
      <sheetName val="Civil_B1"/>
      <sheetName val="Civil_B4"/>
      <sheetName val="CONSOIDATE 4"/>
      <sheetName val="CONSOIDATE 2"/>
      <sheetName val="1CT-CAUTHANG-TT-T13(TRIU)&lt;16&gt;16"/>
      <sheetName val="3,CT-CAUTHANG-T23-24&gt;50"/>
      <sheetName val="공사개요-C"/>
      <sheetName val="PHG"/>
      <sheetName val="THKP"/>
      <sheetName val="Invoice"/>
      <sheetName val="rc"/>
      <sheetName val="L-Mechanical"/>
      <sheetName val="Committed Items"/>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BC chi tiết TT"/>
      <sheetName val="표지"/>
      <sheetName val="직종인원"/>
      <sheetName val="총원dB"/>
      <sheetName val="Bank Rev"/>
      <sheetName val="dlvoid"/>
      <sheetName val="STAX"/>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 val="seido_BS"/>
      <sheetName val="DoanhNghiệp"/>
      <sheetName val="ThôngTin"/>
      <sheetName val="WEIGHT"/>
      <sheetName val="Aging Sept"/>
      <sheetName val="Aging_Sept"/>
      <sheetName val="Overview"/>
      <sheetName val="調整項目マスタ"/>
      <sheetName val="0.Data"/>
      <sheetName val="0.Data_new"/>
      <sheetName val="DNTT_2"/>
      <sheetName val="DNTT_3"/>
      <sheetName val="DNTT_4"/>
      <sheetName val="Dai tu"/>
      <sheetName val="ctiet-KVThanhTri-YUR"/>
      <sheetName val="242_3 summaryOPC"/>
      <sheetName val="afis"/>
      <sheetName val="TAKE-OFF"/>
      <sheetName val="1.1General"/>
      <sheetName val="Cước CG"/>
      <sheetName val="De11A"/>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B15"/>
      <sheetName val="B16"/>
      <sheetName val="B17"/>
      <sheetName val="B4-D3"/>
      <sheetName val="B8"/>
      <sheetName val="CSDL"/>
      <sheetName val="CTG-PRECHEx1_4ꀋ"/>
      <sheetName val="NPCPP-70-DS-017"/>
      <sheetName val="Input - Facilities"/>
      <sheetName val="Norms"/>
      <sheetName val="BP CAPEX MoD-100% Area 4 USD"/>
      <sheetName val="MD"/>
      <sheetName val="So sanh gia"/>
      <sheetName val="Luong 2622EVN"/>
      <sheetName val="CT -THVLNC"/>
      <sheetName val="THONG SO KICH THUOC"/>
      <sheetName val="sales current month"/>
      <sheetName val="View Variance"/>
      <sheetName val="Gia giao VL den HT"/>
      <sheetName val="Khoi luong kenh dan"/>
      <sheetName val="Thep_Be TN(tai_C10)"/>
      <sheetName val="Hs_TMDT"/>
      <sheetName val="TMDT"/>
      <sheetName val="Cuoc "/>
      <sheetName val="gia chao"/>
      <sheetName val="Vat lieu BTN"/>
      <sheetName val="PTdam"/>
      <sheetName val="CAU"/>
      <sheetName val="02. PHAN TICH"/>
      <sheetName val="03. NGAN SACH"/>
      <sheetName val="6. Scope of work "/>
      <sheetName val="4.6 Phân tích nhân sự "/>
      <sheetName val="4.5 Mức độ tham gia dự án"/>
      <sheetName val="DNDN"/>
      <sheetName val="Define finishing"/>
      <sheetName val="ADJ 2011"/>
      <sheetName val="NOVA MEDIC"/>
      <sheetName val="DGKL MEDIC"/>
      <sheetName val="cable, lighting, switch"/>
      <sheetName val="ĐỢT 1"/>
      <sheetName val="4)유동표"/>
      <sheetName val="XL4Poppy (2)"/>
      <sheetName val="XL4Poppy_(2)"/>
      <sheetName val="1.설계조건"/>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GGBC"/>
      <sheetName val="he so dong thoi"/>
      <sheetName val="GVT"/>
      <sheetName val="pt10Èn"/>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 "/>
      <sheetName val="Charts"/>
      <sheetName val="XREF"/>
      <sheetName val="Fixed asset register"/>
      <sheetName val="YTD"/>
      <sheetName val="repeatative rejection"/>
      <sheetName val="ﾃﾞ-ﾀ"/>
      <sheetName val="Dec-18"/>
      <sheetName val="Lists"/>
      <sheetName val="General Info"/>
      <sheetName val="Setup"/>
      <sheetName val="Full PBD"/>
      <sheetName val="BOM"/>
      <sheetName val="Dep"/>
      <sheetName val="Non-Statistical Sampling"/>
      <sheetName val="98FORECAST (1)"/>
      <sheetName val="Sch 18 Bank"/>
      <sheetName val="Stock details"/>
      <sheetName val="Part A General"/>
      <sheetName val="DDT_TDS_TCS"/>
      <sheetName val="FRINGE_BENEFIT_INFO"/>
      <sheetName val="OTHER_INFORMATION"/>
      <sheetName val="GENERAL2"/>
      <sheetName val="80G"/>
      <sheetName val="QUANTITATIVE_DETAILS"/>
      <sheetName val="IT_FBT_DDTP"/>
      <sheetName val="PART_C"/>
      <sheetName val="行动跟踪"/>
      <sheetName val="MTO REV.0"/>
      <sheetName val="DO AM DT"/>
      <sheetName val="HSTV"/>
      <sheetName val="GCM"/>
      <sheetName val="NC CU"/>
      <sheetName val="PLV"/>
      <sheetName val="01. Nha xuong"/>
      <sheetName val="0,SO LIEU DAU VAO"/>
      <sheetName val="Da xay dung"/>
      <sheetName val="NHOM KINH "/>
      <sheetName val="THDT_goi_thauџTB2"/>
      <sheetName val="토목주소"/>
      <sheetName val="프랜트면허"/>
      <sheetName val="INNOVA"/>
      <sheetName val="begin"/>
      <sheetName val="mahang"/>
      <sheetName val="MAHANG BHLD"/>
      <sheetName val="LUONGKHOAN"/>
      <sheetName val="CHITIETHOADON.TT"/>
      <sheetName val="mahang chinh sua moi nhat"/>
      <sheetName val="data-ma2"/>
      <sheetName val="DMKH"/>
      <sheetName val="Request"/>
      <sheetName val="比率"/>
      <sheetName val="数据库"/>
      <sheetName val="TCVN 1651-2008"/>
      <sheetName val="QMCT"/>
      <sheetName val="Technal"/>
      <sheetName val="DNTT"/>
      <sheetName val="BCC_4054-05"/>
      <sheetName val="Tra1"/>
      <sheetName val="SLTh.ke"/>
      <sheetName val="Price"/>
      <sheetName val="DG VL KS"/>
      <sheetName val="KL T16 BÀN GIAO 19.4"/>
      <sheetName val="proj"/>
      <sheetName val="ca_máy6"/>
      <sheetName val="DTXL( 270)"/>
      <sheetName val="Bldg Brkdown"/>
      <sheetName val="Thang 01"/>
      <sheetName val="Thống kê"/>
      <sheetName val="BAN IN"/>
      <sheetName val="TONGKE3p "/>
      <sheetName val="TNHCHINH"/>
      <sheetName val="VCV-BE-TONG"/>
      <sheetName val="NKCT"/>
      <sheetName val="Data (2)"/>
      <sheetName val="Char"/>
      <sheetName val="Book 1 Summary"/>
      <sheetName val="OVER VIEW"/>
      <sheetName val="SCOPE OF WORK"/>
      <sheetName val="DS Cty"/>
      <sheetName val="THÁNG 05"/>
      <sheetName val="Noise insl"/>
      <sheetName val="Hot-Piping"/>
      <sheetName val="Dynamic Ranges"/>
      <sheetName val="Cal"/>
      <sheetName val="Civil"/>
      <sheetName val="1-Backfilling"/>
      <sheetName val="공문"/>
      <sheetName val="ThiNghiemDZ04"/>
      <sheetName val="struktur"/>
      <sheetName val="List of Staff"/>
      <sheetName val="_ QUOTATION.xlsx"/>
      <sheetName val="입찰내역 발주처 양식"/>
      <sheetName val="DIEN TICH"/>
      <sheetName val="Product"/>
      <sheetName val="SPS"/>
      <sheetName val="02. THONG_TIN_CHUNG"/>
      <sheetName val="07. DINH_MUC HBC"/>
      <sheetName val="CF -Update 31Jul06"/>
      <sheetName val="Executive Summary"/>
      <sheetName val="2.5.Ducts (2)"/>
      <sheetName val="S N"/>
      <sheetName val="chi tiet TS theo so lieu ktoan"/>
      <sheetName val="LinerWt"/>
      <sheetName val="H.Satuan"/>
      <sheetName val="4.3 Scope of work "/>
      <sheetName val="dsnt"/>
      <sheetName val="dat"/>
      <sheetName val="TonDau"/>
      <sheetName val="DG_"/>
      <sheetName val="DG_1"/>
      <sheetName val="Eq. Mobilization"/>
      <sheetName val="DINH_MUCџTHI_NGHIEM3"/>
      <sheetName val="Beam reinfocement schedule"/>
      <sheetName val="Thong so dam"/>
      <sheetName val="Wall Block C"/>
      <sheetName val="General Schedule"/>
      <sheetName val="금액내역서"/>
      <sheetName val="Factor F Data"/>
      <sheetName val="DSCTEMP"/>
      <sheetName val="Window Door schedule"/>
      <sheetName val="을"/>
      <sheetName val="Link HG"/>
      <sheetName val="PU_ITALY_29"/>
      <sheetName val="TH_DZ3517"/>
      <sheetName val="Tro_giup28"/>
      <sheetName val="RAB_AR&amp;STR15"/>
      <sheetName val="chi_tiet_TBA15"/>
      <sheetName val="chi_tiet_C15"/>
      <sheetName val="Customize_Your_Purchase_Order15"/>
      <sheetName val="CHITIET_VL-NC-TT_-1p15"/>
      <sheetName val="CHITIET_VL-NC-TT-3p14"/>
      <sheetName val="TONG_HOP_VL-NC_TT15"/>
      <sheetName val="KPVC-BD_15"/>
      <sheetName val="Don_gia15"/>
      <sheetName val="DON_GIA_TRAM_(3)15"/>
      <sheetName val="DON_GIA_CAN_THO17"/>
      <sheetName val="Don_gia_chi_tiet15"/>
      <sheetName val="HĐ_ngoài14"/>
      <sheetName val="XT_Buoc_314"/>
      <sheetName val="dongia_(2)14"/>
      <sheetName val="7606_DZ15"/>
      <sheetName val="project_management14"/>
      <sheetName val="Adix_A14"/>
      <sheetName val="S-curve_14"/>
      <sheetName val="REINF_14"/>
      <sheetName val="Rates_200914"/>
      <sheetName val="So_doi_chieu_LC14"/>
      <sheetName val="MAIN_GATE_HOUSE14"/>
      <sheetName val="Commercial_value14"/>
      <sheetName val="Du_toan14"/>
      <sheetName val="Ky_Lam_Bridge14"/>
      <sheetName val="Provisional_Sums_Item14"/>
      <sheetName val="Gas_Pressure_Welding14"/>
      <sheetName val="General_Item&amp;General_Requirem14"/>
      <sheetName val="General_Items14"/>
      <sheetName val="Regenral_Requirements14"/>
      <sheetName val="chiet_tinh14"/>
      <sheetName val="Ng_hàng_xà+bulong14"/>
      <sheetName val="MH_RATE14"/>
      <sheetName val="TONG_HOP_VL-NC14"/>
      <sheetName val="Bang_KL14"/>
      <sheetName val="Đầu_vào13"/>
      <sheetName val="Lcau_-_Lxuc14"/>
      <sheetName val="Chi_tiet_XD_TBA13"/>
      <sheetName val="DM_606114"/>
      <sheetName val="DG_thep_ma_kem14"/>
      <sheetName val="CT_vat_lieu14"/>
      <sheetName val="Equip_13"/>
      <sheetName val="A1_CN13"/>
      <sheetName val="TONG_HOP_T5_199813"/>
      <sheetName val="Chenh_lech_vat_tu13"/>
      <sheetName val="Trạm_biến_áp13"/>
      <sheetName val="Đơn_Giá_13"/>
      <sheetName val="Diện_tích13"/>
      <sheetName val="1_Khái_toán13"/>
      <sheetName val="CT-0_4KV13"/>
      <sheetName val="DG_DZ14"/>
      <sheetName val="DG_TBA14"/>
      <sheetName val="rate_material13"/>
      <sheetName val="KL_Chi_tiết_Xây_tô13"/>
      <sheetName val="07Base_Cost13"/>
      <sheetName val="GV1-D13_(Casement_door)13"/>
      <sheetName val="Bill_1_Quy_dinh_chung13"/>
      <sheetName val="1_R18_BF13"/>
      <sheetName val="6_External_works-R1813"/>
      <sheetName val="Phan_khai_KLuong13"/>
      <sheetName val="Chi_tiet_KL13"/>
      <sheetName val="Tổng_hợp_KL13"/>
      <sheetName val="04_-_XUONG_DET_B13"/>
      <sheetName val="_0313"/>
      <sheetName val="chieu_day_san13"/>
      <sheetName val="Podium_Concrete_Works13"/>
      <sheetName val="KLCT-_TOWER13"/>
      <sheetName val="KLCT-_PODIUM13"/>
      <sheetName val="Area_Cal13"/>
      <sheetName val="Gia_thanh_chuoi_su13"/>
      <sheetName val="Tiep_dia13"/>
      <sheetName val="Don_gia_vung_III-Can_Tho13"/>
      <sheetName val="Loại_Vật_tư13"/>
      <sheetName val="Elect_(3)13"/>
      <sheetName val="plan&amp;section_of_foundation13"/>
      <sheetName val="design_criteria13"/>
      <sheetName val="Bond_수수료_계산_포맷13"/>
      <sheetName val="ITB_COST13"/>
      <sheetName val="PAGE_113"/>
      <sheetName val="Xay_lapduongR313"/>
      <sheetName val="DM_6713"/>
      <sheetName val="Project_Data13"/>
      <sheetName val="6787CWFASE2CASE2_00_xls13"/>
      <sheetName val="Đầu_tư13"/>
      <sheetName val="EIRR&gt;_2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Tower_-_Concrete_Works13"/>
      <sheetName val="Bill-04_ket_cau_thap-_UNI13"/>
      <sheetName val="dg_tphcm13"/>
      <sheetName val="T_KÊ_K_CẤU13"/>
      <sheetName val="gia_cong_tac13"/>
      <sheetName val="4_PTDG13"/>
      <sheetName val="A1,_May13"/>
      <sheetName val="Vat_lieu13"/>
      <sheetName val="Data_Input14"/>
      <sheetName val="Measure_130613"/>
      <sheetName val="HÐ_ngoài14"/>
      <sheetName val="6PILE__(돌출)13"/>
      <sheetName val="Bill_01_-_CTN13"/>
      <sheetName val="Bill_2_2_Villa_2_beds13"/>
      <sheetName val="Analisa_Gabungan13"/>
      <sheetName val="Isolasi_Luar_Dalam13"/>
      <sheetName val="Isolasi_Luar13"/>
      <sheetName val="Harga_ME_13"/>
      <sheetName val="TH_N_Cong13"/>
      <sheetName val="ESTI_13"/>
      <sheetName val="KL_san_lap13"/>
      <sheetName val="TH_Vat_tu13"/>
      <sheetName val="_Bill_5-Earthing_2_-_Add_Work13"/>
      <sheetName val="Chenh_lech_ca_may13"/>
      <sheetName val="TLg_CN&amp;Laixe13"/>
      <sheetName val="TLg_CN&amp;Laixe_(2)13"/>
      <sheetName val="TLg_Laitau13"/>
      <sheetName val="TLg_Laitau_(2)13"/>
      <sheetName val="Bang_trong_luong_rieng_thep13"/>
      <sheetName val="Cước_VC_+_ĐM_CP_Tư_vấn13"/>
      <sheetName val="Hệ_số13"/>
      <sheetName val="DETAIL_13"/>
      <sheetName val="final_list_200529"/>
      <sheetName val="LV_data13"/>
      <sheetName val="Gia_vat_tu13"/>
      <sheetName val="CẤP_THOÁT_NƯỚC13"/>
      <sheetName val="THDT_goi_thau_TB13"/>
      <sheetName val="Tien_do_TV13"/>
      <sheetName val="bridge_#_113"/>
      <sheetName val="Bang_3_Chi_tiet_phan_Dz13"/>
      <sheetName val="KHOI_LUONG13"/>
      <sheetName val="TH_MTC13"/>
      <sheetName val="CTKL_KTX_HT12"/>
      <sheetName val="Buy_vs__Lease_Car13"/>
      <sheetName val="DATA_BASE13"/>
      <sheetName val="Equipment_list_(PAC)13"/>
      <sheetName val="TINH_KHOI_LUONG13"/>
      <sheetName val="Chi_tiet13"/>
      <sheetName val="subcon_sched13"/>
      <sheetName val="NHÀ_NHẬP_LIỆU12"/>
      <sheetName val="MÓNG_SILO12"/>
      <sheetName val="PRE_(E)13"/>
      <sheetName val="HVAC_BLOCK_B413"/>
      <sheetName val="2_Chiet_tinh12"/>
      <sheetName val="BẢNG_KHỐI_LƯỢNG_TỔNG_HỢP12"/>
      <sheetName val="CP_Khac_cuoc_VC12"/>
      <sheetName val="Budget_Code12"/>
      <sheetName val="Tong_du_toan12"/>
      <sheetName val="Bill_2_-_ketcau12"/>
      <sheetName val="Chi_tiet_lan_can12"/>
      <sheetName val="13-Cốt_thép_(10mm&lt;D≤18mm)_FO112"/>
      <sheetName val="du_lieu_du_toan12"/>
      <sheetName val="BOQ_THAN12"/>
      <sheetName val="DL_ĐẦU_VÀO12"/>
      <sheetName val="Purchase_Order12"/>
      <sheetName val="D_&amp;_W_sizes12"/>
      <sheetName val="Analisa_&amp;_Upah12"/>
      <sheetName val="Du_lieu13"/>
      <sheetName val="Phan_tich12"/>
      <sheetName val="Luong_NII12"/>
      <sheetName val="DINH_MUC_THI_NGHIEM12"/>
      <sheetName val="Luong_NI12"/>
      <sheetName val="CT_Thang_Mo12"/>
      <sheetName val="CT__PL12"/>
      <sheetName val="cash_budget12"/>
      <sheetName val="dongia__2_12"/>
      <sheetName val="GOC-KO_IN12"/>
      <sheetName val="MAU_8A12"/>
      <sheetName val="MAU_8B12"/>
      <sheetName val="MAU_912"/>
      <sheetName val="MAU_1012"/>
      <sheetName val="Thép_CKN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VC_xd10"/>
      <sheetName val="Gia_VLTB10"/>
      <sheetName val="B_Luong10"/>
      <sheetName val="C_May10"/>
      <sheetName val="Dlieu_dau_vao12"/>
      <sheetName val="Income_Statement12"/>
      <sheetName val="Shareholders'_Equity12"/>
      <sheetName val="BANCO_(2)12"/>
      <sheetName val="MT_DPin_(2)12"/>
      <sheetName val="02__PTDG12"/>
      <sheetName val="Chiết_tính12"/>
      <sheetName val="TB_NẶNG10"/>
      <sheetName val="Du_tru_CP-Bieu_0110"/>
      <sheetName val="Don_gia_(khong_in)12"/>
      <sheetName val="DK1_Don_gia12"/>
      <sheetName val="1_MONG_1-212"/>
      <sheetName val="THEP_TAM10"/>
      <sheetName val="THEP_HÌNH10"/>
      <sheetName val="THEP_HINH10"/>
      <sheetName val="XA_GO10"/>
      <sheetName val="BANG_TRA10"/>
      <sheetName val="wk_prgs10"/>
      <sheetName val="Ma_don_vi10"/>
      <sheetName val="bang_cc10"/>
      <sheetName val="dm_36610"/>
      <sheetName val="DM_606010"/>
      <sheetName val="Dự_thầu10"/>
      <sheetName val="Nhap_VT_oto10"/>
      <sheetName val="Hao_phí10"/>
      <sheetName val="Structure_data10"/>
      <sheetName val="đọc_số10"/>
      <sheetName val="Bill_No_3_-_Prov__Sum_(Ph2&amp;3)10"/>
      <sheetName val="TH_TN10"/>
      <sheetName val="CP_Du_phong10"/>
      <sheetName val="THCP_Lap_dat10"/>
      <sheetName val="THCP_xay_dung10"/>
      <sheetName val="Tong_hop_kinh_phi10"/>
      <sheetName val="Dự_toán10"/>
      <sheetName val="Đơn_Giá_TH10"/>
      <sheetName val="Nhân_công10"/>
      <sheetName val="Phân_tích10"/>
      <sheetName val="C_P_Thiết_bị10"/>
      <sheetName val="T_H_Kinh_phí10"/>
      <sheetName val="Vật_tư10"/>
      <sheetName val="Trang_bìa10"/>
      <sheetName val="Don_gia_chi_tiet_DIEN_29"/>
      <sheetName val="Data_Wall10"/>
      <sheetName val="2_1Warehouse_110"/>
      <sheetName val="AG_Pipe_Qty_Analysis10"/>
      <sheetName val="Main_Bldg-Rev0210"/>
      <sheetName val="D&amp;W_def_10"/>
      <sheetName val="Nhan_cong10"/>
      <sheetName val="Thiet_bi10"/>
      <sheetName val="Vat_tu10"/>
      <sheetName val="DM_ChiPhi10"/>
      <sheetName val="May_TC10"/>
      <sheetName val="TH_Kinh_phi10"/>
      <sheetName val="Ptvl_10"/>
      <sheetName val="Ｎｏ_1310"/>
      <sheetName val="DGchitiet_10"/>
      <sheetName val="CP_HMC10"/>
      <sheetName val="HỆ_THỐNG_PHÒNG_CHÁY_CHỮA_CHÁY10"/>
      <sheetName val="HỆ_THỐNG_CẤP_THOÁT_NƯỚC10"/>
      <sheetName val="HỆ_THỐNG_ĐHKK10"/>
      <sheetName val="MÁY_PHÁT_ĐIỆN10"/>
      <sheetName val="HỆ_THỐNG_ĐIỆN10"/>
      <sheetName val="Thiết_bị_chính10"/>
      <sheetName val="CHI_PHI10"/>
      <sheetName val="TK_chi_tiet10"/>
      <sheetName val="Bill_2-Road_HR210"/>
      <sheetName val="Bill_3_-_Softscape_HR210"/>
      <sheetName val="CĂN_HỘ_T16-17_10"/>
      <sheetName val="TRỤC_ĐỨNG_THOÁT_BẨN_T15-1710"/>
      <sheetName val="TRỤC_ĐỨNG_TM_T15-1710"/>
      <sheetName val="Móng,_nền_10"/>
      <sheetName val="1_Requisition(E)10"/>
      <sheetName val="TONG_HOP10"/>
      <sheetName val="Tổng_GT10"/>
      <sheetName val="Chi_tiết_KL10"/>
      <sheetName val="khấu_trừ_phạt10"/>
      <sheetName val="GT__KHAU_TRU10"/>
      <sheetName val="HAO_HUT_VAT_TU_(2)10"/>
      <sheetName val="cao_độ10"/>
      <sheetName val="phan_tic_chi_tiet10"/>
      <sheetName val="DG_14269"/>
      <sheetName val="Theo_doi_Doanh_thu_20179"/>
      <sheetName val="KL_THEP__GIAM_DO_DUNG_COUPLER9"/>
      <sheetName val="01_KL_THÉP_NHẬP_VỀ9"/>
      <sheetName val="2__NT_VLDV9"/>
      <sheetName val="GHI_CHU9"/>
      <sheetName val="1_BB_LMHT9"/>
      <sheetName val="gui_BKCT9"/>
      <sheetName val="Gia_vat_lieu9"/>
      <sheetName val="Precios_unitarios_AXH9"/>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MB_DT_028"/>
      <sheetName val="3__CNT9"/>
      <sheetName val="unit_price_list(M)9"/>
      <sheetName val="So_lieu_chung9"/>
      <sheetName val="TH_VL,_NC,_DDHT_Thanhphuoc9"/>
      <sheetName val="Chi_tiet_-tong_9_thang9"/>
      <sheetName val="BẢNG_ÁP_GIÁ_(in)9"/>
      <sheetName val="NT_(KL)_IN9"/>
      <sheetName val="DOM_D29"/>
      <sheetName val="nhà_ăn9"/>
      <sheetName val="Công_nhật9"/>
      <sheetName val="btkt_cột9"/>
      <sheetName val="Bê_tông_bảo_vệ9"/>
      <sheetName val="01__Data9"/>
      <sheetName val="Neo,_nối_cốt_thép_dầm,_cột9"/>
      <sheetName val="Uốn_móc_cốt_thép9"/>
      <sheetName val="Tiêu_chuẩn_cốt_thép9"/>
      <sheetName val="Doi_so9"/>
      <sheetName val="1_2_Staff_Schedule9"/>
      <sheetName val="0__Input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Cotthep_NPT9"/>
      <sheetName val="vl_nc_mtc9"/>
      <sheetName val="Heso_DZ9"/>
      <sheetName val="DM_336cai_tao9"/>
      <sheetName val="DG_BINH_THUAN9"/>
      <sheetName val="Tien_Thuong9"/>
      <sheetName val="NC_XL_6T_cuoi_01_CTy9"/>
      <sheetName val="Data_-6T_dau9"/>
      <sheetName val="Cong_6T9"/>
      <sheetName val="KL_thep_lam_sat9"/>
      <sheetName val="B3A_-_TOWER_A9"/>
      <sheetName val="Annex_B9"/>
      <sheetName val="Bill_Prelim-CDT9"/>
      <sheetName val="Bill_BPTC-CDT9"/>
      <sheetName val="Chi_tiết_BPTC9"/>
      <sheetName val="Bill_BPTC-CDT_(PA_MCT_CDT)9"/>
      <sheetName val="Chi_tiết_BPTC_(PA_MCT_CDT)9"/>
      <sheetName val="1_Civil_(Org)9"/>
      <sheetName val="DM-VNT_ko_sd9"/>
      <sheetName val="Bảng_đo_bóc_KL_OLK-099"/>
      <sheetName val="6_3_CHI_TIET_OLK-099"/>
      <sheetName val="1__Office9"/>
      <sheetName val="KHOI_LUONG15-49"/>
      <sheetName val="Tong_hop_vat_tu9"/>
      <sheetName val="1_San_9"/>
      <sheetName val="TLG_Type9"/>
      <sheetName val="Dgia_vat_tu9"/>
      <sheetName val="Don_gia_III9"/>
      <sheetName val="D÷_liÖu9"/>
      <sheetName val="Dot_4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Chi_phi_van_chuyen9"/>
      <sheetName val="TH_các_CC9"/>
      <sheetName val="Div26_-_Elect9"/>
      <sheetName val="7_Khau_tru_9"/>
      <sheetName val="Q_A01_2-Sh9"/>
      <sheetName val="4_CĂN9"/>
      <sheetName val="2_CDPS9"/>
      <sheetName val="Don_gia_NC9"/>
      <sheetName val="DT_hợp_đồng8"/>
      <sheetName val="Bảng_KL_đợt_18"/>
      <sheetName val="Danh_mục8"/>
      <sheetName val="Bieu_gia_HD8"/>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BTK-Dai_Hoc_Kien_Giang8"/>
      <sheetName val="PV_Graph_Data8"/>
      <sheetName val="doanh_thu8"/>
      <sheetName val="Dutoan_KL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B-2__(DPP)9"/>
      <sheetName val="Huong_dan8"/>
      <sheetName val="gia_vt,nc,may8"/>
      <sheetName val="Financ__Overview8"/>
      <sheetName val="TINH_GIA_-_SAN_XUAT_Vertico8"/>
      <sheetName val="13_BANG_CT8"/>
      <sheetName val="14_MMUS_GIUA_NHIP8"/>
      <sheetName val="4_HSPBngang8"/>
      <sheetName val="6_Tinh_tai8"/>
      <sheetName val="2_NSl8"/>
      <sheetName val="17_US_CHU_tho_a_b8"/>
      <sheetName val="15_MMUS_GOI8"/>
      <sheetName val="DZ_22KV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Tổng_hợp_KPHM8"/>
      <sheetName val="Dinh_muc8"/>
      <sheetName val="GIÁ_DỰ_THẦU_30_CĂN8"/>
      <sheetName val="5_2_1_Đo_bóc_KL_OLK-068"/>
      <sheetName val="KS_tuyen8"/>
      <sheetName val="Bang_chiet_tinh_TBA8"/>
      <sheetName val="4_2_1_Đo_bóc_KL_OLK-068"/>
      <sheetName val="4_1_1_CHI_TIET_OLK-068"/>
      <sheetName val="DG_Chi_tiet8"/>
      <sheetName val="_1710_HOINGHINLD8"/>
      <sheetName val="99_(2)8"/>
      <sheetName val="134_8"/>
      <sheetName val="DG_49708"/>
      <sheetName val="Cash_Flow8"/>
      <sheetName val="BU_LONG8"/>
      <sheetName val="DT__NHA_XUONG8"/>
      <sheetName val="EQUIP_LIST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So_sanh8"/>
      <sheetName val="Electrical_Works8"/>
      <sheetName val="H_T__INCOMING_SYSTEM8"/>
      <sheetName val="Tính_giá_NC8"/>
      <sheetName val="Tiên_lượng8"/>
      <sheetName val="SL_cước8"/>
      <sheetName val="¥_8"/>
      <sheetName val="Gia_VT-TB8"/>
      <sheetName val="noi_suy_xa8"/>
      <sheetName val="noi_suy_xa_thu_hoi8"/>
      <sheetName val="Thuyết_minh8"/>
      <sheetName val="Đơn_giá_máy8"/>
      <sheetName val="Tong_DT7"/>
      <sheetName val="phan_tich_don_gia7"/>
      <sheetName val="Bill_No_1_68"/>
      <sheetName val="Bill_No_1_108"/>
      <sheetName val="Bill_No_3_38"/>
      <sheetName val="Bill_No_1_48"/>
      <sheetName val="Bill_No_1_78"/>
      <sheetName val="Summary_Bill_No__38"/>
      <sheetName val="DT_san_XD-So_lieu_cu7"/>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Unit_price7"/>
      <sheetName val="Bán_đợt_1_trang7"/>
      <sheetName val="Chiet_tinh_dz357"/>
      <sheetName val="3__KC_-_PODIUM7"/>
      <sheetName val="CTDZ6kv_(gd1)_7"/>
      <sheetName val="CTDZ_0_4+cto_(GD1)7"/>
      <sheetName val="CTTBA_(gd1)7"/>
      <sheetName val="03_Detailed7"/>
      <sheetName val="01_Bid_Price_summary7"/>
      <sheetName val="Home_Office_Manhours7"/>
      <sheetName val="Field_SPV_Barchart7"/>
      <sheetName val="Tien_Luong7"/>
      <sheetName val="Unit_price(Updateting)7"/>
      <sheetName val="Cost_List7"/>
      <sheetName val="Detail_Cost7"/>
      <sheetName val="IC_Price_New7"/>
      <sheetName val="Summary_Table7"/>
      <sheetName val="Sales_Person7"/>
      <sheetName val="Bidding_Entity7"/>
      <sheetName val="CHITIET_VL-NCHT1_(2)7"/>
      <sheetName val="Bù_giá_CM7"/>
      <sheetName val="Breakdown_(B)7"/>
      <sheetName val="U_P_Breakdown7"/>
      <sheetName val="IMF_Code7"/>
      <sheetName val="Subsidiary_Calculation7"/>
      <sheetName val="Phu_Bai_Bridge7"/>
      <sheetName val="5_2_1_Đo_bóc_KL_OLK-107"/>
      <sheetName val="BẢNG_DIỄN_GIẢI_KL_(7)7"/>
      <sheetName val="don_gia_14267"/>
      <sheetName val="Luong_BN7"/>
      <sheetName val="Luong_TB7"/>
      <sheetName val="Ca_may_TB7"/>
      <sheetName val="Ca_máy_BN7"/>
      <sheetName val="Vật_liệu7"/>
      <sheetName val="LX_-TT057"/>
      <sheetName val="NC_Moi_TT057"/>
      <sheetName val="Bia_lot7"/>
      <sheetName val="Chu_dau_tu3"/>
      <sheetName val="Cau_tao_gia_xay_to3"/>
      <sheetName val="THÔNG_TIN3"/>
      <sheetName val="THPDMoi__(2)3"/>
      <sheetName val="t-h_HA_THE3"/>
      <sheetName val="TH_XL3"/>
      <sheetName val="CHITIET_VL-NC3"/>
      <sheetName val="Shape"/>
      <sheetName val="_SYSTEM_CODE"/>
      <sheetName val="Project Info."/>
      <sheetName val="_COST_DATA_LOOKUP"/>
      <sheetName val="Cost Summary"/>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Du lieu ban dau"/>
      <sheetName val="GZ.TP"/>
      <sheetName val="GZ.VT"/>
      <sheetName val="도로경계단위"/>
      <sheetName val="2. Tổng hợp"/>
      <sheetName val="List Equip"/>
      <sheetName val="LabCost"/>
      <sheetName val="MatCost"/>
      <sheetName val="Concrete"/>
      <sheetName val="Process C (1-166)"/>
      <sheetName val="THCP thiet bi"/>
      <sheetName val="Ca may"/>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Door_and_window7"/>
      <sheetName val="Khai_toan2"/>
      <sheetName val="Phu_luc_01_1_EPC_P11-142"/>
      <sheetName val="TDT_P11-P142"/>
      <sheetName val="Chi_phi_khac_2"/>
      <sheetName val="Hang_muc_Chung2"/>
      <sheetName val="Bia_Phu_Luc2"/>
      <sheetName val="DATA_1_CHUNG2"/>
      <sheetName val="Muc_luc2"/>
      <sheetName val="Tra_cuu_9572"/>
      <sheetName val="SGC_RATE2"/>
      <sheetName val="Tru_TT2"/>
      <sheetName val="Thg_042"/>
      <sheetName val="Thg_052"/>
      <sheetName val="Thg_062"/>
      <sheetName val="Thg_072"/>
      <sheetName val="Thg_082"/>
      <sheetName val="Thg_092"/>
      <sheetName val="Thg_102"/>
      <sheetName val="Thg_112"/>
      <sheetName val="Thg_122"/>
      <sheetName val="Dashboard_-_BQL_-_VHL2"/>
      <sheetName val="DM_DU_AN2"/>
      <sheetName val="DM_TP_2"/>
      <sheetName val="File_Chi_tiet2"/>
      <sheetName val="Luong_(TP_Việt_Trì)"/>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Nhập_liệu"/>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SV6_Summ"/>
      <sheetName val="Don_gia_XD1"/>
      <sheetName val="Share_Price_20021"/>
      <sheetName val="Aging_Sept1"/>
      <sheetName val="0_Data"/>
      <sheetName val="0_Data_new"/>
      <sheetName val="Service_Cost_1"/>
      <sheetName val="Don_gia_Tay_Ninh1"/>
      <sheetName val="Don_gia_Dak_Lak1"/>
      <sheetName val="streeta_and_cacth_pit1"/>
      <sheetName val="Daf_11"/>
      <sheetName val="Gia_NC_theo_TT05"/>
      <sheetName val="Auto_Monthly_Inputs_"/>
      <sheetName val="Input_-_Facilities"/>
      <sheetName val="BP_CAPEX_MoD-100%_Area_4_USD"/>
      <sheetName val="Committed_Items"/>
      <sheetName val="Corner_Arch"/>
      <sheetName val="End_Arch"/>
      <sheetName val="Intermediate_Arch"/>
      <sheetName val="reinforcement_675"/>
      <sheetName val="ext_wall_fin_qty"/>
      <sheetName val="SL_Plum_"/>
      <sheetName val="Physical_Schedule_3D"/>
      <sheetName val="Tabel_Berat"/>
      <sheetName val="Data_Umum_Penawaran"/>
      <sheetName val="Real_Cost"/>
      <sheetName val="bill_qty"/>
      <sheetName val="REKAP_ARSITEKTUR_"/>
      <sheetName val="RAB_ADMINISTRASI_PUSAT_(1)"/>
      <sheetName val="Hrg_Readymix"/>
      <sheetName val="Land_Dev't__Ph-1"/>
      <sheetName val="Hac_Lots"/>
      <sheetName val="4-Lane_bridge"/>
      <sheetName val="Res_Lots"/>
      <sheetName val="Spine_Road"/>
      <sheetName val="PHẦN_KIẾN_TRÚC"/>
      <sheetName val="DGKL_TRỤC_NGOAI_NHA"/>
      <sheetName val="Sum_ELE__CAP_S1-4__"/>
      <sheetName val="5_2_1_Đo_bóc_KL_OLK-07"/>
      <sheetName val="Elemental_Breakdown+20%"/>
      <sheetName val="Bank_Rev"/>
      <sheetName val="Merit_&amp;_Market_Grid"/>
      <sheetName val="BP_DECLINE_IT"/>
      <sheetName val="Input_List"/>
      <sheetName val="Valid_data_revised"/>
      <sheetName val="DETAIL_MIX_%_REPORT"/>
      <sheetName val="Fill_this_out_first___"/>
      <sheetName val="BC_chi_tiết_TT"/>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Cuoc_"/>
      <sheetName val="gia_chao"/>
      <sheetName val="Vat_lieu_BTN"/>
      <sheetName val="Define_finishing"/>
      <sheetName val="NC_CU"/>
      <sheetName val="0,SO_LIEU_DAU_VAO"/>
      <sheetName val="Da_xay_dung"/>
      <sheetName val="MTO_REV_0"/>
      <sheetName val="BXLDL"/>
      <sheetName val="Bill rekap"/>
      <sheetName val="Cash Flow bulanan"/>
      <sheetName val="PhaDoMong"/>
      <sheetName val="bdkdt"/>
      <sheetName val="PTDG-CL"/>
      <sheetName val="GVL-tuyến"/>
      <sheetName val="GVL-BTN"/>
      <sheetName val="CươcVC tinh"/>
      <sheetName val="Don vi"/>
      <sheetName val="PTDM"/>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May TT11(TB)"/>
      <sheetName val="May TT11 (HP)"/>
      <sheetName val="May TT11(NB)"/>
      <sheetName val="May TT11(NĐ)"/>
      <sheetName val="Lương theo TT17(Thái Bình)"/>
      <sheetName val="Lương theo TT17 (HP)"/>
      <sheetName val="Lương theo TT17 (Ninh Bình)"/>
      <sheetName val="Lương theo TT17 (Nam Định)"/>
      <sheetName val="CDSPS"/>
      <sheetName val="NH-KY"/>
      <sheetName val="CẤP_THO"/>
      <sheetName val="PTcphoi"/>
      <sheetName val="Giahientruong"/>
      <sheetName val="Ten"/>
      <sheetName val="GIA NC, CM"/>
      <sheetName val="GIA VL"/>
      <sheetName val="13.Luong"/>
      <sheetName val="sht1"/>
      <sheetName val="sht2"/>
      <sheetName val="sht3"/>
      <sheetName val="bar nor"/>
      <sheetName val="table1"/>
      <sheetName val="conc nor"/>
      <sheetName val="conc frus"/>
      <sheetName val="conc trap"/>
      <sheetName val="bar frus"/>
      <sheetName val="bar trap"/>
      <sheetName val="DPVT"/>
      <sheetName val="TK SX"/>
      <sheetName val="ma-pt"/>
      <sheetName val="Work-Condition"/>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TTPTai"/>
      <sheetName val="Loại cọc P2"/>
      <sheetName val="TT04"/>
      <sheetName val="DLC DIEN AP"/>
      <sheetName val="SL dau tien"/>
      <sheetName val="HSKVUC"/>
      <sheetName val="Total"/>
      <sheetName val="Rate Analysis"/>
      <sheetName val="MTL__INTER"/>
      <sheetName val="3.공통공사대비"/>
      <sheetName val="SPL4"/>
      <sheetName val="MTP"/>
      <sheetName val="TLR"/>
      <sheetName val="Be tong"/>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Piano Montaggio PO-02 bozza2"/>
      <sheetName val="DanhSach11"/>
      <sheetName val="Danhsach 12"/>
      <sheetName val="Giacuoc"/>
      <sheetName val="共機計算"/>
      <sheetName val="共機J"/>
      <sheetName val="Vendor"/>
      <sheetName val="Assignment Schedule"/>
      <sheetName val="bang tien luong"/>
      <sheetName val="GOC"/>
      <sheetName val="QG"/>
      <sheetName val="Dot_1"/>
      <sheetName val="Dot_2"/>
      <sheetName val="Dot_3"/>
      <sheetName val="KL_Tke"/>
      <sheetName val="Dot_1&gt;4"/>
      <sheetName val="KL CHI TIẾT (2)"/>
      <sheetName val="ALL"/>
      <sheetName val="5.Gia"/>
      <sheetName val="CP NC-MTC XD"/>
      <sheetName val="Danh sach KV2"/>
      <sheetName val="Danh sach doan KT"/>
      <sheetName val="Tong Luong Thep"/>
      <sheetName val="INDEX HẠ TẦNG"/>
      <sheetName val="CTG HẠ TẦNG"/>
      <sheetName val="DGG HẠ TẦNG"/>
      <sheetName val="DGG_LB CỌC"/>
      <sheetName val="DGG_MT CỌC"/>
      <sheetName val="INFO CỌC"/>
      <sheetName val="INDEX CỌC"/>
      <sheetName val="1.INPUT"/>
      <sheetName val="Phan tich vat tu"/>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refreshError="1"/>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efreshError="1"/>
      <sheetData sheetId="643" refreshError="1"/>
      <sheetData sheetId="644" refreshError="1"/>
      <sheetData sheetId="645"/>
      <sheetData sheetId="646"/>
      <sheetData sheetId="647"/>
      <sheetData sheetId="648"/>
      <sheetData sheetId="649"/>
      <sheetData sheetId="650"/>
      <sheetData sheetId="651"/>
      <sheetData sheetId="652" refreshError="1"/>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sheetData sheetId="684" refreshError="1"/>
      <sheetData sheetId="685" refreshError="1"/>
      <sheetData sheetId="686" refreshError="1"/>
      <sheetData sheetId="687" refreshError="1"/>
      <sheetData sheetId="688"/>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sheetData sheetId="740"/>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sheetData sheetId="1313"/>
      <sheetData sheetId="1314"/>
      <sheetData sheetId="1315"/>
      <sheetData sheetId="1316" refreshError="1"/>
      <sheetData sheetId="1317"/>
      <sheetData sheetId="1318"/>
      <sheetData sheetId="1319"/>
      <sheetData sheetId="1320"/>
      <sheetData sheetId="132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refreshError="1"/>
      <sheetData sheetId="1334"/>
      <sheetData sheetId="1335"/>
      <sheetData sheetId="1336"/>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sheetData sheetId="1347"/>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sheetData sheetId="1415"/>
      <sheetData sheetId="1416"/>
      <sheetData sheetId="1417"/>
      <sheetData sheetId="1418" refreshError="1"/>
      <sheetData sheetId="1419" refreshError="1"/>
      <sheetData sheetId="1420" refreshError="1"/>
      <sheetData sheetId="1421" refreshError="1"/>
      <sheetData sheetId="1422"/>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sheetData sheetId="1440"/>
      <sheetData sheetId="1441"/>
      <sheetData sheetId="1442"/>
      <sheetData sheetId="1443"/>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sheetData sheetId="1483"/>
      <sheetData sheetId="1484"/>
      <sheetData sheetId="1485"/>
      <sheetData sheetId="1486"/>
      <sheetData sheetId="1487"/>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sheetData sheetId="1919" refreshError="1"/>
      <sheetData sheetId="1920" refreshError="1"/>
      <sheetData sheetId="1921" refreshError="1"/>
      <sheetData sheetId="1922" refreshError="1"/>
      <sheetData sheetId="1923"/>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sheetData sheetId="2259" refreshError="1"/>
      <sheetData sheetId="2260" refreshError="1"/>
      <sheetData sheetId="2261" refreshError="1"/>
      <sheetData sheetId="2262" refreshError="1"/>
      <sheetData sheetId="2263"/>
      <sheetData sheetId="2264"/>
      <sheetData sheetId="2265"/>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sheetData sheetId="2503" refreshError="1"/>
      <sheetData sheetId="2504" refreshError="1"/>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sheetData sheetId="2543"/>
      <sheetData sheetId="2544"/>
      <sheetData sheetId="2545"/>
      <sheetData sheetId="2546"/>
      <sheetData sheetId="2547"/>
      <sheetData sheetId="2548"/>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sheetData sheetId="2558"/>
      <sheetData sheetId="2559"/>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sheetData sheetId="2595"/>
      <sheetData sheetId="2596"/>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refreshError="1"/>
      <sheetData sheetId="3123" refreshError="1"/>
      <sheetData sheetId="3124" refreshError="1"/>
      <sheetData sheetId="3125" refreshError="1"/>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sheetData sheetId="3381"/>
      <sheetData sheetId="3382"/>
      <sheetData sheetId="3383"/>
      <sheetData sheetId="3384"/>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sheetData sheetId="3404" refreshError="1"/>
      <sheetData sheetId="3405" refreshError="1"/>
      <sheetData sheetId="3406" refreshError="1"/>
      <sheetData sheetId="3407" refreshError="1"/>
      <sheetData sheetId="3408" refreshError="1"/>
      <sheetData sheetId="3409" refreshError="1"/>
      <sheetData sheetId="3410" refreshError="1"/>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sheetData sheetId="3989"/>
      <sheetData sheetId="3990"/>
      <sheetData sheetId="3991"/>
      <sheetData sheetId="3992"/>
      <sheetData sheetId="3993"/>
      <sheetData sheetId="3994"/>
      <sheetData sheetId="3995" refreshError="1"/>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sheetData sheetId="5494"/>
      <sheetData sheetId="5495"/>
      <sheetData sheetId="5496"/>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sheetData sheetId="5513"/>
      <sheetData sheetId="5514"/>
      <sheetData sheetId="5515"/>
      <sheetData sheetId="5516"/>
      <sheetData sheetId="5517"/>
      <sheetData sheetId="5518"/>
      <sheetData sheetId="5519"/>
      <sheetData sheetId="5520"/>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refreshError="1"/>
      <sheetData sheetId="7999" refreshError="1"/>
      <sheetData sheetId="8000" refreshError="1"/>
      <sheetData sheetId="8001" refreshError="1"/>
      <sheetData sheetId="8002" refreshError="1"/>
      <sheetData sheetId="8003" refreshError="1"/>
      <sheetData sheetId="8004"/>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sheetData sheetId="8035"/>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sheetData sheetId="818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refreshError="1"/>
      <sheetData sheetId="8991" refreshError="1"/>
      <sheetData sheetId="8992" refreshError="1"/>
      <sheetData sheetId="8993"/>
      <sheetData sheetId="8994"/>
      <sheetData sheetId="8995"/>
      <sheetData sheetId="8996"/>
      <sheetData sheetId="8997"/>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refreshError="1"/>
      <sheetData sheetId="9082" refreshError="1"/>
      <sheetData sheetId="9083" refreshError="1"/>
      <sheetData sheetId="9084" refreshError="1"/>
      <sheetData sheetId="9085" refreshError="1"/>
      <sheetData sheetId="9086" refreshError="1"/>
      <sheetData sheetId="9087"/>
      <sheetData sheetId="9088" refreshError="1"/>
      <sheetData sheetId="9089" refreshError="1"/>
      <sheetData sheetId="9090" refreshError="1"/>
      <sheetData sheetId="9091" refreshError="1"/>
      <sheetData sheetId="9092"/>
      <sheetData sheetId="9093"/>
      <sheetData sheetId="9094"/>
      <sheetData sheetId="9095"/>
      <sheetData sheetId="9096"/>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fo"/>
      <sheetName val="Generral"/>
      <sheetName val="Civil-item"/>
      <sheetName val="MEP"/>
      <sheetName val="Eq-item"/>
      <sheetName val="Ref"/>
      <sheetName val="Panel"/>
      <sheetName val="List Materal"/>
      <sheetName val="Klg Pane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Quantity"/>
      <sheetName val="구미4단2"/>
      <sheetName val="조명시설"/>
      <sheetName val="Sheet1"/>
      <sheetName val="집계표"/>
      <sheetName val="투입실적"/>
      <sheetName val="갑지"/>
      <sheetName val="5사남"/>
      <sheetName val="BID"/>
      <sheetName val="을"/>
      <sheetName val="BSD (2)"/>
      <sheetName val="단가표"/>
      <sheetName val="일위대가목차"/>
      <sheetName val="#REF"/>
      <sheetName val="기초공"/>
      <sheetName val="기둥(원형)"/>
      <sheetName val="단가조사"/>
      <sheetName val="보도경계블럭"/>
      <sheetName val="날개벽"/>
      <sheetName val="수량산출"/>
      <sheetName val="경비2내역"/>
      <sheetName val=" 견적서"/>
      <sheetName val="대비"/>
      <sheetName val="공사비집계"/>
      <sheetName val="2.고용보험료산출근거"/>
      <sheetName val="#REF!"/>
      <sheetName val="견적서"/>
      <sheetName val="PUMP"/>
      <sheetName val="내역"/>
      <sheetName val="Re-bar"/>
      <sheetName val="Module1"/>
      <sheetName val="포장공"/>
      <sheetName val="토공"/>
      <sheetName val="설계"/>
      <sheetName val="Proposal"/>
      <sheetName val="tuong"/>
      <sheetName val="단위세대"/>
      <sheetName val="자료"/>
      <sheetName val="공사내역"/>
      <sheetName val="일위대가"/>
      <sheetName val="dtxl"/>
      <sheetName val="개요"/>
      <sheetName val="TEL"/>
      <sheetName val="데이타"/>
      <sheetName val="내역(전체)"/>
      <sheetName val="공사개요"/>
      <sheetName val="토목주소"/>
      <sheetName val="프랜트면허"/>
      <sheetName val="구미4단2.XLS"/>
      <sheetName val="%EA%B5%AC%EB%AF%B84%EB%8B%A82.X"/>
      <sheetName val="데리네이타현황"/>
      <sheetName val="ahs"/>
      <sheetName val="metode"/>
      <sheetName val="결과조달"/>
      <sheetName val="Total"/>
      <sheetName val="BSD_(2)"/>
      <sheetName val="_견적서"/>
      <sheetName val="2_고용보험료산출근거"/>
      <sheetName val="Customer Databas"/>
      <sheetName val="FCU (2)"/>
      <sheetName val="MATRLDATA"/>
      <sheetName val="CAPVC"/>
      <sheetName val="설계명세서"/>
      <sheetName val="kimre scrubber"/>
      <sheetName val="2-3.V.D일위"/>
      <sheetName val="FANDBS"/>
      <sheetName val="GRDATA"/>
      <sheetName val="SHAFTDBSE"/>
      <sheetName val="소비자가"/>
      <sheetName val="확산동"/>
      <sheetName val="교통대책내역"/>
      <sheetName val="음료실행"/>
      <sheetName val="GRDBS"/>
      <sheetName val="내역서"/>
      <sheetName val="견적대비표"/>
      <sheetName val="시화점실행"/>
      <sheetName val="실행철강하도"/>
      <sheetName val="DATA"/>
      <sheetName val="예산 세부사항"/>
      <sheetName val="갑지1"/>
      <sheetName val="6호기"/>
      <sheetName val="EACT10"/>
      <sheetName val="교각1"/>
      <sheetName val="시멘트"/>
      <sheetName val="물량표S"/>
      <sheetName val="인사자료총집계"/>
      <sheetName val="Sheet14"/>
      <sheetName val="Sheet15"/>
      <sheetName val="관로토공"/>
      <sheetName val="keyword"/>
      <sheetName val="factors"/>
      <sheetName val="부대대비"/>
      <sheetName val="냉연집계"/>
      <sheetName val="통합"/>
      <sheetName val="중기사용료산출근거"/>
      <sheetName val="단가 및 재료비"/>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입출재고현황 (2)"/>
      <sheetName val="8공구투찰내역서"/>
      <sheetName val="Sheet2"/>
      <sheetName val="98지급계획"/>
      <sheetName val="design criteria"/>
      <sheetName val="working load at the btm ft."/>
      <sheetName val="plan&amp;section of foundation"/>
      <sheetName val="member design"/>
      <sheetName val="type-F"/>
      <sheetName val="1.우편집중내역서"/>
      <sheetName val="터파기및재료"/>
      <sheetName val="공사비예산서(토목분)"/>
      <sheetName val="단가조건"/>
      <sheetName val="설 계"/>
      <sheetName val="RAHMEN"/>
      <sheetName val="단위중기"/>
      <sheetName val="1단계"/>
      <sheetName val="2002상반기노임기준"/>
      <sheetName val="총괄"/>
      <sheetName val="EKOG10건축"/>
      <sheetName val="말뚝지지력산정"/>
      <sheetName val="전체"/>
      <sheetName val="노원열병합  건축공사기성내역서"/>
      <sheetName val="영업.일"/>
      <sheetName val="말뚝물량"/>
      <sheetName val="협조전"/>
      <sheetName val="정보매체A동"/>
      <sheetName val="ITB COST"/>
      <sheetName val="Macro1"/>
      <sheetName val="조명율표"/>
      <sheetName val="hvac내역서(제어동)"/>
      <sheetName val="예산변경사항"/>
      <sheetName val="산출기준(파견전산실)"/>
      <sheetName val="본부소개"/>
      <sheetName val="지급자재"/>
      <sheetName val="DATE"/>
      <sheetName val="청천내"/>
      <sheetName val="2000.05"/>
      <sheetName val="2.대외공문"/>
      <sheetName val="BSD _2_"/>
      <sheetName val="M1"/>
      <sheetName val="BOQ건축"/>
      <sheetName val="Sheet3"/>
      <sheetName val="품종별-이름"/>
      <sheetName val="설계조건"/>
      <sheetName val="단면검토"/>
      <sheetName val="soil bearing check"/>
      <sheetName val="기계내역"/>
      <sheetName val="TB-내역서"/>
      <sheetName val="Y-WORK"/>
      <sheetName val="기계"/>
      <sheetName val="토공(완충)"/>
      <sheetName val="물가"/>
      <sheetName val="UNIT"/>
      <sheetName val="정부노임단가"/>
      <sheetName val="출력표"/>
      <sheetName val="MOTOR"/>
      <sheetName val="일위목록"/>
      <sheetName val="첨부파일"/>
      <sheetName val="수량산출서"/>
      <sheetName val="가격조사서"/>
      <sheetName val="코드표"/>
      <sheetName val="자재단가비교표"/>
      <sheetName val="보온자재단가표"/>
      <sheetName val="1.설계조건"/>
      <sheetName val="6.OUTPUT"/>
      <sheetName val="표지"/>
      <sheetName val="예산M12A"/>
      <sheetName val="공사개요설명서"/>
      <sheetName val="예산M5A"/>
      <sheetName val="전기일위대가"/>
      <sheetName val="계약내역서"/>
      <sheetName val="단면가정"/>
      <sheetName val="내역서(총)"/>
      <sheetName val="Budget 2004(DW)"/>
      <sheetName val="첨"/>
      <sheetName val="9-1차이내역"/>
      <sheetName val="VENDOR LIST"/>
      <sheetName val="공통비"/>
      <sheetName val="현장"/>
      <sheetName val="투찰"/>
      <sheetName val="CC16-내역서"/>
      <sheetName val="건축원가계산서"/>
      <sheetName val="제경비"/>
      <sheetName val="금액집계"/>
      <sheetName val="단가산출1"/>
      <sheetName val="단가산출2"/>
      <sheetName val="Const Staff"/>
      <sheetName val="FREU Engineering"/>
      <sheetName val="Startup Staff"/>
      <sheetName val="날개벽(좌,우=45도,75도)"/>
      <sheetName val="F4-F7"/>
      <sheetName val="차수"/>
      <sheetName val="2공구산출내역"/>
      <sheetName val="구조물공1"/>
      <sheetName val="배수및구조물공1"/>
      <sheetName val="Galaxy 소비자가격표"/>
      <sheetName val="3련 BOX"/>
      <sheetName val="공통가설"/>
      <sheetName val="매입세"/>
      <sheetName val="세부내역"/>
      <sheetName val="날개벽수량표"/>
      <sheetName val="침하계"/>
      <sheetName val="건축(충일분)"/>
      <sheetName val="INPUT"/>
      <sheetName val="ABUT수량-A1"/>
      <sheetName val="금액내역서"/>
      <sheetName val="Sheet5"/>
      <sheetName val="Main"/>
      <sheetName val="기초자료"/>
      <sheetName val="98태백"/>
      <sheetName val="건축집계표"/>
      <sheetName val="소업1교"/>
      <sheetName val="단가산출서"/>
      <sheetName val="전기"/>
      <sheetName val="사업부배부A"/>
      <sheetName val="부대내역"/>
      <sheetName val="OD"/>
      <sheetName val="변수2"/>
      <sheetName val="저항"/>
      <sheetName val="안정검토"/>
      <sheetName val="전력"/>
      <sheetName val="환율change"/>
      <sheetName val="금융비용"/>
      <sheetName val="4 LINE"/>
      <sheetName val="7 th"/>
      <sheetName val="냉천부속동"/>
      <sheetName val="만수배관단가"/>
      <sheetName val="FRP배관단가(만수)"/>
      <sheetName val="A"/>
      <sheetName val="70%"/>
      <sheetName val="CONCRETE"/>
      <sheetName val="평3"/>
      <sheetName val="지구단위계획"/>
      <sheetName val="FAB별"/>
      <sheetName val="대림경상68억"/>
      <sheetName val="공문"/>
      <sheetName val="노임"/>
      <sheetName val="FAX"/>
      <sheetName val="물량표"/>
      <sheetName val="한강운반비"/>
      <sheetName val="강교(Sub)"/>
      <sheetName val="일반토공견적"/>
      <sheetName val="인천제철"/>
      <sheetName val="준검 내역서"/>
      <sheetName val="보험료"/>
      <sheetName val="3.공통공사대비"/>
      <sheetName val="규격"/>
      <sheetName val="입력"/>
      <sheetName val="부전지"/>
      <sheetName val="예산대비"/>
      <sheetName val="해외(원화)"/>
      <sheetName val="일위대가(1)"/>
      <sheetName val="원가서"/>
      <sheetName val="기초단가"/>
      <sheetName val="갑지(추정)"/>
      <sheetName val="단가"/>
      <sheetName val="9GNG운반"/>
      <sheetName val="연습"/>
      <sheetName val="기안"/>
      <sheetName val="인건비 "/>
      <sheetName val="N賃率-職"/>
      <sheetName val="_REF"/>
      <sheetName val="Apt내역"/>
      <sheetName val="s"/>
      <sheetName val="산출내역서집계표"/>
      <sheetName val="입찰"/>
      <sheetName val="현경"/>
      <sheetName val="노임단가"/>
      <sheetName val="2000년1차"/>
      <sheetName val="배관배선 단가조사"/>
      <sheetName val="일위대가집계"/>
      <sheetName val="구조물공"/>
      <sheetName val="배수공"/>
      <sheetName val="진주방향"/>
      <sheetName val="wall"/>
      <sheetName val="일위대가(계측기설치)"/>
      <sheetName val="일위대가_1_"/>
      <sheetName val="tra-vat-lieu"/>
      <sheetName val="BSD_(2)1"/>
      <sheetName val="_견적서1"/>
      <sheetName val="2_고용보험료산출근거1"/>
      <sheetName val="구미4단2_XLS"/>
      <sheetName val="%EA%B5%AC%EB%AF%B84%EB%8B%A82_X"/>
      <sheetName val="노원열병합__건축공사기성내역서"/>
      <sheetName val="단가_및_재료비"/>
      <sheetName val="design_criteria"/>
      <sheetName val="working_load_at_the_btm_ft_"/>
      <sheetName val="plan&amp;section_of_foundation"/>
      <sheetName val="member_design"/>
      <sheetName val="soil_bearing_check"/>
      <sheetName val="Const_Staff"/>
      <sheetName val="FREU_Engineering"/>
      <sheetName val="Startup_Staff"/>
      <sheetName val="Customer_Databas"/>
      <sheetName val="Galaxy_소비자가격표"/>
      <sheetName val="FCU_(2)"/>
      <sheetName val="3련_BOX"/>
      <sheetName val="하도급기성_(2)"/>
      <sheetName val="하도급단가산출_(2)"/>
      <sheetName val="입출재고현황_(2)"/>
      <sheetName val="1_우편집중내역서"/>
      <sheetName val="설_계"/>
      <sheetName val="영업_일"/>
      <sheetName val="ITB_COST"/>
      <sheetName val="2000_05"/>
      <sheetName val="2_대외공문"/>
      <sheetName val="BSD__2_"/>
      <sheetName val="1_설계조건"/>
      <sheetName val="6_OUTPUT"/>
      <sheetName val="Budget_2004(DW)"/>
      <sheetName val="VENDOR_LIST"/>
      <sheetName val="kimre_scrubber"/>
      <sheetName val="2-3_V_D일위"/>
      <sheetName val="예산_세부사항"/>
      <sheetName val="4_LINE"/>
      <sheetName val="7_th"/>
      <sheetName val="#1 PLANT"/>
      <sheetName val="MOB-MAN1"/>
      <sheetName val="당초"/>
      <sheetName val="TT04"/>
      <sheetName val=" 냉각수펌프"/>
      <sheetName val="SEX"/>
      <sheetName val="Tender Summary"/>
      <sheetName val="원가"/>
      <sheetName val="CODE"/>
      <sheetName val="직공비"/>
      <sheetName val="UU-TK-05"/>
      <sheetName val="_견적서2"/>
      <sheetName val="BSD_(2)2"/>
      <sheetName val="2_고용보험료산출근거2"/>
      <sheetName val="구미4단2_XLS1"/>
      <sheetName val="%EA%B5%AC%EB%AF%B84%EB%8B%A82_1"/>
      <sheetName val="Customer_Databas1"/>
      <sheetName val="FCU_(2)1"/>
      <sheetName val="kimre_scrubber1"/>
      <sheetName val="2-3_V_D일위1"/>
      <sheetName val="예산_세부사항1"/>
      <sheetName val="노원열병합__건축공사기성내역서1"/>
      <sheetName val="단가_및_재료비1"/>
      <sheetName val="design_criteria1"/>
      <sheetName val="working_load_at_the_btm_ft_1"/>
      <sheetName val="plan&amp;section_of_foundation1"/>
      <sheetName val="member_design1"/>
      <sheetName val="soil_bearing_check1"/>
      <sheetName val="Const_Staff1"/>
      <sheetName val="FREU_Engineering1"/>
      <sheetName val="Startup_Staff1"/>
      <sheetName val="Galaxy_소비자가격표1"/>
      <sheetName val="3련_BOX1"/>
      <sheetName val="하도급기성_(2)1"/>
      <sheetName val="하도급단가산출_(2)1"/>
      <sheetName val="입출재고현황_(2)1"/>
      <sheetName val="1_우편집중내역서1"/>
      <sheetName val="설_계1"/>
      <sheetName val="영업_일1"/>
      <sheetName val="ITB_COST1"/>
      <sheetName val="2000_051"/>
      <sheetName val="2_대외공문1"/>
      <sheetName val="BSD__2_1"/>
      <sheetName val="1_설계조건1"/>
      <sheetName val="6_OUTPUT1"/>
      <sheetName val="Budget_2004(DW)1"/>
      <sheetName val="VENDOR_LIST1"/>
      <sheetName val="4_LINE1"/>
      <sheetName val="7_th1"/>
      <sheetName val="준검_내역서"/>
      <sheetName val="3_공통공사대비"/>
      <sheetName val="인건비_"/>
      <sheetName val="배관배선_단가조사"/>
      <sheetName val="#1_PLANT"/>
      <sheetName val="_냉각수펌프"/>
      <sheetName val="Tender_Summary"/>
      <sheetName val="포장직선구간"/>
      <sheetName val="DG"/>
      <sheetName val="Div26 - Elect"/>
      <sheetName val="Sum"/>
      <sheetName val="APT"/>
      <sheetName val="주안3차A-A"/>
      <sheetName val="마산월령동골조물량변경"/>
      <sheetName val="일위"/>
      <sheetName val="기본단가"/>
      <sheetName val="Sheet4"/>
      <sheetName val="소방사항"/>
      <sheetName val="G.R300경비"/>
      <sheetName val="DHEQSUPT"/>
      <sheetName val="database"/>
      <sheetName val="Bldg"/>
      <sheetName val="一次"/>
      <sheetName val="내역서2안"/>
      <sheetName val="보고서"/>
      <sheetName val="주식"/>
      <sheetName val="투찰추정"/>
      <sheetName val="골조시행"/>
      <sheetName val="경산"/>
      <sheetName val="직노"/>
      <sheetName val="원가계산서(남측)"/>
      <sheetName val="报价清单(2)"/>
      <sheetName val="예가표"/>
      <sheetName val="단가산출"/>
      <sheetName val="품셈TABLE"/>
      <sheetName val="valeurs de base"/>
      <sheetName val="Fan"/>
      <sheetName val="SP10"/>
      <sheetName val="BG"/>
      <sheetName val="tifico"/>
      <sheetName val="GAEYO"/>
      <sheetName val="125x125"/>
      <sheetName val="Earthwork"/>
      <sheetName val="MEPRECON#"/>
      <sheetName val="FitOutConfCentre"/>
      <sheetName val="Dầm 1"/>
      <sheetName val="StructEarth 3"/>
      <sheetName val="Settings"/>
      <sheetName val="gvl"/>
      <sheetName val="Tro giup"/>
      <sheetName val="BGD"/>
      <sheetName val="KCS"/>
      <sheetName val="KD"/>
      <sheetName val="KH"/>
      <sheetName val="KT"/>
      <sheetName val="KTNL"/>
      <sheetName val="PX-SX"/>
      <sheetName val="TC"/>
      <sheetName val="Lcau - Lxuc"/>
      <sheetName val="G_R300경비"/>
      <sheetName val="Div26_-_Elect"/>
      <sheetName val="StructEarth_3"/>
      <sheetName val="valeurs_de_base"/>
      <sheetName val="DGG"/>
      <sheetName val="HMCV"/>
      <sheetName val="CauKien"/>
      <sheetName val="MTO REV.0"/>
      <sheetName val="Goc CC"/>
      <sheetName val="一発シート"/>
      <sheetName val="Cash2"/>
      <sheetName val="Z"/>
      <sheetName val="Elec LG"/>
      <sheetName val="Elec MG"/>
      <sheetName val="day dien"/>
      <sheetName val="BQ(실행)"/>
      <sheetName val="중기경유지급대장"/>
      <sheetName val="비교1"/>
      <sheetName val="구의33고"/>
      <sheetName val="진천방향"/>
      <sheetName val="중기사용료"/>
      <sheetName val="유림골조"/>
      <sheetName val="비용"/>
      <sheetName val="98수문일위"/>
      <sheetName val="자재"/>
      <sheetName val="제잡비"/>
      <sheetName val="EQT-ESTN"/>
      <sheetName val="BEND LOSS"/>
      <sheetName val="내역_FILE"/>
      <sheetName val="대치판정"/>
      <sheetName val="Sheet6"/>
      <sheetName val="Salary(해외)"/>
      <sheetName val="연돌일위집계"/>
      <sheetName val="출력X"/>
      <sheetName val="건축공사"/>
      <sheetName val="96보완계획7.12"/>
      <sheetName val="노임이"/>
      <sheetName val="기계경비(시간당)"/>
      <sheetName val="램머"/>
      <sheetName val="개산공사비"/>
      <sheetName val="현장경상비"/>
      <sheetName val="가. 2006년 사업계획서"/>
      <sheetName val="집행현황"/>
      <sheetName val="MIJIBI"/>
      <sheetName val="공사"/>
      <sheetName val="목포전화국"/>
      <sheetName val="기본DATA"/>
      <sheetName val="통합보할공정표"/>
      <sheetName val="건축내역서 (경제상무실)"/>
      <sheetName val="내역서적용"/>
      <sheetName val="시운전연료"/>
      <sheetName val="관로공표지"/>
      <sheetName val="도급원가"/>
      <sheetName val="실행내역서 "/>
      <sheetName val="영동(D)"/>
      <sheetName val="실행(1)"/>
      <sheetName val="XL4Poppy"/>
      <sheetName val="I一般比"/>
      <sheetName val="전기단가조사서"/>
      <sheetName val="(A)내역서"/>
      <sheetName val="유림총괄"/>
      <sheetName val="기본자료"/>
      <sheetName val="편입용지조서"/>
      <sheetName val="부대tu"/>
      <sheetName val="inputdata"/>
      <sheetName val="토목(대안)"/>
      <sheetName val="인제내역"/>
      <sheetName val="콘크리트타설집계표"/>
      <sheetName val="집계"/>
      <sheetName val="면적"/>
      <sheetName val="설계예산서"/>
      <sheetName val="설비"/>
      <sheetName val="P1"/>
      <sheetName val="매매"/>
      <sheetName val="전신"/>
      <sheetName val="A-4"/>
      <sheetName val="연결임시"/>
      <sheetName val="목재동바리"/>
      <sheetName val="SUMMARY"/>
      <sheetName val="PAINT"/>
      <sheetName val="매립"/>
      <sheetName val="***********************00"/>
      <sheetName val="설계명세"/>
      <sheetName val="COPING"/>
      <sheetName val="건축내역"/>
      <sheetName val="해평견적"/>
      <sheetName val="Sheet1 (2)"/>
      <sheetName val="덕전리"/>
      <sheetName val="손익차9월2"/>
      <sheetName val="건설성적"/>
      <sheetName val="내역서단가산출용"/>
      <sheetName val="식재인부"/>
      <sheetName val="98NS-N"/>
      <sheetName val="건축-물가변동"/>
      <sheetName val="암거"/>
      <sheetName val="증감내역서"/>
      <sheetName val="견적"/>
      <sheetName val="수목데이타 "/>
      <sheetName val="설계내역서"/>
      <sheetName val="식재"/>
      <sheetName val="시설물"/>
      <sheetName val="식재출력용"/>
      <sheetName val="유지관리"/>
      <sheetName val="설비견적"/>
      <sheetName val="확약서"/>
      <sheetName val="3_공통공사대비1"/>
      <sheetName val="준검_내역서1"/>
      <sheetName val="인건비_1"/>
      <sheetName val="G_R300경비1"/>
      <sheetName val="valeurs_de_base1"/>
      <sheetName val="Div26_-_Elect1"/>
      <sheetName val="Dầm_1"/>
      <sheetName val="StructEarth_31"/>
      <sheetName val="Tro_giup"/>
      <sheetName val="Lcau_-_Lxuc"/>
      <sheetName val="MTO_REV_0"/>
      <sheetName val="Goc_CC"/>
      <sheetName val="Elec_LG"/>
      <sheetName val="Elec_MG"/>
      <sheetName val="day_dien"/>
      <sheetName val="BEND_LOSS"/>
      <sheetName val="96보완계획7_12"/>
      <sheetName val="가__2006년_사업계획서"/>
      <sheetName val="건축내역서_(경제상무실)"/>
      <sheetName val="실행내역서_"/>
      <sheetName val="Sheet1_(2)"/>
      <sheetName val="수목데이타_"/>
      <sheetName val="member_design2"/>
      <sheetName val="design_criteria2"/>
      <sheetName val="working_load_at_the_btm_ft_2"/>
      <sheetName val="plan&amp;section_of_foundation2"/>
      <sheetName val="soil_bearing_check2"/>
      <sheetName val="3_공통공사대비2"/>
      <sheetName val="준검_내역서2"/>
      <sheetName val="인건비_2"/>
      <sheetName val="G_R300경비2"/>
      <sheetName val="하도급기성_(2)2"/>
      <sheetName val="하도급단가산출_(2)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BEND_LOSS1"/>
      <sheetName val="96보완계획7_121"/>
      <sheetName val="가__2006년_사업계획서1"/>
      <sheetName val="건축내역서_(경제상무실)1"/>
      <sheetName val="실행내역서_1"/>
      <sheetName val="배관배선_단가조사1"/>
      <sheetName val="Sheet1_(2)1"/>
      <sheetName val="수목데이타_1"/>
      <sheetName val="tabulation (comparison)"/>
      <sheetName val="GFA 1"/>
      <sheetName val="tonghop"/>
      <sheetName val="DATA2"/>
      <sheetName val="member_design3"/>
      <sheetName val="design_criteria3"/>
      <sheetName val="working_load_at_the_btm_ft_3"/>
      <sheetName val="plan&amp;section_of_foundation3"/>
      <sheetName val="soil_bearing_check3"/>
      <sheetName val="3_공통공사대비3"/>
      <sheetName val="준검_내역서3"/>
      <sheetName val="인건비_3"/>
      <sheetName val="G_R300경비3"/>
      <sheetName val="하도급기성_(2)3"/>
      <sheetName val="하도급단가산출_(2)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SILICATE"/>
      <sheetName val="A6"/>
      <sheetName val="THVT"/>
      <sheetName val="1_MV"/>
      <sheetName val="MTC"/>
      <sheetName val="현장별"/>
      <sheetName val="_______________________00"/>
      <sheetName val="ESTI."/>
      <sheetName val="DI-ESTI"/>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FORM-0"/>
      <sheetName val="FORM_0"/>
      <sheetName val="기초코드"/>
      <sheetName val="예산M2"/>
      <sheetName val="부대시설"/>
      <sheetName val="대운산출"/>
      <sheetName val="분석"/>
      <sheetName val="총괄표"/>
      <sheetName val="단면 (2)"/>
      <sheetName val="149-2"/>
      <sheetName val="General2"/>
      <sheetName val="Slab Post-Tension "/>
      <sheetName val="Gia"/>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5호광장_(만점)"/>
      <sheetName val="인천국제_(만점)_(2)"/>
      <sheetName val="단면_(2)"/>
      <sheetName val="04_-_XUONG_DET_B"/>
      <sheetName val="DATA_H"/>
      <sheetName val="NEW-PANEL"/>
      <sheetName val="新规"/>
      <sheetName val="NET ALL (M)"/>
      <sheetName val="ctTBA"/>
      <sheetName val="入力作成表"/>
      <sheetName val="Analisa Upah &amp; Bahan Plum"/>
      <sheetName val="HRG BHN"/>
      <sheetName val="Chenh lech vat tu"/>
      <sheetName val="THKL"/>
      <sheetName val="材料单价表"/>
      <sheetName val="D&amp;W"/>
      <sheetName val="FS"/>
      <sheetName val="경상비"/>
      <sheetName val="Analisa_Upah_&amp;_Bahan_Plum"/>
      <sheetName val="HRG_BHN"/>
      <sheetName val="Chenh_lech_vat_tu"/>
      <sheetName val="Preliminaries"/>
      <sheetName val="업체별단가"/>
      <sheetName val="산근"/>
      <sheetName val="Eq. Mobilization"/>
      <sheetName val="Gia_GC_Satthep"/>
      <sheetName val="MAIN GATE HOUSE"/>
      <sheetName val="Doi so"/>
      <sheetName val="gia vt,nc,may"/>
      <sheetName val="MATL"/>
      <sheetName val="CF -Update 31Jul06"/>
      <sheetName val="MTL(AG)"/>
      <sheetName val="LEGEND"/>
      <sheetName val="Elektrikal"/>
      <sheetName val="rekap.c"/>
      <sheetName val="Config"/>
      <sheetName val="B15"/>
      <sheetName val="B16"/>
      <sheetName val="B17"/>
      <sheetName val="B4-D3"/>
      <sheetName val="B8"/>
      <sheetName val="BAOCHE A"/>
      <sheetName val="Bill 2.2 Villa 2 beds"/>
      <sheetName val="Daf 1"/>
      <sheetName val="Bill of Qty MEP"/>
      <sheetName val="giathanh1"/>
      <sheetName val="Don gia"/>
      <sheetName val="DO AM DT"/>
      <sheetName val="chi tiet"/>
      <sheetName val="FB25JN"/>
      <sheetName val="품종코드"/>
      <sheetName val="견적집계표"/>
      <sheetName val="손익(10월)"/>
      <sheetName val="항목"/>
      <sheetName val="투자양식"/>
      <sheetName val="변경내역대비표(2)"/>
      <sheetName val="ERECTION"/>
      <sheetName val="POL설치공정"/>
      <sheetName val="공정양식"/>
      <sheetName val="공틀공사"/>
      <sheetName val="퇴비산출근거"/>
      <sheetName val="I.설계조건"/>
      <sheetName val="99노임기준"/>
      <sheetName val="분류작업"/>
      <sheetName val="1련박스"/>
      <sheetName val="깨기"/>
      <sheetName val="crude.SLAB RE-bar"/>
      <sheetName val="WORK"/>
      <sheetName val="기초일위"/>
      <sheetName val="시설일위"/>
      <sheetName val="조명일위"/>
      <sheetName val="설비내역서"/>
      <sheetName val="건축내역서"/>
      <sheetName val="전기내역서"/>
      <sheetName val="PROJECT BRIEF(EX.NEW)"/>
      <sheetName val="재무가정"/>
      <sheetName val="hvac(제어동)"/>
      <sheetName val="FRT_O"/>
      <sheetName val="FAB_I"/>
      <sheetName val="6PILE  (돌출)"/>
      <sheetName val="TEST1"/>
      <sheetName val="1.설계기준"/>
      <sheetName val="CTEMCOST"/>
      <sheetName val="부재예실"/>
      <sheetName val="담장산출"/>
      <sheetName val="교량전기"/>
      <sheetName val="접속 SLAB,BRACKET 설계"/>
      <sheetName val="토공계산서(부체도로)"/>
      <sheetName val="옹벽"/>
      <sheetName val="SG"/>
      <sheetName val="토사(PE)"/>
      <sheetName val="96까지"/>
      <sheetName val="97년"/>
      <sheetName val="98이후"/>
      <sheetName val="사용성검토"/>
      <sheetName val="토목내역"/>
      <sheetName val="토목"/>
      <sheetName val="대로근거"/>
      <sheetName val="중로근거"/>
      <sheetName val="현금"/>
      <sheetName val="일위대가표"/>
      <sheetName val="토적1"/>
      <sheetName val="공통(20-91)"/>
      <sheetName val="기성내역서표지"/>
      <sheetName val="COVER"/>
      <sheetName val="내역(입찰)"/>
      <sheetName val="danga"/>
      <sheetName val="ilch"/>
      <sheetName val="1호맨홀토공"/>
      <sheetName val="가정급수관"/>
      <sheetName val="11"/>
      <sheetName val="1. 설계조건 2.단면가정 3. 하중계산"/>
      <sheetName val="DATA 입력란"/>
      <sheetName val="CAL"/>
      <sheetName val="12용지"/>
      <sheetName val="토적"/>
      <sheetName val="공종별 집계"/>
      <sheetName val="견적조건"/>
      <sheetName val="보일러"/>
      <sheetName val="포장복구집계"/>
      <sheetName val="적용환율"/>
      <sheetName val="배수통관(좌)"/>
      <sheetName val="도"/>
      <sheetName val="대대터널 설계서"/>
      <sheetName val="J"/>
      <sheetName val="진행 DATA (2)"/>
      <sheetName val="가로등기초"/>
      <sheetName val="첨부1"/>
      <sheetName val="재1"/>
      <sheetName val="재집"/>
      <sheetName val="직재"/>
      <sheetName val="원형1호맨홀토공수량"/>
      <sheetName val="산출근거"/>
      <sheetName val="단면치수"/>
      <sheetName val="바.한일양산"/>
      <sheetName val="수목표준대가"/>
      <sheetName val="보통예금"/>
      <sheetName val="근고 블록 유형별 수량"/>
      <sheetName val="간접경상비"/>
      <sheetName val="UR2-Calculation"/>
      <sheetName val="Budget 2005(DW)"/>
      <sheetName val="숙소"/>
      <sheetName val="간접재료비산출표-27-30"/>
      <sheetName val="당진생산팀"/>
      <sheetName val="대차대조표"/>
      <sheetName val="3본사"/>
      <sheetName val="상가지급현황"/>
      <sheetName val="J直材4"/>
      <sheetName val="내역표지"/>
      <sheetName val="소운반"/>
      <sheetName val="1-1"/>
      <sheetName val="전체도급"/>
      <sheetName val="AP1"/>
      <sheetName val="96수출"/>
      <sheetName val="BREAKDOWN(철거설치)"/>
      <sheetName val="실행"/>
      <sheetName val="4)유동표"/>
      <sheetName val="안정계산"/>
      <sheetName val="과거교육훈련비"/>
      <sheetName val="총 원가계산"/>
      <sheetName val="노무비단가"/>
      <sheetName val="케이블및전선관규격표"/>
      <sheetName val="일집"/>
      <sheetName val="Ext. Stone-P"/>
      <sheetName val="TAIHAN"/>
      <sheetName val="AILC004"/>
      <sheetName val="Pengalaman Per"/>
      <sheetName val="전신환매도율"/>
      <sheetName val="combi(wall)"/>
      <sheetName val="설계예산"/>
      <sheetName val="8.PILE  (돌출)"/>
      <sheetName val="입력값"/>
      <sheetName val="간선계산"/>
      <sheetName val="SUMMARY(S)"/>
      <sheetName val="관리비"/>
      <sheetName val="건축"/>
      <sheetName val="조경"/>
      <sheetName val="Front"/>
      <sheetName val="DESCRIPTION"/>
      <sheetName val="예산내역서"/>
      <sheetName val="총계"/>
      <sheetName val="수문일1"/>
      <sheetName val="하중계산"/>
      <sheetName val="내역서 "/>
      <sheetName val="Discount Group"/>
      <sheetName val="인건비"/>
      <sheetName val="요율"/>
      <sheetName val="소방"/>
      <sheetName val="산출"/>
      <sheetName val="정렬"/>
      <sheetName val="투찰금액"/>
      <sheetName val="부표총괄"/>
      <sheetName val="조도계산서 (도서)"/>
      <sheetName val="123"/>
      <sheetName val="바닥판"/>
      <sheetName val="입력DATA"/>
      <sheetName val="수로교총재료집계"/>
      <sheetName val="중기(목록)"/>
      <sheetName val="일위대가(목록)"/>
      <sheetName val="산근(목록)"/>
      <sheetName val="노무비"/>
      <sheetName val="재료비"/>
      <sheetName val="경비"/>
      <sheetName val="eq_data"/>
      <sheetName val="영업소실적"/>
      <sheetName val="수량산출서 갑지"/>
      <sheetName val="횡날개수집"/>
      <sheetName val="기본"/>
      <sheetName val="물가자료"/>
      <sheetName val="공내역"/>
      <sheetName val="Material Specification"/>
      <sheetName val="계약내력"/>
      <sheetName val="Piping(Methanol)"/>
      <sheetName val="견적가 검토"/>
      <sheetName val="#34 CIVL_Original"/>
      <sheetName val="TOEC"/>
      <sheetName val="INDIRECT"/>
      <sheetName val="calculation-1"/>
      <sheetName val="MCC제원"/>
      <sheetName val="c_balju"/>
      <sheetName val="맨홀수량산출"/>
      <sheetName val="가감수량"/>
      <sheetName val="설비원가"/>
      <sheetName val="DATA1"/>
      <sheetName val="SLAB&quot;1&quot;"/>
      <sheetName val="단가조사서"/>
      <sheetName val="유출부"/>
      <sheetName val="3차토목내역"/>
      <sheetName val="원가계산서구조조정"/>
      <sheetName val="도대하도변경최종정산조경"/>
      <sheetName val="간접비"/>
      <sheetName val="오억미만"/>
      <sheetName val="교통시설 표지판"/>
      <sheetName val="중간부"/>
      <sheetName val="추가예산"/>
      <sheetName val="000000"/>
      <sheetName val="깨기집계"/>
      <sheetName val="개소별수량산출"/>
      <sheetName val="예산서"/>
      <sheetName val="단가비교"/>
      <sheetName val="Sheet13"/>
      <sheetName val="T13(P68~72,78)"/>
      <sheetName val="방송(체육관)"/>
      <sheetName val="FUND"/>
      <sheetName val="woo(mac)"/>
      <sheetName val="h-013211-2"/>
      <sheetName val="MAT_N048"/>
      <sheetName val="sheets"/>
      <sheetName val="AABS내역"/>
      <sheetName val="TYPE별집계"/>
      <sheetName val="방식총괄"/>
      <sheetName val="Ⅴ-2.공종별내역"/>
      <sheetName val="ITEM"/>
      <sheetName val="전기BOX내역서"/>
      <sheetName val="삼성전기"/>
      <sheetName val="6-2차"/>
      <sheetName val="통계연보"/>
      <sheetName val="직접기초설계"/>
      <sheetName val="모델링"/>
      <sheetName val="자재단가"/>
      <sheetName val="변화치수"/>
      <sheetName val="Macro(전선)"/>
      <sheetName val="6공구(당초)"/>
      <sheetName val="Breakdown"/>
      <sheetName val="노무단가"/>
      <sheetName val="변경비교-을"/>
      <sheetName val="3BL공동구 수량"/>
      <sheetName val="역T형"/>
      <sheetName val="SLAB근거-1"/>
      <sheetName val="CAT_5"/>
      <sheetName val="SIL98"/>
      <sheetName val="페이징 배관배선"/>
      <sheetName val="일위대가표 (2)"/>
      <sheetName val="TYPE-A"/>
      <sheetName val="대전21토목내역서"/>
      <sheetName val="경비_원본"/>
      <sheetName val="본장"/>
      <sheetName val="설계서"/>
      <sheetName val="TABLE"/>
      <sheetName val="KMT물량"/>
      <sheetName val="일위대가표(DEEP)"/>
      <sheetName val="2F 회의실견적(5_14 일대)"/>
      <sheetName val="기기리스트"/>
      <sheetName val="품셈1-17"/>
      <sheetName val="배수공 시멘트 및 골재량 산출"/>
      <sheetName val="NS"/>
      <sheetName val="1근거"/>
      <sheetName val="계산근거"/>
      <sheetName val="전기공사"/>
      <sheetName val="실행견적"/>
      <sheetName val="36+45-113-18+19+20I"/>
      <sheetName val="정읍농소"/>
      <sheetName val="기본입력표"/>
      <sheetName val="2000전체분"/>
      <sheetName val="약품설비"/>
      <sheetName val="가공비"/>
      <sheetName val="가시설단위수량"/>
      <sheetName val="일위_파일"/>
      <sheetName val="일위대가목록"/>
      <sheetName val="초기화면"/>
      <sheetName val="이름정의"/>
      <sheetName val="저판(버림100)"/>
      <sheetName val="원가계산서(건축)"/>
      <sheetName val="실행내역"/>
      <sheetName val="건축공사 집계표"/>
      <sheetName val="골조"/>
      <sheetName val="플랜트 설치"/>
      <sheetName val="설계예시"/>
      <sheetName val="별표집계"/>
      <sheetName val="총집계표"/>
      <sheetName val="교각계산"/>
      <sheetName val="REINF."/>
      <sheetName val="CHECK1"/>
      <sheetName val="3차준공"/>
      <sheetName val="토 적 표"/>
      <sheetName val="참조"/>
      <sheetName val="P&amp;L01-02GR"/>
      <sheetName val="여과지동"/>
      <sheetName val="1"/>
      <sheetName val="부대공자재집계표"/>
      <sheetName val="unitpric"/>
      <sheetName val="일위(설)"/>
      <sheetName val="측구터파기공수량집계"/>
      <sheetName val="구조물터파기수량집계"/>
      <sheetName val="환률"/>
      <sheetName val="FOB발"/>
      <sheetName val="내역서(당초변경)"/>
      <sheetName val="국내총괄"/>
      <sheetName val="PO-BOQ"/>
      <sheetName val="회사기본자료"/>
      <sheetName val="2000년 임금추정"/>
      <sheetName val="LOADS"/>
      <sheetName val="o현장경비"/>
      <sheetName val="대전(세창동)"/>
      <sheetName val="6PILE__(돌출)"/>
      <sheetName val="I_설계조건"/>
      <sheetName val="대대터널_설계서"/>
      <sheetName val="견적가_검토"/>
      <sheetName val="PROJECT_BRIEF(EX_NEW)"/>
      <sheetName val="접속_SLAB,BRACKET_설계"/>
      <sheetName val="빈"/>
      <sheetName val="기초목"/>
      <sheetName val="1월"/>
      <sheetName val="VXXXXXXX"/>
      <sheetName val="#3E1_GCR"/>
      <sheetName val="좌측"/>
      <sheetName val="2.하자처리현황(CS)"/>
      <sheetName val="신규일위대가"/>
      <sheetName val="토공(우물통,기타) "/>
      <sheetName val="기성2"/>
      <sheetName val="수량명세서"/>
      <sheetName val="손익분석"/>
      <sheetName val="실정보고내역서"/>
      <sheetName val="45,46"/>
      <sheetName val="예정공정표(도급)"/>
      <sheetName val="자재표"/>
      <sheetName val="자판실행"/>
      <sheetName val="토공정보"/>
      <sheetName val="물량"/>
      <sheetName val="지주목시비량산출서"/>
      <sheetName val="신우"/>
      <sheetName val="업무분장"/>
      <sheetName val="작성"/>
      <sheetName val="수원공공사비"/>
      <sheetName val="계수시트"/>
      <sheetName val="원가계산서"/>
      <sheetName val="960318-1"/>
      <sheetName val="설계개요"/>
      <sheetName val="자단"/>
      <sheetName val="인공산출"/>
      <sheetName val="11.자재단가"/>
      <sheetName val="INPUT(덕도방향-시점)"/>
      <sheetName val="F-Assump"/>
      <sheetName val="20관리비율"/>
      <sheetName val="산출근거1"/>
      <sheetName val="2.단면가정"/>
      <sheetName val="4.말뚝설계"/>
      <sheetName val="9811"/>
      <sheetName val="9509"/>
      <sheetName val="간지"/>
      <sheetName val="MM"/>
      <sheetName val="갑지(비계타입)"/>
      <sheetName val="기성내역서"/>
      <sheetName val="수량 산출서(당초)"/>
      <sheetName val="외자배분"/>
      <sheetName val="횡배수관토공수량"/>
      <sheetName val="기둥(하중)"/>
      <sheetName val="당진1,2호기전선관설치및접지4차공사내역서-을지"/>
      <sheetName val="guard(mac)"/>
      <sheetName val="서울대규장각(가시설흙막이)"/>
      <sheetName val="간접"/>
      <sheetName val="설산1.나"/>
      <sheetName val="본사S"/>
      <sheetName val="총괄내역서"/>
      <sheetName val="LinerWt"/>
      <sheetName val="직접비"/>
      <sheetName val="중동공구"/>
      <sheetName val="재료집계"/>
      <sheetName val="내역을"/>
      <sheetName val="3.하중산정4.지지력"/>
      <sheetName val="건축도급단가"/>
      <sheetName val="실행단가"/>
      <sheetName val="00실적"/>
      <sheetName val="민감도"/>
      <sheetName val="Assumption"/>
      <sheetName val="일계표"/>
      <sheetName val="가로등내역서"/>
      <sheetName val="설변대비표"/>
      <sheetName val="U.P_Breakdown"/>
      <sheetName val="Final Summary (To check)"/>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입출재고현황_(2)2"/>
      <sheetName val="1_우편집중내역서2"/>
      <sheetName val="설_계2"/>
      <sheetName val="Customer_Databas2"/>
      <sheetName val="노원열병합__건축공사기성내역서2"/>
      <sheetName val="영업_일2"/>
      <sheetName val="ITB_COST2"/>
      <sheetName val="2000_052"/>
      <sheetName val="2_대외공문2"/>
      <sheetName val="BSD__2_2"/>
      <sheetName val="1_설계조건2"/>
      <sheetName val="6_OUTPUT2"/>
      <sheetName val="Budget_2004(DW)2"/>
      <sheetName val="VENDOR_LIST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5호광장_(만점)1"/>
      <sheetName val="인천국제_(만점)_(2)1"/>
      <sheetName val="단면_(2)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cataloge moi"/>
      <sheetName val="phân tích hiệu quả"/>
      <sheetName val="RATE"/>
      <sheetName val="Tong du toan"/>
      <sheetName val="Costmaster"/>
      <sheetName val="물량표(신)"/>
      <sheetName val="대비표"/>
      <sheetName val="배수공 주요자재 집계표"/>
      <sheetName val="EQUIPMENT -2"/>
      <sheetName val="EJ"/>
      <sheetName val="도급양식"/>
      <sheetName val="EE-PROP"/>
      <sheetName val="PumpSpec"/>
      <sheetName val="공사내역서(을)실행"/>
      <sheetName val="배수공_주요자재_집계표"/>
      <sheetName val="chi_tiet"/>
      <sheetName val="EQUIPMENT_-2"/>
      <sheetName val="TOSHIBA-Structure"/>
      <sheetName val="SP"/>
      <sheetName val="BOQ-1"/>
      <sheetName val="Planning"/>
      <sheetName val="Parem"/>
      <sheetName val="M 67"/>
      <sheetName val="TH-Dien"/>
      <sheetName val="Comb"/>
      <sheetName val="Analisa &amp; Upah"/>
      <sheetName val="SiteWorks"/>
      <sheetName val="Bang gia NC "/>
      <sheetName val="HS_957"/>
      <sheetName val="IMF Code"/>
      <sheetName val="Master"/>
      <sheetName val="NOTE"/>
      <sheetName val="변경내역을"/>
      <sheetName val="원가계산(2)"/>
      <sheetName val="총물량"/>
      <sheetName val="원가계산"/>
      <sheetName val="설비단가표"/>
      <sheetName val="점수계산1-2"/>
      <sheetName val="배수관공"/>
      <sheetName val="BJJIN"/>
      <sheetName val="단중표"/>
      <sheetName val="견적사양비교표"/>
      <sheetName val="금호"/>
      <sheetName val="예총"/>
      <sheetName val="신상기록(지우지 말것)"/>
      <sheetName val="단양 00 아파트-세부내역"/>
      <sheetName val="계획고"/>
      <sheetName val="신축(단위)"/>
      <sheetName val="골프장예산"/>
      <sheetName val="맨홀수량"/>
      <sheetName val="공통부대비"/>
      <sheetName val="자금청구"/>
      <sheetName val="청주(철골발주의뢰서)"/>
      <sheetName val="분전함신설"/>
      <sheetName val="접지1종"/>
      <sheetName val="전선 및 전선관"/>
      <sheetName val="공조기"/>
      <sheetName val="내역서(ebs)"/>
      <sheetName val="건공요율"/>
      <sheetName val="품목납기"/>
      <sheetName val="일위대가(가설)"/>
      <sheetName val="사다리"/>
      <sheetName val="스포회원매출"/>
      <sheetName val="기본설계기준"/>
      <sheetName val="실행간접비용"/>
      <sheetName val="수량산출내역1115"/>
      <sheetName val="PI"/>
      <sheetName val="내역서(교량)전체"/>
      <sheetName val="사토(신천경유)"/>
      <sheetName val="보할최종(준공)only"/>
      <sheetName val="s.v"/>
      <sheetName val="대차(설명자료)"/>
      <sheetName val="7 (2)"/>
      <sheetName val="주차구획선수량"/>
      <sheetName val="시산표"/>
      <sheetName val="금주1교"/>
      <sheetName val="9902"/>
      <sheetName val="가로등일위대가"/>
      <sheetName val="코드"/>
      <sheetName val="죽원1교"/>
      <sheetName val="공무팀"/>
      <sheetName val="제잡비계산"/>
      <sheetName val="chitimc"/>
      <sheetName val="du lieu du toan"/>
      <sheetName val="A-1"/>
      <sheetName val="Đơn Giá "/>
      <sheetName val="Vat tu XD"/>
      <sheetName val="Tongke"/>
      <sheetName val="Subsidiary Calculation"/>
      <sheetName val="VINYL"/>
      <sheetName val="Div10"/>
      <sheetName val="Div11"/>
      <sheetName val="Div13"/>
      <sheetName val="Div2"/>
      <sheetName val="Div4"/>
      <sheetName val="Div5"/>
      <sheetName val="Div6"/>
      <sheetName val="Div7"/>
      <sheetName val="Div8"/>
      <sheetName val="Div9"/>
      <sheetName val="EARTH WORKS"/>
      <sheetName val="PL-F&amp;B"/>
      <sheetName val="TH kinh phi"/>
      <sheetName val="KLDT DIEN"/>
      <sheetName val="Dinh muc CP KTCB khac"/>
      <sheetName val="RAB AR&amp;STR"/>
      <sheetName val="단면A-A(TR)"/>
      <sheetName val="CE(E)"/>
      <sheetName val="CE(M)"/>
      <sheetName val="Project Data"/>
      <sheetName val="Budget Code"/>
      <sheetName val="3. CNT"/>
      <sheetName val="unit price list(M)"/>
      <sheetName val="Para"/>
      <sheetName val="CM 22.10"/>
      <sheetName val="B8_MEP"/>
      <sheetName val="DGCT - CAU"/>
      <sheetName val="ctdz35"/>
      <sheetName val="Silicom"/>
      <sheetName val="VALVE"/>
      <sheetName val="소상 &quot;1&quot;"/>
      <sheetName val="정보"/>
      <sheetName val="실행(ALT1)"/>
      <sheetName val="배수내역"/>
      <sheetName val="층별"/>
      <sheetName val="단가일람"/>
      <sheetName val="조경일람"/>
      <sheetName val="DATA(03.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sheetData sheetId="414"/>
      <sheetData sheetId="415"/>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sheetData sheetId="1077"/>
      <sheetData sheetId="1078"/>
      <sheetData sheetId="1079"/>
      <sheetData sheetId="1080"/>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Shapes"/>
      <sheetName val="00000000"/>
      <sheetName val="Thép Móng"/>
      <sheetName val="Thép cổ cột"/>
      <sheetName val="Thép cột tầng 1-mái"/>
      <sheetName val="Thép dầm tầng 1"/>
      <sheetName val="Thép dầm tầng 2"/>
      <sheetName val="Thép dầm sân thượng"/>
      <sheetName val="Thép sàn tầng 1"/>
      <sheetName val="TỔNG HỢP"/>
      <sheetName val="Total"/>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KE-HT-TR1"/>
      <sheetName val="TKE-HT-TR2"/>
      <sheetName val="TKE-HT-TR3 "/>
      <sheetName val="TKE-HT-TR4"/>
      <sheetName val="TKE-HT-TR5"/>
      <sheetName val="TKE-HT-TR6"/>
      <sheetName val="TKE-HT-TR7"/>
      <sheetName val="TKE-HT-TR8"/>
      <sheetName val="TKE-HT-TR9"/>
      <sheetName val="TKE-HT-TR10"/>
      <sheetName val="TKE-HT-TR11"/>
      <sheetName val="TKE-HT-TR12"/>
      <sheetName val="TKE-HT-TR13"/>
      <sheetName val="TKE-HT-TR14"/>
      <sheetName val="TKE-HT-TR15"/>
      <sheetName val="TKE-HT-TR16"/>
      <sheetName val="TKE-HT-TR17"/>
      <sheetName val="TKE-HT-TR18"/>
      <sheetName val="TKE-HT-TR19"/>
      <sheetName val="TKE-HT-TR20"/>
      <sheetName val="TKE-HT-TR21"/>
      <sheetName val="CABLE"/>
      <sheetName val="XL4Poppy"/>
      <sheetName val="Du thau"/>
      <sheetName val="CHITIET VL-NC-TT1p"/>
      <sheetName val="Bt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 GIA"/>
      <sheetName val="TONGKE-HT-TR1"/>
      <sheetName val="TONGKE-HT-TR2"/>
      <sheetName val="TONGKE-HT-TR3 "/>
      <sheetName val="TONGKE-HT-TR4"/>
      <sheetName val="TONGKE-HT-TR5"/>
      <sheetName val="TONGKE-HT-TR6"/>
      <sheetName val="TONGKE-HT-TR7"/>
      <sheetName val="TONGKE-HT-TR8"/>
      <sheetName val="TONGKE-HT-TR9"/>
      <sheetName val="TONGKE-HT-TR10"/>
      <sheetName val="TONGKE-HT-TR11"/>
      <sheetName val="TONGKE-HT-TR12"/>
      <sheetName val="TONGKE-HT-TR13"/>
      <sheetName val="TONGKE-HT-TR14"/>
      <sheetName val="TONGKE-HT-TR15"/>
      <sheetName val="TONGKE-HT-TR16"/>
      <sheetName val="TONGKE-HT-TR17"/>
      <sheetName val="TONGKE-HT-TR18"/>
      <sheetName val="TONGKE-HT-TR19"/>
      <sheetName val="TONGKE-HT-TR20"/>
      <sheetName val="TONGKE-HT-TR21"/>
      <sheetName val="TONGHOP-HT"/>
      <sheetName val="LKVT- HT-TONG"/>
      <sheetName val="LK-1x15"/>
      <sheetName val="LK-1x25"/>
      <sheetName val="LK-1x37.5"/>
      <sheetName val="LK-1x50"/>
      <sheetName val="LK-3x15"/>
      <sheetName val="LK-3x25"/>
      <sheetName val="LK-3x37.5"/>
      <sheetName val="TONGLK-Tram"/>
      <sheetName val="Ht XHiep-HC 03-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우수"/>
      <sheetName val="원남울진낙찰내역(99.4.13 부산청)"/>
      <sheetName val="8.석축단위(H=1.5M)"/>
      <sheetName val="영업소실적"/>
      <sheetName val="차액보증"/>
      <sheetName val="5_BANG I"/>
      <sheetName val="Re-bar"/>
      <sheetName val="수안보-MBR1"/>
      <sheetName val="#REF"/>
      <sheetName val="데리네이타현황"/>
      <sheetName val="날개벽수량표"/>
      <sheetName val="bid"/>
      <sheetName val="수주현황2월"/>
      <sheetName val="내역"/>
      <sheetName val="집계표"/>
      <sheetName val="조명시설"/>
      <sheetName val="원도급"/>
      <sheetName val="하도급"/>
      <sheetName val="원하대비"/>
      <sheetName val="#REF!"/>
      <sheetName val="일위대가"/>
      <sheetName val="여과지동"/>
      <sheetName val="기초자료"/>
      <sheetName val="산출내역서집계표"/>
      <sheetName val="금융비용"/>
      <sheetName val="견적정보"/>
      <sheetName val="물가시세"/>
      <sheetName val="개요"/>
      <sheetName val="전기단가조사서"/>
      <sheetName val="Sheet2"/>
      <sheetName val="일반공사"/>
      <sheetName val="수량산출"/>
      <sheetName val="기초작업"/>
      <sheetName val="설비"/>
      <sheetName val="산출근거"/>
      <sheetName val="변경품셈총괄"/>
      <sheetName val="인력터파기품"/>
      <sheetName val="지급자재"/>
      <sheetName val="터널조도"/>
      <sheetName val="자재단가"/>
      <sheetName val="하수급견적대비"/>
      <sheetName val="대림경상68억"/>
      <sheetName val="플랜트 설치"/>
      <sheetName val="전체"/>
      <sheetName val="N賃率-職"/>
      <sheetName val="추가예산"/>
      <sheetName val="POOM_MOTO"/>
      <sheetName val="POOM_MOTO2"/>
      <sheetName val="1단계"/>
      <sheetName val="마산방향"/>
      <sheetName val="진주방향"/>
      <sheetName val="노임단가"/>
      <sheetName val="WORK"/>
      <sheetName val="소상 &quot;1&quot;"/>
      <sheetName val="건축집계"/>
      <sheetName val="Table"/>
      <sheetName val="정부노임단가"/>
      <sheetName val="JUCK"/>
      <sheetName val="장비명"/>
      <sheetName val="와동25-3(변경)"/>
      <sheetName val="밸브설치"/>
      <sheetName val="Sheet1"/>
      <sheetName val="약품공급2"/>
      <sheetName val="공사비집계"/>
      <sheetName val="6PILE  (돌출)"/>
      <sheetName val="우각부보강"/>
      <sheetName val="DATA"/>
      <sheetName val="우배수"/>
      <sheetName val="계산식"/>
      <sheetName val="설명"/>
      <sheetName val="일위대가(가설)"/>
      <sheetName val="DATE"/>
      <sheetName val="설계내역서"/>
      <sheetName val="단가산출"/>
      <sheetName val="간접"/>
      <sheetName val="단가"/>
      <sheetName val="마산월령동골조물량변경"/>
      <sheetName val="2.건축"/>
      <sheetName val="현황산출서"/>
      <sheetName val="구의33고"/>
      <sheetName val="내역서"/>
      <sheetName val="터파기및재료"/>
      <sheetName val="Sheet4"/>
      <sheetName val="s"/>
      <sheetName val="인사자료총집계"/>
      <sheetName val="공비대비"/>
      <sheetName val="총괄내역서"/>
      <sheetName val="일위대가(1)"/>
      <sheetName val="관급"/>
      <sheetName val="전기공사"/>
      <sheetName val="공사"/>
      <sheetName val="SOS_PLC &amp; Panel"/>
      <sheetName val="기본단가표"/>
      <sheetName val="원가서"/>
      <sheetName val="DANGA"/>
      <sheetName val="입찰안"/>
      <sheetName val="공통(20-91)"/>
      <sheetName val="wall"/>
      <sheetName val="A01"/>
      <sheetName val="A11"/>
      <sheetName val="A16"/>
      <sheetName val="A02"/>
      <sheetName val="A03"/>
      <sheetName val="A04"/>
      <sheetName val="A05"/>
      <sheetName val="A06"/>
      <sheetName val="A07"/>
      <sheetName val="A08a"/>
      <sheetName val="A08b"/>
      <sheetName val="증감대비"/>
      <sheetName val="PAINT"/>
      <sheetName val="기성(1차) "/>
      <sheetName val="RFP002"/>
      <sheetName val="기초계산(Pmax)"/>
      <sheetName val="현장관리비 산출내역"/>
      <sheetName val="견적조건"/>
      <sheetName val="Module1"/>
      <sheetName val="Stem Footing"/>
      <sheetName val="Piping Design Data"/>
      <sheetName val="01"/>
      <sheetName val="cable-data"/>
      <sheetName val="BACK DATA"/>
      <sheetName val="c_balju"/>
      <sheetName val="외천교"/>
      <sheetName val="금액내역서"/>
      <sheetName val="코드표"/>
      <sheetName val="2000년1차"/>
      <sheetName val="코딩 (2)"/>
      <sheetName val="자금청구"/>
      <sheetName val="갑지(추정)"/>
      <sheetName val="콘크리트타설집계표"/>
      <sheetName val=" 갑지"/>
      <sheetName val="Total"/>
      <sheetName val="단가표"/>
      <sheetName val="날개벽"/>
      <sheetName val="예총"/>
      <sheetName val="Input"/>
      <sheetName val="IBASE"/>
      <sheetName val="PROJECT BRIEF"/>
      <sheetName val="단"/>
      <sheetName val="감액총괄표"/>
      <sheetName val="용수간선"/>
      <sheetName val="A-LINE"/>
      <sheetName val="BSD (2)"/>
      <sheetName val="cp1"/>
      <sheetName val="유림총괄"/>
      <sheetName val="정보"/>
      <sheetName val="자재단가비교표"/>
      <sheetName val="SP-B1"/>
      <sheetName val="시화점실행"/>
      <sheetName val="네고율"/>
      <sheetName val="표지"/>
      <sheetName val="간접(90)"/>
      <sheetName val="남양내역"/>
      <sheetName val="Macro(차단기)"/>
      <sheetName val="일위_파일"/>
      <sheetName val="COVER"/>
      <sheetName val="5.전사투자계획종함안"/>
      <sheetName val="단양 00 아파트-세부내역"/>
      <sheetName val="선정요령"/>
      <sheetName val="Sheet6"/>
      <sheetName val="관경별우수관집계"/>
      <sheetName val="차수"/>
      <sheetName val="대치판정"/>
      <sheetName val="예산조서"/>
      <sheetName val="노임"/>
      <sheetName val="입찰품의서"/>
      <sheetName val="FAB별"/>
      <sheetName val="orignal"/>
      <sheetName val="Quantity"/>
      <sheetName val="HARSAT"/>
      <sheetName val="원남울진낙찰내역(99_4_13_부산청)"/>
      <sheetName val="8_석축단위(H=1_5M)"/>
      <sheetName val="5_BANG_I"/>
      <sheetName val="플랜트_설치"/>
      <sheetName val="기성(1차)_"/>
      <sheetName val="소상_&quot;1&quot;"/>
      <sheetName val="6PILE__(돌출)"/>
      <sheetName val="BACK_DATA"/>
      <sheetName val="현장관리비_산출내역"/>
      <sheetName val="2_건축"/>
      <sheetName val="SOS_PLC_&amp;_Panel"/>
      <sheetName val="영동(D)"/>
      <sheetName val="잡철물"/>
      <sheetName val="CONCRETE"/>
      <sheetName val="CAPVC"/>
      <sheetName val="98지급계획"/>
      <sheetName val="단중"/>
      <sheetName val="실행(ALT1)"/>
      <sheetName val="kimre scrubber"/>
      <sheetName val="GRDBS"/>
      <sheetName val="Customer Databas"/>
      <sheetName val="부하(성남)"/>
      <sheetName val="목록"/>
      <sheetName val="화재 탐지 설비"/>
      <sheetName val="RE9604"/>
      <sheetName val="MEXICO-C"/>
      <sheetName val="물량산출근거"/>
      <sheetName val="도급양식"/>
      <sheetName val="ROOF(ALKALI)"/>
      <sheetName val="데이타"/>
      <sheetName val="할증 "/>
      <sheetName val="G.R300경비"/>
      <sheetName val="신설개소별 총집계표(동해-배전)"/>
      <sheetName val="안평역사 총집계"/>
      <sheetName val="냉천부속동"/>
      <sheetName val="돈암사업"/>
      <sheetName val="토목주소"/>
      <sheetName val="프랜트면허"/>
      <sheetName val="전기실-1"/>
      <sheetName val="MATRLDATA"/>
      <sheetName val="1,2공구원가계산서"/>
      <sheetName val="2공구산출내역"/>
      <sheetName val="1공구산출내역서"/>
      <sheetName val="전체공내역서"/>
      <sheetName val="기초단가"/>
      <sheetName val="BASE DATA1"/>
      <sheetName val="안양동교 1안"/>
      <sheetName val="6호기"/>
      <sheetName val="선급금신청서"/>
      <sheetName val="평당자료"/>
      <sheetName val="00상노임"/>
      <sheetName val="기계경비"/>
      <sheetName val="본사인상전"/>
      <sheetName val="갱폼수직망"/>
      <sheetName val="시설물 설치표"/>
      <sheetName val="JUCKEYK"/>
      <sheetName val="공통가설"/>
      <sheetName val="PROJECT BRIEF(EX.NEW)"/>
      <sheetName val="건축공사집계"/>
      <sheetName val="본실행경비"/>
      <sheetName val="Baby일위대가"/>
      <sheetName val="대가표(품셈)"/>
      <sheetName val="중동상가"/>
      <sheetName val="SCH"/>
      <sheetName val="내역서단가산출용"/>
      <sheetName val="연습장소"/>
      <sheetName val="부대내역"/>
      <sheetName val="Dulieu"/>
      <sheetName val="DTCT"/>
      <sheetName val="CAL"/>
      <sheetName val="원남울진낙찰내역(99.4.13%20부산청).xls"/>
      <sheetName val="%EC%9B%90%EB%82%A8%EC%9A%B8%EC%"/>
      <sheetName val="현장별"/>
      <sheetName val="Sheet3"/>
      <sheetName val="2.대외공문"/>
      <sheetName val="대공종"/>
      <sheetName val="전체내역 (2)"/>
      <sheetName val="수리결과"/>
      <sheetName val="TABLE DB"/>
      <sheetName val="쌍용 data base"/>
      <sheetName val="비교1"/>
      <sheetName val="자료입력"/>
      <sheetName val="98수문일위"/>
      <sheetName val="일위대가표"/>
      <sheetName val="화설내"/>
      <sheetName val="코드"/>
      <sheetName val="아파트-가설"/>
      <sheetName val="APT"/>
      <sheetName val="소방사항"/>
      <sheetName val="견적 집계"/>
      <sheetName val="내역서을지"/>
      <sheetName val="물량표"/>
      <sheetName val="Graph (LGEN)"/>
      <sheetName val="out_prog"/>
      <sheetName val="선적schedule (2)"/>
      <sheetName val="집수정(600-700)"/>
      <sheetName val="준검 내역서"/>
      <sheetName val="예정(3)"/>
      <sheetName val="archi(본사)"/>
      <sheetName val="타공종이기"/>
      <sheetName val="P-산#1-1(WOWA1)"/>
      <sheetName val="간접비"/>
      <sheetName val="동해title"/>
      <sheetName val="관람석제출"/>
      <sheetName val="기초자료입력"/>
      <sheetName val="기초코드"/>
      <sheetName val="총괄표"/>
      <sheetName val="기둥(원형)"/>
      <sheetName val="빌딩 안내"/>
      <sheetName val="충주"/>
      <sheetName val="DATA1"/>
      <sheetName val="계정"/>
      <sheetName val="덕전리"/>
      <sheetName val="(A)내역서"/>
      <sheetName val="총괄-1"/>
      <sheetName val="일반부표"/>
      <sheetName val="시멘트"/>
      <sheetName val="내역표지"/>
      <sheetName val="식재인부"/>
      <sheetName val="설계가"/>
      <sheetName val="T형( 파일기초) 공현1교"/>
      <sheetName val="입고장부 (4)"/>
      <sheetName val="ABUT수량-A1"/>
      <sheetName val="BOL"/>
      <sheetName val="손익차9월2"/>
      <sheetName val="전기"/>
      <sheetName val="ESTI."/>
      <sheetName val="DI-ESTI"/>
      <sheetName val="증감내역서"/>
      <sheetName val="토목"/>
      <sheetName val="125x125"/>
      <sheetName val="개산공사비"/>
      <sheetName val="SUMMARY"/>
      <sheetName val="연부97-1"/>
      <sheetName val="직재"/>
      <sheetName val="재집"/>
      <sheetName val="Macro2"/>
      <sheetName val="TB(BS)"/>
      <sheetName val="TB(PL)"/>
      <sheetName val="매입세"/>
      <sheetName val="EQT-ESTN"/>
      <sheetName val="구조물철거타공정이월"/>
      <sheetName val="Hrg.Sat"/>
      <sheetName val="신대방33(적용)"/>
      <sheetName val="산근"/>
      <sheetName val="실행"/>
      <sheetName val="울산자동제어"/>
      <sheetName val="교통대책내역"/>
      <sheetName val="입력"/>
      <sheetName val="토목내역"/>
      <sheetName val="내역서 (2)"/>
      <sheetName val="45,46"/>
      <sheetName val="3월"/>
      <sheetName val="실행내역"/>
      <sheetName val="골조시행"/>
      <sheetName val="_갑지"/>
      <sheetName val="9-1차이내역"/>
      <sheetName val="C10집계2"/>
      <sheetName val="Y-WORK"/>
      <sheetName val="공사개요"/>
      <sheetName val="실행(표지,갑,을)"/>
      <sheetName val="소비자가"/>
      <sheetName val="9GNG운반"/>
      <sheetName val="4 LINE"/>
      <sheetName val="7 th"/>
      <sheetName val="견적을지"/>
      <sheetName val="내역(전체)"/>
      <sheetName val="TEL"/>
      <sheetName val="개인별 순위표"/>
      <sheetName val="FANDBS"/>
      <sheetName val="GRDATA"/>
      <sheetName val="SHAFTDBSE"/>
      <sheetName val="그림"/>
      <sheetName val="Sheet5"/>
      <sheetName val="변경증감내역서"/>
      <sheetName val="투자예산"/>
      <sheetName val="예산"/>
      <sheetName val="목차"/>
      <sheetName val="SG"/>
      <sheetName val="울산자금"/>
      <sheetName val="단면치수"/>
      <sheetName val="실행예산"/>
      <sheetName val="Macro(전동기)"/>
      <sheetName val="철근량"/>
      <sheetName val="배수공 주요자재 집계표"/>
      <sheetName val="철근집계표"/>
      <sheetName val="설계명세서"/>
      <sheetName val="예산명세서"/>
      <sheetName val="도급"/>
      <sheetName val="경비2내역"/>
      <sheetName val="금호"/>
      <sheetName val="제잡비"/>
      <sheetName val="공정별계획(생산,발송)"/>
      <sheetName val="STORAGE"/>
      <sheetName val="설계"/>
      <sheetName val="CTEMCOST"/>
      <sheetName val="노원열병합  건축공사기성내역서"/>
      <sheetName val="시설일위"/>
      <sheetName val="기초일위"/>
      <sheetName val="조명일위"/>
      <sheetName val="Pjny"/>
      <sheetName val="매입세율"/>
      <sheetName val="학생내역"/>
      <sheetName val="기안"/>
      <sheetName val="배관길이"/>
      <sheetName val="자재단가표"/>
      <sheetName val="신공"/>
      <sheetName val="실행내역서 "/>
      <sheetName val="본공사"/>
      <sheetName val="확산동"/>
      <sheetName val="1차 내역서"/>
      <sheetName val="70%"/>
      <sheetName val="견적서"/>
      <sheetName val="건축(을)"/>
      <sheetName val="음료실행"/>
      <sheetName val="시운전연료"/>
      <sheetName val="신우"/>
      <sheetName val="Sheet1 (2)"/>
      <sheetName val="C-노임단가"/>
      <sheetName val="식재가격"/>
      <sheetName val="식재총괄"/>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기계내역"/>
      <sheetName val="포천송우교회_CheckList"/>
      <sheetName val="MOKDONG(1)"/>
      <sheetName val="일위목록"/>
      <sheetName val="수정금지"/>
      <sheetName val="갑지"/>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부하계산서"/>
      <sheetName val="연습"/>
      <sheetName val="준공갑지"/>
      <sheetName val="7.경제성결과"/>
      <sheetName val="공사비"/>
      <sheetName val="잔수량(작성)"/>
      <sheetName val="공량산출서"/>
      <sheetName val="건축공사"/>
      <sheetName val="카렌스센터계량기설치공사"/>
      <sheetName val="업체별기성내역"/>
      <sheetName val="기기리스트"/>
      <sheetName val="다이꾸"/>
      <sheetName val="Factor"/>
      <sheetName val="S0"/>
      <sheetName val="투찰"/>
      <sheetName val="MOTOR"/>
      <sheetName val="원형1호맨홀토공수량"/>
      <sheetName val="부하LOAD"/>
      <sheetName val="Cost bd-&quot;A&quot;"/>
      <sheetName val="계수시트"/>
      <sheetName val="원가계산서"/>
      <sheetName val="쌍송교"/>
      <sheetName val="3.하중산정4.지지력"/>
      <sheetName val="제출내역 (2)"/>
      <sheetName val="직노"/>
      <sheetName val="관접합및부설"/>
      <sheetName val="HRSG SMALL07220"/>
      <sheetName val="costing_CV"/>
      <sheetName val="자압"/>
      <sheetName val="ⴭⴭⴭⴭ"/>
      <sheetName val="COPING"/>
      <sheetName val="전차선로 물량표"/>
      <sheetName val="노임이"/>
      <sheetName val="001"/>
      <sheetName val="바닥판(1)"/>
      <sheetName val="3련 BOX"/>
      <sheetName val="기초공"/>
      <sheetName val=" 견적서"/>
      <sheetName val="Sheet22"/>
      <sheetName val="총괄"/>
      <sheetName val="내역1"/>
      <sheetName val="실행간접비용"/>
      <sheetName val="배수내역"/>
      <sheetName val="woo(mac)"/>
      <sheetName val="BQ"/>
      <sheetName val="J直材4"/>
      <sheetName val="배수설비"/>
      <sheetName val="맨홀수량"/>
      <sheetName val="빗물받이(910-510-410)"/>
      <sheetName val="라이닝보강"/>
      <sheetName val="현장별계약현황('98.10.31)"/>
      <sheetName val="인건비"/>
      <sheetName val="집계"/>
      <sheetName val="일위대가목차"/>
      <sheetName val="준공변경요약서(4차1회)"/>
      <sheetName val="원가계산서 (전체변경)"/>
      <sheetName val="신공항A-9(원가수정)"/>
      <sheetName val="원가 (2)"/>
      <sheetName val="A-4"/>
      <sheetName val="123"/>
      <sheetName val="광통신 견적내역서1"/>
      <sheetName val="일위대가표(DEEP)"/>
      <sheetName val="국산화"/>
      <sheetName val="물량 및 할증 적용 내역서(기계 배관)"/>
      <sheetName val="Site Expenses"/>
      <sheetName val="4 &amp; 10-inch, CO2 Combo &amp; Sweep"/>
      <sheetName val="근거 자료"/>
      <sheetName val="설계조건"/>
      <sheetName val="당초"/>
      <sheetName val="SRC-B3U2"/>
      <sheetName val="분뇨"/>
      <sheetName val="품의서"/>
      <sheetName val="ITEM"/>
      <sheetName val="광주"/>
      <sheetName val="K2-02월"/>
      <sheetName val="유형분류"/>
      <sheetName val="시스템구분"/>
      <sheetName val="IT-BAT"/>
      <sheetName val="Xunit (단위환산)"/>
      <sheetName val="소야공정계획표"/>
      <sheetName val="합의서"/>
      <sheetName val="1-Master"/>
      <sheetName val="현지판매"/>
      <sheetName val="옥외배관기본공량"/>
      <sheetName val="파이프류"/>
      <sheetName val="배수내역 (2)"/>
      <sheetName val="DATA LISTS"/>
      <sheetName val="대"/>
      <sheetName val="청천내"/>
      <sheetName val="__MAIN"/>
      <sheetName val="D-623D"/>
      <sheetName val="Macro1"/>
      <sheetName val="을"/>
      <sheetName val="8.식재일위"/>
      <sheetName val="B시설가격"/>
      <sheetName val="조경"/>
      <sheetName val="물량"/>
      <sheetName val="설-원가"/>
      <sheetName val="원가"/>
      <sheetName val="가계부"/>
      <sheetName val="제품목록"/>
      <sheetName val="매입매출관리"/>
      <sheetName val="견적산출"/>
      <sheetName val="수량집계"/>
      <sheetName val="변전실재분리"/>
      <sheetName val="I一般比"/>
      <sheetName val="문학간접"/>
      <sheetName val="월별수입"/>
      <sheetName val="손익분석"/>
      <sheetName val="제경비"/>
      <sheetName val="장비단가"/>
      <sheetName val="신천3호용수로"/>
      <sheetName val="포장(수량)-관로부"/>
      <sheetName val="DHEQSUPT"/>
      <sheetName val="형강단중집계"/>
      <sheetName val="X17-TOTAL"/>
      <sheetName val="내역서2안"/>
      <sheetName val="실행별짠"/>
      <sheetName val="장비내역서"/>
      <sheetName val="기계내역서"/>
      <sheetName val="하조서"/>
      <sheetName val="200"/>
      <sheetName val="건축공사실행"/>
      <sheetName val="단가 및 재료비"/>
      <sheetName val="단가산출2"/>
      <sheetName val="중기사용료산출근거"/>
      <sheetName val="단가산출1"/>
      <sheetName val="갑지1"/>
      <sheetName val="전 기"/>
      <sheetName val="자재비"/>
      <sheetName val="일반관리비"/>
      <sheetName val="costing_Press"/>
      <sheetName val="사급자재"/>
      <sheetName val="단가비교"/>
      <sheetName val="INSTR"/>
      <sheetName val="용량계산"/>
      <sheetName val="물량 및 할증 적용 내역서"/>
      <sheetName val="1-1-2.고순도용접"/>
      <sheetName val="1-4CHEM"/>
      <sheetName val="1-5"/>
      <sheetName val="Upgrades pricing"/>
      <sheetName val="CALCULATION"/>
      <sheetName val="GRACE"/>
      <sheetName val="장비당단가 (1)"/>
      <sheetName val="Summary Sheets"/>
      <sheetName val="경상비"/>
      <sheetName val="옹벽"/>
      <sheetName val="지주설치제원"/>
      <sheetName val="품의서(TL)"/>
      <sheetName val="1.설계조건"/>
      <sheetName val="근로자자료입력"/>
      <sheetName val="참고자료"/>
      <sheetName val="원남울진낙찰내역(99_4_13_부산청)1"/>
      <sheetName val="8_석축단위(H=1_5M)1"/>
      <sheetName val="5_BANG_I1"/>
      <sheetName val="플랜트_설치1"/>
      <sheetName val="기성(1차)_1"/>
      <sheetName val="현장관리비_산출내역1"/>
      <sheetName val="Stem_Footing"/>
      <sheetName val="Piping_Design_Data"/>
      <sheetName val="소상_&quot;1&quot;1"/>
      <sheetName val="6PILE__(돌출)1"/>
      <sheetName val="BACK_DATA1"/>
      <sheetName val="코딩_(2)"/>
      <sheetName val="2_건축1"/>
      <sheetName val="_갑지1"/>
      <sheetName val="SOS_PLC_&amp;_Panel1"/>
      <sheetName val="PROJECT_BRIEF"/>
      <sheetName val="BSD_(2)"/>
      <sheetName val="5_전사투자계획종함안"/>
      <sheetName val="단양_00_아파트-세부내역"/>
      <sheetName val="빌딩_안내"/>
      <sheetName val="시설물_설치표"/>
      <sheetName val="안양동교_1안"/>
      <sheetName val="T형(_파일기초)_공현1교"/>
      <sheetName val="입고장부_(4)"/>
      <sheetName val="2_대외공문"/>
      <sheetName val="전체내역_(2)"/>
      <sheetName val="TABLE_DB"/>
      <sheetName val="쌍용_data_base"/>
      <sheetName val="견적_집계"/>
      <sheetName val="Graph_(LGEN)"/>
      <sheetName val="선적schedule_(2)"/>
      <sheetName val="준검_내역서"/>
      <sheetName val="kimre_scrubber"/>
      <sheetName val="Customer_Databas"/>
      <sheetName val="화재_탐지_설비"/>
      <sheetName val="할증_"/>
      <sheetName val="G_R300경비"/>
      <sheetName val="신설개소별_총집계표(동해-배전)"/>
      <sheetName val="안평역사_총집계"/>
      <sheetName val="원남울진낙찰내역(99_4_13%20부산청)_xls"/>
      <sheetName val="BASE_DATA1"/>
      <sheetName val="PROJECT_BRIEF(EX_NEW)"/>
      <sheetName val="ESTI_"/>
      <sheetName val="Hrg_Sat"/>
      <sheetName val="내역서_(2)"/>
      <sheetName val="4_LINE"/>
      <sheetName val="7_th"/>
      <sheetName val="개인별_순위표"/>
      <sheetName val="배수공_주요자재_집계표"/>
      <sheetName val="노원열병합__건축공사기성내역서"/>
      <sheetName val="실행내역서_"/>
      <sheetName val="1차_내역서"/>
      <sheetName val="Sheet1_(2)"/>
      <sheetName val="3BL공동구_수량"/>
      <sheetName val="7_경제성결과"/>
      <sheetName val="Cost_bd-&quot;A&quot;"/>
      <sheetName val="3_하중산정4_지지력"/>
      <sheetName val="제출내역_(2)"/>
      <sheetName val="HRSG_SMALL07220"/>
      <sheetName val="전차선로_물량표"/>
      <sheetName val="3련_BOX"/>
      <sheetName val="_견적서"/>
      <sheetName val="현장별계약현황('98_10_31)"/>
      <sheetName val="원가계산서_(전체변경)"/>
      <sheetName val="원가_(2)"/>
      <sheetName val="광통신_견적내역서1"/>
      <sheetName val="물량_및_할증_적용_내역서(기계_배관)"/>
      <sheetName val="Site_Expenses"/>
      <sheetName val="4_&amp;_10-inch,_CO2_Combo_&amp;_Sweep"/>
      <sheetName val="근거_자료"/>
      <sheetName val="Xunit_(단위환산)"/>
      <sheetName val="8_식재일위"/>
      <sheetName val="배수내역_(2)"/>
      <sheetName val="DATA_LISTS"/>
      <sheetName val="물량_및_할증_적용_내역서"/>
      <sheetName val="1-1-2_고순도용접"/>
      <sheetName val="Upgrades_pricing"/>
      <sheetName val="장비당단가_(1)"/>
      <sheetName val="Summary_Sheets"/>
      <sheetName val="TIE-INS"/>
      <sheetName val="1.Factory+Office"/>
      <sheetName val="PROCESS"/>
      <sheetName val="Package1"/>
      <sheetName val="공문"/>
      <sheetName val="1-1"/>
      <sheetName val="구조물공"/>
      <sheetName val="부대공"/>
      <sheetName val="배수공"/>
      <sheetName val="토공"/>
      <sheetName val="포장공"/>
      <sheetName val="단가산출서"/>
      <sheetName val="단가산출서 (2)"/>
      <sheetName val="평3"/>
      <sheetName val="1"/>
      <sheetName val="총괄집계표"/>
      <sheetName val="1공구(을)"/>
      <sheetName val="1을"/>
      <sheetName val="기계경비일람"/>
      <sheetName val="TRE TABLE"/>
      <sheetName val="견적대비표"/>
      <sheetName val="도면자료제출일정"/>
      <sheetName val="1_설계조건"/>
      <sheetName val="Chiết tính"/>
      <sheetName val="12CGOU"/>
      <sheetName val="CHITIET VL-NCHT1 (2)"/>
      <sheetName val="건축내역"/>
      <sheetName val="TDTKP"/>
      <sheetName val="집 계 표"/>
      <sheetName val="기계경비(시간당)"/>
      <sheetName val="nys"/>
      <sheetName val="전_기"/>
      <sheetName val="집_계_표"/>
      <sheetName val="NOMUBI"/>
      <sheetName val="sw1"/>
      <sheetName val="원가계산서_(전체변ƽ螁"/>
      <sheetName val="cost"/>
      <sheetName val="SIZING"/>
      <sheetName val="중량표"/>
      <sheetName val="원남울진낙찰내역(99_4_13_부산청)2"/>
      <sheetName val="8_석축단위(H=1_5M)2"/>
      <sheetName val="5_BANG_I2"/>
      <sheetName val="플랜트_설치2"/>
      <sheetName val="기성(1차)_2"/>
      <sheetName val="소상_&quot;1&quot;2"/>
      <sheetName val="6PILE__(돌출)2"/>
      <sheetName val="BACK_DATA2"/>
      <sheetName val="현장관리비_산출내역2"/>
      <sheetName val="2_건축2"/>
      <sheetName val="SOS_PLC_&amp;_Panel2"/>
      <sheetName val="Stem_Footing1"/>
      <sheetName val="Piping_Design_Data1"/>
      <sheetName val="코딩_(2)1"/>
      <sheetName val="_갑지2"/>
      <sheetName val="PROJECT_BRIEF1"/>
      <sheetName val="BSD_(2)1"/>
      <sheetName val="5_전사투자계획종함안1"/>
      <sheetName val="단양_00_아파트-세부내역1"/>
      <sheetName val="kimre_scrubber1"/>
      <sheetName val="Customer_Databas1"/>
      <sheetName val="화재_탐지_설비1"/>
      <sheetName val="할증_1"/>
      <sheetName val="G_R300경비1"/>
      <sheetName val="신설개소별_총집계표(동해-배전)1"/>
      <sheetName val="안평역사_총집계1"/>
      <sheetName val="빌딩_안내1"/>
      <sheetName val="시설물_설치표1"/>
      <sheetName val="안양동교_1안1"/>
      <sheetName val="T형(_파일기초)_공현1교1"/>
      <sheetName val="입고장부_(4)1"/>
      <sheetName val="2_대외공문1"/>
      <sheetName val="전체내역_(2)1"/>
      <sheetName val="TABLE_DB1"/>
      <sheetName val="쌍용_data_base1"/>
      <sheetName val="견적_집계1"/>
      <sheetName val="Graph_(LGEN)1"/>
      <sheetName val="선적schedule_(2)1"/>
      <sheetName val="준검_내역서1"/>
      <sheetName val="원남울진낙찰내역(99_4_13%20부산청)_xls1"/>
      <sheetName val="BASE_DATA11"/>
      <sheetName val="PROJECT_BRIEF(EX_NEW)1"/>
      <sheetName val="7_경제성결과1"/>
      <sheetName val="ESTI_1"/>
      <sheetName val="Hrg_Sat1"/>
      <sheetName val="내역서_(2)1"/>
      <sheetName val="4_LINE1"/>
      <sheetName val="7_th1"/>
      <sheetName val="개인별_순위표1"/>
      <sheetName val="배수공_주요자재_집계표1"/>
      <sheetName val="노원열병합__건축공사기성내역서1"/>
      <sheetName val="실행내역서_1"/>
      <sheetName val="1차_내역서1"/>
      <sheetName val="Sheet1_(2)1"/>
      <sheetName val="3BL공동구_수량1"/>
      <sheetName val="Cost_bd-&quot;A&quot;1"/>
      <sheetName val="3_하중산정4_지지력1"/>
      <sheetName val="제출내역_(2)1"/>
      <sheetName val="HRSG_SMALL072201"/>
      <sheetName val="전차선로_물량표1"/>
      <sheetName val="3련_BOX1"/>
      <sheetName val="_견적서1"/>
      <sheetName val="현장별계약현황('98_10_31)1"/>
      <sheetName val="원가계산서_(전체변경)1"/>
      <sheetName val="원가_(2)1"/>
      <sheetName val="광통신_견적내역서11"/>
      <sheetName val="물량_및_할증_적용_내역서(기계_배관)1"/>
      <sheetName val="Site_Expenses1"/>
      <sheetName val="4_&amp;_10-inch,_CO2_Combo_&amp;_Sweep1"/>
      <sheetName val="근거_자료1"/>
      <sheetName val="Xunit_(단위환산)1"/>
      <sheetName val="8_식재일위1"/>
      <sheetName val="배수내역_(2)1"/>
      <sheetName val="DATA_LISTS1"/>
      <sheetName val="물량_및_할증_적용_내역서1"/>
      <sheetName val="1-1-2_고순도용접1"/>
      <sheetName val="Upgrades_pricing1"/>
      <sheetName val="장비당단가_(1)1"/>
      <sheetName val="Summary_Sheets1"/>
      <sheetName val="1_설계조건1"/>
      <sheetName val="단가_및_재료비"/>
      <sheetName val="전_기1"/>
      <sheetName val="1_Factory+Office"/>
      <sheetName val="단가산출서_(2)"/>
      <sheetName val="TRE_TABLE"/>
      <sheetName val="Chiết_tính"/>
      <sheetName val="CHITIET_VL-NCHT1_(2)"/>
      <sheetName val="집_계_표1"/>
      <sheetName val="8)중점관리장비현황"/>
      <sheetName val="Currency"/>
      <sheetName val="4641"/>
      <sheetName val="2Piling"/>
      <sheetName val="ma-pt"/>
      <sheetName val="sanitary-ware tower3&amp;4"/>
      <sheetName val="입출재고현황 (2)"/>
      <sheetName val="견적"/>
      <sheetName val="단중표"/>
      <sheetName val="改加胶玻璃、室外栏杆"/>
      <sheetName val="토공집계표"/>
      <sheetName val="Parem"/>
      <sheetName val="MAIN"/>
      <sheetName val="D_MUC"/>
      <sheetName val="BIDDING-SUM"/>
      <sheetName val="Section"/>
      <sheetName val="Settings"/>
      <sheetName val="BG"/>
      <sheetName val="TH-Dien"/>
      <sheetName val="Area Cal"/>
      <sheetName val="B-B"/>
      <sheetName val="detai cable..."/>
      <sheetName val="NNgung"/>
      <sheetName val="00-Pipe Schedule for QS rev01"/>
      <sheetName val="LOC"/>
      <sheetName val="Units"/>
      <sheetName val="gvl"/>
      <sheetName val="Define finishing"/>
      <sheetName val="Sheet"/>
      <sheetName val="TYPE-B 평균H"/>
      <sheetName val="BoQ Coke"/>
      <sheetName val="HS"/>
      <sheetName val="TOSHIBA-Structure"/>
      <sheetName val="1.R18 BF"/>
      <sheetName val="A"/>
      <sheetName val="G"/>
      <sheetName val="F-B"/>
      <sheetName val="H-J"/>
      <sheetName val="6.External works-R18"/>
      <sheetName val="CHITIET VL-NC-TT1p"/>
      <sheetName val="Bang tinh hao hut thep"/>
      <sheetName val="VATTU"/>
      <sheetName val="PhanTich"/>
      <sheetName val="Huong dan"/>
      <sheetName val="Bảng mã VT"/>
      <sheetName val="chiettinh"/>
      <sheetName val="BOQ-M"/>
      <sheetName val="General"/>
      <sheetName val="CT bê tông"/>
      <sheetName val="CT trát. láng. sơn bả"/>
      <sheetName val="CT Ván khuôn, cốt thép"/>
      <sheetName val="Du toan"/>
      <sheetName val="Keothep"/>
      <sheetName val="가열로SW"/>
      <sheetName val=" 1. 김치라인_견적양식_201225.xlsx"/>
      <sheetName val="PNT-QUOT-#3"/>
      <sheetName val="COAT&amp;WRAP-QIOT-#3"/>
      <sheetName val="건축원가"/>
      <sheetName val="사기도장"/>
      <sheetName val="건축설비"/>
      <sheetName val="검토"/>
      <sheetName val="노무비"/>
      <sheetName val="개소별수량산출"/>
      <sheetName val="을지"/>
      <sheetName val="3_2_집기비품교체주기"/>
      <sheetName val="실행내역(05. 1. 5.)"/>
      <sheetName val="공종별"/>
      <sheetName val="실행단가철(ems코드적용)"/>
      <sheetName val="교대(A1)"/>
      <sheetName val="単価表"/>
      <sheetName val="INDEX"/>
      <sheetName val="변경비교-을"/>
      <sheetName val="98NS-N"/>
      <sheetName val="관급자재"/>
      <sheetName val="정렬"/>
      <sheetName val="교각1"/>
      <sheetName val="1.수인터널"/>
      <sheetName val="퍼스트"/>
      <sheetName val="1_수인터널"/>
      <sheetName val="01. DATA"/>
      <sheetName val="03. TK THEP LANH TO"/>
      <sheetName val="SAP"/>
      <sheetName val="lokasari-el"/>
      <sheetName val="Bảng KL công tác chính"/>
      <sheetName val="tifico"/>
      <sheetName val="UTSBSPC1"/>
      <sheetName val="TONG HOP HOI NGHI"/>
      <sheetName val="02. VK, BT, HT"/>
      <sheetName val="03. TK THEP"/>
      <sheetName val="04. HOÀN THIỆN"/>
      <sheetName val="CTG"/>
      <sheetName val="SEX"/>
      <sheetName val="DonGia chetao"/>
      <sheetName val="DonGia VatTuLK"/>
      <sheetName val="Q-7100-001"/>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p"/>
      <sheetName val="PRE (RICONS)"/>
      <sheetName val="DGG"/>
      <sheetName val="外構・目次"/>
      <sheetName val="工場棟・目次"/>
      <sheetName val="事務棟・目次"/>
      <sheetName val="1.우편집중내역서"/>
      <sheetName val="TTTram"/>
      <sheetName val="부문손익"/>
      <sheetName val="HERO01"/>
      <sheetName val="시운전연료비"/>
      <sheetName val="조건"/>
      <sheetName val="신청서"/>
      <sheetName val="5.경상직원"/>
      <sheetName val="⑻동원인원산출서⑧"/>
      <sheetName val="電気設備表"/>
      <sheetName val="MAIN GATE HOUSE"/>
      <sheetName val="Earthwork"/>
      <sheetName val="CHIẾT TÍNH ĐƠN GIÁ"/>
      <sheetName val="Breakdown"/>
      <sheetName val="XL4Poppy"/>
      <sheetName val="Gia VLNCMTC"/>
      <sheetName val="Don gia chi tiet"/>
      <sheetName val="BQ(E)"/>
      <sheetName val="TONGKE3p"/>
      <sheetName val="Rebar"/>
      <sheetName val="Dinh nghia"/>
      <sheetName val="중기"/>
      <sheetName val="PI"/>
      <sheetName val="유림골조"/>
      <sheetName val="물량내역서"/>
      <sheetName val="수목표준대가"/>
      <sheetName val="현장관리비"/>
      <sheetName val="기초목"/>
      <sheetName val="database"/>
      <sheetName val="현장경비"/>
      <sheetName val="품셈TABLE"/>
      <sheetName val="Div26 - Elect"/>
      <sheetName val="월별손익"/>
      <sheetName val="Material Schedule"/>
      <sheetName val="Price"/>
      <sheetName val="Chenh lech vat tu"/>
      <sheetName val="05-LV Cabling"/>
      <sheetName val="escon"/>
      <sheetName val="TH kinh phi"/>
      <sheetName val="KLDT DIEN"/>
      <sheetName val="Dinh muc CP KTCB khac"/>
      <sheetName val="Demolish 1"/>
      <sheetName val="G-EstFinValue"/>
      <sheetName val="D-TB"/>
      <sheetName val=" Beams-pms"/>
      <sheetName val="THCP"/>
      <sheetName val="Dầm 1"/>
      <sheetName val="Main_Mech"/>
      <sheetName val="Sub_Mech"/>
      <sheetName val="Bill 7-Elec"/>
      <sheetName val="Price Database"/>
      <sheetName val="VatLieu"/>
      <sheetName val="Phan tich"/>
      <sheetName val="SITE-E"/>
      <sheetName val="RAB AR&amp;STR"/>
      <sheetName val="고객사 관리 코드"/>
      <sheetName val="7.공정표"/>
      <sheetName val="NEW-PANEL"/>
      <sheetName val="THop"/>
      <sheetName val="DG Cong C1,C2,C3,C4,C5"/>
      <sheetName val="Planning"/>
      <sheetName val="gia vt,nc,may"/>
      <sheetName val="Chi tiet"/>
      <sheetName val="入力作成表"/>
      <sheetName val="6.1 Quantity-Bill.1-Prelim"/>
      <sheetName val="mvt"/>
      <sheetName val="sanitary-ware_tower3&amp;4"/>
      <sheetName val="_Beams-pms"/>
      <sheetName val="TH_kinh_phi"/>
      <sheetName val="KLDT_DIEN"/>
      <sheetName val="Dinh_muc_CP_KTCB_khac"/>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KTCK"/>
      <sheetName val="VT190111"/>
      <sheetName val="Ts"/>
      <sheetName val="dtct cong"/>
      <sheetName val="sat"/>
      <sheetName val="ptvt"/>
      <sheetName val="TH-XL"/>
      <sheetName val="Huong_dan"/>
      <sheetName val="Bảng_mã_VT"/>
      <sheetName val="Gia_VLNCMTC"/>
      <sheetName val="VIN_Index"/>
      <sheetName val="DAF-2"/>
      <sheetName val="Xaytuong"/>
      <sheetName val="tong du toan"/>
      <sheetName val="고객사_관리_코드"/>
      <sheetName val="Dinh_nghia"/>
      <sheetName val="7_공정표"/>
      <sheetName val="CHITIET_VL-NC-TT1p"/>
      <sheetName val="Gia"/>
      <sheetName val="NKC6"/>
      <sheetName val="Div26_-_Elect"/>
      <sheetName val="SCOPE OF WORK"/>
      <sheetName val="PS-Labour_M"/>
      <sheetName val="BMS"/>
      <sheetName val="DG"/>
      <sheetName val="07_Themal"/>
      <sheetName val="Xây tô"/>
      <sheetName val="THVT"/>
      <sheetName val="LEGEND"/>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Xây_tô"/>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1차_내역서2"/>
      <sheetName val="Sheet1_(2)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5_"/>
      <sheetName val="B"/>
      <sheetName val="C"/>
      <sheetName val="D"/>
      <sheetName val="F"/>
      <sheetName val="I"/>
      <sheetName val="K"/>
      <sheetName val="L"/>
      <sheetName val="M"/>
      <sheetName val="N"/>
      <sheetName val="O"/>
      <sheetName val="U"/>
      <sheetName val="T"/>
      <sheetName val="XNT"/>
      <sheetName val="BBKKT11"/>
      <sheetName val="T_x0003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ESDV"/>
      <sheetName val="costing_FE"/>
      <sheetName val="costing_Misc"/>
      <sheetName val="costing_MOV"/>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전기일위대가"/>
      <sheetName val="집계표(OPTION)"/>
      <sheetName val="F4-F7"/>
      <sheetName val="공사비내역서"/>
      <sheetName val="원형맨홀수량"/>
      <sheetName val="공사비 내역 (가)"/>
      <sheetName val="제품별"/>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Income Statement"/>
      <sheetName val="20관리비율"/>
      <sheetName val="배관"/>
      <sheetName val="FRP내역서"/>
      <sheetName val="00내역서"/>
      <sheetName val="공틀공사"/>
      <sheetName val="표지 (2)"/>
      <sheetName val="UR2-Calculation"/>
      <sheetName val="차량구입"/>
      <sheetName val="BP2000 Month"/>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118_세금과공과"/>
      <sheetName val="Low_YLD_Reject"/>
      <sheetName val="시실누(모)_"/>
      <sheetName val="Income_Statement"/>
      <sheetName val="표지_(2)"/>
      <sheetName val="BP2000_Month"/>
      <sheetName val="_M10C_DIFF_산포_개선_사례_7자_GAS_LINE"/>
      <sheetName val="HRG_BHN"/>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CHITIET_VL-NCHT1_(2)1"/>
      <sheetName val="Xây_tô1"/>
      <sheetName val="HT Ham"/>
      <sheetName val="공사비_내역_(가)1"/>
      <sheetName val="H_P견적(참조)1"/>
      <sheetName val="Sat_tron1"/>
      <sheetName val="Project_Data1"/>
      <sheetName val="Bill_02-PL1"/>
      <sheetName val="1995년_섹터별_매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LE"/>
      <sheetName val="Bangia"/>
      <sheetName val="Goc CC"/>
      <sheetName val="GOC-KO IN"/>
      <sheetName val="Elec LG"/>
      <sheetName val="Level-DATA"/>
      <sheetName val="Fr Revit"/>
      <sheetName val="NSA Summary"/>
      <sheetName val="预算"/>
      <sheetName val="Buy vs. Lease Car"/>
      <sheetName val="Rate"/>
      <sheetName val="Clubhouse"/>
      <sheetName val="PTTC"/>
      <sheetName val="TinhGiaMTC"/>
      <sheetName val="TH MTC"/>
      <sheetName val="TH N.Cong"/>
      <sheetName val="TinhGiaNC"/>
      <sheetName val="Bang KL"/>
      <sheetName val="TH Vat tu"/>
      <sheetName val="DMCP"/>
      <sheetName val="Scheme B Estimate "/>
      <sheetName val="pp1p"/>
      <sheetName val="pp3p_NC"/>
      <sheetName val="pp3p "/>
      <sheetName val="가설공통공사"/>
      <sheetName val="기구조직"/>
      <sheetName val="CPTNo"/>
      <sheetName val="đọc số"/>
      <sheetName val="Kiem-Toan"/>
      <sheetName val="Chiet tinh dz22"/>
      <sheetName val="truc tiep"/>
      <sheetName val="Note"/>
      <sheetName val="CTGX"/>
      <sheetName val="Thống kê"/>
      <sheetName val="Xuly Data"/>
      <sheetName val="Material HT"/>
      <sheetName val="Material KC"/>
      <sheetName val="침하계"/>
      <sheetName val="AHU집계"/>
      <sheetName val="공조기휀"/>
      <sheetName val="공조기"/>
      <sheetName val="현금"/>
      <sheetName val="예산변경사항"/>
      <sheetName val="조도계산서 (도서)"/>
      <sheetName val="실행대비"/>
      <sheetName val="남양시작동자105노65기1.3화1.2"/>
      <sheetName val="96수출"/>
      <sheetName val="95WBS"/>
      <sheetName val="YOEMAGUM"/>
      <sheetName val="CT "/>
      <sheetName val="8.자재비"/>
      <sheetName val="2000전체분"/>
      <sheetName val="2.1 受電設備棟"/>
      <sheetName val="2.2 受・防火水槽"/>
      <sheetName val="2.3 排水処理設備棟"/>
      <sheetName val="2.4 倉庫棟"/>
      <sheetName val="2.5 守衛棟"/>
      <sheetName val="Bảng GT PS"/>
      <sheetName val="DETAIL"/>
      <sheetName val="Dien giai"/>
      <sheetName val="個案9411"/>
      <sheetName val="C. NEW BLDG-PLUMBING WORK"/>
      <sheetName val="기본입력"/>
      <sheetName val="기준단가"/>
      <sheetName val="접대비"/>
      <sheetName val="선급금"/>
      <sheetName val="하자수수료"/>
      <sheetName val="BANG TONG HOP (2)"/>
      <sheetName val="Bill 05 - FP"/>
      <sheetName val="SUM"/>
      <sheetName val="DS-Thuong 6T dau"/>
      <sheetName val="F&amp;S"/>
      <sheetName val="TT04"/>
      <sheetName val="Item-DATA"/>
      <sheetName val="NSA fr Revit"/>
      <sheetName val="MTC"/>
      <sheetName val="NC"/>
      <sheetName val="BOQ"/>
      <sheetName val="Rate breakdown detail"/>
      <sheetName val="Cart path Q'ty"/>
      <sheetName val="Q'ty"/>
      <sheetName val="GL"/>
      <sheetName val="XXXX"/>
      <sheetName val="CT Thang Mo"/>
      <sheetName val="electrical"/>
      <sheetName val="NEW_PANEL"/>
      <sheetName val="부대입찰"/>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주식"/>
      <sheetName val="투찰추정"/>
      <sheetName val="경산"/>
      <sheetName val="원가계산서(남측)"/>
      <sheetName val="报价清单(2)"/>
      <sheetName val="예가표"/>
      <sheetName val="GAEYO"/>
      <sheetName val="SP10"/>
      <sheetName val="FitOutConfCentre"/>
      <sheetName val="Fan"/>
      <sheetName val="D&amp;W"/>
      <sheetName val="T_x0003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04 - XUONG DET B"/>
      <sheetName val="CTG-1"/>
      <sheetName val="SPEC"/>
      <sheetName val="DATA.H"/>
      <sheetName val="DATA.V"/>
      <sheetName val="DATA.OR"/>
      <sheetName val="STRUC"/>
      <sheetName val="Barrem"/>
      <sheetName val="Cấu tạo giá"/>
      <sheetName val="Bill 4 - Substructure"/>
      <sheetName val="Truot_nen"/>
      <sheetName val="dmvt "/>
      <sheetName val="新规"/>
      <sheetName val="手动计画"/>
      <sheetName val="DTICH"/>
      <sheetName val="CDKT"/>
      <sheetName val="Bill Prelim-CDT"/>
      <sheetName val="Prelims"/>
      <sheetName val="Bill BPTC-CDT"/>
      <sheetName val="Chi tiết BPTC"/>
      <sheetName val="Bill BPTC-CDT (PA MCT CDT)"/>
      <sheetName val="Chi tiết BPTC (PA MCT CDT)"/>
      <sheetName val="T-DAY"/>
      <sheetName val="원남울진낙찰내역(99_4_13_부산청)3"/>
      <sheetName val="8_석축단위(H=1_5M)3"/>
      <sheetName val="5_BANG_I3"/>
      <sheetName val="플랜트_설치3"/>
      <sheetName val="소상_&quot;1&quot;3"/>
      <sheetName val="6PILE__(돌출)3"/>
      <sheetName val="2_건축3"/>
      <sheetName val="SOS_PLC_&amp;_Panel3"/>
      <sheetName val="기성(1차)_3"/>
      <sheetName val="현장관리비_산출내역3"/>
      <sheetName val="Stem_Footing2"/>
      <sheetName val="Piping_Design_Data2"/>
      <sheetName val="BACK_DATA3"/>
      <sheetName val="코딩_(2)2"/>
      <sheetName val="_갑지3"/>
      <sheetName val="PROJECT_BRIEF2"/>
      <sheetName val="BSD_(2)2"/>
      <sheetName val="5_전사투자계획종함안2"/>
      <sheetName val="단양_00_아파트-세부내역2"/>
      <sheetName val="kimre_scrubber2"/>
      <sheetName val="Customer_Databas2"/>
      <sheetName val="화재_탐지_설비2"/>
      <sheetName val="할증_2"/>
      <sheetName val="G_R300경비2"/>
      <sheetName val="신설개소별_총집계표(동해-배전)2"/>
      <sheetName val="안평역사_총집계2"/>
      <sheetName val="BASE_DATA12"/>
      <sheetName val="안양동교_1안2"/>
      <sheetName val="시설물_설치표2"/>
      <sheetName val="PROJECT_BRIEF(EX_NEW)2"/>
      <sheetName val="원남울진낙찰내역(99_4_13%20부산청)_xls2"/>
      <sheetName val="2_대외공문2"/>
      <sheetName val="전체내역_(2)2"/>
      <sheetName val="TABLE_DB2"/>
      <sheetName val="쌍용_data_base2"/>
      <sheetName val="견적_집계2"/>
      <sheetName val="Graph_(LGEN)2"/>
      <sheetName val="선적schedule_(2)2"/>
      <sheetName val="준검_내역서2"/>
      <sheetName val="빌딩_안내2"/>
      <sheetName val="T형(_파일기초)_공현1교2"/>
      <sheetName val="입고장부_(4)2"/>
      <sheetName val="ESTI_3"/>
      <sheetName val="Hrg_Sat2"/>
      <sheetName val="내역서_(2)2"/>
      <sheetName val="4_LINE2"/>
      <sheetName val="7_th2"/>
      <sheetName val="개인별_순위표2"/>
      <sheetName val="배수공_주요자재_집계표2"/>
      <sheetName val="노원열병합__건축공사기성내역서2"/>
      <sheetName val="실행내역서_2"/>
      <sheetName val="1차_내역서3"/>
      <sheetName val="Sheet1_(2)3"/>
      <sheetName val="3BL공동구_수량2"/>
      <sheetName val="7_경제성결과2"/>
      <sheetName val="Cost_bd-&quot;A&quot;2"/>
      <sheetName val="3_하중산정4_지지력2"/>
      <sheetName val="제출내역_(2)2"/>
      <sheetName val="HRSG_SMALL072202"/>
      <sheetName val="전차선로_물량표2"/>
      <sheetName val="3련_BOX2"/>
      <sheetName val="_견적서2"/>
      <sheetName val="현장별계약현황('98_10_31)2"/>
      <sheetName val="원가계산서_(전체변경)2"/>
      <sheetName val="원가_(2)2"/>
      <sheetName val="광통신_견적내역서12"/>
      <sheetName val="물량_및_할증_적용_내역서(기계_배관)2"/>
      <sheetName val="Site_Expenses2"/>
      <sheetName val="4_&amp;_10-inch,_CO2_Combo_&amp;_Sweep2"/>
      <sheetName val="근거_자료2"/>
      <sheetName val="Xunit_(단위환산)3"/>
      <sheetName val="배수내역_(2)2"/>
      <sheetName val="DATA_LISTS2"/>
      <sheetName val="8_식재일위2"/>
      <sheetName val="단가_및_재료비1"/>
      <sheetName val="전_기2"/>
      <sheetName val="물량_및_할증_적용_내역서2"/>
      <sheetName val="1-1-2_고순도용접2"/>
      <sheetName val="Upgrades_pricing2"/>
      <sheetName val="장비당단가_(1)2"/>
      <sheetName val="Summary_Sheets2"/>
      <sheetName val="1_설계조건2"/>
      <sheetName val="1_Factory+Office1"/>
      <sheetName val="단가산출서_(2)1"/>
      <sheetName val="TRE_TABLE1"/>
      <sheetName val="Chiết_tính1"/>
      <sheetName val="CHITIET_VL-NCHT1_(2)2"/>
      <sheetName val="집_계_표2"/>
      <sheetName val="TYPE-B_평균H"/>
      <sheetName val="sanitary-ware_tower3&amp;43"/>
      <sheetName val="입출재고현황_(2)3"/>
      <sheetName val="Area_Cal3"/>
      <sheetName val="detai_cable___3"/>
      <sheetName val="00-Pipe_Schedule_for_QS_rev013"/>
      <sheetName val="Define_finishing2"/>
      <sheetName val="BoQ_Coke3"/>
      <sheetName val="1_R18_BF3"/>
      <sheetName val="6_External_works-R183"/>
      <sheetName val="CHITIET_VL-NC-TT1p3"/>
      <sheetName val="Bang_tinh_hao_hut_thep2"/>
      <sheetName val="Huong_dan3"/>
      <sheetName val="Bảng_mã_VT3"/>
      <sheetName val="CT_bê_tông"/>
      <sheetName val="CT_trát__láng__sơn_bả"/>
      <sheetName val="CT_Ván_khuôn,_cốt_thép"/>
      <sheetName val="Du_toan3"/>
      <sheetName val="_1__김치라인_견적양식_201225_xlsx"/>
      <sheetName val="실행내역(05__1__5_)"/>
      <sheetName val="1_수인터널1"/>
      <sheetName val="01__DATA"/>
      <sheetName val="03__TK_THEP_LANH_TO"/>
      <sheetName val="Bảng_KL_công_tác_chính"/>
      <sheetName val="TONG_HOP_HOI_NGHI"/>
      <sheetName val="02__VK,_BT,_HT"/>
      <sheetName val="03__TK_THEP"/>
      <sheetName val="04__HOÀN_THIỆN"/>
      <sheetName val="DonGia_chetao2"/>
      <sheetName val="DonGia_VatTuLK2"/>
      <sheetName val="PRE_(RICONS)"/>
      <sheetName val="1_우편집중내역서"/>
      <sheetName val="5_경상직원"/>
      <sheetName val="MAIN_GATE_HOUSE3"/>
      <sheetName val="CHIẾT_TÍNH_ĐƠN_GIÁ3"/>
      <sheetName val="Gia_VLNCMTC3"/>
      <sheetName val="Don_gia_chi_tiet3"/>
      <sheetName val="Dinh_nghia3"/>
      <sheetName val="Div26_-_Elect3"/>
      <sheetName val="Material_Schedule2"/>
      <sheetName val="Chenh_lech_vat_tu3"/>
      <sheetName val="05-LV_Cabling2"/>
      <sheetName val="TH_kinh_phi3"/>
      <sheetName val="KLDT_DIEN3"/>
      <sheetName val="Dinh_muc_CP_KTCB_khac3"/>
      <sheetName val="Demolish_13"/>
      <sheetName val="_Beams-pms3"/>
      <sheetName val="Dầm_12"/>
      <sheetName val="Bill_7-Elec2"/>
      <sheetName val="Price_Database2"/>
      <sheetName val="Phan_tich2"/>
      <sheetName val="RAB_AR&amp;STR2"/>
      <sheetName val="고객사_관리_코드3"/>
      <sheetName val="7_공정표3"/>
      <sheetName val="DG_Cong_C1,C2,C3,C4,C52"/>
      <sheetName val="gia_vt,nc,may2"/>
      <sheetName val="Chi_tiet2"/>
      <sheetName val="6_1_Quantity-Bill_1-Prelim3"/>
      <sheetName val="dtct_cong2"/>
      <sheetName val="tong_du_toan2"/>
      <sheetName val="SCOPE_OF_WORK2"/>
      <sheetName val="Xây_tô2"/>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118_세금과공과2"/>
      <sheetName val="Low_YLD_Reject2"/>
      <sheetName val="시실누(모)_2"/>
      <sheetName val="Income_Statement2"/>
      <sheetName val="표지_(2)2"/>
      <sheetName val="BP2000_Month2"/>
      <sheetName val="_M10C_DIFF_산포_개선_사례_7자_GAS_LIN2"/>
      <sheetName val="HRG_BHN2"/>
      <sheetName val="HT_Ham"/>
      <sheetName val="Goc_CC"/>
      <sheetName val="GOC-KO_IN"/>
      <sheetName val="Elec_LG"/>
      <sheetName val="Fr_Revit"/>
      <sheetName val="NSA_Summary"/>
      <sheetName val="Buy_vs__Lease_Car"/>
      <sheetName val="TH_MTC"/>
      <sheetName val="TH_N_Cong"/>
      <sheetName val="Bang_KL"/>
      <sheetName val="TH_Vat_tu"/>
      <sheetName val="Scheme_B_Estimate_"/>
      <sheetName val="pp3p_"/>
      <sheetName val="đọc_số"/>
      <sheetName val="Chiet_tinh_dz22"/>
      <sheetName val="truc_tiep"/>
      <sheetName val="Thống_kê"/>
      <sheetName val="Xuly_Data"/>
      <sheetName val="Material_HT"/>
      <sheetName val="Material_KC"/>
      <sheetName val="조도계산서_(도서)"/>
      <sheetName val="남양시작동자105노65기1_3화1_2"/>
      <sheetName val="CT_"/>
      <sheetName val="8_자재비"/>
      <sheetName val="2_1_受電設備棟"/>
      <sheetName val="2_2_受・防火水槽"/>
      <sheetName val="2_3_排水処理設備棟"/>
      <sheetName val="2_4_倉庫棟"/>
      <sheetName val="2_5_守衛棟"/>
      <sheetName val="Bảng_GT_PS"/>
      <sheetName val="Dien_giai"/>
      <sheetName val="C__NEW_BLDG-PLUMBING_WORK"/>
      <sheetName val="BANG_TONG_HOP_(2)"/>
      <sheetName val="Bill_05_-_FP"/>
      <sheetName val="DS-Thuong_6T_dau"/>
      <sheetName val="NSA_fr_Revit"/>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04_-_XUONG_DET_B"/>
      <sheetName val="DATA_H"/>
      <sheetName val="DATA_V"/>
      <sheetName val="DATA_OR"/>
      <sheetName val="Cấu_tạo_giá"/>
      <sheetName val="Bill_4_-_Substructure"/>
      <sheetName val="dmvt_"/>
      <sheetName val="Bill_Prelim-CDT"/>
      <sheetName val="Bill_BPTC-CDT"/>
      <sheetName val="Chi_tiết_BPTC"/>
      <sheetName val="Bill_BPTC-CDT_(PA_MCT_CDT)"/>
      <sheetName val="Chi_tiết_BPTC_(PA_MCT_CDT)"/>
      <sheetName val="Standardwerte"/>
      <sheetName val="Sbq18"/>
      <sheetName val="B3A - TOWER A"/>
      <sheetName val="Gtvl"/>
      <sheetName val="Gia_THKP"/>
      <sheetName val="GiaTH_PT2"/>
      <sheetName val="VCV-BE-TONG"/>
      <sheetName val="TKCK"/>
      <sheetName val="TL rieng"/>
      <sheetName val="지급보증금74"/>
      <sheetName val="D+W"/>
      <sheetName val="KHOI LUONG15-4"/>
      <sheetName val="SiteWorks"/>
      <sheetName val="Bang gia NC "/>
      <sheetName val="概総括1"/>
      <sheetName val="D &amp; W sizes"/>
      <sheetName val="Đầu vào"/>
      <sheetName val="DATASPEC(VT1)"/>
      <sheetName val="Analisa"/>
      <sheetName val="MASTER"/>
      <sheetName val="[원남울진낙찰내역(99.4.13 부산청).xlsáFAX"/>
      <sheetName val="[원남울진낙찰내역(99.4.13 부산청).xlsø갑지"/>
      <sheetName val="Bill of Qty MEP"/>
      <sheetName val="ctTBA"/>
      <sheetName val="NET表"/>
      <sheetName val="BQ表"/>
      <sheetName val="EXTERNAL"/>
      <sheetName val="Electrical Works"/>
      <sheetName val="name"/>
      <sheetName val="STAFFSCHED "/>
      <sheetName val="Chi tiết cấu tạo giá (2)"/>
      <sheetName val="GV1-D13 (Casement door)"/>
      <sheetName val="REKAP"/>
      <sheetName val="STAFFSCHED_"/>
      <sheetName val="MEP Detail"/>
      <sheetName val="Dầm -4.7m"/>
      <sheetName val="7.조직표 (수정)"/>
      <sheetName val="DATA(VTL)"/>
      <sheetName val="List"/>
      <sheetName val="hinhhoc"/>
      <sheetName val="材料单"/>
      <sheetName val="WNo"/>
      <sheetName val="P9 SEC.C"/>
      <sheetName val="P9 SEC.D"/>
      <sheetName val="照明ﾃﾞｰﾀ"/>
      <sheetName val="C1ㅇ"/>
      <sheetName val="C3"/>
      <sheetName val="수목데이타 "/>
      <sheetName val="NETCOST-E ELV"/>
      <sheetName val="0"/>
      <sheetName val="Cọc nhồi"/>
      <sheetName val="Unit Rate(non print)"/>
      <sheetName val="B3A_-_TOWER_A"/>
      <sheetName val="GV1-D13_(Casement_door)"/>
      <sheetName val="MEP_Detail"/>
      <sheetName val="TvtuTdinh"/>
      <sheetName val="01. KHO A-&gt;E"/>
      <sheetName val="Block A-FlrBm(Conc&amp;Fwk)"/>
      <sheetName val="Kihon-Jiko"/>
      <sheetName val="Dầm_-4_7m"/>
      <sheetName val="Cst Pkg-Eden"/>
      <sheetName val="Analisa Upah &amp; Bahan Plum"/>
      <sheetName val="harmony_done"/>
      <sheetName val="Bill 02 INF"/>
      <sheetName val="3)불합리"/>
      <sheetName val="설계산출표지"/>
      <sheetName val="보수0831"/>
      <sheetName val="PAD-F"/>
      <sheetName val="THMAVT"/>
      <sheetName val="DeluxeVilla 4"/>
      <sheetName val="유동표"/>
      <sheetName val="시험장S자로가로등공사"/>
      <sheetName val="예산경비1차"/>
      <sheetName val="내역서 "/>
      <sheetName val="단열-자재"/>
      <sheetName val="역결합트래버스"/>
      <sheetName val="자재운반단가일람표"/>
      <sheetName val="단가대비표"/>
      <sheetName val="Formwork"/>
      <sheetName val="QD957"/>
      <sheetName val="THCP Lap dat"/>
      <sheetName val="THCP xay dung"/>
      <sheetName val="대비표"/>
      <sheetName val="NhanCong"/>
      <sheetName val="역공종"/>
      <sheetName val="용량(1-2)"/>
      <sheetName val="옹벽수량집계표"/>
      <sheetName val="중기사용료"/>
      <sheetName val="B.O.M"/>
      <sheetName val="토공사"/>
      <sheetName val="전라자금"/>
      <sheetName val="예산입력(전)"/>
      <sheetName val="단가 (2)"/>
      <sheetName val="공통비(전체)"/>
      <sheetName val="실행(1)"/>
      <sheetName val="간접비계산"/>
      <sheetName val="서울대규장각(가시설흙막이)"/>
      <sheetName val="식재품셈"/>
      <sheetName val="맨홀수량산출"/>
      <sheetName val="자료(통합)"/>
      <sheetName val="DM_BBNT"/>
      <sheetName val="TCVN"/>
      <sheetName val="諸経費"/>
      <sheetName val="清水計算営業税率関連"/>
      <sheetName val="Hop_dong"/>
      <sheetName val="회사정보"/>
      <sheetName val="IMF Code"/>
      <sheetName val="MIJIBI"/>
      <sheetName val="지수조정율(총괄)"/>
      <sheetName val="본댐설계"/>
      <sheetName val="경영혁신본부"/>
      <sheetName val="재료비"/>
      <sheetName val="경비 (1)"/>
      <sheetName val="적현로"/>
      <sheetName val="포장공(부체도로)"/>
      <sheetName val="계측"/>
      <sheetName val="D25"/>
      <sheetName val="D22"/>
      <sheetName val="M3-RAIL1"/>
      <sheetName val="M+1"/>
      <sheetName val="노무비계"/>
      <sheetName val="CC16-내역서"/>
      <sheetName val="BD운반거리"/>
      <sheetName val="설계명세"/>
      <sheetName val="04년하반기장비부표"/>
      <sheetName val="6MONTHS"/>
      <sheetName val="감사 일정계획"/>
      <sheetName val="SPL4-TOTAL"/>
      <sheetName val="HS_957"/>
      <sheetName val="Tai khoan"/>
      <sheetName val="Product"/>
      <sheetName val="E. Electric"/>
      <sheetName val="M. Mechanic"/>
      <sheetName val="MTL(AG)"/>
      <sheetName val="Bill 3-2&amp;3"/>
      <sheetName val="Bill 04 - HT Coban -Tông hợp"/>
      <sheetName val="DAF-1"/>
      <sheetName val="BMDT_01_VTU"/>
      <sheetName val="Measure 1306"/>
      <sheetName val="DM.ChiPhi"/>
      <sheetName val="DOOR_villa A"/>
      <sheetName val="BQ ARS"/>
      <sheetName val="rekap.c"/>
      <sheetName val="FINAL SUM."/>
      <sheetName val="Elektrikal"/>
      <sheetName val="Bill No 6 Koord &amp; Attendance"/>
      <sheetName val="Vat lieu Canh"/>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Material_HT1"/>
      <sheetName val="Material_KC1"/>
      <sheetName val="조도계산서_(도서)1"/>
      <sheetName val="남양시작동자105노65기1_3화1_21"/>
      <sheetName val="CT_1"/>
      <sheetName val="8_자재비1"/>
      <sheetName val="실행내역(05__1__5_)1"/>
      <sheetName val="2_1_受電設備棟1"/>
      <sheetName val="2_2_受・防火水槽1"/>
      <sheetName val="2_3_排水処理設備棟1"/>
      <sheetName val="2_4_倉庫棟1"/>
      <sheetName val="2_5_守衛棟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MEP_Detail1"/>
      <sheetName val="Dầm_-4_7m1"/>
      <sheetName val="Chi_tiết_cấu_tạo_giá_(2)"/>
      <sheetName val="P9_SEC_C"/>
      <sheetName val="P9_SEC_D"/>
      <sheetName val="수목데이타_"/>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TEST TAI KHOAN"/>
      <sheetName val="Project Cashflow"/>
      <sheetName val="THEP SAN T16"/>
      <sheetName val="Currency Rate"/>
      <sheetName val="Bill 1 Prelim "/>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T.Tinh"/>
      <sheetName val="Bill 2 Event Roof"/>
      <sheetName val="TH MEP"/>
      <sheetName val="TONG HOP VL-NC"/>
      <sheetName val="Isolasi Luar Dalam"/>
      <sheetName val="Isolasi Luar"/>
      <sheetName val="BAG-2"/>
      <sheetName val="Currency_Rate"/>
      <sheetName val="T_Tinh"/>
      <sheetName val="TH_MEP"/>
      <sheetName val="TONG_HOP_VL-NC"/>
      <sheetName val="시중노임"/>
      <sheetName val="Villa A"/>
      <sheetName val="Mas TĐ"/>
      <sheetName val="[원남울진낙찰내역(99.4.13 부산청).xls]_M_2"/>
      <sheetName val="[원남울진낙찰내역(99.4.13 부산청).xls]_N_2"/>
      <sheetName val="KHỐI LƯỢNG THANH TOÁN"/>
      <sheetName val="Tiepdia"/>
      <sheetName val="TÍNH TOÁN KHỐI LƯỢNG P6"/>
      <sheetName val="5.6 NTKL ĐHKK "/>
      <sheetName val="5.12 NTKL PCCC"/>
      <sheetName val="DMKH"/>
      <sheetName val="DmChitiet"/>
      <sheetName val="Nhatky"/>
      <sheetName val="Du tru CP-Bieu 01"/>
      <sheetName val="Doi so"/>
      <sheetName val="TSO_CHUNG"/>
      <sheetName val="Bill_1_Prelim_"/>
      <sheetName val="TÍNH_TOÁN_KHỐI_LƯỢNG_P6"/>
      <sheetName val="5_6_NTKL_ĐHKK_"/>
      <sheetName val="5_12_NTKL_PCCC"/>
      <sheetName val="TEST_TAI_KHOAN"/>
      <sheetName val="VANKHUON"/>
      <sheetName val="Estimate"/>
      <sheetName val="Thuc thanh"/>
      <sheetName val="Air parameters"/>
      <sheetName val="DON GIA CAN THO"/>
      <sheetName val="FIRE"/>
      <sheetName val="5사남"/>
      <sheetName val="2. COST SUMMARY"/>
      <sheetName val="GZ.TP"/>
      <sheetName val="GZ.VT"/>
      <sheetName val="MU"/>
      <sheetName val="takeoff2"/>
      <sheetName val="dg-VTu"/>
      <sheetName val="H_T_ INCOMING SYSTEM"/>
      <sheetName val="NET ALL (M)"/>
      <sheetName val="U.P_Breakdown"/>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말뚝물량"/>
      <sheetName val="인부신상자료"/>
      <sheetName val="관기성공.내"/>
      <sheetName val="설 계"/>
      <sheetName val="Base_Data"/>
      <sheetName val="model master"/>
      <sheetName val="제-노임"/>
      <sheetName val="왕십리방향"/>
      <sheetName val="한전납입금"/>
      <sheetName val="제4절-1"/>
      <sheetName val="3F"/>
      <sheetName val="낙찰표"/>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Building T1,2,3,4,5 (2)"/>
      <sheetName val="CHITIET VL-NC"/>
      <sheetName val="Budget Code"/>
      <sheetName val="THONG SO COC"/>
      <sheetName val="THEPTHUCTE"/>
      <sheetName val="TH NHAN THAU"/>
      <sheetName val="Btra"/>
      <sheetName val="TAIKHOAN"/>
      <sheetName val="Mas_TĐ"/>
      <sheetName val="3.1.1"/>
      <sheetName val="3.1.4"/>
      <sheetName val="2.5.1"/>
      <sheetName val="4.1.1"/>
      <sheetName val="4.3.2"/>
      <sheetName val="5.3.1"/>
      <sheetName val="2.4.3"/>
      <sheetName val="Villa C"/>
      <sheetName val="DG3285"/>
      <sheetName val="NX01"/>
      <sheetName val="변경내역"/>
      <sheetName val="TEN CONG TRINH"/>
      <sheetName val="KH-Q1,Q2,01"/>
      <sheetName val="D&amp;W def."/>
      <sheetName val="CHAO GIA PHAN NGAM"/>
      <sheetName val="dia"/>
      <sheetName val="Data Base"/>
      <sheetName val="Giá_tré_vaô_tu±"/>
      <sheetName val="[원남울진낙찰내역(99.4.13 부산청).xls]_M_3"/>
      <sheetName val="[원남울진낙찰내역(99.4.13 부산청).xls]_N_3"/>
      <sheetName val="품셈"/>
      <sheetName val="ptdg-duong"/>
      <sheetName val="otb"/>
      <sheetName val="Chiet tinh dz35"/>
      <sheetName val="THEP_SAN_T16"/>
      <sheetName val="E-POD-WO"/>
      <sheetName val="조선용암면"/>
      <sheetName val="Book 1 Summary"/>
      <sheetName val="Ref"/>
      <sheetName val="Notes"/>
      <sheetName val="304-06"/>
      <sheetName val="예산서"/>
      <sheetName val="02 Nhà xưởng"/>
      <sheetName val="3. CNT"/>
      <sheetName val="unit price list(M)"/>
      <sheetName val="General2"/>
      <sheetName val="Breakdown (B)"/>
      <sheetName val="TG- ko in"/>
      <sheetName val="Comps"/>
      <sheetName val="TPVI"/>
      <sheetName val="tggwan(mac)"/>
      <sheetName val="01.truongliencap"/>
      <sheetName val="Names"/>
      <sheetName val="1_MV"/>
      <sheetName val="general requirements"/>
      <sheetName val="_원남울진낙찰내역(99_4_13_부산청)_xlsáFAX"/>
      <sheetName val="_원남울진낙찰내역(99_4_13_부산청)_xlsø갑지"/>
      <sheetName val="_원남울진낙찰내역(99.4.13 부산청).xls__M_2"/>
      <sheetName val="_원남울진낙찰내역(99.4.13 부산청).xls__N_2"/>
      <sheetName val="schedule nos"/>
      <sheetName val="Steel"/>
      <sheetName val="Lighting for Guestroom "/>
      <sheetName val="Vat tu XD"/>
      <sheetName val="Project Infor"/>
      <sheetName val="Data input"/>
      <sheetName val="GP Panel"/>
      <sheetName val="의정부문예회관변경내역"/>
      <sheetName val="경"/>
      <sheetName val="실내건축일위대가"/>
      <sheetName val="LOAD-46"/>
      <sheetName val="A공구"/>
      <sheetName val="관경결정"/>
      <sheetName val="4층내역"/>
      <sheetName val="3차설계"/>
      <sheetName val="POWER"/>
      <sheetName val="Mat_Source"/>
      <sheetName val="Unit_Div6"/>
      <sheetName val="전신환매도율"/>
      <sheetName val="주차구획선수량"/>
      <sheetName val="GC산출"/>
      <sheetName val="자금총괄"/>
      <sheetName val="견적내역"/>
      <sheetName val="조직"/>
      <sheetName val="기본사항"/>
      <sheetName val="실짠"/>
      <sheetName val="횡배수관토공수량"/>
      <sheetName val="기흥하도용"/>
      <sheetName val="득점현황"/>
      <sheetName val="0Title"/>
      <sheetName val="경율산정.XLS"/>
      <sheetName val="호표"/>
      <sheetName val="월별계획"/>
      <sheetName val="Pier 3"/>
      <sheetName val="예산변경원인분석"/>
      <sheetName val="b_balju"/>
      <sheetName val="교각계산"/>
      <sheetName val="우성교간선"/>
      <sheetName val="1차배부(JB포함)"/>
      <sheetName val="설계자료"/>
      <sheetName val="DATA_1"/>
      <sheetName val="단면적"/>
      <sheetName val="Profile"/>
      <sheetName val="eq. mobilization"/>
      <sheetName val="견적 업체 LIST"/>
      <sheetName val="소득세,사회보험율"/>
      <sheetName val="기계설비"/>
      <sheetName val="WWT IO"/>
      <sheetName val="건설실행"/>
      <sheetName val="조명율표"/>
      <sheetName val="연결임시"/>
      <sheetName val="TYPE-A"/>
      <sheetName val="토목공사"/>
      <sheetName val="총 원가계산"/>
      <sheetName val="투입"/>
      <sheetName val="수입"/>
      <sheetName val="VOR"/>
      <sheetName val="대상공사(조달청)"/>
      <sheetName val="unit 4"/>
      <sheetName val="장비가동"/>
      <sheetName val="내역서(삼호)"/>
      <sheetName val="저"/>
      <sheetName val="구분자"/>
      <sheetName val="통장출금액"/>
      <sheetName val="95월별매출"/>
      <sheetName val="대야미내역서"/>
      <sheetName val="Macro3"/>
      <sheetName val="비교원RD-S"/>
      <sheetName val="효율표"/>
      <sheetName val="PL"/>
      <sheetName val="방수"/>
      <sheetName val="대창(장성)"/>
      <sheetName val="견적의뢰"/>
      <sheetName val="총집계표"/>
      <sheetName val="동구분"/>
      <sheetName val="수토공단위당"/>
      <sheetName val="내역서(총)"/>
      <sheetName val="결과조달"/>
      <sheetName val="각형맨홀"/>
      <sheetName val="단가조사서"/>
      <sheetName val="설계예산서"/>
      <sheetName val="내역서(ebs)"/>
      <sheetName val="건축내역서"/>
      <sheetName val="설명서 "/>
      <sheetName val="4차원가계산서"/>
      <sheetName val="내구품질향상1"/>
      <sheetName val="출장거리"/>
      <sheetName val="대전-교대(A1-A2)"/>
      <sheetName val="일반수량총괄집계"/>
      <sheetName val="6공구(당초)"/>
      <sheetName val="내역서(기계)"/>
      <sheetName val="원가계산 (2)"/>
      <sheetName val="간이연락"/>
      <sheetName val="제4장11"/>
      <sheetName val="단가일람표"/>
      <sheetName val="포장공수량집계표"/>
      <sheetName val="설계기준"/>
      <sheetName val="정산ISSUE(T)"/>
      <sheetName val="건축2"/>
      <sheetName val="4.전기"/>
      <sheetName val="5.동별횡주관경"/>
      <sheetName val="DESIGN CRETERIA"/>
      <sheetName val="AILC004"/>
      <sheetName val="스케즐"/>
      <sheetName val="첨부1"/>
      <sheetName val="강북라우터"/>
      <sheetName val="본문"/>
      <sheetName val="Rekap A"/>
      <sheetName val="판계용접"/>
      <sheetName val="잡철단가대비"/>
      <sheetName val="입찰내역서"/>
      <sheetName val="Segment"/>
      <sheetName val="UPVC"/>
      <sheetName val="TIE-IN"/>
      <sheetName val="인원01"/>
      <sheetName val="내역5"/>
      <sheetName val="가도공"/>
      <sheetName val="공정집계_국별"/>
      <sheetName val="2.Nha Xuong"/>
      <sheetName val="실"/>
      <sheetName val="MV Motor Data"/>
      <sheetName val="관계주식"/>
      <sheetName val="업무분장"/>
      <sheetName val="BCK3672"/>
      <sheetName val="원가총괄"/>
      <sheetName val="정산내역서"/>
      <sheetName val="가설공사비"/>
      <sheetName val="15"/>
      <sheetName val="전도자금"/>
      <sheetName val="B_O_M"/>
      <sheetName val="단가_(2)"/>
      <sheetName val="수문일위1"/>
      <sheetName val="토목내역서 (도급단가)"/>
      <sheetName val="과천MAIN"/>
      <sheetName val="식생매트"/>
      <sheetName val="영지실적"/>
      <sheetName val="6)화재 탐지 설비"/>
      <sheetName val="유리"/>
      <sheetName val="CABLE"/>
      <sheetName val="Pile level AD"/>
      <sheetName val="TKCOT"/>
      <sheetName val="Tinh san"/>
      <sheetName val="負荷集計（断熱不燃）"/>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FP-Labour_M"/>
      <sheetName val="TONGKE3p "/>
      <sheetName val="THAP"/>
      <sheetName val="Unit"/>
      <sheetName val="Bill 02-Podium"/>
      <sheetName val="Areas"/>
      <sheetName val="No.6-5토공부 ; Type1,2,3"/>
      <sheetName val="변화치수"/>
      <sheetName val="K_PS"/>
      <sheetName val="Land Dev't. Ph-1"/>
      <sheetName val="4-Lane bridge"/>
      <sheetName val="Hac.Lots"/>
      <sheetName val="Res.Lots"/>
      <sheetName val="Spine Road"/>
      <sheetName val="Schedule S-Curve Revision#3"/>
      <sheetName val="THÔNG TIN"/>
      <sheetName val="Kế hoạch bổ sung"/>
      <sheetName val="TB NẶNG"/>
      <sheetName val="#2_일위대가목록"/>
      <sheetName val="입찰내역"/>
      <sheetName val="제출"/>
      <sheetName val="원본"/>
      <sheetName val="NCR"/>
      <sheetName val="Price list"/>
      <sheetName val="01.C.NHOI"/>
      <sheetName val="DATA.KC"/>
      <sheetName val="02.T.VAY"/>
      <sheetName val="Phu cap"/>
      <sheetName val="Tong DT"/>
      <sheetName val="phan tic chi tiet"/>
      <sheetName val="phan tich don gia"/>
      <sheetName val="B15"/>
      <sheetName val="B16"/>
      <sheetName val="B17"/>
      <sheetName val="B4-D3"/>
      <sheetName val="B8"/>
      <sheetName val="구성비"/>
      <sheetName val="ISBL-CIV"/>
      <sheetName val="TRA-GIA-VT"/>
      <sheetName val="1.1 BOQ "/>
      <sheetName val="예산실적전체당월"/>
      <sheetName val="국내총괄"/>
      <sheetName val="HVAC"/>
      <sheetName val="총원가계산서(요율)"/>
      <sheetName val="QSUM"/>
      <sheetName val="tra-vat-lieu"/>
      <sheetName val="BOQ DETAIL"/>
      <sheetName val="Ma TP"/>
      <sheetName val="COVERSHEET PAGE"/>
      <sheetName val="TH VL, NC, DDHT Thanhphuoc"/>
      <sheetName val="작성"/>
      <sheetName val="6동"/>
      <sheetName val="자동제어"/>
      <sheetName val="Data sheet"/>
      <sheetName val="electric"/>
      <sheetName val="schedule"/>
      <sheetName val="위생-sa"/>
      <sheetName val="49일위"/>
      <sheetName val="B3A-APARTMENT"/>
      <sheetName val="5.1-AB"/>
      <sheetName val="2. 주요공지（主要公告）"/>
      <sheetName val="백암비스타내역"/>
      <sheetName val="수량산출서 갑지"/>
      <sheetName val="PipWT"/>
      <sheetName val="MISCELLANIOUS"/>
      <sheetName val="(C)원내역"/>
      <sheetName val="건설성적"/>
      <sheetName val="참고"/>
      <sheetName val="Requirement(Work Crew)"/>
      <sheetName val="부자재"/>
      <sheetName val="견적집계표"/>
      <sheetName val="안전내역품의"/>
      <sheetName val="발주수량표"/>
      <sheetName val="판매시설"/>
      <sheetName val="납부서"/>
      <sheetName val="을-ATYPE"/>
      <sheetName val="은행"/>
      <sheetName val="일위대가목록"/>
      <sheetName val="새공통"/>
      <sheetName val="명세서출력"/>
      <sheetName val="수량산출내역1115"/>
      <sheetName val="수목단가"/>
      <sheetName val="식재수량표"/>
      <sheetName val="견적공통"/>
      <sheetName val="소방"/>
      <sheetName val="자재단가 산출근거"/>
      <sheetName val="부산제일극장"/>
      <sheetName val="기본일위"/>
      <sheetName val="시설수량표"/>
      <sheetName val="부경대총괄내역서"/>
      <sheetName val="추정설계"/>
      <sheetName val="기초수량집"/>
      <sheetName val="문학터널-9255(관보고-실)"/>
      <sheetName val="眞비상(진주)"/>
      <sheetName val="직접비"/>
      <sheetName val="1.정산종합 결과현황(당사분기준)"/>
      <sheetName val="현황CODE"/>
      <sheetName val="손익현황"/>
      <sheetName val="수목데이타"/>
      <sheetName val="Products"/>
      <sheetName val="49"/>
      <sheetName val="집수정현황"/>
      <sheetName val="환산"/>
      <sheetName val="총투입계"/>
      <sheetName val="금액산정"/>
      <sheetName val="가설공사내역"/>
      <sheetName val="401"/>
      <sheetName val="BQ(실행)"/>
      <sheetName val="969910( R)"/>
      <sheetName val="환율적용표"/>
      <sheetName val="회로내역(승인)"/>
      <sheetName val="마포토정"/>
      <sheetName val="토사(PE)"/>
      <sheetName val="fs"/>
      <sheetName val="손료기준-공사부구두문의"/>
      <sheetName val="내역서(시설물공사)"/>
      <sheetName val="전도품의"/>
      <sheetName val="機器明細(MC)"/>
      <sheetName val="임대견적서"/>
      <sheetName val="고려성적"/>
      <sheetName val="변경내역대비표(2)"/>
      <sheetName val="설계서을"/>
      <sheetName val="견"/>
      <sheetName val="음봉방향"/>
      <sheetName val="가설건물"/>
      <sheetName val="부도어음"/>
      <sheetName val="수량산출서"/>
      <sheetName val="0.갑지"/>
      <sheetName val="8.현장관리비"/>
      <sheetName val="7.안전관리비"/>
      <sheetName val="대구실행"/>
      <sheetName val="내역서1"/>
      <sheetName val="FLA"/>
      <sheetName val="건축집계합계"/>
      <sheetName val="건축집계표이수"/>
      <sheetName val="당정동공통이수"/>
      <sheetName val="당정동경상이수"/>
      <sheetName val="엘리베이터산출"/>
      <sheetName val="상가지급현황"/>
      <sheetName val="원내역"/>
      <sheetName val="MACRO(전선관)"/>
      <sheetName val="송전재료비"/>
      <sheetName val="실행단가"/>
      <sheetName val="설비견적"/>
      <sheetName val="II손익관리"/>
      <sheetName val="목표세부명세"/>
      <sheetName val="단가목록"/>
      <sheetName val="사통"/>
      <sheetName val="단가테이블(수정금지)-59A"/>
      <sheetName val="인원계획"/>
      <sheetName val="B_O_M1"/>
      <sheetName val="단가_(2)1"/>
      <sheetName val="내역서_"/>
      <sheetName val="MV_Motor_Data"/>
      <sheetName val="견적_업체_LIST"/>
      <sheetName val="WWT_IO"/>
      <sheetName val="토목내역서_(도급단가)"/>
      <sheetName val="6)화재_탐지_설비"/>
      <sheetName val="시공계획"/>
      <sheetName val="안산기계장치"/>
      <sheetName val="울산시산표"/>
      <sheetName val="STBOX"/>
      <sheetName val="내역서적용수량 (지방도893)"/>
      <sheetName val="_x0000__x0000__x0005__x0000_"/>
      <sheetName val="T_x0003__x0000_ong dip nhan danh hieu AHL§"/>
      <sheetName val="T_x0003__x0000_ong dip nhan da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ow r="1">
          <cell r="A1" t="str">
            <v>DỰ ÁN:  KHU NHÀ Ở DIỆN TÍCH 4,2777 HA PHƯỜNG THẠNH MỸ LỢI, QUẬN 2 (VICTORIA VILLAGE)</v>
          </cell>
        </row>
      </sheetData>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sheetData sheetId="7835"/>
      <sheetData sheetId="7836"/>
      <sheetData sheetId="7837"/>
      <sheetData sheetId="7838"/>
      <sheetData sheetId="7839"/>
      <sheetData sheetId="7840"/>
      <sheetData sheetId="7841"/>
      <sheetData sheetId="7842" refreshError="1"/>
      <sheetData sheetId="7843" refreshError="1"/>
      <sheetData sheetId="7844" refreshError="1"/>
      <sheetData sheetId="7845" refreshError="1"/>
      <sheetData sheetId="7846" refreshError="1"/>
      <sheetData sheetId="7847">
        <row r="1">
          <cell r="A1" t="str">
            <v>DỰ ÁN:  KHU NHÀ Ở DIỆN TÍCH 4,2777 HA PHƯỜNG THẠNH MỸ LỢI, QUẬN 2 (VICTORIA VILLAGE)</v>
          </cell>
        </row>
      </sheetData>
      <sheetData sheetId="7848" refreshError="1"/>
      <sheetData sheetId="78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 GIA"/>
      <sheetName val="TONGKE-HT-TR1"/>
      <sheetName val="TONGKE-HT-TR2"/>
      <sheetName val="TONGKE-HT-TR3 "/>
      <sheetName val="TONGKE-HT-TR4"/>
      <sheetName val="TONGKE-HT-TR5"/>
      <sheetName val="TONGKE-HT-TR6"/>
      <sheetName val="TONGKE-HT-TR7"/>
      <sheetName val="TONGKE-HT-TR8"/>
      <sheetName val="TONGKE-HT-TR9"/>
      <sheetName val="TONGKE-HT-TR10"/>
      <sheetName val="TONGKE-HT-TR11"/>
      <sheetName val="TONGKE-HT-TR12"/>
      <sheetName val="TONGKE-HT-TR13"/>
      <sheetName val="TONGKE-HT-TR14"/>
      <sheetName val="TONGKE-HT-TR15"/>
      <sheetName val="TONGKE-HT-TR16"/>
      <sheetName val="TONGKE-HT-TR17"/>
      <sheetName val="TONGKE-HT-TR18"/>
      <sheetName val="TONGKE-HT-TR19"/>
      <sheetName val="TONGKE-HT-TR20"/>
      <sheetName val="TONGKE-HT-TR21"/>
      <sheetName val="TONGHOP-HT"/>
      <sheetName val="LKVT- HT-TONG"/>
      <sheetName val="LK-1x15"/>
      <sheetName val="LK-1x25"/>
      <sheetName val="LK-1x37.5"/>
      <sheetName val="LK-1x50"/>
      <sheetName val="LK-3x15"/>
      <sheetName val="LK-3x25"/>
      <sheetName val="LK-3x37.5"/>
      <sheetName val="TONGLK-Tram"/>
      <sheetName val="TOSHIBA-Structure"/>
      <sheetName val="TONGKE1P"/>
      <sheetName val="Nuoc kho lan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Q1,Q2,01"/>
      <sheetName val="BCCTQT-XLD4"/>
      <sheetName val="BCQT-TTD1"/>
      <sheetName val="CT-chuacoDT"/>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XL4Poppy"/>
      <sheetName val="DON G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DTKP"/>
      <sheetName val="DK-KH"/>
      <sheetName val="KH-Q1,Q2,01"/>
      <sheetName val="Dinh nghia"/>
      <sheetName val="Dinh Muc VT"/>
      <sheetName val="Tien Luong"/>
      <sheetName val="DK_KH"/>
      <sheetName val="GiaVT"/>
      <sheetName val="soktmay"/>
      <sheetName val="dtct cong"/>
      <sheetName val="NKChungTu"/>
      <sheetName val="DI-ESTI"/>
      <sheetName val="Chi tiet"/>
      <sheetName val="tra-vat-lieu"/>
      <sheetName val="Dinh_nghia"/>
      <sheetName val="Chi_tiet"/>
      <sheetName val="Chiet tinh dz35"/>
      <sheetName val="tienluong"/>
      <sheetName val="TONGKE3p "/>
      <sheetName val="DGiaTN"/>
      <sheetName val="TT"/>
      <sheetName val="DG3285"/>
      <sheetName val="PTVT (MAU)"/>
      <sheetName val="CHITIET VL-NC-TT1p"/>
      <sheetName val="Sheet1"/>
      <sheetName val="Sheet2"/>
      <sheetName val="Sheet3"/>
      <sheetName val="TEMP"/>
      <sheetName val="Ma DV"/>
      <sheetName val="DON GIA"/>
      <sheetName val="Control"/>
      <sheetName val="gia vt"/>
      <sheetName val="VuaBT"/>
      <sheetName val="CHITIET VL-NC"/>
      <sheetName val="TLg CN&amp;Laixe"/>
      <sheetName val="TLg CN&amp;Laixe (2)"/>
      <sheetName val="TLg Laitau"/>
      <sheetName val="TLg Laitau (2)"/>
      <sheetName val="Ts"/>
      <sheetName val="Input"/>
      <sheetName val="dongia"/>
      <sheetName val="MTP"/>
      <sheetName val="DG CANTHO"/>
      <sheetName val="Dutoan KL"/>
      <sheetName val="ptvt"/>
      <sheetName val="Xuat152"/>
      <sheetName val="Thuc thanh"/>
      <sheetName val="11TNTX"/>
      <sheetName val="CHITIET VL-NC-TT-3p"/>
      <sheetName val="VCV-BE-TONG"/>
      <sheetName val="TL rieng"/>
      <sheetName val="HOICUT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5_BANG I"/>
      <sheetName val="Re-bar"/>
      <sheetName val="수안보-MBR1"/>
      <sheetName val="#REF"/>
      <sheetName val="소상 &quot;1&quot;"/>
      <sheetName val="건축집계"/>
      <sheetName val="Table"/>
      <sheetName val="정부노임단가"/>
      <sheetName val="JUCK"/>
      <sheetName val="장비명"/>
      <sheetName val="와동25-3(변경)"/>
      <sheetName val="밸브설치"/>
      <sheetName val="Sheet1"/>
      <sheetName val="약품공급2"/>
      <sheetName val="공사비집계"/>
      <sheetName val="6PILE  (돌출)"/>
      <sheetName val="우각부보강"/>
      <sheetName val="DATA"/>
      <sheetName val="우배수"/>
      <sheetName val="계산식"/>
      <sheetName val="설명"/>
      <sheetName val="PAINT"/>
      <sheetName val="01"/>
      <sheetName val="cable-data"/>
      <sheetName val="일반공사"/>
      <sheetName val="BACK DATA"/>
      <sheetName val="현장관리비 산출내역"/>
      <sheetName val="내역서"/>
      <sheetName val="c_balju"/>
      <sheetName val="외천교"/>
      <sheetName val="금액내역서"/>
      <sheetName val="CAL"/>
      <sheetName val="Quantity"/>
      <sheetName val="DTCT"/>
      <sheetName val="SUMMARY"/>
      <sheetName val="연부97-1"/>
      <sheetName val="직재"/>
      <sheetName val="재집"/>
      <sheetName val="매입세"/>
      <sheetName val="준검 내역서"/>
      <sheetName val="98수문일위"/>
      <sheetName val="Macro2"/>
      <sheetName val="TB(BS)"/>
      <sheetName val="TB(PL)"/>
      <sheetName val="orignal"/>
      <sheetName val="EQT-ESTN"/>
      <sheetName val="차액보증"/>
      <sheetName val="구조물철거타공정이월"/>
      <sheetName val="Hrg.Sat"/>
      <sheetName val="원남울진낙찰내역(99_4_13_부산청)"/>
      <sheetName val="5_BANG_I"/>
      <sheetName val="소상_&quot;1&quot;"/>
      <sheetName val="6PILE__(돌출)"/>
      <sheetName val="BACK_DATA"/>
      <sheetName val="현장관리비_산출내역"/>
      <sheetName val="CONCRETE"/>
      <sheetName val="Customer Databas"/>
      <sheetName val="FANDBS"/>
      <sheetName val="GRDATA"/>
      <sheetName val="SHAFTDBSE"/>
      <sheetName val="TEL"/>
      <sheetName val="STORAGE"/>
      <sheetName val="설계"/>
      <sheetName val="실행(ALT1)"/>
      <sheetName val="MEXICO-C"/>
      <sheetName val="잡철물"/>
      <sheetName val="CTEMCOST"/>
      <sheetName val="ROOF(ALKALI)"/>
      <sheetName val="CAPVC"/>
      <sheetName val="Total"/>
      <sheetName val="노원열병합  건축공사기성내역서"/>
      <sheetName val="시설일위"/>
      <sheetName val="기초일위"/>
      <sheetName val="조명일위"/>
      <sheetName val="동해title"/>
      <sheetName val="Pjny"/>
      <sheetName val="매입세율"/>
      <sheetName val="공사개요"/>
      <sheetName val="예정(3)"/>
      <sheetName val="기초자료입력"/>
      <sheetName val="MOTOR"/>
      <sheetName val="ABUT수량-A1"/>
      <sheetName val="Y-WORK"/>
      <sheetName val="부하(성남)"/>
      <sheetName val="원형1호맨홀토공수량"/>
      <sheetName val="간접"/>
      <sheetName val="DATE"/>
      <sheetName val="다이꾸"/>
      <sheetName val="Sheet2"/>
      <sheetName val="Sheet3"/>
      <sheetName val="P-산#1-1(WOWA1)"/>
      <sheetName val="Factor"/>
      <sheetName val="DATA1"/>
      <sheetName val="입찰안"/>
      <sheetName val="타공종이기"/>
      <sheetName val="BID"/>
      <sheetName val="간접비"/>
      <sheetName val="물량표"/>
      <sheetName val="데이타"/>
      <sheetName val="Cost bd-&quot;A&quot;"/>
      <sheetName val="부하LOAD"/>
      <sheetName val="COVER"/>
      <sheetName val="Macro(차단기)"/>
      <sheetName val="Graph (LGEN)"/>
      <sheetName val="out_prog"/>
      <sheetName val="선적schedule (2)"/>
      <sheetName val="갑지(추정)"/>
      <sheetName val="archi(본사)"/>
      <sheetName val="집수정(600-700)"/>
      <sheetName val="수량산출"/>
      <sheetName val="관람석제출"/>
      <sheetName val="쌍송교"/>
      <sheetName val="3.하중산정4.지지력"/>
      <sheetName val="충주"/>
      <sheetName val="제출내역 (2)"/>
      <sheetName val="기기리스트"/>
      <sheetName val="D-623D"/>
      <sheetName val="Macro1"/>
      <sheetName val="을"/>
      <sheetName val="SG"/>
      <sheetName val="HRSG SMALL07220"/>
      <sheetName val="costing_CV"/>
      <sheetName val="배수내역"/>
      <sheetName val="X17-TOTAL"/>
      <sheetName val="일위대가"/>
      <sheetName val="ⴭⴭⴭⴭ"/>
      <sheetName val="자압"/>
      <sheetName val="투찰"/>
      <sheetName val="COPING"/>
      <sheetName val="날개벽수량표"/>
      <sheetName val="여과지동"/>
      <sheetName val="기초자료"/>
      <sheetName val="부대내역"/>
      <sheetName val="BOL"/>
      <sheetName val="집계표"/>
      <sheetName val="단가산출"/>
      <sheetName val="화재 탐지 설비"/>
      <sheetName val="손익차9월2"/>
      <sheetName val="2000년1차"/>
      <sheetName val="총괄내역서"/>
      <sheetName val="자재단가"/>
      <sheetName val="지급자재"/>
      <sheetName val="Sheet5"/>
      <sheetName val="추가예산"/>
      <sheetName val=" 갑지"/>
      <sheetName val="변경증감내역서"/>
      <sheetName val="투자예산"/>
      <sheetName val="예산"/>
      <sheetName val="터파기및재료"/>
      <sheetName val="관급"/>
      <sheetName val="목차"/>
      <sheetName val="총괄표"/>
      <sheetName val="프랜트면허"/>
      <sheetName val="토목주소"/>
      <sheetName val="울산자금"/>
      <sheetName val="단면치수"/>
      <sheetName val="실행예산"/>
      <sheetName val="Macro(전동기)"/>
      <sheetName val="원가서"/>
      <sheetName val="철근량"/>
      <sheetName val="신대방33(적용)"/>
      <sheetName val="기초계산(Pmax)"/>
      <sheetName val="배수공 주요자재 집계표"/>
      <sheetName val="내역"/>
      <sheetName val="코드표"/>
      <sheetName val="기초코드"/>
      <sheetName val="Module1"/>
      <sheetName val="산출근거"/>
      <sheetName val="철근집계표"/>
      <sheetName val="설계명세서"/>
      <sheetName val="예산명세서"/>
      <sheetName val="자료입력"/>
      <sheetName val="도급"/>
      <sheetName val="경비2내역"/>
      <sheetName val="시화점실행"/>
      <sheetName val="금융비용"/>
      <sheetName val="금호"/>
      <sheetName val="제잡비"/>
      <sheetName val="공통가설"/>
      <sheetName val="공정별계획(생산,발송)"/>
      <sheetName val="총괄집계표"/>
      <sheetName val="일위대가목차"/>
      <sheetName val="당초"/>
      <sheetName val="물량산출근거"/>
      <sheetName val="kimre scrubber"/>
      <sheetName val="GRDBS"/>
      <sheetName val="SRC-B3U2"/>
      <sheetName val="분뇨"/>
      <sheetName val="실행(표지,갑,을)"/>
      <sheetName val="품의서"/>
      <sheetName val="ITEM"/>
      <sheetName val="광주"/>
      <sheetName val="K2-02월"/>
      <sheetName val="소비자가"/>
      <sheetName val="우수"/>
      <sheetName val="8.석축단위(H=1.5M)"/>
      <sheetName val="영업소실적"/>
      <sheetName val="데리네이타현황"/>
      <sheetName val="수주현황2월"/>
      <sheetName val="조명시설"/>
      <sheetName val="원도급"/>
      <sheetName val="하도급"/>
      <sheetName val="원하대비"/>
      <sheetName val="#REF!"/>
      <sheetName val="산출내역서집계표"/>
      <sheetName val="견적정보"/>
      <sheetName val="물가시세"/>
      <sheetName val="개요"/>
      <sheetName val="전기단가조사서"/>
      <sheetName val="기초작업"/>
      <sheetName val="설비"/>
      <sheetName val="변경품셈총괄"/>
      <sheetName val="인력터파기품"/>
      <sheetName val="터널조도"/>
      <sheetName val="하수급견적대비"/>
      <sheetName val="대림경상68억"/>
      <sheetName val="플랜트 설치"/>
      <sheetName val="전체"/>
      <sheetName val="N賃率-職"/>
      <sheetName val="POOM_MOTO"/>
      <sheetName val="POOM_MOTO2"/>
      <sheetName val="1단계"/>
      <sheetName val="마산방향"/>
      <sheetName val="진주방향"/>
      <sheetName val="노임단가"/>
      <sheetName val="WORK"/>
      <sheetName val="기성(1차) "/>
      <sheetName val="일위대가(가설)"/>
      <sheetName val="설계내역서"/>
      <sheetName val="단가"/>
      <sheetName val="마산월령동골조물량변경"/>
      <sheetName val="2.건축"/>
      <sheetName val="현황산출서"/>
      <sheetName val="구의33고"/>
      <sheetName val="Sheet4"/>
      <sheetName val="s"/>
      <sheetName val="인사자료총집계"/>
      <sheetName val="공비대비"/>
      <sheetName val="일위대가(1)"/>
      <sheetName val="전기공사"/>
      <sheetName val="공사"/>
      <sheetName val="SOS_PLC &amp; Panel"/>
      <sheetName val="기본단가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RFP002"/>
      <sheetName val="견적조건"/>
      <sheetName val="Stem Footing"/>
      <sheetName val="Piping Design Data"/>
      <sheetName val="코딩 (2)"/>
      <sheetName val="자금청구"/>
      <sheetName val="콘크리트타설집계표"/>
      <sheetName val="단가표"/>
      <sheetName val="날개벽"/>
      <sheetName val="예총"/>
      <sheetName val="Input"/>
      <sheetName val="IBASE"/>
      <sheetName val="PROJECT BRIEF"/>
      <sheetName val="단"/>
      <sheetName val="용수간선"/>
      <sheetName val="A-LINE"/>
      <sheetName val="BSD (2)"/>
      <sheetName val="cp1"/>
      <sheetName val="유림총괄"/>
      <sheetName val="정보"/>
      <sheetName val="자재단가비교표"/>
      <sheetName val="SP-B1"/>
      <sheetName val="네고율"/>
      <sheetName val="표지"/>
      <sheetName val="간접(90)"/>
      <sheetName val="남양내역"/>
      <sheetName val="일위_파일"/>
      <sheetName val="5.전사투자계획종함안"/>
      <sheetName val="단양 00 아파트-세부내역"/>
      <sheetName val="선정요령"/>
      <sheetName val="Sheet6"/>
      <sheetName val="관경별우수관집계"/>
      <sheetName val="차수"/>
      <sheetName val="대치판정"/>
      <sheetName val="예산조서"/>
      <sheetName val="노임"/>
      <sheetName val="입찰품의서"/>
      <sheetName val="FAB별"/>
      <sheetName val="감액총괄표"/>
      <sheetName val="HARSAT"/>
      <sheetName val="전체공내역서"/>
      <sheetName val="기초단가"/>
      <sheetName val="BASE DATA1"/>
      <sheetName val="안양동교 1안"/>
      <sheetName val="6호기"/>
      <sheetName val="선급금신청서"/>
      <sheetName val="평당자료"/>
      <sheetName val="00상노임"/>
      <sheetName val="기계경비"/>
      <sheetName val="본사인상전"/>
      <sheetName val="영동(D)"/>
      <sheetName val="갱폼수직망"/>
      <sheetName val="시설물 설치표"/>
      <sheetName val="JUCKEYK"/>
      <sheetName val="2공구산출내역"/>
      <sheetName val="PROJECT BRIEF(EX.NEW)"/>
      <sheetName val="건축공사집계"/>
      <sheetName val="본실행경비"/>
      <sheetName val="Baby일위대가"/>
      <sheetName val="대가표(품셈)"/>
      <sheetName val="중동상가"/>
      <sheetName val="SCH"/>
      <sheetName val="내역서단가산출용"/>
      <sheetName val="연습장소"/>
      <sheetName val="8_석축단위(H=1_5M)"/>
      <sheetName val="플랜트_설치"/>
      <sheetName val="기성(1차)_"/>
      <sheetName val="2_건축"/>
      <sheetName val="SOS_PLC_&amp;_Panel"/>
      <sheetName val="98지급계획"/>
      <sheetName val="단중"/>
      <sheetName val="목록"/>
      <sheetName val="RE9604"/>
      <sheetName val="도급양식"/>
      <sheetName val="할증 "/>
      <sheetName val="G.R300경비"/>
      <sheetName val="신설개소별 총집계표(동해-배전)"/>
      <sheetName val="안평역사 총집계"/>
      <sheetName val="냉천부속동"/>
      <sheetName val="돈암사업"/>
      <sheetName val="전기실-1"/>
      <sheetName val="MATRLDATA"/>
      <sheetName val="1,2공구원가계산서"/>
      <sheetName val="1공구산출내역서"/>
      <sheetName val="일위대가표"/>
      <sheetName val="산근"/>
      <sheetName val="실행"/>
      <sheetName val="울산자동제어"/>
      <sheetName val="APT"/>
      <sheetName val="교통대책내역"/>
      <sheetName val="입력"/>
      <sheetName val="화설내"/>
      <sheetName val="토목내역"/>
      <sheetName val="아파트-가설"/>
      <sheetName val="소방사항"/>
      <sheetName val="비교1"/>
      <sheetName val="내역서 (2)"/>
      <sheetName val="45,46"/>
      <sheetName val="3월"/>
      <sheetName val="시운전연료"/>
      <sheetName val="골조시행"/>
      <sheetName val="신우"/>
      <sheetName val="증감내역서"/>
      <sheetName val="Sheet1 (2)"/>
      <sheetName val="C-노임단가"/>
      <sheetName val="식재가격"/>
      <sheetName val="식재총괄"/>
      <sheetName val="코드"/>
      <sheetName val="보안등"/>
      <sheetName val="본부장"/>
      <sheetName val="EACT10"/>
      <sheetName val="3BL공동구 수량"/>
      <sheetName val="가로등내역서"/>
      <sheetName val="화전내"/>
      <sheetName val="대비"/>
      <sheetName val="자재"/>
      <sheetName val="물가기준년"/>
      <sheetName val="장비기준"/>
      <sheetName val="개산공사비"/>
      <sheetName val="내역(중앙)"/>
      <sheetName val="내역(창신)"/>
      <sheetName val="실행내역서 "/>
      <sheetName val="2.대외공문"/>
      <sheetName val="기계내역"/>
      <sheetName val="포천송우교회_CheckList"/>
      <sheetName val="MOKDONG(1)"/>
      <sheetName val="일위목록"/>
      <sheetName val="수정금지"/>
      <sheetName val="갑지"/>
      <sheetName val="학생내역"/>
      <sheetName val="기안"/>
      <sheetName val="배관길이"/>
      <sheetName val="자재단가표"/>
      <sheetName val="신공"/>
      <sheetName val="본공사"/>
      <sheetName val="견적을지"/>
      <sheetName val="확산동"/>
      <sheetName val="1차 내역서"/>
      <sheetName val="70%"/>
      <sheetName val="견적서"/>
      <sheetName val="건축(을)"/>
      <sheetName val="음료실행"/>
      <sheetName val="실행내역"/>
      <sheetName val="현장별"/>
      <sheetName val="_갑지"/>
      <sheetName val="9-1차이내역"/>
      <sheetName val="C10집계2"/>
      <sheetName val="9GNG운반"/>
      <sheetName val="4 LINE"/>
      <sheetName val="7 th"/>
      <sheetName val="내역(전체)"/>
      <sheetName val="개인별 순위표"/>
      <sheetName val="그림"/>
      <sheetName val="원남울진낙찰내역(99.4.13%20부산청).xls"/>
      <sheetName val="%EC%9B%90%EB%82%A8%EC%9A%B8%EC%"/>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부하계산서"/>
      <sheetName val="123"/>
      <sheetName val="광통신 견적내역서1"/>
      <sheetName val="일위대가표(DEEP)"/>
      <sheetName val="국산화"/>
      <sheetName val="물량 및 할증 적용 내역서(기계 배관)"/>
      <sheetName val="노임이"/>
      <sheetName val="Site Expenses"/>
      <sheetName val="4 &amp; 10-inch, CO2 Combo &amp; Sweep"/>
      <sheetName val="근거 자료"/>
      <sheetName val="설계조건"/>
      <sheetName val="유형분류"/>
      <sheetName val="A-4"/>
      <sheetName val="맨홀수량"/>
      <sheetName val="시스템구분"/>
      <sheetName val="IT-BAT"/>
      <sheetName val="Xunit (단위환산)"/>
      <sheetName val="소야공정계획표"/>
      <sheetName val="합의서"/>
      <sheetName val="1-Master"/>
      <sheetName val="현지판매"/>
      <sheetName val="옥외배관기본공량"/>
      <sheetName val="S0"/>
      <sheetName val="계수시트"/>
      <sheetName val="원가계산서"/>
      <sheetName val="직노"/>
      <sheetName val="관접합및부설"/>
      <sheetName val="전차선로 물량표"/>
      <sheetName val="001"/>
      <sheetName val="바닥판(1)"/>
      <sheetName val="3련 BOX"/>
      <sheetName val="기초공"/>
      <sheetName val="기둥(원형)"/>
      <sheetName val=" 견적서"/>
      <sheetName val="Sheet22"/>
      <sheetName val="총괄"/>
      <sheetName val="내역1"/>
      <sheetName val="실행간접비용"/>
      <sheetName val="woo(mac)"/>
      <sheetName val="BQ"/>
      <sheetName val="J直材4"/>
      <sheetName val="1공구(을)"/>
      <sheetName val="1을"/>
      <sheetName val="내역서을지"/>
      <sheetName val="품의서(TL)"/>
      <sheetName val="1.설계조건"/>
      <sheetName val="기계경비일람"/>
      <sheetName val="전기"/>
      <sheetName val="ESTI."/>
      <sheetName val="DI-ESTI"/>
      <sheetName val="토목"/>
      <sheetName val="125x125"/>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도면자료제출일정"/>
      <sheetName val="95WBS"/>
      <sheetName val="YOEMAGUM"/>
      <sheetName val="CT "/>
      <sheetName val="8.자재비"/>
      <sheetName val="노무비"/>
      <sheetName val="2000전체분"/>
      <sheetName val="청천내"/>
      <sheetName val="단가비교"/>
      <sheetName val="INSTR"/>
      <sheetName val="공량산출서"/>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경상비"/>
      <sheetName val="수리결과"/>
      <sheetName val="파이프류"/>
      <sheetName val="배수내역 (2)"/>
      <sheetName val="DATA LISTS"/>
      <sheetName val="대"/>
      <sheetName val="옹벽"/>
      <sheetName val="지주설치제원"/>
      <sheetName val="빌딩 안내"/>
      <sheetName val="계정"/>
      <sheetName val="덕전리"/>
      <sheetName val="(A)내역서"/>
      <sheetName val="총괄-1"/>
      <sheetName val="일반부표"/>
      <sheetName val="시멘트"/>
      <sheetName val="내역표지"/>
      <sheetName val="식재인부"/>
      <sheetName val="설계가"/>
      <sheetName val="T형( 파일기초) 공현1교"/>
      <sheetName val="입고장부 (4)"/>
      <sheetName val="대공종"/>
      <sheetName val="Dulieu"/>
      <sheetName val="8.식재일위"/>
      <sheetName val="B시설가격"/>
      <sheetName val="조경"/>
      <sheetName val="물량"/>
      <sheetName val="집계"/>
      <sheetName val="인건비"/>
      <sheetName val="설-원가"/>
      <sheetName val="원가"/>
      <sheetName val="가계부"/>
      <sheetName val="제품목록"/>
      <sheetName val="매입매출관리"/>
      <sheetName val="견적산출"/>
      <sheetName val="수량집계"/>
      <sheetName val="배수설비"/>
      <sheetName val="빗물받이(910-510-410)"/>
      <sheetName val="TABLE DB"/>
      <sheetName val="쌍용 data base"/>
      <sheetName val="I一般比"/>
      <sheetName val="문학간접"/>
      <sheetName val="월별수입"/>
      <sheetName val="손익분석"/>
      <sheetName val="제경비"/>
      <sheetName val="장비단가"/>
      <sheetName val="신천3호용수로"/>
      <sheetName val="포장(수량)-관로부"/>
      <sheetName val="DHEQSUPT"/>
      <sheetName val="형강단중집계"/>
      <sheetName val="전체내역 (2)"/>
      <sheetName val="견적 집계"/>
      <sheetName val="변전실재분리"/>
      <sheetName val="TRE TABLE"/>
      <sheetName val="견적대비표"/>
      <sheetName val="1"/>
      <sheetName val="원남울진낙찰내역(99_4_13_부산청)1"/>
      <sheetName val="5_BANG_I1"/>
      <sheetName val="소상_&quot;1&quot;1"/>
      <sheetName val="6PILE__(돌출)1"/>
      <sheetName val="BACK_DATA1"/>
      <sheetName val="현장관리비_산출내역1"/>
      <sheetName val="준검_내역서"/>
      <sheetName val="Hrg_Sat"/>
      <sheetName val="Cost_bd-&quot;A&quot;"/>
      <sheetName val="Graph_(LGEN)"/>
      <sheetName val="선적schedule_(2)"/>
      <sheetName val="Customer_Databas"/>
      <sheetName val="3_하중산정4_지지력"/>
      <sheetName val="제출내역_(2)"/>
      <sheetName val="노원열병합__건축공사기성내역서"/>
      <sheetName val="HRSG_SMALL07220"/>
      <sheetName val="전차선로_물량표"/>
      <sheetName val="Sheet1_(2)"/>
      <sheetName val="3련_BOX"/>
      <sheetName val="_견적서"/>
      <sheetName val="화재_탐지_설비"/>
      <sheetName val="_갑지1"/>
      <sheetName val="배수공_주요자재_집계표"/>
      <sheetName val="kimre_scrubber"/>
      <sheetName val="8_석축단위(H=1_5M)1"/>
      <sheetName val="플랜트_설치1"/>
      <sheetName val="기성(1차)_1"/>
      <sheetName val="2_건축1"/>
      <sheetName val="SOS_PLC_&amp;_Panel1"/>
      <sheetName val="Stem_Footing"/>
      <sheetName val="Piping_Design_Data"/>
      <sheetName val="코딩_(2)"/>
      <sheetName val="PROJECT_BRIEF"/>
      <sheetName val="BSD_(2)"/>
      <sheetName val="5_전사투자계획종함안"/>
      <sheetName val="단양_00_아파트-세부내역"/>
      <sheetName val="BASE_DATA1"/>
      <sheetName val="안양동교_1안"/>
      <sheetName val="시설물_설치표"/>
      <sheetName val="PROJECT_BRIEF(EX_NEW)"/>
      <sheetName val="할증_"/>
      <sheetName val="G_R300경비"/>
      <sheetName val="신설개소별_총집계표(동해-배전)"/>
      <sheetName val="안평역사_총집계"/>
      <sheetName val="내역서_(2)"/>
      <sheetName val="3BL공동구_수량"/>
      <sheetName val="실행내역서_"/>
      <sheetName val="2_대외공문"/>
      <sheetName val="1차_내역서"/>
      <sheetName val="4_LINE"/>
      <sheetName val="7_th"/>
      <sheetName val="개인별_순위표"/>
      <sheetName val="원남울진낙찰내역(99_4_13%20부산청)_xls"/>
      <sheetName val="광통신_견적내역서1"/>
      <sheetName val="물량_및_할증_적용_내역서(기계_배관)"/>
      <sheetName val="Site_Expenses"/>
      <sheetName val="4_&amp;_10-inch,_CO2_Combo_&amp;_Sweep"/>
      <sheetName val="근거_자료"/>
      <sheetName val="Xunit_(단위환산)"/>
      <sheetName val="ESTI_"/>
      <sheetName val="1_설계조건"/>
      <sheetName val="12CGOU"/>
      <sheetName val="Chiết tính"/>
      <sheetName val="CHITIET VL-NCHT1 (2)"/>
      <sheetName val="침하계"/>
      <sheetName val="고객사 관리 코드"/>
      <sheetName val="Q-7100-001"/>
      <sheetName val="3)불합리"/>
      <sheetName val="설계산출표지"/>
      <sheetName val="pp1p"/>
      <sheetName val="pp3p_NC"/>
      <sheetName val="pp3p "/>
      <sheetName val="01. DATA"/>
      <sheetName val="03. TK THEP LANH TO"/>
      <sheetName val="UTSBSPC1"/>
      <sheetName val="DonGia chetao"/>
      <sheetName val="DonGia VatTuLK"/>
      <sheetName val="SAP"/>
      <sheetName val="lokasari-el"/>
      <sheetName val="Bảng KL công tác chính"/>
      <sheetName val="tifico"/>
      <sheetName val="TONG HOP HOI NGHI"/>
      <sheetName val="02. VK, BT, HT"/>
      <sheetName val="03. TK THEP"/>
      <sheetName val="04. HOÀN THIỆN"/>
      <sheetName val="CTG"/>
      <sheetName val="Currency"/>
      <sheetName val="SEX"/>
      <sheetName val="Material HT"/>
      <sheetName val="Material KC"/>
      <sheetName val="Parem"/>
      <sheetName val="Sheet"/>
      <sheetName val="预算"/>
      <sheetName val="gvl"/>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p"/>
      <sheetName val="TDTKP"/>
      <sheetName val="Buy vs. Lease Car"/>
      <sheetName val="Div26 - Elect"/>
      <sheetName val="BG"/>
      <sheetName val="HS"/>
      <sheetName val="보수0831"/>
      <sheetName val="원남울진낙찰내역(99_4_13_부산청)2"/>
      <sheetName val="5_BANG_I2"/>
      <sheetName val="소상_&quot;1&quot;2"/>
      <sheetName val="BACK_DATA2"/>
      <sheetName val="현장관리비_산출내역2"/>
      <sheetName val="6PILE__(돌출)2"/>
      <sheetName val="준검_내역서1"/>
      <sheetName val="Hrg_Sat1"/>
      <sheetName val="Customer_Databas1"/>
      <sheetName val="노원열병합__건축공사기성내역서1"/>
      <sheetName val="Cost_bd-&quot;A&quot;1"/>
      <sheetName val="Graph_(LGEN)1"/>
      <sheetName val="선적schedule_(2)1"/>
      <sheetName val="3_하중산정4_지지력1"/>
      <sheetName val="제출내역_(2)1"/>
      <sheetName val="HRSG_SMALL072201"/>
      <sheetName val="전차선로_물량표1"/>
      <sheetName val="Sheet1_(2)1"/>
      <sheetName val="3련_BOX1"/>
      <sheetName val="_견적서1"/>
      <sheetName val="화재_탐지_설비1"/>
      <sheetName val="_갑지2"/>
      <sheetName val="배수공_주요자재_집계표1"/>
      <sheetName val="kimre_scrubber1"/>
      <sheetName val="8_석축단위(H=1_5M)2"/>
      <sheetName val="플랜트_설치2"/>
      <sheetName val="기성(1차)_2"/>
      <sheetName val="2_건축2"/>
      <sheetName val="SOS_PLC_&amp;_Panel2"/>
      <sheetName val="Stem_Footing1"/>
      <sheetName val="Piping_Design_Data1"/>
      <sheetName val="코딩_(2)1"/>
      <sheetName val="PROJECT_BRIEF1"/>
      <sheetName val="BSD_(2)1"/>
      <sheetName val="5_전사투자계획종함안1"/>
      <sheetName val="단양_00_아파트-세부내역1"/>
      <sheetName val="BASE_DATA11"/>
      <sheetName val="안양동교_1안1"/>
      <sheetName val="시설물_설치표1"/>
      <sheetName val="PROJECT_BRIEF(EX_NEW)1"/>
      <sheetName val="할증_1"/>
      <sheetName val="G_R300경비1"/>
      <sheetName val="신설개소별_총집계표(동해-배전)1"/>
      <sheetName val="안평역사_총집계1"/>
      <sheetName val="내역서_(2)1"/>
      <sheetName val="3BL공동구_수량1"/>
      <sheetName val="실행내역서_1"/>
      <sheetName val="2_대외공문1"/>
      <sheetName val="1차_내역서1"/>
      <sheetName val="4_LINE1"/>
      <sheetName val="7_th1"/>
      <sheetName val="개인별_순위표1"/>
      <sheetName val="원남울진낙찰내역(99_4_13%20부산청)_xls1"/>
      <sheetName val="광통신_견적내역서11"/>
      <sheetName val="물량_및_할증_적용_내역서(기계_배관)1"/>
      <sheetName val="Site_Expenses1"/>
      <sheetName val="4_&amp;_10-inch,_CO2_Combo_&amp;_Sweep1"/>
      <sheetName val="근거_자료1"/>
      <sheetName val="Xunit_(단위환산)1"/>
      <sheetName val="ESTI_1"/>
      <sheetName val="1_설계조건1"/>
      <sheetName val="물량_및_할증_적용_내역서"/>
      <sheetName val="1-1-2_고순도용접"/>
      <sheetName val="Upgrades_pricing"/>
      <sheetName val="장비당단가_(1)"/>
      <sheetName val="Summary_Sheets"/>
      <sheetName val="배수내역_(2)"/>
      <sheetName val="DATA_LISTS"/>
      <sheetName val="빌딩_안내"/>
      <sheetName val="T형(_파일기초)_공현1교"/>
      <sheetName val="입고장부_(4)"/>
      <sheetName val="8_식재일위"/>
      <sheetName val="TABLE_DB"/>
      <sheetName val="쌍용_data_base"/>
      <sheetName val="전체내역_(2)"/>
      <sheetName val="견적_집계"/>
      <sheetName val="TRE_TABLE"/>
      <sheetName val="조도계산서_(도서)"/>
      <sheetName val="남양시작동자105노65기1_3화1_2"/>
      <sheetName val="CT_"/>
      <sheetName val="8_자재비"/>
      <sheetName val="Chiết_tính"/>
      <sheetName val="CHITIET_VL-NCHT1_(2)"/>
      <sheetName val="고객사_관리_코드"/>
      <sheetName val="pp3p_"/>
      <sheetName val="5사남"/>
      <sheetName val="Du toan"/>
      <sheetName val="Keothep"/>
      <sheetName val="Scheme B Estimate "/>
      <sheetName val="Standardwerte"/>
      <sheetName val="Prelims"/>
      <sheetName val="Rate"/>
      <sheetName val="2. COST SUMMARY"/>
      <sheetName val="2. BOQ DETAIL"/>
      <sheetName val="TKC"/>
      <sheetName val="MTO REV.0"/>
      <sheetName val="TH kinh phi"/>
      <sheetName val="KLDT DIEN"/>
      <sheetName val="Dinh muc CP KTCB khac"/>
      <sheetName val="ma-pt"/>
      <sheetName val="sanitary-ware tower3&amp;4"/>
      <sheetName val="VATTU"/>
      <sheetName val="2Piling"/>
      <sheetName val="입출재고현황 (2)"/>
      <sheetName val="견적"/>
      <sheetName val="단중표"/>
      <sheetName val="改加胶玻璃、室外栏杆"/>
      <sheetName val="토공집계표"/>
      <sheetName val="MAIN"/>
      <sheetName val="D_MUC"/>
      <sheetName val="BIDDING-SUM"/>
      <sheetName val="Section"/>
      <sheetName val="Settings"/>
      <sheetName val="Planning"/>
      <sheetName val="B-B"/>
      <sheetName val="detai cable..."/>
      <sheetName val="TH-Dien"/>
      <sheetName val="Area Cal"/>
      <sheetName val="갑지1"/>
      <sheetName val="MAIN GATE HOUSE"/>
      <sheetName val="LOC"/>
      <sheetName val="4641"/>
      <sheetName val="BoQ Coke"/>
      <sheetName val="TOSHIBA-Structure"/>
      <sheetName val="1.R18 BF"/>
      <sheetName val="A"/>
      <sheetName val="G"/>
      <sheetName val="F-B"/>
      <sheetName val="H-J"/>
      <sheetName val="6.External works-R18"/>
      <sheetName val="NNgung"/>
      <sheetName val="00-Pipe Schedule for QS rev01"/>
      <sheetName val="Earthwork"/>
      <sheetName val="CHIẾT TÍNH ĐƠN GIÁ"/>
      <sheetName val="Price"/>
      <sheetName val="Huong dan"/>
      <sheetName val="Bảng mã VT"/>
      <sheetName val="chiettinh"/>
      <sheetName val="Define finishing"/>
      <sheetName val="Bang tinh hao hut thep"/>
      <sheetName val="CHITIET VL-NC-TT1p"/>
      <sheetName val="Breakdown"/>
      <sheetName val="XL4Poppy"/>
      <sheetName val="Gia VLNCMTC"/>
      <sheetName val="Don gia chi tiet"/>
      <sheetName val="Index"/>
      <sheetName val="BQ(E)"/>
      <sheetName val="TONGKE3p"/>
      <sheetName val="Rebar"/>
      <sheetName val="Dinh nghia"/>
      <sheetName val="중기"/>
      <sheetName val="PI"/>
      <sheetName val="유림골조"/>
      <sheetName val="건축공사실행"/>
      <sheetName val="건축원가"/>
      <sheetName val="내역서2안"/>
      <sheetName val="물량내역서"/>
      <sheetName val="수목표준대가"/>
      <sheetName val="현장관리비"/>
      <sheetName val="기초목"/>
      <sheetName val="database"/>
      <sheetName val="현장경비"/>
      <sheetName val="품셈TABLE"/>
      <sheetName val="월별손익"/>
      <sheetName val="Material Schedule"/>
      <sheetName val="PhanTich"/>
      <sheetName val="DGG"/>
      <sheetName val="Chenh lech vat tu"/>
      <sheetName val="escon"/>
      <sheetName val="Demolish 1"/>
      <sheetName val="G-EstFinValue"/>
      <sheetName val="D-TB"/>
      <sheetName val=" Beams-pms"/>
      <sheetName val="THCP"/>
      <sheetName val="Dầm 1"/>
      <sheetName val="05-LV Cabling"/>
      <sheetName val="Main_Mech"/>
      <sheetName val="Sub_Mech"/>
      <sheetName val="Bill 7-Elec"/>
      <sheetName val="Price Database"/>
      <sheetName val="VatLieu"/>
      <sheetName val="Phan tich"/>
      <sheetName val="SITE-E"/>
      <sheetName val="RAB AR&amp;STR"/>
      <sheetName val="7.공정표"/>
      <sheetName val="NEW-PANEL"/>
      <sheetName val="THop"/>
      <sheetName val="DG Cong C1,C2,C3,C4,C5"/>
      <sheetName val="NKC6"/>
      <sheetName val="入力作成表"/>
      <sheetName val="6.1 Quantity-Bill.1-Prelim"/>
      <sheetName val="gia vt,nc,may"/>
      <sheetName val="電気設備表"/>
      <sheetName val="Chi tiet"/>
      <sheetName val="KTCK"/>
      <sheetName val="LEGEND"/>
      <sheetName val="Units"/>
      <sheetName val="mvt"/>
      <sheetName val="sanitary-ware_tower3&amp;4"/>
      <sheetName val="_Beams-pms"/>
      <sheetName val="TH_kinh_phi"/>
      <sheetName val="KLDT_DIEN"/>
      <sheetName val="Dinh_muc_CP_KTCB_khac"/>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SCOPE OF WORK"/>
      <sheetName val="VT190111"/>
      <sheetName val="Ts"/>
      <sheetName val="dtct cong"/>
      <sheetName val="sat"/>
      <sheetName val="ptvt"/>
      <sheetName val="TH-XL"/>
      <sheetName val="Huong_dan"/>
      <sheetName val="Bảng_mã_VT"/>
      <sheetName val="Gia_VLNCMTC"/>
      <sheetName val="VIN_Index"/>
      <sheetName val="DAF-2"/>
      <sheetName val="Xaytuong"/>
      <sheetName val="tong du toan"/>
      <sheetName val="Dinh_nghia"/>
      <sheetName val="7_공정표"/>
      <sheetName val="CHITIET_VL-NC-TT1p"/>
      <sheetName val="Gia"/>
      <sheetName val="PS-Labour_M"/>
      <sheetName val="BMS"/>
      <sheetName val="Div26_-_Elect"/>
      <sheetName val="DG"/>
      <sheetName val="07_Themal"/>
      <sheetName val="Xây tô"/>
      <sheetName val="THVT"/>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Xây_tô"/>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1차_내역서2"/>
      <sheetName val="Sheet1_(2)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CHITIET_VL-NCHT1_(2)1"/>
      <sheetName val="Xây_tô1"/>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연습"/>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TT04"/>
      <sheetName val="GAEYO"/>
      <sheetName val="SP10"/>
      <sheetName val="FitOutConfCentre"/>
      <sheetName val="Fan"/>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5_"/>
      <sheetName val="B"/>
      <sheetName val="C"/>
      <sheetName val="D"/>
      <sheetName val="F"/>
      <sheetName val="I"/>
      <sheetName val="K"/>
      <sheetName val="L"/>
      <sheetName val="M"/>
      <sheetName val="N"/>
      <sheetName val="O"/>
      <sheetName val="U"/>
      <sheetName val="T"/>
      <sheetName val="XNT"/>
      <sheetName val="BBKKT11"/>
      <sheetName val="T_x0003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 - Budget"/>
      <sheetName val="전기일위대가"/>
      <sheetName val="집계표(OPTION)"/>
      <sheetName val="F4-F7"/>
      <sheetName val="공사비내역서"/>
      <sheetName val="원형맨홀수량"/>
      <sheetName val="공사비 내역 (가)"/>
      <sheetName val="제품별"/>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Income Statement"/>
      <sheetName val="20관리비율"/>
      <sheetName val="배관"/>
      <sheetName val="FRP내역서"/>
      <sheetName val="00내역서"/>
      <sheetName val="공틀공사"/>
      <sheetName val="표지 (2)"/>
      <sheetName val="UR2-Calculation"/>
      <sheetName val="차량구입"/>
      <sheetName val="BP2000 Month"/>
      <sheetName val="을지"/>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Barrem"/>
      <sheetName val="LE"/>
      <sheetName val="Bangia"/>
      <sheetName val="Goc CC"/>
      <sheetName val="GOC-KO IN"/>
      <sheetName val="Elec LG"/>
      <sheetName val="HT Ham"/>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공사비_내역_(가)"/>
      <sheetName val="H_P견적(참조)"/>
      <sheetName val="Sat_tron"/>
      <sheetName val="Project_Data"/>
      <sheetName val="Bill_02-PL"/>
      <sheetName val="1995년_섹터별_매출"/>
      <sheetName val="118_세금과공과"/>
      <sheetName val="Low_YLD_Reject"/>
      <sheetName val="시실누(모)_"/>
      <sheetName val="Income_Statement"/>
      <sheetName val="표지_(2)"/>
      <sheetName val="BP2000_Month"/>
      <sheetName val="_M10C_DIFF_산포_개선_사례_7자_GAS_LINE"/>
      <sheetName val="HRG_BHN"/>
      <sheetName val="공사비_내역_(가)1"/>
      <sheetName val="H_P견적(참조)1"/>
      <sheetName val="Sat_tron1"/>
      <sheetName val="Project_Data1"/>
      <sheetName val="Bill_02-PL1"/>
      <sheetName val="1995년_섹터별_매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Bảng GT PS"/>
      <sheetName val="DETAIL"/>
      <sheetName val="Dien giai"/>
      <sheetName val="đọc số"/>
      <sheetName val="Truot_nen"/>
      <sheetName val="CPTNo"/>
      <sheetName val="Kiem-Toan"/>
      <sheetName val="個案9411"/>
      <sheetName val="C. NEW BLDG-PLUMBING WORK"/>
      <sheetName val="Note"/>
      <sheetName val="CTGX"/>
      <sheetName val="dmvt "/>
      <sheetName val="T_x0003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가설공통공사"/>
      <sheetName val="기구조직"/>
      <sheetName val="기본입력"/>
      <sheetName val="기준단가"/>
      <sheetName val="접대비"/>
      <sheetName val="선급금"/>
      <sheetName val="하자수수료"/>
      <sheetName val="BANG TONG HOP (2)"/>
      <sheetName val="Bill 05 - FP"/>
      <sheetName val="SUM"/>
      <sheetName val="DS-Thuong 6T dau"/>
      <sheetName val="F&amp;S"/>
      <sheetName val="Item-DATA"/>
      <sheetName val="NSA fr Revit"/>
      <sheetName val="6MONTHS"/>
      <sheetName val="구성비"/>
      <sheetName val="물량표s"/>
      <sheetName val="원남울진낙찰내역(99_4_13_부산청)3"/>
      <sheetName val="5_BANG_I3"/>
      <sheetName val="소상_&quot;1&quot;3"/>
      <sheetName val="6PILE__(돌출)3"/>
      <sheetName val="BACK_DATA3"/>
      <sheetName val="현장관리비_산출내역3"/>
      <sheetName val="준검_내역서2"/>
      <sheetName val="Hrg_Sat2"/>
      <sheetName val="Customer_Databas2"/>
      <sheetName val="노원열병합__건축공사기성내역서2"/>
      <sheetName val="Cost_bd-&quot;A&quot;2"/>
      <sheetName val="Graph_(LGEN)2"/>
      <sheetName val="선적schedule_(2)2"/>
      <sheetName val="3_하중산정4_지지력2"/>
      <sheetName val="제출내역_(2)2"/>
      <sheetName val="HRSG_SMALL072202"/>
      <sheetName val="화재_탐지_설비2"/>
      <sheetName val="_갑지3"/>
      <sheetName val="배수공_주요자재_집계표2"/>
      <sheetName val="kimre_scrubber2"/>
      <sheetName val="8_석축단위(H=1_5M)3"/>
      <sheetName val="플랜트_설치3"/>
      <sheetName val="기성(1차)_3"/>
      <sheetName val="2_건축3"/>
      <sheetName val="SOS_PLC_&amp;_Panel3"/>
      <sheetName val="Stem_Footing2"/>
      <sheetName val="Piping_Design_Data2"/>
      <sheetName val="코딩_(2)2"/>
      <sheetName val="PROJECT_BRIEF2"/>
      <sheetName val="BSD_(2)2"/>
      <sheetName val="5_전사투자계획종함안2"/>
      <sheetName val="단양_00_아파트-세부내역2"/>
      <sheetName val="BASE_DATA12"/>
      <sheetName val="안양동교_1안2"/>
      <sheetName val="시설물_설치표2"/>
      <sheetName val="PROJECT_BRIEF(EX_NEW)2"/>
      <sheetName val="할증_2"/>
      <sheetName val="G_R300경비2"/>
      <sheetName val="신설개소별_총집계표(동해-배전)2"/>
      <sheetName val="안평역사_총집계2"/>
      <sheetName val="내역서_(2)2"/>
      <sheetName val="Sheet1_(2)3"/>
      <sheetName val="3BL공동구_수량2"/>
      <sheetName val="실행내역서_2"/>
      <sheetName val="2_대외공문2"/>
      <sheetName val="1차_내역서3"/>
      <sheetName val="4_LINE2"/>
      <sheetName val="7_th2"/>
      <sheetName val="개인별_순위표2"/>
      <sheetName val="원남울진낙찰내역(99_4_13%20부산청)_xls2"/>
      <sheetName val="광통신_견적내역서12"/>
      <sheetName val="물량_및_할증_적용_내역서(기계_배관)2"/>
      <sheetName val="Site_Expenses2"/>
      <sheetName val="4_&amp;_10-inch,_CO2_Combo_&amp;_Sweep2"/>
      <sheetName val="근거_자료2"/>
      <sheetName val="Xunit_(단위환산)3"/>
      <sheetName val="전차선로_물량표2"/>
      <sheetName val="3련_BOX2"/>
      <sheetName val="_견적서2"/>
      <sheetName val="1_설계조건2"/>
      <sheetName val="ESTI_3"/>
      <sheetName val="조도계산서_(도서)1"/>
      <sheetName val="남양시작동자105노65기1_3화1_21"/>
      <sheetName val="CT_1"/>
      <sheetName val="8_자재비1"/>
      <sheetName val="물량_및_할증_적용_내역서1"/>
      <sheetName val="1-1-2_고순도용접1"/>
      <sheetName val="Upgrades_pricing1"/>
      <sheetName val="장비당단가_(1)1"/>
      <sheetName val="Summary_Sheets1"/>
      <sheetName val="배수내역_(2)1"/>
      <sheetName val="DATA_LISTS1"/>
      <sheetName val="빌딩_안내1"/>
      <sheetName val="T형(_파일기초)_공현1교1"/>
      <sheetName val="입고장부_(4)1"/>
      <sheetName val="8_식재일위1"/>
      <sheetName val="TABLE_DB1"/>
      <sheetName val="쌍용_data_base1"/>
      <sheetName val="전체내역_(2)1"/>
      <sheetName val="견적_집계1"/>
      <sheetName val="TRE_TABLE1"/>
      <sheetName val="Chiết_tính1"/>
      <sheetName val="CHITIET_VL-NCHT1_(2)2"/>
      <sheetName val="고객사_관리_코드3"/>
      <sheetName val="pp3p_1"/>
      <sheetName val="Bảng_KL_công_tác_chính"/>
      <sheetName val="01__DATA"/>
      <sheetName val="03__TK_THEP_LANH_TO"/>
      <sheetName val="DonGia_chetao2"/>
      <sheetName val="DonGia_VatTuLK2"/>
      <sheetName val="TONG_HOP_HOI_NGHI"/>
      <sheetName val="02__VK,_BT,_HT"/>
      <sheetName val="03__TK_THEP"/>
      <sheetName val="04__HOÀN_THIỆN"/>
      <sheetName val="Material_HT"/>
      <sheetName val="Material_KC"/>
      <sheetName val="Buy_vs__Lease_Car"/>
      <sheetName val="Div26_-_Elect3"/>
      <sheetName val="Du_toan3"/>
      <sheetName val="Scheme_B_Estimate_"/>
      <sheetName val="2__COST_SUMMARY"/>
      <sheetName val="2__BOQ_DETAIL"/>
      <sheetName val="MTO_REV_03"/>
      <sheetName val="TH_kinh_phi3"/>
      <sheetName val="KLDT_DIEN3"/>
      <sheetName val="Dinh_muc_CP_KTCB_khac3"/>
      <sheetName val="sanitary-ware_tower3&amp;43"/>
      <sheetName val="입출재고현황_(2)3"/>
      <sheetName val="detai_cable___3"/>
      <sheetName val="Area_Cal3"/>
      <sheetName val="MAIN_GATE_HOUSE3"/>
      <sheetName val="BoQ_Coke3"/>
      <sheetName val="1_R18_BF3"/>
      <sheetName val="6_External_works-R183"/>
      <sheetName val="00-Pipe_Schedule_for_QS_rev013"/>
      <sheetName val="CHIẾT_TÍNH_ĐƠN_GIÁ3"/>
      <sheetName val="Huong_dan3"/>
      <sheetName val="Bảng_mã_VT3"/>
      <sheetName val="Define_finishing2"/>
      <sheetName val="Bang_tinh_hao_hut_thep2"/>
      <sheetName val="CHITIET_VL-NC-TT1p3"/>
      <sheetName val="Gia_VLNCMTC3"/>
      <sheetName val="Don_gia_chi_tiet3"/>
      <sheetName val="Dinh_nghia3"/>
      <sheetName val="Material_Schedule2"/>
      <sheetName val="Chenh_lech_vat_tu3"/>
      <sheetName val="Demolish_13"/>
      <sheetName val="_Beams-pms3"/>
      <sheetName val="Dầm_12"/>
      <sheetName val="05-LV_Cabling2"/>
      <sheetName val="Bill_7-Elec2"/>
      <sheetName val="Price_Database2"/>
      <sheetName val="Phan_tich2"/>
      <sheetName val="RAB_AR&amp;STR2"/>
      <sheetName val="7_공정표3"/>
      <sheetName val="DG_Cong_C1,C2,C3,C4,C52"/>
      <sheetName val="6_1_Quantity-Bill_1-Prelim3"/>
      <sheetName val="gia_vt,nc,may2"/>
      <sheetName val="Chi_tiet2"/>
      <sheetName val="SCOPE_OF_WORK2"/>
      <sheetName val="dtct_cong2"/>
      <sheetName val="tong_du_toan2"/>
      <sheetName val="Xây_tô2"/>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Summary_-_Budget2"/>
      <sheetName val="공사비_내역_(가)2"/>
      <sheetName val="H_P견적(참조)2"/>
      <sheetName val="Sat_tron2"/>
      <sheetName val="Project_Data2"/>
      <sheetName val="Bill_02-PL2"/>
      <sheetName val="1995년_섹터별_매출2"/>
      <sheetName val="118_세금과공과2"/>
      <sheetName val="Low_YLD_Reject2"/>
      <sheetName val="시실누(모)_2"/>
      <sheetName val="Income_Statement2"/>
      <sheetName val="표지_(2)2"/>
      <sheetName val="BP2000_Month2"/>
      <sheetName val="_M10C_DIFF_산포_개선_사례_7자_GAS_LIN2"/>
      <sheetName val="HRG_BHN2"/>
      <sheetName val="Goc_CC"/>
      <sheetName val="GOC-KO_IN"/>
      <sheetName val="Elec_LG"/>
      <sheetName val="HT_Ham"/>
      <sheetName val="Bảng_GT_PS"/>
      <sheetName val="Dien_giai"/>
      <sheetName val="đọc_số"/>
      <sheetName val="C__NEW_BLDG-PLUMBING_WORK"/>
      <sheetName val="dmvt_"/>
      <sheetName val="Tong_dip_nhan_dan"/>
      <sheetName val="Gia_tr_2"/>
      <sheetName val="Ki__m_tra_DS_thue_GTGT2"/>
      <sheetName val="Thuong_dip_nhan_danh_hieu_AHL_2"/>
      <sheetName val="_PIPE-03E_XLSÝ26+960-27+150_4(2"/>
      <sheetName val="BANG_TONG_HOP_(2)"/>
      <sheetName val="Bill_05_-_FP"/>
      <sheetName val="DS-Thuong_6T_dau"/>
      <sheetName val="NSA_fr_Revit"/>
      <sheetName val="말뚝물량"/>
      <sheetName val="인부신상자료"/>
      <sheetName val="관기성공.내"/>
      <sheetName val="설 계"/>
      <sheetName val="Base_Data"/>
      <sheetName val="노무비계"/>
      <sheetName val="model master"/>
      <sheetName val="제-노임"/>
      <sheetName val="중기사용료"/>
      <sheetName val="신청서"/>
      <sheetName val="왕십리방향"/>
      <sheetName val="한전납입금"/>
      <sheetName val="Bill 02 INF"/>
      <sheetName val="PAD-F"/>
      <sheetName val="라이닝보강"/>
      <sheetName val="현장별계약현황('98.10.31)"/>
      <sheetName val="준공변경요약서(4차1회)"/>
      <sheetName val="원가계산서 (전체변경)"/>
      <sheetName val="건축공사"/>
      <sheetName val="신공항A-9(원가수정)"/>
      <sheetName val="원가 (2)"/>
      <sheetName val="外構・目次"/>
      <sheetName val="工場棟・目次"/>
      <sheetName val="事務棟・目次"/>
      <sheetName val="2.1 受電設備棟"/>
      <sheetName val="2.2 受・防火水槽"/>
      <sheetName val="2.3 排水処理設備棟"/>
      <sheetName val="2.4 倉庫棟"/>
      <sheetName val="2.5 守衛棟"/>
      <sheetName val="근로자자료입력"/>
      <sheetName val="참고자료"/>
      <sheetName val="현장별계약현황('98_10_31)"/>
      <sheetName val="원가계산서_(전체변경)"/>
      <sheetName val="원가_(2)"/>
      <sheetName val="개소별수량산출"/>
      <sheetName val="3_2_집기비품교체주기"/>
      <sheetName val="실행내역(05. 1. 5.)"/>
      <sheetName val="공종별"/>
      <sheetName val="실행단가철(ems코드적용)"/>
      <sheetName val="건축내역"/>
      <sheetName val="교대(A1)"/>
      <sheetName val="単価表"/>
      <sheetName val="현장별계약현황('98_10_31)1"/>
      <sheetName val="원가계산서_(전체변경)1"/>
      <sheetName val="원가_(2)1"/>
      <sheetName val="실행내역(05__1__5_)"/>
      <sheetName val="⑻동원인원산출서⑧"/>
      <sheetName val="수목데이타 "/>
      <sheetName val="TinhGiaMTC"/>
      <sheetName val="TH MTC"/>
      <sheetName val="TH N.Cong"/>
      <sheetName val="TinhGiaNC"/>
      <sheetName val="Bang KL"/>
      <sheetName val="TH Vat tu"/>
      <sheetName val="DMCP"/>
      <sheetName val="Chiet tinh dz22"/>
      <sheetName val="Level-DATA"/>
      <sheetName val="Fr Revit"/>
      <sheetName val="NSA Summary"/>
      <sheetName val="PRE (RICONS)"/>
      <sheetName val="Clubhouse"/>
      <sheetName val="PTTC"/>
      <sheetName val="건축설비"/>
      <sheetName val="검토"/>
      <sheetName val="truc tiep"/>
      <sheetName val="Thống kê"/>
      <sheetName val="Xuly Data"/>
      <sheetName val="준공갑지"/>
      <sheetName val="7.경제성결과"/>
      <sheetName val="공사비"/>
      <sheetName val="잔수량(작성)"/>
      <sheetName val="카렌스센터계량기설치공사"/>
      <sheetName val="업체별기성내역"/>
      <sheetName val="전 기"/>
      <sheetName val="집 계 표"/>
      <sheetName val="기계경비(시간당)"/>
      <sheetName val="nys"/>
      <sheetName val="7_경제성결과"/>
      <sheetName val="전_기"/>
      <sheetName val="집_계_표"/>
      <sheetName val="하조서"/>
      <sheetName val="변경비교-을"/>
      <sheetName val="배수공"/>
      <sheetName val="98NS-N"/>
      <sheetName val="관급자재"/>
      <sheetName val="정렬"/>
      <sheetName val="교각1"/>
      <sheetName val="1.수인터널"/>
      <sheetName val="퍼스트"/>
      <sheetName val="MTC"/>
      <sheetName val="NC"/>
      <sheetName val="D&amp;W"/>
      <sheetName val="BOQ"/>
      <sheetName val="Rate breakdown detail"/>
      <sheetName val="Cart path Q'ty"/>
      <sheetName val="Q'ty"/>
      <sheetName val="GL"/>
      <sheetName val="Cấu tạo giá"/>
      <sheetName val="04 - XUONG DET B"/>
      <sheetName val="CTG-1"/>
      <sheetName val="SPEC"/>
      <sheetName val="DATA.H"/>
      <sheetName val="DATA.V"/>
      <sheetName val="DATA.OR"/>
      <sheetName val="STRUC"/>
      <sheetName val="CDKT"/>
      <sheetName val="Bill 4 - Substructure"/>
      <sheetName val="Bill Prelim-CDT"/>
      <sheetName val="Bill BPTC-CDT"/>
      <sheetName val="Chi tiết BPTC"/>
      <sheetName val="Bill BPTC-CDT (PA MCT CDT)"/>
      <sheetName val="Chi tiết BPTC (PA MCT CDT)"/>
      <sheetName val="Fr_Revit"/>
      <sheetName val="NSA_Summary"/>
      <sheetName val="PRE_(RICONS)"/>
      <sheetName val="Chiet_tinh_dz22"/>
      <sheetName val="TH_MTC"/>
      <sheetName val="TH_N_Cong"/>
      <sheetName val="Bang_KL"/>
      <sheetName val="TH_Vat_tu"/>
      <sheetName val="7_경제성결과1"/>
      <sheetName val="전_기1"/>
      <sheetName val="집_계_표1"/>
      <sheetName val="1_수인터널"/>
      <sheetName val="Thống_kê"/>
      <sheetName val="truc_tiep"/>
      <sheetName val="Xuly_Data"/>
      <sheetName val="2_1_受電設備棟"/>
      <sheetName val="2_2_受・防火水槽"/>
      <sheetName val="2_3_排水処理設備棟"/>
      <sheetName val="2_4_倉庫棟"/>
      <sheetName val="2_5_守衛棟"/>
      <sheetName val="TL rieng"/>
      <sheetName val="新规"/>
      <sheetName val="手动计画"/>
      <sheetName val="DTICH"/>
      <sheetName val="1.우편집중내역서"/>
      <sheetName val="TTTram"/>
      <sheetName val="Sbq18"/>
      <sheetName val="B3A - TOWER A"/>
      <sheetName val="Gtvl"/>
      <sheetName val="Gia_THKP"/>
      <sheetName val="GiaTH_PT2"/>
      <sheetName val="VCV-BE-TONG"/>
      <sheetName val="TKCK"/>
      <sheetName val="지급보증금74"/>
      <sheetName val="D+W"/>
      <sheetName val="KHOI LUONG15-4"/>
      <sheetName val="SiteWorks"/>
      <sheetName val="Bang gia NC "/>
      <sheetName val="실행별짠"/>
      <sheetName val="장비내역서"/>
      <sheetName val="기계내역서"/>
      <sheetName val="200"/>
      <sheetName val="1-1"/>
      <sheetName val="구조물공"/>
      <sheetName val="단가산출서"/>
      <sheetName val="단가산출서 (2)"/>
      <sheetName val="평3"/>
      <sheetName val="1.Factory+Office"/>
      <sheetName val="단가 및 재료비"/>
      <sheetName val="단가산출2"/>
      <sheetName val="중기사용료산출근거"/>
      <sheetName val="단가산출1"/>
      <sheetName val="자재비"/>
      <sheetName val="일반관리비"/>
      <sheetName val="사급자재"/>
      <sheetName val="TIE-INS"/>
      <sheetName val="PROCESS"/>
      <sheetName val="Package1"/>
      <sheetName val="NOMUBI"/>
      <sheetName val="sw1"/>
      <sheetName val="원가계산서_(전체변ƽ螁"/>
      <sheetName val="概総括1"/>
      <sheetName val="D &amp; W sizes"/>
      <sheetName val="Đầu vào"/>
      <sheetName val="DATASPEC(VT1)"/>
      <sheetName val="Analisa"/>
      <sheetName val="MASTER"/>
      <sheetName val="[원남울진낙찰내역(99.4.13 부산청).xlsáFAX"/>
      <sheetName val="[원남울진낙찰내역(99.4.13 부산청).xlsø갑지"/>
      <sheetName val="Bill of Qty MEP"/>
      <sheetName val="ctTBA"/>
      <sheetName val="NET表"/>
      <sheetName val="BQ表"/>
      <sheetName val="EXTERNAL"/>
      <sheetName val="Electrical Works"/>
      <sheetName val="name"/>
      <sheetName val="STAFFSCHED "/>
      <sheetName val="Chi tiết cấu tạo giá (2)"/>
      <sheetName val="GV1-D13 (Casement door)"/>
      <sheetName val="REKAP"/>
      <sheetName val="Rate_breakdown_detail"/>
      <sheetName val="Cart_path_Q'ty"/>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MEP Detail"/>
      <sheetName val="Dầm -4.7m"/>
      <sheetName val="7.조직표 (수정)"/>
      <sheetName val="DATA(VTL)"/>
      <sheetName val="List"/>
      <sheetName val="hinhhoc"/>
      <sheetName val="材料单"/>
      <sheetName val="WNo"/>
      <sheetName val="P9 SEC.C"/>
      <sheetName val="P9 SEC.D"/>
      <sheetName val="照明ﾃﾞｰﾀ"/>
      <sheetName val="C1ㅇ"/>
      <sheetName val="C3"/>
      <sheetName val="NETCOST-E ELV"/>
      <sheetName val="0"/>
      <sheetName val="Cọc nhồi"/>
      <sheetName val="Unit Rate(non print)"/>
      <sheetName val="1_우편집중내역서"/>
      <sheetName val="B3A_-_TOWER_A"/>
      <sheetName val="GV1-D13_(Casement_door)"/>
      <sheetName val="MEP_Detail"/>
      <sheetName val="TvtuTdinh"/>
      <sheetName val="01. KHO A-&gt;E"/>
      <sheetName val="Block A-FlrBm(Conc&amp;Fwk)"/>
      <sheetName val="Kihon-Jiko"/>
      <sheetName val="Dầm_-4_7m"/>
      <sheetName val="Cst Pkg-Eden"/>
      <sheetName val="Analisa Upah &amp; Bahan Plum"/>
      <sheetName val="harmony_done"/>
      <sheetName val="THMAVT"/>
      <sheetName val="DeluxeVilla 4"/>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CC16-내역서"/>
      <sheetName val="BD운반거리"/>
      <sheetName val="설계명세"/>
      <sheetName val="04년하반기장비부표"/>
      <sheetName val="DAF-1"/>
      <sheetName val="IMF Code"/>
      <sheetName val="회사정보"/>
      <sheetName val="TYPE-B 평균H"/>
      <sheetName val="감사 일정계획"/>
      <sheetName val="SPL4-TOTAL"/>
      <sheetName val="HS_957"/>
      <sheetName val="Tai khoan"/>
      <sheetName val="Product"/>
      <sheetName val="E. Electric"/>
      <sheetName val="M. Mechanic"/>
      <sheetName val="MTL(AG)"/>
      <sheetName val="Bill 3-2&amp;3"/>
      <sheetName val="Bill 04 - HT Coban -Tông hợp"/>
      <sheetName val="BMDT_01_VTU"/>
      <sheetName val="Measure 1306"/>
      <sheetName val="DM.ChiPhi"/>
      <sheetName val="DOOR_villa A"/>
      <sheetName val="BQ ARS"/>
      <sheetName val="rekap.c"/>
      <sheetName val="FINAL SUM."/>
      <sheetName val="Elektrikal"/>
      <sheetName val="Bill No 6 Koord &amp; Attendance"/>
      <sheetName val="TEST TAI KHOAN"/>
      <sheetName val="Bill 1 Prelim "/>
      <sheetName val="Currency Rate"/>
      <sheetName val="BAG-2"/>
      <sheetName val="THEP SAN T16"/>
      <sheetName val="Villa A"/>
      <sheetName val="Project Cashflow"/>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시중노임"/>
      <sheetName val="GZ.TP"/>
      <sheetName val="GZ.VT"/>
      <sheetName val="Bill 2 Event Roof"/>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Material_HT1"/>
      <sheetName val="Material_KC1"/>
      <sheetName val="T형(_파일기초)_공현1교2"/>
      <sheetName val="8_식재일위2"/>
      <sheetName val="TABLE_DB2"/>
      <sheetName val="쌍용_data_base2"/>
      <sheetName val="전체내역_(2)2"/>
      <sheetName val="현장별계약현황('98_10_31)2"/>
      <sheetName val="원가계산서_(전체변경)2"/>
      <sheetName val="원가_(2)2"/>
      <sheetName val="실행내역(05__1__5_)1"/>
      <sheetName val="2_1_受電設備棟1"/>
      <sheetName val="2_2_受・防火水槽1"/>
      <sheetName val="2_3_排水処理設備棟1"/>
      <sheetName val="2_4_倉庫棟1"/>
      <sheetName val="2_5_守衛棟1"/>
      <sheetName val="7_경제성결과2"/>
      <sheetName val="전_기2"/>
      <sheetName val="집_계_표2"/>
      <sheetName val="1_수인터널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단가산출서_(2)"/>
      <sheetName val="1_Factory+Office"/>
      <sheetName val="단가_및_재료비"/>
      <sheetName val="MEP_Detail1"/>
      <sheetName val="Dầm_-4_7m1"/>
      <sheetName val="Chi_tiết_cấu_tạo_giá_(2)"/>
      <sheetName val="P9_SEC_C"/>
      <sheetName val="P9_SEC_D"/>
      <sheetName val="수목데이타_"/>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Mas TĐ"/>
      <sheetName val="[원남울진낙찰내역(99.4.13 부산청).xls]_M_2"/>
      <sheetName val="[원남울진낙찰내역(99.4.13 부산청).xls]_N_2"/>
      <sheetName val="Isolasi Luar Dalam"/>
      <sheetName val="Isolasi Luar"/>
      <sheetName val="Vat lieu Canh"/>
      <sheetName val="諸経費"/>
      <sheetName val="清水計算営業税率関連"/>
      <sheetName val="T.Tinh"/>
      <sheetName val="TH MEP"/>
      <sheetName val="TONG HOP VL-NC"/>
      <sheetName val="Currency_Rate"/>
      <sheetName val="T_Tinh"/>
      <sheetName val="TH_MEP"/>
      <sheetName val="TONG_HOP_VL-NC"/>
      <sheetName val="FIRE"/>
      <sheetName val="Tiepdia"/>
      <sheetName val="TÍNH TOÁN KHỐI LƯỢNG P6"/>
      <sheetName val="5.6 NTKL ĐHKK "/>
      <sheetName val="5.12 NTKL PCCC"/>
      <sheetName val="TSO_CHUNG"/>
      <sheetName val="Bill_1_Prelim_"/>
      <sheetName val="TÍNH_TOÁN_KHỐI_LƯỢNG_P6"/>
      <sheetName val="5_6_NTKL_ĐHKK_"/>
      <sheetName val="5_12_NTKL_PCCC"/>
      <sheetName val="TEST_TAI_KHOAN"/>
      <sheetName val="DMKH"/>
      <sheetName val="DmChitiet"/>
      <sheetName val="Nhatky"/>
      <sheetName val="Du tru CP-Bieu 01"/>
      <sheetName val="Doi so"/>
      <sheetName val="KHỐI LƯỢNG THANH TOÁN"/>
      <sheetName val="[원남울진낙찰내역(99.4.13 부산청).xls]_M_3"/>
      <sheetName val="[원남울진낙찰내역(99.4.13 부산청).xls]_N_3"/>
      <sheetName val="QD957"/>
      <sheetName val="THCP Lap dat"/>
      <sheetName val="THCP xay dung"/>
      <sheetName val="대비표"/>
      <sheetName val="NhanCong"/>
      <sheetName val="8)중점관리장비현황"/>
      <sheetName val="SIZING"/>
      <sheetName val="중량표"/>
      <sheetName val="General"/>
      <sheetName val="부문손익"/>
      <sheetName val="HERO01"/>
      <sheetName val="제4절-1"/>
      <sheetName val="3F"/>
      <sheetName val="낙찰표"/>
      <sheetName val="단위중량표"/>
      <sheetName val="내역서변경성원"/>
      <sheetName val="위치조서"/>
      <sheetName val="위치"/>
      <sheetName val="경비"/>
      <sheetName val="비교표"/>
      <sheetName val="99년원가"/>
      <sheetName val="DC-O-4-S(설명서)"/>
      <sheetName val="단가일람"/>
      <sheetName val="조경일람"/>
      <sheetName val="산출내역서"/>
      <sheetName val="감가상각"/>
      <sheetName val="Building T1,2,3,4,5 (2)"/>
      <sheetName val="CHITIET VL-NC"/>
      <sheetName val="VANKHUON"/>
      <sheetName val="Estimate"/>
      <sheetName val="Thuc thanh"/>
      <sheetName val="Air parameters"/>
      <sheetName val="Budget Code"/>
      <sheetName val="DON GIA CAN THO"/>
      <sheetName val="dg-VTu"/>
      <sheetName val="H_T_ INCOMING SYSTEM"/>
      <sheetName val="NET ALL (M)"/>
      <sheetName val="U.P_Breakdown"/>
      <sheetName val="MU"/>
      <sheetName val="takeoff2"/>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THONG SO COC"/>
      <sheetName val="THEPTHUCTE"/>
      <sheetName val="TH NHAN THAU"/>
      <sheetName val="Btra"/>
      <sheetName val="TAIKHOAN"/>
      <sheetName val="Mas_TĐ"/>
      <sheetName val="3.1.1"/>
      <sheetName val="3.1.4"/>
      <sheetName val="2.5.1"/>
      <sheetName val="4.1.1"/>
      <sheetName val="4.3.2"/>
      <sheetName val="5.3.1"/>
      <sheetName val="2.4.3"/>
      <sheetName val="Villa C"/>
      <sheetName val="DG3285"/>
      <sheetName val="NX01"/>
      <sheetName val="변경내역"/>
      <sheetName val="TEN CONG TRINH"/>
      <sheetName val="KH-Q1,Q2,01"/>
      <sheetName val="D&amp;W def."/>
      <sheetName val="CHAO GIA PHAN NGAM"/>
      <sheetName val="dia"/>
      <sheetName val="Data Base"/>
      <sheetName val="Giá_tré_vaô_tu±"/>
      <sheetName val="품셈"/>
      <sheetName val="ptdg-duong"/>
      <sheetName val="otb"/>
      <sheetName val="Chiet tinh dz35"/>
      <sheetName val="THEP_SAN_T16"/>
      <sheetName val="E-POD-WO"/>
      <sheetName val="조선용암면"/>
      <sheetName val="general requirements"/>
      <sheetName val="Lighting for Guestroom "/>
      <sheetName val="시운전연료비"/>
      <sheetName val="견적내역"/>
      <sheetName val="No.6-5토공부 ; Type1,2,3"/>
      <sheetName val="Project Infor"/>
      <sheetName val="Data input"/>
      <sheetName val="Bill 02-Podium"/>
      <sheetName val="Comps"/>
      <sheetName val="TPVI"/>
      <sheetName val="Vat tu XD"/>
      <sheetName val="Book 1 Summary"/>
      <sheetName val="Ref"/>
      <sheetName val="Notes"/>
      <sheetName val="304-06"/>
      <sheetName val="예산서"/>
      <sheetName val="02 Nhà xưởng"/>
      <sheetName val="3. CNT"/>
      <sheetName val="unit price list(M)"/>
      <sheetName val="General2"/>
      <sheetName val="Breakdown (B)"/>
      <sheetName val="TG- ko in"/>
      <sheetName val="Land Dev't. Ph-1"/>
      <sheetName val="4-Lane bridge"/>
      <sheetName val="Hac.Lots"/>
      <sheetName val="Res.Lots"/>
      <sheetName val="Spine Road"/>
      <sheetName val="Schedule S-Curve Revision#3"/>
      <sheetName val="1_MV"/>
      <sheetName val="tggwan(mac)"/>
      <sheetName val="schedule nos"/>
      <sheetName val="Steel"/>
      <sheetName val="_원남울진낙찰내역(99_4_13_부산청)_xlsáFAX"/>
      <sheetName val="_원남울진낙찰내역(99_4_13_부산청)_xlsø갑지"/>
      <sheetName val="_원남울진낙찰내역(99.4.13 부산청).xls__M_2"/>
      <sheetName val="_원남울진낙찰내역(99.4.13 부산청).xls__N_2"/>
      <sheetName val="변화치수"/>
      <sheetName val="Areas"/>
      <sheetName val="Tinh san"/>
      <sheetName val="01.truongliencap"/>
      <sheetName val="Names"/>
      <sheetName val="K_PS"/>
      <sheetName val="B15"/>
      <sheetName val="B16"/>
      <sheetName val="B17"/>
      <sheetName val="B4-D3"/>
      <sheetName val="B8"/>
      <sheetName val="첨부1"/>
      <sheetName val="ISBL-CIV"/>
      <sheetName val="TRA-GIA-VT"/>
      <sheetName val="Data sheet"/>
      <sheetName val="Du lieu TKT"/>
      <sheetName val="가도공"/>
      <sheetName val="LG제품"/>
      <sheetName val="상부수량(1)"/>
      <sheetName val="EE-PROP"/>
      <sheetName val="DESIGN CRETERIA"/>
      <sheetName val="AILC004"/>
      <sheetName val="교각계산"/>
      <sheetName val="인원01"/>
      <sheetName val="Hệ số"/>
      <sheetName val="Động cơ"/>
      <sheetName val="Tính giá NC"/>
      <sheetName val="Tiên lượng"/>
      <sheetName val="SL cước"/>
      <sheetName val="THKP957"/>
      <sheetName val="說明"/>
      <sheetName val="QL60-TRAVINH(X)"/>
      <sheetName val="TEMP"/>
      <sheetName val="Items"/>
      <sheetName val="FD"/>
      <sheetName val="GI"/>
      <sheetName val="EE (3)"/>
      <sheetName val="PAVEMENT"/>
      <sheetName val="TRAFFIC"/>
      <sheetName val="THONG KE CAU KIEN"/>
      <sheetName val="토공실행"/>
      <sheetName val="스케즐"/>
      <sheetName val="2월가격"/>
      <sheetName val="시험장S자로가로등공사"/>
      <sheetName val="주관사업"/>
      <sheetName val="맨홀수량산출"/>
      <sheetName val="상 부"/>
      <sheetName val="B.O.M"/>
      <sheetName val="토공사"/>
      <sheetName val="전라자금"/>
      <sheetName val="예산입력(전)"/>
      <sheetName val="단가 (2)"/>
      <sheetName val="BQ(실행)"/>
      <sheetName val="소계정"/>
      <sheetName val="5.모델링"/>
      <sheetName val="PF_일반수량(35m)"/>
      <sheetName val="지진시"/>
      <sheetName val="변수값"/>
      <sheetName val="중기상차"/>
      <sheetName val="AS복구"/>
      <sheetName val="중기터파기"/>
      <sheetName val="제수변수량"/>
      <sheetName val="건축내역서"/>
      <sheetName val="판계용접"/>
      <sheetName val="DESIGN_CRETERIA"/>
      <sheetName val="잡철단가대비"/>
      <sheetName val="입찰내역서"/>
      <sheetName val="PIPE RACK(PR6)"/>
      <sheetName val="XREF"/>
      <sheetName val="AR-Con"/>
      <sheetName val="일일투입집계표"/>
      <sheetName val="투자-국내2"/>
      <sheetName val="UPVC"/>
      <sheetName val="TIE-IN"/>
      <sheetName val="Segment"/>
      <sheetName val="내역5"/>
      <sheetName val="CBL_OD"/>
      <sheetName val="입찰결과보고"/>
      <sheetName val="piping"/>
      <sheetName val="적정심사"/>
      <sheetName val="명세서"/>
      <sheetName val="steam table"/>
      <sheetName val="Temp&amp;Site"/>
      <sheetName val="tra_vat_lieu"/>
      <sheetName val="Sum rebar"/>
      <sheetName val="DOC"/>
      <sheetName val="Instructions"/>
      <sheetName val="국내총괄"/>
      <sheetName val="Socket-Guest"/>
      <sheetName val="cov-estimate"/>
      <sheetName val="DTICH_OLD"/>
      <sheetName val="07.HT PODIUM"/>
      <sheetName val="04.KC HAM"/>
      <sheetName val="05.KC THAN_OK"/>
      <sheetName val="08.HT CANHO_OK"/>
      <sheetName val="Kế hoạch bổ sung"/>
      <sheetName val="대창(장성)"/>
      <sheetName val="견적의뢰"/>
      <sheetName val="총집계표"/>
      <sheetName val="동구분"/>
      <sheetName val="수토공단위당"/>
      <sheetName val="내역서(총)"/>
      <sheetName val="결과조달"/>
      <sheetName val="각형맨홀"/>
      <sheetName val="단가조사서"/>
      <sheetName val="설계예산서"/>
      <sheetName val="내역서(ebs)"/>
      <sheetName val="설명서 "/>
      <sheetName val="간접비계산"/>
      <sheetName val="4차원가계산서"/>
      <sheetName val="대전-교대(A1-A2)"/>
      <sheetName val="#2_일위대가목록"/>
      <sheetName val="입찰내역"/>
      <sheetName val="조직"/>
      <sheetName val="기본사항"/>
      <sheetName val="원가계산 (2)"/>
      <sheetName val="제출"/>
      <sheetName val="원본"/>
      <sheetName val="4.전기"/>
      <sheetName val="5.동별횡주관경"/>
      <sheetName val="실짠"/>
      <sheetName val="용량(1-2)"/>
      <sheetName val="조건"/>
      <sheetName val="옹벽수량집계표"/>
      <sheetName val="경율산정.XLS"/>
      <sheetName val="횡배수관토공수량"/>
      <sheetName val="강북라우터"/>
      <sheetName val="본문"/>
      <sheetName val="0Title"/>
      <sheetName val="득점현황"/>
      <sheetName val="호표"/>
      <sheetName val="NCR"/>
      <sheetName val="Price list"/>
      <sheetName val="01.C.NHOI"/>
      <sheetName val="DATA.KC"/>
      <sheetName val="02.T.VAY"/>
      <sheetName val="사기도장"/>
      <sheetName val="THÔNG TIN"/>
      <sheetName val="Phu cap"/>
      <sheetName val="Tong DT"/>
      <sheetName val="phan tic chi tiet"/>
      <sheetName val="phan tich don gia"/>
      <sheetName val="TB NẶNG"/>
      <sheetName val="Hotel Staff"/>
      <sheetName val="BK04"/>
      <sheetName val="HVAC"/>
      <sheetName val="예산실적전체당월"/>
      <sheetName val="1.1 BOQ "/>
      <sheetName val="총원가계산서(요율)"/>
      <sheetName val="평가데이터"/>
      <sheetName val="Gia vat tu"/>
      <sheetName val="QSUM"/>
      <sheetName val="대창(함평)"/>
      <sheetName val="XAY DUNG"/>
      <sheetName val="CFA (ME)"/>
      <sheetName val="MEP Building"/>
      <sheetName val="실"/>
      <sheetName val="Bìa"/>
      <sheetName val="Phan_tich_ca_may"/>
      <sheetName val="Chenh_lech_ca_may"/>
      <sheetName val="Chiet_tinh_don_gia_CM"/>
      <sheetName val="TLg_CN&amp;Laixe"/>
      <sheetName val="TLg_CN&amp;Laixe_(2)"/>
      <sheetName val="TLg_Laitau"/>
      <sheetName val="TLg_Laitau_(2)"/>
      <sheetName val="Bill 2- Food Court"/>
      <sheetName val="THIET DAT"/>
      <sheetName val="Cash Flow"/>
      <sheetName val="Yield"/>
      <sheetName val="_원남울진낙찰내역(99.4.13 부산청).xls__M_3"/>
      <sheetName val="_원남울진낙찰내역(99.4.13 부산청).xls__N_3"/>
      <sheetName val="Nha dieu hanh"/>
      <sheetName val="MEP"/>
      <sheetName val="납부서"/>
      <sheetName val="정산ISSUE(T)"/>
      <sheetName val="건축2"/>
      <sheetName val="일반수량총괄집계"/>
      <sheetName val="수목단가"/>
      <sheetName val="식재수량표"/>
      <sheetName val="견적공통"/>
      <sheetName val="소방"/>
      <sheetName val="자재단가 산출근거"/>
      <sheetName val="6공구(당초)"/>
      <sheetName val="간이연락"/>
      <sheetName val="제4장11"/>
      <sheetName val="단가일람표"/>
      <sheetName val="포장공수량집계표"/>
      <sheetName val="설계기준"/>
      <sheetName val="공사내역(2003년)"/>
      <sheetName val="주차구획선수량"/>
      <sheetName val="내구품질향상1"/>
      <sheetName val="출장거리"/>
      <sheetName val="기본일위"/>
      <sheetName val="시설수량표"/>
      <sheetName val="A-1"/>
      <sheetName val="총괄표 "/>
      <sheetName val="tra-vat-lieu"/>
      <sheetName val="BOQ DETAIL"/>
      <sheetName val="Ma TP"/>
      <sheetName val="물가자료"/>
      <sheetName val="CABLE SIZE-1"/>
      <sheetName val="기흥하도용"/>
      <sheetName val="새공통"/>
      <sheetName val="실행갑지"/>
      <sheetName val="총괄집계"/>
      <sheetName val="월별계획"/>
      <sheetName val="1차배부(JB포함)"/>
      <sheetName val="부영주택(잡철물)"/>
      <sheetName val="수주실적0709"/>
      <sheetName val="PTDGDT"/>
      <sheetName val="Phamcap"/>
      <sheetName val="Xuat152"/>
      <sheetName val="SM. TH thép D2"/>
      <sheetName val="SUM of qty (S&amp;F) IPC 01"/>
      <sheetName val="SM.detail D2"/>
      <sheetName val="DTXD"/>
      <sheetName val="May TC"/>
      <sheetName val="GZ_TP"/>
      <sheetName val="GZ_VT"/>
      <sheetName val="Ma_TP"/>
      <sheetName val="BOQ_DETAIL"/>
      <sheetName val="Data_INPUT"/>
      <sheetName val="Weight Bridge"/>
      <sheetName val="1_1_BOQ_"/>
      <sheetName val="Summary WG"/>
      <sheetName val="BOQ-M"/>
      <sheetName val="5.경상직원"/>
      <sheetName val="전신환매도율"/>
      <sheetName val="가열로SW"/>
      <sheetName val="GC산출"/>
      <sheetName val="자금총괄"/>
      <sheetName val="Pier 3"/>
      <sheetName val="예산변경원인분석"/>
      <sheetName val="b_balju"/>
      <sheetName val="우성교간선"/>
      <sheetName val="설계자료"/>
      <sheetName val="DATA_1"/>
      <sheetName val="단면적"/>
      <sheetName val="MTO REV.2(ARMOR)"/>
      <sheetName val="LKVL-CK-HT-GD1"/>
      <sheetName val="DK-KH"/>
      <sheetName val="bang tien luong"/>
      <sheetName val="DFA"/>
      <sheetName val="Final Summary-Hg"/>
      <sheetName val="BM"/>
      <sheetName val="InputData"/>
      <sheetName val="단가결정"/>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2TM"/>
      <sheetName val="1TM"/>
      <sheetName val="Tong hop 1TM"/>
      <sheetName val="WBS"/>
      <sheetName val="NS Lán trại"/>
      <sheetName val="Check cong no NC"/>
      <sheetName val="THONG SO KICH THUOC"/>
      <sheetName val="매부"/>
      <sheetName val="현관"/>
      <sheetName val="인원"/>
      <sheetName val="3. KC - PODIUM"/>
      <sheetName val="TONGKE-HT"/>
      <sheetName val="出図表"/>
      <sheetName val="K5-1"/>
      <sheetName val="SORT"/>
      <sheetName val="SH - Tien luong"/>
      <sheetName val="Prelim"/>
      <sheetName val="PNT-QUOT-#3"/>
      <sheetName val="COAT&amp;WRAP-QIOT-#3"/>
      <sheetName val="BOQ- HOTEL"/>
      <sheetName val="BOQ - PUBLIC CONDOTEL"/>
      <sheetName val="BOQ- HOTEL (VE)"/>
      <sheetName val="BOQ - CONDOTEL (VE)"/>
      <sheetName val="BOQ - PUBLIC CONDOTEL (VE)"/>
      <sheetName val="TH thép"/>
      <sheetName val="Danh muc"/>
      <sheetName val="8-31-98"/>
      <sheetName val="worksheet inchican"/>
      <sheetName val="combined 9-30"/>
      <sheetName val="KINH PHI TONG HOP"/>
      <sheetName val="TEN HANG MUC "/>
      <sheetName val="B9_MEP"/>
      <sheetName val="負荷集計（断熱不燃）"/>
      <sheetName val="B3A-APARTMENT"/>
      <sheetName val="2.3.3"/>
      <sheetName val="tuong"/>
      <sheetName val="KSCP"/>
      <sheetName val="mau 2"/>
      <sheetName val="환경기계공정표 (3)"/>
      <sheetName val="Tke"/>
      <sheetName val="VP-MM"/>
      <sheetName val="토공집계"/>
      <sheetName val="내역서1"/>
      <sheetName val="dongia (2)"/>
      <sheetName val="CONSOIDATE 4"/>
      <sheetName val="CONSOIDATE 2"/>
      <sheetName val="1CT-CAUTHANG-TT-T13(TRIU)&lt;16&gt;16"/>
      <sheetName val="3,CT-CAUTHANG-T23-24&gt;50"/>
      <sheetName val=" D10 tt "/>
      <sheetName val="KLHT-04c (2)"/>
      <sheetName val="수정시산표"/>
      <sheetName val="마감사양"/>
      <sheetName val="Form"/>
      <sheetName val="Mat_Source"/>
      <sheetName val="Unit_Div6"/>
      <sheetName val="re_bar"/>
      <sheetName val="Formwork"/>
      <sheetName val="TITLE"/>
      <sheetName val="Dinh Muc VT"/>
      <sheetName val="Tien Luong"/>
      <sheetName val="Tra_bang"/>
      <sheetName val="Bù giá CM"/>
      <sheetName val="Soil"/>
      <sheetName val="준공조서갑지"/>
      <sheetName val="Calc"/>
      <sheetName val="CalModule"/>
      <sheetName val="CALCMOD"/>
      <sheetName val="백암비스타내역"/>
      <sheetName val="투자효율분석"/>
      <sheetName val="제직재"/>
      <sheetName val="설직재-1"/>
      <sheetName val="메뉴"/>
      <sheetName val="토사(PE)"/>
      <sheetName val="Cước VC + ĐM CP Tư vấn"/>
      <sheetName val="DINH_MUC"/>
      <sheetName val="TL "/>
      <sheetName val="PRI-LS"/>
      <sheetName val="ESTI_5"/>
      <sheetName val="원남울진낙찰내역(99_4_13_부산청)5"/>
      <sheetName val="sanitary-ware_tower3&amp;45"/>
      <sheetName val="입출재고현황_(2)5"/>
      <sheetName val="1_R18_BF5"/>
      <sheetName val="Div26_-_Elect5"/>
      <sheetName val="CHITIET_VL-NC-TT1p5"/>
      <sheetName val="1차_내역서5"/>
      <sheetName val="BoQ_Coke5"/>
      <sheetName val="6_External_works-R185"/>
      <sheetName val="Area_Cal5"/>
      <sheetName val="detai_cable___5"/>
      <sheetName val="00-Pipe_Schedule_for_QS_rev015"/>
      <sheetName val="Bang_tinh_hao_hut_thep4"/>
      <sheetName val="Define_finishing4"/>
      <sheetName val="Huong_dan5"/>
      <sheetName val="Bảng_mã_VT5"/>
      <sheetName val="MAIN_GATE_HOUSE5"/>
      <sheetName val="CHIẾT_TÍNH_ĐƠN_GIÁ5"/>
      <sheetName val="Gia_VLNCMTC5"/>
      <sheetName val="Don_gia_chi_tiet5"/>
      <sheetName val="Dinh_nghia5"/>
      <sheetName val="Sheet1_(2)5"/>
      <sheetName val="Material_Schedule4"/>
      <sheetName val="Xunit_(단위환산)5"/>
      <sheetName val="7_공정표5"/>
      <sheetName val="Chenh_lech_vat_tu5"/>
      <sheetName val="05-LV_Cabling4"/>
      <sheetName val="TH_kinh_phi5"/>
      <sheetName val="KLDT_DIEN5"/>
      <sheetName val="Dinh_muc_CP_KTCB_khac5"/>
      <sheetName val="Demolish_15"/>
      <sheetName val="_Beams-pms5"/>
      <sheetName val="고객사_관리_코드5"/>
      <sheetName val="gia_vt,nc,may4"/>
      <sheetName val="Dầm_14"/>
      <sheetName val="Bill_7-Elec4"/>
      <sheetName val="Price_Database4"/>
      <sheetName val="Phan_tich4"/>
      <sheetName val="RAB_AR&amp;STR4"/>
      <sheetName val="DG_Cong_C1,C2,C3,C4,C54"/>
      <sheetName val="tong_du_toan4"/>
      <sheetName val="Chi_tiet4"/>
      <sheetName val="dtct_cong4"/>
      <sheetName val="6_1_Quantity-Bill_1-Prelim5"/>
      <sheetName val="DonGia_chetao4"/>
      <sheetName val="DonGia_VatTuLK4"/>
      <sheetName val="SCOPE_OF_WORK4"/>
      <sheetName val="8_석축단위(H=1_5M)5"/>
      <sheetName val="5_BANG_I5"/>
      <sheetName val="플랜트_설치5"/>
      <sheetName val="기성(1차)_5"/>
      <sheetName val="현장관리비_산출내역5"/>
      <sheetName val="Stem_Footing4"/>
      <sheetName val="Piping_Design_Data4"/>
      <sheetName val="소상_&quot;1&quot;5"/>
      <sheetName val="6PILE__(돌출)5"/>
      <sheetName val="BACK_DATA5"/>
      <sheetName val="코딩_(2)4"/>
      <sheetName val="2_건축5"/>
      <sheetName val="_갑지5"/>
      <sheetName val="SOS_PLC_&amp;_Panel5"/>
      <sheetName val="PROJECT_BRIEF4"/>
      <sheetName val="BSD_(2)4"/>
      <sheetName val="5_전사투자계획종함안4"/>
      <sheetName val="단양_00_아파트-세부내역4"/>
      <sheetName val="준검_내역서4"/>
      <sheetName val="Hrg_Sat4"/>
      <sheetName val="CHITIET_VL-NCHT1_(2)4"/>
      <sheetName val="내역서_(2)4"/>
      <sheetName val="4_LINE4"/>
      <sheetName val="7_th4"/>
      <sheetName val="Customer_Databas4"/>
      <sheetName val="개인별_순위표4"/>
      <sheetName val="원남울진낙찰내역(99_4_13%20부산청)_xls4"/>
      <sheetName val="Xây_tô4"/>
      <sheetName val="HT_Ham2"/>
      <sheetName val="Summary_-_Budget4"/>
      <sheetName val="Chi_tiet_-_Dv_lap6"/>
      <sheetName val="TH_KHTC6"/>
      <sheetName val="Van_chuyen6"/>
      <sheetName val="THKP_(2)6"/>
      <sheetName val="T_Bi6"/>
      <sheetName val="Thiet_ke6"/>
      <sheetName val="K_luong6"/>
      <sheetName val="TT_L26"/>
      <sheetName val="TT_L16"/>
      <sheetName val="Thue_Ngoai6"/>
      <sheetName val="KL_XL20006"/>
      <sheetName val="Chiet_tinh6"/>
      <sheetName val="Sheet2_(2)6"/>
      <sheetName val="Dong_Dau6"/>
      <sheetName val="Dong_Dau_(2)6"/>
      <sheetName val="Sau_dong6"/>
      <sheetName val="Ma_xa6"/>
      <sheetName val="My_dinh6"/>
      <sheetName val="Tong_cong6"/>
      <sheetName val="KH_2003_(moi_max)6"/>
      <sheetName val="be_tong6"/>
      <sheetName val="Tong_hop_thep6"/>
      <sheetName val="__6"/>
      <sheetName val="san_vuon6"/>
      <sheetName val="khu_phu_tro6"/>
      <sheetName val="LUAN_CHUYEN6"/>
      <sheetName val="KE_QUY6"/>
      <sheetName val="LUONGGIAN_TIEP6"/>
      <sheetName val="VAY_VON6"/>
      <sheetName val="O_THAO6"/>
      <sheetName val="Q_TRUNG6"/>
      <sheetName val="Y_THANH6"/>
      <sheetName val="Thuyet_minh6"/>
      <sheetName val="CDSL_(2)6"/>
      <sheetName val="26+180-400_26"/>
      <sheetName val="26+180_Sub16"/>
      <sheetName val="26+180_Sub46"/>
      <sheetName val="26+180-400_5(k95)6"/>
      <sheetName val="26+400-620_3(k95)6"/>
      <sheetName val="26+400-640_1(k95)6"/>
      <sheetName val="26+960-27+150_96"/>
      <sheetName val="26+960-27+150_106"/>
      <sheetName val="26+960-27+150_116"/>
      <sheetName val="26+960-27+150_126"/>
      <sheetName val="26+960-27+150_5(k95)6"/>
      <sheetName val="26+960-27+150_4(k95)6"/>
      <sheetName val="26+960-27+150_1(k95)6"/>
      <sheetName val="27+500-700_5(k95)6"/>
      <sheetName val="27+500-700_4(k95)6"/>
      <sheetName val="27+500-700_3(k95)6"/>
      <sheetName val="27+500-700_1(k95)6"/>
      <sheetName val="27+740-920_3(k95)6"/>
      <sheetName val="27+740-920_216"/>
      <sheetName val="27+920-28+040_6,76"/>
      <sheetName val="27+920-28+040_106"/>
      <sheetName val="27+920-28+160_Su36"/>
      <sheetName val="28+160-28+420_5K956"/>
      <sheetName val="28+430-657_76"/>
      <sheetName val="Km28+430-657_86"/>
      <sheetName val="28+430-657_96"/>
      <sheetName val="28+430-667_106"/>
      <sheetName val="28+430-657_116"/>
      <sheetName val="28+430-657_4k956"/>
      <sheetName val="28+500-657_186"/>
      <sheetName val="28+520-657_196"/>
      <sheetName val="Interim_payment6"/>
      <sheetName val="Bid_Sum6"/>
      <sheetName val="Item_B6"/>
      <sheetName val="Dg_A6"/>
      <sheetName val="Dg_B&amp;C6"/>
      <sheetName val="Material_at_site6"/>
      <sheetName val="BCC_(2)6"/>
      <sheetName val="Bao_cao6"/>
      <sheetName val="Bao_cao_26"/>
      <sheetName val="Khoi_luong6"/>
      <sheetName val="Khoi_luong_mat6"/>
      <sheetName val="Bang_ke6"/>
      <sheetName val="T_HopKL6"/>
      <sheetName val="S_Luong6"/>
      <sheetName val="D_Dap6"/>
      <sheetName val="Q_Toan6"/>
      <sheetName val="Phan_tich_chi_phi6"/>
      <sheetName val="Chi_phi_nen_theo_BVTC6"/>
      <sheetName val="nhan_cong_phu6"/>
      <sheetName val="nhan_cong_Hung6"/>
      <sheetName val="Nhan_cong6"/>
      <sheetName val="Khoi_luong_nen_theo_BVTC6"/>
      <sheetName val="Phu_luc6"/>
      <sheetName val="Gia_trÞ6"/>
      <sheetName val="AC_PC6"/>
      <sheetName val="Gia_VL6"/>
      <sheetName val="Bang_gia_ca_may6"/>
      <sheetName val="Bang_luong_CB6"/>
      <sheetName val="Bang_P_tich_CT6"/>
      <sheetName val="D_toan_chi_tiet6"/>
      <sheetName val="Bang_TH_Dtoan6"/>
      <sheetName val="cap_cho_cac_DT6"/>
      <sheetName val="Ung_-_hoan6"/>
      <sheetName val="CP_may6"/>
      <sheetName val="Thep_6"/>
      <sheetName val="Chi_tiet_Khoi_luong6"/>
      <sheetName val="TH_khoi_luong6"/>
      <sheetName val="Chiet_tinh_vat_lieu_6"/>
      <sheetName val="TH_KL_VL6"/>
      <sheetName val="TAI_TRONG6"/>
      <sheetName val="NOI_LUC6"/>
      <sheetName val="TINH_DUYET_THTT_CHINH6"/>
      <sheetName val="TDUYET_THTT_PHU6"/>
      <sheetName val="TINH_DAO_DONG_VA_DO_VONG6"/>
      <sheetName val="TINH_NEO6"/>
      <sheetName val="Bang_VL6"/>
      <sheetName val="VL(No_V-c)6"/>
      <sheetName val="He_so6"/>
      <sheetName val="PL_Vua6"/>
      <sheetName val="Chitieu-dam_cac_loai6"/>
      <sheetName val="DG_Dam6"/>
      <sheetName val="DG_chung6"/>
      <sheetName val="VL-dac_chung6"/>
      <sheetName val="CT_1md_&amp;_dau_cong6"/>
      <sheetName val="Tong_hop6"/>
      <sheetName val="CT_cong6"/>
      <sheetName val="dg_cong6"/>
      <sheetName val="CT_Duong6"/>
      <sheetName val="D_gia6"/>
      <sheetName val="T_hop6"/>
      <sheetName val="CtP_tro6"/>
      <sheetName val="Nha_moi6"/>
      <sheetName val="TT-T_Tron_So_26"/>
      <sheetName val="Ct_Dam_6"/>
      <sheetName val="Ct_Duoi6"/>
      <sheetName val="Ct_Tren6"/>
      <sheetName val="D_giaMay6"/>
      <sheetName val="BU_CTPH6"/>
      <sheetName val="BU_tran3+360_226"/>
      <sheetName val="Tran3+360_226"/>
      <sheetName val="BU_tran2+386_46"/>
      <sheetName val="Tran2+386_46"/>
      <sheetName val="DTcong_4-56"/>
      <sheetName val="Bu_1-26"/>
      <sheetName val="Bu_12-136"/>
      <sheetName val="DTcong_12-136"/>
      <sheetName val="DT_cong13-13+6"/>
      <sheetName val="BU-_nhanh6"/>
      <sheetName val="dtcong_nh1-26"/>
      <sheetName val="dtcong_nh0-16"/>
      <sheetName val="BU_11-126"/>
      <sheetName val="DTcong_11-126"/>
      <sheetName val="Pr-_CC6"/>
      <sheetName val="MD_3-46"/>
      <sheetName val="ND_3-46"/>
      <sheetName val="MD_1-26"/>
      <sheetName val="ND_1-26"/>
      <sheetName val="MD_0-16"/>
      <sheetName val="ND_0-16"/>
      <sheetName val="KL_tong6"/>
      <sheetName val="TH_(T1-6)6"/>
      <sheetName val="_NL6"/>
      <sheetName val="_NL_(2)6"/>
      <sheetName val="CDTHCT_(3)6"/>
      <sheetName val="Quyet_toan6"/>
      <sheetName val="Thu_hoi6"/>
      <sheetName val="Lai_vay6"/>
      <sheetName val="Tien_vay6"/>
      <sheetName val="Cong_no6"/>
      <sheetName val="Cop_pha6"/>
      <sheetName val="thkl_(2)6"/>
      <sheetName val="long_tec6"/>
      <sheetName val="cd_viaK0-T66"/>
      <sheetName val="cdvia_T6-Tc246"/>
      <sheetName val="cdvia_Tc24-T466"/>
      <sheetName val="cd_btnL2k0+361-T196"/>
      <sheetName val="DS_them_luong_qui_4-20026"/>
      <sheetName val="Phuc_loi_2-9-026"/>
      <sheetName val="Thuong_nhan_dip_21-12-026"/>
      <sheetName val="Thuong_dip_nhan_danh_hieu_AHL§6"/>
      <sheetName val="Thang_luong_thu_13_nam_20026"/>
      <sheetName val="Luong_SX#_dip_Tet_Qui_Mui(dong6"/>
      <sheetName val="phan_tich_DG6"/>
      <sheetName val="gia_vat_lieu6"/>
      <sheetName val="gia_xe_may6"/>
      <sheetName val="gia_nhan_cong6"/>
      <sheetName val="Chenh_lech6"/>
      <sheetName val="Kinh_phí6"/>
      <sheetName val="CDTHU_CHI_T16"/>
      <sheetName val="THUCHI_26"/>
      <sheetName val="THU_CHI36"/>
      <sheetName val="THU_CHI_46"/>
      <sheetName val="THU_CHI56"/>
      <sheetName val="THU_CHI_66"/>
      <sheetName val="TU_CHI_76"/>
      <sheetName val="THU_CHI96"/>
      <sheetName val="THU_CHI_86"/>
      <sheetName val="THU_CHI_106"/>
      <sheetName val="THU_CHI_116"/>
      <sheetName val="THU_CHI_126"/>
      <sheetName val="tong_hop_thanh_toan_thue6"/>
      <sheetName val="bang_ke_nop_thue6"/>
      <sheetName val="Tonh_hop_chi_phi6"/>
      <sheetName val="BK_chi_phi6"/>
      <sheetName val="KTra_DS_va_thue_GTGT6"/>
      <sheetName val="Kiãøm_tra_DS_thue_GTGT6"/>
      <sheetName val="XUAT(gia_von)6"/>
      <sheetName val="Xuat_(gia_ban)6"/>
      <sheetName val="Dchinh_TH_N-X-T6"/>
      <sheetName val="Tong_hop_N-X-T6"/>
      <sheetName val="thue_TH6"/>
      <sheetName val="tong_hop_20016"/>
      <sheetName val="qUYET_TOAN_THUE6"/>
      <sheetName val="vat_tu6"/>
      <sheetName val="THVT_T56"/>
      <sheetName val="XL1_t56"/>
      <sheetName val="XL2_T56"/>
      <sheetName val="XL3_T56"/>
      <sheetName val="XL5_T56"/>
      <sheetName val="CC_XL16"/>
      <sheetName val="KKTS_046"/>
      <sheetName val="nha_kct6"/>
      <sheetName val="sent_to6"/>
      <sheetName val="KL_Tram_Cty6"/>
      <sheetName val="Gam_may_Cty6"/>
      <sheetName val="KL_tram_KH6"/>
      <sheetName val="Gam_may_KH6"/>
      <sheetName val="Cach_dien6"/>
      <sheetName val="Mang_tai6"/>
      <sheetName val="KL_DDK6"/>
      <sheetName val="Mang_tai_DDK6"/>
      <sheetName val="KL_DDK0,46"/>
      <sheetName val="TT_Ky_thuat6"/>
      <sheetName val="CT_moi6"/>
      <sheetName val="Tu_dien6"/>
      <sheetName val="May_cat6"/>
      <sheetName val="Dao_Cly6"/>
      <sheetName val="Dao_Ptai6"/>
      <sheetName val="Tu_RMU6"/>
      <sheetName val="C_set6"/>
      <sheetName val="Sco_Cap6"/>
      <sheetName val="Sco_TB6"/>
      <sheetName val="TN_tram6"/>
      <sheetName val="TN_C_set6"/>
      <sheetName val="TN_TD_DDay6"/>
      <sheetName val="Phan_chung6"/>
      <sheetName val="congtac_vien-uy6"/>
      <sheetName val="Nhan_luc20016"/>
      <sheetName val="cong_Q26"/>
      <sheetName val="T_U_luong_Q16"/>
      <sheetName val="T_U_luong_Q26"/>
      <sheetName val="T_U_luong_Q36"/>
      <sheetName val="Xep_hang_2016"/>
      <sheetName val="toan_Cty6"/>
      <sheetName val="Cong_ty6"/>
      <sheetName val="XN_26"/>
      <sheetName val="XN_ong_CHi6"/>
      <sheetName val="N_XDCT&amp;_XKLD6"/>
      <sheetName val="CN_HCM6"/>
      <sheetName val="TT_XKLD(Nhan)6"/>
      <sheetName val="Ong_Hong6"/>
      <sheetName val="CN_hung_yen6"/>
      <sheetName val="Dong_nai6"/>
      <sheetName val="Quang_Tri6"/>
      <sheetName val="Da_Nang6"/>
      <sheetName val="Quang_Nam6"/>
      <sheetName val="Quang_Ngai6"/>
      <sheetName val="TH_DH-QN6"/>
      <sheetName val="KP_HD6"/>
      <sheetName val="DB_HD6"/>
      <sheetName val="K249_K986"/>
      <sheetName val="K249_K98_(2)6"/>
      <sheetName val="K251_K986"/>
      <sheetName val="K251_SBase6"/>
      <sheetName val="K251_AC6"/>
      <sheetName val="K252_K986"/>
      <sheetName val="K252_SBase6"/>
      <sheetName val="K252_AC6"/>
      <sheetName val="K253_K986"/>
      <sheetName val="K253_Subbase6"/>
      <sheetName val="K253_Base_6"/>
      <sheetName val="K253_SBase6"/>
      <sheetName val="K253_AC6"/>
      <sheetName val="K255_SBase6"/>
      <sheetName val="K259_K986"/>
      <sheetName val="K259_Subbase6"/>
      <sheetName val="K259_Base_6"/>
      <sheetName val="K259_AC6"/>
      <sheetName val="K260_K986"/>
      <sheetName val="K260_Subbase6"/>
      <sheetName val="K260_Base6"/>
      <sheetName val="K260_AC6"/>
      <sheetName val="K261_K986"/>
      <sheetName val="K261_Base6"/>
      <sheetName val="K261_AC6"/>
      <sheetName val="KL_VL6"/>
      <sheetName val="QT_9-66"/>
      <sheetName val="Thuong_luu_HB6"/>
      <sheetName val="QT_Ky_T6"/>
      <sheetName val="bc_vt_TON_BAI6"/>
      <sheetName val="Tien_ung6"/>
      <sheetName val="phi_luong36"/>
      <sheetName val="CT_xa6"/>
      <sheetName val="Gia_DAN6"/>
      <sheetName val="KLTong_hop6"/>
      <sheetName val="Lan_can6"/>
      <sheetName val="Ranh_doc_(2)6"/>
      <sheetName val="Ranh_doc6"/>
      <sheetName val="Coc_tieu6"/>
      <sheetName val="Bien_bao6"/>
      <sheetName val="Nan_tuyen6"/>
      <sheetName val="Lan_16"/>
      <sheetName val="Lan__26"/>
      <sheetName val="Lan_36"/>
      <sheetName val="Gia_tri6"/>
      <sheetName val="Lan_56"/>
      <sheetName val="Dc_Dau6"/>
      <sheetName val="_o_to_Hien_86"/>
      <sheetName val="_o_to_Hien96"/>
      <sheetName val="_o_to_Hien106"/>
      <sheetName val="_o_to_Hien116"/>
      <sheetName val="_o_to_Hien12)6"/>
      <sheetName val="_o_to_Hien17"/>
      <sheetName val="_o_to_Hien26"/>
      <sheetName val="_o_to_Hien36"/>
      <sheetName val="_o_to_Hien46"/>
      <sheetName val="_o_to_Hien56"/>
      <sheetName val="_o_to_Phong_86"/>
      <sheetName val="_o_to_Phong96"/>
      <sheetName val="_o_to_Phong106"/>
      <sheetName val="_o_to_Phong116"/>
      <sheetName val="_o_to_Phong12)6"/>
      <sheetName val="_o_to_Phong17"/>
      <sheetName val="_o_to_Phong26"/>
      <sheetName val="_o_to_Phong36"/>
      <sheetName val="_o_to_Phong46"/>
      <sheetName val="_o_to_Phong56"/>
      <sheetName val="_o_to_Dung_8_6"/>
      <sheetName val="_D_tt_dau86"/>
      <sheetName val="_o_to_Dung_96"/>
      <sheetName val="_D9_tt_dau6"/>
      <sheetName val="_D10_tt_dau6"/>
      <sheetName val="_o_to_Dung_106"/>
      <sheetName val="_o_to_Dung_116"/>
      <sheetName val="_o_to_Dung_12)6"/>
      <sheetName val="_o_to_Dung_17"/>
      <sheetName val="_o_to_Dung26"/>
      <sheetName val="_o_to_Dung36"/>
      <sheetName val="_o_to_Dung46"/>
      <sheetName val="_o_totrongT10-126"/>
      <sheetName val="_o_totrongT26"/>
      <sheetName val="_o_totrungT10-126"/>
      <sheetName val="_o_toMinhT10-12_6"/>
      <sheetName val="_o_toMinhT26"/>
      <sheetName val="_o_toTrieuT10-12__6"/>
      <sheetName val="Luong_8_SP6"/>
      <sheetName val="Luong_9_SP_6"/>
      <sheetName val="Luong_10_SP_6"/>
      <sheetName val="Luong_11_SP_6"/>
      <sheetName val="Luong_12_SP6"/>
      <sheetName val="Thang_126"/>
      <sheetName val="cong_bien_t106"/>
      <sheetName val="luong_t9_6"/>
      <sheetName val="bb_t96"/>
      <sheetName val="Co_quan_TCT6"/>
      <sheetName val="BOT_(PA_chon)6"/>
      <sheetName val="Yaly_&amp;_Ri_Ninh6"/>
      <sheetName val="Thuy_dien_Na_Loi6"/>
      <sheetName val="bang_so_sanh_tong_hop6"/>
      <sheetName val="bang_so_sanh_tong_hop_(ty_le)6"/>
      <sheetName val="thu_nhap_binh_quan_(2)6"/>
      <sheetName val="dang_huong6"/>
      <sheetName val="phuong_an_16"/>
      <sheetName val="phuong_an_1_(2)6"/>
      <sheetName val="phuong_an26"/>
      <sheetName val="tong_hop_BQ6"/>
      <sheetName val="tong_hop_BQ-16"/>
      <sheetName val="phuong_an_chon6"/>
      <sheetName val="bang_so_sanh_tong_hop_(_PA_cho6"/>
      <sheetName val="dang_ap_dung6"/>
      <sheetName val="bang_tong_hop_(dang_huong)6"/>
      <sheetName val="Cong_hop6"/>
      <sheetName val="kldukien_(107)6"/>
      <sheetName val="qui1_(2)6"/>
      <sheetName val="Luong_1_SP16"/>
      <sheetName val="Luong_2_SP26"/>
      <sheetName val="Luong_3_SP36"/>
      <sheetName val="Luong_4_SP46"/>
      <sheetName val="Luong_4_SP56"/>
      <sheetName val="TH_du_toan_6"/>
      <sheetName val="Du_toan_6"/>
      <sheetName val="C_Tinh6"/>
      <sheetName val="binh_do6"/>
      <sheetName val="cot_lieu6"/>
      <sheetName val="van_khuon6"/>
      <sheetName val="CT_BT6"/>
      <sheetName val="lay_mau6"/>
      <sheetName val="mat_ngoai_goi6"/>
      <sheetName val="coc_tram-bt6"/>
      <sheetName val="Phu_luc_HD6"/>
      <sheetName val="Gia_du_thau6"/>
      <sheetName val="Ca_xe6"/>
      <sheetName val="Cau_2(3)6"/>
      <sheetName val="TK_331c15"/>
      <sheetName val="CT_3315"/>
      <sheetName val="CT_1315"/>
      <sheetName val="KH_200³_(moi_max)6"/>
      <sheetName val="TSCD_ko_dung5"/>
      <sheetName val="Tong_vat_tu5"/>
      <sheetName val="VT_luu5"/>
      <sheetName val="Vtu_u_dong5"/>
      <sheetName val="TSLD_khac5"/>
      <sheetName val="CC_da_pbo_het5"/>
      <sheetName val="C_TIEU6"/>
      <sheetName val="T_Luong6"/>
      <sheetName val="T_HAO6"/>
      <sheetName val="DT_TUYEN6"/>
      <sheetName val="DT_GIA6"/>
      <sheetName val="KHDT_(2)6"/>
      <sheetName val="CL_6"/>
      <sheetName val="KQ_(2)6"/>
      <sheetName val="Tong_Thu5"/>
      <sheetName val="Tong_Chi5"/>
      <sheetName val="Truong_hoc5"/>
      <sheetName val="Cty_CP5"/>
      <sheetName val="G_thau_3B5"/>
      <sheetName val="T_Hop_Thu-chi5"/>
      <sheetName val="XE_DAU6"/>
      <sheetName val="XE_XANG6"/>
      <sheetName val="Hat_16"/>
      <sheetName val="_H8_duong6"/>
      <sheetName val="Hat_7dg6"/>
      <sheetName val="TH_duong_1B6"/>
      <sheetName val="B_T_HOP5"/>
      <sheetName val="HT_HE_DUONG5"/>
      <sheetName val="DH_D1,25"/>
      <sheetName val="Tro_giup5"/>
      <sheetName val="TH_cau_1B6"/>
      <sheetName val="cau_H16"/>
      <sheetName val="Son_dg6"/>
      <sheetName val="THKL_H96"/>
      <sheetName val="THKL_H46"/>
      <sheetName val="BB_NT_GD_H-thanh5"/>
      <sheetName val="BB_NT_KL5"/>
      <sheetName val="CL_PP5"/>
      <sheetName val="TH_DgPP5"/>
      <sheetName val="Dg_PP5"/>
      <sheetName val="CL_DgPP5"/>
      <sheetName val="TH_DDau5"/>
      <sheetName val="TH_DVu5"/>
      <sheetName val="CL_Dvu5"/>
      <sheetName val="TH_DgDvu5"/>
      <sheetName val="Dg_DV5"/>
      <sheetName val="C_O5"/>
      <sheetName val="TH_dg_OC5"/>
      <sheetName val="CL_CatOng5"/>
      <sheetName val="Bang_qui_cach_Vtu5"/>
      <sheetName val="CT_036"/>
      <sheetName val="TH_036"/>
      <sheetName val="cap_so_lan_26"/>
      <sheetName val="cap_so_BHXH6"/>
      <sheetName val="tru_tien6"/>
      <sheetName val="yt_q26"/>
      <sheetName val="c45_t36"/>
      <sheetName val="c45_t66"/>
      <sheetName val="BHYT_Q3_20036"/>
      <sheetName val="C45_t76"/>
      <sheetName val="C47-t07_20036"/>
      <sheetName val="C45_t86"/>
      <sheetName val="C47-t08_20036"/>
      <sheetName val="C45_t096"/>
      <sheetName val="C47-t09_20036"/>
      <sheetName val="C47_T126"/>
      <sheetName val="BHYT_Q4-20036"/>
      <sheetName val="C45_T106"/>
      <sheetName val="VAT_TU_NHAN_TXQN5"/>
      <sheetName val="bang_tong_ke_khoi_luong_vat_tu5"/>
      <sheetName val="hcong_tkhe5"/>
      <sheetName val="VAT_TU_NHAN_TKHE5"/>
      <sheetName val="hcong_qn5"/>
      <sheetName val="VAT_TU_NHAN_(2)5"/>
      <sheetName val="CO_SO_DU_LIEU_PTVL6"/>
      <sheetName val="QT_Duoc_(Hai)5"/>
      <sheetName val="TH_mau_moi_tu_T105"/>
      <sheetName val="Tong_hop_Quy_IV5"/>
      <sheetName val="DG_SOC6"/>
      <sheetName val="DG_HQ6"/>
      <sheetName val="Bot_Giat_C6"/>
      <sheetName val="Bot_Giat_P_6"/>
      <sheetName val="THAY_THUNG_H6"/>
      <sheetName val="thi_nghiem6"/>
      <sheetName val="BLR_15"/>
      <sheetName val="gia_phan_mong5"/>
      <sheetName val="NAM_20046"/>
      <sheetName val="huy_dong_von6"/>
      <sheetName val="Lai_vayxd6"/>
      <sheetName val="Lai_vayphaitra6"/>
      <sheetName val="Lai_vay_6"/>
      <sheetName val="tra_von6"/>
      <sheetName val="KH_chi_tiet6"/>
      <sheetName val="nguyen_lieu6"/>
      <sheetName val="soi_tho_soi_det6"/>
      <sheetName val="soi_thuong6"/>
      <sheetName val="vai_det6"/>
      <sheetName val="chi_phi_1tan6"/>
      <sheetName val="von_luu_dong6"/>
      <sheetName val="thue_VAT6"/>
      <sheetName val="doanh_thu6"/>
      <sheetName val="doanh_thu_loi_nhuan6"/>
      <sheetName val="dong_tien6"/>
      <sheetName val="thu_hoi_von6"/>
      <sheetName val="MTO_REV_05"/>
      <sheetName val="Bang_gia_NC5"/>
      <sheetName val="TH_DZ355"/>
      <sheetName val="D_Da05"/>
      <sheetName val="Thang_17"/>
      <sheetName val="Thang_12_(2)6"/>
      <sheetName val="Thang_016"/>
      <sheetName val="hoan_von6"/>
      <sheetName val="dothi_npv6"/>
      <sheetName val="diem_hoa_von6"/>
      <sheetName val="nop_ngan_sach6"/>
      <sheetName val="chi_tieu6"/>
      <sheetName val="Div__A5"/>
      <sheetName val="26+960-27+050_95"/>
      <sheetName val="luong_thang_105"/>
      <sheetName val="tong_hop_thang_105"/>
      <sheetName val="TH_115"/>
      <sheetName val="px_khai_thac_25"/>
      <sheetName val="dao_lo_so_25"/>
      <sheetName val="luong_vp_thang_105"/>
      <sheetName val="Du_toan5"/>
      <sheetName val="Phan_tich_vat_tu5"/>
      <sheetName val="Tong_hop_vat_tu5"/>
      <sheetName val="Gia_tri_vat_tu5"/>
      <sheetName val="Chi_phi_van_chuyen5"/>
      <sheetName val="Du_thau5"/>
      <sheetName val="Tong_hop_kinh_phi5"/>
      <sheetName val="Tu_van_Thiet_ke5"/>
      <sheetName val="Tien_do_thi_cong5"/>
      <sheetName val="Bia_du_toan5"/>
      <sheetName val="Phan_tich_don_gia_(doc)5"/>
      <sheetName val="DMVT1_(2)4"/>
      <sheetName val="Chiet_tinh_6at_lieu_4"/>
      <sheetName val="gia_vat_,ieu4"/>
      <sheetName val="P_LIST4"/>
      <sheetName val="MAKING_BILL4"/>
      <sheetName val="CO_FORM_A4"/>
      <sheetName val="HOI_PHIEU4"/>
      <sheetName val="YEU_CAU_TT_TECH_(LC)4"/>
      <sheetName val="shipping_advice4"/>
      <sheetName val="Tong_hop_gia5"/>
      <sheetName val="May_thi_cong4"/>
      <sheetName val="Chi_phi_chung4"/>
      <sheetName val="TH_K_II4"/>
      <sheetName val="TH_K_I4"/>
      <sheetName val="BKE_CT_GOC5"/>
      <sheetName val="BKE_CT_GOC_(2)5"/>
      <sheetName val="CTGS10_(2)5"/>
      <sheetName val="28+!60-28+420_5K955"/>
      <sheetName val="Thi_sinh5"/>
      <sheetName val="Cham_cong5"/>
      <sheetName val="Bang_luong5"/>
      <sheetName val="STH_1525"/>
      <sheetName val="CN_3315"/>
      <sheetName val="THV_CHI_65"/>
      <sheetName val="27+500-700_4(k85)5"/>
      <sheetName val="CHIET_TINH_TBA5"/>
      <sheetName val="CHIET_TINH_DZ_0,45"/>
      <sheetName val="CHIET_TINH_CCT5"/>
      <sheetName val="cong_bien_t1&lt;5"/>
      <sheetName val="Bang_2B5"/>
      <sheetName val="Dgia_vat_tu5"/>
      <sheetName val="Don_gia_III5"/>
      <sheetName val="Dgia_VT5"/>
      <sheetName val="ITB_COST4"/>
      <sheetName val="TIEN_GOI4"/>
      <sheetName val="NHAT_KY_THU_TIEN_T_GOI4"/>
      <sheetName val="LUONG_GIAN_TIEP4"/>
      <sheetName val="NHAT_KY_THU_TIEN_TM4"/>
      <sheetName val="UOC_THUC_HIEN_THUE_TNDN4"/>
      <sheetName val="QUY_TM4"/>
      <sheetName val="NKCT_-_014"/>
      <sheetName val="w't_table4"/>
      <sheetName val="LAI_-_LO4"/>
      <sheetName val="TO_KHAI_CHI_TIET4"/>
      <sheetName val="THUE_PII4"/>
      <sheetName val="THUE_PIII4"/>
      <sheetName val="QUYET_TOAN_THUE_TNDN4"/>
      <sheetName val="BANG_CAN_DOI_RUT_GON4"/>
      <sheetName val="BANG_CAN_DOI4"/>
      <sheetName val="NHAT_KY_CHI_TIEN4"/>
      <sheetName val="LAI_LO4"/>
      <sheetName val="TO_KHAI_THUE_DT_-TNDN-_CP4"/>
      <sheetName val="QUYET_TOAN_THUE-_CAC_KHOAN4"/>
      <sheetName val="GIA_THANH4"/>
      <sheetName val="BAI_DUNG_4"/>
      <sheetName val="BIA_NAM4"/>
      <sheetName val="TM_BAO_CAO4"/>
      <sheetName val="Ki泺m_tra_DS_thue_GTGT4"/>
      <sheetName val="27+740-820_3(k95)4"/>
      <sheetName val="Liệt_kê4"/>
      <sheetName val="THDN_MBA_phu_tai4"/>
      <sheetName val="TBA_CC4"/>
      <sheetName val="L_D17045"/>
      <sheetName val="Purchase_Order4"/>
      <sheetName val="Customize_Your_Purchase_Order4"/>
      <sheetName val="A__Building__4"/>
      <sheetName val="Qty-(Arc_)4"/>
      <sheetName val="Electrical_Breakdown4"/>
      <sheetName val="PIPE-03E_XLS5"/>
      <sheetName val="VC_MONG5"/>
      <sheetName val="LUONG_NC5"/>
      <sheetName val="B9_SCL_(2)5"/>
      <sheetName val="Thang_7-055"/>
      <sheetName val="Bia_dvi5"/>
      <sheetName val="B3_Tonghop_thang5"/>
      <sheetName val="Cong_doan5"/>
      <sheetName val="VËt_liÖu4"/>
      <sheetName val="K_L­¬ng_4"/>
      <sheetName val="GTDT_4"/>
      <sheetName val="Bï_VL_4"/>
      <sheetName val="Tæng_Hîp4"/>
      <sheetName val="Kinh_PhÝ4"/>
      <sheetName val="T_kÕ4"/>
      <sheetName val="tÝnh_VL4"/>
      <sheetName val="KL_®Ëp4"/>
      <sheetName val="Lµng_Lµ4"/>
      <sheetName val="DTcojg_4-54"/>
      <sheetName val="DGchitiet_4"/>
      <sheetName val="van_phong_Quy_14"/>
      <sheetName val="Cong_ty_Quy_14"/>
      <sheetName val="20_9_054"/>
      <sheetName val="Thanh_toan4"/>
      <sheetName val="B_11D_4"/>
      <sheetName val="Gia_tr?4"/>
      <sheetName val="Ki??m_tra_DS_thue_GTGT4"/>
      <sheetName val="Thuong_dip_nhan_danh_hieu_AHL?4"/>
      <sheetName val="26+960-27+150_5(k95!4"/>
      <sheetName val="[PIPE-03E_XLSÝ26+960-27+150_4(4"/>
      <sheetName val="Tojg_hop_thep4"/>
      <sheetName val="TH_du_toanþ4"/>
      <sheetName val="bANG_THANH_TOAN_LUONG_SC4"/>
      <sheetName val="DON_GIA_TIEN_LUONG_SXCB4"/>
      <sheetName val="bang_ke_luong_sc4"/>
      <sheetName val="DICH_VU4"/>
      <sheetName val="BD_LE_TET4"/>
      <sheetName val="BANG_THANH_TOAN_LUONG_TO_SO_CH4"/>
      <sheetName val="BANG_TONG_HOP_LUONG_SP4"/>
      <sheetName val="Bang_ke_tien_luong_O_phong4"/>
      <sheetName val="bang_ke_luong_SP4"/>
      <sheetName val="tam_ung_luong_ky_I4"/>
      <sheetName val="bao_cao_BHXH_6_thang4"/>
      <sheetName val="TH_du_toan¸4"/>
      <sheetName val="TH_du_toann4"/>
      <sheetName val="tph_AAHSTOT274"/>
      <sheetName val="Ca_D4"/>
      <sheetName val="H_long4"/>
      <sheetName val="C_Mong4"/>
      <sheetName val="M_Phu4"/>
      <sheetName val="T_Son4"/>
      <sheetName val="V_Don4"/>
      <sheetName val="Y_Kien4"/>
      <sheetName val="V_Quang4"/>
      <sheetName val="Q_Lam4"/>
      <sheetName val="P_Thu4"/>
      <sheetName val="T_Coc4"/>
      <sheetName val="D_Nghia4"/>
      <sheetName val="TT_DH4"/>
      <sheetName val="P_Phu4"/>
      <sheetName val="P_Lai4"/>
      <sheetName val="N_Xuyen4"/>
      <sheetName val="H_quan4"/>
      <sheetName val="S_Dang4"/>
      <sheetName val="N_Quan4"/>
      <sheetName val="C_Dam4"/>
      <sheetName val="B_luan4"/>
      <sheetName val="M_Luong4"/>
      <sheetName val="B_Doan4"/>
      <sheetName val="H_Do4"/>
      <sheetName val="D_Khe4"/>
      <sheetName val="P_Trung4"/>
      <sheetName val="V_du4"/>
      <sheetName val="Cước_CG4"/>
      <sheetName val="gia_tri_theo_phong4"/>
      <sheetName val="CỘT_HỐ_PIT4"/>
      <sheetName val="Don_gia4"/>
      <sheetName val="@_Dap4"/>
      <sheetName val="Summary_(1)4"/>
      <sheetName val="List_of_Houses4"/>
      <sheetName val="B2_SITE_WORKS4"/>
      <sheetName val="B3_CONCRETE_WORKS4"/>
      <sheetName val="B4_MASONRY_WORKS4"/>
      <sheetName val="B5_METAL_WORKS4"/>
      <sheetName val="B6_THERMAL&amp;MOITURE4"/>
      <sheetName val="B7_ALU_GLASS_D&amp;W4"/>
      <sheetName val="B8_FINISHING_WORKS4"/>
      <sheetName val="B12_EXTERNAL_WORKS4"/>
      <sheetName val="DMVT_-_24"/>
      <sheetName val="B__Additional_items4"/>
      <sheetName val="C__VE_items_Add14"/>
      <sheetName val="F__VE_items_Updated_Add14"/>
      <sheetName val="G__Duplicated_items4"/>
      <sheetName val="Unit_price4"/>
      <sheetName val="gia_vtu,_ncong4"/>
      <sheetName val="dao_dat4"/>
      <sheetName val="chong_tham4"/>
      <sheetName val="Yeu_cau_gia4"/>
      <sheetName val="Phan_chia_tien_ich4"/>
      <sheetName val="Prelim_HP5-ham4"/>
      <sheetName val="B3_Mong&amp;ham_4"/>
      <sheetName val="Prelim_HP5-than4"/>
      <sheetName val="B4_Than&amp;Hoan_thien4"/>
      <sheetName val="공사비_내역_(가)4"/>
      <sheetName val="H_P견적(참조)4"/>
      <sheetName val="Sat_tron4"/>
      <sheetName val="Project_Data4"/>
      <sheetName val="Bill_02-PL4"/>
      <sheetName val="1995년_섹터별_매출4"/>
      <sheetName val="노원열병합__건축공사기성내역서4"/>
      <sheetName val="118_세금과공과4"/>
      <sheetName val="Low_YLD_Reject4"/>
      <sheetName val="시실누(모)_4"/>
      <sheetName val="Income_Statement4"/>
      <sheetName val="표지_(2)4"/>
      <sheetName val="BP2000_Month4"/>
      <sheetName val="_M10C_DIFF_산포_개선_사례_7자_GAS_LIN4"/>
      <sheetName val="HRG_BHN4"/>
      <sheetName val="TH_MTC2"/>
      <sheetName val="TH_N_Cong2"/>
      <sheetName val="Bang_KL2"/>
      <sheetName val="TH_Vat_tu2"/>
      <sheetName val="Scheme_B_Estimate_2"/>
      <sheetName val="đọc_số2"/>
      <sheetName val="Fr_Revit2"/>
      <sheetName val="NSA_Summary2"/>
      <sheetName val="Buy_vs__Lease_Car2"/>
      <sheetName val="PRE_(RICONS)2"/>
      <sheetName val="Goc_CC2"/>
      <sheetName val="GOC-KO_IN2"/>
      <sheetName val="Elec_LG2"/>
      <sheetName val="pp3p_2"/>
      <sheetName val="Chiet_tinh_dz222"/>
      <sheetName val="truc_tiep2"/>
      <sheetName val="Thống_kê2"/>
      <sheetName val="Xuly_Data2"/>
      <sheetName val="Bảng_KL_công_tác_chính2"/>
      <sheetName val="01__DATA2"/>
      <sheetName val="03__TK_THEP_LANH_TO2"/>
      <sheetName val="TONG_HOP_HOI_NGHI2"/>
      <sheetName val="02__VK,_BT,_HT2"/>
      <sheetName val="03__TK_THEP2"/>
      <sheetName val="04__HOÀN_THIỆN2"/>
      <sheetName val="Cost_bd-&quot;A&quot;3"/>
      <sheetName val="Graph_(LGEN)3"/>
      <sheetName val="선적schedule_(2)3"/>
      <sheetName val="3_하중산정4_지지력3"/>
      <sheetName val="제출내역_(2)3"/>
      <sheetName val="HRSG_SMALL072203"/>
      <sheetName val="화재_탐지_설비3"/>
      <sheetName val="배수공_주요자재_집계표3"/>
      <sheetName val="kimre_scrubber3"/>
      <sheetName val="BASE_DATA13"/>
      <sheetName val="안양동교_1안3"/>
      <sheetName val="시설물_설치표3"/>
      <sheetName val="PROJECT_BRIEF(EX_NEW)3"/>
      <sheetName val="할증_3"/>
      <sheetName val="G_R300경비3"/>
      <sheetName val="신설개소별_총집계표(동해-배전)3"/>
      <sheetName val="안평역사_총집계3"/>
      <sheetName val="3BL공동구_수량3"/>
      <sheetName val="실행내역서_3"/>
      <sheetName val="2_대외공문3"/>
      <sheetName val="광통신_견적내역서13"/>
      <sheetName val="물량_및_할증_적용_내역서(기계_배관)3"/>
      <sheetName val="Site_Expenses3"/>
      <sheetName val="4_&amp;_10-inch,_CO2_Combo_&amp;_Sweep3"/>
      <sheetName val="근거_자료3"/>
      <sheetName val="전차선로_물량표3"/>
      <sheetName val="3련_BOX3"/>
      <sheetName val="_견적서3"/>
      <sheetName val="1_설계조건3"/>
      <sheetName val="Material_HT2"/>
      <sheetName val="Material_KC2"/>
      <sheetName val="물량_및_할증_적용_내역서2"/>
      <sheetName val="1-1-2_고순도용접2"/>
      <sheetName val="Upgrades_pricing2"/>
      <sheetName val="장비당단가_(1)2"/>
      <sheetName val="Summary_Sheets2"/>
      <sheetName val="배수내역_(2)2"/>
      <sheetName val="DATA_LISTS2"/>
      <sheetName val="빌딩_안내2"/>
      <sheetName val="T형(_파일기초)_공현1교3"/>
      <sheetName val="입고장부_(4)2"/>
      <sheetName val="8_식재일위3"/>
      <sheetName val="TABLE_DB3"/>
      <sheetName val="쌍용_data_base3"/>
      <sheetName val="전체내역_(2)3"/>
      <sheetName val="견적_집계2"/>
      <sheetName val="TRE_TABLE2"/>
      <sheetName val="조도계산서_(도서)2"/>
      <sheetName val="남양시작동자105노65기1_3화1_22"/>
      <sheetName val="CT_2"/>
      <sheetName val="8_자재비2"/>
      <sheetName val="Chiết_tính2"/>
      <sheetName val="현장별계약현황('98_10_31)3"/>
      <sheetName val="원가계산서_(전체변경)3"/>
      <sheetName val="원가_(2)3"/>
      <sheetName val="실행내역(05__1__5_)2"/>
      <sheetName val="2_1_受電設備棟2"/>
      <sheetName val="2_2_受・防火水槽2"/>
      <sheetName val="2_3_排水処理設備棟2"/>
      <sheetName val="2_4_倉庫棟2"/>
      <sheetName val="2_5_守衛棟2"/>
      <sheetName val="7_경제성결과3"/>
      <sheetName val="전_기3"/>
      <sheetName val="집_계_표3"/>
      <sheetName val="1_수인터널2"/>
      <sheetName val="BANG_TONG_HOP_(2)2"/>
      <sheetName val="Bill_05_-_FP2"/>
      <sheetName val="DS-Thuong_6T_dau2"/>
      <sheetName val="NSA_fr_Revit2"/>
      <sheetName val="Bảng_GT_PS2"/>
      <sheetName val="Dien_giai2"/>
      <sheetName val="C__NEW_BLDG-PLUMBING_WORK2"/>
      <sheetName val="Rate_breakdown_detail2"/>
      <sheetName val="Cart_path_Q'ty2"/>
      <sheetName val="CT_Thang_Mo2"/>
      <sheetName val="member_design2"/>
      <sheetName val="design_criteria2"/>
      <sheetName val="working_load_at_the_btm_ft_2"/>
      <sheetName val="plan&amp;section_of_foundation2"/>
      <sheetName val="soil_bearing_check2"/>
      <sheetName val="valeurs_de_base2"/>
      <sheetName val="3_공통공사대비2"/>
      <sheetName val="인건비_2"/>
      <sheetName val="하도급기성_(2)2"/>
      <sheetName val="하도급단가산출_(2)2"/>
      <sheetName val="DATA_H2"/>
      <sheetName val="Gia_tr_4"/>
      <sheetName val="Ki__m_tra_DS_thue_GTGT4"/>
      <sheetName val="Thuong_dip_nhan_danh_hieu_AHL_4"/>
      <sheetName val="_PIPE-03E_XLSÝ26+960-27+150_4(4"/>
      <sheetName val="단가산출서_(2)1"/>
      <sheetName val="1_Factory+Office1"/>
      <sheetName val="단가_및_재료비1"/>
      <sheetName val="D_&amp;_W_sizes1"/>
      <sheetName val="Đầu_vào1"/>
      <sheetName val="04_-_XUONG_DET_B2"/>
      <sheetName val="DATA_V2"/>
      <sheetName val="DATA_OR2"/>
      <sheetName val="Cấu_tạo_giá2"/>
      <sheetName val="Bill_4_-_Substructure2"/>
      <sheetName val="dmvt_2"/>
      <sheetName val="Bill_Prelim-CDT2"/>
      <sheetName val="Bill_BPTC-CDT2"/>
      <sheetName val="Chi_tiết_BPTC2"/>
      <sheetName val="Bill_BPTC-CDT_(PA_MCT_CDT)2"/>
      <sheetName val="Chi_tiết_BPTC_(PA_MCT_CDT)2"/>
      <sheetName val="1_우편집중내역서2"/>
      <sheetName val="B3A_-_TOWER_A2"/>
      <sheetName val="TL_rieng1"/>
      <sheetName val="KHOI_LUONG15-41"/>
      <sheetName val="Bang_gia_NC_1"/>
      <sheetName val="STAFFSCHED_2"/>
      <sheetName val="GV1-D13_(Casement_door)2"/>
      <sheetName val="7_조직표_(수정)1"/>
      <sheetName val="MEP_Detail2"/>
      <sheetName val="Dầm_-4_7m2"/>
      <sheetName val="[원남울진낙찰내역(99_4_13_부산청)_xlsáFAX1"/>
      <sheetName val="[원남울진낙찰내역(99_4_13_부산청)_xlsø갑지1"/>
      <sheetName val="Bill_of_Qty_MEP1"/>
      <sheetName val="Electrical_Works1"/>
      <sheetName val="P9_SEC_C1"/>
      <sheetName val="P9_SEC_D1"/>
      <sheetName val="수목데이타_1"/>
      <sheetName val="Cọc_nhồi1"/>
      <sheetName val="Chi_tiết_cấu_tạo_giá_(2)1"/>
      <sheetName val="Unit_Rate(non_print)1"/>
      <sheetName val="NETCOST-E_ELV1"/>
      <sheetName val="01__KHO_A-&gt;E1"/>
      <sheetName val="Block_A-FlrBm(Conc&amp;Fwk)1"/>
      <sheetName val="Cst_Pkg-Eden1"/>
      <sheetName val="감사_일정계획1"/>
      <sheetName val="IMF_Code1"/>
      <sheetName val="경비_(1)1"/>
      <sheetName val="Bill_02_INF1"/>
      <sheetName val="TH_MEP1"/>
      <sheetName val="TONG_HOP_VL-NC1"/>
      <sheetName val="Project_Cashflow"/>
      <sheetName val="TYPE-B_평균H"/>
      <sheetName val="E__Electric1"/>
      <sheetName val="M__Mechanic1"/>
      <sheetName val="Tai_khoan1"/>
      <sheetName val="DeluxeVilla_41"/>
      <sheetName val="Bill_3-2&amp;31"/>
      <sheetName val="Bill_04_-_HT_Coban_-Tông_hợp1"/>
      <sheetName val="Measure_13061"/>
      <sheetName val="DM_ChiPhi1"/>
      <sheetName val="[원남울진낙찰내역(99_4_13_부산청)_xls]_M_2"/>
      <sheetName val="[원남울진낙찰내역(99_4_13_부산청)_xls]_N_2"/>
      <sheetName val="Analisa_Upah_&amp;_Bahan_Plum1"/>
      <sheetName val="DOOR_villa_A1"/>
      <sheetName val="BQ_ARS1"/>
      <sheetName val="rekap_c1"/>
      <sheetName val="FINAL_SUM_1"/>
      <sheetName val="Bill_No_6_Koord_&amp;_Attendance1"/>
      <sheetName val="TEST_TAI_KHOAN1"/>
      <sheetName val="Vat_lieu_Canh"/>
      <sheetName val="Bill_1_Prelim_1"/>
      <sheetName val="Currency_Rate1"/>
      <sheetName val="Isolasi_Luar_Dalam"/>
      <sheetName val="Isolasi_Luar"/>
      <sheetName val="Bill_2_Event_Roof"/>
      <sheetName val="T_Tinh1"/>
      <sheetName val="Villa_A"/>
      <sheetName val="Mas_TĐ1"/>
      <sheetName val="Du_tru_CP-Bieu_01"/>
      <sheetName val="Doi_so"/>
      <sheetName val="TÍNH_TOÁN_KHỐI_LƯỢNG_P61"/>
      <sheetName val="5_6_NTKL_ĐHKK_1"/>
      <sheetName val="5_12_NTKL_PCCC1"/>
      <sheetName val="KHỐI_LƯỢNG_THANH_TOÁN"/>
      <sheetName val="Thuc_thanh"/>
      <sheetName val="Air_parameters"/>
      <sheetName val="DON_GIA_CAN_THO"/>
      <sheetName val="D&amp;W_def_"/>
      <sheetName val="H_T__INCOMING_SYSTEM"/>
      <sheetName val="NET_ALL_(M)"/>
      <sheetName val="Budget_Code"/>
      <sheetName val="schedule_nos"/>
      <sheetName val="Building_T1,2,3,4,5_(2)"/>
      <sheetName val="4-Lane_bridge"/>
      <sheetName val="Project_Infor"/>
      <sheetName val="[원남울진낙찰내역(99_4_13_부산청)_xls]_M_3"/>
      <sheetName val="[원남울진낙찰내역(99_4_13_부산청)_xls]_N_3"/>
      <sheetName val="T_x005f_x0003__x005f_x0000_ong_dip_nhan_dan"/>
      <sheetName val="Bang_luong__x005f_x0011_"/>
      <sheetName val="3_1_1"/>
      <sheetName val="3_1_4"/>
      <sheetName val="2_5_1"/>
      <sheetName val="4_1_1"/>
      <sheetName val="4_3_2"/>
      <sheetName val="5_3_1"/>
      <sheetName val="2_4_3"/>
      <sheetName val="CHITIET_VL-NC"/>
      <sheetName val="Data_Base"/>
      <sheetName val="THONG_SO_COC"/>
      <sheetName val="TH_NHAN_THAU"/>
      <sheetName val="Villa_C"/>
      <sheetName val="TEN_CONG_TRINH"/>
      <sheetName val="Vat_tu_XD"/>
      <sheetName val="관기성공_내"/>
      <sheetName val="설_계"/>
      <sheetName val="model_master"/>
      <sheetName val="THEP_SAN_T161"/>
      <sheetName val="_원남울진낙찰내역(99_4_13_부산청)_xlsáFAX1"/>
      <sheetName val="_원남울진낙찰내역(99_4_13_부산청)_xlsø갑지1"/>
      <sheetName val="02_Nhà_xưởng"/>
      <sheetName val="3__CNT"/>
      <sheetName val="unit_price_list(M)"/>
      <sheetName val="CHAO_GIA_PHAN_NGAM"/>
      <sheetName val="Tinh_san"/>
      <sheetName val="_원남울진낙찰내역(99_4_13_부산청)_xls__M_2"/>
      <sheetName val="_원남울진낙찰내역(99_4_13_부산청)_xls__N_2"/>
      <sheetName val="Bill_02-Podium"/>
      <sheetName val="U_P_Breakdown"/>
      <sheetName val="Chiet_tinh_dz35"/>
      <sheetName val="TG-_ko_in"/>
      <sheetName val="general_requirements"/>
      <sheetName val="Lighting_for_Guestroom_"/>
      <sheetName val="No_6-5토공부_;_Type1,2,3"/>
      <sheetName val="01_truongliencap"/>
      <sheetName val="Book_1_Summary"/>
      <sheetName val="Breakdown_(B)"/>
      <sheetName val="설명서_"/>
      <sheetName val="원가계산_(2)"/>
      <sheetName val="4_전기"/>
      <sheetName val="5_동별횡주관경"/>
      <sheetName val="B_O_M"/>
      <sheetName val="단가_(2)"/>
      <sheetName val="경율산정_XLS"/>
      <sheetName val="Price_list"/>
      <sheetName val="01_C_NHOI"/>
      <sheetName val="DATA_KC"/>
      <sheetName val="02_T_VAY"/>
      <sheetName val="THÔNG_TIN"/>
      <sheetName val="Phu_cap"/>
      <sheetName val="Tong_DT"/>
      <sheetName val="phan_tic_chi_tiet"/>
      <sheetName val="phan_tich_don_gia"/>
      <sheetName val="Cash_Flow"/>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THIET_DAT"/>
      <sheetName val="COST-EST LTI P5C"/>
      <sheetName val="TT35"/>
      <sheetName val="조정금액결과표 (차수별)"/>
      <sheetName val="물집"/>
      <sheetName val="FB25JN"/>
      <sheetName val="실시설계공정표"/>
      <sheetName val="품셈표"/>
      <sheetName val="가압급수변겨우량산출(1)"/>
      <sheetName val="CT bê tông"/>
      <sheetName val="CT trát. láng. sơn bả"/>
      <sheetName val="CT Ván khuôn, cốt thép"/>
      <sheetName val="T-DAY"/>
      <sheetName val=" 1. 김치라인_견적양식_201225.xlsx"/>
      <sheetName val="유동표"/>
      <sheetName val="내역서 "/>
      <sheetName val="단열-자재"/>
      <sheetName val="역결합트래버스"/>
      <sheetName val="자재운반단가일람표"/>
      <sheetName val="CT_bê_tông"/>
      <sheetName val="CT_trát__láng__sơn_bả"/>
      <sheetName val="CT_Ván_khuôn,_cốt_thép"/>
      <sheetName val="_1__김치라인_견적양식_201225_xlsx"/>
      <sheetName val="5_경상직원"/>
      <sheetName val="단가대비표"/>
      <sheetName val="역공종"/>
      <sheetName val="공통비(전체)"/>
      <sheetName val="실행(1)"/>
      <sheetName val="서울대규장각(가시설흙막이)"/>
      <sheetName val="식재품셈"/>
      <sheetName val="자료(통합)"/>
      <sheetName val="material"/>
      <sheetName val="부산제일극장"/>
      <sheetName val="은행"/>
      <sheetName val="총 원가계산"/>
      <sheetName val="잔토반출1월(허길욱)"/>
      <sheetName val="ptdg "/>
      <sheetName val="ptke"/>
      <sheetName val="CTD-Kokhung"/>
      <sheetName val="SOURCE"/>
      <sheetName val="tower 10ton"/>
      <sheetName val="tower 12ton"/>
      <sheetName val="Gia KS"/>
      <sheetName val="_x0000__x0000__x0005__x0000_"/>
      <sheetName val="T_x0003__x0000_ong dip nhan danh hieu AHL§"/>
      <sheetName val="T_x0003__x0000_ong dip nhan dan"/>
      <sheetName val=" D10 tt _x0000__x0000_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sheetData sheetId="7710"/>
      <sheetData sheetId="7711">
        <row r="1">
          <cell r="A1" t="str">
            <v>GIÁ TRỊ PHỤ LỤC 13 - HĐ 37/2018/HĐ/OIC-SEAREE ký ngày 07/02/2018</v>
          </cell>
        </row>
      </sheetData>
      <sheetData sheetId="7712"/>
      <sheetData sheetId="7713" refreshError="1"/>
      <sheetData sheetId="7714" refreshError="1"/>
      <sheetData sheetId="7715">
        <row r="1">
          <cell r="A1" t="str">
            <v>DỰ ÁN:  KHU NHÀ Ở DIỆN TÍCH 4,2777 HA PHƯỜNG THẠNH MỸ LỢI, QUẬN 2 (VICTORIA VILLAGE)</v>
          </cell>
        </row>
      </sheetData>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sheetData sheetId="8687"/>
      <sheetData sheetId="8688">
        <row r="1">
          <cell r="A1" t="str">
            <v>GIÁ TRỊ PHỤ LỤC 13 - HĐ 37/2018/HĐ/OIC-SEAREE ký ngày 07/02/2018</v>
          </cell>
        </row>
      </sheetData>
      <sheetData sheetId="8689">
        <row r="1">
          <cell r="A1" t="str">
            <v>GIÁ TRỊ PHỤ LỤC 13 - HĐ 37/2018/HĐ/OIC-SEAREE ký ngày 07/02/2018</v>
          </cell>
        </row>
      </sheetData>
      <sheetData sheetId="8690">
        <row r="1">
          <cell r="A1" t="str">
            <v>GIÁ TRỊ PHỤ LỤC 13 - HĐ 37/2018/HĐ/OIC-SEAREE ký ngày 07/02/2018</v>
          </cell>
        </row>
      </sheetData>
      <sheetData sheetId="8691"/>
      <sheetData sheetId="8692"/>
      <sheetData sheetId="8693"/>
      <sheetData sheetId="8694" refreshError="1"/>
      <sheetData sheetId="8695"/>
      <sheetData sheetId="8696" refreshError="1"/>
      <sheetData sheetId="8697" refreshError="1"/>
      <sheetData sheetId="8698" refreshError="1"/>
      <sheetData sheetId="8699" refreshError="1"/>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sheetData sheetId="8746"/>
      <sheetData sheetId="8747"/>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ow r="1">
          <cell r="A1" t="str">
            <v>GIÁ TRỊ PHỤ LỤC 13 - HĐ 37/2018/HĐ/OIC-SEAREE ký ngày 07/02/2018</v>
          </cell>
        </row>
      </sheetData>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DDD"/>
      <sheetName val="실행철강하도"/>
      <sheetName val="데리네이타현황"/>
      <sheetName val="Input"/>
      <sheetName val="97 사업추정(WEKI)"/>
      <sheetName val="갑지"/>
      <sheetName val="입찰안"/>
      <sheetName val="조명시설"/>
      <sheetName val="집계표"/>
      <sheetName val="차액보증"/>
      <sheetName val="손익차9월2"/>
      <sheetName val="산근"/>
      <sheetName val="내역"/>
      <sheetName val="개산공사비"/>
      <sheetName val="설계내역서"/>
      <sheetName val="기존단가 (2)"/>
      <sheetName val="울산자동제어"/>
      <sheetName val="Du toan"/>
      <sheetName val="Quantity"/>
      <sheetName val="Keothep"/>
      <sheetName val="Re-bar"/>
      <sheetName val="CTEMCOST"/>
      <sheetName val="P_E이중관보호공800(터파기)"/>
      <sheetName val="P_E이중관보호공800"/>
      <sheetName val="97_사업추정(WEKI)"/>
      <sheetName val="을-ATYPE"/>
      <sheetName val="건축공사"/>
      <sheetName val="TDTKP"/>
      <sheetName val="Gia"/>
      <sheetName val="대비"/>
      <sheetName val="TOSHIBA-Structure"/>
      <sheetName val="TH-XL"/>
      <sheetName val="125x125"/>
      <sheetName val="FAB별"/>
      <sheetName val="DAF-2"/>
      <sheetName val="THU T6"/>
      <sheetName val="Thu chi T04"/>
      <sheetName val="gvl"/>
      <sheetName val="인사자료총집계"/>
      <sheetName val="A"/>
      <sheetName val="G"/>
      <sheetName val="1.R18 BF"/>
      <sheetName val="F-B"/>
      <sheetName val="p"/>
      <sheetName val="Ref"/>
      <sheetName val="CTG"/>
      <sheetName val="Dầm -4.7m"/>
      <sheetName val="4.b.KLthep sàn 30-34"/>
      <sheetName val="2.1 受電設備棟"/>
      <sheetName val="2.2 受・防火水槽"/>
      <sheetName val="2.3 排水処理設備棟"/>
      <sheetName val="2.4 倉庫棟"/>
      <sheetName val="2.5 守衛棟"/>
      <sheetName val="터파기및재료"/>
      <sheetName val="예산조서"/>
      <sheetName val="단가"/>
      <sheetName val="토적계산서"/>
      <sheetName val="토공집계"/>
      <sheetName val="N賃率-職"/>
      <sheetName val="DG"/>
      <sheetName val="電気設備表"/>
      <sheetName val="Sheet2"/>
      <sheetName val="P_E이중관보호공800(터파기)1"/>
      <sheetName val="P_E이중관보호공8001"/>
      <sheetName val="97_사업추정(WEKI)1"/>
      <sheetName val="기존단가_(2)"/>
      <sheetName val="Du_toan"/>
      <sheetName val="단1"/>
      <sheetName val="EQT-ESTN"/>
      <sheetName val="M-MG1"/>
      <sheetName val="COL"/>
      <sheetName val="예총"/>
      <sheetName val="DTCT"/>
      <sheetName val="Vat tu"/>
      <sheetName val="Div26 - Elect"/>
      <sheetName val="SEX"/>
      <sheetName val="Q-7100-001"/>
      <sheetName val="전기"/>
      <sheetName val="Data"/>
      <sheetName val="일위대가(가설)"/>
      <sheetName val="6MONTHS"/>
      <sheetName val="6PILE  (돌출)"/>
      <sheetName val="옥외등신설"/>
      <sheetName val="저케CV22신설"/>
      <sheetName val="저케CV38신설"/>
      <sheetName val="저케CV8신설"/>
      <sheetName val="접지3종"/>
      <sheetName val="추가예산"/>
      <sheetName val="6PILE__(돌출)"/>
      <sheetName val="APT"/>
      <sheetName val="실행내역서 "/>
      <sheetName val="고객사 관리 코드"/>
      <sheetName val="Xunit (단위환산)"/>
      <sheetName val="2.BoQ CHI TIET"/>
      <sheetName val="1안"/>
      <sheetName val="내역서"/>
      <sheetName val="TT04"/>
      <sheetName val="Item-DATA"/>
      <sheetName val="NSA fr Revit"/>
      <sheetName val="FS-Final Summary"/>
      <sheetName val="Summary"/>
      <sheetName val="HS"/>
      <sheetName val="Baby일위대가"/>
      <sheetName val="Sheet1"/>
      <sheetName val="P_E이중관보호공800(터파기)2"/>
      <sheetName val="P_E이중관보호공8002"/>
      <sheetName val="97_사업추정(WEKI)2"/>
      <sheetName val="기존단가_(2)1"/>
      <sheetName val="Du_toan1"/>
      <sheetName val="6PILE__(돌출)1"/>
      <sheetName val="실행내역서_"/>
      <sheetName val="고객사_관리_코드"/>
      <sheetName val="Xunit_(단위환산)"/>
      <sheetName val="Vat_tu"/>
      <sheetName val="총괄"/>
      <sheetName val="PRICE C"/>
      <sheetName val="Parem"/>
      <sheetName val="Tra_bang"/>
      <sheetName val="유림골조"/>
      <sheetName val="Sheet11"/>
      <sheetName val="Planning"/>
      <sheetName val="Sum"/>
      <sheetName val="ptdg"/>
      <sheetName val="침하계"/>
      <sheetName val="D_MUC"/>
      <sheetName val="기안"/>
      <sheetName val="남양시작동010313100%"/>
      <sheetName val="Sheet4"/>
      <sheetName val="현장별"/>
      <sheetName val="THKP"/>
      <sheetName val="P_E이중관보호공800(터파기)3"/>
      <sheetName val="P_E이중관보호공8003"/>
      <sheetName val="97_사업추정(WEKI)3"/>
      <sheetName val="THU_T6"/>
      <sheetName val="Thu_chi_T04"/>
      <sheetName val="1_R18_BF"/>
      <sheetName val="기존단가_(2)2"/>
      <sheetName val="Du_toan2"/>
      <sheetName val="Dầm_-4_7m"/>
      <sheetName val="4_b_KLthep_sàn_30-34"/>
      <sheetName val="2_1_受電設備棟"/>
      <sheetName val="2_2_受・防火水槽"/>
      <sheetName val="2_3_排水処理設備棟"/>
      <sheetName val="2_4_倉庫棟"/>
      <sheetName val="2_5_守衛棟"/>
      <sheetName val="Vat_tu1"/>
      <sheetName val="Div26_-_Elect"/>
      <sheetName val="6PILE__(돌출)2"/>
      <sheetName val="실행내역서_1"/>
      <sheetName val="NSA_fr_Revit"/>
      <sheetName val="고객사_관리_코드1"/>
      <sheetName val="Xunit_(단위환산)1"/>
      <sheetName val="FS-Final_Summary"/>
      <sheetName val="2_BoQ_CHI_TIET"/>
      <sheetName val="PRICE_C"/>
      <sheetName val="CANDOI"/>
      <sheetName val="MATK"/>
      <sheetName val="NHATKY"/>
      <sheetName val="CTPS"/>
      <sheetName val="시점교대"/>
      <sheetName val="HRG BHN"/>
      <sheetName val="Nhan cong"/>
      <sheetName val="Gld"/>
      <sheetName val="Gxd"/>
      <sheetName val="Ts"/>
      <sheetName val="QD957"/>
      <sheetName val="tifico"/>
      <sheetName val="BG"/>
      <sheetName val="ESTI."/>
      <sheetName val="TRA-GIA-VT"/>
      <sheetName val="Bill 01B.Thietke"/>
      <sheetName val="#REF"/>
      <sheetName val="VIN_Index"/>
      <sheetName val="SP10"/>
      <sheetName val="costing_CV"/>
      <sheetName val="데이타"/>
      <sheetName val="식재인부"/>
      <sheetName val="Chi tiet"/>
      <sheetName val="Parameter"/>
      <sheetName val="Items"/>
      <sheetName val="Index"/>
      <sheetName val="Dầm_-4_7m1"/>
      <sheetName val="THU_T61"/>
      <sheetName val="Thu_chi_T041"/>
      <sheetName val="1_R18_BF1"/>
      <sheetName val="4_b_KLthep_sàn_30-341"/>
      <sheetName val="2_1_受電設備棟1"/>
      <sheetName val="2_2_受・防火水槽1"/>
      <sheetName val="2_3_排水処理設備棟1"/>
      <sheetName val="2_4_倉庫棟1"/>
      <sheetName val="2_5_守衛棟1"/>
      <sheetName val="Div26_-_Elect1"/>
      <sheetName val="LEGEND"/>
      <sheetName val="Cst Pkg-Eden"/>
      <sheetName val="DGG"/>
      <sheetName val="KC_THAN"/>
      <sheetName val="HT_THAN"/>
      <sheetName val="KC_PO+MAI"/>
      <sheetName val="GIAVLIEU"/>
      <sheetName val="ptvt"/>
      <sheetName val="콤보DATA"/>
      <sheetName val="tra VL"/>
      <sheetName val="INFO"/>
      <sheetName val="SCOPE OF WORK"/>
      <sheetName val="삼홍테크"/>
      <sheetName val="Xuat152"/>
      <sheetName val="DI-ESTI"/>
      <sheetName val="THEP SAN T16"/>
      <sheetName val="Div10"/>
      <sheetName val="Div11"/>
      <sheetName val="Div12"/>
      <sheetName val="Div13"/>
      <sheetName val="Div4"/>
      <sheetName val="Div5"/>
      <sheetName val="Div6"/>
      <sheetName val="Div7"/>
      <sheetName val="Div8"/>
      <sheetName val="Div9"/>
      <sheetName val="총원가계산서(요율)"/>
      <sheetName val="XL4Poppy"/>
      <sheetName val="매부"/>
      <sheetName val="현관"/>
      <sheetName val="인원"/>
      <sheetName val="KTCK"/>
      <sheetName val="SPL4-TOTAL"/>
      <sheetName val="Tiepdia"/>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sheetData sheetId="131"/>
      <sheetData sheetId="132" refreshError="1"/>
      <sheetData sheetId="133"/>
      <sheetData sheetId="134" refreshError="1"/>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표준건축비"/>
      <sheetName val="갑지1"/>
      <sheetName val="거제도"/>
      <sheetName val="노임이"/>
      <sheetName val="갑지(추정)"/>
      <sheetName val="내역"/>
      <sheetName val="날개벽수량표"/>
      <sheetName val="일반부표"/>
      <sheetName val=" 견적서"/>
      <sheetName val="N賃率-職"/>
      <sheetName val="소비자가"/>
      <sheetName val="산근"/>
      <sheetName val="분전함신설"/>
      <sheetName val="접지1종"/>
      <sheetName val="I-KAMAR"/>
      <sheetName val="Quantity"/>
      <sheetName val="침하계"/>
      <sheetName val="집계표"/>
      <sheetName val="_견적서"/>
      <sheetName val="ESTI."/>
      <sheetName val="DI-ESTI"/>
      <sheetName val="BT-DSPK"/>
      <sheetName val="가시설흙막이"/>
      <sheetName val="PET중합K "/>
      <sheetName val="개산공사비"/>
      <sheetName val="콘크리트타설집계표"/>
      <sheetName val="000000"/>
      <sheetName val="실행철강하도"/>
      <sheetName val="Base"/>
      <sheetName val="실행내역서 "/>
      <sheetName val="Re-bar"/>
      <sheetName val="마산월령동골조물량변경"/>
      <sheetName val="갑지"/>
      <sheetName val="BOQ.X1"/>
      <sheetName val="차액보증"/>
      <sheetName val="조명시설"/>
      <sheetName val="설계내역서"/>
      <sheetName val="건축공사"/>
      <sheetName val="표지"/>
      <sheetName val="Sheet1"/>
      <sheetName val="_견적서1"/>
      <sheetName val="ESTI_"/>
      <sheetName val="PET중합K_"/>
      <sheetName val="실행내역서_"/>
      <sheetName val="BOQ_X1"/>
      <sheetName val="정부노임단가"/>
      <sheetName val="원가계산 (2)"/>
      <sheetName val="Breakdown"/>
      <sheetName val="UnitRate"/>
      <sheetName val="경제성분석"/>
      <sheetName val="프랜트면허"/>
      <sheetName val="토목주소"/>
      <sheetName val="단가사정"/>
      <sheetName val="일위대가"/>
      <sheetName val="영업2"/>
      <sheetName val="공사비집계"/>
      <sheetName val="인사자료총집계"/>
      <sheetName val="입력"/>
      <sheetName val="Sheet39"/>
      <sheetName val="97년 투입원가명세서"/>
      <sheetName val="97년직간접외주비"/>
      <sheetName val="98년직간접외주비"/>
      <sheetName val="예산서"/>
      <sheetName val="Breakdow~"/>
      <sheetName val="기본일위"/>
      <sheetName val="001"/>
      <sheetName val="을"/>
      <sheetName val="하수급견적대비"/>
      <sheetName val="CON'C"/>
      <sheetName val="계약내역서"/>
      <sheetName val="집계"/>
      <sheetName val="정보"/>
      <sheetName val="0226"/>
      <sheetName val="Sheet2"/>
      <sheetName val="설계명세서"/>
      <sheetName val="예산명세서"/>
      <sheetName val="자료입력"/>
      <sheetName val="B"/>
      <sheetName val="일위_파일"/>
      <sheetName val="工완성공사율"/>
      <sheetName val="빗물받이(910-510-410)"/>
      <sheetName val="코드"/>
      <sheetName val="식재인부"/>
      <sheetName val="Total"/>
      <sheetName val="Data Sheet"/>
      <sheetName val="98지급계획"/>
      <sheetName val="공사개요"/>
      <sheetName val="공통비(전체)"/>
      <sheetName val="설계"/>
      <sheetName val="const."/>
      <sheetName val="형틀공사"/>
      <sheetName val="퇴직금(울산천상)"/>
      <sheetName val="기본사항"/>
      <sheetName val="경상직원"/>
      <sheetName val="#REF"/>
      <sheetName val="유림골조"/>
      <sheetName val="수정시산표"/>
      <sheetName val="부하(성남)"/>
      <sheetName val="I一般比"/>
      <sheetName val="4층내역"/>
      <sheetName val="3_공통공사대비"/>
      <sheetName val="소특"/>
      <sheetName val="소요자재"/>
      <sheetName val="노무산출서"/>
      <sheetName val="환산"/>
      <sheetName val="산출내역서"/>
      <sheetName val="견적내역"/>
      <sheetName val="내역서1"/>
      <sheetName val="중기일위대가"/>
      <sheetName val="현장별계약현황('98.10.31)"/>
      <sheetName val="입찰"/>
      <sheetName val="현경"/>
      <sheetName val="공비대비"/>
      <sheetName val="대비"/>
      <sheetName val="금액내역서"/>
      <sheetName val="95MAKER"/>
      <sheetName val="SG"/>
      <sheetName val="동해title"/>
      <sheetName val="계산서"/>
      <sheetName val="음료실행"/>
      <sheetName val="자재단가"/>
      <sheetName val="직공비"/>
      <sheetName val="연돌일위집계"/>
      <sheetName val="일위대가(여기까지)"/>
      <sheetName val="공문"/>
      <sheetName val="품셈"/>
      <sheetName val="품"/>
      <sheetName val="입출재고현황 (2)"/>
      <sheetName val="BID"/>
      <sheetName val="서울대규장각(가시설흙막이)"/>
      <sheetName val="평3"/>
      <sheetName val="Input"/>
      <sheetName val="bill 5"/>
      <sheetName val="Div26 - Elect"/>
      <sheetName val="9-1차이내역"/>
      <sheetName val="손익분석"/>
      <sheetName val="Sheet5"/>
      <sheetName val="LEGEND"/>
      <sheetName val="직노"/>
      <sheetName val="납부서"/>
      <sheetName val="기초자료입력"/>
      <sheetName val="6호기"/>
      <sheetName val="화재 탐지 설비"/>
      <sheetName val="유기공정"/>
      <sheetName val="원가계산_(2)"/>
      <sheetName val="갈현동"/>
      <sheetName val="경비예산(계정과목)"/>
      <sheetName val="전도금신청서(일반및편의점공통)"/>
      <sheetName val="전도금정산서B"/>
      <sheetName val="전도금정산서A"/>
      <sheetName val="전도금중간집계B"/>
      <sheetName val="전도금일보C"/>
      <sheetName val="데이타"/>
      <sheetName val="Sheet4"/>
      <sheetName val="inter"/>
      <sheetName val="一期-自动报警系统"/>
      <sheetName val="Price"/>
      <sheetName val="3"/>
      <sheetName val="IBASE"/>
      <sheetName val="Kihon-Jiko"/>
      <sheetName val="입찰안"/>
      <sheetName val="Caculation of import fee"/>
      <sheetName val="자료"/>
      <sheetName val="은행"/>
      <sheetName val="덕전리"/>
      <sheetName val="금융비용"/>
      <sheetName val="총괄"/>
      <sheetName val="정산ISSUE(T)"/>
      <sheetName val="인건비"/>
      <sheetName val="돈암사업"/>
      <sheetName val="COVER"/>
      <sheetName val="영동(D)"/>
      <sheetName val="지급자재"/>
      <sheetName val="지수"/>
      <sheetName val="내역작성"/>
      <sheetName val="wall"/>
      <sheetName val="Front"/>
      <sheetName val="Sheet1 (2)"/>
      <sheetName val="공정표 (2)"/>
      <sheetName val="FAB별"/>
      <sheetName val="_견적서2"/>
      <sheetName val="ESTI_1"/>
      <sheetName val="PET중합K_1"/>
      <sheetName val="실행내역서_1"/>
      <sheetName val="BOQ_X11"/>
      <sheetName val="원가계산_(2)1"/>
      <sheetName val="97년_투입원가명세서"/>
      <sheetName val="Data_Sheet"/>
      <sheetName val="const_"/>
      <sheetName val="현장별계약현황('98_10_31)"/>
      <sheetName val="입출재고현황_(2)"/>
      <sheetName val="bill_5"/>
      <sheetName val="Div26_-_Elect"/>
      <sheetName val="화재_탐지_설비"/>
      <sheetName val="Caculation_of_import_fee"/>
      <sheetName val="상반기손익차2총괄"/>
      <sheetName val="Mat_Source"/>
      <sheetName val="9GNG운반"/>
      <sheetName val="Baby일위대가"/>
      <sheetName val="단가산출"/>
      <sheetName val="예총"/>
      <sheetName val="KL THEP MAU -M2"/>
      <sheetName val="Info"/>
      <sheetName val="D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데리네이타현황"/>
      <sheetName val="날개벽수량표"/>
      <sheetName val="원남울진낙찰내역(99.4.13 부산청)"/>
      <sheetName val="bid"/>
      <sheetName val="수주현황2월"/>
      <sheetName val="내역"/>
      <sheetName val="일위대가(가설)"/>
      <sheetName val="DATE"/>
      <sheetName val="설계내역서"/>
      <sheetName val="단가산출"/>
      <sheetName val="간접"/>
      <sheetName val="단가"/>
      <sheetName val="마산월령동골조물량변경"/>
      <sheetName val="2.건축"/>
      <sheetName val="개요"/>
      <sheetName val="현황산출서"/>
      <sheetName val="구의33고"/>
      <sheetName val="수량산출"/>
      <sheetName val="내역서"/>
      <sheetName val="집계표"/>
      <sheetName val="터파기및재료"/>
      <sheetName val="Sheet4"/>
      <sheetName val="s"/>
      <sheetName val="N賃率-職"/>
      <sheetName val="인사자료총집계"/>
      <sheetName val="공비대비"/>
      <sheetName val="PAINT"/>
      <sheetName val="코드표"/>
      <sheetName val="예총"/>
      <sheetName val="조명시설"/>
      <sheetName val="단"/>
      <sheetName val="연부97-1"/>
      <sheetName val="신대방33(적용)"/>
      <sheetName val="98수문일위"/>
      <sheetName val="일위대가표"/>
      <sheetName val="Total"/>
      <sheetName val="실행(ALT1)"/>
      <sheetName val="산근"/>
      <sheetName val="실행"/>
      <sheetName val="돈암사업"/>
      <sheetName val="울산자동제어"/>
      <sheetName val="APT"/>
      <sheetName val="교통대책내역"/>
      <sheetName val="입력"/>
      <sheetName val="자료입력"/>
      <sheetName val="화설내"/>
      <sheetName val="산출내역서집계표"/>
      <sheetName val="토목내역"/>
      <sheetName val="갑지(추정)"/>
      <sheetName val="콘크리트타설집계표"/>
      <sheetName val="노임"/>
      <sheetName val="입찰안"/>
      <sheetName val="아파트-가설"/>
      <sheetName val="소방사항"/>
      <sheetName val="비교1"/>
      <sheetName val="내역서 (2)"/>
      <sheetName val="45,46"/>
      <sheetName val="3월"/>
      <sheetName val="원남울진낙찰내역(99_4_13_부산청)"/>
      <sheetName val="2_건축"/>
      <sheetName val="학생내역"/>
      <sheetName val="시화점실행"/>
      <sheetName val="기안"/>
      <sheetName val="개산공사비"/>
      <sheetName val="정보"/>
      <sheetName val="실행(표지,갑,을)"/>
      <sheetName val="금융비용"/>
      <sheetName val="일위대가"/>
      <sheetName val="배관길이"/>
      <sheetName val="자재단가표"/>
      <sheetName val="신공"/>
      <sheetName val="실행내역서 "/>
      <sheetName val="공사개요"/>
      <sheetName val="본공사"/>
      <sheetName val="견적을지"/>
      <sheetName val="확산동"/>
      <sheetName val="1차 내역서"/>
      <sheetName val="70%"/>
      <sheetName val="잡철물"/>
      <sheetName val="견적서"/>
      <sheetName val="냉천부속동"/>
      <sheetName val="건축(을)"/>
      <sheetName val="노임단가"/>
      <sheetName val="일위대가(1)"/>
      <sheetName val="음료실행"/>
      <sheetName val="시운전연료"/>
      <sheetName val="골조시행"/>
      <sheetName val="소비자가"/>
      <sheetName val="신우"/>
      <sheetName val="2000년1차"/>
      <sheetName val="증감내역서"/>
      <sheetName val="Sheet1 (2)"/>
      <sheetName val="C-노임단가"/>
      <sheetName val="식재가격"/>
      <sheetName val="식재총괄"/>
      <sheetName val="코드"/>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2.대외공문"/>
      <sheetName val="기계내역"/>
      <sheetName val="포천송우교회_CheckList"/>
      <sheetName val="MOKDONG(1)"/>
      <sheetName val="일위목록"/>
      <sheetName val="여과지동"/>
      <sheetName val="기초자료"/>
      <sheetName val="수정금지"/>
      <sheetName val="공사"/>
      <sheetName val="갑지"/>
      <sheetName val="준검 내역서"/>
      <sheetName val="#REF"/>
      <sheetName val="기초단가"/>
      <sheetName val="TABLE DB"/>
      <sheetName val="쌍용 data base"/>
      <sheetName val="차액보증"/>
      <sheetName val="수리결과"/>
      <sheetName val="기초코드"/>
      <sheetName val="변전실재분리"/>
      <sheetName val="소야공정계획표"/>
      <sheetName val="Sheet1"/>
      <sheetName val="8.식재일위"/>
      <sheetName val="B시설가격"/>
      <sheetName val="조경"/>
      <sheetName val="FAB별"/>
      <sheetName val="물량"/>
      <sheetName val="집계"/>
      <sheetName val="Sheet3"/>
      <sheetName val="인건비"/>
      <sheetName val="설-원가"/>
      <sheetName val="원가"/>
      <sheetName val="총괄내역서"/>
      <sheetName val="가계부"/>
      <sheetName val="제품목록"/>
      <sheetName val="매입매출관리"/>
      <sheetName val="CTEMCOST"/>
      <sheetName val="노임이"/>
      <sheetName val="견적산출"/>
      <sheetName val="수량집계"/>
      <sheetName val="배수설비"/>
      <sheetName val="맨홀수량"/>
      <sheetName val="빗물받이(910-510-410)"/>
      <sheetName val="단면치수"/>
      <sheetName val="라이닝보강"/>
      <sheetName val="부하계산서"/>
      <sheetName val="현장별계약현황('98.10.31)"/>
      <sheetName val="일위대가목차"/>
      <sheetName val="준공변경요약서(4차1회)"/>
      <sheetName val="원가계산서 (전체변경)"/>
      <sheetName val="건축공사"/>
      <sheetName val="신공항A-9(원가수정)"/>
      <sheetName val="원가 (2)"/>
      <sheetName val="A-4"/>
      <sheetName val="토목주소"/>
      <sheetName val="Sheet6"/>
      <sheetName val="9GNG운반"/>
      <sheetName val="유형분류"/>
      <sheetName val="시스템구분"/>
      <sheetName val="직노"/>
      <sheetName val="Sheet2"/>
      <sheetName val="개소별수량산출"/>
      <sheetName val="을지"/>
      <sheetName val="3_2_집기비품교체주기"/>
      <sheetName val="실행내역(05. 1. 5.)"/>
      <sheetName val="기초일위"/>
      <sheetName val="시설일위"/>
      <sheetName val="조명일위"/>
      <sheetName val="공종별"/>
      <sheetName val="일위_파일"/>
      <sheetName val="실행단가철(ems코드적용)"/>
      <sheetName val="근로자자료입력"/>
      <sheetName val="참고자료"/>
      <sheetName val="원남울진낙찰내역(99_4_13_부산청)1"/>
      <sheetName val="2_건축1"/>
      <sheetName val="내역서_(2)"/>
      <sheetName val="8_식재일위"/>
      <sheetName val="Sheet1_(2)"/>
      <sheetName val="2_대외공문"/>
      <sheetName val="3BL공동구_수량"/>
      <sheetName val="TABLE_DB"/>
      <sheetName val="쌍용_data_base"/>
      <sheetName val="실행내역서_"/>
      <sheetName val="1차_내역서"/>
      <sheetName val="준검_내역서"/>
      <sheetName val="현장별계약현황('98_10_31)"/>
      <sheetName val="원가계산서_(전체변경)"/>
      <sheetName val="원가_(2)"/>
      <sheetName val="건축내역"/>
      <sheetName val="TDTKP"/>
      <sheetName val="교대(A1)"/>
      <sheetName val="EQT-ESTN"/>
      <sheetName val="옹벽"/>
      <sheetName val="Xunit (단위환산)"/>
      <sheetName val="単価表"/>
      <sheetName val="단가표"/>
      <sheetName val="전기실-1"/>
      <sheetName val="INDEX"/>
      <sheetName val="동해title"/>
      <sheetName val="전기"/>
      <sheetName val="⑻동원인원산출서⑧"/>
      <sheetName val="p"/>
      <sheetName val="gvl"/>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電気設備表"/>
      <sheetName val="125x125"/>
      <sheetName val="外構・目次"/>
      <sheetName val="工場棟・目次"/>
      <sheetName val="事務棟・目次"/>
      <sheetName val="현장별"/>
      <sheetName val="수목데이타 "/>
      <sheetName val="원남울진낙찰내역(99_4_13_부산청)2"/>
      <sheetName val="2_건축2"/>
      <sheetName val="내역서_(2)1"/>
      <sheetName val="실행내역서_1"/>
      <sheetName val="1차_내역서1"/>
      <sheetName val="8_식재일위1"/>
      <sheetName val="Sheet1_(2)1"/>
      <sheetName val="2_대외공문1"/>
      <sheetName val="3BL공동구_수량1"/>
      <sheetName val="TABLE_DB1"/>
      <sheetName val="쌍용_data_base1"/>
      <sheetName val="준검_내역서1"/>
      <sheetName val="현장별계약현황('98_10_31)1"/>
      <sheetName val="원가계산서_(전체변경)1"/>
      <sheetName val="원가_(2)1"/>
      <sheetName val="실행내역(05__1__5_)"/>
      <sheetName val="Xunit_(단위환산)"/>
      <sheetName val="2.1 受電設備棟"/>
      <sheetName val="2.2 受・防火水槽"/>
      <sheetName val="2.3 排水処理設備棟"/>
      <sheetName val="2.4 倉庫棟"/>
      <sheetName val="2.5 守衛棟"/>
      <sheetName val="5사남"/>
      <sheetName val="시중노임"/>
      <sheetName val="총괄"/>
      <sheetName val="BG"/>
      <sheetName val="TOSHIBA-Structure"/>
      <sheetName val="General"/>
      <sheetName val="Data"/>
      <sheetName val="Rebar"/>
      <sheetName val="Steel"/>
      <sheetName val="예산실적전체당월"/>
      <sheetName val="THMAVT"/>
      <sheetName val="DeluxeVilla 4"/>
      <sheetName val="유림골조"/>
      <sheetName val="1.1 BOQ "/>
      <sheetName val="원남울진낙찰내역(99_4_13_부산청)3"/>
      <sheetName val="2_건축3"/>
      <sheetName val="내역서_(2)2"/>
      <sheetName val="실행내역서_2"/>
      <sheetName val="1차_내역서2"/>
      <sheetName val="Sheet1_(2)2"/>
      <sheetName val="3BL공동구_수량2"/>
      <sheetName val="2_대외공문2"/>
      <sheetName val="준검_내역서2"/>
      <sheetName val="TABLE_DB2"/>
      <sheetName val="쌍용_data_base2"/>
      <sheetName val="8_식재일위2"/>
      <sheetName val="현장별계약현황('98_10_31)2"/>
      <sheetName val="원가계산서_(전체변경)2"/>
      <sheetName val="원가_(2)2"/>
      <sheetName val="실행내역(05__1__5_)1"/>
      <sheetName val="Xunit_(단위환산)1"/>
      <sheetName val="수목데이타_"/>
      <sheetName val="2_1_受電設備棟"/>
      <sheetName val="2_2_受・防火水槽"/>
      <sheetName val="2_3_排水処理設備棟"/>
      <sheetName val="2_4_倉庫棟"/>
      <sheetName val="2_5_守衛棟"/>
      <sheetName val="DeluxeVilla_4"/>
      <sheetName val="1_1_BOQ_"/>
      <sheetName val="Analisa"/>
      <sheetName val="Dinh muc CP KTCB khac"/>
      <sheetName val="BAG-2"/>
      <sheetName val="THEP SAN T16"/>
      <sheetName val="결과조달"/>
      <sheetName val="설계예산서"/>
      <sheetName val="#2_일위대가목록"/>
      <sheetName val="토공"/>
      <sheetName val="침하계"/>
      <sheetName val="material"/>
      <sheetName val="analysis"/>
      <sheetName val="chiet tinh"/>
      <sheetName val="input"/>
      <sheetName val="a"/>
      <sheetName val="영동(d)"/>
      <sheetName val="Book 1 Summary"/>
      <sheetName val="DAF-2"/>
      <sheetName val="총원가계산서(요율)"/>
      <sheetName val="Dinh_muc_CP_KTCB_khac"/>
      <sheetName val="THEP_SAN_T16"/>
      <sheetName val="대창(장성)"/>
      <sheetName val="견적의뢰"/>
      <sheetName val="총집계표"/>
      <sheetName val="덕전리"/>
      <sheetName val="동구분"/>
      <sheetName val="1.설계조건"/>
      <sheetName val="수토공단위당"/>
      <sheetName val="내역서(총)"/>
      <sheetName val="각형맨홀"/>
      <sheetName val="단가조사서"/>
      <sheetName val="내역서(ebs)"/>
      <sheetName val="예산명세서"/>
      <sheetName val="건축내역서"/>
      <sheetName val="전체"/>
      <sheetName val="공통가설"/>
      <sheetName val="조도계산서 (도서)"/>
      <sheetName val="노원열병합  건축공사기성내역서"/>
      <sheetName val="전기일위대가"/>
      <sheetName val="토목"/>
      <sheetName val="설명서 "/>
      <sheetName val="간접비계산"/>
      <sheetName val="4차원가계산서"/>
      <sheetName val="마산방향"/>
      <sheetName val="진주방향"/>
      <sheetName val="인건비 "/>
      <sheetName val="현장관리비"/>
      <sheetName val="실행내역"/>
      <sheetName val="CC16-내역서"/>
      <sheetName val="산출내역서"/>
      <sheetName val="대전-교대(A1-A2)"/>
      <sheetName val="카렌스센터계량기설치공사"/>
      <sheetName val="하조서"/>
      <sheetName val="입찰내역"/>
      <sheetName val="조직"/>
      <sheetName val="기본사항"/>
      <sheetName val="원가계산 (2)"/>
      <sheetName val="제출"/>
      <sheetName val="원본"/>
      <sheetName val="VIN_Index"/>
      <sheetName val="Sum"/>
      <sheetName val="Ref"/>
      <sheetName val="Notes"/>
      <sheetName val="IBASE"/>
      <sheetName val="HVAC"/>
      <sheetName val="단가 (2)"/>
      <sheetName val="정산ISSUE(T)"/>
      <sheetName val="프랜트면허"/>
      <sheetName val="CONCRETE"/>
      <sheetName val="건축2"/>
      <sheetName val="예산"/>
      <sheetName val="부산제일극장"/>
      <sheetName val="포장공수량집계표"/>
      <sheetName val="선정요령"/>
      <sheetName val="은행"/>
      <sheetName val="견적내역"/>
      <sheetName val="건축공사실행"/>
      <sheetName val="건축원가"/>
      <sheetName val="Customer Databas"/>
      <sheetName val="납부서"/>
      <sheetName val="노무비"/>
      <sheetName val="일반수량총괄집계"/>
      <sheetName val="수목단가"/>
      <sheetName val="식재수량표"/>
      <sheetName val="견적공통"/>
      <sheetName val="소방"/>
      <sheetName val="자재단가 산출근거"/>
      <sheetName val="낙찰표"/>
      <sheetName val="6공구(당초)"/>
      <sheetName val="6PILE  (돌출)"/>
      <sheetName val="간이연락"/>
      <sheetName val="제4장11"/>
      <sheetName val="단가일람표"/>
      <sheetName val="설계"/>
      <sheetName val="대치판정"/>
      <sheetName val="목록"/>
      <sheetName val="TEL"/>
      <sheetName val="설계조건"/>
      <sheetName val="중기사용료"/>
      <sheetName val="설계기준"/>
      <sheetName val="공사내역(2003년)"/>
      <sheetName val="원형1호맨홀토공수량"/>
      <sheetName val="주차구획선수량"/>
      <sheetName val="내역표지"/>
      <sheetName val="품셈"/>
      <sheetName val="내구품질향상1"/>
      <sheetName val="출장거리"/>
      <sheetName val="기본일위"/>
      <sheetName val="시설수량표"/>
      <sheetName val="원가계산서"/>
      <sheetName val="A-1"/>
      <sheetName val="총괄표 "/>
      <sheetName val="국내총괄"/>
      <sheetName val="총괄표"/>
      <sheetName val="ESTI."/>
      <sheetName val="DI-ESTI"/>
      <sheetName val="일반공사"/>
      <sheetName val="JUCK"/>
      <sheetName val="sanitary-ware tower3&amp;4"/>
      <sheetName val="입출재고현황 (2)"/>
      <sheetName val="견적"/>
      <sheetName val="단중표"/>
      <sheetName val="改加胶玻璃、室外栏杆"/>
      <sheetName val="토공집계표"/>
      <sheetName val="ma-pt"/>
      <sheetName val="D_MUC"/>
      <sheetName val="BIDDING-SUM"/>
      <sheetName val="충주"/>
      <sheetName val="SG"/>
      <sheetName val="MAIN"/>
      <sheetName val="Section"/>
      <sheetName val="Settings"/>
      <sheetName val="Currency"/>
      <sheetName val="BoQ Coke"/>
      <sheetName val="DTCT"/>
      <sheetName val="HS"/>
      <sheetName val="1.R18 BF"/>
      <sheetName val="G"/>
      <sheetName val="F-B"/>
      <sheetName val="H-J"/>
      <sheetName val="6.External works-R18"/>
      <sheetName val="Area Cal"/>
      <sheetName val="4641"/>
      <sheetName val="2Piling"/>
      <sheetName val="Parem"/>
      <sheetName val="TH-Dien"/>
      <sheetName val="B-B"/>
      <sheetName val="detai cable..."/>
      <sheetName val="NNgung"/>
      <sheetName val="00-Pipe Schedule for QS rev01"/>
      <sheetName val="LOC"/>
      <sheetName val="VATTU"/>
      <sheetName val="Quantity"/>
      <sheetName val="CHITIET VL-NC-TT1p"/>
      <sheetName val="Bang tinh hao hut thep"/>
      <sheetName val="Define finishing"/>
      <sheetName val="Huong dan"/>
      <sheetName val="Bảng mã VT"/>
      <sheetName val="chiettinh"/>
      <sheetName val="MAIN GATE HOUSE"/>
      <sheetName val="Earthwork"/>
      <sheetName val="CHIẾT TÍNH ĐƠN GIÁ"/>
      <sheetName val="갑지1"/>
      <sheetName val="경비2내역"/>
      <sheetName val="DGG"/>
      <sheetName val="Price"/>
      <sheetName val="SEX"/>
      <sheetName val="CTG"/>
      <sheetName val="Breakdown"/>
      <sheetName val="XL4Poppy"/>
      <sheetName val="Gia VLNCMTC"/>
      <sheetName val="Don gia chi tiet"/>
      <sheetName val="BQ(E)"/>
      <sheetName val="TONGKE3p"/>
      <sheetName val="Dinh nghia"/>
      <sheetName val="중기"/>
      <sheetName val="PI"/>
      <sheetName val="물량표"/>
      <sheetName val="내역서2안"/>
      <sheetName val="물량내역서"/>
      <sheetName val="수목표준대가"/>
      <sheetName val="기초목"/>
      <sheetName val="database"/>
      <sheetName val="현장경비"/>
      <sheetName val="6호기"/>
      <sheetName val="데이타"/>
      <sheetName val="식재인부"/>
      <sheetName val="품셈TABLE"/>
      <sheetName val="표지"/>
      <sheetName val="Div26 - Elect"/>
      <sheetName val="월별수입"/>
      <sheetName val="차수"/>
      <sheetName val="월별손익"/>
      <sheetName val="Material Schedule"/>
      <sheetName val="PhanTich"/>
      <sheetName val="Chenh lech vat tu"/>
      <sheetName val="UTSBSPC1"/>
      <sheetName val="escon"/>
      <sheetName val="TH kinh phi"/>
      <sheetName val="KLDT DIEN"/>
      <sheetName val="Demolish 1"/>
      <sheetName val="G-EstFinValue"/>
      <sheetName val="D-TB"/>
      <sheetName val=" Beams-pms"/>
      <sheetName val="THCP"/>
      <sheetName val="05-LV Cabling"/>
      <sheetName val="Dầm 1"/>
      <sheetName val="SCOPE OF WORK"/>
      <sheetName val="Main_Mech"/>
      <sheetName val="Sub_Mech"/>
      <sheetName val="gia vt,nc,may"/>
      <sheetName val="NEW-PANEL"/>
      <sheetName val="THop"/>
      <sheetName val="DG Cong C1,C2,C3,C4,C5"/>
      <sheetName val="Planning"/>
      <sheetName val="DonGia chetao"/>
      <sheetName val="DonGia VatTuLK"/>
      <sheetName val="Bill 7-Elec"/>
      <sheetName val="Price Database"/>
      <sheetName val="VatLieu"/>
      <sheetName val="Phan tich"/>
      <sheetName val="SITE-E"/>
      <sheetName val="RAB AR&amp;STR"/>
      <sheetName val="고객사 관리 코드"/>
      <sheetName val="7.공정표"/>
      <sheetName val="Chi tiet"/>
      <sheetName val="入力作成表"/>
      <sheetName val="6.1 Quantity-Bill.1-Prelim"/>
      <sheetName val="Units"/>
      <sheetName val="Factor"/>
      <sheetName val="mvt"/>
      <sheetName val="ESTI_"/>
      <sheetName val="sanitary-ware_tower3&amp;4"/>
      <sheetName val="_Beams-pms"/>
      <sheetName val="TH_kinh_phi"/>
      <sheetName val="KLDT_DIEN"/>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KTCK"/>
      <sheetName val="VT190111"/>
      <sheetName val="tifico"/>
      <sheetName val="Ts"/>
      <sheetName val="dtct cong"/>
      <sheetName val="sat"/>
      <sheetName val="ptvt"/>
      <sheetName val="1"/>
      <sheetName val="TH-XL"/>
      <sheetName val="Huong_dan"/>
      <sheetName val="Bảng_mã_VT"/>
      <sheetName val="Gia_VLNCMTC"/>
      <sheetName val="Xaytuong"/>
      <sheetName val="tong du toan"/>
      <sheetName val="고객사_관리_코드"/>
      <sheetName val="Dinh_nghia"/>
      <sheetName val="7_공정표"/>
      <sheetName val="CHITIET_VL-NC-TT1p"/>
      <sheetName val="Gia"/>
      <sheetName val="NKC6"/>
      <sheetName val="PS-Labour_M"/>
      <sheetName val="BMS"/>
      <sheetName val="우수"/>
      <sheetName val="8.석축단위(H=1.5M)"/>
      <sheetName val="영업소실적"/>
      <sheetName val="5_BANG I"/>
      <sheetName val="Re-bar"/>
      <sheetName val="수안보-MBR1"/>
      <sheetName val="원도급"/>
      <sheetName val="하도급"/>
      <sheetName val="원하대비"/>
      <sheetName val="#REF!"/>
      <sheetName val="견적정보"/>
      <sheetName val="물가시세"/>
      <sheetName val="전기단가조사서"/>
      <sheetName val="기초작업"/>
      <sheetName val="설비"/>
      <sheetName val="산출근거"/>
      <sheetName val="변경품셈총괄"/>
      <sheetName val="인력터파기품"/>
      <sheetName val="지급자재"/>
      <sheetName val="터널조도"/>
      <sheetName val="자재단가"/>
      <sheetName val="하수급견적대비"/>
      <sheetName val="대림경상68억"/>
      <sheetName val="플랜트 설치"/>
      <sheetName val="추가예산"/>
      <sheetName val="POOM_MOTO"/>
      <sheetName val="POOM_MOTO2"/>
      <sheetName val="1단계"/>
      <sheetName val="WORK"/>
      <sheetName val="기성(1차) "/>
      <sheetName val="밸브설치"/>
      <sheetName val="기초계산(Pmax)"/>
      <sheetName val="현장관리비 산출내역"/>
      <sheetName val="견적조건"/>
      <sheetName val="Module1"/>
      <sheetName val="Stem Footing"/>
      <sheetName val="Piping Design Data"/>
      <sheetName val="소상 &quot;1&quot;"/>
      <sheetName val="건축집계"/>
      <sheetName val="Table"/>
      <sheetName val="정부노임단가"/>
      <sheetName val="장비명"/>
      <sheetName val="와동25-3(변경)"/>
      <sheetName val="약품공급2"/>
      <sheetName val="공사비집계"/>
      <sheetName val="우각부보강"/>
      <sheetName val="우배수"/>
      <sheetName val="계산식"/>
      <sheetName val="설명"/>
      <sheetName val="01"/>
      <sheetName val="cable-data"/>
      <sheetName val="BACK DATA"/>
      <sheetName val="c_balju"/>
      <sheetName val="외천교"/>
      <sheetName val="금액내역서"/>
      <sheetName val="코딩 (2)"/>
      <sheetName val="자금청구"/>
      <sheetName val=" 갑지"/>
      <sheetName val="관급"/>
      <sheetName val="전기공사"/>
      <sheetName val="SOS_PLC &amp; Panel"/>
      <sheetName val="기본단가표"/>
      <sheetName val="원가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날개벽"/>
      <sheetName val="RFP002"/>
      <sheetName val="PROJECT BRIEF"/>
      <sheetName val="감액총괄표"/>
      <sheetName val="용수간선"/>
      <sheetName val="A-LINE"/>
      <sheetName val="BSD (2)"/>
      <sheetName val="cp1"/>
      <sheetName val="유림총괄"/>
      <sheetName val="자재단가비교표"/>
      <sheetName val="SP-B1"/>
      <sheetName val="네고율"/>
      <sheetName val="간접(90)"/>
      <sheetName val="남양내역"/>
      <sheetName val="Macro(차단기)"/>
      <sheetName val="COVER"/>
      <sheetName val="5.전사투자계획종함안"/>
      <sheetName val="단양 00 아파트-세부내역"/>
      <sheetName val="관경별우수관집계"/>
      <sheetName val="예산조서"/>
      <sheetName val="입찰품의서"/>
      <sheetName val="orignal"/>
      <sheetName val="HARSAT"/>
      <sheetName val="8_석축단위(H=1_5M)"/>
      <sheetName val="5_BANG_I"/>
      <sheetName val="플랜트_설치"/>
      <sheetName val="기성(1차)_"/>
      <sheetName val="소상_&quot;1&quot;"/>
      <sheetName val="6PILE__(돌출)"/>
      <sheetName val="BACK_DATA"/>
      <sheetName val="현장관리비_산출내역"/>
      <sheetName val="SOS_PLC_&amp;_Panel"/>
      <sheetName val="CAL"/>
      <sheetName val="SUMMARY"/>
      <sheetName val="직재"/>
      <sheetName val="재집"/>
      <sheetName val="매입세"/>
      <sheetName val="Macro2"/>
      <sheetName val="TB(BS)"/>
      <sheetName val="TB(PL)"/>
      <sheetName val="Hrg.Sat"/>
      <sheetName val="구조물철거타공정이월"/>
      <sheetName val="CHITIET VL-NCHT1 (2)"/>
      <sheetName val="_갑지"/>
      <sheetName val="9-1차이내역"/>
      <sheetName val="C10집계2"/>
      <sheetName val="Y-WORK"/>
      <sheetName val="4 LINE"/>
      <sheetName val="7 th"/>
      <sheetName val="내역(전체)"/>
      <sheetName val="1,2공구원가계산서"/>
      <sheetName val="2공구산출내역"/>
      <sheetName val="1공구산출내역서"/>
      <sheetName val="개인별 순위표"/>
      <sheetName val="GRDBS"/>
      <sheetName val="FANDBS"/>
      <sheetName val="GRDATA"/>
      <sheetName val="SHAFTDBSE"/>
      <sheetName val="CAPVC"/>
      <sheetName val="그림"/>
      <sheetName val="원남울진낙찰내역(99.4.13%20부산청).xls"/>
      <sheetName val="%EC%9B%90%EB%82%A8%EC%9A%B8%EC%"/>
      <sheetName val="Div26_-_Elect"/>
      <sheetName val="LEGEND"/>
      <sheetName val="DG"/>
      <sheetName val="07_Themal"/>
      <sheetName val="Xây tô"/>
      <sheetName val="THVT"/>
      <sheetName val="ESTI_1"/>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8_석축단위(H=1_5M)1"/>
      <sheetName val="5_BANG_I1"/>
      <sheetName val="플랜트_설치1"/>
      <sheetName val="기성(1차)_1"/>
      <sheetName val="현장관리비_산출내역1"/>
      <sheetName val="Stem_Footing"/>
      <sheetName val="Piping_Design_Data"/>
      <sheetName val="소상_&quot;1&quot;1"/>
      <sheetName val="6PILE__(돌출)1"/>
      <sheetName val="BACK_DATA1"/>
      <sheetName val="코딩_(2)"/>
      <sheetName val="_갑지1"/>
      <sheetName val="SOS_PLC_&amp;_Panel1"/>
      <sheetName val="PROJECT_BRIEF"/>
      <sheetName val="BSD_(2)"/>
      <sheetName val="5_전사투자계획종함안"/>
      <sheetName val="단양_00_아파트-세부내역"/>
      <sheetName val="Hrg_Sat"/>
      <sheetName val="CHITIET_VL-NCHT1_(2)"/>
      <sheetName val="4_LINE"/>
      <sheetName val="7_th"/>
      <sheetName val="Customer_Databas"/>
      <sheetName val="개인별_순위표"/>
      <sheetName val="원남울진낙찰내역(99_4_13%20부산청)_xls"/>
      <sheetName val="Xây_tô"/>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Sheet5"/>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B"/>
      <sheetName val="C"/>
      <sheetName val="D"/>
      <sheetName val="F"/>
      <sheetName val="I"/>
      <sheetName val="K"/>
      <sheetName val="L"/>
      <sheetName val="M"/>
      <sheetName val="N"/>
      <sheetName val="O"/>
      <sheetName val="U"/>
      <sheetName val="T"/>
      <sheetName val="XNT"/>
      <sheetName val="BBKKT11"/>
      <sheetName val="T_x0003_"/>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CV"/>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C-C"/>
      <sheetName val="D-D"/>
      <sheetName val="Y_WORK"/>
      <sheetName val="??-BLDG"/>
      <sheetName val="Jan"/>
      <sheetName val="Dulieu"/>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집계표(OPTION)"/>
      <sheetName val="F4-F7"/>
      <sheetName val="공사비내역서"/>
      <sheetName val="원형맨홀수량"/>
      <sheetName val="공사비 내역 (가)"/>
      <sheetName val="제품별"/>
      <sheetName val="기둥(원형)"/>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국산화"/>
      <sheetName val="Income Statement"/>
      <sheetName val="20관리비율"/>
      <sheetName val="배관"/>
      <sheetName val="FRP내역서"/>
      <sheetName val="00내역서"/>
      <sheetName val="공틀공사"/>
      <sheetName val="표지 (2)"/>
      <sheetName val="UR2-Calculation"/>
      <sheetName val="차량구입"/>
      <sheetName val="내역서을지"/>
      <sheetName val="BP2000 Month"/>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노원열병합__건축공사기성내역서"/>
      <sheetName val="118_세금과공과"/>
      <sheetName val="Low_YLD_Reject"/>
      <sheetName val="시실누(모)_"/>
      <sheetName val="Income_Statement"/>
      <sheetName val="표지_(2)"/>
      <sheetName val="BP2000_Month"/>
      <sheetName val="_M10C_DIFF_산포_개선_사례_7자_GAS_LINE"/>
      <sheetName val="HRG_BHN"/>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8_석축단위(H=1_5M)2"/>
      <sheetName val="5_BANG_I2"/>
      <sheetName val="플랜트_설치2"/>
      <sheetName val="기성(1차)_2"/>
      <sheetName val="현장관리비_산출내역2"/>
      <sheetName val="Stem_Footing1"/>
      <sheetName val="Piping_Design_Data1"/>
      <sheetName val="소상_&quot;1&quot;2"/>
      <sheetName val="6PILE__(돌출)2"/>
      <sheetName val="BACK_DATA2"/>
      <sheetName val="코딩_(2)1"/>
      <sheetName val="_갑지2"/>
      <sheetName val="SOS_PLC_&amp;_Panel2"/>
      <sheetName val="PROJECT_BRIEF1"/>
      <sheetName val="BSD_(2)1"/>
      <sheetName val="5_전사투자계획종함안1"/>
      <sheetName val="단양_00_아파트-세부내역1"/>
      <sheetName val="Hrg_Sat1"/>
      <sheetName val="CHITIET_VL-NCHT1_(2)1"/>
      <sheetName val="4_LINE1"/>
      <sheetName val="7_th1"/>
      <sheetName val="Customer_Databas1"/>
      <sheetName val="개인별_순위표1"/>
      <sheetName val="원남울진낙찰내역(99_4_13%20부산청)_xls1"/>
      <sheetName val="Xây_tô1"/>
      <sheetName val="HT Ham"/>
      <sheetName val="공사비_내역_(가)1"/>
      <sheetName val="H_P견적(참조)1"/>
      <sheetName val="Sat_tron1"/>
      <sheetName val="Project_Data1"/>
      <sheetName val="Bill_02-PL1"/>
      <sheetName val="1995년_섹터별_매출1"/>
      <sheetName val="노원열병합__건축공사기성내역서1"/>
      <sheetName val="118_세금과공과1"/>
      <sheetName val="Low_YLD_Reject1"/>
      <sheetName val="시실누(모)_1"/>
      <sheetName val="Income_Statement1"/>
      <sheetName val="표지_(2)1"/>
      <sheetName val="BP2000_Month1"/>
      <sheetName val="_M10C_DIFF_산포_개선_사례_7자_GAS_LIN1"/>
      <sheetName val="HRG_BHN1"/>
      <sheetName val="Don_gia_chi_tiet2"/>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Chenh_lech_vat_tu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LE"/>
      <sheetName val="Bangia"/>
      <sheetName val="Goc CC"/>
      <sheetName val="GOC-KO IN"/>
      <sheetName val="Elec LG"/>
      <sheetName val="Level-DATA"/>
      <sheetName val="Fr Revit"/>
      <sheetName val="NSA Summary"/>
      <sheetName val="预算"/>
      <sheetName val="Buy vs. Lease Car"/>
      <sheetName val="PRE (RICONS)"/>
      <sheetName val="Rate"/>
      <sheetName val="Clubhouse"/>
      <sheetName val="PTTC"/>
      <sheetName val="TinhGiaMTC"/>
      <sheetName val="TH MTC"/>
      <sheetName val="TH N.Cong"/>
      <sheetName val="TinhGiaNC"/>
      <sheetName val="Bang KL"/>
      <sheetName val="TH Vat tu"/>
      <sheetName val="DMCP"/>
      <sheetName val="Scheme B Estimate "/>
      <sheetName val="pp1p"/>
      <sheetName val="pp3p_NC"/>
      <sheetName val="pp3p "/>
      <sheetName val="가설공통공사"/>
      <sheetName val="기구조직"/>
      <sheetName val="CPTNo"/>
      <sheetName val="đọc số"/>
      <sheetName val="Kiem-Toan"/>
      <sheetName val="건축설비"/>
      <sheetName val="검토"/>
      <sheetName val="Chiet tinh dz22"/>
      <sheetName val="truc tiep"/>
      <sheetName val="Note"/>
      <sheetName val="CTGX"/>
      <sheetName val="Thống kê"/>
      <sheetName val="Xuly Data"/>
      <sheetName val="SAP"/>
      <sheetName val="lokasari-el"/>
      <sheetName val="Bảng KL công tác chính"/>
      <sheetName val="01. DATA"/>
      <sheetName val="03. TK THEP LANH TO"/>
      <sheetName val="TONG HOP HOI NGHI"/>
      <sheetName val="02. VK, BT, HT"/>
      <sheetName val="03. TK THEP"/>
      <sheetName val="04. HOÀN THIỆN"/>
      <sheetName val="STORAGE"/>
      <sheetName val="MEXICO-C"/>
      <sheetName val="ROOF(ALKALI)"/>
      <sheetName val="Pjny"/>
      <sheetName val="매입세율"/>
      <sheetName val="Sheet"/>
      <sheetName val="Q-7100-001"/>
      <sheetName val="예정(3)"/>
      <sheetName val="기초자료입력"/>
      <sheetName val="MOTOR"/>
      <sheetName val="ABUT수량-A1"/>
      <sheetName val="부하(성남)"/>
      <sheetName val="다이꾸"/>
      <sheetName val="P-산#1-1(WOWA1)"/>
      <sheetName val="DATA1"/>
      <sheetName val="타공종이기"/>
      <sheetName val="간접비"/>
      <sheetName val="Cost bd-&quot;A&quot;"/>
      <sheetName val="부하LOAD"/>
      <sheetName val="Graph (LGEN)"/>
      <sheetName val="out_prog"/>
      <sheetName val="선적schedule (2)"/>
      <sheetName val="archi(본사)"/>
      <sheetName val="집수정(600-700)"/>
      <sheetName val="관람석제출"/>
      <sheetName val="쌍송교"/>
      <sheetName val="3.하중산정4.지지력"/>
      <sheetName val="제출내역 (2)"/>
      <sheetName val="기기리스트"/>
      <sheetName val="D-623D"/>
      <sheetName val="Macro1"/>
      <sheetName val="을"/>
      <sheetName val="HRSG SMALL07220"/>
      <sheetName val="배수내역"/>
      <sheetName val="X17-TOTAL"/>
      <sheetName val="자압"/>
      <sheetName val="투찰"/>
      <sheetName val="COPING"/>
      <sheetName val="부대내역"/>
      <sheetName val="BOL"/>
      <sheetName val="화재 탐지 설비"/>
      <sheetName val="손익차9월2"/>
      <sheetName val="변경증감내역서"/>
      <sheetName val="투자예산"/>
      <sheetName val="목차"/>
      <sheetName val="울산자금"/>
      <sheetName val="실행예산"/>
      <sheetName val="Macro(전동기)"/>
      <sheetName val="철근량"/>
      <sheetName val="배수공 주요자재 집계표"/>
      <sheetName val="철근집계표"/>
      <sheetName val="설계명세서"/>
      <sheetName val="도급"/>
      <sheetName val="금호"/>
      <sheetName val="제잡비"/>
      <sheetName val="공정별계획(생산,발송)"/>
      <sheetName val="총괄집계표"/>
      <sheetName val="당초"/>
      <sheetName val="물량산출근거"/>
      <sheetName val="kimre scrubber"/>
      <sheetName val="SRC-B3U2"/>
      <sheetName val="분뇨"/>
      <sheetName val="품의서"/>
      <sheetName val="ITEM"/>
      <sheetName val="광주"/>
      <sheetName val="K2-02월"/>
      <sheetName val="전체공내역서"/>
      <sheetName val="BASE DATA1"/>
      <sheetName val="안양동교 1안"/>
      <sheetName val="선급금신청서"/>
      <sheetName val="평당자료"/>
      <sheetName val="00상노임"/>
      <sheetName val="기계경비"/>
      <sheetName val="본사인상전"/>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98지급계획"/>
      <sheetName val="단중"/>
      <sheetName val="RE9604"/>
      <sheetName val="도급양식"/>
      <sheetName val="할증 "/>
      <sheetName val="G.R300경비"/>
      <sheetName val="신설개소별 총집계표(동해-배전)"/>
      <sheetName val="안평역사 총집계"/>
      <sheetName val="MATRLDATA"/>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123"/>
      <sheetName val="광통신 견적내역서1"/>
      <sheetName val="일위대가표(DEEP)"/>
      <sheetName val="물량 및 할증 적용 내역서(기계 배관)"/>
      <sheetName val="Site Expenses"/>
      <sheetName val="4 &amp; 10-inch, CO2 Combo &amp; Sweep"/>
      <sheetName val="근거 자료"/>
      <sheetName val="IT-BAT"/>
      <sheetName val="합의서"/>
      <sheetName val="1-Master"/>
      <sheetName val="현지판매"/>
      <sheetName val="옥외배관기본공량"/>
      <sheetName val="S0"/>
      <sheetName val="계수시트"/>
      <sheetName val="관접합및부설"/>
      <sheetName val="전차선로 물량표"/>
      <sheetName val="001"/>
      <sheetName val="바닥판(1)"/>
      <sheetName val="3련 BOX"/>
      <sheetName val="기초공"/>
      <sheetName val=" 견적서"/>
      <sheetName val="Sheet22"/>
      <sheetName val="내역1"/>
      <sheetName val="실행간접비용"/>
      <sheetName val="woo(mac)"/>
      <sheetName val="BQ"/>
      <sheetName val="J直材4"/>
      <sheetName val="1공구(을)"/>
      <sheetName val="1을"/>
      <sheetName val="품의서(TL)"/>
      <sheetName val="기계경비일람"/>
      <sheetName val="Material HT"/>
      <sheetName val="Material KC"/>
      <sheetName val="단가비교"/>
      <sheetName val="INSTR"/>
      <sheetName val="공량산출서"/>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경상비"/>
      <sheetName val="파이프류"/>
      <sheetName val="배수내역 (2)"/>
      <sheetName val="DATA LISTS"/>
      <sheetName val="대"/>
      <sheetName val="지주설치제원"/>
      <sheetName val="빌딩 안내"/>
      <sheetName val="계정"/>
      <sheetName val="(A)내역서"/>
      <sheetName val="총괄-1"/>
      <sheetName val="일반부표"/>
      <sheetName val="시멘트"/>
      <sheetName val="설계가"/>
      <sheetName val="T형( 파일기초) 공현1교"/>
      <sheetName val="입고장부 (4)"/>
      <sheetName val="대공종"/>
      <sheetName val="I一般比"/>
      <sheetName val="문학간접"/>
      <sheetName val="손익분석"/>
      <sheetName val="제경비"/>
      <sheetName val="장비단가"/>
      <sheetName val="신천3호용수로"/>
      <sheetName val="포장(수량)-관로부"/>
      <sheetName val="DHEQSUPT"/>
      <sheetName val="형강단중집계"/>
      <sheetName val="전체내역 (2)"/>
      <sheetName val="견적 집계"/>
      <sheetName val="TRE TABLE"/>
      <sheetName val="견적대비표"/>
      <sheetName val="도면자료제출일정"/>
      <sheetName val="Cost_bd-&quot;A&quot;"/>
      <sheetName val="Graph_(LGEN)"/>
      <sheetName val="선적schedule_(2)"/>
      <sheetName val="3_하중산정4_지지력"/>
      <sheetName val="제출내역_(2)"/>
      <sheetName val="HRSG_SMALL07220"/>
      <sheetName val="전차선로_물량표"/>
      <sheetName val="3련_BOX"/>
      <sheetName val="_견적서"/>
      <sheetName val="화재_탐지_설비"/>
      <sheetName val="배수공_주요자재_집계표"/>
      <sheetName val="kimre_scrubber"/>
      <sheetName val="BASE_DATA1"/>
      <sheetName val="안양동교_1안"/>
      <sheetName val="시설물_설치표"/>
      <sheetName val="PROJECT_BRIEF(EX_NEW)"/>
      <sheetName val="할증_"/>
      <sheetName val="G_R300경비"/>
      <sheetName val="신설개소별_총집계표(동해-배전)"/>
      <sheetName val="안평역사_총집계"/>
      <sheetName val="광통신_견적내역서1"/>
      <sheetName val="물량_및_할증_적용_내역서(기계_배관)"/>
      <sheetName val="Site_Expenses"/>
      <sheetName val="4_&amp;_10-inch,_CO2_Combo_&amp;_Sweep"/>
      <sheetName val="근거_자료"/>
      <sheetName val="1_설계조건"/>
      <sheetName val="AHU집계"/>
      <sheetName val="공조기휀"/>
      <sheetName val="공조기"/>
      <sheetName val="현금"/>
      <sheetName val="예산변경사항"/>
      <sheetName val="실행대비"/>
      <sheetName val="cost"/>
      <sheetName val="남양시작동자105노65기1.3화1.2"/>
      <sheetName val="96수출"/>
      <sheetName val="95WBS"/>
      <sheetName val="YOEMAGUM"/>
      <sheetName val="CT "/>
      <sheetName val="8.자재비"/>
      <sheetName val="2000전체분"/>
      <sheetName val="청천내"/>
      <sheetName val="12CGOU"/>
      <sheetName val="Chiết tính"/>
      <sheetName val="연습"/>
      <sheetName val="준공갑지"/>
      <sheetName val="7.경제성결과"/>
      <sheetName val="공사비"/>
      <sheetName val="잔수량(작성)"/>
      <sheetName val="업체별기성내역"/>
      <sheetName val="전 기"/>
      <sheetName val="집 계 표"/>
      <sheetName val="기계경비(시간당)"/>
      <sheetName val="nys"/>
      <sheetName val="전체내역_(2)"/>
      <sheetName val="7_경제성결과"/>
      <sheetName val="T형(_파일기초)_공현1교"/>
      <sheetName val="전_기"/>
      <sheetName val="집_계_표"/>
      <sheetName val="변경비교-을"/>
      <sheetName val="배수공"/>
      <sheetName val="98NS-N"/>
      <sheetName val="관급자재"/>
      <sheetName val="정렬"/>
      <sheetName val="교각1"/>
      <sheetName val="1.수인터널"/>
      <sheetName val="퍼스트"/>
      <sheetName val="Bảng GT PS"/>
      <sheetName val="DETAIL"/>
      <sheetName val="Dien giai"/>
      <sheetName val="個案9411"/>
      <sheetName val="C. NEW BLDG-PLUMBING WORK"/>
      <sheetName val="기본입력"/>
      <sheetName val="기준단가"/>
      <sheetName val="접대비"/>
      <sheetName val="선급금"/>
      <sheetName val="하자수수료"/>
      <sheetName val="BANG TONG HOP (2)"/>
      <sheetName val="Bill 05 - FP"/>
      <sheetName val="DS-Thuong 6T dau"/>
      <sheetName val="F&amp;S"/>
      <sheetName val="TT04"/>
      <sheetName val="Item-DATA"/>
      <sheetName val="NSA fr Revit"/>
      <sheetName val="MTC"/>
      <sheetName val="NC"/>
      <sheetName val="BOQ"/>
      <sheetName val="Rate breakdown detail"/>
      <sheetName val="Cart path Q'ty"/>
      <sheetName val="Q'ty"/>
      <sheetName val="GL"/>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주식"/>
      <sheetName val="투찰추정"/>
      <sheetName val="경산"/>
      <sheetName val="원가계산서(남측)"/>
      <sheetName val="报价清单(2)"/>
      <sheetName val="예가표"/>
      <sheetName val="GAEYO"/>
      <sheetName val="SP10"/>
      <sheetName val="FitOutConfCentre"/>
      <sheetName val="Fan"/>
      <sheetName val="D&amp;W"/>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04 - XUONG DET B"/>
      <sheetName val="CTG-1"/>
      <sheetName val="SPEC"/>
      <sheetName val="DATA.H"/>
      <sheetName val="DATA.V"/>
      <sheetName val="DATA.OR"/>
      <sheetName val="STRUC"/>
      <sheetName val="Barrem"/>
      <sheetName val="Cấu tạo giá"/>
      <sheetName val="Bill 4 - Substructure"/>
      <sheetName val="Truot_nen"/>
      <sheetName val="dmvt "/>
      <sheetName val="新规"/>
      <sheetName val="手动计画"/>
      <sheetName val="DTICH"/>
      <sheetName val="CDKT"/>
      <sheetName val="Bill Prelim-CDT"/>
      <sheetName val="Prelims"/>
      <sheetName val="Bill BPTC-CDT"/>
      <sheetName val="Chi tiết BPTC"/>
      <sheetName val="Bill BPTC-CDT (PA MCT CDT)"/>
      <sheetName val="Chi tiết BPTC (PA MCT CDT)"/>
      <sheetName val="지급보증금74"/>
      <sheetName val="TKCK"/>
      <sheetName val="D+W"/>
      <sheetName val="TL rieng"/>
      <sheetName val="1.우편집중내역서"/>
      <sheetName val="Standardwerte"/>
      <sheetName val="Sbq18"/>
      <sheetName val="B3A - TOWER A"/>
      <sheetName val="Gtvl"/>
      <sheetName val="Gia_THKP"/>
      <sheetName val="GiaTH_PT2"/>
      <sheetName val="VCV-BE-TONG"/>
      <sheetName val="KHOI LUONG15-4"/>
      <sheetName val="SiteWorks"/>
      <sheetName val="Bang gia NC "/>
      <sheetName val="GV1-D13 (Casement door)"/>
      <sheetName val="REKAP"/>
      <sheetName val="실행별짠"/>
      <sheetName val="장비내역서"/>
      <sheetName val="기계내역서"/>
      <sheetName val="200"/>
      <sheetName val="1-1"/>
      <sheetName val="구조물공"/>
      <sheetName val="단가산출서"/>
      <sheetName val="단가산출서 (2)"/>
      <sheetName val="평3"/>
      <sheetName val="1.Factory+Office"/>
      <sheetName val="단가 및 재료비"/>
      <sheetName val="단가산출2"/>
      <sheetName val="중기사용료산출근거"/>
      <sheetName val="단가산출1"/>
      <sheetName val="자재비"/>
      <sheetName val="일반관리비"/>
      <sheetName val="사급자재"/>
      <sheetName val="빌딩_안내"/>
      <sheetName val="입고장부_(4)"/>
      <sheetName val="견적_집계"/>
      <sheetName val="배수내역_(2)"/>
      <sheetName val="DATA_LISTS"/>
      <sheetName val="물량_및_할증_적용_내역서"/>
      <sheetName val="1-1-2_고순도용접"/>
      <sheetName val="Upgrades_pricing"/>
      <sheetName val="장비당단가_(1)"/>
      <sheetName val="Summary_Sheets"/>
      <sheetName val="TIE-INS"/>
      <sheetName val="PROCESS"/>
      <sheetName val="Package1"/>
      <sheetName val="NOMUBI"/>
      <sheetName val="sw1"/>
      <sheetName val="원가계산서_(전체변ƽ螁"/>
      <sheetName val="概総括1"/>
      <sheetName val="D &amp; W sizes"/>
      <sheetName val="Đầu vào"/>
      <sheetName val="name"/>
      <sheetName val="STAFFSCHED "/>
      <sheetName val="7.조직표 (수정)"/>
      <sheetName val="ESTI_3"/>
      <sheetName val="sanitary-ware_tower3&amp;43"/>
      <sheetName val="_Beams-pms3"/>
      <sheetName val="TH_kinh_phi3"/>
      <sheetName val="KLDT_DIEN3"/>
      <sheetName val="Dinh_muc_CP_KTCB_khac3"/>
      <sheetName val="입출재고현황_(2)3"/>
      <sheetName val="Area_Cal3"/>
      <sheetName val="detai_cable___3"/>
      <sheetName val="00-Pipe_Schedule_for_QS_rev013"/>
      <sheetName val="MAIN_GATE_HOUSE3"/>
      <sheetName val="CHIẾT_TÍNH_ĐƠN_GIÁ3"/>
      <sheetName val="BoQ_Coke3"/>
      <sheetName val="1_R18_BF3"/>
      <sheetName val="6_External_works-R183"/>
      <sheetName val="Demolish_13"/>
      <sheetName val="6_1_Quantity-Bill_1-Prelim3"/>
      <sheetName val="CHITIET_VL-NC-TT1p3"/>
      <sheetName val="Bang_tinh_hao_hut_thep2"/>
      <sheetName val="Define_finishing2"/>
      <sheetName val="Huong_dan3"/>
      <sheetName val="Bảng_mã_VT3"/>
      <sheetName val="Chenh_lech_vat_tu3"/>
      <sheetName val="05-LV_Cabling2"/>
      <sheetName val="Gia_VLNCMTC3"/>
      <sheetName val="Don_gia_chi_tiet3"/>
      <sheetName val="Dinh_nghia3"/>
      <sheetName val="1차_내역서3"/>
      <sheetName val="Sheet1_(2)3"/>
      <sheetName val="Div26_-_Elect3"/>
      <sheetName val="Material_Schedule2"/>
      <sheetName val="DG_Cong_C1,C2,C3,C4,C52"/>
      <sheetName val="Dầm_12"/>
      <sheetName val="DonGia_chetao2"/>
      <sheetName val="DonGia_VatTuLK2"/>
      <sheetName val="Bill_7-Elec2"/>
      <sheetName val="Price_Database2"/>
      <sheetName val="Phan_tich2"/>
      <sheetName val="RAB_AR&amp;STR2"/>
      <sheetName val="고객사_관리_코드3"/>
      <sheetName val="Xunit_(단위환산)3"/>
      <sheetName val="7_공정표3"/>
      <sheetName val="gia_vt,nc,may2"/>
      <sheetName val="Chi_tiet2"/>
      <sheetName val="dtct_cong2"/>
      <sheetName val="tong_du_toan2"/>
      <sheetName val="8_석축단위(H=1_5M)3"/>
      <sheetName val="5_BANG_I3"/>
      <sheetName val="플랜트_설치3"/>
      <sheetName val="기성(1차)_3"/>
      <sheetName val="현장관리비_산출내역3"/>
      <sheetName val="Stem_Footing2"/>
      <sheetName val="Piping_Design_Data2"/>
      <sheetName val="소상_&quot;1&quot;3"/>
      <sheetName val="6PILE__(돌출)3"/>
      <sheetName val="BACK_DATA3"/>
      <sheetName val="코딩_(2)2"/>
      <sheetName val="_갑지3"/>
      <sheetName val="SOS_PLC_&amp;_Panel3"/>
      <sheetName val="PROJECT_BRIEF2"/>
      <sheetName val="BSD_(2)2"/>
      <sheetName val="5_전사투자계획종함안2"/>
      <sheetName val="단양_00_아파트-세부내역2"/>
      <sheetName val="Hrg_Sat2"/>
      <sheetName val="CHITIET_VL-NCHT1_(2)2"/>
      <sheetName val="4_LINE2"/>
      <sheetName val="7_th2"/>
      <sheetName val="Customer_Databas2"/>
      <sheetName val="개인별_순위표2"/>
      <sheetName val="원남울진낙찰내역(99_4_13%20부산청)_xls2"/>
      <sheetName val="SCOPE_OF_WORK2"/>
      <sheetName val="Xây_tô2"/>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노원열병합__건축공사기성내역서2"/>
      <sheetName val="118_세금과공과2"/>
      <sheetName val="Low_YLD_Reject2"/>
      <sheetName val="시실누(모)_2"/>
      <sheetName val="Income_Statement2"/>
      <sheetName val="표지_(2)2"/>
      <sheetName val="BP2000_Month2"/>
      <sheetName val="_M10C_DIFF_산포_개선_사례_7자_GAS_LIN2"/>
      <sheetName val="HRG_BHN2"/>
      <sheetName val="Bảng_GT_PS"/>
      <sheetName val="Dien_giai"/>
      <sheetName val="C__NEW_BLDG-PLUMBING_WORK"/>
      <sheetName val="Fr_Revit"/>
      <sheetName val="NSA_Summary"/>
      <sheetName val="Buy_vs__Lease_Car"/>
      <sheetName val="PRE_(RICONS)"/>
      <sheetName val="Goc_CC"/>
      <sheetName val="GOC-KO_IN"/>
      <sheetName val="Elec_LG"/>
      <sheetName val="pp3p_"/>
      <sheetName val="Chiet_tinh_dz22"/>
      <sheetName val="TH_MTC"/>
      <sheetName val="TH_N_Cong"/>
      <sheetName val="Bang_KL"/>
      <sheetName val="TH_Vat_tu"/>
      <sheetName val="Scheme_B_Estimate_"/>
      <sheetName val="전체내역_(2)1"/>
      <sheetName val="Graph_(LGEN)1"/>
      <sheetName val="선적schedule_(2)1"/>
      <sheetName val="화재_탐지_설비1"/>
      <sheetName val="배수공_주요자재_집계표1"/>
      <sheetName val="kimre_scrubber1"/>
      <sheetName val="할증_1"/>
      <sheetName val="G_R300경비1"/>
      <sheetName val="신설개소별_총집계표(동해-배전)1"/>
      <sheetName val="안평역사_총집계1"/>
      <sheetName val="BASE_DATA11"/>
      <sheetName val="안양동교_1안1"/>
      <sheetName val="시설물_설치표1"/>
      <sheetName val="PROJECT_BRIEF(EX_NEW)1"/>
      <sheetName val="7_경제성결과1"/>
      <sheetName val="T형(_파일기초)_공현1교1"/>
      <sheetName val="Cost_bd-&quot;A&quot;1"/>
      <sheetName val="3_하중산정4_지지력1"/>
      <sheetName val="제출내역_(2)1"/>
      <sheetName val="HRSG_SMALL072201"/>
      <sheetName val="전차선로_물량표1"/>
      <sheetName val="3련_BOX1"/>
      <sheetName val="_견적서1"/>
      <sheetName val="광통신_견적내역서11"/>
      <sheetName val="물량_및_할증_적용_내역서(기계_배관)1"/>
      <sheetName val="전_기1"/>
      <sheetName val="집_계_표1"/>
      <sheetName val="01__DATA"/>
      <sheetName val="03__TK_THEP_LANH_TO"/>
      <sheetName val="Bảng_KL_công_tác_chính"/>
      <sheetName val="TONG_HOP_HOI_NGHI"/>
      <sheetName val="02__VK,_BT,_HT"/>
      <sheetName val="03__TK_THEP"/>
      <sheetName val="04__HOÀN_THIỆN"/>
      <sheetName val="Site_Expenses1"/>
      <sheetName val="4_&amp;_10-inch,_CO2_Combo_&amp;_Sweep1"/>
      <sheetName val="근거_자료1"/>
      <sheetName val="1_설계조건1"/>
      <sheetName val="1_수인터널"/>
      <sheetName val="Thống_kê"/>
      <sheetName val="đọc_số"/>
      <sheetName val="truc_tiep"/>
      <sheetName val="Xuly_Data"/>
      <sheetName val="Material_HT"/>
      <sheetName val="Material_KC"/>
      <sheetName val="TRE_TABLE"/>
      <sheetName val="조도계산서_(도서)"/>
      <sheetName val="남양시작동자105노65기1_3화1_2"/>
      <sheetName val="CT_"/>
      <sheetName val="8_자재비"/>
      <sheetName val="Chiết_tính"/>
      <sheetName val="BANG_TONG_HOP_(2)"/>
      <sheetName val="Bill_05_-_FP"/>
      <sheetName val="DS-Thuong_6T_dau"/>
      <sheetName val="NSA_fr_Revit"/>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DATASPEC(VT1)"/>
      <sheetName val="DATA(VTL)"/>
      <sheetName val="List"/>
      <sheetName val="MASTER"/>
      <sheetName val="[원남울진낙찰내역(99.4.13 부산청).xlsáFAX"/>
      <sheetName val="[원남울진낙찰내역(99.4.13 부산청).xlsø갑지"/>
      <sheetName val="Bill of Qty MEP"/>
      <sheetName val="ctTBA"/>
      <sheetName val="NET表"/>
      <sheetName val="BQ表"/>
      <sheetName val="EXTERNAL"/>
      <sheetName val="TTTram"/>
      <sheetName val="Electrical Works"/>
      <sheetName val="材料单"/>
      <sheetName val="hinhhoc"/>
      <sheetName val="MEP Detail"/>
      <sheetName val="P9 SEC.C"/>
      <sheetName val="P9 SEC.D"/>
      <sheetName val="Dầm -4.7m"/>
      <sheetName val="照明ﾃﾞｰﾀ"/>
      <sheetName val="C1ㅇ"/>
      <sheetName val="C3"/>
      <sheetName val="WNo"/>
      <sheetName val="1_우편집중내역서"/>
      <sheetName val="B3A_-_TOWER_A"/>
      <sheetName val="GV1-D13_(Casement_door)"/>
      <sheetName val="MEP_Detail"/>
      <sheetName val="0"/>
      <sheetName val="Cọc nhồi"/>
      <sheetName val="Unit Rate(non print)"/>
      <sheetName val="NETCOST-E ELV"/>
      <sheetName val="01. KHO A-&gt;E"/>
      <sheetName val="Block A-FlrBm(Conc&amp;Fwk)"/>
      <sheetName val="Chi tiết cấu tạo giá (2)"/>
      <sheetName val="Cst Pkg-Eden"/>
      <sheetName val="회사정보"/>
      <sheetName val="IMF Code"/>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BD운반거리"/>
      <sheetName val="설계명세"/>
      <sheetName val="04년하반기장비부표"/>
      <sheetName val="TvtuTdinh"/>
      <sheetName val="Kihon-Jiko"/>
      <sheetName val="Dầm_-4_7m"/>
      <sheetName val="TYPE-B 평균H"/>
      <sheetName val="Bill 02 INF"/>
      <sheetName val="PAD-F"/>
      <sheetName val="3)불합리"/>
      <sheetName val="설계산출표지"/>
      <sheetName val="보수0831"/>
      <sheetName val="6MONTHS"/>
      <sheetName val="감사 일정계획"/>
      <sheetName val="SPL4-TOTAL"/>
      <sheetName val="HS_957"/>
      <sheetName val="Tai khoan"/>
      <sheetName val="Product"/>
      <sheetName val="E. Electric"/>
      <sheetName val="M. Mechanic"/>
      <sheetName val="MTL(AG)"/>
      <sheetName val="Bill 3-2&amp;3"/>
      <sheetName val="Bill 04 - HT Coban -Tông hợp"/>
      <sheetName val="DAF-1"/>
      <sheetName val="BMDT_01_VTU"/>
      <sheetName val="Measure 1306"/>
      <sheetName val="DM.ChiPhi"/>
      <sheetName val="DOOR_villa A"/>
      <sheetName val="BQ ARS"/>
      <sheetName val="rekap.c"/>
      <sheetName val="FINAL SUM."/>
      <sheetName val="Elektrikal"/>
      <sheetName val="Bill No 6 Koord &amp; Attendance"/>
      <sheetName val="Analisa Upah &amp; Bahan Plum"/>
      <sheetName val="Vat lieu Canh"/>
      <sheetName val="諸経費"/>
      <sheetName val="清水計算営業税率関連"/>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Cost_bd-&quot;A&quot;2"/>
      <sheetName val="Graph_(LGEN)2"/>
      <sheetName val="선적schedule_(2)2"/>
      <sheetName val="3_하중산정4_지지력2"/>
      <sheetName val="제출내역_(2)2"/>
      <sheetName val="HRSG_SMALL072202"/>
      <sheetName val="화재_탐지_설비2"/>
      <sheetName val="배수공_주요자재_집계표2"/>
      <sheetName val="kimre_scrubber2"/>
      <sheetName val="BASE_DATA12"/>
      <sheetName val="안양동교_1안2"/>
      <sheetName val="시설물_설치표2"/>
      <sheetName val="PROJECT_BRIEF(EX_NEW)2"/>
      <sheetName val="할증_2"/>
      <sheetName val="G_R300경비2"/>
      <sheetName val="신설개소별_총집계표(동해-배전)2"/>
      <sheetName val="안평역사_총집계2"/>
      <sheetName val="광통신_견적내역서12"/>
      <sheetName val="물량_및_할증_적용_내역서(기계_배관)2"/>
      <sheetName val="Site_Expenses2"/>
      <sheetName val="4_&amp;_10-inch,_CO2_Combo_&amp;_Sweep2"/>
      <sheetName val="근거_자료2"/>
      <sheetName val="전차선로_물량표2"/>
      <sheetName val="3련_BOX2"/>
      <sheetName val="_견적서2"/>
      <sheetName val="1_설계조건2"/>
      <sheetName val="Material_HT1"/>
      <sheetName val="Material_KC1"/>
      <sheetName val="물량_및_할증_적용_내역서1"/>
      <sheetName val="1-1-2_고순도용접1"/>
      <sheetName val="Upgrades_pricing1"/>
      <sheetName val="장비당단가_(1)1"/>
      <sheetName val="Summary_Sheets1"/>
      <sheetName val="배수내역_(2)1"/>
      <sheetName val="DATA_LISTS1"/>
      <sheetName val="빌딩_안내1"/>
      <sheetName val="T형(_파일기초)_공현1교2"/>
      <sheetName val="입고장부_(4)1"/>
      <sheetName val="전체내역_(2)2"/>
      <sheetName val="견적_집계1"/>
      <sheetName val="TRE_TABLE1"/>
      <sheetName val="조도계산서_(도서)1"/>
      <sheetName val="남양시작동자105노65기1_3화1_21"/>
      <sheetName val="CT_1"/>
      <sheetName val="8_자재비1"/>
      <sheetName val="Chiết_tính1"/>
      <sheetName val="2_1_受電設備棟1"/>
      <sheetName val="2_2_受・防火水槽1"/>
      <sheetName val="2_3_排水処理設備棟1"/>
      <sheetName val="2_4_倉庫棟1"/>
      <sheetName val="2_5_守衛棟1"/>
      <sheetName val="7_경제성결과2"/>
      <sheetName val="전_기2"/>
      <sheetName val="집_계_표2"/>
      <sheetName val="1_수인터널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Electrical_Works"/>
      <sheetName val="STAFFSCHED_1"/>
      <sheetName val="GV1-D13_(Casement_door)1"/>
      <sheetName val="단가산출서_(2)"/>
      <sheetName val="1_Factory+Office"/>
      <sheetName val="단가_및_재료비"/>
      <sheetName val="MEP_Detail1"/>
      <sheetName val="Dầm_-4_7m1"/>
      <sheetName val="Chi_tiết_cấu_tạo_giá_(2)"/>
      <sheetName val="P9_SEC_C"/>
      <sheetName val="P9_SEC_D"/>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OOR_villa_A"/>
      <sheetName val="BQ_ARS"/>
      <sheetName val="rekap_c"/>
      <sheetName val="FINAL_SUM_"/>
      <sheetName val="Bill_No_6_Koord_&amp;_Attendance"/>
      <sheetName val="Analisa_Upah_&amp;_Bahan_Plum"/>
      <sheetName val="감사_일정계획"/>
      <sheetName val="TEST TAI KHOAN"/>
      <sheetName val="Project Cashflow"/>
      <sheetName val="Currency Rate"/>
      <sheetName val="harmony_done"/>
      <sheetName val="Bill 1 Prelim "/>
      <sheetName val="Phan tich ca may"/>
      <sheetName val="Chenh lech ca may"/>
      <sheetName val="Chiet tinh don gia CM"/>
      <sheetName val="TLg CN&amp;Laixe"/>
      <sheetName val="TLg CN&amp;Laixe (2)"/>
      <sheetName val="TLg Laitau"/>
      <sheetName val="TLg Laitau (2)"/>
      <sheetName val="_원남울진낙찰내역(99.4.13 부산청).xlsáFAX"/>
      <sheetName val="_원남울진낙찰내역(99.4.13 부산청).xlsø갑지"/>
      <sheetName val="T.Tinh"/>
      <sheetName val="Bill 2 Event Roof"/>
      <sheetName val="TH MEP"/>
      <sheetName val="TONG HOP VL-NC"/>
      <sheetName val="Isolasi Luar Dalam"/>
      <sheetName val="Isolasi Luar"/>
      <sheetName val="Currency_Rate"/>
      <sheetName val="T_Tinh"/>
      <sheetName val="TH_MEP"/>
      <sheetName val="TONG_HOP_VL-NC"/>
      <sheetName val="Villa A"/>
      <sheetName val="Mas TĐ"/>
      <sheetName val="[원남울진낙찰내역(99.4.13 부산청).xls]_M_2"/>
      <sheetName val="[원남울진낙찰내역(99.4.13 부산청).xls]_N_2"/>
      <sheetName val="FIRE"/>
      <sheetName val="2. COST SUMMARY"/>
      <sheetName val="GZ.TP"/>
      <sheetName val="GZ.VT"/>
      <sheetName val="Tiepdia"/>
      <sheetName val="TÍNH TOÁN KHỐI LƯỢNG P6"/>
      <sheetName val="5.6 NTKL ĐHKK "/>
      <sheetName val="5.12 NTKL PCCC"/>
      <sheetName val="TSO_CHUNG"/>
      <sheetName val="Bill_1_Prelim_"/>
      <sheetName val="TÍNH_TOÁN_KHỐI_LƯỢNG_P6"/>
      <sheetName val="5_6_NTKL_ĐHKK_"/>
      <sheetName val="5_12_NTKL_PCCC"/>
      <sheetName val="TEST_TAI_KHOAN"/>
      <sheetName val="DMKH"/>
      <sheetName val="DmChitiet"/>
      <sheetName val="Nhatky"/>
      <sheetName val="Du tru CP-Bieu 01"/>
      <sheetName val="Doi so"/>
      <sheetName val="KHỐI LƯỢNG THANH TOÁN"/>
      <sheetName val="VANKHUON"/>
      <sheetName val="Estimate"/>
      <sheetName val="Thuc thanh"/>
      <sheetName val="Air parameters"/>
      <sheetName val="DON GIA CAN THO"/>
      <sheetName val="Btra"/>
      <sheetName val="TAIKHOAN"/>
      <sheetName val="Mas_TĐ"/>
      <sheetName val="MU"/>
      <sheetName val="takeoff2"/>
      <sheetName val="_x0005_"/>
      <sheetName val="T_x0003_ong dip nhan danh hieu AHL§"/>
      <sheetName val="T_x0003_ong dip nhan dan"/>
      <sheetName val="Hop_dong"/>
      <sheetName val="B15"/>
      <sheetName val="B16"/>
      <sheetName val="B17"/>
      <sheetName val="B4-D3"/>
      <sheetName val="B8"/>
      <sheetName val="TEMP"/>
      <sheetName val="예산서"/>
      <sheetName val="매부"/>
      <sheetName val="현관"/>
      <sheetName val="인원"/>
      <sheetName val="첨부1"/>
      <sheetName val="5.경상직원"/>
      <sheetName val="사기도장"/>
      <sheetName val="시운전연료비"/>
      <sheetName val="조건"/>
      <sheetName val="신청서"/>
      <sheetName val="GC산출"/>
      <sheetName val="자금총괄"/>
      <sheetName val="실짠"/>
      <sheetName val="횡배수관토공수량"/>
      <sheetName val="부문손익"/>
      <sheetName val="HERO01"/>
      <sheetName val="제4절-1"/>
      <sheetName val="기흥하도용"/>
      <sheetName val="득점현황"/>
      <sheetName val="0Title"/>
      <sheetName val="3F"/>
      <sheetName val="경율산정.XLS"/>
      <sheetName val="호표"/>
      <sheetName val="월별계획"/>
      <sheetName val="Pier 3"/>
      <sheetName val="예산변경원인분석"/>
      <sheetName val="b_balju"/>
      <sheetName val="교각계산"/>
      <sheetName val="우성교간선"/>
      <sheetName val="1차배부(JB포함)"/>
      <sheetName val="설계자료"/>
      <sheetName val="DATA_1"/>
      <sheetName val="단면적"/>
      <sheetName val="SIZING"/>
      <sheetName val="BOQ-M"/>
      <sheetName val="전신환매도율"/>
      <sheetName val="중량표"/>
      <sheetName val="8)중점관리장비현황"/>
      <sheetName val="가열로SW"/>
      <sheetName val="단위중량표"/>
      <sheetName val="내역서변경성원"/>
      <sheetName val="견적 업체 LIST"/>
      <sheetName val="Profile"/>
      <sheetName val="용량(1-2)"/>
      <sheetName val="eq. mobilization"/>
      <sheetName val="위치조서"/>
      <sheetName val="소득세,사회보험율"/>
      <sheetName val="단가대비표"/>
      <sheetName val="기계설비"/>
      <sheetName val="WWT IO"/>
      <sheetName val="의정부문예회관변경내역"/>
      <sheetName val="건설실행"/>
      <sheetName val="조명율표"/>
      <sheetName val="연결임시"/>
      <sheetName val="내역서(기계)"/>
      <sheetName val="을-ATYPE"/>
      <sheetName val="일위대가목록"/>
      <sheetName val="새공통"/>
      <sheetName val="명세서출력"/>
      <sheetName val="수량산출내역1115"/>
      <sheetName val="부경대총괄내역서"/>
      <sheetName val="고로_토목(도급보정)_101222"/>
      <sheetName val="실"/>
      <sheetName val="QSUM"/>
      <sheetName val="Data_INPUT"/>
      <sheetName val="SH - Tien luong"/>
      <sheetName val="Prelim"/>
      <sheetName val="PNT-QUOT-#3"/>
      <sheetName val="COAT&amp;WRAP-QIOT-#3"/>
      <sheetName val="BOQ- HOTEL"/>
      <sheetName val="BOQ - PUBLIC CONDOTEL"/>
      <sheetName val="BOQ- HOTEL (VE)"/>
      <sheetName val="BOQ - CONDOTEL (VE)"/>
      <sheetName val="BOQ - PUBLIC CONDOTEL (VE)"/>
      <sheetName val="DTICH_OLD"/>
      <sheetName val="07.HT PODIUM"/>
      <sheetName val="04.KC HAM"/>
      <sheetName val="05.KC THAN_OK"/>
      <sheetName val="08.HT CANHO_OK"/>
      <sheetName val="load"/>
      <sheetName val="Cash2"/>
      <sheetName val="Z"/>
      <sheetName val="97 사업추정(WEKI)"/>
      <sheetName val="cash flow bulanan"/>
      <sheetName val="변경내역"/>
      <sheetName val="Ekog10"/>
      <sheetName val="삼홍테크"/>
      <sheetName val="BQ-E20-02(Rp)"/>
      <sheetName val="Alat"/>
      <sheetName val="Analisa Gabungan"/>
      <sheetName val="Sub"/>
      <sheetName val="_원남울진낙찰내역(99_4_13_부산청)_xlsáFAX"/>
      <sheetName val="_원남울진낙찰내역(99_4_13_부산청)_xlsø갑지"/>
      <sheetName val="_원남울진낙찰내역(99.4.13 부산청).xls__M_2"/>
      <sheetName val="_원남울진낙찰내역(99.4.13 부산청).xls__N_2"/>
      <sheetName val="cataloge moi"/>
      <sheetName val="XREF"/>
      <sheetName val="국내"/>
      <sheetName val="원가총괄"/>
      <sheetName val="말뚝지지력산정"/>
      <sheetName val="총괄내역"/>
      <sheetName val="물류최종8월7"/>
      <sheetName val="설계서을"/>
      <sheetName val="단가목록"/>
      <sheetName val="VXXXXXXX"/>
      <sheetName val="단가적용"/>
      <sheetName val="물량내역"/>
      <sheetName val="금융"/>
      <sheetName val="예제"/>
      <sheetName val="DK-KH"/>
      <sheetName val="TKCH_A3"/>
      <sheetName val="TKCH_A4"/>
      <sheetName val="VLHT"/>
      <sheetName val="조선용암면"/>
      <sheetName val="98FORECAST (1)"/>
      <sheetName val="DI_ESTI"/>
      <sheetName val="CP Khac cuoc VC"/>
      <sheetName val="Thông tin"/>
      <sheetName val="DVHD"/>
      <sheetName val="전선 및 전선관"/>
      <sheetName val="구조물터파기수량집계"/>
      <sheetName val="측구터파기공수량집계"/>
      <sheetName val="배수공 시멘트 및 골재량 산출"/>
      <sheetName val="주공기준"/>
      <sheetName val="설 계"/>
      <sheetName val="별표 "/>
      <sheetName val="2. 주요공지（主要公告）"/>
      <sheetName val="기성내역서표지"/>
      <sheetName val="개별직종노임단가(2005.1)"/>
      <sheetName val="단가비교표"/>
      <sheetName val="산출(토공)"/>
      <sheetName val="P3"/>
      <sheetName val="건축원가계산서"/>
      <sheetName val="물가자료"/>
      <sheetName val="추정설계"/>
      <sheetName val="No.20-3철근수량집계표"/>
      <sheetName val="No.6-5토공부 ; Type1,2,3"/>
      <sheetName val="99노임기준"/>
      <sheetName val="8.PILE  (돌출)"/>
      <sheetName val="설명서_"/>
      <sheetName val="일위대가표지"/>
      <sheetName val="sand토적"/>
      <sheetName val="_PIPE-03E_ࡘLSÝ26+960-27+150_4(2"/>
      <sheetName val="CSA-build rate"/>
      <sheetName val="_x0000__x0000__x0005__x0000_"/>
      <sheetName val="T_x0003__x0000_ong dip nhan danh hieu AHL§"/>
      <sheetName val="T_x0003__x0000_ong dip nhan dan"/>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sheetData sheetId="337" refreshError="1"/>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refreshError="1"/>
      <sheetData sheetId="447" refreshError="1"/>
      <sheetData sheetId="448"/>
      <sheetData sheetId="449"/>
      <sheetData sheetId="450"/>
      <sheetData sheetId="451" refreshError="1"/>
      <sheetData sheetId="452"/>
      <sheetData sheetId="453" refreshError="1"/>
      <sheetData sheetId="454"/>
      <sheetData sheetId="455"/>
      <sheetData sheetId="456"/>
      <sheetData sheetId="457"/>
      <sheetData sheetId="458"/>
      <sheetData sheetId="459"/>
      <sheetData sheetId="460"/>
      <sheetData sheetId="461"/>
      <sheetData sheetId="462"/>
      <sheetData sheetId="463" refreshError="1"/>
      <sheetData sheetId="464"/>
      <sheetData sheetId="465"/>
      <sheetData sheetId="466"/>
      <sheetData sheetId="467"/>
      <sheetData sheetId="468"/>
      <sheetData sheetId="469"/>
      <sheetData sheetId="470"/>
      <sheetData sheetId="471" refreshError="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refreshError="1"/>
      <sheetData sheetId="497" refreshError="1"/>
      <sheetData sheetId="498"/>
      <sheetData sheetId="499"/>
      <sheetData sheetId="500"/>
      <sheetData sheetId="501"/>
      <sheetData sheetId="502"/>
      <sheetData sheetId="503" refreshError="1"/>
      <sheetData sheetId="504" refreshError="1"/>
      <sheetData sheetId="505" refreshError="1"/>
      <sheetData sheetId="506"/>
      <sheetData sheetId="507" refreshError="1"/>
      <sheetData sheetId="508"/>
      <sheetData sheetId="509" refreshError="1"/>
      <sheetData sheetId="510" refreshError="1"/>
      <sheetData sheetId="511"/>
      <sheetData sheetId="512"/>
      <sheetData sheetId="513"/>
      <sheetData sheetId="514"/>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refreshError="1"/>
      <sheetData sheetId="535" refreshError="1"/>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sheetData sheetId="550" refreshError="1"/>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sheetData sheetId="7577" refreshError="1"/>
      <sheetData sheetId="7578" refreshError="1"/>
      <sheetData sheetId="7579" refreshError="1"/>
      <sheetData sheetId="7580" refreshError="1"/>
      <sheetData sheetId="7581" refreshError="1"/>
      <sheetData sheetId="7582" refreshError="1"/>
      <sheetData sheetId="758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명시설"/>
      <sheetName val="데리네이타현황"/>
      <sheetName val="날개벽수량표"/>
      <sheetName val="실행철강하도"/>
      <sheetName val="일위대가9803"/>
      <sheetName val="#REF"/>
      <sheetName val="000000"/>
      <sheetName val="일위대가"/>
      <sheetName val="6PILE  (돌출)"/>
      <sheetName val="Sheet1"/>
      <sheetName val="Y-WORK"/>
      <sheetName val="집계표"/>
      <sheetName val="말뚝지지력산정"/>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자재대"/>
      <sheetName val="간지"/>
      <sheetName val="표지"/>
      <sheetName val="대로근거"/>
      <sheetName val="중로근거"/>
      <sheetName val="내역서 "/>
      <sheetName val="단가"/>
      <sheetName val="1.설계조건"/>
      <sheetName val="견적990322"/>
      <sheetName val="차액보증"/>
      <sheetName val="갑지"/>
      <sheetName val="내역서"/>
      <sheetName val="대비표"/>
      <sheetName val="danga"/>
      <sheetName val="ilch"/>
      <sheetName val="Thuc thanh"/>
      <sheetName val="6MONTHS"/>
      <sheetName val="침하계"/>
      <sheetName val="APT"/>
      <sheetName val="금액내역서"/>
      <sheetName val="6PILE__(돌출)"/>
      <sheetName val="내역서_"/>
      <sheetName val="1_설계조건"/>
      <sheetName val="Sheet2"/>
      <sheetName val="Sheet3"/>
      <sheetName val="예상"/>
      <sheetName val="2.2 S-Curve"/>
      <sheetName val="일위대가목차"/>
      <sheetName val="FAB별"/>
      <sheetName val="개산공사비"/>
      <sheetName val="전기"/>
      <sheetName val="대비"/>
      <sheetName val="CTG"/>
      <sheetName val="기둥(원형)"/>
      <sheetName val="철근단면적"/>
      <sheetName val="ABUT수량-A1"/>
      <sheetName val="DATE"/>
      <sheetName val="교각1"/>
      <sheetName val="방음벽기초(H=4m)"/>
      <sheetName val="입찰안"/>
      <sheetName val="guard(mac)"/>
      <sheetName val="SLAB&quot;1&quot;"/>
      <sheetName val="가도공"/>
      <sheetName val="원형맨홀수량"/>
      <sheetName val="DATA"/>
      <sheetName val="하도금액분계"/>
      <sheetName val="산출근거"/>
      <sheetName val="단면가정"/>
      <sheetName val="합계금액"/>
      <sheetName val="9GNG운반"/>
      <sheetName val="일위대가표"/>
      <sheetName val="WVAL"/>
      <sheetName val="8.PILE  (돌출)"/>
      <sheetName val="ITEM"/>
      <sheetName val="용산1(해보)"/>
      <sheetName val="터파기및재료"/>
      <sheetName val="hvac(제어동)"/>
      <sheetName val="토목"/>
      <sheetName val="70%"/>
      <sheetName val="대전21토목내역서"/>
      <sheetName val="COPING"/>
      <sheetName val="input"/>
      <sheetName val="1"/>
      <sheetName val="데이타"/>
      <sheetName val="Front"/>
      <sheetName val="wall"/>
      <sheetName val="송라터널총괄"/>
      <sheetName val="INPUT(덕도방향-시점)"/>
      <sheetName val="1,2,3,4,5단위수량"/>
      <sheetName val="총괄표"/>
      <sheetName val="Macro(전선)"/>
      <sheetName val="hvac내역서(제어동)"/>
      <sheetName val="참조"/>
      <sheetName val="분석"/>
      <sheetName val="CODE"/>
      <sheetName val="몰탈재료산출"/>
      <sheetName val="일위대가(가설)"/>
      <sheetName val="노임단가"/>
      <sheetName val="코드표"/>
      <sheetName val="Macro1"/>
      <sheetName val="노임이"/>
      <sheetName val="주차구획선수량"/>
      <sheetName val="단위수량"/>
      <sheetName val="자료"/>
      <sheetName val="식생블럭단위수량"/>
      <sheetName val="자재단가"/>
      <sheetName val="총집계"/>
      <sheetName val="수입"/>
      <sheetName val="Chiet tinh dz35"/>
      <sheetName val="가압장(토목)"/>
      <sheetName val="RFP002"/>
      <sheetName val="01"/>
      <sheetName val="Rooms"/>
      <sheetName val="영동(D)"/>
      <sheetName val="TABLE DB"/>
      <sheetName val="쌍용 data base"/>
      <sheetName val="2호맨홀공제수량"/>
      <sheetName val="업무분장"/>
      <sheetName val="수량산출"/>
      <sheetName val="시설물기초"/>
      <sheetName val="단가산출서1"/>
      <sheetName val="식재총괄"/>
      <sheetName val="을"/>
      <sheetName val="전체"/>
      <sheetName val="보온자재단가표"/>
      <sheetName val="좌측"/>
      <sheetName val="플랜트 설치"/>
      <sheetName val="구조물철거타공정이월"/>
      <sheetName val="갑지(추정)"/>
      <sheetName val="물가자료"/>
      <sheetName val="20관리비율"/>
      <sheetName val="전력구구조물산근"/>
      <sheetName val="99노임기준"/>
      <sheetName val="뚝토공"/>
      <sheetName val="단면 (2)"/>
      <sheetName val="설계명세"/>
      <sheetName val="실행"/>
      <sheetName val="GIAVLIEU"/>
      <sheetName val="SAP"/>
      <sheetName val="Sheet4"/>
      <sheetName val="code HTT Thap"/>
      <sheetName val="Notes"/>
      <sheetName val="Mall"/>
      <sheetName val="escon"/>
      <sheetName val="FitOutConfCentre"/>
      <sheetName val="D&amp;W def."/>
      <sheetName val="GVL"/>
      <sheetName val="RAB AR&amp;STR"/>
      <sheetName val="DTCT"/>
      <sheetName val="SEX"/>
      <sheetName val="설계내역서"/>
      <sheetName val="125x125"/>
      <sheetName val="2.1 受電設備棟"/>
      <sheetName val="2.2 受・防火水槽"/>
      <sheetName val="2.3 排水処理設備棟"/>
      <sheetName val="2.4 倉庫棟"/>
      <sheetName val="2.5 守衛棟"/>
      <sheetName val="SORCE1"/>
      <sheetName val="일위대가표(유단가)"/>
      <sheetName val="6PILE__(돌출)1"/>
      <sheetName val="내역서_1"/>
      <sheetName val="1_설계조건1"/>
      <sheetName val="토공"/>
      <sheetName val="찍기"/>
      <sheetName val="정부노임단가"/>
      <sheetName val="설명서 "/>
      <sheetName val="가중치"/>
      <sheetName val="견적조건"/>
      <sheetName val="개략"/>
      <sheetName val="3BL공동구 수량"/>
      <sheetName val="설계조건"/>
      <sheetName val="변화치수"/>
      <sheetName val="대포2교접속"/>
      <sheetName val="천방교접속"/>
      <sheetName val="2000년1차"/>
      <sheetName val="2000전체분"/>
      <sheetName val="약품공급2"/>
      <sheetName val="실행대비"/>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산근"/>
      <sheetName val="기안"/>
      <sheetName val="1단계"/>
      <sheetName val="테이블"/>
      <sheetName val="토목주소"/>
      <sheetName val="건축"/>
      <sheetName val="8.석축단위(H=1.5M)"/>
      <sheetName val="원가계산"/>
      <sheetName val="공구"/>
      <sheetName val="기계경비(시간당)"/>
      <sheetName val="램머"/>
      <sheetName val="장비집계"/>
      <sheetName val="자재집계표"/>
      <sheetName val="용수량(생활용수)"/>
      <sheetName val="제-노임"/>
      <sheetName val="제직재"/>
      <sheetName val="신표지1"/>
      <sheetName val="구천"/>
      <sheetName val="경산"/>
      <sheetName val="평가데이터"/>
      <sheetName val="청천내"/>
      <sheetName val="일위"/>
      <sheetName val="기계경비"/>
      <sheetName val="산출금액내역"/>
      <sheetName val="도급예산내역서봉투"/>
      <sheetName val="공사원가계산서"/>
      <sheetName val="설계산출표지"/>
      <sheetName val="도급예산내역서총괄표"/>
      <sheetName val="을부담운반비"/>
      <sheetName val="운반비산출"/>
      <sheetName val="현장예산"/>
      <sheetName val="예총"/>
      <sheetName val="요율"/>
      <sheetName val="준검 내역서"/>
      <sheetName val="내역"/>
      <sheetName val="명세서"/>
      <sheetName val="총괄"/>
      <sheetName val="조경내역서"/>
      <sheetName val="3BL공동구_수량"/>
      <sheetName val="안정검토"/>
      <sheetName val="단면설계"/>
      <sheetName val="Total"/>
      <sheetName val="공사기본내용입력"/>
      <sheetName val="동원인원"/>
      <sheetName val="설계예산서"/>
      <sheetName val="2공구하도급내역서"/>
      <sheetName val="포장공"/>
      <sheetName val="3.공통공사대비"/>
      <sheetName val="TOTAL_BOQ"/>
      <sheetName val="범례표"/>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한강운반비"/>
      <sheetName val="신우"/>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Sheet5"/>
      <sheetName val="견적"/>
      <sheetName val="조명율표"/>
      <sheetName val="수량3"/>
      <sheetName val="이토변실(A3-LINE)"/>
      <sheetName val="골재산출"/>
      <sheetName val="철근량"/>
      <sheetName val="바닥판"/>
      <sheetName val="입력DATA"/>
      <sheetName val="흥양2교토공집계표"/>
      <sheetName val="노임"/>
      <sheetName val="COMPARISON TABLE"/>
      <sheetName val="crude.SLAB RE-bar"/>
      <sheetName val="CRUDE RE-bar"/>
      <sheetName val="부대공Ⅱ"/>
      <sheetName val="BID"/>
      <sheetName val="물량표S"/>
      <sheetName val="PAINT"/>
      <sheetName val="SUMMARY"/>
      <sheetName val="물량표"/>
      <sheetName val="예산대비"/>
      <sheetName val="지장물C"/>
      <sheetName val="법면"/>
      <sheetName val="부대공"/>
      <sheetName val="구조물공"/>
      <sheetName val="중기일위대가"/>
      <sheetName val="배수공1"/>
      <sheetName val="공통가설"/>
      <sheetName val="전기일위대가"/>
      <sheetName val="원형1호맨홀토공수량"/>
      <sheetName val="본체"/>
      <sheetName val="TYPE-A"/>
      <sheetName val="1.설계기준"/>
      <sheetName val="기기리스트"/>
      <sheetName val="sw1"/>
      <sheetName val="W3단면"/>
      <sheetName val="설직재-1"/>
      <sheetName val="우수공"/>
      <sheetName val="관리,공감"/>
      <sheetName val="업체별기성내역"/>
      <sheetName val="물량표(신)"/>
      <sheetName val="안산기계장치"/>
      <sheetName val="가로등내역서"/>
      <sheetName val="내력서"/>
      <sheetName val="배수통관(좌)"/>
      <sheetName val="토목품셈"/>
      <sheetName val="음료실행"/>
      <sheetName val="98수문일위"/>
      <sheetName val="안정계산"/>
      <sheetName val="단면검토"/>
      <sheetName val="신규 수주분(사용자 정의)"/>
      <sheetName val="DATA2000"/>
      <sheetName val="역T형"/>
      <sheetName val="하수급견적대비"/>
      <sheetName val="일반부표"/>
      <sheetName val="N賃率-職"/>
      <sheetName val="설계예산"/>
      <sheetName val="교각계산"/>
      <sheetName val="손익분석"/>
      <sheetName val="연령현황"/>
      <sheetName val="일위대가(건축)"/>
      <sheetName val="세목전체"/>
      <sheetName val="WORK"/>
      <sheetName val="1.2.1 마루높이결정"/>
      <sheetName val="슬래브"/>
      <sheetName val="3.하중산정4.지지력"/>
      <sheetName val="표지 (2)"/>
      <sheetName val="일위대가(계측기설치)"/>
      <sheetName val="토적계산서"/>
      <sheetName val="2.입력sheet"/>
      <sheetName val="마산방향철근집계"/>
      <sheetName val="진주방향"/>
      <sheetName val="마산방향"/>
      <sheetName val="DATA 입력란"/>
      <sheetName val="CPM챠트"/>
      <sheetName val="H-pile(298x299)"/>
      <sheetName val="H-pile(250x250)"/>
      <sheetName val="총괄내역서"/>
      <sheetName val="1.우편집중내역서"/>
      <sheetName val="Pier 3"/>
      <sheetName val="2.가정단면"/>
      <sheetName val="원가계산서"/>
      <sheetName val="조경"/>
      <sheetName val="SILICATE"/>
      <sheetName val="TB-내역서"/>
      <sheetName val="UEC영화관본공사내역"/>
      <sheetName val="대운산출"/>
      <sheetName val="정렬"/>
      <sheetName val="금융비용"/>
      <sheetName val="토공총괄집계"/>
      <sheetName val="건축공사"/>
      <sheetName val="교대(A1)"/>
      <sheetName val="지주목시비량산출서"/>
      <sheetName val="일반공사"/>
      <sheetName val="원하도급내역서(당초)"/>
      <sheetName val="견적서"/>
      <sheetName val="배수공"/>
      <sheetName val="조작대(1연)"/>
      <sheetName val="내역표지"/>
      <sheetName val="&lt;목록&gt;"/>
      <sheetName val="직공비"/>
      <sheetName val="유림골조"/>
      <sheetName val="증감내역서"/>
      <sheetName val="7.PILE  (돌출)"/>
      <sheetName val="plan&amp;section of foundation"/>
      <sheetName val="pile bearing capa &amp; arrenge"/>
      <sheetName val="design load"/>
      <sheetName val="working load at the btm ft."/>
      <sheetName val="stability check"/>
      <sheetName val="design criteria"/>
      <sheetName val="산근(PE,300)"/>
      <sheetName val="특2호부관하천산근"/>
      <sheetName val="특2호하천산근"/>
      <sheetName val="PAD TR보호대기초"/>
      <sheetName val="가로등기초"/>
      <sheetName val="덕전리"/>
      <sheetName val="전력"/>
      <sheetName val="소비자가"/>
      <sheetName val="기초단가"/>
      <sheetName val="중기손료"/>
      <sheetName val="건축내역"/>
      <sheetName val="설계명세서"/>
      <sheetName val="#3_일위대가목록"/>
      <sheetName val="차수공개요"/>
      <sheetName val="공사비산출내역"/>
      <sheetName val="당초"/>
      <sheetName val="PIPING"/>
      <sheetName val="#2_일위대가목록"/>
      <sheetName val="중기"/>
      <sheetName val="DB"/>
      <sheetName val="실행내역서 "/>
      <sheetName val="SCOPE OF WORK"/>
      <sheetName val="단"/>
      <sheetName val="연부97-1"/>
      <sheetName val="TOSHIBA-Structure"/>
      <sheetName val="RATE"/>
      <sheetName val="電気設備表"/>
      <sheetName val="Xunit (단위환산)"/>
      <sheetName val="고객사 관리 코드"/>
      <sheetName val="Parem"/>
      <sheetName val="울산자동제어"/>
      <sheetName val="6PILE__(돌출)2"/>
      <sheetName val="내역서_2"/>
      <sheetName val="1_설계조건2"/>
      <sheetName val="2_2_S-Curve"/>
      <sheetName val="플랜트_설치"/>
      <sheetName val="설명서_"/>
      <sheetName val="8_PILE__(돌출)"/>
      <sheetName val="3BL공동구_수량1"/>
      <sheetName val="돌담교_상부수량1"/>
      <sheetName val="8_석축단위(H=1_5M)"/>
      <sheetName val="준검_내역서"/>
      <sheetName val="3_공통공사대비"/>
      <sheetName val="방배동내역_(총괄)"/>
      <sheetName val="COMPARISON_TABLE"/>
      <sheetName val="crude_SLAB_RE-bar"/>
      <sheetName val="CRUDE_RE-bar"/>
      <sheetName val="1_설계기준"/>
      <sheetName val="신규_수주분(사용자_정의)"/>
      <sheetName val="단면_(2)"/>
      <sheetName val="1_2_1_마루높이결정"/>
      <sheetName val="3_하중산정4_지지력"/>
      <sheetName val="표지_(2)"/>
      <sheetName val="2_입력sheet"/>
      <sheetName val="DATA_입력란"/>
      <sheetName val="1_우편집중내역서"/>
      <sheetName val="Pier_3"/>
      <sheetName val="2_가정단면"/>
      <sheetName val="7_PILE__(돌출)"/>
      <sheetName val="plan&amp;section_of_foundation"/>
      <sheetName val="pile_bearing_capa_&amp;_arrenge"/>
      <sheetName val="design_load"/>
      <sheetName val="working_load_at_the_btm_ft_"/>
      <sheetName val="stability_check"/>
      <sheetName val="design_criteria"/>
      <sheetName val="PAD_TR보호대기초"/>
      <sheetName val="실행내역서_"/>
      <sheetName val="Thuc_thanh"/>
      <sheetName val="Xunit_(단위환산)"/>
      <sheetName val="고객사_관리_코드"/>
      <sheetName val="인상효1"/>
      <sheetName val="chitimc"/>
      <sheetName val="dongia (2)"/>
      <sheetName val="giathanh1"/>
      <sheetName val="t-h HA THE"/>
      <sheetName val="lam-moi"/>
      <sheetName val="THPDMoi  (2)"/>
      <sheetName val="gtrinh"/>
      <sheetName val="phuluc1"/>
      <sheetName val="DONGIA"/>
      <sheetName val="thao-go"/>
      <sheetName val="DON GIA"/>
      <sheetName val="TONGKE-HT"/>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4-Lane bridge"/>
      <sheetName val="Z"/>
      <sheetName val="주경기-오배수"/>
      <sheetName val="식재일위대가"/>
      <sheetName val="설계변경원가계산총괄표"/>
      <sheetName val="품셈TABLE"/>
      <sheetName val="식재인부"/>
      <sheetName val="소방현물"/>
      <sheetName val="옥룡잡비"/>
      <sheetName val="인명부"/>
      <sheetName val="내역및총괄"/>
      <sheetName val="M1"/>
      <sheetName val="(3.품질관리 시험 총괄표)"/>
      <sheetName val="지급자재"/>
      <sheetName val="공사비예산서(토목분)"/>
      <sheetName val="토량1-1"/>
      <sheetName val="산출내역서집계표"/>
      <sheetName val="프랜트면허"/>
      <sheetName val="별표 "/>
      <sheetName val="단가조사-2"/>
      <sheetName val="VE절감"/>
      <sheetName val="토공(우물통,기타) "/>
      <sheetName val="수량집계표"/>
      <sheetName val="수량BOQ"/>
      <sheetName val="거래처등록"/>
      <sheetName val="도장수량(하1)"/>
      <sheetName val="주형"/>
      <sheetName val="TEL"/>
      <sheetName val="물류최종8월7"/>
      <sheetName val="264"/>
      <sheetName val="Coax Designer"/>
      <sheetName val="(3_품질관리_시험_총괄표)"/>
      <sheetName val="DI-ESTI"/>
      <sheetName val="유림총괄"/>
      <sheetName val="견적대비"/>
      <sheetName val="단가조사서"/>
      <sheetName val="목차"/>
      <sheetName val="절취및터파기"/>
      <sheetName val="통영LNG입찰현황"/>
      <sheetName val="CON포장수량"/>
      <sheetName val="CONUNIT"/>
      <sheetName val="자재목록"/>
      <sheetName val="입력"/>
      <sheetName val="BOILING검토"/>
      <sheetName val="입찰보고"/>
      <sheetName val="COL"/>
      <sheetName val="간지9)"/>
      <sheetName val="WEON"/>
      <sheetName val="차선도색현황"/>
      <sheetName val="지구단위계획"/>
      <sheetName val="세부내역"/>
      <sheetName val="Civil. Sub-Station 1"/>
      <sheetName val="CTEMCOST"/>
      <sheetName val="tong du toan"/>
      <sheetName val="DAF-2"/>
      <sheetName val="Quantity"/>
      <sheetName val="MAIN GATE HOUSE"/>
      <sheetName val="Dầm -4.7m"/>
      <sheetName val="Gia"/>
      <sheetName val="BIDDING-SUM"/>
      <sheetName val="PH 5"/>
      <sheetName val="ESTI."/>
      <sheetName val="入力作成表"/>
      <sheetName val="Div26 - Elect"/>
      <sheetName val="학생내역"/>
      <sheetName val="6PILE__(돌출)3"/>
      <sheetName val="내역서_3"/>
      <sheetName val="1_설계조건3"/>
      <sheetName val="Thuc_thanh1"/>
      <sheetName val="2_2_S-Curve1"/>
      <sheetName val="8_PILE__(돌출)1"/>
      <sheetName val="Chiet_tinh_dz35"/>
      <sheetName val="TABLE_DB"/>
      <sheetName val="쌍용_data_base"/>
      <sheetName val="플랜트_설치1"/>
      <sheetName val="단면_(2)1"/>
      <sheetName val="code_HTT_Thap"/>
      <sheetName val="D&amp;W_def_"/>
      <sheetName val="RAB_AR&amp;STR"/>
      <sheetName val="설명서_1"/>
      <sheetName val="3BL공동구_수량2"/>
      <sheetName val="돌담교_상부수량2"/>
      <sheetName val="8_석축단위(H=1_5M)1"/>
      <sheetName val="준검_내역서1"/>
      <sheetName val="3_공통공사대비1"/>
      <sheetName val="방배동내역_(총괄)1"/>
      <sheetName val="COMPARISON_TABLE1"/>
      <sheetName val="crude_SLAB_RE-bar1"/>
      <sheetName val="CRUDE_RE-bar1"/>
      <sheetName val="1_설계기준1"/>
      <sheetName val="신규_수주분(사용자_정의)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PAD_TR보호대기초1"/>
      <sheetName val="실행내역서_1"/>
      <sheetName val="2_1_受電設備棟"/>
      <sheetName val="2_2_受・防火水槽"/>
      <sheetName val="2_3_排水処理設備棟"/>
      <sheetName val="2_4_倉庫棟"/>
      <sheetName val="2_5_守衛棟"/>
      <sheetName val="dongia_(2)"/>
      <sheetName val="t-h_HA_THE"/>
      <sheetName val="THPDMoi__(2)"/>
      <sheetName val="DON_GIA"/>
      <sheetName val="CHITIET_VL-NC-TT_-1p"/>
      <sheetName val="TONG_HOP_VL-NC_TT"/>
      <sheetName val="TH_XL"/>
      <sheetName val="CHITIET_VL-NC-TT-3p"/>
      <sheetName val="KPVC-BD_"/>
      <sheetName val="CHITIET_VL-NC"/>
      <sheetName val="B3A_-_TOWER_A"/>
      <sheetName val="4-Lane_bridge"/>
      <sheetName val="(3_품질관리_시험_총괄표)1"/>
      <sheetName val="별표_"/>
      <sheetName val="토공(우물통,기타)_"/>
      <sheetName val="Coax_Designer"/>
      <sheetName val="Civil__Sub-Station_1"/>
      <sheetName val="tong_du_toan"/>
      <sheetName val="MAIN_GATE_HOUSE"/>
      <sheetName val="Xunit_(단위환산)1"/>
      <sheetName val="고객사_관리_코드1"/>
      <sheetName val="SCOPE_OF_WORK"/>
      <sheetName val="Dầm_-4_7m"/>
      <sheetName val="PH_5"/>
      <sheetName val="ESTI_"/>
      <sheetName val="Ma TP"/>
      <sheetName val="Internal Finish"/>
      <sheetName val="BQ-E20-02(Rp)"/>
      <sheetName val="electrical"/>
      <sheetName val="NKC6"/>
      <sheetName val="Bill2-Sum-A"/>
      <sheetName val="Bill4-Sum-A"/>
      <sheetName val="Bill5-Sum-A"/>
      <sheetName val="Ref"/>
      <sheetName val="참고자료"/>
      <sheetName val="THIET DAT"/>
      <sheetName val="earthwork"/>
      <sheetName val="경비2내역"/>
      <sheetName val="tifico"/>
      <sheetName val="CBD-PRICE"/>
      <sheetName val="Chiet_tinh_dz351"/>
      <sheetName val="TABLE_DB1"/>
      <sheetName val="쌍용_data_base1"/>
      <sheetName val="code_HTT_Thap1"/>
      <sheetName val="D&amp;W_def_1"/>
      <sheetName val="RAB_AR&amp;STR1"/>
      <sheetName val="2_1_受電設備棟1"/>
      <sheetName val="2_2_受・防火水槽1"/>
      <sheetName val="2_3_排水処理設備棟1"/>
      <sheetName val="2_4_倉庫棟1"/>
      <sheetName val="2_5_守衛棟1"/>
      <sheetName val="SCOPE_OF_WORK1"/>
      <sheetName val="Ma_TP"/>
      <sheetName val="tra_vat_lieu"/>
      <sheetName val="비교표"/>
      <sheetName val="Sheet1 (2)"/>
      <sheetName val="배수량"/>
      <sheetName val="비탈면보호공수량산출"/>
      <sheetName val="노견단위수량"/>
      <sheetName val="하부철근수량"/>
      <sheetName val="7단가"/>
      <sheetName val="현황산출서"/>
      <sheetName val="수자재단위당"/>
      <sheetName val="교대철근집계"/>
      <sheetName val="9811"/>
      <sheetName val="총집계표"/>
      <sheetName val="코드"/>
      <sheetName val="Baby일위대가"/>
      <sheetName val="3련 BOX"/>
      <sheetName val="변압기 및 발전기 용량"/>
      <sheetName val="웅진교-S2"/>
      <sheetName val="성곽내역서"/>
      <sheetName val="인건비"/>
      <sheetName val="목록"/>
      <sheetName val="일위대가목록"/>
      <sheetName val="횡배수관집현황(2공구)"/>
      <sheetName val="공사비증감"/>
      <sheetName val="A1(토공)"/>
      <sheetName val="A1(구조물)"/>
      <sheetName val="수량집계(1)"/>
      <sheetName val="철근집계표"/>
      <sheetName val="포장직선구간"/>
      <sheetName val="Sheet17"/>
      <sheetName val="수량집계"/>
      <sheetName val="물가"/>
      <sheetName val="수목표준대가"/>
      <sheetName val="월말"/>
      <sheetName val="기자재비"/>
      <sheetName val="원가계산 (2)"/>
      <sheetName val="공사비"/>
      <sheetName val="설계"/>
      <sheetName val="자재"/>
      <sheetName val="맨홀수량"/>
      <sheetName val="내역서(기성청구)"/>
      <sheetName val="증명지번목록"/>
      <sheetName val="단 box"/>
      <sheetName val="노임단"/>
      <sheetName val="보도공제면적"/>
      <sheetName val="EQ"/>
      <sheetName val="공양식"/>
      <sheetName val="부대내역"/>
      <sheetName val="물건조서"/>
      <sheetName val="내역서 (2)"/>
      <sheetName val="간접"/>
      <sheetName val="C.배수관공"/>
      <sheetName val="공통자료"/>
      <sheetName val="BDATA"/>
      <sheetName val="주현(해보)"/>
      <sheetName val="주현(영광)"/>
      <sheetName val="DGG"/>
      <sheetName val="BG"/>
      <sheetName val="Cash2"/>
      <sheetName val="Cốt thép"/>
      <sheetName val="Civil"/>
      <sheetName val="총원가계산서(요율)"/>
      <sheetName val="tuong"/>
      <sheetName val="p"/>
      <sheetName val="첨부1"/>
      <sheetName val="공사개요"/>
      <sheetName val="Planning"/>
      <sheetName val="현장별"/>
      <sheetName val="MEP Detail"/>
      <sheetName val="인사자료총집계"/>
      <sheetName val="품셈총괄표"/>
      <sheetName val="FOOTING단면력"/>
      <sheetName val=" 냉각수펌프"/>
      <sheetName val="참조M"/>
      <sheetName val="BOX전기내역"/>
      <sheetName val="소운반"/>
      <sheetName val="1062-X방향 "/>
      <sheetName val="관경별우수관집계"/>
      <sheetName val="현장일반사항"/>
      <sheetName val="1TL종점(1)"/>
      <sheetName val="도로경계블럭연장조서"/>
      <sheetName val="단가(1)"/>
      <sheetName val="은행"/>
      <sheetName val="예산작성기준(전기)"/>
      <sheetName val="BOX(1.5X1.5)"/>
      <sheetName val="U-TYPE(1)"/>
      <sheetName val="전선 및 전선관"/>
      <sheetName val="토공총괄표"/>
      <sheetName val="공량산출서"/>
      <sheetName val="물가시세표"/>
      <sheetName val="표  지"/>
      <sheetName val="시선유도표지집계표"/>
      <sheetName val="2000용수잠관-수량집계"/>
      <sheetName val="수정내역서"/>
      <sheetName val="PD-5(직선)"/>
      <sheetName val="방음벽기초"/>
      <sheetName val="단가조사"/>
      <sheetName val="날개벽(시점좌측)"/>
      <sheetName val="설계기준"/>
      <sheetName val="갑지1"/>
      <sheetName val="공사내역"/>
      <sheetName val="※참고자료※"/>
      <sheetName val="기계시공"/>
      <sheetName val="우수관"/>
      <sheetName val="SLIDES"/>
      <sheetName val="토사(PE)"/>
      <sheetName val="단가(반정1교-원주)"/>
      <sheetName val="Sheet10"/>
      <sheetName val="부하계산서"/>
      <sheetName val="인천제철"/>
      <sheetName val="옹벽"/>
      <sheetName val="대림경상68억"/>
      <sheetName val="노무비계"/>
      <sheetName val="포장복구집계"/>
      <sheetName val="sheeet2"/>
      <sheetName val="단면 _2_"/>
      <sheetName val="기계경비일람"/>
      <sheetName val="별총"/>
      <sheetName val="BID9697"/>
      <sheetName val="관경"/>
      <sheetName val="토목내역"/>
      <sheetName val="시행후면적"/>
      <sheetName val="시가지우회도로공내역서"/>
      <sheetName val="o현장경비"/>
      <sheetName val="A-4"/>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개요"/>
      <sheetName val="-몰탈콘크리트"/>
      <sheetName val="지급자재조서"/>
      <sheetName val="주식"/>
      <sheetName val="spiral"/>
      <sheetName val="6호기"/>
      <sheetName val="집계표(육상)"/>
      <sheetName val="조건표"/>
      <sheetName val="일위대가1"/>
      <sheetName val="Sheet15"/>
      <sheetName val="하중"/>
      <sheetName val="XL4Poppy"/>
      <sheetName val="소업1교"/>
      <sheetName val="ACUNIT"/>
      <sheetName val="상승요인분석"/>
      <sheetName val="2011.(4)"/>
      <sheetName val="보차도경계석"/>
      <sheetName val="DIAPHRAGM"/>
      <sheetName val="원형측구(B-type)"/>
      <sheetName val="상수도공-간지"/>
      <sheetName val="기초일위"/>
      <sheetName val="수목단가"/>
      <sheetName val="시설수량표"/>
      <sheetName val="시설일위"/>
      <sheetName val="식재수량표"/>
      <sheetName val="식재일위"/>
      <sheetName val="PKKK"/>
      <sheetName val="Kính"/>
      <sheetName val="BOQ"/>
      <sheetName val="Bảng Phân Tích Chi Phí"/>
      <sheetName val="11.자재단가"/>
      <sheetName val="Dike for 49T03 &amp; 49T04"/>
      <sheetName val="Dike for 49T02, 05~07, 19 (1)"/>
      <sheetName val="변경후-SHEET"/>
      <sheetName val="상시"/>
      <sheetName val="woo(mac)"/>
      <sheetName val="날개벽"/>
      <sheetName val="2002년12월"/>
      <sheetName val="품의"/>
      <sheetName val="재집"/>
      <sheetName val="직재"/>
      <sheetName val="주요자재집계표"/>
      <sheetName val="통합"/>
      <sheetName val="맨홀평균높이"/>
      <sheetName val="결과조달"/>
      <sheetName val="포장물량집계"/>
      <sheetName val="바닥판(1)"/>
      <sheetName val="type-F"/>
      <sheetName val="터널구조물산근"/>
      <sheetName val="내역서(전기)"/>
      <sheetName val="계단"/>
      <sheetName val="MOTOR"/>
      <sheetName val="재료"/>
      <sheetName val="기초공"/>
      <sheetName val="설계기준 및 하중계산"/>
      <sheetName val="종배수관(신)"/>
      <sheetName val="적용단위길이"/>
      <sheetName val="자료입력"/>
      <sheetName val="종배수관면벽신"/>
      <sheetName val="배수내역"/>
      <sheetName val="공내역"/>
      <sheetName val="공종별수량집계"/>
      <sheetName val="역T형(H=6.0) (2)"/>
      <sheetName val="중기집계"/>
      <sheetName val="산근목록"/>
      <sheetName val="슬래브(유곡)"/>
      <sheetName val="0226"/>
      <sheetName val="1. 설계조건 2.단면가정 3. 하중계산"/>
      <sheetName val="기계내역"/>
      <sheetName val="중기사용료산출근거"/>
      <sheetName val="단가 및 재료비"/>
      <sheetName val="원가입력"/>
      <sheetName val="입력시트"/>
      <sheetName val="공사현황"/>
      <sheetName val="수량산출근거"/>
      <sheetName val="각사별공사비분개 "/>
      <sheetName val="단가일람"/>
      <sheetName val="단위량당중기"/>
      <sheetName val="P3"/>
      <sheetName val="수로단위수량"/>
      <sheetName val="기둥"/>
      <sheetName val="저판(버림100)"/>
      <sheetName val="계화배수"/>
      <sheetName val="전차선로 물량표"/>
      <sheetName val="Bìa"/>
      <sheetName val="Bảng KLHT"/>
      <sheetName val="RC WORK"/>
      <sheetName val="우수"/>
      <sheetName val="배수내역 (2)"/>
      <sheetName val="dnc4"/>
      <sheetName val="45,46"/>
      <sheetName val="실행(ALT1)"/>
      <sheetName val="영업권조서"/>
      <sheetName val="토지조서"/>
      <sheetName val="이음개소"/>
      <sheetName val="공사"/>
      <sheetName val="SUMMARY QUANTITIES"/>
      <sheetName val="chiettinh"/>
      <sheetName val="TTTram"/>
      <sheetName val="Ite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sheetData sheetId="530" refreshError="1"/>
      <sheetData sheetId="531" refreshError="1"/>
      <sheetData sheetId="532" refreshError="1"/>
      <sheetData sheetId="533" refreshError="1"/>
      <sheetData sheetId="534" refreshError="1"/>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an"/>
      <sheetName val="total ITEMIZE"/>
      <sheetName val="Pile"/>
      <sheetName val="Civil"/>
      <sheetName val="FIELD office"/>
      <sheetName val="Sheet1"/>
      <sheetName val="차액보증"/>
      <sheetName val="메카텍 자재제외 청운(파일토목)계약내역서"/>
      <sheetName val="조명시설"/>
      <sheetName val="total_ITEMIZE"/>
      <sheetName val="FIELD_office"/>
      <sheetName val="메카텍_자재제외_청운(파일토목)계약내역서"/>
      <sheetName val="total_ITEMIZE1"/>
      <sheetName val="FIELD_office1"/>
      <sheetName val="메카텍_자재제외_청운(파일토목)계약내역서1"/>
      <sheetName val="실행철강하도"/>
      <sheetName val="FAB별"/>
      <sheetName val="BKL"/>
      <sheetName val="SOURCE"/>
      <sheetName val="산근"/>
      <sheetName val="Sheet"/>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설(토.철)"/>
      <sheetName val="토공견적서"/>
      <sheetName val="철콘견적서"/>
      <sheetName val="실행철강하도"/>
      <sheetName val="차액보증"/>
      <sheetName val="단위중량"/>
      <sheetName val="#REF"/>
      <sheetName val="일반부표"/>
      <sheetName val="내역"/>
      <sheetName val="설계"/>
      <sheetName val="5.경상직원"/>
      <sheetName val="공사개요"/>
      <sheetName val="Sheet6"/>
      <sheetName val="Sheet1 (2)"/>
      <sheetName val="목차임시"/>
      <sheetName val="견적대비"/>
      <sheetName val="감시제어"/>
      <sheetName val="빗물받이(910-510-410)"/>
      <sheetName val="토철의뢰"/>
      <sheetName val="CONCRETE"/>
      <sheetName val="노임"/>
      <sheetName val="산출내역서집계표"/>
      <sheetName val="정렬"/>
      <sheetName val="마산월령동골조물량변경"/>
      <sheetName val="시중노임단가"/>
      <sheetName val="갑지(추정)"/>
      <sheetName val="P-산#1-1(WOWA1)"/>
      <sheetName val="BSD (2)"/>
      <sheetName val="Sheet1"/>
      <sheetName val="날개벽수량표"/>
      <sheetName val="현설(토_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조명시설"/>
      <sheetName val="실행철강하도"/>
      <sheetName val="집계표"/>
      <sheetName val="차액보증"/>
      <sheetName val="손익차9월2"/>
      <sheetName val="입찰안"/>
      <sheetName val="DDD"/>
      <sheetName val="데리네이타현황"/>
      <sheetName val="Input"/>
      <sheetName val="97 사업추정(WEKI)"/>
      <sheetName val="갑지"/>
      <sheetName val="터파기및재료"/>
      <sheetName val="예산조서"/>
      <sheetName val="단가"/>
      <sheetName val="산근"/>
      <sheetName val="토적계산서"/>
      <sheetName val="토공집계"/>
      <sheetName val="N賃率-職"/>
      <sheetName val="P_E이중관보호공800(터파기)"/>
      <sheetName val="P_E이중관보호공800"/>
      <sheetName val="Du toan"/>
      <sheetName val="Quantity"/>
      <sheetName val="Keothep"/>
      <sheetName val="Re-bar"/>
      <sheetName val="기존단가 (2)"/>
      <sheetName val="울산자동제어"/>
      <sheetName val="내역"/>
      <sheetName val="개산공사비"/>
      <sheetName val="설계내역서"/>
      <sheetName val="6PILE  (돌출)"/>
      <sheetName val="인사자료총집계"/>
      <sheetName val="옥외등신설"/>
      <sheetName val="저케CV22신설"/>
      <sheetName val="저케CV38신설"/>
      <sheetName val="저케CV8신설"/>
      <sheetName val="접지3종"/>
      <sheetName val="추가예산"/>
      <sheetName val="GVL"/>
      <sheetName val="P_E이중관보호공800(터파기)1"/>
      <sheetName val="P_E이중관보호공8001"/>
      <sheetName val="97_사업추정(WEKI)"/>
      <sheetName val="Du_toan"/>
      <sheetName val="기존단가_(2)"/>
      <sheetName val="6PILE__(돌출)"/>
      <sheetName val="APT"/>
      <sheetName val="실행내역서 "/>
      <sheetName val="예총"/>
      <sheetName val="금융비용"/>
      <sheetName val="내역서"/>
      <sheetName val="Sheet1"/>
      <sheetName val="연부97-1"/>
      <sheetName val="산출내역서집계표"/>
      <sheetName val="Xunit (단위환산)"/>
      <sheetName val="수량산출"/>
      <sheetName val="일위대가표(유단가)"/>
      <sheetName val="P_E이중관보호공800(터파기)2"/>
      <sheetName val="P_E이중관보호공8002"/>
      <sheetName val="97_사업추정(WEKI)1"/>
      <sheetName val="Du_toan1"/>
      <sheetName val="기존단가_(2)1"/>
      <sheetName val="6PILE__(돌출)1"/>
      <sheetName val="실행내역서_"/>
      <sheetName val="FAB별"/>
      <sheetName val="DAF-2"/>
      <sheetName val="THU T6"/>
      <sheetName val="Thu chi T04"/>
      <sheetName val="125x125"/>
      <sheetName val="TOSHIBA-Structure"/>
      <sheetName val="TH-XL"/>
      <sheetName val="TDTKP"/>
      <sheetName val="CTEMCOST"/>
      <sheetName val="p"/>
      <sheetName val="CTG"/>
      <sheetName val="대비"/>
      <sheetName val="Dầm -4.7m"/>
      <sheetName val="Ref"/>
      <sheetName val="A"/>
      <sheetName val="G"/>
      <sheetName val="1.R18 BF"/>
      <sheetName val="F-B"/>
      <sheetName val="Item-DATA"/>
      <sheetName val="NSA fr Revit"/>
      <sheetName val="DATA"/>
      <sheetName val="電気設備表"/>
      <sheetName val="Level-DATA"/>
      <sheetName val="Fr Revit"/>
      <sheetName val="NSA Summary"/>
      <sheetName val="PRE (RICONS)"/>
      <sheetName val="DGG"/>
      <sheetName val="TH kinh phi"/>
      <sheetName val="KLDT DIEN"/>
      <sheetName val="Dinh muc CP KTCB khac"/>
      <sheetName val="Sheet2"/>
      <sheetName val="전기"/>
      <sheetName val="Book 1 Summary"/>
      <sheetName val="합천내역"/>
      <sheetName val="기안"/>
      <sheetName val="Main"/>
      <sheetName val="4.b.KLthep sàn 30-34"/>
      <sheetName val="을-ATYPE"/>
      <sheetName val="건축공사"/>
      <sheetName val="2.1 受電設備棟"/>
      <sheetName val="2.2 受・防火水槽"/>
      <sheetName val="2.3 排水処理設備棟"/>
      <sheetName val="2.4 倉庫棟"/>
      <sheetName val="2.5 守衛棟"/>
      <sheetName val="DG"/>
      <sheetName val="맨홀수량산출(2호)"/>
      <sheetName val="가감수량(2호)"/>
      <sheetName val="Total"/>
      <sheetName val="Notes"/>
      <sheetName val="갑지(추정)"/>
      <sheetName val="5사남"/>
      <sheetName val="Móng, nền "/>
      <sheetName val="工程預算表"/>
      <sheetName val="TB-내역서"/>
      <sheetName val="덕전리"/>
      <sheetName val="총원가계산서(요율)"/>
      <sheetName val="概総括1"/>
      <sheetName val="C.MECHANICAL"/>
      <sheetName val="여과지동"/>
      <sheetName val="기초자료"/>
      <sheetName val="P_E이중관보호공800(터파기)3"/>
      <sheetName val="P_E이중관보호공8003"/>
      <sheetName val="97_사업추정(WEKI)2"/>
      <sheetName val="Du_toan2"/>
      <sheetName val="기존단가_(2)2"/>
      <sheetName val="6PILE__(돌출)2"/>
      <sheetName val="THU_T6"/>
      <sheetName val="Thu_chi_T04"/>
      <sheetName val="Dầm_-4_7m"/>
      <sheetName val="1_R18_BF"/>
      <sheetName val="실행내역서_1"/>
      <sheetName val="NSA_fr_Revit"/>
      <sheetName val="Fr_Revit"/>
      <sheetName val="NSA_Summary"/>
      <sheetName val="PRE_(RICONS)"/>
      <sheetName val="TH_kinh_phi"/>
      <sheetName val="KLDT_DIEN"/>
      <sheetName val="Dinh_muc_CP_KTCB_khac"/>
      <sheetName val="Xunit_(단위환산)"/>
      <sheetName val="Book_1_Summary"/>
      <sheetName val="4_b_KLthep_sàn_30-34"/>
      <sheetName val="2_1_受電設備棟"/>
      <sheetName val="2_2_受・防火水槽"/>
      <sheetName val="2_3_排水処理設備棟"/>
      <sheetName val="2_4_倉庫棟"/>
      <sheetName val="2_5_守衛棟"/>
      <sheetName val="WC rate"/>
      <sheetName val="노임단가"/>
      <sheetName val="DHEQSUPT"/>
      <sheetName val="품셈TABLE"/>
      <sheetName val="TOTAL_BOQ"/>
      <sheetName val="04년하반기장비부표"/>
      <sheetName val="산출근거"/>
      <sheetName val="Sheet1 (2)"/>
      <sheetName val="CC16-내역서"/>
      <sheetName val="C97상"/>
      <sheetName val="제잡비"/>
      <sheetName val="모래기초"/>
      <sheetName val="총괄내역서"/>
      <sheetName val="터널조도"/>
      <sheetName val="일위대가"/>
      <sheetName val="배수관공"/>
      <sheetName val="개요"/>
      <sheetName val="집수정단"/>
      <sheetName val="암거"/>
      <sheetName val="포장공"/>
      <sheetName val="배수공"/>
      <sheetName val="적용(기계)"/>
      <sheetName val="자재단가"/>
      <sheetName val="#REF"/>
      <sheetName val="총갑지"/>
      <sheetName val="3련 BOX"/>
      <sheetName val="대림경상68억"/>
      <sheetName val="호표"/>
      <sheetName val="단위수량"/>
      <sheetName val="원가계산서"/>
      <sheetName val="일위대가(1)"/>
      <sheetName val="대가표(품셈)"/>
      <sheetName val="99총공사내역서"/>
      <sheetName val="흄관기초"/>
      <sheetName val="단중표"/>
      <sheetName val="견적(갑지)"/>
      <sheetName val="증감내역서"/>
      <sheetName val="ADJ 2013"/>
      <sheetName val="LEGEND"/>
      <sheetName val="Summary"/>
      <sheetName val="Pag_hal"/>
      <sheetName val="NOTE"/>
      <sheetName val="THEP SAN T16"/>
      <sheetName val="Sum"/>
      <sheetName val="1.Air"/>
      <sheetName val="9.Cable&amp; Paint"/>
      <sheetName val="1.8.CleanRM"/>
      <sheetName val="4.Compressor."/>
      <sheetName val="7.Copper Pipe"/>
      <sheetName val="2.5.Ducts"/>
      <sheetName val="2.Fans"/>
      <sheetName val="5.5.Fire FT"/>
      <sheetName val="Project Data"/>
      <sheetName val="7.5 Insulation"/>
      <sheetName val="9.2.Item"/>
      <sheetName val="35.Machine &amp; Tank"/>
      <sheetName val="Material Qty"/>
      <sheetName val="3.Pumps &amp; Control Panel"/>
      <sheetName val="8.5.PVC Pipe"/>
      <sheetName val="5.Sanytary&amp;Kitchen"/>
      <sheetName val="8.SGP Pipe"/>
      <sheetName val="unit price list"/>
      <sheetName val="6.Valves"/>
      <sheetName val="Code"/>
      <sheetName val="RAB AR&amp;STR"/>
      <sheetName val="Package1"/>
      <sheetName val="THU_T61"/>
      <sheetName val="Thu_chi_T041"/>
      <sheetName val="Dầm_-4_7m1"/>
      <sheetName val="1_R18_BF1"/>
      <sheetName val="NSA_fr_Revit1"/>
      <sheetName val="Fr_Revit1"/>
      <sheetName val="NSA_Summary1"/>
      <sheetName val="PRE_(RICONS)1"/>
      <sheetName val="TH_kinh_phi1"/>
      <sheetName val="KLDT_DIEN1"/>
      <sheetName val="Dinh_muc_CP_KTCB_khac1"/>
      <sheetName val="Móng,_nền_"/>
      <sheetName val="C_MECHANICAL"/>
      <sheetName val="VXXXXXXX"/>
      <sheetName val="학생내역"/>
      <sheetName val="INDEX"/>
      <sheetName val="NKC6"/>
      <sheetName val="THCT"/>
      <sheetName val="THDZ0,4"/>
      <sheetName val="TH DZ35"/>
      <sheetName val=" 견적서"/>
      <sheetName val="SEX"/>
      <sheetName val="List of Houses"/>
      <sheetName val="경비2내역"/>
      <sheetName val="D_MUC"/>
      <sheetName val="Items"/>
      <sheetName val="공사개요"/>
      <sheetName val="현장별"/>
      <sheetName val="Gia"/>
      <sheetName val="tonghop"/>
      <sheetName val="DATA2"/>
      <sheetName val="7.공정표"/>
      <sheetName val="물량표"/>
      <sheetName val="CONSOIDATE 4"/>
      <sheetName val="CONSOIDATE 2"/>
      <sheetName val="1CT-CAUTHANG-TT-T13(TRIU)&lt;16&gt;16"/>
      <sheetName val="3,CT-CAUTHANG-T23-24&gt;50"/>
      <sheetName val="chiettinh"/>
      <sheetName val="변경내역"/>
      <sheetName val="valeurs de base"/>
      <sheetName val="DI-EST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집계표"/>
      <sheetName val="조명시설"/>
      <sheetName val="날개벽수량표"/>
      <sheetName val="원도급"/>
      <sheetName val="하도급"/>
      <sheetName val="원하대비"/>
      <sheetName val="총괄내역서"/>
      <sheetName val="일위대가"/>
      <sheetName val="일위대가(1)"/>
      <sheetName val="금융비용"/>
      <sheetName val="단가"/>
      <sheetName val="원남울진낙찰내역(99.4.13 부산청)"/>
      <sheetName val="관급"/>
      <sheetName val="WORK"/>
      <sheetName val="전기공사"/>
      <sheetName val="차액보증"/>
      <sheetName val="산출내역서집계표"/>
      <sheetName val="공사"/>
      <sheetName val="SOS_PLC &amp; Panel"/>
      <sheetName val="자재단가"/>
      <sheetName val="DATE"/>
      <sheetName val="내역"/>
      <sheetName val="기본단가표"/>
      <sheetName val="원가서"/>
      <sheetName val="DANGA"/>
      <sheetName val="입찰안"/>
      <sheetName val="공통(20-91)"/>
      <sheetName val="터파기및재료"/>
      <sheetName val="wall"/>
      <sheetName val="A01"/>
      <sheetName val="A11"/>
      <sheetName val="A16"/>
      <sheetName val="A02"/>
      <sheetName val="A03"/>
      <sheetName val="A04"/>
      <sheetName val="A05"/>
      <sheetName val="A06"/>
      <sheetName val="A07"/>
      <sheetName val="A08a"/>
      <sheetName val="A08b"/>
      <sheetName val="#REF"/>
      <sheetName val="N賃率-職"/>
      <sheetName val="수량산출"/>
      <sheetName val="증감대비"/>
      <sheetName val="우수"/>
      <sheetName val="8.석축단위(H=1.5M)"/>
      <sheetName val="영업소실적"/>
      <sheetName val="5_BANG I"/>
      <sheetName val="Re-bar"/>
      <sheetName val="수안보-MBR1"/>
      <sheetName val="데리네이타현황"/>
      <sheetName val="bid"/>
      <sheetName val="수주현황2월"/>
      <sheetName val="#REF!"/>
      <sheetName val="여과지동"/>
      <sheetName val="기초자료"/>
      <sheetName val="견적정보"/>
      <sheetName val="물가시세"/>
      <sheetName val="개요"/>
      <sheetName val="전기단가조사서"/>
      <sheetName val="Sheet2"/>
      <sheetName val="일반공사"/>
      <sheetName val="기초작업"/>
      <sheetName val="설비"/>
      <sheetName val="산출근거"/>
      <sheetName val="변경품셈총괄"/>
      <sheetName val="인력터파기품"/>
      <sheetName val="지급자재"/>
      <sheetName val="터널조도"/>
      <sheetName val="하수급견적대비"/>
      <sheetName val="대림경상68억"/>
      <sheetName val="플랜트 설치"/>
      <sheetName val="전체"/>
      <sheetName val="추가예산"/>
      <sheetName val="POOM_MOTO"/>
      <sheetName val="POOM_MOTO2"/>
      <sheetName val="1단계"/>
      <sheetName val="마산방향"/>
      <sheetName val="진주방향"/>
      <sheetName val="노임단가"/>
      <sheetName val="소상 &quot;1&quot;"/>
      <sheetName val="건축집계"/>
      <sheetName val="Table"/>
      <sheetName val="정부노임단가"/>
      <sheetName val="JUCK"/>
      <sheetName val="장비명"/>
      <sheetName val="와동25-3(변경)"/>
      <sheetName val="밸브설치"/>
      <sheetName val="Sheet1"/>
      <sheetName val="약품공급2"/>
      <sheetName val="공사비집계"/>
      <sheetName val="6PILE  (돌출)"/>
      <sheetName val="우각부보강"/>
      <sheetName val="DATA"/>
      <sheetName val="우배수"/>
      <sheetName val="계산식"/>
      <sheetName val="설명"/>
      <sheetName val="일위대가(가설)"/>
      <sheetName val="설계내역서"/>
      <sheetName val="단가산출"/>
      <sheetName val="간접"/>
      <sheetName val="마산월령동골조물량변경"/>
      <sheetName val="2.건축"/>
      <sheetName val="현황산출서"/>
      <sheetName val="구의33고"/>
      <sheetName val="내역서"/>
      <sheetName val="Sheet4"/>
      <sheetName val="s"/>
      <sheetName val="인사자료총집계"/>
      <sheetName val="공비대비"/>
      <sheetName val="단가표"/>
      <sheetName val="날개벽"/>
      <sheetName val="PAINT"/>
      <sheetName val="01"/>
      <sheetName val="cable-data"/>
      <sheetName val="BACK DATA"/>
      <sheetName val="현장관리비 산출내역"/>
      <sheetName val="c_balju"/>
      <sheetName val="외천교"/>
      <sheetName val="금액내역서"/>
      <sheetName val="기성(1차) "/>
      <sheetName val="코드표"/>
      <sheetName val="실행내역"/>
      <sheetName val="기초계산(Pmax)"/>
      <sheetName val="견적조건"/>
      <sheetName val="Module1"/>
      <sheetName val="Stem Footing"/>
      <sheetName val="Piping Design Data"/>
      <sheetName val="2000년1차"/>
      <sheetName val="코딩 (2)"/>
      <sheetName val="자금청구"/>
      <sheetName val="갑지(추정)"/>
      <sheetName val="콘크리트타설집계표"/>
      <sheetName val=" 갑지"/>
      <sheetName val="Total"/>
      <sheetName val="RFP002"/>
      <sheetName val="예총"/>
      <sheetName val="Input"/>
      <sheetName val="CAL"/>
      <sheetName val="Quantity"/>
      <sheetName val="골조시행"/>
      <sheetName val="시화점실행"/>
      <sheetName val="현장별"/>
      <sheetName val="_갑지"/>
      <sheetName val="Sheet3"/>
      <sheetName val="입찰품의서"/>
      <sheetName val="9-1차이내역"/>
      <sheetName val="C10집계2"/>
      <sheetName val="Y-WORK"/>
      <sheetName val="실행(ALT1)"/>
      <sheetName val="정보"/>
      <sheetName val="공사개요"/>
      <sheetName val="실행(표지,갑,을)"/>
      <sheetName val="소비자가"/>
      <sheetName val="9GNG운반"/>
      <sheetName val="4 LINE"/>
      <sheetName val="7 th"/>
      <sheetName val="견적을지"/>
      <sheetName val="내역(전체)"/>
      <sheetName val="잡철물"/>
      <sheetName val="Customer Databas"/>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표지"/>
      <sheetName val="IBASE"/>
      <sheetName val="DTCT"/>
      <sheetName val="원남울진낙찰내역(99.4.13%20부산청).xls"/>
      <sheetName val="%EC%9B%90%EB%82%A8%EC%9A%B8%EC%"/>
      <sheetName val="원남울진낙찰내역(99_4_13_부산청)"/>
      <sheetName val="SOS_PLC_&amp;_Panel"/>
      <sheetName val="PROJECT BRIEF"/>
      <sheetName val="단"/>
      <sheetName val="감액총괄표"/>
      <sheetName val="용수간선"/>
      <sheetName val="A-LINE"/>
      <sheetName val="BSD (2)"/>
      <sheetName val="cp1"/>
      <sheetName val="유림총괄"/>
      <sheetName val="자재단가비교표"/>
      <sheetName val="SP-B1"/>
      <sheetName val="네고율"/>
      <sheetName val="간접(90)"/>
      <sheetName val="남양내역"/>
      <sheetName val="Macro(차단기)"/>
      <sheetName val="일위_파일"/>
      <sheetName val="COVER"/>
      <sheetName val="5.전사투자계획종함안"/>
      <sheetName val="단양 00 아파트-세부내역"/>
      <sheetName val="선정요령"/>
      <sheetName val="Sheet6"/>
      <sheetName val="관경별우수관집계"/>
      <sheetName val="차수"/>
      <sheetName val="대치판정"/>
      <sheetName val="예산조서"/>
      <sheetName val="노임"/>
      <sheetName val="FAB별"/>
      <sheetName val="orignal"/>
      <sheetName val="SUMMARY"/>
      <sheetName val="연부97-1"/>
      <sheetName val="직재"/>
      <sheetName val="재집"/>
      <sheetName val="매입세"/>
      <sheetName val="준검 내역서"/>
      <sheetName val="98수문일위"/>
      <sheetName val="Macro2"/>
      <sheetName val="TB(BS)"/>
      <sheetName val="TB(PL)"/>
      <sheetName val="EQT-ESTN"/>
      <sheetName val="구조물철거타공정이월"/>
      <sheetName val="신대방33(적용)"/>
      <sheetName val="일위대가표"/>
      <sheetName val="산근"/>
      <sheetName val="실행"/>
      <sheetName val="돈암사업"/>
      <sheetName val="울산자동제어"/>
      <sheetName val="APT"/>
      <sheetName val="교통대책내역"/>
      <sheetName val="입력"/>
      <sheetName val="자료입력"/>
      <sheetName val="화설내"/>
      <sheetName val="토목내역"/>
      <sheetName val="아파트-가설"/>
      <sheetName val="소방사항"/>
      <sheetName val="비교1"/>
      <sheetName val="내역서 (2)"/>
      <sheetName val="45,46"/>
      <sheetName val="3월"/>
      <sheetName val="공통가설"/>
      <sheetName val="공사비증감"/>
      <sheetName val="CAUDIT"/>
      <sheetName val="원본(갑지)"/>
      <sheetName val="세부추진"/>
      <sheetName val="상용보강"/>
      <sheetName val="프랜트면허"/>
      <sheetName val="토목주소"/>
      <sheetName val="부대공Ⅱ"/>
      <sheetName val="sh1"/>
      <sheetName val="신고조서"/>
      <sheetName val="환율change"/>
      <sheetName val="옥외외등집계표"/>
      <sheetName val="참조자료"/>
      <sheetName val="부하계산서"/>
      <sheetName val="기안"/>
      <sheetName val="2.대외공문"/>
      <sheetName val="전체내역 (2)"/>
      <sheetName val="대공종"/>
      <sheetName val="수리결과"/>
      <sheetName val="TABLE DB"/>
      <sheetName val="쌍용 data base"/>
      <sheetName val="코드"/>
      <sheetName val="물량표"/>
      <sheetName val="Graph (LGEN)"/>
      <sheetName val="out_prog"/>
      <sheetName val="선적schedule (2)"/>
      <sheetName val="집수정(600-700)"/>
      <sheetName val="예정(3)"/>
      <sheetName val="archi(본사)"/>
      <sheetName val="타공종이기"/>
      <sheetName val="P-산#1-1(WOWA1)"/>
      <sheetName val="간접비"/>
      <sheetName val="동해title"/>
      <sheetName val="관람석제출"/>
      <sheetName val="기초자료입력"/>
      <sheetName val="내역서을지"/>
      <sheetName val="I一般比"/>
      <sheetName val="문학간접"/>
      <sheetName val="인건비"/>
      <sheetName val="월별수입"/>
      <sheetName val="총괄표"/>
      <sheetName val="도급"/>
      <sheetName val="손익분석"/>
      <sheetName val="갑지"/>
      <sheetName val="원가"/>
      <sheetName val="제경비"/>
      <sheetName val="장비단가"/>
      <sheetName val="S0"/>
      <sheetName val="신천3호용수로"/>
      <sheetName val="포장(수량)-관로부"/>
      <sheetName val="DHEQSUPT"/>
      <sheetName val="형강단중집계"/>
      <sheetName val="내역서2안"/>
      <sheetName val="부대내역"/>
      <sheetName val="BOL"/>
      <sheetName val="화재 탐지 설비"/>
      <sheetName val="손익차9월2"/>
      <sheetName val="충주"/>
      <sheetName val="전기"/>
      <sheetName val="ESTI."/>
      <sheetName val="DI-ESTI"/>
      <sheetName val="증감내역서"/>
      <sheetName val="토목"/>
      <sheetName val="125x125"/>
      <sheetName val="개산공사비"/>
      <sheetName val="HARSAT"/>
      <sheetName val="Hrg.Sat"/>
      <sheetName val="8_석축단위(H=1_5M)"/>
      <sheetName val="5_BANG_I"/>
      <sheetName val="플랜트_설치"/>
      <sheetName val="기성(1차)_"/>
      <sheetName val="소상_&quot;1&quot;"/>
      <sheetName val="6PILE__(돌출)"/>
      <sheetName val="BACK_DATA"/>
      <sheetName val="현장관리비_산출내역"/>
      <sheetName val="2_건축"/>
      <sheetName val="Sheet5"/>
      <sheetName val="변경증감내역서"/>
      <sheetName val="투자예산"/>
      <sheetName val="예산"/>
      <sheetName val="목차"/>
      <sheetName val="SG"/>
      <sheetName val="울산자금"/>
      <sheetName val="단면치수"/>
      <sheetName val="실행예산"/>
      <sheetName val="Macro(전동기)"/>
      <sheetName val="철근량"/>
      <sheetName val="배수공 주요자재 집계표"/>
      <sheetName val="기초코드"/>
      <sheetName val="철근집계표"/>
      <sheetName val="설계명세서"/>
      <sheetName val="예산명세서"/>
      <sheetName val="경비2내역"/>
      <sheetName val="금호"/>
      <sheetName val="제잡비"/>
      <sheetName val="공정별계획(생산,발송)"/>
      <sheetName val="영동(D)"/>
      <sheetName val="CONCRETE"/>
      <sheetName val="98지급계획"/>
      <sheetName val="단중"/>
      <sheetName val="kimre scrubber"/>
      <sheetName val="부하(성남)"/>
      <sheetName val="목록"/>
      <sheetName val="RE9604"/>
      <sheetName val="MEXICO-C"/>
      <sheetName val="물량산출근거"/>
      <sheetName val="도급양식"/>
      <sheetName val="ROOF(ALKALI)"/>
      <sheetName val="데이타"/>
      <sheetName val="할증 "/>
      <sheetName val="G.R300경비"/>
      <sheetName val="신설개소별 총집계표(동해-배전)"/>
      <sheetName val="안평역사 총집계"/>
      <sheetName val="냉천부속동"/>
      <sheetName val="전기실-1"/>
      <sheetName val="MATRLDATA"/>
      <sheetName val="전체공내역서"/>
      <sheetName val="기초단가"/>
      <sheetName val="BASE DATA1"/>
      <sheetName val="안양동교 1안"/>
      <sheetName val="6호기"/>
      <sheetName val="선급금신청서"/>
      <sheetName val="평당자료"/>
      <sheetName val="00상노임"/>
      <sheetName val="기계경비"/>
      <sheetName val="본사인상전"/>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STORAGE"/>
      <sheetName val="설계"/>
      <sheetName val="CTEMCOST"/>
      <sheetName val="노원열병합  건축공사기성내역서"/>
      <sheetName val="시설일위"/>
      <sheetName val="기초일위"/>
      <sheetName val="조명일위"/>
      <sheetName val="Pjny"/>
      <sheetName val="매입세율"/>
      <sheetName val="학생내역"/>
      <sheetName val="배관길이"/>
      <sheetName val="자재단가표"/>
      <sheetName val="신공"/>
      <sheetName val="실행내역서 "/>
      <sheetName val="본공사"/>
      <sheetName val="확산동"/>
      <sheetName val="1차 내역서"/>
      <sheetName val="70%"/>
      <sheetName val="견적서"/>
      <sheetName val="건축(을)"/>
      <sheetName val="음료실행"/>
      <sheetName val="시운전연료"/>
      <sheetName val="신우"/>
      <sheetName val="Sheet1 (2)"/>
      <sheetName val="C-노임단가"/>
      <sheetName val="식재가격"/>
      <sheetName val="식재총괄"/>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기계내역"/>
      <sheetName val="포천송우교회_CheckList"/>
      <sheetName val="MOKDONG(1)"/>
      <sheetName val="일위목록"/>
      <sheetName val="수정금지"/>
      <sheetName val="연습"/>
      <sheetName val="준공갑지"/>
      <sheetName val="7.경제성결과"/>
      <sheetName val="덕전리"/>
      <sheetName val="공사비"/>
      <sheetName val="잔수량(작성)"/>
      <sheetName val="총괄-1"/>
      <sheetName val="공량산출서"/>
      <sheetName val="ABUT수량-A1"/>
      <sheetName val="건축공사"/>
      <sheetName val="DATA1"/>
      <sheetName val="계정"/>
      <sheetName val="일반부표"/>
      <sheetName val="시멘트"/>
      <sheetName val="내역표지"/>
      <sheetName val="식재인부"/>
      <sheetName val="설계가"/>
      <sheetName val="T형( 파일기초) 공현1교"/>
      <sheetName val="(A)내역서"/>
      <sheetName val="카렌스센터계량기설치공사"/>
      <sheetName val="업체별기성내역"/>
      <sheetName val="기기리스트"/>
      <sheetName val="다이꾸"/>
      <sheetName val="Factor"/>
      <sheetName val="투찰"/>
      <sheetName val="MOTOR"/>
      <sheetName val="원형1호맨홀토공수량"/>
      <sheetName val="부하LOAD"/>
      <sheetName val="Cost bd-&quot;A&quot;"/>
      <sheetName val="계수시트"/>
      <sheetName val="원가계산서"/>
      <sheetName val="쌍송교"/>
      <sheetName val="3.하중산정4.지지력"/>
      <sheetName val="제출내역 (2)"/>
      <sheetName val="직노"/>
      <sheetName val="관접합및부설"/>
      <sheetName val="HRSG SMALL07220"/>
      <sheetName val="costing_CV"/>
      <sheetName val="자압"/>
      <sheetName val="ⴭⴭⴭⴭ"/>
      <sheetName val="COPING"/>
      <sheetName val="전차선로 물량표"/>
      <sheetName val="노임이"/>
      <sheetName val="001"/>
      <sheetName val="바닥판(1)"/>
      <sheetName val="3련 BOX"/>
      <sheetName val="기초공"/>
      <sheetName val="기둥(원형)"/>
      <sheetName val=" 견적서"/>
      <sheetName val="Sheet22"/>
      <sheetName val="총괄"/>
      <sheetName val="내역1"/>
      <sheetName val="실행간접비용"/>
      <sheetName val="배수내역"/>
      <sheetName val="woo(mac)"/>
      <sheetName val="BQ"/>
      <sheetName val="J直材4"/>
      <sheetName val="배수설비"/>
      <sheetName val="맨홀수량"/>
      <sheetName val="빗물받이(910-510-410)"/>
      <sheetName val="라이닝보강"/>
      <sheetName val="현장별계약현황('98.10.31)"/>
      <sheetName val="집계"/>
      <sheetName val="일위대가목차"/>
      <sheetName val="준공변경요약서(4차1회)"/>
      <sheetName val="원가계산서 (전체변경)"/>
      <sheetName val="신공항A-9(원가수정)"/>
      <sheetName val="원가 (2)"/>
      <sheetName val="A-4"/>
      <sheetName val="IT-BAT"/>
      <sheetName val="Xunit (단위환산)"/>
      <sheetName val="소야공정계획표"/>
      <sheetName val="합의서"/>
      <sheetName val="1-Master"/>
      <sheetName val="현지판매"/>
      <sheetName val="옥외배관기본공량"/>
      <sheetName val="123"/>
      <sheetName val="광통신 견적내역서1"/>
      <sheetName val="일위대가표(DEEP)"/>
      <sheetName val="국산화"/>
      <sheetName val="물량 및 할증 적용 내역서(기계 배관)"/>
      <sheetName val="전 기"/>
      <sheetName val="집 계 표"/>
      <sheetName val="기계경비(시간당)"/>
      <sheetName val="nys"/>
      <sheetName val="하조서"/>
      <sheetName val="변경비교-을"/>
      <sheetName val="배수공"/>
      <sheetName val="98NS-N"/>
      <sheetName val="관급자재"/>
      <sheetName val="정렬"/>
      <sheetName val="교각1"/>
      <sheetName val="1.수인터널"/>
      <sheetName val="퍼스트"/>
      <sheetName val="단가비교"/>
      <sheetName val="INSTR"/>
      <sheetName val="용량계산"/>
      <sheetName val="물량 및 할증 적용 내역서"/>
      <sheetName val="1-1-2.고순도용접"/>
      <sheetName val="1-4CHEM"/>
      <sheetName val="1-5"/>
      <sheetName val="Upgrades pricing"/>
      <sheetName val="__MAIN"/>
      <sheetName val="CALCULATION"/>
      <sheetName val="GRACE"/>
      <sheetName val="장비당단가 (1)"/>
      <sheetName val="Summary Sheets"/>
      <sheetName val="Site Expenses"/>
      <sheetName val="4 &amp; 10-inch, CO2 Combo &amp; Sweep"/>
      <sheetName val="근거 자료"/>
      <sheetName val="설계조건"/>
      <sheetName val="ITEM"/>
      <sheetName val="경상비"/>
      <sheetName val="파이프류"/>
      <sheetName val="배수내역 (2)"/>
      <sheetName val="DATA LISTS"/>
      <sheetName val="대"/>
      <sheetName val="옹벽"/>
      <sheetName val="지주설치제원"/>
      <sheetName val="당초"/>
      <sheetName val="SRC-B3U2"/>
      <sheetName val="분뇨"/>
      <sheetName val="품의서"/>
      <sheetName val="광주"/>
      <sheetName val="K2-02월"/>
      <sheetName val="유형분류"/>
      <sheetName val="시스템구분"/>
      <sheetName val="빌딩 안내"/>
      <sheetName val="입고장부 (4)"/>
      <sheetName val="Dulieu"/>
      <sheetName val="D-623D"/>
      <sheetName val="Macro1"/>
      <sheetName val="을"/>
      <sheetName val="8.식재일위"/>
      <sheetName val="B시설가격"/>
      <sheetName val="조경"/>
      <sheetName val="물량"/>
      <sheetName val="설-원가"/>
      <sheetName val="가계부"/>
      <sheetName val="제품목록"/>
      <sheetName val="매입매출관리"/>
      <sheetName val="견적산출"/>
      <sheetName val="수량집계"/>
      <sheetName val="견적 집계"/>
      <sheetName val="변전실재분리"/>
      <sheetName val="품의서(TL)"/>
      <sheetName val="1.설계조건"/>
      <sheetName val="근로자자료입력"/>
      <sheetName val="참고자료"/>
      <sheetName val="원남울진낙찰내역(99_4_13_부산청)1"/>
      <sheetName val="SOS_PLC_&amp;_Panel1"/>
      <sheetName val="8_석축단위(H=1_5M)1"/>
      <sheetName val="5_BANG_I1"/>
      <sheetName val="플랜트_설치1"/>
      <sheetName val="소상_&quot;1&quot;1"/>
      <sheetName val="6PILE__(돌출)1"/>
      <sheetName val="2_건축1"/>
      <sheetName val="BACK_DATA1"/>
      <sheetName val="현장관리비_산출내역1"/>
      <sheetName val="기성(1차)_1"/>
      <sheetName val="Stem_Footing"/>
      <sheetName val="Piping_Design_Data"/>
      <sheetName val="코딩_(2)"/>
      <sheetName val="_갑지1"/>
      <sheetName val="4_LINE"/>
      <sheetName val="7_th"/>
      <sheetName val="Customer_Databas"/>
      <sheetName val="개인별_순위표"/>
      <sheetName val="원남울진낙찰내역(99_4_13%20부산청)_xls"/>
      <sheetName val="PROJECT_BRIEF"/>
      <sheetName val="BSD_(2)"/>
      <sheetName val="5_전사투자계획종함안"/>
      <sheetName val="단양_00_아파트-세부내역"/>
      <sheetName val="준검_내역서"/>
      <sheetName val="내역서_(2)"/>
      <sheetName val="2_대외공문"/>
      <sheetName val="전체내역_(2)"/>
      <sheetName val="TABLE_DB"/>
      <sheetName val="쌍용_data_base"/>
      <sheetName val="Graph_(LGEN)"/>
      <sheetName val="선적schedule_(2)"/>
      <sheetName val="화재_탐지_설비"/>
      <sheetName val="ESTI_"/>
      <sheetName val="Hrg_Sat"/>
      <sheetName val="배수공_주요자재_집계표"/>
      <sheetName val="kimre_scrubber"/>
      <sheetName val="할증_"/>
      <sheetName val="G_R300경비"/>
      <sheetName val="신설개소별_총집계표(동해-배전)"/>
      <sheetName val="안평역사_총집계"/>
      <sheetName val="BASE_DATA1"/>
      <sheetName val="안양동교_1안"/>
      <sheetName val="시설물_설치표"/>
      <sheetName val="PROJECT_BRIEF(EX_NEW)"/>
      <sheetName val="노원열병합__건축공사기성내역서"/>
      <sheetName val="실행내역서_"/>
      <sheetName val="1차_내역서"/>
      <sheetName val="Sheet1_(2)"/>
      <sheetName val="3BL공동구_수량"/>
      <sheetName val="Xunit_(단위환산)"/>
      <sheetName val="광통신_견적내역서1"/>
      <sheetName val="물량_및_할증_적용_내역서(기계_배관)"/>
      <sheetName val="7_경제성결과"/>
      <sheetName val="T형(_파일기초)_공현1교"/>
      <sheetName val="Cost_bd-&quot;A&quot;"/>
      <sheetName val="3_하중산정4_지지력"/>
      <sheetName val="제출내역_(2)"/>
      <sheetName val="HRSG_SMALL07220"/>
      <sheetName val="전차선로_물량표"/>
      <sheetName val="3련_BOX"/>
      <sheetName val="_견적서"/>
      <sheetName val="현장별계약현황('98_10_31)"/>
      <sheetName val="원가계산서_(전체변경)"/>
      <sheetName val="원가_(2)"/>
      <sheetName val="전_기"/>
      <sheetName val="집_계_표"/>
      <sheetName val="01. DATA"/>
      <sheetName val="03. TK THEP LANH TO"/>
      <sheetName val="SAP"/>
      <sheetName val="lokasari-el"/>
      <sheetName val="Bảng KL công tác chính"/>
      <sheetName val="tifico"/>
      <sheetName val="UTSBSPC1"/>
      <sheetName val="TONG HOP HOI NGHI"/>
      <sheetName val="02. VK, BT, HT"/>
      <sheetName val="03. TK THEP"/>
      <sheetName val="04. HOÀN THIỆN"/>
      <sheetName val="CTG"/>
      <sheetName val="SEX"/>
      <sheetName val="DonGia chetao"/>
      <sheetName val="DonGia VatTuLK"/>
      <sheetName val="CHITIET VL-NCHT1 (2)"/>
      <sheetName val="Sheet"/>
      <sheetName val="Q-7100-001"/>
      <sheetName val="Parem"/>
      <sheetName val="gvl"/>
      <sheetName val="夹层"/>
      <sheetName val="拉条"/>
      <sheetName val="支撑"/>
      <sheetName val="檩条"/>
      <sheetName val="气楼"/>
      <sheetName val="理重表"/>
      <sheetName val="系杆"/>
      <sheetName val="行车"/>
      <sheetName val="钢架"/>
      <sheetName val="钢梁"/>
      <sheetName val="门"/>
      <sheetName val="隅撑"/>
      <sheetName val="雨篷"/>
      <sheetName val="预埋"/>
      <sheetName val="p"/>
      <sheetName val="TDTKP"/>
      <sheetName val="Currency"/>
      <sheetName val="PRE (RICONS)"/>
      <sheetName val="DGG"/>
      <sheetName val="外構・目次"/>
      <sheetName val="工場棟・目次"/>
      <sheetName val="事務棟・目次"/>
      <sheetName val="電気設備表"/>
      <sheetName val="Level-DATA"/>
      <sheetName val="Fr Revit"/>
      <sheetName val="NSA Summary"/>
      <sheetName val="5사남"/>
      <sheetName val="원남울진낙찰내역(99_4_13_부산청)2"/>
      <sheetName val="SOS_PLC_&amp;_Panel2"/>
      <sheetName val="8_석축단위(H=1_5M)2"/>
      <sheetName val="5_BANG_I2"/>
      <sheetName val="플랜트_설치2"/>
      <sheetName val="소상_&quot;1&quot;2"/>
      <sheetName val="6PILE__(돌출)2"/>
      <sheetName val="2_건축2"/>
      <sheetName val="BACK_DATA2"/>
      <sheetName val="현장관리비_산출내역2"/>
      <sheetName val="기성(1차)_2"/>
      <sheetName val="Stem_Footing1"/>
      <sheetName val="Piping_Design_Data1"/>
      <sheetName val="코딩_(2)1"/>
      <sheetName val="_갑지2"/>
      <sheetName val="4_LINE1"/>
      <sheetName val="7_th1"/>
      <sheetName val="Customer_Databas1"/>
      <sheetName val="개인별_순위표1"/>
      <sheetName val="원남울진낙찰내역(99_4_13%20부산청)_xls1"/>
      <sheetName val="PROJECT_BRIEF1"/>
      <sheetName val="BSD_(2)1"/>
      <sheetName val="5_전사투자계획종함안1"/>
      <sheetName val="단양_00_아파트-세부내역1"/>
      <sheetName val="준검_내역서1"/>
      <sheetName val="내역서_(2)1"/>
      <sheetName val="2_대외공문1"/>
      <sheetName val="전체내역_(2)1"/>
      <sheetName val="TABLE_DB1"/>
      <sheetName val="쌍용_data_base1"/>
      <sheetName val="Graph_(LGEN)1"/>
      <sheetName val="선적schedule_(2)1"/>
      <sheetName val="화재_탐지_설비1"/>
      <sheetName val="ESTI_1"/>
      <sheetName val="Hrg_Sat1"/>
      <sheetName val="배수공_주요자재_집계표1"/>
      <sheetName val="kimre_scrubber1"/>
      <sheetName val="할증_1"/>
      <sheetName val="G_R300경비1"/>
      <sheetName val="신설개소별_총집계표(동해-배전)1"/>
      <sheetName val="안평역사_총집계1"/>
      <sheetName val="BASE_DATA11"/>
      <sheetName val="안양동교_1안1"/>
      <sheetName val="시설물_설치표1"/>
      <sheetName val="PROJECT_BRIEF(EX_NEW)1"/>
      <sheetName val="노원열병합__건축공사기성내역서1"/>
      <sheetName val="실행내역서_1"/>
      <sheetName val="1차_내역서1"/>
      <sheetName val="Sheet1_(2)1"/>
      <sheetName val="3BL공동구_수량1"/>
      <sheetName val="Xunit_(단위환산)1"/>
      <sheetName val="광통신_견적내역서11"/>
      <sheetName val="물량_및_할증_적용_내역서(기계_배관)1"/>
      <sheetName val="7_경제성결과1"/>
      <sheetName val="T형(_파일기초)_공현1교1"/>
      <sheetName val="Cost_bd-&quot;A&quot;1"/>
      <sheetName val="3_하중산정4_지지력1"/>
      <sheetName val="제출내역_(2)1"/>
      <sheetName val="HRSG_SMALL072201"/>
      <sheetName val="전차선로_물량표1"/>
      <sheetName val="3련_BOX1"/>
      <sheetName val="_견적서1"/>
      <sheetName val="현장별계약현황('98_10_31)1"/>
      <sheetName val="원가계산서_(전체변경)1"/>
      <sheetName val="원가_(2)1"/>
      <sheetName val="전_기1"/>
      <sheetName val="집_계_표1"/>
      <sheetName val="물량_및_할증_적용_내역서"/>
      <sheetName val="1-1-2_고순도용접"/>
      <sheetName val="Upgrades_pricing"/>
      <sheetName val="장비당단가_(1)"/>
      <sheetName val="Summary_Sheets"/>
      <sheetName val="Site_Expenses"/>
      <sheetName val="4_&amp;_10-inch,_CO2_Combo_&amp;_Sweep"/>
      <sheetName val="근거_자료"/>
      <sheetName val="배수내역_(2)"/>
      <sheetName val="DATA_LISTS"/>
      <sheetName val="빌딩_안내"/>
      <sheetName val="입고장부_(4)"/>
      <sheetName val="8_식재일위"/>
      <sheetName val="견적_집계"/>
      <sheetName val="1_설계조건"/>
      <sheetName val="1_수인터널"/>
      <sheetName val="1.우편집중내역서"/>
      <sheetName val="TTTram"/>
      <sheetName val="GZ.TP"/>
      <sheetName val="GZ.VT"/>
      <sheetName val="예산서"/>
      <sheetName val="Electrical Works"/>
      <sheetName val="tra-vat-lieu"/>
      <sheetName val="건축원가"/>
      <sheetName val="사기도장"/>
      <sheetName val="노무비"/>
      <sheetName val="부문손익"/>
      <sheetName val="HERO01"/>
      <sheetName val="Ma TP"/>
      <sheetName val="제4절-1"/>
      <sheetName val="3F"/>
      <sheetName val="낙찰표"/>
      <sheetName val="Sheet9"/>
      <sheetName val="단위중량표"/>
      <sheetName val="내역서변경성원"/>
      <sheetName val="위치조서"/>
      <sheetName val="품셈TABLE"/>
      <sheetName val="위치"/>
      <sheetName val="경비"/>
      <sheetName val="비교표"/>
      <sheetName val="99년원가"/>
      <sheetName val="DC-O-4-S(설명서)"/>
      <sheetName val="단가일람"/>
      <sheetName val="조경일람"/>
      <sheetName val="산출내역서"/>
      <sheetName val="감가상각"/>
      <sheetName val="ma-pt"/>
      <sheetName val="sanitary-ware tower3&amp;4"/>
      <sheetName val="VATTU"/>
      <sheetName val="2Piling"/>
      <sheetName val="입출재고현황 (2)"/>
      <sheetName val="견적"/>
      <sheetName val="단중표"/>
      <sheetName val="改加胶玻璃、室外栏杆"/>
      <sheetName val="토공집계표"/>
      <sheetName val="MAIN"/>
      <sheetName val="D_MUC"/>
      <sheetName val="BIDDING-SUM"/>
      <sheetName val="Section"/>
      <sheetName val="Settings"/>
      <sheetName val="Planning"/>
      <sheetName val="HS"/>
      <sheetName val="B-B"/>
      <sheetName val="detai cable..."/>
      <sheetName val="BG"/>
      <sheetName val="TH-Dien"/>
      <sheetName val="Area Cal"/>
      <sheetName val="갑지1"/>
      <sheetName val="MAIN GATE HOUSE"/>
      <sheetName val="LOC"/>
      <sheetName val="4641"/>
      <sheetName val="BoQ Coke"/>
      <sheetName val="TOSHIBA-Structure"/>
      <sheetName val="1.R18 BF"/>
      <sheetName val="A"/>
      <sheetName val="G"/>
      <sheetName val="F-B"/>
      <sheetName val="H-J"/>
      <sheetName val="6.External works-R18"/>
      <sheetName val="NNgung"/>
      <sheetName val="00-Pipe Schedule for QS rev01"/>
      <sheetName val="Earthwork"/>
      <sheetName val="CHIẾT TÍNH ĐƠN GIÁ"/>
      <sheetName val="Price"/>
      <sheetName val="Huong dan"/>
      <sheetName val="Bảng mã VT"/>
      <sheetName val="chiettinh"/>
      <sheetName val="Define finishing"/>
      <sheetName val="Bang tinh hao hut thep"/>
      <sheetName val="CHITIET VL-NC-TT1p"/>
      <sheetName val="Breakdown"/>
      <sheetName val="XL4Poppy"/>
      <sheetName val="Gia VLNCMTC"/>
      <sheetName val="Don gia chi tiet"/>
      <sheetName val="Index"/>
      <sheetName val="BQ(E)"/>
      <sheetName val="TONGKE3p"/>
      <sheetName val="Rebar"/>
      <sheetName val="Dinh nghia"/>
      <sheetName val="중기"/>
      <sheetName val="PI"/>
      <sheetName val="유림골조"/>
      <sheetName val="건축공사실행"/>
      <sheetName val="물량내역서"/>
      <sheetName val="수목표준대가"/>
      <sheetName val="현장관리비"/>
      <sheetName val="기초목"/>
      <sheetName val="database"/>
      <sheetName val="현장경비"/>
      <sheetName val="Div26 - Elect"/>
      <sheetName val="월별손익"/>
      <sheetName val="Material Schedule"/>
      <sheetName val="PhanTich"/>
      <sheetName val="Chenh lech vat tu"/>
      <sheetName val="escon"/>
      <sheetName val="TH kinh phi"/>
      <sheetName val="KLDT DIEN"/>
      <sheetName val="Dinh muc CP KTCB khac"/>
      <sheetName val="Demolish 1"/>
      <sheetName val="G-EstFinValue"/>
      <sheetName val="D-TB"/>
      <sheetName val=" Beams-pms"/>
      <sheetName val="THCP"/>
      <sheetName val="Dầm 1"/>
      <sheetName val="05-LV Cabling"/>
      <sheetName val="Main_Mech"/>
      <sheetName val="Sub_Mech"/>
      <sheetName val="Bill 7-Elec"/>
      <sheetName val="Price Database"/>
      <sheetName val="VatLieu"/>
      <sheetName val="Phan tich"/>
      <sheetName val="SITE-E"/>
      <sheetName val="RAB AR&amp;STR"/>
      <sheetName val="고객사 관리 코드"/>
      <sheetName val="7.공정표"/>
      <sheetName val="NEW-PANEL"/>
      <sheetName val="THop"/>
      <sheetName val="DG Cong C1,C2,C3,C4,C5"/>
      <sheetName val="NKC6"/>
      <sheetName val="入力作成表"/>
      <sheetName val="6.1 Quantity-Bill.1-Prelim"/>
      <sheetName val="gia vt,nc,may"/>
      <sheetName val="Chi tiet"/>
      <sheetName val="KTCK"/>
      <sheetName val="LEGEND"/>
      <sheetName val="Units"/>
      <sheetName val="mvt"/>
      <sheetName val="sanitary-ware_tower3&amp;4"/>
      <sheetName val="_Beams-pms"/>
      <sheetName val="TH_kinh_phi"/>
      <sheetName val="KLDT_DIEN"/>
      <sheetName val="Dinh_muc_CP_KTCB_khac"/>
      <sheetName val="입출재고현황_(2)"/>
      <sheetName val="Area_Cal"/>
      <sheetName val="detai_cable___"/>
      <sheetName val="00-Pipe_Schedule_for_QS_rev01"/>
      <sheetName val="MAIN_GATE_HOUSE"/>
      <sheetName val="CHIẾT_TÍNH_ĐƠN_GIÁ"/>
      <sheetName val="BoQ_Coke"/>
      <sheetName val="1_R18_BF"/>
      <sheetName val="6_External_works-R18"/>
      <sheetName val="Demolish_1"/>
      <sheetName val="6_1_Quantity-Bill_1-Prelim"/>
      <sheetName val="SCOPE OF WORK"/>
      <sheetName val="VT190111"/>
      <sheetName val="Ts"/>
      <sheetName val="dtct cong"/>
      <sheetName val="sat"/>
      <sheetName val="ptvt"/>
      <sheetName val="1"/>
      <sheetName val="TH-XL"/>
      <sheetName val="Huong_dan"/>
      <sheetName val="Bảng_mã_VT"/>
      <sheetName val="Gia_VLNCMTC"/>
      <sheetName val="VIN_Index"/>
      <sheetName val="DAF-2"/>
      <sheetName val="Xaytuong"/>
      <sheetName val="tong du toan"/>
      <sheetName val="고객사_관리_코드"/>
      <sheetName val="Dinh_nghia"/>
      <sheetName val="7_공정표"/>
      <sheetName val="CHITIET_VL-NC-TT1p"/>
      <sheetName val="Gia"/>
      <sheetName val="PS-Labour_M"/>
      <sheetName val="BMS"/>
      <sheetName val="Div26_-_Elect"/>
      <sheetName val="DG"/>
      <sheetName val="07_Themal"/>
      <sheetName val="Xây tô"/>
      <sheetName val="THVT"/>
      <sheetName val="sanitary-ware_tower3&amp;41"/>
      <sheetName val="입출재고현황_(2)1"/>
      <sheetName val="detai_cable___1"/>
      <sheetName val="Area_Cal1"/>
      <sheetName val="00-Pipe_Schedule_for_QS_rev011"/>
      <sheetName val="MAIN_GATE_HOUSE1"/>
      <sheetName val="CHIẾT_TÍNH_ĐƠN_GIÁ1"/>
      <sheetName val="BoQ_Coke1"/>
      <sheetName val="1_R18_BF1"/>
      <sheetName val="6_External_works-R181"/>
      <sheetName val="Huong_dan1"/>
      <sheetName val="Bảng_mã_VT1"/>
      <sheetName val="CHITIET_VL-NC-TT1p1"/>
      <sheetName val="Bang_tinh_hao_hut_thep"/>
      <sheetName val="Define_finishing"/>
      <sheetName val="Gia_VLNCMTC1"/>
      <sheetName val="Don_gia_chi_tiet"/>
      <sheetName val="Dinh_nghia1"/>
      <sheetName val="Div26_-_Elect1"/>
      <sheetName val="Material_Schedule"/>
      <sheetName val="Chenh_lech_vat_tu"/>
      <sheetName val="05-LV_Cabling"/>
      <sheetName val="TH_kinh_phi1"/>
      <sheetName val="KLDT_DIEN1"/>
      <sheetName val="Dinh_muc_CP_KTCB_khac1"/>
      <sheetName val="Demolish_11"/>
      <sheetName val="_Beams-pms1"/>
      <sheetName val="Dầm_1"/>
      <sheetName val="Bill_7-Elec"/>
      <sheetName val="Price_Database"/>
      <sheetName val="Phan_tich"/>
      <sheetName val="RAB_AR&amp;STR"/>
      <sheetName val="고객사_관리_코드1"/>
      <sheetName val="7_공정표1"/>
      <sheetName val="DG_Cong_C1,C2,C3,C4,C5"/>
      <sheetName val="gia_vt,nc,may"/>
      <sheetName val="Chi_tiet"/>
      <sheetName val="6_1_Quantity-Bill_1-Prelim1"/>
      <sheetName val="DonGia_chetao"/>
      <sheetName val="DonGia_VatTuLK"/>
      <sheetName val="dtct_cong"/>
      <sheetName val="tong_du_toan"/>
      <sheetName val="SCOPE_OF_WORK"/>
      <sheetName val="CHITIET_VL-NCHT1_(2)"/>
      <sheetName val="Xây_tô"/>
      <sheetName val="ESTI_2"/>
      <sheetName val="sanitary-ware_tower3&amp;42"/>
      <sheetName val="입출재고현황_(2)2"/>
      <sheetName val="BoQ_Coke2"/>
      <sheetName val="1_R18_BF2"/>
      <sheetName val="6_External_works-R182"/>
      <sheetName val="Area_Cal2"/>
      <sheetName val="detai_cable___2"/>
      <sheetName val="00-Pipe_Schedule_for_QS_rev012"/>
      <sheetName val="Define_finishing1"/>
      <sheetName val="Bang_tinh_hao_hut_thep1"/>
      <sheetName val="CHITIET_VL-NC-TT1p2"/>
      <sheetName val="Huong_dan2"/>
      <sheetName val="Bảng_mã_VT2"/>
      <sheetName val="MAIN_GATE_HOUSE2"/>
      <sheetName val="CHIẾT_TÍNH_ĐƠN_GIÁ2"/>
      <sheetName val="Gia_VLNCMTC2"/>
      <sheetName val="Don_gia_chi_tiet1"/>
      <sheetName val="Dinh_nghia2"/>
      <sheetName val="1차_내역서2"/>
      <sheetName val="Sheet1_(2)2"/>
      <sheetName val="Div26_-_Elect2"/>
      <sheetName val="Material_Schedule1"/>
      <sheetName val="Chenh_lech_vat_tu1"/>
      <sheetName val="05-LV_Cabling1"/>
      <sheetName val="TH_kinh_phi2"/>
      <sheetName val="KLDT_DIEN2"/>
      <sheetName val="Dinh_muc_CP_KTCB_khac2"/>
      <sheetName val="Demolish_12"/>
      <sheetName val="_Beams-pms2"/>
      <sheetName val="Dầm_11"/>
      <sheetName val="Bill_7-Elec1"/>
      <sheetName val="Price_Database1"/>
      <sheetName val="Phan_tich1"/>
      <sheetName val="RAB_AR&amp;STR1"/>
      <sheetName val="고객사_관리_코드2"/>
      <sheetName val="Xunit_(단위환산)2"/>
      <sheetName val="7_공정표2"/>
      <sheetName val="DG_Cong_C1,C2,C3,C4,C51"/>
      <sheetName val="gia_vt,nc,may1"/>
      <sheetName val="Chi_tiet1"/>
      <sheetName val="6_1_Quantity-Bill_1-Prelim2"/>
      <sheetName val="DonGia_chetao1"/>
      <sheetName val="DonGia_VatTuLK1"/>
      <sheetName val="dtct_cong1"/>
      <sheetName val="tong_du_toan1"/>
      <sheetName val="SCOPE_OF_WORK1"/>
      <sheetName val="CHITIET_VL-NCHT1_(2)1"/>
      <sheetName val="Xây_tô1"/>
      <sheetName val="BOQ DETAIL"/>
      <sheetName val="원남울진낙찰내역(99_4_13_부산청)3"/>
      <sheetName val="SOS_PLC_&amp;_Panel3"/>
      <sheetName val="8_석축단위(H=1_5M)3"/>
      <sheetName val="5_BANG_I3"/>
      <sheetName val="플랜트_설치3"/>
      <sheetName val="소상_&quot;1&quot;3"/>
      <sheetName val="6PILE__(돌출)3"/>
      <sheetName val="2_건축3"/>
      <sheetName val="BACK_DATA3"/>
      <sheetName val="현장관리비_산출내역3"/>
      <sheetName val="기성(1차)_3"/>
      <sheetName val="_갑지3"/>
      <sheetName val="4_LINE2"/>
      <sheetName val="7_th2"/>
      <sheetName val="Customer_Databas2"/>
      <sheetName val="개인별_순위표2"/>
      <sheetName val="Stem_Footing2"/>
      <sheetName val="Piping_Design_Data2"/>
      <sheetName val="코딩_(2)2"/>
      <sheetName val="원남울진낙찰내역(99_4_13%20부산청)_xls2"/>
      <sheetName val="PROJECT_BRIEF2"/>
      <sheetName val="BSD_(2)2"/>
      <sheetName val="5_전사투자계획종함안2"/>
      <sheetName val="단양_00_아파트-세부내역2"/>
      <sheetName val="준검_내역서2"/>
      <sheetName val="내역서_(2)2"/>
      <sheetName val="2_대외공문2"/>
      <sheetName val="전체내역_(2)2"/>
      <sheetName val="TABLE_DB2"/>
      <sheetName val="쌍용_data_base2"/>
      <sheetName val="Graph_(LGEN)2"/>
      <sheetName val="선적schedule_(2)2"/>
      <sheetName val="화재_탐지_설비2"/>
      <sheetName val="ESTI_3"/>
      <sheetName val="Hrg_Sat2"/>
      <sheetName val="배수공_주요자재_집계표2"/>
      <sheetName val="kimre_scrubber2"/>
      <sheetName val="할증_2"/>
      <sheetName val="G_R300경비2"/>
      <sheetName val="신설개소별_총집계표(동해-배전)2"/>
      <sheetName val="안평역사_총집계2"/>
      <sheetName val="BASE_DATA12"/>
      <sheetName val="안양동교_1안2"/>
      <sheetName val="시설물_설치표2"/>
      <sheetName val="PROJECT_BRIEF(EX_NEW)2"/>
      <sheetName val="노원열병합__건축공사기성내역서2"/>
      <sheetName val="실행내역서_2"/>
      <sheetName val="1차_내역서3"/>
      <sheetName val="Sheet1_(2)3"/>
      <sheetName val="3BL공동구_수량2"/>
      <sheetName val="7_경제성결과2"/>
      <sheetName val="T형(_파일기초)_공현1교2"/>
      <sheetName val="Cost_bd-&quot;A&quot;2"/>
      <sheetName val="3_하중산정4_지지력2"/>
      <sheetName val="제출내역_(2)2"/>
      <sheetName val="HRSG_SMALL072202"/>
      <sheetName val="전차선로_물량표2"/>
      <sheetName val="3련_BOX2"/>
      <sheetName val="_견적서2"/>
      <sheetName val="현장별계약현황('98_10_31)2"/>
      <sheetName val="원가계산서_(전체변경)2"/>
      <sheetName val="원가_(2)2"/>
      <sheetName val="Xunit_(단위환산)3"/>
      <sheetName val="광통신_견적내역서12"/>
      <sheetName val="물량_및_할증_적용_내역서(기계_배관)2"/>
      <sheetName val="전_기2"/>
      <sheetName val="집_계_표2"/>
      <sheetName val="01__DATA"/>
      <sheetName val="03__TK_THEP_LANH_TO"/>
      <sheetName val="Bảng_KL_công_tác_chính"/>
      <sheetName val="TONG_HOP_HOI_NGHI"/>
      <sheetName val="02__VK,_BT,_HT"/>
      <sheetName val="03__TK_THEP"/>
      <sheetName val="04__HOÀN_THIỆN"/>
      <sheetName val="DonGia_chetao2"/>
      <sheetName val="DonGia_VatTuLK2"/>
      <sheetName val="CHITIET_VL-NCHT1_(2)2"/>
      <sheetName val="PRE_(RICONS)"/>
      <sheetName val="물량_및_할증_적용_내역서1"/>
      <sheetName val="1-1-2_고순도용접1"/>
      <sheetName val="Upgrades_pricing1"/>
      <sheetName val="장비당단가_(1)1"/>
      <sheetName val="Summary_Sheets1"/>
      <sheetName val="Site_Expenses1"/>
      <sheetName val="4_&amp;_10-inch,_CO2_Combo_&amp;_Sweep1"/>
      <sheetName val="근거_자료1"/>
      <sheetName val="배수내역_(2)1"/>
      <sheetName val="DATA_LISTS1"/>
      <sheetName val="빌딩_안내1"/>
      <sheetName val="입고장부_(4)1"/>
      <sheetName val="8_식재일위1"/>
      <sheetName val="견적_집계1"/>
      <sheetName val="1_설계조건1"/>
      <sheetName val="1_수인터널1"/>
      <sheetName val="1_우편집중내역서"/>
      <sheetName val="Fr_Revit"/>
      <sheetName val="NSA_Summary"/>
      <sheetName val="GZ_TP"/>
      <sheetName val="GZ_VT"/>
      <sheetName val="Electrical_Works"/>
      <sheetName val="Ma_TP"/>
      <sheetName val="sanitary-ware_tower3&amp;43"/>
      <sheetName val="입출재고현황_(2)3"/>
      <sheetName val="detai_cable___3"/>
      <sheetName val="Area_Cal3"/>
      <sheetName val="MAIN_GATE_HOUSE3"/>
      <sheetName val="BoQ_Coke3"/>
      <sheetName val="1_R18_BF3"/>
      <sheetName val="6_External_works-R183"/>
      <sheetName val="00-Pipe_Schedule_for_QS_rev013"/>
      <sheetName val="CHIẾT_TÍNH_ĐƠN_GIÁ3"/>
      <sheetName val="Huong_dan3"/>
      <sheetName val="Bảng_mã_VT3"/>
      <sheetName val="Define_finishing2"/>
      <sheetName val="Bang_tinh_hao_hut_thep2"/>
      <sheetName val="CHITIET_VL-NC-TT1p3"/>
      <sheetName val="Gia_VLNCMTC3"/>
      <sheetName val="Don_gia_chi_tiet2"/>
      <sheetName val="Dinh_nghia3"/>
      <sheetName val="Div26_-_Elect3"/>
      <sheetName val="Material_Schedule2"/>
      <sheetName val="Chenh_lech_vat_tu2"/>
      <sheetName val="TH_kinh_phi3"/>
      <sheetName val="KLDT_DIEN3"/>
      <sheetName val="Dinh_muc_CP_KTCB_khac3"/>
      <sheetName val="Demolish_13"/>
      <sheetName val="_Beams-pms3"/>
      <sheetName val="Dầm_12"/>
      <sheetName val="05-LV_Cabling2"/>
      <sheetName val="Bill_7-Elec2"/>
      <sheetName val="Price_Database2"/>
      <sheetName val="Phan_tich2"/>
      <sheetName val="RAB_AR&amp;STR2"/>
      <sheetName val="고객사_관리_코드3"/>
      <sheetName val="7_공정표3"/>
      <sheetName val="DG_Cong_C1,C2,C3,C4,C52"/>
      <sheetName val="6_1_Quantity-Bill_1-Prelim3"/>
      <sheetName val="gia_vt,nc,may2"/>
      <sheetName val="Chi_tiet2"/>
      <sheetName val="SCOPE_OF_WORK2"/>
      <sheetName val="dtct_cong2"/>
      <sheetName val="tong_du_toan2"/>
      <sheetName val="Xây_tô2"/>
      <sheetName val="BOQ_DETAIL"/>
      <sheetName val="Material HT"/>
      <sheetName val="Material KC"/>
      <sheetName val="X17-TOTAL"/>
      <sheetName val="총괄집계표"/>
      <sheetName val="1공구(을)"/>
      <sheetName val="1을"/>
      <sheetName val="기계경비일람"/>
      <sheetName val="预算"/>
      <sheetName val="Buy vs. Lease Car"/>
      <sheetName val="HT Ham"/>
      <sheetName val="Summary - Budget"/>
      <sheetName val="Chi tiet - Dv lap"/>
      <sheetName val="TH KHTC"/>
      <sheetName val="000"/>
      <sheetName val="00000000"/>
      <sheetName val="Van chuyen"/>
      <sheetName val="THKP (2)"/>
      <sheetName val="THKP"/>
      <sheetName val="T.Bi"/>
      <sheetName val="Thiet ke"/>
      <sheetName val="CT"/>
      <sheetName val="K.luong"/>
      <sheetName val="TT L2"/>
      <sheetName val="TT L1"/>
      <sheetName val="Thue Ngoai"/>
      <sheetName val="KLHT"/>
      <sheetName val="KL XL2000"/>
      <sheetName val="KLXL2001"/>
      <sheetName val="THKP2001"/>
      <sheetName val="KLphanbo"/>
      <sheetName val="Chiet tinh"/>
      <sheetName val="KH"/>
      <sheetName val="DM"/>
      <sheetName val="DD&amp;TV"/>
      <sheetName val="CDSL"/>
      <sheetName val="PTSL"/>
      <sheetName val="VT"/>
      <sheetName val="NL"/>
      <sheetName val="SoSanh"/>
      <sheetName val="QTVT"/>
      <sheetName val="QTNC"/>
      <sheetName val="BC_KKTSCD"/>
      <sheetName val="Chitiet"/>
      <sheetName val="Sheet2 (2)"/>
      <sheetName val="Mau_BC_KKTSCD"/>
      <sheetName val="Dong Dau"/>
      <sheetName val="Dong Dau (2)"/>
      <sheetName val="Sau dong"/>
      <sheetName val="Ma xa"/>
      <sheetName val="My dinh"/>
      <sheetName val="Tong cong"/>
      <sheetName val="KH 2003 (moi max)"/>
      <sheetName val="Chart2"/>
      <sheetName val="Chart1"/>
      <sheetName val="be tong"/>
      <sheetName val="Thep"/>
      <sheetName val="Tong hop thep"/>
      <sheetName val="XXXXXXXX"/>
      <sheetName val="MD"/>
      <sheetName val="ND"/>
      <sheetName val="CONG"/>
      <sheetName val="DGCT"/>
      <sheetName val="PIPE-03E"/>
      <sheetName val="VL"/>
      <sheetName val="CTXD"/>
      <sheetName val=".."/>
      <sheetName val="CTDN"/>
      <sheetName val="san vuon"/>
      <sheetName val="khu phu tro"/>
      <sheetName val="TH"/>
      <sheetName val="Sheet7"/>
      <sheetName val="Sheet8"/>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Thuyet minh"/>
      <sheetName val="CQ-HQ"/>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Interim payment"/>
      <sheetName val="Letter"/>
      <sheetName val="Bid Sum"/>
      <sheetName val="Item B"/>
      <sheetName val="Dg A"/>
      <sheetName val="Dg B&amp;C"/>
      <sheetName val="Rates&amp;Prices"/>
      <sheetName val="Material at site"/>
      <sheetName val="tscd"/>
      <sheetName val="00000001"/>
      <sheetName val="00000002"/>
      <sheetName val="00000003"/>
      <sheetName val="00000004"/>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Gia VL"/>
      <sheetName val="Bang gia ca may"/>
      <sheetName val="Bang luong CB"/>
      <sheetName val="Bang P.tich CT"/>
      <sheetName val="D.toan chi tiet"/>
      <sheetName val="Bang TH Dtoan"/>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Thep "/>
      <sheetName val="Chi tiet Khoi luong"/>
      <sheetName val="TH khoi luong"/>
      <sheetName val="Chiet tinh vat lieu "/>
      <sheetName val="TH KL VL"/>
      <sheetName val="DTHH"/>
      <sheetName val="Bang1"/>
      <sheetName val="TAI TRONG"/>
      <sheetName val="NOI LUC"/>
      <sheetName val="TINH DUYET THTT CHINH"/>
      <sheetName val="TDUYET THTT PHU"/>
      <sheetName val="TINH DAO DONG VA DO VONG"/>
      <sheetName val="TINH NE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t.Dam "/>
      <sheetName val="Ct.Duoi"/>
      <sheetName val="Ct.Tren"/>
      <sheetName val="CtVKdam"/>
      <sheetName val="asphal"/>
      <sheetName val="Gvua"/>
      <sheetName val="D.giaMay"/>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Quyet toan"/>
      <sheetName val="Thu hoi"/>
      <sheetName val="Lai vay"/>
      <sheetName val="Tien vay"/>
      <sheetName val="Cong no"/>
      <sheetName val="Cop pha"/>
      <sheetName val="2000000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d viaK0-T6"/>
      <sheetName val="cdvia T6-Tc24"/>
      <sheetName val="cdvia Tc24-T46"/>
      <sheetName val="cdbtnL2ko-k0+361"/>
      <sheetName val="cd btnL2k0+361-T19"/>
      <sheetName val="02"/>
      <sheetName val="03"/>
      <sheetName val="04"/>
      <sheetName val="05"/>
      <sheetName val="Sheet13"/>
      <sheetName val="Sheet14"/>
      <sheetName val="Sheet15"/>
      <sheetName val="Sheet16"/>
      <sheetName val="Sheet17"/>
      <sheetName val="Sheet18"/>
      <sheetName val="Sheet19"/>
      <sheetName val="Sheet20"/>
      <sheetName val="DT"/>
      <sheetName val="THND"/>
      <sheetName val="THMD"/>
      <sheetName val="Phtro1"/>
      <sheetName val="DTKS1"/>
      <sheetName val="CT1m"/>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phan tich DG"/>
      <sheetName val="gia vat lieu"/>
      <sheetName val="gia xe may"/>
      <sheetName val="gia nhan cong"/>
      <sheetName val="clvl"/>
      <sheetName val="Chenh lech"/>
      <sheetName val="Kinh phí"/>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dutoan1"/>
      <sheetName val="Anhtoan"/>
      <sheetName val="dutoan2"/>
      <sheetName val="vat tu"/>
      <sheetName val="9"/>
      <sheetName val="1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sent to"/>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utoan"/>
      <sheetName val="congtac vien-uy"/>
      <sheetName val="Nhan luc2001"/>
      <sheetName val="Vattu2"/>
      <sheetName val="cong Q2"/>
      <sheetName val="T.U luong Q1"/>
      <sheetName val="T.U luong Q2"/>
      <sheetName val="T.U luong Q3"/>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Quang Tri"/>
      <sheetName val="TTHue"/>
      <sheetName val="Da Nang"/>
      <sheetName val="Quang Nam"/>
      <sheetName val="Quang Ngai"/>
      <sheetName val="TH DH-QN"/>
      <sheetName val="KP HD"/>
      <sheetName val="DB HD"/>
      <sheetName val="C45A-BH"/>
      <sheetName val="C46A-BH"/>
      <sheetName val="C47A-BH"/>
      <sheetName val="C48A-BH"/>
      <sheetName val="S-53-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VL"/>
      <sheetName val="KHCTiet"/>
      <sheetName val="QT 9-6"/>
      <sheetName val="Thuong luu HB"/>
      <sheetName val="QT03"/>
      <sheetName val="QT"/>
      <sheetName val="PTmay"/>
      <sheetName val="KK"/>
      <sheetName val="QT Ky T"/>
      <sheetName val="BCKT"/>
      <sheetName val="bc vt TON BAI"/>
      <sheetName val="XXXXXXX0"/>
      <sheetName val="HTSD6LD"/>
      <sheetName val="HTSDDNN"/>
      <sheetName val="HTSDKT"/>
      <sheetName val="BD"/>
      <sheetName val="HTNT"/>
      <sheetName val="CHART"/>
      <sheetName val="HTDT"/>
      <sheetName val="HTSDD"/>
      <sheetName val="Tien ung"/>
      <sheetName val="phi luong3"/>
      <sheetName val="CT xa"/>
      <sheetName val="TLGC"/>
      <sheetName val="BL"/>
      <sheetName val="tc"/>
      <sheetName val="TDT"/>
      <sheetName val="xl"/>
      <sheetName val="NN"/>
      <sheetName val="Tralaivay"/>
      <sheetName val="TBTN"/>
      <sheetName val="CPTV"/>
      <sheetName val="PCCHAY"/>
      <sheetName val="dtks"/>
      <sheetName val="Caodo"/>
      <sheetName val="Dat"/>
      <sheetName val="KL-CTTK"/>
      <sheetName val="BTH"/>
      <sheetName val="TM"/>
      <sheetName val="BU-gian"/>
      <sheetName val="Bu-Ha"/>
      <sheetName val="Gia DAN"/>
      <sheetName val="Dan"/>
      <sheetName val="Cuoc"/>
      <sheetName val="Bugia"/>
      <sheetName val="KL57"/>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Thang 12"/>
      <sheetName val="THDGK"/>
      <sheetName val="cong bien t10"/>
      <sheetName val="luong t9 "/>
      <sheetName val="bb t9"/>
      <sheetName val="XETT10-03"/>
      <sheetName val="bxet"/>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DGTT"/>
      <sheetName val="Cong hop"/>
      <sheetName val="nt+dd+cl"/>
      <sheetName val="kc+conlaiql"/>
      <sheetName val="kc+clai(107)"/>
      <sheetName val="duong(107)"/>
      <sheetName val="qui1"/>
      <sheetName val="1,3-30,4"/>
      <sheetName val="kldukien"/>
      <sheetName val="kldukien (107)"/>
      <sheetName val="thang4"/>
      <sheetName val="qui1 (2)"/>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TH du toan "/>
      <sheetName val="Du toan "/>
      <sheetName val="C.Tinh"/>
      <sheetName val="TK_cap"/>
      <sheetName val="binh do"/>
      <sheetName val="cot lieu"/>
      <sheetName val="van khuon"/>
      <sheetName val="CT BT"/>
      <sheetName val="lay mau"/>
      <sheetName val="mat ngoai goi"/>
      <sheetName val="coc tram-bt"/>
      <sheetName val="T1(T1)04"/>
      <sheetName val="Q1-02"/>
      <sheetName val="Q2-02"/>
      <sheetName val="Q3-02"/>
      <sheetName val="Phu luc HD"/>
      <sheetName val="Gia du thau"/>
      <sheetName val="PTDG"/>
      <sheetName val="Ca xe"/>
      <sheetName val="Cau 2(3)"/>
      <sheetName val="TK331A"/>
      <sheetName val="TK131B"/>
      <sheetName val="TK131A"/>
      <sheetName val="TK 331c1"/>
      <sheetName val="TK331C"/>
      <sheetName val="CT331-2003"/>
      <sheetName val="CT 331"/>
      <sheetName val="CT131-2003"/>
      <sheetName val="CT 131"/>
      <sheetName val="TK331B"/>
      <sheetName val="KH 200³ (moi max)"/>
      <sheetName val="CTTSCD"/>
      <sheetName val="TSCD ko dung"/>
      <sheetName val="Tong vat tu"/>
      <sheetName val="VT luu"/>
      <sheetName val="VTu1"/>
      <sheetName val="Vtu u dong"/>
      <sheetName val="TSLD khac"/>
      <sheetName val="CC da pbo het"/>
      <sheetName val="Phaitra"/>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ong Thu"/>
      <sheetName val="Tong Chi"/>
      <sheetName val="Truong hoc"/>
      <sheetName val="Cty CP"/>
      <sheetName val="G.thau 3B"/>
      <sheetName val="T.Hop Thu-chi"/>
      <sheetName val="THDT"/>
      <sheetName val="DM-Goc"/>
      <sheetName val="Gia-CT"/>
      <sheetName val="PTCP"/>
      <sheetName val="cphoi"/>
      <sheetName val="KH-2001"/>
      <sheetName val="KH-2002"/>
      <sheetName val="KH-2003"/>
      <sheetName val="DGTL"/>
      <sheetName val="®¬ngi¸"/>
      <sheetName val="dongle"/>
      <sheetName val="XE DAU"/>
      <sheetName val="XE XANG"/>
      <sheetName val="Hat 1"/>
      <sheetName val="H9Bson"/>
      <sheetName val=" H8 duong"/>
      <sheetName val="VP"/>
      <sheetName val="Hat 7dg"/>
      <sheetName val="TH duong 1B"/>
      <sheetName val="TK111"/>
      <sheetName val="MLDV"/>
      <sheetName val="catongcu"/>
      <sheetName val="BC"/>
      <sheetName val="NNCONGNHAN"/>
      <sheetName val="bangtonghop"/>
      <sheetName val="B T HOP"/>
      <sheetName val="HT HE DUONG"/>
      <sheetName val="MLPP"/>
      <sheetName val="DH D1,2"/>
      <sheetName val="Tro giup"/>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XN79"/>
      <sheetName val="CTMT"/>
      <sheetName val="T1"/>
      <sheetName val="N1111"/>
      <sheetName val="C1111"/>
      <sheetName val="1121"/>
      <sheetName val="daura"/>
      <sheetName val="dauvao"/>
      <sheetName val="DGXDCB"/>
      <sheetName val="VAT TU NHAN TXQN"/>
      <sheetName val="bang tong ke khoi luong vat tu"/>
      <sheetName val="hcong tkhe"/>
      <sheetName val="VAT TU NHAN TKHE"/>
      <sheetName val="hcong qn"/>
      <sheetName val="VAT TU NHAN (2)"/>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QT Duoc (Hai)"/>
      <sheetName val="Cua"/>
      <sheetName val="NS"/>
      <sheetName val="SILICATE"/>
      <sheetName val="기계시공"/>
      <sheetName val="TH mau moi tu T10"/>
      <sheetName val="Tong hop Quy IV"/>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Thang 1"/>
      <sheetName val="moi"/>
      <sheetName val="Thang 12 (2)"/>
      <sheetName val="Thang 01"/>
      <sheetName val="hoan von"/>
      <sheetName val="dothi npv"/>
      <sheetName val="diem hoa von"/>
      <sheetName val="nop ngan sach"/>
      <sheetName val="chi tieu"/>
      <sheetName val="T9"/>
      <sheetName val="T6"/>
      <sheetName val="B3D"/>
      <sheetName val="402"/>
      <sheetName val="Div. 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Du toan"/>
      <sheetName val="DGCT1"/>
      <sheetName val="Phan tich vat tu"/>
      <sheetName val="Tong hop vat tu"/>
      <sheetName val="Gia tri vat tu"/>
      <sheetName val="Chi phi van chuyen"/>
      <sheetName val="Du thau"/>
      <sheetName val="Tong hop kinh phi"/>
      <sheetName val="Tu van Thiet ke"/>
      <sheetName val="Tien do thi cong"/>
      <sheetName val="Bia du toan"/>
      <sheetName val="Config"/>
      <sheetName val="PTS䁌"/>
      <sheetName val="T12"/>
      <sheetName val="T11"/>
      <sheetName val="T10"/>
      <sheetName val="T8"/>
      <sheetName val="T7"/>
      <sheetName val="T5"/>
      <sheetName val="T4"/>
      <sheetName val="T3"/>
      <sheetName val="T2"/>
      <sheetName val="_x0002__x0001_"/>
      <sheetName val="_x0005_"/>
      <sheetName val="B"/>
      <sheetName val="C"/>
      <sheetName val="D"/>
      <sheetName val="F"/>
      <sheetName val="I"/>
      <sheetName val="K"/>
      <sheetName val="L"/>
      <sheetName val="M"/>
      <sheetName val="N"/>
      <sheetName val="O"/>
      <sheetName val="U"/>
      <sheetName val="T"/>
      <sheetName val="XNT"/>
      <sheetName val="BBKKT11"/>
      <sheetName val="T_x0003_ong dip nhan danh hieu AHL§"/>
      <sheetName val="Dec3X"/>
      <sheetName val="tuan"/>
      <sheetName val="Phan tich don gia (doc)"/>
      <sheetName val="Pipe"/>
      <sheetName val="THGT"/>
      <sheetName val="11"/>
      <sheetName val="DMVT1 (2)"/>
      <sheetName val="DTGG1"/>
      <sheetName val="DTBB1"/>
      <sheetName val="DTK1"/>
      <sheetName val="TH1"/>
      <sheetName val="DMVT1"/>
      <sheetName val="LB"/>
      <sheetName val="Chiet tinh 6at lieu "/>
      <sheetName val="gia vat ,ieu"/>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Tong hop gia"/>
      <sheetName val="May thi cong"/>
      <sheetName val="Chi phi chung"/>
      <sheetName val="DU_LIEU"/>
      <sheetName val="GHKII"/>
      <sheetName val="TH K II"/>
      <sheetName val="TH K I"/>
      <sheetName val="phieu-dgio"/>
      <sheetName val="BKE CT GOC"/>
      <sheetName val="BK-CT"/>
      <sheetName val="CTGS10"/>
      <sheetName val="BKE CT GOC (2)"/>
      <sheetName val="CTGS10 (2)"/>
      <sheetName val="28+!60-28+420.5K95"/>
      <sheetName val="Thi sinh"/>
      <sheetName val="SPS"/>
      <sheetName val="DSNV"/>
      <sheetName val="Cham cong"/>
      <sheetName val="Bang luong"/>
      <sheetName val="LCB"/>
      <sheetName val="CN131"/>
      <sheetName val="STH 152"/>
      <sheetName val="CN 331"/>
      <sheetName val="VLSPHH"/>
      <sheetName val="DVKH"/>
      <sheetName val="Kho"/>
      <sheetName val="THV CHI 6"/>
      <sheetName val="27+500-700.4(k85)"/>
      <sheetName val="n`nh"/>
      <sheetName val="CHIET TINH TBA"/>
      <sheetName val="CHIET TINH DZ 0,4"/>
      <sheetName val="CHIET TINH CCT"/>
      <sheetName val="GIAVLIEU"/>
      <sheetName val="cong bien t1&lt;"/>
      <sheetName val="Bang 2B"/>
      <sheetName val="GiaVL"/>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AT_5"/>
      <sheetName val="단면가정"/>
      <sheetName val="ITB COST"/>
      <sheetName val="costing_ESDV"/>
      <sheetName val="costing_FE"/>
      <sheetName val="costing_Misc"/>
      <sheetName val="costing_MOV"/>
      <sheetName val="costing_Press"/>
      <sheetName val="BU6-_x0005_"/>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기계锼_x0013_"/>
      <sheetName val="기계ᰖ〚"/>
      <sheetName val="기계灼_x0013_"/>
      <sheetName val="Ki泺m tra DS thue GTGT"/>
      <sheetName val="27+740-820.3(k95)"/>
      <sheetName val="COT"/>
      <sheetName val="MONG"/>
      <sheetName val="Liệt kê"/>
      <sheetName val="CLVC"/>
      <sheetName val="THDN MBA phu tai"/>
      <sheetName val="TBA CC"/>
      <sheetName val="L D1704"/>
      <sheetName val="Annual_CFs_Asset"/>
      <sheetName val="Purchase Order"/>
      <sheetName val="Customize Your Purchase Order"/>
      <sheetName val="Comparison"/>
      <sheetName val="A .Building  "/>
      <sheetName val="Qty-(Arc )"/>
      <sheetName val="Electrical Breakdown"/>
      <sheetName val="PIPE-03E.XLS"/>
      <sheetName val="MD03-4"/>
      <sheetName val="UBi"/>
      <sheetName val="Group"/>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VC MONG"/>
      <sheetName val="LUONG NC"/>
      <sheetName val="30000000"/>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Cong doan"/>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T01"/>
      <sheetName val="T04"/>
      <sheetName val="XXXXXXX_x0018_"/>
      <sheetName val="LM"/>
      <sheetName val="START"/>
      <sheetName val="DTcojg 4-5"/>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Gia_tri_vat_tu"/>
      <sheetName val="Chi_phi_van_chuyen"/>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DGchitiet "/>
      <sheetName val="CPcttam"/>
      <sheetName val="CPTB"/>
      <sheetName val="WH-CPTP,Todoi"/>
      <sheetName val="\MGT-DRT\MGT-IMPR\MGT-SC@\BA039"/>
      <sheetName val="\N\MGT-DRT\MGT-IMPR\MGT-SC@\BA0"/>
      <sheetName val="van phong Quy 1"/>
      <sheetName val="Cong ty Quy 1"/>
      <sheetName val="20.9.05"/>
      <sheetName val="Thanh toan"/>
      <sheetName val="B11B"/>
      <sheetName val="B11C"/>
      <sheetName val="B 11D "/>
      <sheetName val="pt0-1"/>
      <sheetName val="kp0-1"/>
      <sheetName val="0-1"/>
      <sheetName val="pt2-3"/>
      <sheetName val="thkp2-3"/>
      <sheetName val="2-3"/>
      <sheetName val="cl1-2"/>
      <sheetName val="thkp1-2"/>
      <sheetName val="clvl1-2"/>
      <sheetName val="1-2"/>
      <sheetName val="Bang luong _x0011_"/>
      <sheetName val="Keothep"/>
      <sheetName val="Gia tr?"/>
      <sheetName val="Ki??m tra DS thue GTGT"/>
      <sheetName val="Thuong dip nhan danh hieu AHL?"/>
      <sheetName val="ND13-1_x0013_+334"/>
      <sheetName val="Sheet耵"/>
      <sheetName val="26+960-27+150.5(k95!"/>
      <sheetName val="[PIPE-03E.XLSÝ26+960-27+150.4(k"/>
      <sheetName val="Tojg hop thep"/>
      <sheetName val="TH du toanþ"/>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Assumptions"/>
      <sheetName val="SL"/>
      <sheetName val="tph AAHSTOT27"/>
      <sheetName val="TPH10x20"/>
      <sheetName val="TPH5x10"/>
      <sheetName val="TPH0x5"/>
      <sheetName val="TPHCVang"/>
      <sheetName val="TPHBDa"/>
      <sheetName val="MTL$-INTER"/>
      <sheetName val="C45A-BÈ"/>
      <sheetName val="T_x0003_"/>
      <sheetName val="dtxl"/>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ước CG"/>
      <sheetName val="gia tri theo phong"/>
      <sheetName val="ctbetong"/>
      <sheetName val="COMP"/>
      <sheetName val="LUU"/>
      <sheetName val="BAONO"/>
      <sheetName val="BAONOCHUAXONG"/>
      <sheetName val="PHI"/>
      <sheetName val="CỘT HỐ PIT"/>
      <sheetName val="Don gia"/>
      <sheetName val="DF"/>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Y_WORK"/>
      <sheetName val="??-BLDG"/>
      <sheetName val="Jan"/>
      <sheetName val="ﾃｽﾄﾃﾞｰﾀ一覧"/>
      <sheetName val="@.Dap"/>
      <sheetName val="QG"/>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ummary_-_Budget"/>
      <sheetName val="Chi_tiet_-_Dv_lap2"/>
      <sheetName val="TH_KHTC2"/>
      <sheetName val="Van_chuyen2"/>
      <sheetName val="THKP_(2)2"/>
      <sheetName val="T_Bi2"/>
      <sheetName val="Thiet_ke2"/>
      <sheetName val="K_luong2"/>
      <sheetName val="TT_L22"/>
      <sheetName val="TT_L12"/>
      <sheetName val="Thue_Ngoai2"/>
      <sheetName val="KL_XL20002"/>
      <sheetName val="Chiet_tinh2"/>
      <sheetName val="Sheet2_(2)2"/>
      <sheetName val="Dong_Dau2"/>
      <sheetName val="Dong_Dau_(2)2"/>
      <sheetName val="Sau_dong2"/>
      <sheetName val="Ma_xa2"/>
      <sheetName val="My_dinh2"/>
      <sheetName val="Tong_cong2"/>
      <sheetName val="KH_2003_(moi_max)2"/>
      <sheetName val="be_tong2"/>
      <sheetName val="Tong_hop_thep2"/>
      <sheetName val="__2"/>
      <sheetName val="san_vuon2"/>
      <sheetName val="khu_phu_tro2"/>
      <sheetName val="LUAN_CHUYEN2"/>
      <sheetName val="KE_QUY2"/>
      <sheetName val="LUONGGIAN_TIEP2"/>
      <sheetName val="VAY_VON2"/>
      <sheetName val="O_THAO2"/>
      <sheetName val="Q_TRUNG2"/>
      <sheetName val="Y_THANH2"/>
      <sheetName val="Thuyet_minh2"/>
      <sheetName val="CDSL_(2)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Interim_payment2"/>
      <sheetName val="Bid_Sum2"/>
      <sheetName val="Item_B2"/>
      <sheetName val="Dg_A2"/>
      <sheetName val="Dg_B&amp;C2"/>
      <sheetName val="Material_at_site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Phu_luc2"/>
      <sheetName val="Gia_trÞ2"/>
      <sheetName val="AC_PC2"/>
      <sheetName val="Gia_VL2"/>
      <sheetName val="Bang_gia_ca_may2"/>
      <sheetName val="Bang_luong_CB2"/>
      <sheetName val="Bang_P_tich_CT2"/>
      <sheetName val="D_toan_chi_tiet2"/>
      <sheetName val="Bang_TH_Dtoan2"/>
      <sheetName val="cap_cho_cac_DT2"/>
      <sheetName val="Ung_-_hoan2"/>
      <sheetName val="CP_may2"/>
      <sheetName val="Thep_2"/>
      <sheetName val="Chi_tiet_Khoi_luong2"/>
      <sheetName val="TH_khoi_luong2"/>
      <sheetName val="Chiet_tinh_vat_lieu_2"/>
      <sheetName val="TH_KL_VL2"/>
      <sheetName val="TAI_TRONG2"/>
      <sheetName val="NOI_LUC2"/>
      <sheetName val="TINH_DUYET_THTT_CHINH2"/>
      <sheetName val="TDUYET_THTT_PHU2"/>
      <sheetName val="TINH_DAO_DONG_VA_DO_VONG2"/>
      <sheetName val="TINH_NEO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T_Duong2"/>
      <sheetName val="D_gia2"/>
      <sheetName val="T_hop2"/>
      <sheetName val="CtP_tro2"/>
      <sheetName val="Nha_moi2"/>
      <sheetName val="TT-T_Tron_So_22"/>
      <sheetName val="Ct_Dam_2"/>
      <sheetName val="Ct_Duoi2"/>
      <sheetName val="Ct_Tren2"/>
      <sheetName val="D_giaMay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Quyet_toan2"/>
      <sheetName val="Thu_hoi2"/>
      <sheetName val="Lai_vay2"/>
      <sheetName val="Tien_vay2"/>
      <sheetName val="Cong_no2"/>
      <sheetName val="Cop_pha2"/>
      <sheetName val="thkl_(2)2"/>
      <sheetName val="long_tec2"/>
      <sheetName val="cd_viaK0-T62"/>
      <sheetName val="cdvia_T6-Tc242"/>
      <sheetName val="cdvia_Tc24-T462"/>
      <sheetName val="cd_btnL2k0+361-T192"/>
      <sheetName val="DS_them_luong_qui_4-20022"/>
      <sheetName val="Phuc_loi_2-9-022"/>
      <sheetName val="Thuong_nhan_dip_21-12-022"/>
      <sheetName val="Thuong_dip_nhan_danh_hieu_AHL§2"/>
      <sheetName val="Thang_luong_thu_13_nam_20022"/>
      <sheetName val="Luong_SX#_dip_Tet_Qui_Mui(dong2"/>
      <sheetName val="phan_tich_DG2"/>
      <sheetName val="gia_vat_lieu2"/>
      <sheetName val="gia_xe_may2"/>
      <sheetName val="gia_nhan_cong2"/>
      <sheetName val="Chenh_lech2"/>
      <sheetName val="Kinh_phí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vat_tu2"/>
      <sheetName val="THVT_T52"/>
      <sheetName val="XL1_t52"/>
      <sheetName val="XL2_T52"/>
      <sheetName val="XL3_T52"/>
      <sheetName val="XL5_T52"/>
      <sheetName val="CC_XL12"/>
      <sheetName val="KKTS_042"/>
      <sheetName val="nha_kct2"/>
      <sheetName val="sent_to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tac_vien-uy2"/>
      <sheetName val="Nhan_luc20012"/>
      <sheetName val="cong_Q22"/>
      <sheetName val="T_U_luong_Q12"/>
      <sheetName val="T_U_luong_Q22"/>
      <sheetName val="T_U_luong_Q32"/>
      <sheetName val="Xep_hang_2012"/>
      <sheetName val="toan_Cty2"/>
      <sheetName val="Cong_ty2"/>
      <sheetName val="XN_22"/>
      <sheetName val="XN_ong_CHi2"/>
      <sheetName val="N_XDCT&amp;_XKLD2"/>
      <sheetName val="CN_HCM2"/>
      <sheetName val="TT_XKLD(Nhan)2"/>
      <sheetName val="Ong_Hong2"/>
      <sheetName val="CN_hung_yen2"/>
      <sheetName val="Dong_nai2"/>
      <sheetName val="Quang_Tri2"/>
      <sheetName val="Da_Nang2"/>
      <sheetName val="Quang_Nam2"/>
      <sheetName val="Quang_Ngai2"/>
      <sheetName val="TH_DH-QN2"/>
      <sheetName val="KP_HD2"/>
      <sheetName val="DB_HD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VL2"/>
      <sheetName val="QT_9-62"/>
      <sheetName val="Thuong_luu_HB2"/>
      <sheetName val="QT_Ky_T2"/>
      <sheetName val="bc_vt_TON_BAI2"/>
      <sheetName val="Tien_ung2"/>
      <sheetName val="phi_luong32"/>
      <sheetName val="CT_xa2"/>
      <sheetName val="Gia_DAN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Thang_122"/>
      <sheetName val="cong_bien_t102"/>
      <sheetName val="luong_t9_2"/>
      <sheetName val="bb_t9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ong_hop2"/>
      <sheetName val="kldukien_(107)2"/>
      <sheetName val="qui1_(2)2"/>
      <sheetName val="Luong_1_SP12"/>
      <sheetName val="Luong_2_SP22"/>
      <sheetName val="Luong_3_SP32"/>
      <sheetName val="Luong_4_SP42"/>
      <sheetName val="Luong_4_SP52"/>
      <sheetName val="TH_du_toan_2"/>
      <sheetName val="Du_toan_2"/>
      <sheetName val="C_Tinh2"/>
      <sheetName val="binh_do2"/>
      <sheetName val="cot_lieu2"/>
      <sheetName val="van_khuon2"/>
      <sheetName val="CT_BT2"/>
      <sheetName val="lay_mau2"/>
      <sheetName val="mat_ngoai_goi2"/>
      <sheetName val="coc_tram-bt2"/>
      <sheetName val="Phu_luc_HD2"/>
      <sheetName val="Gia_du_thau2"/>
      <sheetName val="Ca_xe2"/>
      <sheetName val="Cau_2(3)2"/>
      <sheetName val="TK_331c11"/>
      <sheetName val="CT_3311"/>
      <sheetName val="CT_1311"/>
      <sheetName val="KH_200³_(moi_max)2"/>
      <sheetName val="TSCD_ko_dung1"/>
      <sheetName val="Tong_vat_tu1"/>
      <sheetName val="VT_luu1"/>
      <sheetName val="Vtu_u_dong1"/>
      <sheetName val="TSLD_khac1"/>
      <sheetName val="CC_da_pbo_het1"/>
      <sheetName val="C_TIEU2"/>
      <sheetName val="T_Luong2"/>
      <sheetName val="T_HAO2"/>
      <sheetName val="DT_TUYEN2"/>
      <sheetName val="DT_GIA2"/>
      <sheetName val="KHDT_(2)2"/>
      <sheetName val="CL_2"/>
      <sheetName val="KQ_(2)2"/>
      <sheetName val="Tong_Thu1"/>
      <sheetName val="Tong_Chi1"/>
      <sheetName val="Truong_hoc1"/>
      <sheetName val="Cty_CP1"/>
      <sheetName val="G_thau_3B1"/>
      <sheetName val="T_Hop_Thu-chi1"/>
      <sheetName val="XE_DAU2"/>
      <sheetName val="XE_XANG2"/>
      <sheetName val="Hat_12"/>
      <sheetName val="_H8_duong2"/>
      <sheetName val="Hat_7dg2"/>
      <sheetName val="TH_duong_1B2"/>
      <sheetName val="B_T_HOP1"/>
      <sheetName val="HT_HE_DUONG1"/>
      <sheetName val="DH_D1,21"/>
      <sheetName val="Tro_giup1"/>
      <sheetName val="TH_cau_1B2"/>
      <sheetName val="cau_H12"/>
      <sheetName val="Son_dg2"/>
      <sheetName val="THKL_H92"/>
      <sheetName val="THKL_H42"/>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CT_032"/>
      <sheetName val="TH_03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VAT_TU_NHAN_TXQN1"/>
      <sheetName val="bang_tong_ke_khoi_luong_vat_tu1"/>
      <sheetName val="hcong_tkhe1"/>
      <sheetName val="VAT_TU_NHAN_TKHE1"/>
      <sheetName val="hcong_qn1"/>
      <sheetName val="VAT_TU_NHAN_(2)1"/>
      <sheetName val="CO_SO_DU_LIEU_PTVL2"/>
      <sheetName val="QT_Duoc_(Hai)1"/>
      <sheetName val="TH_mau_moi_tu_T101"/>
      <sheetName val="Tong_hop_Quy_IV1"/>
      <sheetName val="DG_SOC2"/>
      <sheetName val="DG_HQ2"/>
      <sheetName val="Bot_Giat_C2"/>
      <sheetName val="Bot_Giat_P_2"/>
      <sheetName val="THAY_THUNG_H2"/>
      <sheetName val="thi_nghiem2"/>
      <sheetName val="BLR_11"/>
      <sheetName val="gia_phan_mong1"/>
      <sheetName val="NAM_20042"/>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MTO_REV_01"/>
      <sheetName val="Bang_gia_NC1"/>
      <sheetName val="TH_DZ351"/>
      <sheetName val="D_Da01"/>
      <sheetName val="Thang_13"/>
      <sheetName val="Thang_12_(2)2"/>
      <sheetName val="Thang_012"/>
      <sheetName val="hoan_von2"/>
      <sheetName val="dothi_npv2"/>
      <sheetName val="diem_hoa_von2"/>
      <sheetName val="nop_ngan_sach2"/>
      <sheetName val="chi_tieu2"/>
      <sheetName val="Div__A1"/>
      <sheetName val="26+960-27+050_91"/>
      <sheetName val="luong_thang_101"/>
      <sheetName val="tong_hop_thang_101"/>
      <sheetName val="TH_111"/>
      <sheetName val="px_khai_thac_21"/>
      <sheetName val="dao_lo_so_21"/>
      <sheetName val="luong_vp_thang_101"/>
      <sheetName val="Du_toan1"/>
      <sheetName val="Phan_tich_vat_tu1"/>
      <sheetName val="Tong_hop_vat_tu1"/>
      <sheetName val="Gia_tri_vat_tu1"/>
      <sheetName val="Chi_phi_van_chuyen1"/>
      <sheetName val="Du_thau1"/>
      <sheetName val="Tong_hop_kinh_phi1"/>
      <sheetName val="Tu_van_Thiet_ke1"/>
      <sheetName val="Tien_do_thi_cong1"/>
      <sheetName val="Bia_du_toan1"/>
      <sheetName val="Phan_tich_don_gia_(doc)1"/>
      <sheetName val="DMVT1_(2)"/>
      <sheetName val="Chiet_tinh_6at_lieu_"/>
      <sheetName val="gia_vat_,ieu"/>
      <sheetName val="P_LIST"/>
      <sheetName val="MAKING_BILL"/>
      <sheetName val="CO_FORM_A"/>
      <sheetName val="HOI_PHIEU"/>
      <sheetName val="YEU_CAU_TT_TECH_(LC)"/>
      <sheetName val="shipping_advice"/>
      <sheetName val="Tong_hop_gia1"/>
      <sheetName val="May_thi_cong"/>
      <sheetName val="Chi_phi_chung"/>
      <sheetName val="TH_K_II"/>
      <sheetName val="TH_K_I"/>
      <sheetName val="BKE_CT_GOC1"/>
      <sheetName val="BKE_CT_GOC_(2)1"/>
      <sheetName val="CTGS10_(2)1"/>
      <sheetName val="28+!60-28+420_5K951"/>
      <sheetName val="Thi_sinh1"/>
      <sheetName val="Cham_cong1"/>
      <sheetName val="Bang_luong1"/>
      <sheetName val="STH_1521"/>
      <sheetName val="CN_3311"/>
      <sheetName val="THV_CHI_61"/>
      <sheetName val="27+500-700_4(k85)1"/>
      <sheetName val="CHIET_TINH_TBA1"/>
      <sheetName val="CHIET_TINH_DZ_0,41"/>
      <sheetName val="CHIET_TINH_CCT1"/>
      <sheetName val="cong_bien_t1&lt;1"/>
      <sheetName val="Bang_2B1"/>
      <sheetName val="Dgia_vat_tu1"/>
      <sheetName val="Don_gia_III1"/>
      <sheetName val="Dgia_VT1"/>
      <sheetName val="ITB_COST"/>
      <sheetName val="BU6-"/>
      <sheetName val="TIEN_GOI"/>
      <sheetName val="NHAT_KY_THU_TIEN_T_GOI"/>
      <sheetName val="LUONG_GIAN_TIEP"/>
      <sheetName val="NHAT_KY_THU_TIEN_TM"/>
      <sheetName val="UOC_THUC_HIEN_THUE_TNDN"/>
      <sheetName val="QUY_TM"/>
      <sheetName val="NKCT_-_01"/>
      <sheetName val="w't_table"/>
      <sheetName val="LAI_-_LO"/>
      <sheetName val="TO_KHAI_CHI_TIET"/>
      <sheetName val="THUE_PII"/>
      <sheetName val="THUE_PIII"/>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Ki泺m_tra_DS_thue_GTGT"/>
      <sheetName val="27+740-820_3(k95)"/>
      <sheetName val="Liệt_kê"/>
      <sheetName val="THDN_MBA_phu_tai"/>
      <sheetName val="TBA_CC"/>
      <sheetName val="L_D17041"/>
      <sheetName val="Purchase_Order"/>
      <sheetName val="Customize_Your_Purchase_Order"/>
      <sheetName val="A__Building__"/>
      <sheetName val="Qty-(Arc_)"/>
      <sheetName val="Electrical_Breakdown"/>
      <sheetName val="PIPE-03E_XLS1"/>
      <sheetName val="VC_MONG1"/>
      <sheetName val="LUONG_NC1"/>
      <sheetName val="B9_SCL_(2)1"/>
      <sheetName val="Thang_7-051"/>
      <sheetName val="Bia_dvi1"/>
      <sheetName val="B3_Tonghop_thang1"/>
      <sheetName val="Cong_doan1"/>
      <sheetName val="VËt_liÖu"/>
      <sheetName val="K_L­¬ng_"/>
      <sheetName val="GTDT_"/>
      <sheetName val="Bï_VL_"/>
      <sheetName val="Tæng_Hîp"/>
      <sheetName val="Kinh_PhÝ"/>
      <sheetName val="T_kÕ"/>
      <sheetName val="tÝnh_VL"/>
      <sheetName val="KL_®Ëp"/>
      <sheetName val="Lµng_Lµ"/>
      <sheetName val="XXXXXXX"/>
      <sheetName val="DTcojg_4-5"/>
      <sheetName val="DGchitiet_"/>
      <sheetName val="van_phong_Quy_1"/>
      <sheetName val="Cong_ty_Quy_1"/>
      <sheetName val="20_9_05"/>
      <sheetName val="Thanh_toan"/>
      <sheetName val="B_11D_"/>
      <sheetName val="Bang_luong_"/>
      <sheetName val="Gia_tr?"/>
      <sheetName val="Ki??m_tra_DS_thue_GTGT"/>
      <sheetName val="Thuong_dip_nhan_danh_hieu_AHL?"/>
      <sheetName val="ND13-1+334"/>
      <sheetName val="26+960-27+150_5(k95!"/>
      <sheetName val="[PIPE-03E_XLSÝ26+960-27+150_4(k"/>
      <sheetName val="Tojg_hop_thep"/>
      <sheetName val="TH_du_toanþ"/>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TH_du_toan¸"/>
      <sheetName val="TH_du_toann"/>
      <sheetName val="tph_AAHSTOT27"/>
      <sheetName val="Ca_D"/>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HD"/>
      <sheetName val="Cước_CG"/>
      <sheetName val="gia_tri_theo_phong"/>
      <sheetName val="CỘT_HỐ_PIT"/>
      <sheetName val="Don_gia"/>
      <sheetName val="@_Dap"/>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Unit_price"/>
      <sheetName val="gia_vtu,_ncong"/>
      <sheetName val="dao_dat"/>
      <sheetName val="chong_tham"/>
      <sheetName val="Yeu_cau_gia"/>
      <sheetName val="Phan_chia_tien_ich"/>
      <sheetName val="Prelim_HP5-ham"/>
      <sheetName val="B3_Mong&amp;ham_"/>
      <sheetName val="Prelim_HP5-than"/>
      <sheetName val="B4_Than&amp;Hoan_thien"/>
      <sheetName val="전기일위대가"/>
      <sheetName val="집계표(OPTION)"/>
      <sheetName val="F4-F7"/>
      <sheetName val="공사비내역서"/>
      <sheetName val="원형맨홀수량"/>
      <sheetName val="공사비 내역 (가)"/>
      <sheetName val="제품별"/>
      <sheetName val="노무비단가"/>
      <sheetName val="H.P견적(참조)"/>
      <sheetName val="Sat tron"/>
      <sheetName val="배수장토목공사비"/>
      <sheetName val="Project Data"/>
      <sheetName val="Bill 02-PL"/>
      <sheetName val="Mdata"/>
      <sheetName val="1995년 섹터별 매출"/>
      <sheetName val="단가산출서(기계)"/>
      <sheetName val="6,000"/>
      <sheetName val="ASEM내역"/>
      <sheetName val="118.세금과공과"/>
      <sheetName val="HSA"/>
      <sheetName val="FAB"/>
      <sheetName val="FAB4생산"/>
      <sheetName val="F1YLD"/>
      <sheetName val="F5YLD"/>
      <sheetName val="F8YLD"/>
      <sheetName val="iM1"/>
      <sheetName val="iM1p"/>
      <sheetName val="Low YLD Reject"/>
      <sheetName val="시실누(모) "/>
      <sheetName val="중장SR"/>
      <sheetName val="Income Statement"/>
      <sheetName val="20관리비율"/>
      <sheetName val="배관"/>
      <sheetName val="FRP내역서"/>
      <sheetName val="00내역서"/>
      <sheetName val="공틀공사"/>
      <sheetName val="표지 (2)"/>
      <sheetName val="UR2-Calculation"/>
      <sheetName val="차량구입"/>
      <sheetName val="BP2000 Month"/>
      <sheetName val="을지"/>
      <sheetName val="FOB발"/>
      <sheetName val="95TOTREV"/>
      <sheetName val="_M10C DIFF 산포 개선 사례_7자 GAS LINE"/>
      <sheetName val="Nand"/>
      <sheetName val="Nandp"/>
      <sheetName val="hMC1"/>
      <sheetName val="hMC2"/>
      <sheetName val="hMP"/>
      <sheetName val="hcYLD"/>
      <sheetName val="iMC1p"/>
      <sheetName val="iMC2p"/>
      <sheetName val="hMPp"/>
      <sheetName val="Controls"/>
      <sheetName val="NM2"/>
      <sheetName val="NW1"/>
      <sheetName val="NW2"/>
      <sheetName val="PW3"/>
      <sheetName val="PW4"/>
      <sheetName val="SC1"/>
      <sheetName val="DNW"/>
      <sheetName val="N+"/>
      <sheetName val="NE"/>
      <sheetName val="P+"/>
      <sheetName val="PE"/>
      <sheetName val="PM"/>
      <sheetName val="TR"/>
      <sheetName val="F5"/>
      <sheetName val="cM9"/>
      <sheetName val="cM9p"/>
      <sheetName val="f_in"/>
      <sheetName val="code"/>
      <sheetName val="HRG BHN"/>
      <sheetName val="control"/>
      <sheetName val="BOQ-1"/>
      <sheetName val="공사비_내역_(가)"/>
      <sheetName val="H_P견적(참조)"/>
      <sheetName val="Sat_tron"/>
      <sheetName val="Project_Data"/>
      <sheetName val="Bill_02-PL"/>
      <sheetName val="1995년_섹터별_매출"/>
      <sheetName val="118_세금과공과"/>
      <sheetName val="Low_YLD_Reject"/>
      <sheetName val="시실누(모)_"/>
      <sheetName val="Income_Statement"/>
      <sheetName val="표지_(2)"/>
      <sheetName val="BP2000_Month"/>
      <sheetName val="_M10C_DIFF_산포_개선_사례_7자_GAS_LINE"/>
      <sheetName val="HRG_BHN"/>
      <sheetName val="공사비_내역_(가)1"/>
      <sheetName val="H_P견적(참조)1"/>
      <sheetName val="Sat_tron1"/>
      <sheetName val="Project_Data1"/>
      <sheetName val="Bill_02-PL1"/>
      <sheetName val="1995년_섹터별_매출1"/>
      <sheetName val="118_세금과공과1"/>
      <sheetName val="Low_YLD_Reject1"/>
      <sheetName val="시실누(모)_1"/>
      <sheetName val="Income_Statement1"/>
      <sheetName val="표지_(2)1"/>
      <sheetName val="BP2000_Month1"/>
      <sheetName val="_M10C_DIFF_산포_개선_사례_7자_GAS_LIN1"/>
      <sheetName val="HRG_BHN1"/>
      <sheetName val="Summary_-_Budget1"/>
      <sheetName val="Chi_tiet_-_Dv_lap3"/>
      <sheetName val="TH_KHTC3"/>
      <sheetName val="Van_chuyen3"/>
      <sheetName val="THKP_(2)3"/>
      <sheetName val="T_Bi3"/>
      <sheetName val="Thiet_ke3"/>
      <sheetName val="K_luong3"/>
      <sheetName val="TT_L23"/>
      <sheetName val="TT_L13"/>
      <sheetName val="Thue_Ngoai3"/>
      <sheetName val="KL_XL20003"/>
      <sheetName val="Chiet_tinh3"/>
      <sheetName val="Sheet2_(2)3"/>
      <sheetName val="Dong_Dau3"/>
      <sheetName val="Dong_Dau_(2)3"/>
      <sheetName val="Sau_dong3"/>
      <sheetName val="Ma_xa3"/>
      <sheetName val="My_dinh3"/>
      <sheetName val="Tong_cong3"/>
      <sheetName val="KH_2003_(moi_max)3"/>
      <sheetName val="be_tong3"/>
      <sheetName val="Tong_hop_thep3"/>
      <sheetName val="__3"/>
      <sheetName val="san_vuon3"/>
      <sheetName val="khu_phu_tro3"/>
      <sheetName val="LUAN_CHUYEN3"/>
      <sheetName val="KE_QUY3"/>
      <sheetName val="LUONGGIAN_TIEP3"/>
      <sheetName val="VAY_VON3"/>
      <sheetName val="O_THAO3"/>
      <sheetName val="Q_TRUNG3"/>
      <sheetName val="Y_THANH3"/>
      <sheetName val="Thuyet_minh3"/>
      <sheetName val="CDSL_(2)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Interim_payment3"/>
      <sheetName val="Bid_Sum3"/>
      <sheetName val="Item_B3"/>
      <sheetName val="Dg_A3"/>
      <sheetName val="Dg_B&amp;C3"/>
      <sheetName val="Material_at_site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Phu_luc3"/>
      <sheetName val="Gia_trÞ3"/>
      <sheetName val="AC_PC3"/>
      <sheetName val="Gia_VL3"/>
      <sheetName val="Bang_gia_ca_may3"/>
      <sheetName val="Bang_luong_CB3"/>
      <sheetName val="Bang_P_tich_CT3"/>
      <sheetName val="D_toan_chi_tiet3"/>
      <sheetName val="Bang_TH_Dtoan3"/>
      <sheetName val="cap_cho_cac_DT3"/>
      <sheetName val="Ung_-_hoan3"/>
      <sheetName val="CP_may3"/>
      <sheetName val="Thep_3"/>
      <sheetName val="Chi_tiet_Khoi_luong3"/>
      <sheetName val="TH_khoi_luong3"/>
      <sheetName val="Chiet_tinh_vat_lieu_3"/>
      <sheetName val="TH_KL_VL3"/>
      <sheetName val="TAI_TRONG3"/>
      <sheetName val="NOI_LUC3"/>
      <sheetName val="TINH_DUYET_THTT_CHINH3"/>
      <sheetName val="TDUYET_THTT_PHU3"/>
      <sheetName val="TINH_DAO_DONG_VA_DO_VONG3"/>
      <sheetName val="TINH_NEO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T_Duong3"/>
      <sheetName val="D_gia3"/>
      <sheetName val="T_hop3"/>
      <sheetName val="CtP_tro3"/>
      <sheetName val="Nha_moi3"/>
      <sheetName val="TT-T_Tron_So_23"/>
      <sheetName val="Ct_Dam_3"/>
      <sheetName val="Ct_Duoi3"/>
      <sheetName val="Ct_Tren3"/>
      <sheetName val="D_giaMay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Quyet_toan3"/>
      <sheetName val="Thu_hoi3"/>
      <sheetName val="Lai_vay3"/>
      <sheetName val="Tien_vay3"/>
      <sheetName val="Cong_no3"/>
      <sheetName val="Cop_pha3"/>
      <sheetName val="thkl_(2)3"/>
      <sheetName val="long_tec3"/>
      <sheetName val="cd_viaK0-T63"/>
      <sheetName val="cdvia_T6-Tc243"/>
      <sheetName val="cdvia_Tc24-T463"/>
      <sheetName val="cd_btnL2k0+361-T193"/>
      <sheetName val="DS_them_luong_qui_4-20023"/>
      <sheetName val="Phuc_loi_2-9-023"/>
      <sheetName val="Thuong_nhan_dip_21-12-023"/>
      <sheetName val="Thuong_dip_nhan_danh_hieu_AHL§3"/>
      <sheetName val="Thang_luong_thu_13_nam_20023"/>
      <sheetName val="Luong_SX#_dip_Tet_Qui_Mui(dong3"/>
      <sheetName val="phan_tich_DG3"/>
      <sheetName val="gia_vat_lieu3"/>
      <sheetName val="gia_xe_may3"/>
      <sheetName val="gia_nhan_cong3"/>
      <sheetName val="Chenh_lech3"/>
      <sheetName val="Kinh_phí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vat_tu3"/>
      <sheetName val="THVT_T53"/>
      <sheetName val="XL1_t53"/>
      <sheetName val="XL2_T53"/>
      <sheetName val="XL3_T53"/>
      <sheetName val="XL5_T53"/>
      <sheetName val="CC_XL13"/>
      <sheetName val="KKTS_043"/>
      <sheetName val="nha_kct3"/>
      <sheetName val="sent_to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tac_vien-uy3"/>
      <sheetName val="Nhan_luc20013"/>
      <sheetName val="cong_Q23"/>
      <sheetName val="T_U_luong_Q13"/>
      <sheetName val="T_U_luong_Q23"/>
      <sheetName val="T_U_luong_Q33"/>
      <sheetName val="Xep_hang_2013"/>
      <sheetName val="toan_Cty3"/>
      <sheetName val="Cong_ty3"/>
      <sheetName val="XN_23"/>
      <sheetName val="XN_ong_CHi3"/>
      <sheetName val="N_XDCT&amp;_XKLD3"/>
      <sheetName val="CN_HCM3"/>
      <sheetName val="TT_XKLD(Nhan)3"/>
      <sheetName val="Ong_Hong3"/>
      <sheetName val="CN_hung_yen3"/>
      <sheetName val="Dong_nai3"/>
      <sheetName val="Quang_Tri3"/>
      <sheetName val="Da_Nang3"/>
      <sheetName val="Quang_Nam3"/>
      <sheetName val="Quang_Ngai3"/>
      <sheetName val="TH_DH-QN3"/>
      <sheetName val="KP_HD3"/>
      <sheetName val="DB_HD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VL3"/>
      <sheetName val="QT_9-63"/>
      <sheetName val="Thuong_luu_HB3"/>
      <sheetName val="QT_Ky_T3"/>
      <sheetName val="bc_vt_TON_BAI3"/>
      <sheetName val="Tien_ung3"/>
      <sheetName val="phi_luong33"/>
      <sheetName val="CT_xa3"/>
      <sheetName val="Gia_DAN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Thang_123"/>
      <sheetName val="cong_bien_t103"/>
      <sheetName val="luong_t9_3"/>
      <sheetName val="bb_t9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ong_hop3"/>
      <sheetName val="kldukien_(107)3"/>
      <sheetName val="qui1_(2)3"/>
      <sheetName val="Luong_1_SP13"/>
      <sheetName val="Luong_2_SP23"/>
      <sheetName val="Luong_3_SP33"/>
      <sheetName val="Luong_4_SP43"/>
      <sheetName val="Luong_4_SP53"/>
      <sheetName val="TH_du_toan_3"/>
      <sheetName val="Du_toan_3"/>
      <sheetName val="C_Tinh3"/>
      <sheetName val="binh_do3"/>
      <sheetName val="cot_lieu3"/>
      <sheetName val="van_khuon3"/>
      <sheetName val="CT_BT3"/>
      <sheetName val="lay_mau3"/>
      <sheetName val="mat_ngoai_goi3"/>
      <sheetName val="coc_tram-bt3"/>
      <sheetName val="Phu_luc_HD3"/>
      <sheetName val="Gia_du_thau3"/>
      <sheetName val="Ca_xe3"/>
      <sheetName val="Cau_2(3)3"/>
      <sheetName val="TK_331c12"/>
      <sheetName val="CT_3312"/>
      <sheetName val="CT_1312"/>
      <sheetName val="KH_200³_(moi_max)3"/>
      <sheetName val="TSCD_ko_dung2"/>
      <sheetName val="Tong_vat_tu2"/>
      <sheetName val="VT_luu2"/>
      <sheetName val="Vtu_u_dong2"/>
      <sheetName val="TSLD_khac2"/>
      <sheetName val="CC_da_pbo_het2"/>
      <sheetName val="C_TIEU3"/>
      <sheetName val="T_Luong3"/>
      <sheetName val="T_HAO3"/>
      <sheetName val="DT_TUYEN3"/>
      <sheetName val="DT_GIA3"/>
      <sheetName val="KHDT_(2)3"/>
      <sheetName val="CL_3"/>
      <sheetName val="KQ_(2)3"/>
      <sheetName val="Tong_Thu2"/>
      <sheetName val="Tong_Chi2"/>
      <sheetName val="Truong_hoc2"/>
      <sheetName val="Cty_CP2"/>
      <sheetName val="G_thau_3B2"/>
      <sheetName val="T_Hop_Thu-chi2"/>
      <sheetName val="XE_DAU3"/>
      <sheetName val="XE_XANG3"/>
      <sheetName val="Hat_13"/>
      <sheetName val="_H8_duong3"/>
      <sheetName val="Hat_7dg3"/>
      <sheetName val="TH_duong_1B3"/>
      <sheetName val="B_T_HOP2"/>
      <sheetName val="HT_HE_DUONG2"/>
      <sheetName val="DH_D1,22"/>
      <sheetName val="Tro_giup2"/>
      <sheetName val="TH_cau_1B3"/>
      <sheetName val="cau_H13"/>
      <sheetName val="Son_dg3"/>
      <sheetName val="THKL_H93"/>
      <sheetName val="THKL_H43"/>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CT_033"/>
      <sheetName val="TH_03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VAT_TU_NHAN_TXQN2"/>
      <sheetName val="bang_tong_ke_khoi_luong_vat_tu2"/>
      <sheetName val="hcong_tkhe2"/>
      <sheetName val="VAT_TU_NHAN_TKHE2"/>
      <sheetName val="hcong_qn2"/>
      <sheetName val="VAT_TU_NHAN_(2)2"/>
      <sheetName val="CO_SO_DU_LIEU_PTVL3"/>
      <sheetName val="QT_Duoc_(Hai)2"/>
      <sheetName val="TH_mau_moi_tu_T102"/>
      <sheetName val="Tong_hop_Quy_IV2"/>
      <sheetName val="DG_SOC3"/>
      <sheetName val="DG_HQ3"/>
      <sheetName val="Bot_Giat_C3"/>
      <sheetName val="Bot_Giat_P_3"/>
      <sheetName val="THAY_THUNG_H3"/>
      <sheetName val="thi_nghiem3"/>
      <sheetName val="BLR_12"/>
      <sheetName val="gia_phan_mong2"/>
      <sheetName val="NAM_2004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MTO_REV_02"/>
      <sheetName val="Bang_gia_NC2"/>
      <sheetName val="TH_DZ352"/>
      <sheetName val="D_Da02"/>
      <sheetName val="Thang_14"/>
      <sheetName val="Thang_12_(2)3"/>
      <sheetName val="Thang_013"/>
      <sheetName val="hoan_von3"/>
      <sheetName val="dothi_npv3"/>
      <sheetName val="diem_hoa_von3"/>
      <sheetName val="nop_ngan_sach3"/>
      <sheetName val="chi_tieu3"/>
      <sheetName val="Div__A2"/>
      <sheetName val="26+960-27+050_92"/>
      <sheetName val="luong_thang_102"/>
      <sheetName val="tong_hop_thang_102"/>
      <sheetName val="TH_112"/>
      <sheetName val="px_khai_thac_22"/>
      <sheetName val="dao_lo_so_22"/>
      <sheetName val="luong_vp_thang_102"/>
      <sheetName val="Du_toan2"/>
      <sheetName val="Phan_tich_vat_tu2"/>
      <sheetName val="Tong_hop_vat_tu2"/>
      <sheetName val="Gia_tri_vat_tu2"/>
      <sheetName val="Chi_phi_van_chuyen2"/>
      <sheetName val="Du_thau2"/>
      <sheetName val="Tong_hop_kinh_phi2"/>
      <sheetName val="Tu_van_Thiet_ke2"/>
      <sheetName val="Tien_do_thi_cong2"/>
      <sheetName val="Bia_du_toan2"/>
      <sheetName val="Phan_tich_don_gia_(doc)2"/>
      <sheetName val="DMVT1_(2)1"/>
      <sheetName val="Chiet_tinh_6at_lieu_1"/>
      <sheetName val="gia_vat_,ieu1"/>
      <sheetName val="P_LIST1"/>
      <sheetName val="MAKING_BILL1"/>
      <sheetName val="CO_FORM_A1"/>
      <sheetName val="HOI_PHIEU1"/>
      <sheetName val="YEU_CAU_TT_TECH_(LC)1"/>
      <sheetName val="shipping_advice1"/>
      <sheetName val="Tong_hop_gia2"/>
      <sheetName val="May_thi_cong1"/>
      <sheetName val="Chi_phi_chung1"/>
      <sheetName val="TH_K_II1"/>
      <sheetName val="TH_K_I1"/>
      <sheetName val="BKE_CT_GOC2"/>
      <sheetName val="BKE_CT_GOC_(2)2"/>
      <sheetName val="CTGS10_(2)2"/>
      <sheetName val="28+!60-28+420_5K952"/>
      <sheetName val="Thi_sinh2"/>
      <sheetName val="Cham_cong2"/>
      <sheetName val="Bang_luong2"/>
      <sheetName val="STH_1522"/>
      <sheetName val="CN_3312"/>
      <sheetName val="THV_CHI_62"/>
      <sheetName val="27+500-700_4(k85)2"/>
      <sheetName val="CHIET_TINH_TBA2"/>
      <sheetName val="CHIET_TINH_DZ_0,42"/>
      <sheetName val="CHIET_TINH_CCT2"/>
      <sheetName val="cong_bien_t1&lt;2"/>
      <sheetName val="Bang_2B2"/>
      <sheetName val="Dgia_vat_tu2"/>
      <sheetName val="Don_gia_III2"/>
      <sheetName val="Dgia_VT2"/>
      <sheetName val="ITB_COST1"/>
      <sheetName val="TIEN_GOI1"/>
      <sheetName val="NHAT_KY_THU_TIEN_T_GOI1"/>
      <sheetName val="LUONG_GIAN_TIEP1"/>
      <sheetName val="NHAT_KY_THU_TIEN_TM1"/>
      <sheetName val="UOC_THUC_HIEN_THUE_TNDN1"/>
      <sheetName val="QUY_TM1"/>
      <sheetName val="NKCT_-_01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Ki泺m_tra_DS_thue_GTGT1"/>
      <sheetName val="27+740-820_3(k95)1"/>
      <sheetName val="Liệt_kê1"/>
      <sheetName val="THDN_MBA_phu_tai1"/>
      <sheetName val="TBA_CC1"/>
      <sheetName val="L_D17042"/>
      <sheetName val="Purchase_Order1"/>
      <sheetName val="Customize_Your_Purchase_Order1"/>
      <sheetName val="A__Building__1"/>
      <sheetName val="Qty-(Arc_)1"/>
      <sheetName val="Electrical_Breakdown1"/>
      <sheetName val="PIPE-03E_XLS2"/>
      <sheetName val="VC_MONG2"/>
      <sheetName val="LUONG_NC2"/>
      <sheetName val="B9_SCL_(2)2"/>
      <sheetName val="Thang_7-052"/>
      <sheetName val="Bia_dvi2"/>
      <sheetName val="B3_Tonghop_thang2"/>
      <sheetName val="Cong_doan2"/>
      <sheetName val="VËt_liÖu1"/>
      <sheetName val="K_L­¬ng_1"/>
      <sheetName val="GTDT_1"/>
      <sheetName val="Bï_VL_1"/>
      <sheetName val="Tæng_Hîp1"/>
      <sheetName val="Kinh_PhÝ1"/>
      <sheetName val="T_kÕ1"/>
      <sheetName val="tÝnh_VL1"/>
      <sheetName val="KL_®Ëp1"/>
      <sheetName val="Lµng_Lµ1"/>
      <sheetName val="DTcojg_4-51"/>
      <sheetName val="DGchitiet_1"/>
      <sheetName val="van_phong_Quy_11"/>
      <sheetName val="Cong_ty_Quy_11"/>
      <sheetName val="20_9_051"/>
      <sheetName val="Thanh_toan1"/>
      <sheetName val="B_11D_1"/>
      <sheetName val="Gia_tr?1"/>
      <sheetName val="Ki??m_tra_DS_thue_GTGT1"/>
      <sheetName val="Thuong_dip_nhan_danh_hieu_AHL?1"/>
      <sheetName val="26+960-27+150_5(k95!1"/>
      <sheetName val="[PIPE-03E_XLSÝ26+960-27+150_4(1"/>
      <sheetName val="Tojg_hop_thep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TH_du_toan¸1"/>
      <sheetName val="TH_du_toann1"/>
      <sheetName val="tph_AAHSTOT271"/>
      <sheetName val="Ca_D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Cước_CG1"/>
      <sheetName val="gia_tri_theo_phong1"/>
      <sheetName val="CỘT_HỐ_PIT1"/>
      <sheetName val="Don_gia1"/>
      <sheetName val="@_Dap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Unit_price1"/>
      <sheetName val="gia_vtu,_ncong1"/>
      <sheetName val="dao_dat1"/>
      <sheetName val="chong_tham1"/>
      <sheetName val="Yeu_cau_gia1"/>
      <sheetName val="Phan_chia_tien_ich1"/>
      <sheetName val="Prelim_HP5-ham1"/>
      <sheetName val="B3_Mong&amp;ham_1"/>
      <sheetName val="Prelim_HP5-than1"/>
      <sheetName val="B4_Than&amp;Hoan_thien1"/>
      <sheetName val="건축설비"/>
      <sheetName val="검토"/>
      <sheetName val="LE"/>
      <sheetName val="TinhGiaMTC"/>
      <sheetName val="TH MTC"/>
      <sheetName val="TH N.Cong"/>
      <sheetName val="TinhGiaNC"/>
      <sheetName val="Bang KL"/>
      <sheetName val="TH Vat tu"/>
      <sheetName val="DMCP"/>
      <sheetName val="Scheme B Estimate "/>
      <sheetName val="가설공통공사"/>
      <sheetName val="기구조직"/>
      <sheetName val="CPTNo"/>
      <sheetName val="đọc số"/>
      <sheetName val="Kiem-Toan"/>
      <sheetName val="Rate"/>
      <sheetName val="Clubhouse"/>
      <sheetName val="PTTC"/>
      <sheetName val="Bangia"/>
      <sheetName val="Goc CC"/>
      <sheetName val="GOC-KO IN"/>
      <sheetName val="Elec LG"/>
      <sheetName val="pp1p"/>
      <sheetName val="pp3p_NC"/>
      <sheetName val="pp3p "/>
      <sheetName val="Chiet tinh dz22"/>
      <sheetName val="truc tiep"/>
      <sheetName val="Note"/>
      <sheetName val="CTGX"/>
      <sheetName val="Thống kê"/>
      <sheetName val="Xuly Data"/>
      <sheetName val="침하계"/>
      <sheetName val="TRE TABLE"/>
      <sheetName val="견적대비표"/>
      <sheetName val="도면자료제출일정"/>
      <sheetName val="AHU집계"/>
      <sheetName val="공조기휀"/>
      <sheetName val="공조기"/>
      <sheetName val="현금"/>
      <sheetName val="예산변경사항"/>
      <sheetName val="조도계산서 (도서)"/>
      <sheetName val="실행대비"/>
      <sheetName val="cost"/>
      <sheetName val="남양시작동자105노65기1.3화1.2"/>
      <sheetName val="96수출"/>
      <sheetName val="95WBS"/>
      <sheetName val="YOEMAGUM"/>
      <sheetName val="CT "/>
      <sheetName val="8.자재비"/>
      <sheetName val="2000전체분"/>
      <sheetName val="청천내"/>
      <sheetName val="12CGOU"/>
      <sheetName val="Chiết tính"/>
      <sheetName val="개소별수량산출"/>
      <sheetName val="3_2_집기비품교체주기"/>
      <sheetName val="실행내역(05. 1. 5.)"/>
      <sheetName val="공종별"/>
      <sheetName val="실행단가철(ems코드적용)"/>
      <sheetName val="건축내역"/>
      <sheetName val="교대(A1)"/>
      <sheetName val="2.1 受電設備棟"/>
      <sheetName val="2.2 受・防火水槽"/>
      <sheetName val="2.3 排水処理設備棟"/>
      <sheetName val="2.4 倉庫棟"/>
      <sheetName val="2.5 守衛棟"/>
      <sheetName val="기본입력"/>
      <sheetName val="기준단가"/>
      <sheetName val="접대비"/>
      <sheetName val="선급금"/>
      <sheetName val="하자수수료"/>
      <sheetName val="BANG TONG HOP (2)"/>
      <sheetName val="Bill 05 - FP"/>
      <sheetName val="SUM"/>
      <sheetName val="DS-Thuong 6T dau"/>
      <sheetName val="F&amp;S"/>
      <sheetName val="TT04"/>
      <sheetName val="Item-DATA"/>
      <sheetName val="NSA fr Revit"/>
      <sheetName val="MTC"/>
      <sheetName val="NC"/>
      <sheetName val="XXXX"/>
      <sheetName val="CT Thang Mo"/>
      <sheetName val="electrical"/>
      <sheetName val="NEW_PANEL"/>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공문"/>
      <sheetName val="예산대비"/>
      <sheetName val="3.공통공사대비"/>
      <sheetName val="인천제철"/>
      <sheetName val="FAX"/>
      <sheetName val="한강운반비"/>
      <sheetName val="규격"/>
      <sheetName val="단가조사"/>
      <sheetName val="강교(Sub)"/>
      <sheetName val="일반토공견적"/>
      <sheetName val="보험료"/>
      <sheetName val="부전지"/>
      <sheetName val="해외(원화)"/>
      <sheetName val="구미4단2"/>
      <sheetName val="주안3차A-A"/>
      <sheetName val="인건비 "/>
      <sheetName val="일위"/>
      <sheetName val="기본단가"/>
      <sheetName val="_REF"/>
      <sheetName val="Apt내역"/>
      <sheetName val="하도급대비"/>
      <sheetName val="하도급기성"/>
      <sheetName val="하도급단가산출"/>
      <sheetName val="유토계획및집계"/>
      <sheetName val="유용토모식도"/>
      <sheetName val="토량산출(다짐)"/>
      <sheetName val="토공총괄"/>
      <sheetName val="직영단가"/>
      <sheetName val="하도급기성 (2)"/>
      <sheetName val="하도급단가산출 (2)"/>
      <sheetName val="Bldg"/>
      <sheetName val="一次"/>
      <sheetName val="보고서"/>
      <sheetName val="포장공"/>
      <sheetName val="토공"/>
      <sheetName val="주식"/>
      <sheetName val="투찰추정"/>
      <sheetName val="경산"/>
      <sheetName val="원가계산서(남측)"/>
      <sheetName val="报价清单(2)"/>
      <sheetName val="예가표"/>
      <sheetName val="GAEYO"/>
      <sheetName val="SP10"/>
      <sheetName val="FitOutConfCentre"/>
      <sheetName val="Fan"/>
      <sheetName val="個案9411"/>
      <sheetName val="C. NEW BLDG-PLUMBING WORK"/>
      <sheetName val="Bảng GT PS"/>
      <sheetName val="DETAIL"/>
      <sheetName val="Dien giai"/>
      <sheetName val="T_x0003_ong dip nhan dan"/>
      <sheetName val="_MGT-DRT_MGT-IMPR_MGT-SC@_BA039"/>
      <sheetName val="_N_MGT-DRT_MGT-IMPR_MGT-SC@_BA0"/>
      <sheetName val="Gia tr_"/>
      <sheetName val="Ki__m tra DS thue GTGT"/>
      <sheetName val="Thuong dip nhan danh hieu AHL_"/>
      <sheetName val="_PIPE-03E.XLSÝ26+960-27+150.4(k"/>
      <sheetName val="__-BLDG"/>
      <sheetName val="Gia_tr_"/>
      <sheetName val="Ki__m_tra_DS_thue_GTGT"/>
      <sheetName val="Thuong_dip_nhan_danh_hieu_AHL_"/>
      <sheetName val="_PIPE-03E_XLSÝ26+960-27+150_4(k"/>
      <sheetName val="Gia_tr_1"/>
      <sheetName val="Ki__m_tra_DS_thue_GTGT1"/>
      <sheetName val="Thuong_dip_nhan_danh_hieu_AHL_1"/>
      <sheetName val="_PIPE-03E_XLSÝ26+960-27+150_4(1"/>
      <sheetName val="BOQ"/>
      <sheetName val="Rate breakdown detail"/>
      <sheetName val="Cart path Q'ty"/>
      <sheetName val="Q'ty"/>
      <sheetName val="GL"/>
      <sheetName val="Bill 4 - Substructure"/>
      <sheetName val="Barrem"/>
      <sheetName val="Cấu tạo giá"/>
      <sheetName val="04 - XUONG DET B"/>
      <sheetName val="CTG-1"/>
      <sheetName val="SPEC"/>
      <sheetName val="DATA.H"/>
      <sheetName val="DATA.V"/>
      <sheetName val="DATA.OR"/>
      <sheetName val="STRUC"/>
      <sheetName val="hinhhoc"/>
      <sheetName val="Truot_nen"/>
      <sheetName val="dmvt "/>
      <sheetName val="CDKT"/>
      <sheetName val="D&amp;W"/>
      <sheetName val="Bill Prelim-CDT"/>
      <sheetName val="Prelims"/>
      <sheetName val="Bill BPTC-CDT"/>
      <sheetName val="Chi tiết BPTC"/>
      <sheetName val="Bill BPTC-CDT (PA MCT CDT)"/>
      <sheetName val="Chi tiết BPTC (PA MCT CDT)"/>
      <sheetName val="新规"/>
      <sheetName val="手动计画"/>
      <sheetName val="DTICH"/>
      <sheetName val="単価表"/>
      <sheetName val="실행내역(05__1__5_)"/>
      <sheetName val="⑻동원인원산출서⑧"/>
      <sheetName val="수목데이타 "/>
      <sheetName val="概総括1"/>
      <sheetName val="D &amp; W sizes"/>
      <sheetName val="Đầu vào"/>
      <sheetName val="Bill of Qty MEP"/>
      <sheetName val="ctTBA"/>
      <sheetName val="NET表"/>
      <sheetName val="BQ表"/>
      <sheetName val="EXTERNAL"/>
      <sheetName val="Analisa Upah &amp; Bahan Plum"/>
      <sheetName val="harmony_done"/>
      <sheetName val="[원남울진낙찰내역(99.4.13 부산청).xlsáFAX"/>
      <sheetName val="[원남울진낙찰내역(99.4.13 부산청).xlsø갑지"/>
      <sheetName val="B3A - TOWER A"/>
      <sheetName val="D+W"/>
      <sheetName val="Analisa"/>
      <sheetName val="실행별짠"/>
      <sheetName val="장비내역서"/>
      <sheetName val="기계내역서"/>
      <sheetName val="200"/>
      <sheetName val="단가 및 재료비"/>
      <sheetName val="단가산출2"/>
      <sheetName val="중기사용료산출근거"/>
      <sheetName val="단가산출1"/>
      <sheetName val="자재비"/>
      <sheetName val="일반관리비"/>
      <sheetName val="사급자재"/>
      <sheetName val="TIE-INS"/>
      <sheetName val="1.Factory+Office"/>
      <sheetName val="PROCESS"/>
      <sheetName val="Package1"/>
      <sheetName val="1-1"/>
      <sheetName val="구조물공"/>
      <sheetName val="단가산출서"/>
      <sheetName val="단가산출서 (2)"/>
      <sheetName val="평3"/>
      <sheetName val="Chenh_lech_vat_tu3"/>
      <sheetName val="Don_gia_chi_tiet3"/>
      <sheetName val="HT_Ham"/>
      <sheetName val="Summary_-_Budget2"/>
      <sheetName val="Chi_tiet_-_Dv_lap4"/>
      <sheetName val="TH_KHTC4"/>
      <sheetName val="Van_chuyen4"/>
      <sheetName val="THKP_(2)4"/>
      <sheetName val="T_Bi4"/>
      <sheetName val="Thiet_ke4"/>
      <sheetName val="K_luong4"/>
      <sheetName val="TT_L24"/>
      <sheetName val="TT_L14"/>
      <sheetName val="Thue_Ngoai4"/>
      <sheetName val="KL_XL20004"/>
      <sheetName val="Chiet_tinh4"/>
      <sheetName val="Sheet2_(2)4"/>
      <sheetName val="Dong_Dau4"/>
      <sheetName val="Dong_Dau_(2)4"/>
      <sheetName val="Sau_dong4"/>
      <sheetName val="Ma_xa4"/>
      <sheetName val="My_dinh4"/>
      <sheetName val="Tong_cong4"/>
      <sheetName val="KH_2003_(moi_max)4"/>
      <sheetName val="be_tong4"/>
      <sheetName val="Tong_hop_thep4"/>
      <sheetName val="__4"/>
      <sheetName val="san_vuon4"/>
      <sheetName val="khu_phu_tro4"/>
      <sheetName val="LUAN_CHUYEN4"/>
      <sheetName val="KE_QUY4"/>
      <sheetName val="LUONGGIAN_TIEP4"/>
      <sheetName val="VAY_VON4"/>
      <sheetName val="O_THAO4"/>
      <sheetName val="Q_TRUNG4"/>
      <sheetName val="Y_THANH4"/>
      <sheetName val="Thuyet_minh4"/>
      <sheetName val="CDSL_(2)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Interim_payment4"/>
      <sheetName val="Bid_Sum4"/>
      <sheetName val="Item_B4"/>
      <sheetName val="Dg_A4"/>
      <sheetName val="Dg_B&amp;C4"/>
      <sheetName val="Material_at_site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Phu_luc4"/>
      <sheetName val="Gia_trÞ4"/>
      <sheetName val="AC_PC4"/>
      <sheetName val="Gia_VL4"/>
      <sheetName val="Bang_gia_ca_may4"/>
      <sheetName val="Bang_luong_CB4"/>
      <sheetName val="Bang_P_tich_CT4"/>
      <sheetName val="D_toan_chi_tiet4"/>
      <sheetName val="Bang_TH_Dtoan4"/>
      <sheetName val="cap_cho_cac_DT4"/>
      <sheetName val="Ung_-_hoan4"/>
      <sheetName val="CP_may4"/>
      <sheetName val="Thep_4"/>
      <sheetName val="Chi_tiet_Khoi_luong4"/>
      <sheetName val="TH_khoi_luong4"/>
      <sheetName val="Chiet_tinh_vat_lieu_4"/>
      <sheetName val="TH_KL_VL4"/>
      <sheetName val="TAI_TRONG4"/>
      <sheetName val="NOI_LUC4"/>
      <sheetName val="TINH_DUYET_THTT_CHINH4"/>
      <sheetName val="TDUYET_THTT_PHU4"/>
      <sheetName val="TINH_DAO_DONG_VA_DO_VONG4"/>
      <sheetName val="TINH_NEO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T_Duong4"/>
      <sheetName val="D_gia4"/>
      <sheetName val="T_hop4"/>
      <sheetName val="CtP_tro4"/>
      <sheetName val="Nha_moi4"/>
      <sheetName val="TT-T_Tron_So_24"/>
      <sheetName val="Ct_Dam_4"/>
      <sheetName val="Ct_Duoi4"/>
      <sheetName val="Ct_Tren4"/>
      <sheetName val="D_giaMay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Quyet_toan4"/>
      <sheetName val="Thu_hoi4"/>
      <sheetName val="Lai_vay4"/>
      <sheetName val="Tien_vay4"/>
      <sheetName val="Cong_no4"/>
      <sheetName val="Cop_pha4"/>
      <sheetName val="thkl_(2)4"/>
      <sheetName val="long_tec4"/>
      <sheetName val="cd_viaK0-T64"/>
      <sheetName val="cdvia_T6-Tc244"/>
      <sheetName val="cdvia_Tc24-T464"/>
      <sheetName val="cd_btnL2k0+361-T194"/>
      <sheetName val="DS_them_luong_qui_4-20024"/>
      <sheetName val="Phuc_loi_2-9-024"/>
      <sheetName val="Thuong_nhan_dip_21-12-024"/>
      <sheetName val="Thuong_dip_nhan_danh_hieu_AHL§4"/>
      <sheetName val="Thang_luong_thu_13_nam_20024"/>
      <sheetName val="Luong_SX#_dip_Tet_Qui_Mui(dong4"/>
      <sheetName val="phan_tich_DG4"/>
      <sheetName val="gia_vat_lieu4"/>
      <sheetName val="gia_xe_may4"/>
      <sheetName val="gia_nhan_cong4"/>
      <sheetName val="Chenh_lech4"/>
      <sheetName val="Kinh_phí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vat_tu4"/>
      <sheetName val="THVT_T54"/>
      <sheetName val="XL1_t54"/>
      <sheetName val="XL2_T54"/>
      <sheetName val="XL3_T54"/>
      <sheetName val="XL5_T54"/>
      <sheetName val="CC_XL14"/>
      <sheetName val="KKTS_044"/>
      <sheetName val="nha_kct4"/>
      <sheetName val="sent_to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tac_vien-uy4"/>
      <sheetName val="Nhan_luc20014"/>
      <sheetName val="cong_Q24"/>
      <sheetName val="T_U_luong_Q14"/>
      <sheetName val="T_U_luong_Q24"/>
      <sheetName val="T_U_luong_Q34"/>
      <sheetName val="Xep_hang_2014"/>
      <sheetName val="toan_Cty4"/>
      <sheetName val="Cong_ty4"/>
      <sheetName val="XN_24"/>
      <sheetName val="XN_ong_CHi4"/>
      <sheetName val="N_XDCT&amp;_XKLD4"/>
      <sheetName val="CN_HCM4"/>
      <sheetName val="TT_XKLD(Nhan)4"/>
      <sheetName val="Ong_Hong4"/>
      <sheetName val="CN_hung_yen4"/>
      <sheetName val="Dong_nai4"/>
      <sheetName val="Quang_Tri4"/>
      <sheetName val="Da_Nang4"/>
      <sheetName val="Quang_Nam4"/>
      <sheetName val="Quang_Ngai4"/>
      <sheetName val="TH_DH-QN4"/>
      <sheetName val="KP_HD4"/>
      <sheetName val="DB_HD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VL4"/>
      <sheetName val="QT_9-64"/>
      <sheetName val="Thuong_luu_HB4"/>
      <sheetName val="QT_Ky_T4"/>
      <sheetName val="bc_vt_TON_BAI4"/>
      <sheetName val="Tien_ung4"/>
      <sheetName val="phi_luong34"/>
      <sheetName val="CT_xa4"/>
      <sheetName val="Gia_DAN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Thang_124"/>
      <sheetName val="cong_bien_t104"/>
      <sheetName val="luong_t9_4"/>
      <sheetName val="bb_t9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Cong_hop4"/>
      <sheetName val="kldukien_(107)4"/>
      <sheetName val="qui1_(2)4"/>
      <sheetName val="Luong_1_SP14"/>
      <sheetName val="Luong_2_SP24"/>
      <sheetName val="Luong_3_SP34"/>
      <sheetName val="Luong_4_SP44"/>
      <sheetName val="Luong_4_SP54"/>
      <sheetName val="TH_du_toan_4"/>
      <sheetName val="Du_toan_4"/>
      <sheetName val="C_Tinh4"/>
      <sheetName val="binh_do4"/>
      <sheetName val="cot_lieu4"/>
      <sheetName val="van_khuon4"/>
      <sheetName val="CT_BT4"/>
      <sheetName val="lay_mau4"/>
      <sheetName val="mat_ngoai_goi4"/>
      <sheetName val="coc_tram-bt4"/>
      <sheetName val="Phu_luc_HD4"/>
      <sheetName val="Gia_du_thau4"/>
      <sheetName val="Ca_xe4"/>
      <sheetName val="Cau_2(3)4"/>
      <sheetName val="TK_331c13"/>
      <sheetName val="CT_3313"/>
      <sheetName val="CT_1313"/>
      <sheetName val="KH_200³_(moi_max)4"/>
      <sheetName val="TSCD_ko_dung3"/>
      <sheetName val="Tong_vat_tu3"/>
      <sheetName val="VT_luu3"/>
      <sheetName val="Vtu_u_dong3"/>
      <sheetName val="TSLD_khac3"/>
      <sheetName val="CC_da_pbo_het3"/>
      <sheetName val="C_TIEU4"/>
      <sheetName val="T_Luong4"/>
      <sheetName val="T_HAO4"/>
      <sheetName val="DT_TUYEN4"/>
      <sheetName val="DT_GIA4"/>
      <sheetName val="KHDT_(2)4"/>
      <sheetName val="CL_4"/>
      <sheetName val="KQ_(2)4"/>
      <sheetName val="Tong_Thu3"/>
      <sheetName val="Tong_Chi3"/>
      <sheetName val="Truong_hoc3"/>
      <sheetName val="Cty_CP3"/>
      <sheetName val="G_thau_3B3"/>
      <sheetName val="T_Hop_Thu-chi3"/>
      <sheetName val="XE_DAU4"/>
      <sheetName val="XE_XANG4"/>
      <sheetName val="Hat_14"/>
      <sheetName val="_H8_duong4"/>
      <sheetName val="Hat_7dg4"/>
      <sheetName val="TH_duong_1B4"/>
      <sheetName val="B_T_HOP3"/>
      <sheetName val="HT_HE_DUONG3"/>
      <sheetName val="DH_D1,23"/>
      <sheetName val="Tro_giup3"/>
      <sheetName val="TH_cau_1B4"/>
      <sheetName val="cau_H14"/>
      <sheetName val="Son_dg4"/>
      <sheetName val="THKL_H94"/>
      <sheetName val="THKL_H44"/>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CT_034"/>
      <sheetName val="TH_03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VAT_TU_NHAN_TXQN3"/>
      <sheetName val="bang_tong_ke_khoi_luong_vat_tu3"/>
      <sheetName val="hcong_tkhe3"/>
      <sheetName val="VAT_TU_NHAN_TKHE3"/>
      <sheetName val="hcong_qn3"/>
      <sheetName val="VAT_TU_NHAN_(2)3"/>
      <sheetName val="CO_SO_DU_LIEU_PTVL4"/>
      <sheetName val="QT_Duoc_(Hai)3"/>
      <sheetName val="TH_mau_moi_tu_T103"/>
      <sheetName val="Tong_hop_Quy_IV3"/>
      <sheetName val="DG_SOC4"/>
      <sheetName val="DG_HQ4"/>
      <sheetName val="Bot_Giat_C4"/>
      <sheetName val="Bot_Giat_P_4"/>
      <sheetName val="THAY_THUNG_H4"/>
      <sheetName val="thi_nghiem4"/>
      <sheetName val="BLR_13"/>
      <sheetName val="gia_phan_mong3"/>
      <sheetName val="NAM_20044"/>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MTO_REV_03"/>
      <sheetName val="Bang_gia_NC3"/>
      <sheetName val="TH_DZ353"/>
      <sheetName val="D_Da03"/>
      <sheetName val="Thang_15"/>
      <sheetName val="Thang_12_(2)4"/>
      <sheetName val="Thang_014"/>
      <sheetName val="hoan_von4"/>
      <sheetName val="dothi_npv4"/>
      <sheetName val="diem_hoa_von4"/>
      <sheetName val="nop_ngan_sach4"/>
      <sheetName val="chi_tieu4"/>
      <sheetName val="Div__A3"/>
      <sheetName val="26+960-27+050_93"/>
      <sheetName val="luong_thang_103"/>
      <sheetName val="tong_hop_thang_103"/>
      <sheetName val="TH_113"/>
      <sheetName val="px_khai_thac_23"/>
      <sheetName val="dao_lo_so_23"/>
      <sheetName val="luong_vp_thang_103"/>
      <sheetName val="Du_toan3"/>
      <sheetName val="Phan_tich_vat_tu3"/>
      <sheetName val="Tong_hop_vat_tu3"/>
      <sheetName val="Gia_tri_vat_tu3"/>
      <sheetName val="Chi_phi_van_chuyen3"/>
      <sheetName val="Du_thau3"/>
      <sheetName val="Tong_hop_kinh_phi3"/>
      <sheetName val="Tu_van_Thiet_ke3"/>
      <sheetName val="Tien_do_thi_cong3"/>
      <sheetName val="Bia_du_toan3"/>
      <sheetName val="Phan_tich_don_gia_(doc)3"/>
      <sheetName val="DMVT1_(2)2"/>
      <sheetName val="Chiet_tinh_6at_lieu_2"/>
      <sheetName val="gia_vat_,ieu2"/>
      <sheetName val="P_LIST2"/>
      <sheetName val="MAKING_BILL2"/>
      <sheetName val="CO_FORM_A2"/>
      <sheetName val="HOI_PHIEU2"/>
      <sheetName val="YEU_CAU_TT_TECH_(LC)2"/>
      <sheetName val="shipping_advice2"/>
      <sheetName val="Tong_hop_gia3"/>
      <sheetName val="May_thi_cong2"/>
      <sheetName val="Chi_phi_chung2"/>
      <sheetName val="TH_K_II2"/>
      <sheetName val="TH_K_I2"/>
      <sheetName val="BKE_CT_GOC3"/>
      <sheetName val="BKE_CT_GOC_(2)3"/>
      <sheetName val="CTGS10_(2)3"/>
      <sheetName val="28+!60-28+420_5K953"/>
      <sheetName val="Thi_sinh3"/>
      <sheetName val="Cham_cong3"/>
      <sheetName val="Bang_luong3"/>
      <sheetName val="STH_1523"/>
      <sheetName val="CN_3313"/>
      <sheetName val="THV_CHI_63"/>
      <sheetName val="27+500-700_4(k85)3"/>
      <sheetName val="CHIET_TINH_TBA3"/>
      <sheetName val="CHIET_TINH_DZ_0,43"/>
      <sheetName val="CHIET_TINH_CCT3"/>
      <sheetName val="cong_bien_t1&lt;3"/>
      <sheetName val="Bang_2B3"/>
      <sheetName val="Dgia_vat_tu3"/>
      <sheetName val="Don_gia_III3"/>
      <sheetName val="Dgia_VT3"/>
      <sheetName val="ITB_COST2"/>
      <sheetName val="TIEN_GOI2"/>
      <sheetName val="NHAT_KY_THU_TIEN_T_GOI2"/>
      <sheetName val="LUONG_GIAN_TIEP2"/>
      <sheetName val="NHAT_KY_THU_TIEN_TM2"/>
      <sheetName val="UOC_THUC_HIEN_THUE_TNDN2"/>
      <sheetName val="QUY_TM2"/>
      <sheetName val="NKCT_-_012"/>
      <sheetName val="w't_table2"/>
      <sheetName val="LAI_-_LO2"/>
      <sheetName val="TO_KHAI_CHI_TIET2"/>
      <sheetName val="THUE_PII2"/>
      <sheetName val="THUE_PIII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Ki泺m_tra_DS_thue_GTGT2"/>
      <sheetName val="27+740-820_3(k95)2"/>
      <sheetName val="Liệt_kê2"/>
      <sheetName val="THDN_MBA_phu_tai2"/>
      <sheetName val="TBA_CC2"/>
      <sheetName val="L_D17043"/>
      <sheetName val="Purchase_Order2"/>
      <sheetName val="Customize_Your_Purchase_Order2"/>
      <sheetName val="A__Building__2"/>
      <sheetName val="Qty-(Arc_)2"/>
      <sheetName val="Electrical_Breakdown2"/>
      <sheetName val="PIPE-03E_XLS3"/>
      <sheetName val="VC_MONG3"/>
      <sheetName val="LUONG_NC3"/>
      <sheetName val="B9_SCL_(2)3"/>
      <sheetName val="Thang_7-053"/>
      <sheetName val="Bia_dvi3"/>
      <sheetName val="B3_Tonghop_thang3"/>
      <sheetName val="Cong_doan3"/>
      <sheetName val="VËt_liÖu2"/>
      <sheetName val="K_L­¬ng_2"/>
      <sheetName val="GTDT_2"/>
      <sheetName val="Bï_VL_2"/>
      <sheetName val="Tæng_Hîp2"/>
      <sheetName val="Kinh_PhÝ2"/>
      <sheetName val="T_kÕ2"/>
      <sheetName val="tÝnh_VL2"/>
      <sheetName val="KL_®Ëp2"/>
      <sheetName val="Lµng_Lµ2"/>
      <sheetName val="DTcojg_4-52"/>
      <sheetName val="DGchitiet_2"/>
      <sheetName val="van_phong_Quy_12"/>
      <sheetName val="Cong_ty_Quy_12"/>
      <sheetName val="20_9_052"/>
      <sheetName val="Thanh_toan2"/>
      <sheetName val="B_11D_2"/>
      <sheetName val="Gia_tr?2"/>
      <sheetName val="Ki??m_tra_DS_thue_GTGT2"/>
      <sheetName val="Thuong_dip_nhan_danh_hieu_AHL?2"/>
      <sheetName val="26+960-27+150_5(k95!2"/>
      <sheetName val="[PIPE-03E_XLSÝ26+960-27+150_4(2"/>
      <sheetName val="Tojg_hop_thep2"/>
      <sheetName val="TH_du_toanþ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TH_du_toan¸2"/>
      <sheetName val="TH_du_toann2"/>
      <sheetName val="tph_AAHSTOT272"/>
      <sheetName val="Ca_D2"/>
      <sheetName val="H_long2"/>
      <sheetName val="C_Mong2"/>
      <sheetName val="M_Phu2"/>
      <sheetName val="T_Son2"/>
      <sheetName val="V_Don2"/>
      <sheetName val="Y_Kien2"/>
      <sheetName val="V_Quang2"/>
      <sheetName val="Q_Lam2"/>
      <sheetName val="P_Thu2"/>
      <sheetName val="T_Coc2"/>
      <sheetName val="D_Nghia2"/>
      <sheetName val="TT_DH2"/>
      <sheetName val="P_Phu2"/>
      <sheetName val="P_Lai2"/>
      <sheetName val="N_Xuyen2"/>
      <sheetName val="H_quan2"/>
      <sheetName val="S_Dang2"/>
      <sheetName val="N_Quan2"/>
      <sheetName val="C_Dam2"/>
      <sheetName val="B_luan2"/>
      <sheetName val="M_Luong2"/>
      <sheetName val="B_Doan2"/>
      <sheetName val="H_Do2"/>
      <sheetName val="D_Khe2"/>
      <sheetName val="P_Trung2"/>
      <sheetName val="V_du2"/>
      <sheetName val="Cước_CG2"/>
      <sheetName val="gia_tri_theo_phong2"/>
      <sheetName val="CỘT_HỐ_PIT2"/>
      <sheetName val="Don_gia2"/>
      <sheetName val="@_Dap2"/>
      <sheetName val="Summary_(1)2"/>
      <sheetName val="List_of_Houses2"/>
      <sheetName val="B2_SITE_WORKS2"/>
      <sheetName val="B3_CONCRETE_WORKS2"/>
      <sheetName val="B4_MASONRY_WORKS2"/>
      <sheetName val="B5_METAL_WORKS2"/>
      <sheetName val="B6_THERMAL&amp;MOITURE2"/>
      <sheetName val="B7_ALU_GLASS_D&amp;W2"/>
      <sheetName val="B8_FINISHING_WORKS2"/>
      <sheetName val="B12_EXTERNAL_WORKS2"/>
      <sheetName val="DMVT_-_22"/>
      <sheetName val="B__Additional_items2"/>
      <sheetName val="C__VE_items_Add12"/>
      <sheetName val="F__VE_items_Updated_Add12"/>
      <sheetName val="G__Duplicated_items2"/>
      <sheetName val="Unit_price2"/>
      <sheetName val="gia_vtu,_ncong2"/>
      <sheetName val="dao_dat2"/>
      <sheetName val="chong_tham2"/>
      <sheetName val="Yeu_cau_gia2"/>
      <sheetName val="Phan_chia_tien_ich2"/>
      <sheetName val="Prelim_HP5-ham2"/>
      <sheetName val="B3_Mong&amp;ham_2"/>
      <sheetName val="Prelim_HP5-than2"/>
      <sheetName val="B4_Than&amp;Hoan_thien2"/>
      <sheetName val="공사비_내역_(가)2"/>
      <sheetName val="H_P견적(참조)2"/>
      <sheetName val="Sat_tron2"/>
      <sheetName val="Project_Data2"/>
      <sheetName val="Bill_02-PL2"/>
      <sheetName val="1995년_섹터별_매출2"/>
      <sheetName val="118_세금과공과2"/>
      <sheetName val="Low_YLD_Reject2"/>
      <sheetName val="시실누(모)_2"/>
      <sheetName val="Income_Statement2"/>
      <sheetName val="표지_(2)2"/>
      <sheetName val="BP2000_Month2"/>
      <sheetName val="_M10C_DIFF_산포_개선_사례_7자_GAS_LIN2"/>
      <sheetName val="HRG_BHN2"/>
      <sheetName val="Bảng_GT_PS"/>
      <sheetName val="Dien_giai"/>
      <sheetName val="C__NEW_BLDG-PLUMBING_WORK"/>
      <sheetName val="Buy_vs__Lease_Car"/>
      <sheetName val="Goc_CC"/>
      <sheetName val="GOC-KO_IN"/>
      <sheetName val="Elec_LG"/>
      <sheetName val="pp3p_"/>
      <sheetName val="Chiet_tinh_dz22"/>
      <sheetName val="TH_MTC"/>
      <sheetName val="TH_N_Cong"/>
      <sheetName val="Bang_KL"/>
      <sheetName val="TH_Vat_tu"/>
      <sheetName val="Scheme_B_Estimate_"/>
      <sheetName val="Thống_kê"/>
      <sheetName val="đọc_số"/>
      <sheetName val="truc_tiep"/>
      <sheetName val="Xuly_Data"/>
      <sheetName val="Material_HT"/>
      <sheetName val="Material_KC"/>
      <sheetName val="TRE_TABLE"/>
      <sheetName val="조도계산서_(도서)"/>
      <sheetName val="남양시작동자105노65기1_3화1_2"/>
      <sheetName val="CT_"/>
      <sheetName val="8_자재비"/>
      <sheetName val="Chiết_tính"/>
      <sheetName val="2_1_受電設備棟"/>
      <sheetName val="2_2_受・防火水槽"/>
      <sheetName val="2_3_排水処理設備棟"/>
      <sheetName val="2_4_倉庫棟"/>
      <sheetName val="2_5_守衛棟"/>
      <sheetName val="TL rieng"/>
      <sheetName val="NOMUBI"/>
      <sheetName val="sw1"/>
      <sheetName val="원가계산서_(전체변ƽ螁"/>
      <sheetName val="name"/>
      <sheetName val="STAFFSCHED "/>
      <sheetName val="Gtvl"/>
      <sheetName val="Gia_THKP"/>
      <sheetName val="GiaTH_PT2"/>
      <sheetName val="지급보증금74"/>
      <sheetName val="TKCK"/>
      <sheetName val="Standardwerte"/>
      <sheetName val="Sbq18"/>
      <sheetName val="VCV-BE-TONG"/>
      <sheetName val="GV1-D13 (Casement door)"/>
      <sheetName val="REKAP"/>
      <sheetName val="7.조직표 (수정)"/>
      <sheetName val="BANG_TONG_HOP_(2)"/>
      <sheetName val="Bill_05_-_FP"/>
      <sheetName val="DS-Thuong_6T_dau"/>
      <sheetName val="NSA_fr_Revit"/>
      <sheetName val="Rate_breakdown_detail"/>
      <sheetName val="Cart_path_Q'ty"/>
      <sheetName val="CT_Thang_Mo"/>
      <sheetName val="member_design"/>
      <sheetName val="design_criteria"/>
      <sheetName val="working_load_at_the_btm_ft_"/>
      <sheetName val="plan&amp;section_of_foundation"/>
      <sheetName val="soil_bearing_check"/>
      <sheetName val="valeurs_de_base"/>
      <sheetName val="3_공통공사대비"/>
      <sheetName val="인건비_"/>
      <sheetName val="하도급기성_(2)"/>
      <sheetName val="하도급단가산출_(2)"/>
      <sheetName val="Tong_dip_nhan_dan"/>
      <sheetName val="Gia_tr_2"/>
      <sheetName val="Ki__m_tra_DS_thue_GTGT2"/>
      <sheetName val="Thuong_dip_nhan_danh_hieu_AHL_2"/>
      <sheetName val="_PIPE-03E_XLSÝ26+960-27+150_4(2"/>
      <sheetName val="dmvt_"/>
      <sheetName val="Cấu_tạo_giá"/>
      <sheetName val="04_-_XUONG_DET_B"/>
      <sheetName val="DATA_H"/>
      <sheetName val="DATA_V"/>
      <sheetName val="DATA_OR"/>
      <sheetName val="Bill_4_-_Substructure"/>
      <sheetName val="Bill_Prelim-CDT"/>
      <sheetName val="Bill_BPTC-CDT"/>
      <sheetName val="Chi_tiết_BPTC"/>
      <sheetName val="Bill_BPTC-CDT_(PA_MCT_CDT)"/>
      <sheetName val="Chi_tiết_BPTC_(PA_MCT_CDT)"/>
      <sheetName val="STAFFSCHED_"/>
      <sheetName val="DATASPEC(VT1)"/>
      <sheetName val="KHOI LUONG15-4"/>
      <sheetName val="DATA(VTL)"/>
      <sheetName val="List"/>
      <sheetName val="MASTER"/>
      <sheetName val="SiteWorks"/>
      <sheetName val="Bang gia NC "/>
      <sheetName val="材料单"/>
      <sheetName val="IMF Code"/>
      <sheetName val="Chi tiết cấu tạo giá (2)"/>
      <sheetName val="THMAVT"/>
      <sheetName val="DeluxeVilla 4"/>
      <sheetName val="P9 SEC.C"/>
      <sheetName val="P9 SEC.D"/>
      <sheetName val="TEST TAI KHOAN"/>
      <sheetName val="照明ﾃﾞｰﾀ"/>
      <sheetName val="C1ㅇ"/>
      <sheetName val="C3"/>
      <sheetName val="Dầm -4.7m"/>
      <sheetName val="Block A-FlrBm(Conc&amp;Fwk)"/>
      <sheetName val="Phan tich ca may"/>
      <sheetName val="Chenh lech ca may"/>
      <sheetName val="Chiet tinh don gia CM"/>
      <sheetName val="TLg CN&amp;Laixe"/>
      <sheetName val="TLg CN&amp;Laixe (2)"/>
      <sheetName val="TLg Laitau"/>
      <sheetName val="TLg Laitau (2)"/>
      <sheetName val="BAG-2"/>
      <sheetName val="MEP Detail"/>
      <sheetName val="WNo"/>
      <sheetName val="0"/>
      <sheetName val="Cọc nhồi"/>
      <sheetName val="Unit Rate(non print)"/>
      <sheetName val="NETCOST-E ELV"/>
      <sheetName val="01. KHO A-&gt;E"/>
      <sheetName val="B3A_-_TOWER_A"/>
      <sheetName val="GV1-D13_(Casement_door)"/>
      <sheetName val="MEP_Detail"/>
      <sheetName val="MIJIBI"/>
      <sheetName val="지수조정율(총괄)"/>
      <sheetName val="본댐설계"/>
      <sheetName val="경영혁신본부"/>
      <sheetName val="재료비"/>
      <sheetName val="경비 (1)"/>
      <sheetName val="적현로"/>
      <sheetName val="포장공(부체도로)"/>
      <sheetName val="예산경비1차"/>
      <sheetName val="계측"/>
      <sheetName val="D25"/>
      <sheetName val="D22"/>
      <sheetName val="M3-RAIL1"/>
      <sheetName val="M+1"/>
      <sheetName val="노무비계"/>
      <sheetName val="CC16-내역서"/>
      <sheetName val="BD운반거리"/>
      <sheetName val="설계명세"/>
      <sheetName val="04년하반기장비부표"/>
      <sheetName val="Cst Pkg-Eden"/>
      <sheetName val="회사정보"/>
      <sheetName val="TvtuTdinh"/>
      <sheetName val="Kihon-Jiko"/>
      <sheetName val="Dầm_-4_7m"/>
      <sheetName val="TYPE-B 평균H"/>
      <sheetName val="Bill 02 INF"/>
      <sheetName val="PAD-F"/>
      <sheetName val="3)불합리"/>
      <sheetName val="설계산출표지"/>
      <sheetName val="보수0831"/>
      <sheetName val="6MONTHS"/>
      <sheetName val="Product"/>
      <sheetName val="E. Electric"/>
      <sheetName val="M. Mechanic"/>
      <sheetName val="SPL4-TOTAL"/>
      <sheetName val="HS_957"/>
      <sheetName val="Tai khoan"/>
      <sheetName val="감사 일정계획"/>
      <sheetName val="MTL(AG)"/>
      <sheetName val="THEP SAN T16"/>
      <sheetName val="DAF-1"/>
      <sheetName val="시중노임"/>
      <sheetName val="시운전연료비"/>
      <sheetName val="Bill 3-2&amp;3"/>
      <sheetName val="Bill 04 - HT Coban -Tông hợp"/>
      <sheetName val="BMDT_01_VTU"/>
      <sheetName val="Measure 1306"/>
      <sheetName val="DM.ChiPhi"/>
      <sheetName val="DOOR_villa A"/>
      <sheetName val="BQ ARS"/>
      <sheetName val="rekap.c"/>
      <sheetName val="FINAL SUM."/>
      <sheetName val="Elektrikal"/>
      <sheetName val="Bill No 6 Koord &amp; Attendance"/>
      <sheetName val="Vat lieu Canh"/>
      <sheetName val="諸経費"/>
      <sheetName val="清水計算営業税率関連"/>
      <sheetName val="ESTI_4"/>
      <sheetName val="원남울진낙찰내역(99_4_13_부산청)4"/>
      <sheetName val="sanitary-ware_tower3&amp;44"/>
      <sheetName val="입출재고현황_(2)4"/>
      <sheetName val="Area_Cal4"/>
      <sheetName val="detai_cable___4"/>
      <sheetName val="00-Pipe_Schedule_for_QS_rev014"/>
      <sheetName val="BoQ_Coke4"/>
      <sheetName val="1_R18_BF4"/>
      <sheetName val="6_External_works-R184"/>
      <sheetName val="CHITIET_VL-NC-TT1p4"/>
      <sheetName val="Bang_tinh_hao_hut_thep3"/>
      <sheetName val="Define_finishing3"/>
      <sheetName val="Huong_dan4"/>
      <sheetName val="Bảng_mã_VT4"/>
      <sheetName val="MAIN_GATE_HOUSE4"/>
      <sheetName val="CHIẾT_TÍNH_ĐƠN_GIÁ4"/>
      <sheetName val="Gia_VLNCMTC4"/>
      <sheetName val="Don_gia_chi_tiet4"/>
      <sheetName val="Dinh_nghia4"/>
      <sheetName val="1차_내역서4"/>
      <sheetName val="Sheet1_(2)4"/>
      <sheetName val="Div26_-_Elect4"/>
      <sheetName val="Material_Schedule3"/>
      <sheetName val="Chenh_lech_vat_tu4"/>
      <sheetName val="05-LV_Cabling3"/>
      <sheetName val="TH_kinh_phi4"/>
      <sheetName val="KLDT_DIEN4"/>
      <sheetName val="Dinh_muc_CP_KTCB_khac4"/>
      <sheetName val="Demolish_14"/>
      <sheetName val="_Beams-pms4"/>
      <sheetName val="Dầm_13"/>
      <sheetName val="Bill_7-Elec3"/>
      <sheetName val="Price_Database3"/>
      <sheetName val="Phan_tich3"/>
      <sheetName val="RAB_AR&amp;STR3"/>
      <sheetName val="고객사_관리_코드4"/>
      <sheetName val="Xunit_(단위환산)4"/>
      <sheetName val="7_공정표4"/>
      <sheetName val="DG_Cong_C1,C2,C3,C4,C53"/>
      <sheetName val="gia_vt,nc,may3"/>
      <sheetName val="Chi_tiet3"/>
      <sheetName val="6_1_Quantity-Bill_1-Prelim4"/>
      <sheetName val="DonGia_chetao3"/>
      <sheetName val="DonGia_VatTuLK3"/>
      <sheetName val="dtct_cong3"/>
      <sheetName val="tong_du_toan3"/>
      <sheetName val="8_석축단위(H=1_5M)4"/>
      <sheetName val="5_BANG_I4"/>
      <sheetName val="플랜트_설치4"/>
      <sheetName val="기성(1차)_4"/>
      <sheetName val="현장관리비_산출내역4"/>
      <sheetName val="Stem_Footing3"/>
      <sheetName val="Piping_Design_Data3"/>
      <sheetName val="소상_&quot;1&quot;4"/>
      <sheetName val="6PILE__(돌출)4"/>
      <sheetName val="BACK_DATA4"/>
      <sheetName val="코딩_(2)3"/>
      <sheetName val="2_건축4"/>
      <sheetName val="_갑지4"/>
      <sheetName val="SOS_PLC_&amp;_Panel4"/>
      <sheetName val="PROJECT_BRIEF3"/>
      <sheetName val="BSD_(2)3"/>
      <sheetName val="5_전사투자계획종함안3"/>
      <sheetName val="단양_00_아파트-세부내역3"/>
      <sheetName val="준검_내역서3"/>
      <sheetName val="Hrg_Sat3"/>
      <sheetName val="CHITIET_VL-NCHT1_(2)3"/>
      <sheetName val="내역서_(2)3"/>
      <sheetName val="4_LINE3"/>
      <sheetName val="7_th3"/>
      <sheetName val="Customer_Databas3"/>
      <sheetName val="개인별_순위표3"/>
      <sheetName val="원남울진낙찰내역(99_4_13%20부산청)_xls3"/>
      <sheetName val="SCOPE_OF_WORK3"/>
      <sheetName val="Xây_tô3"/>
      <sheetName val="Summary_-_Budget3"/>
      <sheetName val="Chi_tiet_-_Dv_lap5"/>
      <sheetName val="TH_KHTC5"/>
      <sheetName val="Van_chuyen5"/>
      <sheetName val="THKP_(2)5"/>
      <sheetName val="T_Bi5"/>
      <sheetName val="Thiet_ke5"/>
      <sheetName val="K_luong5"/>
      <sheetName val="TT_L25"/>
      <sheetName val="TT_L15"/>
      <sheetName val="Thue_Ngoai5"/>
      <sheetName val="KL_XL20005"/>
      <sheetName val="Chiet_tinh5"/>
      <sheetName val="Sheet2_(2)5"/>
      <sheetName val="Dong_Dau5"/>
      <sheetName val="Dong_Dau_(2)5"/>
      <sheetName val="Sau_dong5"/>
      <sheetName val="Ma_xa5"/>
      <sheetName val="My_dinh5"/>
      <sheetName val="Tong_cong5"/>
      <sheetName val="KH_2003_(moi_max)5"/>
      <sheetName val="be_tong5"/>
      <sheetName val="Tong_hop_thep5"/>
      <sheetName val="__5"/>
      <sheetName val="san_vuon5"/>
      <sheetName val="khu_phu_tro5"/>
      <sheetName val="LUAN_CHUYEN5"/>
      <sheetName val="KE_QUY5"/>
      <sheetName val="LUONGGIAN_TIEP5"/>
      <sheetName val="VAY_VON5"/>
      <sheetName val="O_THAO5"/>
      <sheetName val="Q_TRUNG5"/>
      <sheetName val="Y_THANH5"/>
      <sheetName val="Thuyet_minh5"/>
      <sheetName val="CDSL_(2)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Interim_payment5"/>
      <sheetName val="Bid_Sum5"/>
      <sheetName val="Item_B5"/>
      <sheetName val="Dg_A5"/>
      <sheetName val="Dg_B&amp;C5"/>
      <sheetName val="Material_at_site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Phu_luc5"/>
      <sheetName val="Gia_trÞ5"/>
      <sheetName val="AC_PC5"/>
      <sheetName val="Gia_VL5"/>
      <sheetName val="Bang_gia_ca_may5"/>
      <sheetName val="Bang_luong_CB5"/>
      <sheetName val="Bang_P_tich_CT5"/>
      <sheetName val="D_toan_chi_tiet5"/>
      <sheetName val="Bang_TH_Dtoan5"/>
      <sheetName val="cap_cho_cac_DT5"/>
      <sheetName val="Ung_-_hoan5"/>
      <sheetName val="CP_may5"/>
      <sheetName val="Thep_5"/>
      <sheetName val="Chi_tiet_Khoi_luong5"/>
      <sheetName val="TH_khoi_luong5"/>
      <sheetName val="Chiet_tinh_vat_lieu_5"/>
      <sheetName val="TH_KL_VL5"/>
      <sheetName val="TAI_TRONG5"/>
      <sheetName val="NOI_LUC5"/>
      <sheetName val="TINH_DUYET_THTT_CHINH5"/>
      <sheetName val="TDUYET_THTT_PHU5"/>
      <sheetName val="TINH_DAO_DONG_VA_DO_VONG5"/>
      <sheetName val="TINH_NEO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T_Duong5"/>
      <sheetName val="D_gia5"/>
      <sheetName val="T_hop5"/>
      <sheetName val="CtP_tro5"/>
      <sheetName val="Nha_moi5"/>
      <sheetName val="TT-T_Tron_So_25"/>
      <sheetName val="Ct_Dam_5"/>
      <sheetName val="Ct_Duoi5"/>
      <sheetName val="Ct_Tren5"/>
      <sheetName val="D_giaMay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Quyet_toan5"/>
      <sheetName val="Thu_hoi5"/>
      <sheetName val="Lai_vay5"/>
      <sheetName val="Tien_vay5"/>
      <sheetName val="Cong_no5"/>
      <sheetName val="Cop_pha5"/>
      <sheetName val="thkl_(2)5"/>
      <sheetName val="long_tec5"/>
      <sheetName val="cd_viaK0-T65"/>
      <sheetName val="cdvia_T6-Tc245"/>
      <sheetName val="cdvia_Tc24-T465"/>
      <sheetName val="cd_btnL2k0+361-T195"/>
      <sheetName val="DS_them_luong_qui_4-20025"/>
      <sheetName val="Phuc_loi_2-9-025"/>
      <sheetName val="Thuong_nhan_dip_21-12-025"/>
      <sheetName val="Thuong_dip_nhan_danh_hieu_AHL§5"/>
      <sheetName val="Thang_luong_thu_13_nam_20025"/>
      <sheetName val="Luong_SX#_dip_Tet_Qui_Mui(dong5"/>
      <sheetName val="phan_tich_DG5"/>
      <sheetName val="gia_vat_lieu5"/>
      <sheetName val="gia_xe_may5"/>
      <sheetName val="gia_nhan_cong5"/>
      <sheetName val="Chenh_lech5"/>
      <sheetName val="Kinh_phí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vat_tu5"/>
      <sheetName val="THVT_T55"/>
      <sheetName val="XL1_t55"/>
      <sheetName val="XL2_T55"/>
      <sheetName val="XL3_T55"/>
      <sheetName val="XL5_T55"/>
      <sheetName val="CC_XL15"/>
      <sheetName val="KKTS_045"/>
      <sheetName val="nha_kct5"/>
      <sheetName val="sent_to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tac_vien-uy5"/>
      <sheetName val="Nhan_luc20015"/>
      <sheetName val="cong_Q25"/>
      <sheetName val="T_U_luong_Q15"/>
      <sheetName val="T_U_luong_Q25"/>
      <sheetName val="T_U_luong_Q35"/>
      <sheetName val="Xep_hang_2015"/>
      <sheetName val="toan_Cty5"/>
      <sheetName val="Cong_ty5"/>
      <sheetName val="XN_25"/>
      <sheetName val="XN_ong_CHi5"/>
      <sheetName val="N_XDCT&amp;_XKLD5"/>
      <sheetName val="CN_HCM5"/>
      <sheetName val="TT_XKLD(Nhan)5"/>
      <sheetName val="Ong_Hong5"/>
      <sheetName val="CN_hung_yen5"/>
      <sheetName val="Dong_nai5"/>
      <sheetName val="Quang_Tri5"/>
      <sheetName val="Da_Nang5"/>
      <sheetName val="Quang_Nam5"/>
      <sheetName val="Quang_Ngai5"/>
      <sheetName val="TH_DH-QN5"/>
      <sheetName val="KP_HD5"/>
      <sheetName val="DB_HD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VL5"/>
      <sheetName val="QT_9-65"/>
      <sheetName val="Thuong_luu_HB5"/>
      <sheetName val="QT_Ky_T5"/>
      <sheetName val="bc_vt_TON_BAI5"/>
      <sheetName val="Tien_ung5"/>
      <sheetName val="phi_luong35"/>
      <sheetName val="CT_xa5"/>
      <sheetName val="Gia_DAN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Thang_125"/>
      <sheetName val="cong_bien_t105"/>
      <sheetName val="luong_t9_5"/>
      <sheetName val="bb_t95"/>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bang_so_sanh_tong_hop_(_PA_cho5"/>
      <sheetName val="dang_ap_dung5"/>
      <sheetName val="bang_tong_hop_(dang_huong)5"/>
      <sheetName val="Cong_hop5"/>
      <sheetName val="kldukien_(107)5"/>
      <sheetName val="qui1_(2)5"/>
      <sheetName val="Luong_1_SP15"/>
      <sheetName val="Luong_2_SP25"/>
      <sheetName val="Luong_3_SP35"/>
      <sheetName val="Luong_4_SP45"/>
      <sheetName val="Luong_4_SP55"/>
      <sheetName val="TH_du_toan_5"/>
      <sheetName val="Du_toan_5"/>
      <sheetName val="C_Tinh5"/>
      <sheetName val="binh_do5"/>
      <sheetName val="cot_lieu5"/>
      <sheetName val="van_khuon5"/>
      <sheetName val="CT_BT5"/>
      <sheetName val="lay_mau5"/>
      <sheetName val="mat_ngoai_goi5"/>
      <sheetName val="coc_tram-bt5"/>
      <sheetName val="Phu_luc_HD5"/>
      <sheetName val="Gia_du_thau5"/>
      <sheetName val="Ca_xe5"/>
      <sheetName val="Cau_2(3)5"/>
      <sheetName val="TK_331c14"/>
      <sheetName val="CT_3314"/>
      <sheetName val="CT_1314"/>
      <sheetName val="KH_200³_(moi_max)5"/>
      <sheetName val="TSCD_ko_dung4"/>
      <sheetName val="Tong_vat_tu4"/>
      <sheetName val="VT_luu4"/>
      <sheetName val="Vtu_u_dong4"/>
      <sheetName val="TSLD_khac4"/>
      <sheetName val="CC_da_pbo_het4"/>
      <sheetName val="C_TIEU5"/>
      <sheetName val="T_Luong5"/>
      <sheetName val="T_HAO5"/>
      <sheetName val="DT_TUYEN5"/>
      <sheetName val="DT_GIA5"/>
      <sheetName val="KHDT_(2)5"/>
      <sheetName val="CL_5"/>
      <sheetName val="KQ_(2)5"/>
      <sheetName val="Tong_Thu4"/>
      <sheetName val="Tong_Chi4"/>
      <sheetName val="Truong_hoc4"/>
      <sheetName val="Cty_CP4"/>
      <sheetName val="G_thau_3B4"/>
      <sheetName val="T_Hop_Thu-chi4"/>
      <sheetName val="XE_DAU5"/>
      <sheetName val="XE_XANG5"/>
      <sheetName val="Hat_15"/>
      <sheetName val="_H8_duong5"/>
      <sheetName val="Hat_7dg5"/>
      <sheetName val="TH_duong_1B5"/>
      <sheetName val="B_T_HOP4"/>
      <sheetName val="HT_HE_DUONG4"/>
      <sheetName val="DH_D1,24"/>
      <sheetName val="Tro_giup4"/>
      <sheetName val="TH_cau_1B5"/>
      <sheetName val="cau_H15"/>
      <sheetName val="Son_dg5"/>
      <sheetName val="THKL_H95"/>
      <sheetName val="THKL_H45"/>
      <sheetName val="BB_NT_GD_H-thanh4"/>
      <sheetName val="BB_NT_KL4"/>
      <sheetName val="CL_PP4"/>
      <sheetName val="TH_DgPP4"/>
      <sheetName val="Dg_PP4"/>
      <sheetName val="CL_DgPP4"/>
      <sheetName val="TH_DDau4"/>
      <sheetName val="TH_DVu4"/>
      <sheetName val="CL_Dvu4"/>
      <sheetName val="TH_DgDvu4"/>
      <sheetName val="Dg_DV4"/>
      <sheetName val="C_O4"/>
      <sheetName val="TH_dg_OC4"/>
      <sheetName val="CL_CatOng4"/>
      <sheetName val="Bang_qui_cach_Vtu4"/>
      <sheetName val="CT_035"/>
      <sheetName val="TH_03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VAT_TU_NHAN_TXQN4"/>
      <sheetName val="bang_tong_ke_khoi_luong_vat_tu4"/>
      <sheetName val="hcong_tkhe4"/>
      <sheetName val="VAT_TU_NHAN_TKHE4"/>
      <sheetName val="hcong_qn4"/>
      <sheetName val="VAT_TU_NHAN_(2)4"/>
      <sheetName val="CO_SO_DU_LIEU_PTVL5"/>
      <sheetName val="QT_Duoc_(Hai)4"/>
      <sheetName val="TH_mau_moi_tu_T104"/>
      <sheetName val="Tong_hop_Quy_IV4"/>
      <sheetName val="DG_SOC5"/>
      <sheetName val="DG_HQ5"/>
      <sheetName val="Bot_Giat_C5"/>
      <sheetName val="Bot_Giat_P_5"/>
      <sheetName val="THAY_THUNG_H5"/>
      <sheetName val="thi_nghiem5"/>
      <sheetName val="BLR_14"/>
      <sheetName val="gia_phan_mong4"/>
      <sheetName val="NAM_20045"/>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doanh_thu_loi_nhuan5"/>
      <sheetName val="dong_tien5"/>
      <sheetName val="thu_hoi_von5"/>
      <sheetName val="MTO_REV_04"/>
      <sheetName val="Bang_gia_NC4"/>
      <sheetName val="TH_DZ354"/>
      <sheetName val="D_Da04"/>
      <sheetName val="Thang_16"/>
      <sheetName val="Thang_12_(2)5"/>
      <sheetName val="Thang_015"/>
      <sheetName val="hoan_von5"/>
      <sheetName val="dothi_npv5"/>
      <sheetName val="diem_hoa_von5"/>
      <sheetName val="nop_ngan_sach5"/>
      <sheetName val="chi_tieu5"/>
      <sheetName val="Div__A4"/>
      <sheetName val="26+960-27+050_94"/>
      <sheetName val="luong_thang_104"/>
      <sheetName val="tong_hop_thang_104"/>
      <sheetName val="TH_114"/>
      <sheetName val="px_khai_thac_24"/>
      <sheetName val="dao_lo_so_24"/>
      <sheetName val="luong_vp_thang_104"/>
      <sheetName val="Du_toan4"/>
      <sheetName val="Phan_tich_vat_tu4"/>
      <sheetName val="Tong_hop_vat_tu4"/>
      <sheetName val="Gia_tri_vat_tu4"/>
      <sheetName val="Chi_phi_van_chuyen4"/>
      <sheetName val="Du_thau4"/>
      <sheetName val="Tong_hop_kinh_phi4"/>
      <sheetName val="Tu_van_Thiet_ke4"/>
      <sheetName val="Tien_do_thi_cong4"/>
      <sheetName val="Bia_du_toan4"/>
      <sheetName val="Phan_tich_don_gia_(doc)4"/>
      <sheetName val="DMVT1_(2)3"/>
      <sheetName val="Chiet_tinh_6at_lieu_3"/>
      <sheetName val="gia_vat_,ieu3"/>
      <sheetName val="P_LIST3"/>
      <sheetName val="MAKING_BILL3"/>
      <sheetName val="CO_FORM_A3"/>
      <sheetName val="HOI_PHIEU3"/>
      <sheetName val="YEU_CAU_TT_TECH_(LC)3"/>
      <sheetName val="shipping_advice3"/>
      <sheetName val="Tong_hop_gia4"/>
      <sheetName val="May_thi_cong3"/>
      <sheetName val="Chi_phi_chung3"/>
      <sheetName val="TH_K_II3"/>
      <sheetName val="TH_K_I3"/>
      <sheetName val="BKE_CT_GOC4"/>
      <sheetName val="BKE_CT_GOC_(2)4"/>
      <sheetName val="CTGS10_(2)4"/>
      <sheetName val="28+!60-28+420_5K954"/>
      <sheetName val="Thi_sinh4"/>
      <sheetName val="Cham_cong4"/>
      <sheetName val="Bang_luong4"/>
      <sheetName val="STH_1524"/>
      <sheetName val="CN_3314"/>
      <sheetName val="THV_CHI_64"/>
      <sheetName val="27+500-700_4(k85)4"/>
      <sheetName val="CHIET_TINH_TBA4"/>
      <sheetName val="CHIET_TINH_DZ_0,44"/>
      <sheetName val="CHIET_TINH_CCT4"/>
      <sheetName val="cong_bien_t1&lt;4"/>
      <sheetName val="Bang_2B4"/>
      <sheetName val="Dgia_vat_tu4"/>
      <sheetName val="Don_gia_III4"/>
      <sheetName val="Dgia_VT4"/>
      <sheetName val="ITB_COST3"/>
      <sheetName val="TIEN_GOI3"/>
      <sheetName val="NHAT_KY_THU_TIEN_T_GOI3"/>
      <sheetName val="LUONG_GIAN_TIEP3"/>
      <sheetName val="NHAT_KY_THU_TIEN_TM3"/>
      <sheetName val="UOC_THUC_HIEN_THUE_TNDN3"/>
      <sheetName val="QUY_TM3"/>
      <sheetName val="NKCT_-_013"/>
      <sheetName val="w't_table3"/>
      <sheetName val="LAI_-_LO3"/>
      <sheetName val="TO_KHAI_CHI_TIET3"/>
      <sheetName val="THUE_PII3"/>
      <sheetName val="THUE_PIII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Ki泺m_tra_DS_thue_GTGT3"/>
      <sheetName val="27+740-820_3(k95)3"/>
      <sheetName val="Liệt_kê3"/>
      <sheetName val="THDN_MBA_phu_tai3"/>
      <sheetName val="TBA_CC3"/>
      <sheetName val="L_D17044"/>
      <sheetName val="Purchase_Order3"/>
      <sheetName val="Customize_Your_Purchase_Order3"/>
      <sheetName val="A__Building__3"/>
      <sheetName val="Qty-(Arc_)3"/>
      <sheetName val="Electrical_Breakdown3"/>
      <sheetName val="PIPE-03E_XLS4"/>
      <sheetName val="VC_MONG4"/>
      <sheetName val="LUONG_NC4"/>
      <sheetName val="B9_SCL_(2)4"/>
      <sheetName val="Thang_7-054"/>
      <sheetName val="Bia_dvi4"/>
      <sheetName val="B3_Tonghop_thang4"/>
      <sheetName val="Cong_doan4"/>
      <sheetName val="VËt_liÖu3"/>
      <sheetName val="K_L­¬ng_3"/>
      <sheetName val="GTDT_3"/>
      <sheetName val="Bï_VL_3"/>
      <sheetName val="Tæng_Hîp3"/>
      <sheetName val="Kinh_PhÝ3"/>
      <sheetName val="T_kÕ3"/>
      <sheetName val="tÝnh_VL3"/>
      <sheetName val="KL_®Ëp3"/>
      <sheetName val="Lµng_Lµ3"/>
      <sheetName val="DTcojg_4-53"/>
      <sheetName val="DGchitiet_3"/>
      <sheetName val="van_phong_Quy_13"/>
      <sheetName val="Cong_ty_Quy_13"/>
      <sheetName val="20_9_053"/>
      <sheetName val="Thanh_toan3"/>
      <sheetName val="B_11D_3"/>
      <sheetName val="Gia_tr?3"/>
      <sheetName val="Ki??m_tra_DS_thue_GTGT3"/>
      <sheetName val="Thuong_dip_nhan_danh_hieu_AHL?3"/>
      <sheetName val="26+960-27+150_5(k95!3"/>
      <sheetName val="[PIPE-03E_XLSÝ26+960-27+150_4(3"/>
      <sheetName val="Tojg_hop_thep3"/>
      <sheetName val="TH_du_toanþ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TH_du_toan¸3"/>
      <sheetName val="TH_du_toann3"/>
      <sheetName val="tph_AAHSTOT273"/>
      <sheetName val="Ca_D3"/>
      <sheetName val="H_long3"/>
      <sheetName val="C_Mong3"/>
      <sheetName val="M_Phu3"/>
      <sheetName val="T_Son3"/>
      <sheetName val="V_Don3"/>
      <sheetName val="Y_Kien3"/>
      <sheetName val="V_Quang3"/>
      <sheetName val="Q_Lam3"/>
      <sheetName val="P_Thu3"/>
      <sheetName val="T_Coc3"/>
      <sheetName val="D_Nghia3"/>
      <sheetName val="TT_DH3"/>
      <sheetName val="P_Phu3"/>
      <sheetName val="P_Lai3"/>
      <sheetName val="N_Xuyen3"/>
      <sheetName val="H_quan3"/>
      <sheetName val="S_Dang3"/>
      <sheetName val="N_Quan3"/>
      <sheetName val="C_Dam3"/>
      <sheetName val="B_luan3"/>
      <sheetName val="M_Luong3"/>
      <sheetName val="B_Doan3"/>
      <sheetName val="H_Do3"/>
      <sheetName val="D_Khe3"/>
      <sheetName val="P_Trung3"/>
      <sheetName val="V_du3"/>
      <sheetName val="Cước_CG3"/>
      <sheetName val="gia_tri_theo_phong3"/>
      <sheetName val="CỘT_HỐ_PIT3"/>
      <sheetName val="Don_gia3"/>
      <sheetName val="@_Dap3"/>
      <sheetName val="Summary_(1)3"/>
      <sheetName val="List_of_Houses3"/>
      <sheetName val="B2_SITE_WORKS3"/>
      <sheetName val="B3_CONCRETE_WORKS3"/>
      <sheetName val="B4_MASONRY_WORKS3"/>
      <sheetName val="B5_METAL_WORKS3"/>
      <sheetName val="B6_THERMAL&amp;MOITURE3"/>
      <sheetName val="B7_ALU_GLASS_D&amp;W3"/>
      <sheetName val="B8_FINISHING_WORKS3"/>
      <sheetName val="B12_EXTERNAL_WORKS3"/>
      <sheetName val="DMVT_-_23"/>
      <sheetName val="B__Additional_items3"/>
      <sheetName val="C__VE_items_Add13"/>
      <sheetName val="F__VE_items_Updated_Add13"/>
      <sheetName val="G__Duplicated_items3"/>
      <sheetName val="Unit_price3"/>
      <sheetName val="gia_vtu,_ncong3"/>
      <sheetName val="dao_dat3"/>
      <sheetName val="chong_tham3"/>
      <sheetName val="Yeu_cau_gia3"/>
      <sheetName val="Phan_chia_tien_ich3"/>
      <sheetName val="Prelim_HP5-ham3"/>
      <sheetName val="B3_Mong&amp;ham_3"/>
      <sheetName val="Prelim_HP5-than3"/>
      <sheetName val="B4_Than&amp;Hoan_thien3"/>
      <sheetName val="공사비_내역_(가)3"/>
      <sheetName val="H_P견적(참조)3"/>
      <sheetName val="Sat_tron3"/>
      <sheetName val="Project_Data3"/>
      <sheetName val="Bill_02-PL3"/>
      <sheetName val="1995년_섹터별_매출3"/>
      <sheetName val="노원열병합__건축공사기성내역서3"/>
      <sheetName val="118_세금과공과3"/>
      <sheetName val="Low_YLD_Reject3"/>
      <sheetName val="시실누(모)_3"/>
      <sheetName val="Income_Statement3"/>
      <sheetName val="표지_(2)3"/>
      <sheetName val="BP2000_Month3"/>
      <sheetName val="_M10C_DIFF_산포_개선_사례_7자_GAS_LIN3"/>
      <sheetName val="HRG_BHN3"/>
      <sheetName val="HT_Ham1"/>
      <sheetName val="Goc_CC1"/>
      <sheetName val="GOC-KO_IN1"/>
      <sheetName val="Elec_LG1"/>
      <sheetName val="TH_MTC1"/>
      <sheetName val="TH_N_Cong1"/>
      <sheetName val="Bang_KL1"/>
      <sheetName val="TH_Vat_tu1"/>
      <sheetName val="Scheme_B_Estimate_1"/>
      <sheetName val="Fr_Revit1"/>
      <sheetName val="NSA_Summary1"/>
      <sheetName val="Buy_vs__Lease_Car1"/>
      <sheetName val="PRE_(RICONS)1"/>
      <sheetName val="pp3p_1"/>
      <sheetName val="đọc_số1"/>
      <sheetName val="Chiet_tinh_dz221"/>
      <sheetName val="truc_tiep1"/>
      <sheetName val="Thống_kê1"/>
      <sheetName val="Xuly_Data1"/>
      <sheetName val="Bảng_KL_công_tác_chính1"/>
      <sheetName val="01__DATA1"/>
      <sheetName val="03__TK_THEP_LANH_TO1"/>
      <sheetName val="TONG_HOP_HOI_NGHI1"/>
      <sheetName val="02__VK,_BT,_HT1"/>
      <sheetName val="03__TK_THEP1"/>
      <sheetName val="04__HOÀN_THIỆN1"/>
      <sheetName val="Site_Expenses2"/>
      <sheetName val="4_&amp;_10-inch,_CO2_Combo_&amp;_Sweep2"/>
      <sheetName val="근거_자료2"/>
      <sheetName val="1_설계조건2"/>
      <sheetName val="Material_HT1"/>
      <sheetName val="Material_KC1"/>
      <sheetName val="8_식재일위2"/>
      <sheetName val="TRE_TABLE1"/>
      <sheetName val="조도계산서_(도서)1"/>
      <sheetName val="남양시작동자105노65기1_3화1_21"/>
      <sheetName val="CT_1"/>
      <sheetName val="8_자재비1"/>
      <sheetName val="Chiết_tính1"/>
      <sheetName val="실행내역(05__1__5_)1"/>
      <sheetName val="2_1_受電設備棟1"/>
      <sheetName val="2_2_受・防火水槽1"/>
      <sheetName val="2_3_排水処理設備棟1"/>
      <sheetName val="2_4_倉庫棟1"/>
      <sheetName val="2_5_守衛棟1"/>
      <sheetName val="Bảng_GT_PS1"/>
      <sheetName val="Dien_giai1"/>
      <sheetName val="C__NEW_BLDG-PLUMBING_WORK1"/>
      <sheetName val="BANG_TONG_HOP_(2)1"/>
      <sheetName val="Bill_05_-_FP1"/>
      <sheetName val="DS-Thuong_6T_dau1"/>
      <sheetName val="NSA_fr_Revit1"/>
      <sheetName val="Rate_breakdown_detail1"/>
      <sheetName val="Cart_path_Q'ty1"/>
      <sheetName val="CT_Thang_Mo1"/>
      <sheetName val="member_design1"/>
      <sheetName val="design_criteria1"/>
      <sheetName val="working_load_at_the_btm_ft_1"/>
      <sheetName val="plan&amp;section_of_foundation1"/>
      <sheetName val="soil_bearing_check1"/>
      <sheetName val="valeurs_de_base1"/>
      <sheetName val="3_공통공사대비1"/>
      <sheetName val="인건비_1"/>
      <sheetName val="하도급기성_(2)1"/>
      <sheetName val="하도급단가산출_(2)1"/>
      <sheetName val="Gia_tr_3"/>
      <sheetName val="Ki__m_tra_DS_thue_GTGT3"/>
      <sheetName val="Thuong_dip_nhan_danh_hieu_AHL_3"/>
      <sheetName val="_PIPE-03E_XLSÝ26+960-27+150_4(3"/>
      <sheetName val="Cấu_tạo_giá1"/>
      <sheetName val="04_-_XUONG_DET_B1"/>
      <sheetName val="DATA_H1"/>
      <sheetName val="DATA_V1"/>
      <sheetName val="DATA_OR1"/>
      <sheetName val="dmvt_1"/>
      <sheetName val="Bill_4_-_Substructure1"/>
      <sheetName val="Bill_Prelim-CDT1"/>
      <sheetName val="Bill_BPTC-CDT1"/>
      <sheetName val="Chi_tiết_BPTC1"/>
      <sheetName val="Bill_BPTC-CDT_(PA_MCT_CDT)1"/>
      <sheetName val="Chi_tiết_BPTC_(PA_MCT_CDT)1"/>
      <sheetName val="7_조직표_(수정)"/>
      <sheetName val="B3A_-_TOWER_A1"/>
      <sheetName val="KHOI_LUONG15-4"/>
      <sheetName val="TL_rieng"/>
      <sheetName val="1_우편집중내역서1"/>
      <sheetName val="Bang_gia_NC_"/>
      <sheetName val="D_&amp;_W_sizes"/>
      <sheetName val="Đầu_vào"/>
      <sheetName val="[원남울진낙찰내역(99_4_13_부산청)_xlsáFAX"/>
      <sheetName val="[원남울진낙찰내역(99_4_13_부산청)_xlsø갑지"/>
      <sheetName val="Bill_of_Qty_MEP"/>
      <sheetName val="STAFFSCHED_1"/>
      <sheetName val="GV1-D13_(Casement_door)1"/>
      <sheetName val="단가산출서_(2)"/>
      <sheetName val="1_Factory+Office"/>
      <sheetName val="단가_및_재료비"/>
      <sheetName val="MEP_Detail1"/>
      <sheetName val="Dầm_-4_7m1"/>
      <sheetName val="Chi_tiết_cấu_tạo_giá_(2)"/>
      <sheetName val="P9_SEC_C"/>
      <sheetName val="P9_SEC_D"/>
      <sheetName val="수목데이타_"/>
      <sheetName val="Cọc_nhồi"/>
      <sheetName val="Unit_Rate(non_print)"/>
      <sheetName val="NETCOST-E_ELV"/>
      <sheetName val="01__KHO_A-&gt;E"/>
      <sheetName val="Block_A-FlrBm(Conc&amp;Fwk)"/>
      <sheetName val="Cst_Pkg-Eden"/>
      <sheetName val="IMF_Code"/>
      <sheetName val="경비_(1)"/>
      <sheetName val="Tai_khoan"/>
      <sheetName val="Bill_02_INF"/>
      <sheetName val="E__Electric"/>
      <sheetName val="M__Mechanic"/>
      <sheetName val="Bill_3-2&amp;3"/>
      <sheetName val="Bill_04_-_HT_Coban_-Tông_hợp"/>
      <sheetName val="Measure_1306"/>
      <sheetName val="DM_ChiPhi"/>
      <sheetName val="DeluxeVilla_4"/>
      <sheetName val="DOOR_villa_A"/>
      <sheetName val="BQ_ARS"/>
      <sheetName val="rekap_c"/>
      <sheetName val="FINAL_SUM_"/>
      <sheetName val="Bill_No_6_Koord_&amp;_Attendance"/>
      <sheetName val="Analisa_Upah_&amp;_Bahan_Plum"/>
      <sheetName val="감사_일정계획"/>
      <sheetName val="Project Cashflow"/>
      <sheetName val="Currency Rate"/>
      <sheetName val="Bill 1 Prelim "/>
      <sheetName val="_원남울진낙찰내역(99.4.13 부산청).xlsáFAX"/>
      <sheetName val="_원남울진낙찰내역(99.4.13 부산청).xlsø갑지"/>
      <sheetName val="T.Tinh"/>
      <sheetName val="Bill 2 Event Roof"/>
      <sheetName val="TH MEP"/>
      <sheetName val="TONG HOP VL-NC"/>
      <sheetName val="Isolasi Luar Dalam"/>
      <sheetName val="Isolasi Luar"/>
      <sheetName val="Currency_Rate"/>
      <sheetName val="T_Tinh"/>
      <sheetName val="TH_MEP"/>
      <sheetName val="TONG_HOP_VL-NC"/>
      <sheetName val="Villa A"/>
      <sheetName val="Mas TĐ"/>
      <sheetName val="[원남울진낙찰내역(99.4.13 부산청).xls]_M_2"/>
      <sheetName val="[원남울진낙찰내역(99.4.13 부산청).xls]_N_2"/>
      <sheetName val="2. COST SUMMARY"/>
      <sheetName val="FIRE"/>
      <sheetName val="Tiepdia"/>
      <sheetName val="TÍNH TOÁN KHỐI LƯỢNG P6"/>
      <sheetName val="5.6 NTKL ĐHKK "/>
      <sheetName val="5.12 NTKL PCCC"/>
      <sheetName val="TSO_CHUNG"/>
      <sheetName val="Bill_1_Prelim_"/>
      <sheetName val="TÍNH_TOÁN_KHỐI_LƯỢNG_P6"/>
      <sheetName val="5_6_NTKL_ĐHKK_"/>
      <sheetName val="5_12_NTKL_PCCC"/>
      <sheetName val="TEST_TAI_KHOAN"/>
      <sheetName val="DMKH"/>
      <sheetName val="DmChitiet"/>
      <sheetName val="Nhatky"/>
      <sheetName val="Du tru CP-Bieu 01"/>
      <sheetName val="Doi so"/>
      <sheetName val="KHỐI LƯỢNG THANH TOÁN"/>
      <sheetName val="304-06"/>
      <sheetName val="견적내역"/>
      <sheetName val="No.6-5토공부 ; Type1,2,3"/>
      <sheetName val="4.전기"/>
      <sheetName val="5.동별횡주관경"/>
      <sheetName val="실"/>
      <sheetName val="B.O.M"/>
      <sheetName val="토공사"/>
      <sheetName val="전라자금"/>
      <sheetName val="예산입력(전)"/>
      <sheetName val="단가 (2)"/>
      <sheetName val="용량(1-2)"/>
      <sheetName val="조건"/>
      <sheetName val="옹벽수량집계표"/>
      <sheetName val="중기사용료"/>
      <sheetName val="DESIGN CRETERIA"/>
      <sheetName val="인부신상자료"/>
      <sheetName val="AILC004"/>
      <sheetName val="교각계산"/>
      <sheetName val="스케즐"/>
      <sheetName val="결과조달"/>
      <sheetName val="각형맨홀"/>
      <sheetName val="단가조사서"/>
      <sheetName val="설계예산서"/>
      <sheetName val="첨부1"/>
      <sheetName val="경율산정.XLS"/>
      <sheetName val="횡배수관토공수량"/>
      <sheetName val="강북라우터"/>
      <sheetName val="본문"/>
      <sheetName val="조직"/>
      <sheetName val="기본사항"/>
      <sheetName val="0Title"/>
      <sheetName val="득점현황"/>
      <sheetName val="호표"/>
      <sheetName val="실짠"/>
      <sheetName val="Mat_Source"/>
      <sheetName val="Unit_Div6"/>
      <sheetName val="re_bar"/>
      <sheetName val="Formwork"/>
      <sheetName val="TITLE"/>
      <sheetName val="잡비"/>
      <sheetName val="물가자료"/>
      <sheetName val="CABLE SIZE-1"/>
      <sheetName val="기흥하도용"/>
      <sheetName val="새공통"/>
      <sheetName val="실행갑지"/>
      <sheetName val="총괄집계"/>
      <sheetName val="월별계획"/>
      <sheetName val="1차배부(JB포함)"/>
      <sheetName val="부영주택(잡철물)"/>
      <sheetName val="수주실적0709"/>
      <sheetName val="VANKHUON"/>
      <sheetName val="General"/>
      <sheetName val="Estimate"/>
      <sheetName val="Thuc thanh"/>
      <sheetName val="Air parameters"/>
      <sheetName val="DON GIA CAN THO"/>
      <sheetName val="MU"/>
      <sheetName val="takeoff2"/>
      <sheetName val="Btra"/>
      <sheetName val="THEP_SAN_T16"/>
      <sheetName val="Items"/>
      <sheetName val="조선용암면"/>
      <sheetName val="Ref"/>
      <sheetName val="tuong"/>
      <sheetName val="SIZING"/>
      <sheetName val="중량표"/>
      <sheetName val="8)중점관리장비현황"/>
      <sheetName val="Tinh san"/>
      <sheetName val="총 원가계산"/>
      <sheetName val="잔토반출1월(허길욱)"/>
      <sheetName val="대비표"/>
      <sheetName val="DFA"/>
      <sheetName val="THONG SO KICH THUOC"/>
      <sheetName val="말뚝물량"/>
      <sheetName val="관기성공.내"/>
      <sheetName val="설 계"/>
      <sheetName val="Base_Data"/>
      <sheetName val="model master"/>
      <sheetName val="제-노임"/>
      <sheetName val="신청서"/>
      <sheetName val="왕십리방향"/>
      <sheetName val="한전납입금"/>
      <sheetName val="TAIKHOAN"/>
      <sheetName val="Mas_TĐ"/>
      <sheetName val="Building T1,2,3,4,5 (2)"/>
      <sheetName val="Villa C"/>
      <sheetName val="DG3285"/>
      <sheetName val="NX01"/>
      <sheetName val="Budget Code"/>
      <sheetName val="변경내역"/>
      <sheetName val="TEN CONG TRINH"/>
      <sheetName val="3.1.1"/>
      <sheetName val="3.1.4"/>
      <sheetName val="2.5.1"/>
      <sheetName val="4.1.1"/>
      <sheetName val="4.3.2"/>
      <sheetName val="5.3.1"/>
      <sheetName val="2.4.3"/>
      <sheetName val="KH-Q1,Q2,01"/>
      <sheetName val="QD957"/>
      <sheetName val="D&amp;W def."/>
      <sheetName val="dg-VTu"/>
      <sheetName val="H_T_ INCOMING SYSTEM"/>
      <sheetName val="NET ALL (M)"/>
      <sheetName val="품셈"/>
      <sheetName val="E-POD-WO"/>
      <sheetName val="Notes"/>
      <sheetName val="THONG KE CAU KIEN"/>
      <sheetName val="주차구획선수량"/>
      <sheetName val="5.경상직원"/>
      <sheetName val="GC산출"/>
      <sheetName val="자금총괄"/>
      <sheetName val="Pier 3"/>
      <sheetName val="예산변경원인분석"/>
      <sheetName val="b_balju"/>
      <sheetName val="우성교간선"/>
      <sheetName val="설계자료"/>
      <sheetName val="DATA_1"/>
      <sheetName val="단면적"/>
      <sheetName val="BOQ-M"/>
      <sheetName val="전신환매도율"/>
      <sheetName val="가열로SW"/>
      <sheetName val="견적 업체 LIST"/>
      <sheetName val="Profile"/>
      <sheetName val="eq. mobilization"/>
      <sheetName val="소득세,사회보험율"/>
      <sheetName val="단가대비표"/>
      <sheetName val="기계설비"/>
      <sheetName val="WWT IO"/>
      <sheetName val="의정부문예회관변경내역"/>
      <sheetName val="간접비계산"/>
      <sheetName val="건설실행"/>
      <sheetName val="조명율표"/>
      <sheetName val="연결임시"/>
      <sheetName val="TYPE-A"/>
      <sheetName val="토목공사"/>
      <sheetName val="투입"/>
      <sheetName val="수입"/>
      <sheetName val="VOR"/>
      <sheetName val="대상공사(조달청)"/>
      <sheetName val="자료(통합)"/>
      <sheetName val="unit 4"/>
      <sheetName val="장비가동"/>
      <sheetName val="POWER"/>
      <sheetName val="유동표"/>
      <sheetName val="시험장S자로가로등공사"/>
      <sheetName val="단열-자재"/>
      <sheetName val="역결합트래버스"/>
      <sheetName val="자재운반단가일람표"/>
      <sheetName val="공통비(전체)"/>
      <sheetName val="내역서(삼호)"/>
      <sheetName val="저"/>
      <sheetName val="구분자"/>
      <sheetName val="통장출금액"/>
      <sheetName val="역공종"/>
      <sheetName val="3차설계"/>
      <sheetName val="내역서 "/>
      <sheetName val="맨홀수량산출"/>
      <sheetName val="식재품셈"/>
      <sheetName val="95월별매출"/>
      <sheetName val="대야미내역서"/>
      <sheetName val="Macro3"/>
      <sheetName val="비교원RD-S"/>
      <sheetName val="효율표"/>
      <sheetName val="경"/>
      <sheetName val="PL"/>
      <sheetName val="방수"/>
      <sheetName val="실행(1)"/>
      <sheetName val="대창(장성)"/>
      <sheetName val="견적의뢰"/>
      <sheetName val="총집계표"/>
      <sheetName val="동구분"/>
      <sheetName val="수토공단위당"/>
      <sheetName val="내역서(총)"/>
      <sheetName val="내역서(ebs)"/>
      <sheetName val="건축내역서"/>
      <sheetName val="설명서 "/>
      <sheetName val="4차원가계산서"/>
      <sheetName val="내구품질향상1"/>
      <sheetName val="출장거리"/>
      <sheetName val="대전-교대(A1-A2)"/>
      <sheetName val="일반수량총괄집계"/>
      <sheetName val="6공구(당초)"/>
      <sheetName val="내역서(기계)"/>
      <sheetName val="원가계산 (2)"/>
      <sheetName val="간이연락"/>
      <sheetName val="제4장11"/>
      <sheetName val="단가일람표"/>
      <sheetName val="포장공수량집계표"/>
      <sheetName val="설계기준"/>
      <sheetName val="정산ISSUE(T)"/>
      <sheetName val="건축2"/>
      <sheetName val="Rekap A"/>
      <sheetName val="판계용접"/>
      <sheetName val="잡철단가대비"/>
      <sheetName val="입찰내역서"/>
      <sheetName val="Segment"/>
      <sheetName val="UPVC"/>
      <sheetName val="TIE-IN"/>
      <sheetName val="tggwan(mac)"/>
      <sheetName val="인원01"/>
      <sheetName val="내역5"/>
      <sheetName val="가도공"/>
      <sheetName val="운반공"/>
      <sheetName val="SILICAT_x005f_x0005_"/>
      <sheetName val="_x005f_x0002__x005f_x0001_"/>
      <sheetName val="_x005f_x0000__x005f_x0000__x005f_x0005__x005f_x0000_"/>
      <sheetName val="T_x005f_x0003__x005f_x0000_ong dip nhan dan"/>
      <sheetName val="BU6-_x005f_x0005_"/>
      <sheetName val="기계锼_x005f_x0013_"/>
      <sheetName val="기계灼_x005f_x0013_"/>
      <sheetName val="XXXXXXX_x005f_x0018_"/>
      <sheetName val="Bang luong _x005f_x0011_"/>
      <sheetName val="ND13-1_x005f_x0013_+334"/>
      <sheetName val="T_x005f_x0003_"/>
      <sheetName val="THD_x005f_x0010_"/>
      <sheetName val="THD_x005f_x0008_"/>
      <sheetName val="THONG SO COC"/>
      <sheetName val="THEPTHUCTE"/>
      <sheetName val="TH NHAN THAU"/>
      <sheetName val="CHAO GIA PHAN NGAM"/>
      <sheetName val="Comps"/>
      <sheetName val="U.P_Breakdown"/>
      <sheetName val="CHITIET VL-NC"/>
      <sheetName val="dia"/>
      <sheetName val="Data Base"/>
      <sheetName val="ptdg-duong"/>
      <sheetName val="otb"/>
      <sheetName val="Giá_tré_vaô_tu±"/>
      <sheetName val="Chiet tinh dz35"/>
      <sheetName val="B15"/>
      <sheetName val="B16"/>
      <sheetName val="B17"/>
      <sheetName val="B4-D3"/>
      <sheetName val="B8"/>
      <sheetName val="Vat tu XD"/>
      <sheetName val="[원남울진낙찰내역(99.4.13 부산청).xls]_M_3"/>
      <sheetName val="[원남울진낙찰내역(99.4.13 부산청).xls]_N_3"/>
      <sheetName val="_원남울진낙찰내역(99_4_13_부산청)_xlsáFAX"/>
      <sheetName val="_원남울진낙찰내역(99_4_13_부산청)_xlsø갑지"/>
      <sheetName val="_원남울진낙찰내역(99.4.13 부산청).xls__M_2"/>
      <sheetName val="_원남울진낙찰내역(99.4.13 부산청).xls__N_2"/>
      <sheetName val="schedule nos"/>
      <sheetName val="Steel"/>
      <sheetName val="Bill 02-Podium"/>
      <sheetName val="THÔNG TIN"/>
      <sheetName val="소요자재"/>
      <sheetName val="사통"/>
      <sheetName val="대비2"/>
      <sheetName val="RD제품개발투자비(매가)"/>
      <sheetName val="Data&amp;Result"/>
      <sheetName val="단가목록"/>
      <sheetName val="Danh muc"/>
      <sheetName val="8-31-98"/>
      <sheetName val="worksheet inchican"/>
      <sheetName val="combined 9-30"/>
      <sheetName val="対応項目"/>
      <sheetName val="bang TH"/>
      <sheetName val="TvtuUdinh"/>
      <sheetName val="용선 C.L"/>
      <sheetName val="시중노임단가"/>
      <sheetName val="우석문틀"/>
      <sheetName val="건축"/>
      <sheetName val="주경기-오배수"/>
      <sheetName val="샌딩 에폭시 도장"/>
      <sheetName val="한눌~상록"/>
      <sheetName val="sand토적"/>
      <sheetName val="물집"/>
      <sheetName val="grid"/>
      <sheetName val="B_O_M"/>
      <sheetName val="단가_(2)"/>
      <sheetName val="DESIGN_CRETERIA"/>
      <sheetName val="경율산정_XLS"/>
      <sheetName val="4_전기"/>
      <sheetName val="5_동별횡주관경"/>
      <sheetName val="Cash Flow"/>
      <sheetName val="Yield"/>
      <sheetName val="B3A-APARTMENT"/>
      <sheetName val="ph2B cnstrction sched."/>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TPVI"/>
      <sheetName val="TG- ko in"/>
      <sheetName val="general requirements"/>
      <sheetName val="Areas"/>
      <sheetName val="Lighting for Guestroom "/>
      <sheetName val="Project Infor"/>
      <sheetName val="Data input"/>
      <sheetName val="02 Nhà xưởng"/>
      <sheetName val="3. CNT"/>
      <sheetName val="unit price list(M)"/>
      <sheetName val="General2"/>
      <sheetName val="1_MV"/>
      <sheetName val="01.truongliencap"/>
      <sheetName val="Names"/>
      <sheetName val="변화치수"/>
      <sheetName val="Book 1 Summary"/>
      <sheetName val="Breakdown (B)"/>
      <sheetName val="K_PS"/>
      <sheetName val="Land Dev't. Ph-1"/>
      <sheetName val="4-Lane bridge"/>
      <sheetName val="Hac.Lots"/>
      <sheetName val="Res.Lots"/>
      <sheetName val="Spine Road"/>
      <sheetName val="Schedule S-Curve Revision#3"/>
      <sheetName val="Kế hoạch bổ sung"/>
      <sheetName val="TB NẶNG"/>
      <sheetName val="#2_일위대가목록"/>
      <sheetName val="입찰내역"/>
      <sheetName val="제출"/>
      <sheetName val="원본"/>
      <sheetName val="NCR"/>
      <sheetName val="Price list"/>
      <sheetName val="01.C.NHOI"/>
      <sheetName val="DATA.KC"/>
      <sheetName val="02.T.VAY"/>
      <sheetName val="Phu cap"/>
      <sheetName val="Tong DT"/>
      <sheetName val="phan tic chi tiet"/>
      <sheetName val="phan tich don gia"/>
      <sheetName val="총원가계산서(요율)"/>
      <sheetName val="Hotel Staff"/>
      <sheetName val="BK04"/>
      <sheetName val="국내총괄"/>
      <sheetName val="HVAC"/>
      <sheetName val="예산실적전체당월"/>
      <sheetName val="1.1 BOQ "/>
      <sheetName val="평가데이터"/>
      <sheetName val="Gia vat tu"/>
      <sheetName val="QSUM"/>
      <sheetName val="대창(함평)"/>
      <sheetName val="XAY DUNG"/>
      <sheetName val="CFA (ME)"/>
      <sheetName val="MEP Building"/>
      <sheetName val="ISBL-CIV"/>
      <sheetName val="TRA-GIA-VT"/>
      <sheetName val="Bìa"/>
      <sheetName val="Phan_tich_ca_may"/>
      <sheetName val="Chenh_lech_ca_may"/>
      <sheetName val="Chiet_tinh_don_gia_CM"/>
      <sheetName val="TLg_CN&amp;Laixe"/>
      <sheetName val="TLg_CN&amp;Laixe_(2)"/>
      <sheetName val="TLg_Laitau"/>
      <sheetName val="TLg_Laitau_(2)"/>
      <sheetName val="Bill 2- Food Court"/>
      <sheetName val="May TC"/>
      <sheetName val="THIET DAT"/>
      <sheetName val="_원남울진낙찰내역(99.4.13 부산청).xls__M_3"/>
      <sheetName val="_원남울진낙찰내역(99.4.13 부산청).xls__N_3"/>
      <sheetName val="QL60-TRAVINH(X)"/>
      <sheetName val="구성비"/>
      <sheetName val="2. BOQ DETAIL"/>
      <sheetName val="TKC"/>
      <sheetName val="물량표s"/>
      <sheetName val="2__COST_SUMMARY"/>
      <sheetName val="2__BOQ_DETAIL"/>
      <sheetName val="Nha dieu hanh"/>
      <sheetName val="MEP"/>
      <sheetName val="납부서"/>
      <sheetName val="수목단가"/>
      <sheetName val="식재수량표"/>
      <sheetName val="견적공통"/>
      <sheetName val="소방"/>
      <sheetName val="자재단가 산출근거"/>
      <sheetName val="공사내역(2003년)"/>
      <sheetName val="기본일위"/>
      <sheetName val="시설수량표"/>
      <sheetName val="A-1"/>
      <sheetName val="총괄표 "/>
      <sheetName val="PTDGDT"/>
      <sheetName val="Phamcap"/>
      <sheetName val="Xuat152"/>
      <sheetName val="SM. TH thép D2"/>
      <sheetName val="SUM of qty (S&amp;F) IPC 01"/>
      <sheetName val="SM.detail D2"/>
      <sheetName val="DTXD"/>
      <sheetName val="Data_INPUT"/>
      <sheetName val="Weight Bridge"/>
      <sheetName val="負荷集計（断熱不燃）"/>
      <sheetName val="관리,공감"/>
      <sheetName val="C.MECHANICAL"/>
      <sheetName val="2. 주요공지（主要公告）"/>
      <sheetName val="CT bê tông"/>
      <sheetName val="CT trát. láng. sơn bả"/>
      <sheetName val="CT Ván khuôn, cốt thép"/>
      <sheetName val="T-DAY"/>
      <sheetName val="백암비스타내역"/>
      <sheetName val="EQUIPMENT -2"/>
      <sheetName val="EJ"/>
      <sheetName val="분양금할인"/>
      <sheetName val="인원계획-미화"/>
      <sheetName val="영업.일1"/>
      <sheetName val="영업.일"/>
      <sheetName val="부자재"/>
      <sheetName val="견적집계표"/>
      <sheetName val="안전내역품의"/>
      <sheetName val="원내역"/>
      <sheetName val="MACRO(전선관)"/>
      <sheetName val="발주수량표"/>
      <sheetName val="판매시설"/>
      <sheetName val="PipWT"/>
      <sheetName val="MISCELLANIOUS"/>
      <sheetName val="(C)원내역"/>
      <sheetName val="건설성적"/>
      <sheetName val="참고"/>
      <sheetName val="Requirement(Work Crew)"/>
      <sheetName val="가설건물"/>
      <sheetName val="견"/>
      <sheetName val="음봉방향"/>
      <sheetName val="내역서(시설물공사)"/>
      <sheetName val="손료기준-공사부구두문의"/>
      <sheetName val="전도품의"/>
      <sheetName val="機器明細(MC)"/>
      <sheetName val="임대견적서"/>
      <sheetName val="고려성적"/>
      <sheetName val="변경내역대비표(2)"/>
      <sheetName val="송전재료비"/>
      <sheetName val="실행단가"/>
      <sheetName val="은행"/>
      <sheetName val="설비견적"/>
      <sheetName val="II손익관리"/>
      <sheetName val="목표세부명세"/>
      <sheetName val="모래기초"/>
      <sheetName val="을-ATYPE"/>
      <sheetName val="일위대가목록"/>
      <sheetName val="명세서출력"/>
      <sheetName val="수량산출내역1115"/>
      <sheetName val="부산제일극장"/>
      <sheetName val="부경대총괄내역서"/>
      <sheetName val="추정설계"/>
      <sheetName val="기초수량집"/>
      <sheetName val="문학터널-9255(관보고-실)"/>
      <sheetName val="眞비상(진주)"/>
      <sheetName val="직접비"/>
      <sheetName val="1.정산종합 결과현황(당사분기준)"/>
      <sheetName val="현황CODE"/>
      <sheetName val="손익현황"/>
      <sheetName val="수목데이타"/>
      <sheetName val="Products"/>
      <sheetName val="49"/>
      <sheetName val="집수정현황"/>
      <sheetName val="환산"/>
      <sheetName val="총투입계"/>
      <sheetName val="금액산정"/>
      <sheetName val="가설공사내역"/>
      <sheetName val="401"/>
      <sheetName val="BQ(실행)"/>
      <sheetName val="969910( R)"/>
      <sheetName val="환율적용표"/>
      <sheetName val="과천MAIN"/>
      <sheetName val="회로내역(승인)"/>
      <sheetName val="마포토정"/>
      <sheetName val="토사(PE)"/>
      <sheetName val="fs"/>
      <sheetName val="설계서을"/>
      <sheetName val="수량산출서 갑지"/>
      <sheetName val="부도어음"/>
      <sheetName val="수량산출서"/>
      <sheetName val="0.갑지"/>
      <sheetName val="8.현장관리비"/>
      <sheetName val="7.안전관리비"/>
      <sheetName val="대구실행"/>
      <sheetName val="내역서1"/>
      <sheetName val="FLA"/>
      <sheetName val="건축집계합계"/>
      <sheetName val="건축집계표이수"/>
      <sheetName val="당정동공통이수"/>
      <sheetName val="당정동경상이수"/>
      <sheetName val="엘리베이터산출"/>
      <sheetName val="상가지급현황"/>
      <sheetName val="단가테이블(수정금지)-59A"/>
      <sheetName val="전압강하"/>
      <sheetName val="건축적용원가계산"/>
      <sheetName val="물류최종8월7"/>
      <sheetName val="A공구"/>
      <sheetName val="관경결정"/>
      <sheetName val="식생매트"/>
      <sheetName val="관계주식"/>
      <sheetName val="4층내역"/>
      <sheetName val="서울대규장각(가시설흙막이)"/>
      <sheetName val="인원투입계획"/>
      <sheetName val="공사개요(사업승인변경)"/>
      <sheetName val="TEST1"/>
      <sheetName val="말뚝지지력산정"/>
      <sheetName val="자압1"/>
      <sheetName val="구천"/>
      <sheetName val="5.모델링"/>
      <sheetName val="L_RPTA05_목록"/>
      <sheetName val="INMD1198"/>
      <sheetName val="static.cal"/>
      <sheetName val="U-TYPE(1)"/>
      <sheetName val="2층LOAD"/>
      <sheetName val="상 부"/>
      <sheetName val="2"/>
      <sheetName val="3"/>
      <sheetName val="4"/>
      <sheetName val="5"/>
      <sheetName val="6"/>
      <sheetName val="설계내역"/>
      <sheetName val="유형처분"/>
      <sheetName val="내역분기"/>
      <sheetName val="포장공자재집계표"/>
      <sheetName val="토공(우물통,기타) "/>
      <sheetName val="type-F"/>
      <sheetName val="벽체면적당일위대가"/>
      <sheetName val="4-10"/>
      <sheetName val="D-3109"/>
      <sheetName val="설내역서 "/>
      <sheetName val="빙100장비사양"/>
      <sheetName val="인상효1"/>
      <sheetName val="8.수량산출 (2)"/>
      <sheetName val="노무비 근거"/>
      <sheetName val="구조물토적"/>
      <sheetName val="통합"/>
      <sheetName val="12호기내역서(건축분)"/>
      <sheetName val="b_balju_cho"/>
      <sheetName val="옥외(전)"/>
      <sheetName val="49-119"/>
      <sheetName val="총체보활공정표"/>
      <sheetName val="2F 회의실견적(5_14 일대)"/>
      <sheetName val="준공조서갑지"/>
      <sheetName val="적정심사"/>
      <sheetName val="메뉴"/>
      <sheetName val="설계내역2"/>
      <sheetName val="Calc"/>
      <sheetName val="CalModule"/>
      <sheetName val="CALCMOD"/>
      <sheetName val="투자효율분석"/>
      <sheetName val="제직재"/>
      <sheetName val="설직재-1"/>
      <sheetName val="실행비교"/>
      <sheetName val="공사기본내용입력"/>
      <sheetName val="현대물량"/>
      <sheetName val="99 조정금액"/>
      <sheetName val="주요재료비(원본)"/>
      <sheetName val="48수량"/>
      <sheetName val="1062-X방향 "/>
      <sheetName val="FB25JN"/>
      <sheetName val="산출내역1"/>
      <sheetName val="보할"/>
      <sheetName val="입찰견적보고서"/>
      <sheetName val="종배수관면벽신"/>
      <sheetName val="가시설흙막이"/>
      <sheetName val="버스운행안내"/>
      <sheetName val="안전보건교육"/>
      <sheetName val="총공사내역서"/>
      <sheetName val="수량명세서"/>
      <sheetName val="슬래브"/>
      <sheetName val="수금"/>
      <sheetName val="소화"/>
      <sheetName val="15"/>
      <sheetName val="현장코드"/>
      <sheetName val="입찰"/>
      <sheetName val="현경"/>
      <sheetName val="연결원본-절대지우지말것"/>
      <sheetName val="205동"/>
      <sheetName val="_x0000__x0000__x0005__x0000_"/>
      <sheetName val="T_x0003__x0000_ong dip nhan danh hieu AHL§"/>
      <sheetName val="T_x0003__x0000_ong dip nhan dan"/>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sheetData sheetId="1208"/>
      <sheetData sheetId="1209"/>
      <sheetData sheetId="1210"/>
      <sheetData sheetId="1211"/>
      <sheetData sheetId="1212"/>
      <sheetData sheetId="1213"/>
      <sheetData sheetId="1214"/>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ow r="1">
          <cell r="A1" t="str">
            <v>GIÁ TRỊ PHỤ LỤC 13 - HĐ 37/2018/HĐ/OIC-SEAREE ký ngày 07/02/2018</v>
          </cell>
        </row>
      </sheetData>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sheetData sheetId="7744"/>
      <sheetData sheetId="7745"/>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ow r="1">
          <cell r="A1" t="str">
            <v>GIÁ TRỊ PHỤ LỤC 13 - HĐ 37/2018/HĐ/OIC-SEAREE ký ngày 07/02/2018</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대비"/>
      <sheetName val="제경비"/>
      <sheetName val="내역"/>
      <sheetName val="수량집계"/>
      <sheetName val="수량(교각)"/>
      <sheetName val="수량산출(2)"/>
      <sheetName val="단가(동바리)"/>
      <sheetName val="단가(강재운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입찰표지"/>
      <sheetName val="입찰안"/>
      <sheetName val="실행철강하도"/>
      <sheetName val="산출내역서"/>
      <sheetName val="BID"/>
      <sheetName val=" HIT-&gt;HMC 견적(3900)"/>
      <sheetName val="일위대가목록"/>
      <sheetName val="투찰내역"/>
      <sheetName val="SG"/>
      <sheetName val="일위대가"/>
      <sheetName val="현장관리비"/>
      <sheetName val="일위목록"/>
      <sheetName val="요율"/>
      <sheetName val="한전일위"/>
      <sheetName val="갑지"/>
      <sheetName val="합계"/>
      <sheetName val="일위CODE"/>
      <sheetName val="후다내역"/>
      <sheetName val="건설성적"/>
      <sheetName val="간접비계산"/>
      <sheetName val="산수배수"/>
      <sheetName val="단가"/>
      <sheetName val="Macro1"/>
      <sheetName val="유동표"/>
      <sheetName val="원가계산서"/>
      <sheetName val="관급자재"/>
      <sheetName val="#2_일위대가목록"/>
      <sheetName val="1공구산출내역서"/>
      <sheetName val="일  위  대  가  목  록"/>
      <sheetName val="1유리"/>
      <sheetName val="인원계획"/>
      <sheetName val="중기비"/>
      <sheetName val="노무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자재단가"/>
      <sheetName val="당초명세(평)"/>
      <sheetName val="간접(90)"/>
      <sheetName val="원형1호맨홀토공수량"/>
      <sheetName val="전체내역서"/>
      <sheetName val="전기내역서"/>
      <sheetName val="단가산출"/>
      <sheetName val="자재수량"/>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차액보증"/>
      <sheetName val="준검 내역서"/>
      <sheetName val="Qheet6"/>
      <sheetName val="신공항A-9(원가수정)"/>
      <sheetName val="저"/>
      <sheetName val="조명시설"/>
      <sheetName val="#REF"/>
      <sheetName val="총괄-1"/>
      <sheetName val="단가산출서"/>
      <sheetName val="공사개요"/>
      <sheetName val="주차구획선수량"/>
      <sheetName val="자재단가비교표"/>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도급"/>
      <sheetName val="SP-B1"/>
      <sheetName val="노임단가"/>
      <sheetName val="토적집계"/>
      <sheetName val="98NS-N"/>
      <sheetName val="소야공정계획표"/>
      <sheetName val="설계예산서"/>
      <sheetName val="45,46"/>
      <sheetName val="Total"/>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수문일1"/>
      <sheetName val="가시설"/>
      <sheetName val="시공여유율"/>
      <sheetName val="부대내역"/>
      <sheetName val="6PILE  (돌출)"/>
      <sheetName val="SANTOGO"/>
      <sheetName val="흥양2교토공집계표"/>
      <sheetName val="토목주소"/>
      <sheetName val="eq_data"/>
      <sheetName val="2.대외공문"/>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choose"/>
      <sheetName val="우배수"/>
      <sheetName val="계산식"/>
      <sheetName val="전체"/>
      <sheetName val="인부신상자료"/>
      <sheetName val="6. 안전관리비"/>
      <sheetName val="조명율표"/>
      <sheetName val="HRSG SMALL07220"/>
      <sheetName val="JUCKEYK"/>
      <sheetName val="S0"/>
      <sheetName val="INSTR"/>
      <sheetName val="기본설계기준"/>
      <sheetName val="일위"/>
      <sheetName val="2000전체분"/>
      <sheetName val="b_balju"/>
      <sheetName val="2공구산출내역"/>
      <sheetName val="금융비용"/>
      <sheetName val="관급"/>
      <sheetName val="장비"/>
      <sheetName val="산근1"/>
      <sheetName val="노무"/>
      <sheetName val="자재"/>
      <sheetName val="설계가"/>
      <sheetName val="증감내역서"/>
      <sheetName val="교각토공 _2_"/>
      <sheetName val="운반비요율"/>
      <sheetName val="1,2공구원가계산서"/>
      <sheetName val="3.공통공사대비"/>
      <sheetName val="조건표"/>
      <sheetName val="PI"/>
      <sheetName val="품셈총괄표"/>
      <sheetName val="견적의뢰서"/>
      <sheetName val="내역(한신APT)"/>
      <sheetName val="노임"/>
      <sheetName val="직노"/>
      <sheetName val="Macro2"/>
      <sheetName val="표지1"/>
      <sheetName val="97년 추정"/>
      <sheetName val="코드표"/>
      <sheetName val="10공구일위"/>
      <sheetName val="3개월-백데이타"/>
      <sheetName val="LG배관재단가"/>
      <sheetName val="다다수전류단가"/>
      <sheetName val="LG유통상품단가표"/>
      <sheetName val="일위대가D"/>
      <sheetName val="단가적용"/>
      <sheetName val="작업일보"/>
      <sheetName val="지급자재"/>
      <sheetName val="참조"/>
      <sheetName val="기본단가표"/>
      <sheetName val="8.현장관리비"/>
      <sheetName val="7.안전관리비"/>
      <sheetName val="공정집계_국별"/>
      <sheetName val="별표집계"/>
      <sheetName val="A1"/>
      <sheetName val="일위단가"/>
      <sheetName val="일위대가목록표"/>
      <sheetName val="TEST1"/>
      <sheetName val="1단계"/>
      <sheetName val="일위총괄"/>
      <sheetName val="덕전리"/>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일위대가목차"/>
      <sheetName val="48일위"/>
      <sheetName val="기초1"/>
      <sheetName val="노무비 근거"/>
      <sheetName val="FORM-0"/>
      <sheetName val="표준건축비"/>
      <sheetName val="ORIGIN"/>
      <sheetName val="수정2"/>
      <sheetName val="배수내역"/>
      <sheetName val="공사내역서(을)실행"/>
      <sheetName val="이월"/>
      <sheetName val="약품공급2"/>
      <sheetName val="직접비"/>
      <sheetName val="건장설비"/>
      <sheetName val="교통대책내역"/>
      <sheetName val="내역전기"/>
      <sheetName val="수량산출서"/>
      <sheetName val="업체별기성내역"/>
      <sheetName val="포장(수량)-관로부"/>
      <sheetName val="2터널시점"/>
      <sheetName val="임율 Data"/>
      <sheetName val="1.설계기준"/>
      <sheetName val="BSD (2)"/>
      <sheetName val="노임조서"/>
      <sheetName val="산출근거"/>
      <sheetName val="IT-BAT"/>
      <sheetName val="수문일위1"/>
      <sheetName val="수량3"/>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집계"/>
      <sheetName val="개거총"/>
      <sheetName val="재료비"/>
      <sheetName val="CTEMCOST"/>
      <sheetName val="1.취수장"/>
      <sheetName val="중기"/>
      <sheetName val="U형개거"/>
      <sheetName val="유치원내역"/>
      <sheetName val="P_RPTB04_산근"/>
      <sheetName val="하도금액분계"/>
      <sheetName val="견적"/>
      <sheetName val="철거산출근거"/>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잡비"/>
      <sheetName val="음성방향"/>
      <sheetName val="일위(PN)"/>
      <sheetName val="8.PILE  (돌출)"/>
      <sheetName val="일일"/>
      <sheetName val="#2정산"/>
      <sheetName val="유입량"/>
      <sheetName val="2000용수잠관-수량집계"/>
      <sheetName val="토공(1)"/>
      <sheetName val="차수공(1)"/>
      <sheetName val="제경비산출서"/>
      <sheetName val="수량산출"/>
      <sheetName val="기계내역"/>
      <sheetName val="토공유동표(전체.당초)"/>
      <sheetName val="환기시설"/>
      <sheetName val="조명"/>
      <sheetName val="점보전력사용"/>
      <sheetName val="단면"/>
      <sheetName val="배수처리"/>
      <sheetName val="입력자료(노무비)"/>
      <sheetName val="간선계산"/>
      <sheetName val="1. 설계조건 2.단면가정 3. 하중계산"/>
      <sheetName val="DATA 입력란"/>
      <sheetName val="토목품셈"/>
      <sheetName val="구조     ."/>
      <sheetName val="DANGA"/>
      <sheetName val="INPUT"/>
      <sheetName val="DATE"/>
      <sheetName val="경상비"/>
      <sheetName val="전문하도급"/>
      <sheetName val="교량전기"/>
      <sheetName val="평가데이터"/>
      <sheetName val="MOTOR"/>
      <sheetName val="현장관리비 산출내역"/>
      <sheetName val="배수공"/>
      <sheetName val="b_balju (2)"/>
      <sheetName val="b_gunmul"/>
      <sheetName val="인명부"/>
      <sheetName val="인사자료총집계"/>
      <sheetName val="단면가정"/>
      <sheetName val="장비단가"/>
      <sheetName val="BND"/>
      <sheetName val="첨부1"/>
      <sheetName val="기성갑지"/>
      <sheetName val="토공사"/>
      <sheetName val="단가표"/>
      <sheetName val="공량산출서"/>
      <sheetName val="프랜트면허"/>
      <sheetName val="전기"/>
      <sheetName val="효율표"/>
      <sheetName val="수량분개내역"/>
      <sheetName val="가스"/>
      <sheetName val="일위(시설)"/>
      <sheetName val="중기일위대가"/>
      <sheetName val="노무비 "/>
      <sheetName val="일위대가표48"/>
      <sheetName val="적현로"/>
      <sheetName val="(당평)자재"/>
      <sheetName val="사업관리"/>
      <sheetName val="운반"/>
      <sheetName val="물가자료"/>
      <sheetName val="양수장(기계)"/>
      <sheetName val="화재 탐지 설비"/>
      <sheetName val="공사비예산서(토목분)"/>
      <sheetName val="시화점실행"/>
      <sheetName val="Customer Databas"/>
      <sheetName val="일위대가(1)"/>
      <sheetName val="실행(ALT1)"/>
      <sheetName val="실행내역서 "/>
      <sheetName val="환율change"/>
      <sheetName val="GRDBS"/>
      <sheetName val="견적대비표"/>
      <sheetName val="Y-WORK"/>
      <sheetName val="4 LINE"/>
      <sheetName val="7 th"/>
      <sheetName val="C10집계2"/>
      <sheetName val=" 갑지"/>
      <sheetName val="수리결과"/>
      <sheetName val="입력정보"/>
      <sheetName val="인계"/>
      <sheetName val="단"/>
      <sheetName val="을지"/>
      <sheetName val="0.0ControlSheet"/>
      <sheetName val="0.1keyAssumption"/>
      <sheetName val="인건-측정"/>
      <sheetName val="배수통관(좌)"/>
      <sheetName val="공문(신)"/>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N賃率-職"/>
      <sheetName val="2000년하반기"/>
      <sheetName val="하수급견적대비"/>
      <sheetName val="type-F"/>
      <sheetName val="TYPE-A"/>
      <sheetName val="수로단위수량"/>
      <sheetName val="공사비총괄표"/>
      <sheetName val="충주"/>
      <sheetName val="간접비"/>
      <sheetName val="날개벽(시점좌측)"/>
      <sheetName val="단가조사"/>
      <sheetName val="APT"/>
      <sheetName val="부하(성남)"/>
      <sheetName val="부하계산서"/>
      <sheetName val="접속도로1"/>
      <sheetName val="손익현황"/>
      <sheetName val="현황CODE"/>
      <sheetName val="전기일위대가"/>
      <sheetName val="교대(A1)"/>
      <sheetName val="기성신청"/>
      <sheetName val="전신환매도율"/>
      <sheetName val="구천"/>
      <sheetName val="금액내역서"/>
      <sheetName val="견적서"/>
      <sheetName val="4.경비 5.영업외수지"/>
      <sheetName val="TS"/>
      <sheetName val="지급어음"/>
      <sheetName val="총괄"/>
      <sheetName val="최종보고1"/>
      <sheetName val="9-1차이내역"/>
      <sheetName val=" 견적서"/>
      <sheetName val="3월"/>
      <sheetName val="CJE"/>
      <sheetName val="FB25JN"/>
      <sheetName val="인사자료"/>
      <sheetName val="단위중량"/>
      <sheetName val="4.일위대가집계"/>
      <sheetName val="1.설계조건"/>
      <sheetName val="유림골조"/>
      <sheetName val="공통부대비"/>
      <sheetName val="설계명세서"/>
      <sheetName val="내역서 제출"/>
      <sheetName val="자료입력"/>
      <sheetName val="산출내역서집계표"/>
      <sheetName val="BQ"/>
      <sheetName val="공사비증감"/>
      <sheetName val="tggwan(mac)"/>
      <sheetName val="SHL"/>
      <sheetName val="(원)기흥상갈"/>
      <sheetName val="결재난"/>
      <sheetName val="만년달력"/>
      <sheetName val="RE9604"/>
      <sheetName val="내역(2000년)"/>
      <sheetName val="경영상태"/>
      <sheetName val="콘크리트타설집계표"/>
      <sheetName val="2"/>
      <sheetName val="우수"/>
      <sheetName val="일위집계(기존)"/>
      <sheetName val="A LINE"/>
      <sheetName val="CONCRETE"/>
      <sheetName val="개산공사비"/>
      <sheetName val="200"/>
      <sheetName val="신대방33(적용)"/>
      <sheetName val="구의33고"/>
      <sheetName val="J直材4"/>
      <sheetName val="설계내역서"/>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전차선로 물량표"/>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노임목록"/>
      <sheetName val="교각계산"/>
      <sheetName val="EQUIP-H"/>
      <sheetName val="공종별산출내역서"/>
      <sheetName val="경영혁신본부"/>
      <sheetName val="제잡비.xls"/>
      <sheetName val="골조시행"/>
      <sheetName val="예산M6-B"/>
      <sheetName val="AB자재단가"/>
      <sheetName val="상세산출"/>
      <sheetName val="적용대가"/>
      <sheetName val="인건비 "/>
      <sheetName val="자재일람"/>
      <sheetName val=" 총괄표"/>
      <sheetName val="설계조건"/>
      <sheetName val="부재력정리"/>
      <sheetName val="포장단면별단위수량"/>
      <sheetName val="2.고용보험료산출근거"/>
      <sheetName val="Type(123)"/>
      <sheetName val="마산방향"/>
      <sheetName val="진주방향"/>
      <sheetName val="토목내역"/>
      <sheetName val="Front"/>
      <sheetName val="1_수인터널"/>
      <sheetName val="2_대외공문"/>
      <sheetName val="설_계"/>
      <sheetName val="AS포장복구_"/>
      <sheetName val="명단"/>
      <sheetName val="케이블규격"/>
      <sheetName val="COVERSHEET"/>
      <sheetName val="돈암사업"/>
      <sheetName val="노원열병합  건축공사기성내역서"/>
      <sheetName val="할증 "/>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조명일위"/>
      <sheetName val="예가표"/>
      <sheetName val="방배동내역(리라)"/>
      <sheetName val="현장경비"/>
      <sheetName val="건축공사집계표"/>
      <sheetName val="방배동내역 (총괄)"/>
      <sheetName val="부대공사총괄"/>
      <sheetName val="간 지1"/>
      <sheetName val="5_ 현장관리비_new_ "/>
      <sheetName val="파이프류"/>
      <sheetName val="Temporary Mooring"/>
      <sheetName val="공문"/>
      <sheetName val="우석문틀"/>
      <sheetName val="품셈TABLE"/>
      <sheetName val="중기조종사 단위단가"/>
      <sheetName val="lab"/>
      <sheetName val="단위량당중기"/>
      <sheetName val="격점별물량"/>
      <sheetName val="경비2내역"/>
      <sheetName val="금리계산"/>
      <sheetName val="7.PILE  (돌출)"/>
      <sheetName val="일H35Y4"/>
      <sheetName val="청천내"/>
      <sheetName val="기자재비"/>
      <sheetName val="U-TYPE(1)"/>
      <sheetName val="700seg"/>
      <sheetName val="건설실행"/>
      <sheetName val="원도급"/>
      <sheetName val="하도급"/>
      <sheetName val="내역서2안"/>
      <sheetName val="일위목록데이타"/>
      <sheetName val="설내역서 "/>
      <sheetName val="일위대가집계"/>
      <sheetName val="단가대비표"/>
      <sheetName val="코드"/>
      <sheetName val="경산"/>
      <sheetName val="식재가격"/>
      <sheetName val="식재총괄"/>
      <sheetName val="총 원가계산"/>
      <sheetName val="토공(우물통,기타) "/>
      <sheetName val="팔당터널(1공구)"/>
      <sheetName val="98수문일위"/>
      <sheetName val="현장별계약현황('98.10.31)"/>
      <sheetName val="세부내역"/>
      <sheetName val="건축집계"/>
      <sheetName val="전기단가조사서"/>
      <sheetName val="인건비"/>
      <sheetName val="Eq. Mobilization"/>
      <sheetName val="원가계산 (2)"/>
      <sheetName val="포장공자재집계표"/>
      <sheetName val="선정요령"/>
      <sheetName val="연습"/>
      <sheetName val="내역(최종본4_5)"/>
      <sheetName val="0_0ControlSheet"/>
      <sheetName val="0_1keyAssumption"/>
      <sheetName val="건축내역(진해석동)"/>
      <sheetName val="주경기-오배수"/>
      <sheetName val="설계서"/>
      <sheetName val="예산서"/>
      <sheetName val="총공사비"/>
      <sheetName val="보고"/>
      <sheetName val="건축-물가변동"/>
      <sheetName val="장비별표(오거보링)(Ø400)(12M)"/>
      <sheetName val="현황산출서"/>
      <sheetName val="가로등내역서"/>
      <sheetName val="전라자금"/>
      <sheetName val="b_yesan"/>
      <sheetName val="COPING"/>
      <sheetName val="정보"/>
      <sheetName val="광통신 견적내역서1"/>
      <sheetName val="전기실-1"/>
      <sheetName val="잡철물"/>
      <sheetName val="갑지1"/>
      <sheetName val="EJ"/>
      <sheetName val="unit 4"/>
      <sheetName val="당초"/>
      <sheetName val="실행(표지,갑,을)"/>
      <sheetName val="견적을지"/>
      <sheetName val="0Title"/>
      <sheetName val="입찰"/>
      <sheetName val="현경"/>
      <sheetName val="_REF"/>
      <sheetName val="설-원가"/>
      <sheetName val="기초(1)"/>
      <sheetName val="8)중점관리장비현황"/>
      <sheetName val="집계표(OPTION)"/>
      <sheetName val="물집"/>
      <sheetName val="플랜트 설치"/>
      <sheetName val="음료실행"/>
      <sheetName val="실행간접비용"/>
      <sheetName val="하중"/>
      <sheetName val="내역서01"/>
      <sheetName val="발주설계서(당초)"/>
      <sheetName val="IW-LIST"/>
      <sheetName val="국내"/>
      <sheetName val="Sheet9"/>
      <sheetName val="콤보박스와 리스트박스의 연결"/>
      <sheetName val="유형처분"/>
      <sheetName val="설계기준"/>
      <sheetName val="내역1"/>
      <sheetName val="단중"/>
      <sheetName val="전체기준Data"/>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2.건축"/>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50-4(2차)"/>
      <sheetName val="형틀공사"/>
      <sheetName val="공정표 "/>
      <sheetName val="S12"/>
      <sheetName val="예산내역서"/>
      <sheetName val="수량집계표"/>
      <sheetName val="3F"/>
      <sheetName val="맨홀(2호)"/>
      <sheetName val="내역분기"/>
      <sheetName val="차수"/>
      <sheetName val="base"/>
      <sheetName val="포설list원본"/>
      <sheetName val="CALCULATION"/>
      <sheetName val="수입"/>
      <sheetName val="업무분장"/>
      <sheetName val="건집"/>
      <sheetName val="기집"/>
      <sheetName val="토집"/>
      <sheetName val="조집"/>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본부장"/>
      <sheetName val="현장별"/>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P.M 별"/>
      <sheetName val="관련자료입력"/>
      <sheetName val="구조물철거타공정이월"/>
      <sheetName val="철근단면적"/>
      <sheetName val="예산총괄표"/>
      <sheetName val="대림경상68억"/>
      <sheetName val="機器明細(MC)"/>
      <sheetName val="변경후원본2"/>
      <sheetName val="강북라우터"/>
      <sheetName val="대우"/>
      <sheetName val="CIP 공사"/>
      <sheetName val="명세서"/>
      <sheetName val="토량1-1"/>
      <sheetName val="위생기구"/>
      <sheetName val="기계실냉난방"/>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Mc1"/>
      <sheetName val="주식"/>
      <sheetName val="배명(단가)"/>
      <sheetName val="산근"/>
      <sheetName val="물량산출근거"/>
      <sheetName val="유림콘도"/>
      <sheetName val="자재co"/>
      <sheetName val="일위대가 (PM)"/>
      <sheetName val="설계내역"/>
      <sheetName val="자동제어"/>
      <sheetName val="맨홀수량산출"/>
      <sheetName val="재료집계표"/>
      <sheetName val="이형관중량"/>
      <sheetName val="일위대가(목록)"/>
      <sheetName val="산근(목록)"/>
      <sheetName val="70%"/>
      <sheetName val="정렬"/>
      <sheetName val="일위총괄표"/>
      <sheetName val="마산방향철근집계"/>
      <sheetName val="COVER-P"/>
      <sheetName val="화전내"/>
      <sheetName val="단가산출(T)"/>
      <sheetName val="측량요율"/>
      <sheetName val="자재대"/>
      <sheetName val="점검총괄"/>
      <sheetName val="일위대가목록(ems)"/>
      <sheetName val="252K444"/>
      <sheetName val="2.2_오피스텔(12~32F)"/>
      <sheetName val="1"/>
      <sheetName val="기본일위"/>
      <sheetName val="하중계산"/>
      <sheetName val="철근량"/>
      <sheetName val="일위대가 집계표"/>
      <sheetName val="Code"/>
      <sheetName val="전도금월정금액"/>
      <sheetName val="기성내역"/>
      <sheetName val="원가계산서(변경)"/>
      <sheetName val="법면"/>
      <sheetName val="부대공"/>
      <sheetName val="구조물공"/>
      <sheetName val="포장공"/>
      <sheetName val="배수공1"/>
      <sheetName val="월별손익"/>
      <sheetName val="터널대가"/>
      <sheetName val="일용직6월"/>
      <sheetName val="양덕동"/>
      <sheetName val="입력"/>
      <sheetName val="계측기"/>
      <sheetName val="일용직"/>
      <sheetName val="인천제철"/>
      <sheetName val="6_ 안전관리비"/>
      <sheetName val="동천하상준설"/>
      <sheetName val="기초단가"/>
      <sheetName val="입력데이타(비인쇄용)"/>
      <sheetName val="자  재"/>
      <sheetName val="건축외주"/>
      <sheetName val="개인별 순위표"/>
      <sheetName val="CM 1"/>
      <sheetName val="ROOF(ALKALI)"/>
      <sheetName val="소방"/>
      <sheetName val="골조"/>
      <sheetName val="기술부 VENDOR LIST"/>
      <sheetName val="중기조종사_단위단가"/>
      <sheetName val="단면_(2)"/>
      <sheetName val="BSD_(2)"/>
      <sheetName val="분전반"/>
      <sheetName val="단계별내역 (2)"/>
      <sheetName val="식재인부"/>
      <sheetName val="특별"/>
      <sheetName val="변경내역"/>
      <sheetName val="현장일반사항"/>
      <sheetName val="제출내역 (2)"/>
      <sheetName val="외주대비 -석축_x0012_[후다내역.XLS]견적표지 (3"/>
      <sheetName val="2.2 띠장의 설계"/>
      <sheetName val="시운전연료비"/>
      <sheetName val="환산"/>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9.1지하2층하부보"/>
      <sheetName val="적용토목"/>
      <sheetName val="임율산출표"/>
      <sheetName val="B"/>
      <sheetName val="4.2.1 마루높이 검토"/>
      <sheetName val="수량산출목록표"/>
      <sheetName val="VE절감"/>
      <sheetName val="청주(철골발주의뢰서)"/>
      <sheetName val="기계경비일람"/>
      <sheetName val="횡배위치"/>
      <sheetName val="관개"/>
      <sheetName val="FACTOR"/>
      <sheetName val="퍼스트"/>
      <sheetName val="터파기및재료"/>
      <sheetName val="중기사용료"/>
      <sheetName val="COVER"/>
      <sheetName val="추가일위대가"/>
      <sheetName val="일대"/>
      <sheetName val="주요항목별"/>
      <sheetName val="실행내역_원본"/>
      <sheetName val="4.일위대가"/>
      <sheetName val="제수변수량"/>
      <sheetName val="일위대가목록(기계)"/>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토공유동표(전체_당초)"/>
      <sheetName val="b_balju_(2)"/>
      <sheetName val="8_PILE__(돌출)"/>
      <sheetName val="8_현장관리비"/>
      <sheetName val="7_안전관리비"/>
      <sheetName val="설비"/>
      <sheetName val="시설,관리하위"/>
      <sheetName val="대운반(철재)"/>
      <sheetName val="요약서"/>
      <sheetName val="총체"/>
      <sheetName val="BOX 본체"/>
      <sheetName val="단중표"/>
      <sheetName val="자동세륜기"/>
      <sheetName val="48평단가"/>
      <sheetName val="57단가"/>
      <sheetName val="54평단가"/>
      <sheetName val="66평단가"/>
      <sheetName val="61단가"/>
      <sheetName val="89평단가"/>
      <sheetName val="84평단가"/>
      <sheetName val="현장관리비데이타"/>
      <sheetName val="Baby일위대가"/>
      <sheetName val="사업개요"/>
      <sheetName val="현장관리비_입력"/>
      <sheetName val="1공구_건정토건_토공1"/>
      <sheetName val="1공구_건정토건_철콘1"/>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보도내역_(3)1"/>
      <sheetName val="내역(최종본4_5)1"/>
      <sheetName val="1_수인터널1"/>
      <sheetName val="설_계1"/>
      <sheetName val="입출재고현황_(2)1"/>
      <sheetName val="2_대외공문1"/>
      <sheetName val="AS포장복구_1"/>
      <sheetName val="하도내역_(철콘)1"/>
      <sheetName val="조건표_(2)1"/>
      <sheetName val="목차_1"/>
      <sheetName val="7__현장관리비_1"/>
      <sheetName val="노무비_근거1"/>
      <sheetName val="임율_Data1"/>
      <sheetName val="1_설계기준1"/>
      <sheetName val="1_취수장"/>
      <sheetName val="1__설계조건_2_단면가정_3__하중계산"/>
      <sheetName val="DATA_입력란"/>
      <sheetName val="구조______"/>
      <sheetName val="현장관리비_산출내역"/>
      <sheetName val="노무비_"/>
      <sheetName val="화재_탐지_설비"/>
      <sheetName val="Customer_Databas"/>
      <sheetName val="실행내역서_"/>
      <sheetName val="4_LINE"/>
      <sheetName val="7_th"/>
      <sheetName val="_갑지"/>
      <sheetName val="내역서_제출"/>
      <sheetName val="0_0ControlSheet1"/>
      <sheetName val="0_1keyAssumption1"/>
      <sheetName val="4_내진설계"/>
      <sheetName val="Sheet1_(2)"/>
      <sheetName val="4_경비_5_영업외수지"/>
      <sheetName val="_견적서"/>
      <sheetName val="4_일위대가집계"/>
      <sheetName val="1_설계조건"/>
      <sheetName val="A_LINE"/>
      <sheetName val="장비당단가_(1)"/>
      <sheetName val="Sheet2_(2)"/>
      <sheetName val="96보완계획7_12"/>
      <sheetName val="전차선로_물량표"/>
      <sheetName val="부대입찰_내역서"/>
      <sheetName val="3BL공동구_수량"/>
      <sheetName val="제잡비_xls"/>
      <sheetName val="인건비_"/>
      <sheetName val="_총괄표"/>
      <sheetName val="2_고용보험료산출근거"/>
      <sheetName val="노원열병합__건축공사기성내역서"/>
      <sheetName val="할증_"/>
      <sheetName val="5__현장관리비(new)_"/>
      <sheetName val="방배동내역_(총괄)"/>
      <sheetName val="간_지1"/>
      <sheetName val="5__현장관리비_new__"/>
      <sheetName val="Temporary_Mooring"/>
      <sheetName val="7_PILE__(돌출)"/>
      <sheetName val="설내역서_"/>
      <sheetName val="총_원가계산"/>
      <sheetName val="토공(우물통,기타)_"/>
      <sheetName val="현장별계약현황('98_10_31)"/>
      <sheetName val="Eq__Mobilization"/>
      <sheetName val="원가계산_(2)"/>
      <sheetName val="광통신_견적내역서1"/>
      <sheetName val="unit_4"/>
      <sheetName val="플랜트_설치"/>
      <sheetName val="콤보박스와_리스트박스의_연결"/>
      <sheetName val="별표_"/>
      <sheetName val="수_량_명_세_서_-_1"/>
      <sheetName val="2_건축"/>
      <sheetName val="공정표_"/>
      <sheetName val="프라임_강변역(4,236)"/>
      <sheetName val="내___역"/>
      <sheetName val="집_계_표"/>
      <sheetName val="2000년_공정표"/>
      <sheetName val="5_2코핑"/>
      <sheetName val="배수공_시멘트_및_골재량_산출"/>
      <sheetName val="P_M_별"/>
      <sheetName val="CIP_공사"/>
      <sheetName val="수량산출서_갑지"/>
      <sheetName val="DATA_입력부"/>
      <sheetName val="4동급수"/>
      <sheetName val="STEEL BOX 단면설계(SEC.8)"/>
      <sheetName val="잔수량(작성)"/>
      <sheetName val="단가삐출"/>
      <sheetName val="기안"/>
      <sheetName val="단면치수"/>
      <sheetName val="6.이토처리시간"/>
      <sheetName val="MATRLDATA"/>
      <sheetName val="Print"/>
      <sheetName val="울진항공등화 내역서"/>
      <sheetName val="단위목록"/>
      <sheetName val="자재운반단가일람표"/>
      <sheetName val="기계경비목록1"/>
      <sheetName val="재료"/>
      <sheetName val="설치자재"/>
      <sheetName val="지원사무소원가배부내역"/>
      <sheetName val="가설건물"/>
      <sheetName val="cctv예산대비"/>
      <sheetName val="라이닝폼예산대비내역"/>
      <sheetName val="품셈기준"/>
      <sheetName val="내역(설계)"/>
      <sheetName val="관로분포도"/>
      <sheetName val="영흥TL(UP,DOWN) "/>
      <sheetName val="일 위 대 가 표"/>
      <sheetName val="공사비집계"/>
      <sheetName val="일위목차"/>
      <sheetName val="옥외배관기본공량"/>
      <sheetName val="WING3"/>
      <sheetName val="장비가동"/>
      <sheetName val="말뚝지지력산정"/>
      <sheetName val="일집"/>
      <sheetName val="보도경계블럭"/>
      <sheetName val="배수관공"/>
      <sheetName val="GEN"/>
      <sheetName val="PROCURE"/>
      <sheetName val="간접경상비"/>
      <sheetName val="소비자가"/>
      <sheetName val="내역서당초"/>
      <sheetName val="연부97-1"/>
      <sheetName val="2.교량(신설)"/>
      <sheetName val="영업소실적"/>
      <sheetName val="EQUIP LIST"/>
      <sheetName val="분전반일위대가"/>
      <sheetName val="호표"/>
      <sheetName val="일위1"/>
      <sheetName val="주소"/>
      <sheetName val="MODELING"/>
      <sheetName val="MP MOB"/>
      <sheetName val="방음벽기초"/>
      <sheetName val="토목단가산출"/>
      <sheetName val="기둥(원형)"/>
      <sheetName val="1차설계변경내역"/>
      <sheetName val="TABLE DB"/>
      <sheetName val="쌍용 data base"/>
      <sheetName val="내역서(전기)"/>
      <sheetName val="10"/>
      <sheetName val="11"/>
      <sheetName val="12"/>
      <sheetName val="13"/>
      <sheetName val="14"/>
      <sheetName val="15"/>
      <sheetName val="16"/>
      <sheetName val="3"/>
      <sheetName val="4"/>
      <sheetName val="5"/>
      <sheetName val="6"/>
      <sheetName val="7"/>
      <sheetName val="8"/>
      <sheetName val="9"/>
      <sheetName val="BREAKDOWN(철거설치)"/>
      <sheetName val="인원현황"/>
      <sheetName val="1맨AO"/>
      <sheetName val="수목단가"/>
      <sheetName val="시설수량표"/>
      <sheetName val="전체내역 (2)"/>
      <sheetName val="소방사항"/>
      <sheetName val="대공종"/>
      <sheetName val="Hyundai.Unit.cost.xls"/>
      <sheetName val="OPTION"/>
      <sheetName val="99총공사내역서"/>
      <sheetName val="계정"/>
      <sheetName val="ⴭⴭⴭⴭⴭ"/>
      <sheetName val="예산변경원인분석"/>
      <sheetName val="간접1"/>
      <sheetName val="앵커(3안)"/>
      <sheetName val="연결원본-절대지우지말것"/>
      <sheetName val="일위대가집계표"/>
      <sheetName val="산출서집계HS"/>
      <sheetName val="검색방"/>
      <sheetName val="메서,변+증"/>
      <sheetName val="명일작업계획 (3)"/>
      <sheetName val="UR2-Calculation"/>
      <sheetName val="식재"/>
      <sheetName val="시설물"/>
      <sheetName val="식재출력용"/>
      <sheetName val="유지관리"/>
      <sheetName val="C-노임단가"/>
      <sheetName val="#3E1_GCR"/>
      <sheetName val="내역서변경성원"/>
      <sheetName val="근로자자료입력"/>
      <sheetName val="참고자료"/>
      <sheetName val="1차3회-개소별명세서-빨간색-인쇄용(21873)"/>
      <sheetName val="기흥하도용"/>
      <sheetName val="마감사양"/>
      <sheetName val="남양시작동010313100%"/>
      <sheetName val="중기쥰종사 단위단가"/>
      <sheetName val="PTVT (MAU)"/>
      <sheetName val="월별수입"/>
      <sheetName val="PAINT"/>
      <sheetName val="목록"/>
      <sheetName val="건축공사실행"/>
      <sheetName val="건축원가"/>
      <sheetName val="1차 내역서"/>
      <sheetName val="물량내역서"/>
      <sheetName val="수목표준대가"/>
      <sheetName val="기초목"/>
      <sheetName val="database"/>
      <sheetName val="125x125"/>
      <sheetName val="배명(단가柖"/>
      <sheetName val="아파트-가설"/>
      <sheetName val="일반관리비전체분당초변경대비표"/>
      <sheetName val="사용계획"/>
      <sheetName val="지급수수료월별금액산정"/>
      <sheetName val="현금흐름"/>
      <sheetName val="96노임기준"/>
      <sheetName val="5사남"/>
      <sheetName val="10동"/>
      <sheetName val="Macro(전동기)"/>
      <sheetName val="산출금액내역"/>
      <sheetName val="설계명세"/>
      <sheetName val="시운전연료"/>
      <sheetName val="동원(3)"/>
      <sheetName val="말고개터널조명전압강하"/>
      <sheetName val="2000.05"/>
      <sheetName val="투찰내역서"/>
      <sheetName val="측구공"/>
      <sheetName val="SUB일위대가"/>
      <sheetName val="건축토목실행내역"/>
      <sheetName val="출장내역"/>
      <sheetName val="XL4Poppy"/>
      <sheetName val="원내역서 그대로"/>
      <sheetName val="일반수량"/>
      <sheetName val="전계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FI원가_1"/>
      <sheetName val="구조물"/>
      <sheetName val="cable-data"/>
      <sheetName val="노무비산출"/>
      <sheetName val="소소총괄표"/>
      <sheetName val="1공구_건정토건_토공2"/>
      <sheetName val="상수도토공집계표"/>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현장관리비_산출내역1"/>
      <sheetName val="1_설계조건1"/>
      <sheetName val="현장별계약현황('98_10_31)1"/>
      <sheetName val="콤보박스와_리스트박스의_연결1"/>
      <sheetName val="플랜트_설치1"/>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첨부1-1"/>
      <sheetName val="빙설"/>
      <sheetName val="공정코드"/>
      <sheetName val="현장식당(1)"/>
      <sheetName val="쌍송교"/>
      <sheetName val="1안"/>
      <sheetName val="입력그림"/>
      <sheetName val="정부노임"/>
      <sheetName val="흄관기초"/>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본사인상전"/>
      <sheetName val="학생내역"/>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BOJUNGGM"/>
      <sheetName val="내역총괄"/>
      <sheetName val="내역총괄2"/>
      <sheetName val="내역총괄3"/>
      <sheetName val="01"/>
      <sheetName val="4.장비손료"/>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tra-vat-lieu"/>
      <sheetName val="Div26 - Elect"/>
      <sheetName val="SITE-E"/>
      <sheetName val="TOSHIBA-Structure"/>
      <sheetName val="계약서"/>
      <sheetName val="옥외외등집계표"/>
      <sheetName val="대비2"/>
      <sheetName val="공종보합"/>
      <sheetName val="출력원가"/>
      <sheetName val="공종원가"/>
      <sheetName val="총괄원가"/>
      <sheetName val="아파트"/>
      <sheetName val="상가,복지관"/>
      <sheetName val="주차장"/>
      <sheetName val="경비실"/>
      <sheetName val="자료"/>
      <sheetName val="원가(칠곡다부)"/>
      <sheetName val="다부IC내역"/>
      <sheetName val="원가(재방송)"/>
      <sheetName val="재방송"/>
      <sheetName val="다부내역"/>
      <sheetName val="읍내터널"/>
      <sheetName val="칠곡IC내역"/>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공사비"/>
      <sheetName val="가드레일산근"/>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b_balju_cho"/>
      <sheetName val="실행총괄 "/>
      <sheetName val="본체"/>
      <sheetName val="[IL-3.XLSY갑지"/>
      <sheetName val="설비내역서"/>
      <sheetName val="CON'C"/>
      <sheetName val="도급내역서(재노경)"/>
      <sheetName val="4.일위대가목차"/>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차수공개요"/>
      <sheetName val="설계산출기초"/>
      <sheetName val="도급예산내역서봉투"/>
      <sheetName val="설계산출표지"/>
      <sheetName val="도급예산내역서총괄표"/>
      <sheetName val="을부담운반비"/>
      <sheetName val="운반비산출"/>
      <sheetName val="매출현황"/>
      <sheetName val="단가 "/>
      <sheetName val="보온일위"/>
      <sheetName val="49수량"/>
      <sheetName val="단가비교표(노무)"/>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DAN"/>
      <sheetName val="백호우계수"/>
      <sheetName val="대포2교접속"/>
      <sheetName val="천방교접속"/>
      <sheetName val="실행예산서"/>
      <sheetName val="BQ(실행)"/>
      <sheetName val="일반전기(2단지-을지)"/>
      <sheetName val="토목공사"/>
      <sheetName val="일위대가(4층원격)"/>
      <sheetName val="BM"/>
      <sheetName val="찍기"/>
      <sheetName val="의왕내역"/>
      <sheetName val="단가대비"/>
      <sheetName val="총괄집계표"/>
      <sheetName val="인수공규격"/>
      <sheetName val="단가(1)"/>
      <sheetName val="적용단위길이"/>
      <sheetName val="일위대가(건축)"/>
      <sheetName val="빌딩 안내"/>
      <sheetName val="기계공사비집계(원안)"/>
      <sheetName val="48단가"/>
      <sheetName val="CABLE"/>
      <sheetName val="CABLE (2)"/>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비탈면보호공수량산출"/>
      <sheetName val="준공검사원(갑)"/>
      <sheetName val="기성내역서(을) (2)"/>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배관공사기초자료"/>
      <sheetName val="Ekog10"/>
      <sheetName val="AL공사(원)"/>
      <sheetName val="내역서1"/>
      <sheetName val="22수량"/>
      <sheetName val="품목현황"/>
      <sheetName val="출고대장"/>
      <sheetName val="입력DATA"/>
      <sheetName val="asd"/>
      <sheetName val="★도급내역"/>
      <sheetName val="back-data"/>
      <sheetName val="인월수표"/>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수원역(전체분)설계서"/>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단가비교표_공통1"/>
      <sheetName val="내역(원안-대안)"/>
      <sheetName val="산출목록표"/>
      <sheetName val="전화공사 공량 및 집계표"/>
      <sheetName val="공사착공계"/>
      <sheetName val="참조 (2)"/>
      <sheetName val="6. 직접경비"/>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단가(보완)"/>
      <sheetName val="대가 (보완)"/>
      <sheetName val="기계경비목록"/>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평야부단가"/>
      <sheetName val="오동"/>
      <sheetName val="대조"/>
      <sheetName val="나한"/>
      <sheetName val="단가대비표(계측)"/>
      <sheetName val="공정외주"/>
      <sheetName val="제조 경영"/>
      <sheetName val="36단가"/>
      <sheetName val="36수량"/>
      <sheetName val="메인거더-크로스빔200연결부"/>
      <sheetName val="기본자료"/>
      <sheetName val="설계서을"/>
      <sheetName val="EQ-R1"/>
      <sheetName val="L-type"/>
      <sheetName val="bearing"/>
      <sheetName val="조내역"/>
      <sheetName val="C지구"/>
      <sheetName val="사내도로"/>
      <sheetName val="4.전기"/>
      <sheetName val="노 무 비"/>
      <sheetName val="노임단가표"/>
      <sheetName val="결선list"/>
      <sheetName val="위치도1"/>
      <sheetName val="자재단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제잡비집계"/>
      <sheetName val="내역서(토목)"/>
      <sheetName val="미납품 현황"/>
      <sheetName val="신설개소별 총집계표(동해-배전)"/>
      <sheetName val="SSMITM"/>
      <sheetName val="목록표"/>
      <sheetName val="임차비용"/>
      <sheetName val="용선 C.L"/>
      <sheetName val="흄관수량"/>
      <sheetName val="우수공,맨홀,집수정"/>
      <sheetName val="전 체"/>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HRSG_SMALL072202"/>
      <sheetName val="97년_추정2"/>
      <sheetName val="2차전체변경예정_(2)1"/>
      <sheetName val="토공유동표(전체_당초)1"/>
      <sheetName val="단면_(2)1"/>
      <sheetName val="8_현장관리비1"/>
      <sheetName val="7_안전관리비1"/>
      <sheetName val="8_PILE__(돌출)1"/>
      <sheetName val="b_balju_(2)1"/>
      <sheetName val="중기조종사_단위단가1"/>
      <sheetName val="2_2_오피스텔(12~32F)"/>
      <sheetName val="일위대가_집계표"/>
      <sheetName val="9_1지하2층하부보"/>
      <sheetName val="단계별내역_(2)"/>
      <sheetName val="2_2_띠장의_설계"/>
      <sheetName val="6__안전관리비3"/>
      <sheetName val="자__재"/>
      <sheetName val="개인별_순위표"/>
      <sheetName val="CM_1"/>
      <sheetName val="기술부_VENDOR_LIST"/>
      <sheetName val="외주대비_-석축[후다내역_XLS]견적표지_(3"/>
      <sheetName val="4_일위대가"/>
      <sheetName val="성토도수로현황"/>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유림총괄"/>
      <sheetName val="내역및원가02"/>
      <sheetName val="일반물자(한국통신)"/>
      <sheetName val="108.수선비"/>
      <sheetName val="예산대비"/>
      <sheetName val="1F"/>
      <sheetName val="제거식EA"/>
      <sheetName val="NAIL단가산출"/>
      <sheetName val="단양 00 아파트-세부내역"/>
      <sheetName val="관리"/>
      <sheetName val="적정"/>
      <sheetName val="하도"/>
      <sheetName val="별지"/>
      <sheetName val="보링"/>
      <sheetName val="철물"/>
      <sheetName val="철강재"/>
      <sheetName val="견적내역"/>
      <sheetName val="합의서"/>
      <sheetName val="포장"/>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공통비"/>
      <sheetName val="VENDOR LIST"/>
      <sheetName val="맨홀수량산출(A-LINE)"/>
      <sheetName val="2.1외주"/>
      <sheetName val="2.3노무"/>
      <sheetName val="2.4자재"/>
      <sheetName val="2.2장비"/>
      <sheetName val="2.5경비"/>
      <sheetName val="2.6수목대"/>
      <sheetName val="3련 BOX"/>
      <sheetName val="도수로집계"/>
      <sheetName val="원하대비"/>
      <sheetName val="일위집계"/>
      <sheetName val="예정(3)"/>
      <sheetName val="경비 (1)"/>
      <sheetName val="포장수량집계"/>
      <sheetName val="(C)원내역"/>
      <sheetName val="2F 회의실견적(5_14 일대)"/>
      <sheetName val="부대공자재집계표"/>
      <sheetName val="15100"/>
      <sheetName val="산출근거#2-3"/>
      <sheetName val="성서방향-교대(A2)"/>
      <sheetName val="편성절차"/>
      <sheetName val="2002자금수지계획(진행+신규)"/>
      <sheetName val="2변경1"/>
      <sheetName val="가중치"/>
      <sheetName val="횡날개수집"/>
      <sheetName val="작성"/>
      <sheetName val="중기단가"/>
      <sheetName val="Ⅱ1-0타"/>
      <sheetName val="TYPE1"/>
      <sheetName val="배선(낙차)"/>
      <sheetName val="전도품의"/>
      <sheetName val="정의"/>
      <sheetName val="영동(D)"/>
      <sheetName val="도"/>
      <sheetName val="연돌일위집계"/>
      <sheetName val="0226"/>
      <sheetName val="울산"/>
      <sheetName val="Anti"/>
      <sheetName val="FANDBS"/>
      <sheetName val="GRDATA"/>
      <sheetName val="SHAFTDBSE"/>
      <sheetName val="C䈀꼬ԯ"/>
      <sheetName val="22인공"/>
      <sheetName val="일일총괄"/>
      <sheetName val="년차"/>
      <sheetName val="실행간접비"/>
      <sheetName val="단가 및 재료비"/>
      <sheetName val="단가산출1"/>
      <sheetName val="일일현황"/>
      <sheetName val="맨홀_공사비"/>
      <sheetName val="심사"/>
      <sheetName val="기본정보"/>
      <sheetName val="예총"/>
      <sheetName val="DC"/>
      <sheetName val="일위대가-01"/>
      <sheetName val="L형옹벽"/>
      <sheetName val="포장절단"/>
      <sheetName val="1호맨홀토공"/>
      <sheetName val="Sight n M.H"/>
      <sheetName val="사진"/>
      <sheetName val="Trend(Agitator)"/>
      <sheetName val="매출요약(월별) -년간"/>
      <sheetName val="단위수량산출"/>
      <sheetName val="Piping Design Data"/>
      <sheetName val="4 &amp; 10-inch, CO2 Combo &amp; Sweep"/>
      <sheetName val="__MAIN"/>
      <sheetName val="과천MAIN"/>
      <sheetName val="터널조도"/>
      <sheetName val="가시설(TYPE-A)"/>
      <sheetName val="1호맨홀가감수량"/>
      <sheetName val="1-1평균터파기고(1)"/>
      <sheetName val="ilch"/>
      <sheetName val="Table"/>
      <sheetName val="TCDB"/>
      <sheetName val="집계표(공종별)"/>
      <sheetName val="입력값"/>
      <sheetName val="설계기준 및 하중계산"/>
      <sheetName val="대비표"/>
      <sheetName val="빙100장비사양"/>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외주가공"/>
      <sheetName val="소일위대가코드표"/>
      <sheetName val="상가지급현황"/>
      <sheetName val="배수장토목공사비"/>
      <sheetName val="3차토목내역"/>
      <sheetName val="말뚝기초(안정검토)-외측"/>
      <sheetName val="은행"/>
      <sheetName val="테이블"/>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0"/>
      <sheetName val="Sheet11"/>
      <sheetName val="Sheet12"/>
      <sheetName val="Sheet13"/>
      <sheetName val="Sheet14"/>
      <sheetName val="Sheet15"/>
      <sheetName val="노무비단가"/>
      <sheetName val="감곡소요"/>
      <sheetName val="가로등기초"/>
      <sheetName val="울산시산표"/>
      <sheetName val="도급내역"/>
      <sheetName val="총괄집계 "/>
      <sheetName val="GRD郅≙"/>
      <sheetName val="내역서 "/>
      <sheetName val="물량집계표(1c)"/>
      <sheetName val="감가상각"/>
      <sheetName val="채권(하반기)"/>
      <sheetName val="연차일수"/>
      <sheetName val="2004연차사용현황"/>
      <sheetName val="TEMP2"/>
      <sheetName val="BS"/>
      <sheetName val="PL"/>
      <sheetName val="환율"/>
      <sheetName val="공통단가"/>
      <sheetName val="적용단가"/>
      <sheetName val="당진1,2호기전선관설치및접지4차공사내역서-을지"/>
      <sheetName val="신천3호용수로"/>
      <sheetName val="통계연보"/>
      <sheetName val="고창방향"/>
      <sheetName val="선급금신청서"/>
      <sheetName val="A1(구조물)"/>
      <sheetName val="A1(토공)"/>
      <sheetName val="철근집계표"/>
      <sheetName val="콘크리트포장"/>
      <sheetName val="암거난간벽집계(2)"/>
      <sheetName val="95년12월말"/>
      <sheetName val="kimre scrubber"/>
      <sheetName val="세부항목"/>
      <sheetName val="출력자료"/>
      <sheetName val="1월"/>
      <sheetName val="Balance"/>
      <sheetName val="제안실적sum조회"/>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현장관리비_산출내역2"/>
      <sheetName val="설내역서_1"/>
      <sheetName val="CIP_공사1"/>
      <sheetName val="2_교량(신설)"/>
      <sheetName val="4_장비손료"/>
      <sheetName val="2000_05"/>
      <sheetName val="1_3_1절점좌표"/>
      <sheetName val="1_1설계기준"/>
      <sheetName val="단양_00_아파트-세부내역"/>
      <sheetName val="EQUIP_LIST"/>
      <sheetName val="5_정산서"/>
      <sheetName val="1_본부별"/>
      <sheetName val="기초입력_DATA"/>
      <sheetName val="재활용_악취_먼지DUCT산출"/>
      <sheetName val="현장관리비내역서"/>
      <sheetName val="단면설계"/>
      <sheetName val="안정검토"/>
      <sheetName val="교통표지판수량집계표"/>
      <sheetName val="전국현황"/>
      <sheetName val="용집"/>
      <sheetName val="ASALTOTA"/>
      <sheetName val="P_x0005_"/>
      <sheetName val="P嘐"/>
      <sheetName val="strut type"/>
      <sheetName val="맨홀되메우기"/>
      <sheetName val="한성교회 신축공사(050713)_CheckList"/>
      <sheetName val="FRP PIPING 일위대가"/>
      <sheetName val="옹벽단면치수"/>
      <sheetName val="철골공사"/>
      <sheetName val="수장"/>
      <sheetName val="총수량집계표"/>
      <sheetName val="참조-(1)"/>
      <sheetName val="48_x0005_"/>
      <sheetName val="수문보고"/>
      <sheetName val="간이연락"/>
      <sheetName val="산출0"/>
      <sheetName val="1-1"/>
      <sheetName val="본실행경비"/>
      <sheetName val="위치"/>
      <sheetName val="GRD⍠も"/>
      <sheetName val="NOTE"/>
      <sheetName val="Sikje_inĴ¾"/>
      <sheetName val="하도내역_(철콘)2"/>
      <sheetName val="조건표_(2)2"/>
      <sheetName val="목차_2"/>
      <sheetName val="7__현장관리비_2"/>
      <sheetName val="노무비_근거2"/>
      <sheetName val="임율_Data2"/>
      <sheetName val="1_설계기준2"/>
      <sheetName val="구조______1"/>
      <sheetName val="노무비_1"/>
      <sheetName val="화재_탐지_설비1"/>
      <sheetName val="Customer_Databas1"/>
      <sheetName val="4_LINE1"/>
      <sheetName val="7_th1"/>
      <sheetName val="_갑지1"/>
      <sheetName val="4_경비_5_영업외수지1"/>
      <sheetName val="_견적서1"/>
      <sheetName val="4_일위대가집계1"/>
      <sheetName val="내역서_제출1"/>
      <sheetName val="A_LINE1"/>
      <sheetName val="장비당단가_(1)1"/>
      <sheetName val="Sheet2_(2)1"/>
      <sheetName val="5__현장관리비(new)_1"/>
      <sheetName val="할증_1"/>
      <sheetName val="방배동내역_(총괄)1"/>
      <sheetName val="간_지11"/>
      <sheetName val="5__현장관리비_new__1"/>
      <sheetName val="Temporary_Mooring1"/>
      <sheetName val="7_PILE__(돌출)1"/>
      <sheetName val="총_원가계산1"/>
      <sheetName val="광통신_견적내역서11"/>
      <sheetName val="unit_41"/>
      <sheetName val="별표_1"/>
      <sheetName val="수_량_명_세_서_-_11"/>
      <sheetName val="2_건축1"/>
      <sheetName val="공정표_1"/>
      <sheetName val="프라임_강변역(4,236)1"/>
      <sheetName val="내___역1"/>
      <sheetName val="집_계_표1"/>
      <sheetName val="2000년_공정표1"/>
      <sheetName val="5_2코핑1"/>
      <sheetName val="배수공_시멘트_및_골재량_산출1"/>
      <sheetName val="P_M_별1"/>
      <sheetName val="수량산출서_갑지1"/>
      <sheetName val="DATA_입력부1"/>
      <sheetName val="일위대가_(PM)"/>
      <sheetName val="중기쥰종사_단위단가"/>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4_2_1_마루높이_검토"/>
      <sheetName val="BOX_본체"/>
      <sheetName val="STEEL_BOX_단면설계(SEC_8)"/>
      <sheetName val="6_이토처리시간"/>
      <sheetName val="울진항공등화_내역서"/>
      <sheetName val="영흥TL(UP,DOWN)_"/>
      <sheetName val="일_위_대_가_표"/>
      <sheetName val="PTVT_(MAU)"/>
      <sheetName val="1차_내역서"/>
      <sheetName val="MP_MOB"/>
      <sheetName val="원내역서_그대로"/>
      <sheetName val="남양시작동자105노65기1_3화1_2"/>
      <sheetName val="관음목장(제출용)자105인97_5"/>
      <sheetName val="전체내역_(2)"/>
      <sheetName val="Hyundai_Unit_cost_xls"/>
      <sheetName val="TABLE_DB"/>
      <sheetName val="쌍용_data_base"/>
      <sheetName val="969910(_R)"/>
      <sheetName val="1062-X방향_"/>
      <sheetName val="PROJECT_BRIEF"/>
      <sheetName val="①idea_pipeline"/>
      <sheetName val="IMP_통일양식"/>
      <sheetName val="LYS_통일양식"/>
      <sheetName val="Xunit_(단위환산)"/>
      <sheetName val="유통기한_프로그램"/>
      <sheetName val="토지산출내역"/>
      <sheetName val="암거"/>
      <sheetName val="검토현황"/>
      <sheetName val="증감내역"/>
      <sheetName val="제수"/>
      <sheetName val="공기"/>
      <sheetName val="지구단위계획"/>
      <sheetName val="함열량 db"/>
      <sheetName val="산근(1)"/>
      <sheetName val="현금흐름표"/>
      <sheetName val="07제품별수익성"/>
      <sheetName val="교각별철근수량집계표"/>
      <sheetName val="출력X"/>
      <sheetName val="6동"/>
      <sheetName val="참고"/>
      <sheetName val="10.경제성분석"/>
      <sheetName val="중기일위대밀"/>
      <sheetName val="포장공사"/>
      <sheetName val="제경비율"/>
      <sheetName val="상행-교대(A1-A2)"/>
      <sheetName val="미드수량"/>
      <sheetName val="옥외"/>
      <sheetName val="工완성공사율"/>
      <sheetName val="중기사용료산출근거"/>
      <sheetName val="다중모드"/>
      <sheetName val="통합"/>
      <sheetName val="상세도"/>
      <sheetName val="기계 도급내역서"/>
      <sheetName val="철탑공사"/>
      <sheetName val="PĴ"/>
      <sheetName val="Pꮸ"/>
      <sheetName val="P估"/>
      <sheetName val="품목"/>
      <sheetName val="전기2005"/>
      <sheetName val="기성금내역서"/>
      <sheetName val="-15.0"/>
      <sheetName val="경성자금"/>
      <sheetName val="2004노형교"/>
      <sheetName val="quotation"/>
      <sheetName val="고객사 관리 코드"/>
      <sheetName val="hvac(제어동)"/>
      <sheetName val="사  업  비  수  지  예  산  서"/>
      <sheetName val="사다리"/>
      <sheetName val="SPEC"/>
      <sheetName val="1차설계Ꮗԯ"/>
      <sheetName val="1차설계逷≙_xdc00_≙"/>
      <sheetName val="배관물량집계(기본)"/>
      <sheetName val="장척총괄"/>
      <sheetName val="4월예정공정표"/>
      <sheetName val="SCH"/>
      <sheetName val="인력터파기품"/>
      <sheetName val="표  지"/>
      <sheetName val="갑"/>
      <sheetName val="아파트건축"/>
      <sheetName val="D1.2 COF모듈자재 입출재고 (B급)"/>
      <sheetName val="eq_dat"/>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6__안전관리비4"/>
      <sheetName val="HRSG_SMALL072203"/>
      <sheetName val="교각토공__2_3"/>
      <sheetName val="3_공통공사대비3"/>
      <sheetName val="97년_추정3"/>
      <sheetName val="8_현장관리비2"/>
      <sheetName val="7_안전관리비2"/>
      <sheetName val="2차전체변경예정_(2)2"/>
      <sheetName val="단면_(2)2"/>
      <sheetName val="8_PILE__(돌출)2"/>
      <sheetName val="토공유동표(전체_당초)2"/>
      <sheetName val="b_balju_(2)2"/>
      <sheetName val="중기조종사_단위단가2"/>
      <sheetName val="2_2_오피스텔(12~32F)1"/>
      <sheetName val="일위대가_집계표1"/>
      <sheetName val="6__안전관리비5"/>
      <sheetName val="자__재1"/>
      <sheetName val="개인별_순위표1"/>
      <sheetName val="CM_11"/>
      <sheetName val="기술부_VENDOR_LIST1"/>
      <sheetName val="단계별내역_(2)1"/>
      <sheetName val="제출내역_(2)1"/>
      <sheetName val="2_2_띠장의_설계1"/>
      <sheetName val="9_1지하2층하부보1"/>
      <sheetName val="4_일위대가1"/>
      <sheetName val="명일작업계획_(3)"/>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단가_"/>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수목데이타_"/>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내역서_(2)"/>
      <sheetName val="전화공사_공량_및_집계표"/>
      <sheetName val="참조_(2)"/>
      <sheetName val="6__직접경비"/>
      <sheetName val="대가_(보완)"/>
      <sheetName val="3_자재비(총괄)"/>
      <sheetName val="5호광장_(만점)1"/>
      <sheetName val="인천국제_(만점)_(2)1"/>
      <sheetName val="제조_경영"/>
      <sheetName val="4_전기"/>
      <sheetName val="노_무_비"/>
      <sheetName val="미납품_현황"/>
      <sheetName val="신설개소별_총집계표(동해-배전)"/>
      <sheetName val="용선_C_L"/>
      <sheetName val="전_체"/>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108_수선비"/>
      <sheetName val="전선_및_전선관"/>
      <sheetName val="VENDOR_LIST"/>
      <sheetName val="2_1외주"/>
      <sheetName val="2_3노무"/>
      <sheetName val="2_4자재"/>
      <sheetName val="2_2장비"/>
      <sheetName val="2_5경비"/>
      <sheetName val="2_6수목대"/>
      <sheetName val="3련_BOX"/>
      <sheetName val="경비_(1)"/>
      <sheetName val="2F_회의실견적(5_14_일대)"/>
      <sheetName val="설계기준_및_하중계산"/>
      <sheetName val="Sight_n_M_H"/>
      <sheetName val="매출요약(월별)_-년간"/>
      <sheetName val="Piping_Design_Data"/>
      <sheetName val="4_&amp;_10-inch,_CO2_Combo_&amp;_Sweep"/>
      <sheetName val="1_䷨수장"/>
      <sheetName val="4_뀴진설Ⳅ"/>
      <sheetName val="전䰨선로_물량표"/>
      <sheetName val="㶀대입찰_내역서"/>
      <sheetName val="총괄집계_"/>
      <sheetName val="고객사_관리_코드"/>
      <sheetName val="한성교회_신축공사(050713)_CheckList"/>
      <sheetName val="chiettinh"/>
      <sheetName val="Parem"/>
      <sheetName val="THVT"/>
      <sheetName val="단지배치도"/>
      <sheetName val="입찰유의사항"/>
      <sheetName val="하도급이행사항"/>
      <sheetName val="공내역 및 견적조건"/>
      <sheetName val="특수조건"/>
      <sheetName val="참석확인"/>
      <sheetName val="철거폐쇄현황"/>
      <sheetName val="2.1"/>
      <sheetName val="T기성9605"/>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Eq__Mobilization3"/>
      <sheetName val="원가계산_(2)3"/>
      <sheetName val="1_설계조건3"/>
      <sheetName val="노원열병합__건축공사기성내역서3"/>
      <sheetName val="플랜트_설치3"/>
      <sheetName val="콤보박스와_리스트박스의_연결3"/>
      <sheetName val="설내역서_2"/>
      <sheetName val="CIP_공사2"/>
      <sheetName val="2_교량(신설)1"/>
      <sheetName val="EQUIP_LIST1"/>
      <sheetName val="2000_051"/>
      <sheetName val="1_3_1절점좌표1"/>
      <sheetName val="1_1설계기준1"/>
      <sheetName val="1_본부별1"/>
      <sheetName val="기초입력_DATA1"/>
      <sheetName val="재활용_악취_먼지DUCT산출1"/>
      <sheetName val="5_정산서1"/>
      <sheetName val="4_장비손료1"/>
      <sheetName val="단양_00_아파트-세부내역1"/>
      <sheetName val="단가_및_재료비"/>
      <sheetName val="업무처리전"/>
      <sheetName val="Bảng mã VT"/>
      <sheetName val="장비당단가_(1)2"/>
      <sheetName val="Sheet2_(2)2"/>
      <sheetName val="수_량_명_세_서_-_12"/>
      <sheetName val="별표_2"/>
      <sheetName val="2_건축2"/>
      <sheetName val="공정표_2"/>
      <sheetName val="kimre_scrubber"/>
      <sheetName val="strut_type"/>
      <sheetName val="FRP_PIPING_일위대가"/>
      <sheetName val="48"/>
      <sheetName val="Khoi luong"/>
      <sheetName val="LEGEND"/>
      <sheetName val="FAB별"/>
      <sheetName val="DonGia chetao"/>
      <sheetName val="DonGia VatTuLK"/>
      <sheetName val="Prelims"/>
      <sheetName val="Rate"/>
      <sheetName val="cong thuc tinh chi tiet"/>
      <sheetName val="00000000"/>
      <sheetName val="Quantity"/>
      <sheetName val="표지_(3)4"/>
      <sheetName val="표지_(2)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내역(최종본4_5)5"/>
      <sheetName val="1_수인터널5"/>
      <sheetName val="설_계5"/>
      <sheetName val="입출재고현황_(2)4"/>
      <sheetName val="6PILE__(돌출)5"/>
      <sheetName val="2_대외공문5"/>
      <sheetName val="AS포장복구_5"/>
      <sheetName val="6__안전관리비6"/>
      <sheetName val="HRSG_SMALL072204"/>
      <sheetName val="교각토공__2_4"/>
      <sheetName val="3_공통공사대비4"/>
      <sheetName val="97년_추정4"/>
      <sheetName val="8_현장관리비3"/>
      <sheetName val="7_안전관리비3"/>
      <sheetName val="하도내역_(철콘)3"/>
      <sheetName val="조건표_(2)3"/>
      <sheetName val="목차_3"/>
      <sheetName val="7__현장관리비_3"/>
      <sheetName val="노무비_근거3"/>
      <sheetName val="임율_Data3"/>
      <sheetName val="1_설계기준3"/>
      <sheetName val="BSD_(2)4"/>
      <sheetName val="2차전체변경예정_(2)3"/>
      <sheetName val="단면_(2)3"/>
      <sheetName val="1_취수장4"/>
      <sheetName val="8_PILE__(돌출)3"/>
      <sheetName val="토공유동표(전체_당초)3"/>
      <sheetName val="1__설계조건_2_단면가정_3__하중계산4"/>
      <sheetName val="DATA_입력란4"/>
      <sheetName val="구조______2"/>
      <sheetName val="현장관리비_산출내역4"/>
      <sheetName val="b_balju_(2)3"/>
      <sheetName val="노무비_2"/>
      <sheetName val="화재_탐지_설비2"/>
      <sheetName val="Customer_Databas2"/>
      <sheetName val="실행내역서_4"/>
      <sheetName val="4_LINE2"/>
      <sheetName val="7_th2"/>
      <sheetName val="_갑지2"/>
      <sheetName val="0_0ControlSheet5"/>
      <sheetName val="0_1keyAssumption5"/>
      <sheetName val="4_내진설계4"/>
      <sheetName val="Sheet1_(2)4"/>
      <sheetName val="4_경비_5_영업외수지2"/>
      <sheetName val="_견적서2"/>
      <sheetName val="4_일위대가집계2"/>
      <sheetName val="1_설계조건4"/>
      <sheetName val="내역서_제출2"/>
      <sheetName val="A_LINE2"/>
      <sheetName val="장비당단가_(1)3"/>
      <sheetName val="Sheet2_(2)3"/>
      <sheetName val="96보완계획7_124"/>
      <sheetName val="전차선로_물량표4"/>
      <sheetName val="부대입찰_내역서4"/>
      <sheetName val="3BL공동구_수량4"/>
      <sheetName val="노원열병합__건축공사기성내역서4"/>
      <sheetName val="_총괄표4"/>
      <sheetName val="2_고용보험료산출근거4"/>
      <sheetName val="제잡비_xls4"/>
      <sheetName val="인건비_4"/>
      <sheetName val="콤보박스와_리스트박스의_연결4"/>
      <sheetName val="현장별계약현황('98_10_31)4"/>
      <sheetName val="토공(우물통,기타)_4"/>
      <sheetName val="플랜트_설치4"/>
      <sheetName val="원가계산_(2)4"/>
      <sheetName val="Eq__Mobilization4"/>
      <sheetName val="2000년_공정표2"/>
      <sheetName val="수_량_명_세_서_-_13"/>
      <sheetName val="광통신_견적내역서12"/>
      <sheetName val="할증_2"/>
      <sheetName val="unit_42"/>
      <sheetName val="별표_3"/>
      <sheetName val="2_건축3"/>
      <sheetName val="공정표_3"/>
      <sheetName val="설내역서_3"/>
      <sheetName val="프라임_강변역(4,236)2"/>
      <sheetName val="내___역2"/>
      <sheetName val="집_계_표2"/>
      <sheetName val="5_2코핑2"/>
      <sheetName val="배수공_시멘트_및_골재량_산출2"/>
      <sheetName val="7_PILE__(돌출)2"/>
      <sheetName val="P_M_별2"/>
      <sheetName val="CIP_공사3"/>
      <sheetName val="수량산출서_갑지2"/>
      <sheetName val="DATA_입력부2"/>
      <sheetName val="5__현장관리비(new)_2"/>
      <sheetName val="방배동내역_(총괄)2"/>
      <sheetName val="간_지12"/>
      <sheetName val="5__현장관리비_new__2"/>
      <sheetName val="Temporary_Mooring2"/>
      <sheetName val="중기조종사_단위단가3"/>
      <sheetName val="총_원가계산2"/>
      <sheetName val="일위대가_(PM)1"/>
      <sheetName val="2_교량(신설)2"/>
      <sheetName val="EQUIP_LIST2"/>
      <sheetName val="2_2_오피스텔(12~32F)2"/>
      <sheetName val="일위대가_집계표2"/>
      <sheetName val="중기쥰종사_단위단가1"/>
      <sheetName val="6__안전관리비7"/>
      <sheetName val="자__재2"/>
      <sheetName val="개인별_순위표2"/>
      <sheetName val="CM_12"/>
      <sheetName val="기술부_VENDOR_LIST2"/>
      <sheetName val="단계별내역_(2)2"/>
      <sheetName val="제출내역_(2)2"/>
      <sheetName val="2_2_띠장의_설계2"/>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9_1지하2층하부보2"/>
      <sheetName val="4_2_1_마루높이_검토1"/>
      <sheetName val="4_일위대가2"/>
      <sheetName val="BOX_본체1"/>
      <sheetName val="PTVT_(MAU)1"/>
      <sheetName val="STEEL_BOX_단면설계(SEC_8)1"/>
      <sheetName val="6_이토처리시간1"/>
      <sheetName val="울진항공등화_내역서1"/>
      <sheetName val="영흥TL(UP,DOWN)_1"/>
      <sheetName val="일_위_대_가_표1"/>
      <sheetName val="1차_내역서1"/>
      <sheetName val="2000_052"/>
      <sheetName val="원내역서_그대로1"/>
      <sheetName val="1_3_1절점좌표2"/>
      <sheetName val="1_1설계기준2"/>
      <sheetName val="1_본부별2"/>
      <sheetName val="기초입력_DATA2"/>
      <sheetName val="재활용_악취_먼지DUCT산출2"/>
      <sheetName val="남양시작동자105노65기1_3화1_21"/>
      <sheetName val="관음목장(제출용)자105인97_51"/>
      <sheetName val="전체내역_(2)1"/>
      <sheetName val="Hyundai_Unit_cost_xls1"/>
      <sheetName val="TABLE_DB1"/>
      <sheetName val="쌍용_data_base1"/>
      <sheetName val="969910(_R)1"/>
      <sheetName val="1062-X방향_1"/>
      <sheetName val="5_정산서2"/>
      <sheetName val="PROJECT_BRIEF1"/>
      <sheetName val="4_장비손료2"/>
      <sheetName val="①idea_pipeline1"/>
      <sheetName val="IMP_통일양식1"/>
      <sheetName val="LYS_통일양식1"/>
      <sheetName val="Xunit_(단위환산)1"/>
      <sheetName val="유통기한_프로그램1"/>
      <sheetName val="경비_(1)1"/>
      <sheetName val="2F_회의실견적(5_14_일대)1"/>
      <sheetName val="단양_00_아파트-세부내역2"/>
      <sheetName val="VENDOR_LIST1"/>
      <sheetName val="단가_1"/>
      <sheetName val="108_수선비1"/>
      <sheetName val="MP_MOB1"/>
      <sheetName val="명일작업계획_(3)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수목데이타_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세골재__T2_변경_현황1"/>
      <sheetName val="내역서_(2)1"/>
      <sheetName val="전화공사_공량_및_집계표1"/>
      <sheetName val="참조_(2)1"/>
      <sheetName val="6__직접경비1"/>
      <sheetName val="대가_(보완)1"/>
      <sheetName val="3_자재비(총괄)1"/>
      <sheetName val="5호광장_(만점)2"/>
      <sheetName val="인천국제_(만점)_(2)2"/>
      <sheetName val="제조_경영1"/>
      <sheetName val="4_전기1"/>
      <sheetName val="노_무_비1"/>
      <sheetName val="미납품_현황1"/>
      <sheetName val="신설개소별_총집계표(동해-배전)1"/>
      <sheetName val="용선_C_L1"/>
      <sheetName val="전_체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전선_및_전선관1"/>
      <sheetName val="2_1외주1"/>
      <sheetName val="2_3노무1"/>
      <sheetName val="2_4자재1"/>
      <sheetName val="2_2장비1"/>
      <sheetName val="2_5경비1"/>
      <sheetName val="2_6수목대1"/>
      <sheetName val="3련_BOX1"/>
      <sheetName val="Div26_-_Elect"/>
      <sheetName val="Sight_n_M_H1"/>
      <sheetName val="매출요약(월별)_-년간1"/>
      <sheetName val="Piping_Design_Data1"/>
      <sheetName val="4_&amp;_10-inch,_CO2_Combo_&amp;_Sweep1"/>
      <sheetName val="설계기준_및_하중계산1"/>
      <sheetName val="1_䷨수장1"/>
      <sheetName val="4_뀴진설Ⳅ1"/>
      <sheetName val="전䰨선로_물량표1"/>
      <sheetName val="㶀대입찰_내역서1"/>
      <sheetName val="모선자재_집계표"/>
      <sheetName val="재료의_할증"/>
      <sheetName val="총괄집계_1"/>
      <sheetName val="kimre_scrubber1"/>
      <sheetName val="strut_type1"/>
      <sheetName val="한성교회_신축공사(050713)_CheckList1"/>
      <sheetName val="FRP_PIPING_일위대가1"/>
      <sheetName val="단가_및_재료비1"/>
      <sheetName val="내역서_"/>
      <sheetName val="함열량_db"/>
      <sheetName val="10_경제성분석"/>
      <sheetName val="기계_도급내역서"/>
      <sheetName val="-15_0"/>
      <sheetName val="고객사_관리_코드1"/>
      <sheetName val="사__업__비__수__지__예__산__서"/>
      <sheetName val="1차설계逷≙≙"/>
      <sheetName val="표__지"/>
      <sheetName val="D1_2_COF모듈자재_입출재고_(B급)"/>
      <sheetName val="cong_thuc_tinh_chi_tiet"/>
      <sheetName val="공내역_및_견적조건"/>
      <sheetName val="2_1"/>
      <sheetName val="Bảng_mã_VT"/>
      <sheetName val="Khoi_luong"/>
      <sheetName val="DonGia_chetao"/>
      <sheetName val="DonGia_VatTuLK"/>
      <sheetName val="표지_(3)5"/>
      <sheetName val="표지_(2)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내역(최종본4_5)6"/>
      <sheetName val="1_수인터널6"/>
      <sheetName val="설_계6"/>
      <sheetName val="입출재고현황_(2)5"/>
      <sheetName val="6PILE__(돌출)6"/>
      <sheetName val="2_대외공문6"/>
      <sheetName val="AS포장복구_6"/>
      <sheetName val="6__안전관리비8"/>
      <sheetName val="HRSG_SMALL072205"/>
      <sheetName val="교각토공__2_5"/>
      <sheetName val="3_공통공사대비5"/>
      <sheetName val="97년_추정5"/>
      <sheetName val="8_현장관리비4"/>
      <sheetName val="7_안전관리비4"/>
      <sheetName val="하도내역_(철콘)4"/>
      <sheetName val="조건표_(2)4"/>
      <sheetName val="목차_4"/>
      <sheetName val="7__현장관리비_4"/>
      <sheetName val="노무비_근거4"/>
      <sheetName val="임율_Data4"/>
      <sheetName val="1_설계기준4"/>
      <sheetName val="BSD_(2)5"/>
      <sheetName val="2차전체변경예정_(2)4"/>
      <sheetName val="단면_(2)4"/>
      <sheetName val="1_취수장5"/>
      <sheetName val="8_PILE__(돌출)4"/>
      <sheetName val="토공유동표(전체_당초)4"/>
      <sheetName val="1__설계조건_2_단면가정_3__하중계산5"/>
      <sheetName val="DATA_입력란5"/>
      <sheetName val="구조______3"/>
      <sheetName val="현장관리비_산출내역5"/>
      <sheetName val="b_balju_(2)4"/>
      <sheetName val="노무비_3"/>
      <sheetName val="화재_탐지_설비3"/>
      <sheetName val="Customer_Databas3"/>
      <sheetName val="실행내역서_5"/>
      <sheetName val="4_LINE3"/>
      <sheetName val="7_th3"/>
      <sheetName val="_갑지3"/>
      <sheetName val="0_0ControlSheet6"/>
      <sheetName val="0_1keyAssumption6"/>
      <sheetName val="4_내진설계5"/>
      <sheetName val="Sheet1_(2)5"/>
      <sheetName val="4_경비_5_영업외수지3"/>
      <sheetName val="_견적서3"/>
      <sheetName val="4_일위대가집계3"/>
      <sheetName val="1_설계조건5"/>
      <sheetName val="내역서_제출3"/>
      <sheetName val="A_LINE3"/>
      <sheetName val="장비당단가_(1)4"/>
      <sheetName val="Sheet2_(2)4"/>
      <sheetName val="96보완계획7_125"/>
      <sheetName val="전차선로_물량표5"/>
      <sheetName val="부대입찰_내역서5"/>
      <sheetName val="3BL공동구_수량5"/>
      <sheetName val="노원열병합__건축공사기성내역서5"/>
      <sheetName val="_총괄표5"/>
      <sheetName val="2_고용보험료산출근거5"/>
      <sheetName val="제잡비_xls5"/>
      <sheetName val="인건비_5"/>
      <sheetName val="콤보박스와_리스트박스의_연결5"/>
      <sheetName val="현장별계약현황('98_10_31)5"/>
      <sheetName val="토공(우물통,기타)_5"/>
      <sheetName val="플랜트_설치5"/>
      <sheetName val="원가계산_(2)5"/>
      <sheetName val="Eq__Mobilization5"/>
      <sheetName val="2000년_공정표3"/>
      <sheetName val="수_량_명_세_서_-_14"/>
      <sheetName val="광통신_견적내역서13"/>
      <sheetName val="할증_3"/>
      <sheetName val="unit_43"/>
      <sheetName val="별표_4"/>
      <sheetName val="2_건축4"/>
      <sheetName val="공정표_4"/>
      <sheetName val="설내역서_4"/>
      <sheetName val="프라임_강변역(4,236)3"/>
      <sheetName val="내___역3"/>
      <sheetName val="집_계_표3"/>
      <sheetName val="5_2코핑3"/>
      <sheetName val="배수공_시멘트_및_골재량_산출3"/>
      <sheetName val="7_PILE__(돌출)3"/>
      <sheetName val="P_M_별3"/>
      <sheetName val="CIP_공사4"/>
      <sheetName val="수량산출서_갑지3"/>
      <sheetName val="DATA_입력부3"/>
      <sheetName val="5__현장관리비(new)_3"/>
      <sheetName val="방배동내역_(총괄)3"/>
      <sheetName val="간_지13"/>
      <sheetName val="5__현장관리비_new__3"/>
      <sheetName val="Temporary_Mooring3"/>
      <sheetName val="중기조종사_단위단가4"/>
      <sheetName val="총_원가계산3"/>
      <sheetName val="일위대가_(PM)2"/>
      <sheetName val="2_교량(신설)3"/>
      <sheetName val="EQUIP_LIST3"/>
      <sheetName val="2_2_오피스텔(12~32F)3"/>
      <sheetName val="일위대가_집계표3"/>
      <sheetName val="중기쥰종사_단위단가2"/>
      <sheetName val="6__안전관리비9"/>
      <sheetName val="자__재3"/>
      <sheetName val="개인별_순위표3"/>
      <sheetName val="CM_13"/>
      <sheetName val="기술부_VENDOR_LIST3"/>
      <sheetName val="단계별내역_(2)3"/>
      <sheetName val="제출내역_(2)3"/>
      <sheetName val="2_2_띠장의_설계3"/>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PTVT_(MAU)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STEEL_BOX_단면설계(SEC_8)2"/>
      <sheetName val="6_이토처리시간2"/>
      <sheetName val="울진항공등화_내역서2"/>
      <sheetName val="영흥TL(UP,DOWN)_2"/>
      <sheetName val="일_위_대_가_표2"/>
      <sheetName val="1차_내역서2"/>
      <sheetName val="경비_(1)2"/>
      <sheetName val="2F_회의실견적(5_14_일대)2"/>
      <sheetName val="단양_00_아파트-세부내역3"/>
      <sheetName val="VENDOR_LIST2"/>
      <sheetName val="단가_2"/>
      <sheetName val="108_수선비2"/>
      <sheetName val="MP_MOB2"/>
      <sheetName val="명일작업계획_(3)2"/>
      <sheetName val="Div26_-_Elect1"/>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수목데이타_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내역서_(2)2"/>
      <sheetName val="전화공사_공량_및_집계표2"/>
      <sheetName val="참조_(2)2"/>
      <sheetName val="6__직접경비2"/>
      <sheetName val="대가_(보완)2"/>
      <sheetName val="3_자재비(총괄)2"/>
      <sheetName val="5호광장_(만점)3"/>
      <sheetName val="인천국제_(만점)_(2)3"/>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전선_및_전선관2"/>
      <sheetName val="2_1외주2"/>
      <sheetName val="2_3노무2"/>
      <sheetName val="2_4자재2"/>
      <sheetName val="2_2장비2"/>
      <sheetName val="2_5경비2"/>
      <sheetName val="2_6수목대2"/>
      <sheetName val="3련_BOX2"/>
      <sheetName val="Sight_n_M_H2"/>
      <sheetName val="매출요약(월별)_-년간2"/>
      <sheetName val="Piping_Design_Data2"/>
      <sheetName val="4_&amp;_10-inch,_CO2_Combo_&amp;_Sweep2"/>
      <sheetName val="설계기준_및_하중계산2"/>
      <sheetName val="1_䷨수장2"/>
      <sheetName val="4_뀴진설Ⳅ2"/>
      <sheetName val="전䰨선로_물량표2"/>
      <sheetName val="㶀대입찰_내역서2"/>
      <sheetName val="모선자재_집계표1"/>
      <sheetName val="재료의_할증1"/>
      <sheetName val="총괄집계_2"/>
      <sheetName val="kimre_scrubber2"/>
      <sheetName val="strut_type2"/>
      <sheetName val="한성교회_신축공사(050713)_CheckList2"/>
      <sheetName val="FRP_PIPING_일위대가2"/>
      <sheetName val="단가_및_재료비2"/>
      <sheetName val="내역서_1"/>
      <sheetName val="함열량_db1"/>
      <sheetName val="10_경제성분석1"/>
      <sheetName val="기계_도급내역서1"/>
      <sheetName val="-15_01"/>
      <sheetName val="고객사_관리_코드2"/>
      <sheetName val="사__업__비__수__지__예__산__서1"/>
      <sheetName val="표__지1"/>
      <sheetName val="D1_2_COF모듈자재_입출재고_(B급)1"/>
      <sheetName val="cong_thuc_tinh_chi_tiet1"/>
      <sheetName val="공내역_및_견적조건1"/>
      <sheetName val="2_11"/>
      <sheetName val="Bảng_mã_VT1"/>
      <sheetName val="Khoi_luong1"/>
      <sheetName val="DonGia_chetao1"/>
      <sheetName val="DonGia_VatTuLK1"/>
      <sheetName val="Level-DATA"/>
      <sheetName val="Fr Revit"/>
      <sheetName val="NSA Summary"/>
      <sheetName val="FitOutConfCentre"/>
      <sheetName val="Fr_Revit"/>
      <sheetName val="NSA_Summary"/>
      <sheetName val="Fr_Revit1"/>
      <sheetName val="NSA_Summary1"/>
      <sheetName val="암거(2)"/>
      <sheetName val="청 구"/>
      <sheetName val="3BL공동구"/>
      <sheetName val="미장"/>
      <sheetName val="일위대가1"/>
      <sheetName val="Macro3"/>
      <sheetName val="CAPVC"/>
      <sheetName val="7월11일"/>
      <sheetName val="총체보활공정표"/>
      <sheetName val="수전기기DATA"/>
      <sheetName val="ETC"/>
      <sheetName val="7.전산해석결과"/>
      <sheetName val="4.하중"/>
      <sheetName val="비교표"/>
      <sheetName val="01AC"/>
      <sheetName val="죽원1교"/>
      <sheetName val="새공통"/>
      <sheetName val="공사명입력"/>
      <sheetName val="시가지우회도로공내역서"/>
      <sheetName val="문학간접"/>
      <sheetName val="GiaVT"/>
      <sheetName val="Q'ty"/>
      <sheetName val="chi tiet"/>
      <sheetName val="PPC Summary"/>
      <sheetName val="Worshop"/>
      <sheetName val="ac"/>
      <sheetName val="LPG"/>
      <sheetName val="1_MV"/>
      <sheetName val="SEX"/>
      <sheetName val="IBASE"/>
      <sheetName val="MTC"/>
      <sheetName val="gVL"/>
      <sheetName val="外構・目次"/>
      <sheetName val="工場棟・目次"/>
      <sheetName val="事務棟・目次"/>
      <sheetName val="Gia VLNCMTC"/>
      <sheetName val="실행내역서(DCU)"/>
      <sheetName val="GC산출"/>
      <sheetName val="cable산출"/>
      <sheetName val="chitiet"/>
      <sheetName val="Kiem-Toan"/>
      <sheetName val="Sikje_in_x0005_"/>
      <sheetName val="CԀ"/>
      <sheetName val="인입관수량총괄"/>
      <sheetName val="주공기준"/>
      <sheetName val="맨홀토공"/>
      <sheetName val="전기일목(조사가)"/>
      <sheetName val="공사내역"/>
      <sheetName val="설계예시"/>
      <sheetName val="양배수장"/>
      <sheetName val="샌딩 에폭시 도장"/>
      <sheetName val="토목-물가"/>
      <sheetName val="수목데이타"/>
      <sheetName val="2련간지"/>
      <sheetName val="일위대가단가표"/>
      <sheetName val="시험연구비상각"/>
      <sheetName val="Summary VO No.3"/>
      <sheetName val="Breakdown"/>
      <sheetName val="VO No.3.1"/>
      <sheetName val="VO No.3.2"/>
      <sheetName val="VO No.3.3"/>
      <sheetName val="VO No.3.4"/>
      <sheetName val="VO No.3.5"/>
      <sheetName val="VO No.3.6"/>
      <sheetName val="VO No.3.7"/>
      <sheetName val="VO No.3.8"/>
      <sheetName val="기존단가 (2)"/>
      <sheetName val="_IL-3.XLSY갑지"/>
      <sheetName val="_IL-3_XLSY갑지"/>
      <sheetName val="외주대비_-석축_후다내역_XLS_견적표지_(3"/>
      <sheetName val="_IL-3_XLSY갑지1"/>
      <sheetName val="_IL-3_XLSY갑지2"/>
      <sheetName val="_IL-3_XLSY갑지3"/>
      <sheetName val="제잡비"/>
      <sheetName val="대가표(품셈)"/>
      <sheetName val="고암DATA"/>
      <sheetName val="회사정보"/>
      <sheetName val="외주대비 ᨀ晙ԯ"/>
      <sheetName val="실행(1)"/>
      <sheetName val="견적서갑지연속"/>
      <sheetName val="入力作成表"/>
      <sheetName val="D_MUC"/>
      <sheetName val="내역서-설비"/>
      <sheetName val="3.단가산출서"/>
      <sheetName val="4.단가산출기초"/>
      <sheetName val="전도금정산서(27)"/>
      <sheetName val="Thống kê"/>
      <sheetName val="BG"/>
      <sheetName val="Sikje_in"/>
      <sheetName val="샌딩_에폭시_도장"/>
      <sheetName val="청_구"/>
      <sheetName val="7_전산해석결과"/>
      <sheetName val="4_하중"/>
      <sheetName val="chi_tiet"/>
      <sheetName val="PPC_Summary"/>
      <sheetName val="외주대비_ᨀ晙ԯ"/>
      <sheetName val="Sàn T1"/>
      <sheetName val="Lỗ thông gió"/>
      <sheetName val="CodeSheet"/>
      <sheetName val="SCOPE OF WORK"/>
      <sheetName val="97 사업추정(WEKI)"/>
      <sheetName val="품종코드"/>
      <sheetName val="[후다_x0001_ _x0010_"/>
      <sheetName val="foxz"/>
      <sheetName val="Tong hop"/>
      <sheetName val="Phan lap dat"/>
      <sheetName val="Lắp Ráp"/>
      <sheetName val="기존단가_(2)"/>
      <sheetName val="기계사급자재"/>
      <sheetName val="견적표지_(3"/>
      <sheetName val="KET CAU- MJV2"/>
      <sheetName val="Ví dụ"/>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연장및면적(좌측)"/>
      <sheetName val="유통간부"/>
      <sheetName val="장기"/>
      <sheetName val="업체별기성"/>
      <sheetName val="J"/>
      <sheetName val="설계카드"/>
      <sheetName val="공사설명서"/>
      <sheetName val="공사계획서"/>
      <sheetName val="수정계획3"/>
      <sheetName val="Summary"/>
      <sheetName val="H. MECHANICAL"/>
      <sheetName val="J. FIRE FIGHTING"/>
      <sheetName val="MECHANICAL"/>
      <sheetName val="시작"/>
      <sheetName val="받을어음"/>
      <sheetName val="유가증권"/>
      <sheetName val="대손상각"/>
      <sheetName val="대3류 "/>
      <sheetName val="장비분석"/>
      <sheetName val="BEND LOSS"/>
      <sheetName val="도급내역서"/>
      <sheetName val="관리비비계상"/>
      <sheetName val="신평리 권리자명부"/>
      <sheetName val="가격"/>
      <sheetName val="MIJIBI"/>
      <sheetName val="내역서(총)"/>
      <sheetName val=" ｹ-ﾌﾞﾙ"/>
      <sheetName val="경비공통"/>
      <sheetName val="용수간선"/>
      <sheetName val="평균높이산출근거"/>
      <sheetName val="횡배수관위치조서"/>
      <sheetName val="ESC(K치)"/>
      <sheetName val="전체공사"/>
      <sheetName val="기초단가일람표"/>
      <sheetName val="설비비4"/>
      <sheetName val="CF_DT"/>
      <sheetName val="01. DATA"/>
      <sheetName val="HS"/>
      <sheetName val="Tai khoan"/>
      <sheetName val="Index"/>
      <sheetName val="표지_(3)6"/>
      <sheetName val="표지_(2)6"/>
      <sheetName val="교각집계_(2)6"/>
      <sheetName val="교각토공_(2)6"/>
      <sheetName val="교각철근_(2)6"/>
      <sheetName val="외주대비_-석축6"/>
      <sheetName val="외주대비-구조물_(2)6"/>
      <sheetName val="견적표지_(3)6"/>
      <sheetName val="_HIT-&gt;HMC_견적(3900)6"/>
      <sheetName val="일__위__대__가__목__록6"/>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준검_내역서7"/>
      <sheetName val="내역(최종본4_5)7"/>
      <sheetName val="1_수인터널7"/>
      <sheetName val="설_계7"/>
      <sheetName val="입출재고현황_(2)6"/>
      <sheetName val="6PILE__(돌출)7"/>
      <sheetName val="2_대외공문7"/>
      <sheetName val="AS포장복구_7"/>
      <sheetName val="6__안전관리비10"/>
      <sheetName val="HRSG_SMALL072206"/>
      <sheetName val="교각토공__2_6"/>
      <sheetName val="3_공통공사대비6"/>
      <sheetName val="97년_추정6"/>
      <sheetName val="8_현장관리비5"/>
      <sheetName val="7_안전관리비5"/>
      <sheetName val="하도내역_(철콘)5"/>
      <sheetName val="조건표_(2)5"/>
      <sheetName val="목차_5"/>
      <sheetName val="7__현장관리비_5"/>
      <sheetName val="노무비_근거5"/>
      <sheetName val="임율_Data5"/>
      <sheetName val="1_설계기준5"/>
      <sheetName val="BSD_(2)6"/>
      <sheetName val="2차전체변경예정_(2)5"/>
      <sheetName val="단면_(2)5"/>
      <sheetName val="1_취수장6"/>
      <sheetName val="8_PILE__(돌출)5"/>
      <sheetName val="토공유동표(전체_당초)5"/>
      <sheetName val="1__설계조건_2_단면가정_3__하중계산6"/>
      <sheetName val="DATA_입력란6"/>
      <sheetName val="구조______4"/>
      <sheetName val="현장관리비_산출내역6"/>
      <sheetName val="b_balju_(2)5"/>
      <sheetName val="노무비_4"/>
      <sheetName val="화재_탐지_설비4"/>
      <sheetName val="Customer_Databas4"/>
      <sheetName val="실행내역서_6"/>
      <sheetName val="4_LINE4"/>
      <sheetName val="7_th4"/>
      <sheetName val="_갑지4"/>
      <sheetName val="0_0ControlSheet7"/>
      <sheetName val="0_1keyAssumption7"/>
      <sheetName val="4_내진설계6"/>
      <sheetName val="Sheet1_(2)6"/>
      <sheetName val="4_경비_5_영업외수지4"/>
      <sheetName val="_견적서4"/>
      <sheetName val="4_일위대가집계4"/>
      <sheetName val="1_설계조건6"/>
      <sheetName val="내역서_제출4"/>
      <sheetName val="A_LINE4"/>
      <sheetName val="장비당단가_(1)5"/>
      <sheetName val="Sheet2_(2)5"/>
      <sheetName val="96보완계획7_126"/>
      <sheetName val="전차선로_물량표6"/>
      <sheetName val="부대입찰_내역서6"/>
      <sheetName val="3BL공동구_수량6"/>
      <sheetName val="노원열병합__건축공사기성내역서6"/>
      <sheetName val="_총괄표6"/>
      <sheetName val="2_고용보험료산출근거6"/>
      <sheetName val="제잡비_xls6"/>
      <sheetName val="인건비_6"/>
      <sheetName val="콤보박스와_리스트박스의_연결6"/>
      <sheetName val="현장별계약현황('98_10_31)6"/>
      <sheetName val="토공(우물통,기타)_6"/>
      <sheetName val="플랜트_설치6"/>
      <sheetName val="원가계산_(2)6"/>
      <sheetName val="Eq__Mobilization6"/>
      <sheetName val="2000년_공정표4"/>
      <sheetName val="수_량_명_세_서_-_15"/>
      <sheetName val="광통신_견적내역서14"/>
      <sheetName val="할증_4"/>
      <sheetName val="unit_44"/>
      <sheetName val="별표_5"/>
      <sheetName val="2_건축5"/>
      <sheetName val="공정표_5"/>
      <sheetName val="설내역서_5"/>
      <sheetName val="프라임_강변역(4,236)4"/>
      <sheetName val="내___역4"/>
      <sheetName val="집_계_표4"/>
      <sheetName val="5_2코핑4"/>
      <sheetName val="배수공_시멘트_및_골재량_산출4"/>
      <sheetName val="7_PILE__(돌출)4"/>
      <sheetName val="P_M_별4"/>
      <sheetName val="CIP_공사5"/>
      <sheetName val="수량산출서_갑지4"/>
      <sheetName val="DATA_입력부4"/>
      <sheetName val="5__현장관리비(new)_4"/>
      <sheetName val="방배동내역_(총괄)4"/>
      <sheetName val="간_지14"/>
      <sheetName val="5__현장관리비_new__4"/>
      <sheetName val="Temporary_Mooring4"/>
      <sheetName val="중기조종사_단위단가5"/>
      <sheetName val="총_원가계산4"/>
      <sheetName val="일위대가_(PM)3"/>
      <sheetName val="2_교량(신설)4"/>
      <sheetName val="EQUIP_LIST4"/>
      <sheetName val="2_2_오피스텔(12~32F)4"/>
      <sheetName val="일위대가_집계표4"/>
      <sheetName val="중기쥰종사_단위단가3"/>
      <sheetName val="6__안전관리비11"/>
      <sheetName val="자__재4"/>
      <sheetName val="개인별_순위표4"/>
      <sheetName val="CM_14"/>
      <sheetName val="기술부_VENDOR_LIST4"/>
      <sheetName val="단계별내역_(2)4"/>
      <sheetName val="제출내역_(2)4"/>
      <sheetName val="2_2_띠장의_설계4"/>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9_1지하2층하부보4"/>
      <sheetName val="4_2_1_마루높이_검토3"/>
      <sheetName val="4_일위대가4"/>
      <sheetName val="BOX_본체3"/>
      <sheetName val="PTVT_(MAU)3"/>
      <sheetName val="STEEL_BOX_단면설계(SEC_8)3"/>
      <sheetName val="6_이토처리시간3"/>
      <sheetName val="울진항공등화_내역서3"/>
      <sheetName val="영흥TL(UP,DOWN)_3"/>
      <sheetName val="일_위_대_가_표3"/>
      <sheetName val="2000_054"/>
      <sheetName val="원내역서_그대로3"/>
      <sheetName val="1_3_1절점좌표4"/>
      <sheetName val="1_1설계기준4"/>
      <sheetName val="1_본부별4"/>
      <sheetName val="기초입력_DATA4"/>
      <sheetName val="재활용_악취_먼지DUCT산출4"/>
      <sheetName val="남양시작동자105노65기1_3화1_23"/>
      <sheetName val="관음목장(제출용)자105인97_53"/>
      <sheetName val="전체내역_(2)3"/>
      <sheetName val="Hyundai_Unit_cost_xls3"/>
      <sheetName val="TABLE_DB3"/>
      <sheetName val="쌍용_data_base3"/>
      <sheetName val="969910(_R)3"/>
      <sheetName val="1062-X방향_3"/>
      <sheetName val="5_정산서4"/>
      <sheetName val="PROJECT_BRIEF3"/>
      <sheetName val="4_장비손료4"/>
      <sheetName val="①idea_pipeline3"/>
      <sheetName val="IMP_통일양식3"/>
      <sheetName val="LYS_통일양식3"/>
      <sheetName val="Xunit_(단위환산)3"/>
      <sheetName val="유통기한_프로그램3"/>
      <sheetName val="1차_내역서3"/>
      <sheetName val="경비_(1)3"/>
      <sheetName val="2F_회의실견적(5_14_일대)3"/>
      <sheetName val="단양_00_아파트-세부내역4"/>
      <sheetName val="VENDOR_LIST3"/>
      <sheetName val="단가_3"/>
      <sheetName val="108_수선비3"/>
      <sheetName val="Div26_-_Elect2"/>
      <sheetName val="MP_MOB3"/>
      <sheetName val="명일작업계획_(3)3"/>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변압기_및_발전기_용량3"/>
      <sheetName val="조도계산서_(도서)3"/>
      <sheetName val="빌딩_안내3"/>
      <sheetName val="CABLE_(2)3"/>
      <sheetName val="G_R300경비3"/>
      <sheetName val="단가대비표_(3)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수목데이타_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세골재__T2_변경_현황3"/>
      <sheetName val="내역서_(2)3"/>
      <sheetName val="전화공사_공량_및_집계표3"/>
      <sheetName val="참조_(2)3"/>
      <sheetName val="6__직접경비3"/>
      <sheetName val="대가_(보완)3"/>
      <sheetName val="3_자재비(총괄)3"/>
      <sheetName val="5호광장_(만점)4"/>
      <sheetName val="인천국제_(만점)_(2)4"/>
      <sheetName val="제조_경영3"/>
      <sheetName val="4_전기3"/>
      <sheetName val="노_무_비3"/>
      <sheetName val="미납품_현황3"/>
      <sheetName val="신설개소별_총집계표(동해-배전)3"/>
      <sheetName val="용선_C_L3"/>
      <sheetName val="전_체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전선_및_전선관3"/>
      <sheetName val="2_1외주3"/>
      <sheetName val="2_3노무3"/>
      <sheetName val="2_4자재3"/>
      <sheetName val="2_2장비3"/>
      <sheetName val="2_5경비3"/>
      <sheetName val="2_6수목대3"/>
      <sheetName val="3련_BOX3"/>
      <sheetName val="설계기준_및_하중계산3"/>
      <sheetName val="Sight_n_M_H3"/>
      <sheetName val="매출요약(월별)_-년간3"/>
      <sheetName val="Piping_Design_Data3"/>
      <sheetName val="4_&amp;_10-inch,_CO2_Combo_&amp;_Sweep3"/>
      <sheetName val="1_䷨수장3"/>
      <sheetName val="4_뀴진설Ⳅ3"/>
      <sheetName val="전䰨선로_물량표3"/>
      <sheetName val="㶀대입찰_내역서3"/>
      <sheetName val="모선자재_집계표2"/>
      <sheetName val="재료의_할증2"/>
      <sheetName val="총괄집계_3"/>
      <sheetName val="kimre_scrubber3"/>
      <sheetName val="strut_type3"/>
      <sheetName val="한성교회_신축공사(050713)_CheckList3"/>
      <sheetName val="FRP_PIPING_일위대가3"/>
      <sheetName val="단가_및_재료비3"/>
      <sheetName val="함열량_db2"/>
      <sheetName val="10_경제성분석2"/>
      <sheetName val="기계_도급내역서2"/>
      <sheetName val="-15_02"/>
      <sheetName val="고객사_관리_코드3"/>
      <sheetName val="내역서_2"/>
      <sheetName val="사__업__비__수__지__예__산__서2"/>
      <sheetName val="표__지2"/>
      <sheetName val="D1_2_COF모듈자재_입출재고_(B급)2"/>
      <sheetName val="공내역_및_견적조건2"/>
      <sheetName val="2_12"/>
      <sheetName val="Bảng_mã_VT2"/>
      <sheetName val="Khoi_luong2"/>
      <sheetName val="DonGia_chetao2"/>
      <sheetName val="DonGia_VatTuLK2"/>
      <sheetName val="cong_thuc_tinh_chi_tiet2"/>
      <sheetName val="Fr_Revit2"/>
      <sheetName val="NSA_Summary2"/>
      <sheetName val="청_구1"/>
      <sheetName val="7_전산해석결과1"/>
      <sheetName val="4_하중1"/>
      <sheetName val="chi_tiet1"/>
      <sheetName val="PPC_Summary1"/>
      <sheetName val="Gia_VLNCMTC"/>
      <sheetName val="샌딩_에폭시_도장1"/>
      <sheetName val="Summary_VO_No_3"/>
      <sheetName val="VO_No_3_1"/>
      <sheetName val="VO_No_3_2"/>
      <sheetName val="VO_No_3_3"/>
      <sheetName val="VO_No_3_4"/>
      <sheetName val="VO_No_3_5"/>
      <sheetName val="VO_No_3_6"/>
      <sheetName val="VO_No_3_7"/>
      <sheetName val="VO_No_3_8"/>
      <sheetName val="기존단가_(2)1"/>
      <sheetName val="외주대비_-석축_x"/>
      <sheetName val="_IL-3_XLSY갑지4"/>
      <sheetName val="외주대비_ᨀ晙ԯ1"/>
      <sheetName val="[후다___"/>
      <sheetName val="Sàn_T1"/>
      <sheetName val="Lỗ_thông_gió"/>
      <sheetName val="SCOPE_OF_WORK"/>
      <sheetName val="97_사업추정(WEKI)"/>
      <sheetName val="Tong_hop"/>
      <sheetName val="Phan_lap_dat"/>
      <sheetName val="Lắp_Ráp"/>
      <sheetName val="KET_CAU-_MJV2"/>
      <sheetName val="Ví_dụ"/>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Thống_kê"/>
      <sheetName val="3_단가산출서"/>
      <sheetName val="4_단가산출기초"/>
      <sheetName val="H__MECHANICAL"/>
      <sheetName val="J__FIRE_FIGHTING"/>
      <sheetName val="PIPING"/>
      <sheetName val="총물량"/>
      <sheetName val="投标材料清单 "/>
      <sheetName val="토공집계표"/>
      <sheetName val="동업계매출속보"/>
      <sheetName val="일위대가(통신)"/>
      <sheetName val="GI-LIST"/>
      <sheetName val="중기사용료 (2)"/>
      <sheetName val="목창호"/>
      <sheetName val="예산조서"/>
      <sheetName val="99 조정금액"/>
      <sheetName val="주요재료비(원본)"/>
      <sheetName val="대3류_"/>
      <sheetName val="BEND_LOSS"/>
      <sheetName val="신평리_권리자명부"/>
      <sheetName val="_ｹ-ﾌﾞﾙ"/>
      <sheetName val="Tai_khoan"/>
      <sheetName val="중기사용료_(2)"/>
      <sheetName val="99_조정금액"/>
      <sheetName val="내역(가지)"/>
      <sheetName val="토공 total"/>
      <sheetName val="콘센트신설"/>
      <sheetName val="태안9)3-2)원내역"/>
      <sheetName val="수완하도"/>
      <sheetName val="김포내역"/>
      <sheetName val="TRAY 헹거산출"/>
      <sheetName val="Basic"/>
      <sheetName val="info"/>
      <sheetName val="금액"/>
      <sheetName val="인적사항"/>
      <sheetName val="투찰추정"/>
      <sheetName val="배수내역(총수량)"/>
      <sheetName val="차선"/>
      <sheetName val="차조서"/>
      <sheetName val="참조자료"/>
      <sheetName val="맨홀"/>
      <sheetName val="JJ"/>
      <sheetName val="DI-ESTI"/>
      <sheetName val="ጳ"/>
      <sheetName val="ጷ"/>
      <sheetName val="ጱ"/>
      <sheetName val="ጊ"/>
      <sheetName val="ጵ"/>
      <sheetName val="ጿ"/>
      <sheetName val="ጸ"/>
      <sheetName val="ፍ"/>
      <sheetName val="ጶ"/>
      <sheetName val="ድ"/>
      <sheetName val="ጴ"/>
      <sheetName val="ጲ"/>
      <sheetName val="ጊ후다내역.XLS]0_0ControlSheet3"/>
      <sheetName val="ፘ"/>
      <sheetName val="፝"/>
      <sheetName val="፡"/>
      <sheetName val="፠"/>
      <sheetName val="፥"/>
      <sheetName val="Dầm 1"/>
      <sheetName val="Unit Rate(non print)"/>
      <sheetName val="Bang gia 2011.10.12"/>
      <sheetName val="BTRA"/>
      <sheetName val="01__DATA"/>
      <sheetName val="토공_total"/>
      <sheetName val="TRAY_헹거산출"/>
      <sheetName val="5.6 NTKL ĐHKK "/>
      <sheetName val="5.12 NTKL PCCC"/>
      <sheetName val="Gia thanh chuoi su"/>
      <sheetName val="Tiep dia"/>
      <sheetName val="Don gia vung III-Can Tho"/>
      <sheetName val="TH MEP"/>
      <sheetName val="GAEYO"/>
      <sheetName val="Notes"/>
      <sheetName val="Gtvl"/>
      <sheetName val="Thkp"/>
      <sheetName val="Ptvt"/>
      <sheetName val="Gia_THKP"/>
      <sheetName val="GiaTH_PT2"/>
      <sheetName val="_후다_x0001_ _x0010_"/>
      <sheetName val="Sàn tầng 01 ( old )"/>
      <sheetName val="electrical"/>
      <sheetName val="조인트"/>
      <sheetName val="운동장 (2)"/>
      <sheetName val="입력데이타(비É"/>
      <sheetName val="외주대비 -석É"/>
      <sheetName val="(A)내역서"/>
      <sheetName val="분뇨"/>
      <sheetName val="06 일위대가목록"/>
      <sheetName val="보험료산출"/>
      <sheetName val="변경증감내역서"/>
      <sheetName val="자금총괄"/>
      <sheetName val="0"/>
      <sheetName val="Cọc nhồi"/>
      <sheetName val="MTL(AG)"/>
      <sheetName val="Bang TH"/>
      <sheetName val="Shelves"/>
      <sheetName val="L형옹벽(key)"/>
      <sheetName val="납부서"/>
      <sheetName val="ThongSo"/>
      <sheetName val="Gia"/>
      <sheetName val="5.NKTC"/>
      <sheetName val="4.BBNT-LĐ"/>
      <sheetName val="BOQFinishing"/>
      <sheetName val="THMAVT"/>
      <sheetName val=" DATA"/>
      <sheetName val="0.Bìa"/>
      <sheetName val="1.Mục lục"/>
      <sheetName val="2.Phiếu kiểm tra"/>
      <sheetName val="BM-06a Mẫu chứng chỉ thanh toán"/>
      <sheetName val="3.Bảng TT giá trị thực hiện"/>
      <sheetName val="4.Bảng TT KL thực hiện"/>
      <sheetName val="6.KL DD chi tiết"/>
      <sheetName val="5.công nhật"/>
      <sheetName val="ROW 3a-chi tiết"/>
      <sheetName val="ROW 5- chi tiết"/>
      <sheetName val="ROW 6- chi tiết"/>
      <sheetName val="KL khoán đổ bê tông T7"/>
      <sheetName val="6. Bảng TT giá trị giảm trừ HĐ"/>
      <sheetName val="6. Hồ sơ đính kèm"/>
      <sheetName val="견적颙⿬_x0005_"/>
      <sheetName val="견적颙⿶_x0005_"/>
      <sheetName val="견적_x0005_"/>
      <sheetName val="견적叐E吜"/>
      <sheetName val="견적颙』_x0005_"/>
      <sheetName val="Ref"/>
      <sheetName val="Elec LG"/>
      <sheetName val="Pag_hal"/>
      <sheetName val="자재비"/>
      <sheetName val="新规"/>
      <sheetName val="D &amp; W sizes"/>
      <sheetName val="Package1"/>
      <sheetName val="tra_vat_lieu"/>
      <sheetName val="Goc CC"/>
      <sheetName val="외주대비 -석축?????_x0012_[후다내역.XLS]견적표지 (3"/>
      <sheetName val="䣐??갑쥀)"/>
      <sheetName val="48_x0005_?"/>
      <sheetName val="1차설계Ꮗԯ?"/>
      <sheetName val="1차설계逷≙?≙"/>
      <sheetName val="Sikje_inĴ¾?"/>
      <sheetName val="eq_dat?"/>
      <sheetName val="3BL공동구??Ԁ"/>
      <sheetName val="외주대비 -석축???_x"/>
      <sheetName val="Sikje_in_x0005_?"/>
      <sheetName val="CԀ?缀"/>
      <sheetName val="IMF Code"/>
      <sheetName val="표지_(3)7"/>
      <sheetName val="표지_(2)7"/>
      <sheetName val="교각집계_(2)7"/>
      <sheetName val="교각토공_(2)7"/>
      <sheetName val="교각철근_(2)7"/>
      <sheetName val="외주대비_-석축7"/>
      <sheetName val="외주대비-구조물_(2)7"/>
      <sheetName val="견적표지_(3)7"/>
      <sheetName val="_HIT-&gt;HMC_견적(3900)7"/>
      <sheetName val="일__위__대__가__목__록7"/>
      <sheetName val="1공구_건정토건_토공8"/>
      <sheetName val="1공구_건정토건_철콘8"/>
      <sheetName val="도급표지_8"/>
      <sheetName val="도급표지__(4)8"/>
      <sheetName val="부대표지_(4)8"/>
      <sheetName val="도급표지__(3)8"/>
      <sheetName val="부대표지_(3)8"/>
      <sheetName val="도급표지__(2)8"/>
      <sheetName val="부대표지_(2)8"/>
      <sheetName val="토__목8"/>
      <sheetName val="조__경8"/>
      <sheetName val="전_기8"/>
      <sheetName val="건__축8"/>
      <sheetName val="보도내역_(3)8"/>
      <sheetName val="준검_내역서8"/>
      <sheetName val="내역(최종본4_5)8"/>
      <sheetName val="1_수인터널8"/>
      <sheetName val="설_계8"/>
      <sheetName val="입출재고현황_(2)7"/>
      <sheetName val="6PILE__(돌출)8"/>
      <sheetName val="2_대외공문8"/>
      <sheetName val="AS포장복구_8"/>
      <sheetName val="6__안전관리비12"/>
      <sheetName val="HRSG_SMALL072207"/>
      <sheetName val="교각토공__2_7"/>
      <sheetName val="3_공통공사대비7"/>
      <sheetName val="97년_추정7"/>
      <sheetName val="8_현장관리비6"/>
      <sheetName val="7_안전관리비6"/>
      <sheetName val="하도내역_(철콘)6"/>
      <sheetName val="조건표_(2)6"/>
      <sheetName val="목차_6"/>
      <sheetName val="7__현장관리비_6"/>
      <sheetName val="노무비_근거6"/>
      <sheetName val="임율_Data6"/>
      <sheetName val="1_설계기준6"/>
      <sheetName val="BSD_(2)7"/>
      <sheetName val="2차전체변경예정_(2)6"/>
      <sheetName val="단면_(2)6"/>
      <sheetName val="1_취수장7"/>
      <sheetName val="8_PILE__(돌출)6"/>
      <sheetName val="토공유동표(전체_당초)6"/>
      <sheetName val="1__설계조건_2_단면가정_3__하중계산7"/>
      <sheetName val="DATA_입력란7"/>
      <sheetName val="구조______5"/>
      <sheetName val="현장관리비_산출내역7"/>
      <sheetName val="b_balju_(2)6"/>
      <sheetName val="노무비_5"/>
      <sheetName val="화재_탐지_설비5"/>
      <sheetName val="Customer_Databas5"/>
      <sheetName val="실행내역서_7"/>
      <sheetName val="4_LINE5"/>
      <sheetName val="7_th5"/>
      <sheetName val="_갑지5"/>
      <sheetName val="0_0ControlSheet8"/>
      <sheetName val="0_1keyAssumption8"/>
      <sheetName val="4_내진설계7"/>
      <sheetName val="Sheet1_(2)7"/>
      <sheetName val="4_경비_5_영업외수지5"/>
      <sheetName val="_견적서5"/>
      <sheetName val="4_일위대가집계5"/>
      <sheetName val="1_설계조건7"/>
      <sheetName val="내역서_제출5"/>
      <sheetName val="A_LINE5"/>
      <sheetName val="장비당단가_(1)6"/>
      <sheetName val="Sheet2_(2)6"/>
      <sheetName val="96보완계획7_127"/>
      <sheetName val="전차선로_물량표7"/>
      <sheetName val="부대입찰_내역서7"/>
      <sheetName val="3BL공동구_수량7"/>
      <sheetName val="5__현장관리비(new)_5"/>
      <sheetName val="노원열병합__건축공사기성내역서7"/>
      <sheetName val="할증_5"/>
      <sheetName val="방배동내역_(총괄)5"/>
      <sheetName val="간_지15"/>
      <sheetName val="5__현장관리비_new__5"/>
      <sheetName val="Temporary_Mooring5"/>
      <sheetName val="중기조종사_단위단가6"/>
      <sheetName val="7_PILE__(돌출)5"/>
      <sheetName val="설내역서_6"/>
      <sheetName val="총_원가계산5"/>
      <sheetName val="2_2_오피스텔(12~32F)5"/>
      <sheetName val="일위대가_집계표5"/>
      <sheetName val="제잡비_xls7"/>
      <sheetName val="인건비_7"/>
      <sheetName val="_총괄표7"/>
      <sheetName val="2_고용보험료산출근거7"/>
      <sheetName val="토공(우물통,기타)_7"/>
      <sheetName val="현장별계약현황('98_10_31)7"/>
      <sheetName val="Eq__Mobilization7"/>
      <sheetName val="원가계산_(2)7"/>
      <sheetName val="광통신_견적내역서15"/>
      <sheetName val="unit_45"/>
      <sheetName val="플랜트_설치7"/>
      <sheetName val="콤보박스와_리스트박스의_연결7"/>
      <sheetName val="별표_6"/>
      <sheetName val="수_량_명_세_서_-_16"/>
      <sheetName val="2_건축6"/>
      <sheetName val="공정표_6"/>
      <sheetName val="프라임_강변역(4,236)5"/>
      <sheetName val="내___역5"/>
      <sheetName val="집_계_표5"/>
      <sheetName val="2000년_공정표5"/>
      <sheetName val="5_2코핑5"/>
      <sheetName val="배수공_시멘트_및_골재량_산출5"/>
      <sheetName val="P_M_별5"/>
      <sheetName val="CIP_공사6"/>
      <sheetName val="수량산출서_갑지5"/>
      <sheetName val="DATA_입력부5"/>
      <sheetName val="일위대가_(PM)4"/>
      <sheetName val="중기쥰종사_단위단가4"/>
      <sheetName val="6__안전관리비13"/>
      <sheetName val="자__재5"/>
      <sheetName val="개인별_순위표5"/>
      <sheetName val="CM_15"/>
      <sheetName val="기술부_VENDOR_LIST5"/>
      <sheetName val="단계별내역_(2)5"/>
      <sheetName val="제출내역_(2)5"/>
      <sheetName val="2_2_띠장의_설계5"/>
      <sheetName val="1-1_현장정리4"/>
      <sheetName val="1-2_토공4"/>
      <sheetName val="1-3_WMM,GSB4"/>
      <sheetName val="1-4_BITUMINOUS_COURSE4"/>
      <sheetName val="1-5_BOX_CULVERTS4"/>
      <sheetName val="1-6_BRIDGE4"/>
      <sheetName val="1-7_DRAINAGE4"/>
      <sheetName val="1-8_TRAFFIC4"/>
      <sheetName val="1-9_MISCELLANEOUS4"/>
      <sheetName val="1-10_ELECTRICAL4"/>
      <sheetName val="1-12_도급외항목4"/>
      <sheetName val="9_1지하2층하부보5"/>
      <sheetName val="4_2_1_마루높이_검토4"/>
      <sheetName val="4_일위대가5"/>
      <sheetName val="BOX_본체4"/>
      <sheetName val="STEEL_BOX_단면설계(SEC_8)4"/>
      <sheetName val="6_이토처리시간4"/>
      <sheetName val="울진항공등화_내역서4"/>
      <sheetName val="영흥TL(UP,DOWN)_4"/>
      <sheetName val="일_위_대_가_표4"/>
      <sheetName val="2_교량(신설)5"/>
      <sheetName val="EQUIP_LIST5"/>
      <sheetName val="PTVT_(MAU)4"/>
      <sheetName val="1차_내역서4"/>
      <sheetName val="2000_055"/>
      <sheetName val="원내역서_그대로4"/>
      <sheetName val="1_3_1절점좌표5"/>
      <sheetName val="1_1설계기준5"/>
      <sheetName val="1_본부별5"/>
      <sheetName val="기초입력_DATA5"/>
      <sheetName val="재활용_악취_먼지DUCT산출5"/>
      <sheetName val="남양시작동자105노65기1_3화1_24"/>
      <sheetName val="관음목장(제출용)자105인97_54"/>
      <sheetName val="전체내역_(2)4"/>
      <sheetName val="Hyundai_Unit_cost_xls4"/>
      <sheetName val="TABLE_DB4"/>
      <sheetName val="쌍용_data_base4"/>
      <sheetName val="969910(_R)4"/>
      <sheetName val="1062-X방향_4"/>
      <sheetName val="5_정산서5"/>
      <sheetName val="PROJECT_BRIEF4"/>
      <sheetName val="4_장비손료5"/>
      <sheetName val="①idea_pipeline4"/>
      <sheetName val="IMP_통일양식4"/>
      <sheetName val="LYS_통일양식4"/>
      <sheetName val="Xunit_(단위환산)4"/>
      <sheetName val="유통기한_프로그램4"/>
      <sheetName val="경비_(1)4"/>
      <sheetName val="2F_회의실견적(5_14_일대)4"/>
      <sheetName val="단양_00_아파트-세부내역5"/>
      <sheetName val="VENDOR_LIST4"/>
      <sheetName val="단가_4"/>
      <sheetName val="108_수선비4"/>
      <sheetName val="MP_MOB4"/>
      <sheetName val="Div26_-_Elect3"/>
      <sheetName val="명일작업계획_(3)4"/>
      <sheetName val="내역서_(3)5"/>
      <sheetName val="산출양식_(2)5"/>
      <sheetName val="전체산출내역서갑(변경)_5"/>
      <sheetName val="A_터파기공5"/>
      <sheetName val="B_측·집5"/>
      <sheetName val="배(자·집)_(2)5"/>
      <sheetName val="2_01측·터·집5"/>
      <sheetName val="땅깍·수_(1-1)5"/>
      <sheetName val="0-52_5"/>
      <sheetName val="콘·다_(2)5"/>
      <sheetName val="기·집_(2)5"/>
      <sheetName val="콘·다_(3)5"/>
      <sheetName val="병원내역집계표_(2)5"/>
      <sheetName val="실행총괄_5"/>
      <sheetName val="[IL-3_XLSY갑지5"/>
      <sheetName val="4_일위대가목차5"/>
      <sheetName val="내역_ver1_05"/>
      <sheetName val="2000,9월_일위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변압기_및_발전기_용량4"/>
      <sheetName val="조도계산서_(도서)4"/>
      <sheetName val="빌딩_안내4"/>
      <sheetName val="CABLE_(2)4"/>
      <sheetName val="G_R300경비4"/>
      <sheetName val="단가대비표_(3)4"/>
      <sheetName val="기성내역서(을)_(2)4"/>
      <sheetName val="1단계_(2)4"/>
      <sheetName val="2_1__노무비_평균단가산출4"/>
      <sheetName val="3_공사비(07년노임단가)4"/>
      <sheetName val="3_공사비(단가조사표)4"/>
      <sheetName val="3_공사비(물량산출표)4"/>
      <sheetName val="3_공사비(일위대가표목록)4"/>
      <sheetName val="3_공사비(일위대가표)4"/>
      <sheetName val="TRE_TABLE4"/>
      <sheetName val="Requirement(Work_Crew)4"/>
      <sheetName val="진입도로B_(2)4"/>
      <sheetName val="수목데이타_4"/>
      <sheetName val="2_냉난방설비공사4"/>
      <sheetName val="7_자동제어공사4"/>
      <sheetName val="중강당_내역4"/>
      <sheetName val="기초자료입력및_K치_확인4"/>
      <sheetName val="실행내역_4"/>
      <sheetName val="자재_단가_비교표(견적)4"/>
      <sheetName val="자재_단가_비교표4"/>
      <sheetName val="Bid_Summary4"/>
      <sheetName val="이동시_예상비용4"/>
      <sheetName val="Seg_1DE비용4"/>
      <sheetName val="Transit_비용_감가상각미포함4"/>
      <sheetName val="세골재__T2_변경_현황4"/>
      <sheetName val="내역서_(2)4"/>
      <sheetName val="전화공사_공량_및_집계표4"/>
      <sheetName val="참조_(2)4"/>
      <sheetName val="6__직접경비4"/>
      <sheetName val="대가_(보완)4"/>
      <sheetName val="3_자재비(총괄)4"/>
      <sheetName val="5호광장_(만점)5"/>
      <sheetName val="인천국제_(만점)_(2)5"/>
      <sheetName val="제조_경영4"/>
      <sheetName val="4_전기4"/>
      <sheetName val="노_무_비4"/>
      <sheetName val="미납품_현황4"/>
      <sheetName val="신설개소별_총집계표(동해-배전)4"/>
      <sheetName val="용선_C_L4"/>
      <sheetName val="전_체4"/>
      <sheetName val="흙막이B_(오산운암)4"/>
      <sheetName val="타이로드_흙막이4"/>
      <sheetName val="타이로드_흙막이(근입장2_5M)4"/>
      <sheetName val="타이로드(근입장2_5M)4"/>
      <sheetName val="pile_항타4"/>
      <sheetName val="pile_항타(디젤)4"/>
      <sheetName val="pile_항타_A4"/>
      <sheetName val="pile_항타_B4"/>
      <sheetName val="pile_항타_C4"/>
      <sheetName val="pile_인발4"/>
      <sheetName val="pile_인발_A4"/>
      <sheetName val="pile_인발_B4"/>
      <sheetName val="pile_인발_C4"/>
      <sheetName val="20TON_TRAILER4"/>
      <sheetName val="토류판_(2)4"/>
      <sheetName val="SHEET_PILE단가4"/>
      <sheetName val="전선_및_전선관4"/>
      <sheetName val="2_1외주4"/>
      <sheetName val="2_3노무4"/>
      <sheetName val="2_4자재4"/>
      <sheetName val="2_2장비4"/>
      <sheetName val="2_5경비4"/>
      <sheetName val="2_6수목대4"/>
      <sheetName val="3련_BOX4"/>
      <sheetName val="단가_및_재료비4"/>
      <sheetName val="Sight_n_M_H4"/>
      <sheetName val="매출요약(월별)_-년간4"/>
      <sheetName val="Piping_Design_Data4"/>
      <sheetName val="4_&amp;_10-inch,_CO2_Combo_&amp;_Sweep4"/>
      <sheetName val="설계기준_및_하중계산4"/>
      <sheetName val="1_䷨수장4"/>
      <sheetName val="4_뀴진설Ⳅ4"/>
      <sheetName val="전䰨선로_물량표4"/>
      <sheetName val="㶀대입찰_내역서4"/>
      <sheetName val="모선자재_집계표3"/>
      <sheetName val="재료의_할증3"/>
      <sheetName val="총괄집계_4"/>
      <sheetName val="내역서_3"/>
      <sheetName val="kimre_scrubber4"/>
      <sheetName val="strut_type4"/>
      <sheetName val="한성교회_신축공사(050713)_CheckList4"/>
      <sheetName val="FRP_PIPING_일위대가4"/>
      <sheetName val="함열량_db3"/>
      <sheetName val="10_경제성분석3"/>
      <sheetName val="기계_도급내역서3"/>
      <sheetName val="-15_03"/>
      <sheetName val="고객사_관리_코드4"/>
      <sheetName val="사__업__비__수__지__예__산__서3"/>
      <sheetName val="표__지3"/>
      <sheetName val="D1_2_COF모듈자재_입출재고_(B급)3"/>
      <sheetName val="cong_thuc_tinh_chi_tiet3"/>
      <sheetName val="공내역_및_견적조건3"/>
      <sheetName val="2_13"/>
      <sheetName val="Bảng_mã_VT3"/>
      <sheetName val="Khoi_luong3"/>
      <sheetName val="DonGia_chetao3"/>
      <sheetName val="DonGia_VatTuLK3"/>
      <sheetName val="Fr_Revit3"/>
      <sheetName val="NSA_Summary3"/>
      <sheetName val="Gia_VLNCMTC1"/>
      <sheetName val="샌딩_에폭시_도장2"/>
      <sheetName val="외주대비_ᨀ晙ԯ2"/>
      <sheetName val="_IL-3_XLSY갑지5"/>
      <sheetName val="청_구2"/>
      <sheetName val="7_전산해석결과2"/>
      <sheetName val="4_하중2"/>
      <sheetName val="chi_tiet2"/>
      <sheetName val="PPC_Summary2"/>
      <sheetName val="Summary_VO_No_31"/>
      <sheetName val="VO_No_3_11"/>
      <sheetName val="VO_No_3_21"/>
      <sheetName val="VO_No_3_31"/>
      <sheetName val="VO_No_3_41"/>
      <sheetName val="VO_No_3_51"/>
      <sheetName val="VO_No_3_61"/>
      <sheetName val="VO_No_3_71"/>
      <sheetName val="VO_No_3_81"/>
      <sheetName val="기존단가_(2)2"/>
      <sheetName val="Thống_kê1"/>
      <sheetName val="3_단가산출서1"/>
      <sheetName val="4_단가산출기초1"/>
      <sheetName val="H__MECHANICAL1"/>
      <sheetName val="J__FIRE_FIGHTING1"/>
      <sheetName val="Sàn_T11"/>
      <sheetName val="Lỗ_thông_gió1"/>
      <sheetName val="SCOPE_OF_WORK1"/>
      <sheetName val="97_사업추정(WEKI)1"/>
      <sheetName val="Tong_hop1"/>
      <sheetName val="Phan_lap_dat1"/>
      <sheetName val="Lắp_Ráp1"/>
      <sheetName val="KET_CAU-_MJV21"/>
      <sheetName val="Ví_dụ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Sikje_in"/>
      <sheetName val="Tai_khoan1"/>
      <sheetName val="대3류_1"/>
      <sheetName val="BEND_LOSS1"/>
      <sheetName val="신평리_권리자명부1"/>
      <sheetName val="_ｹ-ﾌﾞﾙ1"/>
      <sheetName val="01__DATA1"/>
      <sheetName val="중기사용료_(2)1"/>
      <sheetName val="99_조정금액1"/>
      <sheetName val="토공_total1"/>
      <sheetName val="TRAY_헹거산출1"/>
      <sheetName val="投标材料清单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ጊ후다내역_XLS]0_0ControlSheet3"/>
      <sheetName val="Dầm_1"/>
      <sheetName val="Unit_Rate(non_print)"/>
      <sheetName val="Bang_gia_2011_10_12"/>
      <sheetName val="Sàn_tầng_01_(_old_)"/>
      <sheetName val="5_6_NTKL_ĐHKK_"/>
      <sheetName val="5_12_NTKL_PCCC"/>
      <sheetName val="Gia_thanh_chuoi_su"/>
      <sheetName val="Tiep_dia"/>
      <sheetName val="Don_gia_vung_III-Can_Tho"/>
      <sheetName val="TH_MEP"/>
      <sheetName val="_후다__x0003"/>
      <sheetName val="Cọc_nhồi"/>
      <sheetName val="[후다_"/>
      <sheetName val="_후다_"/>
      <sheetName val="Bang_TH"/>
      <sheetName val="운동장_(2)"/>
      <sheetName val="외주대비_-석É"/>
      <sheetName val="06_일위대가목록"/>
      <sheetName val="5_NKTC"/>
      <sheetName val="4_BBNT-LĐ"/>
      <sheetName val="3.1"/>
      <sheetName val="3.10"/>
      <sheetName val="3.2"/>
      <sheetName val="3.3"/>
      <sheetName val="3.4"/>
      <sheetName val="3.5"/>
      <sheetName val="3.6"/>
      <sheetName val="3.7"/>
      <sheetName val="3.8"/>
      <sheetName val="3.9"/>
      <sheetName val="_DATA"/>
      <sheetName val="0_Bìa"/>
      <sheetName val="1_Mục_lục"/>
      <sheetName val="2_Phiếu_kiểm_tra"/>
      <sheetName val="BM-06a_Mẫu_chứng_chỉ_thanh_toán"/>
      <sheetName val="3_Bảng_TT_giá_trị_thực_hiện"/>
      <sheetName val="4_Bảng_TT_KL_thực_hiện"/>
      <sheetName val="6_KL_DD_chi_tiết"/>
      <sheetName val="5_công_nhật"/>
      <sheetName val="ROW_3a-chi_tiết"/>
      <sheetName val="ROW_5-_chi_tiết"/>
      <sheetName val="ROW_6-_chi_tiết"/>
      <sheetName val="KL_khoán_đổ_bê_tông_T7"/>
      <sheetName val="6__Bảng_TT_giá_trị_giảm_trừ_HĐ"/>
      <sheetName val="6__Hồ_sơ_đính_kèm"/>
      <sheetName val="견적颙⿬"/>
      <sheetName val="견적颙⿶"/>
      <sheetName val="견적"/>
      <sheetName val="견적颙』"/>
      <sheetName val="D_&amp;_W_sizes"/>
      <sheetName val="Goc_CC"/>
      <sheetName val="외주대비_-석축?????[후다내역_XLS]견적표지_(3"/>
      <sheetName val="48?"/>
      <sheetName val="외주대비_-석축???_x"/>
      <sheetName val="Sikje_in?"/>
      <sheetName val="IMF_Code"/>
      <sheetName val="ESTI."/>
      <sheetName val="1.Requisition(E)"/>
      <sheetName val="dtct cong"/>
      <sheetName val="単価表"/>
      <sheetName val="SLCONG"/>
      <sheetName val="SLGA"/>
      <sheetName val="SAMPLE!"/>
      <sheetName val="일위(열차무선)"/>
      <sheetName val="시약"/>
      <sheetName val="99년원가"/>
      <sheetName val="산출(1~20)"/>
      <sheetName val="마스터02"/>
      <sheetName val="사유서제출현황-2"/>
      <sheetName val="근로자명단2013"/>
      <sheetName val="EACT10"/>
      <sheetName val="기초공"/>
      <sheetName val="흄관기鬀"/>
      <sheetName val="토  공"/>
      <sheetName val="신규단가산출"/>
      <sheetName val="날개벽(좌,우=45도,75도)"/>
      <sheetName val="일반수량집계표"/>
      <sheetName val="대동교-단면(무장)"/>
      <sheetName val="라멘수량(무장)"/>
      <sheetName val="대동교-단면(아산)"/>
      <sheetName val="토공시점"/>
      <sheetName val="토공종점"/>
      <sheetName val="주공 갑지"/>
      <sheetName val="5.2.6~7공사요율"/>
      <sheetName val="일대목록표"/>
      <sheetName val="데리네И̏䨸ɟ"/>
      <sheetName val="O＆P"/>
      <sheetName val="5월건강보험(일용직)"/>
      <sheetName val="04.12월건강보험(일용직)"/>
      <sheetName val="투자예산"/>
      <sheetName val="FAX"/>
      <sheetName val="EP0618"/>
      <sheetName val="비목군분류일위"/>
      <sheetName val="3.관로전환기"/>
      <sheetName val="단위중기"/>
      <sheetName val="JUCK"/>
      <sheetName val="외주현황.wq1"/>
      <sheetName val="대창(장성)"/>
      <sheetName val="매인"/>
      <sheetName val="TYPE-1"/>
      <sheetName val="태화42 "/>
      <sheetName val="220 (2)"/>
      <sheetName val="수량명세서"/>
      <sheetName val="조ꟕ"/>
      <sheetName val="부영주택(잡철물)"/>
      <sheetName val="배수喘_x001a_"/>
      <sheetName val="VOC"/>
      <sheetName val="__"/>
      <sheetName val="리스트"/>
      <sheetName val="구의동공내역서"/>
      <sheetName val="입찰견적보고서"/>
      <sheetName val="보도내 "/>
      <sheetName val="관급현황"/>
      <sheetName val="기술조건"/>
      <sheetName val="1.내역(청.하역장전등)"/>
      <sheetName val="정화조"/>
      <sheetName val="비용"/>
      <sheetName val="정산내역"/>
      <sheetName val="설원"/>
      <sheetName val="판정1교토공"/>
      <sheetName val="2.원가집계"/>
      <sheetName val="신고조서"/>
      <sheetName val="인건蠉"/>
      <sheetName val="안전장치"/>
      <sheetName val="일반전기"/>
      <sheetName val="8월차잔"/>
      <sheetName val="시설이용권명세서"/>
      <sheetName val="공사비예산서"/>
      <sheetName val="전기일위목록"/>
      <sheetName val="직접공사비"/>
      <sheetName val="수량-가로등"/>
      <sheetName val="물량표S"/>
      <sheetName val="수량산근(출력X)"/>
      <sheetName val="표준화수량집계표(출력X)"/>
      <sheetName val="품셈총괄(출력X)"/>
      <sheetName val="중기산출근거기초"/>
      <sheetName val="준설량산정표"/>
      <sheetName val="POOM_MOTO"/>
      <sheetName val="POOM_MOTO2"/>
      <sheetName val="내역서-2"/>
      <sheetName val="할증표"/>
      <sheetName val="F 월별기성수금현황 "/>
      <sheetName val="기초자료입력"/>
      <sheetName val="기초부재력검토"/>
      <sheetName val="인제내역"/>
      <sheetName val="편입토지조서"/>
      <sheetName val="하도계약반영"/>
      <sheetName val="1.1"/>
      <sheetName val="NOM³"/>
      <sheetName val="NOMֳ"/>
      <sheetName val="인상효1"/>
      <sheetName val="FILE1"/>
      <sheetName val="EQ"/>
      <sheetName val="내역서1999.8최종"/>
      <sheetName val="1И"/>
      <sheetName val="VENT"/>
      <sheetName val="준검_내逃ᚹ欃"/>
      <sheetName val="설계내역2"/>
      <sheetName val="보강현황"/>
      <sheetName val="단위중량표"/>
      <sheetName val="흄관기"/>
      <sheetName val="흄관기0"/>
      <sheetName val="3.전기산출기초"/>
      <sheetName val="단위수량DATA"/>
      <sheetName val="토공정보"/>
      <sheetName val="월별계획"/>
      <sheetName val="발주현황"/>
      <sheetName val="교량"/>
      <sheetName val="인원조직표"/>
      <sheetName val=" "/>
      <sheetName val="물량표(신)"/>
      <sheetName val="일위대가(산근)"/>
      <sheetName val="0217상가미분양자산"/>
      <sheetName val="1鶈"/>
      <sheetName val="항목코드"/>
      <sheetName val="내역(전력)"/>
      <sheetName val="교각토"/>
      <sheetName val="Proposal"/>
      <sheetName val="변경집계표"/>
      <sheetName val="철집"/>
      <sheetName val="YES-T"/>
      <sheetName val="1공구_건정토건_철槜〚"/>
      <sheetName val="手动计画"/>
      <sheetName val="DTCT"/>
      <sheetName val="TL rieng"/>
      <sheetName val="Measure 1306"/>
      <sheetName val="DAF-2"/>
      <sheetName val="DM.ChiPhi"/>
      <sheetName val="Doi so"/>
      <sheetName val="금속및금속창호"/>
      <sheetName val="도수로수량산출"/>
      <sheetName val="점ᥰ@띘"/>
      <sheetName val="점ᤠ@띘"/>
      <sheetName val="점៰2띘"/>
      <sheetName val="예산"/>
      <sheetName val="산출"/>
      <sheetName val="예산조서(전송)"/>
      <sheetName val="특별땅고르기"/>
      <sheetName val="데리네鶈㇨ᓣ"/>
      <sheetName val="내역(최종본浳き"/>
      <sheetName val="내역(최종본浳⿢"/>
      <sheetName val="내역(최종본浳ぁ"/>
      <sheetName val="inputdata"/>
      <sheetName val="공사개요-C"/>
      <sheetName val="투자효율분석"/>
      <sheetName val="일위목록-기"/>
      <sheetName val="기본자료(실행)"/>
      <sheetName val="제품현황"/>
      <sheetName val="05 유류비자금청구(완)"/>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배수관연장조서"/>
      <sheetName val="여흥"/>
      <sheetName val="grid (1)"/>
      <sheetName val="Macro4"/>
      <sheetName val="기성"/>
      <sheetName val="경율산정.XLS"/>
      <sheetName val="PAD TR보호대기초"/>
      <sheetName val="RD제품개발투자비(매가)"/>
      <sheetName val="ELECTR蔨ũ"/>
      <sheetName val="계림(함평)"/>
      <sheetName val="계림(장성)"/>
      <sheetName val="직재"/>
      <sheetName val="Cable임피던스"/>
      <sheetName val="견적대비"/>
      <sheetName val="NX01"/>
      <sheetName val="Du thau"/>
      <sheetName val="1.관로"/>
      <sheetName val="일위수량"/>
      <sheetName val="입찰품_x0005_"/>
      <sheetName val="입찰품誀걜"/>
      <sheetName val="입찰품紴"/>
      <sheetName val="Kihon-Jiko"/>
      <sheetName val="電気設備表"/>
      <sheetName val="Config"/>
      <sheetName val="DI_ESTI"/>
      <sheetName val="TAIKHOAN"/>
      <sheetName val="Tiepdia"/>
      <sheetName val="6MONTHS"/>
      <sheetName val="외주대비 -석축_x005f_x0000__x005f_x0000__x005f_x0000__x"/>
      <sheetName val="䣐_x005f_x0000__x005f_x0000_갑쥀)"/>
      <sheetName val="P_x005f_x0005_"/>
      <sheetName val="48_x005f_x0005__x005f_x0000_"/>
      <sheetName val="Sikje_inĴ¾_x005f_x0000_"/>
      <sheetName val="eq_dat_x005f_x0000_"/>
      <sheetName val="1차설계Ꮗԯ_x005f_x0000_"/>
      <sheetName val="1차설계逷≙_x005f_xdc00_≙"/>
      <sheetName val="Sikje_in_x005f_x0005__x005f_x0000_"/>
      <sheetName val="CԀ_x005f_x0000_缀"/>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07_Themal"/>
      <sheetName val="C.MECHANICAL"/>
      <sheetName val="DG"/>
      <sheetName val="NHÀ NHẬP LIỆU"/>
      <sheetName val="MÓNG SILO"/>
      <sheetName val="변경내역서"/>
      <sheetName val="HW일위"/>
      <sheetName val="공량(전기)"/>
      <sheetName val="콘크리트"/>
      <sheetName val="전압강하"/>
      <sheetName val="LD"/>
      <sheetName val="단가(동바蔨ũ"/>
      <sheetName val="기초입력ԯ"/>
      <sheetName val="제잡비(주공종)"/>
      <sheetName val="외주대비-구_x0005_"/>
      <sheetName val="외주대비-구멫⽄"/>
      <sheetName val="원가계산서(기계+소방)"/>
      <sheetName val="기성집계표(기계+소방)"/>
      <sheetName val="기성내역서(기계+소방)"/>
      <sheetName val="표지(기계)"/>
      <sheetName val="기성갑지(기계)"/>
      <sheetName val="금회 청구사항(기계)"/>
      <sheetName val="원가계산서(기계)"/>
      <sheetName val="기성집계표(기계)"/>
      <sheetName val="기성내역서(기계)"/>
      <sheetName val="표지(소방)"/>
      <sheetName val="기성갑지 (소방)"/>
      <sheetName val="금회 청구사항(소방)"/>
      <sheetName val="원가계산서(소방)"/>
      <sheetName val="기성집계표(소방)"/>
      <sheetName val="기성내역서(소방)"/>
      <sheetName val="인부신상"/>
      <sheetName val="부도어음"/>
      <sheetName val="슬래브수량산출"/>
      <sheetName val="사리부설"/>
      <sheetName val="8설7발"/>
      <sheetName val="주안3차A-A"/>
      <sheetName val="식생블럭단위수량"/>
      <sheetName val="Lumen"/>
      <sheetName val="해외교육"/>
      <sheetName val="D.B"/>
      <sheetName val="토량산출서"/>
      <sheetName val="20관리비율"/>
      <sheetName val="외주대비x"/>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치수표"/>
      <sheetName val="-배수구조총재료"/>
      <sheetName val="타설"/>
      <sheetName val="구조ఀ덀"/>
      <sheetName val="구조怀ྋĀ"/>
      <sheetName val="연평잔"/>
      <sheetName val="Efficiency"/>
      <sheetName val="벽체면적˱ጐɈី"/>
      <sheetName val="품의"/>
      <sheetName val="요약표"/>
      <sheetName val="직영"/>
      <sheetName val="외주(보온)"/>
      <sheetName val="외주(NDE)"/>
      <sheetName val="2019년외주공사"/>
      <sheetName val="동강 배관"/>
      <sheetName val="WCR 외주"/>
      <sheetName val="ANLINE"/>
      <sheetName val="ANILINE - OPTION"/>
      <sheetName val="MDI"/>
      <sheetName val="MDI - OPTION"/>
      <sheetName val="CCD"/>
      <sheetName val="수량산출서뺑"/>
      <sheetName val="외주대비-구ꮸ〇"/>
      <sheetName val="수지예산"/>
      <sheetName val="합천내역"/>
      <sheetName val="기계실냉༛彬"/>
      <sheetName val="1.청구서"/>
      <sheetName val="2.내역서"/>
      <sheetName val="기성지급예정"/>
      <sheetName val="실지급내역"/>
      <sheetName val="노무비지급"/>
      <sheetName val="표"/>
      <sheetName val="외주대비-구"/>
      <sheetName val="자판실행"/>
      <sheetName val="총괄표 "/>
      <sheetName val="구조물터파기ꗤNˠ"/>
      <sheetName val="위생悱"/>
      <sheetName val="오억미만"/>
      <sheetName val="HVAC"/>
      <sheetName val="GIAVLIEU"/>
      <sheetName val="CODE-LIST"/>
      <sheetName val="Basic Wage"/>
      <sheetName val="Menber List"/>
      <sheetName val="총공사Ԁ쭭㠯"/>
      <sheetName val="행정표준(2惍"/>
      <sheetName val="행정표준(2ネ"/>
      <sheetName val="3BL공동구_x005f_x0000__x005f_x0000_Ԁ"/>
      <sheetName val="ptdg"/>
      <sheetName val="K2 site Total 내역서"/>
      <sheetName val="KTCK"/>
      <sheetName val="조선용암면"/>
      <sheetName val="Names"/>
      <sheetName val="흥양2교토"/>
      <sheetName val="인부노임"/>
      <sheetName val="외주정비"/>
      <sheetName val="4.수량산출서"/>
      <sheetName val="전도금청구서"/>
      <sheetName val="2월"/>
      <sheetName val="단가多〒_x0005_"/>
      <sheetName val="산출내력"/>
      <sheetName val="안양동교 1안"/>
      <sheetName val="건축일"/>
      <sheetName val="2. 주요공지（主要公告）"/>
      <sheetName val="건축(을)"/>
      <sheetName val="Sheet17"/>
      <sheetName val="자동제"/>
      <sheetName val="특기시방서"/>
      <sheetName val="전문품의"/>
      <sheetName val="만봉용지매수비(총괄)"/>
      <sheetName val="도급표지É"/>
      <sheetName val="4.예산내역서"/>
      <sheetName val="A 견적"/>
      <sheetName val="2월분"/>
      <sheetName val="개략"/>
      <sheetName val="표준공사비-조명제외x10%up"/>
      <sheetName val="공사추진현황"/>
      <sheetName val="수배전(갑)"/>
      <sheetName val="단가(기자재)"/>
      <sheetName val="인력소운반"/>
      <sheetName val="토__공"/>
      <sheetName val="주공_갑지"/>
      <sheetName val="5_2_6~7공사요율"/>
      <sheetName val="04_12월건강보험(일용직)"/>
      <sheetName val="보도내_䪾"/>
      <sheetName val="2_원가집계"/>
      <sheetName val="SP-¬"/>
      <sheetName val="기초데이타"/>
      <sheetName val="CTG"/>
      <sheetName val="Pipe"/>
      <sheetName val="NS"/>
      <sheetName val="NKC6"/>
      <sheetName val="PL Vua"/>
      <sheetName val="TEMP"/>
      <sheetName val="escon"/>
      <sheetName val="_후다___"/>
      <sheetName val="ጊ후다내역.XLS_0_0ControlSheet3"/>
      <sheetName val="외주대비 -석축______x0012__후다내역.XLS_견적표지 (3"/>
      <sheetName val="䣐__갑쥀)"/>
      <sheetName val="48_x0005__"/>
      <sheetName val="1차설계Ꮗԯ_"/>
      <sheetName val="1차설계逷≙_≙"/>
      <sheetName val="Sikje_inĴ¾_"/>
      <sheetName val="eq_dat_"/>
      <sheetName val="3BL공동구__Ԁ"/>
      <sheetName val="외주대비 -석축____x"/>
      <sheetName val="Sikje_in_x0005__"/>
      <sheetName val="CԀ_缀"/>
      <sheetName val="ጊ후다내역_XLS_0_0ControlSheet3"/>
      <sheetName val="외주대비_-석축______후다내역_XLS_견적표지_(3"/>
      <sheetName val="48_"/>
      <sheetName val="외주대비_-석축____x"/>
      <sheetName val="Sikje_in_"/>
      <sheetName val="PTDM"/>
      <sheetName val="TỔNG HỢP"/>
      <sheetName val="Budget Code"/>
      <sheetName val="Phu cap"/>
      <sheetName val="barchart"/>
      <sheetName val="Matls"/>
      <sheetName val="Labor"/>
      <sheetName val="48_x005f_x0005_"/>
      <sheetName val="_후다_x005f_x0001_ _x005f_x0010__x005f_x0000__x0003"/>
      <sheetName val="수벽설치(효자)"/>
      <sheetName val="dropdown"/>
      <sheetName val="3. CNT"/>
      <sheetName val="unit price list(M)"/>
      <sheetName val="General2"/>
      <sheetName val="Breakdown (B)"/>
      <sheetName val="thông tin"/>
      <sheetName val="침하계"/>
      <sheetName val="PTdam"/>
      <sheetName val="Loose"/>
      <sheetName val="1_내역(청_하역장전등)"/>
      <sheetName val="05_유류비자금청구(완)"/>
      <sheetName val="19_07월_세_계"/>
      <sheetName val="19_07항목별(시트복사금지100번쓰기)"/>
      <sheetName val="19_05월"/>
      <sheetName val="grid_(1)"/>
      <sheetName val="경율산정_XLS"/>
      <sheetName val="PAD_TR보호대기초"/>
      <sheetName val="태화42_"/>
      <sheetName val="220_(2)"/>
      <sheetName val="3_관로전환기"/>
      <sheetName val="배수喘"/>
      <sheetName val="외주현황_wq1"/>
      <sheetName val="_"/>
      <sheetName val="F_월별기성수금현황_"/>
      <sheetName val="C_MECHANICAL"/>
      <sheetName val="보도내_"/>
      <sheetName val="Elec_LG"/>
      <sheetName val="_후다_x0001_ _x0010___x0003_ _x0010___x0001___x0010___x0001_ _x0010___x0003_"/>
      <sheetName val="ጳ__Ⴔጳ__Lጴ__ ጵ__ ጶ__ఀጷ__ ጸ_"/>
      <sheetName val="ጷ__Ⴔጸ__Lጿ__Rጿ__Sጊ__Lጊ__2ጱ"/>
      <sheetName val="ጳ__Ⴔጳ__Lጴ___ጵ___ጶ__ఀጷ___ጸ_"/>
      <sheetName val="ጳ__Ⴔጳ__Lጴ__Rጳ__Sጳ__Lጴ__2ጵ"/>
      <sheetName val="ጳ__Ⴔጴ__Lጳ__0ጳ__Șጴ__Șጵ__"/>
      <sheetName val="ጱ__Ⴔጲ__Lፍ__uጳ__mጳ__Dጴ__bጳ_"/>
      <sheetName val="ጊ__Ⴔጱ__Lጲ__.ድ__nጳ__lጳ__eጴ"/>
      <sheetName val="ጵ__Ⴔጶ__Lጷ__.ጸ__yጿ__uጿ__iጊ_"/>
      <sheetName val="ጊ__Ⴔጱ__Lጲ__-ድ__Lጳ__(ጳ__"/>
      <sheetName val="ጿ__Ⴔጿ__Lጊ__ېጱ__ ጲ__೵ድ__Ⴔጳ_"/>
      <sheetName val="ጊ__Ⴔጊ__Lጱ__᳴ጲ__ ድ__ᰕጳ__װጳ"/>
      <sheetName val="ጸ__Ⴔጿ__Lጿ__qጊ__oጊ__iጱ__iጲ_"/>
      <sheetName val="ጳ__Ⴔጴ__Lጳ___ጳ__nጴ__lጵ__eጶ"/>
      <sheetName val="ጿ__Ⴔጿ__Lጊ___ጊ__yጱ__uጲ__iድ_"/>
      <sheetName val="ፍ__Ⴔጳ__Lጳ__Nጴ__(ጳ__ᖥጳ__)"/>
      <sheetName val="ጿ__Ⴔጿ__Lጊ__Cጱ__4ጲ__Ĥፍ__"/>
      <sheetName val="ጳ__Ⴔጳ__Lጴ__෠ጳ__ೠጳ__2ጴ__Pጵ"/>
      <sheetName val="ጶ__Ⴔጷ__Lጸ__ ጿ__ ጿ__ ጊ__"/>
      <sheetName val="ጳ__Ⴔጴ__Lጳ__ބጳ__کጴ__ឌጵ__"/>
      <sheetName val="ጊ__Ⴔጊ__Lጱ__ބጲ__کድ__ឌጳ__"/>
      <sheetName val="ጳ__Ⴔጳ__Lጴ__᝼ጵ__᳀ጶ__,ጷ__)"/>
      <sheetName val="ጿ__Ⴔጊ__Lጱ__Șጲ__ᩘድ__ ጳ__ ጳ_"/>
      <sheetName val="ድ__Ⴔጳ__Lጳ__.ጴ__ഀጳ__nጳ__ "/>
      <sheetName val="ጴ__Ⴔጵ__Lጶ___ጷ__ഀጸ__nጿ__ "/>
      <sheetName val="ጳ__Ⴔጴ__Lጵ__.ጶ__ᔼጷ__1ጸ__2ጿ_"/>
      <sheetName val="ጲ__Ⴔድ__Lጳ__Rጳ__aጴ__lጳ__oጳ"/>
      <sheetName val="ጊ__Ⴔጱ__Lጲ__Rድ__Dጳ__(ጳ__๘ጴ"/>
      <sheetName val="ጴ__Ⴔጵ__Lጶ__֑ጷ__0ጸ__1ጿ__0ጿ"/>
      <sheetName val="ጸ__Ⴔጿ__Lጿ__Ƞጊ__Eጱ__Rጲ__Sፍ"/>
      <sheetName val="ጵ__Ⴔጶ__Lጷ__-ጸ__Oጿ__Uጿ__Rጊ_"/>
      <sheetName val="ጳ__Ⴔጴ__Lጵ__-ጶ__Eጷ__Tጸ__Aጿ"/>
      <sheetName val="ጸ__Ⴔጿ__Lጿ__.ጊ__ ጱ__ݴጲ__"/>
      <sheetName val="ጱ__Ⴔጲ__Lድ__ࣼጳ__൬ጳ__(ጴ__"/>
      <sheetName val="ጴ__Ⴔጳ__Lጳ__Rጴ__Sጵ__Lጶ__2ጷ_"/>
      <sheetName val="ጿ__Ⴔጿ__Lጊ__uጱ__mጲ__Dድ__bጳ_"/>
      <sheetName val="ጴ__Ⴔጳ__Lጳ___ጴ__nጵ__lጶ__eጷ_"/>
      <sheetName val="ጶ__Ⴔጷ__Lጸ__ېጿ___ጿ__೵ጊ__Ⴔጱ_"/>
      <sheetName val="ጳ__Ⴔጳ__Lጴ___ጳ__ഀጳ__nጴ___"/>
      <sheetName val="ጿ__Ⴔጊ__Lጊ___ጱ__ഀጲ__nድ___"/>
      <sheetName val="ጵ__Ⴔጶ__Lጷ__qጸ__oጿ__iጿ__iጊ_"/>
      <sheetName val="ጲ__Ⴔድ__Lጳ__᳴ጳ___ጴ__ᰕጳ__װጳ"/>
      <sheetName val="ጶ__Ⴔጷ__Lጸ___ጿ___ጿ___ጊ__"/>
      <sheetName val="ጱ__Ⴔጲ__Lድ__᝼ጳ__᳀ጳ__,ጴ__)"/>
      <sheetName val="ጷ__Ⴔጸ__Lጿ__Șጿ__ᩘጊ___ጱ___ጲ_"/>
      <sheetName val="ድ__Ⴔጳ__Lጳ__ᰘጴ__ࠄጳ__ഈጳ__Ṅጴ"/>
      <sheetName val="ጲ__Ⴔድ__Lጳ___ጳ__nጴ__lጳ__eጳ_"/>
      <sheetName val="ጳ__Ⴔጳ__Lጴ__᳴ጵ___ጶ__ᰕጷ__װጸ_"/>
      <sheetName val="ጊ__Ⴔጱ__Lጲ__ࠑድ__°ጳ__2ጳ__0"/>
      <sheetName val="ጿ__Ⴔጊ__Lጱ__ᙜጲ__෨ድ__Dጳ__°ጳ"/>
      <sheetName val="ጿ__Ⴔጊ__Lጱ__Rጲ__Cድ__Rጳ__"/>
      <sheetName val="ጴ__Ⴔጳ__Lጳ__iጴ__ ጵ__eጶ__e"/>
      <sheetName val="ጵ__Ⴔጶ__Lጷ__ᝥጸ__Uጿ__Oጿ__ "/>
      <sheetName val="ጳ__Ⴔጴ__Lጵ__֑ጶ__ ጷ__-ጸ__׭"/>
      <sheetName val="ጳ__Ⴔጳ__Lጴ__಴ጵ__׭ጶ__᳀ጷ__"/>
      <sheetName val="ጴ__Ⴔጵ__Lጶ__ඕጷ__ఐጸ__սጿ__"/>
      <sheetName val="ጲ__Ⴔድ__Lጳ__.ጳ__᪅ጴ__Șጳ__᧝ጳ"/>
      <sheetName val="ጸ__Ⴔጿ__Lጿ__.ጊ__᪅ጊ__ႜጱ__"/>
      <sheetName val="ጴ__Ⴔጵ__Lጶ__.ጷ__ᅸጸ__Ꮙጿ__°ጿ"/>
      <sheetName val="ጶ__Ⴔጷ__Lጸ__.ጿ__(ጿ__ᅸጊ__)"/>
      <sheetName val="ጳ__Ⴔጴ__Lጴ__.ፊ__(ጵ__ఀፋ__)"/>
      <sheetName val="ጊ__Ⴔጱ__Lጲ__ഈድ__ᠥጳ__๘ጳ__"/>
      <sheetName val="ጊ__Ⴔጱ__Lጲ__Tድ__(ጳ__Eጳ__"/>
      <sheetName val="ጱ__Ⴔጲ__Lድ__ެጳ__ ጳ__(ጴ__"/>
      <sheetName val="ጷ__Ⴔጸ__Lጿ__೨ጿ__Tጊ__ಽጊ__"/>
      <sheetName val="ጿ__Ⴔጿ__Lጊ__ᙔጱ__೵ጲ__ ድ__"/>
      <sheetName val="ጴ__Ⴔጳ__Lጳ__ᆠጴ__Aጵ__Iጶ__"/>
      <sheetName val="ድ__Ⴔጳ__Lጳ__಴ጴ__׭ጳ__᳀ጳ__"/>
      <sheetName val="ጱ__Ⴔጲ__Lድ__ಜጳ__(ጳ__ ጴ__"/>
      <sheetName val="ጷ__Ⴔጸ__Lጿ__ݸጿ__ၬጊ__2ጊ__ರጱ"/>
      <sheetName val="ጵ__Ⴔጶ__Lጷ___ጸ__᪅ጿ__Șጿ__᧝ጊ"/>
      <sheetName val="ጳ__Ⴔጴ__Lጳ___ጳ__᪅ጴ__ႜጵ__"/>
      <sheetName val="ጳ__Ⴔጳ__Lጴ__ࣼጳ__൬ጳ__(ጴ__"/>
      <sheetName val="ጳ__Ⴔጴ__Lጳ__Rጳ__Sጴ__Lጵ__2ጶ_"/>
      <sheetName val="ጿ__Ⴔጿ__Lጊ__నጊ__ಽጱ__(ጲ__"/>
      <sheetName val="ጿ__Ⴔጊ__Lጊ__೵ጱ__(ጲ__ዹድ__"/>
      <sheetName val="ጳ__Ⴔጳ__Lጴ___ጳ__Eጳ__Ꮜጴ__"/>
      <sheetName val="ጷ__Ⴔጸ__Lጿ___ጿ__ᔼጊ__1ጱ__2ጲ_"/>
      <sheetName val="ጳ__Ⴔጳ__Lጴ__Ƞጴ__Eፊ__Rጵ__Sፋ"/>
      <sheetName val="ጸ__Ⴔጿ__Lጿ__ݴጊ__෼ጱ__.ጲ__"/>
      <sheetName val="ድ__Ⴔጳ__Lጳ__0ጴ__ ጳ__Iጳ__"/>
      <sheetName val="ጊ__Ⴔጱ__Lጲ__ಜድ__(ጳ___ጳ__"/>
      <sheetName val="ጿ__Ⴔጊ__Lጱ__rጲ__(ድ__tጳ__rጳ"/>
      <sheetName val="ጴ__Ⴔጵ__Lጶ__᚝ጷ__Ոጸ__)ጿ__"/>
      <sheetName val="ጸ__Ⴔጿ__Lጿ__iጊ__ ጱ__uጲ__r"/>
      <sheetName val="ጳ__Ⴔጴ__Lጳ__᳴ጳ___ጴ__ᰕጵ__װጶ_"/>
      <sheetName val="ጴ__Ⴔጳ__Lጳ__֑ጴ___ጵ__-ጶ__׭"/>
      <sheetName val="ጳ__Ⴔጳ__Lጴ__ᙜጵ__෨ጶ__Dጷ__°ጸ"/>
      <sheetName val="ጿ__ゴጊ__Lዷ__R፞__I፟__G፠__ጀ፠"/>
      <sheetName val="ጶ__Ⴔጷ__Lጸ___ጿ__ഀጿ__nጊ___ጱ"/>
      <sheetName val="ጵ__Ⴔጶ__Lጷ___ጸ__ഀጿ__nጿ___ጊ"/>
      <sheetName val="ጳ__Ⴔጴ__Lጵ___ጶ__Eጷ__Ꮜጸ__"/>
      <sheetName val="ጱ__Ⴔጲ__Lድ___ጳ___ጳ___ጴ__1"/>
      <sheetName val="ድ__Ⴔጳ__Lጳ__᝼ጴ__᳀ጳ__,ጳ__)ጴ"/>
      <sheetName val="ጶ__Ⴔጷ__Lጸ__-ጿ__Oጿ__Uጊ__Rፕ_"/>
      <sheetName val="ጿ__Ⴔጿ__Lጊ__-ጱ__Eጲ__Tድ__Aጳ"/>
      <sheetName val="ጷ__Ⴔጸ__Lጿ___ጿ___ጊ__ݴጱ__"/>
      <sheetName val="ጲ__Ⴔድ__Lጳ__ᝥጳ__Uጴ__Oጳ___"/>
      <sheetName val="ፘ__Ⴔፘ__Lፙ__Rፘ__Cፘ__Rፙ__"/>
      <sheetName val="፝__Ⴔጿ__Lጿ__iጊ___ዷ__e፞__e"/>
      <sheetName val="፡__Ⴔ፠__L፠__ࣼ፡__൬።__(፣__"/>
      <sheetName val="፠__Ⴔ፡__L።__R፣__S፤__Lጿ__2ጿ_"/>
      <sheetName val="ጊ__Ⴔጊ__Lጊ__నጊ__ಽጊ__(፥__"/>
      <sheetName val="፥__Ⴔ፦__L፥___ጊ__Eጊ__Ꮜጊ__"/>
      <sheetName val="ጲ__Ⴔድ__Lጳ__Iጳ___ጴ__Yጳ__"/>
      <sheetName val="ጳ__Ⴔጳ__Lጴ___ጳ__᪅ጳ__ᕴጴ__"/>
      <sheetName val="_후다_x0001_ _x0010___x0003"/>
      <sheetName val="RAB AR&amp;STR"/>
      <sheetName val="tifico"/>
      <sheetName val="Ton Kho"/>
      <sheetName val="Đầu tư"/>
      <sheetName val="7.공정표"/>
      <sheetName val="THONG KE CAU KIEN"/>
      <sheetName val="적용환율"/>
      <sheetName val="PRECAST lightconc-II"/>
      <sheetName val="Nhan cong"/>
      <sheetName val="Thiet bi"/>
      <sheetName val="Vat tu"/>
      <sheetName val="May TC"/>
      <sheetName val="Bang KL"/>
      <sheetName val="TH Kinh phi"/>
      <sheetName val="cataloge moi"/>
      <sheetName val="tonghop"/>
      <sheetName val="1_1"/>
      <sheetName val="총괄표_"/>
      <sheetName val="제품목록"/>
      <sheetName val="수량산출서_x0010_"/>
      <sheetName val="Rect. 10"/>
      <sheetName val="⑻동원인원산출서⑧"/>
      <sheetName val="삼홍테크"/>
      <sheetName val="토목단가"/>
      <sheetName val="조ꌀ"/>
      <sheetName val="조Ꝣ"/>
      <sheetName val="계약대비내역서 (부경)"/>
      <sheetName val="집행대비내역서 (부경)"/>
      <sheetName val="계약그라우팅.포장"/>
      <sheetName val="계약사무실조경 "/>
      <sheetName val="관접합및부설"/>
      <sheetName val="아파트급수지하PIT층평면도(평면도)"/>
      <sheetName val="호곡중학교"/>
      <sheetName val="횡배수관 토공량 산출"/>
      <sheetName val="평가내역"/>
      <sheetName val="부대공사비"/>
      <sheetName val="철근׃"/>
      <sheetName val="템플릿"/>
      <sheetName val="동력부하계산"/>
      <sheetName val="공종코드"/>
      <sheetName val="1-׃⼿"/>
      <sheetName val="1-닑⽋"/>
      <sheetName val="1-_x0005_"/>
      <sheetName val="토공계산서(부체도로)"/>
      <sheetName val="경비_원본"/>
      <sheetName val="䣐갑쥀)"/>
      <sheetName val="3BL공동구Ԁ"/>
      <sheetName val="Sikje_in_x0005_"/>
      <sheetName val="CԀ缀"/>
      <sheetName val="외주대비 -석축_x"/>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견적_x0005_"/>
      <sheetName val="보도내 䪾"/>
      <sheetName val="NOM³Ԁ"/>
      <sheetName val="NOMֳ缀"/>
      <sheetName val="부대표지_x0005_腰"/>
      <sheetName val="기초입력ԯ缀"/>
      <sheetName val="외주대비xԀ"/>
      <sheetName val="부대표지_x0005_䥀"/>
      <sheetName val="부대표지_x0005_⽠"/>
      <sheetName val="흥양2교토h曘ʹ"/>
      <sheetName val="흥양2교토_x0005_"/>
      <sheetName val="도급표지É_x0001_Ԁ"/>
      <sheetName val="SP-ኬ_x0002_"/>
      <sheetName val="SP-咬⶘"/>
      <sheetName val="산출(토공‥"/>
      <sheetName val="GRD"/>
      <sheetName val="입찰내역 발주처 양식"/>
      <sheetName val="발주수량표"/>
      <sheetName val="자재기성 신청서.xlsx"/>
      <sheetName val="관공일위대가"/>
      <sheetName val="const."/>
      <sheetName val="단가_x0005_"/>
      <sheetName val="수량산출서_x0005_"/>
      <sheetName val="수량산출서_x0010_"/>
      <sheetName val="Land Dev't. Ph-1"/>
      <sheetName val="CHITIET VL-NC-TT1p"/>
      <sheetName val="B9_MEP"/>
      <sheetName val="MAIN GATE HOUSE"/>
      <sheetName val="Thoat nuoc"/>
      <sheetName val="가설재손료"/>
      <sheetName val="2013년상반기"/>
      <sheetName val="Tinhtoan"/>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BIDDING-SUM"/>
      <sheetName val="CPK"/>
      <sheetName val="Joinery works"/>
      <sheetName val="Schedule S-Curve Revision#3"/>
      <sheetName val="Cost factor"/>
      <sheetName val="Item list"/>
      <sheetName val="Sheet Template Empty"/>
      <sheetName val="품À"/>
      <sheetName val="Sh"/>
      <sheetName val="Sh_x0010_ጾ"/>
      <sheetName val="흥양2교토Ā"/>
      <sheetName val="공사비 내역 (가)"/>
      <sheetName val="세목전체"/>
      <sheetName val="양수장내역"/>
      <sheetName val="5. MATERIAL LIST"/>
      <sheetName val="proj"/>
      <sheetName val="Buy vs. Lease Car"/>
      <sheetName val="Cash2"/>
      <sheetName val="Z"/>
      <sheetName val="DFA"/>
      <sheetName val="T.KE CP1"/>
      <sheetName val="THKL"/>
      <sheetName val="가정급수관"/>
      <sheetName val="도시정비"/>
      <sheetName val="개발"/>
      <sheetName val="도시정비 "/>
      <sheetName val="민간"/>
      <sheetName val="3.1.6 전산처리결과"/>
      <sheetName val="인부신상헾⼳"/>
      <sheetName val="본장"/>
      <sheetName val="건_′近丂"/>
      <sheetName val="건_ê"/>
      <sheetName val="수로BOX"/>
      <sheetName val="총공사"/>
      <sheetName val="A-100전제"/>
      <sheetName val="내역서1999_8최종"/>
      <sheetName val="부대표지腰"/>
      <sheetName val="3_전기산출기초"/>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부대표지츀 "/>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수량산출(TDI)"/>
      <sheetName val="수량집계(본역사)"/>
      <sheetName val="수량집계(임시역사)"/>
      <sheetName val="수량산출(AFC)"/>
      <sheetName val="수량산출(CCTV)"/>
      <sheetName val="수량_작성"/>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월별손익(용역)"/>
      <sheetName val="목표세부명세"/>
      <sheetName val="일위노임"/>
      <sheetName val="서∼군(2寅"/>
      <sheetName val="평야부"/>
      <sheetName val="단가16(노임)"/>
      <sheetName val="변경비⣗鼏휂"/>
      <sheetName val="eq_da"/>
      <sheetName val="원가계산(2)"/>
      <sheetName val=" 갑_x001f_"/>
      <sheetName val="소야공정계"/>
      <sheetName val="소야공정계罈."/>
      <sheetName val="골재산출"/>
      <sheetName val="부"/>
      <sheetName val="Thuc thanh"/>
      <sheetName val="_x0010_내"/>
      <sheetName val="건_êԀ"/>
      <sheetName val="총공사Ԁ"/>
      <sheetName val="부대표지츀 얈"/>
      <sheetName val="부대표지츀 篐"/>
      <sheetName val="부쎥"/>
      <sheetName val="FAB4생산"/>
      <sheetName val="K2_site_Total_내역서"/>
      <sheetName val="장비명"/>
      <sheetName val="STR"/>
      <sheetName val="Sum ELE  CAP S1-4  "/>
      <sheetName val="lam-moi"/>
      <sheetName val="thao-go"/>
      <sheetName val="TH XL"/>
      <sheetName val="t-h HA THE"/>
      <sheetName val="PRD투입장비계획"/>
      <sheetName val="공사비대비표(을지)"/>
      <sheetName val="설비원가"/>
      <sheetName val="일위대가Ȓ"/>
      <sheetName val="일위대가顔-"/>
      <sheetName val="용산1(해보)"/>
      <sheetName val="매입"/>
      <sheetName val="Bab泅啢堀㭔*"/>
      <sheetName val="서울대규장각(가시설흙막이)"/>
      <sheetName val="출장㺎Ă"/>
      <sheetName val="계산내역(설비)"/>
      <sheetName val="외주현황_wq11"/>
      <sheetName val="1_11"/>
      <sheetName val="태화42_1"/>
      <sheetName val="220_(2)1"/>
      <sheetName val="토__공1"/>
      <sheetName val="3_관로전환기1"/>
      <sheetName val="F_월별기성수금현황_1"/>
      <sheetName val="_1"/>
      <sheetName val="내역서1999_8최종1"/>
      <sheetName val="K2_site_Total_내역서1"/>
      <sheetName val="수량산출서"/>
      <sheetName val="3_전기산출기초1"/>
      <sheetName val="동강_배관"/>
      <sheetName val="WCR_외주"/>
      <sheetName val="ANILINE_-_OPTION"/>
      <sheetName val="MDI_-_OPTION"/>
      <sheetName val="D_B"/>
      <sheetName val="부대표지䥀"/>
      <sheetName val="부대표지⽠"/>
      <sheetName val="금회_청구사항(기계)"/>
      <sheetName val="기성갑지_(소방)"/>
      <sheetName val="금회_청구사항(소방)"/>
      <sheetName val="일위대가56-1_"/>
      <sheetName val="일위대가71-1_"/>
      <sheetName val="일위대가74-1_"/>
      <sheetName val="일위대가76-1_"/>
      <sheetName val="일위대가77-1_"/>
      <sheetName val="일위대가78-1_"/>
      <sheetName val="1_청구서"/>
      <sheetName val="2_내역서"/>
      <sheetName val="Rect__10"/>
      <sheetName val="1-"/>
      <sheetName val="계약대비내역서_(부경)"/>
      <sheetName val="집행대비내역서_(부경)"/>
      <sheetName val="계약그라우팅_포장"/>
      <sheetName val="계약사무실조경_"/>
      <sheetName val="횡배수관_토공량_산출"/>
      <sheetName val="내"/>
      <sheetName val="도시정비_"/>
      <sheetName val="부대표지츀_얈"/>
      <sheetName val="부대표지츀_篐"/>
      <sheetName val="3_1_6_전산처리결과"/>
      <sheetName val="재무가정"/>
      <sheetName val="사전공사"/>
      <sheetName val="중사"/>
      <sheetName val="투찰금액"/>
      <sheetName val="금회_청구사항(기계)1"/>
      <sheetName val="기성갑지_(소방)1"/>
      <sheetName val="금회_청구사항(소방)1"/>
      <sheetName val="D_B1"/>
      <sheetName val="1_청구서1"/>
      <sheetName val="2_내역서1"/>
      <sheetName val="일위대가56-1_1"/>
      <sheetName val="일위대가71-1_1"/>
      <sheetName val="일위대가74-1_1"/>
      <sheetName val="일위대가76-1_1"/>
      <sheetName val="일위대가77-1_1"/>
      <sheetName val="일위대가78-1_1"/>
      <sheetName val="동강_배관1"/>
      <sheetName val="WCR_외주1"/>
      <sheetName val="ANILINE_-_OPTION1"/>
      <sheetName val="MDI_-_OPTION1"/>
      <sheetName val="총괄표_1"/>
      <sheetName val="계약대비내역서_(부경)1"/>
      <sheetName val="집행대비내역서_(부경)1"/>
      <sheetName val="계약그라우팅_포장1"/>
      <sheetName val="계약사무실조경_1"/>
      <sheetName val="횡배수관_토공량_산출1"/>
      <sheetName val="06_일위대가목록1"/>
      <sheetName val="1공구_건정토건_토공9"/>
      <sheetName val="1공구_건정토건_철콘9"/>
      <sheetName val="도급표지_9"/>
      <sheetName val="도급표지__(4)9"/>
      <sheetName val="부대표지_(4)9"/>
      <sheetName val="도급표지__(3)9"/>
      <sheetName val="부대표지_(3)9"/>
      <sheetName val="도급표지__(2)9"/>
      <sheetName val="부대표지_(2)9"/>
      <sheetName val="토__목9"/>
      <sheetName val="조__경9"/>
      <sheetName val="전_기9"/>
      <sheetName val="건__축9"/>
      <sheetName val="보도내역_(3)9"/>
      <sheetName val="준검_내역서9"/>
      <sheetName val="1_수인터널9"/>
      <sheetName val="2_대외공문9"/>
      <sheetName val="설_계9"/>
      <sheetName val="6PILE__(돌출)9"/>
      <sheetName val="AS포장복구_9"/>
      <sheetName val="입출재고현황_(2)8"/>
      <sheetName val="0_0ControlSheet9"/>
      <sheetName val="0_1keyAssumption9"/>
      <sheetName val="4_내진설계8"/>
      <sheetName val="내역(최종본4_5)9"/>
      <sheetName val="Sheet1_(2)8"/>
      <sheetName val="BSD_(2)8"/>
      <sheetName val="1_취수장8"/>
      <sheetName val="부대입찰_내역서8"/>
      <sheetName val="전차선로_물량표8"/>
      <sheetName val="토공(우물통,기타)_8"/>
      <sheetName val="_총괄표8"/>
      <sheetName val="현장관리비_산출내역8"/>
      <sheetName val="제잡비_xls8"/>
      <sheetName val="3BL공동구_수량8"/>
      <sheetName val="현장별계약현황('98_10_31)8"/>
      <sheetName val="96보완계획7_128"/>
      <sheetName val="97년_추정8"/>
      <sheetName val="인건비_8"/>
      <sheetName val="1__설계조건_2_단면가정_3__하중계산8"/>
      <sheetName val="DATA_입력란8"/>
      <sheetName val="실행내역서_8"/>
      <sheetName val="1_설계조건8"/>
      <sheetName val="2_고용보험료산출근거8"/>
      <sheetName val="노원열병합__건축공사기성내역서8"/>
      <sheetName val="Eq__Mobilization8"/>
      <sheetName val="원가계산_(2)8"/>
      <sheetName val="장비당단가_(1)7"/>
      <sheetName val="Sheet2_(2)7"/>
      <sheetName val="내___역6"/>
      <sheetName val="1_설계기준7"/>
      <sheetName val="프라임_강변역(4,236)6"/>
      <sheetName val="플랜트_설치8"/>
      <sheetName val="8_PILE__(돌출)7"/>
      <sheetName val="콤보박스와_리스트박스의_연결8"/>
      <sheetName val="2000년_공정표6"/>
      <sheetName val="수_량_명_세_서_-_17"/>
      <sheetName val="설내역서_7"/>
      <sheetName val="2_건축7"/>
      <sheetName val="집_계_표6"/>
      <sheetName val="2_교량(신설)6"/>
      <sheetName val="5_2코핑6"/>
      <sheetName val="공정표_7"/>
      <sheetName val="P_M_별6"/>
      <sheetName val="표지_(3)8"/>
      <sheetName val="표지_(2)8"/>
      <sheetName val="교각집계_(2)8"/>
      <sheetName val="교각토공_(2)8"/>
      <sheetName val="교각철근_(2)8"/>
      <sheetName val="외주대비_-석축8"/>
      <sheetName val="외주대비-구조물_(2)8"/>
      <sheetName val="견적표지_(3)8"/>
      <sheetName val="_HIT-&gt;HMC_견적(3900)8"/>
      <sheetName val="일__위__대__가__목__록8"/>
      <sheetName val="교각토공__2_8"/>
      <sheetName val="HRSG_SMALL072208"/>
      <sheetName val="6__안전관리비14"/>
      <sheetName val="하도내역_(철콘)7"/>
      <sheetName val="3_공통공사대비8"/>
      <sheetName val="노무비_근거7"/>
      <sheetName val="조건표_(2)7"/>
      <sheetName val="별표_7"/>
      <sheetName val="임율_Data7"/>
      <sheetName val="2차전체변경예정_(2)7"/>
      <sheetName val="토공유동표(전체_당초)7"/>
      <sheetName val="목차_7"/>
      <sheetName val="단면_(2)7"/>
      <sheetName val="b_balju_(2)7"/>
      <sheetName val="8_현장관리비7"/>
      <sheetName val="7_안전관리비7"/>
      <sheetName val="7__현장관리비_7"/>
      <sheetName val="노무비_6"/>
      <sheetName val="내역서_제출6"/>
      <sheetName val="구조______6"/>
      <sheetName val="간_지16"/>
      <sheetName val="화재_탐지_설비6"/>
      <sheetName val="4_일위대가집계6"/>
      <sheetName val="5__현장관리비(new)_6"/>
      <sheetName val="Customer_Databas6"/>
      <sheetName val="방배동내역_(총괄)6"/>
      <sheetName val="배수공_시멘트_및_골재량_산출6"/>
      <sheetName val="7_PILE__(돌출)6"/>
      <sheetName val="CIP_공사7"/>
      <sheetName val="광통신_견적내역서16"/>
      <sheetName val="할증_6"/>
      <sheetName val="unit_46"/>
      <sheetName val="DATA_입력부6"/>
      <sheetName val="수량산출서_갑지6"/>
      <sheetName val="남양시작동자105노65기1_3화1_25"/>
      <sheetName val="관음목장(제출용)자105인97_55"/>
      <sheetName val="1_본부별6"/>
      <sheetName val="1_3_1절점좌표6"/>
      <sheetName val="1_1설계기준6"/>
      <sheetName val="2000_056"/>
      <sheetName val="기초입력_DATA6"/>
      <sheetName val="단양_00_아파트-세부내역6"/>
      <sheetName val="4_경비_5_영업외수지6"/>
      <sheetName val="_견적서6"/>
      <sheetName val="EQUIP_LIST6"/>
      <sheetName val="Piping_Design_Data5"/>
      <sheetName val="4_&amp;_10-inch,_CO2_Combo_&amp;_Sweep5"/>
      <sheetName val="Sight_n_M_H5"/>
      <sheetName val="4_장비손료6"/>
      <sheetName val="2F_회의실견적(5_14_일대)5"/>
      <sheetName val="재활용_악취_먼지DUCT산출6"/>
      <sheetName val="전체내역_(2)5"/>
      <sheetName val="Hyundai_Unit_cost_xls5"/>
      <sheetName val="969910(_R)5"/>
      <sheetName val="원내역서_그대로5"/>
      <sheetName val="5_정산서6"/>
      <sheetName val="수목데이타_5"/>
      <sheetName val="1062-X방향_5"/>
      <sheetName val="TABLE_DB5"/>
      <sheetName val="쌍용_data_base5"/>
      <sheetName val="경비_(1)5"/>
      <sheetName val="설계기준_및_하중계산5"/>
      <sheetName val="PROJECT_BRIEF5"/>
      <sheetName val="5호광장_(만점)6"/>
      <sheetName val="인천국제_(만점)_(2)6"/>
      <sheetName val="전선_및_전선관5"/>
      <sheetName val="VENDOR_LIST5"/>
      <sheetName val="중기조종사_단위단가7"/>
      <sheetName val="5__현장관리비_new__6"/>
      <sheetName val="Temporary_Mooring6"/>
      <sheetName val="A_LINE6"/>
      <sheetName val="제출내역_(2)6"/>
      <sheetName val="2_2_오피스텔(12~32F)6"/>
      <sheetName val="_갑지6"/>
      <sheetName val="일위대가_집계표6"/>
      <sheetName val="9_1지하2층하부보6"/>
      <sheetName val="단계별내역_(2)6"/>
      <sheetName val="총_원가계산6"/>
      <sheetName val="4_일위대가6"/>
      <sheetName val="단가_5"/>
      <sheetName val="4_LINE6"/>
      <sheetName val="7_th6"/>
      <sheetName val="매출요약(월별)_-년간5"/>
      <sheetName val="한성교회_신축공사(050713)_CheckList5"/>
      <sheetName val="단가_및_재료비5"/>
      <sheetName val="1_䷨수장5"/>
      <sheetName val="4_뀴진설Ⳅ5"/>
      <sheetName val="전䰨선로_물량표5"/>
      <sheetName val="㶀대입찰_내역서5"/>
      <sheetName val="내역서_(2)5"/>
      <sheetName val="strut_type5"/>
      <sheetName val="10_경제성분석4"/>
      <sheetName val="총괄집계_5"/>
      <sheetName val="2_14"/>
      <sheetName val="기계_도급내역서4"/>
      <sheetName val="kimre_scrubber5"/>
      <sheetName val="108_수선비5"/>
      <sheetName val="FRP_PIPING_일위대가5"/>
      <sheetName val="-15_04"/>
      <sheetName val="개인별_순위표6"/>
      <sheetName val="사__업__비__수__지__예__산__서4"/>
      <sheetName val="CM_16"/>
      <sheetName val="청_구3"/>
      <sheetName val="공내역_및_견적조건4"/>
      <sheetName val="_ｹ-ﾌﾞﾙ2"/>
      <sheetName val="97_사업추정(WEKI)2"/>
      <sheetName val="STEEL_BOX_단면설계(SEC_8)5"/>
      <sheetName val="2_2_띠장의_설계6"/>
      <sheetName val="자__재6"/>
      <sheetName val="세골재__T2_변경_현황5"/>
      <sheetName val="6__안전관리비15"/>
      <sheetName val="기술부_VENDOR_LIST6"/>
      <sheetName val="4_2_1_마루높이_검토5"/>
      <sheetName val="내역서_(3)6"/>
      <sheetName val="산출양식_(2)6"/>
      <sheetName val="전체산출내역서갑(변경)_6"/>
      <sheetName val="A_터파기공6"/>
      <sheetName val="B_측·집6"/>
      <sheetName val="배(자·집)_(2)6"/>
      <sheetName val="2_01측·터·집6"/>
      <sheetName val="땅깍·수_(1-1)6"/>
      <sheetName val="0-52_6"/>
      <sheetName val="콘·다_(2)6"/>
      <sheetName val="기·집_(2)6"/>
      <sheetName val="콘·다_(3)6"/>
      <sheetName val="병원내역집계표_(2)6"/>
      <sheetName val="실행총괄_6"/>
      <sheetName val="[IL-3_XLSY갑지6"/>
      <sheetName val="4_일위대가목차6"/>
      <sheetName val="내역_ver1_06"/>
      <sheetName val="2000,9월_일위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변압기_및_발전기_용량5"/>
      <sheetName val="조도계산서_(도서)5"/>
      <sheetName val="빌딩_안내5"/>
      <sheetName val="CABLE_(2)5"/>
      <sheetName val="G_R300경비5"/>
      <sheetName val="단가대비표_(3)5"/>
      <sheetName val="기성내역서(을)_(2)5"/>
      <sheetName val="1단계_(2)5"/>
      <sheetName val="2_1__노무비_평균단가산출5"/>
      <sheetName val="3_공사비(07년노임단가)5"/>
      <sheetName val="3_공사비(단가조사표)5"/>
      <sheetName val="3_공사비(물량산출표)5"/>
      <sheetName val="3_공사비(일위대가표목록)5"/>
      <sheetName val="3_공사비(일위대가표)5"/>
      <sheetName val="TRE_TABLE5"/>
      <sheetName val="Requirement(Work_Crew)5"/>
      <sheetName val="진입도로B_(2)5"/>
      <sheetName val="2_냉난방설비공사5"/>
      <sheetName val="7_자동제어공사5"/>
      <sheetName val="중강당_내역5"/>
      <sheetName val="기초자료입력및_K치_확인5"/>
      <sheetName val="실행내역_5"/>
      <sheetName val="자재_단가_비교표(견적)5"/>
      <sheetName val="자재_단가_비교표5"/>
      <sheetName val="Bid_Summary5"/>
      <sheetName val="이동시_예상비용5"/>
      <sheetName val="Seg_1DE비용5"/>
      <sheetName val="Transit_비용_감가상각미포함5"/>
      <sheetName val="전화공사_공량_및_집계표5"/>
      <sheetName val="참조_(2)5"/>
      <sheetName val="6__직접경비5"/>
      <sheetName val="대가_(보완)5"/>
      <sheetName val="3_자재비(총괄)5"/>
      <sheetName val="제조_경영5"/>
      <sheetName val="4_전기5"/>
      <sheetName val="노_무_비5"/>
      <sheetName val="미납품_현황5"/>
      <sheetName val="신설개소별_총집계표(동해-배전)5"/>
      <sheetName val="BOX_본체5"/>
      <sheetName val="MP_MOB5"/>
      <sheetName val="신평리_권리자명부2"/>
      <sheetName val="일위대가_(PM)5"/>
      <sheetName val="7_전산해석결과3"/>
      <sheetName val="4_하중3"/>
      <sheetName val="①idea_pipeline5"/>
      <sheetName val="IMP_통일양식5"/>
      <sheetName val="LYS_통일양식5"/>
      <sheetName val="Xunit_(단위환산)5"/>
      <sheetName val="유통기한_프로그램5"/>
      <sheetName val="1-1_현장정리5"/>
      <sheetName val="1-2_토공5"/>
      <sheetName val="1-3_WMM,GSB5"/>
      <sheetName val="1-4_BITUMINOUS_COURSE5"/>
      <sheetName val="1-5_BOX_CULVERTS5"/>
      <sheetName val="1-6_BRIDGE5"/>
      <sheetName val="1-7_DRAINAGE5"/>
      <sheetName val="1-8_TRAFFIC5"/>
      <sheetName val="1-9_MISCELLANEOUS5"/>
      <sheetName val="1-10_ELECTRICAL5"/>
      <sheetName val="1-12_도급외항목5"/>
      <sheetName val="명일작업계획_(3)5"/>
      <sheetName val="용선_C_L5"/>
      <sheetName val="전_체5"/>
      <sheetName val="흙막이B_(오산운암)5"/>
      <sheetName val="타이로드_흙막이5"/>
      <sheetName val="타이로드_흙막이(근입장2_5M)5"/>
      <sheetName val="타이로드(근입장2_5M)5"/>
      <sheetName val="pile_항타5"/>
      <sheetName val="pile_항타(디젤)5"/>
      <sheetName val="pile_항타_A5"/>
      <sheetName val="pile_항타_B5"/>
      <sheetName val="pile_항타_C5"/>
      <sheetName val="pile_인발5"/>
      <sheetName val="pile_인발_A5"/>
      <sheetName val="pile_인발_B5"/>
      <sheetName val="pile_인발_C5"/>
      <sheetName val="20TON_TRAILER5"/>
      <sheetName val="토류판_(2)5"/>
      <sheetName val="SHEET_PILE단가5"/>
      <sheetName val="6_이토처리시간5"/>
      <sheetName val="태화42_2"/>
      <sheetName val="외주현황_wq12"/>
      <sheetName val="1차_내역서5"/>
      <sheetName val="220_(2)2"/>
      <sheetName val="토__공2"/>
      <sheetName val="울진항공등화_내역서5"/>
      <sheetName val="일_위_대_가_표5"/>
      <sheetName val="영흥TL(UP,DOWN)_5"/>
      <sheetName val="3련_BOX5"/>
      <sheetName val="내역서_4"/>
      <sheetName val="2_1외주5"/>
      <sheetName val="2_3노무5"/>
      <sheetName val="2_4자재5"/>
      <sheetName val="2_2장비5"/>
      <sheetName val="2_5경비5"/>
      <sheetName val="2_6수목대5"/>
      <sheetName val="모선자재_집계표4"/>
      <sheetName val="재료의_할증4"/>
      <sheetName val="D1_2_COF모듈자재_입출재고_(B급)4"/>
      <sheetName val="BEND_LOSS2"/>
      <sheetName val="토공_total2"/>
      <sheetName val="3_관로전환기2"/>
      <sheetName val="F_월별기성수금현황_2"/>
      <sheetName val="내역서1999_8최종2"/>
      <sheetName val="3_전기산출기초2"/>
      <sheetName val="고객사_관리_코드5"/>
      <sheetName val="중기쥰종사_단위단가5"/>
      <sheetName val="_2"/>
      <sheetName val="금회_청구사항(기계)2"/>
      <sheetName val="기성갑지_(소방)2"/>
      <sheetName val="금회_청구사항(소방)2"/>
      <sheetName val="함열량_db4"/>
      <sheetName val="PTVT_(MAU)5"/>
      <sheetName val="99_조정금액2"/>
      <sheetName val="D_B2"/>
      <sheetName val="기존단가_(2)3"/>
      <sheetName val="TRAY_헹거산출2"/>
      <sheetName val="1_청구서2"/>
      <sheetName val="2_내역서2"/>
      <sheetName val="표__지4"/>
      <sheetName val="1_12"/>
      <sheetName val="K2_site_Total_내역서2"/>
      <sheetName val="Div26_-_Elect4"/>
      <sheetName val="Khoi_luong4"/>
      <sheetName val="Bảng_mã_VT4"/>
      <sheetName val="DonGia_chetao4"/>
      <sheetName val="DonGia_VatTuLK4"/>
      <sheetName val="Fr_Revit4"/>
      <sheetName val="NSA_Summary4"/>
      <sheetName val="일위대가56-1_2"/>
      <sheetName val="일위대가71-1_2"/>
      <sheetName val="일위대가74-1_2"/>
      <sheetName val="일위대가76-1_2"/>
      <sheetName val="일위대가77-1_2"/>
      <sheetName val="일위대가78-1_2"/>
      <sheetName val="chi_tiet3"/>
      <sheetName val="PPC_Summary3"/>
      <sheetName val="Tong_hop2"/>
      <sheetName val="Phan_lap_dat2"/>
      <sheetName val="Lắp_Ráp2"/>
      <sheetName val="동강_배관2"/>
      <sheetName val="WCR_외주2"/>
      <sheetName val="ANILINE_-_OPTION2"/>
      <sheetName val="MDI_-_OPTION2"/>
      <sheetName val="총괄표_2"/>
      <sheetName val="계약대비내역서_(부경)2"/>
      <sheetName val="집행대비내역서_(부경)2"/>
      <sheetName val="계약그라우팅_포장2"/>
      <sheetName val="계약사무실조경_2"/>
      <sheetName val="횡배수관_토공량_산출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cong_thuc_tinh_chi_tiet4"/>
      <sheetName val="_IL-3_XLSY갑지6"/>
      <sheetName val="KET_CAU-_MJV22"/>
      <sheetName val="Ví_dụ2"/>
      <sheetName val="Gia_VLNCMTC2"/>
      <sheetName val="06_일위대가목록2"/>
      <sheetName val="도시정비_1"/>
      <sheetName val="3_1_6_전산처리결과1"/>
      <sheetName val="수정"/>
      <sheetName val="BD운반거리"/>
      <sheetName val="원가 (2)"/>
      <sheetName val="SIL98"/>
      <sheetName val="코드일람표"/>
      <sheetName val="본댐설계"/>
      <sheetName val="Earthwork"/>
      <sheetName val="견적서표지"/>
      <sheetName val="급여병적자료"/>
      <sheetName val="상하수대비내역(공내역)"/>
      <sheetName val="C.배수관공"/>
      <sheetName val="주차구획Ԁ"/>
      <sheetName val="合成単価作成表-BLDG"/>
      <sheetName val="건축원가계산서"/>
      <sheetName val="4_수량산출서"/>
      <sheetName val="1_관로"/>
      <sheetName val="도급표지ÉԀ"/>
      <sheetName val="단가多〒"/>
      <sheetName val="안양동교_1안"/>
      <sheetName val="입찰품"/>
      <sheetName val="운동장_(2)1"/>
      <sheetName val="2_원가집계1"/>
      <sheetName val="외주대비_-석É1"/>
      <sheetName val="5_2_6~7공사요율1"/>
      <sheetName val="05_유류비자금청구(완)1"/>
      <sheetName val="주공_갑지1"/>
      <sheetName val="04_12월건강보험(일용직)1"/>
      <sheetName val="grid_(1)1"/>
      <sheetName val="1_내역(청_하역장전등)1"/>
      <sheetName val="PAD_TR보호대기초1"/>
      <sheetName val="19_07월_세_계1"/>
      <sheetName val="19_07항목별(시트복사금지100번쓰기)1"/>
      <sheetName val="19_05월1"/>
      <sheetName val="4_수량산출서1"/>
      <sheetName val="경율산정_XLS1"/>
      <sheetName val="1_관로1"/>
      <sheetName val="안양동교_1안1"/>
      <sheetName val="A_견적"/>
      <sheetName val="const_"/>
      <sheetName val="4_예산내역서"/>
      <sheetName val="입찰내역_발주처_양식"/>
      <sheetName val="자재기성_신청서_xlsx"/>
      <sheetName val="외주대비_ᨀ晙ԯ3"/>
      <sheetName val="샌딩_에폭시_도장3"/>
      <sheetName val="운동장_(2)2"/>
      <sheetName val="중기사용료_(2)2"/>
      <sheetName val="2_원가집계2"/>
      <sheetName val="외주대비_-석É2"/>
      <sheetName val="5_2_6~7공사요율2"/>
      <sheetName val="05_유류비자금청구(완)2"/>
      <sheetName val="주공_갑지2"/>
      <sheetName val="04_12월건강보험(일용직)2"/>
      <sheetName val="grid_(1)2"/>
      <sheetName val="1_내역(청_하역장전등)2"/>
      <sheetName val="PAD_TR보호대기초2"/>
      <sheetName val="19_07월_세_계2"/>
      <sheetName val="19_07항목별(시트복사금지100번쓰기)2"/>
      <sheetName val="19_05월2"/>
      <sheetName val="4_수량산출서2"/>
      <sheetName val="경율산정_XLS2"/>
      <sheetName val="H__MECHANICAL2"/>
      <sheetName val="J__FIRE_FIGHTING2"/>
      <sheetName val="1_관로2"/>
      <sheetName val="3_단가산출서2"/>
      <sheetName val="4_단가산출기초2"/>
      <sheetName val="안양동교_1안2"/>
      <sheetName val="A_견적1"/>
      <sheetName val="const_1"/>
      <sheetName val="4_예산내역서1"/>
      <sheetName val="Summary_VO_No_32"/>
      <sheetName val="VO_No_3_12"/>
      <sheetName val="VO_No_3_22"/>
      <sheetName val="VO_No_3_32"/>
      <sheetName val="VO_No_3_42"/>
      <sheetName val="VO_No_3_52"/>
      <sheetName val="VO_No_3_62"/>
      <sheetName val="VO_No_3_72"/>
      <sheetName val="VO_No_3_82"/>
      <sheetName val="Sàn_T12"/>
      <sheetName val="Lỗ_thông_gió2"/>
      <sheetName val="Thống_kê2"/>
      <sheetName val="SCOPE_OF_WORK2"/>
      <sheetName val="보도내_1"/>
      <sheetName val="입찰내역_발주처_양식1"/>
      <sheetName val="자재기성_신청서_xlsx1"/>
      <sheetName val="6.RJP이토처리시간"/>
      <sheetName val="7.RJP지층별제원"/>
      <sheetName val="흥양2교토㎈ï뇸ર"/>
      <sheetName val="TREE_䢬"/>
      <sheetName val="도급표지  (3"/>
      <sheetName val="배방교"/>
      <sheetName val="도급표지  (怀꿟"/>
      <sheetName val="드럼사이즈 내역"/>
      <sheetName val="간접비 총괄표"/>
      <sheetName val="4 L速뇥ᝠ"/>
      <sheetName val="1공구 건_xdc00_䘢䠂檱䠛檳"/>
      <sheetName val="소야공정Ԁ"/>
      <sheetName val="ChartData"/>
      <sheetName val="보도내역 (_x0010_"/>
      <sheetName val="I.설계조건"/>
      <sheetName val="주형"/>
      <sheetName val="3.바닥판설계"/>
      <sheetName val="관급자재산출근거"/>
      <sheetName val="2008년하반기노임"/>
      <sheetName val="표준차도부연장집계-ASP"/>
      <sheetName val="패널"/>
      <sheetName val="6공구(_xda8b_瀀"/>
      <sheetName val="投标材料清单_1"/>
      <sheetName val="5_6_NTKL_ĐHKK_1"/>
      <sheetName val="5_12_NTKL_PCCC1"/>
      <sheetName val="Gia_thanh_chuoi_su1"/>
      <sheetName val="Tiep_dia1"/>
      <sheetName val="Don_gia_vung_III-Can_Tho1"/>
      <sheetName val="TH_MEP1"/>
      <sheetName val="대3류_2"/>
      <sheetName val="01__DATA2"/>
      <sheetName val="Tai_khoan2"/>
      <sheetName val="Dầm_11"/>
      <sheetName val="Unit_Rate(non_print)1"/>
      <sheetName val="ጊ후다내역_XLS]0_0ControlSheet31"/>
      <sheetName val="Bang_gia_2011_10_121"/>
      <sheetName val="Sàn_tầng_01_(_old_)1"/>
      <sheetName val="Cọc_nhồi1"/>
      <sheetName val="Bang_TH1"/>
      <sheetName val="5_NKTC1"/>
      <sheetName val="4_BBNT-LĐ1"/>
      <sheetName val="_DATA1"/>
      <sheetName val="0_Bìa1"/>
      <sheetName val="1_Mục_lục1"/>
      <sheetName val="2_Phiếu_kiểm_tra1"/>
      <sheetName val="BM-06a_Mẫu_chứng_chỉ_thanh_toá1"/>
      <sheetName val="3_Bảng_TT_giá_trị_thực_hiện1"/>
      <sheetName val="4_Bảng_TT_KL_thực_hiện1"/>
      <sheetName val="6_KL_DD_chi_tiết1"/>
      <sheetName val="5_công_nhật1"/>
      <sheetName val="ROW_3a-chi_tiết1"/>
      <sheetName val="ROW_5-_chi_tiết1"/>
      <sheetName val="ROW_6-_chi_tiết1"/>
      <sheetName val="KL_khoán_đổ_bê_tông_T71"/>
      <sheetName val="6__Bảng_TT_giá_trị_giảm_trừ_HĐ1"/>
      <sheetName val="6__Hồ_sơ_đính_kèm1"/>
      <sheetName val="Elec_LG1"/>
      <sheetName val="D_&amp;_W_sizes1"/>
      <sheetName val="Goc_CC1"/>
      <sheetName val="외주대비_-석축???_x1"/>
      <sheetName val="IMF_Code1"/>
      <sheetName val="1_Requisition(E)"/>
      <sheetName val="dtct_cong"/>
      <sheetName val="TL_rieng"/>
      <sheetName val="ESTI_"/>
      <sheetName val="3_1"/>
      <sheetName val="3_10"/>
      <sheetName val="3_2"/>
      <sheetName val="3_3"/>
      <sheetName val="3_4"/>
      <sheetName val="3_5"/>
      <sheetName val="3_6"/>
      <sheetName val="3_7"/>
      <sheetName val="3_8"/>
      <sheetName val="3_9"/>
      <sheetName val="Doi_so"/>
      <sheetName val="Measure_1306"/>
      <sheetName val="DM_ChiPhi"/>
      <sheetName val="외주대비_-석축_x005f_x0000__x005f_x0000__x005f_x0000__x"/>
      <sheetName val="Du_thau"/>
      <sheetName val="NHÀ_NHẬP_LIỆU"/>
      <sheetName val="MÓNG_SILO"/>
      <sheetName val="[후다_?_???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_후다_?_x0003"/>
      <sheetName val="C_MECHANICAL1"/>
      <sheetName val="Basic_Wage"/>
      <sheetName val="Menber_List"/>
      <sheetName val="PL_Vua"/>
      <sheetName val="Budget_Code"/>
      <sheetName val="Phu_cap"/>
      <sheetName val="7_공정표"/>
      <sheetName val="TỔNG_HỢP"/>
      <sheetName val="ጊ후다내역_XLS_0_0ControlSheet31"/>
      <sheetName val="외주대비_-석축____x1"/>
      <sheetName val="Đầu_tư"/>
      <sheetName val="2__주요공지（主要公告）"/>
      <sheetName val="_후다_x005f_x0001___x005f_x0010__x005f_x0000__x0003"/>
      <sheetName val="RAB_AR&amp;STR"/>
      <sheetName val="3__CNT"/>
      <sheetName val="unit_price_list(M)"/>
      <sheetName val="Breakdown_(B)"/>
      <sheetName val="thông_tin"/>
      <sheetName val="Ton_Kho"/>
      <sheetName val="PRECAST_lightconc-II"/>
      <sheetName val="Danh muc"/>
      <sheetName val="SGC RATE"/>
      <sheetName val="TinhGiaNC"/>
      <sheetName val="CAUDIT"/>
      <sheetName val="PHU LUC2"/>
      <sheetName val="G"/>
      <sheetName val="1.R18 BF"/>
      <sheetName val="F-B"/>
      <sheetName val="Book 1 Summary"/>
      <sheetName val="Sh_x0010_"/>
      <sheetName val="주차구획"/>
      <sheetName val="소야공정"/>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refreshError="1"/>
      <sheetData sheetId="1560"/>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sheetData sheetId="1574"/>
      <sheetData sheetId="1575"/>
      <sheetData sheetId="1576"/>
      <sheetData sheetId="1577"/>
      <sheetData sheetId="1578"/>
      <sheetData sheetId="1579"/>
      <sheetData sheetId="1580"/>
      <sheetData sheetId="158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sheetData sheetId="1681"/>
      <sheetData sheetId="1682"/>
      <sheetData sheetId="1683"/>
      <sheetData sheetId="1684"/>
      <sheetData sheetId="1685"/>
      <sheetData sheetId="1686" refreshError="1"/>
      <sheetData sheetId="1687" refreshError="1"/>
      <sheetData sheetId="1688" refreshError="1"/>
      <sheetData sheetId="1689"/>
      <sheetData sheetId="1690"/>
      <sheetData sheetId="169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refreshError="1"/>
      <sheetData sheetId="1791" refreshError="1"/>
      <sheetData sheetId="1792" refreshError="1"/>
      <sheetData sheetId="1793" refreshError="1"/>
      <sheetData sheetId="1794" refreshError="1"/>
      <sheetData sheetId="1795"/>
      <sheetData sheetId="1796"/>
      <sheetData sheetId="1797"/>
      <sheetData sheetId="1798"/>
      <sheetData sheetId="1799"/>
      <sheetData sheetId="1800"/>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sheetData sheetId="1839"/>
      <sheetData sheetId="1840"/>
      <sheetData sheetId="1841"/>
      <sheetData sheetId="1842"/>
      <sheetData sheetId="1843"/>
      <sheetData sheetId="1844"/>
      <sheetData sheetId="1845"/>
      <sheetData sheetId="1846"/>
      <sheetData sheetId="1847"/>
      <sheetData sheetId="1848"/>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sheetData sheetId="2274" refreshError="1"/>
      <sheetData sheetId="2275" refreshError="1"/>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sheetData sheetId="2404"/>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refreshError="1"/>
      <sheetData sheetId="2564" refreshError="1"/>
      <sheetData sheetId="2565" refreshError="1"/>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refreshError="1"/>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refreshError="1"/>
      <sheetData sheetId="3285" refreshError="1"/>
      <sheetData sheetId="3286" refreshError="1"/>
      <sheetData sheetId="3287" refreshError="1"/>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sheetData sheetId="3349"/>
      <sheetData sheetId="3350"/>
      <sheetData sheetId="3351"/>
      <sheetData sheetId="3352"/>
      <sheetData sheetId="3353"/>
      <sheetData sheetId="3354"/>
      <sheetData sheetId="3355"/>
      <sheetData sheetId="3356"/>
      <sheetData sheetId="3357"/>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sheetData sheetId="3377"/>
      <sheetData sheetId="3378" refreshError="1"/>
      <sheetData sheetId="3379" refreshError="1"/>
      <sheetData sheetId="3380" refreshError="1"/>
      <sheetData sheetId="3381" refreshError="1"/>
      <sheetData sheetId="3382"/>
      <sheetData sheetId="3383"/>
      <sheetData sheetId="3384"/>
      <sheetData sheetId="3385"/>
      <sheetData sheetId="3386"/>
      <sheetData sheetId="3387"/>
      <sheetData sheetId="3388"/>
      <sheetData sheetId="3389"/>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sheetData sheetId="3402" refreshError="1"/>
      <sheetData sheetId="3403"/>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refreshError="1"/>
      <sheetData sheetId="3435" refreshError="1"/>
      <sheetData sheetId="3436" refreshError="1"/>
      <sheetData sheetId="3437"/>
      <sheetData sheetId="3438"/>
      <sheetData sheetId="3439"/>
      <sheetData sheetId="3440"/>
      <sheetData sheetId="3441"/>
      <sheetData sheetId="3442"/>
      <sheetData sheetId="3443" refreshError="1"/>
      <sheetData sheetId="3444" refreshError="1"/>
      <sheetData sheetId="3445" refreshError="1"/>
      <sheetData sheetId="3446" refreshError="1"/>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sheetData sheetId="3844"/>
      <sheetData sheetId="3845"/>
      <sheetData sheetId="3846"/>
      <sheetData sheetId="3847"/>
      <sheetData sheetId="3848"/>
      <sheetData sheetId="3849"/>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sheetData sheetId="3927" refreshError="1"/>
      <sheetData sheetId="3928" refreshError="1"/>
      <sheetData sheetId="3929" refreshError="1"/>
      <sheetData sheetId="3930" refreshError="1"/>
      <sheetData sheetId="3931" refreshError="1"/>
      <sheetData sheetId="3932"/>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refreshError="1"/>
      <sheetData sheetId="3976" refreshError="1"/>
      <sheetData sheetId="3977" refreshError="1"/>
      <sheetData sheetId="3978" refreshError="1"/>
      <sheetData sheetId="3979"/>
      <sheetData sheetId="3980"/>
      <sheetData sheetId="3981"/>
      <sheetData sheetId="3982"/>
      <sheetData sheetId="3983" refreshError="1"/>
      <sheetData sheetId="3984" refreshError="1"/>
      <sheetData sheetId="3985"/>
      <sheetData sheetId="3986"/>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sheetData sheetId="3999"/>
      <sheetData sheetId="4000"/>
      <sheetData sheetId="4001"/>
      <sheetData sheetId="4002"/>
      <sheetData sheetId="4003"/>
      <sheetData sheetId="4004" refreshError="1"/>
      <sheetData sheetId="4005" refreshError="1"/>
      <sheetData sheetId="4006"/>
      <sheetData sheetId="4007"/>
      <sheetData sheetId="4008" refreshError="1"/>
      <sheetData sheetId="4009"/>
      <sheetData sheetId="4010"/>
      <sheetData sheetId="4011"/>
      <sheetData sheetId="4012"/>
      <sheetData sheetId="4013"/>
      <sheetData sheetId="4014"/>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sheetData sheetId="4071"/>
      <sheetData sheetId="4072"/>
      <sheetData sheetId="4073"/>
      <sheetData sheetId="4074"/>
      <sheetData sheetId="4075"/>
      <sheetData sheetId="4076"/>
      <sheetData sheetId="4077"/>
      <sheetData sheetId="4078"/>
      <sheetData sheetId="4079"/>
      <sheetData sheetId="4080"/>
      <sheetData sheetId="4081" refreshError="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refreshError="1"/>
      <sheetData sheetId="4525"/>
      <sheetData sheetId="4526"/>
      <sheetData sheetId="4527"/>
      <sheetData sheetId="4528"/>
      <sheetData sheetId="4529"/>
      <sheetData sheetId="4530"/>
      <sheetData sheetId="4531"/>
      <sheetData sheetId="4532"/>
      <sheetData sheetId="4533"/>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sheetData sheetId="4666"/>
      <sheetData sheetId="4667"/>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sheetData sheetId="4740"/>
      <sheetData sheetId="4741"/>
      <sheetData sheetId="4742" refreshError="1"/>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refreshError="1"/>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refreshError="1"/>
      <sheetData sheetId="4994"/>
      <sheetData sheetId="4995" refreshError="1"/>
      <sheetData sheetId="4996" refreshError="1"/>
      <sheetData sheetId="4997" refreshError="1"/>
      <sheetData sheetId="4998"/>
      <sheetData sheetId="4999"/>
      <sheetData sheetId="5000"/>
      <sheetData sheetId="5001"/>
      <sheetData sheetId="5002"/>
      <sheetData sheetId="5003"/>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sheetData sheetId="5127"/>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sheetData sheetId="5219" refreshError="1"/>
      <sheetData sheetId="5220" refreshError="1"/>
      <sheetData sheetId="5221" refreshError="1"/>
      <sheetData sheetId="5222" refreshError="1"/>
      <sheetData sheetId="5223" refreshError="1"/>
      <sheetData sheetId="5224"/>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sheetData sheetId="5416"/>
      <sheetData sheetId="5417"/>
      <sheetData sheetId="5418"/>
      <sheetData sheetId="5419"/>
      <sheetData sheetId="5420"/>
      <sheetData sheetId="5421"/>
      <sheetData sheetId="5422"/>
      <sheetData sheetId="5423"/>
      <sheetData sheetId="5424"/>
      <sheetData sheetId="5425"/>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sheetData sheetId="5927" refreshError="1"/>
      <sheetData sheetId="5928" refreshError="1"/>
      <sheetData sheetId="5929" refreshError="1"/>
      <sheetData sheetId="5930" refreshError="1"/>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sheetData sheetId="6020" refreshError="1"/>
      <sheetData sheetId="6021" refreshError="1"/>
      <sheetData sheetId="6022" refreshError="1"/>
      <sheetData sheetId="6023" refreshError="1"/>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투찰내역"/>
      <sheetName val="2000년1차"/>
      <sheetName val="2000전체분"/>
      <sheetName val="교통대책내역"/>
      <sheetName val="집계표"/>
      <sheetName val="조경일람"/>
      <sheetName val="내역서"/>
      <sheetName val="부대공사비"/>
      <sheetName val="#REF"/>
      <sheetName val="간접1"/>
      <sheetName val="정부노임단가"/>
      <sheetName val="조명일위"/>
      <sheetName val="BID"/>
      <sheetName val="단가일람"/>
      <sheetName val="차액보증"/>
      <sheetName val="SLAB데이터"/>
      <sheetName val="99총공사내역서"/>
      <sheetName val="퍼스트"/>
      <sheetName val="약품공급2"/>
      <sheetName val="노임"/>
      <sheetName val="접지수량"/>
      <sheetName val="Total 단위경유량집계"/>
      <sheetName val="조명시설"/>
      <sheetName val="원가계산서"/>
      <sheetName val="DANGA"/>
      <sheetName val="일위대가"/>
      <sheetName val="설계조건"/>
      <sheetName val="지질조사"/>
      <sheetName val="CALCULATION"/>
      <sheetName val="C1ㅇ"/>
      <sheetName val="sheet1"/>
      <sheetName val="1,2공구원가계산서"/>
      <sheetName val="2공구산출내역"/>
      <sheetName val="1공구산출내역서"/>
      <sheetName val="실행철강하도"/>
      <sheetName val="RE9604"/>
      <sheetName val="금액내역서"/>
      <sheetName val="MOTOR"/>
      <sheetName val="실행내역"/>
      <sheetName val="전체제잡비"/>
      <sheetName val="마산월령동골조물량변경"/>
      <sheetName val="산근"/>
      <sheetName val="DB"/>
      <sheetName val="단가"/>
      <sheetName val="기계경비(시간당)"/>
      <sheetName val="건축내역"/>
      <sheetName val="기본단가표"/>
      <sheetName val="재료집계표"/>
      <sheetName val="내역서(전기)"/>
      <sheetName val="내역(원안-대안)"/>
      <sheetName val="준검 내역서"/>
      <sheetName val="교각1"/>
      <sheetName val="배수공"/>
      <sheetName val="산출근거"/>
      <sheetName val="제경비"/>
      <sheetName val="SIL98"/>
      <sheetName val="구조물공"/>
      <sheetName val="부대공"/>
      <sheetName val="토공"/>
      <sheetName val="포장공"/>
      <sheetName val="토공유동표(전체.당초)"/>
      <sheetName val="품셈TABLE"/>
      <sheetName val="노임단가"/>
      <sheetName val="단위단가"/>
      <sheetName val="수량산출서"/>
      <sheetName val="총공사내역서"/>
      <sheetName val="항목(1)"/>
      <sheetName val="총괄표"/>
      <sheetName val="잡철물"/>
      <sheetName val="관급"/>
      <sheetName val="1.수인터널"/>
      <sheetName val="적점"/>
      <sheetName val="기계경비일람"/>
      <sheetName val="자재일람"/>
      <sheetName val="하남내역"/>
      <sheetName val="일위목록"/>
      <sheetName val="요율"/>
      <sheetName val="4.전기"/>
      <sheetName val="hvac(제어동)"/>
      <sheetName val="BH-1 (2)"/>
      <sheetName val="5회토적"/>
      <sheetName val="1001"/>
      <sheetName val="당진1,2호기전선관설치및접지4차공사내역서-을지"/>
      <sheetName val="기계내역서"/>
      <sheetName val="대포2교접속"/>
      <sheetName val="천방교접속"/>
      <sheetName val="N賃率-職"/>
      <sheetName val="공사개요"/>
      <sheetName val="매입세율"/>
      <sheetName val="일반공사"/>
      <sheetName val="NYS"/>
      <sheetName val="설비2차"/>
      <sheetName val="직노"/>
      <sheetName val="ABUT수량-A1"/>
      <sheetName val="제안서"/>
      <sheetName val="행정표준(1)"/>
      <sheetName val="행정표준(2)"/>
      <sheetName val="표  지"/>
      <sheetName val="현장지지물물량"/>
      <sheetName val="총괄내역서"/>
      <sheetName val="직공비"/>
      <sheetName val="일위대가표"/>
      <sheetName val="관리비비계상"/>
      <sheetName val="견적조건"/>
      <sheetName val="조경"/>
      <sheetName val="터파기및재료"/>
      <sheetName val="초기화면"/>
      <sheetName val="폐기물"/>
      <sheetName val="인원계획"/>
      <sheetName val="내역(중앙)"/>
      <sheetName val="예산서"/>
      <sheetName val="DATA"/>
      <sheetName val="공사비예산서(토목분)"/>
      <sheetName val="현장설명"/>
      <sheetName val="도급"/>
      <sheetName val="문학간접"/>
      <sheetName val="1.설계조건"/>
      <sheetName val="조도계산서 (도서)"/>
      <sheetName val="예가내역서"/>
      <sheetName val="참조-(1)"/>
      <sheetName val="원가계산서구조조정"/>
      <sheetName val="I.설계조건"/>
      <sheetName val="경비2내역"/>
      <sheetName val="세부내역"/>
      <sheetName val="운반"/>
      <sheetName val="타공종이기"/>
      <sheetName val="공문"/>
      <sheetName val="일반부표"/>
      <sheetName val="대비"/>
      <sheetName val="자료"/>
      <sheetName val="이형관"/>
      <sheetName val="을-ATYPE"/>
      <sheetName val="제1호단위수량"/>
      <sheetName val="설계서(7)"/>
      <sheetName val="예산서(6)"/>
      <sheetName val="실행(1)"/>
      <sheetName val="횡배위치"/>
      <sheetName val="기초일위"/>
      <sheetName val="시설일위"/>
      <sheetName val="산출내역서"/>
      <sheetName val="데이타"/>
      <sheetName val="11.우각부 보강"/>
      <sheetName val="제출내역 (2)"/>
      <sheetName val="결재갑지"/>
      <sheetName val="ITEM"/>
      <sheetName val="운반비"/>
      <sheetName val="2000양배"/>
      <sheetName val="신림자금"/>
      <sheetName val="작성방법"/>
      <sheetName val="우수관매설및 우수받이"/>
      <sheetName val="증감내역서"/>
      <sheetName val="11.산출(전열)"/>
      <sheetName val="6.산출(동력)"/>
      <sheetName val="7.산출(TRAY)"/>
      <sheetName val="부재예실1월"/>
      <sheetName val="노원열병합  건축공사기성내역서"/>
      <sheetName val="Sheet3"/>
      <sheetName val="앉음벽 (2)"/>
      <sheetName val="6호기"/>
      <sheetName val="98지급계획"/>
      <sheetName val="간접(90)"/>
      <sheetName val="참조"/>
      <sheetName val="금융비용"/>
      <sheetName val="접지1종"/>
      <sheetName val="오저간내역서"/>
      <sheetName val="전기"/>
      <sheetName val="001"/>
      <sheetName val="대전21토목내역서"/>
      <sheetName val="말뚝지지력산정"/>
      <sheetName val="INPUT"/>
      <sheetName val="을"/>
      <sheetName val="단가대비표"/>
      <sheetName val="현장관리비"/>
      <sheetName val="상-교대(A1-A2)"/>
      <sheetName val="자재단가비교표"/>
      <sheetName val="내역(창신)"/>
      <sheetName val="소야공정계획표"/>
      <sheetName val="사업전망"/>
      <sheetName val="현장업무"/>
      <sheetName val="PIPING"/>
      <sheetName val="MSS 2"/>
      <sheetName val="전주2本1"/>
      <sheetName val="적용표"/>
      <sheetName val="도급-집계"/>
      <sheetName val="신호등일위대가"/>
      <sheetName val="여수토토적"/>
      <sheetName val="구조물수량집계표"/>
      <sheetName val="보증수수료산출"/>
      <sheetName val="코드표"/>
      <sheetName val="프로젝트"/>
      <sheetName val="2.1  노무비 평균단가산출"/>
      <sheetName val="경비"/>
      <sheetName val="ancillary"/>
      <sheetName val="명세서"/>
      <sheetName val="A-4"/>
      <sheetName val="인부노임"/>
      <sheetName val="전체"/>
      <sheetName val="I一般比"/>
      <sheetName val="예산변경원인분석"/>
      <sheetName val="내역_ver1.0"/>
      <sheetName val="단가산출"/>
      <sheetName val="품셈"/>
      <sheetName val="간접비계산"/>
      <sheetName val="plan&amp;section of foundation"/>
      <sheetName val="pile bearing capa &amp; arrenge"/>
      <sheetName val="working load at the btm ft."/>
      <sheetName val="stability check"/>
      <sheetName val="design criteria"/>
      <sheetName val="적용단가"/>
      <sheetName val="분뇨"/>
      <sheetName val="보고서 기기리스트"/>
      <sheetName val="설계내역서"/>
      <sheetName val="Resource2"/>
      <sheetName val="일위대가(1)"/>
      <sheetName val="마산방향"/>
      <sheetName val="진주방향"/>
      <sheetName val="토목내역"/>
      <sheetName val="사급자재"/>
      <sheetName val="기계공사"/>
      <sheetName val="7. 현장관리비 "/>
      <sheetName val="6. 안전관리비"/>
      <sheetName val="봉양~조차장간고하개명(신설)"/>
      <sheetName val="구조물견적서"/>
      <sheetName val="3련 BOX"/>
      <sheetName val="역T형옹벽단위수량"/>
      <sheetName val="COVER"/>
      <sheetName val="여과지동"/>
      <sheetName val="기초자료"/>
      <sheetName val="원계약고시공및준비구분"/>
      <sheetName val="할증"/>
      <sheetName val="자재단가표"/>
      <sheetName val="토공A"/>
      <sheetName val="날개벽수량표"/>
      <sheetName val="일용노임단가"/>
      <sheetName val="99월별경비계획"/>
      <sheetName val="소포내역 (2)"/>
      <sheetName val="산출내역서집계표"/>
      <sheetName val="측구터파기공수량집계"/>
      <sheetName val="배수공 시멘트 및 골재량 산출"/>
      <sheetName val="전기내역서(총계)"/>
      <sheetName val="입력데이타"/>
      <sheetName val="Macro1"/>
      <sheetName val="_HIT__HMC 견적_3900_"/>
      <sheetName val="금호"/>
      <sheetName val="원가"/>
      <sheetName val="설계예산서"/>
      <sheetName val="ilch"/>
      <sheetName val="분전반"/>
      <sheetName val="간이영수증"/>
      <sheetName val="EBSDATA"/>
      <sheetName val="기초수량집"/>
      <sheetName val="type-F"/>
      <sheetName val="일위대가(가설)"/>
      <sheetName val="용소리교"/>
      <sheetName val="토목"/>
      <sheetName val="재료비"/>
      <sheetName val="토목주소"/>
      <sheetName val="배수내역"/>
      <sheetName val="배수내역 (2)"/>
      <sheetName val="Macro(차단기)"/>
      <sheetName val="5호광장_(만점)"/>
      <sheetName val="인천국제_(만점)_(2)"/>
      <sheetName val="Total_단위경유량집계"/>
      <sheetName val="준검_내역서"/>
      <sheetName val="토공유동표(전체_당초)"/>
      <sheetName val="spc 배관견적"/>
      <sheetName val="단중표"/>
      <sheetName val="7"/>
      <sheetName val="投标材料清单 "/>
      <sheetName val="기본일위"/>
      <sheetName val="모델명"/>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갑지"/>
      <sheetName val="내   역"/>
      <sheetName val="플랜트 설치"/>
      <sheetName val="8설7발"/>
      <sheetName val="lee"/>
      <sheetName val="집계표소트"/>
      <sheetName val="중기일위대가"/>
      <sheetName val="설계"/>
      <sheetName val="bearing"/>
      <sheetName val="가격조사서"/>
      <sheetName val="검암내역"/>
      <sheetName val="일위대가목록"/>
      <sheetName val="소비자가"/>
      <sheetName val="자재단가"/>
      <sheetName val="01AC"/>
      <sheetName val="정화조내역"/>
      <sheetName val="연결임시"/>
      <sheetName val="13LPMCC"/>
      <sheetName val="물량표S"/>
      <sheetName val="원가+내역"/>
      <sheetName val="JUCKEYK"/>
      <sheetName val="A 견적"/>
      <sheetName val="전기일위목록"/>
      <sheetName val="입력"/>
      <sheetName val="시멘트"/>
      <sheetName val="단가조사-2"/>
      <sheetName val="교량"/>
      <sheetName val="광산내역"/>
      <sheetName val="내역원본"/>
      <sheetName val="결과조달"/>
      <sheetName val="예산총괄"/>
      <sheetName val="공사원가계산서"/>
      <sheetName val="제품원재"/>
      <sheetName val="소방사항"/>
      <sheetName val="단가집"/>
      <sheetName val="70%"/>
      <sheetName val="unit 4"/>
      <sheetName val="견적서"/>
      <sheetName val="비교1"/>
      <sheetName val="99-0002"/>
      <sheetName val="EUPDAT2"/>
      <sheetName val="1_수인터널"/>
      <sheetName val="건설성적"/>
      <sheetName val="WORK"/>
      <sheetName val="asd"/>
      <sheetName val="추가예산"/>
      <sheetName val="일위집계(기존)"/>
      <sheetName val="전기실-1"/>
      <sheetName val="설계서(본관)"/>
      <sheetName val="백암비스타내역"/>
      <sheetName val="조건표"/>
      <sheetName val="기성내역"/>
      <sheetName val="데리네이타현황"/>
      <sheetName val="인사자료총집계"/>
      <sheetName val="수정2"/>
      <sheetName val="Sheet5"/>
      <sheetName val="INPUT-DATA"/>
      <sheetName val="입찰"/>
      <sheetName val="현경"/>
      <sheetName val="내역표지"/>
      <sheetName val="재집"/>
      <sheetName val="총"/>
      <sheetName val="물량표"/>
      <sheetName val="오산갈곳"/>
      <sheetName val="환율change"/>
      <sheetName val="실행(ALT1)"/>
      <sheetName val="당초"/>
      <sheetName val="단가표"/>
      <sheetName val="Customer Databas"/>
      <sheetName val="시화점실행"/>
      <sheetName val="자재co"/>
      <sheetName val="단가조건(02년)"/>
      <sheetName val="전라자금"/>
      <sheetName val="기기리스트"/>
      <sheetName val="전기일위대가"/>
      <sheetName val=" HIT-&gt;HMC 견적(3900)"/>
      <sheetName val="투찰추정"/>
      <sheetName val="검토"/>
      <sheetName val="총괄-1"/>
      <sheetName val="내역(가지)"/>
      <sheetName val="시설물일위"/>
      <sheetName val="TYPE-A"/>
      <sheetName val="Y-WORK"/>
      <sheetName val="기초코드"/>
      <sheetName val="POL6차-PIPING"/>
      <sheetName val="퇴직금(울산천상)"/>
      <sheetName val="CORE#2"/>
      <sheetName val="전 기"/>
      <sheetName val="공통가설"/>
      <sheetName val="WING3"/>
      <sheetName val="전입"/>
      <sheetName val="200"/>
      <sheetName val="SLAB"/>
      <sheetName val="정산내역"/>
      <sheetName val="d118"/>
      <sheetName val="현금흐름"/>
      <sheetName val="부대내역"/>
      <sheetName val="부속동"/>
      <sheetName val="APT"/>
      <sheetName val="SHEET PILE단가"/>
      <sheetName val="갑지(추정)"/>
      <sheetName val="b_balju"/>
      <sheetName val="일위"/>
      <sheetName val="장비단가표"/>
      <sheetName val="내역서1"/>
      <sheetName val="PAINT"/>
      <sheetName val="목차 "/>
      <sheetName val="현장관리비참조"/>
      <sheetName val="화재 탐지 설비"/>
      <sheetName val="관급자재"/>
      <sheetName val="6PILE  (돌출)"/>
      <sheetName val="FM"/>
      <sheetName val="세골재  T2 변경 현황"/>
      <sheetName val="구간별관경"/>
      <sheetName val="건축공사"/>
      <sheetName val="접속도로1"/>
      <sheetName val="공사비총괄"/>
      <sheetName val="BH_1 _2_"/>
      <sheetName val="개인별 순위표"/>
      <sheetName val="프랜트면허"/>
      <sheetName val="INDEX"/>
      <sheetName val="냉천부속동"/>
      <sheetName val="네고율"/>
      <sheetName val="#2_일위대가목록"/>
      <sheetName val="C97상"/>
      <sheetName val="동방설계서"/>
      <sheetName val="1.취수장"/>
      <sheetName val="별첨1-임식"/>
      <sheetName val="기본자료"/>
      <sheetName val="중기비"/>
      <sheetName val="신천3호용수로"/>
      <sheetName val="Cash Flow-1"/>
      <sheetName val="3.1공사현황 공정표"/>
      <sheetName val="덕전리"/>
      <sheetName val="투입내역"/>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ELEC"/>
      <sheetName val="지불내역(자재외)"/>
      <sheetName val="입찰보고"/>
      <sheetName val="단가(적용)"/>
      <sheetName val="파일구성"/>
      <sheetName val="시운전연료비"/>
      <sheetName val="골조시행"/>
      <sheetName val="시운전연료"/>
      <sheetName val="조경수목"/>
      <sheetName val="퇴직공제부금"/>
      <sheetName val="평균노임"/>
      <sheetName val="유입량"/>
      <sheetName val="분석"/>
      <sheetName val="SG"/>
      <sheetName val="자료입력"/>
      <sheetName val="적용단위길이"/>
      <sheetName val="전기혼잡제경비(45)"/>
      <sheetName val="편입토지조서"/>
      <sheetName val="배수통관(좌)"/>
      <sheetName val="중기"/>
      <sheetName val="재료비단가"/>
      <sheetName val="전체_1설계"/>
      <sheetName val="노임 단가"/>
      <sheetName val="공정증감대ㅈ표"/>
      <sheetName val="시설물기초"/>
      <sheetName val="예가표"/>
      <sheetName val="중사"/>
      <sheetName val="1유리"/>
      <sheetName val="코드"/>
      <sheetName val="공사비집계"/>
      <sheetName val="내역서 "/>
      <sheetName val="일위대가목차"/>
      <sheetName val="8.현장관리비"/>
      <sheetName val="7.안전관리비"/>
      <sheetName val="계수시트"/>
      <sheetName val="직재"/>
      <sheetName val="전동기"/>
      <sheetName val="일위대가(집계)"/>
      <sheetName val="원가총괄"/>
      <sheetName val="귀래 설계 공내역서"/>
      <sheetName val="TCDB"/>
      <sheetName val="기별(종합)"/>
      <sheetName val="인건비"/>
      <sheetName val="수량산출"/>
      <sheetName val="101동"/>
      <sheetName val="인천제철"/>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주관사업"/>
      <sheetName val="공통단가"/>
      <sheetName val="바닥판"/>
      <sheetName val="입력DATA"/>
      <sheetName val="PAY"/>
      <sheetName val="설 계"/>
      <sheetName val="정렬"/>
      <sheetName val="안정계산"/>
      <sheetName val="단면검토"/>
      <sheetName val="2000년하반기"/>
      <sheetName val="수지예산"/>
      <sheetName val="수량산출서집계(1-4차)"/>
      <sheetName val="6공구(당초)"/>
      <sheetName val="1월"/>
      <sheetName val="재료"/>
      <sheetName val="저장소"/>
      <sheetName val="내역집계"/>
      <sheetName val="직접경비호표"/>
      <sheetName val="1안"/>
      <sheetName val="BQ"/>
      <sheetName val="집계및폼"/>
      <sheetName val="04_10_11"/>
      <sheetName val="1.설계기준"/>
      <sheetName val="설치"/>
      <sheetName val="SUMMARY(S)"/>
      <sheetName val="집계장(대목_실행)"/>
      <sheetName val="대공종"/>
      <sheetName val="집 계 표"/>
      <sheetName val="정리계획CF평가"/>
      <sheetName val="증감분석"/>
      <sheetName val="EQT-ESTN"/>
      <sheetName val="장비"/>
      <sheetName val="노무"/>
      <sheetName val="공기압축기실"/>
      <sheetName val="원도급"/>
      <sheetName val="하도급"/>
      <sheetName val="한전일위"/>
      <sheetName val="유림골조"/>
      <sheetName val="중기사용료산출근거"/>
      <sheetName val="단가산출1"/>
      <sheetName val="별표 "/>
      <sheetName val="협력업체"/>
      <sheetName val="코드1"/>
      <sheetName val="코드2"/>
      <sheetName val="원가서"/>
      <sheetName val="건축내역서"/>
      <sheetName val="단가조사서"/>
      <sheetName val="준공정산"/>
      <sheetName val="상수도토공집계표"/>
      <sheetName val="단가산출서"/>
      <sheetName val="평3"/>
      <sheetName val="부서코드표"/>
      <sheetName val="F4-F7"/>
      <sheetName val="손익분석"/>
      <sheetName val="건축"/>
      <sheetName val="기안"/>
      <sheetName val="1,2,3,4,5단위수량"/>
      <sheetName val="Sheet2"/>
      <sheetName val="계산표지"/>
      <sheetName val="노임변동률"/>
      <sheetName val="전기공사"/>
      <sheetName val="청천내"/>
      <sheetName val="재료값"/>
      <sheetName val="합계"/>
      <sheetName val="실행"/>
      <sheetName val="재개발"/>
      <sheetName val="FAB별"/>
      <sheetName val="시중노임단가"/>
      <sheetName val="도담구내 개소별 명세"/>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도담구내 개소별 명柖"/>
      <sheetName val="개산공사비"/>
      <sheetName val="(1)본선수량집계"/>
      <sheetName val="업체자료"/>
      <sheetName val="MILL"/>
      <sheetName val="9GNG운반"/>
      <sheetName val="제노임"/>
      <sheetName val="연습"/>
      <sheetName val="장비단가"/>
      <sheetName val="철거산출근거"/>
      <sheetName val="CODE"/>
      <sheetName val="분전반일위대가"/>
      <sheetName val="#3_일위대가목록"/>
      <sheetName val="품목납기"/>
      <sheetName val="대림경상68억"/>
      <sheetName val="손익차9월2"/>
      <sheetName val="득점현황"/>
      <sheetName val="결재란"/>
      <sheetName val="공사비산출내역"/>
      <sheetName val="가설건물"/>
      <sheetName val="10공구일위"/>
      <sheetName val="MSS_2"/>
      <sheetName val="공사비총괄표"/>
      <sheetName val="일위대가표48"/>
      <sheetName val="미드수량"/>
      <sheetName val="Macro(전선)"/>
      <sheetName val="직접비"/>
      <sheetName val="단가적용"/>
      <sheetName val="수량집계"/>
      <sheetName val="지구단위계획"/>
      <sheetName val="CC16-내역서"/>
      <sheetName val="남양내역"/>
      <sheetName val="MAIN_TABLE"/>
      <sheetName val="노임단가 (2)"/>
      <sheetName val="암거"/>
      <sheetName val="현금예금"/>
      <sheetName val="Sheet4"/>
      <sheetName val="심사물량"/>
      <sheetName val="목차"/>
      <sheetName val="AS복구"/>
      <sheetName val="중기터파기"/>
      <sheetName val="변수값"/>
      <sheetName val="중기상차"/>
      <sheetName val="3.공통공사대비"/>
      <sheetName val="TOT"/>
      <sheetName val="양식_자재단가조사표"/>
      <sheetName val="신고조서"/>
      <sheetName val="정산을지"/>
      <sheetName val="INSTR"/>
      <sheetName val="투찰가"/>
      <sheetName val="BJJIN"/>
      <sheetName val="김해토지조서"/>
      <sheetName val="원형1호맨홀토공수량"/>
      <sheetName val="자동제어"/>
      <sheetName val="실지수기호표"/>
      <sheetName val="Baby일위대가"/>
      <sheetName val="일위단가"/>
      <sheetName val="단   산"/>
      <sheetName val="실    단"/>
      <sheetName val="2000노임기준"/>
      <sheetName val="점수계산1-2"/>
      <sheetName val="자금청구"/>
      <sheetName val="코드일람표2001년10월"/>
      <sheetName val="공량산출서"/>
      <sheetName val="sub"/>
      <sheetName val="98수문일위"/>
      <sheetName val="관공일위대가"/>
      <sheetName val="관자재"/>
      <sheetName val="단가 및 재료비"/>
      <sheetName val="관접합및자재집계표"/>
      <sheetName val="검색방"/>
      <sheetName val="내역서비교"/>
      <sheetName val="인부신상자료"/>
      <sheetName val="-배수구조총재료"/>
      <sheetName val="부대공(BOQ)"/>
      <sheetName val="사유서제출현황-2"/>
      <sheetName val="VE절감"/>
      <sheetName val="청주(철골발주의뢰서)"/>
      <sheetName val="분전함신설"/>
      <sheetName val="차수"/>
      <sheetName val="교각계산"/>
      <sheetName val="식재인부"/>
      <sheetName val="일위총괄"/>
      <sheetName val="전선 및 전선관"/>
      <sheetName val="공조기"/>
      <sheetName val="장비비 명세서1"/>
      <sheetName val="간접비(1)"/>
      <sheetName val="DHEQSUPT"/>
      <sheetName val="소화실적"/>
      <sheetName val="7.공정표"/>
      <sheetName val="단면 (2)"/>
      <sheetName val="몰탈"/>
      <sheetName val="대치판정"/>
      <sheetName val="기본단가"/>
      <sheetName val="현장별"/>
      <sheetName val="1단계"/>
      <sheetName val="단면가정"/>
      <sheetName val="입찰견적보고서"/>
      <sheetName val="RETAIL (ABOVE)"/>
      <sheetName val="토공계산서(부체도로)"/>
      <sheetName val="비주거용"/>
      <sheetName val="옥내소화전계산서"/>
      <sheetName val="인원"/>
      <sheetName val="횡배수관토공수량"/>
      <sheetName val="세부추진"/>
      <sheetName val="상용보강"/>
      <sheetName val="5. 현장관리비(new) "/>
      <sheetName val="원본"/>
      <sheetName val="1공구(입찰내역)"/>
      <sheetName val="내역서1999.8최종"/>
      <sheetName val="96수출"/>
      <sheetName val="내역서을지"/>
      <sheetName val="표준건축비"/>
      <sheetName val="2.대외공문"/>
      <sheetName val="주beam"/>
      <sheetName val="일위_파일"/>
      <sheetName val="이토변실(A3-LINE)"/>
      <sheetName val="48평단가"/>
      <sheetName val="57단가"/>
      <sheetName val="54평단가"/>
      <sheetName val="66평단가"/>
      <sheetName val="61단가"/>
      <sheetName val="89평단가"/>
      <sheetName val="84평단가"/>
      <sheetName val="현장관리비데이타"/>
      <sheetName val="자동세륜기"/>
      <sheetName val="입력데이타(비인쇄용)"/>
      <sheetName val="적용환율"/>
      <sheetName val="주식"/>
      <sheetName val="Cost bd-&quot;A&quot;"/>
      <sheetName val="5호광장_(만점)1"/>
      <sheetName val="인천국제_(만점)_(2)1"/>
      <sheetName val="Total_단위경유량집계1"/>
      <sheetName val="BH-1_(2)1"/>
      <sheetName val="표__지1"/>
      <sheetName val="준검_내역서1"/>
      <sheetName val="토공유동표(전체_당초)1"/>
      <sheetName val="1_수인터널1"/>
      <sheetName val="앉음벽_(2)1"/>
      <sheetName val="4_전기1"/>
      <sheetName val="_HIT__HMC_견적_3900_1"/>
      <sheetName val="I_설계조건1"/>
      <sheetName val="7__현장관리비_1"/>
      <sheetName val="6__안전관리비1"/>
      <sheetName val="投标材料清单_"/>
      <sheetName val="노원열병합__건축공사기성내역서1"/>
      <sheetName val="1_설계조건1"/>
      <sheetName val="조도계산서_(도서)1"/>
      <sheetName val="소포내역_(2)1"/>
      <sheetName val="11_산출(전열)1"/>
      <sheetName val="6_산출(동력)1"/>
      <sheetName val="7_산출(TRAY)1"/>
      <sheetName val="5_산출(전력)"/>
      <sheetName val="수량산출서(전력간선_지하D_C)"/>
      <sheetName val="우수관매설및_우수받이1"/>
      <sheetName val="11_우각부_보강1"/>
      <sheetName val="제출내역_(2)1"/>
      <sheetName val="내___역"/>
      <sheetName val="내역_ver1_01"/>
      <sheetName val="플랜트_설치"/>
      <sheetName val="plan&amp;section_of_foundation1"/>
      <sheetName val="pile_bearing_capa_&amp;_arrenge1"/>
      <sheetName val="working_load_at_the_btm_ft_1"/>
      <sheetName val="stability_check1"/>
      <sheetName val="design_criteria1"/>
      <sheetName val="2_1__노무비_평균단가산출"/>
      <sheetName val="보고서_기기리스트"/>
      <sheetName val="3련_BOX1"/>
      <sheetName val="배수내역_(2)"/>
      <sheetName val="배수공_시멘트_및_골재량_산출"/>
      <sheetName val="A_견적"/>
      <sheetName val="unit_4"/>
      <sheetName val="_HIT-&gt;HMC_견적(3900)"/>
      <sheetName val="Customer_Databas"/>
      <sheetName val="spc_배관견적"/>
      <sheetName val="전_기"/>
      <sheetName val="SHEET_PILE단가"/>
      <sheetName val="목차_"/>
      <sheetName val="화재_탐지_설비"/>
      <sheetName val="6PILE__(돌출)"/>
      <sheetName val="세골재__T2_변경_현황"/>
      <sheetName val="BH_1__2_"/>
      <sheetName val="개인별_순위표"/>
      <sheetName val="1_취수장"/>
      <sheetName val="Cash_Flow-1"/>
      <sheetName val="3_1공사현황_공정표"/>
      <sheetName val="2차전체변경예정_(2)"/>
      <sheetName val="노임_단가"/>
      <sheetName val="내역서_"/>
      <sheetName val="8_현장관리비"/>
      <sheetName val="7_안전관리비"/>
      <sheetName val="귀래_설계_공내역서"/>
      <sheetName val="설_계"/>
      <sheetName val="1_설계기준"/>
      <sheetName val="집_계_표"/>
      <sheetName val="별표_"/>
      <sheetName val="도담구내_개소별_명세"/>
      <sheetName val="제잡비"/>
      <sheetName val="개요"/>
      <sheetName val="단가(반정1교-원주)"/>
      <sheetName val="실행대비"/>
      <sheetName val=""/>
      <sheetName val="용수간선"/>
      <sheetName val="공사수행방안"/>
      <sheetName val="확정분요약"/>
      <sheetName val="확정분세부"/>
      <sheetName val="EJ"/>
      <sheetName val="HVAC"/>
      <sheetName val="CODE1"/>
      <sheetName val="맨홀토공"/>
      <sheetName val="맨홀수량산출"/>
      <sheetName val="현관"/>
      <sheetName val="제경비산출서"/>
      <sheetName val="Sheet1 (2)"/>
      <sheetName val="구의33고"/>
      <sheetName val="유림총괄"/>
      <sheetName val="장비 (2)"/>
      <sheetName val="기계실냉난방"/>
      <sheetName val="1회"/>
      <sheetName val="SHL"/>
      <sheetName val="제품목록"/>
      <sheetName val="콘크리트타설집계표"/>
      <sheetName val="3BL공동구 수량"/>
      <sheetName val="기본"/>
      <sheetName val="통신물량"/>
      <sheetName val="입력정보"/>
      <sheetName val="환경평가"/>
      <sheetName val="95MAKER"/>
      <sheetName val="계정"/>
      <sheetName val="구성비"/>
      <sheetName val="5.동별횡주관경"/>
      <sheetName val="일정"/>
      <sheetName val="토사(PE)"/>
      <sheetName val="실행(표지,갑,을)"/>
      <sheetName val="도급FORM"/>
      <sheetName val="수문일1"/>
      <sheetName val="월별수입"/>
      <sheetName val="2련간지"/>
      <sheetName val="단위수량"/>
      <sheetName val="대운반(철재)"/>
      <sheetName val="암거 제원표"/>
      <sheetName val="옥외외등집계표"/>
      <sheetName val="하중계산"/>
      <sheetName val="중기사용료"/>
      <sheetName val="SHEET"/>
      <sheetName val="관리,공감"/>
      <sheetName val="Sheet6"/>
      <sheetName val="인력터파기"/>
      <sheetName val="Eq. Mobilization"/>
      <sheetName val="가시설단위수량"/>
      <sheetName val="건축2"/>
      <sheetName val="A1"/>
      <sheetName val="일위(시설)"/>
      <sheetName val="노무비 근거"/>
      <sheetName val="단가조사"/>
      <sheetName val="재료비노무비"/>
      <sheetName val="현장경비"/>
      <sheetName val="제수변 수량집계표(보통)"/>
      <sheetName val="울산자금"/>
      <sheetName val="N賃率_職"/>
      <sheetName val="guard(mac)"/>
      <sheetName val="위치"/>
      <sheetName val="철근량"/>
      <sheetName val="범례표"/>
      <sheetName val="금리계산"/>
      <sheetName val="동해title"/>
      <sheetName val="학생내역"/>
      <sheetName val="수량명세서"/>
      <sheetName val="월별손익"/>
      <sheetName val="PI"/>
      <sheetName val="목록"/>
      <sheetName val="건축공사실행"/>
      <sheetName val="건축원가"/>
      <sheetName val="1차 내역서"/>
      <sheetName val="내역서2안"/>
      <sheetName val="물량내역서"/>
      <sheetName val="수목표준대가"/>
      <sheetName val="기초목"/>
      <sheetName val="database"/>
      <sheetName val="식음료"/>
      <sheetName val="B"/>
      <sheetName val="실행내역서(DCU)"/>
      <sheetName val="DTCT"/>
      <sheetName val="apt수량"/>
      <sheetName val="현금"/>
      <sheetName val="첨부1"/>
      <sheetName val="125x125"/>
      <sheetName val="SEX"/>
      <sheetName val="Quantity"/>
      <sheetName val="CM 1"/>
      <sheetName val=" 갑지"/>
      <sheetName val="Macro3"/>
      <sheetName val="일위대Ԁ䀀"/>
      <sheetName val="6. 수량산출서"/>
      <sheetName val="Sheet16"/>
      <sheetName val="정산서"/>
      <sheetName val="에어샵공사"/>
      <sheetName val="조작대(1연)"/>
      <sheetName val="위치조서"/>
      <sheetName val="일위대㐀븁退"/>
      <sheetName val="wall"/>
      <sheetName val="효율표"/>
      <sheetName val="I_설계조"/>
      <sheetName val="본사공가현황"/>
      <sheetName val="LF자재단가"/>
      <sheetName val="노무비"/>
      <sheetName val="참조 (2)"/>
      <sheetName val="공정코드"/>
      <sheetName val="이월"/>
      <sheetName val="본사인상전"/>
      <sheetName val="단가비교"/>
      <sheetName val="MSS_21"/>
      <sheetName val="Eq__Mobilization"/>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산출"/>
      <sheetName val="소방"/>
      <sheetName val="예산코드"/>
      <sheetName val="원가입력"/>
      <sheetName val="기준"/>
      <sheetName val="가설식당"/>
      <sheetName val="COST"/>
      <sheetName val="공통(20-91)"/>
      <sheetName val="도실건시"/>
      <sheetName val="전산망"/>
      <sheetName val="간접"/>
      <sheetName val="기계실"/>
      <sheetName val="골조"/>
      <sheetName val="일위산출근거"/>
      <sheetName val="TOSHIBA-Structure"/>
      <sheetName val="도수로현황"/>
      <sheetName val="장비집계"/>
      <sheetName val="산식3"/>
      <sheetName val="부총"/>
      <sheetName val="콘_재료분리(1)"/>
      <sheetName val="1.CB"/>
      <sheetName val="변수"/>
      <sheetName val="형상"/>
      <sheetName val="일위대가 "/>
      <sheetName val="1ST"/>
      <sheetName val="4 LINE"/>
      <sheetName val="7 th"/>
      <sheetName val="CTEMCOST"/>
      <sheetName val="ELECTRIC"/>
      <sheetName val="SCHEDULE"/>
      <sheetName val="sw1"/>
      <sheetName val="MSS"/>
      <sheetName val="정화조"/>
      <sheetName val="재적표"/>
      <sheetName val="esc"/>
      <sheetName val="집계표(육상)"/>
      <sheetName val="목록표"/>
      <sheetName val="제품정보"/>
      <sheetName val="상품수불(합산)"/>
      <sheetName val="APT내역"/>
      <sheetName val="부대시설"/>
      <sheetName val="Sheet17"/>
      <sheetName val="일위대가1"/>
      <sheetName val="수량산출서 (2)"/>
      <sheetName val="투찰"/>
      <sheetName val="토공 total"/>
      <sheetName val="공기압舓⿫_x0005_"/>
      <sheetName val="공기압妐&quot;姜"/>
      <sheetName val="기성(1차) "/>
      <sheetName val="NOMUBI"/>
      <sheetName val="토공(1)"/>
      <sheetName val="준공조서갑지"/>
      <sheetName val="일위대가(계측기설치)"/>
      <sheetName val="설계명세서"/>
      <sheetName val="일위대가목록표"/>
      <sheetName val="전철"/>
      <sheetName val="5사남"/>
      <sheetName val="부대tu"/>
      <sheetName val="수량산출서집계"/>
      <sheetName val="맨홀수량"/>
      <sheetName val="견내"/>
      <sheetName val="조도계산서_(도서"/>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시추주상도"/>
      <sheetName val="CLAUSE"/>
      <sheetName val="BOJUNGGM"/>
      <sheetName val="세금자료"/>
      <sheetName val="말고개터널조명전압강하"/>
      <sheetName val="유치원내역"/>
      <sheetName val="자재"/>
      <sheetName val="산근1"/>
      <sheetName val="04변경-상하"/>
      <sheetName val="설계서"/>
      <sheetName val="20관리비율"/>
      <sheetName val="LIST"/>
      <sheetName val="4. VOs summary"/>
      <sheetName val="간접경상비"/>
      <sheetName val="조립1부실적"/>
      <sheetName val="실적공사비"/>
      <sheetName val="일위대가집계"/>
      <sheetName val="동물이동통로"/>
      <sheetName val="송전기본"/>
      <sheetName val="일위CODE"/>
      <sheetName val="49일위"/>
      <sheetName val="22일위"/>
      <sheetName val="보고서_기기리스트1"/>
      <sheetName val="토공 토적표"/>
      <sheetName val="상반기손익차2총괄"/>
      <sheetName val="골재산출"/>
      <sheetName val="자재단가리스트"/>
      <sheetName val="CON'C"/>
      <sheetName val="간접비"/>
      <sheetName val="안정검토"/>
      <sheetName val="NNV"/>
      <sheetName val="주bea_xdcf0_"/>
      <sheetName val="재정비내역"/>
      <sheetName val="지적고시내역"/>
      <sheetName val="관경별내역서"/>
      <sheetName val="수배전(갑)"/>
      <sheetName val="견적의뢰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인건-측정"/>
      <sheetName val="울산자동제어"/>
      <sheetName val="전기단가조사서"/>
      <sheetName val="조직"/>
      <sheetName val="기성갑지"/>
      <sheetName val="수우미양가(Vlookup)"/>
      <sheetName val="변경내역"/>
      <sheetName val="전압강하자료"/>
      <sheetName val="경비_원본"/>
      <sheetName val="난간벽단위"/>
      <sheetName val="토목내역서"/>
      <sheetName val="변경명신물량 (2)"/>
      <sheetName val="단위중량"/>
      <sheetName val="물류최종8월7"/>
      <sheetName val="15100"/>
      <sheetName val="부대대비"/>
      <sheetName val="냉연집계"/>
      <sheetName val="내역서(100%)"/>
      <sheetName val="자갈,시멘트,모래산출"/>
      <sheetName val="Chiet tinh dz35"/>
      <sheetName val="RATE"/>
      <sheetName val="전사 (2)"/>
      <sheetName val="BA (2)"/>
      <sheetName val="CP (2)"/>
      <sheetName val="시산표"/>
      <sheetName val="MIJIBI"/>
      <sheetName val="0Title"/>
      <sheetName val="할빙수"/>
      <sheetName val="포장(수량)-관로부"/>
      <sheetName val="지급자재"/>
      <sheetName val="현황산출서"/>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감가상각비대체내역"/>
      <sheetName val="자재집계"/>
      <sheetName val="마스터원본"/>
      <sheetName val="접속도수량집계표"/>
      <sheetName val="J"/>
      <sheetName val="날개수집"/>
      <sheetName val="REDUCER"/>
      <sheetName val="WE'T"/>
      <sheetName val="新철폐복2"/>
      <sheetName val="新철폐복3"/>
      <sheetName val="新철폐복"/>
      <sheetName val="예산조서(전송)"/>
      <sheetName val="GDP"/>
      <sheetName val="Bảng mã VT"/>
      <sheetName val="아파트 "/>
      <sheetName val="현장조사"/>
      <sheetName val="갑지.을지"/>
      <sheetName val="기타"/>
      <sheetName val="각종양식"/>
      <sheetName val="&lt;--"/>
      <sheetName val="Scenario"/>
      <sheetName val="간지"/>
      <sheetName val="포장수량집계"/>
      <sheetName val="유효폭의 계산"/>
      <sheetName val="다곡2교"/>
      <sheetName val="견적시담(송포2공구)"/>
      <sheetName val="하수급견적대비"/>
      <sheetName val="기존단가 (2)"/>
      <sheetName val="대"/>
      <sheetName val="95년12월말"/>
      <sheetName val="2"/>
      <sheetName val="건축원가계산서"/>
      <sheetName val="을부담운반비"/>
      <sheetName val="I_설계조多"/>
      <sheetName val="미납품 현황"/>
      <sheetName val="신대방33(적용)"/>
      <sheetName val="外構・目次"/>
      <sheetName val="工場棟・目次"/>
      <sheetName val="事務棟・目次"/>
      <sheetName val="예총"/>
      <sheetName val="부하LOAD"/>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Elec LG"/>
      <sheetName val="ESTI."/>
      <sheetName val="DI-ESTI"/>
      <sheetName val="1_MV"/>
      <sheetName val="gVL"/>
      <sheetName val="電気設備表"/>
      <sheetName val="Xunit (단위환산)"/>
      <sheetName val="预算"/>
      <sheetName val="장비코드표 050601"/>
      <sheetName val="2007년 생산1부장비"/>
      <sheetName val="2008년 생산부전장비코드"/>
      <sheetName val="DDB부 장비 관리현황"/>
      <sheetName val="돈암사업"/>
      <sheetName val="DATA LISTS"/>
      <sheetName val="(당평)자재"/>
      <sheetName val="가시설(TYPE-A)"/>
      <sheetName val="1-1평균터파기고(1)"/>
      <sheetName val="인적사항(누적)"/>
      <sheetName val="HS"/>
      <sheetName val="일위대"/>
      <sheetName val="일위대㐀븁"/>
      <sheetName val="받을어음"/>
      <sheetName val="시작"/>
      <sheetName val="투자자산"/>
      <sheetName val="대손상각"/>
      <sheetName val="Translation"/>
      <sheetName val="D &amp; W sizes"/>
      <sheetName val="単価表"/>
      <sheetName val="Gia vat tu"/>
      <sheetName val="DI_ESTI"/>
      <sheetName val="dtct cong"/>
      <sheetName val="2분기"/>
      <sheetName val="예산실적전체당월"/>
      <sheetName val="제1영업소"/>
      <sheetName val="제2영업소"/>
      <sheetName val="제3영업소"/>
      <sheetName val="ITB COST"/>
      <sheetName val="덤프트럭계수"/>
      <sheetName val="아파트_"/>
      <sheetName val="Xunit_(단위환산)"/>
      <sheetName val="장비코드표_050601"/>
      <sheetName val="2007년_생산1부장비"/>
      <sheetName val="2008년_생산부전장비코드"/>
      <sheetName val="DDB부_장비_관리현황"/>
      <sheetName val="설계내역(2001)"/>
      <sheetName val="DGCT (01)"/>
      <sheetName val="Chi tiet"/>
      <sheetName val="FitOutConfCentre"/>
      <sheetName val="임차비용"/>
      <sheetName val="NOTE"/>
      <sheetName val="LEGEND"/>
      <sheetName val="SCOPE OF WORK"/>
      <sheetName val="IBASE"/>
      <sheetName val="01. DATA"/>
      <sheetName val="BG"/>
      <sheetName val="K1자재(3차등)"/>
      <sheetName val="제수변수량"/>
      <sheetName val="교대(A1)"/>
      <sheetName val="세목별"/>
      <sheetName val="한일양산"/>
      <sheetName val="2-2.매출분석"/>
      <sheetName val="nhôm 1,2mm"/>
      <sheetName val="nhôm 1,4mm"/>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갑지_을지"/>
      <sheetName val="유효폭의_계산"/>
      <sheetName val="미납품_현황"/>
      <sheetName val="D_&amp;_W_sizes"/>
      <sheetName val="Gia_vat_tu"/>
      <sheetName val="dtct_cong"/>
      <sheetName val="DATA_LISTS"/>
      <sheetName val="0"/>
      <sheetName val="Cọc nhồi"/>
      <sheetName val="제조노임"/>
      <sheetName val="시추조사비"/>
      <sheetName val="S0"/>
      <sheetName val="집계"/>
      <sheetName val="기준액"/>
      <sheetName val="STEEL BOX 단면설계(SEC.8)"/>
      <sheetName val="조경수량"/>
      <sheetName val="H-pile(298x299)"/>
      <sheetName val="H-pile(250x250)"/>
      <sheetName val="인입관수량총괄"/>
      <sheetName val="설명서 "/>
      <sheetName val="FACTOR"/>
      <sheetName val="설-원가"/>
      <sheetName val="결재"/>
      <sheetName val="사업부구분코드"/>
      <sheetName val="급,배기팬"/>
      <sheetName val="영업소실적"/>
      <sheetName val="Phan tich ca may"/>
      <sheetName val="Chenh lech ca may"/>
      <sheetName val="TLg CN&amp;Laixe"/>
      <sheetName val="TLg CN&amp;Laixe (2)"/>
      <sheetName val="TLg Laitau"/>
      <sheetName val="TLg Laitau (2)"/>
      <sheetName val="ptvt"/>
      <sheetName val="일일입력"/>
      <sheetName val="품목등록"/>
      <sheetName val="선정요령"/>
      <sheetName val="화설내"/>
      <sheetName val="내역1"/>
      <sheetName val="수정계획3"/>
      <sheetName val="만년달력"/>
      <sheetName val="데이터유효성검사자료"/>
      <sheetName val="KTCK"/>
      <sheetName val="SCOPE_OF_WORK"/>
      <sheetName val="ጵՈጶsጷ״ጸ ጿ¬ጿ׭ጊ"/>
      <sheetName val="ጲՈፍsጳ1ጳ᬴ጴ෠ጳග"/>
      <sheetName val="ጳՈጴsጳaጳiጴcጵk"/>
      <sheetName val="ጳՈጳsጴsጳ ጳtጴa"/>
      <sheetName val="ጳՈጳsጴ~ጳఄጳ᪅ጴ)"/>
      <sheetName val="ፋՈፌsጿ೵ጿኸጊ೨ጱ°ጲ"/>
      <sheetName val="ጴՈጳsጳ°ጴࠄጵ_ጶ)"/>
      <sheetName val="ጿՈጊsጱ°ጲࠄፍ_ጳࠄጳ"/>
      <sheetName val="ጱՈጼsፍ°ጳࠄጳ_ጴ.ጳ"/>
      <sheetName val="ጴՈጳsጳ°ጴࠄጵ_ጶ"/>
      <sheetName val="ጷՈጸsጿ°ጿࠄጊ간선_서관)"/>
      <sheetName val="ጿՈጿsጊ״ጱ_ጲ¬ፍ׭ጳ"/>
      <sheetName val="ጵՈጶsጷaጸiጿcጿk"/>
      <sheetName val="ጿՈጊsጊsጱ_ጲtፍa"/>
      <sheetName val="ጳՈጳsጴnጵuጶaጷu"/>
      <sheetName val="ጳՈጳsጴgጴeፊGጵC"/>
      <sheetName val="ጳՈጴsጳTጳ ጴOጵ"/>
      <sheetName val="ጵՈፋsፌ ጿ᦬ጿeጊ"/>
      <sheetName val="ጻՈጻsጱ൭ጲ᧌ድ(ጳ"/>
      <sheetName val="ጿՈጿsጊtጊየጱ៉ጲ"/>
      <sheetName val="ጴՈጾsጶ״ጷ_ፓ¬ፔ׭ፔ"/>
      <sheetName val="ጴՈጳsጳ°ጴࠄጴ_ፊ_ጵ"/>
      <sheetName val="ጶՈጷsጸaጿiጿcጊkጊ"/>
      <sheetName val="ጳՈጳsጴsጳ_ጳtጴaጵ"/>
      <sheetName val="ጊՈጊsጊ1ጱ᬴ጲ෠ድග"/>
      <sheetName val="ጸՈጿsጿ೵ጊኸጊ೨ጱ°ጲ"/>
      <sheetName val="ጳՈጳsጴsጵeጶaጷaጸ"/>
      <sheetName val="ጴՈጵsጶ.ጷbጸzጿoጿ"/>
      <sheetName val="ፍՈጳsጳ_ጴbጳzጳoጴ"/>
      <sheetName val="ጊՈጱsጼ_ፐ᦬ፑeፑ"/>
      <sheetName val="ጳՈጴsጵTጶ_ጷOጸ"/>
      <sheetName val="ጊՈጊsጱSጲAፍrጳuጳ"/>
      <sheetName val="ጊՈጊsጊ ጊ ጱmጲ"/>
      <sheetName val="ጿՈጊsጱ᯸ጲVፍkጳ"/>
      <sheetName val="ጳՈጴsጵ൭ጶ᧌ጷ(ጸ"/>
      <sheetName val="ጳՈጴsጵtጶየጷ៉ጸ"/>
      <sheetName val="ጊՈጱsጲ״ፍ_ጳ¬ጳ׭ጴ"/>
      <sheetName val="ጴՈጵsጶaጷiጸcጿkጿ"/>
      <sheetName val="ጱՈጲsፍsጳ_ጳtጴaጳ"/>
      <sheetName val="ጵՈጶsጷ1ጸ᬴ጿ෠ጿගጊ"/>
      <sheetName val="ጊՈጱsጲ೵ፍኸጳ೨ጳ°ጴ"/>
      <sheetName val="ጱՈጲsፍsጳeጳaጴaጳ"/>
      <sheetName val="ጲՈፍsጳެጳ2ጴ_ጳ"/>
      <sheetName val="ጴՈጳsጳTጴ_ጵOጶ1"/>
      <sheetName val="ጵՈፋsፌ_ጿ᦬ጿeጊ1"/>
      <sheetName val="ጴՈፊsጵ_ፋbፌzጿoጿ"/>
      <sheetName val="ጊՈጱsጲnድuጳaጳu"/>
      <sheetName val="ድՈጳsጳgጴeጳGጳC"/>
      <sheetName val="ጳՈጳsጴiጳtጳ ጴ5"/>
      <sheetName val="ፊՈጵsፋ൭ፌ᧌ጿ(ጿ"/>
      <sheetName val="ጳՈጳsጴtጴየፊ៉ጵ"/>
      <sheetName val="ጳՈጴsጳ״ጳ_ጴ¬ጴ׭ፊ"/>
      <sheetName val="ጳՈጳsጴ1ጳ᬴ጳ෠ጴගጵ"/>
      <sheetName val="ፌՈጿsጿaጊiጱcጲkድ"/>
      <sheetName val="ፌՈጿsጿsጊ_ጊtጊaጱ"/>
      <sheetName val="ጴՈጴsፊ೵ጵኸፋ೨ፌ°ጿ"/>
      <sheetName val="ጸՈጿsጿsጊeጊaጊaጊ"/>
      <sheetName val="ጿՈጿsጊެጊ2ጊ_ጱ"/>
      <sheetName val="ጊՈጊsጊTጱ_ጲOድ2"/>
      <sheetName val="ጿՈጊsጊ_ጊ᦬ጊeጱ2"/>
      <sheetName val="ጳՈጴsጳnጳuጴaጵuጶ"/>
      <sheetName val="ጴՈጳsጳgጴeጴGፊCጵ"/>
      <sheetName val="ጿՈጿsጊ_ጊbጊzጊoጱ"/>
      <sheetName val="ፋՈፌsጿ᳀ጿ৑ጊ᳴ጱ"/>
      <sheetName val="ድՈጳsጳ_ጴ_ጳmጳ"/>
      <sheetName val="ጵՈፋsፌiጿtጿ_ጊ5"/>
      <sheetName val="ጿՈጊsጊ൭ጊ᧌ጱ(ጲ"/>
      <sheetName val="ጊՈጊsጱtጲየድ៉ጳ"/>
      <sheetName val="ጲՈድsጳ״ጳ_ጴ¬ጳ׭ጳ"/>
      <sheetName val="ጱՈጲsድ1ጳ᬴ጳ෠ጴගጳ"/>
      <sheetName val="ጳՈጴsጴaፊiጵcፋkፌ"/>
      <sheetName val="ጴՈጳsጳsጴ_ጴtፊaጵ"/>
      <sheetName val="ጳՈጴsጳ೵ጳኸጴ೨ጴ°ፊ"/>
      <sheetName val="ጳՈጳsጴsጳeጳaጴaጴ"/>
      <sheetName val="ፋՈፌsጿެጿ2ጊ_ጊ"/>
      <sheetName val="ጳՈጴsጵTጶ_ጷOጸ3"/>
      <sheetName val="ጊՈጊsጱ_ጲ᦬ድeጳ3"/>
      <sheetName val="ጵՈጶsጷnጸuጿaጿuጊ"/>
      <sheetName val="ጷՈጸsጿgጿeጊGጱCጲ"/>
      <sheetName val="ጊՈጱsጲ_ድbጳzጳoጴ"/>
      <sheetName val="ጴՈጵsጶ᳀ጷ৑ጸ᳴ጿ"/>
      <sheetName val="ጿՈጊsጊoጱtጲiድ"/>
      <sheetName val="ጶՈጷsጸ_ጿ_ጿmጊ1"/>
      <sheetName val="ድՈጳsጳiጴtጳ_ጳ5ጴ"/>
      <sheetName val="ጳՈጴsጵ0ጶÝጷޥጸ"/>
      <sheetName val="ጳՈጳsጴ0ጵÝጶޥጷ"/>
      <sheetName val="ጴՈጳsጳtጴCጵCጶrጷ"/>
      <sheetName val="Gia VLNCMTC"/>
      <sheetName val="BIDDING-SUM"/>
      <sheetName val="제품마스터"/>
      <sheetName val="Dầm 1"/>
      <sheetName val="Sàn T1"/>
      <sheetName val="Lỗ thông gió"/>
      <sheetName val="Sàn tầng 01 ( old )"/>
      <sheetName val="chitiet"/>
      <sheetName val="Config"/>
      <sheetName val="Chiet tinh don gia CM"/>
      <sheetName val="Xunit_(단위환산)1"/>
      <sheetName val="아파트_1"/>
      <sheetName val="장비코드표_0506011"/>
      <sheetName val="2007년_생산1부장비1"/>
      <sheetName val="2008년_생산부전장비코드1"/>
      <sheetName val="DDB부_장비_관리현황1"/>
      <sheetName val="DGCT_(01)"/>
      <sheetName val="Chi_tiet"/>
      <sheetName val="ITB_COST"/>
      <sheetName val="01__DATA"/>
      <sheetName val="nhôm_1,2mm"/>
      <sheetName val="nhôm_1,4mm"/>
      <sheetName val="STEEL_BOX_단면설계(SEC_8)"/>
      <sheetName val="2-2_매출분석"/>
      <sheetName val="설명서_"/>
      <sheetName val="산출근거#2-3"/>
      <sheetName val="건축집계"/>
      <sheetName val="So sanh"/>
      <sheetName val="종단계산"/>
      <sheetName val="THKP"/>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실_인건비(5월부터)"/>
      <sheetName val="현장별정리"/>
      <sheetName val="표지 (2)"/>
      <sheetName val=" 견적서"/>
      <sheetName val="자격 땡겨오기"/>
      <sheetName val="매출그래프"/>
      <sheetName val="직접뀀鞖/"/>
      <sheetName val="보할"/>
      <sheetName val="배수관연장조서"/>
      <sheetName val="일위1"/>
      <sheetName val="담보"/>
      <sheetName val="10"/>
      <sheetName val="11"/>
      <sheetName val="12"/>
      <sheetName val="13"/>
      <sheetName val="14"/>
      <sheetName val="15"/>
      <sheetName val="16"/>
      <sheetName val="3"/>
      <sheetName val="4"/>
      <sheetName val="5"/>
      <sheetName val="6"/>
      <sheetName val="8"/>
      <sheetName val="9"/>
      <sheetName val="단양 00 아파트-세부내역"/>
      <sheetName val="매입"/>
      <sheetName val="4.2.1 마루높이 검토"/>
      <sheetName val="현장실사자료"/>
      <sheetName val="기타#9"/>
      <sheetName val="수완하도"/>
      <sheetName val="김포내역"/>
      <sheetName val="우석문틀"/>
      <sheetName val="건명"/>
      <sheetName val="수자재단위당"/>
      <sheetName val="수계"/>
      <sheetName val="토지가격산출기초"/>
      <sheetName val="공시지가"/>
      <sheetName val="인원계획-미화"/>
      <sheetName val="안산기계장치"/>
      <sheetName val="토목도급"/>
      <sheetName val="점유현황"/>
      <sheetName val="판정1교토공"/>
      <sheetName val="WEON"/>
      <sheetName val="단가조사-1"/>
      <sheetName val="갑지_설계 내역서"/>
      <sheetName val="자재테이블"/>
      <sheetName val="2.단면가정 (양곡1교)"/>
      <sheetName val="관급현황"/>
      <sheetName val="기술조건"/>
      <sheetName val="1.내역(청.하역장전등)"/>
      <sheetName val="기계"/>
      <sheetName val="미장"/>
      <sheetName val="철골"/>
      <sheetName val="전도품의"/>
      <sheetName val="수량계산"/>
      <sheetName val="일위산출"/>
      <sheetName val="개요2"/>
      <sheetName val="건축공사집계"/>
      <sheetName val="공량·"/>
      <sheetName val="공량×"/>
      <sheetName val="코"/>
      <sheetName val="DAF-2"/>
      <sheetName val="기본설계기준"/>
      <sheetName val="FD"/>
      <sheetName val="GI"/>
      <sheetName val="EE (3)"/>
      <sheetName val="PAVEMENT"/>
      <sheetName val="TRAFFIC"/>
      <sheetName val="PS-Labour_M"/>
      <sheetName val="Ts"/>
      <sheetName val="General2"/>
      <sheetName val="Measure 1306"/>
      <sheetName val="Pag_hal"/>
      <sheetName val="5호광장_(만점)6"/>
      <sheetName val="인천국제_(만점)_(2)6"/>
      <sheetName val="Total_단위경유량집계6"/>
      <sheetName val="토공유동표(전체_당초)6"/>
      <sheetName val="준검_내역서6"/>
      <sheetName val="1_수인터널6"/>
      <sheetName val="BH-1_(2)6"/>
      <sheetName val="표__지6"/>
      <sheetName val="投标材料清单_5"/>
      <sheetName val="앉음벽_(2)6"/>
      <sheetName val="4_전기6"/>
      <sheetName val="_HIT__HMC_견적_3900_6"/>
      <sheetName val="I_설계조건6"/>
      <sheetName val="7__현장관리비_6"/>
      <sheetName val="6__안전관리비6"/>
      <sheetName val="노원열병합__건축공사기성내역서6"/>
      <sheetName val="1_설계조건6"/>
      <sheetName val="조도계산서_(도서)6"/>
      <sheetName val="소포내역_(2)6"/>
      <sheetName val="MSS_26"/>
      <sheetName val="11_산출(전열)6"/>
      <sheetName val="6_산출(동력)6"/>
      <sheetName val="7_산출(TRAY)6"/>
      <sheetName val="5_산출(전력)5"/>
      <sheetName val="수량산출서(전력간선_지하D_C)5"/>
      <sheetName val="우수관매설및_우수받이6"/>
      <sheetName val="11_우각부_보강6"/>
      <sheetName val="제출내역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3련_BOX6"/>
      <sheetName val="배수공_시멘트_및_골재량_산출5"/>
      <sheetName val="배수내역_(2)5"/>
      <sheetName val="spc_배관견적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노임단가_(2)5"/>
      <sheetName val="3_공통공사대비5"/>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danh_muc_vat_tu4"/>
      <sheetName val="Register-BG_NCC4"/>
      <sheetName val="Data_24"/>
      <sheetName val="TB_chính4"/>
      <sheetName val="Steel_pipe4"/>
      <sheetName val="Ref_pipe+Ins4"/>
      <sheetName val="Plastic_pipe4"/>
      <sheetName val="Air_Grilles4"/>
      <sheetName val="도담구내_개소별_명柖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CM_14"/>
      <sheetName val="_갑지4"/>
      <sheetName val="6__수량산출서4"/>
      <sheetName val="참조_(2)4"/>
      <sheetName val="1_CB3"/>
      <sheetName val="일위대가_4"/>
      <sheetName val="4_LINE4"/>
      <sheetName val="7_th4"/>
      <sheetName val="수량산출서_(2)3"/>
      <sheetName val="토공_total3"/>
      <sheetName val="기성(1차)_3"/>
      <sheetName val="습식및_셀프레벨링4"/>
      <sheetName val="BSD_(2)3"/>
      <sheetName val="바_한일양산3"/>
      <sheetName val="Project_Brief3"/>
      <sheetName val="영업_일13"/>
      <sheetName val="기기_내역서3"/>
      <sheetName val="4__VOs_summary3"/>
      <sheetName val="토공_토적표3"/>
      <sheetName val="일위대가56-1_3"/>
      <sheetName val="일위대가71-1_3"/>
      <sheetName val="일위대가74-1_3"/>
      <sheetName val="일위대가76-1_3"/>
      <sheetName val="일위대가77-1_3"/>
      <sheetName val="일위대가78-1_3"/>
      <sheetName val="_소방공사_산출근거3"/>
      <sheetName val="변경명신물량_(2)3"/>
      <sheetName val="Chiet_tinh_dz353"/>
      <sheetName val="전사_(2)3"/>
      <sheetName val="BA_(2)3"/>
      <sheetName val="CP_(2)3"/>
      <sheetName val="Bảng_mã_VT3"/>
      <sheetName val="기존단가_(2)3"/>
      <sheetName val="Elec_LG1"/>
      <sheetName val="ESTI_1"/>
      <sheetName val="아파트_2"/>
      <sheetName val="갑지_을지1"/>
      <sheetName val="유효폭의_계산1"/>
      <sheetName val="미납품_현황1"/>
      <sheetName val="Xunit_(단위환산)2"/>
      <sheetName val="장비코드표_0506012"/>
      <sheetName val="2007년_생산1부장비2"/>
      <sheetName val="2008년_생산부전장비코드2"/>
      <sheetName val="DDB부_장비_관리현황2"/>
      <sheetName val="DATA_LISTS1"/>
      <sheetName val="D_&amp;_W_sizes1"/>
      <sheetName val="Gia_vat_tu1"/>
      <sheetName val="dtct_cong1"/>
      <sheetName val="ITB_COST1"/>
      <sheetName val="DGCT_(01)1"/>
      <sheetName val="SCOPE_OF_WORK1"/>
      <sheetName val="Chi_tiet1"/>
      <sheetName val="01__DATA1"/>
      <sheetName val="2-2_매출분석1"/>
      <sheetName val="nhôm_1,2mm1"/>
      <sheetName val="nhôm_1,4mm1"/>
      <sheetName val="Phan_tich_ca_may"/>
      <sheetName val="Chenh_lech_ca_may"/>
      <sheetName val="TLg_CN&amp;Laixe"/>
      <sheetName val="TLg_CN&amp;Laixe_(2)"/>
      <sheetName val="TLg_Laitau"/>
      <sheetName val="TLg_Laitau_(2)"/>
      <sheetName val="STEEL_BOX_단면설계(SEC_8)1"/>
      <sheetName val="설명서_1"/>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Gia_VLNCMTC"/>
      <sheetName val="Dầm_1"/>
      <sheetName val="Sàn_T1"/>
      <sheetName val="Lỗ_thông_gió"/>
      <sheetName val="Sàn_tầng_01_(_old_)"/>
      <sheetName val="Chiet_tinh_don_gia_CM"/>
      <sheetName val="So_sanh"/>
      <sheetName val="1_내역(청_하역장전등)"/>
      <sheetName val="2_단면가정_(양곡1교)"/>
      <sheetName val="EE_(3)"/>
      <sheetName val="RAB AR&amp;STR"/>
      <sheetName val="Isolasi Luar Dalam"/>
      <sheetName val="Isolasi Luar"/>
      <sheetName val="DNTT"/>
      <sheetName val="Div26 - Elect"/>
      <sheetName val="Measure_1306"/>
      <sheetName val="표지_(2)"/>
      <sheetName val="_견적서"/>
      <sheetName val="자격_땡겨오기"/>
      <sheetName val="단양_00_아파트-세부내역"/>
      <sheetName val="4_2_1_마루높이_검토"/>
      <sheetName val="갑지_설계_내역서"/>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램머"/>
      <sheetName val="1,2,3,4界Þ多⽬"/>
      <sheetName val="1,2,3,4_x0005_"/>
      <sheetName val="과업지시서"/>
      <sheetName val="단가비교표_공통1"/>
      <sheetName val="05년 상"/>
      <sheetName val="영흥TL(UP,DOWN) "/>
      <sheetName val="8.PILE  (돌출)"/>
      <sheetName val="현장경비(공사금액별)"/>
      <sheetName val="1,2,3,4"/>
      <sheetName val="1,2,3,4_x0005_"/>
      <sheetName val="Tiepdia"/>
      <sheetName val="DG"/>
      <sheetName val="유지정비"/>
      <sheetName val="용역인건비"/>
      <sheetName val="JUCK"/>
      <sheetName val="보활"/>
      <sheetName val="집행(2-1)"/>
      <sheetName val="7_산출(⠀榅弁䘿"/>
      <sheetName val="수량산출서 갑지"/>
      <sheetName val="집계장"/>
      <sheetName val="문10"/>
      <sheetName val="원료"/>
      <sheetName val="인구"/>
      <sheetName val="학익동신동아5차CD365"/>
      <sheetName val="자재기성 신청서.xlsx"/>
      <sheetName val="제수문집계"/>
      <sheetName val="[입찰안.xls]직접뀀鞖/"/>
      <sheetName val="U.P_Breakdown"/>
      <sheetName val="B-B"/>
      <sheetName val="SUMMARY"/>
      <sheetName val="計算条件"/>
      <sheetName val="8521"/>
      <sheetName val="SITE-E"/>
      <sheetName val="諸経費"/>
      <sheetName val="清水計算営業税率関連"/>
      <sheetName val="General"/>
      <sheetName val="[입찰안.xls][입찰안.xls]직접뀀鞖/"/>
      <sheetName val="[입찰안.xls][입찰안.xls][입찰안.xls]___2"/>
      <sheetName val="[입찰안.xls][입찰안.xls][입찰안.xls]___3"/>
      <sheetName val="LD"/>
      <sheetName val="일반수량총괄집계"/>
      <sheetName val="하조서"/>
      <sheetName val="2002상반기노임기준"/>
      <sheetName val="설변단가적용현황"/>
      <sheetName val="변경내역서"/>
      <sheetName val="6_산출닑⾱_x0005_"/>
      <sheetName val="투찰(하수)"/>
      <sheetName val="PTDGDT"/>
      <sheetName val="재료할증"/>
      <sheetName val="용산1(해보)"/>
      <sheetName val="내역_verᔈ"/>
      <sheetName val="계산"/>
      <sheetName val="설계명세"/>
      <sheetName val="정리계槜〚䇀"/>
      <sheetName val="TABLE DB"/>
      <sheetName val="쌍용 data base"/>
      <sheetName val="토공(완충)"/>
      <sheetName val="시약"/>
      <sheetName val="내역(인테리어 실내)(도급)"/>
      <sheetName val="내역(인테리어 실외)(도급)"/>
      <sheetName val="6__안전관慨⻥"/>
      <sheetName val=" FURNACE현설"/>
      <sheetName val="97 사업추정(WEKI)"/>
      <sheetName val="8.설치품셈"/>
      <sheetName val="6동"/>
      <sheetName val="시운전"/>
      <sheetName val="시운전绸7"/>
      <sheetName val="design_crit_x0005_"/>
      <sheetName val="2000.05"/>
      <sheetName val="오동"/>
      <sheetName val="대조"/>
      <sheetName val="나한"/>
      <sheetName val="단가시흥"/>
      <sheetName val="ASP"/>
      <sheetName val="원"/>
      <sheetName val="보고"/>
      <sheetName val="장문교(대전)"/>
      <sheetName val="계정1"/>
      <sheetName val="3련_B䀀㽚"/>
      <sheetName val="단가산출(T)"/>
      <sheetName val="사진첩"/>
      <sheetName val="품셈 "/>
      <sheetName val="음성cable"/>
      <sheetName val="M-EMS GP-570(BIT)"/>
      <sheetName val="일위집계"/>
      <sheetName val="설원"/>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수량산출목록표"/>
      <sheetName val="업체별기성내역"/>
      <sheetName val="설계예산서(2_소천우회토목)"/>
      <sheetName val="내역서 제출"/>
      <sheetName val="수토공단위당"/>
      <sheetName val="부안변전"/>
      <sheetName val="구조물터파기수량집계"/>
      <sheetName val="주bea?"/>
      <sheetName val="마감산출"/>
      <sheetName val="현우실적"/>
      <sheetName val="plan&amp;section_of__x0005_冰﹢Ƚ"/>
      <sheetName val="3련_Bꨀ덽"/>
      <sheetName val="working_load_at０ʵŚÃ堠ᴕ"/>
      <sheetName val="일위대가(집계"/>
      <sheetName val="조도계산서ÅԀ"/>
      <sheetName val="조도계산서ÅԀ耀"/>
      <sheetName val="b_balju_cho"/>
      <sheetName val="CONCRETE"/>
      <sheetName val="Data&amp;Result"/>
      <sheetName val="VXXXXXXX"/>
      <sheetName val="품셈총괄표"/>
      <sheetName val="10공-Ԁ"/>
      <sheetName val="9GNG운¼"/>
      <sheetName val="공사비증감"/>
      <sheetName val="소포내역_x0005_"/>
      <sheetName val="세부내역서"/>
      <sheetName val="요율표"/>
      <sheetName val="자단"/>
      <sheetName val="중기조종사 단위단가"/>
      <sheetName val="장悱_x0017_"/>
      <sheetName val="Cong"/>
      <sheetName val="정리계槜〚"/>
      <sheetName val="GC산출"/>
      <sheetName val="일위대??Ԁ?䀀"/>
      <sheetName val="일위대㐀븁??退"/>
      <sheetName val="I_설계조?"/>
      <sheetName val="조도계산서_(도서?"/>
      <sheetName val="대??"/>
      <sheetName val="공사비예산서"/>
      <sheetName val="공사비예"/>
      <sheetName val="단_x0005_"/>
      <sheetName val="0.목록1"/>
      <sheetName val="BOQ"/>
      <sheetName val="1.R18 BF"/>
      <sheetName val="A"/>
      <sheetName val="G"/>
      <sheetName val="F-B"/>
      <sheetName val="H-J"/>
      <sheetName val="6.External works-R18"/>
      <sheetName val="1,2,3,4"/>
      <sheetName val="05년_상"/>
      <sheetName val="영흥TL(UP,DOWN)_"/>
      <sheetName val="8_PILE__(돌출)"/>
      <sheetName val="6_산출닑⾱"/>
      <sheetName val="Front"/>
      <sheetName val="산출0"/>
      <sheetName val="design_crit"/>
      <sheetName val="plan&amp;section_of_"/>
      <sheetName val="조도계산서Å"/>
      <sheetName val="10공-"/>
      <sheetName val="소포내역"/>
      <sheetName val="발주내역"/>
      <sheetName val="H-PILE수량집계"/>
      <sheetName val="납부서"/>
      <sheetName val="VCV-BE-TONG"/>
      <sheetName val="Dulieu"/>
      <sheetName val="020.235.2363"/>
      <sheetName val="TEMP"/>
      <sheetName val="Gia"/>
      <sheetName val="cov-estimate"/>
      <sheetName val="결재_x005f_x0000_"/>
      <sheetName val="GAEYO"/>
      <sheetName val="Bill 01 - CTN"/>
      <sheetName val="BMS"/>
      <sheetName val="入力作成表"/>
      <sheetName val="Btra"/>
      <sheetName val="직접뀀鞖_"/>
      <sheetName val="_입찰안.xls_직접뀀鞖_"/>
      <sheetName val="주bea_"/>
      <sheetName val="_입찰안.xls__입찰안.xls_직접뀀鞖_"/>
      <sheetName val="CHITIET VL-NC-TT1p"/>
      <sheetName val="Project Infor"/>
      <sheetName val="Data input"/>
      <sheetName val="조직관리비"/>
      <sheetName val="수선비"/>
      <sheetName val="원가명세"/>
      <sheetName val="사발차명세표"/>
      <sheetName val="손익"/>
      <sheetName val="거래처CODE"/>
      <sheetName val="가로등내역서"/>
      <sheetName val="장비가동"/>
      <sheetName val="현장"/>
      <sheetName val="정리계槜でｐ"/>
      <sheetName val="정리계槜で㟠"/>
      <sheetName val="물가시세"/>
      <sheetName val="토공집계표"/>
      <sheetName val="수량산출서집계(_x0005_"/>
      <sheetName val="수량산출서집계(_x0005_瞀"/>
      <sheetName val="교량전기"/>
      <sheetName val="만봉용지매수비(총괄)"/>
      <sheetName val="수량"/>
      <sheetName val="공기압¬Ԁ"/>
      <sheetName val="부안일위"/>
      <sheetName val="차량(구)"/>
      <sheetName val="분개장·원장"/>
      <sheetName val="수량산출서_갑지"/>
      <sheetName val="내역서_제출"/>
      <sheetName val="전기2005"/>
      <sheetName val="통신2005"/>
      <sheetName val="참조표"/>
      <sheetName val="pile_bearing_capa_&amp;_¬웰ﾕ쀀_x0005_"/>
      <sheetName val="pile_bearing_capa_&amp;_¬웰ﾕﳪ_x0005_"/>
      <sheetName val="뚝토공"/>
      <sheetName val="7월11일"/>
      <sheetName val="Gian"/>
      <sheetName val="cal1"/>
      <sheetName val="bqmpaloc"/>
      <sheetName val="DHEQ㧈讄䰀漐"/>
      <sheetName val="예산M12A"/>
      <sheetName val="일위(토,포,부)"/>
      <sheetName val="(원)기흥상갈"/>
      <sheetName val="식재"/>
      <sheetName val="시설물"/>
      <sheetName val="식재출력용"/>
      <sheetName val="유지관리"/>
      <sheetName val="[입찰안.xls][입찰안.xls][입찰안.xls]B__2"/>
      <sheetName val="[입찰안.xls][입찰안.xls][입찰안.xls]B__3"/>
      <sheetName val="자격증"/>
      <sheetName val="제잡비1"/>
      <sheetName val="PROJ. DATA"/>
      <sheetName val=" Beams Sched "/>
      <sheetName val="CableSchedule"/>
      <sheetName val="wbs2차"/>
      <sheetName val="원가&amp;하도급원가"/>
      <sheetName val="적산"/>
      <sheetName val="빗물받이(910-510-410)"/>
      <sheetName val="할증 "/>
      <sheetName val="eq_data"/>
      <sheetName val="간접비 총괄표"/>
      <sheetName val="bang TH"/>
      <sheetName val="19_07월_세_계"/>
      <sheetName val="19_07항목별(시트복사금지100번쓰기)"/>
      <sheetName val="19_05월"/>
      <sheetName val="2000_05"/>
      <sheetName val="TABLE_DB"/>
      <sheetName val="쌍용_data_base"/>
      <sheetName val="자재기성_신청서_xlsx"/>
      <sheetName val="8_설치품셈"/>
      <sheetName val="_FURNACE현설"/>
      <sheetName val="97_사업추정(WEKI)"/>
      <sheetName val="품셈_"/>
      <sheetName val="M-EMS_GP-570(BIT)"/>
      <sheetName val="단"/>
      <sheetName val="0_목록1"/>
      <sheetName val="중기조종사_단위단가"/>
      <sheetName val="[입찰안_xls][입찰안_xls]직접뀀鞖/"/>
      <sheetName val="[입찰안_xls]직접뀀鞖/"/>
      <sheetName val="내역(인테리어_실내)(도급)"/>
      <sheetName val="내역(인테리어_실외)(도급)"/>
      <sheetName val="발주A"/>
      <sheetName val="NM2"/>
      <sheetName val="NW1"/>
      <sheetName val="NW2"/>
      <sheetName val="PW3"/>
      <sheetName val="PW4"/>
      <sheetName val="SC1"/>
      <sheetName val="DNW"/>
      <sheetName val="N+"/>
      <sheetName val="NE"/>
      <sheetName val="P+"/>
      <sheetName val="PM"/>
      <sheetName val="PE"/>
      <sheetName val="정리계槜で"/>
      <sheetName val="pile_bearing_capa_&amp;_¬웰ﾕ"/>
      <sheetName val="공기압¬"/>
      <sheetName val="수량산출서집계("/>
      <sheetName val="총원가계산서(요율)"/>
      <sheetName val="Phan tho"/>
      <sheetName val="Data-year2001i"/>
      <sheetName val="Tien Thuong"/>
      <sheetName val="NC XL 6T cuoi 01 CTy"/>
      <sheetName val="Data -6T dau"/>
      <sheetName val="Cong 6T"/>
      <sheetName val="KC-moi"/>
      <sheetName val="KH-Q1,Q2,01"/>
      <sheetName val="VIN_Index"/>
      <sheetName val="XL4Poppy"/>
      <sheetName val="Girder"/>
      <sheetName val="Data_Store"/>
      <sheetName val="Master"/>
      <sheetName val="DTICH (Full)"/>
      <sheetName val="DGG"/>
      <sheetName val="DTICH(FDC)"/>
      <sheetName val="Areas"/>
      <sheetName val="Thuc thanh"/>
      <sheetName val="배수로집계"/>
      <sheetName val="TH-Dien"/>
      <sheetName val="참고자료"/>
      <sheetName val="BQ-E20-02(Rp)"/>
      <sheetName val="Khoi luong"/>
      <sheetName val="_입찰안.xls__입찰안.xls__입찰안.xls____2"/>
      <sheetName val="_입찰안.xls__입찰안.xls__입찰안.xls____3"/>
      <sheetName val="일위대__Ԁ_䀀"/>
      <sheetName val="일위대㐀븁__退"/>
      <sheetName val="I_설계조_"/>
      <sheetName val="조도계산서_(도서_"/>
      <sheetName val="대__"/>
      <sheetName val="TSO_CHUNG"/>
      <sheetName val="COST SUMMARY"/>
      <sheetName val="ctTBA"/>
      <sheetName val="escon"/>
      <sheetName val="TinhGiaNC"/>
      <sheetName val="Cost factor"/>
      <sheetName val="Info"/>
      <sheetName val="Item list"/>
      <sheetName val="Sheet Template Empty"/>
      <sheetName val="_입찰안_xls__입찰안_xls_직접뀀鞖_"/>
      <sheetName val="_입찰안_xls_직접뀀鞖_"/>
      <sheetName val="_입찰안.xls__입찰안.xls__입찰안.xls_B__2"/>
      <sheetName val="_입찰안.xls__입찰안.xls__입찰안.xls_B__3"/>
      <sheetName val="MATRLDATA"/>
      <sheetName val="[입찰안.xls][입찰안.xls][입찰안.xls]___4"/>
      <sheetName val="P"/>
      <sheetName val="[입찰안.xls][입찰안.xls][입찰안.xls]B_10"/>
      <sheetName val="[입찰안.xls][입찰안.xls][입찰안.xls]B__7"/>
      <sheetName val="[입찰안.xls][입찰안.xls][입찰안.xls]B__4"/>
      <sheetName val="[입찰안.xls][입찰안.xls][입찰안.xls]B__5"/>
      <sheetName val="[입찰안.xls][입찰안.xls][입찰안.xls]B__6"/>
      <sheetName val="[입찰안.xls][입찰안.xls][입찰안.xls]B__8"/>
      <sheetName val="[입찰안.xls][입찰안.xls][입찰안.xls]B_68"/>
      <sheetName val="[입찰안.xls][입찰안.xls][입찰안.xls]B__9"/>
      <sheetName val="[입찰안.xls][입찰안.xls][입찰안.xls]B_72"/>
      <sheetName val="[입찰안.xls][입찰안.xls][입찰안.xls]B_71"/>
      <sheetName val="6-1.보오링(1)"/>
      <sheetName val="[입찰안.xls][입찰안.xls][입찰안.xls]B_11"/>
      <sheetName val="[입찰안.xls][입찰안.xls][입찰안.xls]B_12"/>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입찰안.xls][입찰안.xls][입찰안.xls]B_13"/>
      <sheetName val="[입찰안.xls][입찰안.xls][입찰안.xls]B_61"/>
      <sheetName val="[입찰안.xls][입찰안.xls][입찰안.xls]B_65"/>
      <sheetName val="[입찰안.xls][입찰안.xls][입찰안.xls]B_64"/>
      <sheetName val="[입찰안.xls][입찰안.xls][입찰안.xls]B_14"/>
      <sheetName val="[입찰안.xls][입찰안.xls][입찰안.xls]B_16"/>
      <sheetName val="[입찰안.xls][입찰안.xls][입찰안.xls]B_15"/>
      <sheetName val="[입찰안.xls][입찰안.xls][입찰안.xls]B_17"/>
      <sheetName val="[입찰안.xls][입찰안.xls][입찰안.xls]B_25"/>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3"/>
      <sheetName val="[입찰안.xls][입찰안.xls][입찰안.xls]B_24"/>
      <sheetName val="[입찰안.xls][입찰안.xls][입찰안.xls]B_26"/>
      <sheetName val="[입찰안.xls][입찰안.xls][입찰안.xls]B_27"/>
      <sheetName val="손익차9월頀"/>
      <sheetName val="CB"/>
      <sheetName val="[입찰안.xls][입찰안.xls][입찰안.xls]B_54"/>
      <sheetName val="[입찰안.xls][입찰안.xls][입찰안.xls]B_53"/>
      <sheetName val="[입찰안.xls][입찰안.xls][입찰안.xls]B_44"/>
      <sheetName val="[입찰안.xls][입찰안.xls][입찰안.xls]B_33"/>
      <sheetName val="[입찰안.xls][입찰안.xls][입찰안.xls]B_31"/>
      <sheetName val="[입찰안.xls][입찰안.xls][입찰안.xls]B_30"/>
      <sheetName val="[입찰안.xls][입찰안.xls][입찰안.xls]B_29"/>
      <sheetName val="[입찰안.xls][입찰안.xls][입찰안.xls]B_28"/>
      <sheetName val="[입찰안.xls][입찰안.xls][입찰안.xls]B_35"/>
      <sheetName val="[입찰안.xls][입찰안.xls][입찰안.xls]B_32"/>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입찰안.xls][입찰안.xls][입찰안.xls]B_47"/>
      <sheetName val="[입찰안.xls][입찰안.xls][입찰안.xls]B_45"/>
      <sheetName val="중강당 내역"/>
      <sheetName val="[입찰안.xls][입찰안.xls][입찰안.xls]B_48"/>
      <sheetName val="[입찰안.xls][입찰안.xls][입찰안.xls]B_46"/>
      <sheetName val="[입찰안.xls][입찰안.xls][입찰안.xls]B_51"/>
      <sheetName val="[입찰안.xls][입찰안.xls][입찰안.xls]B_50"/>
      <sheetName val="[입찰안.xls][입찰안.xls][입찰안.xls]B_49"/>
      <sheetName val="[입찰안.xls][입찰안.xls][입찰안.xls]B_52"/>
      <sheetName val="[입찰안.xls][입찰안.xls][입찰안.xls]B_55"/>
      <sheetName val="[입찰안.xls][입찰안.xls][입찰안.xls]B_57"/>
      <sheetName val="[입찰안.xls][입찰안.xls][입찰안.xls]B_58"/>
      <sheetName val="[입찰안.xls][입찰안.xls][입찰안.xls]B_56"/>
      <sheetName val="노임단가 및 기계경비"/>
      <sheetName val="심사계산"/>
      <sheetName val="[입찰안.xls][입찰안.xls][입찰안.xls]B_59"/>
      <sheetName val="[입찰안.xls][입찰안.xls][입찰안.xls]B_60"/>
      <sheetName val="[입찰안.xls][입찰안.xls][입찰안.xls]B_63"/>
      <sheetName val="[입찰안.xls][입찰안.xls][입찰안.xls]B_62"/>
      <sheetName val="[입찰안.xls][입찰안.xls][입찰안.xls]B_66"/>
      <sheetName val="[입찰안.xls][입찰안.xls][입찰안.xls]B_67"/>
      <sheetName val="[입찰안.xls][입찰안.xls][입찰안.xls]B_70"/>
      <sheetName val="[입찰안.xls][입찰안.xls][입찰안.xls]B_69"/>
      <sheetName val="[입찰안.xls][입찰안.xls][입찰안.xls]B_73"/>
      <sheetName val="[입찰안.xls][입찰안.xls][입찰안.xls]___5"/>
      <sheetName val="THVT"/>
      <sheetName val="Sum"/>
      <sheetName val="대차대조표"/>
      <sheetName val="손익계산서"/>
      <sheetName val="이익잉여금"/>
      <sheetName val="상세손익"/>
      <sheetName val="총괄집계표"/>
      <sheetName val="CPK"/>
      <sheetName val="DU_LIEU"/>
      <sheetName val="자재대"/>
      <sheetName val="실행내역서 "/>
      <sheetName val="본사업"/>
      <sheetName val="총투자비"/>
      <sheetName val="재학생"/>
      <sheetName val="일위대가갂窹"/>
      <sheetName val="일위대가렀"/>
      <sheetName val="일위대가耀쾑"/>
      <sheetName val="일위총괄표"/>
      <sheetName val="을지"/>
      <sheetName val="TOWER 12TON"/>
      <sheetName val="각종단가"/>
      <sheetName val="노무비계"/>
      <sheetName val="EXCHANGE RATE"/>
      <sheetName val="5호광장_(만점)7"/>
      <sheetName val="인천국제_(만점)_(2)7"/>
      <sheetName val="Total_단위경유량집계7"/>
      <sheetName val="준검_내역서7"/>
      <sheetName val="토공유동표(전체_당초)7"/>
      <sheetName val="1_수인터널7"/>
      <sheetName val="4_전기7"/>
      <sheetName val="BH-1_(2)7"/>
      <sheetName val="표__지7"/>
      <sheetName val="1_설계조건7"/>
      <sheetName val="조도계산서_(도서)7"/>
      <sheetName val="I_설계조건7"/>
      <sheetName val="11_우각부_보강7"/>
      <sheetName val="제출내역_(2)7"/>
      <sheetName val="우수관매설및_우수받이7"/>
      <sheetName val="11_산출(전열)7"/>
      <sheetName val="6_산출(동력)7"/>
      <sheetName val="7_산출(TRAY)7"/>
      <sheetName val="노원열병합__건축공사기성내역서7"/>
      <sheetName val="앉음벽_(2)7"/>
      <sheetName val="MSS_27"/>
      <sheetName val="2_1__노무비_평균단가산출6"/>
      <sheetName val="내역_ver1_07"/>
      <sheetName val="plan&amp;section_of_foundation7"/>
      <sheetName val="pile_bearing_capa_&amp;_arrenge7"/>
      <sheetName val="working_load_at_the_btm_ft_7"/>
      <sheetName val="stability_check7"/>
      <sheetName val="design_criteria7"/>
      <sheetName val="보고서_기기리스트6"/>
      <sheetName val="7__현장관리비_7"/>
      <sheetName val="6__안전관리비7"/>
      <sheetName val="3련_BOX7"/>
      <sheetName val="소포내역_(2)7"/>
      <sheetName val="배수공_시멘트_및_골재량_산출6"/>
      <sheetName val="_HIT__HMC_견적_3900_7"/>
      <sheetName val="배수내역_(2)6"/>
      <sheetName val="spc_배관견적6"/>
      <sheetName val="投标材料清单_6"/>
      <sheetName val="5_산출(전력)6"/>
      <sheetName val="수량산출서(전력간선_지하D_C)6"/>
      <sheetName val="내___역6"/>
      <sheetName val="플랜트_설치6"/>
      <sheetName val="A_견적6"/>
      <sheetName val="unit_46"/>
      <sheetName val="Customer_Databas6"/>
      <sheetName val="_HIT-&gt;HMC_견적(3900)6"/>
      <sheetName val="전_기6"/>
      <sheetName val="SHEET_PILE단가6"/>
      <sheetName val="목차_6"/>
      <sheetName val="화재_탐지_설비6"/>
      <sheetName val="6PILE__(돌출)6"/>
      <sheetName val="세골재__T2_변경_현황6"/>
      <sheetName val="BH_1__2_6"/>
      <sheetName val="개인별_순위표6"/>
      <sheetName val="1_취수장6"/>
      <sheetName val="Cash_Flow-16"/>
      <sheetName val="3_1공사현황_공정표6"/>
      <sheetName val="2차전체변경예정_(2)6"/>
      <sheetName val="노임_단가6"/>
      <sheetName val="내역서_6"/>
      <sheetName val="8_현장관리비6"/>
      <sheetName val="7_안전관리비6"/>
      <sheetName val="귀래_설계_공내역서6"/>
      <sheetName val="설_계6"/>
      <sheetName val="1_설계기준6"/>
      <sheetName val="집_계_표6"/>
      <sheetName val="별표_6"/>
      <sheetName val="도담구내_개소별_명세6"/>
      <sheetName val="도담구내_개소별_명柖5"/>
      <sheetName val="노임단가_(2)6"/>
      <sheetName val="3_공통공사대비6"/>
      <sheetName val="danh_muc_vat_tu5"/>
      <sheetName val="Register-BG_NCC5"/>
      <sheetName val="Data_25"/>
      <sheetName val="TB_chính5"/>
      <sheetName val="Steel_pipe5"/>
      <sheetName val="Ref_pipe+Ins5"/>
      <sheetName val="Plastic_pipe5"/>
      <sheetName val="Air_Grilles5"/>
      <sheetName val="단___산5"/>
      <sheetName val="실____단5"/>
      <sheetName val="단가_및_재료비6"/>
      <sheetName val="전선_및_전선관5"/>
      <sheetName val="장비비_명세서16"/>
      <sheetName val="7_공정표6"/>
      <sheetName val="단면_(2)6"/>
      <sheetName val="RETAIL_(ABOVE)6"/>
      <sheetName val="5__현장관리비(new)_6"/>
      <sheetName val="내역서1999_8최종5"/>
      <sheetName val="2_대외공문6"/>
      <sheetName val="Sheet1_(2)5"/>
      <sheetName val="Cost_bd-&quot;A&quot;5"/>
      <sheetName val="장비_(2)5"/>
      <sheetName val="3BL공동구_수량5"/>
      <sheetName val="5_동별횡주관경5"/>
      <sheetName val="암거_제원표5"/>
      <sheetName val="Eq__Mobilization6"/>
      <sheetName val="노무비_근거5"/>
      <sheetName val="제수변_수량집계표(보통)5"/>
      <sheetName val="1차_내역서5"/>
      <sheetName val="CM_15"/>
      <sheetName val="_갑지5"/>
      <sheetName val="6__수량산출서5"/>
      <sheetName val="참조_(2)5"/>
      <sheetName val="1_CB4"/>
      <sheetName val="일위대가_5"/>
      <sheetName val="4_LINE5"/>
      <sheetName val="7_th5"/>
      <sheetName val="수량산출서_(2)4"/>
      <sheetName val="토공_total4"/>
      <sheetName val="기성(1차)_4"/>
      <sheetName val="습식및_셀프레벨링5"/>
      <sheetName val="BSD_(2)4"/>
      <sheetName val="바_한일양산4"/>
      <sheetName val="Project_Brief4"/>
      <sheetName val="영업_일14"/>
      <sheetName val="기기_내역서4"/>
      <sheetName val="토공_토적표4"/>
      <sheetName val="4__VOs_summary4"/>
      <sheetName val="일위대가56-1_4"/>
      <sheetName val="일위대가71-1_4"/>
      <sheetName val="일위대가74-1_4"/>
      <sheetName val="일위대가76-1_4"/>
      <sheetName val="일위대가77-1_4"/>
      <sheetName val="일위대가78-1_4"/>
      <sheetName val="_소방공사_산출근거4"/>
      <sheetName val="변경명신물량_(2)4"/>
      <sheetName val="Chiet_tinh_dz354"/>
      <sheetName val="전사_(2)4"/>
      <sheetName val="BA_(2)4"/>
      <sheetName val="CP_(2)4"/>
      <sheetName val="Bảng_mã_VT4"/>
      <sheetName val="기존단가_(2)4"/>
      <sheetName val="Elec_LG2"/>
      <sheetName val="ESTI_2"/>
      <sheetName val="Xunit_(단위환산)3"/>
      <sheetName val="아파트_3"/>
      <sheetName val="갑지_을지2"/>
      <sheetName val="유효폭의_계산2"/>
      <sheetName val="미납품_현황2"/>
      <sheetName val="장비코드표_0506013"/>
      <sheetName val="2007년_생산1부장비3"/>
      <sheetName val="2008년_생산부전장비코드3"/>
      <sheetName val="DDB부_장비_관리현황3"/>
      <sheetName val="D_&amp;_W_sizes2"/>
      <sheetName val="Gia_vat_tu2"/>
      <sheetName val="dtct_cong2"/>
      <sheetName val="DATA_LISTS2"/>
      <sheetName val="SCOPE_OF_WORK2"/>
      <sheetName val="ITB_COST2"/>
      <sheetName val="Chi_tiet2"/>
      <sheetName val="DGCT_(01)2"/>
      <sheetName val="2-2_매출분석2"/>
      <sheetName val="01__DATA2"/>
      <sheetName val="nhôm_1,2mm2"/>
      <sheetName val="nhôm_1,4mm2"/>
      <sheetName val="STEEL_BOX_단면설계(SEC_8)2"/>
      <sheetName val="설명서_2"/>
      <sheetName val="Phan_tich_ca_may1"/>
      <sheetName val="Chenh_lech_ca_may1"/>
      <sheetName val="TLg_CN&amp;Laixe1"/>
      <sheetName val="TLg_CN&amp;Laixe_(2)1"/>
      <sheetName val="TLg_Laitau1"/>
      <sheetName val="TLg_Laitau_(2)1"/>
      <sheetName val="Cọc_nhồi1"/>
      <sheetName val="So_sanh1"/>
      <sheetName val="1_내역(청_하역장전등)1"/>
      <sheetName val="2_단면가정_(양곡1교)1"/>
      <sheetName val="Dầm_11"/>
      <sheetName val="Gia_VLNCMTC1"/>
      <sheetName val="Chiet_tinh_don_gia_CM1"/>
      <sheetName val="Sàn_T11"/>
      <sheetName val="Lỗ_thông_gió1"/>
      <sheetName val="Sàn_tầng_01_(_old_)1"/>
      <sheetName val="표지_(2)1"/>
      <sheetName val="_견적서1"/>
      <sheetName val="자격_땡겨오기1"/>
      <sheetName val="단양_00_아파트-세부내역1"/>
      <sheetName val="4_2_1_마루높이_검토1"/>
      <sheetName val="갑지_설계_내역서1"/>
      <sheetName val="Measure_13061"/>
      <sheetName val="RAB_AR&amp;STR"/>
      <sheetName val="Isolasi_Luar_Dalam"/>
      <sheetName val="Isolasi_Luar"/>
      <sheetName val="EE_(3)1"/>
      <sheetName val="05년_상1"/>
      <sheetName val="영흥TL(UP,DOWN)_1"/>
      <sheetName val="8_PILE__(돌출)1"/>
      <sheetName val="수량산출서_갑지1"/>
      <sheetName val="자재기성_신청서_xlsx1"/>
      <sheetName val="U_P_Breakdown"/>
      <sheetName val="Div26_-_Elect"/>
      <sheetName val="[입찰안_xls]직접뀀鞖/1"/>
      <sheetName val="[입찰안_xls][입찰안_xls]직접뀀鞖/1"/>
      <sheetName val="TABLE_DB1"/>
      <sheetName val="쌍용_data_base1"/>
      <sheetName val="내역(인테리어_실내)(도급)1"/>
      <sheetName val="내역(인테리어_실외)(도급)1"/>
      <sheetName val="_FURNACE현설1"/>
      <sheetName val="97_사업추정(WEKI)1"/>
      <sheetName val="8_설치품셈1"/>
      <sheetName val="2000_051"/>
      <sheetName val="품셈_1"/>
      <sheetName val="M-EMS_GP-570(BIT)1"/>
      <sheetName val="19_07월_세_계1"/>
      <sheetName val="19_07항목별(시트복사금지100번쓰기)1"/>
      <sheetName val="19_05월1"/>
      <sheetName val="내역서_제출1"/>
      <sheetName val="중기조종사_단위단가1"/>
      <sheetName val="장悱"/>
      <sheetName val="1_R18_BF"/>
      <sheetName val="6_External_works-R18"/>
      <sheetName val="0_목록11"/>
      <sheetName val="[입찰안_xls][입찰안_xls][입찰안_xls]___2"/>
      <sheetName val="[입찰안_xls][입찰안_xls][입찰안_xls]___3"/>
      <sheetName val="Bill_01_-_CTN"/>
      <sheetName val="020_235_2363"/>
      <sheetName val="Phan_tho"/>
      <sheetName val="Tien_Thuong"/>
      <sheetName val="NC_XL_6T_cuoi_01_CTy"/>
      <sheetName val="Data_-6T_dau"/>
      <sheetName val="Cong_6T"/>
      <sheetName val="CHITIET_VL-NC-TT1p"/>
      <sheetName val="Project_Infor"/>
      <sheetName val="Data_input"/>
      <sheetName val="pile_bearing_capa_&amp;_¬웰ﾕ쀀"/>
      <sheetName val="[입찰안_xls][입찰안_xls][입찰안_xls]B__2"/>
      <sheetName val="[입찰안_xls][입찰안_xls][입찰안_xls]B__3"/>
      <sheetName val="PROJ__DATA"/>
      <sheetName val="_Beams_Sched_"/>
      <sheetName val="할증_"/>
      <sheetName val="간접비_총괄표"/>
      <sheetName val="SAP"/>
      <sheetName val="plan&amp;section_of_冰﹢Ƚ"/>
      <sheetName val="pile_bearing_capa_&amp;_¬웰ﾕﳪ"/>
      <sheetName val="수량산출서집계("/>
      <sheetName val="수량산출서집계(瞀"/>
      <sheetName val="General Data"/>
      <sheetName val="TTTram"/>
      <sheetName val="VL"/>
      <sheetName val="ND"/>
      <sheetName val="Xuly Data"/>
      <sheetName val="Names"/>
      <sheetName val="매부"/>
      <sheetName val="1. Dashboard"/>
      <sheetName val="TL rieng"/>
      <sheetName val="전기혼잡제경⻉ⴋԯ缀"/>
      <sheetName val="[입찰안.xls][입찰안.xls][입찰안.xls]_128"/>
      <sheetName val="[입찰안.xls][입찰안.xls][입찰안.xls]_127"/>
      <sheetName val="[입찰안.xls][입찰안.xls][입찰안.xls]_126"/>
      <sheetName val="시운전壒》"/>
      <sheetName val="테이블"/>
      <sheetName val="공사착공계"/>
      <sheetName val="조도계산서ÌԀ耀"/>
      <sheetName val="적용비율"/>
      <sheetName val="특수선일위대가"/>
      <sheetName val="pile_bearing_ca怀꿟세䘀뤙Ԁ"/>
      <sheetName val="노.표-조"/>
      <sheetName val="노임변ᡆ콞"/>
      <sheetName val="입상내역"/>
      <sheetName val="수량산출서집´Ԁ耀֜䌛"/>
      <sheetName val="2_단면가정_(양곡1교)2"/>
      <sheetName val="갑지_설계_내역서2"/>
      <sheetName val="1_내역(청_하역장전등)2"/>
      <sheetName val="표지_(2)2"/>
      <sheetName val="자격_땡겨오기2"/>
      <sheetName val="단양_00_아파트-세부내역2"/>
      <sheetName val="05년_상2"/>
      <sheetName val="영흥TL(UP,DOWN)_2"/>
      <sheetName val="8_PILE__(돌출)2"/>
      <sheetName val="수량산출서_갑지2"/>
      <sheetName val="4_2_1_마루높이_검토2"/>
      <sheetName val="_견적서2"/>
      <sheetName val="내역서_제출2"/>
      <sheetName val="[입찰안_xls][입찰안_xls][입찰안_xls]___1"/>
      <sheetName val="유효폭의_계산3"/>
      <sheetName val="2-2_매출분석3"/>
      <sheetName val="2_단면가정_(양곡1교)3"/>
      <sheetName val="갑지_을지3"/>
      <sheetName val="설명서_3"/>
      <sheetName val="STEEL_BOX_단면설계(SEC_8)3"/>
      <sheetName val="미납품_현황3"/>
      <sheetName val="갑지_설계_내역서3"/>
      <sheetName val="1_내역(청_하역장전등)3"/>
      <sheetName val="표지_(2)3"/>
      <sheetName val="자격_땡겨오기3"/>
      <sheetName val="단양_00_아파트-세부내역3"/>
      <sheetName val="2000_052"/>
      <sheetName val="05년_상3"/>
      <sheetName val="영흥TL(UP,DOWN)_3"/>
      <sheetName val="8_PILE__(돌출)3"/>
      <sheetName val="ITB_COST3"/>
      <sheetName val="수량산출서_갑지3"/>
      <sheetName val="품셈_2"/>
      <sheetName val="M-EMS_GP-570(BIT)2"/>
      <sheetName val="4_2_1_마루높이_검토3"/>
      <sheetName val="_견적서3"/>
      <sheetName val="19_07월_세_계2"/>
      <sheetName val="19_07항목별(시트복사금지100번쓰기)2"/>
      <sheetName val="19_05월2"/>
      <sheetName val="_FURNACE현설2"/>
      <sheetName val="97_사업추정(WEKI)2"/>
      <sheetName val="8_설치품셈2"/>
      <sheetName val="내역서_제출3"/>
      <sheetName val="TABLE_DB2"/>
      <sheetName val="쌍용_data_base2"/>
      <sheetName val="중기조종사_단위단가2"/>
      <sheetName val="자재기성_신청서_xlsx2"/>
      <sheetName val="0_목록12"/>
      <sheetName val="내역(인테리어_실내)(도급)2"/>
      <sheetName val="내역(인테리어_실외)(도급)2"/>
      <sheetName val="[입찰안_xls][입찰안_xls][입찰안_xls]B__1"/>
      <sheetName val="[입찰안_xls][입찰안_xls][입찰안_xls]B__4"/>
      <sheetName val="PROJ__DATA1"/>
      <sheetName val="_Beams_Sched_1"/>
      <sheetName val="견적비교표 (2)"/>
      <sheetName val="작성방법(지우지마세요)"/>
      <sheetName val="결재방(지우지 마세요)"/>
      <sheetName val="조경내역서"/>
      <sheetName val="조경수볰"/>
      <sheetName val="[입찰안.xls][입찰안.xls][입찰안.xls]_103"/>
      <sheetName val="[입찰안.xls][입찰안.xls][입찰안.xls]B_79"/>
      <sheetName val="[입찰안.xls][입찰안.xls][입찰안.xls]B_80"/>
      <sheetName val="[입찰안.xls][입찰안.xls][입찰안.xls]B_74"/>
      <sheetName val="[입찰안.xls][입찰안.xls][입찰안.xls]B_75"/>
      <sheetName val="[입찰안.xls][입찰안.xls][입찰안.xls]B_77"/>
      <sheetName val="[입찰안.xls][입찰안.xls][입찰안.xls]B_78"/>
      <sheetName val="[입찰안.xls][입찰안.xls][입찰안.xls]B_76"/>
      <sheetName val="[입찰안.xls][입찰안.xls][입찰안.xls]B_93"/>
      <sheetName val="[입찰안.xls][입찰안.xls][입찰안.xls]B_96"/>
      <sheetName val="[입찰안.xls][입찰안.xls][입찰안.xls]B_86"/>
      <sheetName val="[입찰안.xls][입찰안.xls][입찰안.xls]B_87"/>
      <sheetName val="[입찰안.xls][입찰안.xls][입찰안.xls]B_84"/>
      <sheetName val="[입찰안.xls][입찰안.xls][입찰안.xls]B_81"/>
      <sheetName val="[입찰안.xls][입찰안.xls][입찰안.xls]B_82"/>
      <sheetName val="[입찰안.xls][입찰안.xls][입찰안.xls]B_83"/>
      <sheetName val="[입찰안.xls][입찰안.xls][입찰안.xls]B_85"/>
      <sheetName val="[입찰안.xls][입찰안.xls][입찰안.xls]B_89"/>
      <sheetName val="[입찰안.xls][입찰안.xls][입찰안.xls]B_88"/>
      <sheetName val="[입찰안.xls][입찰안.xls][입찰안.xls]B_90"/>
      <sheetName val="[입찰안.xls][입찰안.xls][입찰안.xls]B_91"/>
      <sheetName val="[입찰안.xls][입찰안.xls][입찰안.xls]B_92"/>
      <sheetName val="[입찰안.xls][입찰안.xls][입찰안.xls]B_94"/>
      <sheetName val="[입찰안.xls][입찰안.xls][입찰안.xls]B_95"/>
      <sheetName val="[입찰안.xls][입찰안.xls][입찰안.xls]B_97"/>
      <sheetName val="[입찰안.xls][입찰안.xls][입찰안.xls]B_98"/>
      <sheetName val="단면ⲴǾ"/>
      <sheetName val="[입찰안.xls][입찰안.xls][입찰안.xls]_100"/>
      <sheetName val="[입찰안.xls][입찰안.xls][입찰안.xls]B_99"/>
      <sheetName val="[입찰안.xls][입찰안.xls][입찰안.xls]_101"/>
      <sheetName val="[입찰안.xls][입찰안.xls][입찰안.xls]_102"/>
      <sheetName val="기계경비산출기준"/>
      <sheetName val="O＆P"/>
      <sheetName val="전신"/>
      <sheetName val="원본(갑지)"/>
      <sheetName val="판매시설"/>
      <sheetName val="표준차도부연장집계-ASP"/>
      <sheetName val="공사투입계획(변경결의)19.9"/>
      <sheetName val="노무비 월별지급현황19.9"/>
      <sheetName val="갑지(외주기성)19.9"/>
      <sheetName val="NP-총정리"/>
      <sheetName val="1-7(재가공내역)"/>
      <sheetName val="급여대장(입력용)"/>
      <sheetName val="성명데이터"/>
      <sheetName val="의견양식"/>
      <sheetName val="중기가격"/>
      <sheetName val="design_cȐꙭî"/>
      <sheetName val="일위대가ꤥ"/>
      <sheetName val="[입찰안.xls][입찰안.xls][입찰안.xls]_118"/>
      <sheetName val="[입찰안.xls][입찰안.xls][입찰안.xls]_104"/>
      <sheetName val="[입찰안.xls][입찰안.xls][입찰안.xls]_106"/>
      <sheetName val="[입찰안.xls][입찰안.xls][입찰안.xls]_107"/>
      <sheetName val="[입찰안.xls][입찰안.xls][입찰안.xls]_105"/>
      <sheetName val="[입찰안.xls][입찰안.xls][입찰안.xls]_109"/>
      <sheetName val="[입찰안.xls][입찰안.xls][입찰안.xls]_111"/>
      <sheetName val="[입찰안.xls][입찰안.xls][입찰안.xls]_110"/>
      <sheetName val="[입찰안.xls][입찰안.xls][입찰안.xls]_108"/>
      <sheetName val="[입찰안.xls][입찰안.xls][입찰안.xls]_113"/>
      <sheetName val="[입찰안.xls][입찰안.xls][입찰안.xls]_114"/>
      <sheetName val="[입찰안.xls][입찰안.xls][입찰안.xls]_115"/>
      <sheetName val="[입찰안.xls][입찰안.xls][입찰안.xls]_112"/>
      <sheetName val="[입찰안.xls][입찰안.xls][입찰안.xls]_116"/>
      <sheetName val="[입찰안.xls][입찰안.xls][입찰안.xls]_117"/>
      <sheetName val="[입찰안.xls][입찰안.xls][입찰안.xls]_121"/>
      <sheetName val="[입찰안.xls][입찰안.xls][입찰안.xls]_120"/>
      <sheetName val="[입찰안.xls][입찰안.xls][입찰안.xls]_122"/>
      <sheetName val="[입찰안.xls][입찰안.xls][입찰안.xls]_119"/>
      <sheetName val="설명"/>
      <sheetName val="3련_BÈ"/>
      <sheetName val="[입찰안.xls][입찰안.xls][입찰안.xls]_123"/>
      <sheetName val="plan&amp;section_of勉_x0010__x0001_Ԁ_xdc00_"/>
      <sheetName val="Requirement(Work Crew)"/>
      <sheetName val="[입찰안.xls][입찰안.xls][입찰안.xls]_124"/>
      <sheetName val="[입찰안.xls][입찰안.xls][입찰안.xls]_125"/>
      <sheetName val="수량산출서집´"/>
      <sheetName val="일위대가목록(ems)"/>
      <sheetName val="노임단가(일반)"/>
      <sheetName val="AS접수관리"/>
      <sheetName val="특별땅고르기"/>
      <sheetName val="[입찰안.xls][입찰안.xls][입찰안.xls]_150"/>
      <sheetName val="[입찰안.xls][입찰안.xls][입찰안.xls]_149"/>
      <sheetName val="[입찰안.xls][입찰안.xls][입찰안.xls]_147"/>
      <sheetName val="[입찰안.xls][입찰안.xls][입찰안.xls]_129"/>
      <sheetName val="[입찰안.xls][입찰안.xls][입찰안.xls]_130"/>
      <sheetName val="[입찰안.xls][입찰안.xls][입찰안.xls]_131"/>
      <sheetName val="[입찰안.xls][입찰안.xls][입찰안.xls]_133"/>
      <sheetName val="[입찰안.xls][입찰안.xls][입찰안.xls]_132"/>
      <sheetName val="[입찰안.xls][입찰안.xls][입찰안.xls]_134"/>
      <sheetName val="[입찰안.xls][입찰안.xls][입찰안.xls]_136"/>
      <sheetName val="[입찰안.xls][입찰안.xls][입찰안.xls]_135"/>
      <sheetName val="[입찰안.xls][입찰안.xls][입찰안.xls]_138"/>
      <sheetName val="[입찰안.xls][입찰안.xls][입찰안.xls]_137"/>
      <sheetName val="[입찰안.xls][입찰안.xls][입찰안.xls]_140"/>
      <sheetName val="[입찰안.xls][입찰안.xls][입찰안.xls]_139"/>
      <sheetName val="[입찰안.xls][입찰안.xls][입찰안.xls]_143"/>
      <sheetName val="[입찰안.xls][입찰안.xls][입찰안.xls]_142"/>
      <sheetName val="[입찰안.xls][입찰안.xls][입찰안.xls]_141"/>
      <sheetName val="[입찰안.xls][입찰안.xls][입찰안.xls]_144"/>
      <sheetName val="[입찰안.xls][입찰안.xls][입찰안.xls]_145"/>
      <sheetName val="[입찰안.xls][입찰안.xls][입찰안.xls]_146"/>
      <sheetName val="[입찰안.xls][입찰안.xls][입찰안.xls]_148"/>
      <sheetName val="전기혼잡제경⻉ⴋԯ"/>
      <sheetName val="조도계산서Ì"/>
      <sheetName val="pile_bearing_ca怀꿟세"/>
      <sheetName val="design_c"/>
      <sheetName val="plan&amp;section_of勉_x0010_"/>
      <sheetName val="[입찰안.xls][입찰안.xls][입찰안.xls]_195"/>
      <sheetName val="[입찰안.xls][입찰안.xls][입찰안.xls]_194"/>
      <sheetName val="[입찰안.xls][입찰안.xls][입찰안.xls]_151"/>
      <sheetName val="[입찰안.xls][입찰안.xls][입찰안.xls]_152"/>
      <sheetName val="[입찰안.xls][입찰안.xls][입찰안.xls]_196"/>
      <sheetName val="[입찰안.xls][입찰안.xls][입찰안.xls]_153"/>
      <sheetName val="[입찰안.xls][입찰안.xls][입찰안.xls]_154"/>
      <sheetName val="[입찰안.xls][입찰안.xls][입찰안.xls]_155"/>
      <sheetName val="[입찰안.xls][입찰안.xls][입찰안.xls]_158"/>
      <sheetName val="[입찰안.xls][입찰안.xls][입찰안.xls]_157"/>
      <sheetName val="[입찰안.xls][입찰안.xls][입찰안.xls]_156"/>
      <sheetName val="[입찰안.xls][입찰안.xls][입찰안.xls]_161"/>
      <sheetName val="[입찰안.xls][입찰안.xls][입찰안.xls]_160"/>
      <sheetName val="[입찰안.xls][입찰안.xls][입찰안.xls]_159"/>
      <sheetName val="bang_TH"/>
      <sheetName val="5호광장_(만점)8"/>
      <sheetName val="인천국제_(만점)_(2)8"/>
      <sheetName val="Total_단위경유량집계8"/>
      <sheetName val="준검_내역서8"/>
      <sheetName val="토공유동표(전체_당초)8"/>
      <sheetName val="1_수인터널8"/>
      <sheetName val="4_전기8"/>
      <sheetName val="BH-1_(2)8"/>
      <sheetName val="표__지8"/>
      <sheetName val="1_설계조건8"/>
      <sheetName val="조도계산서_(도서)8"/>
      <sheetName val="I_설계조건8"/>
      <sheetName val="11_우각부_보강8"/>
      <sheetName val="제출내역_(2)8"/>
      <sheetName val="우수관매설및_우수받이8"/>
      <sheetName val="11_산출(전열)8"/>
      <sheetName val="6_산출(동력)8"/>
      <sheetName val="7_산출(TRAY)8"/>
      <sheetName val="노원열병합__건축공사기성내역서8"/>
      <sheetName val="앉음벽_(2)8"/>
      <sheetName val="MSS_28"/>
      <sheetName val="2_1__노무비_평균단가산출7"/>
      <sheetName val="내역_ver1_08"/>
      <sheetName val="plan&amp;section_of_foundation8"/>
      <sheetName val="pile_bearing_capa_&amp;_arrenge8"/>
      <sheetName val="working_load_at_the_btm_ft_8"/>
      <sheetName val="stability_check8"/>
      <sheetName val="design_criteria8"/>
      <sheetName val="보고서_기기리스트7"/>
      <sheetName val="7__현장관리비_8"/>
      <sheetName val="6__안전관리비8"/>
      <sheetName val="3련_BOX8"/>
      <sheetName val="소포내역_(2)8"/>
      <sheetName val="배수공_시멘트_및_골재량_산출7"/>
      <sheetName val="_HIT__HMC_견적_3900_8"/>
      <sheetName val="배수내역_(2)7"/>
      <sheetName val="spc_배관견적7"/>
      <sheetName val="投标材料清单_7"/>
      <sheetName val="5_산출(전력)7"/>
      <sheetName val="수량산출서(전력간선_지하D_C)7"/>
      <sheetName val="내___역7"/>
      <sheetName val="플랜트_설치7"/>
      <sheetName val="A_견적7"/>
      <sheetName val="unit_47"/>
      <sheetName val="Customer_Databas7"/>
      <sheetName val="_HIT-&gt;HMC_견적(3900)7"/>
      <sheetName val="전_기7"/>
      <sheetName val="SHEET_PILE단가7"/>
      <sheetName val="목차_7"/>
      <sheetName val="화재_탐지_설비7"/>
      <sheetName val="6PILE__(돌출)7"/>
      <sheetName val="세골재__T2_변경_현황7"/>
      <sheetName val="BH_1__2_7"/>
      <sheetName val="개인별_순위표7"/>
      <sheetName val="1_취수장7"/>
      <sheetName val="Cash_Flow-17"/>
      <sheetName val="3_1공사현황_공정표7"/>
      <sheetName val="2차전체변경예정_(2)7"/>
      <sheetName val="노임_단가7"/>
      <sheetName val="내역서_7"/>
      <sheetName val="8_현장관리비7"/>
      <sheetName val="7_안전관리비7"/>
      <sheetName val="귀래_설계_공내역서7"/>
      <sheetName val="설_계7"/>
      <sheetName val="1_설계기준7"/>
      <sheetName val="집_계_표7"/>
      <sheetName val="별표_7"/>
      <sheetName val="도담구내_개소별_명세7"/>
      <sheetName val="danh_muc_vat_tu6"/>
      <sheetName val="Register-BG_NCC6"/>
      <sheetName val="Data_26"/>
      <sheetName val="TB_chính6"/>
      <sheetName val="Steel_pipe6"/>
      <sheetName val="Ref_pipe+Ins6"/>
      <sheetName val="Plastic_pipe6"/>
      <sheetName val="Air_Grilles6"/>
      <sheetName val="도담구내_개소별_명柖6"/>
      <sheetName val="노임단가_(2)7"/>
      <sheetName val="3_공통공사대비7"/>
      <sheetName val="단___산6"/>
      <sheetName val="실____단6"/>
      <sheetName val="단가_및_재료비7"/>
      <sheetName val="전선_및_전선관6"/>
      <sheetName val="장비비_명세서17"/>
      <sheetName val="7_공정표7"/>
      <sheetName val="단면_(2)7"/>
      <sheetName val="RETAIL_(ABOVE)7"/>
      <sheetName val="5__현장관리비(new)_7"/>
      <sheetName val="내역서1999_8최종6"/>
      <sheetName val="2_대외공문7"/>
      <sheetName val="Sheet1_(2)6"/>
      <sheetName val="Cost_bd-&quot;A&quot;6"/>
      <sheetName val="장비_(2)6"/>
      <sheetName val="3BL공동구_수량6"/>
      <sheetName val="5_동별횡주관경6"/>
      <sheetName val="암거_제원표6"/>
      <sheetName val="Eq__Mobilization7"/>
      <sheetName val="노무비_근거6"/>
      <sheetName val="제수변_수량집계표(보통)6"/>
      <sheetName val="1차_내역서6"/>
      <sheetName val="CM_16"/>
      <sheetName val="_갑지6"/>
      <sheetName val="6__수량산출서6"/>
      <sheetName val="참조_(2)6"/>
      <sheetName val="일위대가_6"/>
      <sheetName val="4_LINE6"/>
      <sheetName val="7_th6"/>
      <sheetName val="수량산출서_(2)5"/>
      <sheetName val="1_CB5"/>
      <sheetName val="토공_total5"/>
      <sheetName val="기성(1차)_5"/>
      <sheetName val="습식및_셀프레벨링6"/>
      <sheetName val="BSD_(2)5"/>
      <sheetName val="바_한일양산5"/>
      <sheetName val="Project_Brief5"/>
      <sheetName val="영업_일15"/>
      <sheetName val="기기_내역서5"/>
      <sheetName val="4__VOs_summary5"/>
      <sheetName val="토공_토적표5"/>
      <sheetName val="일위대가56-1_5"/>
      <sheetName val="일위대가71-1_5"/>
      <sheetName val="일위대가74-1_5"/>
      <sheetName val="일위대가76-1_5"/>
      <sheetName val="일위대가77-1_5"/>
      <sheetName val="일위대가78-1_5"/>
      <sheetName val="_소방공사_산출근거5"/>
      <sheetName val="변경명신물량_(2)5"/>
      <sheetName val="전사_(2)5"/>
      <sheetName val="BA_(2)5"/>
      <sheetName val="CP_(2)5"/>
      <sheetName val="Bảng_mã_VT5"/>
      <sheetName val="Chiet_tinh_dz355"/>
      <sheetName val="기존단가_(2)5"/>
      <sheetName val="아파트_4"/>
      <sheetName val="Xunit_(단위환산)4"/>
      <sheetName val="Elec_LG3"/>
      <sheetName val="ESTI_3"/>
      <sheetName val="장비코드표_0506014"/>
      <sheetName val="2007년_생산1부장비4"/>
      <sheetName val="2008년_생산부전장비코드4"/>
      <sheetName val="DDB부_장비_관리현황4"/>
      <sheetName val="D_&amp;_W_sizes3"/>
      <sheetName val="Gia_vat_tu3"/>
      <sheetName val="dtct_cong3"/>
      <sheetName val="DATA_LISTS3"/>
      <sheetName val="DGCT_(01)3"/>
      <sheetName val="Chi_tiet3"/>
      <sheetName val="SCOPE_OF_WORK3"/>
      <sheetName val="01__DATA3"/>
      <sheetName val="nhôm_1,2mm3"/>
      <sheetName val="nhôm_1,4mm3"/>
      <sheetName val="Phan_tich_ca_may2"/>
      <sheetName val="Chenh_lech_ca_may2"/>
      <sheetName val="TLg_CN&amp;Laixe2"/>
      <sheetName val="TLg_CN&amp;Laixe_(2)2"/>
      <sheetName val="TLg_Laitau2"/>
      <sheetName val="TLg_Laitau_(2)2"/>
      <sheetName val="Cọc_nhồi2"/>
      <sheetName val="Dầm_12"/>
      <sheetName val="Gia_VLNCMTC2"/>
      <sheetName val="So_sanh2"/>
      <sheetName val="Chiet_tinh_don_gia_CM2"/>
      <sheetName val="Sàn_T12"/>
      <sheetName val="Lỗ_thông_gió2"/>
      <sheetName val="Sàn_tầng_01_(_old_)2"/>
      <sheetName val="Measure_13062"/>
      <sheetName val="EE_(3)2"/>
      <sheetName val="RAB_AR&amp;STR1"/>
      <sheetName val="Isolasi_Luar_Dalam1"/>
      <sheetName val="Isolasi_Luar1"/>
      <sheetName val="Div26_-_Elect1"/>
      <sheetName val="[입찰안_xls]직접뀀鞖/2"/>
      <sheetName val="U_P_Breakdown1"/>
      <sheetName val="1_R18_BF1"/>
      <sheetName val="6_External_works-R181"/>
      <sheetName val="[입찰안_xls][입찰안_xls][입찰안_xls]___4"/>
      <sheetName val="020_235_23631"/>
      <sheetName val="Bill_01_-_CTN1"/>
      <sheetName val="CHITIET_VL-NC-TT1p1"/>
      <sheetName val="Project_Infor1"/>
      <sheetName val="Data_input1"/>
      <sheetName val="_입찰안_xls_직접뀀鞖_1"/>
      <sheetName val="_입찰안_xls__입찰안_xls_직접뀀鞖_1"/>
      <sheetName val="[입찰안_xls][입찰안_xls]직접뀀鞖/2"/>
      <sheetName val="Phan_tho1"/>
      <sheetName val="Tien_Thuong1"/>
      <sheetName val="NC_XL_6T_cuoi_01_CTy1"/>
      <sheetName val="Data_-6T_dau1"/>
      <sheetName val="Cong_6T1"/>
      <sheetName val="할증_1"/>
      <sheetName val="간접비_총괄표1"/>
      <sheetName val="bang_TH1"/>
      <sheetName val="Cst Pkg-Eden"/>
      <sheetName val="[입찰안.xls][입찰안.xls][입찰안.xls]_162"/>
      <sheetName val="[입찰안.xls][입찰안.xls][입찰안.xls]_163"/>
      <sheetName val="[입찰안.xls][입찰안.xls][입찰안.xls]_164"/>
      <sheetName val="침하계"/>
      <sheetName val="DFA"/>
      <sheetName val="기본DATA"/>
      <sheetName val="BAG-2"/>
      <sheetName val="[입찰안.xls][입찰안.xls][입찰안.xls]_172"/>
      <sheetName val="[입찰안.xls][입찰안.xls][입찰안.xls]_166"/>
      <sheetName val="[입찰안.xls][입찰안.xls][입찰안.xls]_165"/>
      <sheetName val="[입찰안.xls][입찰안.xls][입찰안.xls]_169"/>
      <sheetName val="[입찰안.xls][입찰안.xls][입찰안.xls]_167"/>
      <sheetName val="[입찰안.xls][입찰안.xls][입찰안.xls]_168"/>
      <sheetName val="[입찰안.xls][입찰안.xls][입찰안.xls]_170"/>
      <sheetName val="[입찰안.xls][입찰안.xls][입찰안.xls]_171"/>
      <sheetName val="[입찰안.xls][입찰안.xls][입찰안.xls]_174"/>
      <sheetName val="[입찰안.xls][입찰안.xls][입찰안.xls]_173"/>
      <sheetName val="[입찰안.xls][입찰안.xls][입찰안.xls]_182"/>
      <sheetName val="[입찰안.xls][입찰안.xls][입찰안.xls]_183"/>
      <sheetName val="chiet tinh"/>
      <sheetName val="[입찰안.xls][입찰안.xls][입찰안.xls]_180"/>
      <sheetName val="[입찰안.xls][입찰안.xls][입찰안.xls]_181"/>
      <sheetName val="[입찰안.xls][입찰안.xls][입찰안.xls]_176"/>
      <sheetName val="[입찰안.xls][입찰안.xls][입찰안.xls]_177"/>
      <sheetName val="[입찰안.xls][입찰안.xls][입찰안.xls]_175"/>
      <sheetName val="[입찰안.xls][입찰안.xls][입찰안.xls]_178"/>
      <sheetName val="[입찰안.xls][입찰안.xls][입찰안.xls]_179"/>
      <sheetName val="[입찰안.xls][입찰안.xls][입찰안.xls]_184"/>
      <sheetName val="[입찰안.xls][입찰안.xls][입찰안.xls]_185"/>
      <sheetName val="[입찰안.xls][입찰안.xls][입찰안.xls]_186"/>
      <sheetName val="[입찰안.xls][입찰안.xls][입찰안.xls]_188"/>
      <sheetName val="[입찰안.xls][입찰안.xls][입찰안.xls]_189"/>
      <sheetName val="[입찰안.xls][입찰안.xls][입찰안.xls]_187"/>
      <sheetName val="[입찰안.xls][입찰안.xls][입찰안.xls]_191"/>
      <sheetName val="[입찰안.xls][입찰안.xls][입찰안.xls]_190"/>
      <sheetName val="[입찰안.xls][입찰안.xls][입찰안.xls]_192"/>
      <sheetName val="CT Thang Mo"/>
      <sheetName val="Main_Mech"/>
      <sheetName val="Sub_Mech"/>
      <sheetName val="[입찰안.xls][입찰안.xls][입찰안.xls]_193"/>
      <sheetName val="[입찰안.xls][입찰안_xls]직접뀀鞖/"/>
      <sheetName val="[입찰안.xls][입찰안.xls][입찰안.xls]_197"/>
      <sheetName val="[입찰안.xls][입찰안.xls][입찰안.xls]_198"/>
      <sheetName val="PHU LUC 01"/>
      <sheetName val="Đầu vào"/>
      <sheetName val="[입찰안.xls][입찰안.xls][입찰안.xls]_202"/>
      <sheetName val="[입찰안.xls][입찰안.xls][입찰안.xls]_199"/>
      <sheetName val="[입찰안.xls][입찰안.xls][입찰안.xls]_201"/>
      <sheetName val="[입찰안.xls][입찰안.xls][입찰안.xls]_200"/>
      <sheetName val="[입찰안.xls][입찰안.xls][입찰안.xls]_203"/>
      <sheetName val="[입찰안.xls][입찰안.xls][입찰안.xls]_205"/>
      <sheetName val="[입찰안.xls][입찰안.xls][입찰안.xls]_204"/>
      <sheetName val="[입찰안.xls][입찰안.xls][입찰안.xls]_206"/>
      <sheetName val="[입찰안.xls][입찰안.xls][입찰안.xls]_207"/>
      <sheetName val="[입찰안.xls][입찰안.xls][입찰안.xls]_208"/>
      <sheetName val="[입찰안.xls][입찰안.xls][입찰안.xls]_209"/>
      <sheetName val="1_설계건3"/>
      <sheetName val="CM"/>
      <sheetName val="단가_및_재비3"/>
      <sheetName val="負荷集計（断熱不燃）"/>
      <sheetName val="PL98"/>
      <sheetName val="bs"/>
      <sheetName val="BSM9601"/>
      <sheetName val="내역서(삼호)"/>
      <sheetName val="자가"/>
      <sheetName val="노원열병합__건축공사기성내역"/>
      <sheetName val="예산"/>
      <sheetName val="POL6차-PIPÁԀ"/>
      <sheetName val="POL6차-PIPⶌ쌈"/>
      <sheetName val="원본자재"/>
      <sheetName val="[입찰안.xls][입찰안.xls][입찰안.xls]_210"/>
      <sheetName val="[입찰안.xls]___2"/>
      <sheetName val="[입찰안.xls]___3"/>
      <sheetName val="[입찰안.xls]B__2"/>
      <sheetName val="[입찰안.xls]B__3"/>
      <sheetName val="POL6차-PIPÁ"/>
      <sheetName val="홈용접표"/>
      <sheetName val="신우"/>
      <sheetName val="집계장(Â蠀1"/>
      <sheetName val="집계장(뀀ﰡ 縞悧縳"/>
      <sheetName val="집계장(뀀ﰡ䀰"/>
      <sheetName val="Unt rate SS"/>
      <sheetName val="Thoat nuoc"/>
      <sheetName val="Duc_bk"/>
      <sheetName val="Bill 02 INF"/>
      <sheetName val="8-31-98"/>
      <sheetName val="worksheet inchican"/>
      <sheetName val="combined 9-30"/>
      <sheetName val="1_설계"/>
      <sheetName val="단가_및_재"/>
      <sheetName val="MAIN GATE HOUSE"/>
      <sheetName val="6MONTHS"/>
      <sheetName val="[입찰안.xls][입찰안_xls][입찰안_xls]___2"/>
      <sheetName val="KLDT DIEN"/>
      <sheetName val="집계장(Â"/>
      <sheetName val="집계장(뀀ﰡ"/>
      <sheetName val="휴가비,급량비"/>
      <sheetName val="stability_xdc00_䘢䠂檱䠛檳"/>
      <sheetName val="매각(6)"/>
      <sheetName val="45,46"/>
      <sheetName val="DMKH"/>
      <sheetName val="DmChitiet"/>
      <sheetName val="Nhatky"/>
      <sheetName val="Báo cáo"/>
      <sheetName val="Báo_cáo"/>
      <sheetName val="대비표"/>
      <sheetName val="수정시산표"/>
      <sheetName val="Báo_cáo1"/>
      <sheetName val="xe"/>
      <sheetName val="Bill No.1.6"/>
      <sheetName val="Bill No.1.10"/>
      <sheetName val="Bill No.3.3"/>
      <sheetName val="Bill No.1.4"/>
      <sheetName val="Bill No.1.7"/>
      <sheetName val="Summary Bill No. 3"/>
      <sheetName val="MTP"/>
      <sheetName val="[입찰안.xls][입찰안.xls][입찰안.xls]_296"/>
      <sheetName val="[입찰안.xls][입찰안.xls][입찰안.xls]_295"/>
      <sheetName val="[입찰안.xls][입찰안.xls][입찰안.xls]_297"/>
      <sheetName val="[입찰안.xls][입찰안.xls][입찰안.xls]_211"/>
      <sheetName val="정리계槜〩８"/>
      <sheetName val="사  업  비  수  지  예  산  서"/>
      <sheetName val="조선용암면"/>
      <sheetName val="[입찰안.xls][입찰안.xls][입찰안.xls]_213"/>
      <sheetName val="[입찰안.xls][입찰안.xls][입찰안.xls]_212"/>
      <sheetName val="[입찰안.xls][입찰안.xls][입찰안.xls]_223"/>
      <sheetName val="[입찰안.xls][입찰안.xls][입찰안.xls]_224"/>
      <sheetName val="[입찰안.xls][입찰안.xls][입찰안.xls]_215"/>
      <sheetName val="[입찰안.xls][입찰안.xls][입찰안.xls]_214"/>
      <sheetName val="[입찰안.xls][입찰안.xls][입찰안.xls]_217"/>
      <sheetName val="[입찰안.xls][입찰안.xls][입찰안.xls]_216"/>
      <sheetName val="[입찰안.xls][입찰안.xls][입찰안.xls]_218"/>
      <sheetName val="[입찰안.xls][입찰안.xls][입찰안.xls]_220"/>
      <sheetName val="[입찰안.xls][입찰안.xls][입찰안.xls]_221"/>
      <sheetName val="[입찰안.xls][입찰안.xls][입찰안.xls]_219"/>
      <sheetName val="[입찰안.xls][입찰안.xls][입찰안.xls]_222"/>
      <sheetName val="[입찰안.xls][입찰안.xls][입찰안.xls]_225"/>
      <sheetName val="[입찰안.xls][입찰안.xls][입찰안.xls]_226"/>
      <sheetName val="[입찰안.xls][입찰안.xls][입찰안.xls]_227"/>
      <sheetName val="[입찰안.xls][입찰안.xls][입찰안.xls]_228"/>
      <sheetName val="[입찰안.xls][입찰안.xls][입찰안.xls]_229"/>
      <sheetName val="[입찰안.xls][입찰안.xls][입찰안.xls]_230"/>
      <sheetName val="[입찰안.xls][입찰안.xls][입찰안.xls]_231"/>
      <sheetName val="[입찰안.xls][입찰안.xls][입찰안.xls]_236"/>
      <sheetName val="[입찰안.xls][입찰안.xls][입찰안.xls]_233"/>
      <sheetName val="[입찰안.xls][입찰안.xls][입찰안.xls]_234"/>
      <sheetName val="[입찰안.xls][입찰안.xls][입찰안.xls]_235"/>
      <sheetName val="[입찰안.xls][입찰안.xls][입찰안.xls]_232"/>
      <sheetName val="[입찰안.xls][입찰안.xls][입찰안.xls]_241"/>
      <sheetName val="[입찰안.xls][입찰안.xls][입찰안.xls]_237"/>
      <sheetName val="[입찰안.xls][입찰안.xls][입찰안.xls]_238"/>
      <sheetName val="[입찰안.xls][입찰안.xls][입찰안.xls]_239"/>
      <sheetName val="[입찰안.xls][입찰안.xls][입찰안.xls]_240"/>
      <sheetName val="[입찰안.xls][입찰안.xls][입찰안.xls]_242"/>
      <sheetName val="[입찰안.xls][입찰안.xls][입찰안.xls]_244"/>
      <sheetName val="[입찰안.xls][입찰안.xls][입찰안.xls]_246"/>
      <sheetName val="[입찰안.xls][입찰안.xls][입찰안.xls]_250"/>
      <sheetName val="[입찰안.xls][입찰안.xls][입찰안.xls]_243"/>
      <sheetName val="[입찰안.xls][입찰안.xls][입찰안.xls]_245"/>
      <sheetName val="[입찰안.xls][입찰안.xls][입찰안.xls]_247"/>
      <sheetName val="[입찰안.xls][입찰안.xls][입찰안.xls]_248"/>
      <sheetName val="[입찰안.xls][입찰안.xls][입찰안.xls]_249"/>
      <sheetName val="[입찰안.xls][입찰안.xls][입찰안.xls]_265"/>
      <sheetName val="[입찰안.xls][입찰안.xls][입찰안.xls]_255"/>
      <sheetName val="[입찰안.xls][입찰안.xls][입찰안.xls]_251"/>
      <sheetName val="[입찰안.xls][입찰안.xls][입찰안.xls]_252"/>
      <sheetName val="[입찰안.xls][입찰안.xls][입찰안.xls]_253"/>
      <sheetName val="[입찰안.xls][입찰안.xls][입찰안.xls]_254"/>
      <sheetName val="[입찰안.xls][입찰안.xls][입찰안.xls]_256"/>
      <sheetName val="[입찰안.xls][입찰안.xls][입찰안.xls]_261"/>
      <sheetName val="[입찰안.xls][입찰안.xls][입찰안.xls]_258"/>
      <sheetName val="[입찰안.xls][입찰안.xls][입찰안.xls]_262"/>
      <sheetName val="[입찰안.xls][입찰안.xls][입찰안.xls]_257"/>
      <sheetName val="[입찰안.xls][입찰안.xls][입찰안.xls]_259"/>
      <sheetName val="[입찰안.xls][입찰안.xls][입찰안.xls]_260"/>
      <sheetName val="[입찰안.xls][입찰안.xls][입찰안.xls]_263"/>
      <sheetName val="[입찰안.xls][입찰안.xls][입찰안.xls]_264"/>
      <sheetName val="[입찰안.xls][입찰안.xls][입찰안.xls]_273"/>
      <sheetName val="[입찰안.xls][입찰안.xls][입찰안.xls]_268"/>
      <sheetName val="[입찰안.xls][입찰안.xls][입찰안.xls]_267"/>
      <sheetName val="[입찰안.xls][입찰안.xls][입찰안.xls]_266"/>
      <sheetName val="[입찰안.xls][입찰안.xls][입찰안.xls]_270"/>
      <sheetName val="[입찰안.xls][입찰안.xls][입찰안.xls]_269"/>
      <sheetName val="[입찰안.xls][입찰안.xls][입찰안.xls]_272"/>
      <sheetName val="[입찰안.xls][입찰안.xls][입찰안.xls]_271"/>
      <sheetName val="[입찰안.xls][입찰안.xls][입찰안.xls]_287"/>
      <sheetName val="[입찰안.xls][입찰안.xls][입찰안.xls]_285"/>
      <sheetName val="[입찰안.xls][입찰안.xls][입찰안.xls]_288"/>
      <sheetName val="[입찰안.xls][입찰안.xls][입찰안.xls]_279"/>
      <sheetName val="[입찰안.xls][입찰안.xls][입찰안.xls]_274"/>
      <sheetName val="[입찰안.xls][입찰안.xls][입찰안.xls]_275"/>
      <sheetName val="[입찰안.xls][입찰안.xls][입찰안.xls]_276"/>
      <sheetName val="[입찰안.xls][입찰안.xls][입찰안.xls]_277"/>
      <sheetName val="[입찰안.xls][입찰안.xls][입찰안.xls]_278"/>
      <sheetName val="[입찰안.xls][입찰안.xls][입찰안.xls]_284"/>
      <sheetName val="[입찰안.xls][입찰안.xls][입찰안.xls]_283"/>
      <sheetName val="[입찰안.xls][입찰안.xls][입찰안.xls]_281"/>
      <sheetName val="[입찰안.xls][입찰안.xls][입찰안.xls]_282"/>
      <sheetName val="[입찰안.xls][입찰안.xls][입찰안.xls]_280"/>
      <sheetName val="[입찰안.xls][입찰안.xls][입찰안.xls]_286"/>
      <sheetName val="[입찰안.xls][입찰안.xls][입찰안.xls]_289"/>
      <sheetName val="[입찰안.xls][입찰안.xls][입찰안.xls]_290"/>
      <sheetName val="[입찰안.xls][입찰안.xls][입찰안.xls]_292"/>
      <sheetName val="[입찰안.xls][입찰안.xls][입찰안.xls]_291"/>
      <sheetName val="[입찰안.xls][입찰안.xls][입찰안.xls]_293"/>
      <sheetName val="[입찰안.xls][입찰안.xls][입찰안.xls]_294"/>
      <sheetName val="[입찰안.xls][입찰안.xls][입찰안.xls]_298"/>
      <sheetName val="[입찰안.xls][입찰안.xls][입찰안.xls]_299"/>
      <sheetName val="단면A-A(TR)"/>
      <sheetName val="DG ke"/>
      <sheetName val="[입찰안.xls][입찰안.xls][입찰안.xls]_300"/>
      <sheetName val="Bang THKP-DMDT"/>
      <sheetName val="Du lieu"/>
      <sheetName val="본실행경비"/>
      <sheetName val="일위대가(집계刀"/>
      <sheetName val="Cable임피던스"/>
      <sheetName val="Mc1"/>
      <sheetName val="영창26"/>
      <sheetName val="기계경비시간당손료목록"/>
      <sheetName val="교대(A1-A2)"/>
      <sheetName val="Sheet15"/>
      <sheetName val="장"/>
      <sheetName val="정리계槜〩"/>
      <sheetName val="0001new"/>
      <sheetName val="운반비(시흥)"/>
      <sheetName val="전사계"/>
      <sheetName val="내역_ver1_"/>
      <sheetName val="내역_ver1_뀀"/>
      <sheetName val="Sheet2 (2)"/>
      <sheetName val="인건비(환율)"/>
      <sheetName val="기계경비"/>
      <sheetName val="구조물집계"/>
      <sheetName val="토공집계"/>
      <sheetName val="6__안전관"/>
      <sheetName val="한³"/>
      <sheetName val="전신환매도율"/>
      <sheetName val="공량산출근거서"/>
      <sheetName val="경서-통신"/>
      <sheetName val="정산변경"/>
      <sheetName val="골재"/>
      <sheetName val="Earthwork"/>
      <sheetName val="TONG HOP GIA TRI"/>
      <sheetName val="CHITIET VL-NC-TT -1p"/>
      <sheetName val="CHITIET VL-NC-TT-3p"/>
      <sheetName val="TONG HOP VL-NC TT"/>
      <sheetName val="TDTKP1"/>
      <sheetName val="KPVC-BD "/>
      <sheetName val="GIAVLIEU"/>
      <sheetName val="Đơn giá theo m2"/>
      <sheetName val="VTP tham khảo"/>
      <sheetName val="토공수량산출"/>
      <sheetName val="토적계산서"/>
      <sheetName val="자바라1"/>
      <sheetName val="(1)2002년 매출목표 산출"/>
      <sheetName val="Div10"/>
      <sheetName val="Div13"/>
      <sheetName val="Div4"/>
      <sheetName val="Div5"/>
      <sheetName val="Div6"/>
      <sheetName val="Div7"/>
      <sheetName val="Div9"/>
      <sheetName val="DM_BBNT"/>
      <sheetName val="TCVN"/>
      <sheetName val="tra-vat-lieu"/>
      <sheetName val="TB NẶNG"/>
      <sheetName val="갑지_을지4"/>
      <sheetName val="유효폭의_계산4"/>
      <sheetName val="미납품_현황4"/>
      <sheetName val="ITB_COST4"/>
      <sheetName val="2-2_매출분석4"/>
      <sheetName val="STEEL_BOX_단면설계(SEC_8)4"/>
      <sheetName val="설명서_4"/>
      <sheetName val="1_내역(청_하역장전등)4"/>
      <sheetName val="2_단면가정_(양곡1교)4"/>
      <sheetName val="표지_(2)4"/>
      <sheetName val="_견적서4"/>
      <sheetName val="자격_땡겨오기4"/>
      <sheetName val="단양_00_아파트-세부내역4"/>
      <sheetName val="4_2_1_마루높이_검토4"/>
      <sheetName val="갑지_설계_내역서4"/>
      <sheetName val="05년_상4"/>
      <sheetName val="영흥TL(UP,DOWN)_4"/>
      <sheetName val="8_PILE__(돌출)4"/>
      <sheetName val="수량산출서_갑지4"/>
      <sheetName val="자재기성_신청서_xlsx3"/>
      <sheetName val="TABLE_DB3"/>
      <sheetName val="쌍용_data_base3"/>
      <sheetName val="내역(인테리어_실내)(도급)3"/>
      <sheetName val="내역(인테리어_실외)(도급)3"/>
      <sheetName val="_FURNACE현설3"/>
      <sheetName val="97_사업추정(WEKI)3"/>
      <sheetName val="8_설치품셈3"/>
      <sheetName val="2000_053"/>
      <sheetName val="품셈_3"/>
      <sheetName val="M-EMS_GP-570(BIT)3"/>
      <sheetName val="19_07월_세_계3"/>
      <sheetName val="19_07항목별(시트복사금지100번쓰기)3"/>
      <sheetName val="19_05월3"/>
      <sheetName val="내역서_제출4"/>
      <sheetName val="중기조종사_단위단가3"/>
      <sheetName val="[입찰안_xls][입찰안_xls][입찰안_xls]___5"/>
      <sheetName val="0_목록13"/>
      <sheetName val="[입찰안_xls][입찰안_xls][입찰안_xls]B__5"/>
      <sheetName val="[입찰안_xls][입찰안_xls][입찰안_xls]B__6"/>
      <sheetName val="PROJ__DATA2"/>
      <sheetName val="_Beams_Sched_2"/>
      <sheetName val="DTICH_(Full)"/>
      <sheetName val="_입찰안_xls__입찰안_xls__입찰안_xls____2"/>
      <sheetName val="_입찰안_xls__입찰안_xls__입찰안_xls____3"/>
      <sheetName val="COST_SUMMARY"/>
      <sheetName val="Khoi_luong"/>
      <sheetName val="Thuc_thanh"/>
      <sheetName val="_입찰안_xls__입찰안_xls__입찰안_xls_B__2"/>
      <sheetName val="_입찰안_xls__입찰안_xls__입찰안_xls_B__3"/>
      <sheetName val="[입찰안_xls][입찰안_xls][입찰안_xls]B_10"/>
      <sheetName val="[입찰안_xls][입찰안_xls][입찰안_xls]B__7"/>
      <sheetName val="[입찰안_xls][입찰안_xls][입찰안_xls]B__8"/>
      <sheetName val="[입찰안_xls][입찰안_xls][입찰안_xls]B__9"/>
      <sheetName val="[입찰안_xls][입찰안_xls][입찰안_xls]B_11"/>
      <sheetName val="[입찰안_xls][입찰안_xls][입찰안_xls]B_12"/>
      <sheetName val="[입찰안_xls][입찰안_xls][입찰안_xls]B_69"/>
      <sheetName val="[입찰안_xls][입찰안_xls][입찰안_xls]B_13"/>
      <sheetName val="[입찰안_xls][입찰안_xls][입찰안_xls]B_71"/>
      <sheetName val="[입찰안_xls][입찰안_xls][입찰안_xls]B_70"/>
      <sheetName val="6-1_보오링(1)"/>
      <sheetName val="[입찰안_xls][입찰안_xls][입찰안_xls]B_14"/>
      <sheetName val="[입찰안_xls][입찰안_xls][입찰안_xls]B_15"/>
      <sheetName val="[입찰안_xls][입찰안_xls][입찰안_xls]B_16"/>
      <sheetName val="[입찰안_xls][입찰안_xls][입찰안_xls]B_61"/>
      <sheetName val="[입찰안_xls][입찰안_xls][입찰안_xls]B_65"/>
      <sheetName val="[입찰안_xls][입찰안_xls][입찰안_xls]B_64"/>
      <sheetName val="[입찰안_xls][입찰안_xls][입찰안_xls]B_17"/>
      <sheetName val="[입찰안_xls][입찰안_xls][입찰안_xls]B_18"/>
      <sheetName val="[입찰안_xls][입찰안_xls][입찰안_xls]B_19"/>
      <sheetName val="[입찰안_xls][입찰안_xls][입찰안_xls]B_20"/>
      <sheetName val="[입찰안_xls][입찰안_xls][입찰안_xls]B_25"/>
      <sheetName val="[입찰안_xls][입찰안_xls][입찰안_xls]B_21"/>
      <sheetName val="[입찰안_xls][입찰안_xls][입찰안_xls]B_22"/>
      <sheetName val="[입찰안_xls][입찰안_xls][입찰안_xls]B_23"/>
      <sheetName val="[입찰안_xls][입찰안_xls][입찰안_xls]B_24"/>
      <sheetName val="[입찰안_xls][입찰안_xls][입찰안_xls]B_26"/>
      <sheetName val="[입찰안_xls][입찰안_xls][입찰안_xls]B_27"/>
      <sheetName val="[입찰안_xls][입찰안_xls][입찰안_xls]B_28"/>
      <sheetName val="[입찰안_xls][입찰안_xls][입찰안_xls]B_29"/>
      <sheetName val="[입찰안_xls][입찰안_xls][입찰안_xls]B_30"/>
      <sheetName val="[입찰안_xls][입찰안_xls][입찰안_xls]B_54"/>
      <sheetName val="[입찰안_xls][입찰안_xls][입찰안_xls]B_53"/>
      <sheetName val="[입찰안_xls][입찰안_xls][입찰안_xls]B_44"/>
      <sheetName val="[입찰안_xls][입찰안_xls][입찰안_xls]B_33"/>
      <sheetName val="[입찰안_xls][입찰안_xls][입찰안_xls]B_31"/>
      <sheetName val="[입찰안_xls][입찰안_xls][입찰안_xls]B_32"/>
      <sheetName val="[입찰안_xls][입찰안_xls][입찰안_xls]B_34"/>
      <sheetName val="[입찰안_xls][입찰안_xls][입찰안_xls]B_35"/>
      <sheetName val="[입찰안_xls][입찰안_xls][입찰안_xls]B_36"/>
      <sheetName val="[입찰안_xls][입찰안_xls][입찰안_xls]B_37"/>
      <sheetName val="[입찰안_xls][입찰안_xls][입찰안_xls]B_40"/>
      <sheetName val="[입찰안_xls][입찰안_xls][입찰안_xls]B_38"/>
      <sheetName val="[입찰안_xls][입찰안_xls][입찰안_xls]B_41"/>
      <sheetName val="[입찰안_xls][입찰안_xls][입찰안_xls]B_39"/>
      <sheetName val="[입찰안_xls][입찰안_xls][입찰안_xls]B_42"/>
      <sheetName val="[입찰안_xls][입찰안_xls][입찰안_xls]B_43"/>
      <sheetName val="[입찰안_xls][입찰안_xls][입찰안_xls]B_45"/>
      <sheetName val="[입찰안_xls][입찰안_xls][입찰안_xls]B_46"/>
      <sheetName val="[입찰안_xls][입찰안_xls][입찰안_xls]B_47"/>
      <sheetName val="[입찰안_xls][입찰안_xls][입찰안_xls]B_48"/>
      <sheetName val="[입찰안_xls][입찰안_xls][입찰안_xls]B_49"/>
      <sheetName val="중강당_내역"/>
      <sheetName val="[입찰안_xls][입찰안_xls][입찰안_xls]B_50"/>
      <sheetName val="[입찰안_xls][입찰안_xls][입찰안_xls]B_51"/>
      <sheetName val="[입찰안_xls][입찰안_xls][입찰안_xls]B_52"/>
      <sheetName val="[입찰안_xls][입찰안_xls][입찰안_xls]B_55"/>
      <sheetName val="[입찰안_xls][입찰안_xls][입찰안_xls]B_56"/>
      <sheetName val="[입찰안_xls][입찰안_xls][입찰안_xls]B_57"/>
      <sheetName val="[입찰안_xls][입찰안_xls][입찰안_xls]B_58"/>
      <sheetName val="[입찰안_xls][입찰안_xls][입찰안_xls]B_59"/>
      <sheetName val="[입찰안_xls][입찰안_xls][입찰안_xls]B_60"/>
      <sheetName val="[입찰안_xls][입찰안_xls][입찰안_xls]B_62"/>
      <sheetName val="노임단가_및_기계경비"/>
      <sheetName val="[입찰안_xls][입찰안_xls][입찰안_xls]B_63"/>
      <sheetName val="[입찰안_xls][입찰안_xls][입찰안_xls]B_66"/>
      <sheetName val="[입찰안_xls][입찰안_xls][입찰안_xls]B_67"/>
      <sheetName val="[입찰안_xls][입찰안_xls][입찰안_xls]B_68"/>
      <sheetName val="[입찰안_xls][입찰안_xls][입찰안_xls]B_72"/>
      <sheetName val="[입찰안_xls][입찰안_xls][입찰안_xls]B_73"/>
      <sheetName val="[입찰안_xls][입찰안_xls][입찰안_xls]B_74"/>
      <sheetName val="[입찰안_xls][입찰안_xls][입찰안_xls]B_75"/>
      <sheetName val="Cost_factor"/>
      <sheetName val="Item_list"/>
      <sheetName val="Sheet_Template_Empty"/>
      <sheetName val="Xuly_Data"/>
      <sheetName val="1__Dashboard"/>
      <sheetName val="[입찰안_xls][입찰안_xls][입찰안_xls]___6"/>
      <sheetName val="[입찰안_xls][입찰안_xls][입찰안_xls]___7"/>
      <sheetName val="실행내역서_"/>
      <sheetName val="TOWER_12TON"/>
      <sheetName val="EXCHANGE_RATE"/>
      <sheetName val="[입찰안_xls][입찰안_xls][입찰안_xls]_128"/>
      <sheetName val="[입찰안_xls][입찰안_xls][입찰안_xls]_127"/>
      <sheetName val="[입찰안_xls][입찰안_xls][입찰안_xls]_126"/>
      <sheetName val="노_표-조"/>
      <sheetName val="견적비교표_(2)"/>
      <sheetName val="결재방(지우지_마세요)"/>
      <sheetName val="[입찰안_xls][입찰안_xls][입찰안_xls]_103"/>
      <sheetName val="[입찰안_xls][입찰안_xls][입찰안_xls]B_79"/>
      <sheetName val="[입찰안_xls][입찰안_xls][입찰안_xls]B_80"/>
      <sheetName val="[입찰안_xls][입찰안_xls][입찰안_xls]B_76"/>
      <sheetName val="[입찰안_xls][입찰안_xls][입찰안_xls]B_77"/>
      <sheetName val="[입찰안_xls][입찰안_xls][입찰안_xls]B_78"/>
      <sheetName val="[입찰안_xls][입찰안_xls][입찰안_xls]B_81"/>
      <sheetName val="[입찰안_xls][입찰안_xls][입찰안_xls]B_82"/>
      <sheetName val="[입찰안_xls][입찰안_xls][입찰안_xls]B_83"/>
      <sheetName val="[입찰안_xls][입찰안_xls][입찰안_xls]B_93"/>
      <sheetName val="[입찰안_xls][입찰안_xls][입찰안_xls]B_96"/>
      <sheetName val="[입찰안_xls][입찰안_xls][입찰안_xls]B_86"/>
      <sheetName val="[입찰안_xls][입찰안_xls][입찰안_xls]B_87"/>
      <sheetName val="[입찰안_xls][입찰안_xls][입찰안_xls]B_84"/>
      <sheetName val="[입찰안_xls][입찰안_xls][입찰안_xls]B_85"/>
      <sheetName val="[입찰안_xls][입찰안_xls][입찰안_xls]B_88"/>
      <sheetName val="[입찰안_xls][입찰안_xls][입찰안_xls]B_89"/>
      <sheetName val="[입찰안_xls][입찰안_xls][입찰안_xls]B_90"/>
      <sheetName val="[입찰안_xls][입찰안_xls][입찰안_xls]B_91"/>
      <sheetName val="[입찰안_xls][입찰안_xls][입찰안_xls]B_92"/>
      <sheetName val="[입찰안_xls][입찰안_xls][입찰안_xls]B_94"/>
      <sheetName val="[입찰안_xls][입찰안_xls][입찰안_xls]B_95"/>
      <sheetName val="[입찰안_xls][입찰안_xls][입찰안_xls]B_97"/>
      <sheetName val="[입찰안_xls][입찰안_xls][입찰안_xls]B_98"/>
      <sheetName val="[입찰안_xls][입찰안_xls][입찰안_xls]B_99"/>
      <sheetName val="[입찰안_xls][입찰안_xls][입찰안_xls]B100"/>
      <sheetName val="[입찰안_xls][입찰안_xls][입찰안_xls]B101"/>
      <sheetName val="[입찰안_xls][입찰안_xls][입찰안_xls]_100"/>
      <sheetName val="[입찰안_xls][입찰안_xls][입찰안_xls]B102"/>
      <sheetName val="[입찰안_xls][입찰안_xls][입찰안_xls]_101"/>
      <sheetName val="[입찰안_xls][입찰안_xls][입찰안_xls]_102"/>
      <sheetName val="공사투입계획(변경결의)19_9"/>
      <sheetName val="노무비_월별지급현황19_9"/>
      <sheetName val="갑지(외주기성)19_9"/>
      <sheetName val="[입찰안_xls][입찰안_xls][입찰안_xls]_118"/>
      <sheetName val="[입찰안_xls][입찰안_xls][입찰안_xls]_104"/>
      <sheetName val="[입찰안_xls][입찰안_xls][입찰안_xls]_106"/>
      <sheetName val="[입찰안_xls][입찰안_xls][입찰안_xls]_107"/>
      <sheetName val="[입찰안_xls][입찰안_xls][입찰안_xls]_105"/>
      <sheetName val="[입찰안_xls][입찰안_xls][입찰안_xls]_109"/>
      <sheetName val="[입찰안_xls][입찰안_xls][입찰안_xls]_111"/>
      <sheetName val="[입찰안_xls][입찰안_xls][입찰안_xls]_110"/>
      <sheetName val="[입찰안_xls][입찰안_xls][입찰안_xls]_108"/>
      <sheetName val="[입찰안_xls][입찰안_xls][입찰안_xls]_113"/>
      <sheetName val="[입찰안_xls][입찰안_xls][입찰안_xls]_114"/>
      <sheetName val="[입찰안_xls][입찰안_xls][입찰안_xls]_115"/>
      <sheetName val="[입찰안_xls][입찰안_xls][입찰안_xls]_112"/>
      <sheetName val="[입찰안_xls][입찰안_xls][입찰안_xls]_116"/>
      <sheetName val="[입찰안_xls][입찰안_xls][입찰안_xls]_117"/>
      <sheetName val="[입찰안_xls][입찰안_xls][입찰안_xls]_121"/>
      <sheetName val="[입찰안_xls][입찰안_xls][입찰안_xls]_120"/>
      <sheetName val="[입찰안_xls][입찰안_xls][입찰안_xls]_122"/>
      <sheetName val="[입찰안_xls][입찰안_xls][입찰안_xls]_119"/>
      <sheetName val="[입찰안_xls][입찰안_xls][입찰안_xls]_123"/>
      <sheetName val="plan&amp;section_of勉Ԁ"/>
      <sheetName val="Requirement(Work_Crew)"/>
      <sheetName val="[입찰안_xls][입찰안_xls][입찰안_xls]_124"/>
      <sheetName val="[입찰안_xls][입찰안_xls][입찰안_xls]_125"/>
      <sheetName val="[입찰안_xls][입찰안_xls][입찰안_xls]_130"/>
      <sheetName val="[입찰안_xls][입찰안_xls][입찰안_xls]_129"/>
      <sheetName val="[입찰안.xls][입찰안.xls][입찰안.xls]_310"/>
      <sheetName val="[입찰안.xls][입찰안.xls][입찰안.xls]_311"/>
      <sheetName val="[입찰안.xls][입찰안.xls][입찰안.xls]_308"/>
      <sheetName val="[입찰안.xls][입찰안.xls][입찰안.xls]_309"/>
      <sheetName val="[입찰안.xls][입찰안.xls][입찰안.xls]_305"/>
      <sheetName val="97_사업추정(їEKI)"/>
      <sheetName val="COA-17"/>
      <sheetName val="C-18"/>
      <sheetName val="[입찰안.xls][입찰안.xls][입찰안.xls]_301"/>
      <sheetName val="[입찰안.xls][입찰안.xls][입찰안.xls]_302"/>
      <sheetName val="[입찰안.xls][입찰안.xls][입찰안.xls]_303"/>
      <sheetName val="[입찰안.xls][입찰안.xls][입찰안.xls]_304"/>
      <sheetName val="[입찰안.xls][입찰안.xls][입찰안.xls]_306"/>
      <sheetName val="[입찰안.xls][입찰안.xls][입찰안.xls]_307"/>
      <sheetName val="[입찰안.xls][입찰안.xls][입찰안.xls]_315"/>
      <sheetName val="[입찰안.xls][입찰안.xls][입찰안.xls]_316"/>
      <sheetName val="[입찰안.xls][입찰안.xls][입찰안.xls]_312"/>
      <sheetName val="[입찰안.xls][입찰안.xls][입찰안.xls]_313"/>
      <sheetName val="[입찰안.xls][입찰안.xls][입찰안.xls]_314"/>
      <sheetName val="[입찰안.xls][입찰안.xls][입찰안.xls]_318"/>
      <sheetName val="[입찰안.xls][입찰안.xls][입찰안.xls]_317"/>
      <sheetName val="[입찰안.xls][입찰안.xls][입찰안.xls]_319"/>
      <sheetName val="[입찰안.xls][입찰안.xls][입찰안.xls]_320"/>
      <sheetName val="[입찰안.xls][입찰안.xls][입찰안.xls]_321"/>
      <sheetName val="[입찰안.xls][입찰안.xls][입찰안.xls]_322"/>
      <sheetName val="[입찰안.xls][입찰안.xls][입찰안.xls]_323"/>
      <sheetName val="[입찰안.xls][입찰안.xls][입찰안.xls]_324"/>
      <sheetName val="[입찰안.xls][입찰안.xls][입찰안.xls]_325"/>
      <sheetName val="[입찰안.xls][입찰안.xls][입찰안.xls]_326"/>
      <sheetName val="[입찰안.xls][입찰안.xls][입찰안.xls]_329"/>
      <sheetName val="[입찰안.xls][입찰안.xls][입찰안.xls]_330"/>
      <sheetName val="[입찰안.xls][입찰안.xls][입찰안.xls]_327"/>
      <sheetName val="[입찰안.xls][입찰안.xls][입찰안.xls]_328"/>
      <sheetName val="5F 계약단가"/>
      <sheetName val="plan&amp;section_of勉_x0010__x0001_Ԁ�"/>
      <sheetName val="장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sheetData sheetId="997"/>
      <sheetData sheetId="998"/>
      <sheetData sheetId="999"/>
      <sheetData sheetId="1000"/>
      <sheetData sheetId="1001"/>
      <sheetData sheetId="1002"/>
      <sheetData sheetId="1003"/>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sheetData sheetId="1047"/>
      <sheetData sheetId="1048"/>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sheetData sheetId="1664"/>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sheetData sheetId="1675"/>
      <sheetData sheetId="1676"/>
      <sheetData sheetId="1677"/>
      <sheetData sheetId="1678"/>
      <sheetData sheetId="1679"/>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refreshError="1"/>
      <sheetData sheetId="1696" refreshError="1"/>
      <sheetData sheetId="1697"/>
      <sheetData sheetId="1698" refreshError="1"/>
      <sheetData sheetId="1699" refreshError="1"/>
      <sheetData sheetId="1700"/>
      <sheetData sheetId="1701"/>
      <sheetData sheetId="1702" refreshError="1"/>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sheetData sheetId="1906" refreshError="1"/>
      <sheetData sheetId="1907" refreshError="1"/>
      <sheetData sheetId="1908" refreshError="1"/>
      <sheetData sheetId="1909" refreshError="1"/>
      <sheetData sheetId="1910" refreshError="1"/>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refreshError="1"/>
      <sheetData sheetId="1926" refreshError="1"/>
      <sheetData sheetId="1927" refreshError="1"/>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refreshError="1"/>
      <sheetData sheetId="1962"/>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refreshError="1"/>
      <sheetData sheetId="1990" refreshError="1"/>
      <sheetData sheetId="1991" refreshError="1"/>
      <sheetData sheetId="1992" refreshError="1"/>
      <sheetData sheetId="1993"/>
      <sheetData sheetId="1994"/>
      <sheetData sheetId="1995"/>
      <sheetData sheetId="1996"/>
      <sheetData sheetId="1997"/>
      <sheetData sheetId="1998" refreshError="1"/>
      <sheetData sheetId="1999"/>
      <sheetData sheetId="2000"/>
      <sheetData sheetId="2001"/>
      <sheetData sheetId="2002" refreshError="1"/>
      <sheetData sheetId="2003"/>
      <sheetData sheetId="2004"/>
      <sheetData sheetId="2005"/>
      <sheetData sheetId="2006"/>
      <sheetData sheetId="2007"/>
      <sheetData sheetId="2008" refreshError="1"/>
      <sheetData sheetId="2009"/>
      <sheetData sheetId="2010"/>
      <sheetData sheetId="2011"/>
      <sheetData sheetId="2012"/>
      <sheetData sheetId="2013"/>
      <sheetData sheetId="2014"/>
      <sheetData sheetId="2015"/>
      <sheetData sheetId="2016" refreshError="1"/>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refreshError="1"/>
      <sheetData sheetId="2069" refreshError="1"/>
      <sheetData sheetId="2070" refreshError="1"/>
      <sheetData sheetId="2071" refreshError="1"/>
      <sheetData sheetId="2072"/>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refreshError="1"/>
      <sheetData sheetId="2267" refreshError="1"/>
      <sheetData sheetId="2268" refreshError="1"/>
      <sheetData sheetId="2269" refreshError="1"/>
      <sheetData sheetId="2270" refreshError="1"/>
      <sheetData sheetId="2271"/>
      <sheetData sheetId="2272"/>
      <sheetData sheetId="2273"/>
      <sheetData sheetId="2274"/>
      <sheetData sheetId="2275"/>
      <sheetData sheetId="2276"/>
      <sheetData sheetId="2277"/>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sheetData sheetId="2413" refreshError="1"/>
      <sheetData sheetId="2414" refreshError="1"/>
      <sheetData sheetId="2415" refreshError="1"/>
      <sheetData sheetId="2416"/>
      <sheetData sheetId="2417"/>
      <sheetData sheetId="2418"/>
      <sheetData sheetId="2419"/>
      <sheetData sheetId="2420"/>
      <sheetData sheetId="2421"/>
      <sheetData sheetId="2422" refreshError="1"/>
      <sheetData sheetId="2423"/>
      <sheetData sheetId="2424" refreshError="1"/>
      <sheetData sheetId="2425" refreshError="1"/>
      <sheetData sheetId="2426" refreshError="1"/>
      <sheetData sheetId="2427" refreshError="1"/>
      <sheetData sheetId="2428" refreshError="1"/>
      <sheetData sheetId="2429" refreshError="1"/>
      <sheetData sheetId="2430" refreshError="1"/>
      <sheetData sheetId="2431"/>
      <sheetData sheetId="2432"/>
      <sheetData sheetId="2433"/>
      <sheetData sheetId="2434"/>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sheetData sheetId="2508"/>
      <sheetData sheetId="2509" refreshError="1"/>
      <sheetData sheetId="2510"/>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sheetData sheetId="2606"/>
      <sheetData sheetId="2607"/>
      <sheetData sheetId="2608"/>
      <sheetData sheetId="2609"/>
      <sheetData sheetId="2610"/>
      <sheetData sheetId="2611"/>
      <sheetData sheetId="2612"/>
      <sheetData sheetId="2613"/>
      <sheetData sheetId="2614"/>
      <sheetData sheetId="2615" refreshError="1"/>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refreshError="1"/>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refreshError="1"/>
      <sheetData sheetId="2671"/>
      <sheetData sheetId="2672"/>
      <sheetData sheetId="2673"/>
      <sheetData sheetId="2674"/>
      <sheetData sheetId="2675"/>
      <sheetData sheetId="2676"/>
      <sheetData sheetId="2677"/>
      <sheetData sheetId="2678"/>
      <sheetData sheetId="2679"/>
      <sheetData sheetId="2680"/>
      <sheetData sheetId="2681" refreshError="1"/>
      <sheetData sheetId="2682" refreshError="1"/>
      <sheetData sheetId="2683"/>
      <sheetData sheetId="2684"/>
      <sheetData sheetId="2685"/>
      <sheetData sheetId="2686"/>
      <sheetData sheetId="2687"/>
      <sheetData sheetId="2688"/>
      <sheetData sheetId="2689"/>
      <sheetData sheetId="2690"/>
      <sheetData sheetId="2691"/>
      <sheetData sheetId="2692" refreshError="1"/>
      <sheetData sheetId="2693" refreshError="1"/>
      <sheetData sheetId="2694"/>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refreshError="1"/>
      <sheetData sheetId="2852"/>
      <sheetData sheetId="2853"/>
      <sheetData sheetId="2854"/>
      <sheetData sheetId="2855"/>
      <sheetData sheetId="2856" refreshError="1"/>
      <sheetData sheetId="2857" refreshError="1"/>
      <sheetData sheetId="2858" refreshError="1"/>
      <sheetData sheetId="2859" refreshError="1"/>
      <sheetData sheetId="2860"/>
      <sheetData sheetId="2861"/>
      <sheetData sheetId="2862"/>
      <sheetData sheetId="2863"/>
      <sheetData sheetId="2864" refreshError="1"/>
      <sheetData sheetId="2865"/>
      <sheetData sheetId="2866" refreshError="1"/>
      <sheetData sheetId="2867" refreshError="1"/>
      <sheetData sheetId="2868"/>
      <sheetData sheetId="2869" refreshError="1"/>
      <sheetData sheetId="2870" refreshError="1"/>
      <sheetData sheetId="2871" refreshError="1"/>
      <sheetData sheetId="2872"/>
      <sheetData sheetId="2873"/>
      <sheetData sheetId="2874" refreshError="1"/>
      <sheetData sheetId="2875" refreshError="1"/>
      <sheetData sheetId="2876" refreshError="1"/>
      <sheetData sheetId="2877" refreshError="1"/>
      <sheetData sheetId="2878" refreshError="1"/>
      <sheetData sheetId="2879" refreshError="1"/>
      <sheetData sheetId="2880" refreshError="1"/>
      <sheetData sheetId="288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sheetData sheetId="2906" refreshError="1"/>
      <sheetData sheetId="2907" refreshError="1"/>
      <sheetData sheetId="2908" refreshError="1"/>
      <sheetData sheetId="2909" refreshError="1"/>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refreshError="1"/>
      <sheetData sheetId="2924"/>
      <sheetData sheetId="2925" refreshError="1"/>
      <sheetData sheetId="2926" refreshError="1"/>
      <sheetData sheetId="2927" refreshError="1"/>
      <sheetData sheetId="2928"/>
      <sheetData sheetId="2929" refreshError="1"/>
      <sheetData sheetId="2930"/>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sheetData sheetId="2943"/>
      <sheetData sheetId="2944"/>
      <sheetData sheetId="2945"/>
      <sheetData sheetId="2946" refreshError="1"/>
      <sheetData sheetId="2947" refreshError="1"/>
      <sheetData sheetId="2948" refreshError="1"/>
      <sheetData sheetId="2949" refreshError="1"/>
      <sheetData sheetId="2950" refreshError="1"/>
      <sheetData sheetId="2951"/>
      <sheetData sheetId="2952"/>
      <sheetData sheetId="2953" refreshError="1"/>
      <sheetData sheetId="2954"/>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sheetData sheetId="2975" refreshError="1"/>
      <sheetData sheetId="2976" refreshError="1"/>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refreshError="1"/>
      <sheetData sheetId="3025"/>
      <sheetData sheetId="3026"/>
      <sheetData sheetId="3027"/>
      <sheetData sheetId="3028"/>
      <sheetData sheetId="3029"/>
      <sheetData sheetId="3030"/>
      <sheetData sheetId="3031"/>
      <sheetData sheetId="3032"/>
      <sheetData sheetId="3033"/>
      <sheetData sheetId="3034" refreshError="1"/>
      <sheetData sheetId="3035" refreshError="1"/>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sheetData sheetId="3074"/>
      <sheetData sheetId="3075"/>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sheetData sheetId="3085"/>
      <sheetData sheetId="3086"/>
      <sheetData sheetId="3087"/>
      <sheetData sheetId="3088"/>
      <sheetData sheetId="3089" refreshError="1"/>
      <sheetData sheetId="3090"/>
      <sheetData sheetId="3091"/>
      <sheetData sheetId="3092" refreshError="1"/>
      <sheetData sheetId="3093"/>
      <sheetData sheetId="3094"/>
      <sheetData sheetId="3095"/>
      <sheetData sheetId="3096"/>
      <sheetData sheetId="3097"/>
      <sheetData sheetId="3098"/>
      <sheetData sheetId="3099"/>
      <sheetData sheetId="3100"/>
      <sheetData sheetId="3101"/>
      <sheetData sheetId="3102"/>
      <sheetData sheetId="3103" refreshError="1"/>
      <sheetData sheetId="3104" refreshError="1"/>
      <sheetData sheetId="3105"/>
      <sheetData sheetId="3106" refreshError="1"/>
      <sheetData sheetId="3107" refreshError="1"/>
      <sheetData sheetId="3108"/>
      <sheetData sheetId="3109"/>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sheetData sheetId="3119"/>
      <sheetData sheetId="3120" refreshError="1"/>
      <sheetData sheetId="3121"/>
      <sheetData sheetId="3122"/>
      <sheetData sheetId="3123"/>
      <sheetData sheetId="3124"/>
      <sheetData sheetId="3125"/>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sheetData sheetId="3139" refreshError="1"/>
      <sheetData sheetId="3140" refreshError="1"/>
      <sheetData sheetId="3141" refreshError="1"/>
      <sheetData sheetId="3142"/>
      <sheetData sheetId="3143"/>
      <sheetData sheetId="3144"/>
      <sheetData sheetId="3145"/>
      <sheetData sheetId="3146"/>
      <sheetData sheetId="3147"/>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sheetData sheetId="3354"/>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sheetData sheetId="3391"/>
      <sheetData sheetId="3392"/>
      <sheetData sheetId="3393" refreshError="1"/>
      <sheetData sheetId="3394" refreshError="1"/>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sheetData sheetId="3447" refreshError="1"/>
      <sheetData sheetId="3448" refreshError="1"/>
      <sheetData sheetId="3449"/>
      <sheetData sheetId="3450" refreshError="1"/>
      <sheetData sheetId="3451" refreshError="1"/>
      <sheetData sheetId="3452" refreshError="1"/>
      <sheetData sheetId="3453" refreshError="1"/>
      <sheetData sheetId="3454" refreshError="1"/>
      <sheetData sheetId="3455" refreshError="1"/>
      <sheetData sheetId="3456" refreshError="1"/>
      <sheetData sheetId="3457"/>
      <sheetData sheetId="3458" refreshError="1"/>
      <sheetData sheetId="3459" refreshError="1"/>
      <sheetData sheetId="3460" refreshError="1"/>
      <sheetData sheetId="3461" refreshError="1"/>
      <sheetData sheetId="3462"/>
      <sheetData sheetId="3463"/>
      <sheetData sheetId="3464"/>
      <sheetData sheetId="3465" refreshError="1"/>
      <sheetData sheetId="3466"/>
      <sheetData sheetId="3467" refreshError="1"/>
      <sheetData sheetId="3468"/>
      <sheetData sheetId="3469"/>
      <sheetData sheetId="3470" refreshError="1"/>
      <sheetData sheetId="3471" refreshError="1"/>
      <sheetData sheetId="3472" refreshError="1"/>
      <sheetData sheetId="3473"/>
      <sheetData sheetId="3474"/>
      <sheetData sheetId="3475" refreshError="1"/>
      <sheetData sheetId="3476" refreshError="1"/>
      <sheetData sheetId="3477"/>
      <sheetData sheetId="3478"/>
      <sheetData sheetId="3479"/>
      <sheetData sheetId="3480"/>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refreshError="1"/>
      <sheetData sheetId="3559" refreshError="1"/>
      <sheetData sheetId="3560"/>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sheetData sheetId="3570" refreshError="1"/>
      <sheetData sheetId="3571" refreshError="1"/>
      <sheetData sheetId="3572" refreshError="1"/>
      <sheetData sheetId="3573" refreshError="1"/>
      <sheetData sheetId="3574" refreshError="1"/>
      <sheetData sheetId="3575"/>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sheetData sheetId="3813"/>
      <sheetData sheetId="3814"/>
      <sheetData sheetId="3815"/>
      <sheetData sheetId="3816"/>
      <sheetData sheetId="3817" refreshError="1"/>
      <sheetData sheetId="3818" refreshError="1"/>
      <sheetData sheetId="3819" refreshError="1"/>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refreshError="1"/>
      <sheetData sheetId="3846" refreshError="1"/>
      <sheetData sheetId="384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조명시설"/>
      <sheetName val="데리네이타현황"/>
      <sheetName val="설계내역서"/>
      <sheetName val="10현장조직"/>
      <sheetName val="실행철강하도"/>
      <sheetName val="간접경상비"/>
      <sheetName val="1F"/>
      <sheetName val="BID"/>
      <sheetName val="차액보증"/>
      <sheetName val="일위대가(계측기설치)"/>
      <sheetName val="품셈TABLE"/>
      <sheetName val="기아대교"/>
      <sheetName val="동원인원계획표"/>
      <sheetName val="#REF"/>
      <sheetName val="9GNG운반"/>
      <sheetName val="인사자료총집계"/>
      <sheetName val="1.수인터널"/>
      <sheetName val="용소리교"/>
      <sheetName val="준공조서갑지"/>
      <sheetName val="토공"/>
      <sheetName val="산출내역서"/>
      <sheetName val="98수문일위"/>
      <sheetName val="단가"/>
      <sheetName val="토목주소"/>
      <sheetName val="프랜트면허"/>
      <sheetName val="설계"/>
      <sheetName val="견적서"/>
      <sheetName val="할증 "/>
      <sheetName val="일위대가"/>
      <sheetName val="Sheet1"/>
      <sheetName val="BSD (2)"/>
      <sheetName val="산3_4"/>
      <sheetName val="1호맨홀수량산출"/>
      <sheetName val="SCH"/>
      <sheetName val="PUMP"/>
      <sheetName val="PIPE(UG)내역"/>
      <sheetName val="Main"/>
      <sheetName val="Data"/>
      <sheetName val="8.PILE  (돌출)"/>
      <sheetName val="정렬"/>
      <sheetName val="토공사"/>
      <sheetName val="본공사"/>
      <sheetName val="현금흐름"/>
      <sheetName val="갑지"/>
      <sheetName val="포장공자재집계표"/>
      <sheetName val="내역서"/>
      <sheetName val="정부노임단가"/>
      <sheetName val="자금청구(건축)"/>
      <sheetName val="갑지(추정)"/>
      <sheetName val=" ｹ-ﾌﾞﾙ"/>
      <sheetName val="I一般比"/>
      <sheetName val="협조전"/>
      <sheetName val="단가비교표_공통1"/>
      <sheetName val="관급"/>
      <sheetName val="현대물량"/>
      <sheetName val="6MONTHS"/>
      <sheetName val="산출내역서집계표"/>
      <sheetName val="단"/>
      <sheetName val="CTEMCOST"/>
      <sheetName val="1_수인터널"/>
      <sheetName val="할증_"/>
      <sheetName val="BSD_(2)"/>
      <sheetName val="8_PILE__(돌출)"/>
      <sheetName val="실행(ALT1)"/>
      <sheetName val="분전반"/>
      <sheetName val="잡철물"/>
      <sheetName val="EJ"/>
      <sheetName val="조명율표"/>
      <sheetName val="Y-WORK"/>
      <sheetName val="금호"/>
      <sheetName val="전기실-1"/>
      <sheetName val="교통대책내역"/>
      <sheetName val="업무"/>
      <sheetName val="기본단가"/>
      <sheetName val="평3"/>
      <sheetName val="자재표"/>
      <sheetName val="광통신 견적내역서1"/>
      <sheetName val="손익분석"/>
      <sheetName val="노임"/>
      <sheetName val="동원인원"/>
      <sheetName val="공정분류"/>
      <sheetName val="코드표"/>
      <sheetName val="CalcuSheet"/>
      <sheetName val="전체기준Data"/>
      <sheetName val="투찰(하수)"/>
      <sheetName val="당초"/>
      <sheetName val="unit 4"/>
      <sheetName val="1,2공구원가계산서"/>
      <sheetName val="2공구산출내역"/>
      <sheetName val="1공구산출내역서"/>
      <sheetName val="단가표"/>
      <sheetName val="Customer Databas"/>
      <sheetName val="요율"/>
      <sheetName val="전기공사"/>
      <sheetName val="1차 내역서"/>
      <sheetName val="공종별집계표"/>
      <sheetName val="DATE"/>
      <sheetName val="2.대외공문"/>
      <sheetName val="계정"/>
      <sheetName val="감리을"/>
      <sheetName val="기안"/>
      <sheetName val="주관사업"/>
      <sheetName val="원가계산"/>
      <sheetName val="DATA LISTS"/>
      <sheetName val="wtdb"/>
      <sheetName val="원가"/>
      <sheetName val="전입"/>
      <sheetName val="수량산출"/>
      <sheetName val="Total"/>
      <sheetName val="입찰보고"/>
      <sheetName val="대공종"/>
      <sheetName val="점수계산1-2"/>
      <sheetName val="기성2"/>
      <sheetName val="시멘트"/>
      <sheetName val="70%"/>
      <sheetName val="을지"/>
      <sheetName val="참조자료"/>
      <sheetName val="인건비"/>
      <sheetName val="6동"/>
      <sheetName val="JUCKEYK"/>
      <sheetName val="6PILE  (돌출)"/>
      <sheetName val="골조"/>
      <sheetName val="종배수관"/>
      <sheetName val="수입"/>
      <sheetName val="sw1"/>
      <sheetName val="NOMUBI"/>
      <sheetName val="품목"/>
      <sheetName val="견적사양비교표"/>
      <sheetName val="당진1,2호기전선관설치및접지4차공사내역서-을지"/>
      <sheetName val="공사설명서"/>
      <sheetName val="설 계"/>
      <sheetName val="품셈표"/>
      <sheetName val="월별수입"/>
      <sheetName val="항목등록"/>
      <sheetName val="일위대가목차"/>
      <sheetName val="지질조사"/>
      <sheetName val="98지급계획"/>
      <sheetName val="간접1"/>
      <sheetName val="선정요령"/>
      <sheetName val="9-1차이내역"/>
      <sheetName val="횡배수관토공수량"/>
      <sheetName val="포장단면별단위수량"/>
      <sheetName val="대림경상68억"/>
      <sheetName val="집수정토공"/>
      <sheetName val="설계명세서"/>
      <sheetName val="세부내역"/>
      <sheetName val="공사개요"/>
      <sheetName val="전기"/>
      <sheetName val="자재co"/>
      <sheetName val="200"/>
      <sheetName val="K2 site Total 내역서"/>
      <sheetName val="A-4"/>
      <sheetName val="수문일1"/>
      <sheetName val="BREAKDOWN(철거설치)"/>
      <sheetName val="금융비용"/>
      <sheetName val="돈암사업"/>
      <sheetName val="산근"/>
      <sheetName val="CONCRETE"/>
      <sheetName val="CAPVC"/>
      <sheetName val="TCDB"/>
      <sheetName val="실행(표지,갑,을)"/>
      <sheetName val="자재단가"/>
      <sheetName val="원본"/>
      <sheetName val="건축공사"/>
      <sheetName val="내역표지"/>
      <sheetName val="토목내역서"/>
      <sheetName val="우수맨홀공제단위수량"/>
      <sheetName val="Sheet13"/>
      <sheetName val="토목"/>
      <sheetName val="wall"/>
      <sheetName val="Front"/>
      <sheetName val="전신환매도율"/>
      <sheetName val="건축내역서"/>
      <sheetName val="율"/>
      <sheetName val="목차"/>
      <sheetName val="기계경비(시간당)"/>
      <sheetName val="기초공"/>
      <sheetName val="기둥(원형)"/>
      <sheetName val="98NS-N"/>
      <sheetName val="배수관연장산출서"/>
      <sheetName val="공사비집계"/>
      <sheetName val="Quantity"/>
      <sheetName val="Tra_bang"/>
      <sheetName val="현장별"/>
      <sheetName val="날개벽수량표"/>
      <sheetName val="제1영업소"/>
      <sheetName val="제2영업소"/>
      <sheetName val="제3영업소"/>
      <sheetName val="낙찰표"/>
      <sheetName val="배수내역"/>
      <sheetName val="수자재단위당"/>
      <sheetName val="노임산재"/>
      <sheetName val="대비"/>
      <sheetName val="JJ"/>
      <sheetName val="총괄-1"/>
      <sheetName val="도급"/>
      <sheetName val="미장"/>
      <sheetName val="적용토목"/>
      <sheetName val="터파기및재료"/>
      <sheetName val="내역서(전기)"/>
      <sheetName val="일위대가목록"/>
      <sheetName val="식재일위대가"/>
      <sheetName val="내역서2안"/>
      <sheetName val="일위대가표"/>
      <sheetName val="BH-1 (2)"/>
      <sheetName val="특수선일위대가"/>
      <sheetName val="N賃率-職"/>
      <sheetName val="10-3월별수입"/>
      <sheetName val="8-1차이내역"/>
      <sheetName val="앵커구조계산"/>
      <sheetName val="지구단위계획"/>
      <sheetName val="단가목록"/>
      <sheetName val="골조시행"/>
      <sheetName val="원가계산서"/>
      <sheetName val="TYPE-A"/>
      <sheetName val="시중노임단가"/>
      <sheetName val="추가예산"/>
      <sheetName val="음료실행"/>
      <sheetName val="CAT_5"/>
      <sheetName val="Trend(Agitator)"/>
      <sheetName val="실행내역"/>
      <sheetName val="건축원가"/>
      <sheetName val="하조서"/>
      <sheetName val="품셈"/>
      <sheetName val="총괄내역서"/>
      <sheetName val="출력X"/>
      <sheetName val="가로등내역서"/>
      <sheetName val="부대내역"/>
      <sheetName val="차수"/>
      <sheetName val="약품공급2"/>
      <sheetName val="전체"/>
      <sheetName val="개요"/>
      <sheetName val="BQ List"/>
      <sheetName val="PipWT"/>
      <sheetName val="노임단가"/>
      <sheetName val="인건비 "/>
      <sheetName val="COVER-P"/>
      <sheetName val="장기채무명세서(97.12.31)"/>
      <sheetName val="상시"/>
      <sheetName val="문학간접"/>
      <sheetName val="간접비 총괄표"/>
      <sheetName val="45,46"/>
      <sheetName val="포장공"/>
      <sheetName val="확약서"/>
      <sheetName val="WING3"/>
      <sheetName val="조경"/>
      <sheetName val="10.경제성분석"/>
      <sheetName val="Sheet2"/>
      <sheetName val="1_수인터널1"/>
      <sheetName val="할증_1"/>
      <sheetName val="BSD_(2)1"/>
      <sheetName val="8_PILE__(돌출)1"/>
      <sheetName val="_ｹ-ﾌﾞﾙ"/>
      <sheetName val="1차_내역서"/>
      <sheetName val="6PILE__(돌출)"/>
      <sheetName val="설_계"/>
      <sheetName val="광통신_견적내역서1"/>
      <sheetName val="unit_4"/>
      <sheetName val="Customer_Databas"/>
      <sheetName val="K2_site_Total_내역서"/>
      <sheetName val="2_대외공문"/>
      <sheetName val="DATA_LISTS"/>
      <sheetName val="BH-1_(2)"/>
      <sheetName val="이자율"/>
      <sheetName val="Keothep"/>
      <sheetName val="TOSHIBA-Structure"/>
      <sheetName val="2.1 受電設備棟"/>
      <sheetName val="2.2 受・防火水槽"/>
      <sheetName val="2.3 排水処理設備棟"/>
      <sheetName val="2.4 倉庫棟"/>
      <sheetName val="2.5 守衛棟"/>
      <sheetName val="RATE"/>
      <sheetName val="W-현원가"/>
      <sheetName val="01AC"/>
      <sheetName val="BND"/>
      <sheetName val="3"/>
      <sheetName val="Thép hố ga ,bó vỉ"/>
      <sheetName val="Sheet1 (2)"/>
      <sheetName val="시화점실행"/>
      <sheetName val="월별손익"/>
      <sheetName val="일위대가(1)"/>
      <sheetName val="PI"/>
      <sheetName val="PAINT"/>
      <sheetName val="목록"/>
      <sheetName val="중기"/>
      <sheetName val="코드"/>
      <sheetName val="유림골조"/>
      <sheetName val="건축공사실행"/>
      <sheetName val="직노"/>
      <sheetName val="물량표"/>
      <sheetName val="물량내역서"/>
      <sheetName val="수목표준대가"/>
      <sheetName val="현장관리비"/>
      <sheetName val="기초목"/>
      <sheetName val="Define finishing"/>
      <sheetName val="SEX"/>
      <sheetName val="Input"/>
      <sheetName val="Bảng mã VT"/>
      <sheetName val="Thép_hố_ga_,bó_vỉ"/>
      <sheetName val="Sheet1_(2)"/>
      <sheetName val="Ts"/>
      <sheetName val="Khoi luong"/>
      <sheetName val="LEGEND"/>
      <sheetName val="SITE-E"/>
      <sheetName val="설_계1"/>
      <sheetName val="Thép_hố_ga_,bó_vỉ1"/>
      <sheetName val="Sheet1_(2)1"/>
      <sheetName val="1차_내역서1"/>
      <sheetName val="Define_finishing"/>
      <sheetName val="Bảng_mã_VT"/>
      <sheetName val="Khoi_luong"/>
      <sheetName val="설_계2"/>
      <sheetName val="Thép_hố_ga_,bó_vỉ2"/>
      <sheetName val="Sheet1_(2)2"/>
      <sheetName val="1차_내역서2"/>
      <sheetName val="Define_finishing1"/>
      <sheetName val="Bảng_mã_VT1"/>
      <sheetName val="1_수인터널2"/>
      <sheetName val="할증_2"/>
      <sheetName val="BSD_(2)2"/>
      <sheetName val="8_PILE__(돌출)2"/>
      <sheetName val="_ｹ-ﾌﾞﾙ1"/>
      <sheetName val="Khoi_luong1"/>
      <sheetName val="Bang TH"/>
      <sheetName val="Shelves"/>
      <sheetName val="THVT"/>
      <sheetName val="Goc CC"/>
      <sheetName val="Kiem-Toan"/>
      <sheetName val="GiaVL"/>
      <sheetName val="설_계3"/>
      <sheetName val="Thép_hố_ga_,bó_vỉ3"/>
      <sheetName val="Sheet1_(2)3"/>
      <sheetName val="1차_내역서3"/>
      <sheetName val="Define_finishing2"/>
      <sheetName val="Bảng_mã_VT2"/>
      <sheetName val="1_수인터널3"/>
      <sheetName val="할증_3"/>
      <sheetName val="BSD_(2)3"/>
      <sheetName val="8_PILE__(돌출)3"/>
      <sheetName val="_ｹ-ﾌﾞﾙ2"/>
      <sheetName val="Khoi_luong2"/>
      <sheetName val="처리목록"/>
      <sheetName val="bang tien luong"/>
      <sheetName val="概総括1"/>
      <sheetName val="SCOPE OF WORK"/>
      <sheetName val="INFO"/>
      <sheetName val="Summary"/>
      <sheetName val="MTL(AG)"/>
      <sheetName val="FAB별"/>
      <sheetName val="electrical"/>
      <sheetName val="Prelims"/>
      <sheetName val="VENDOR LIST"/>
      <sheetName val="공통비"/>
      <sheetName val="인원현황"/>
      <sheetName val="진주방향"/>
      <sheetName val="마산방향"/>
      <sheetName val="하중"/>
      <sheetName val="방송(체육관)"/>
      <sheetName val="총괄집계표"/>
      <sheetName val="구분자"/>
      <sheetName val="통장출금액"/>
      <sheetName val="Mc1"/>
      <sheetName val="Macro1"/>
      <sheetName val="Macro2"/>
      <sheetName val="별표 "/>
      <sheetName val="수량산출서"/>
      <sheetName val="식재가격"/>
      <sheetName val="식재총괄"/>
      <sheetName val="일위목록"/>
      <sheetName val="배수공 시멘트 및 골재량 산출"/>
      <sheetName val="Xunit (단위환산)"/>
      <sheetName val="일위대가표-2"/>
      <sheetName val="수정시산표"/>
      <sheetName val="Thống kê"/>
      <sheetName val="ABB_Trans"/>
      <sheetName val="Main Feeder"/>
      <sheetName val="Capacitor"/>
      <sheetName val="Input_Data-1"/>
      <sheetName val="PE Wire"/>
      <sheetName val="XLPE_Cable"/>
      <sheetName val="Sheet4"/>
      <sheetName val="Thép_hố_ga_,bó_vỉ4"/>
      <sheetName val="설_계4"/>
      <sheetName val="Sheet1_(2)4"/>
      <sheetName val="1차_내역서4"/>
      <sheetName val="Define_finishing3"/>
      <sheetName val="Bảng_mã_VT3"/>
      <sheetName val="Khoi_luong3"/>
      <sheetName val="1_수인터널4"/>
      <sheetName val="할증_4"/>
      <sheetName val="BSD_(2)4"/>
      <sheetName val="8_PILE__(돌출)4"/>
      <sheetName val="_ｹ-ﾌﾞﾙ3"/>
      <sheetName val="Bang_TH"/>
      <sheetName val="Goc_CC"/>
      <sheetName val="2_1_受電設備棟"/>
      <sheetName val="2_2_受・防火水槽"/>
      <sheetName val="2_3_排水処理設備棟"/>
      <sheetName val="2_4_倉庫棟"/>
      <sheetName val="2_5_守衛棟"/>
      <sheetName val="bang_tien_luong"/>
      <sheetName val="광통신_견적내역서11"/>
      <sheetName val="unit_41"/>
      <sheetName val="Customer_Databas1"/>
      <sheetName val="6PILE__(돌출)1"/>
      <sheetName val="K2_site_Total_내역서1"/>
      <sheetName val="2_대외공문1"/>
      <sheetName val="DATA_LISTS1"/>
      <sheetName val="BH-1_(2)1"/>
      <sheetName val="BQ_List"/>
      <sheetName val="인건비_"/>
      <sheetName val="장기채무명세서(97_12_31)"/>
      <sheetName val="간접비_총괄표"/>
      <sheetName val="10_경제성분석"/>
      <sheetName val="개산공사비"/>
      <sheetName val="Dầm 1"/>
      <sheetName val="DI-ESTI"/>
      <sheetName val="VT190111"/>
      <sheetName val="Thống_kê"/>
      <sheetName val="Main_Feeder"/>
      <sheetName val="PE_Wire"/>
      <sheetName val="SCOPE_OF_WORK"/>
      <sheetName val="VENDOR_LIST"/>
      <sheetName val="별표_"/>
      <sheetName val="배수공_시멘트_및_골재량_산출"/>
      <sheetName val="Xunit_(단위환산)"/>
      <sheetName val="Scheme B Estimate "/>
      <sheetName val="비주거용"/>
      <sheetName val="VIN_Index"/>
      <sheetName val="NOTE"/>
      <sheetName val="Pag_hal"/>
      <sheetName val="Parem"/>
      <sheetName val="BQ ARS"/>
      <sheetName val="PAD-F"/>
      <sheetName val="DAF-2"/>
      <sheetName val="Analisa"/>
      <sheetName val="Dinh muc CP KTCB khac"/>
      <sheetName val="NEW_PANEL"/>
      <sheetName val="D_MUC"/>
      <sheetName val="Doi so"/>
      <sheetName val="NETCOST-E ELV"/>
      <sheetName val="CHITIET"/>
      <sheetName val="DONGIA"/>
      <sheetName val="XL4Poppy"/>
      <sheetName val="DM.ChiPhi"/>
      <sheetName val="Measure 1306"/>
      <sheetName val="BQ"/>
      <sheetName val="NET表"/>
      <sheetName val="BQ表"/>
      <sheetName val="D &amp; W sizes"/>
      <sheetName val="dtct cong"/>
      <sheetName val="Thuc thanh"/>
      <sheetName val="ESTI."/>
      <sheetName val="chi tiet"/>
      <sheetName val="조선용암면"/>
      <sheetName val="01. DATA"/>
      <sheetName val="FD"/>
      <sheetName val="GI"/>
      <sheetName val="EE (3)"/>
      <sheetName val="PAVEMENT"/>
      <sheetName val="TRAFFIC"/>
      <sheetName val="機器明細(MC)"/>
      <sheetName val="경성자금"/>
      <sheetName val="기성부분내역"/>
      <sheetName val="조건표"/>
      <sheetName val="소야공정계획표"/>
      <sheetName val="DATA1"/>
      <sheetName val="Macro(전선)"/>
      <sheetName val="97년 추정"/>
      <sheetName val="노무비"/>
      <sheetName val="2000년1차"/>
      <sheetName val="CABLE SIZE-1"/>
      <sheetName val="투자예산"/>
      <sheetName val="대비표"/>
      <sheetName val="공사"/>
      <sheetName val="★도급내역"/>
      <sheetName val="1 자원총괄"/>
      <sheetName val="허용전류표"/>
      <sheetName val="810"/>
      <sheetName val="125x125"/>
      <sheetName val="Fan"/>
      <sheetName val="설_계5"/>
      <sheetName val="Thép_hố_ga_,bó_vỉ5"/>
      <sheetName val="Sheet1_(2)5"/>
      <sheetName val="1차_내역서5"/>
      <sheetName val="Define_finishing4"/>
      <sheetName val="Bảng_mã_VT4"/>
      <sheetName val="1_수인터널5"/>
      <sheetName val="할증_5"/>
      <sheetName val="BSD_(2)5"/>
      <sheetName val="8_PILE__(돌출)5"/>
      <sheetName val="_ｹ-ﾌﾞﾙ4"/>
      <sheetName val="Khoi_luong4"/>
      <sheetName val="Bang_TH1"/>
      <sheetName val="Goc_CC1"/>
      <sheetName val="bang_tien_luong1"/>
      <sheetName val="SCOPE_OF_WORK1"/>
      <sheetName val="2_1_受電設備棟1"/>
      <sheetName val="2_2_受・防火水槽1"/>
      <sheetName val="2_3_排水処理設備棟1"/>
      <sheetName val="2_4_倉庫棟1"/>
      <sheetName val="2_5_守衛棟1"/>
      <sheetName val="광통신_견적내역서12"/>
      <sheetName val="unit_42"/>
      <sheetName val="Customer_Databas2"/>
      <sheetName val="6PILE__(돌출)2"/>
      <sheetName val="K2_site_Total_내역서2"/>
      <sheetName val="2_대외공문2"/>
      <sheetName val="DATA_LISTS2"/>
      <sheetName val="BH-1_(2)2"/>
      <sheetName val="BQ_List1"/>
      <sheetName val="인건비_1"/>
      <sheetName val="장기채무명세서(97_12_31)1"/>
      <sheetName val="간접비_총괄표1"/>
      <sheetName val="10_경제성분석1"/>
      <sheetName val="Thống_kê1"/>
      <sheetName val="VENDOR_LIST1"/>
      <sheetName val="별표_1"/>
      <sheetName val="배수공_시멘트_및_골재량_산출1"/>
      <sheetName val="Xunit_(단위환산)1"/>
      <sheetName val="Main_Feeder1"/>
      <sheetName val="PE_Wire1"/>
      <sheetName val="Dầm_1"/>
      <sheetName val="Scheme_B_Estimate_"/>
      <sheetName val="BQ_ARS"/>
      <sheetName val="Dinh_muc_CP_KTCB_khac"/>
      <sheetName val="D_&amp;_W_sizes"/>
      <sheetName val="dtct_cong"/>
      <sheetName val="Thuc_thanh"/>
      <sheetName val="ESTI_"/>
      <sheetName val="chi_tiet"/>
      <sheetName val="tifico"/>
      <sheetName val="변경후-SHEET"/>
      <sheetName val="원가계산하도"/>
      <sheetName val="볼트 중량표"/>
      <sheetName val="경비2내역"/>
      <sheetName val="배수통관(좌)"/>
      <sheetName val="대구파크쿨링타워"/>
      <sheetName val="점수확인"/>
      <sheetName val="설직재-1"/>
      <sheetName val="변압기 및 발전기 용량"/>
      <sheetName val="하도계약반영"/>
      <sheetName val="총공사내역서"/>
      <sheetName val="공정코드"/>
      <sheetName val="한세A4PL"/>
      <sheetName val="준공정산"/>
      <sheetName val="종단계산"/>
      <sheetName val="자료입력"/>
      <sheetName val="예산명세서"/>
      <sheetName val="1.취수장"/>
      <sheetName val="s"/>
      <sheetName val="일위"/>
      <sheetName val="물량산출(CAFETERIA)"/>
      <sheetName val="제안서"/>
      <sheetName val="행정표준(1)"/>
      <sheetName val="행정표준(2)"/>
      <sheetName val="05월 기성청구서"/>
      <sheetName val="토목 (2)"/>
      <sheetName val="#2 BSPL"/>
      <sheetName val="준검 내역서"/>
      <sheetName val="KLHT"/>
      <sheetName val="연습"/>
      <sheetName val="APT"/>
      <sheetName val="공사비총괄표"/>
      <sheetName val="부안일위"/>
      <sheetName val="형틀"/>
      <sheetName val="기계 도급내역서"/>
      <sheetName val="SIL98"/>
      <sheetName val="기흥하도용"/>
      <sheetName val="경비"/>
      <sheetName val="현경"/>
      <sheetName val="공통가설(현장검토안)"/>
      <sheetName val="입력"/>
      <sheetName val="기본단가표"/>
      <sheetName val="TEL"/>
      <sheetName val="퍼스트"/>
      <sheetName val="3차준공"/>
      <sheetName val="경비_원본"/>
      <sheetName val="데이타"/>
      <sheetName val="RE9604"/>
      <sheetName val="공사비산출내역"/>
      <sheetName val="토목내역서 (도급단가) (2)"/>
      <sheetName val="asd"/>
      <sheetName val="공주방향"/>
      <sheetName val="플랜트 설치"/>
      <sheetName val="지수적용공사비내역서"/>
      <sheetName val="건축"/>
      <sheetName val="토적계산서"/>
      <sheetName val="1차설계변경내역"/>
      <sheetName val="실행(1)"/>
      <sheetName val="DB"/>
      <sheetName val="BEND LOSS"/>
      <sheetName val="하수처리장"/>
      <sheetName val="토공총괄표"/>
      <sheetName val="성서방향-교대(A2)"/>
      <sheetName val="매입세"/>
      <sheetName val="옥외"/>
      <sheetName val="일위대가1"/>
      <sheetName val="단가조사"/>
      <sheetName val="전선 및 전선관"/>
      <sheetName val="SUB일위대가"/>
      <sheetName val=""/>
      <sheetName val="단양 00 아파트-세부내역"/>
      <sheetName val="기계경비"/>
      <sheetName val="(실사조정)총괄"/>
      <sheetName val="원본(갑지)"/>
      <sheetName val="비교표"/>
      <sheetName val="조명일위"/>
      <sheetName val="전국현황"/>
      <sheetName val="J直材4"/>
      <sheetName val="Sheet3"/>
      <sheetName val="삭제금지단가"/>
      <sheetName val="역T형교대-2수량"/>
      <sheetName val="COPING-1"/>
      <sheetName val="Proposal"/>
      <sheetName val="01__DATA"/>
      <sheetName val="BG"/>
      <sheetName val="GC산출"/>
      <sheetName val="IBASE"/>
      <sheetName val="TH kinh phi"/>
      <sheetName val="KLDT DIEN"/>
      <sheetName val="THEP SAN T16"/>
      <sheetName val="내역(가지)"/>
      <sheetName val="C.S.A"/>
      <sheetName val="Bill of Qty MEP"/>
      <sheetName val="gvl"/>
      <sheetName val="Earthwork"/>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sheetData sheetId="260"/>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sheetData sheetId="317" refreshError="1"/>
      <sheetData sheetId="318" refreshError="1"/>
      <sheetData sheetId="319" refreshError="1"/>
      <sheetData sheetId="320" refreshError="1"/>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 sheetId="434" refreshError="1"/>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차액보증"/>
      <sheetName val="입찰안"/>
      <sheetName val="실행철강하도"/>
      <sheetName val="준검 내역서"/>
      <sheetName val="Qheet6"/>
      <sheetName val="산출내역서"/>
      <sheetName val="후다내역"/>
      <sheetName val="신공항A-9(원가수정)"/>
      <sheetName val="저"/>
      <sheetName val="조명시설"/>
      <sheetName val="#REF"/>
      <sheetName val="총괄-1"/>
      <sheetName val="단가산출서"/>
      <sheetName val="내역서"/>
      <sheetName val="공사개요"/>
      <sheetName val="갑지"/>
      <sheetName val="내역"/>
      <sheetName val="날개벽"/>
      <sheetName val="주차구획선수량"/>
      <sheetName val="자재단가비교표"/>
      <sheetName val="일위대가"/>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BID"/>
      <sheetName val="내역(최종본4.5)"/>
      <sheetName val="도급"/>
      <sheetName val="SP-B1"/>
      <sheetName val="노임단가"/>
      <sheetName val="토적집계"/>
      <sheetName val="98NS-N"/>
      <sheetName val="소야공정계획표"/>
      <sheetName val="설계예산서"/>
      <sheetName val="45,46"/>
      <sheetName val="Total"/>
      <sheetName val="SG"/>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자재단가"/>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대비"/>
      <sheetName val="수문일1"/>
      <sheetName val="가시설"/>
      <sheetName val="시공여유율"/>
      <sheetName val="부대내역"/>
      <sheetName val="6PILE  (돌출)"/>
      <sheetName val="SANTOGO"/>
      <sheetName val="흥양2교토공집계표"/>
      <sheetName val="토목주소"/>
      <sheetName val="eq_data"/>
      <sheetName val="2.대외공문"/>
      <sheetName val="원형1호맨홀토공수량"/>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choose"/>
      <sheetName val="단"/>
      <sheetName val="을지"/>
      <sheetName val="시화점실행"/>
      <sheetName val="0.0ControlSheet"/>
      <sheetName val="0.1keyAssumption"/>
      <sheetName val="인건-측정"/>
      <sheetName val="배수통관(좌)"/>
      <sheetName val="공문(신)"/>
      <sheetName val="노임"/>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DATE"/>
      <sheetName val="N賃率-職"/>
      <sheetName val="2000년하반기"/>
      <sheetName val="표지"/>
      <sheetName val="하수급견적대비"/>
      <sheetName val="type-F"/>
      <sheetName val="1.취수장"/>
      <sheetName val="TYPE-A"/>
      <sheetName val="수로단위수량"/>
      <sheetName val="공사비총괄표"/>
      <sheetName val="충주"/>
      <sheetName val="간접비"/>
      <sheetName val="집계"/>
      <sheetName val="날개벽(시점좌측)"/>
      <sheetName val="단가조사"/>
      <sheetName val="기계내역"/>
      <sheetName val="BSD (2)"/>
      <sheetName val="APT"/>
      <sheetName val="부하(성남)"/>
      <sheetName val="부하계산서"/>
      <sheetName val="접속도로1"/>
      <sheetName val="손익현황"/>
      <sheetName val="현황CODE"/>
      <sheetName val="토공사"/>
      <sheetName val="전기일위대가"/>
      <sheetName val="교대(A1)"/>
      <sheetName val="기성신청"/>
      <sheetName val="전신환매도율"/>
      <sheetName val="구천"/>
      <sheetName val="프랜트면허"/>
      <sheetName val="직노"/>
      <sheetName val="금액내역서"/>
      <sheetName val="금융비용"/>
      <sheetName val="견적서"/>
      <sheetName val="4.경비 5.영업외수지"/>
      <sheetName val="전체"/>
      <sheetName val="TS"/>
      <sheetName val="지급어음"/>
      <sheetName val="총괄"/>
      <sheetName val="최종보고1"/>
      <sheetName val="9-1차이내역"/>
      <sheetName val=" 견적서"/>
      <sheetName val="Input"/>
      <sheetName val="3월"/>
      <sheetName val="CJE"/>
      <sheetName val="200"/>
      <sheetName val="1. 설계조건 2.단면가정 3. 하중계산"/>
      <sheetName val="DATA 입력란"/>
      <sheetName val="중기일위대가"/>
      <sheetName val="신대방33(적용)"/>
      <sheetName val="구의33고"/>
      <sheetName val="J直材4"/>
      <sheetName val="설계내역서"/>
      <sheetName val="실행내역서 "/>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관급"/>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일위대가(1)"/>
      <sheetName val="코드표"/>
      <sheetName val="전차선로 물량표"/>
      <sheetName val="자재"/>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일위목록"/>
      <sheetName val="노임목록"/>
      <sheetName val="교각계산"/>
      <sheetName val="EQUIP-H"/>
      <sheetName val="공종별산출내역서"/>
      <sheetName val="단가"/>
      <sheetName val="철거산출근거"/>
      <sheetName val="수량산출"/>
      <sheetName val="경영혁신본부"/>
      <sheetName val="설계명세서"/>
      <sheetName val="제잡비.xls"/>
      <sheetName val="골조시행"/>
      <sheetName val="예산M6-B"/>
      <sheetName val="AB자재단가"/>
      <sheetName val="상세산출"/>
      <sheetName val="적현로"/>
      <sheetName val="적용대가"/>
      <sheetName val="인건비 "/>
      <sheetName val="산출내역서집계표"/>
      <sheetName val="자재일람"/>
      <sheetName val=" 총괄표"/>
      <sheetName val="단면가정"/>
      <sheetName val="설계조건"/>
      <sheetName val="부재력정리"/>
      <sheetName val="포장단면별단위수량"/>
      <sheetName val="2.고용보험료산출근거"/>
      <sheetName val="Type(123)"/>
      <sheetName val="마산방향"/>
      <sheetName val="진주방향"/>
      <sheetName val="공사비예산서(토목분)"/>
      <sheetName val="수량3"/>
      <sheetName val="토목내역"/>
      <sheetName val="Front"/>
      <sheetName val="1_수인터널"/>
      <sheetName val="6PILE__(돌출)"/>
      <sheetName val="2_대외공문"/>
      <sheetName val="설_계"/>
      <sheetName val="AS포장복구_"/>
      <sheetName val="명단"/>
      <sheetName val="원가계산서"/>
      <sheetName val="MOTOR"/>
      <sheetName val="배수내역"/>
      <sheetName val="토공(우물통,기타) "/>
      <sheetName val="팔당터널(1공구)"/>
      <sheetName val="98수문일위"/>
      <sheetName val="현장관리비 산출내역"/>
      <sheetName val="현장별계약현황('98.10.31)"/>
      <sheetName val="세부내역"/>
      <sheetName val="CONCRETE"/>
      <sheetName val="건축집계"/>
      <sheetName val="97년 추정"/>
      <sheetName val="건설성적"/>
      <sheetName val="증감내역서"/>
      <sheetName val="2000전체분"/>
      <sheetName val="전기단가조사서"/>
      <sheetName val="인건비"/>
      <sheetName val="Eq. Mobilization"/>
      <sheetName val="Y-WORK"/>
      <sheetName val="원가계산 (2)"/>
      <sheetName val="포장공자재집계표"/>
      <sheetName val="선정요령"/>
      <sheetName val="연습"/>
      <sheetName val="내역(최종본4_5)"/>
      <sheetName val="0_0ControlSheet"/>
      <sheetName val="0_1keyAssumption"/>
      <sheetName val="노무비"/>
      <sheetName val="현장관리비"/>
      <sheetName val="경영상태"/>
      <sheetName val="건축내역(진해석동)"/>
      <sheetName val="주경기-오배수"/>
      <sheetName val="일위(PN)"/>
      <sheetName val="설계서"/>
      <sheetName val="예산서"/>
      <sheetName val="총공사비"/>
      <sheetName val="보고"/>
      <sheetName val="JUCKEYK"/>
      <sheetName val="건축-물가변동"/>
      <sheetName val="1.설계조건"/>
      <sheetName val="실행(ALT1)"/>
      <sheetName val="품셈TABLE"/>
      <sheetName val="장비별표(오거보링)(Ø400)(12M)"/>
      <sheetName val="현황산출서"/>
      <sheetName val="일위대가목차"/>
      <sheetName val="가로등내역서"/>
      <sheetName val="전라자금"/>
      <sheetName val="b_yesan"/>
      <sheetName val="COPING"/>
      <sheetName val="정보"/>
      <sheetName val="광통신 견적내역서1"/>
      <sheetName val="전기실-1"/>
      <sheetName val="잡철물"/>
      <sheetName val="할증 "/>
      <sheetName val="노원열병합  건축공사기성내역서"/>
      <sheetName val="갑지1"/>
      <sheetName val="EJ"/>
      <sheetName val="교통대책내역"/>
      <sheetName val="unit 4"/>
      <sheetName val="당초"/>
      <sheetName val="1,2공구원가계산서"/>
      <sheetName val="2공구산출내역"/>
      <sheetName val="1공구산출내역서"/>
      <sheetName val="실행(표지,갑,을)"/>
      <sheetName val="인사자료총집계"/>
      <sheetName val="견적을지"/>
      <sheetName val="조명율표"/>
      <sheetName val="0Title"/>
      <sheetName val="입찰"/>
      <sheetName val="현경"/>
      <sheetName val="경비2내역"/>
      <sheetName val="_REF"/>
      <sheetName val="설-원가"/>
      <sheetName val="기초(1)"/>
      <sheetName val="8)중점관리장비현황"/>
      <sheetName val="견적대비표"/>
      <sheetName val="집계표(OPTION)"/>
      <sheetName val="물집"/>
      <sheetName val="플랜트 설치"/>
      <sheetName val="음료실행"/>
      <sheetName val="실행간접비용"/>
      <sheetName val="하중"/>
      <sheetName val="1.설계기준"/>
      <sheetName val="수량산출서"/>
      <sheetName val="내역서01"/>
      <sheetName val="발주설계서(당초)"/>
      <sheetName val="IW-LIST"/>
      <sheetName val="국내"/>
      <sheetName val="우석문틀"/>
      <sheetName val="Sheet9"/>
      <sheetName val="콤보박스와 리스트박스의 연결"/>
      <sheetName val="유형처분"/>
      <sheetName val="설계기준"/>
      <sheetName val="내역1"/>
      <sheetName val="지급자재"/>
      <sheetName val="단중"/>
      <sheetName val="돈암사업"/>
      <sheetName val="효율표"/>
      <sheetName val="전체기준Data"/>
      <sheetName val="전기"/>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S0"/>
      <sheetName val="공량산출서"/>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간지"/>
      <sheetName val="참조"/>
      <sheetName val="2.건축"/>
      <sheetName val="덕전리"/>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CTEMCOST"/>
      <sheetName val="50-4(2차)"/>
      <sheetName val="형틀공사"/>
      <sheetName val="공정표 "/>
      <sheetName val="S12"/>
      <sheetName val="예산내역서"/>
      <sheetName val="TEST1"/>
      <sheetName val="수량집계표"/>
      <sheetName val="배수공"/>
      <sheetName val="3F"/>
      <sheetName val="맨홀(2호)"/>
      <sheetName val="내역분기"/>
      <sheetName val="차수"/>
      <sheetName val="base"/>
      <sheetName val="포설list원본"/>
      <sheetName val="FB25JN"/>
      <sheetName val="CALCULATION"/>
      <sheetName val="수입"/>
      <sheetName val="업무분장"/>
      <sheetName val="건집"/>
      <sheetName val="기집"/>
      <sheetName val="토집"/>
      <sheetName val="조집"/>
      <sheetName val="파이프류"/>
      <sheetName val="설내역서 "/>
      <sheetName val="산수배수"/>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산출근거"/>
      <sheetName val="본부장"/>
      <sheetName val="현장별"/>
      <sheetName val="8.PILE  (돌출)"/>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7.PILE  (돌출)"/>
      <sheetName val="P.M 별"/>
      <sheetName val="관련자료입력"/>
      <sheetName val="구조물철거타공정이월"/>
      <sheetName val="철근단면적"/>
      <sheetName val="예산총괄표"/>
      <sheetName val="재료비"/>
      <sheetName val="대림경상68억"/>
      <sheetName val="機器明細(MC)"/>
      <sheetName val="변경후원본2"/>
      <sheetName val="강북라우터"/>
      <sheetName val="대우"/>
      <sheetName val="CIP 공사"/>
      <sheetName val="경상비"/>
      <sheetName val="표지 (2)"/>
      <sheetName val="명세서"/>
      <sheetName val="PI"/>
      <sheetName val="토량1-1"/>
      <sheetName val="코드"/>
      <sheetName val="위생기구"/>
      <sheetName val="기계실냉난방"/>
      <sheetName val="유림골조"/>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토공"/>
      <sheetName val="Mc1"/>
      <sheetName val="주식"/>
      <sheetName val="표지 (3)"/>
      <sheetName val="주요자재1"/>
      <sheetName val="주요자재2"/>
      <sheetName val="시멘트골재량"/>
      <sheetName val="구조물골재"/>
      <sheetName val="철근1"/>
      <sheetName val="구조물타공종이월"/>
      <sheetName val="타공종이월"/>
      <sheetName val="철근수량1"/>
      <sheetName val="교각수량"/>
      <sheetName val="철근수량2"/>
      <sheetName val="교각집계"/>
      <sheetName val="교각토공"/>
      <sheetName val="교각철근"/>
      <sheetName val="교각집계 (2)"/>
      <sheetName val="교각토공 (2)"/>
      <sheetName val="교각철근 (2)"/>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제경비"/>
      <sheetName val="수량집계"/>
      <sheetName val="수량(교각)"/>
      <sheetName val="수량산출(2)"/>
      <sheetName val="단가(동바리)"/>
      <sheetName val="단가(강재운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일위대가목록"/>
      <sheetName val="투찰내역"/>
      <sheetName val="요율"/>
      <sheetName val="한전일위"/>
      <sheetName val="합계"/>
      <sheetName val="일위CODE"/>
      <sheetName val="간접비계산"/>
      <sheetName val="Macro1"/>
      <sheetName val="유동표"/>
      <sheetName val="관급자재"/>
      <sheetName val="#2_일위대가목록"/>
      <sheetName val="일  위  대  가  목  록"/>
      <sheetName val="1유리"/>
      <sheetName val="중기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당초명세(평)"/>
      <sheetName val="간접(90)"/>
      <sheetName val="인원계획"/>
      <sheetName val="우배수"/>
      <sheetName val="계산식"/>
      <sheetName val="인부신상자료"/>
      <sheetName val="6. 안전관리비"/>
      <sheetName val="HRSG SMALL07220"/>
      <sheetName val="INSTR"/>
      <sheetName val="기본설계기준"/>
      <sheetName val="일위"/>
      <sheetName val="b_balju"/>
      <sheetName val="장비"/>
      <sheetName val="산근1"/>
      <sheetName val="노무"/>
      <sheetName val="설계가"/>
      <sheetName val="교각토공 _2_"/>
      <sheetName val="운반비요율"/>
      <sheetName val="3.공통공사대비"/>
      <sheetName val="조건표"/>
      <sheetName val="품셈총괄표"/>
      <sheetName val="견적의뢰서"/>
      <sheetName val="내역(한신APT)"/>
      <sheetName val="Macro2"/>
      <sheetName val="표지1"/>
      <sheetName val="10공구일위"/>
      <sheetName val="3개월-백데이타"/>
      <sheetName val="LG배관재단가"/>
      <sheetName val="다다수전류단가"/>
      <sheetName val="LG유통상품단가표"/>
      <sheetName val="일위대가D"/>
      <sheetName val="단가적용"/>
      <sheetName val="작업일보"/>
      <sheetName val="기본단가표"/>
      <sheetName val="8.현장관리비"/>
      <sheetName val="7.안전관리비"/>
      <sheetName val="공정집계_국별"/>
      <sheetName val="별표집계"/>
      <sheetName val="A1"/>
      <sheetName val="일위단가"/>
      <sheetName val="일위대가목록표"/>
      <sheetName val="1단계"/>
      <sheetName val="일위총괄"/>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48일위"/>
      <sheetName val="기초1"/>
      <sheetName val="노무비 근거"/>
      <sheetName val="FORM-0"/>
      <sheetName val="표준건축비"/>
      <sheetName val="ORIGIN"/>
      <sheetName val="수정2"/>
      <sheetName val="공사내역서(을)실행"/>
      <sheetName val="이월"/>
      <sheetName val="약품공급2"/>
      <sheetName val="직접비"/>
      <sheetName val="건장설비"/>
      <sheetName val="내역전기"/>
      <sheetName val="업체별기성내역"/>
      <sheetName val="포장(수량)-관로부"/>
      <sheetName val="2터널시점"/>
      <sheetName val="임율 Data"/>
      <sheetName val="노임조서"/>
      <sheetName val="IT-BAT"/>
      <sheetName val="수문일위1"/>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개거총"/>
      <sheetName val="중기"/>
      <sheetName val="U형개거"/>
      <sheetName val="유치원내역"/>
      <sheetName val="P_RPTB04_산근"/>
      <sheetName val="하도금액분계"/>
      <sheetName val="견적"/>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잡비"/>
      <sheetName val="음성방향"/>
      <sheetName val="일일"/>
      <sheetName val="#2정산"/>
      <sheetName val="유입량"/>
      <sheetName val="2000용수잠관-수량집계"/>
      <sheetName val="토공(1)"/>
      <sheetName val="차수공(1)"/>
      <sheetName val="제경비산출서"/>
      <sheetName val="토공유동표(전체.당초)"/>
      <sheetName val="환기시설"/>
      <sheetName val="조명"/>
      <sheetName val="점보전력사용"/>
      <sheetName val="단면"/>
      <sheetName val="배수처리"/>
      <sheetName val="입력자료(노무비)"/>
      <sheetName val="간선계산"/>
      <sheetName val="토목품셈"/>
      <sheetName val="구조     ."/>
      <sheetName val="DANGA"/>
      <sheetName val="전문하도급"/>
      <sheetName val="교량전기"/>
      <sheetName val="평가데이터"/>
      <sheetName val="b_balju (2)"/>
      <sheetName val="b_gunmul"/>
      <sheetName val="인명부"/>
      <sheetName val="장비단가"/>
      <sheetName val="BND"/>
      <sheetName val="첨부1"/>
      <sheetName val="기성갑지"/>
      <sheetName val="단가표"/>
      <sheetName val="수량분개내역"/>
      <sheetName val="가스"/>
      <sheetName val="일위(시설)"/>
      <sheetName val="노무비 "/>
      <sheetName val="일위대가표48"/>
      <sheetName val="(당평)자재"/>
      <sheetName val="사업관리"/>
      <sheetName val="운반"/>
      <sheetName val="물가자료"/>
      <sheetName val="양수장(기계)"/>
      <sheetName val="화재 탐지 설비"/>
      <sheetName val="Customer Databas"/>
      <sheetName val="환율change"/>
      <sheetName val="GRDBS"/>
      <sheetName val="4 LINE"/>
      <sheetName val="7 th"/>
      <sheetName val="C10집계2"/>
      <sheetName val=" 갑지"/>
      <sheetName val="입력정보"/>
      <sheetName val="인계"/>
      <sheetName val="수리결과"/>
      <sheetName val="인사자료"/>
      <sheetName val="단위중량"/>
      <sheetName val="4.일위대가집계"/>
      <sheetName val="공통부대비"/>
      <sheetName val="내역서 제출"/>
      <sheetName val="자료입력"/>
      <sheetName val="BQ"/>
      <sheetName val="공사비증감"/>
      <sheetName val="tggwan(mac)"/>
      <sheetName val="SHL"/>
      <sheetName val="(원)기흥상갈"/>
      <sheetName val="결재난"/>
      <sheetName val="만년달력"/>
      <sheetName val="RE9604"/>
      <sheetName val="내역(2000년)"/>
      <sheetName val="콘크리트타설집계표"/>
      <sheetName val="2"/>
      <sheetName val="우수"/>
      <sheetName val="일위집계(기존)"/>
      <sheetName val="A LINE"/>
      <sheetName val="개산공사비"/>
      <sheetName val="케이블규격"/>
      <sheetName val="COVERSHEET"/>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배명(단가)"/>
      <sheetName val="산근"/>
      <sheetName val="물량산출근거"/>
      <sheetName val="유림콘도"/>
      <sheetName val="자재co"/>
      <sheetName val="예가표"/>
      <sheetName val="방배동내역(리라)"/>
      <sheetName val="현장경비"/>
      <sheetName val="건축공사집계표"/>
      <sheetName val="방배동내역 (총괄)"/>
      <sheetName val="부대공사총괄"/>
      <sheetName val="간 지1"/>
      <sheetName val="5_ 현장관리비_new_ "/>
      <sheetName val="Temporary Mooring"/>
      <sheetName val="공문"/>
      <sheetName val="중기조종사 단위단가"/>
      <sheetName val="lab"/>
      <sheetName val="단위량당중기"/>
      <sheetName val="격점별물량"/>
      <sheetName val="금리계산"/>
      <sheetName val="일H35Y4"/>
      <sheetName val="청천내"/>
      <sheetName val="기자재비"/>
      <sheetName val="U-TYPE(1)"/>
      <sheetName val="700seg"/>
      <sheetName val="건설실행"/>
      <sheetName val="원도급"/>
      <sheetName val="하도급"/>
      <sheetName val="내역서2안"/>
      <sheetName val="일위목록데이타"/>
      <sheetName val="일위대가집계"/>
      <sheetName val="단가대비표"/>
      <sheetName val="경산"/>
      <sheetName val="식재가격"/>
      <sheetName val="식재총괄"/>
      <sheetName val="총 원가계산"/>
      <sheetName val="조명일위"/>
      <sheetName val="간접경상비"/>
      <sheetName val="소비자가"/>
      <sheetName val="내역서당초"/>
      <sheetName val="연부97-1"/>
      <sheetName val="2.교량(신설)"/>
      <sheetName val="영업소실적"/>
      <sheetName val="EQUIP LIST"/>
      <sheetName val="분전반일위대가"/>
      <sheetName val="UR2-Calculation"/>
      <sheetName val="1차설계변경내역"/>
      <sheetName val="식재"/>
      <sheetName val="시설물"/>
      <sheetName val="식재출력용"/>
      <sheetName val="유지관리"/>
      <sheetName val="C-노임단가"/>
      <sheetName val="기계경비일람"/>
      <sheetName val="보도경계블럭"/>
      <sheetName val="#3E1_GCR"/>
      <sheetName val="내역서변경성원"/>
      <sheetName val="수목단가"/>
      <sheetName val="시설수량표"/>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Sheet1_(2)"/>
      <sheetName val="근로자자료입력"/>
      <sheetName val="참고자료"/>
      <sheetName val="1차3회-개소별명세서-빨간색-인쇄용(21873)"/>
      <sheetName val="기흥하도용"/>
      <sheetName val="내역서(전기)"/>
      <sheetName val="BREAKDOWN(철거설치)"/>
      <sheetName val="마감사양"/>
      <sheetName val="포장공"/>
      <sheetName val="남양시작동010313100%"/>
      <sheetName val="아파트-가설"/>
      <sheetName val="입력"/>
      <sheetName val="일위대가 (PM)"/>
      <sheetName val="일반관리비전체분당초변경대비표"/>
      <sheetName val="사용계획"/>
      <sheetName val="지급수수료월별금액산정"/>
      <sheetName val="현금흐름"/>
      <sheetName val="1"/>
      <sheetName val="10"/>
      <sheetName val="11"/>
      <sheetName val="12"/>
      <sheetName val="13"/>
      <sheetName val="14"/>
      <sheetName val="15"/>
      <sheetName val="16"/>
      <sheetName val="3"/>
      <sheetName val="4"/>
      <sheetName val="5"/>
      <sheetName val="6"/>
      <sheetName val="7"/>
      <sheetName val="8"/>
      <sheetName val="9"/>
      <sheetName val="96노임기준"/>
      <sheetName val="5사남"/>
      <sheetName val="10동"/>
      <sheetName val="Macro(전동기)"/>
      <sheetName val="산출금액내역"/>
      <sheetName val="Baby일위대가"/>
      <sheetName val="설계명세"/>
      <sheetName val="정렬"/>
      <sheetName val="database"/>
      <sheetName val="시운전연료"/>
      <sheetName val="동원(3)"/>
      <sheetName val="말고개터널조명전압강하"/>
      <sheetName val="2000.05"/>
      <sheetName val="4_내진설계"/>
      <sheetName val="투찰내역서"/>
      <sheetName val="1_수인터널1"/>
      <sheetName val="6PILE__(돌출)1"/>
      <sheetName val="AS포장복구_1"/>
      <sheetName val="2_대외공문1"/>
      <sheetName val="설_계1"/>
      <sheetName val="CIP_공사"/>
      <sheetName val="실행내역서_"/>
      <sheetName val="1_설계조건"/>
      <sheetName val="노원열병합__건축공사기성내역서"/>
      <sheetName val="1__설계조건_2_단면가정_3__하중계산"/>
      <sheetName val="DATA_입력란"/>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2_고용보험료산출근거"/>
      <sheetName val="설내역서_"/>
      <sheetName val="1맨AO"/>
      <sheetName val="배수관공"/>
      <sheetName val="측구공"/>
      <sheetName val="SUB일위대가"/>
      <sheetName val="건축토목실행내역"/>
      <sheetName val="출장내역"/>
      <sheetName val="기둥(원형)"/>
      <sheetName val="XL4Poppy"/>
      <sheetName val="원내역서 그대로"/>
      <sheetName val="일반수량"/>
      <sheetName val="전계가"/>
      <sheetName val="적용토목"/>
      <sheetName val="식재인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단가산출(T)"/>
      <sheetName val="맨홀수량산출"/>
      <sheetName val="재료집계표"/>
      <sheetName val="FI원가_1"/>
      <sheetName val="구조물"/>
      <sheetName val="cable-data"/>
      <sheetName val="노무비산출"/>
      <sheetName val="소소총괄표"/>
      <sheetName val="1공구_건정토건_토공2"/>
      <sheetName val="상수도토공집계표"/>
      <sheetName val="현장일반사항"/>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입출재고현황_(2)1"/>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관리비_산출내역"/>
      <sheetName val="현장별계약현황('98_10_31)"/>
      <sheetName val="플랜트_설치"/>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VE절감"/>
      <sheetName val="터파기및재료"/>
      <sheetName val="첨부1-1"/>
      <sheetName val="빙설"/>
      <sheetName val="현장관리비데이타"/>
      <sheetName val="공정코드"/>
      <sheetName val="재료"/>
      <sheetName val="현장식당(1)"/>
      <sheetName val="CODE"/>
      <sheetName val="쌍송교"/>
      <sheetName val="말뚝지지력산정"/>
      <sheetName val="1안"/>
      <sheetName val="입력그림"/>
      <sheetName val="정부노임"/>
      <sheetName val="흄관기초"/>
      <sheetName val="기안"/>
      <sheetName val="인원현황"/>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전체내역 (2)"/>
      <sheetName val="Hyundai.Unit.cost.xls"/>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일위대가목록(ems)"/>
      <sheetName val="기성내역"/>
      <sheetName val="전도금월정금액"/>
      <sheetName val="설계내역"/>
      <sheetName val="마산방향철근집계"/>
      <sheetName val="측량요율"/>
      <sheetName val="자재대"/>
      <sheetName val="점검총괄"/>
      <sheetName val="제출내역 (2)"/>
      <sheetName val="동천하상준설"/>
      <sheetName val="소방"/>
      <sheetName val="TABLE DB"/>
      <sheetName val="쌍용 data base"/>
      <sheetName val="본사인상전"/>
      <sheetName val="학생내역"/>
      <sheetName val="대공종"/>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설비"/>
      <sheetName val="PROJECT BRIEF"/>
      <sheetName val="감액총괄표"/>
      <sheetName val="COVER"/>
      <sheetName val="BOJUNGGM"/>
      <sheetName val="내역총괄"/>
      <sheetName val="내역총괄2"/>
      <sheetName val="내역총괄3"/>
      <sheetName val="01"/>
      <sheetName val="4.장비손료"/>
      <sheetName val="4_경비_5_영업외수지"/>
      <sheetName val="_견적서"/>
      <sheetName val="장비당단가_(1)"/>
      <sheetName val="Sheet2_(2)"/>
      <sheetName val="광통신_견적내역서1"/>
      <sheetName val="할증_"/>
      <sheetName val="unit_4"/>
      <sheetName val="별표_"/>
      <sheetName val="수_량_명_세_서_-_1"/>
      <sheetName val="2_건축"/>
      <sheetName val="공정표_"/>
      <sheetName val="프라임_강변역(4,236)"/>
      <sheetName val="내___역"/>
      <sheetName val="집_계_표"/>
      <sheetName val="8_PILE__(돌출)"/>
      <sheetName val="2000년_공정표"/>
      <sheetName val="5_2코핑"/>
      <sheetName val="배수공_시멘트_및_골재량_산출"/>
      <sheetName val="7_PILE__(돌출)"/>
      <sheetName val="P_M_별"/>
      <sheetName val="수량산출서_갑지"/>
      <sheetName val="DATA_입력부"/>
      <sheetName val="자동제어"/>
      <sheetName val="이형관중량"/>
      <sheetName val="일위대가(목록)"/>
      <sheetName val="산근(목록)"/>
      <sheetName val="70%"/>
      <sheetName val="일위총괄표"/>
      <sheetName val="COVER-P"/>
      <sheetName val="화전내"/>
      <sheetName val="252K444"/>
      <sheetName val="2.2_오피스텔(12~32F)"/>
      <sheetName val="기본일위"/>
      <sheetName val="하중계산"/>
      <sheetName val="철근량"/>
      <sheetName val="일위대가 집계표"/>
      <sheetName val="원가계산서(변경)"/>
      <sheetName val="법면"/>
      <sheetName val="부대공"/>
      <sheetName val="구조물공"/>
      <sheetName val="배수공1"/>
      <sheetName val="월별손익"/>
      <sheetName val="터널대가"/>
      <sheetName val="일용직6월"/>
      <sheetName val="양덕동"/>
      <sheetName val="계측기"/>
      <sheetName val="일용직"/>
      <sheetName val="인천제철"/>
      <sheetName val="6_ 안전관리비"/>
      <sheetName val="기초단가"/>
      <sheetName val="입력데이타(비인쇄용)"/>
      <sheetName val="자  재"/>
      <sheetName val="건축외주"/>
      <sheetName val="개인별 순위표"/>
      <sheetName val="CM 1"/>
      <sheetName val="ROOF(ALKALI)"/>
      <sheetName val="골조"/>
      <sheetName val="기술부 VENDOR LIST"/>
      <sheetName val="중기조종사_단위단가"/>
      <sheetName val="단면_(2)"/>
      <sheetName val="분전반"/>
      <sheetName val="단계별내역 (2)"/>
      <sheetName val="특별"/>
      <sheetName val="변경내역"/>
      <sheetName val="외주대비 -석축_x0012_[후다내역.XLS]견적표지 (3"/>
      <sheetName val="2.2 띠장의 설계"/>
      <sheetName val="시운전연료비"/>
      <sheetName val="환산"/>
      <sheetName val="예정(3)"/>
      <sheetName val="경비 (1)"/>
      <sheetName val="계약서"/>
      <sheetName val="포장수량집계"/>
      <sheetName val="(C)원내역"/>
      <sheetName val="b_balju_cho"/>
      <sheetName val="1F"/>
      <sheetName val="2F 회의실견적(5_14 일대)"/>
      <sheetName val="부대공자재집계표"/>
      <sheetName val="15100"/>
      <sheetName val="산출근거#2-3"/>
      <sheetName val="성서방향-교대(A2)"/>
      <sheetName val="편성절차"/>
      <sheetName val="2002자금수지계획(진행+신규)"/>
      <sheetName val="2변경1"/>
      <sheetName val="가중치"/>
      <sheetName val="횡날개수집"/>
      <sheetName val="작성"/>
      <sheetName val="중기단가"/>
      <sheetName val="Ⅱ1-0타"/>
      <sheetName val="TYPE1"/>
      <sheetName val="공사비"/>
      <sheetName val="배선(낙차)"/>
      <sheetName val="전도품의"/>
      <sheetName val="단양 00 아파트-세부내역"/>
      <sheetName val="공통비"/>
      <sheetName val="VENDOR LIST"/>
      <sheetName val="정의"/>
      <sheetName val="영동(D)"/>
      <sheetName val="제거식EA"/>
      <sheetName val="도"/>
      <sheetName val="단가 "/>
      <sheetName val="일반물자(한국통신)"/>
      <sheetName val="108.수선비"/>
      <sheetName val="예산대비"/>
      <sheetName val="NAIL단가산출"/>
      <sheetName val="단중표"/>
      <sheetName val="관리"/>
      <sheetName val="적정"/>
      <sheetName val="실행"/>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단위수량"/>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정공공사"/>
      <sheetName val="맨홀_공사비"/>
      <sheetName val="심사"/>
      <sheetName val="기본정보"/>
      <sheetName val="예총"/>
      <sheetName val="DC"/>
      <sheetName val="라이신_NML"/>
      <sheetName val="PRO_DCI"/>
      <sheetName val="INST_DCI"/>
      <sheetName val="HVAC_DCI"/>
      <sheetName val="PIPE_DCI"/>
      <sheetName val="PROCURE"/>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빙100장비사양"/>
      <sheetName val="Sheet14"/>
      <sheetName val="Sheet13"/>
      <sheetName val="울산시산표"/>
      <sheetName val="집계표(공종별)"/>
      <sheetName val="입력값"/>
      <sheetName val="설계기준 및 하중계산"/>
      <sheetName val="대비표"/>
      <sheetName val="사진"/>
      <sheetName val="L형옹벽"/>
      <sheetName val="포장절단"/>
      <sheetName val="1호맨홀토공"/>
      <sheetName val="Sight n M.H"/>
      <sheetName val="Trend(Agitator)"/>
      <sheetName val="매출요약(월별) -년간"/>
      <sheetName val="단위수량산출"/>
      <sheetName val="Piping Design Data"/>
      <sheetName val="4 &amp; 10-inch, CO2 Combo &amp; Sweep"/>
      <sheetName val="__MAIN"/>
      <sheetName val="과천MAIN"/>
      <sheetName val="터널조도"/>
      <sheetName val="부하LOAD"/>
      <sheetName val="가시설(TYPE-A)"/>
      <sheetName val="1호맨홀가감수량"/>
      <sheetName val="1-1평균터파기고(1)"/>
      <sheetName val="ilch"/>
      <sheetName val="Table"/>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외주가공"/>
      <sheetName val="내역및원가02"/>
      <sheetName val="수목데이타 "/>
      <sheetName val="소일위대가코드표"/>
      <sheetName val="상가지급현황"/>
      <sheetName val="배수장토목공사비"/>
      <sheetName val="3차토목내역"/>
      <sheetName val="말뚝기초(안정검토)-외측"/>
      <sheetName val="은행"/>
      <sheetName val="소방사항"/>
      <sheetName val="램머"/>
      <sheetName val="tra-vat-lieu"/>
      <sheetName val="배명(단가柖"/>
      <sheetName val="월별수입"/>
      <sheetName val="PAINT"/>
      <sheetName val="목록"/>
      <sheetName val="건축공사실행"/>
      <sheetName val="건축원가"/>
      <sheetName val="1차 내역서"/>
      <sheetName val="물량내역서"/>
      <sheetName val="수목표준대가"/>
      <sheetName val="중기쥰종사 단위단가"/>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9.1지하2층하부보"/>
      <sheetName val="임율산출표"/>
      <sheetName val="B"/>
      <sheetName val="4.2.1 마루높이 검토"/>
      <sheetName val="수량산출목록표"/>
      <sheetName val="청주(철골발주의뢰서)"/>
      <sheetName val="횡배위치"/>
      <sheetName val="관개"/>
      <sheetName val="FACTOR"/>
      <sheetName val="퍼스트"/>
      <sheetName val="중기사용료"/>
      <sheetName val="추가일위대가"/>
      <sheetName val="일대"/>
      <sheetName val="주요항목별"/>
      <sheetName val="실행내역_원본"/>
      <sheetName val="4.일위대가"/>
      <sheetName val="제수변수량"/>
      <sheetName val="일위대가목록(기계)"/>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HRSG_SMALL072201"/>
      <sheetName val="2차전체변경예정_(2)"/>
      <sheetName val="토공유동표(전체_당초)"/>
      <sheetName val="b_balju_(2)"/>
      <sheetName val="8_현장관리비"/>
      <sheetName val="7_안전관리비"/>
      <sheetName val="시설,관리하위"/>
      <sheetName val="대운반(철재)"/>
      <sheetName val="요약서"/>
      <sheetName val="총체"/>
      <sheetName val="BOX 본체"/>
      <sheetName val="자동세륜기"/>
      <sheetName val="48평단가"/>
      <sheetName val="57단가"/>
      <sheetName val="54평단가"/>
      <sheetName val="66평단가"/>
      <sheetName val="61단가"/>
      <sheetName val="89평단가"/>
      <sheetName val="84평단가"/>
      <sheetName val="사업개요"/>
      <sheetName val="현장관리비_입력"/>
      <sheetName val="하도내역_(철콘)1"/>
      <sheetName val="조건표_(2)1"/>
      <sheetName val="목차_1"/>
      <sheetName val="7__현장관리비_1"/>
      <sheetName val="노무비_근거1"/>
      <sheetName val="임율_Data1"/>
      <sheetName val="1_설계기준1"/>
      <sheetName val="구조______"/>
      <sheetName val="노무비_"/>
      <sheetName val="화재_탐지_설비"/>
      <sheetName val="Customer_Databas"/>
      <sheetName val="4_LINE"/>
      <sheetName val="7_th"/>
      <sheetName val="_갑지"/>
      <sheetName val="내역서_제출"/>
      <sheetName val="4_일위대가집계"/>
      <sheetName val="A_LINE"/>
      <sheetName val="5__현장관리비(new)_"/>
      <sheetName val="방배동내역_(총괄)"/>
      <sheetName val="간_지1"/>
      <sheetName val="5__현장관리비_new__"/>
      <sheetName val="Temporary_Mooring"/>
      <sheetName val="총_원가계산"/>
      <sheetName val="4동급수"/>
      <sheetName val="STEEL BOX 단면설계(SEC.8)"/>
      <sheetName val="잔수량(작성)"/>
      <sheetName val="단가삐출"/>
      <sheetName val="단면치수"/>
      <sheetName val="6.이토처리시간"/>
      <sheetName val="MATRLDATA"/>
      <sheetName val="Print"/>
      <sheetName val="울진항공등화 내역서"/>
      <sheetName val="단위목록"/>
      <sheetName val="자재운반단가일람표"/>
      <sheetName val="기계경비목록1"/>
      <sheetName val="설치자재"/>
      <sheetName val="지원사무소원가배부내역"/>
      <sheetName val="가설건물"/>
      <sheetName val="cctv예산대비"/>
      <sheetName val="라이닝폼예산대비내역"/>
      <sheetName val="품셈기준"/>
      <sheetName val="내역(설계)"/>
      <sheetName val="관로분포도"/>
      <sheetName val="영흥TL(UP,DOWN) "/>
      <sheetName val="일 위 대 가 표"/>
      <sheetName val="공사비집계"/>
      <sheetName val="일위목차"/>
      <sheetName val="옥외배관기본공량"/>
      <sheetName val="WING3"/>
      <sheetName val="일집"/>
      <sheetName val="GEN"/>
      <sheetName val="PTVT (MAU)"/>
      <sheetName val="기초목"/>
      <sheetName val="125x125"/>
      <sheetName val="䣐"/>
      <sheetName val="일위대가-01"/>
      <sheetName val="TCDB"/>
      <sheetName val="kimre scrubber"/>
      <sheetName val="세부항목"/>
      <sheetName val="출력자료"/>
      <sheetName val="내역서 (2)"/>
      <sheetName val="1월"/>
      <sheetName val="Balance"/>
      <sheetName val="제안실적sum조회"/>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설내역서_1"/>
      <sheetName val="CIP_공사1"/>
      <sheetName val="2_교량(신설)"/>
      <sheetName val="4_장비손료"/>
      <sheetName val="2000_05"/>
      <sheetName val="1_3_1절점좌표"/>
      <sheetName val="1_1설계기준"/>
      <sheetName val="단양_00_아파트-세부내역"/>
      <sheetName val="EQUIP_LIST"/>
      <sheetName val="5_정산서"/>
      <sheetName val="1_본부별"/>
      <sheetName val="기초입력_DATA"/>
      <sheetName val="재활용_악취_먼지DUCT산출"/>
      <sheetName val="현장관리비내역서"/>
      <sheetName val="단면설계"/>
      <sheetName val="안정검토"/>
      <sheetName val="교통표지판수량집계표"/>
      <sheetName val="전국현황"/>
      <sheetName val="용집"/>
      <sheetName val="ASALTOTA"/>
      <sheetName val="BQ(실행)"/>
      <sheetName val="P_x0005_"/>
      <sheetName val="P嘐"/>
      <sheetName val="strut type"/>
      <sheetName val="맨홀되메우기"/>
      <sheetName val="한성교회 신축공사(050713)_CheckList"/>
      <sheetName val="FRP PIPING 일위대가"/>
      <sheetName val="옹벽단면치수"/>
      <sheetName val="철골공사"/>
      <sheetName val="수장"/>
      <sheetName val="총수량집계표"/>
      <sheetName val="참조-(1)"/>
      <sheetName val="48_x0005_"/>
      <sheetName val="수문보고"/>
      <sheetName val="도급내역"/>
      <sheetName val="토지산출내역"/>
      <sheetName val="암거"/>
      <sheetName val="공정표_1"/>
      <sheetName val="장비당단가_(1)1"/>
      <sheetName val="Sheet2_(2)1"/>
      <sheetName val="별표_1"/>
      <sheetName val="2_건축1"/>
      <sheetName val="수_량_명_세_서_-_11"/>
      <sheetName val="검토현황"/>
      <sheetName val="증감내역"/>
      <sheetName val="TOSHIBA-Structure"/>
      <sheetName val="산근(1)"/>
      <sheetName val="당진1,2호기전선관설치및접지4차공사내역서-을지"/>
      <sheetName val="현금흐름표"/>
      <sheetName val="07제품별수익성"/>
      <sheetName val="교각별철근수량집계표"/>
      <sheetName val="출력X"/>
      <sheetName val="6동"/>
      <sheetName val="참고"/>
      <sheetName val="10.경제성분석"/>
      <sheetName val="중기일위대밀"/>
      <sheetName val="포장공사"/>
      <sheetName val="총괄집계 "/>
      <sheetName val="제경비율"/>
      <sheetName val="상행-교대(A1-A2)"/>
      <sheetName val="미드수량"/>
      <sheetName val="옥외"/>
      <sheetName val="工완성공사율"/>
      <sheetName val="중기사용료산출근거"/>
      <sheetName val="단가 및 재료비"/>
      <sheetName val="지구단위계획"/>
      <sheetName val="다중모드"/>
      <sheetName val="Sheet10"/>
      <sheetName val="통합"/>
      <sheetName val="상세도"/>
      <sheetName val="기계 도급내역서"/>
      <sheetName val="철탑공사"/>
      <sheetName val="PĴ"/>
      <sheetName val="Pꮸ"/>
      <sheetName val="P估"/>
      <sheetName val="품목"/>
      <sheetName val="전기2005"/>
      <sheetName val="기성금내역서"/>
      <sheetName val="-15.0"/>
      <sheetName val="경성자금"/>
      <sheetName val="hvac(제어동)"/>
      <sheetName val="사  업  비  수  지  예  산  서"/>
      <sheetName val="사다리"/>
      <sheetName val="SPEC"/>
      <sheetName val="1차설계Ꮗԯ"/>
      <sheetName val="1차설계逷≙_xdc00_≙"/>
      <sheetName val="배관물량집계(기본)"/>
      <sheetName val="장척총괄"/>
      <sheetName val="4월예정공정표"/>
      <sheetName val="SCH"/>
      <sheetName val="제수"/>
      <sheetName val="공기"/>
      <sheetName val="함열량 db"/>
      <sheetName val="호표"/>
      <sheetName val="일위1"/>
      <sheetName val="주소"/>
      <sheetName val="MODELING"/>
      <sheetName val="MP MOB"/>
      <sheetName val="방음벽기초"/>
      <sheetName val="토목단가산출"/>
      <sheetName val="연돌일위집계"/>
      <sheetName val="0226"/>
      <sheetName val="울산"/>
      <sheetName val="Anti"/>
      <sheetName val="FANDBS"/>
      <sheetName val="GRDATA"/>
      <sheetName val="SHAFTDBSE"/>
      <sheetName val="계정"/>
      <sheetName val="메서,변+증"/>
      <sheetName val="명일작업계획 (3)"/>
      <sheetName val="연결원본-절대지우지말것"/>
      <sheetName val="검색방"/>
      <sheetName val="일위대가집계표"/>
      <sheetName val="산출서집계HS"/>
      <sheetName val="옥외외등집계표"/>
      <sheetName val="대비2"/>
      <sheetName val="예산변경원인분석"/>
      <sheetName val="공종보합"/>
      <sheetName val="출력원가"/>
      <sheetName val="공종원가"/>
      <sheetName val="총괄원가"/>
      <sheetName val="아파트"/>
      <sheetName val="상가,복지관"/>
      <sheetName val="주차장"/>
      <sheetName val="경비실"/>
      <sheetName val="자료"/>
      <sheetName val="원가(칠곡다부)"/>
      <sheetName val="다부IC내역"/>
      <sheetName val="원가(재방송)"/>
      <sheetName val="재방송"/>
      <sheetName val="다부내역"/>
      <sheetName val="읍내터널"/>
      <sheetName val="칠곡IC내역"/>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가드레일산근"/>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실행총괄 "/>
      <sheetName val="본체"/>
      <sheetName val="[IL-3.XLSY갑지"/>
      <sheetName val="설비내역서"/>
      <sheetName val="CON'C"/>
      <sheetName val="도급내역서(재노경)"/>
      <sheetName val="4.일위대가목차"/>
      <sheetName val="기계경비(시간당)"/>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차수공개요"/>
      <sheetName val="설계산출기초"/>
      <sheetName val="도급예산내역서봉투"/>
      <sheetName val="설계산출표지"/>
      <sheetName val="도급예산내역서총괄표"/>
      <sheetName val="을부담운반비"/>
      <sheetName val="운반비산출"/>
      <sheetName val="매출현황"/>
      <sheetName val="보온일위"/>
      <sheetName val="49수량"/>
      <sheetName val="단가비교표(노무)"/>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DAN"/>
      <sheetName val="백호우계수"/>
      <sheetName val="대포2교접속"/>
      <sheetName val="천방교접속"/>
      <sheetName val="실행예산서"/>
      <sheetName val="일반전기(2단지-을지)"/>
      <sheetName val="토목공사"/>
      <sheetName val="일위대가(4층원격)"/>
      <sheetName val="BM"/>
      <sheetName val="찍기"/>
      <sheetName val="의왕내역"/>
      <sheetName val="단가대비"/>
      <sheetName val="총괄집계표"/>
      <sheetName val="인수공규격"/>
      <sheetName val="단가(1)"/>
      <sheetName val="적용단위길이"/>
      <sheetName val="일위대가(건축)"/>
      <sheetName val="빌딩 안내"/>
      <sheetName val="기계공사비집계(원안)"/>
      <sheetName val="48단가"/>
      <sheetName val="CABLE"/>
      <sheetName val="CABLE (2)"/>
      <sheetName val="접지수량"/>
      <sheetName val="G.R300경비"/>
      <sheetName val="교수설계"/>
      <sheetName val="공종구간"/>
      <sheetName val="조경일람"/>
      <sheetName val="49단가"/>
      <sheetName val="구간산출"/>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비탈면보호공수량산출"/>
      <sheetName val="준공검사원(갑)"/>
      <sheetName val="기성내역서(을) (2)"/>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배관공사기초자료"/>
      <sheetName val="Ekog10"/>
      <sheetName val="AL공사(원)"/>
      <sheetName val="내역서1"/>
      <sheetName val="22수량"/>
      <sheetName val="품목현황"/>
      <sheetName val="출고대장"/>
      <sheetName val="입력DATA"/>
      <sheetName val="asd"/>
      <sheetName val="★도급내역"/>
      <sheetName val="back-data"/>
      <sheetName val="인월수표"/>
      <sheetName val="분전함신설"/>
      <sheetName val="접지1종"/>
      <sheetName val="진입도로B (2)"/>
      <sheetName val="백암비스타내역"/>
      <sheetName val="2.냉난방설비공사"/>
      <sheetName val="7.자동제어공사"/>
      <sheetName val="중강당 내역"/>
      <sheetName val="제-노임"/>
      <sheetName val="AV시스템"/>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수원역(전체분)설계서"/>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단가비교표_공통1"/>
      <sheetName val="내역(원안-대안)"/>
      <sheetName val="산출목록표"/>
      <sheetName val="전화공사 공량 및 집계표"/>
      <sheetName val="공사착공계"/>
      <sheetName val="참조 (2)"/>
      <sheetName val="6. 직접경비"/>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단가(보완)"/>
      <sheetName val="대가 (보완)"/>
      <sheetName val="기계경비목록"/>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단가기준"/>
      <sheetName val="횡배수관수량집계"/>
      <sheetName val="우,오수"/>
      <sheetName val="유의사항"/>
      <sheetName val="현장설명"/>
      <sheetName val="특별조건"/>
      <sheetName val="토공갑"/>
      <sheetName val="구조물갑"/>
      <sheetName val="투찰계획서"/>
      <sheetName val="99총공사내역서"/>
      <sheetName val="평야부단가"/>
      <sheetName val="오동"/>
      <sheetName val="대조"/>
      <sheetName val="나한"/>
      <sheetName val="단가대비표(계측)"/>
      <sheetName val="공정외주"/>
      <sheetName val="제조 경영"/>
      <sheetName val="36단가"/>
      <sheetName val="36수량"/>
      <sheetName val="메인거더-크로스빔200연결부"/>
      <sheetName val="기본자료"/>
      <sheetName val="설계서을"/>
      <sheetName val="EQ-R1"/>
      <sheetName val="L-type"/>
      <sheetName val="bearing"/>
      <sheetName val="조내역"/>
      <sheetName val="C지구"/>
      <sheetName val="사내도로"/>
      <sheetName val="4.전기"/>
      <sheetName val="노 무 비"/>
      <sheetName val="노임단가표"/>
      <sheetName val="결선list"/>
      <sheetName val="위치도1"/>
      <sheetName val="자재단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제잡비집계"/>
      <sheetName val="간접1"/>
      <sheetName val="내역서(토목)"/>
      <sheetName val="미납품 현황"/>
      <sheetName val="신설개소별 총집계표(동해-배전)"/>
      <sheetName val="SSMITM"/>
      <sheetName val="목록표"/>
      <sheetName val="임차비용"/>
      <sheetName val="앵커(3안)"/>
      <sheetName val="용선 C.L"/>
      <sheetName val="흄관수량"/>
      <sheetName val="우수공,맨홀,집수정"/>
      <sheetName val="전 체"/>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HRSG_SMALL072202"/>
      <sheetName val="2차전체변경예정_(2)1"/>
      <sheetName val="토공유동표(전체_당초)1"/>
      <sheetName val="단면_(2)1"/>
      <sheetName val="8_현장관리비1"/>
      <sheetName val="7_안전관리비1"/>
      <sheetName val="8_PILE__(돌출)1"/>
      <sheetName val="b_balju_(2)1"/>
      <sheetName val="중기조종사_단위단가1"/>
      <sheetName val="2_2_오피스텔(12~32F)"/>
      <sheetName val="일위대가_집계표"/>
      <sheetName val="9_1지하2층하부보"/>
      <sheetName val="단계별내역_(2)"/>
      <sheetName val="2_2_띠장의_설계"/>
      <sheetName val="6__안전관리비3"/>
      <sheetName val="자__재"/>
      <sheetName val="개인별_순위표"/>
      <sheetName val="CM_1"/>
      <sheetName val="기술부_VENDOR_LIST"/>
      <sheetName val="외주대비_-석축[후다내역_XLS]견적표지_(3"/>
      <sheetName val="4_일위대가"/>
      <sheetName val="성토도수로현황"/>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유림총괄"/>
      <sheetName val="간이연락"/>
      <sheetName val="OPTION"/>
      <sheetName val="2004노형교"/>
      <sheetName val="quotation"/>
      <sheetName val="고객사 관리 코드"/>
      <sheetName val="Div26 - Elect"/>
      <sheetName val="SITE-E"/>
      <sheetName val="맨홀수량산출(A-LINE)"/>
      <sheetName val="2.1외주"/>
      <sheetName val="2.3노무"/>
      <sheetName val="2.4자재"/>
      <sheetName val="2.2장비"/>
      <sheetName val="2.5경비"/>
      <sheetName val="2.6수목대"/>
      <sheetName val="3련 BOX"/>
      <sheetName val="도수로집계"/>
      <sheetName val="원하대비"/>
      <sheetName val="일위집계"/>
      <sheetName val="테이블"/>
      <sheetName val="년차"/>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1"/>
      <sheetName val="Sheet12"/>
      <sheetName val="Sheet15"/>
      <sheetName val="노무비단가"/>
      <sheetName val="감곡소요"/>
      <sheetName val="22인공"/>
      <sheetName val="C䈀꼬ԯ"/>
      <sheetName val="일일총괄"/>
      <sheetName val="가로등기초"/>
      <sheetName val="일일현황"/>
      <sheetName val="실행간접비"/>
      <sheetName val="단가산출1"/>
      <sheetName val="산출0"/>
      <sheetName val="1-1"/>
      <sheetName val="선급금신청서"/>
      <sheetName val="감가상각"/>
      <sheetName val="채권(하반기)"/>
      <sheetName val="연차일수"/>
      <sheetName val="2004연차사용현황"/>
      <sheetName val="TEMP2"/>
      <sheetName val="BS"/>
      <sheetName val="PL"/>
      <sheetName val="환율"/>
      <sheetName val="본실행경비"/>
      <sheetName val="위치"/>
      <sheetName val="GRD⍠も"/>
      <sheetName val="신천3호용수로"/>
      <sheetName val="통계연보"/>
      <sheetName val="NOTE"/>
      <sheetName val="GRD郅≙"/>
      <sheetName val="내역서 "/>
      <sheetName val="물량집계표(1c)"/>
      <sheetName val="공통단가"/>
      <sheetName val="적용단가"/>
      <sheetName val="고창방향"/>
      <sheetName val="A1(구조물)"/>
      <sheetName val="A1(토공)"/>
      <sheetName val="철근집계표"/>
      <sheetName val="콘크리트포장"/>
      <sheetName val="암거난간벽집계(2)"/>
      <sheetName val="95년12월말"/>
      <sheetName val="하도내역_(철콘)2"/>
      <sheetName val="조건표_(2)2"/>
      <sheetName val="목차_2"/>
      <sheetName val="7__현장관리비_2"/>
      <sheetName val="노무비_근거2"/>
      <sheetName val="임율_Data2"/>
      <sheetName val="1_설계기준2"/>
      <sheetName val="구조______1"/>
      <sheetName val="노무비_1"/>
      <sheetName val="화재_탐지_설비1"/>
      <sheetName val="Customer_Databas1"/>
      <sheetName val="4_LINE1"/>
      <sheetName val="7_th1"/>
      <sheetName val="_갑지1"/>
      <sheetName val="4_경비_5_영업외수지1"/>
      <sheetName val="_견적서1"/>
      <sheetName val="4_일위대가집계1"/>
      <sheetName val="내역서_제출1"/>
      <sheetName val="A_LINE1"/>
      <sheetName val="5__현장관리비(new)_1"/>
      <sheetName val="할증_1"/>
      <sheetName val="방배동내역_(총괄)1"/>
      <sheetName val="간_지11"/>
      <sheetName val="5__현장관리비_new__1"/>
      <sheetName val="Temporary_Mooring1"/>
      <sheetName val="7_PILE__(돌출)1"/>
      <sheetName val="총_원가계산1"/>
      <sheetName val="광통신_견적내역서11"/>
      <sheetName val="unit_41"/>
      <sheetName val="프라임_강변역(4,236)1"/>
      <sheetName val="내___역1"/>
      <sheetName val="집_계_표1"/>
      <sheetName val="2000년_공정표1"/>
      <sheetName val="5_2코핑1"/>
      <sheetName val="배수공_시멘트_및_골재량_산출1"/>
      <sheetName val="P_M_별1"/>
      <sheetName val="수량산출서_갑지1"/>
      <sheetName val="DATA_입력부1"/>
      <sheetName val="일위대가_(PM)"/>
      <sheetName val="중기쥰종사_단위단가"/>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4_2_1_마루높이_검토"/>
      <sheetName val="BOX_본체"/>
      <sheetName val="STEEL_BOX_단면설계(SEC_8)"/>
      <sheetName val="6_이토처리시간"/>
      <sheetName val="울진항공등화_내역서"/>
      <sheetName val="영흥TL(UP,DOWN)_"/>
      <sheetName val="일_위_대_가_표"/>
      <sheetName val="PTVT_(MAU)"/>
      <sheetName val="1차_내역서"/>
      <sheetName val="MP_MOB"/>
      <sheetName val="원내역서_그대로"/>
      <sheetName val="남양시작동자105노65기1_3화1_2"/>
      <sheetName val="관음목장(제출용)자105인97_5"/>
      <sheetName val="전체내역_(2)"/>
      <sheetName val="Hyundai_Unit_cost_xls"/>
      <sheetName val="TABLE_DB"/>
      <sheetName val="쌍용_data_base"/>
      <sheetName val="969910(_R)"/>
      <sheetName val="1062-X방향_"/>
      <sheetName val="PROJECT_BRIEF"/>
      <sheetName val="①idea_pipeline"/>
      <sheetName val="IMP_통일양식"/>
      <sheetName val="LYS_통일양식"/>
      <sheetName val="Xunit_(단위환산)"/>
      <sheetName val="유통기한_프로그램"/>
      <sheetName val="단지배치도"/>
      <sheetName val="입찰유의사항"/>
      <sheetName val="하도급이행사항"/>
      <sheetName val="공내역 및 견적조건"/>
      <sheetName val="특수조건"/>
      <sheetName val="참석확인"/>
      <sheetName val="철거폐쇄현황"/>
      <sheetName val="2.1"/>
      <sheetName val="T기성9605"/>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97년_추정3"/>
      <sheetName val="Eq__Mobilization3"/>
      <sheetName val="원가계산_(2)3"/>
      <sheetName val="1_설계조건3"/>
      <sheetName val="노원열병합__건축공사기성내역서3"/>
      <sheetName val="플랜트_설치3"/>
      <sheetName val="콤보박스와_리스트박스의_연결3"/>
      <sheetName val="설내역서_2"/>
      <sheetName val="CIP_공사2"/>
      <sheetName val="2_교량(신설)1"/>
      <sheetName val="EQUIP_LIST1"/>
      <sheetName val="2000_051"/>
      <sheetName val="1_3_1절점좌표1"/>
      <sheetName val="1_1설계기준1"/>
      <sheetName val="1_본부별1"/>
      <sheetName val="기초입력_DATA1"/>
      <sheetName val="재활용_악취_먼지DUCT산출1"/>
      <sheetName val="5_정산서1"/>
      <sheetName val="4_장비손료1"/>
      <sheetName val="단양_00_아파트-세부내역1"/>
      <sheetName val="설계기준_및_하중계산"/>
      <sheetName val="5호광장_(만점)1"/>
      <sheetName val="인천국제_(만점)_(2)1"/>
      <sheetName val="전선_및_전선관"/>
      <sheetName val="VENDOR_LIST"/>
      <sheetName val="Sight_n_M_H"/>
      <sheetName val="단가_"/>
      <sheetName val="매출요약(월별)_-년간"/>
      <sheetName val="Piping_Design_Data"/>
      <sheetName val="4_&amp;_10-inch,_CO2_Combo_&amp;_Sweep"/>
      <sheetName val="1_䷨수장"/>
      <sheetName val="4_뀴진설Ⳅ"/>
      <sheetName val="전䰨선로_물량표"/>
      <sheetName val="㶀대입찰_내역서"/>
      <sheetName val="수목데이타_"/>
      <sheetName val="경비_(1)"/>
      <sheetName val="2F_회의실견적(5_14_일대)"/>
      <sheetName val="108_수선비"/>
      <sheetName val="단가_및_재료비"/>
      <sheetName val="업무처리전"/>
      <sheetName val="Bảng mã VT"/>
      <sheetName val="장비당단가_(1)2"/>
      <sheetName val="Sheet2_(2)2"/>
      <sheetName val="수_량_명_세_서_-_12"/>
      <sheetName val="별표_2"/>
      <sheetName val="2_건축2"/>
      <sheetName val="공정표_2"/>
      <sheetName val="kimre_scrubber"/>
      <sheetName val="내역서_(2)"/>
      <sheetName val="strut_type"/>
      <sheetName val="한성교회_신축공사(050713)_CheckList"/>
      <sheetName val="FRP_PIPING_일위대가"/>
      <sheetName val="48"/>
      <sheetName val="Khoi luong"/>
      <sheetName val="LEGEND"/>
      <sheetName val="FAB별"/>
      <sheetName val="DonGia chetao"/>
      <sheetName val="DonGia VatTuLK"/>
      <sheetName val="인력터파기품"/>
      <sheetName val="표  지"/>
      <sheetName val="갑"/>
      <sheetName val="아파트건축"/>
      <sheetName val="Sikje_inĴ¾"/>
      <sheetName val="D1.2 COF모듈자재 입출재고 (B급)"/>
      <sheetName val="eq_dat"/>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6__안전관리비4"/>
      <sheetName val="HRSG_SMALL072203"/>
      <sheetName val="교각토공__2_3"/>
      <sheetName val="3_공통공사대비3"/>
      <sheetName val="8_현장관리비2"/>
      <sheetName val="7_안전관리비2"/>
      <sheetName val="2차전체변경예정_(2)2"/>
      <sheetName val="단면_(2)2"/>
      <sheetName val="8_PILE__(돌출)2"/>
      <sheetName val="토공유동표(전체_당초)2"/>
      <sheetName val="b_balju_(2)2"/>
      <sheetName val="중기조종사_단위단가2"/>
      <sheetName val="2_2_오피스텔(12~32F)1"/>
      <sheetName val="일위대가_집계표1"/>
      <sheetName val="6__안전관리비5"/>
      <sheetName val="자__재1"/>
      <sheetName val="개인별_순위표1"/>
      <sheetName val="CM_11"/>
      <sheetName val="기술부_VENDOR_LIST1"/>
      <sheetName val="단계별내역_(2)1"/>
      <sheetName val="제출내역_(2)1"/>
      <sheetName val="2_2_띠장의_설계1"/>
      <sheetName val="9_1지하2층하부보1"/>
      <sheetName val="4_일위대가1"/>
      <sheetName val="명일작업계획_(3)"/>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전화공사_공량_및_집계표"/>
      <sheetName val="참조_(2)"/>
      <sheetName val="6__직접경비"/>
      <sheetName val="대가_(보완)"/>
      <sheetName val="3_자재비(총괄)"/>
      <sheetName val="제조_경영"/>
      <sheetName val="4_전기"/>
      <sheetName val="노_무_비"/>
      <sheetName val="미납품_현황"/>
      <sheetName val="신설개소별_총집계표(동해-배전)"/>
      <sheetName val="용선_C_L"/>
      <sheetName val="전_체"/>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2_1외주"/>
      <sheetName val="2_3노무"/>
      <sheetName val="2_4자재"/>
      <sheetName val="2_2장비"/>
      <sheetName val="2_5경비"/>
      <sheetName val="2_6수목대"/>
      <sheetName val="3련_BOX"/>
      <sheetName val="총괄집계_"/>
      <sheetName val="고객사_관리_코드"/>
      <sheetName val="chiettinh"/>
      <sheetName val="Level-DATA"/>
      <sheetName val="Fr Revit"/>
      <sheetName val="NSA Summary"/>
      <sheetName val="FitOutConfCentre"/>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1_수인터널5"/>
      <sheetName val="2_대외공문5"/>
      <sheetName val="6PILE__(돌출)5"/>
      <sheetName val="AS포장복구_5"/>
      <sheetName val="설_계5"/>
      <sheetName val="내역(최종본4_5)5"/>
      <sheetName val="0_0ControlSheet5"/>
      <sheetName val="0_1keyAssumption5"/>
      <sheetName val="Sheet1_(2)4"/>
      <sheetName val="입출재고현황_(2)4"/>
      <sheetName val="전차선로_물량표4"/>
      <sheetName val="노원열병합__건축공사기성내역서4"/>
      <sheetName val="1_취수장4"/>
      <sheetName val="_총괄표4"/>
      <sheetName val="96보완계획7_124"/>
      <sheetName val="BSD_(2)4"/>
      <sheetName val="4_내진설계4"/>
      <sheetName val="3BL공동구_수량4"/>
      <sheetName val="실행내역서_4"/>
      <sheetName val="부대입찰_내역서4"/>
      <sheetName val="1__설계조건_2_단면가정_3__하중계산4"/>
      <sheetName val="DATA_입력란4"/>
      <sheetName val="1_설계조건4"/>
      <sheetName val="2_고용보험료산출근거4"/>
      <sheetName val="제잡비_xls4"/>
      <sheetName val="인건비_4"/>
      <sheetName val="콤보박스와_리스트박스의_연결4"/>
      <sheetName val="4_경비_5_영업외수지2"/>
      <sheetName val="_견적서2"/>
      <sheetName val="현장별계약현황('98_10_31)4"/>
      <sheetName val="토공(우물통,기타)_4"/>
      <sheetName val="플랜트_설치4"/>
      <sheetName val="원가계산_(2)4"/>
      <sheetName val="Eq__Mobilization4"/>
      <sheetName val="장비당단가_(1)3"/>
      <sheetName val="Sheet2_(2)3"/>
      <sheetName val="97년_추정4"/>
      <sheetName val="현장관리비_산출내역4"/>
      <sheetName val="2000년_공정표2"/>
      <sheetName val="수_량_명_세_서_-_13"/>
      <sheetName val="광통신_견적내역서12"/>
      <sheetName val="할증_2"/>
      <sheetName val="unit_42"/>
      <sheetName val="1_설계기준3"/>
      <sheetName val="별표_3"/>
      <sheetName val="2_건축3"/>
      <sheetName val="공정표_3"/>
      <sheetName val="설내역서_3"/>
      <sheetName val="프라임_강변역(4,236)2"/>
      <sheetName val="내___역2"/>
      <sheetName val="집_계_표2"/>
      <sheetName val="8_PILE__(돌출)3"/>
      <sheetName val="5_2코핑2"/>
      <sheetName val="배수공_시멘트_및_골재량_산출2"/>
      <sheetName val="7_PILE__(돌출)2"/>
      <sheetName val="P_M_별2"/>
      <sheetName val="CIP_공사3"/>
      <sheetName val="표지_(2)4"/>
      <sheetName val="수량산출서_갑지2"/>
      <sheetName val="DATA_입력부2"/>
      <sheetName val="표지_(3)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6__안전관리비6"/>
      <sheetName val="HRSG_SMALL072204"/>
      <sheetName val="교각토공__2_4"/>
      <sheetName val="3_공통공사대비4"/>
      <sheetName val="8_현장관리비3"/>
      <sheetName val="7_안전관리비3"/>
      <sheetName val="하도내역_(철콘)3"/>
      <sheetName val="조건표_(2)3"/>
      <sheetName val="목차_3"/>
      <sheetName val="7__현장관리비_3"/>
      <sheetName val="노무비_근거3"/>
      <sheetName val="임율_Data3"/>
      <sheetName val="2차전체변경예정_(2)3"/>
      <sheetName val="단면_(2)3"/>
      <sheetName val="토공유동표(전체_당초)3"/>
      <sheetName val="구조______2"/>
      <sheetName val="b_balju_(2)3"/>
      <sheetName val="노무비_2"/>
      <sheetName val="화재_탐지_설비2"/>
      <sheetName val="Customer_Databas2"/>
      <sheetName val="4_LINE2"/>
      <sheetName val="7_th2"/>
      <sheetName val="_갑지2"/>
      <sheetName val="4_일위대가집계2"/>
      <sheetName val="내역서_제출2"/>
      <sheetName val="A_LINE2"/>
      <sheetName val="5__현장관리비(new)_2"/>
      <sheetName val="방배동내역_(총괄)2"/>
      <sheetName val="간_지12"/>
      <sheetName val="5__현장관리비_new__2"/>
      <sheetName val="Temporary_Mooring2"/>
      <sheetName val="중기조종사_단위단가3"/>
      <sheetName val="총_원가계산2"/>
      <sheetName val="2_교량(신설)2"/>
      <sheetName val="EQUIP_LIST2"/>
      <sheetName val="일위대가_(PM)1"/>
      <sheetName val="2000_052"/>
      <sheetName val="원내역서_그대로1"/>
      <sheetName val="1_3_1절점좌표2"/>
      <sheetName val="1_1설계기준2"/>
      <sheetName val="1_본부별2"/>
      <sheetName val="기초입력_DATA2"/>
      <sheetName val="재활용_악취_먼지DUCT산출2"/>
      <sheetName val="남양시작동자105노65기1_3화1_21"/>
      <sheetName val="관음목장(제출용)자105인97_51"/>
      <sheetName val="전체내역_(2)1"/>
      <sheetName val="Hyundai_Unit_cost_xls1"/>
      <sheetName val="제출내역_(2)2"/>
      <sheetName val="TABLE_DB1"/>
      <sheetName val="쌍용_data_base1"/>
      <sheetName val="969910(_R)1"/>
      <sheetName val="1062-X방향_1"/>
      <sheetName val="5_정산서2"/>
      <sheetName val="PROJECT_BRIEF1"/>
      <sheetName val="4_장비손료2"/>
      <sheetName val="①idea_pipeline1"/>
      <sheetName val="IMP_통일양식1"/>
      <sheetName val="LYS_통일양식1"/>
      <sheetName val="Xunit_(단위환산)1"/>
      <sheetName val="유통기한_프로그램1"/>
      <sheetName val="2_2_오피스텔(12~32F)2"/>
      <sheetName val="일위대가_집계표2"/>
      <sheetName val="6__안전관리비7"/>
      <sheetName val="자__재2"/>
      <sheetName val="개인별_순위표2"/>
      <sheetName val="CM_12"/>
      <sheetName val="기술부_VENDOR_LIST2"/>
      <sheetName val="단계별내역_(2)2"/>
      <sheetName val="2_2_띠장의_설계2"/>
      <sheetName val="경비_(1)1"/>
      <sheetName val="2F_회의실견적(5_14_일대)1"/>
      <sheetName val="단양_00_아파트-세부내역2"/>
      <sheetName val="VENDOR_LIST1"/>
      <sheetName val="단가_1"/>
      <sheetName val="108_수선비1"/>
      <sheetName val="1차_내역서1"/>
      <sheetName val="중기쥰종사_단위단가1"/>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9_1지하2층하부보2"/>
      <sheetName val="4_2_1_마루높이_검토1"/>
      <sheetName val="4_일위대가2"/>
      <sheetName val="BOX_본체1"/>
      <sheetName val="STEEL_BOX_단면설계(SEC_8)1"/>
      <sheetName val="6_이토처리시간1"/>
      <sheetName val="울진항공등화_내역서1"/>
      <sheetName val="영흥TL(UP,DOWN)_1"/>
      <sheetName val="일_위_대_가_표1"/>
      <sheetName val="설계기준_및_하중계산1"/>
      <sheetName val="5호광장_(만점)2"/>
      <sheetName val="인천국제_(만점)_(2)2"/>
      <sheetName val="전선_및_전선관1"/>
      <sheetName val="Sight_n_M_H1"/>
      <sheetName val="매출요약(월별)_-년간1"/>
      <sheetName val="Piping_Design_Data1"/>
      <sheetName val="4_&amp;_10-inch,_CO2_Combo_&amp;_Sweep1"/>
      <sheetName val="1_䷨수장1"/>
      <sheetName val="4_뀴진설Ⳅ1"/>
      <sheetName val="전䰨선로_물량표1"/>
      <sheetName val="㶀대입찰_내역서1"/>
      <sheetName val="수목데이타_1"/>
      <sheetName val="PTVT_(MAU)1"/>
      <sheetName val="kimre_scrubber1"/>
      <sheetName val="내역서_(2)1"/>
      <sheetName val="strut_type1"/>
      <sheetName val="한성교회_신축공사(050713)_CheckList1"/>
      <sheetName val="FRP_PIPING_일위대가1"/>
      <sheetName val="총괄집계_1"/>
      <sheetName val="MP_MOB1"/>
      <sheetName val="명일작업계획_(3)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세골재__T2_변경_현황1"/>
      <sheetName val="전화공사_공량_및_집계표1"/>
      <sheetName val="참조_(2)1"/>
      <sheetName val="6__직접경비1"/>
      <sheetName val="대가_(보완)1"/>
      <sheetName val="3_자재비(총괄)1"/>
      <sheetName val="제조_경영1"/>
      <sheetName val="4_전기1"/>
      <sheetName val="노_무_비1"/>
      <sheetName val="미납품_현황1"/>
      <sheetName val="신설개소별_총집계표(동해-배전)1"/>
      <sheetName val="용선_C_L1"/>
      <sheetName val="전_체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함열량_db"/>
      <sheetName val="10_경제성분석"/>
      <sheetName val="단가_및_재료비1"/>
      <sheetName val="기계_도급내역서"/>
      <sheetName val="-15_0"/>
      <sheetName val="고객사_관리_코드1"/>
      <sheetName val="사__업__비__수__지__예__산__서"/>
      <sheetName val="1차설계逷≙≙"/>
      <sheetName val="Div26_-_Elect"/>
      <sheetName val="2_1외주1"/>
      <sheetName val="2_3노무1"/>
      <sheetName val="2_4자재1"/>
      <sheetName val="2_2장비1"/>
      <sheetName val="2_5경비1"/>
      <sheetName val="2_6수목대1"/>
      <sheetName val="3련_BOX1"/>
      <sheetName val="모선자재_집계표"/>
      <sheetName val="재료의_할증"/>
      <sheetName val="내역서_"/>
      <sheetName val="공내역_및_견적조건"/>
      <sheetName val="2_1"/>
      <sheetName val="Bảng_mã_VT"/>
      <sheetName val="Khoi_luong"/>
      <sheetName val="DonGia_chetao"/>
      <sheetName val="DonGia_VatTuLK"/>
      <sheetName val="표__지"/>
      <sheetName val="D1_2_COF모듈자재_입출재고_(B급)"/>
      <sheetName val="Fr_Revit"/>
      <sheetName val="NSA_Summary"/>
      <sheetName val="Parem"/>
      <sheetName val="THVT"/>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1_수인터널6"/>
      <sheetName val="2_대외공문6"/>
      <sheetName val="6PILE__(돌출)6"/>
      <sheetName val="AS포장복구_6"/>
      <sheetName val="설_계6"/>
      <sheetName val="내역(최종본4_5)6"/>
      <sheetName val="0_0ControlSheet6"/>
      <sheetName val="0_1keyAssumption6"/>
      <sheetName val="Sheet1_(2)5"/>
      <sheetName val="입출재고현황_(2)5"/>
      <sheetName val="전차선로_물량표5"/>
      <sheetName val="노원열병합__건축공사기성내역서5"/>
      <sheetName val="1_취수장5"/>
      <sheetName val="_총괄표5"/>
      <sheetName val="96보완계획7_125"/>
      <sheetName val="BSD_(2)5"/>
      <sheetName val="4_내진설계5"/>
      <sheetName val="3BL공동구_수량5"/>
      <sheetName val="실행내역서_5"/>
      <sheetName val="부대입찰_내역서5"/>
      <sheetName val="1__설계조건_2_단면가정_3__하중계산5"/>
      <sheetName val="DATA_입력란5"/>
      <sheetName val="1_설계조건5"/>
      <sheetName val="2_고용보험료산출근거5"/>
      <sheetName val="제잡비_xls5"/>
      <sheetName val="인건비_5"/>
      <sheetName val="콤보박스와_리스트박스의_연결5"/>
      <sheetName val="4_경비_5_영업외수지3"/>
      <sheetName val="_견적서3"/>
      <sheetName val="현장별계약현황('98_10_31)5"/>
      <sheetName val="토공(우물통,기타)_5"/>
      <sheetName val="플랜트_설치5"/>
      <sheetName val="원가계산_(2)5"/>
      <sheetName val="Eq__Mobilization5"/>
      <sheetName val="장비당단가_(1)4"/>
      <sheetName val="Sheet2_(2)4"/>
      <sheetName val="97년_추정5"/>
      <sheetName val="현장관리비_산출내역5"/>
      <sheetName val="2000년_공정표3"/>
      <sheetName val="수_량_명_세_서_-_14"/>
      <sheetName val="광통신_견적내역서13"/>
      <sheetName val="할증_3"/>
      <sheetName val="unit_43"/>
      <sheetName val="1_설계기준4"/>
      <sheetName val="별표_4"/>
      <sheetName val="2_건축4"/>
      <sheetName val="공정표_4"/>
      <sheetName val="설내역서_4"/>
      <sheetName val="프라임_강변역(4,236)3"/>
      <sheetName val="내___역3"/>
      <sheetName val="집_계_표3"/>
      <sheetName val="8_PILE__(돌출)4"/>
      <sheetName val="5_2코핑3"/>
      <sheetName val="배수공_시멘트_및_골재량_산출3"/>
      <sheetName val="7_PILE__(돌출)3"/>
      <sheetName val="P_M_별3"/>
      <sheetName val="CIP_공사4"/>
      <sheetName val="표지_(2)5"/>
      <sheetName val="수량산출서_갑지3"/>
      <sheetName val="DATA_입력부3"/>
      <sheetName val="표지_(3)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6__안전관리비8"/>
      <sheetName val="HRSG_SMALL072205"/>
      <sheetName val="교각토공__2_5"/>
      <sheetName val="3_공통공사대비5"/>
      <sheetName val="8_현장관리비4"/>
      <sheetName val="7_안전관리비4"/>
      <sheetName val="하도내역_(철콘)4"/>
      <sheetName val="조건표_(2)4"/>
      <sheetName val="목차_4"/>
      <sheetName val="7__현장관리비_4"/>
      <sheetName val="노무비_근거4"/>
      <sheetName val="임율_Data4"/>
      <sheetName val="2차전체변경예정_(2)4"/>
      <sheetName val="단면_(2)4"/>
      <sheetName val="토공유동표(전체_당초)4"/>
      <sheetName val="구조______3"/>
      <sheetName val="b_balju_(2)4"/>
      <sheetName val="노무비_3"/>
      <sheetName val="화재_탐지_설비3"/>
      <sheetName val="Customer_Databas3"/>
      <sheetName val="4_LINE3"/>
      <sheetName val="7_th3"/>
      <sheetName val="_갑지3"/>
      <sheetName val="4_일위대가집계3"/>
      <sheetName val="내역서_제출3"/>
      <sheetName val="A_LINE3"/>
      <sheetName val="5__현장관리비(new)_3"/>
      <sheetName val="방배동내역_(총괄)3"/>
      <sheetName val="간_지13"/>
      <sheetName val="5__현장관리비_new__3"/>
      <sheetName val="Temporary_Mooring3"/>
      <sheetName val="중기조종사_단위단가4"/>
      <sheetName val="총_원가계산3"/>
      <sheetName val="2_교량(신설)3"/>
      <sheetName val="EQUIP_LIST3"/>
      <sheetName val="일위대가_(PM)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제출내역_(2)3"/>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2_2_오피스텔(12~32F)3"/>
      <sheetName val="일위대가_집계표3"/>
      <sheetName val="6__안전관리비9"/>
      <sheetName val="자__재3"/>
      <sheetName val="개인별_순위표3"/>
      <sheetName val="CM_13"/>
      <sheetName val="기술부_VENDOR_LIST3"/>
      <sheetName val="단계별내역_(2)3"/>
      <sheetName val="2_2_띠장의_설계3"/>
      <sheetName val="경비_(1)2"/>
      <sheetName val="2F_회의실견적(5_14_일대)2"/>
      <sheetName val="단양_00_아파트-세부내역3"/>
      <sheetName val="VENDOR_LIST2"/>
      <sheetName val="단가_2"/>
      <sheetName val="108_수선비2"/>
      <sheetName val="1차_내역서2"/>
      <sheetName val="중기쥰종사_단위단가2"/>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STEEL_BOX_단면설계(SEC_8)2"/>
      <sheetName val="6_이토처리시간2"/>
      <sheetName val="울진항공등화_내역서2"/>
      <sheetName val="영흥TL(UP,DOWN)_2"/>
      <sheetName val="일_위_대_가_표2"/>
      <sheetName val="PTVT_(MAU)2"/>
      <sheetName val="5호광장_(만점)3"/>
      <sheetName val="인천국제_(만점)_(2)3"/>
      <sheetName val="전선_및_전선관2"/>
      <sheetName val="설계기준_및_하중계산2"/>
      <sheetName val="Sight_n_M_H2"/>
      <sheetName val="매출요약(월별)_-년간2"/>
      <sheetName val="Piping_Design_Data2"/>
      <sheetName val="4_&amp;_10-inch,_CO2_Combo_&amp;_Sweep2"/>
      <sheetName val="1_䷨수장2"/>
      <sheetName val="4_뀴진설Ⳅ2"/>
      <sheetName val="전䰨선로_물량표2"/>
      <sheetName val="㶀대입찰_내역서2"/>
      <sheetName val="수목데이타_2"/>
      <sheetName val="kimre_scrubber2"/>
      <sheetName val="내역서_(2)2"/>
      <sheetName val="strut_type2"/>
      <sheetName val="한성교회_신축공사(050713)_CheckList2"/>
      <sheetName val="FRP_PIPING_일위대가2"/>
      <sheetName val="총괄집계_2"/>
      <sheetName val="MP_MOB2"/>
      <sheetName val="명일작업계획_(3)2"/>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전화공사_공량_및_집계표2"/>
      <sheetName val="참조_(2)2"/>
      <sheetName val="6__직접경비2"/>
      <sheetName val="대가_(보완)2"/>
      <sheetName val="3_자재비(총괄)2"/>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함열량_db1"/>
      <sheetName val="10_경제성분석1"/>
      <sheetName val="단가_및_재료비2"/>
      <sheetName val="기계_도급내역서1"/>
      <sheetName val="-15_01"/>
      <sheetName val="고객사_관리_코드2"/>
      <sheetName val="사__업__비__수__지__예__산__서1"/>
      <sheetName val="Div26_-_Elect1"/>
      <sheetName val="2_1외주2"/>
      <sheetName val="2_3노무2"/>
      <sheetName val="2_4자재2"/>
      <sheetName val="2_2장비2"/>
      <sheetName val="2_5경비2"/>
      <sheetName val="2_6수목대2"/>
      <sheetName val="3련_BOX2"/>
      <sheetName val="모선자재_집계표1"/>
      <sheetName val="재료의_할증1"/>
      <sheetName val="내역서_1"/>
      <sheetName val="공내역_및_견적조건1"/>
      <sheetName val="2_11"/>
      <sheetName val="Bảng_mã_VT1"/>
      <sheetName val="Khoi_luong1"/>
      <sheetName val="DonGia_chetao1"/>
      <sheetName val="DonGia_VatTuLK1"/>
      <sheetName val="표__지1"/>
      <sheetName val="D1_2_COF모듈자재_입출재고_(B급)1"/>
      <sheetName val="Fr_Revit1"/>
      <sheetName val="NSA_Summary1"/>
      <sheetName val="Prelims"/>
      <sheetName val="Rate"/>
      <sheetName val="cong thuc tinh chi tiet"/>
      <sheetName val="00000000"/>
      <sheetName val="Quantity"/>
      <sheetName val="cong_thuc_tinh_chi_tiet"/>
      <sheetName val="cong_thuc_tinh_chi_tiet1"/>
      <sheetName val="Kiem-Toan"/>
      <sheetName val="gVL"/>
      <sheetName val="수전기기DATA"/>
      <sheetName val="암거(2)"/>
      <sheetName val="청 구"/>
      <sheetName val="3BL공동구"/>
      <sheetName val="미장"/>
      <sheetName val="일위대가1"/>
      <sheetName val="Macro3"/>
      <sheetName val="CAPVC"/>
      <sheetName val="7월11일"/>
      <sheetName val="총체보활공정표"/>
      <sheetName val="ETC"/>
      <sheetName val="7.전산해석결과"/>
      <sheetName val="4.하중"/>
      <sheetName val="비교표"/>
      <sheetName val="01AC"/>
      <sheetName val="죽원1교"/>
      <sheetName val="새공통"/>
      <sheetName val="공사명입력"/>
      <sheetName val="시가지우회도로공내역서"/>
      <sheetName val="문학간접"/>
      <sheetName val="GiaVT"/>
      <sheetName val="Q'ty"/>
      <sheetName val="chi tiet"/>
      <sheetName val="PPC Summary"/>
      <sheetName val="Worshop"/>
      <sheetName val="ac"/>
      <sheetName val="LPG"/>
      <sheetName val="Gia VLNCMTC"/>
      <sheetName val="1_MV"/>
      <sheetName val="SEX"/>
      <sheetName val="IBASE"/>
      <sheetName val="MTC"/>
      <sheetName val="外構・目次"/>
      <sheetName val="工場棟・目次"/>
      <sheetName val="事務棟・目次"/>
      <sheetName val="실행내역서(DCU)"/>
      <sheetName val="GC산출"/>
      <sheetName val="cable산출"/>
      <sheetName val="chitiet"/>
      <sheetName val="Sikje_in_x0005_"/>
      <sheetName val="CԀ"/>
      <sheetName val="인입관수량총괄"/>
      <sheetName val="주공기준"/>
      <sheetName val="맨홀토공"/>
      <sheetName val="전기일목(조사가)"/>
      <sheetName val="공사내역"/>
      <sheetName val="설계예시"/>
      <sheetName val="양배수장"/>
      <sheetName val="샌딩 에폭시 도장"/>
      <sheetName val="토목-물가"/>
      <sheetName val="수목데이타"/>
      <sheetName val="2련간지"/>
      <sheetName val="일위대가단가표"/>
      <sheetName val="시험연구비상각"/>
      <sheetName val="Summary VO No.3"/>
      <sheetName val="Breakdown"/>
      <sheetName val="VO No.3.1"/>
      <sheetName val="VO No.3.2"/>
      <sheetName val="VO No.3.3"/>
      <sheetName val="VO No.3.4"/>
      <sheetName val="VO No.3.5"/>
      <sheetName val="VO No.3.6"/>
      <sheetName val="VO No.3.7"/>
      <sheetName val="VO No.3.8"/>
      <sheetName val="기존단가 (2)"/>
      <sheetName val="_IL-3.XLSY갑지"/>
      <sheetName val="_IL-3_XLSY갑지"/>
      <sheetName val="외주대비_-석축_후다내역_XLS_견적표지_(3"/>
      <sheetName val="_IL-3_XLSY갑지1"/>
      <sheetName val="_IL-3_XLSY갑지2"/>
      <sheetName val="_IL-3_XLSY갑지3"/>
      <sheetName val="97 사업추정(WEKI)"/>
      <sheetName val="품종코드"/>
      <sheetName val="KET CAU- MJV2"/>
      <sheetName val="Ví dụ"/>
      <sheetName val="foxz"/>
      <sheetName val="Tong hop"/>
      <sheetName val="Phan lap dat"/>
      <sheetName val="Lắp Ráp"/>
      <sheetName val="청_구"/>
      <sheetName val="7_전산해석결과"/>
      <sheetName val="4_하중"/>
      <sheetName val="chi_tiet"/>
      <sheetName val="PPC_Summary"/>
      <sheetName val="기존단가_(2)"/>
      <sheetName val="기계사급자재"/>
      <sheetName val="견적표지_(3"/>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설비비4"/>
      <sheetName val="SCOPE OF WORK"/>
      <sheetName val="BG"/>
      <sheetName val="대3류 "/>
      <sheetName val="장비분석"/>
      <sheetName val="BEND LOSS"/>
      <sheetName val="도급내역서"/>
      <sheetName val="관리비비계상"/>
      <sheetName val="신평리 권리자명부"/>
      <sheetName val="가격"/>
      <sheetName val="MIJIBI"/>
      <sheetName val="내역서(총)"/>
      <sheetName val=" ｹ-ﾌﾞﾙ"/>
      <sheetName val="경비공통"/>
      <sheetName val="용수간선"/>
      <sheetName val="평균높이산출근거"/>
      <sheetName val="횡배수관위치조서"/>
      <sheetName val="ESC(K치)"/>
      <sheetName val="전체공사"/>
      <sheetName val="기초단가일람표"/>
      <sheetName val="CF_DT"/>
      <sheetName val="Sàn T1"/>
      <sheetName val="Lỗ thông gió"/>
      <sheetName val="CodeSheet"/>
      <sheetName val="제잡비"/>
      <sheetName val="대가표(품셈)"/>
      <sheetName val="고암DATA"/>
      <sheetName val="회사정보"/>
      <sheetName val="외주대비 ᨀ晙ԯ"/>
      <sheetName val="실행(1)"/>
      <sheetName val="견적서갑지연속"/>
      <sheetName val="내역서-설비"/>
      <sheetName val="入力作成表"/>
      <sheetName val="D_MUC"/>
      <sheetName val="전도금정산서(27)"/>
      <sheetName val="Thống kê"/>
      <sheetName val="3.단가산출서"/>
      <sheetName val="4.단가산출기초"/>
      <sheetName val="Sikje_in"/>
      <sheetName val="샌딩_에폭시_도장"/>
      <sheetName val="외주대비_ᨀ晙ԯ"/>
      <sheetName val="Summary"/>
      <sheetName val="H. MECHANICAL"/>
      <sheetName val="J. FIRE FIGHTING"/>
      <sheetName val="MECHANICAL"/>
      <sheetName val="[후다_x0001_ _x0010_"/>
      <sheetName val="연장및면적(좌측)"/>
      <sheetName val="유통간부"/>
      <sheetName val="장기"/>
      <sheetName val="업체별기성"/>
      <sheetName val="J"/>
      <sheetName val="설계카드"/>
      <sheetName val="공사설명서"/>
      <sheetName val="공사계획서"/>
      <sheetName val="수정계획3"/>
      <sheetName val="시작"/>
      <sheetName val="받을어음"/>
      <sheetName val="유가증권"/>
      <sheetName val="대손상각"/>
      <sheetName val="01. DATA"/>
      <sheetName val="HS"/>
      <sheetName val="Tai khoan"/>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준검_내역서7"/>
      <sheetName val="1_수인터널7"/>
      <sheetName val="표지_(3)6"/>
      <sheetName val="표지_(2)6"/>
      <sheetName val="교각집계_(2)6"/>
      <sheetName val="교각토공_(2)6"/>
      <sheetName val="교각철근_(2)6"/>
      <sheetName val="외주대비_-석축6"/>
      <sheetName val="외주대비-구조물_(2)6"/>
      <sheetName val="견적표지_(3)6"/>
      <sheetName val="_HIT-&gt;HMC_견적(3900)6"/>
      <sheetName val="내역(최종본4_5)7"/>
      <sheetName val="설_계7"/>
      <sheetName val="입출재고현황_(2)6"/>
      <sheetName val="6PILE__(돌출)7"/>
      <sheetName val="2_대외공문7"/>
      <sheetName val="AS포장복구_7"/>
      <sheetName val="0_0ControlSheet7"/>
      <sheetName val="0_1keyAssumption7"/>
      <sheetName val="4_내진설계6"/>
      <sheetName val="Sheet1_(2)6"/>
      <sheetName val="1_취수장6"/>
      <sheetName val="BSD_(2)6"/>
      <sheetName val="4_경비_5_영업외수지4"/>
      <sheetName val="_견적서4"/>
      <sheetName val="1__설계조건_2_단면가정_3__하중계산6"/>
      <sheetName val="DATA_입력란6"/>
      <sheetName val="실행내역서_6"/>
      <sheetName val="장비당단가_(1)5"/>
      <sheetName val="Sheet2_(2)5"/>
      <sheetName val="96보완계획7_126"/>
      <sheetName val="전차선로_물량표6"/>
      <sheetName val="부대입찰_내역서6"/>
      <sheetName val="3BL공동구_수량6"/>
      <sheetName val="제잡비_xls6"/>
      <sheetName val="인건비_6"/>
      <sheetName val="_총괄표6"/>
      <sheetName val="2_고용보험료산출근거6"/>
      <sheetName val="토공(우물통,기타)_6"/>
      <sheetName val="현장관리비_산출내역6"/>
      <sheetName val="현장별계약현황('98_10_31)6"/>
      <sheetName val="97년_추정6"/>
      <sheetName val="Eq__Mobilization6"/>
      <sheetName val="원가계산_(2)6"/>
      <sheetName val="1_설계조건6"/>
      <sheetName val="광통신_견적내역서14"/>
      <sheetName val="할증_4"/>
      <sheetName val="노원열병합__건축공사기성내역서6"/>
      <sheetName val="unit_44"/>
      <sheetName val="플랜트_설치6"/>
      <sheetName val="1_설계기준5"/>
      <sheetName val="콤보박스와_리스트박스의_연결6"/>
      <sheetName val="별표_5"/>
      <sheetName val="수_량_명_세_서_-_15"/>
      <sheetName val="2_건축5"/>
      <sheetName val="공정표_5"/>
      <sheetName val="설내역서_5"/>
      <sheetName val="프라임_강변역(4,236)4"/>
      <sheetName val="내___역4"/>
      <sheetName val="집_계_표4"/>
      <sheetName val="8_PILE__(돌출)5"/>
      <sheetName val="2000년_공정표4"/>
      <sheetName val="5_2코핑4"/>
      <sheetName val="배수공_시멘트_및_골재량_산출4"/>
      <sheetName val="7_PILE__(돌출)4"/>
      <sheetName val="P_M_별4"/>
      <sheetName val="CIP_공사5"/>
      <sheetName val="수량산출서_갑지4"/>
      <sheetName val="DATA_입력부4"/>
      <sheetName val="일__위__대__가__목__록6"/>
      <sheetName val="6__안전관리비10"/>
      <sheetName val="HRSG_SMALL072206"/>
      <sheetName val="교각토공__2_6"/>
      <sheetName val="3_공통공사대비6"/>
      <sheetName val="8_현장관리비5"/>
      <sheetName val="7_안전관리비5"/>
      <sheetName val="하도내역_(철콘)5"/>
      <sheetName val="조건표_(2)5"/>
      <sheetName val="목차_5"/>
      <sheetName val="7__현장관리비_5"/>
      <sheetName val="노무비_근거5"/>
      <sheetName val="임율_Data5"/>
      <sheetName val="2차전체변경예정_(2)5"/>
      <sheetName val="단면_(2)5"/>
      <sheetName val="토공유동표(전체_당초)5"/>
      <sheetName val="구조______4"/>
      <sheetName val="b_balju_(2)5"/>
      <sheetName val="노무비_4"/>
      <sheetName val="화재_탐지_설비4"/>
      <sheetName val="Customer_Databas4"/>
      <sheetName val="4_LINE4"/>
      <sheetName val="7_th4"/>
      <sheetName val="_갑지4"/>
      <sheetName val="4_일위대가집계4"/>
      <sheetName val="내역서_제출4"/>
      <sheetName val="A_LINE4"/>
      <sheetName val="5__현장관리비(new)_4"/>
      <sheetName val="방배동내역_(총괄)4"/>
      <sheetName val="간_지14"/>
      <sheetName val="5__현장관리비_new__4"/>
      <sheetName val="Temporary_Mooring4"/>
      <sheetName val="중기조종사_단위단가5"/>
      <sheetName val="총_원가계산4"/>
      <sheetName val="2_교량(신설)4"/>
      <sheetName val="EQUIP_LIST4"/>
      <sheetName val="일위대가_(PM)3"/>
      <sheetName val="2000_054"/>
      <sheetName val="원내역서_그대로3"/>
      <sheetName val="1_3_1절점좌표4"/>
      <sheetName val="1_1설계기준4"/>
      <sheetName val="1_본부별4"/>
      <sheetName val="기초입력_DATA4"/>
      <sheetName val="재활용_악취_먼지DUCT산출4"/>
      <sheetName val="남양시작동자105노65기1_3화1_23"/>
      <sheetName val="관음목장(제출용)자105인97_53"/>
      <sheetName val="전체내역_(2)3"/>
      <sheetName val="Hyundai_Unit_cost_xls3"/>
      <sheetName val="제출내역_(2)4"/>
      <sheetName val="TABLE_DB3"/>
      <sheetName val="쌍용_data_base3"/>
      <sheetName val="969910(_R)3"/>
      <sheetName val="1062-X방향_3"/>
      <sheetName val="5_정산서4"/>
      <sheetName val="PROJECT_BRIEF3"/>
      <sheetName val="4_장비손료4"/>
      <sheetName val="①idea_pipeline3"/>
      <sheetName val="IMP_통일양식3"/>
      <sheetName val="LYS_통일양식3"/>
      <sheetName val="Xunit_(단위환산)3"/>
      <sheetName val="유통기한_프로그램3"/>
      <sheetName val="2_2_오피스텔(12~32F)4"/>
      <sheetName val="일위대가_집계표4"/>
      <sheetName val="6__안전관리비11"/>
      <sheetName val="자__재4"/>
      <sheetName val="개인별_순위표4"/>
      <sheetName val="CM_14"/>
      <sheetName val="기술부_VENDOR_LIST4"/>
      <sheetName val="단계별내역_(2)4"/>
      <sheetName val="2_2_띠장의_설계4"/>
      <sheetName val="경비_(1)3"/>
      <sheetName val="2F_회의실견적(5_14_일대)3"/>
      <sheetName val="단양_00_아파트-세부내역4"/>
      <sheetName val="VENDOR_LIST3"/>
      <sheetName val="단가_3"/>
      <sheetName val="108_수선비3"/>
      <sheetName val="중기쥰종사_단위단가3"/>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9_1지하2층하부보4"/>
      <sheetName val="4_2_1_마루높이_검토3"/>
      <sheetName val="4_일위대가4"/>
      <sheetName val="BOX_본체3"/>
      <sheetName val="PTVT_(MAU)3"/>
      <sheetName val="STEEL_BOX_단면설계(SEC_8)3"/>
      <sheetName val="6_이토처리시간3"/>
      <sheetName val="울진항공등화_내역서3"/>
      <sheetName val="영흥TL(UP,DOWN)_3"/>
      <sheetName val="일_위_대_가_표3"/>
      <sheetName val="1차_내역서3"/>
      <sheetName val="MP_MOB3"/>
      <sheetName val="명일작업계획_(3)3"/>
      <sheetName val="Div26_-_Elect2"/>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변압기_및_발전기_용량3"/>
      <sheetName val="조도계산서_(도서)3"/>
      <sheetName val="빌딩_안내3"/>
      <sheetName val="CABLE_(2)3"/>
      <sheetName val="G_R300경비3"/>
      <sheetName val="단가대비표_(3)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수목데이타_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세골재__T2_변경_현황3"/>
      <sheetName val="내역서_(2)3"/>
      <sheetName val="전화공사_공량_및_집계표3"/>
      <sheetName val="참조_(2)3"/>
      <sheetName val="6__직접경비3"/>
      <sheetName val="대가_(보완)3"/>
      <sheetName val="3_자재비(총괄)3"/>
      <sheetName val="5호광장_(만점)4"/>
      <sheetName val="인천국제_(만점)_(2)4"/>
      <sheetName val="제조_경영3"/>
      <sheetName val="4_전기3"/>
      <sheetName val="노_무_비3"/>
      <sheetName val="미납품_현황3"/>
      <sheetName val="신설개소별_총집계표(동해-배전)3"/>
      <sheetName val="용선_C_L3"/>
      <sheetName val="전_체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전선_및_전선관3"/>
      <sheetName val="2_1외주3"/>
      <sheetName val="2_3노무3"/>
      <sheetName val="2_4자재3"/>
      <sheetName val="2_2장비3"/>
      <sheetName val="2_5경비3"/>
      <sheetName val="2_6수목대3"/>
      <sheetName val="3련_BOX3"/>
      <sheetName val="설계기준_및_하중계산3"/>
      <sheetName val="Sight_n_M_H3"/>
      <sheetName val="매출요약(월별)_-년간3"/>
      <sheetName val="Piping_Design_Data3"/>
      <sheetName val="4_&amp;_10-inch,_CO2_Combo_&amp;_Sweep3"/>
      <sheetName val="1_䷨수장3"/>
      <sheetName val="4_뀴진설Ⳅ3"/>
      <sheetName val="전䰨선로_물량표3"/>
      <sheetName val="㶀대입찰_내역서3"/>
      <sheetName val="모선자재_집계표2"/>
      <sheetName val="재료의_할증2"/>
      <sheetName val="총괄집계_3"/>
      <sheetName val="kimre_scrubber3"/>
      <sheetName val="strut_type3"/>
      <sheetName val="한성교회_신축공사(050713)_CheckList3"/>
      <sheetName val="FRP_PIPING_일위대가3"/>
      <sheetName val="단가_및_재료비3"/>
      <sheetName val="함열량_db2"/>
      <sheetName val="10_경제성분석2"/>
      <sheetName val="기계_도급내역서2"/>
      <sheetName val="-15_02"/>
      <sheetName val="고객사_관리_코드3"/>
      <sheetName val="내역서_2"/>
      <sheetName val="사__업__비__수__지__예__산__서2"/>
      <sheetName val="Bảng_mã_VT2"/>
      <sheetName val="공내역_및_견적조건2"/>
      <sheetName val="2_12"/>
      <sheetName val="Khoi_luong2"/>
      <sheetName val="DonGia_chetao2"/>
      <sheetName val="DonGia_VatTuLK2"/>
      <sheetName val="표__지2"/>
      <sheetName val="D1_2_COF모듈자재_입출재고_(B급)2"/>
      <sheetName val="Fr_Revit2"/>
      <sheetName val="NSA_Summary2"/>
      <sheetName val="cong_thuc_tinh_chi_tiet2"/>
      <sheetName val="청_구1"/>
      <sheetName val="7_전산해석결과1"/>
      <sheetName val="4_하중1"/>
      <sheetName val="chi_tiet1"/>
      <sheetName val="PPC_Summary1"/>
      <sheetName val="Gia_VLNCMTC"/>
      <sheetName val="Summary_VO_No_3"/>
      <sheetName val="VO_No_3_1"/>
      <sheetName val="VO_No_3_2"/>
      <sheetName val="VO_No_3_3"/>
      <sheetName val="VO_No_3_4"/>
      <sheetName val="VO_No_3_5"/>
      <sheetName val="VO_No_3_6"/>
      <sheetName val="VO_No_3_7"/>
      <sheetName val="VO_No_3_8"/>
      <sheetName val="기존단가_(2)1"/>
      <sheetName val="외주대비_-석축_x"/>
      <sheetName val="_IL-3_XLSY갑지4"/>
      <sheetName val="97_사업추정(WEKI)"/>
      <sheetName val="KET_CAU-_MJV2"/>
      <sheetName val="Ví_dụ"/>
      <sheetName val="Tong_hop"/>
      <sheetName val="Phan_lap_dat"/>
      <sheetName val="Lắp_Ráp"/>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SCOPE_OF_WORK"/>
      <sheetName val="대3류_"/>
      <sheetName val="BEND_LOSS"/>
      <sheetName val="신평리_권리자명부"/>
      <sheetName val="_ｹ-ﾌﾞﾙ"/>
      <sheetName val="Sàn_T1"/>
      <sheetName val="Lỗ_thông_gió"/>
      <sheetName val="DI-ESTI"/>
      <sheetName val="내역(가지)"/>
      <sheetName val="토공 total"/>
      <sheetName val="콘센트신설"/>
      <sheetName val="태안9)3-2)원내역"/>
      <sheetName val="수완하도"/>
      <sheetName val="김포내역"/>
      <sheetName val="TRAY 헹거산출"/>
      <sheetName val="Basic"/>
      <sheetName val="info"/>
      <sheetName val="금액"/>
      <sheetName val="인적사항"/>
      <sheetName val="투찰추정"/>
      <sheetName val="배수내역(총수량)"/>
      <sheetName val="차선"/>
      <sheetName val="차조서"/>
      <sheetName val="참조자료"/>
      <sheetName val="맨홀"/>
      <sheetName val="JJ"/>
      <sheetName val="샌딩_에폭시_도장1"/>
      <sheetName val="외주대비_ᨀ晙ԯ1"/>
      <sheetName val="3_단가산출서"/>
      <sheetName val="4_단가산출기초"/>
      <sheetName val="01__DATA"/>
      <sheetName val="Thống_kê"/>
      <sheetName val="H__MECHANICAL"/>
      <sheetName val="J__FIRE_FIGHTING"/>
      <sheetName val="[후다___"/>
      <sheetName val="토공_total"/>
      <sheetName val="TRAY_헹거산출"/>
      <sheetName val="Bang gia 2011.10.12"/>
      <sheetName val="Index"/>
      <sheetName val="PIPING"/>
      <sheetName val="동업계매출속보"/>
      <sheetName val="일위대가(통신)"/>
      <sheetName val="GI-LIST"/>
      <sheetName val="중기사용료 (2)"/>
      <sheetName val="목창호"/>
      <sheetName val="예산조서"/>
      <sheetName val="99 조정금액"/>
      <sheetName val="주요재료비(원본)"/>
      <sheetName val="총물량"/>
      <sheetName val="投标材料清单 "/>
      <sheetName val="토공집계표"/>
      <sheetName val="ጳ"/>
      <sheetName val="ጷ"/>
      <sheetName val="ጱ"/>
      <sheetName val="ጊ"/>
      <sheetName val="ጵ"/>
      <sheetName val="ጿ"/>
      <sheetName val="ጸ"/>
      <sheetName val="ፍ"/>
      <sheetName val="ጶ"/>
      <sheetName val="ድ"/>
      <sheetName val="ጴ"/>
      <sheetName val="ጲ"/>
      <sheetName val="ጊ후다내역.XLS]0_0ControlSheet3"/>
      <sheetName val="ፘ"/>
      <sheetName val="፝"/>
      <sheetName val="፡"/>
      <sheetName val="፠"/>
      <sheetName val="፥"/>
      <sheetName val="Dầm 1"/>
      <sheetName val="Unit Rate(non print)"/>
      <sheetName val="Tai_khoan"/>
      <sheetName val="중기사용료_(2)"/>
      <sheetName val="99_조정금액"/>
      <sheetName val="BTRA"/>
      <sheetName val="5.6 NTKL ĐHKK "/>
      <sheetName val="5.12 NTKL PCCC"/>
      <sheetName val="ThongSo"/>
      <sheetName val="Notes"/>
      <sheetName val="0"/>
      <sheetName val="Cọc nhồi"/>
      <sheetName val="MTL(AG)"/>
      <sheetName val="_후다_x0001_ _x0010_"/>
      <sheetName val="Bang TH"/>
      <sheetName val="Shelves"/>
      <sheetName val="L형옹벽(key)"/>
      <sheetName val="납부서"/>
      <sheetName val="5.NKTC"/>
      <sheetName val="4.BBNT-LĐ"/>
      <sheetName val="Gtvl"/>
      <sheetName val="Thkp"/>
      <sheetName val="Ptvt"/>
      <sheetName val="Gia_THKP"/>
      <sheetName val="GiaTH_PT2"/>
      <sheetName val="Sàn tầng 01 ( old )"/>
      <sheetName val=" DATA"/>
      <sheetName val="0.Bìa"/>
      <sheetName val="1.Mục lục"/>
      <sheetName val="2.Phiếu kiểm tra"/>
      <sheetName val="BM-06a Mẫu chứng chỉ thanh toán"/>
      <sheetName val="3.Bảng TT giá trị thực hiện"/>
      <sheetName val="4.Bảng TT KL thực hiện"/>
      <sheetName val="6.KL DD chi tiết"/>
      <sheetName val="5.công nhật"/>
      <sheetName val="ROW 3a-chi tiết"/>
      <sheetName val="ROW 5- chi tiết"/>
      <sheetName val="ROW 6- chi tiết"/>
      <sheetName val="KL khoán đổ bê tông T7"/>
      <sheetName val="6. Bảng TT giá trị giảm trừ HĐ"/>
      <sheetName val="6. Hồ sơ đính kèm"/>
      <sheetName val="견적颙⿬_x0005_"/>
      <sheetName val="견적颙⿶_x0005_"/>
      <sheetName val="견적_x0005_"/>
      <sheetName val="견적叐E吜"/>
      <sheetName val="견적颙』_x0005_"/>
      <sheetName val="Pag_hal"/>
      <sheetName val="Gia thanh chuoi su"/>
      <sheetName val="Tiep dia"/>
      <sheetName val="Don gia vung III-Can Tho"/>
      <sheetName val="TH MEP"/>
      <sheetName val="GAEYO"/>
      <sheetName val="자재비"/>
      <sheetName val="新规"/>
      <sheetName val="D &amp; W sizes"/>
      <sheetName val="Package1"/>
      <sheetName val="tra_vat_lieu"/>
      <sheetName val="Goc CC"/>
      <sheetName val="THMAVT"/>
      <sheetName val="외주대비 -석축?????_x0012_[후다내역.XLS]견적표지 (3"/>
      <sheetName val="䣐??갑쥀)"/>
      <sheetName val="48_x0005_?"/>
      <sheetName val="1차설계Ꮗԯ?"/>
      <sheetName val="1차설계逷≙?≙"/>
      <sheetName val="Sikje_inĴ¾?"/>
      <sheetName val="eq_dat?"/>
      <sheetName val="3BL공동구??Ԁ"/>
      <sheetName val="외주대비 -석축???_x"/>
      <sheetName val="Sikje_in_x0005_?"/>
      <sheetName val="CԀ?缀"/>
      <sheetName val="IMF Code"/>
      <sheetName val="electrical"/>
      <sheetName val="Gia"/>
      <sheetName val="Elec LG"/>
      <sheetName val="1공구_건정토건_토공8"/>
      <sheetName val="1공구_건정토건_철콘8"/>
      <sheetName val="도급표지_8"/>
      <sheetName val="도급표지__(4)8"/>
      <sheetName val="부대표지_(4)8"/>
      <sheetName val="도급표지__(3)8"/>
      <sheetName val="부대표지_(3)8"/>
      <sheetName val="도급표지__(2)8"/>
      <sheetName val="부대표지_(2)8"/>
      <sheetName val="토__목8"/>
      <sheetName val="조__경8"/>
      <sheetName val="전_기8"/>
      <sheetName val="건__축8"/>
      <sheetName val="보도내역_(3)8"/>
      <sheetName val="준검_내역서8"/>
      <sheetName val="1_수인터널8"/>
      <sheetName val="2_대외공문8"/>
      <sheetName val="6PILE__(돌출)8"/>
      <sheetName val="AS포장복구_8"/>
      <sheetName val="설_계8"/>
      <sheetName val="내역(최종본4_5)8"/>
      <sheetName val="0_0ControlSheet8"/>
      <sheetName val="0_1keyAssumption8"/>
      <sheetName val="Sheet1_(2)7"/>
      <sheetName val="입출재고현황_(2)7"/>
      <sheetName val="전차선로_물량표7"/>
      <sheetName val="노원열병합__건축공사기성내역서7"/>
      <sheetName val="1_취수장7"/>
      <sheetName val="_총괄표7"/>
      <sheetName val="96보완계획7_127"/>
      <sheetName val="BSD_(2)7"/>
      <sheetName val="4_내진설계7"/>
      <sheetName val="3BL공동구_수량7"/>
      <sheetName val="실행내역서_7"/>
      <sheetName val="부대입찰_내역서7"/>
      <sheetName val="1__설계조건_2_단면가정_3__하중계산7"/>
      <sheetName val="DATA_입력란7"/>
      <sheetName val="1_설계조건7"/>
      <sheetName val="2_고용보험료산출근거7"/>
      <sheetName val="제잡비_xls7"/>
      <sheetName val="인건비_7"/>
      <sheetName val="콤보박스와_리스트박스의_연결7"/>
      <sheetName val="4_경비_5_영업외수지5"/>
      <sheetName val="_견적서5"/>
      <sheetName val="현장별계약현황('98_10_31)7"/>
      <sheetName val="토공(우물통,기타)_7"/>
      <sheetName val="플랜트_설치7"/>
      <sheetName val="원가계산_(2)7"/>
      <sheetName val="Eq__Mobilization7"/>
      <sheetName val="장비당단가_(1)6"/>
      <sheetName val="Sheet2_(2)6"/>
      <sheetName val="97년_추정7"/>
      <sheetName val="현장관리비_산출내역7"/>
      <sheetName val="2000년_공정표5"/>
      <sheetName val="수_량_명_세_서_-_16"/>
      <sheetName val="광통신_견적내역서15"/>
      <sheetName val="할증_5"/>
      <sheetName val="unit_45"/>
      <sheetName val="1_설계기준6"/>
      <sheetName val="별표_6"/>
      <sheetName val="2_건축6"/>
      <sheetName val="공정표_6"/>
      <sheetName val="설내역서_6"/>
      <sheetName val="프라임_강변역(4,236)5"/>
      <sheetName val="내___역5"/>
      <sheetName val="집_계_표5"/>
      <sheetName val="8_PILE__(돌출)6"/>
      <sheetName val="5_2코핑5"/>
      <sheetName val="배수공_시멘트_및_골재량_산출5"/>
      <sheetName val="7_PILE__(돌출)5"/>
      <sheetName val="P_M_별5"/>
      <sheetName val="CIP_공사6"/>
      <sheetName val="표지_(2)7"/>
      <sheetName val="수량산출서_갑지5"/>
      <sheetName val="DATA_입력부5"/>
      <sheetName val="표지_(3)7"/>
      <sheetName val="교각집계_(2)7"/>
      <sheetName val="교각토공_(2)7"/>
      <sheetName val="교각철근_(2)7"/>
      <sheetName val="외주대비_-석축7"/>
      <sheetName val="외주대비-구조물_(2)7"/>
      <sheetName val="견적표지_(3)7"/>
      <sheetName val="_HIT-&gt;HMC_견적(3900)7"/>
      <sheetName val="일__위__대__가__목__록7"/>
      <sheetName val="6__안전관리비12"/>
      <sheetName val="HRSG_SMALL072207"/>
      <sheetName val="교각토공__2_7"/>
      <sheetName val="3_공통공사대비7"/>
      <sheetName val="8_현장관리비6"/>
      <sheetName val="7_안전관리비6"/>
      <sheetName val="하도내역_(철콘)6"/>
      <sheetName val="조건표_(2)6"/>
      <sheetName val="목차_6"/>
      <sheetName val="7__현장관리비_6"/>
      <sheetName val="노무비_근거6"/>
      <sheetName val="임율_Data6"/>
      <sheetName val="2차전체변경예정_(2)6"/>
      <sheetName val="단면_(2)6"/>
      <sheetName val="토공유동표(전체_당초)6"/>
      <sheetName val="구조______5"/>
      <sheetName val="b_balju_(2)6"/>
      <sheetName val="노무비_5"/>
      <sheetName val="화재_탐지_설비5"/>
      <sheetName val="Customer_Databas5"/>
      <sheetName val="4_LINE5"/>
      <sheetName val="7_th5"/>
      <sheetName val="_갑지5"/>
      <sheetName val="4_일위대가집계5"/>
      <sheetName val="내역서_제출5"/>
      <sheetName val="A_LINE5"/>
      <sheetName val="5__현장관리비(new)_5"/>
      <sheetName val="방배동내역_(총괄)5"/>
      <sheetName val="간_지15"/>
      <sheetName val="5__현장관리비_new__5"/>
      <sheetName val="Temporary_Mooring5"/>
      <sheetName val="중기조종사_단위단가6"/>
      <sheetName val="총_원가계산5"/>
      <sheetName val="2_교량(신설)5"/>
      <sheetName val="EQUIP_LIST5"/>
      <sheetName val="일위대가_(PM)4"/>
      <sheetName val="2000_055"/>
      <sheetName val="원내역서_그대로4"/>
      <sheetName val="1_3_1절점좌표5"/>
      <sheetName val="1_1설계기준5"/>
      <sheetName val="1_본부별5"/>
      <sheetName val="기초입력_DATA5"/>
      <sheetName val="재활용_악취_먼지DUCT산출5"/>
      <sheetName val="남양시작동자105노65기1_3화1_24"/>
      <sheetName val="관음목장(제출용)자105인97_54"/>
      <sheetName val="전체내역_(2)4"/>
      <sheetName val="Hyundai_Unit_cost_xls4"/>
      <sheetName val="제출내역_(2)5"/>
      <sheetName val="TABLE_DB4"/>
      <sheetName val="쌍용_data_base4"/>
      <sheetName val="969910(_R)4"/>
      <sheetName val="1062-X방향_4"/>
      <sheetName val="5_정산서5"/>
      <sheetName val="PROJECT_BRIEF4"/>
      <sheetName val="4_장비손료5"/>
      <sheetName val="①idea_pipeline4"/>
      <sheetName val="IMP_통일양식4"/>
      <sheetName val="LYS_통일양식4"/>
      <sheetName val="Xunit_(단위환산)4"/>
      <sheetName val="유통기한_프로그램4"/>
      <sheetName val="2_2_오피스텔(12~32F)5"/>
      <sheetName val="일위대가_집계표5"/>
      <sheetName val="6__안전관리비13"/>
      <sheetName val="자__재5"/>
      <sheetName val="개인별_순위표5"/>
      <sheetName val="CM_15"/>
      <sheetName val="기술부_VENDOR_LIST5"/>
      <sheetName val="단계별내역_(2)5"/>
      <sheetName val="2_2_띠장의_설계5"/>
      <sheetName val="경비_(1)4"/>
      <sheetName val="2F_회의실견적(5_14_일대)4"/>
      <sheetName val="단양_00_아파트-세부내역5"/>
      <sheetName val="VENDOR_LIST4"/>
      <sheetName val="단가_4"/>
      <sheetName val="108_수선비4"/>
      <sheetName val="1차_내역서4"/>
      <sheetName val="중기쥰종사_단위단가4"/>
      <sheetName val="1-1_현장정리4"/>
      <sheetName val="1-2_토공4"/>
      <sheetName val="1-3_WMM,GSB4"/>
      <sheetName val="1-4_BITUMINOUS_COURSE4"/>
      <sheetName val="1-5_BOX_CULVERTS4"/>
      <sheetName val="1-6_BRIDGE4"/>
      <sheetName val="1-7_DRAINAGE4"/>
      <sheetName val="1-8_TRAFFIC4"/>
      <sheetName val="1-9_MISCELLANEOUS4"/>
      <sheetName val="1-10_ELECTRICAL4"/>
      <sheetName val="1-12_도급외항목4"/>
      <sheetName val="9_1지하2층하부보5"/>
      <sheetName val="4_2_1_마루높이_검토4"/>
      <sheetName val="4_일위대가5"/>
      <sheetName val="BOX_본체4"/>
      <sheetName val="STEEL_BOX_단면설계(SEC_8)4"/>
      <sheetName val="6_이토처리시간4"/>
      <sheetName val="울진항공등화_내역서4"/>
      <sheetName val="영흥TL(UP,DOWN)_4"/>
      <sheetName val="일_위_대_가_표4"/>
      <sheetName val="PTVT_(MAU)4"/>
      <sheetName val="설계기준_및_하중계산4"/>
      <sheetName val="5호광장_(만점)5"/>
      <sheetName val="인천국제_(만점)_(2)5"/>
      <sheetName val="전선_및_전선관4"/>
      <sheetName val="Sight_n_M_H4"/>
      <sheetName val="매출요약(월별)_-년간4"/>
      <sheetName val="Piping_Design_Data4"/>
      <sheetName val="4_&amp;_10-inch,_CO2_Combo_&amp;_Sweep4"/>
      <sheetName val="1_䷨수장4"/>
      <sheetName val="4_뀴진설Ⳅ4"/>
      <sheetName val="전䰨선로_물량표4"/>
      <sheetName val="㶀대입찰_내역서4"/>
      <sheetName val="수목데이타_4"/>
      <sheetName val="내역서_(2)4"/>
      <sheetName val="총괄집계_4"/>
      <sheetName val="kimre_scrubber4"/>
      <sheetName val="strut_type4"/>
      <sheetName val="한성교회_신축공사(050713)_CheckList4"/>
      <sheetName val="FRP_PIPING_일위대가4"/>
      <sheetName val="MP_MOB4"/>
      <sheetName val="명일작업계획_(3)4"/>
      <sheetName val="내역서_(3)5"/>
      <sheetName val="산출양식_(2)5"/>
      <sheetName val="전체산출내역서갑(변경)_5"/>
      <sheetName val="A_터파기공5"/>
      <sheetName val="B_측·집5"/>
      <sheetName val="배(자·집)_(2)5"/>
      <sheetName val="2_01측·터·집5"/>
      <sheetName val="땅깍·수_(1-1)5"/>
      <sheetName val="0-52_5"/>
      <sheetName val="콘·다_(2)5"/>
      <sheetName val="기·집_(2)5"/>
      <sheetName val="콘·다_(3)5"/>
      <sheetName val="병원내역집계표_(2)5"/>
      <sheetName val="실행총괄_5"/>
      <sheetName val="[IL-3_XLSY갑지5"/>
      <sheetName val="4_일위대가목차5"/>
      <sheetName val="내역_ver1_05"/>
      <sheetName val="2000,9월_일위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변압기_및_발전기_용량4"/>
      <sheetName val="조도계산서_(도서)4"/>
      <sheetName val="빌딩_안내4"/>
      <sheetName val="CABLE_(2)4"/>
      <sheetName val="G_R300경비4"/>
      <sheetName val="단가대비표_(3)4"/>
      <sheetName val="기성내역서(을)_(2)4"/>
      <sheetName val="1단계_(2)4"/>
      <sheetName val="2_1__노무비_평균단가산출4"/>
      <sheetName val="3_공사비(07년노임단가)4"/>
      <sheetName val="3_공사비(단가조사표)4"/>
      <sheetName val="3_공사비(물량산출표)4"/>
      <sheetName val="3_공사비(일위대가표목록)4"/>
      <sheetName val="3_공사비(일위대가표)4"/>
      <sheetName val="TRE_TABLE4"/>
      <sheetName val="Requirement(Work_Crew)4"/>
      <sheetName val="진입도로B_(2)4"/>
      <sheetName val="2_냉난방설비공사4"/>
      <sheetName val="7_자동제어공사4"/>
      <sheetName val="중강당_내역4"/>
      <sheetName val="기초자료입력및_K치_확인4"/>
      <sheetName val="실행내역_4"/>
      <sheetName val="자재_단가_비교표(견적)4"/>
      <sheetName val="자재_단가_비교표4"/>
      <sheetName val="Bid_Summary4"/>
      <sheetName val="이동시_예상비용4"/>
      <sheetName val="Seg_1DE비용4"/>
      <sheetName val="Transit_비용_감가상각미포함4"/>
      <sheetName val="세골재__T2_변경_현황4"/>
      <sheetName val="전화공사_공량_및_집계표4"/>
      <sheetName val="참조_(2)4"/>
      <sheetName val="6__직접경비4"/>
      <sheetName val="대가_(보완)4"/>
      <sheetName val="3_자재비(총괄)4"/>
      <sheetName val="제조_경영4"/>
      <sheetName val="4_전기4"/>
      <sheetName val="노_무_비4"/>
      <sheetName val="미납품_현황4"/>
      <sheetName val="신설개소별_총집계표(동해-배전)4"/>
      <sheetName val="용선_C_L4"/>
      <sheetName val="전_체4"/>
      <sheetName val="흙막이B_(오산운암)4"/>
      <sheetName val="타이로드_흙막이4"/>
      <sheetName val="타이로드_흙막이(근입장2_5M)4"/>
      <sheetName val="타이로드(근입장2_5M)4"/>
      <sheetName val="pile_항타4"/>
      <sheetName val="pile_항타(디젤)4"/>
      <sheetName val="pile_항타_A4"/>
      <sheetName val="pile_항타_B4"/>
      <sheetName val="pile_항타_C4"/>
      <sheetName val="pile_인발4"/>
      <sheetName val="pile_인발_A4"/>
      <sheetName val="pile_인발_B4"/>
      <sheetName val="pile_인발_C4"/>
      <sheetName val="20TON_TRAILER4"/>
      <sheetName val="토류판_(2)4"/>
      <sheetName val="SHEET_PILE단가4"/>
      <sheetName val="함열량_db3"/>
      <sheetName val="10_경제성분석3"/>
      <sheetName val="단가_및_재료비4"/>
      <sheetName val="기계_도급내역서3"/>
      <sheetName val="-15_03"/>
      <sheetName val="고객사_관리_코드4"/>
      <sheetName val="Div26_-_Elect3"/>
      <sheetName val="2_1외주4"/>
      <sheetName val="2_3노무4"/>
      <sheetName val="2_4자재4"/>
      <sheetName val="2_2장비4"/>
      <sheetName val="2_5경비4"/>
      <sheetName val="2_6수목대4"/>
      <sheetName val="3련_BOX4"/>
      <sheetName val="모선자재_집계표3"/>
      <sheetName val="재료의_할증3"/>
      <sheetName val="내역서_3"/>
      <sheetName val="사__업__비__수__지__예__산__서3"/>
      <sheetName val="표__지3"/>
      <sheetName val="D1_2_COF모듈자재_입출재고_(B급)3"/>
      <sheetName val="공내역_및_견적조건3"/>
      <sheetName val="2_13"/>
      <sheetName val="Bảng_mã_VT3"/>
      <sheetName val="Khoi_luong3"/>
      <sheetName val="DonGia_chetao3"/>
      <sheetName val="DonGia_VatTuLK3"/>
      <sheetName val="Fr_Revit3"/>
      <sheetName val="NSA_Summary3"/>
      <sheetName val="cong_thuc_tinh_chi_tiet3"/>
      <sheetName val="청_구2"/>
      <sheetName val="7_전산해석결과2"/>
      <sheetName val="4_하중2"/>
      <sheetName val="chi_tiet2"/>
      <sheetName val="PPC_Summary2"/>
      <sheetName val="Gia_VLNCMTC1"/>
      <sheetName val="기존단가_(2)2"/>
      <sheetName val="_IL-3_XLSY갑지5"/>
      <sheetName val="97_사업추정(WEKI)1"/>
      <sheetName val="KET_CAU-_MJV21"/>
      <sheetName val="Ví_dụ1"/>
      <sheetName val="Tong_hop1"/>
      <sheetName val="Phan_lap_dat1"/>
      <sheetName val="Lắp_Ráp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샌딩_에폭시_도장2"/>
      <sheetName val="Summary_VO_No_31"/>
      <sheetName val="VO_No_3_11"/>
      <sheetName val="VO_No_3_21"/>
      <sheetName val="VO_No_3_31"/>
      <sheetName val="VO_No_3_41"/>
      <sheetName val="VO_No_3_51"/>
      <sheetName val="VO_No_3_61"/>
      <sheetName val="VO_No_3_71"/>
      <sheetName val="VO_No_3_81"/>
      <sheetName val="대3류_1"/>
      <sheetName val="BEND_LOSS1"/>
      <sheetName val="신평리_권리자명부1"/>
      <sheetName val="_ｹ-ﾌﾞﾙ1"/>
      <sheetName val="SCOPE_OF_WORK1"/>
      <sheetName val="Sàn_T11"/>
      <sheetName val="Lỗ_thông_gió1"/>
      <sheetName val="외주대비_ᨀ晙ԯ2"/>
      <sheetName val="Thống_kê1"/>
      <sheetName val="3_단가산출서1"/>
      <sheetName val="4_단가산출기초1"/>
      <sheetName val="H__MECHANICAL1"/>
      <sheetName val="J__FIRE_FIGHTING1"/>
      <sheetName val="01__DATA1"/>
      <sheetName val="Sikje_in"/>
      <sheetName val="Tai_khoan1"/>
      <sheetName val="토공_total1"/>
      <sheetName val="TRAY_헹거산출1"/>
      <sheetName val="Bang_gia_2011_10_12"/>
      <sheetName val="중기사용료_(2)1"/>
      <sheetName val="99_조정금액1"/>
      <sheetName val="投标材料清单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ጊ후다내역_XLS]0_0ControlSheet3"/>
      <sheetName val="Dầm_1"/>
      <sheetName val="Unit_Rate(non_print)"/>
      <sheetName val="Cọc_nhồi"/>
      <sheetName val="Bang_TH"/>
      <sheetName val="5_6_NTKL_ĐHKK_"/>
      <sheetName val="5_12_NTKL_PCCC"/>
      <sheetName val="_후다__x0003"/>
      <sheetName val="[후다_"/>
      <sheetName val="_후다_"/>
      <sheetName val="5_NKTC"/>
      <sheetName val="4_BBNT-LĐ"/>
      <sheetName val="_DATA"/>
      <sheetName val="0_Bìa"/>
      <sheetName val="1_Mục_lục"/>
      <sheetName val="2_Phiếu_kiểm_tra"/>
      <sheetName val="BM-06a_Mẫu_chứng_chỉ_thanh_toán"/>
      <sheetName val="3_Bảng_TT_giá_trị_thực_hiện"/>
      <sheetName val="4_Bảng_TT_KL_thực_hiện"/>
      <sheetName val="6_KL_DD_chi_tiết"/>
      <sheetName val="5_công_nhật"/>
      <sheetName val="ROW_3a-chi_tiết"/>
      <sheetName val="ROW_5-_chi_tiết"/>
      <sheetName val="ROW_6-_chi_tiết"/>
      <sheetName val="KL_khoán_đổ_bê_tông_T7"/>
      <sheetName val="6__Bảng_TT_giá_trị_giảm_trừ_HĐ"/>
      <sheetName val="6__Hồ_sơ_đính_kèm"/>
      <sheetName val="견적颙⿬"/>
      <sheetName val="견적颙⿶"/>
      <sheetName val="견적"/>
      <sheetName val="견적颙』"/>
      <sheetName val="Sàn_tầng_01_(_old_)"/>
      <sheetName val="Gia_thanh_chuoi_su"/>
      <sheetName val="Tiep_dia"/>
      <sheetName val="Don_gia_vung_III-Can_Tho"/>
      <sheetName val="TH_MEP"/>
      <sheetName val="D_&amp;_W_sizes"/>
      <sheetName val="Goc_CC"/>
      <sheetName val="외주대비_-석축?????[후다내역_XLS]견적표지_(3"/>
      <sheetName val="48?"/>
      <sheetName val="외주대비_-석축???_x"/>
      <sheetName val="Sikje_in?"/>
      <sheetName val="IMF_Code"/>
      <sheetName val="조인트"/>
      <sheetName val="운동장 (2)"/>
      <sheetName val="입력데이타(비É"/>
      <sheetName val="외주대비 -석É"/>
      <sheetName val="(A)내역서"/>
      <sheetName val="분뇨"/>
      <sheetName val="06 일위대가목록"/>
      <sheetName val="보험료산출"/>
      <sheetName val="변경증감내역서"/>
      <sheetName val="자금총괄"/>
      <sheetName val="BOQFinishing"/>
      <sheetName val="금속및금속창호"/>
      <sheetName val="EACT10"/>
      <sheetName val="기초공"/>
      <sheetName val="흄관기鬀"/>
      <sheetName val="토  공"/>
      <sheetName val="신규단가산출"/>
      <sheetName val="날개벽(좌,우=45도,75도)"/>
      <sheetName val="EP0618"/>
      <sheetName val="비목군분류일위"/>
      <sheetName val="일반수량집계표"/>
      <sheetName val="대동교-단면(무장)"/>
      <sheetName val="라멘수량(무장)"/>
      <sheetName val="대동교-단면(아산)"/>
      <sheetName val="토공시점"/>
      <sheetName val="토공종점"/>
      <sheetName val="3.관로전환기"/>
      <sheetName val="단위중기"/>
      <sheetName val="JUCK"/>
      <sheetName val="외주현황.wq1"/>
      <sheetName val="대창(장성)"/>
      <sheetName val="매인"/>
      <sheetName val="TYPE-1"/>
      <sheetName val="태화42 "/>
      <sheetName val="220 (2)"/>
      <sheetName val="수량명세서"/>
      <sheetName val="조ꟕ"/>
      <sheetName val="부영주택(잡철물)"/>
      <sheetName val="배수喘_x001a_"/>
      <sheetName val="VOC"/>
      <sheetName val="Ref"/>
      <sheetName val="SAMPLE!"/>
      <sheetName val="일위(열차무선)"/>
      <sheetName val="시약"/>
      <sheetName val="운동장_(2)"/>
      <sheetName val="외주대비_-석É"/>
      <sheetName val="06_일위대가목록"/>
      <sheetName val="수량-가로등"/>
      <sheetName val="물량표S"/>
      <sheetName val="수량산근(출력X)"/>
      <sheetName val="표준화수량집계표(출력X)"/>
      <sheetName val="품셈총괄(출력X)"/>
      <sheetName val="중기산출근거기초"/>
      <sheetName val="준설량산정표"/>
      <sheetName val="POOM_MOTO"/>
      <sheetName val="POOM_MOTO2"/>
      <sheetName val="내역서-2"/>
      <sheetName val="할증표"/>
      <sheetName val="F 월별기성수금현황 "/>
      <sheetName val="기초자료입력"/>
      <sheetName val="기초부재력검토"/>
      <sheetName val="인제내역"/>
      <sheetName val="편입토지조서"/>
      <sheetName val="사유서제출현황-2"/>
      <sheetName val="근로자명단2013"/>
      <sheetName val="하도계약반영"/>
      <sheetName val="1.1"/>
      <sheetName val="NOM³"/>
      <sheetName val="NOMֳ"/>
      <sheetName val="인상효1"/>
      <sheetName val="FILE1"/>
      <sheetName val="EQ"/>
      <sheetName val="내역서1999.8최종"/>
      <sheetName val="1И"/>
      <sheetName val="VENT"/>
      <sheetName val="준검_내逃ᚹ欃"/>
      <sheetName val="설계내역2"/>
      <sheetName val="보강현황"/>
      <sheetName val="단위중량표"/>
      <sheetName val="흄관기"/>
      <sheetName val="흄관기0"/>
      <sheetName val="3.전기산출기초"/>
      <sheetName val="단위수량DATA"/>
      <sheetName val="토공정보"/>
      <sheetName val="월별계획"/>
      <sheetName val="발주현황"/>
      <sheetName val="교량"/>
      <sheetName val="인원조직표"/>
      <sheetName val=" "/>
      <sheetName val="물량표(신)"/>
      <sheetName val="일위대가(산근)"/>
      <sheetName val="0217상가미분양자산"/>
      <sheetName val="1鶈"/>
      <sheetName val="항목코드"/>
      <sheetName val="내역(전력)"/>
      <sheetName val="교각토"/>
      <sheetName val="Proposal"/>
      <sheetName val="변경집계표"/>
      <sheetName val="철집"/>
      <sheetName val="YES-T"/>
      <sheetName val="1공구_건정토건_철槜〚"/>
      <sheetName val="ESTI."/>
      <sheetName val="1.Requisition(E)"/>
      <sheetName val="dtct cong"/>
      <sheetName val="単価表"/>
      <sheetName val="SLCONG"/>
      <sheetName val="SLGA"/>
      <sheetName val="99년원가"/>
      <sheetName val="산출(1~20)"/>
      <sheetName val="마스터02"/>
      <sheetName val="주공 갑지"/>
      <sheetName val="5.2.6~7공사요율"/>
      <sheetName val="일대목록표"/>
      <sheetName val="데리네И̏䨸ɟ"/>
      <sheetName val="O＆P"/>
      <sheetName val="5월건강보험(일용직)"/>
      <sheetName val="04.12월건강보험(일용직)"/>
      <sheetName val="투자예산"/>
      <sheetName val="FAX"/>
      <sheetName val="3.1"/>
      <sheetName val="3.10"/>
      <sheetName val="3.2"/>
      <sheetName val="3.3"/>
      <sheetName val="3.4"/>
      <sheetName val="3.5"/>
      <sheetName val="3.6"/>
      <sheetName val="3.7"/>
      <sheetName val="3.8"/>
      <sheetName val="3.9"/>
      <sheetName val="Doi so"/>
      <sheetName val="手动计画"/>
      <sheetName val="DTCT"/>
      <sheetName val="TL rieng"/>
      <sheetName val="연평잔"/>
      <sheetName val="Efficiency"/>
      <sheetName val="__"/>
      <sheetName val="리스트"/>
      <sheetName val="구의동공내역서"/>
      <sheetName val="입찰견적보고서"/>
      <sheetName val="보도내 "/>
      <sheetName val="관급현황"/>
      <sheetName val="기술조건"/>
      <sheetName val="1.내역(청.하역장전등)"/>
      <sheetName val="정화조"/>
      <sheetName val="비용"/>
      <sheetName val="정산내역"/>
      <sheetName val="설원"/>
      <sheetName val="판정1교토공"/>
      <sheetName val="2.원가집계"/>
      <sheetName val="신고조서"/>
      <sheetName val="인건蠉"/>
      <sheetName val="안전장치"/>
      <sheetName val="일반전기"/>
      <sheetName val="8월차잔"/>
      <sheetName val="시설이용권명세서"/>
      <sheetName val="공사비예산서"/>
      <sheetName val="전기일위목록"/>
      <sheetName val="직접공사비"/>
      <sheetName val="Kihon-Jiko"/>
      <sheetName val="電気設備表"/>
      <sheetName val="Config"/>
      <sheetName val="DI_ESTI"/>
      <sheetName val="주안3차A-A"/>
      <sheetName val="총괄표 "/>
      <sheetName val="특별땅고르기"/>
      <sheetName val="데리네鶈㇨ᓣ"/>
      <sheetName val="내역(최종본浳き"/>
      <sheetName val="내역(최종본浳⿢"/>
      <sheetName val="내역(최종본浳ぁ"/>
      <sheetName val="inputdata"/>
      <sheetName val="도수로수량산출"/>
      <sheetName val="공사개요-C"/>
      <sheetName val="투자효율분석"/>
      <sheetName val="일위목록-기"/>
      <sheetName val="기본자료(실행)"/>
      <sheetName val="제품현황"/>
      <sheetName val="05 유류비자금청구(완)"/>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배수관연장조서"/>
      <sheetName val="산출"/>
      <sheetName val="예산조서(전송)"/>
      <sheetName val="점ᥰ@띘"/>
      <sheetName val="점ᤠ@띘"/>
      <sheetName val="점៰2띘"/>
      <sheetName val="여흥"/>
      <sheetName val="grid (1)"/>
      <sheetName val="Macro4"/>
      <sheetName val="기성"/>
      <sheetName val="경율산정.XLS"/>
      <sheetName val="PAD TR보호대기초"/>
      <sheetName val="RD제품개발투자비(매가)"/>
      <sheetName val="예산"/>
      <sheetName val="ELECTR蔨ũ"/>
      <sheetName val="계림(함평)"/>
      <sheetName val="계림(장성)"/>
      <sheetName val="직재"/>
      <sheetName val="HVAC"/>
      <sheetName val="DG"/>
      <sheetName val="NHÀ NHẬP LIỆU"/>
      <sheetName val="MÓNG SILO"/>
      <sheetName val="단가(동바蔨ũ"/>
      <sheetName val="공량(전기)"/>
      <sheetName val="HW일위"/>
      <sheetName val="콘크리트"/>
      <sheetName val="제잡비(주공종)"/>
      <sheetName val="외주대비-구_x0005_"/>
      <sheetName val="외주대비-구멫⽄"/>
      <sheetName val="원가계산서(기계+소방)"/>
      <sheetName val="기성집계표(기계+소방)"/>
      <sheetName val="기성내역서(기계+소방)"/>
      <sheetName val="표지(기계)"/>
      <sheetName val="기성갑지(기계)"/>
      <sheetName val="금회 청구사항(기계)"/>
      <sheetName val="원가계산서(기계)"/>
      <sheetName val="기성집계표(기계)"/>
      <sheetName val="기성내역서(기계)"/>
      <sheetName val="표지(소방)"/>
      <sheetName val="기성갑지 (소방)"/>
      <sheetName val="금회 청구사항(소방)"/>
      <sheetName val="원가계산서(소방)"/>
      <sheetName val="기성집계표(소방)"/>
      <sheetName val="기성내역서(소방)"/>
      <sheetName val="인부신상"/>
      <sheetName val="변경내역서"/>
      <sheetName val="식생블럭단위수량"/>
      <sheetName val="기초입력ԯ"/>
      <sheetName val="부도어음"/>
      <sheetName val="외주대비x"/>
      <sheetName val="전압강하"/>
      <sheetName val="LD"/>
      <sheetName val="슬래브수량산출"/>
      <sheetName val="외주대비-구ꮸ〇"/>
      <sheetName val="사리부설"/>
      <sheetName val="치수표"/>
      <sheetName val="-배수구조총재료"/>
      <sheetName val="8설7발"/>
      <sheetName val="토량산출서"/>
      <sheetName val="D.B"/>
      <sheetName val="K2 site Total 내역서"/>
      <sheetName val="행정표준(2惍"/>
      <sheetName val="행정표준(2ネ"/>
      <sheetName val="Lumen"/>
      <sheetName val="해외교육"/>
      <sheetName val="20관리비율"/>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타설"/>
      <sheetName val="구조ఀ덀"/>
      <sheetName val="구조怀ྋĀ"/>
      <sheetName val="벽체면적˱ጐɈី"/>
      <sheetName val="품의"/>
      <sheetName val="요약표"/>
      <sheetName val="직영"/>
      <sheetName val="외주(보온)"/>
      <sheetName val="외주(NDE)"/>
      <sheetName val="2019년외주공사"/>
      <sheetName val="동강 배관"/>
      <sheetName val="WCR 외주"/>
      <sheetName val="ANLINE"/>
      <sheetName val="ANILINE - OPTION"/>
      <sheetName val="MDI"/>
      <sheetName val="MDI - OPTION"/>
      <sheetName val="CCD"/>
      <sheetName val="수량산출서뺑"/>
      <sheetName val="수지예산"/>
      <sheetName val="합천내역"/>
      <sheetName val="기계실냉༛彬"/>
      <sheetName val="1.청구서"/>
      <sheetName val="2.내역서"/>
      <sheetName val="기성지급예정"/>
      <sheetName val="실지급내역"/>
      <sheetName val="노무비지급"/>
      <sheetName val="표"/>
      <sheetName val="외주대비-구"/>
      <sheetName val="자판실행"/>
      <sheetName val="구조물터파기ꗤNˠ"/>
      <sheetName val="위생悱"/>
      <sheetName val="오억미만"/>
      <sheetName val="Measure 1306"/>
      <sheetName val="DAF-2"/>
      <sheetName val="DM.ChiPhi"/>
      <sheetName val="GIAVLIEU"/>
      <sheetName val="CODE-LIST"/>
      <sheetName val="Basic Wage"/>
      <sheetName val="Menber List"/>
      <sheetName val="escon"/>
      <sheetName val="ptdg"/>
      <sheetName val="외주대비 -석축_x005f_x0000__x005f_x0000__x005f_x0000__x"/>
      <sheetName val="䣐_x005f_x0000__x005f_x0000_갑쥀)"/>
      <sheetName val="P_x005f_x0005_"/>
      <sheetName val="48_x005f_x0005__x005f_x0000_"/>
      <sheetName val="1차설계Ꮗԯ_x005f_x0000_"/>
      <sheetName val="1차설계逷≙_x005f_xdc00_≙"/>
      <sheetName val="Sikje_inĴ¾_x005f_x0000_"/>
      <sheetName val="eq_dat_x005f_x0000_"/>
      <sheetName val="3BL공동구_x005f_x0000__x005f_x0000_Ԁ"/>
      <sheetName val="PL Vua"/>
      <sheetName val="조선용암면"/>
      <sheetName val="총공사Ԁ쭭㠯"/>
      <sheetName val="NS"/>
      <sheetName val="NKC6"/>
      <sheetName val="_후다___"/>
      <sheetName val="ጊ후다내역.XLS_0_0ControlSheet3"/>
      <sheetName val="외주대비 -석축______x0012__후다내역.XLS_견적표지 (3"/>
      <sheetName val="䣐__갑쥀)"/>
      <sheetName val="48_x0005__"/>
      <sheetName val="1차설계Ꮗԯ_"/>
      <sheetName val="1차설계逷≙_≙"/>
      <sheetName val="Sikje_inĴ¾_"/>
      <sheetName val="eq_dat_"/>
      <sheetName val="3BL공동구__Ԁ"/>
      <sheetName val="외주대비 -석축____x"/>
      <sheetName val="Sikje_in_x0005__"/>
      <sheetName val="CԀ_缀"/>
      <sheetName val="ጊ후다내역_XLS_0_0ControlSheet3"/>
      <sheetName val="외주대비_-석축______후다내역_XLS_견적표지_(3"/>
      <sheetName val="48_"/>
      <sheetName val="외주대비_-석축____x"/>
      <sheetName val="Sikje_in_"/>
      <sheetName val="Tiepdia"/>
      <sheetName val="KTCK"/>
      <sheetName val="CTG"/>
      <sheetName val="TAIKHOAN"/>
      <sheetName val="Pipe"/>
      <sheetName val="TEMP"/>
      <sheetName val="C.MECHANICAL"/>
      <sheetName val="Sikje_in_x005f_x0005__x005f_x0000_"/>
      <sheetName val="CԀ_x005f_x0000_缀"/>
      <sheetName val="Cable임피던스"/>
      <sheetName val="견적대비"/>
      <sheetName val="NX01"/>
      <sheetName val="Du thau"/>
      <sheetName val="1.관로"/>
      <sheetName val="일위수량"/>
      <sheetName val="입찰품_x0005_"/>
      <sheetName val="입찰품誀걜"/>
      <sheetName val="입찰품紴"/>
      <sheetName val="TỔNG HỢP"/>
      <sheetName val="토목단가"/>
      <sheetName val="조ꌀ"/>
      <sheetName val="조Ꝣ"/>
      <sheetName val="수벽설치(효자)"/>
      <sheetName val="계약대비내역서 (부경)"/>
      <sheetName val="집행대비내역서 (부경)"/>
      <sheetName val="계약그라우팅.포장"/>
      <sheetName val="계약사무실조경 "/>
      <sheetName val="관접합및부설"/>
      <sheetName val="아파트급수지하PIT층평면도(평면도)"/>
      <sheetName val="호곡중학교"/>
      <sheetName val="횡배수관 토공량 산출"/>
      <sheetName val="평가내역"/>
      <sheetName val="부대공사비"/>
      <sheetName val="철근׃"/>
      <sheetName val="템플릿"/>
      <sheetName val="동력부하계산"/>
      <sheetName val="공종코드"/>
      <sheetName val="1-׃⼿"/>
      <sheetName val="1-닑⽋"/>
      <sheetName val="1-_x0005_"/>
      <sheetName val="제품목록"/>
      <sheetName val="수량산출서_x0010_"/>
      <sheetName val="Rect. 10"/>
      <sheetName val="⑻동원인원산출서⑧"/>
      <sheetName val="토공계산서(부체도로)"/>
      <sheetName val="경비_원본"/>
      <sheetName val="48_x005f_x0005_"/>
      <sheetName val="_후다_x005f_x0001_ _x005f_x0010__x005f_x0000__x0003"/>
      <sheetName val="Names"/>
      <sheetName val="barchart"/>
      <sheetName val="Matls"/>
      <sheetName val="Labor"/>
      <sheetName val="3. CNT"/>
      <sheetName val="unit price list(M)"/>
      <sheetName val="General2"/>
      <sheetName val="Breakdown (B)"/>
      <sheetName val="thông tin"/>
      <sheetName val="침하계"/>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07_Themal"/>
      <sheetName val="6MONTHS"/>
      <sheetName val="토__공"/>
      <sheetName val="3_관로전환기"/>
      <sheetName val="외주현황_wq1"/>
      <sheetName val="태화42_"/>
      <sheetName val="220_(2)"/>
      <sheetName val="배수喘"/>
      <sheetName val="1_1"/>
      <sheetName val="F_월별기성수금현황_"/>
      <sheetName val="_"/>
      <sheetName val="주공_갑지"/>
      <sheetName val="5_2_6~7공사요율"/>
      <sheetName val="04_12월건강보험(일용직)"/>
      <sheetName val="1_내역(청_하역장전등)"/>
      <sheetName val="보도내_䪾"/>
      <sheetName val="2_원가집계"/>
      <sheetName val="05_유류비자금청구(완)"/>
      <sheetName val="19_07월_세_계"/>
      <sheetName val="19_07항목별(시트복사금지100번쓰기)"/>
      <sheetName val="19_05월"/>
      <sheetName val="grid_(1)"/>
      <sheetName val="경율산정_XLS"/>
      <sheetName val="PAD_TR보호대기초"/>
      <sheetName val="보도내_"/>
      <sheetName val="총괄표_"/>
      <sheetName val="적용환율"/>
      <sheetName val="PRECAST lightconc-II"/>
      <sheetName val="외주정비"/>
      <sheetName val="Sheet17"/>
      <sheetName val="Budget Code"/>
      <sheetName val="Phu cap"/>
      <sheetName val="tifico"/>
      <sheetName val="Nhan cong"/>
      <sheetName val="Thiet bi"/>
      <sheetName val="Vat tu"/>
      <sheetName val="May TC"/>
      <sheetName val="Bang KL"/>
      <sheetName val="TH Kinh phi"/>
      <sheetName val="cataloge moi"/>
      <sheetName val="tonghop"/>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가설재손료"/>
      <sheetName val="2013년상반기"/>
      <sheetName val="PTDM"/>
      <sheetName val="dropdown"/>
      <sheetName val="_후다_x0001_ _x0010___x0003_ _x0010___x0001___x0010___x0001_ _x0010___x0003_"/>
      <sheetName val="ጳ__Ⴔጳ__Lጴ__ ጵ__ ጶ__ఀጷ__ ጸ_"/>
      <sheetName val="ጷ__Ⴔጸ__Lጿ__Rጿ__Sጊ__Lጊ__2ጱ"/>
      <sheetName val="ጳ__Ⴔጳ__Lጴ___ጵ___ጶ__ఀጷ___ጸ_"/>
      <sheetName val="ጳ__Ⴔጳ__Lጴ__Rጳ__Sጳ__Lጴ__2ጵ"/>
      <sheetName val="ጳ__Ⴔጴ__Lጳ__0ጳ__Șጴ__Șጵ__"/>
      <sheetName val="ጱ__Ⴔጲ__Lፍ__uጳ__mጳ__Dጴ__bጳ_"/>
      <sheetName val="ጊ__Ⴔጱ__Lጲ__.ድ__nጳ__lጳ__eጴ"/>
      <sheetName val="ጵ__Ⴔጶ__Lጷ__.ጸ__yጿ__uጿ__iጊ_"/>
      <sheetName val="ጊ__Ⴔጱ__Lጲ__-ድ__Lጳ__(ጳ__"/>
      <sheetName val="ጿ__Ⴔጿ__Lጊ__ېጱ__ ጲ__೵ድ__Ⴔጳ_"/>
      <sheetName val="ጊ__Ⴔጊ__Lጱ__᳴ጲ__ ድ__ᰕጳ__װጳ"/>
      <sheetName val="ጸ__Ⴔጿ__Lጿ__qጊ__oጊ__iጱ__iጲ_"/>
      <sheetName val="ጳ__Ⴔጴ__Lጳ___ጳ__nጴ__lጵ__eጶ"/>
      <sheetName val="ጿ__Ⴔጿ__Lጊ___ጊ__yጱ__uጲ__iድ_"/>
      <sheetName val="ፍ__Ⴔጳ__Lጳ__Nጴ__(ጳ__ᖥጳ__)"/>
      <sheetName val="ጿ__Ⴔጿ__Lጊ__Cጱ__4ጲ__Ĥፍ__"/>
      <sheetName val="ጳ__Ⴔጳ__Lጴ__෠ጳ__ೠጳ__2ጴ__Pጵ"/>
      <sheetName val="ጶ__Ⴔጷ__Lጸ__ ጿ__ ጿ__ ጊ__"/>
      <sheetName val="ጳ__Ⴔጴ__Lጳ__ބጳ__کጴ__ឌጵ__"/>
      <sheetName val="ጊ__Ⴔጊ__Lጱ__ބጲ__کድ__ឌጳ__"/>
      <sheetName val="ጳ__Ⴔጳ__Lጴ__᝼ጵ__᳀ጶ__,ጷ__)"/>
      <sheetName val="ጿ__Ⴔጊ__Lጱ__Șጲ__ᩘድ__ ጳ__ ጳ_"/>
      <sheetName val="ድ__Ⴔጳ__Lጳ__.ጴ__ഀጳ__nጳ__ "/>
      <sheetName val="ጴ__Ⴔጵ__Lጶ___ጷ__ഀጸ__nጿ__ "/>
      <sheetName val="ጳ__Ⴔጴ__Lጵ__.ጶ__ᔼጷ__1ጸ__2ጿ_"/>
      <sheetName val="ጲ__Ⴔድ__Lጳ__Rጳ__aጴ__lጳ__oጳ"/>
      <sheetName val="ጊ__Ⴔጱ__Lጲ__Rድ__Dጳ__(ጳ__๘ጴ"/>
      <sheetName val="ጴ__Ⴔጵ__Lጶ__֑ጷ__0ጸ__1ጿ__0ጿ"/>
      <sheetName val="ጸ__Ⴔጿ__Lጿ__Ƞጊ__Eጱ__Rጲ__Sፍ"/>
      <sheetName val="ጵ__Ⴔጶ__Lጷ__-ጸ__Oጿ__Uጿ__Rጊ_"/>
      <sheetName val="ጳ__Ⴔጴ__Lጵ__-ጶ__Eጷ__Tጸ__Aጿ"/>
      <sheetName val="ጸ__Ⴔጿ__Lጿ__.ጊ__ ጱ__ݴጲ__"/>
      <sheetName val="ጱ__Ⴔጲ__Lድ__ࣼጳ__൬ጳ__(ጴ__"/>
      <sheetName val="ጴ__Ⴔጳ__Lጳ__Rጴ__Sጵ__Lጶ__2ጷ_"/>
      <sheetName val="ጿ__Ⴔጿ__Lጊ__uጱ__mጲ__Dድ__bጳ_"/>
      <sheetName val="ጴ__Ⴔጳ__Lጳ___ጴ__nጵ__lጶ__eጷ_"/>
      <sheetName val="ጶ__Ⴔጷ__Lጸ__ېጿ___ጿ__೵ጊ__Ⴔጱ_"/>
      <sheetName val="ጳ__Ⴔጳ__Lጴ___ጳ__ഀጳ__nጴ___"/>
      <sheetName val="ጿ__Ⴔጊ__Lጊ___ጱ__ഀጲ__nድ___"/>
      <sheetName val="ጵ__Ⴔጶ__Lጷ__qጸ__oጿ__iጿ__iጊ_"/>
      <sheetName val="ጲ__Ⴔድ__Lጳ__᳴ጳ___ጴ__ᰕጳ__װጳ"/>
      <sheetName val="ጶ__Ⴔጷ__Lጸ___ጿ___ጿ___ጊ__"/>
      <sheetName val="ጱ__Ⴔጲ__Lድ__᝼ጳ__᳀ጳ__,ጴ__)"/>
      <sheetName val="ጷ__Ⴔጸ__Lጿ__Șጿ__ᩘጊ___ጱ___ጲ_"/>
      <sheetName val="ድ__Ⴔጳ__Lጳ__ᰘጴ__ࠄጳ__ഈጳ__Ṅጴ"/>
      <sheetName val="ጲ__Ⴔድ__Lጳ___ጳ__nጴ__lጳ__eጳ_"/>
      <sheetName val="ጳ__Ⴔጳ__Lጴ__᳴ጵ___ጶ__ᰕጷ__װጸ_"/>
      <sheetName val="ጊ__Ⴔጱ__Lጲ__ࠑድ__°ጳ__2ጳ__0"/>
      <sheetName val="ጿ__Ⴔጊ__Lጱ__ᙜጲ__෨ድ__Dጳ__°ጳ"/>
      <sheetName val="ጿ__Ⴔጊ__Lጱ__Rጲ__Cድ__Rጳ__"/>
      <sheetName val="ጴ__Ⴔጳ__Lጳ__iጴ__ ጵ__eጶ__e"/>
      <sheetName val="ጵ__Ⴔጶ__Lጷ__ᝥጸ__Uጿ__Oጿ__ "/>
      <sheetName val="ጳ__Ⴔጴ__Lጵ__֑ጶ__ ጷ__-ጸ__׭"/>
      <sheetName val="ጳ__Ⴔጳ__Lጴ__಴ጵ__׭ጶ__᳀ጷ__"/>
      <sheetName val="ጴ__Ⴔጵ__Lጶ__ඕጷ__ఐጸ__սጿ__"/>
      <sheetName val="ጲ__Ⴔድ__Lጳ__.ጳ__᪅ጴ__Șጳ__᧝ጳ"/>
      <sheetName val="ጸ__Ⴔጿ__Lጿ__.ጊ__᪅ጊ__ႜጱ__"/>
      <sheetName val="ጴ__Ⴔጵ__Lጶ__.ጷ__ᅸጸ__Ꮙጿ__°ጿ"/>
      <sheetName val="ጶ__Ⴔጷ__Lጸ__.ጿ__(ጿ__ᅸጊ__)"/>
      <sheetName val="ጳ__Ⴔጴ__Lጴ__.ፊ__(ጵ__ఀፋ__)"/>
      <sheetName val="ጊ__Ⴔጱ__Lጲ__ഈድ__ᠥጳ__๘ጳ__"/>
      <sheetName val="ጊ__Ⴔጱ__Lጲ__Tድ__(ጳ__Eጳ__"/>
      <sheetName val="ጱ__Ⴔጲ__Lድ__ެጳ__ ጳ__(ጴ__"/>
      <sheetName val="ጷ__Ⴔጸ__Lጿ__೨ጿ__Tጊ__ಽጊ__"/>
      <sheetName val="ጿ__Ⴔጿ__Lጊ__ᙔጱ__೵ጲ__ ድ__"/>
      <sheetName val="ጴ__Ⴔጳ__Lጳ__ᆠጴ__Aጵ__Iጶ__"/>
      <sheetName val="ድ__Ⴔጳ__Lጳ__಴ጴ__׭ጳ__᳀ጳ__"/>
      <sheetName val="ጱ__Ⴔጲ__Lድ__ಜጳ__(ጳ__ ጴ__"/>
      <sheetName val="ጷ__Ⴔጸ__Lጿ__ݸጿ__ၬጊ__2ጊ__ರጱ"/>
      <sheetName val="ጵ__Ⴔጶ__Lጷ___ጸ__᪅ጿ__Șጿ__᧝ጊ"/>
      <sheetName val="ጳ__Ⴔጴ__Lጳ___ጳ__᪅ጴ__ႜጵ__"/>
      <sheetName val="ጳ__Ⴔጳ__Lጴ__ࣼጳ__൬ጳ__(ጴ__"/>
      <sheetName val="ጳ__Ⴔጴ__Lጳ__Rጳ__Sጴ__Lጵ__2ጶ_"/>
      <sheetName val="ጿ__Ⴔጿ__Lጊ__నጊ__ಽጱ__(ጲ__"/>
      <sheetName val="ጿ__Ⴔጊ__Lጊ__೵ጱ__(ጲ__ዹድ__"/>
      <sheetName val="ጳ__Ⴔጳ__Lጴ___ጳ__Eጳ__Ꮜጴ__"/>
      <sheetName val="ጷ__Ⴔጸ__Lጿ___ጿ__ᔼጊ__1ጱ__2ጲ_"/>
      <sheetName val="ጳ__Ⴔጳ__Lጴ__Ƞጴ__Eፊ__Rጵ__Sፋ"/>
      <sheetName val="ጸ__Ⴔጿ__Lጿ__ݴጊ__෼ጱ__.ጲ__"/>
      <sheetName val="ድ__Ⴔጳ__Lጳ__0ጴ__ ጳ__Iጳ__"/>
      <sheetName val="ጊ__Ⴔጱ__Lጲ__ಜድ__(ጳ___ጳ__"/>
      <sheetName val="ጿ__Ⴔጊ__Lጱ__rጲ__(ድ__tጳ__rጳ"/>
      <sheetName val="ጴ__Ⴔጵ__Lጶ__᚝ጷ__Ոጸ__)ጿ__"/>
      <sheetName val="ጸ__Ⴔጿ__Lጿ__iጊ__ ጱ__uጲ__r"/>
      <sheetName val="ጳ__Ⴔጴ__Lጳ__᳴ጳ___ጴ__ᰕጵ__װጶ_"/>
      <sheetName val="ጴ__Ⴔጳ__Lጳ__֑ጴ___ጵ__-ጶ__׭"/>
      <sheetName val="ጳ__Ⴔጳ__Lጴ__ᙜጵ__෨ጶ__Dጷ__°ጸ"/>
      <sheetName val="ጿ__ゴጊ__Lዷ__R፞__I፟__G፠__ጀ፠"/>
      <sheetName val="ጶ__Ⴔጷ__Lጸ___ጿ__ഀጿ__nጊ___ጱ"/>
      <sheetName val="ጵ__Ⴔጶ__Lጷ___ጸ__ഀጿ__nጿ___ጊ"/>
      <sheetName val="ጳ__Ⴔጴ__Lጵ___ጶ__Eጷ__Ꮜጸ__"/>
      <sheetName val="ጱ__Ⴔጲ__Lድ___ጳ___ጳ___ጴ__1"/>
      <sheetName val="ድ__Ⴔጳ__Lጳ__᝼ጴ__᳀ጳ__,ጳ__)ጴ"/>
      <sheetName val="ጶ__Ⴔጷ__Lጸ__-ጿ__Oጿ__Uጊ__Rፕ_"/>
      <sheetName val="ጿ__Ⴔጿ__Lጊ__-ጱ__Eጲ__Tድ__Aጳ"/>
      <sheetName val="ጷ__Ⴔጸ__Lጿ___ጿ___ጊ__ݴጱ__"/>
      <sheetName val="ጲ__Ⴔድ__Lጳ__ᝥጳ__Uጴ__Oጳ___"/>
      <sheetName val="ፘ__Ⴔፘ__Lፙ__Rፘ__Cፘ__Rፙ__"/>
      <sheetName val="፝__Ⴔጿ__Lጿ__iጊ___ዷ__e፞__e"/>
      <sheetName val="፡__Ⴔ፠__L፠__ࣼ፡__൬።__(፣__"/>
      <sheetName val="፠__Ⴔ፡__L።__R፣__S፤__Lጿ__2ጿ_"/>
      <sheetName val="ጊ__Ⴔጊ__Lጊ__నጊ__ಽጊ__(፥__"/>
      <sheetName val="፥__Ⴔ፦__L፥___ጊ__Eጊ__Ꮜጊ__"/>
      <sheetName val="ጲ__Ⴔድ__Lጳ__Iጳ___ጴ__Yጳ__"/>
      <sheetName val="ጳ__Ⴔጳ__Lጴ___ጳ__᪅ጳ__ᕴጴ__"/>
      <sheetName val="_후다_x0001_ _x0010___x0003"/>
      <sheetName val="MAIN GATE HOUSE"/>
      <sheetName val="삼홍테크"/>
      <sheetName val="3BL공동구Ԁ"/>
      <sheetName val="Sikje_in_x0005_"/>
      <sheetName val="CԀ缀"/>
      <sheetName val="외주대비 -석축_x"/>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견적_x0005_"/>
      <sheetName val="NOM³Ԁ"/>
      <sheetName val="NOMֳ缀"/>
      <sheetName val="부대표지_x0005_腰"/>
      <sheetName val="보도내 䪾"/>
      <sheetName val="기초입력ԯ缀"/>
      <sheetName val="외주대비xԀ"/>
      <sheetName val="부대표지_x0005_䥀"/>
      <sheetName val="부대표지_x0005_⽠"/>
      <sheetName val="RAB AR&amp;STR"/>
      <sheetName val="수량산출서_x0005_"/>
      <sheetName val="수량산출서_x0010_"/>
      <sheetName val="DFA"/>
      <sheetName val="T.KE CP1"/>
      <sheetName val="Land Dev't. Ph-1"/>
      <sheetName val="CHITIET VL-NC-TT1p"/>
      <sheetName val="SP-¬"/>
      <sheetName val="4.예산내역서"/>
      <sheetName val="단가(기자재)"/>
      <sheetName val="건축일"/>
      <sheetName val="SP-ኬ_x0002_"/>
      <sheetName val="SP-咬⶘"/>
      <sheetName val="전도금청구서"/>
      <sheetName val="2월"/>
      <sheetName val="특기시방서"/>
      <sheetName val="인부노임"/>
      <sheetName val="단가多〒_x0005_"/>
      <sheetName val="산출(토공‥"/>
      <sheetName val="산출내력"/>
      <sheetName val="흥양2교토h曘ʹ"/>
      <sheetName val="흥양2교토_x0005_"/>
      <sheetName val="GRD"/>
      <sheetName val="공사추진현황"/>
      <sheetName val="입찰내역 발주처 양식"/>
      <sheetName val="전문품의"/>
      <sheetName val="4.수량산출서"/>
      <sheetName val="안양동교 1안"/>
      <sheetName val="2. 주요공지（主要公告）"/>
      <sheetName val="건축(을)"/>
      <sheetName val="자동제"/>
      <sheetName val="발주수량표"/>
      <sheetName val="도급표지É_x0001_Ԁ"/>
      <sheetName val="만봉용지매수비(총괄)"/>
      <sheetName val="자재기성 신청서.xlsx"/>
      <sheetName val="관공일위대가"/>
      <sheetName val="기초데이타"/>
      <sheetName val="단가_x0005_"/>
      <sheetName val="A 견적"/>
      <sheetName val="2월분"/>
      <sheetName val="개략"/>
      <sheetName val="const."/>
      <sheetName val="C_MECHANICAL"/>
      <sheetName val="Elec_LG"/>
      <sheetName val="PTdam"/>
      <sheetName val="Loose"/>
      <sheetName val="표준공사비-조명제외x10%up"/>
      <sheetName val="흥양2교토"/>
      <sheetName val="도급표지É"/>
      <sheetName val="수배전(갑)"/>
      <sheetName val="인력소운반"/>
      <sheetName val="Thuc thanh"/>
      <sheetName val="FAB4생산"/>
      <sheetName val="가정급수관"/>
      <sheetName val="내역서1999_8최종"/>
      <sheetName val="부대표지腰"/>
      <sheetName val="3_전기산출기초"/>
      <sheetName val="수로BOX"/>
      <sheetName val="K2_site_Total_내역서"/>
      <sheetName val="장비명"/>
      <sheetName val="본장"/>
      <sheetName val="도시정비"/>
      <sheetName val="개발"/>
      <sheetName val="도시정비 "/>
      <sheetName val="민간"/>
      <sheetName val="STR"/>
      <sheetName val="Ton Kho"/>
      <sheetName val="Tinhtoan"/>
      <sheetName val="proj"/>
      <sheetName val="Buy vs. Lease Car"/>
      <sheetName val="Cash2"/>
      <sheetName val="Z"/>
      <sheetName val="Sum ELE  CAP S1-4  "/>
      <sheetName val="lam-moi"/>
      <sheetName val="thao-go"/>
      <sheetName val="TH XL"/>
      <sheetName val="t-h HA THE"/>
      <sheetName val="PRD투입장비계획"/>
      <sheetName val="공사비대비표(을지)"/>
      <sheetName val="설비원가"/>
      <sheetName val="_x0010_내"/>
      <sheetName val="3.1.6 전산처리결과"/>
      <sheetName val="A-100전제"/>
      <sheetName val="총공사Ԁ"/>
      <sheetName val="일위대가Ȓ"/>
      <sheetName val="일위대가顔-"/>
      <sheetName val="용산1(해보)"/>
      <sheetName val="매입"/>
      <sheetName val="Bab泅啢堀㭔*"/>
      <sheetName val="부대표지츀 얈"/>
      <sheetName val="부대표지츀 篐"/>
      <sheetName val="서울대규장각(가시설흙막이)"/>
      <sheetName val="출장㺎Ă"/>
      <sheetName val="인부신상헾⼳"/>
      <sheetName val="건_′近丂"/>
      <sheetName val="건_êԀ"/>
      <sheetName val="계산내역(설비)"/>
      <sheetName val="외주현황_wq11"/>
      <sheetName val="1_11"/>
      <sheetName val="태화42_1"/>
      <sheetName val="220_(2)1"/>
      <sheetName val="토__공1"/>
      <sheetName val="3_관로전환기1"/>
      <sheetName val="F_월별기성수금현황_1"/>
      <sheetName val="_1"/>
      <sheetName val="내역서1999_8최종1"/>
      <sheetName val="K2_site_Total_내역서1"/>
      <sheetName val="수량산출서"/>
      <sheetName val="3_전기산출기초1"/>
      <sheetName val="동강_배관"/>
      <sheetName val="WCR_외주"/>
      <sheetName val="ANILINE_-_OPTION"/>
      <sheetName val="MDI_-_OPTION"/>
      <sheetName val="D_B"/>
      <sheetName val="부대표지䥀"/>
      <sheetName val="부대표지⽠"/>
      <sheetName val="금회_청구사항(기계)"/>
      <sheetName val="기성갑지_(소방)"/>
      <sheetName val="금회_청구사항(소방)"/>
      <sheetName val="일위대가56-1_"/>
      <sheetName val="일위대가71-1_"/>
      <sheetName val="일위대가74-1_"/>
      <sheetName val="일위대가76-1_"/>
      <sheetName val="일위대가77-1_"/>
      <sheetName val="일위대가78-1_"/>
      <sheetName val="1_청구서"/>
      <sheetName val="2_내역서"/>
      <sheetName val="Rect__10"/>
      <sheetName val="1-"/>
      <sheetName val="계약대비내역서_(부경)"/>
      <sheetName val="집행대비내역서_(부경)"/>
      <sheetName val="계약그라우팅_포장"/>
      <sheetName val="계약사무실조경_"/>
      <sheetName val="횡배수관_토공량_산출"/>
      <sheetName val="내"/>
      <sheetName val="도시정비_"/>
      <sheetName val="부대표지츀_얈"/>
      <sheetName val="부대표지츀_篐"/>
      <sheetName val="3_1_6_전산처리결과"/>
      <sheetName val="재무가정"/>
      <sheetName val="사전공사"/>
      <sheetName val="중사"/>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투찰금액"/>
      <sheetName val="금회_청구사항(기계)1"/>
      <sheetName val="기성갑지_(소방)1"/>
      <sheetName val="금회_청구사항(소방)1"/>
      <sheetName val="D_B1"/>
      <sheetName val="1_청구서1"/>
      <sheetName val="2_내역서1"/>
      <sheetName val="일위대가56-1_1"/>
      <sheetName val="일위대가71-1_1"/>
      <sheetName val="일위대가74-1_1"/>
      <sheetName val="일위대가76-1_1"/>
      <sheetName val="일위대가77-1_1"/>
      <sheetName val="일위대가78-1_1"/>
      <sheetName val="동강_배관1"/>
      <sheetName val="WCR_외주1"/>
      <sheetName val="ANILINE_-_OPTION1"/>
      <sheetName val="MDI_-_OPTION1"/>
      <sheetName val="총괄표_1"/>
      <sheetName val="계약대비내역서_(부경)1"/>
      <sheetName val="집행대비내역서_(부경)1"/>
      <sheetName val="계약그라우팅_포장1"/>
      <sheetName val="계약사무실조경_1"/>
      <sheetName val="횡배수관_토공량_산출1"/>
      <sheetName val="06_일위대가목록1"/>
      <sheetName val="1공구_건정토건_토공9"/>
      <sheetName val="1공구_건정토건_철콘9"/>
      <sheetName val="도급표지_9"/>
      <sheetName val="도급표지__(4)9"/>
      <sheetName val="부대표지_(4)9"/>
      <sheetName val="도급표지__(3)9"/>
      <sheetName val="부대표지_(3)9"/>
      <sheetName val="도급표지__(2)9"/>
      <sheetName val="부대표지_(2)9"/>
      <sheetName val="토__목9"/>
      <sheetName val="조__경9"/>
      <sheetName val="전_기9"/>
      <sheetName val="건__축9"/>
      <sheetName val="보도내역_(3)9"/>
      <sheetName val="준검_내역서9"/>
      <sheetName val="1_수인터널9"/>
      <sheetName val="2_대외공문9"/>
      <sheetName val="설_계9"/>
      <sheetName val="6PILE__(돌출)9"/>
      <sheetName val="AS포장복구_9"/>
      <sheetName val="입출재고현황_(2)8"/>
      <sheetName val="0_0ControlSheet9"/>
      <sheetName val="0_1keyAssumption9"/>
      <sheetName val="4_내진설계8"/>
      <sheetName val="내역(최종본4_5)9"/>
      <sheetName val="Sheet1_(2)8"/>
      <sheetName val="BSD_(2)8"/>
      <sheetName val="1_취수장8"/>
      <sheetName val="부대입찰_내역서8"/>
      <sheetName val="전차선로_물량표8"/>
      <sheetName val="토공(우물통,기타)_8"/>
      <sheetName val="_총괄표8"/>
      <sheetName val="현장관리비_산출내역8"/>
      <sheetName val="제잡비_xls8"/>
      <sheetName val="3BL공동구_수량8"/>
      <sheetName val="현장별계약현황('98_10_31)8"/>
      <sheetName val="96보완계획7_128"/>
      <sheetName val="97년_추정8"/>
      <sheetName val="인건비_8"/>
      <sheetName val="1__설계조건_2_단면가정_3__하중계산8"/>
      <sheetName val="DATA_입력란8"/>
      <sheetName val="실행내역서_8"/>
      <sheetName val="1_설계조건8"/>
      <sheetName val="2_고용보험료산출근거8"/>
      <sheetName val="노원열병합__건축공사기성내역서8"/>
      <sheetName val="Eq__Mobilization8"/>
      <sheetName val="원가계산_(2)8"/>
      <sheetName val="장비당단가_(1)7"/>
      <sheetName val="Sheet2_(2)7"/>
      <sheetName val="내___역6"/>
      <sheetName val="1_설계기준7"/>
      <sheetName val="프라임_강변역(4,236)6"/>
      <sheetName val="플랜트_설치8"/>
      <sheetName val="8_PILE__(돌출)7"/>
      <sheetName val="콤보박스와_리스트박스의_연결8"/>
      <sheetName val="2000년_공정표6"/>
      <sheetName val="수_량_명_세_서_-_17"/>
      <sheetName val="설내역서_7"/>
      <sheetName val="2_건축7"/>
      <sheetName val="집_계_표6"/>
      <sheetName val="2_교량(신설)6"/>
      <sheetName val="5_2코핑6"/>
      <sheetName val="공정표_7"/>
      <sheetName val="P_M_별6"/>
      <sheetName val="표지_(3)8"/>
      <sheetName val="표지_(2)8"/>
      <sheetName val="교각집계_(2)8"/>
      <sheetName val="교각토공_(2)8"/>
      <sheetName val="교각철근_(2)8"/>
      <sheetName val="외주대비_-석축8"/>
      <sheetName val="외주대비-구조물_(2)8"/>
      <sheetName val="견적표지_(3)8"/>
      <sheetName val="_HIT-&gt;HMC_견적(3900)8"/>
      <sheetName val="일__위__대__가__목__록8"/>
      <sheetName val="교각토공__2_8"/>
      <sheetName val="HRSG_SMALL072208"/>
      <sheetName val="6__안전관리비14"/>
      <sheetName val="하도내역_(철콘)7"/>
      <sheetName val="3_공통공사대비8"/>
      <sheetName val="노무비_근거7"/>
      <sheetName val="조건표_(2)7"/>
      <sheetName val="별표_7"/>
      <sheetName val="임율_Data7"/>
      <sheetName val="2차전체변경예정_(2)7"/>
      <sheetName val="토공유동표(전체_당초)7"/>
      <sheetName val="목차_7"/>
      <sheetName val="단면_(2)7"/>
      <sheetName val="b_balju_(2)7"/>
      <sheetName val="8_현장관리비7"/>
      <sheetName val="7_안전관리비7"/>
      <sheetName val="7__현장관리비_7"/>
      <sheetName val="노무비_6"/>
      <sheetName val="내역서_제출6"/>
      <sheetName val="구조______6"/>
      <sheetName val="간_지16"/>
      <sheetName val="화재_탐지_설비6"/>
      <sheetName val="4_일위대가집계6"/>
      <sheetName val="5__현장관리비(new)_6"/>
      <sheetName val="Customer_Databas6"/>
      <sheetName val="방배동내역_(총괄)6"/>
      <sheetName val="배수공_시멘트_및_골재량_산출6"/>
      <sheetName val="7_PILE__(돌출)6"/>
      <sheetName val="CIP_공사7"/>
      <sheetName val="광통신_견적내역서16"/>
      <sheetName val="할증_6"/>
      <sheetName val="unit_46"/>
      <sheetName val="DATA_입력부6"/>
      <sheetName val="수량산출서_갑지6"/>
      <sheetName val="남양시작동자105노65기1_3화1_25"/>
      <sheetName val="관음목장(제출용)자105인97_55"/>
      <sheetName val="1_본부별6"/>
      <sheetName val="1_3_1절점좌표6"/>
      <sheetName val="1_1설계기준6"/>
      <sheetName val="2000_056"/>
      <sheetName val="기초입력_DATA6"/>
      <sheetName val="단양_00_아파트-세부내역6"/>
      <sheetName val="4_경비_5_영업외수지6"/>
      <sheetName val="_견적서6"/>
      <sheetName val="EQUIP_LIST6"/>
      <sheetName val="Piping_Design_Data5"/>
      <sheetName val="4_&amp;_10-inch,_CO2_Combo_&amp;_Sweep5"/>
      <sheetName val="Sight_n_M_H5"/>
      <sheetName val="4_장비손료6"/>
      <sheetName val="2F_회의실견적(5_14_일대)5"/>
      <sheetName val="재활용_악취_먼지DUCT산출6"/>
      <sheetName val="전체내역_(2)5"/>
      <sheetName val="Hyundai_Unit_cost_xls5"/>
      <sheetName val="969910(_R)5"/>
      <sheetName val="원내역서_그대로5"/>
      <sheetName val="5_정산서6"/>
      <sheetName val="수목데이타_5"/>
      <sheetName val="1062-X방향_5"/>
      <sheetName val="TABLE_DB5"/>
      <sheetName val="쌍용_data_base5"/>
      <sheetName val="경비_(1)5"/>
      <sheetName val="설계기준_및_하중계산5"/>
      <sheetName val="PROJECT_BRIEF5"/>
      <sheetName val="5호광장_(만점)6"/>
      <sheetName val="인천국제_(만점)_(2)6"/>
      <sheetName val="전선_및_전선관5"/>
      <sheetName val="VENDOR_LIST5"/>
      <sheetName val="중기조종사_단위단가7"/>
      <sheetName val="5__현장관리비_new__6"/>
      <sheetName val="Temporary_Mooring6"/>
      <sheetName val="A_LINE6"/>
      <sheetName val="제출내역_(2)6"/>
      <sheetName val="2_2_오피스텔(12~32F)6"/>
      <sheetName val="_갑지6"/>
      <sheetName val="일위대가_집계표6"/>
      <sheetName val="9_1지하2층하부보6"/>
      <sheetName val="단계별내역_(2)6"/>
      <sheetName val="총_원가계산6"/>
      <sheetName val="4_일위대가6"/>
      <sheetName val="단가_5"/>
      <sheetName val="4_LINE6"/>
      <sheetName val="7_th6"/>
      <sheetName val="매출요약(월별)_-년간5"/>
      <sheetName val="한성교회_신축공사(050713)_CheckList5"/>
      <sheetName val="단가_및_재료비5"/>
      <sheetName val="1_䷨수장5"/>
      <sheetName val="4_뀴진설Ⳅ5"/>
      <sheetName val="전䰨선로_물량표5"/>
      <sheetName val="㶀대입찰_내역서5"/>
      <sheetName val="내역서_(2)5"/>
      <sheetName val="strut_type5"/>
      <sheetName val="10_경제성분석4"/>
      <sheetName val="총괄집계_5"/>
      <sheetName val="2_14"/>
      <sheetName val="기계_도급내역서4"/>
      <sheetName val="kimre_scrubber5"/>
      <sheetName val="108_수선비5"/>
      <sheetName val="FRP_PIPING_일위대가5"/>
      <sheetName val="-15_04"/>
      <sheetName val="개인별_순위표6"/>
      <sheetName val="사__업__비__수__지__예__산__서4"/>
      <sheetName val="CM_16"/>
      <sheetName val="청_구3"/>
      <sheetName val="공내역_및_견적조건4"/>
      <sheetName val="_ｹ-ﾌﾞﾙ2"/>
      <sheetName val="97_사업추정(WEKI)2"/>
      <sheetName val="STEEL_BOX_단면설계(SEC_8)5"/>
      <sheetName val="2_2_띠장의_설계6"/>
      <sheetName val="자__재6"/>
      <sheetName val="세골재__T2_변경_현황5"/>
      <sheetName val="6__안전관리비15"/>
      <sheetName val="기술부_VENDOR_LIST6"/>
      <sheetName val="4_2_1_마루높이_검토5"/>
      <sheetName val="내역서_(3)6"/>
      <sheetName val="산출양식_(2)6"/>
      <sheetName val="전체산출내역서갑(변경)_6"/>
      <sheetName val="A_터파기공6"/>
      <sheetName val="B_측·집6"/>
      <sheetName val="배(자·집)_(2)6"/>
      <sheetName val="2_01측·터·집6"/>
      <sheetName val="땅깍·수_(1-1)6"/>
      <sheetName val="0-52_6"/>
      <sheetName val="콘·다_(2)6"/>
      <sheetName val="기·집_(2)6"/>
      <sheetName val="콘·다_(3)6"/>
      <sheetName val="병원내역집계표_(2)6"/>
      <sheetName val="실행총괄_6"/>
      <sheetName val="[IL-3_XLSY갑지6"/>
      <sheetName val="4_일위대가목차6"/>
      <sheetName val="내역_ver1_06"/>
      <sheetName val="2000,9월_일위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변압기_및_발전기_용량5"/>
      <sheetName val="조도계산서_(도서)5"/>
      <sheetName val="빌딩_안내5"/>
      <sheetName val="CABLE_(2)5"/>
      <sheetName val="G_R300경비5"/>
      <sheetName val="단가대비표_(3)5"/>
      <sheetName val="기성내역서(을)_(2)5"/>
      <sheetName val="1단계_(2)5"/>
      <sheetName val="2_1__노무비_평균단가산출5"/>
      <sheetName val="3_공사비(07년노임단가)5"/>
      <sheetName val="3_공사비(단가조사표)5"/>
      <sheetName val="3_공사비(물량산출표)5"/>
      <sheetName val="3_공사비(일위대가표목록)5"/>
      <sheetName val="3_공사비(일위대가표)5"/>
      <sheetName val="TRE_TABLE5"/>
      <sheetName val="Requirement(Work_Crew)5"/>
      <sheetName val="진입도로B_(2)5"/>
      <sheetName val="2_냉난방설비공사5"/>
      <sheetName val="7_자동제어공사5"/>
      <sheetName val="중강당_내역5"/>
      <sheetName val="기초자료입력및_K치_확인5"/>
      <sheetName val="실행내역_5"/>
      <sheetName val="자재_단가_비교표(견적)5"/>
      <sheetName val="자재_단가_비교표5"/>
      <sheetName val="Bid_Summary5"/>
      <sheetName val="이동시_예상비용5"/>
      <sheetName val="Seg_1DE비용5"/>
      <sheetName val="Transit_비용_감가상각미포함5"/>
      <sheetName val="전화공사_공량_및_집계표5"/>
      <sheetName val="참조_(2)5"/>
      <sheetName val="6__직접경비5"/>
      <sheetName val="대가_(보완)5"/>
      <sheetName val="3_자재비(총괄)5"/>
      <sheetName val="제조_경영5"/>
      <sheetName val="4_전기5"/>
      <sheetName val="노_무_비5"/>
      <sheetName val="미납품_현황5"/>
      <sheetName val="신설개소별_총집계표(동해-배전)5"/>
      <sheetName val="BOX_본체5"/>
      <sheetName val="MP_MOB5"/>
      <sheetName val="신평리_권리자명부2"/>
      <sheetName val="일위대가_(PM)5"/>
      <sheetName val="7_전산해석결과3"/>
      <sheetName val="4_하중3"/>
      <sheetName val="①idea_pipeline5"/>
      <sheetName val="IMP_통일양식5"/>
      <sheetName val="LYS_통일양식5"/>
      <sheetName val="Xunit_(단위환산)5"/>
      <sheetName val="유통기한_프로그램5"/>
      <sheetName val="1-1_현장정리5"/>
      <sheetName val="1-2_토공5"/>
      <sheetName val="1-3_WMM,GSB5"/>
      <sheetName val="1-4_BITUMINOUS_COURSE5"/>
      <sheetName val="1-5_BOX_CULVERTS5"/>
      <sheetName val="1-6_BRIDGE5"/>
      <sheetName val="1-7_DRAINAGE5"/>
      <sheetName val="1-8_TRAFFIC5"/>
      <sheetName val="1-9_MISCELLANEOUS5"/>
      <sheetName val="1-10_ELECTRICAL5"/>
      <sheetName val="1-12_도급외항목5"/>
      <sheetName val="명일작업계획_(3)5"/>
      <sheetName val="용선_C_L5"/>
      <sheetName val="전_체5"/>
      <sheetName val="흙막이B_(오산운암)5"/>
      <sheetName val="타이로드_흙막이5"/>
      <sheetName val="타이로드_흙막이(근입장2_5M)5"/>
      <sheetName val="타이로드(근입장2_5M)5"/>
      <sheetName val="pile_항타5"/>
      <sheetName val="pile_항타(디젤)5"/>
      <sheetName val="pile_항타_A5"/>
      <sheetName val="pile_항타_B5"/>
      <sheetName val="pile_항타_C5"/>
      <sheetName val="pile_인발5"/>
      <sheetName val="pile_인발_A5"/>
      <sheetName val="pile_인발_B5"/>
      <sheetName val="pile_인발_C5"/>
      <sheetName val="20TON_TRAILER5"/>
      <sheetName val="토류판_(2)5"/>
      <sheetName val="SHEET_PILE단가5"/>
      <sheetName val="6_이토처리시간5"/>
      <sheetName val="태화42_2"/>
      <sheetName val="외주현황_wq12"/>
      <sheetName val="1차_내역서5"/>
      <sheetName val="220_(2)2"/>
      <sheetName val="토__공2"/>
      <sheetName val="울진항공등화_내역서5"/>
      <sheetName val="일_위_대_가_표5"/>
      <sheetName val="영흥TL(UP,DOWN)_5"/>
      <sheetName val="3련_BOX5"/>
      <sheetName val="내역서_4"/>
      <sheetName val="2_1외주5"/>
      <sheetName val="2_3노무5"/>
      <sheetName val="2_4자재5"/>
      <sheetName val="2_2장비5"/>
      <sheetName val="2_5경비5"/>
      <sheetName val="2_6수목대5"/>
      <sheetName val="모선자재_집계표4"/>
      <sheetName val="재료의_할증4"/>
      <sheetName val="D1_2_COF모듈자재_입출재고_(B급)4"/>
      <sheetName val="BEND_LOSS2"/>
      <sheetName val="토공_total2"/>
      <sheetName val="3_관로전환기2"/>
      <sheetName val="F_월별기성수금현황_2"/>
      <sheetName val="내역서1999_8최종2"/>
      <sheetName val="3_전기산출기초2"/>
      <sheetName val="고객사_관리_코드5"/>
      <sheetName val="중기쥰종사_단위단가5"/>
      <sheetName val="_2"/>
      <sheetName val="금회_청구사항(기계)2"/>
      <sheetName val="기성갑지_(소방)2"/>
      <sheetName val="금회_청구사항(소방)2"/>
      <sheetName val="함열량_db4"/>
      <sheetName val="PTVT_(MAU)5"/>
      <sheetName val="99_조정금액2"/>
      <sheetName val="D_B2"/>
      <sheetName val="기존단가_(2)3"/>
      <sheetName val="TRAY_헹거산출2"/>
      <sheetName val="1_청구서2"/>
      <sheetName val="2_내역서2"/>
      <sheetName val="표__지4"/>
      <sheetName val="1_12"/>
      <sheetName val="K2_site_Total_내역서2"/>
      <sheetName val="Div26_-_Elect4"/>
      <sheetName val="Khoi_luong4"/>
      <sheetName val="Bảng_mã_VT4"/>
      <sheetName val="DonGia_chetao4"/>
      <sheetName val="DonGia_VatTuLK4"/>
      <sheetName val="Fr_Revit4"/>
      <sheetName val="NSA_Summary4"/>
      <sheetName val="일위대가56-1_2"/>
      <sheetName val="일위대가71-1_2"/>
      <sheetName val="일위대가74-1_2"/>
      <sheetName val="일위대가76-1_2"/>
      <sheetName val="일위대가77-1_2"/>
      <sheetName val="일위대가78-1_2"/>
      <sheetName val="chi_tiet3"/>
      <sheetName val="PPC_Summary3"/>
      <sheetName val="Tong_hop2"/>
      <sheetName val="Phan_lap_dat2"/>
      <sheetName val="Lắp_Ráp2"/>
      <sheetName val="동강_배관2"/>
      <sheetName val="WCR_외주2"/>
      <sheetName val="ANILINE_-_OPTION2"/>
      <sheetName val="MDI_-_OPTION2"/>
      <sheetName val="총괄표_2"/>
      <sheetName val="계약대비내역서_(부경)2"/>
      <sheetName val="집행대비내역서_(부경)2"/>
      <sheetName val="계약그라우팅_포장2"/>
      <sheetName val="계약사무실조경_2"/>
      <sheetName val="횡배수관_토공량_산출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cong_thuc_tinh_chi_tiet4"/>
      <sheetName val="_IL-3_XLSY갑지6"/>
      <sheetName val="KET_CAU-_MJV22"/>
      <sheetName val="Ví_dụ2"/>
      <sheetName val="Gia_VLNCMTC2"/>
      <sheetName val="06_일위대가목록2"/>
      <sheetName val="도시정비_1"/>
      <sheetName val="3_1_6_전산처리결과1"/>
      <sheetName val="수정"/>
      <sheetName val="BD운반거리"/>
      <sheetName val="원가 (2)"/>
      <sheetName val="SIL98"/>
      <sheetName val="부대표지츀 "/>
      <sheetName val="총공사"/>
      <sheetName val="코드일람표"/>
      <sheetName val="본댐설계"/>
      <sheetName val="5. MATERIAL LIST"/>
      <sheetName val="Đầu tư"/>
      <sheetName val="7.공정표"/>
      <sheetName val="B9_MEP"/>
      <sheetName val="샌딩_에폭시_도장3"/>
      <sheetName val="Summary_VO_No_32"/>
      <sheetName val="VO_No_3_12"/>
      <sheetName val="VO_No_3_22"/>
      <sheetName val="VO_No_3_32"/>
      <sheetName val="VO_No_3_42"/>
      <sheetName val="VO_No_3_52"/>
      <sheetName val="VO_No_3_62"/>
      <sheetName val="VO_No_3_72"/>
      <sheetName val="VO_No_3_82"/>
      <sheetName val="SCOPE_OF_WORK2"/>
      <sheetName val="대3류_2"/>
      <sheetName val="외주대비_ᨀ晙ԯ3"/>
      <sheetName val="3_단가산출서2"/>
      <sheetName val="4_단가산출기초2"/>
      <sheetName val="01__DATA2"/>
      <sheetName val="Sàn_T12"/>
      <sheetName val="Lỗ_thông_gió2"/>
      <sheetName val="Thống_kê2"/>
      <sheetName val="H__MECHANICAL2"/>
      <sheetName val="J__FIRE_FIGHTING2"/>
      <sheetName val="Tai_khoan2"/>
      <sheetName val="Bang_gia_2011_10_121"/>
      <sheetName val="중기사용료_(2)2"/>
      <sheetName val="投标材料清单_1"/>
      <sheetName val="ጊ후다내역_XLS]0_0ControlSheet31"/>
      <sheetName val="Dầm_11"/>
      <sheetName val="Unit_Rate(non_print)1"/>
      <sheetName val="Cọc_nhồi1"/>
      <sheetName val="Bang_TH1"/>
      <sheetName val="5_6_NTKL_ĐHKK_1"/>
      <sheetName val="5_12_NTKL_PCCC1"/>
      <sheetName val="Sàn_tầng_01_(_old_)1"/>
      <sheetName val="5_NKTC1"/>
      <sheetName val="4_BBNT-LĐ1"/>
      <sheetName val="Gia_thanh_chuoi_su1"/>
      <sheetName val="Tiep_dia1"/>
      <sheetName val="Don_gia_vung_III-Can_Tho1"/>
      <sheetName val="TH_MEP1"/>
      <sheetName val="운동장_(2)1"/>
      <sheetName val="외주대비_-석É1"/>
      <sheetName val="_DATA1"/>
      <sheetName val="0_Bìa1"/>
      <sheetName val="1_Mục_lục1"/>
      <sheetName val="2_Phiếu_kiểm_tra1"/>
      <sheetName val="BM-06a_Mẫu_chứng_chỉ_thanh_toá1"/>
      <sheetName val="3_Bảng_TT_giá_trị_thực_hiện1"/>
      <sheetName val="4_Bảng_TT_KL_thực_hiện1"/>
      <sheetName val="6_KL_DD_chi_tiết1"/>
      <sheetName val="5_công_nhật1"/>
      <sheetName val="ROW_3a-chi_tiết1"/>
      <sheetName val="ROW_5-_chi_tiết1"/>
      <sheetName val="ROW_6-_chi_tiết1"/>
      <sheetName val="KL_khoán_đổ_bê_tông_T71"/>
      <sheetName val="6__Bảng_TT_giá_trị_giảm_trừ_HĐ1"/>
      <sheetName val="6__Hồ_sơ_đính_kèm1"/>
      <sheetName val="D_&amp;_W_sizes1"/>
      <sheetName val="Goc_CC1"/>
      <sheetName val="외주대비_-석축???_x1"/>
      <sheetName val="IMF_Code1"/>
      <sheetName val="외주대비_-석축_x005f_x0000__x005f_x0000__x005f_x0000__x"/>
      <sheetName val="3_1"/>
      <sheetName val="3_10"/>
      <sheetName val="3_2"/>
      <sheetName val="3_3"/>
      <sheetName val="3_4"/>
      <sheetName val="3_5"/>
      <sheetName val="3_6"/>
      <sheetName val="3_7"/>
      <sheetName val="3_8"/>
      <sheetName val="3_9"/>
      <sheetName val="ESTI_"/>
      <sheetName val="Doi_so"/>
      <sheetName val="1_Requisition(E)"/>
      <sheetName val="dtct_cong"/>
      <sheetName val="TL_rieng"/>
      <sheetName val="주공_갑지1"/>
      <sheetName val="5_2_6~7공사요율1"/>
      <sheetName val="04_12월건강보험(일용직)1"/>
      <sheetName val="1_내역(청_하역장전등)1"/>
      <sheetName val="2_원가집계1"/>
      <sheetName val="Measure_1306"/>
      <sheetName val="DM_ChiPhi"/>
      <sheetName val="NHÀ_NHẬP_LIỆU"/>
      <sheetName val="MÓNG_SILO"/>
      <sheetName val="Basic_Wage"/>
      <sheetName val="Menber_List"/>
      <sheetName val="05_유류비자금청구(완)1"/>
      <sheetName val="19_07월_세_계1"/>
      <sheetName val="19_07항목별(시트복사금지100번쓰기)1"/>
      <sheetName val="19_05월1"/>
      <sheetName val="grid_(1)1"/>
      <sheetName val="경율산정_XLS1"/>
      <sheetName val="PAD_TR보호대기초1"/>
      <sheetName val="보도내_1"/>
      <sheetName val="PL_Vua"/>
      <sheetName val="Du_thau"/>
      <sheetName val="1_관로"/>
      <sheetName val="입찰품"/>
      <sheetName val="TỔNG_HỢP"/>
      <sheetName val="ጊ후다내역_XLS_0_0ControlSheet31"/>
      <sheetName val="외주대비_-석축____x1"/>
      <sheetName val="[후다_?_???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_후다_?_x0003"/>
      <sheetName val="PRECAST_lightconc-II"/>
      <sheetName val="3__CNT"/>
      <sheetName val="unit_price_list(M)"/>
      <sheetName val="Breakdown_(B)"/>
      <sheetName val="RAB_AR&amp;STR"/>
      <sheetName val="thông_tin"/>
      <sheetName val="_후다_x005f_x0001___x005f_x0010__x005f_x0000__x0003"/>
      <sheetName val="Nhan_cong"/>
      <sheetName val="Thiet_bi"/>
      <sheetName val="Vat_tu"/>
      <sheetName val="May_TC"/>
      <sheetName val="Bang_KL"/>
      <sheetName val="TH_Kinh_phi"/>
      <sheetName val="cataloge_moi"/>
      <sheetName val="1공구_건정토건_토공10"/>
      <sheetName val="1공구_건정토건_철콘10"/>
      <sheetName val="도급표지_10"/>
      <sheetName val="도급표지__(4)10"/>
      <sheetName val="부대표지_(4)10"/>
      <sheetName val="도급표지__(3)10"/>
      <sheetName val="부대표지_(3)10"/>
      <sheetName val="도급표지__(2)10"/>
      <sheetName val="부대표지_(2)10"/>
      <sheetName val="토__목10"/>
      <sheetName val="조__경10"/>
      <sheetName val="전_기10"/>
      <sheetName val="건__축10"/>
      <sheetName val="보도내역_(3)10"/>
      <sheetName val="준검_내역서10"/>
      <sheetName val="내역(최종본4_5)10"/>
      <sheetName val="1_수인터널10"/>
      <sheetName val="설_계10"/>
      <sheetName val="입출재고현황_(2)9"/>
      <sheetName val="6PILE__(돌출)10"/>
      <sheetName val="2_대외공문10"/>
      <sheetName val="AS포장복구_10"/>
      <sheetName val="0_0ControlSheet10"/>
      <sheetName val="0_1keyAssumption10"/>
      <sheetName val="4_내진설계9"/>
      <sheetName val="Sheet1_(2)9"/>
      <sheetName val="1_취수장9"/>
      <sheetName val="BSD_(2)9"/>
      <sheetName val="4_경비_5_영업외수지7"/>
      <sheetName val="_견적서7"/>
      <sheetName val="1__설계조건_2_단면가정_3__하중계산9"/>
      <sheetName val="DATA_입력란9"/>
      <sheetName val="실행내역서_9"/>
      <sheetName val="장비당단가_(1)8"/>
      <sheetName val="Sheet2_(2)8"/>
      <sheetName val="96보완계획7_129"/>
      <sheetName val="전차선로_물량표9"/>
      <sheetName val="부대입찰_내역서9"/>
      <sheetName val="3BL공동구_수량9"/>
      <sheetName val="제잡비_xls9"/>
      <sheetName val="인건비_9"/>
      <sheetName val="_총괄표9"/>
      <sheetName val="2_고용보험료산출근거9"/>
      <sheetName val="토공(우물통,기타)_9"/>
      <sheetName val="현장관리비_산출내역9"/>
      <sheetName val="현장별계약현황('98_10_31)9"/>
      <sheetName val="97년_추정9"/>
      <sheetName val="Eq__Mobilization9"/>
      <sheetName val="원가계산_(2)9"/>
      <sheetName val="1_설계조건9"/>
      <sheetName val="광통신_견적내역서17"/>
      <sheetName val="할증_7"/>
      <sheetName val="노원열병합__건축공사기성내역서9"/>
      <sheetName val="unit_47"/>
      <sheetName val="플랜트_설치9"/>
      <sheetName val="1_설계기준8"/>
      <sheetName val="콤보박스와_리스트박스의_연결9"/>
      <sheetName val="별표_8"/>
      <sheetName val="수_량_명_세_서_-_18"/>
      <sheetName val="2_건축8"/>
      <sheetName val="공정표_8"/>
      <sheetName val="설내역서_8"/>
      <sheetName val="프라임_강변역(4,236)7"/>
      <sheetName val="내___역7"/>
      <sheetName val="집_계_표7"/>
      <sheetName val="8_PILE__(돌출)8"/>
      <sheetName val="2000년_공정표7"/>
      <sheetName val="5_2코핑7"/>
      <sheetName val="배수공_시멘트_및_골재량_산출7"/>
      <sheetName val="7_PILE__(돌출)7"/>
      <sheetName val="P_M_별7"/>
      <sheetName val="CIP_공사8"/>
      <sheetName val="표지_(2)9"/>
      <sheetName val="수량산출서_갑지7"/>
      <sheetName val="DATA_입력부7"/>
      <sheetName val="표지_(3)9"/>
      <sheetName val="교각집계_(2)9"/>
      <sheetName val="교각토공_(2)9"/>
      <sheetName val="교각철근_(2)9"/>
      <sheetName val="외주대비_-석축9"/>
      <sheetName val="외주대비-구조물_(2)9"/>
      <sheetName val="견적표지_(3)9"/>
      <sheetName val="_HIT-&gt;HMC_견적(3900)9"/>
      <sheetName val="일__위__대__가__목__록9"/>
      <sheetName val="6__안전관리비16"/>
      <sheetName val="HRSG_SMALL072209"/>
      <sheetName val="교각토공__2_9"/>
      <sheetName val="3_공통공사대비9"/>
      <sheetName val="8_현장관리비8"/>
      <sheetName val="7_안전관리비8"/>
      <sheetName val="하도내역_(철콘)8"/>
      <sheetName val="조건표_(2)8"/>
      <sheetName val="목차_8"/>
      <sheetName val="7__현장관리비_8"/>
      <sheetName val="노무비_근거8"/>
      <sheetName val="임율_Data8"/>
      <sheetName val="2차전체변경예정_(2)8"/>
      <sheetName val="단면_(2)8"/>
      <sheetName val="토공유동표(전체_당초)8"/>
      <sheetName val="구조______7"/>
      <sheetName val="b_balju_(2)8"/>
      <sheetName val="노무비_7"/>
      <sheetName val="화재_탐지_설비7"/>
      <sheetName val="Customer_Databas7"/>
      <sheetName val="4_LINE7"/>
      <sheetName val="7_th7"/>
      <sheetName val="_갑지7"/>
      <sheetName val="4_일위대가집계7"/>
      <sheetName val="내역서_제출7"/>
      <sheetName val="A_LINE7"/>
      <sheetName val="5__현장관리비(new)_7"/>
      <sheetName val="방배동내역_(총괄)7"/>
      <sheetName val="간_지17"/>
      <sheetName val="5__현장관리비_new__7"/>
      <sheetName val="Temporary_Mooring7"/>
      <sheetName val="중기조종사_단위단가8"/>
      <sheetName val="총_원가계산7"/>
      <sheetName val="2_교량(신설)7"/>
      <sheetName val="EQUIP_LIST7"/>
      <sheetName val="일위대가_(PM)6"/>
      <sheetName val="2000_057"/>
      <sheetName val="원내역서_그대로6"/>
      <sheetName val="1_3_1절점좌표7"/>
      <sheetName val="1_1설계기준7"/>
      <sheetName val="1_본부별7"/>
      <sheetName val="기초입력_DATA7"/>
      <sheetName val="재활용_악취_먼지DUCT산출7"/>
      <sheetName val="남양시작동자105노65기1_3화1_26"/>
      <sheetName val="관음목장(제출용)자105인97_56"/>
      <sheetName val="전체내역_(2)6"/>
      <sheetName val="Hyundai_Unit_cost_xls6"/>
      <sheetName val="제출내역_(2)7"/>
      <sheetName val="TABLE_DB6"/>
      <sheetName val="쌍용_data_base6"/>
      <sheetName val="969910(_R)6"/>
      <sheetName val="1062-X방향_6"/>
      <sheetName val="5_정산서7"/>
      <sheetName val="PROJECT_BRIEF6"/>
      <sheetName val="4_장비손료7"/>
      <sheetName val="단가_6"/>
      <sheetName val="108_수선비6"/>
      <sheetName val="①idea_pipeline6"/>
      <sheetName val="IMP_통일양식6"/>
      <sheetName val="LYS_통일양식6"/>
      <sheetName val="Xunit_(단위환산)6"/>
      <sheetName val="유통기한_프로그램6"/>
      <sheetName val="단양_00_아파트-세부내역7"/>
      <sheetName val="2_2_오피스텔(12~32F)7"/>
      <sheetName val="일위대가_집계표7"/>
      <sheetName val="6__안전관리비17"/>
      <sheetName val="자__재7"/>
      <sheetName val="개인별_순위표7"/>
      <sheetName val="CM_17"/>
      <sheetName val="기술부_VENDOR_LIST7"/>
      <sheetName val="단계별내역_(2)7"/>
      <sheetName val="2_2_띠장의_설계7"/>
      <sheetName val="경비_(1)6"/>
      <sheetName val="2F_회의실견적(5_14_일대)6"/>
      <sheetName val="VENDOR_LIST6"/>
      <sheetName val="설계기준_및_하중계산6"/>
      <sheetName val="5호광장_(만점)7"/>
      <sheetName val="인천국제_(만점)_(2)7"/>
      <sheetName val="전선_및_전선관6"/>
      <sheetName val="Sight_n_M_H6"/>
      <sheetName val="매출요약(월별)_-년간6"/>
      <sheetName val="Piping_Design_Data6"/>
      <sheetName val="4_&amp;_10-inch,_CO2_Combo_&amp;_Sweep6"/>
      <sheetName val="1_䷨수장6"/>
      <sheetName val="4_뀴진설Ⳅ6"/>
      <sheetName val="전䰨선로_물량표6"/>
      <sheetName val="㶀대입찰_내역서6"/>
      <sheetName val="수목데이타_6"/>
      <sheetName val="내역서_(2)6"/>
      <sheetName val="총괄집계_6"/>
      <sheetName val="kimre_scrubber6"/>
      <sheetName val="strut_type6"/>
      <sheetName val="한성교회_신축공사(050713)_CheckList6"/>
      <sheetName val="FRP_PIPING_일위대가6"/>
      <sheetName val="9_1지하2층하부보7"/>
      <sheetName val="4_일위대가7"/>
      <sheetName val="1-1_현장정리6"/>
      <sheetName val="1-2_토공6"/>
      <sheetName val="1-3_WMM,GSB6"/>
      <sheetName val="1-4_BITUMINOUS_COURSE6"/>
      <sheetName val="1-5_BOX_CULVERTS6"/>
      <sheetName val="1-6_BRIDGE6"/>
      <sheetName val="1-7_DRAINAGE6"/>
      <sheetName val="1-8_TRAFFIC6"/>
      <sheetName val="1-9_MISCELLANEOUS6"/>
      <sheetName val="1-10_ELECTRICAL6"/>
      <sheetName val="1-12_도급외항목6"/>
      <sheetName val="4_2_1_마루높이_검토6"/>
      <sheetName val="BOX_본체6"/>
      <sheetName val="MP_MOB6"/>
      <sheetName val="명일작업계획_(3)6"/>
      <sheetName val="내역서_(3)7"/>
      <sheetName val="산출양식_(2)7"/>
      <sheetName val="전체산출내역서갑(변경)_7"/>
      <sheetName val="A_터파기공7"/>
      <sheetName val="B_측·집7"/>
      <sheetName val="배(자·집)_(2)7"/>
      <sheetName val="2_01측·터·집7"/>
      <sheetName val="땅깍·수_(1-1)7"/>
      <sheetName val="0-52_7"/>
      <sheetName val="콘·다_(2)7"/>
      <sheetName val="기·집_(2)7"/>
      <sheetName val="콘·다_(3)7"/>
      <sheetName val="병원내역집계표_(2)7"/>
      <sheetName val="실행총괄_7"/>
      <sheetName val="[IL-3_XLSY갑지7"/>
      <sheetName val="4_일위대가목차7"/>
      <sheetName val="내역_ver1_07"/>
      <sheetName val="2000,9월_일위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변압기_및_발전기_용량6"/>
      <sheetName val="조도계산서_(도서)6"/>
      <sheetName val="빌딩_안내6"/>
      <sheetName val="CABLE_(2)6"/>
      <sheetName val="G_R300경비6"/>
      <sheetName val="단가대비표_(3)6"/>
      <sheetName val="기성내역서(을)_(2)6"/>
      <sheetName val="1단계_(2)6"/>
      <sheetName val="2_1__노무비_평균단가산출6"/>
      <sheetName val="3_공사비(07년노임단가)6"/>
      <sheetName val="3_공사비(단가조사표)6"/>
      <sheetName val="3_공사비(물량산출표)6"/>
      <sheetName val="3_공사비(일위대가표목록)6"/>
      <sheetName val="3_공사비(일위대가표)6"/>
      <sheetName val="TRE_TABLE6"/>
      <sheetName val="Requirement(Work_Crew)6"/>
      <sheetName val="진입도로B_(2)6"/>
      <sheetName val="2_냉난방설비공사6"/>
      <sheetName val="7_자동제어공사6"/>
      <sheetName val="중강당_내역6"/>
      <sheetName val="기초자료입력및_K치_확인6"/>
      <sheetName val="실행내역_6"/>
      <sheetName val="자재_단가_비교표(견적)6"/>
      <sheetName val="자재_단가_비교표6"/>
      <sheetName val="Bid_Summary6"/>
      <sheetName val="이동시_예상비용6"/>
      <sheetName val="Seg_1DE비용6"/>
      <sheetName val="Transit_비용_감가상각미포함6"/>
      <sheetName val="세골재__T2_변경_현황6"/>
      <sheetName val="전화공사_공량_및_집계표6"/>
      <sheetName val="참조_(2)6"/>
      <sheetName val="6__직접경비6"/>
      <sheetName val="대가_(보완)6"/>
      <sheetName val="3_자재비(총괄)6"/>
      <sheetName val="제조_경영6"/>
      <sheetName val="4_전기6"/>
      <sheetName val="노_무_비6"/>
      <sheetName val="미납품_현황6"/>
      <sheetName val="신설개소별_총집계표(동해-배전)6"/>
      <sheetName val="용선_C_L6"/>
      <sheetName val="전_체6"/>
      <sheetName val="STEEL_BOX_단면설계(SEC_8)6"/>
      <sheetName val="흙막이B_(오산운암)6"/>
      <sheetName val="타이로드_흙막이6"/>
      <sheetName val="타이로드_흙막이(근입장2_5M)6"/>
      <sheetName val="타이로드(근입장2_5M)6"/>
      <sheetName val="pile_항타6"/>
      <sheetName val="pile_항타(디젤)6"/>
      <sheetName val="pile_항타_A6"/>
      <sheetName val="pile_항타_B6"/>
      <sheetName val="pile_항타_C6"/>
      <sheetName val="pile_인발6"/>
      <sheetName val="pile_인발_A6"/>
      <sheetName val="pile_인발_B6"/>
      <sheetName val="pile_인발_C6"/>
      <sheetName val="20TON_TRAILER6"/>
      <sheetName val="토류판_(2)6"/>
      <sheetName val="SHEET_PILE단가6"/>
      <sheetName val="함열량_db5"/>
      <sheetName val="10_경제성분석5"/>
      <sheetName val="단가_및_재료비6"/>
      <sheetName val="기계_도급내역서5"/>
      <sheetName val="-15_05"/>
      <sheetName val="6_이토처리시간6"/>
      <sheetName val="울진항공등화_내역서6"/>
      <sheetName val="영흥TL(UP,DOWN)_6"/>
      <sheetName val="일_위_대_가_표6"/>
      <sheetName val="고객사_관리_코드6"/>
      <sheetName val="2_1외주6"/>
      <sheetName val="2_3노무6"/>
      <sheetName val="2_4자재6"/>
      <sheetName val="2_2장비6"/>
      <sheetName val="2_5경비6"/>
      <sheetName val="2_6수목대6"/>
      <sheetName val="3련_BOX6"/>
      <sheetName val="중기쥰종사_단위단가6"/>
      <sheetName val="1차_내역서6"/>
      <sheetName val="PTVT_(MAU)6"/>
      <sheetName val="사__업__비__수__지__예__산__서5"/>
      <sheetName val="Phieu_trinh_ky_cấu_tháp3"/>
      <sheetName val="Phieu_trinh_ky_VTP3"/>
      <sheetName val="KS-VL_rời3"/>
      <sheetName val="Tai_san3"/>
      <sheetName val="Check_dong_tien3"/>
      <sheetName val="Chi_phí_SDTS3"/>
      <sheetName val="Check_COST3"/>
      <sheetName val="DATA_HD3"/>
      <sheetName val="Tong_hop_1TM3"/>
      <sheetName val="Tong_hop3"/>
      <sheetName val="NS_Lán_trại3"/>
      <sheetName val="Check_cong_no_NC3"/>
      <sheetName val="Div26_-_Elect5"/>
      <sheetName val="Fr_Revit5"/>
      <sheetName val="NSA_Summary5"/>
      <sheetName val="DonGia_chetao5"/>
      <sheetName val="DonGia_VatTuLK5"/>
      <sheetName val="모선자재_집계표5"/>
      <sheetName val="재료의_할증5"/>
      <sheetName val="내역서_5"/>
      <sheetName val="공내역_및_견적조건5"/>
      <sheetName val="2_15"/>
      <sheetName val="Bảng_mã_VT5"/>
      <sheetName val="Khoi_luong5"/>
      <sheetName val="청_구4"/>
      <sheetName val="7_전산해석결과4"/>
      <sheetName val="4_하중4"/>
      <sheetName val="표__지5"/>
      <sheetName val="D1_2_COF모듈자재_입출재고_(B급)5"/>
      <sheetName val="기존단가_(2)4"/>
      <sheetName val="chi_tiet4"/>
      <sheetName val="PPC_Summary4"/>
      <sheetName val="Phan_lap_dat3"/>
      <sheetName val="Lắp_Ráp3"/>
      <sheetName val="97_사업추정(WEKI)3"/>
      <sheetName val="cong_thuc_tinh_chi_tiet5"/>
      <sheetName val="Gia_VLNCMTC3"/>
      <sheetName val="샌딩_에폭시_도장4"/>
      <sheetName val="Summary_VO_No_33"/>
      <sheetName val="VO_No_3_13"/>
      <sheetName val="VO_No_3_23"/>
      <sheetName val="VO_No_3_33"/>
      <sheetName val="VO_No_3_43"/>
      <sheetName val="VO_No_3_53"/>
      <sheetName val="VO_No_3_63"/>
      <sheetName val="VO_No_3_73"/>
      <sheetName val="VO_No_3_83"/>
      <sheetName val="_IL-3_XLSY갑지7"/>
      <sheetName val="KET_CAU-_MJV23"/>
      <sheetName val="Ví_dụ3"/>
      <sheetName val="SCOPE_OF_WORK3"/>
      <sheetName val="대3류_3"/>
      <sheetName val="외주대비_ᨀ晙ԯ4"/>
      <sheetName val="3_단가산출서3"/>
      <sheetName val="4_단가산출기초3"/>
      <sheetName val="BEND_LOSS3"/>
      <sheetName val="신평리_권리자명부3"/>
      <sheetName val="_ｹ-ﾌﾞﾙ3"/>
      <sheetName val="01__DATA3"/>
      <sheetName val="H__MECHANICAL3"/>
      <sheetName val="J__FIRE_FIGHTING3"/>
      <sheetName val="토공_total3"/>
      <sheetName val="TRAY_헹거산출3"/>
      <sheetName val="Sàn_T13"/>
      <sheetName val="Lỗ_thông_gió3"/>
      <sheetName val="Thống_kê3"/>
      <sheetName val="Tai_khoan3"/>
      <sheetName val="Bang_gia_2011_10_122"/>
      <sheetName val="중기사용료_(2)3"/>
      <sheetName val="99_조정금액3"/>
      <sheetName val="投标材料清单_2"/>
      <sheetName val="ጊ후다내역_XLS]0_0ControlSheet32"/>
      <sheetName val="Dầm_12"/>
      <sheetName val="Unit_Rate(non_print)2"/>
      <sheetName val="Cọc_nhồi2"/>
      <sheetName val="Bang_TH2"/>
      <sheetName val="5_6_NTKL_ĐHKK_2"/>
      <sheetName val="5_12_NTKL_PCCC2"/>
      <sheetName val="Sàn_tầng_01_(_old_)2"/>
      <sheetName val="5_NKTC2"/>
      <sheetName val="4_BBNT-LĐ2"/>
      <sheetName val="D_&amp;_W_sizes2"/>
      <sheetName val="Goc_CC2"/>
      <sheetName val="Gia_thanh_chuoi_su2"/>
      <sheetName val="Tiep_dia2"/>
      <sheetName val="Don_gia_vung_III-Can_Tho2"/>
      <sheetName val="TH_MEP2"/>
      <sheetName val="_DATA2"/>
      <sheetName val="0_Bìa2"/>
      <sheetName val="1_Mục_lục2"/>
      <sheetName val="2_Phiếu_kiểm_tra2"/>
      <sheetName val="BM-06a_Mẫu_chứng_chỉ_thanh_toá2"/>
      <sheetName val="3_Bảng_TT_giá_trị_thực_hiện2"/>
      <sheetName val="4_Bảng_TT_KL_thực_hiện2"/>
      <sheetName val="6_KL_DD_chi_tiết2"/>
      <sheetName val="5_công_nhật2"/>
      <sheetName val="ROW_3a-chi_tiết2"/>
      <sheetName val="ROW_5-_chi_tiết2"/>
      <sheetName val="ROW_6-_chi_tiết2"/>
      <sheetName val="KL_khoán_đổ_bê_tông_T72"/>
      <sheetName val="6__Bảng_TT_giá_trị_giảm_trừ_HĐ2"/>
      <sheetName val="6__Hồ_sơ_đính_kèm2"/>
      <sheetName val="운동장_(2)2"/>
      <sheetName val="외주대비_-석É2"/>
      <sheetName val="외주대비_-석축???_x2"/>
      <sheetName val="IMF_Code2"/>
      <sheetName val="외주대비_-석축_x005f_x0000__x005f_x0000__x005f_x0000__1"/>
      <sheetName val="Elec_LG1"/>
      <sheetName val="3_11"/>
      <sheetName val="3_101"/>
      <sheetName val="3_21"/>
      <sheetName val="3_31"/>
      <sheetName val="3_41"/>
      <sheetName val="3_51"/>
      <sheetName val="3_61"/>
      <sheetName val="3_71"/>
      <sheetName val="3_81"/>
      <sheetName val="3_91"/>
      <sheetName val="ESTI_1"/>
      <sheetName val="Doi_so1"/>
      <sheetName val="1_Requisition(E)1"/>
      <sheetName val="dtct_cong1"/>
      <sheetName val="TL_rieng1"/>
      <sheetName val="주공_갑지2"/>
      <sheetName val="5_2_6~7공사요율2"/>
      <sheetName val="04_12월건강보험(일용직)2"/>
      <sheetName val="1_내역(청_하역장전등)2"/>
      <sheetName val="2_원가집계2"/>
      <sheetName val="C_MECHANICAL1"/>
      <sheetName val="Measure_13061"/>
      <sheetName val="DM_ChiPhi1"/>
      <sheetName val="NHÀ_NHẬP_LIỆU1"/>
      <sheetName val="MÓNG_SILO1"/>
      <sheetName val="Basic_Wage1"/>
      <sheetName val="Menber_List1"/>
      <sheetName val="05_유류비자금청구(완)2"/>
      <sheetName val="19_07월_세_계2"/>
      <sheetName val="19_07항목별(시트복사금지100번쓰기)2"/>
      <sheetName val="19_05월2"/>
      <sheetName val="grid_(1)2"/>
      <sheetName val="경율산정_XLS2"/>
      <sheetName val="PAD_TR보호대기초2"/>
      <sheetName val="보도내_2"/>
      <sheetName val="PL_Vua1"/>
      <sheetName val="Du_thau1"/>
      <sheetName val="1_관로1"/>
      <sheetName val="TỔNG_HỢP1"/>
      <sheetName val="ጊ후다내역_XLS_0_0ControlSheet32"/>
      <sheetName val="외주대비_-석축____x2"/>
      <sheetName val="ጳ??Ⴔጳ??Lጴ??_ጵ??_ጶ??ఀጷ??_ጸ?2"/>
      <sheetName val="ጊ??Ⴔጱ??Lጲ??_ድ??nጳ??lጳ??eጴ1"/>
      <sheetName val="ጵ??Ⴔጶ??Lጷ??_ጸ??yጿ??uጿ??iጊ?1"/>
      <sheetName val="ጿ??Ⴔጿ??Lጊ??ېጱ??_ጲ??೵ድ??Ⴔጳ?1"/>
      <sheetName val="ጊ??Ⴔጊ??Lጱ??᳴ጲ??_ድ??ᰕጳ??װጳ1"/>
      <sheetName val="ጶ??Ⴔጷ??Lጸ??_ጿ??_ጿ??_ጊ??2"/>
      <sheetName val="ጿ??Ⴔጊ??Lጱ??Șጲ??ᩘድ??_ጳ??_ጳ?1"/>
      <sheetName val="ድ??Ⴔጳ??Lጳ??_ጴ??ഀጳ??nጳ??_1"/>
      <sheetName val="ጴ??Ⴔጵ??Lጶ??_ጷ??ഀጸ??nጿ??_1"/>
      <sheetName val="ጳ??Ⴔጴ??Lጵ??_ጶ??ᔼጷ??1ጸ??2ጿ?1"/>
      <sheetName val="ጸ??Ⴔጿ??Lጿ??_ጊ??_ጱ??ݴጲ??1"/>
      <sheetName val="ጴ??Ⴔጳ??Lጳ??iጴ??_ጵ??eጶ??e1"/>
      <sheetName val="ጵ??Ⴔጶ??Lጷ??ᝥጸ??Uጿ??Oጿ??_1"/>
      <sheetName val="ጳ??Ⴔጴ??Lጵ??֑ጶ??_ጷ??-ጸ??׭1"/>
      <sheetName val="ጲ??Ⴔድ??Lጳ??_ጳ??᪅ጴ??Șጳ??᧝ጳ1"/>
      <sheetName val="ጸ??Ⴔጿ??Lጿ??_ጊ??᪅ጊ??ႜጱ??1"/>
      <sheetName val="ጴ??Ⴔጵ??Lጶ??_ጷ??ᅸጸ??Ꮙጿ??°ጿ1"/>
      <sheetName val="ጶ??Ⴔጷ??Lጸ??_ጿ??(ጿ??ᅸጊ??)1"/>
      <sheetName val="ጳ??Ⴔጴ??Lጴ??_ፊ??(ጵ??ఀፋ??)1"/>
      <sheetName val="ጱ??Ⴔጲ??Lድ??ެጳ??_ጳ??(ጴ??1"/>
      <sheetName val="ጿ??Ⴔጿ??Lጊ??ᙔጱ??೵ጲ??_ድ??1"/>
      <sheetName val="ጱ??Ⴔጲ??Lድ??ಜጳ??(ጳ??_ጴ??1"/>
      <sheetName val="ጸ??Ⴔጿ??Lጿ??ݴጊ??෼ጱ??_ጲ??1"/>
      <sheetName val="ድ??Ⴔጳ??Lጳ??0ጴ??_ጳ??Iጳ??1"/>
      <sheetName val="ጸ??Ⴔጿ??Lጿ??iጊ??_ጱ??uጲ??r1"/>
      <sheetName val="PRECAST_lightconc-II1"/>
      <sheetName val="Rect__101"/>
      <sheetName val="3__CNT1"/>
      <sheetName val="unit_price_list(M)1"/>
      <sheetName val="Breakdown_(B)1"/>
      <sheetName val="RAB_AR&amp;STR1"/>
      <sheetName val="thông_tin1"/>
      <sheetName val="_후다_x005f_x0001___x005f_x0010__x005f_x0000__x0001"/>
      <sheetName val="Nhan_cong1"/>
      <sheetName val="Thiet_bi1"/>
      <sheetName val="Vat_tu1"/>
      <sheetName val="May_TC1"/>
      <sheetName val="Bang_KL1"/>
      <sheetName val="TH_Kinh_phi1"/>
      <sheetName val="cataloge_moi1"/>
      <sheetName val="THONG KE CAU KIEN"/>
      <sheetName val="Earthwork"/>
      <sheetName val="Thoat nuoc"/>
      <sheetName val="BIDDING-SUM"/>
      <sheetName val="CPK"/>
      <sheetName val="Joinery works"/>
      <sheetName val="Schedule S-Curve Revision#3"/>
      <sheetName val="Cost factor"/>
      <sheetName val="Item list"/>
      <sheetName val="Sheet Template Empty"/>
      <sheetName val="품À"/>
      <sheetName val="Sh"/>
      <sheetName val="Sh_x0010_ጾ"/>
      <sheetName val="흥양2교토Ā"/>
      <sheetName val="공사비 내역 (가)"/>
      <sheetName val="세목전체"/>
      <sheetName val="양수장내역"/>
      <sheetName val="BREAKDOWԀ瀀㄂ᗖ"/>
      <sheetName val="BREAKDOWԀ　柳ᤍ"/>
      <sheetName val="BREAKDOW頀ᵛ瀞囏_x001c_攀"/>
      <sheetName val="BREAKDOWԀ 횱_xd9c1_"/>
      <sheetName val="건_ê"/>
      <sheetName val="현장´"/>
      <sheetName val="위생䲀æ"/>
      <sheetName val="현장´Ԁ"/>
      <sheetName val="Budget_Code"/>
      <sheetName val="Phu_cap"/>
      <sheetName val="Danh muc"/>
      <sheetName val="SGC RATE"/>
      <sheetName val="TinhGiaNC"/>
      <sheetName val="DG3285"/>
      <sheetName val="BEAM"/>
      <sheetName val="Sh_x0010_"/>
      <sheetName val="BREAKDOW"/>
      <sheetName val="BREAKDOW頀ᵛ瀞囏_x001c_"/>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sheetData sheetId="1632"/>
      <sheetData sheetId="1633"/>
      <sheetData sheetId="1634"/>
      <sheetData sheetId="1635"/>
      <sheetData sheetId="1636"/>
      <sheetData sheetId="1637"/>
      <sheetData sheetId="1638"/>
      <sheetData sheetId="1639"/>
      <sheetData sheetId="1640"/>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sheetData sheetId="1809"/>
      <sheetData sheetId="1810"/>
      <sheetData sheetId="1811"/>
      <sheetData sheetId="1812"/>
      <sheetData sheetId="1813"/>
      <sheetData sheetId="1814"/>
      <sheetData sheetId="1815"/>
      <sheetData sheetId="1816"/>
      <sheetData sheetId="1817" refreshError="1"/>
      <sheetData sheetId="1818" refreshError="1"/>
      <sheetData sheetId="1819" refreshError="1"/>
      <sheetData sheetId="1820"/>
      <sheetData sheetId="1821"/>
      <sheetData sheetId="1822"/>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refreshError="1"/>
      <sheetData sheetId="1921" refreshError="1"/>
      <sheetData sheetId="1922" refreshError="1"/>
      <sheetData sheetId="1923" refreshError="1"/>
      <sheetData sheetId="1924"/>
      <sheetData sheetId="1925"/>
      <sheetData sheetId="1926"/>
      <sheetData sheetId="1927"/>
      <sheetData sheetId="1928"/>
      <sheetData sheetId="1929"/>
      <sheetData sheetId="1930" refreshError="1"/>
      <sheetData sheetId="1931"/>
      <sheetData sheetId="1932"/>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sheetData sheetId="1957"/>
      <sheetData sheetId="1958"/>
      <sheetData sheetId="1959"/>
      <sheetData sheetId="1960"/>
      <sheetData sheetId="1961"/>
      <sheetData sheetId="1962"/>
      <sheetData sheetId="1963"/>
      <sheetData sheetId="1964"/>
      <sheetData sheetId="1965"/>
      <sheetData sheetId="1966"/>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sheetData sheetId="2334"/>
      <sheetData sheetId="2335"/>
      <sheetData sheetId="2336"/>
      <sheetData sheetId="2337"/>
      <sheetData sheetId="2338"/>
      <sheetData sheetId="2339"/>
      <sheetData sheetId="2340"/>
      <sheetData sheetId="2341" refreshError="1"/>
      <sheetData sheetId="2342" refreshError="1"/>
      <sheetData sheetId="2343" refreshError="1"/>
      <sheetData sheetId="2344" refreshError="1"/>
      <sheetData sheetId="2345"/>
      <sheetData sheetId="2346"/>
      <sheetData sheetId="2347"/>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sheetData sheetId="2358"/>
      <sheetData sheetId="2359" refreshError="1"/>
      <sheetData sheetId="2360"/>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refreshError="1"/>
      <sheetData sheetId="2653" refreshError="1"/>
      <sheetData sheetId="2654" refreshError="1"/>
      <sheetData sheetId="2655" refreshError="1"/>
      <sheetData sheetId="2656" refreshError="1"/>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refreshError="1"/>
      <sheetData sheetId="2972" refreshError="1"/>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sheetData sheetId="3350"/>
      <sheetData sheetId="3351"/>
      <sheetData sheetId="3352"/>
      <sheetData sheetId="3353"/>
      <sheetData sheetId="3354"/>
      <sheetData sheetId="3355"/>
      <sheetData sheetId="3356"/>
      <sheetData sheetId="3357"/>
      <sheetData sheetId="3358"/>
      <sheetData sheetId="3359" refreshError="1"/>
      <sheetData sheetId="3360" refreshError="1"/>
      <sheetData sheetId="3361" refreshError="1"/>
      <sheetData sheetId="3362" refreshError="1"/>
      <sheetData sheetId="3363" refreshError="1"/>
      <sheetData sheetId="3364"/>
      <sheetData sheetId="3365"/>
      <sheetData sheetId="3366"/>
      <sheetData sheetId="3367" refreshError="1"/>
      <sheetData sheetId="3368" refreshError="1"/>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refreshError="1"/>
      <sheetData sheetId="3382"/>
      <sheetData sheetId="3383"/>
      <sheetData sheetId="3384" refreshError="1"/>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refreshError="1"/>
      <sheetData sheetId="3407" refreshError="1"/>
      <sheetData sheetId="3408" refreshError="1"/>
      <sheetData sheetId="3409" refreshError="1"/>
      <sheetData sheetId="3410" refreshError="1"/>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sheetData sheetId="3446"/>
      <sheetData sheetId="3447"/>
      <sheetData sheetId="3448" refreshError="1"/>
      <sheetData sheetId="3449" refreshError="1"/>
      <sheetData sheetId="3450" refreshError="1"/>
      <sheetData sheetId="3451" refreshError="1"/>
      <sheetData sheetId="3452" refreshError="1"/>
      <sheetData sheetId="3453" refreshError="1"/>
      <sheetData sheetId="3454" refreshError="1"/>
      <sheetData sheetId="3455"/>
      <sheetData sheetId="3456"/>
      <sheetData sheetId="3457"/>
      <sheetData sheetId="3458"/>
      <sheetData sheetId="3459"/>
      <sheetData sheetId="3460"/>
      <sheetData sheetId="346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refreshError="1"/>
      <sheetData sheetId="3786" refreshError="1"/>
      <sheetData sheetId="3787" refreshError="1"/>
      <sheetData sheetId="3788" refreshError="1"/>
      <sheetData sheetId="3789" refreshError="1"/>
      <sheetData sheetId="3790"/>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refreshError="1"/>
      <sheetData sheetId="3808" refreshError="1"/>
      <sheetData sheetId="3809"/>
      <sheetData sheetId="3810"/>
      <sheetData sheetId="3811"/>
      <sheetData sheetId="3812"/>
      <sheetData sheetId="3813"/>
      <sheetData sheetId="3814"/>
      <sheetData sheetId="3815"/>
      <sheetData sheetId="3816"/>
      <sheetData sheetId="3817"/>
      <sheetData sheetId="3818"/>
      <sheetData sheetId="3819"/>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sheetData sheetId="3851" refreshError="1"/>
      <sheetData sheetId="3852" refreshError="1"/>
      <sheetData sheetId="3853" refreshError="1"/>
      <sheetData sheetId="3854" refreshError="1"/>
      <sheetData sheetId="3855"/>
      <sheetData sheetId="3856"/>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sheetData sheetId="3929" refreshError="1"/>
      <sheetData sheetId="3930" refreshError="1"/>
      <sheetData sheetId="3931" refreshError="1"/>
      <sheetData sheetId="3932" refreshError="1"/>
      <sheetData sheetId="3933" refreshError="1"/>
      <sheetData sheetId="3934"/>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refreshError="1"/>
      <sheetData sheetId="3978" refreshError="1"/>
      <sheetData sheetId="3979"/>
      <sheetData sheetId="3980"/>
      <sheetData sheetId="3981"/>
      <sheetData sheetId="3982" refreshError="1"/>
      <sheetData sheetId="3983"/>
      <sheetData sheetId="3984" refreshError="1"/>
      <sheetData sheetId="3985"/>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sheetData sheetId="4006"/>
      <sheetData sheetId="4007"/>
      <sheetData sheetId="4008"/>
      <sheetData sheetId="4009"/>
      <sheetData sheetId="4010" refreshError="1"/>
      <sheetData sheetId="4011" refreshError="1"/>
      <sheetData sheetId="4012"/>
      <sheetData sheetId="4013"/>
      <sheetData sheetId="4014" refreshError="1"/>
      <sheetData sheetId="4015"/>
      <sheetData sheetId="4016"/>
      <sheetData sheetId="4017"/>
      <sheetData sheetId="4018"/>
      <sheetData sheetId="4019"/>
      <sheetData sheetId="4020"/>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sheetData sheetId="4045"/>
      <sheetData sheetId="4046" refreshError="1"/>
      <sheetData sheetId="4047" refreshError="1"/>
      <sheetData sheetId="4048" refreshError="1"/>
      <sheetData sheetId="4049"/>
      <sheetData sheetId="4050"/>
      <sheetData sheetId="4051" refreshError="1"/>
      <sheetData sheetId="4052" refreshError="1"/>
      <sheetData sheetId="4053" refreshError="1"/>
      <sheetData sheetId="4054" refreshError="1"/>
      <sheetData sheetId="4055"/>
      <sheetData sheetId="4056"/>
      <sheetData sheetId="4057"/>
      <sheetData sheetId="4058"/>
      <sheetData sheetId="4059"/>
      <sheetData sheetId="4060"/>
      <sheetData sheetId="4061"/>
      <sheetData sheetId="4062"/>
      <sheetData sheetId="4063"/>
      <sheetData sheetId="4064"/>
      <sheetData sheetId="4065"/>
      <sheetData sheetId="4066" refreshError="1"/>
      <sheetData sheetId="4067" refreshError="1"/>
      <sheetData sheetId="4068" refreshError="1"/>
      <sheetData sheetId="4069" refreshError="1"/>
      <sheetData sheetId="4070" refreshError="1"/>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refreshError="1"/>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sheetData sheetId="4555"/>
      <sheetData sheetId="4556"/>
      <sheetData sheetId="4557" refreshError="1"/>
      <sheetData sheetId="4558" refreshError="1"/>
      <sheetData sheetId="4559" refreshError="1"/>
      <sheetData sheetId="4560" refreshError="1"/>
      <sheetData sheetId="4561" refreshError="1"/>
      <sheetData sheetId="4562"/>
      <sheetData sheetId="4563"/>
      <sheetData sheetId="4564"/>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refreshError="1"/>
      <sheetData sheetId="4970" refreshError="1"/>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sheetData sheetId="5204" refreshError="1"/>
      <sheetData sheetId="5205" refreshError="1"/>
      <sheetData sheetId="5206" refreshError="1"/>
      <sheetData sheetId="5207" refreshError="1"/>
      <sheetData sheetId="5208" refreshError="1"/>
      <sheetData sheetId="5209"/>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sheetData sheetId="5285"/>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sheetData sheetId="6519"/>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BÌA"/>
      <sheetName val="Total Amount "/>
      <sheetName val=" COST SUMMARY"/>
      <sheetName val="C. CONSTRUCTION SUMMARY"/>
      <sheetName val="C. MEP SUMMARY"/>
      <sheetName val="C01. COMMON WORKS"/>
      <sheetName val="C01.CSA_WAREHOUSE"/>
      <sheetName val="C02.CSA_OFFICE"/>
      <sheetName val="C03.CSA_WC"/>
      <sheetName val="C04.CSA_OTHER ITEM"/>
      <sheetName val="C04.CSA_INFRASTRUCTURE"/>
      <sheetName val="PL01.PLUMPING"/>
      <sheetName val="AC01.AIR CONDITIONING"/>
      <sheetName val="EL01.ACCESS CONTROL"/>
      <sheetName val="FF01.FIRE FIGHTING"/>
      <sheetName val="GE01.GENERATOR"/>
      <sheetName val="EQ01.EQUITMENT"/>
      <sheetName val="FF01.FIRE FIGHTING SYSTEM"/>
      <sheetName val="Material list"/>
      <sheetName val="M. MECHANIC WORKS (2ND)"/>
      <sheetName val="E. ELECTRIC WORKS (2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A1:Z1000"/>
  <sheetViews>
    <sheetView workbookViewId="0">
      <selection activeCell="E9" sqref="E9"/>
    </sheetView>
  </sheetViews>
  <sheetFormatPr defaultColWidth="14.42578125" defaultRowHeight="15" customHeight="1"/>
  <cols>
    <col min="1" max="1" width="4.7109375" customWidth="1"/>
    <col min="2" max="2" width="6.7109375" customWidth="1"/>
    <col min="3" max="3" width="40.7109375" customWidth="1"/>
    <col min="4" max="4" width="3.7109375" customWidth="1"/>
    <col min="5" max="5" width="70.7109375" customWidth="1"/>
    <col min="6" max="6" width="6.7109375" customWidth="1"/>
    <col min="7" max="7" width="4.7109375" customWidth="1"/>
    <col min="8" max="8" width="21.7109375" customWidth="1"/>
    <col min="9" max="11" width="9.140625" customWidth="1"/>
    <col min="12" max="26" width="8.7109375" customWidth="1"/>
  </cols>
  <sheetData>
    <row r="1" spans="1:26" ht="24.75" customHeight="1">
      <c r="A1" s="589"/>
      <c r="B1" s="590"/>
      <c r="C1" s="591"/>
      <c r="D1" s="591"/>
      <c r="E1" s="591"/>
      <c r="F1" s="591"/>
      <c r="G1" s="592"/>
      <c r="H1" s="593"/>
      <c r="I1" s="593"/>
      <c r="J1" s="593"/>
      <c r="K1" s="593"/>
      <c r="L1" s="593"/>
      <c r="M1" s="593"/>
      <c r="N1" s="593"/>
      <c r="O1" s="593"/>
      <c r="P1" s="593"/>
      <c r="Q1" s="593"/>
      <c r="R1" s="593"/>
      <c r="S1" s="593"/>
      <c r="T1" s="593"/>
      <c r="U1" s="593"/>
      <c r="V1" s="593"/>
      <c r="W1" s="593"/>
      <c r="X1" s="593"/>
      <c r="Y1" s="593"/>
      <c r="Z1" s="593"/>
    </row>
    <row r="2" spans="1:26" ht="24.75" customHeight="1">
      <c r="A2" s="594"/>
      <c r="B2" s="595"/>
      <c r="C2" s="591"/>
      <c r="D2" s="591"/>
      <c r="E2" s="591"/>
      <c r="F2" s="592"/>
      <c r="G2" s="596"/>
      <c r="H2" s="593"/>
      <c r="I2" s="593"/>
      <c r="J2" s="593"/>
      <c r="K2" s="593"/>
      <c r="L2" s="593"/>
      <c r="M2" s="593"/>
      <c r="N2" s="593"/>
      <c r="O2" s="593"/>
      <c r="P2" s="593"/>
      <c r="Q2" s="593"/>
      <c r="R2" s="593"/>
      <c r="S2" s="593"/>
      <c r="T2" s="593"/>
      <c r="U2" s="593"/>
      <c r="V2" s="593"/>
      <c r="W2" s="593"/>
      <c r="X2" s="593"/>
      <c r="Y2" s="593"/>
      <c r="Z2" s="593"/>
    </row>
    <row r="3" spans="1:26" ht="26.25" customHeight="1">
      <c r="A3" s="594"/>
      <c r="B3" s="594"/>
      <c r="C3" s="593"/>
      <c r="D3" s="593"/>
      <c r="E3" s="593"/>
      <c r="F3" s="596"/>
      <c r="G3" s="596"/>
      <c r="H3" s="593"/>
      <c r="I3" s="593"/>
      <c r="J3" s="593"/>
      <c r="K3" s="593"/>
      <c r="L3" s="593"/>
      <c r="M3" s="593"/>
      <c r="N3" s="593"/>
      <c r="O3" s="593"/>
      <c r="P3" s="593"/>
      <c r="Q3" s="593"/>
      <c r="R3" s="593"/>
      <c r="S3" s="593"/>
      <c r="T3" s="593"/>
      <c r="U3" s="593"/>
      <c r="V3" s="593"/>
      <c r="W3" s="593"/>
      <c r="X3" s="593"/>
      <c r="Y3" s="593"/>
      <c r="Z3" s="593"/>
    </row>
    <row r="4" spans="1:26" ht="18.75" customHeight="1">
      <c r="A4" s="594"/>
      <c r="B4" s="594"/>
      <c r="C4" s="593"/>
      <c r="D4" s="593"/>
      <c r="E4" s="593"/>
      <c r="F4" s="596"/>
      <c r="G4" s="596"/>
      <c r="H4" s="593"/>
      <c r="I4" s="593"/>
      <c r="J4" s="593"/>
      <c r="K4" s="593"/>
      <c r="L4" s="593"/>
      <c r="M4" s="593"/>
      <c r="N4" s="593"/>
      <c r="O4" s="593"/>
      <c r="P4" s="593"/>
      <c r="Q4" s="593"/>
      <c r="R4" s="593"/>
      <c r="S4" s="593"/>
      <c r="T4" s="593"/>
      <c r="U4" s="593"/>
      <c r="V4" s="593"/>
      <c r="W4" s="593"/>
      <c r="X4" s="593"/>
      <c r="Y4" s="593"/>
      <c r="Z4" s="593"/>
    </row>
    <row r="5" spans="1:26" ht="49.5" customHeight="1">
      <c r="A5" s="594"/>
      <c r="B5" s="597"/>
      <c r="C5" s="631" t="s">
        <v>0</v>
      </c>
      <c r="D5" s="632"/>
      <c r="E5" s="632"/>
      <c r="F5" s="598"/>
      <c r="G5" s="596"/>
      <c r="H5" s="593"/>
      <c r="I5" s="593"/>
      <c r="J5" s="593"/>
      <c r="K5" s="593"/>
      <c r="L5" s="593"/>
      <c r="M5" s="593"/>
      <c r="N5" s="593"/>
      <c r="O5" s="593"/>
      <c r="P5" s="593"/>
      <c r="Q5" s="593"/>
      <c r="R5" s="593"/>
      <c r="S5" s="593"/>
      <c r="T5" s="593"/>
      <c r="U5" s="593"/>
      <c r="V5" s="593"/>
      <c r="W5" s="593"/>
      <c r="X5" s="593"/>
      <c r="Y5" s="593"/>
      <c r="Z5" s="593"/>
    </row>
    <row r="6" spans="1:26" ht="24" customHeight="1">
      <c r="A6" s="594"/>
      <c r="B6" s="594"/>
      <c r="C6" s="593"/>
      <c r="D6" s="593"/>
      <c r="E6" s="593"/>
      <c r="F6" s="596"/>
      <c r="G6" s="596"/>
      <c r="H6" s="593"/>
      <c r="I6" s="593"/>
      <c r="J6" s="593"/>
      <c r="K6" s="593"/>
      <c r="L6" s="593"/>
      <c r="M6" s="593"/>
      <c r="N6" s="593"/>
      <c r="O6" s="593"/>
      <c r="P6" s="593"/>
      <c r="Q6" s="593"/>
      <c r="R6" s="593"/>
      <c r="S6" s="593"/>
      <c r="T6" s="593"/>
      <c r="U6" s="593"/>
      <c r="V6" s="593"/>
      <c r="W6" s="593"/>
      <c r="X6" s="593"/>
      <c r="Y6" s="593"/>
      <c r="Z6" s="593"/>
    </row>
    <row r="7" spans="1:26" ht="10.5" hidden="1" customHeight="1">
      <c r="A7" s="594"/>
      <c r="B7" s="594"/>
      <c r="C7" s="633"/>
      <c r="D7" s="634"/>
      <c r="E7" s="634"/>
      <c r="F7" s="596"/>
      <c r="G7" s="596"/>
      <c r="H7" s="593"/>
      <c r="I7" s="593"/>
      <c r="J7" s="593"/>
      <c r="K7" s="593"/>
      <c r="L7" s="593"/>
      <c r="M7" s="593"/>
      <c r="N7" s="593"/>
      <c r="O7" s="593"/>
      <c r="P7" s="593"/>
      <c r="Q7" s="593"/>
      <c r="R7" s="593"/>
      <c r="S7" s="593"/>
      <c r="T7" s="593"/>
      <c r="U7" s="593"/>
      <c r="V7" s="593"/>
      <c r="W7" s="593"/>
      <c r="X7" s="593"/>
      <c r="Y7" s="593"/>
      <c r="Z7" s="593"/>
    </row>
    <row r="8" spans="1:26" ht="39.75" customHeight="1">
      <c r="A8" s="594"/>
      <c r="B8" s="594"/>
      <c r="C8" s="599" t="s">
        <v>1</v>
      </c>
      <c r="D8" s="600" t="s">
        <v>2</v>
      </c>
      <c r="E8" s="601" t="s">
        <v>3</v>
      </c>
      <c r="F8" s="596"/>
      <c r="G8" s="596"/>
      <c r="H8" s="593"/>
      <c r="I8" s="593"/>
      <c r="J8" s="593"/>
      <c r="K8" s="593"/>
      <c r="L8" s="593"/>
      <c r="M8" s="593"/>
      <c r="N8" s="593"/>
      <c r="O8" s="593"/>
      <c r="P8" s="593"/>
      <c r="Q8" s="593"/>
      <c r="R8" s="593"/>
      <c r="S8" s="593"/>
      <c r="T8" s="593"/>
      <c r="U8" s="593"/>
      <c r="V8" s="593"/>
      <c r="W8" s="593"/>
      <c r="X8" s="593"/>
      <c r="Y8" s="593"/>
      <c r="Z8" s="593"/>
    </row>
    <row r="9" spans="1:26" ht="54.75" customHeight="1">
      <c r="A9" s="594"/>
      <c r="B9" s="594"/>
      <c r="C9" s="599" t="s">
        <v>4</v>
      </c>
      <c r="D9" s="600" t="s">
        <v>2</v>
      </c>
      <c r="E9" s="601" t="s">
        <v>5</v>
      </c>
      <c r="F9" s="596"/>
      <c r="G9" s="596"/>
      <c r="H9" s="593"/>
      <c r="I9" s="593"/>
      <c r="J9" s="593"/>
      <c r="K9" s="593"/>
      <c r="L9" s="593"/>
      <c r="M9" s="593"/>
      <c r="N9" s="593"/>
      <c r="O9" s="593"/>
      <c r="P9" s="593"/>
      <c r="Q9" s="593"/>
      <c r="R9" s="593"/>
      <c r="S9" s="593"/>
      <c r="T9" s="593"/>
      <c r="U9" s="593"/>
      <c r="V9" s="593"/>
      <c r="W9" s="593"/>
      <c r="X9" s="593"/>
      <c r="Y9" s="593"/>
      <c r="Z9" s="593"/>
    </row>
    <row r="10" spans="1:26" ht="54" customHeight="1">
      <c r="A10" s="594"/>
      <c r="B10" s="594"/>
      <c r="C10" s="599" t="s">
        <v>6</v>
      </c>
      <c r="D10" s="600" t="s">
        <v>2</v>
      </c>
      <c r="E10" s="601" t="s">
        <v>7</v>
      </c>
      <c r="F10" s="596"/>
      <c r="G10" s="596"/>
      <c r="H10" s="593"/>
      <c r="I10" s="593"/>
      <c r="J10" s="593"/>
      <c r="K10" s="593"/>
      <c r="L10" s="593"/>
      <c r="M10" s="593"/>
      <c r="N10" s="593"/>
      <c r="O10" s="593"/>
      <c r="P10" s="593"/>
      <c r="Q10" s="593"/>
      <c r="R10" s="593"/>
      <c r="S10" s="593"/>
      <c r="T10" s="593"/>
      <c r="U10" s="593"/>
      <c r="V10" s="593"/>
      <c r="W10" s="593"/>
      <c r="X10" s="593"/>
      <c r="Y10" s="593"/>
      <c r="Z10" s="593"/>
    </row>
    <row r="11" spans="1:26" ht="61.5" customHeight="1">
      <c r="A11" s="594"/>
      <c r="B11" s="594"/>
      <c r="C11" s="599" t="s">
        <v>8</v>
      </c>
      <c r="D11" s="600" t="s">
        <v>2</v>
      </c>
      <c r="E11" s="601"/>
      <c r="F11" s="596"/>
      <c r="G11" s="596"/>
      <c r="H11" s="593"/>
      <c r="I11" s="593"/>
      <c r="J11" s="593"/>
      <c r="K11" s="593"/>
      <c r="L11" s="593"/>
      <c r="M11" s="593"/>
      <c r="N11" s="593"/>
      <c r="O11" s="593"/>
      <c r="P11" s="593"/>
      <c r="Q11" s="593"/>
      <c r="R11" s="593"/>
      <c r="S11" s="593"/>
      <c r="T11" s="593"/>
      <c r="U11" s="593"/>
      <c r="V11" s="593"/>
      <c r="W11" s="593"/>
      <c r="X11" s="593"/>
      <c r="Y11" s="593"/>
      <c r="Z11" s="593"/>
    </row>
    <row r="12" spans="1:26" ht="61.5" customHeight="1">
      <c r="A12" s="594"/>
      <c r="B12" s="594"/>
      <c r="C12" s="599" t="s">
        <v>9</v>
      </c>
      <c r="D12" s="600" t="s">
        <v>2</v>
      </c>
      <c r="E12" s="601"/>
      <c r="F12" s="596"/>
      <c r="G12" s="596"/>
      <c r="H12" s="593"/>
      <c r="I12" s="593"/>
      <c r="J12" s="593"/>
      <c r="K12" s="593"/>
      <c r="L12" s="593"/>
      <c r="M12" s="593"/>
      <c r="N12" s="593"/>
      <c r="O12" s="593"/>
      <c r="P12" s="593"/>
      <c r="Q12" s="593"/>
      <c r="R12" s="593"/>
      <c r="S12" s="593"/>
      <c r="T12" s="593"/>
      <c r="U12" s="593"/>
      <c r="V12" s="593"/>
      <c r="W12" s="593"/>
      <c r="X12" s="593"/>
      <c r="Y12" s="593"/>
      <c r="Z12" s="593"/>
    </row>
    <row r="13" spans="1:26" ht="45" customHeight="1">
      <c r="A13" s="594"/>
      <c r="B13" s="594"/>
      <c r="C13" s="599"/>
      <c r="D13" s="600"/>
      <c r="E13" s="601"/>
      <c r="F13" s="596"/>
      <c r="G13" s="596"/>
      <c r="H13" s="593"/>
      <c r="I13" s="593"/>
      <c r="J13" s="593"/>
      <c r="K13" s="593"/>
      <c r="L13" s="593"/>
      <c r="M13" s="593"/>
      <c r="N13" s="593"/>
      <c r="O13" s="593"/>
      <c r="P13" s="593"/>
      <c r="Q13" s="593"/>
      <c r="R13" s="593"/>
      <c r="S13" s="593"/>
      <c r="T13" s="593"/>
      <c r="U13" s="593"/>
      <c r="V13" s="593"/>
      <c r="W13" s="593"/>
      <c r="X13" s="593"/>
      <c r="Y13" s="593"/>
      <c r="Z13" s="593"/>
    </row>
    <row r="14" spans="1:26" ht="40.5" customHeight="1">
      <c r="A14" s="594"/>
      <c r="B14" s="602"/>
      <c r="C14" s="603" t="s">
        <v>11</v>
      </c>
      <c r="D14" s="603"/>
      <c r="E14" s="604">
        <f ca="1">TODAY()</f>
        <v>46301</v>
      </c>
      <c r="F14" s="605"/>
      <c r="G14" s="596"/>
      <c r="H14" s="593"/>
      <c r="I14" s="593"/>
      <c r="J14" s="593"/>
      <c r="K14" s="593"/>
      <c r="L14" s="593"/>
      <c r="M14" s="593"/>
      <c r="N14" s="593"/>
      <c r="O14" s="593"/>
      <c r="P14" s="593"/>
      <c r="Q14" s="593"/>
      <c r="R14" s="593"/>
      <c r="S14" s="593"/>
      <c r="T14" s="593"/>
      <c r="U14" s="593"/>
      <c r="V14" s="593"/>
      <c r="W14" s="593"/>
      <c r="X14" s="593"/>
      <c r="Y14" s="593"/>
      <c r="Z14" s="593"/>
    </row>
    <row r="15" spans="1:26" ht="24.75" customHeight="1">
      <c r="A15" s="602"/>
      <c r="B15" s="606"/>
      <c r="C15" s="607"/>
      <c r="D15" s="607"/>
      <c r="E15" s="608"/>
      <c r="F15" s="606"/>
      <c r="G15" s="605"/>
      <c r="H15" s="593"/>
      <c r="I15" s="593"/>
      <c r="J15" s="593"/>
      <c r="K15" s="593"/>
      <c r="L15" s="593"/>
      <c r="M15" s="593"/>
      <c r="N15" s="593"/>
      <c r="O15" s="593"/>
      <c r="P15" s="593"/>
      <c r="Q15" s="593"/>
      <c r="R15" s="593"/>
      <c r="S15" s="593"/>
      <c r="T15" s="593"/>
      <c r="U15" s="593"/>
      <c r="V15" s="593"/>
      <c r="W15" s="593"/>
      <c r="X15" s="593"/>
      <c r="Y15" s="593"/>
      <c r="Z15" s="593"/>
    </row>
    <row r="16" spans="1:26" ht="14.25" customHeight="1">
      <c r="A16" s="593"/>
      <c r="B16" s="593"/>
      <c r="C16" s="593"/>
      <c r="D16" s="593"/>
      <c r="E16" s="593"/>
      <c r="F16" s="593"/>
      <c r="G16" s="593"/>
      <c r="H16" s="593"/>
      <c r="I16" s="593"/>
      <c r="J16" s="593"/>
      <c r="K16" s="593"/>
      <c r="L16" s="593"/>
      <c r="M16" s="593"/>
      <c r="N16" s="593"/>
      <c r="O16" s="593"/>
      <c r="P16" s="593"/>
      <c r="Q16" s="593"/>
      <c r="R16" s="593"/>
      <c r="S16" s="593"/>
      <c r="T16" s="593"/>
      <c r="U16" s="593"/>
      <c r="V16" s="593"/>
      <c r="W16" s="593"/>
      <c r="X16" s="593"/>
      <c r="Y16" s="593"/>
      <c r="Z16" s="593"/>
    </row>
    <row r="17" spans="1:26" ht="14.25" customHeight="1">
      <c r="A17" s="593"/>
      <c r="B17" s="593"/>
      <c r="C17" s="593"/>
      <c r="D17" s="593"/>
      <c r="E17" s="593"/>
      <c r="F17" s="593"/>
      <c r="G17" s="593"/>
      <c r="H17" s="593"/>
      <c r="I17" s="593"/>
      <c r="J17" s="593"/>
      <c r="K17" s="593"/>
      <c r="L17" s="593"/>
      <c r="M17" s="593"/>
      <c r="N17" s="593"/>
      <c r="O17" s="593"/>
      <c r="P17" s="593"/>
      <c r="Q17" s="593"/>
      <c r="R17" s="593"/>
      <c r="S17" s="593"/>
      <c r="T17" s="593"/>
      <c r="U17" s="593"/>
      <c r="V17" s="593"/>
      <c r="W17" s="593"/>
      <c r="X17" s="593"/>
      <c r="Y17" s="593"/>
      <c r="Z17" s="593"/>
    </row>
    <row r="18" spans="1:26" ht="14.25" customHeight="1">
      <c r="A18" s="593"/>
      <c r="B18" s="593"/>
      <c r="C18" s="593"/>
      <c r="D18" s="593"/>
      <c r="E18" s="593"/>
      <c r="F18" s="593"/>
      <c r="G18" s="593"/>
      <c r="H18" s="593"/>
      <c r="I18" s="593"/>
      <c r="J18" s="593"/>
      <c r="K18" s="593"/>
      <c r="L18" s="593"/>
      <c r="M18" s="593"/>
      <c r="N18" s="593"/>
      <c r="O18" s="593"/>
      <c r="P18" s="593"/>
      <c r="Q18" s="593"/>
      <c r="R18" s="593"/>
      <c r="S18" s="593"/>
      <c r="T18" s="593"/>
      <c r="U18" s="593"/>
      <c r="V18" s="593"/>
      <c r="W18" s="593"/>
      <c r="X18" s="593"/>
      <c r="Y18" s="593"/>
      <c r="Z18" s="593"/>
    </row>
    <row r="19" spans="1:26" ht="14.25" customHeight="1">
      <c r="A19" s="593"/>
      <c r="B19" s="593"/>
      <c r="C19" s="593"/>
      <c r="D19" s="593"/>
      <c r="E19" s="593"/>
      <c r="F19" s="593"/>
      <c r="G19" s="593"/>
      <c r="H19" s="593"/>
      <c r="I19" s="593"/>
      <c r="J19" s="593"/>
      <c r="K19" s="593"/>
      <c r="L19" s="593"/>
      <c r="M19" s="593"/>
      <c r="N19" s="593"/>
      <c r="O19" s="593"/>
      <c r="P19" s="593"/>
      <c r="Q19" s="593"/>
      <c r="R19" s="593"/>
      <c r="S19" s="593"/>
      <c r="T19" s="593"/>
      <c r="U19" s="593"/>
      <c r="V19" s="593"/>
      <c r="W19" s="593"/>
      <c r="X19" s="593"/>
      <c r="Y19" s="593"/>
      <c r="Z19" s="593"/>
    </row>
    <row r="20" spans="1:26" ht="14.25" customHeight="1">
      <c r="A20" s="593"/>
      <c r="B20" s="593"/>
      <c r="C20" s="593"/>
      <c r="D20" s="593"/>
      <c r="E20" s="593"/>
      <c r="F20" s="593"/>
      <c r="G20" s="593"/>
      <c r="H20" s="593"/>
      <c r="I20" s="593"/>
      <c r="J20" s="593"/>
      <c r="K20" s="593"/>
      <c r="L20" s="593"/>
      <c r="M20" s="593"/>
      <c r="N20" s="593"/>
      <c r="O20" s="593"/>
      <c r="P20" s="593"/>
      <c r="Q20" s="593"/>
      <c r="R20" s="593"/>
      <c r="S20" s="593"/>
      <c r="T20" s="593"/>
      <c r="U20" s="593"/>
      <c r="V20" s="593"/>
      <c r="W20" s="593"/>
      <c r="X20" s="593"/>
      <c r="Y20" s="593"/>
      <c r="Z20" s="593"/>
    </row>
    <row r="21" spans="1:26" ht="14.25" customHeight="1">
      <c r="A21" s="593"/>
      <c r="B21" s="593"/>
      <c r="C21" s="593"/>
      <c r="D21" s="593"/>
      <c r="E21" s="593"/>
      <c r="F21" s="593"/>
      <c r="G21" s="593"/>
      <c r="H21" s="593"/>
      <c r="I21" s="593"/>
      <c r="J21" s="593"/>
      <c r="K21" s="593"/>
      <c r="L21" s="593"/>
      <c r="M21" s="593"/>
      <c r="N21" s="593"/>
      <c r="O21" s="593"/>
      <c r="P21" s="593"/>
      <c r="Q21" s="593"/>
      <c r="R21" s="593"/>
      <c r="S21" s="593"/>
      <c r="T21" s="593"/>
      <c r="U21" s="593"/>
      <c r="V21" s="593"/>
      <c r="W21" s="593"/>
      <c r="X21" s="593"/>
      <c r="Y21" s="593"/>
      <c r="Z21" s="593"/>
    </row>
    <row r="22" spans="1:26" ht="14.25" customHeight="1">
      <c r="A22" s="593"/>
      <c r="B22" s="593"/>
      <c r="C22" s="593"/>
      <c r="D22" s="593"/>
      <c r="E22" s="593"/>
      <c r="F22" s="593"/>
      <c r="G22" s="593"/>
      <c r="H22" s="593"/>
      <c r="I22" s="593"/>
      <c r="J22" s="593"/>
      <c r="K22" s="593"/>
      <c r="L22" s="593"/>
      <c r="M22" s="593"/>
      <c r="N22" s="593"/>
      <c r="O22" s="593"/>
      <c r="P22" s="593"/>
      <c r="Q22" s="593"/>
      <c r="R22" s="593"/>
      <c r="S22" s="593"/>
      <c r="T22" s="593"/>
      <c r="U22" s="593"/>
      <c r="V22" s="593"/>
      <c r="W22" s="593"/>
      <c r="X22" s="593"/>
      <c r="Y22" s="593"/>
      <c r="Z22" s="593"/>
    </row>
    <row r="23" spans="1:26" ht="14.25" customHeight="1">
      <c r="A23" s="593"/>
      <c r="B23" s="593"/>
      <c r="C23" s="593"/>
      <c r="D23" s="593"/>
      <c r="E23" s="593"/>
      <c r="F23" s="593"/>
      <c r="G23" s="593"/>
      <c r="H23" s="593"/>
      <c r="I23" s="593"/>
      <c r="J23" s="593"/>
      <c r="K23" s="593"/>
      <c r="L23" s="593"/>
      <c r="M23" s="593"/>
      <c r="N23" s="593"/>
      <c r="O23" s="593"/>
      <c r="P23" s="593"/>
      <c r="Q23" s="593"/>
      <c r="R23" s="593"/>
      <c r="S23" s="593"/>
      <c r="T23" s="593"/>
      <c r="U23" s="593"/>
      <c r="V23" s="593"/>
      <c r="W23" s="593"/>
      <c r="X23" s="593"/>
      <c r="Y23" s="593"/>
      <c r="Z23" s="593"/>
    </row>
    <row r="24" spans="1:26" ht="14.25" customHeight="1">
      <c r="A24" s="593"/>
      <c r="B24" s="593"/>
      <c r="C24" s="593"/>
      <c r="D24" s="593"/>
      <c r="E24" s="593"/>
      <c r="F24" s="593"/>
      <c r="G24" s="593"/>
      <c r="H24" s="593"/>
      <c r="I24" s="593"/>
      <c r="J24" s="593"/>
      <c r="K24" s="593"/>
      <c r="L24" s="593"/>
      <c r="M24" s="593"/>
      <c r="N24" s="593"/>
      <c r="O24" s="593"/>
      <c r="P24" s="593"/>
      <c r="Q24" s="593"/>
      <c r="R24" s="593"/>
      <c r="S24" s="593"/>
      <c r="T24" s="593"/>
      <c r="U24" s="593"/>
      <c r="V24" s="593"/>
      <c r="W24" s="593"/>
      <c r="X24" s="593"/>
      <c r="Y24" s="593"/>
      <c r="Z24" s="593"/>
    </row>
    <row r="25" spans="1:26" ht="14.25" customHeight="1">
      <c r="A25" s="593"/>
      <c r="B25" s="593"/>
      <c r="C25" s="593"/>
      <c r="D25" s="593"/>
      <c r="E25" s="593"/>
      <c r="F25" s="593"/>
      <c r="G25" s="593"/>
      <c r="H25" s="593"/>
      <c r="I25" s="593"/>
      <c r="J25" s="593"/>
      <c r="K25" s="593"/>
      <c r="L25" s="593"/>
      <c r="M25" s="593"/>
      <c r="N25" s="593"/>
      <c r="O25" s="593"/>
      <c r="P25" s="593"/>
      <c r="Q25" s="593"/>
      <c r="R25" s="593"/>
      <c r="S25" s="593"/>
      <c r="T25" s="593"/>
      <c r="U25" s="593"/>
      <c r="V25" s="593"/>
      <c r="W25" s="593"/>
      <c r="X25" s="593"/>
      <c r="Y25" s="593"/>
      <c r="Z25" s="593"/>
    </row>
    <row r="26" spans="1:26" ht="14.25" customHeight="1">
      <c r="A26" s="593"/>
      <c r="B26" s="593"/>
      <c r="C26" s="593"/>
      <c r="D26" s="593"/>
      <c r="E26" s="593"/>
      <c r="F26" s="593"/>
      <c r="G26" s="593"/>
      <c r="H26" s="593"/>
      <c r="I26" s="593"/>
      <c r="J26" s="593"/>
      <c r="K26" s="593"/>
      <c r="L26" s="593"/>
      <c r="M26" s="593"/>
      <c r="N26" s="593"/>
      <c r="O26" s="593"/>
      <c r="P26" s="593"/>
      <c r="Q26" s="593"/>
      <c r="R26" s="593"/>
      <c r="S26" s="593"/>
      <c r="T26" s="593"/>
      <c r="U26" s="593"/>
      <c r="V26" s="593"/>
      <c r="W26" s="593"/>
      <c r="X26" s="593"/>
      <c r="Y26" s="593"/>
      <c r="Z26" s="593"/>
    </row>
    <row r="27" spans="1:26" ht="14.25" customHeight="1">
      <c r="A27" s="593"/>
      <c r="B27" s="593"/>
      <c r="C27" s="593"/>
      <c r="D27" s="593"/>
      <c r="E27" s="593"/>
      <c r="F27" s="593"/>
      <c r="G27" s="593"/>
      <c r="H27" s="593"/>
      <c r="I27" s="593"/>
      <c r="J27" s="593"/>
      <c r="K27" s="593"/>
      <c r="L27" s="593"/>
      <c r="M27" s="593"/>
      <c r="N27" s="593"/>
      <c r="O27" s="593"/>
      <c r="P27" s="593"/>
      <c r="Q27" s="593"/>
      <c r="R27" s="593"/>
      <c r="S27" s="593"/>
      <c r="T27" s="593"/>
      <c r="U27" s="593"/>
      <c r="V27" s="593"/>
      <c r="W27" s="593"/>
      <c r="X27" s="593"/>
      <c r="Y27" s="593"/>
      <c r="Z27" s="593"/>
    </row>
    <row r="28" spans="1:26" ht="14.25" customHeight="1">
      <c r="A28" s="593"/>
      <c r="B28" s="593"/>
      <c r="C28" s="593"/>
      <c r="D28" s="593"/>
      <c r="E28" s="593"/>
      <c r="F28" s="593"/>
      <c r="G28" s="593"/>
      <c r="H28" s="593"/>
      <c r="I28" s="593"/>
      <c r="J28" s="593"/>
      <c r="K28" s="593"/>
      <c r="L28" s="593"/>
      <c r="M28" s="593"/>
      <c r="N28" s="593"/>
      <c r="O28" s="593"/>
      <c r="P28" s="593"/>
      <c r="Q28" s="593"/>
      <c r="R28" s="593"/>
      <c r="S28" s="593"/>
      <c r="T28" s="593"/>
      <c r="U28" s="593"/>
      <c r="V28" s="593"/>
      <c r="W28" s="593"/>
      <c r="X28" s="593"/>
      <c r="Y28" s="593"/>
      <c r="Z28" s="593"/>
    </row>
    <row r="29" spans="1:26" ht="14.25" customHeight="1">
      <c r="A29" s="593"/>
      <c r="B29" s="593"/>
      <c r="C29" s="593"/>
      <c r="D29" s="593"/>
      <c r="E29" s="593"/>
      <c r="F29" s="593"/>
      <c r="G29" s="593"/>
      <c r="H29" s="593"/>
      <c r="I29" s="593"/>
      <c r="J29" s="593"/>
      <c r="K29" s="593"/>
      <c r="L29" s="593"/>
      <c r="M29" s="593"/>
      <c r="N29" s="593"/>
      <c r="O29" s="593"/>
      <c r="P29" s="593"/>
      <c r="Q29" s="593"/>
      <c r="R29" s="593"/>
      <c r="S29" s="593"/>
      <c r="T29" s="593"/>
      <c r="U29" s="593"/>
      <c r="V29" s="593"/>
      <c r="W29" s="593"/>
      <c r="X29" s="593"/>
      <c r="Y29" s="593"/>
      <c r="Z29" s="593"/>
    </row>
    <row r="30" spans="1:26" ht="14.25" customHeight="1">
      <c r="A30" s="593"/>
      <c r="B30" s="593"/>
      <c r="C30" s="593"/>
      <c r="D30" s="593"/>
      <c r="E30" s="593"/>
      <c r="F30" s="593"/>
      <c r="G30" s="593"/>
      <c r="H30" s="593"/>
      <c r="I30" s="593"/>
      <c r="J30" s="593"/>
      <c r="K30" s="593"/>
      <c r="L30" s="593"/>
      <c r="M30" s="593"/>
      <c r="N30" s="593"/>
      <c r="O30" s="593"/>
      <c r="P30" s="593"/>
      <c r="Q30" s="593"/>
      <c r="R30" s="593"/>
      <c r="S30" s="593"/>
      <c r="T30" s="593"/>
      <c r="U30" s="593"/>
      <c r="V30" s="593"/>
      <c r="W30" s="593"/>
      <c r="X30" s="593"/>
      <c r="Y30" s="593"/>
      <c r="Z30" s="593"/>
    </row>
    <row r="31" spans="1:26" ht="14.25" customHeight="1">
      <c r="A31" s="593"/>
      <c r="B31" s="593"/>
      <c r="C31" s="593"/>
      <c r="D31" s="593"/>
      <c r="E31" s="593"/>
      <c r="F31" s="593"/>
      <c r="G31" s="593"/>
      <c r="H31" s="593"/>
      <c r="I31" s="593"/>
      <c r="J31" s="593"/>
      <c r="K31" s="593"/>
      <c r="L31" s="593"/>
      <c r="M31" s="593"/>
      <c r="N31" s="593"/>
      <c r="O31" s="593"/>
      <c r="P31" s="593"/>
      <c r="Q31" s="593"/>
      <c r="R31" s="593"/>
      <c r="S31" s="593"/>
      <c r="T31" s="593"/>
      <c r="U31" s="593"/>
      <c r="V31" s="593"/>
      <c r="W31" s="593"/>
      <c r="X31" s="593"/>
      <c r="Y31" s="593"/>
      <c r="Z31" s="593"/>
    </row>
    <row r="32" spans="1:26" ht="14.25" customHeight="1">
      <c r="A32" s="593"/>
      <c r="B32" s="593"/>
      <c r="C32" s="593"/>
      <c r="D32" s="593"/>
      <c r="E32" s="593"/>
      <c r="F32" s="593"/>
      <c r="G32" s="593"/>
      <c r="H32" s="593"/>
      <c r="I32" s="593"/>
      <c r="J32" s="593"/>
      <c r="K32" s="593"/>
      <c r="L32" s="593"/>
      <c r="M32" s="593"/>
      <c r="N32" s="593"/>
      <c r="O32" s="593"/>
      <c r="P32" s="593"/>
      <c r="Q32" s="593"/>
      <c r="R32" s="593"/>
      <c r="S32" s="593"/>
      <c r="T32" s="593"/>
      <c r="U32" s="593"/>
      <c r="V32" s="593"/>
      <c r="W32" s="593"/>
      <c r="X32" s="593"/>
      <c r="Y32" s="593"/>
      <c r="Z32" s="593"/>
    </row>
    <row r="33" spans="1:26" ht="14.25" customHeight="1">
      <c r="A33" s="593"/>
      <c r="B33" s="593"/>
      <c r="C33" s="593"/>
      <c r="D33" s="593"/>
      <c r="E33" s="593"/>
      <c r="F33" s="593"/>
      <c r="G33" s="593"/>
      <c r="H33" s="593"/>
      <c r="I33" s="593"/>
      <c r="J33" s="593"/>
      <c r="K33" s="593"/>
      <c r="L33" s="593"/>
      <c r="M33" s="593"/>
      <c r="N33" s="593"/>
      <c r="O33" s="593"/>
      <c r="P33" s="593"/>
      <c r="Q33" s="593"/>
      <c r="R33" s="593"/>
      <c r="S33" s="593"/>
      <c r="T33" s="593"/>
      <c r="U33" s="593"/>
      <c r="V33" s="593"/>
      <c r="W33" s="593"/>
      <c r="X33" s="593"/>
      <c r="Y33" s="593"/>
      <c r="Z33" s="593"/>
    </row>
    <row r="34" spans="1:26" ht="14.25" customHeight="1">
      <c r="A34" s="593"/>
      <c r="B34" s="593"/>
      <c r="C34" s="593"/>
      <c r="D34" s="593"/>
      <c r="E34" s="593"/>
      <c r="F34" s="593"/>
      <c r="G34" s="593"/>
      <c r="H34" s="593"/>
      <c r="I34" s="593"/>
      <c r="J34" s="593"/>
      <c r="K34" s="593"/>
      <c r="L34" s="593"/>
      <c r="M34" s="593"/>
      <c r="N34" s="593"/>
      <c r="O34" s="593"/>
      <c r="P34" s="593"/>
      <c r="Q34" s="593"/>
      <c r="R34" s="593"/>
      <c r="S34" s="593"/>
      <c r="T34" s="593"/>
      <c r="U34" s="593"/>
      <c r="V34" s="593"/>
      <c r="W34" s="593"/>
      <c r="X34" s="593"/>
      <c r="Y34" s="593"/>
      <c r="Z34" s="593"/>
    </row>
    <row r="35" spans="1:26" ht="14.25" customHeight="1">
      <c r="A35" s="593"/>
      <c r="B35" s="593"/>
      <c r="C35" s="593"/>
      <c r="D35" s="593"/>
      <c r="E35" s="593"/>
      <c r="F35" s="593"/>
      <c r="G35" s="593"/>
      <c r="H35" s="593"/>
      <c r="I35" s="593"/>
      <c r="J35" s="593"/>
      <c r="K35" s="593"/>
      <c r="L35" s="593"/>
      <c r="M35" s="593"/>
      <c r="N35" s="593"/>
      <c r="O35" s="593"/>
      <c r="P35" s="593"/>
      <c r="Q35" s="593"/>
      <c r="R35" s="593"/>
      <c r="S35" s="593"/>
      <c r="T35" s="593"/>
      <c r="U35" s="593"/>
      <c r="V35" s="593"/>
      <c r="W35" s="593"/>
      <c r="X35" s="593"/>
      <c r="Y35" s="593"/>
      <c r="Z35" s="593"/>
    </row>
    <row r="36" spans="1:26" ht="14.25" customHeight="1">
      <c r="A36" s="593"/>
      <c r="B36" s="593"/>
      <c r="C36" s="593"/>
      <c r="D36" s="593"/>
      <c r="E36" s="593"/>
      <c r="F36" s="593"/>
      <c r="G36" s="593"/>
      <c r="H36" s="593"/>
      <c r="I36" s="593"/>
      <c r="J36" s="593"/>
      <c r="K36" s="593"/>
      <c r="L36" s="593"/>
      <c r="M36" s="593"/>
      <c r="N36" s="593"/>
      <c r="O36" s="593"/>
      <c r="P36" s="593"/>
      <c r="Q36" s="593"/>
      <c r="R36" s="593"/>
      <c r="S36" s="593"/>
      <c r="T36" s="593"/>
      <c r="U36" s="593"/>
      <c r="V36" s="593"/>
      <c r="W36" s="593"/>
      <c r="X36" s="593"/>
      <c r="Y36" s="593"/>
      <c r="Z36" s="593"/>
    </row>
    <row r="37" spans="1:26" ht="14.25" customHeight="1">
      <c r="A37" s="593"/>
      <c r="B37" s="593"/>
      <c r="C37" s="593"/>
      <c r="D37" s="593"/>
      <c r="E37" s="593"/>
      <c r="F37" s="593"/>
      <c r="G37" s="593"/>
      <c r="H37" s="593"/>
      <c r="I37" s="593"/>
      <c r="J37" s="593"/>
      <c r="K37" s="593"/>
      <c r="L37" s="593"/>
      <c r="M37" s="593"/>
      <c r="N37" s="593"/>
      <c r="O37" s="593"/>
      <c r="P37" s="593"/>
      <c r="Q37" s="593"/>
      <c r="R37" s="593"/>
      <c r="S37" s="593"/>
      <c r="T37" s="593"/>
      <c r="U37" s="593"/>
      <c r="V37" s="593"/>
      <c r="W37" s="593"/>
      <c r="X37" s="593"/>
      <c r="Y37" s="593"/>
      <c r="Z37" s="593"/>
    </row>
    <row r="38" spans="1:26" ht="14.25" customHeight="1">
      <c r="A38" s="593"/>
      <c r="B38" s="593"/>
      <c r="C38" s="593"/>
      <c r="D38" s="593"/>
      <c r="E38" s="593"/>
      <c r="F38" s="593"/>
      <c r="G38" s="593"/>
      <c r="H38" s="593"/>
      <c r="I38" s="593"/>
      <c r="J38" s="593"/>
      <c r="K38" s="593"/>
      <c r="L38" s="593"/>
      <c r="M38" s="593"/>
      <c r="N38" s="593"/>
      <c r="O38" s="593"/>
      <c r="P38" s="593"/>
      <c r="Q38" s="593"/>
      <c r="R38" s="593"/>
      <c r="S38" s="593"/>
      <c r="T38" s="593"/>
      <c r="U38" s="593"/>
      <c r="V38" s="593"/>
      <c r="W38" s="593"/>
      <c r="X38" s="593"/>
      <c r="Y38" s="593"/>
      <c r="Z38" s="593"/>
    </row>
    <row r="39" spans="1:26" ht="14.25" customHeight="1">
      <c r="A39" s="593"/>
      <c r="B39" s="593"/>
      <c r="C39" s="593"/>
      <c r="D39" s="593"/>
      <c r="E39" s="593"/>
      <c r="F39" s="593"/>
      <c r="G39" s="593"/>
      <c r="H39" s="593"/>
      <c r="I39" s="593"/>
      <c r="J39" s="593"/>
      <c r="K39" s="593"/>
      <c r="L39" s="593"/>
      <c r="M39" s="593"/>
      <c r="N39" s="593"/>
      <c r="O39" s="593"/>
      <c r="P39" s="593"/>
      <c r="Q39" s="593"/>
      <c r="R39" s="593"/>
      <c r="S39" s="593"/>
      <c r="T39" s="593"/>
      <c r="U39" s="593"/>
      <c r="V39" s="593"/>
      <c r="W39" s="593"/>
      <c r="X39" s="593"/>
      <c r="Y39" s="593"/>
      <c r="Z39" s="593"/>
    </row>
    <row r="40" spans="1:26" ht="14.25" customHeight="1">
      <c r="A40" s="593"/>
      <c r="B40" s="593"/>
      <c r="C40" s="593"/>
      <c r="D40" s="593"/>
      <c r="E40" s="593"/>
      <c r="F40" s="593"/>
      <c r="G40" s="593"/>
      <c r="H40" s="593"/>
      <c r="I40" s="593"/>
      <c r="J40" s="593"/>
      <c r="K40" s="593"/>
      <c r="L40" s="593"/>
      <c r="M40" s="593"/>
      <c r="N40" s="593"/>
      <c r="O40" s="593"/>
      <c r="P40" s="593"/>
      <c r="Q40" s="593"/>
      <c r="R40" s="593"/>
      <c r="S40" s="593"/>
      <c r="T40" s="593"/>
      <c r="U40" s="593"/>
      <c r="V40" s="593"/>
      <c r="W40" s="593"/>
      <c r="X40" s="593"/>
      <c r="Y40" s="593"/>
      <c r="Z40" s="593"/>
    </row>
    <row r="41" spans="1:26" ht="14.25" customHeight="1">
      <c r="A41" s="593"/>
      <c r="B41" s="593"/>
      <c r="C41" s="593"/>
      <c r="D41" s="593"/>
      <c r="E41" s="593"/>
      <c r="F41" s="593"/>
      <c r="G41" s="593"/>
      <c r="H41" s="593"/>
      <c r="I41" s="593"/>
      <c r="J41" s="593"/>
      <c r="K41" s="593"/>
      <c r="L41" s="593"/>
      <c r="M41" s="593"/>
      <c r="N41" s="593"/>
      <c r="O41" s="593"/>
      <c r="P41" s="593"/>
      <c r="Q41" s="593"/>
      <c r="R41" s="593"/>
      <c r="S41" s="593"/>
      <c r="T41" s="593"/>
      <c r="U41" s="593"/>
      <c r="V41" s="593"/>
      <c r="W41" s="593"/>
      <c r="X41" s="593"/>
      <c r="Y41" s="593"/>
      <c r="Z41" s="593"/>
    </row>
    <row r="42" spans="1:26" ht="14.25" customHeight="1">
      <c r="A42" s="593"/>
      <c r="B42" s="593"/>
      <c r="C42" s="593"/>
      <c r="D42" s="593"/>
      <c r="E42" s="593"/>
      <c r="F42" s="593"/>
      <c r="G42" s="593"/>
      <c r="H42" s="593"/>
      <c r="I42" s="593"/>
      <c r="J42" s="593"/>
      <c r="K42" s="593"/>
      <c r="L42" s="593"/>
      <c r="M42" s="593"/>
      <c r="N42" s="593"/>
      <c r="O42" s="593"/>
      <c r="P42" s="593"/>
      <c r="Q42" s="593"/>
      <c r="R42" s="593"/>
      <c r="S42" s="593"/>
      <c r="T42" s="593"/>
      <c r="U42" s="593"/>
      <c r="V42" s="593"/>
      <c r="W42" s="593"/>
      <c r="X42" s="593"/>
      <c r="Y42" s="593"/>
      <c r="Z42" s="593"/>
    </row>
    <row r="43" spans="1:26" ht="14.25" customHeight="1">
      <c r="A43" s="593"/>
      <c r="B43" s="593"/>
      <c r="C43" s="593"/>
      <c r="D43" s="593"/>
      <c r="E43" s="593"/>
      <c r="F43" s="593"/>
      <c r="G43" s="593"/>
      <c r="H43" s="593"/>
      <c r="I43" s="593"/>
      <c r="J43" s="593"/>
      <c r="K43" s="593"/>
      <c r="L43" s="593"/>
      <c r="M43" s="593"/>
      <c r="N43" s="593"/>
      <c r="O43" s="593"/>
      <c r="P43" s="593"/>
      <c r="Q43" s="593"/>
      <c r="R43" s="593"/>
      <c r="S43" s="593"/>
      <c r="T43" s="593"/>
      <c r="U43" s="593"/>
      <c r="V43" s="593"/>
      <c r="W43" s="593"/>
      <c r="X43" s="593"/>
      <c r="Y43" s="593"/>
      <c r="Z43" s="593"/>
    </row>
    <row r="44" spans="1:26" ht="14.25" customHeight="1">
      <c r="A44" s="593"/>
      <c r="B44" s="593"/>
      <c r="C44" s="593"/>
      <c r="D44" s="593"/>
      <c r="E44" s="593"/>
      <c r="F44" s="593"/>
      <c r="G44" s="593"/>
      <c r="H44" s="593"/>
      <c r="I44" s="593"/>
      <c r="J44" s="593"/>
      <c r="K44" s="593"/>
      <c r="L44" s="593"/>
      <c r="M44" s="593"/>
      <c r="N44" s="593"/>
      <c r="O44" s="593"/>
      <c r="P44" s="593"/>
      <c r="Q44" s="593"/>
      <c r="R44" s="593"/>
      <c r="S44" s="593"/>
      <c r="T44" s="593"/>
      <c r="U44" s="593"/>
      <c r="V44" s="593"/>
      <c r="W44" s="593"/>
      <c r="X44" s="593"/>
      <c r="Y44" s="593"/>
      <c r="Z44" s="593"/>
    </row>
    <row r="45" spans="1:26" ht="14.25" customHeight="1">
      <c r="A45" s="593"/>
      <c r="B45" s="593"/>
      <c r="C45" s="593"/>
      <c r="D45" s="593"/>
      <c r="E45" s="593"/>
      <c r="F45" s="593"/>
      <c r="G45" s="593"/>
      <c r="H45" s="593"/>
      <c r="I45" s="593"/>
      <c r="J45" s="593"/>
      <c r="K45" s="593"/>
      <c r="L45" s="593"/>
      <c r="M45" s="593"/>
      <c r="N45" s="593"/>
      <c r="O45" s="593"/>
      <c r="P45" s="593"/>
      <c r="Q45" s="593"/>
      <c r="R45" s="593"/>
      <c r="S45" s="593"/>
      <c r="T45" s="593"/>
      <c r="U45" s="593"/>
      <c r="V45" s="593"/>
      <c r="W45" s="593"/>
      <c r="X45" s="593"/>
      <c r="Y45" s="593"/>
      <c r="Z45" s="593"/>
    </row>
    <row r="46" spans="1:26" ht="14.25" customHeight="1">
      <c r="A46" s="593"/>
      <c r="B46" s="593"/>
      <c r="C46" s="593"/>
      <c r="D46" s="593"/>
      <c r="E46" s="593"/>
      <c r="F46" s="593"/>
      <c r="G46" s="593"/>
      <c r="H46" s="593"/>
      <c r="I46" s="593"/>
      <c r="J46" s="593"/>
      <c r="K46" s="593"/>
      <c r="L46" s="593"/>
      <c r="M46" s="593"/>
      <c r="N46" s="593"/>
      <c r="O46" s="593"/>
      <c r="P46" s="593"/>
      <c r="Q46" s="593"/>
      <c r="R46" s="593"/>
      <c r="S46" s="593"/>
      <c r="T46" s="593"/>
      <c r="U46" s="593"/>
      <c r="V46" s="593"/>
      <c r="W46" s="593"/>
      <c r="X46" s="593"/>
      <c r="Y46" s="593"/>
      <c r="Z46" s="593"/>
    </row>
    <row r="47" spans="1:26" ht="14.25" customHeight="1">
      <c r="A47" s="593"/>
      <c r="B47" s="593"/>
      <c r="C47" s="593"/>
      <c r="D47" s="593"/>
      <c r="E47" s="593"/>
      <c r="F47" s="593"/>
      <c r="G47" s="593"/>
      <c r="H47" s="593"/>
      <c r="I47" s="593"/>
      <c r="J47" s="593"/>
      <c r="K47" s="593"/>
      <c r="L47" s="593"/>
      <c r="M47" s="593"/>
      <c r="N47" s="593"/>
      <c r="O47" s="593"/>
      <c r="P47" s="593"/>
      <c r="Q47" s="593"/>
      <c r="R47" s="593"/>
      <c r="S47" s="593"/>
      <c r="T47" s="593"/>
      <c r="U47" s="593"/>
      <c r="V47" s="593"/>
      <c r="W47" s="593"/>
      <c r="X47" s="593"/>
      <c r="Y47" s="593"/>
      <c r="Z47" s="593"/>
    </row>
    <row r="48" spans="1:26" ht="14.25" customHeight="1">
      <c r="A48" s="593"/>
      <c r="B48" s="593"/>
      <c r="C48" s="593"/>
      <c r="D48" s="593"/>
      <c r="E48" s="593"/>
      <c r="F48" s="593"/>
      <c r="G48" s="593"/>
      <c r="H48" s="593"/>
      <c r="I48" s="593"/>
      <c r="J48" s="593"/>
      <c r="K48" s="593"/>
      <c r="L48" s="593"/>
      <c r="M48" s="593"/>
      <c r="N48" s="593"/>
      <c r="O48" s="593"/>
      <c r="P48" s="593"/>
      <c r="Q48" s="593"/>
      <c r="R48" s="593"/>
      <c r="S48" s="593"/>
      <c r="T48" s="593"/>
      <c r="U48" s="593"/>
      <c r="V48" s="593"/>
      <c r="W48" s="593"/>
      <c r="X48" s="593"/>
      <c r="Y48" s="593"/>
      <c r="Z48" s="593"/>
    </row>
    <row r="49" spans="1:26" ht="14.25" customHeight="1">
      <c r="A49" s="593"/>
      <c r="B49" s="593"/>
      <c r="C49" s="593"/>
      <c r="D49" s="593"/>
      <c r="E49" s="593"/>
      <c r="F49" s="593"/>
      <c r="G49" s="593"/>
      <c r="H49" s="593"/>
      <c r="I49" s="593"/>
      <c r="J49" s="593"/>
      <c r="K49" s="593"/>
      <c r="L49" s="593"/>
      <c r="M49" s="593"/>
      <c r="N49" s="593"/>
      <c r="O49" s="593"/>
      <c r="P49" s="593"/>
      <c r="Q49" s="593"/>
      <c r="R49" s="593"/>
      <c r="S49" s="593"/>
      <c r="T49" s="593"/>
      <c r="U49" s="593"/>
      <c r="V49" s="593"/>
      <c r="W49" s="593"/>
      <c r="X49" s="593"/>
      <c r="Y49" s="593"/>
      <c r="Z49" s="593"/>
    </row>
    <row r="50" spans="1:26" ht="14.25" customHeight="1">
      <c r="A50" s="593"/>
      <c r="B50" s="593"/>
      <c r="C50" s="593"/>
      <c r="D50" s="593"/>
      <c r="E50" s="593"/>
      <c r="F50" s="593"/>
      <c r="G50" s="593"/>
      <c r="H50" s="593"/>
      <c r="I50" s="593"/>
      <c r="J50" s="593"/>
      <c r="K50" s="593"/>
      <c r="L50" s="593"/>
      <c r="M50" s="593"/>
      <c r="N50" s="593"/>
      <c r="O50" s="593"/>
      <c r="P50" s="593"/>
      <c r="Q50" s="593"/>
      <c r="R50" s="593"/>
      <c r="S50" s="593"/>
      <c r="T50" s="593"/>
      <c r="U50" s="593"/>
      <c r="V50" s="593"/>
      <c r="W50" s="593"/>
      <c r="X50" s="593"/>
      <c r="Y50" s="593"/>
      <c r="Z50" s="593"/>
    </row>
    <row r="51" spans="1:26" ht="14.25" customHeight="1">
      <c r="A51" s="593"/>
      <c r="B51" s="593"/>
      <c r="C51" s="593"/>
      <c r="D51" s="593"/>
      <c r="E51" s="593"/>
      <c r="F51" s="593"/>
      <c r="G51" s="593"/>
      <c r="H51" s="593"/>
      <c r="I51" s="593"/>
      <c r="J51" s="593"/>
      <c r="K51" s="593"/>
      <c r="L51" s="593"/>
      <c r="M51" s="593"/>
      <c r="N51" s="593"/>
      <c r="O51" s="593"/>
      <c r="P51" s="593"/>
      <c r="Q51" s="593"/>
      <c r="R51" s="593"/>
      <c r="S51" s="593"/>
      <c r="T51" s="593"/>
      <c r="U51" s="593"/>
      <c r="V51" s="593"/>
      <c r="W51" s="593"/>
      <c r="X51" s="593"/>
      <c r="Y51" s="593"/>
      <c r="Z51" s="593"/>
    </row>
    <row r="52" spans="1:26" ht="14.25" customHeight="1">
      <c r="A52" s="593"/>
      <c r="B52" s="593"/>
      <c r="C52" s="593"/>
      <c r="D52" s="593"/>
      <c r="E52" s="593"/>
      <c r="F52" s="593"/>
      <c r="G52" s="593"/>
      <c r="H52" s="593"/>
      <c r="I52" s="593"/>
      <c r="J52" s="593"/>
      <c r="K52" s="593"/>
      <c r="L52" s="593"/>
      <c r="M52" s="593"/>
      <c r="N52" s="593"/>
      <c r="O52" s="593"/>
      <c r="P52" s="593"/>
      <c r="Q52" s="593"/>
      <c r="R52" s="593"/>
      <c r="S52" s="593"/>
      <c r="T52" s="593"/>
      <c r="U52" s="593"/>
      <c r="V52" s="593"/>
      <c r="W52" s="593"/>
      <c r="X52" s="593"/>
      <c r="Y52" s="593"/>
      <c r="Z52" s="593"/>
    </row>
    <row r="53" spans="1:26" ht="14.25" customHeight="1">
      <c r="A53" s="593"/>
      <c r="B53" s="593"/>
      <c r="C53" s="593"/>
      <c r="D53" s="593"/>
      <c r="E53" s="593"/>
      <c r="F53" s="593"/>
      <c r="G53" s="593"/>
      <c r="H53" s="593"/>
      <c r="I53" s="593"/>
      <c r="J53" s="593"/>
      <c r="K53" s="593"/>
      <c r="L53" s="593"/>
      <c r="M53" s="593"/>
      <c r="N53" s="593"/>
      <c r="O53" s="593"/>
      <c r="P53" s="593"/>
      <c r="Q53" s="593"/>
      <c r="R53" s="593"/>
      <c r="S53" s="593"/>
      <c r="T53" s="593"/>
      <c r="U53" s="593"/>
      <c r="V53" s="593"/>
      <c r="W53" s="593"/>
      <c r="X53" s="593"/>
      <c r="Y53" s="593"/>
      <c r="Z53" s="593"/>
    </row>
    <row r="54" spans="1:26" ht="14.25" customHeight="1">
      <c r="A54" s="593"/>
      <c r="B54" s="593"/>
      <c r="C54" s="593"/>
      <c r="D54" s="593"/>
      <c r="E54" s="593"/>
      <c r="F54" s="593"/>
      <c r="G54" s="593"/>
      <c r="H54" s="593"/>
      <c r="I54" s="593"/>
      <c r="J54" s="593"/>
      <c r="K54" s="593"/>
      <c r="L54" s="593"/>
      <c r="M54" s="593"/>
      <c r="N54" s="593"/>
      <c r="O54" s="593"/>
      <c r="P54" s="593"/>
      <c r="Q54" s="593"/>
      <c r="R54" s="593"/>
      <c r="S54" s="593"/>
      <c r="T54" s="593"/>
      <c r="U54" s="593"/>
      <c r="V54" s="593"/>
      <c r="W54" s="593"/>
      <c r="X54" s="593"/>
      <c r="Y54" s="593"/>
      <c r="Z54" s="593"/>
    </row>
    <row r="55" spans="1:26" ht="14.25" customHeight="1">
      <c r="A55" s="593"/>
      <c r="B55" s="593"/>
      <c r="C55" s="593"/>
      <c r="D55" s="593"/>
      <c r="E55" s="593"/>
      <c r="F55" s="593"/>
      <c r="G55" s="593"/>
      <c r="H55" s="593"/>
      <c r="I55" s="593"/>
      <c r="J55" s="593"/>
      <c r="K55" s="593"/>
      <c r="L55" s="593"/>
      <c r="M55" s="593"/>
      <c r="N55" s="593"/>
      <c r="O55" s="593"/>
      <c r="P55" s="593"/>
      <c r="Q55" s="593"/>
      <c r="R55" s="593"/>
      <c r="S55" s="593"/>
      <c r="T55" s="593"/>
      <c r="U55" s="593"/>
      <c r="V55" s="593"/>
      <c r="W55" s="593"/>
      <c r="X55" s="593"/>
      <c r="Y55" s="593"/>
      <c r="Z55" s="593"/>
    </row>
    <row r="56" spans="1:26" ht="14.25" customHeight="1">
      <c r="A56" s="593"/>
      <c r="B56" s="593"/>
      <c r="C56" s="593"/>
      <c r="D56" s="593"/>
      <c r="E56" s="593"/>
      <c r="F56" s="593"/>
      <c r="G56" s="593"/>
      <c r="H56" s="593"/>
      <c r="I56" s="593"/>
      <c r="J56" s="593"/>
      <c r="K56" s="593"/>
      <c r="L56" s="593"/>
      <c r="M56" s="593"/>
      <c r="N56" s="593"/>
      <c r="O56" s="593"/>
      <c r="P56" s="593"/>
      <c r="Q56" s="593"/>
      <c r="R56" s="593"/>
      <c r="S56" s="593"/>
      <c r="T56" s="593"/>
      <c r="U56" s="593"/>
      <c r="V56" s="593"/>
      <c r="W56" s="593"/>
      <c r="X56" s="593"/>
      <c r="Y56" s="593"/>
      <c r="Z56" s="593"/>
    </row>
    <row r="57" spans="1:26" ht="14.25" customHeight="1">
      <c r="A57" s="593"/>
      <c r="B57" s="593"/>
      <c r="C57" s="593"/>
      <c r="D57" s="593"/>
      <c r="E57" s="593"/>
      <c r="F57" s="593"/>
      <c r="G57" s="593"/>
      <c r="H57" s="593"/>
      <c r="I57" s="593"/>
      <c r="J57" s="593"/>
      <c r="K57" s="593"/>
      <c r="L57" s="593"/>
      <c r="M57" s="593"/>
      <c r="N57" s="593"/>
      <c r="O57" s="593"/>
      <c r="P57" s="593"/>
      <c r="Q57" s="593"/>
      <c r="R57" s="593"/>
      <c r="S57" s="593"/>
      <c r="T57" s="593"/>
      <c r="U57" s="593"/>
      <c r="V57" s="593"/>
      <c r="W57" s="593"/>
      <c r="X57" s="593"/>
      <c r="Y57" s="593"/>
      <c r="Z57" s="593"/>
    </row>
    <row r="58" spans="1:26" ht="14.25" customHeight="1">
      <c r="A58" s="593"/>
      <c r="B58" s="593"/>
      <c r="C58" s="593"/>
      <c r="D58" s="593"/>
      <c r="E58" s="593"/>
      <c r="F58" s="593"/>
      <c r="G58" s="593"/>
      <c r="H58" s="593"/>
      <c r="I58" s="593"/>
      <c r="J58" s="593"/>
      <c r="K58" s="593"/>
      <c r="L58" s="593"/>
      <c r="M58" s="593"/>
      <c r="N58" s="593"/>
      <c r="O58" s="593"/>
      <c r="P58" s="593"/>
      <c r="Q58" s="593"/>
      <c r="R58" s="593"/>
      <c r="S58" s="593"/>
      <c r="T58" s="593"/>
      <c r="U58" s="593"/>
      <c r="V58" s="593"/>
      <c r="W58" s="593"/>
      <c r="X58" s="593"/>
      <c r="Y58" s="593"/>
      <c r="Z58" s="593"/>
    </row>
    <row r="59" spans="1:26" ht="14.25" customHeight="1">
      <c r="A59" s="593"/>
      <c r="B59" s="593"/>
      <c r="C59" s="593"/>
      <c r="D59" s="593"/>
      <c r="E59" s="593"/>
      <c r="F59" s="593"/>
      <c r="G59" s="593"/>
      <c r="H59" s="593"/>
      <c r="I59" s="593"/>
      <c r="J59" s="593"/>
      <c r="K59" s="593"/>
      <c r="L59" s="593"/>
      <c r="M59" s="593"/>
      <c r="N59" s="593"/>
      <c r="O59" s="593"/>
      <c r="P59" s="593"/>
      <c r="Q59" s="593"/>
      <c r="R59" s="593"/>
      <c r="S59" s="593"/>
      <c r="T59" s="593"/>
      <c r="U59" s="593"/>
      <c r="V59" s="593"/>
      <c r="W59" s="593"/>
      <c r="X59" s="593"/>
      <c r="Y59" s="593"/>
      <c r="Z59" s="593"/>
    </row>
    <row r="60" spans="1:26" ht="14.25" customHeight="1">
      <c r="A60" s="593"/>
      <c r="B60" s="593"/>
      <c r="C60" s="593"/>
      <c r="D60" s="593"/>
      <c r="E60" s="593"/>
      <c r="F60" s="593"/>
      <c r="G60" s="593"/>
      <c r="H60" s="593"/>
      <c r="I60" s="593"/>
      <c r="J60" s="593"/>
      <c r="K60" s="593"/>
      <c r="L60" s="593"/>
      <c r="M60" s="593"/>
      <c r="N60" s="593"/>
      <c r="O60" s="593"/>
      <c r="P60" s="593"/>
      <c r="Q60" s="593"/>
      <c r="R60" s="593"/>
      <c r="S60" s="593"/>
      <c r="T60" s="593"/>
      <c r="U60" s="593"/>
      <c r="V60" s="593"/>
      <c r="W60" s="593"/>
      <c r="X60" s="593"/>
      <c r="Y60" s="593"/>
      <c r="Z60" s="593"/>
    </row>
    <row r="61" spans="1:26" ht="14.25" customHeight="1">
      <c r="A61" s="593"/>
      <c r="B61" s="593"/>
      <c r="C61" s="593"/>
      <c r="D61" s="593"/>
      <c r="E61" s="593"/>
      <c r="F61" s="593"/>
      <c r="G61" s="593"/>
      <c r="H61" s="593"/>
      <c r="I61" s="593"/>
      <c r="J61" s="593"/>
      <c r="K61" s="593"/>
      <c r="L61" s="593"/>
      <c r="M61" s="593"/>
      <c r="N61" s="593"/>
      <c r="O61" s="593"/>
      <c r="P61" s="593"/>
      <c r="Q61" s="593"/>
      <c r="R61" s="593"/>
      <c r="S61" s="593"/>
      <c r="T61" s="593"/>
      <c r="U61" s="593"/>
      <c r="V61" s="593"/>
      <c r="W61" s="593"/>
      <c r="X61" s="593"/>
      <c r="Y61" s="593"/>
      <c r="Z61" s="593"/>
    </row>
    <row r="62" spans="1:26" ht="14.25" customHeight="1">
      <c r="A62" s="593"/>
      <c r="B62" s="593"/>
      <c r="C62" s="593"/>
      <c r="D62" s="593"/>
      <c r="E62" s="593"/>
      <c r="F62" s="593"/>
      <c r="G62" s="593"/>
      <c r="H62" s="593"/>
      <c r="I62" s="593"/>
      <c r="J62" s="593"/>
      <c r="K62" s="593"/>
      <c r="L62" s="593"/>
      <c r="M62" s="593"/>
      <c r="N62" s="593"/>
      <c r="O62" s="593"/>
      <c r="P62" s="593"/>
      <c r="Q62" s="593"/>
      <c r="R62" s="593"/>
      <c r="S62" s="593"/>
      <c r="T62" s="593"/>
      <c r="U62" s="593"/>
      <c r="V62" s="593"/>
      <c r="W62" s="593"/>
      <c r="X62" s="593"/>
      <c r="Y62" s="593"/>
      <c r="Z62" s="593"/>
    </row>
    <row r="63" spans="1:26" ht="14.25" customHeight="1">
      <c r="A63" s="593"/>
      <c r="B63" s="593"/>
      <c r="C63" s="593"/>
      <c r="D63" s="593"/>
      <c r="E63" s="593"/>
      <c r="F63" s="593"/>
      <c r="G63" s="593"/>
      <c r="H63" s="593"/>
      <c r="I63" s="593"/>
      <c r="J63" s="593"/>
      <c r="K63" s="593"/>
      <c r="L63" s="593"/>
      <c r="M63" s="593"/>
      <c r="N63" s="593"/>
      <c r="O63" s="593"/>
      <c r="P63" s="593"/>
      <c r="Q63" s="593"/>
      <c r="R63" s="593"/>
      <c r="S63" s="593"/>
      <c r="T63" s="593"/>
      <c r="U63" s="593"/>
      <c r="V63" s="593"/>
      <c r="W63" s="593"/>
      <c r="X63" s="593"/>
      <c r="Y63" s="593"/>
      <c r="Z63" s="593"/>
    </row>
    <row r="64" spans="1:26" ht="14.25" customHeight="1">
      <c r="A64" s="593"/>
      <c r="B64" s="593"/>
      <c r="C64" s="593"/>
      <c r="D64" s="593"/>
      <c r="E64" s="593"/>
      <c r="F64" s="593"/>
      <c r="G64" s="593"/>
      <c r="H64" s="593"/>
      <c r="I64" s="593"/>
      <c r="J64" s="593"/>
      <c r="K64" s="593"/>
      <c r="L64" s="593"/>
      <c r="M64" s="593"/>
      <c r="N64" s="593"/>
      <c r="O64" s="593"/>
      <c r="P64" s="593"/>
      <c r="Q64" s="593"/>
      <c r="R64" s="593"/>
      <c r="S64" s="593"/>
      <c r="T64" s="593"/>
      <c r="U64" s="593"/>
      <c r="V64" s="593"/>
      <c r="W64" s="593"/>
      <c r="X64" s="593"/>
      <c r="Y64" s="593"/>
      <c r="Z64" s="593"/>
    </row>
    <row r="65" spans="1:26" ht="14.25" customHeight="1">
      <c r="A65" s="593"/>
      <c r="B65" s="593"/>
      <c r="C65" s="593"/>
      <c r="D65" s="593"/>
      <c r="E65" s="593"/>
      <c r="F65" s="593"/>
      <c r="G65" s="593"/>
      <c r="H65" s="593"/>
      <c r="I65" s="593"/>
      <c r="J65" s="593"/>
      <c r="K65" s="593"/>
      <c r="L65" s="593"/>
      <c r="M65" s="593"/>
      <c r="N65" s="593"/>
      <c r="O65" s="593"/>
      <c r="P65" s="593"/>
      <c r="Q65" s="593"/>
      <c r="R65" s="593"/>
      <c r="S65" s="593"/>
      <c r="T65" s="593"/>
      <c r="U65" s="593"/>
      <c r="V65" s="593"/>
      <c r="W65" s="593"/>
      <c r="X65" s="593"/>
      <c r="Y65" s="593"/>
      <c r="Z65" s="593"/>
    </row>
    <row r="66" spans="1:26" ht="14.25" customHeight="1">
      <c r="A66" s="593"/>
      <c r="B66" s="593"/>
      <c r="C66" s="593"/>
      <c r="D66" s="593"/>
      <c r="E66" s="593"/>
      <c r="F66" s="593"/>
      <c r="G66" s="593"/>
      <c r="H66" s="593"/>
      <c r="I66" s="593"/>
      <c r="J66" s="593"/>
      <c r="K66" s="593"/>
      <c r="L66" s="593"/>
      <c r="M66" s="593"/>
      <c r="N66" s="593"/>
      <c r="O66" s="593"/>
      <c r="P66" s="593"/>
      <c r="Q66" s="593"/>
      <c r="R66" s="593"/>
      <c r="S66" s="593"/>
      <c r="T66" s="593"/>
      <c r="U66" s="593"/>
      <c r="V66" s="593"/>
      <c r="W66" s="593"/>
      <c r="X66" s="593"/>
      <c r="Y66" s="593"/>
      <c r="Z66" s="593"/>
    </row>
    <row r="67" spans="1:26" ht="14.25" customHeight="1">
      <c r="A67" s="593"/>
      <c r="B67" s="593"/>
      <c r="C67" s="593"/>
      <c r="D67" s="593"/>
      <c r="E67" s="593"/>
      <c r="F67" s="593"/>
      <c r="G67" s="593"/>
      <c r="H67" s="593"/>
      <c r="I67" s="593"/>
      <c r="J67" s="593"/>
      <c r="K67" s="593"/>
      <c r="L67" s="593"/>
      <c r="M67" s="593"/>
      <c r="N67" s="593"/>
      <c r="O67" s="593"/>
      <c r="P67" s="593"/>
      <c r="Q67" s="593"/>
      <c r="R67" s="593"/>
      <c r="S67" s="593"/>
      <c r="T67" s="593"/>
      <c r="U67" s="593"/>
      <c r="V67" s="593"/>
      <c r="W67" s="593"/>
      <c r="X67" s="593"/>
      <c r="Y67" s="593"/>
      <c r="Z67" s="593"/>
    </row>
    <row r="68" spans="1:26" ht="14.25" customHeight="1">
      <c r="A68" s="593"/>
      <c r="B68" s="593"/>
      <c r="C68" s="593"/>
      <c r="D68" s="593"/>
      <c r="E68" s="593"/>
      <c r="F68" s="593"/>
      <c r="G68" s="593"/>
      <c r="H68" s="593"/>
      <c r="I68" s="593"/>
      <c r="J68" s="593"/>
      <c r="K68" s="593"/>
      <c r="L68" s="593"/>
      <c r="M68" s="593"/>
      <c r="N68" s="593"/>
      <c r="O68" s="593"/>
      <c r="P68" s="593"/>
      <c r="Q68" s="593"/>
      <c r="R68" s="593"/>
      <c r="S68" s="593"/>
      <c r="T68" s="593"/>
      <c r="U68" s="593"/>
      <c r="V68" s="593"/>
      <c r="W68" s="593"/>
      <c r="X68" s="593"/>
      <c r="Y68" s="593"/>
      <c r="Z68" s="593"/>
    </row>
    <row r="69" spans="1:26" ht="14.25" customHeight="1">
      <c r="A69" s="593"/>
      <c r="B69" s="593"/>
      <c r="C69" s="593"/>
      <c r="D69" s="593"/>
      <c r="E69" s="593"/>
      <c r="F69" s="593"/>
      <c r="G69" s="593"/>
      <c r="H69" s="593"/>
      <c r="I69" s="593"/>
      <c r="J69" s="593"/>
      <c r="K69" s="593"/>
      <c r="L69" s="593"/>
      <c r="M69" s="593"/>
      <c r="N69" s="593"/>
      <c r="O69" s="593"/>
      <c r="P69" s="593"/>
      <c r="Q69" s="593"/>
      <c r="R69" s="593"/>
      <c r="S69" s="593"/>
      <c r="T69" s="593"/>
      <c r="U69" s="593"/>
      <c r="V69" s="593"/>
      <c r="W69" s="593"/>
      <c r="X69" s="593"/>
      <c r="Y69" s="593"/>
      <c r="Z69" s="593"/>
    </row>
    <row r="70" spans="1:26" ht="14.25" customHeight="1">
      <c r="A70" s="593"/>
      <c r="B70" s="593"/>
      <c r="C70" s="593"/>
      <c r="D70" s="593"/>
      <c r="E70" s="593"/>
      <c r="F70" s="593"/>
      <c r="G70" s="593"/>
      <c r="H70" s="593"/>
      <c r="I70" s="593"/>
      <c r="J70" s="593"/>
      <c r="K70" s="593"/>
      <c r="L70" s="593"/>
      <c r="M70" s="593"/>
      <c r="N70" s="593"/>
      <c r="O70" s="593"/>
      <c r="P70" s="593"/>
      <c r="Q70" s="593"/>
      <c r="R70" s="593"/>
      <c r="S70" s="593"/>
      <c r="T70" s="593"/>
      <c r="U70" s="593"/>
      <c r="V70" s="593"/>
      <c r="W70" s="593"/>
      <c r="X70" s="593"/>
      <c r="Y70" s="593"/>
      <c r="Z70" s="593"/>
    </row>
    <row r="71" spans="1:26" ht="14.25" customHeight="1">
      <c r="A71" s="593"/>
      <c r="B71" s="593"/>
      <c r="C71" s="593"/>
      <c r="D71" s="593"/>
      <c r="E71" s="593"/>
      <c r="F71" s="593"/>
      <c r="G71" s="593"/>
      <c r="H71" s="593"/>
      <c r="I71" s="593"/>
      <c r="J71" s="593"/>
      <c r="K71" s="593"/>
      <c r="L71" s="593"/>
      <c r="M71" s="593"/>
      <c r="N71" s="593"/>
      <c r="O71" s="593"/>
      <c r="P71" s="593"/>
      <c r="Q71" s="593"/>
      <c r="R71" s="593"/>
      <c r="S71" s="593"/>
      <c r="T71" s="593"/>
      <c r="U71" s="593"/>
      <c r="V71" s="593"/>
      <c r="W71" s="593"/>
      <c r="X71" s="593"/>
      <c r="Y71" s="593"/>
      <c r="Z71" s="593"/>
    </row>
    <row r="72" spans="1:26" ht="14.25" customHeight="1">
      <c r="A72" s="593"/>
      <c r="B72" s="593"/>
      <c r="C72" s="593"/>
      <c r="D72" s="593"/>
      <c r="E72" s="593"/>
      <c r="F72" s="593"/>
      <c r="G72" s="593"/>
      <c r="H72" s="593"/>
      <c r="I72" s="593"/>
      <c r="J72" s="593"/>
      <c r="K72" s="593"/>
      <c r="L72" s="593"/>
      <c r="M72" s="593"/>
      <c r="N72" s="593"/>
      <c r="O72" s="593"/>
      <c r="P72" s="593"/>
      <c r="Q72" s="593"/>
      <c r="R72" s="593"/>
      <c r="S72" s="593"/>
      <c r="T72" s="593"/>
      <c r="U72" s="593"/>
      <c r="V72" s="593"/>
      <c r="W72" s="593"/>
      <c r="X72" s="593"/>
      <c r="Y72" s="593"/>
      <c r="Z72" s="593"/>
    </row>
    <row r="73" spans="1:26" ht="14.25" customHeight="1">
      <c r="A73" s="593"/>
      <c r="B73" s="593"/>
      <c r="C73" s="593"/>
      <c r="D73" s="593"/>
      <c r="E73" s="593"/>
      <c r="F73" s="593"/>
      <c r="G73" s="593"/>
      <c r="H73" s="593"/>
      <c r="I73" s="593"/>
      <c r="J73" s="593"/>
      <c r="K73" s="593"/>
      <c r="L73" s="593"/>
      <c r="M73" s="593"/>
      <c r="N73" s="593"/>
      <c r="O73" s="593"/>
      <c r="P73" s="593"/>
      <c r="Q73" s="593"/>
      <c r="R73" s="593"/>
      <c r="S73" s="593"/>
      <c r="T73" s="593"/>
      <c r="U73" s="593"/>
      <c r="V73" s="593"/>
      <c r="W73" s="593"/>
      <c r="X73" s="593"/>
      <c r="Y73" s="593"/>
      <c r="Z73" s="593"/>
    </row>
    <row r="74" spans="1:26" ht="14.25" customHeight="1">
      <c r="A74" s="593"/>
      <c r="B74" s="593"/>
      <c r="C74" s="593"/>
      <c r="D74" s="593"/>
      <c r="E74" s="593"/>
      <c r="F74" s="593"/>
      <c r="G74" s="593"/>
      <c r="H74" s="593"/>
      <c r="I74" s="593"/>
      <c r="J74" s="593"/>
      <c r="K74" s="593"/>
      <c r="L74" s="593"/>
      <c r="M74" s="593"/>
      <c r="N74" s="593"/>
      <c r="O74" s="593"/>
      <c r="P74" s="593"/>
      <c r="Q74" s="593"/>
      <c r="R74" s="593"/>
      <c r="S74" s="593"/>
      <c r="T74" s="593"/>
      <c r="U74" s="593"/>
      <c r="V74" s="593"/>
      <c r="W74" s="593"/>
      <c r="X74" s="593"/>
      <c r="Y74" s="593"/>
      <c r="Z74" s="593"/>
    </row>
    <row r="75" spans="1:26" ht="14.25" customHeight="1">
      <c r="A75" s="593"/>
      <c r="B75" s="593"/>
      <c r="C75" s="593"/>
      <c r="D75" s="593"/>
      <c r="E75" s="593"/>
      <c r="F75" s="593"/>
      <c r="G75" s="593"/>
      <c r="H75" s="593"/>
      <c r="I75" s="593"/>
      <c r="J75" s="593"/>
      <c r="K75" s="593"/>
      <c r="L75" s="593"/>
      <c r="M75" s="593"/>
      <c r="N75" s="593"/>
      <c r="O75" s="593"/>
      <c r="P75" s="593"/>
      <c r="Q75" s="593"/>
      <c r="R75" s="593"/>
      <c r="S75" s="593"/>
      <c r="T75" s="593"/>
      <c r="U75" s="593"/>
      <c r="V75" s="593"/>
      <c r="W75" s="593"/>
      <c r="X75" s="593"/>
      <c r="Y75" s="593"/>
      <c r="Z75" s="593"/>
    </row>
    <row r="76" spans="1:26" ht="14.25" customHeight="1">
      <c r="A76" s="593"/>
      <c r="B76" s="593"/>
      <c r="C76" s="593"/>
      <c r="D76" s="593"/>
      <c r="E76" s="593"/>
      <c r="F76" s="593"/>
      <c r="G76" s="593"/>
      <c r="H76" s="593"/>
      <c r="I76" s="593"/>
      <c r="J76" s="593"/>
      <c r="K76" s="593"/>
      <c r="L76" s="593"/>
      <c r="M76" s="593"/>
      <c r="N76" s="593"/>
      <c r="O76" s="593"/>
      <c r="P76" s="593"/>
      <c r="Q76" s="593"/>
      <c r="R76" s="593"/>
      <c r="S76" s="593"/>
      <c r="T76" s="593"/>
      <c r="U76" s="593"/>
      <c r="V76" s="593"/>
      <c r="W76" s="593"/>
      <c r="X76" s="593"/>
      <c r="Y76" s="593"/>
      <c r="Z76" s="593"/>
    </row>
    <row r="77" spans="1:26" ht="14.25" customHeight="1">
      <c r="A77" s="593"/>
      <c r="B77" s="593"/>
      <c r="C77" s="593"/>
      <c r="D77" s="593"/>
      <c r="E77" s="593"/>
      <c r="F77" s="593"/>
      <c r="G77" s="593"/>
      <c r="H77" s="593"/>
      <c r="I77" s="593"/>
      <c r="J77" s="593"/>
      <c r="K77" s="593"/>
      <c r="L77" s="593"/>
      <c r="M77" s="593"/>
      <c r="N77" s="593"/>
      <c r="O77" s="593"/>
      <c r="P77" s="593"/>
      <c r="Q77" s="593"/>
      <c r="R77" s="593"/>
      <c r="S77" s="593"/>
      <c r="T77" s="593"/>
      <c r="U77" s="593"/>
      <c r="V77" s="593"/>
      <c r="W77" s="593"/>
      <c r="X77" s="593"/>
      <c r="Y77" s="593"/>
      <c r="Z77" s="593"/>
    </row>
    <row r="78" spans="1:26" ht="14.25" customHeight="1">
      <c r="A78" s="593"/>
      <c r="B78" s="593"/>
      <c r="C78" s="593"/>
      <c r="D78" s="593"/>
      <c r="E78" s="593"/>
      <c r="F78" s="593"/>
      <c r="G78" s="593"/>
      <c r="H78" s="593"/>
      <c r="I78" s="593"/>
      <c r="J78" s="593"/>
      <c r="K78" s="593"/>
      <c r="L78" s="593"/>
      <c r="M78" s="593"/>
      <c r="N78" s="593"/>
      <c r="O78" s="593"/>
      <c r="P78" s="593"/>
      <c r="Q78" s="593"/>
      <c r="R78" s="593"/>
      <c r="S78" s="593"/>
      <c r="T78" s="593"/>
      <c r="U78" s="593"/>
      <c r="V78" s="593"/>
      <c r="W78" s="593"/>
      <c r="X78" s="593"/>
      <c r="Y78" s="593"/>
      <c r="Z78" s="593"/>
    </row>
    <row r="79" spans="1:26" ht="14.25" customHeight="1">
      <c r="A79" s="593"/>
      <c r="B79" s="593"/>
      <c r="C79" s="593"/>
      <c r="D79" s="593"/>
      <c r="E79" s="593"/>
      <c r="F79" s="593"/>
      <c r="G79" s="593"/>
      <c r="H79" s="593"/>
      <c r="I79" s="593"/>
      <c r="J79" s="593"/>
      <c r="K79" s="593"/>
      <c r="L79" s="593"/>
      <c r="M79" s="593"/>
      <c r="N79" s="593"/>
      <c r="O79" s="593"/>
      <c r="P79" s="593"/>
      <c r="Q79" s="593"/>
      <c r="R79" s="593"/>
      <c r="S79" s="593"/>
      <c r="T79" s="593"/>
      <c r="U79" s="593"/>
      <c r="V79" s="593"/>
      <c r="W79" s="593"/>
      <c r="X79" s="593"/>
      <c r="Y79" s="593"/>
      <c r="Z79" s="593"/>
    </row>
    <row r="80" spans="1:26" ht="14.25" customHeight="1">
      <c r="A80" s="593"/>
      <c r="B80" s="593"/>
      <c r="C80" s="593"/>
      <c r="D80" s="593"/>
      <c r="E80" s="593"/>
      <c r="F80" s="593"/>
      <c r="G80" s="593"/>
      <c r="H80" s="593"/>
      <c r="I80" s="593"/>
      <c r="J80" s="593"/>
      <c r="K80" s="593"/>
      <c r="L80" s="593"/>
      <c r="M80" s="593"/>
      <c r="N80" s="593"/>
      <c r="O80" s="593"/>
      <c r="P80" s="593"/>
      <c r="Q80" s="593"/>
      <c r="R80" s="593"/>
      <c r="S80" s="593"/>
      <c r="T80" s="593"/>
      <c r="U80" s="593"/>
      <c r="V80" s="593"/>
      <c r="W80" s="593"/>
      <c r="X80" s="593"/>
      <c r="Y80" s="593"/>
      <c r="Z80" s="593"/>
    </row>
    <row r="81" spans="1:26" ht="14.25" customHeight="1">
      <c r="A81" s="593"/>
      <c r="B81" s="593"/>
      <c r="C81" s="593"/>
      <c r="D81" s="593"/>
      <c r="E81" s="593"/>
      <c r="F81" s="593"/>
      <c r="G81" s="593"/>
      <c r="H81" s="593"/>
      <c r="I81" s="593"/>
      <c r="J81" s="593"/>
      <c r="K81" s="593"/>
      <c r="L81" s="593"/>
      <c r="M81" s="593"/>
      <c r="N81" s="593"/>
      <c r="O81" s="593"/>
      <c r="P81" s="593"/>
      <c r="Q81" s="593"/>
      <c r="R81" s="593"/>
      <c r="S81" s="593"/>
      <c r="T81" s="593"/>
      <c r="U81" s="593"/>
      <c r="V81" s="593"/>
      <c r="W81" s="593"/>
      <c r="X81" s="593"/>
      <c r="Y81" s="593"/>
      <c r="Z81" s="593"/>
    </row>
    <row r="82" spans="1:26" ht="14.25" customHeight="1">
      <c r="A82" s="593"/>
      <c r="B82" s="593"/>
      <c r="C82" s="593"/>
      <c r="D82" s="593"/>
      <c r="E82" s="593"/>
      <c r="F82" s="593"/>
      <c r="G82" s="593"/>
      <c r="H82" s="593"/>
      <c r="I82" s="593"/>
      <c r="J82" s="593"/>
      <c r="K82" s="593"/>
      <c r="L82" s="593"/>
      <c r="M82" s="593"/>
      <c r="N82" s="593"/>
      <c r="O82" s="593"/>
      <c r="P82" s="593"/>
      <c r="Q82" s="593"/>
      <c r="R82" s="593"/>
      <c r="S82" s="593"/>
      <c r="T82" s="593"/>
      <c r="U82" s="593"/>
      <c r="V82" s="593"/>
      <c r="W82" s="593"/>
      <c r="X82" s="593"/>
      <c r="Y82" s="593"/>
      <c r="Z82" s="593"/>
    </row>
    <row r="83" spans="1:26" ht="14.25" customHeight="1">
      <c r="A83" s="593"/>
      <c r="B83" s="593"/>
      <c r="C83" s="593"/>
      <c r="D83" s="593"/>
      <c r="E83" s="593"/>
      <c r="F83" s="593"/>
      <c r="G83" s="593"/>
      <c r="H83" s="593"/>
      <c r="I83" s="593"/>
      <c r="J83" s="593"/>
      <c r="K83" s="593"/>
      <c r="L83" s="593"/>
      <c r="M83" s="593"/>
      <c r="N83" s="593"/>
      <c r="O83" s="593"/>
      <c r="P83" s="593"/>
      <c r="Q83" s="593"/>
      <c r="R83" s="593"/>
      <c r="S83" s="593"/>
      <c r="T83" s="593"/>
      <c r="U83" s="593"/>
      <c r="V83" s="593"/>
      <c r="W83" s="593"/>
      <c r="X83" s="593"/>
      <c r="Y83" s="593"/>
      <c r="Z83" s="593"/>
    </row>
    <row r="84" spans="1:26" ht="14.25" customHeight="1">
      <c r="A84" s="593"/>
      <c r="B84" s="593"/>
      <c r="C84" s="593"/>
      <c r="D84" s="593"/>
      <c r="E84" s="593"/>
      <c r="F84" s="593"/>
      <c r="G84" s="593"/>
      <c r="H84" s="593"/>
      <c r="I84" s="593"/>
      <c r="J84" s="593"/>
      <c r="K84" s="593"/>
      <c r="L84" s="593"/>
      <c r="M84" s="593"/>
      <c r="N84" s="593"/>
      <c r="O84" s="593"/>
      <c r="P84" s="593"/>
      <c r="Q84" s="593"/>
      <c r="R84" s="593"/>
      <c r="S84" s="593"/>
      <c r="T84" s="593"/>
      <c r="U84" s="593"/>
      <c r="V84" s="593"/>
      <c r="W84" s="593"/>
      <c r="X84" s="593"/>
      <c r="Y84" s="593"/>
      <c r="Z84" s="593"/>
    </row>
    <row r="85" spans="1:26" ht="14.25" customHeight="1">
      <c r="A85" s="593"/>
      <c r="B85" s="593"/>
      <c r="C85" s="593"/>
      <c r="D85" s="593"/>
      <c r="E85" s="593"/>
      <c r="F85" s="593"/>
      <c r="G85" s="593"/>
      <c r="H85" s="593"/>
      <c r="I85" s="593"/>
      <c r="J85" s="593"/>
      <c r="K85" s="593"/>
      <c r="L85" s="593"/>
      <c r="M85" s="593"/>
      <c r="N85" s="593"/>
      <c r="O85" s="593"/>
      <c r="P85" s="593"/>
      <c r="Q85" s="593"/>
      <c r="R85" s="593"/>
      <c r="S85" s="593"/>
      <c r="T85" s="593"/>
      <c r="U85" s="593"/>
      <c r="V85" s="593"/>
      <c r="W85" s="593"/>
      <c r="X85" s="593"/>
      <c r="Y85" s="593"/>
      <c r="Z85" s="593"/>
    </row>
    <row r="86" spans="1:26" ht="14.25" customHeight="1">
      <c r="A86" s="593"/>
      <c r="B86" s="593"/>
      <c r="C86" s="593"/>
      <c r="D86" s="593"/>
      <c r="E86" s="593"/>
      <c r="F86" s="593"/>
      <c r="G86" s="593"/>
      <c r="H86" s="593"/>
      <c r="I86" s="593"/>
      <c r="J86" s="593"/>
      <c r="K86" s="593"/>
      <c r="L86" s="593"/>
      <c r="M86" s="593"/>
      <c r="N86" s="593"/>
      <c r="O86" s="593"/>
      <c r="P86" s="593"/>
      <c r="Q86" s="593"/>
      <c r="R86" s="593"/>
      <c r="S86" s="593"/>
      <c r="T86" s="593"/>
      <c r="U86" s="593"/>
      <c r="V86" s="593"/>
      <c r="W86" s="593"/>
      <c r="X86" s="593"/>
      <c r="Y86" s="593"/>
      <c r="Z86" s="593"/>
    </row>
    <row r="87" spans="1:26" ht="14.25" customHeight="1">
      <c r="A87" s="593"/>
      <c r="B87" s="593"/>
      <c r="C87" s="593"/>
      <c r="D87" s="593"/>
      <c r="E87" s="593"/>
      <c r="F87" s="593"/>
      <c r="G87" s="593"/>
      <c r="H87" s="593"/>
      <c r="I87" s="593"/>
      <c r="J87" s="593"/>
      <c r="K87" s="593"/>
      <c r="L87" s="593"/>
      <c r="M87" s="593"/>
      <c r="N87" s="593"/>
      <c r="O87" s="593"/>
      <c r="P87" s="593"/>
      <c r="Q87" s="593"/>
      <c r="R87" s="593"/>
      <c r="S87" s="593"/>
      <c r="T87" s="593"/>
      <c r="U87" s="593"/>
      <c r="V87" s="593"/>
      <c r="W87" s="593"/>
      <c r="X87" s="593"/>
      <c r="Y87" s="593"/>
      <c r="Z87" s="593"/>
    </row>
    <row r="88" spans="1:26" ht="14.25" customHeight="1">
      <c r="A88" s="593"/>
      <c r="B88" s="593"/>
      <c r="C88" s="593"/>
      <c r="D88" s="593"/>
      <c r="E88" s="593"/>
      <c r="F88" s="593"/>
      <c r="G88" s="593"/>
      <c r="H88" s="593"/>
      <c r="I88" s="593"/>
      <c r="J88" s="593"/>
      <c r="K88" s="593"/>
      <c r="L88" s="593"/>
      <c r="M88" s="593"/>
      <c r="N88" s="593"/>
      <c r="O88" s="593"/>
      <c r="P88" s="593"/>
      <c r="Q88" s="593"/>
      <c r="R88" s="593"/>
      <c r="S88" s="593"/>
      <c r="T88" s="593"/>
      <c r="U88" s="593"/>
      <c r="V88" s="593"/>
      <c r="W88" s="593"/>
      <c r="X88" s="593"/>
      <c r="Y88" s="593"/>
      <c r="Z88" s="593"/>
    </row>
    <row r="89" spans="1:26" ht="14.25" customHeight="1">
      <c r="A89" s="593"/>
      <c r="B89" s="593"/>
      <c r="C89" s="593"/>
      <c r="D89" s="593"/>
      <c r="E89" s="593"/>
      <c r="F89" s="593"/>
      <c r="G89" s="593"/>
      <c r="H89" s="593"/>
      <c r="I89" s="593"/>
      <c r="J89" s="593"/>
      <c r="K89" s="593"/>
      <c r="L89" s="593"/>
      <c r="M89" s="593"/>
      <c r="N89" s="593"/>
      <c r="O89" s="593"/>
      <c r="P89" s="593"/>
      <c r="Q89" s="593"/>
      <c r="R89" s="593"/>
      <c r="S89" s="593"/>
      <c r="T89" s="593"/>
      <c r="U89" s="593"/>
      <c r="V89" s="593"/>
      <c r="W89" s="593"/>
      <c r="X89" s="593"/>
      <c r="Y89" s="593"/>
      <c r="Z89" s="593"/>
    </row>
    <row r="90" spans="1:26" ht="14.25" customHeight="1">
      <c r="A90" s="593"/>
      <c r="B90" s="593"/>
      <c r="C90" s="593"/>
      <c r="D90" s="593"/>
      <c r="E90" s="593"/>
      <c r="F90" s="593"/>
      <c r="G90" s="593"/>
      <c r="H90" s="593"/>
      <c r="I90" s="593"/>
      <c r="J90" s="593"/>
      <c r="K90" s="593"/>
      <c r="L90" s="593"/>
      <c r="M90" s="593"/>
      <c r="N90" s="593"/>
      <c r="O90" s="593"/>
      <c r="P90" s="593"/>
      <c r="Q90" s="593"/>
      <c r="R90" s="593"/>
      <c r="S90" s="593"/>
      <c r="T90" s="593"/>
      <c r="U90" s="593"/>
      <c r="V90" s="593"/>
      <c r="W90" s="593"/>
      <c r="X90" s="593"/>
      <c r="Y90" s="593"/>
      <c r="Z90" s="593"/>
    </row>
    <row r="91" spans="1:26" ht="14.25" customHeight="1">
      <c r="A91" s="593"/>
      <c r="B91" s="593"/>
      <c r="C91" s="593"/>
      <c r="D91" s="593"/>
      <c r="E91" s="593"/>
      <c r="F91" s="593"/>
      <c r="G91" s="593"/>
      <c r="H91" s="593"/>
      <c r="I91" s="593"/>
      <c r="J91" s="593"/>
      <c r="K91" s="593"/>
      <c r="L91" s="593"/>
      <c r="M91" s="593"/>
      <c r="N91" s="593"/>
      <c r="O91" s="593"/>
      <c r="P91" s="593"/>
      <c r="Q91" s="593"/>
      <c r="R91" s="593"/>
      <c r="S91" s="593"/>
      <c r="T91" s="593"/>
      <c r="U91" s="593"/>
      <c r="V91" s="593"/>
      <c r="W91" s="593"/>
      <c r="X91" s="593"/>
      <c r="Y91" s="593"/>
      <c r="Z91" s="593"/>
    </row>
    <row r="92" spans="1:26" ht="14.25" customHeight="1">
      <c r="A92" s="593"/>
      <c r="B92" s="593"/>
      <c r="C92" s="593"/>
      <c r="D92" s="593"/>
      <c r="E92" s="593"/>
      <c r="F92" s="593"/>
      <c r="G92" s="593"/>
      <c r="H92" s="593"/>
      <c r="I92" s="593"/>
      <c r="J92" s="593"/>
      <c r="K92" s="593"/>
      <c r="L92" s="593"/>
      <c r="M92" s="593"/>
      <c r="N92" s="593"/>
      <c r="O92" s="593"/>
      <c r="P92" s="593"/>
      <c r="Q92" s="593"/>
      <c r="R92" s="593"/>
      <c r="S92" s="593"/>
      <c r="T92" s="593"/>
      <c r="U92" s="593"/>
      <c r="V92" s="593"/>
      <c r="W92" s="593"/>
      <c r="X92" s="593"/>
      <c r="Y92" s="593"/>
      <c r="Z92" s="593"/>
    </row>
    <row r="93" spans="1:26" ht="14.25" customHeight="1">
      <c r="A93" s="593"/>
      <c r="B93" s="593"/>
      <c r="C93" s="593"/>
      <c r="D93" s="593"/>
      <c r="E93" s="593"/>
      <c r="F93" s="593"/>
      <c r="G93" s="593"/>
      <c r="H93" s="593"/>
      <c r="I93" s="593"/>
      <c r="J93" s="593"/>
      <c r="K93" s="593"/>
      <c r="L93" s="593"/>
      <c r="M93" s="593"/>
      <c r="N93" s="593"/>
      <c r="O93" s="593"/>
      <c r="P93" s="593"/>
      <c r="Q93" s="593"/>
      <c r="R93" s="593"/>
      <c r="S93" s="593"/>
      <c r="T93" s="593"/>
      <c r="U93" s="593"/>
      <c r="V93" s="593"/>
      <c r="W93" s="593"/>
      <c r="X93" s="593"/>
      <c r="Y93" s="593"/>
      <c r="Z93" s="593"/>
    </row>
    <row r="94" spans="1:26" ht="14.25" customHeight="1">
      <c r="A94" s="593"/>
      <c r="B94" s="593"/>
      <c r="C94" s="593"/>
      <c r="D94" s="593"/>
      <c r="E94" s="593"/>
      <c r="F94" s="593"/>
      <c r="G94" s="593"/>
      <c r="H94" s="593"/>
      <c r="I94" s="593"/>
      <c r="J94" s="593"/>
      <c r="K94" s="593"/>
      <c r="L94" s="593"/>
      <c r="M94" s="593"/>
      <c r="N94" s="593"/>
      <c r="O94" s="593"/>
      <c r="P94" s="593"/>
      <c r="Q94" s="593"/>
      <c r="R94" s="593"/>
      <c r="S94" s="593"/>
      <c r="T94" s="593"/>
      <c r="U94" s="593"/>
      <c r="V94" s="593"/>
      <c r="W94" s="593"/>
      <c r="X94" s="593"/>
      <c r="Y94" s="593"/>
      <c r="Z94" s="593"/>
    </row>
    <row r="95" spans="1:26" ht="14.25" customHeight="1">
      <c r="A95" s="593"/>
      <c r="B95" s="593"/>
      <c r="C95" s="593"/>
      <c r="D95" s="593"/>
      <c r="E95" s="593"/>
      <c r="F95" s="593"/>
      <c r="G95" s="593"/>
      <c r="H95" s="593"/>
      <c r="I95" s="593"/>
      <c r="J95" s="593"/>
      <c r="K95" s="593"/>
      <c r="L95" s="593"/>
      <c r="M95" s="593"/>
      <c r="N95" s="593"/>
      <c r="O95" s="593"/>
      <c r="P95" s="593"/>
      <c r="Q95" s="593"/>
      <c r="R95" s="593"/>
      <c r="S95" s="593"/>
      <c r="T95" s="593"/>
      <c r="U95" s="593"/>
      <c r="V95" s="593"/>
      <c r="W95" s="593"/>
      <c r="X95" s="593"/>
      <c r="Y95" s="593"/>
      <c r="Z95" s="593"/>
    </row>
    <row r="96" spans="1:26" ht="14.25" customHeight="1">
      <c r="A96" s="593"/>
      <c r="B96" s="593"/>
      <c r="C96" s="593"/>
      <c r="D96" s="593"/>
      <c r="E96" s="593"/>
      <c r="F96" s="593"/>
      <c r="G96" s="593"/>
      <c r="H96" s="593"/>
      <c r="I96" s="593"/>
      <c r="J96" s="593"/>
      <c r="K96" s="593"/>
      <c r="L96" s="593"/>
      <c r="M96" s="593"/>
      <c r="N96" s="593"/>
      <c r="O96" s="593"/>
      <c r="P96" s="593"/>
      <c r="Q96" s="593"/>
      <c r="R96" s="593"/>
      <c r="S96" s="593"/>
      <c r="T96" s="593"/>
      <c r="U96" s="593"/>
      <c r="V96" s="593"/>
      <c r="W96" s="593"/>
      <c r="X96" s="593"/>
      <c r="Y96" s="593"/>
      <c r="Z96" s="593"/>
    </row>
    <row r="97" spans="1:26" ht="14.25" customHeight="1">
      <c r="A97" s="593"/>
      <c r="B97" s="593"/>
      <c r="C97" s="593"/>
      <c r="D97" s="593"/>
      <c r="E97" s="593"/>
      <c r="F97" s="593"/>
      <c r="G97" s="593"/>
      <c r="H97" s="593"/>
      <c r="I97" s="593"/>
      <c r="J97" s="593"/>
      <c r="K97" s="593"/>
      <c r="L97" s="593"/>
      <c r="M97" s="593"/>
      <c r="N97" s="593"/>
      <c r="O97" s="593"/>
      <c r="P97" s="593"/>
      <c r="Q97" s="593"/>
      <c r="R97" s="593"/>
      <c r="S97" s="593"/>
      <c r="T97" s="593"/>
      <c r="U97" s="593"/>
      <c r="V97" s="593"/>
      <c r="W97" s="593"/>
      <c r="X97" s="593"/>
      <c r="Y97" s="593"/>
      <c r="Z97" s="593"/>
    </row>
    <row r="98" spans="1:26" ht="14.25" customHeight="1">
      <c r="A98" s="593"/>
      <c r="B98" s="593"/>
      <c r="C98" s="593"/>
      <c r="D98" s="593"/>
      <c r="E98" s="593"/>
      <c r="F98" s="593"/>
      <c r="G98" s="593"/>
      <c r="H98" s="593"/>
      <c r="I98" s="593"/>
      <c r="J98" s="593"/>
      <c r="K98" s="593"/>
      <c r="L98" s="593"/>
      <c r="M98" s="593"/>
      <c r="N98" s="593"/>
      <c r="O98" s="593"/>
      <c r="P98" s="593"/>
      <c r="Q98" s="593"/>
      <c r="R98" s="593"/>
      <c r="S98" s="593"/>
      <c r="T98" s="593"/>
      <c r="U98" s="593"/>
      <c r="V98" s="593"/>
      <c r="W98" s="593"/>
      <c r="X98" s="593"/>
      <c r="Y98" s="593"/>
      <c r="Z98" s="593"/>
    </row>
    <row r="99" spans="1:26" ht="14.25" customHeight="1">
      <c r="A99" s="593"/>
      <c r="B99" s="593"/>
      <c r="C99" s="593"/>
      <c r="D99" s="593"/>
      <c r="E99" s="593"/>
      <c r="F99" s="593"/>
      <c r="G99" s="593"/>
      <c r="H99" s="593"/>
      <c r="I99" s="593"/>
      <c r="J99" s="593"/>
      <c r="K99" s="593"/>
      <c r="L99" s="593"/>
      <c r="M99" s="593"/>
      <c r="N99" s="593"/>
      <c r="O99" s="593"/>
      <c r="P99" s="593"/>
      <c r="Q99" s="593"/>
      <c r="R99" s="593"/>
      <c r="S99" s="593"/>
      <c r="T99" s="593"/>
      <c r="U99" s="593"/>
      <c r="V99" s="593"/>
      <c r="W99" s="593"/>
      <c r="X99" s="593"/>
      <c r="Y99" s="593"/>
      <c r="Z99" s="593"/>
    </row>
    <row r="100" spans="1:26" ht="14.25" customHeight="1">
      <c r="A100" s="593"/>
      <c r="B100" s="593"/>
      <c r="C100" s="593"/>
      <c r="D100" s="593"/>
      <c r="E100" s="593"/>
      <c r="F100" s="593"/>
      <c r="G100" s="593"/>
      <c r="H100" s="593"/>
      <c r="I100" s="593"/>
      <c r="J100" s="593"/>
      <c r="K100" s="593"/>
      <c r="L100" s="593"/>
      <c r="M100" s="593"/>
      <c r="N100" s="593"/>
      <c r="O100" s="593"/>
      <c r="P100" s="593"/>
      <c r="Q100" s="593"/>
      <c r="R100" s="593"/>
      <c r="S100" s="593"/>
      <c r="T100" s="593"/>
      <c r="U100" s="593"/>
      <c r="V100" s="593"/>
      <c r="W100" s="593"/>
      <c r="X100" s="593"/>
      <c r="Y100" s="593"/>
      <c r="Z100" s="593"/>
    </row>
    <row r="101" spans="1:26" ht="14.25" customHeight="1">
      <c r="A101" s="593"/>
      <c r="B101" s="593"/>
      <c r="C101" s="593"/>
      <c r="D101" s="593"/>
      <c r="E101" s="593"/>
      <c r="F101" s="593"/>
      <c r="G101" s="593"/>
      <c r="H101" s="593"/>
      <c r="I101" s="593"/>
      <c r="J101" s="593"/>
      <c r="K101" s="593"/>
      <c r="L101" s="593"/>
      <c r="M101" s="593"/>
      <c r="N101" s="593"/>
      <c r="O101" s="593"/>
      <c r="P101" s="593"/>
      <c r="Q101" s="593"/>
      <c r="R101" s="593"/>
      <c r="S101" s="593"/>
      <c r="T101" s="593"/>
      <c r="U101" s="593"/>
      <c r="V101" s="593"/>
      <c r="W101" s="593"/>
      <c r="X101" s="593"/>
      <c r="Y101" s="593"/>
      <c r="Z101" s="593"/>
    </row>
    <row r="102" spans="1:26" ht="14.25" customHeight="1">
      <c r="A102" s="593"/>
      <c r="B102" s="593"/>
      <c r="C102" s="593"/>
      <c r="D102" s="593"/>
      <c r="E102" s="593"/>
      <c r="F102" s="593"/>
      <c r="G102" s="593"/>
      <c r="H102" s="593"/>
      <c r="I102" s="593"/>
      <c r="J102" s="593"/>
      <c r="K102" s="593"/>
      <c r="L102" s="593"/>
      <c r="M102" s="593"/>
      <c r="N102" s="593"/>
      <c r="O102" s="593"/>
      <c r="P102" s="593"/>
      <c r="Q102" s="593"/>
      <c r="R102" s="593"/>
      <c r="S102" s="593"/>
      <c r="T102" s="593"/>
      <c r="U102" s="593"/>
      <c r="V102" s="593"/>
      <c r="W102" s="593"/>
      <c r="X102" s="593"/>
      <c r="Y102" s="593"/>
      <c r="Z102" s="593"/>
    </row>
    <row r="103" spans="1:26" ht="14.25" customHeight="1">
      <c r="A103" s="593"/>
      <c r="B103" s="593"/>
      <c r="C103" s="593"/>
      <c r="D103" s="593"/>
      <c r="E103" s="593"/>
      <c r="F103" s="593"/>
      <c r="G103" s="593"/>
      <c r="H103" s="593"/>
      <c r="I103" s="593"/>
      <c r="J103" s="593"/>
      <c r="K103" s="593"/>
      <c r="L103" s="593"/>
      <c r="M103" s="593"/>
      <c r="N103" s="593"/>
      <c r="O103" s="593"/>
      <c r="P103" s="593"/>
      <c r="Q103" s="593"/>
      <c r="R103" s="593"/>
      <c r="S103" s="593"/>
      <c r="T103" s="593"/>
      <c r="U103" s="593"/>
      <c r="V103" s="593"/>
      <c r="W103" s="593"/>
      <c r="X103" s="593"/>
      <c r="Y103" s="593"/>
      <c r="Z103" s="593"/>
    </row>
    <row r="104" spans="1:26" ht="14.25" customHeight="1">
      <c r="A104" s="593"/>
      <c r="B104" s="593"/>
      <c r="C104" s="593"/>
      <c r="D104" s="593"/>
      <c r="E104" s="593"/>
      <c r="F104" s="593"/>
      <c r="G104" s="593"/>
      <c r="H104" s="593"/>
      <c r="I104" s="593"/>
      <c r="J104" s="593"/>
      <c r="K104" s="593"/>
      <c r="L104" s="593"/>
      <c r="M104" s="593"/>
      <c r="N104" s="593"/>
      <c r="O104" s="593"/>
      <c r="P104" s="593"/>
      <c r="Q104" s="593"/>
      <c r="R104" s="593"/>
      <c r="S104" s="593"/>
      <c r="T104" s="593"/>
      <c r="U104" s="593"/>
      <c r="V104" s="593"/>
      <c r="W104" s="593"/>
      <c r="X104" s="593"/>
      <c r="Y104" s="593"/>
      <c r="Z104" s="593"/>
    </row>
    <row r="105" spans="1:26" ht="14.25" customHeight="1">
      <c r="A105" s="593"/>
      <c r="B105" s="593"/>
      <c r="C105" s="593"/>
      <c r="D105" s="593"/>
      <c r="E105" s="593"/>
      <c r="F105" s="593"/>
      <c r="G105" s="593"/>
      <c r="H105" s="593"/>
      <c r="I105" s="593"/>
      <c r="J105" s="593"/>
      <c r="K105" s="593"/>
      <c r="L105" s="593"/>
      <c r="M105" s="593"/>
      <c r="N105" s="593"/>
      <c r="O105" s="593"/>
      <c r="P105" s="593"/>
      <c r="Q105" s="593"/>
      <c r="R105" s="593"/>
      <c r="S105" s="593"/>
      <c r="T105" s="593"/>
      <c r="U105" s="593"/>
      <c r="V105" s="593"/>
      <c r="W105" s="593"/>
      <c r="X105" s="593"/>
      <c r="Y105" s="593"/>
      <c r="Z105" s="593"/>
    </row>
    <row r="106" spans="1:26" ht="14.25" customHeight="1">
      <c r="A106" s="593"/>
      <c r="B106" s="593"/>
      <c r="C106" s="593"/>
      <c r="D106" s="593"/>
      <c r="E106" s="593"/>
      <c r="F106" s="593"/>
      <c r="G106" s="593"/>
      <c r="H106" s="593"/>
      <c r="I106" s="593"/>
      <c r="J106" s="593"/>
      <c r="K106" s="593"/>
      <c r="L106" s="593"/>
      <c r="M106" s="593"/>
      <c r="N106" s="593"/>
      <c r="O106" s="593"/>
      <c r="P106" s="593"/>
      <c r="Q106" s="593"/>
      <c r="R106" s="593"/>
      <c r="S106" s="593"/>
      <c r="T106" s="593"/>
      <c r="U106" s="593"/>
      <c r="V106" s="593"/>
      <c r="W106" s="593"/>
      <c r="X106" s="593"/>
      <c r="Y106" s="593"/>
      <c r="Z106" s="593"/>
    </row>
    <row r="107" spans="1:26" ht="14.25" customHeight="1">
      <c r="A107" s="593"/>
      <c r="B107" s="593"/>
      <c r="C107" s="593"/>
      <c r="D107" s="593"/>
      <c r="E107" s="593"/>
      <c r="F107" s="593"/>
      <c r="G107" s="593"/>
      <c r="H107" s="593"/>
      <c r="I107" s="593"/>
      <c r="J107" s="593"/>
      <c r="K107" s="593"/>
      <c r="L107" s="593"/>
      <c r="M107" s="593"/>
      <c r="N107" s="593"/>
      <c r="O107" s="593"/>
      <c r="P107" s="593"/>
      <c r="Q107" s="593"/>
      <c r="R107" s="593"/>
      <c r="S107" s="593"/>
      <c r="T107" s="593"/>
      <c r="U107" s="593"/>
      <c r="V107" s="593"/>
      <c r="W107" s="593"/>
      <c r="X107" s="593"/>
      <c r="Y107" s="593"/>
      <c r="Z107" s="593"/>
    </row>
    <row r="108" spans="1:26" ht="14.25" customHeight="1">
      <c r="A108" s="593"/>
      <c r="B108" s="593"/>
      <c r="C108" s="593"/>
      <c r="D108" s="593"/>
      <c r="E108" s="593"/>
      <c r="F108" s="593"/>
      <c r="G108" s="593"/>
      <c r="H108" s="593"/>
      <c r="I108" s="593"/>
      <c r="J108" s="593"/>
      <c r="K108" s="593"/>
      <c r="L108" s="593"/>
      <c r="M108" s="593"/>
      <c r="N108" s="593"/>
      <c r="O108" s="593"/>
      <c r="P108" s="593"/>
      <c r="Q108" s="593"/>
      <c r="R108" s="593"/>
      <c r="S108" s="593"/>
      <c r="T108" s="593"/>
      <c r="U108" s="593"/>
      <c r="V108" s="593"/>
      <c r="W108" s="593"/>
      <c r="X108" s="593"/>
      <c r="Y108" s="593"/>
      <c r="Z108" s="593"/>
    </row>
    <row r="109" spans="1:26" ht="14.25" customHeight="1">
      <c r="A109" s="593"/>
      <c r="B109" s="593"/>
      <c r="C109" s="593"/>
      <c r="D109" s="593"/>
      <c r="E109" s="593"/>
      <c r="F109" s="593"/>
      <c r="G109" s="593"/>
      <c r="H109" s="593"/>
      <c r="I109" s="593"/>
      <c r="J109" s="593"/>
      <c r="K109" s="593"/>
      <c r="L109" s="593"/>
      <c r="M109" s="593"/>
      <c r="N109" s="593"/>
      <c r="O109" s="593"/>
      <c r="P109" s="593"/>
      <c r="Q109" s="593"/>
      <c r="R109" s="593"/>
      <c r="S109" s="593"/>
      <c r="T109" s="593"/>
      <c r="U109" s="593"/>
      <c r="V109" s="593"/>
      <c r="W109" s="593"/>
      <c r="X109" s="593"/>
      <c r="Y109" s="593"/>
      <c r="Z109" s="593"/>
    </row>
    <row r="110" spans="1:26" ht="14.25" customHeight="1">
      <c r="A110" s="593"/>
      <c r="B110" s="593"/>
      <c r="C110" s="593"/>
      <c r="D110" s="593"/>
      <c r="E110" s="593"/>
      <c r="F110" s="593"/>
      <c r="G110" s="593"/>
      <c r="H110" s="593"/>
      <c r="I110" s="593"/>
      <c r="J110" s="593"/>
      <c r="K110" s="593"/>
      <c r="L110" s="593"/>
      <c r="M110" s="593"/>
      <c r="N110" s="593"/>
      <c r="O110" s="593"/>
      <c r="P110" s="593"/>
      <c r="Q110" s="593"/>
      <c r="R110" s="593"/>
      <c r="S110" s="593"/>
      <c r="T110" s="593"/>
      <c r="U110" s="593"/>
      <c r="V110" s="593"/>
      <c r="W110" s="593"/>
      <c r="X110" s="593"/>
      <c r="Y110" s="593"/>
      <c r="Z110" s="593"/>
    </row>
    <row r="111" spans="1:26" ht="14.25" customHeight="1">
      <c r="A111" s="593"/>
      <c r="B111" s="593"/>
      <c r="C111" s="593"/>
      <c r="D111" s="593"/>
      <c r="E111" s="593"/>
      <c r="F111" s="593"/>
      <c r="G111" s="593"/>
      <c r="H111" s="593"/>
      <c r="I111" s="593"/>
      <c r="J111" s="593"/>
      <c r="K111" s="593"/>
      <c r="L111" s="593"/>
      <c r="M111" s="593"/>
      <c r="N111" s="593"/>
      <c r="O111" s="593"/>
      <c r="P111" s="593"/>
      <c r="Q111" s="593"/>
      <c r="R111" s="593"/>
      <c r="S111" s="593"/>
      <c r="T111" s="593"/>
      <c r="U111" s="593"/>
      <c r="V111" s="593"/>
      <c r="W111" s="593"/>
      <c r="X111" s="593"/>
      <c r="Y111" s="593"/>
      <c r="Z111" s="593"/>
    </row>
    <row r="112" spans="1:26" ht="14.25" customHeight="1">
      <c r="A112" s="593"/>
      <c r="B112" s="593"/>
      <c r="C112" s="593"/>
      <c r="D112" s="593"/>
      <c r="E112" s="593"/>
      <c r="F112" s="593"/>
      <c r="G112" s="593"/>
      <c r="H112" s="593"/>
      <c r="I112" s="593"/>
      <c r="J112" s="593"/>
      <c r="K112" s="593"/>
      <c r="L112" s="593"/>
      <c r="M112" s="593"/>
      <c r="N112" s="593"/>
      <c r="O112" s="593"/>
      <c r="P112" s="593"/>
      <c r="Q112" s="593"/>
      <c r="R112" s="593"/>
      <c r="S112" s="593"/>
      <c r="T112" s="593"/>
      <c r="U112" s="593"/>
      <c r="V112" s="593"/>
      <c r="W112" s="593"/>
      <c r="X112" s="593"/>
      <c r="Y112" s="593"/>
      <c r="Z112" s="593"/>
    </row>
    <row r="113" spans="1:26" ht="14.25" customHeight="1">
      <c r="A113" s="593"/>
      <c r="B113" s="593"/>
      <c r="C113" s="593"/>
      <c r="D113" s="593"/>
      <c r="E113" s="593"/>
      <c r="F113" s="593"/>
      <c r="G113" s="593"/>
      <c r="H113" s="593"/>
      <c r="I113" s="593"/>
      <c r="J113" s="593"/>
      <c r="K113" s="593"/>
      <c r="L113" s="593"/>
      <c r="M113" s="593"/>
      <c r="N113" s="593"/>
      <c r="O113" s="593"/>
      <c r="P113" s="593"/>
      <c r="Q113" s="593"/>
      <c r="R113" s="593"/>
      <c r="S113" s="593"/>
      <c r="T113" s="593"/>
      <c r="U113" s="593"/>
      <c r="V113" s="593"/>
      <c r="W113" s="593"/>
      <c r="X113" s="593"/>
      <c r="Y113" s="593"/>
      <c r="Z113" s="593"/>
    </row>
    <row r="114" spans="1:26" ht="14.25" customHeight="1">
      <c r="A114" s="593"/>
      <c r="B114" s="593"/>
      <c r="C114" s="593"/>
      <c r="D114" s="593"/>
      <c r="E114" s="593"/>
      <c r="F114" s="593"/>
      <c r="G114" s="593"/>
      <c r="H114" s="593"/>
      <c r="I114" s="593"/>
      <c r="J114" s="593"/>
      <c r="K114" s="593"/>
      <c r="L114" s="593"/>
      <c r="M114" s="593"/>
      <c r="N114" s="593"/>
      <c r="O114" s="593"/>
      <c r="P114" s="593"/>
      <c r="Q114" s="593"/>
      <c r="R114" s="593"/>
      <c r="S114" s="593"/>
      <c r="T114" s="593"/>
      <c r="U114" s="593"/>
      <c r="V114" s="593"/>
      <c r="W114" s="593"/>
      <c r="X114" s="593"/>
      <c r="Y114" s="593"/>
      <c r="Z114" s="593"/>
    </row>
    <row r="115" spans="1:26" ht="14.25" customHeight="1">
      <c r="A115" s="593"/>
      <c r="B115" s="593"/>
      <c r="C115" s="593"/>
      <c r="D115" s="593"/>
      <c r="E115" s="593"/>
      <c r="F115" s="593"/>
      <c r="G115" s="593"/>
      <c r="H115" s="593"/>
      <c r="I115" s="593"/>
      <c r="J115" s="593"/>
      <c r="K115" s="593"/>
      <c r="L115" s="593"/>
      <c r="M115" s="593"/>
      <c r="N115" s="593"/>
      <c r="O115" s="593"/>
      <c r="P115" s="593"/>
      <c r="Q115" s="593"/>
      <c r="R115" s="593"/>
      <c r="S115" s="593"/>
      <c r="T115" s="593"/>
      <c r="U115" s="593"/>
      <c r="V115" s="593"/>
      <c r="W115" s="593"/>
      <c r="X115" s="593"/>
      <c r="Y115" s="593"/>
      <c r="Z115" s="593"/>
    </row>
    <row r="116" spans="1:26" ht="14.25" customHeight="1">
      <c r="A116" s="593"/>
      <c r="B116" s="593"/>
      <c r="C116" s="593"/>
      <c r="D116" s="593"/>
      <c r="E116" s="593"/>
      <c r="F116" s="593"/>
      <c r="G116" s="593"/>
      <c r="H116" s="593"/>
      <c r="I116" s="593"/>
      <c r="J116" s="593"/>
      <c r="K116" s="593"/>
      <c r="L116" s="593"/>
      <c r="M116" s="593"/>
      <c r="N116" s="593"/>
      <c r="O116" s="593"/>
      <c r="P116" s="593"/>
      <c r="Q116" s="593"/>
      <c r="R116" s="593"/>
      <c r="S116" s="593"/>
      <c r="T116" s="593"/>
      <c r="U116" s="593"/>
      <c r="V116" s="593"/>
      <c r="W116" s="593"/>
      <c r="X116" s="593"/>
      <c r="Y116" s="593"/>
      <c r="Z116" s="593"/>
    </row>
    <row r="117" spans="1:26" ht="14.25" customHeight="1">
      <c r="A117" s="593"/>
      <c r="B117" s="593"/>
      <c r="C117" s="593"/>
      <c r="D117" s="593"/>
      <c r="E117" s="593"/>
      <c r="F117" s="593"/>
      <c r="G117" s="593"/>
      <c r="H117" s="593"/>
      <c r="I117" s="593"/>
      <c r="J117" s="593"/>
      <c r="K117" s="593"/>
      <c r="L117" s="593"/>
      <c r="M117" s="593"/>
      <c r="N117" s="593"/>
      <c r="O117" s="593"/>
      <c r="P117" s="593"/>
      <c r="Q117" s="593"/>
      <c r="R117" s="593"/>
      <c r="S117" s="593"/>
      <c r="T117" s="593"/>
      <c r="U117" s="593"/>
      <c r="V117" s="593"/>
      <c r="W117" s="593"/>
      <c r="X117" s="593"/>
      <c r="Y117" s="593"/>
      <c r="Z117" s="593"/>
    </row>
    <row r="118" spans="1:26" ht="14.25" customHeight="1">
      <c r="A118" s="593"/>
      <c r="B118" s="593"/>
      <c r="C118" s="593"/>
      <c r="D118" s="593"/>
      <c r="E118" s="593"/>
      <c r="F118" s="593"/>
      <c r="G118" s="593"/>
      <c r="H118" s="593"/>
      <c r="I118" s="593"/>
      <c r="J118" s="593"/>
      <c r="K118" s="593"/>
      <c r="L118" s="593"/>
      <c r="M118" s="593"/>
      <c r="N118" s="593"/>
      <c r="O118" s="593"/>
      <c r="P118" s="593"/>
      <c r="Q118" s="593"/>
      <c r="R118" s="593"/>
      <c r="S118" s="593"/>
      <c r="T118" s="593"/>
      <c r="U118" s="593"/>
      <c r="V118" s="593"/>
      <c r="W118" s="593"/>
      <c r="X118" s="593"/>
      <c r="Y118" s="593"/>
      <c r="Z118" s="593"/>
    </row>
    <row r="119" spans="1:26" ht="14.25" customHeight="1">
      <c r="A119" s="593"/>
      <c r="B119" s="593"/>
      <c r="C119" s="593"/>
      <c r="D119" s="593"/>
      <c r="E119" s="593"/>
      <c r="F119" s="593"/>
      <c r="G119" s="593"/>
      <c r="H119" s="593"/>
      <c r="I119" s="593"/>
      <c r="J119" s="593"/>
      <c r="K119" s="593"/>
      <c r="L119" s="593"/>
      <c r="M119" s="593"/>
      <c r="N119" s="593"/>
      <c r="O119" s="593"/>
      <c r="P119" s="593"/>
      <c r="Q119" s="593"/>
      <c r="R119" s="593"/>
      <c r="S119" s="593"/>
      <c r="T119" s="593"/>
      <c r="U119" s="593"/>
      <c r="V119" s="593"/>
      <c r="W119" s="593"/>
      <c r="X119" s="593"/>
      <c r="Y119" s="593"/>
      <c r="Z119" s="593"/>
    </row>
    <row r="120" spans="1:26" ht="14.25" customHeight="1">
      <c r="A120" s="593"/>
      <c r="B120" s="593"/>
      <c r="C120" s="593"/>
      <c r="D120" s="593"/>
      <c r="E120" s="593"/>
      <c r="F120" s="593"/>
      <c r="G120" s="593"/>
      <c r="H120" s="593"/>
      <c r="I120" s="593"/>
      <c r="J120" s="593"/>
      <c r="K120" s="593"/>
      <c r="L120" s="593"/>
      <c r="M120" s="593"/>
      <c r="N120" s="593"/>
      <c r="O120" s="593"/>
      <c r="P120" s="593"/>
      <c r="Q120" s="593"/>
      <c r="R120" s="593"/>
      <c r="S120" s="593"/>
      <c r="T120" s="593"/>
      <c r="U120" s="593"/>
      <c r="V120" s="593"/>
      <c r="W120" s="593"/>
      <c r="X120" s="593"/>
      <c r="Y120" s="593"/>
      <c r="Z120" s="593"/>
    </row>
    <row r="121" spans="1:26" ht="14.25" customHeight="1">
      <c r="A121" s="593"/>
      <c r="B121" s="593"/>
      <c r="C121" s="593"/>
      <c r="D121" s="593"/>
      <c r="E121" s="593"/>
      <c r="F121" s="593"/>
      <c r="G121" s="593"/>
      <c r="H121" s="593"/>
      <c r="I121" s="593"/>
      <c r="J121" s="593"/>
      <c r="K121" s="593"/>
      <c r="L121" s="593"/>
      <c r="M121" s="593"/>
      <c r="N121" s="593"/>
      <c r="O121" s="593"/>
      <c r="P121" s="593"/>
      <c r="Q121" s="593"/>
      <c r="R121" s="593"/>
      <c r="S121" s="593"/>
      <c r="T121" s="593"/>
      <c r="U121" s="593"/>
      <c r="V121" s="593"/>
      <c r="W121" s="593"/>
      <c r="X121" s="593"/>
      <c r="Y121" s="593"/>
      <c r="Z121" s="593"/>
    </row>
    <row r="122" spans="1:26" ht="14.25" customHeight="1">
      <c r="A122" s="593"/>
      <c r="B122" s="593"/>
      <c r="C122" s="593"/>
      <c r="D122" s="593"/>
      <c r="E122" s="593"/>
      <c r="F122" s="593"/>
      <c r="G122" s="593"/>
      <c r="H122" s="593"/>
      <c r="I122" s="593"/>
      <c r="J122" s="593"/>
      <c r="K122" s="593"/>
      <c r="L122" s="593"/>
      <c r="M122" s="593"/>
      <c r="N122" s="593"/>
      <c r="O122" s="593"/>
      <c r="P122" s="593"/>
      <c r="Q122" s="593"/>
      <c r="R122" s="593"/>
      <c r="S122" s="593"/>
      <c r="T122" s="593"/>
      <c r="U122" s="593"/>
      <c r="V122" s="593"/>
      <c r="W122" s="593"/>
      <c r="X122" s="593"/>
      <c r="Y122" s="593"/>
      <c r="Z122" s="593"/>
    </row>
    <row r="123" spans="1:26" ht="14.25" customHeight="1">
      <c r="A123" s="593"/>
      <c r="B123" s="593"/>
      <c r="C123" s="593"/>
      <c r="D123" s="593"/>
      <c r="E123" s="593"/>
      <c r="F123" s="593"/>
      <c r="G123" s="593"/>
      <c r="H123" s="593"/>
      <c r="I123" s="593"/>
      <c r="J123" s="593"/>
      <c r="K123" s="593"/>
      <c r="L123" s="593"/>
      <c r="M123" s="593"/>
      <c r="N123" s="593"/>
      <c r="O123" s="593"/>
      <c r="P123" s="593"/>
      <c r="Q123" s="593"/>
      <c r="R123" s="593"/>
      <c r="S123" s="593"/>
      <c r="T123" s="593"/>
      <c r="U123" s="593"/>
      <c r="V123" s="593"/>
      <c r="W123" s="593"/>
      <c r="X123" s="593"/>
      <c r="Y123" s="593"/>
      <c r="Z123" s="593"/>
    </row>
    <row r="124" spans="1:26" ht="14.25" customHeight="1">
      <c r="A124" s="593"/>
      <c r="B124" s="593"/>
      <c r="C124" s="593"/>
      <c r="D124" s="593"/>
      <c r="E124" s="593"/>
      <c r="F124" s="593"/>
      <c r="G124" s="593"/>
      <c r="H124" s="593"/>
      <c r="I124" s="593"/>
      <c r="J124" s="593"/>
      <c r="K124" s="593"/>
      <c r="L124" s="593"/>
      <c r="M124" s="593"/>
      <c r="N124" s="593"/>
      <c r="O124" s="593"/>
      <c r="P124" s="593"/>
      <c r="Q124" s="593"/>
      <c r="R124" s="593"/>
      <c r="S124" s="593"/>
      <c r="T124" s="593"/>
      <c r="U124" s="593"/>
      <c r="V124" s="593"/>
      <c r="W124" s="593"/>
      <c r="X124" s="593"/>
      <c r="Y124" s="593"/>
      <c r="Z124" s="593"/>
    </row>
    <row r="125" spans="1:26" ht="14.25" customHeight="1">
      <c r="A125" s="593"/>
      <c r="B125" s="593"/>
      <c r="C125" s="593"/>
      <c r="D125" s="593"/>
      <c r="E125" s="593"/>
      <c r="F125" s="593"/>
      <c r="G125" s="593"/>
      <c r="H125" s="593"/>
      <c r="I125" s="593"/>
      <c r="J125" s="593"/>
      <c r="K125" s="593"/>
      <c r="L125" s="593"/>
      <c r="M125" s="593"/>
      <c r="N125" s="593"/>
      <c r="O125" s="593"/>
      <c r="P125" s="593"/>
      <c r="Q125" s="593"/>
      <c r="R125" s="593"/>
      <c r="S125" s="593"/>
      <c r="T125" s="593"/>
      <c r="U125" s="593"/>
      <c r="V125" s="593"/>
      <c r="W125" s="593"/>
      <c r="X125" s="593"/>
      <c r="Y125" s="593"/>
      <c r="Z125" s="593"/>
    </row>
    <row r="126" spans="1:26" ht="14.25" customHeight="1">
      <c r="A126" s="593"/>
      <c r="B126" s="593"/>
      <c r="C126" s="593"/>
      <c r="D126" s="593"/>
      <c r="E126" s="593"/>
      <c r="F126" s="593"/>
      <c r="G126" s="593"/>
      <c r="H126" s="593"/>
      <c r="I126" s="593"/>
      <c r="J126" s="593"/>
      <c r="K126" s="593"/>
      <c r="L126" s="593"/>
      <c r="M126" s="593"/>
      <c r="N126" s="593"/>
      <c r="O126" s="593"/>
      <c r="P126" s="593"/>
      <c r="Q126" s="593"/>
      <c r="R126" s="593"/>
      <c r="S126" s="593"/>
      <c r="T126" s="593"/>
      <c r="U126" s="593"/>
      <c r="V126" s="593"/>
      <c r="W126" s="593"/>
      <c r="X126" s="593"/>
      <c r="Y126" s="593"/>
      <c r="Z126" s="593"/>
    </row>
    <row r="127" spans="1:26" ht="14.25" customHeight="1">
      <c r="A127" s="593"/>
      <c r="B127" s="593"/>
      <c r="C127" s="593"/>
      <c r="D127" s="593"/>
      <c r="E127" s="593"/>
      <c r="F127" s="593"/>
      <c r="G127" s="593"/>
      <c r="H127" s="593"/>
      <c r="I127" s="593"/>
      <c r="J127" s="593"/>
      <c r="K127" s="593"/>
      <c r="L127" s="593"/>
      <c r="M127" s="593"/>
      <c r="N127" s="593"/>
      <c r="O127" s="593"/>
      <c r="P127" s="593"/>
      <c r="Q127" s="593"/>
      <c r="R127" s="593"/>
      <c r="S127" s="593"/>
      <c r="T127" s="593"/>
      <c r="U127" s="593"/>
      <c r="V127" s="593"/>
      <c r="W127" s="593"/>
      <c r="X127" s="593"/>
      <c r="Y127" s="593"/>
      <c r="Z127" s="593"/>
    </row>
    <row r="128" spans="1:26" ht="14.25" customHeight="1">
      <c r="A128" s="593"/>
      <c r="B128" s="593"/>
      <c r="C128" s="593"/>
      <c r="D128" s="593"/>
      <c r="E128" s="593"/>
      <c r="F128" s="593"/>
      <c r="G128" s="593"/>
      <c r="H128" s="593"/>
      <c r="I128" s="593"/>
      <c r="J128" s="593"/>
      <c r="K128" s="593"/>
      <c r="L128" s="593"/>
      <c r="M128" s="593"/>
      <c r="N128" s="593"/>
      <c r="O128" s="593"/>
      <c r="P128" s="593"/>
      <c r="Q128" s="593"/>
      <c r="R128" s="593"/>
      <c r="S128" s="593"/>
      <c r="T128" s="593"/>
      <c r="U128" s="593"/>
      <c r="V128" s="593"/>
      <c r="W128" s="593"/>
      <c r="X128" s="593"/>
      <c r="Y128" s="593"/>
      <c r="Z128" s="593"/>
    </row>
    <row r="129" spans="1:26" ht="14.25" customHeight="1">
      <c r="A129" s="593"/>
      <c r="B129" s="593"/>
      <c r="C129" s="593"/>
      <c r="D129" s="593"/>
      <c r="E129" s="593"/>
      <c r="F129" s="593"/>
      <c r="G129" s="593"/>
      <c r="H129" s="593"/>
      <c r="I129" s="593"/>
      <c r="J129" s="593"/>
      <c r="K129" s="593"/>
      <c r="L129" s="593"/>
      <c r="M129" s="593"/>
      <c r="N129" s="593"/>
      <c r="O129" s="593"/>
      <c r="P129" s="593"/>
      <c r="Q129" s="593"/>
      <c r="R129" s="593"/>
      <c r="S129" s="593"/>
      <c r="T129" s="593"/>
      <c r="U129" s="593"/>
      <c r="V129" s="593"/>
      <c r="W129" s="593"/>
      <c r="X129" s="593"/>
      <c r="Y129" s="593"/>
      <c r="Z129" s="593"/>
    </row>
    <row r="130" spans="1:26" ht="14.25" customHeight="1">
      <c r="A130" s="593"/>
      <c r="B130" s="593"/>
      <c r="C130" s="593"/>
      <c r="D130" s="593"/>
      <c r="E130" s="593"/>
      <c r="F130" s="593"/>
      <c r="G130" s="593"/>
      <c r="H130" s="593"/>
      <c r="I130" s="593"/>
      <c r="J130" s="593"/>
      <c r="K130" s="593"/>
      <c r="L130" s="593"/>
      <c r="M130" s="593"/>
      <c r="N130" s="593"/>
      <c r="O130" s="593"/>
      <c r="P130" s="593"/>
      <c r="Q130" s="593"/>
      <c r="R130" s="593"/>
      <c r="S130" s="593"/>
      <c r="T130" s="593"/>
      <c r="U130" s="593"/>
      <c r="V130" s="593"/>
      <c r="W130" s="593"/>
      <c r="X130" s="593"/>
      <c r="Y130" s="593"/>
      <c r="Z130" s="593"/>
    </row>
    <row r="131" spans="1:26" ht="14.25" customHeight="1">
      <c r="A131" s="593"/>
      <c r="B131" s="593"/>
      <c r="C131" s="593"/>
      <c r="D131" s="593"/>
      <c r="E131" s="593"/>
      <c r="F131" s="593"/>
      <c r="G131" s="593"/>
      <c r="H131" s="593"/>
      <c r="I131" s="593"/>
      <c r="J131" s="593"/>
      <c r="K131" s="593"/>
      <c r="L131" s="593"/>
      <c r="M131" s="593"/>
      <c r="N131" s="593"/>
      <c r="O131" s="593"/>
      <c r="P131" s="593"/>
      <c r="Q131" s="593"/>
      <c r="R131" s="593"/>
      <c r="S131" s="593"/>
      <c r="T131" s="593"/>
      <c r="U131" s="593"/>
      <c r="V131" s="593"/>
      <c r="W131" s="593"/>
      <c r="X131" s="593"/>
      <c r="Y131" s="593"/>
      <c r="Z131" s="593"/>
    </row>
    <row r="132" spans="1:26" ht="14.25" customHeight="1">
      <c r="A132" s="593"/>
      <c r="B132" s="593"/>
      <c r="C132" s="593"/>
      <c r="D132" s="593"/>
      <c r="E132" s="593"/>
      <c r="F132" s="593"/>
      <c r="G132" s="593"/>
      <c r="H132" s="593"/>
      <c r="I132" s="593"/>
      <c r="J132" s="593"/>
      <c r="K132" s="593"/>
      <c r="L132" s="593"/>
      <c r="M132" s="593"/>
      <c r="N132" s="593"/>
      <c r="O132" s="593"/>
      <c r="P132" s="593"/>
      <c r="Q132" s="593"/>
      <c r="R132" s="593"/>
      <c r="S132" s="593"/>
      <c r="T132" s="593"/>
      <c r="U132" s="593"/>
      <c r="V132" s="593"/>
      <c r="W132" s="593"/>
      <c r="X132" s="593"/>
      <c r="Y132" s="593"/>
      <c r="Z132" s="593"/>
    </row>
    <row r="133" spans="1:26" ht="14.25" customHeight="1">
      <c r="A133" s="593"/>
      <c r="B133" s="593"/>
      <c r="C133" s="593"/>
      <c r="D133" s="593"/>
      <c r="E133" s="593"/>
      <c r="F133" s="593"/>
      <c r="G133" s="593"/>
      <c r="H133" s="593"/>
      <c r="I133" s="593"/>
      <c r="J133" s="593"/>
      <c r="K133" s="593"/>
      <c r="L133" s="593"/>
      <c r="M133" s="593"/>
      <c r="N133" s="593"/>
      <c r="O133" s="593"/>
      <c r="P133" s="593"/>
      <c r="Q133" s="593"/>
      <c r="R133" s="593"/>
      <c r="S133" s="593"/>
      <c r="T133" s="593"/>
      <c r="U133" s="593"/>
      <c r="V133" s="593"/>
      <c r="W133" s="593"/>
      <c r="X133" s="593"/>
      <c r="Y133" s="593"/>
      <c r="Z133" s="593"/>
    </row>
    <row r="134" spans="1:26" ht="14.25" customHeight="1">
      <c r="A134" s="593"/>
      <c r="B134" s="593"/>
      <c r="C134" s="593"/>
      <c r="D134" s="593"/>
      <c r="E134" s="593"/>
      <c r="F134" s="593"/>
      <c r="G134" s="593"/>
      <c r="H134" s="593"/>
      <c r="I134" s="593"/>
      <c r="J134" s="593"/>
      <c r="K134" s="593"/>
      <c r="L134" s="593"/>
      <c r="M134" s="593"/>
      <c r="N134" s="593"/>
      <c r="O134" s="593"/>
      <c r="P134" s="593"/>
      <c r="Q134" s="593"/>
      <c r="R134" s="593"/>
      <c r="S134" s="593"/>
      <c r="T134" s="593"/>
      <c r="U134" s="593"/>
      <c r="V134" s="593"/>
      <c r="W134" s="593"/>
      <c r="X134" s="593"/>
      <c r="Y134" s="593"/>
      <c r="Z134" s="593"/>
    </row>
    <row r="135" spans="1:26" ht="14.25" customHeight="1">
      <c r="A135" s="593"/>
      <c r="B135" s="593"/>
      <c r="C135" s="593"/>
      <c r="D135" s="593"/>
      <c r="E135" s="593"/>
      <c r="F135" s="593"/>
      <c r="G135" s="593"/>
      <c r="H135" s="593"/>
      <c r="I135" s="593"/>
      <c r="J135" s="593"/>
      <c r="K135" s="593"/>
      <c r="L135" s="593"/>
      <c r="M135" s="593"/>
      <c r="N135" s="593"/>
      <c r="O135" s="593"/>
      <c r="P135" s="593"/>
      <c r="Q135" s="593"/>
      <c r="R135" s="593"/>
      <c r="S135" s="593"/>
      <c r="T135" s="593"/>
      <c r="U135" s="593"/>
      <c r="V135" s="593"/>
      <c r="W135" s="593"/>
      <c r="X135" s="593"/>
      <c r="Y135" s="593"/>
      <c r="Z135" s="593"/>
    </row>
    <row r="136" spans="1:26" ht="14.25" customHeight="1">
      <c r="A136" s="593"/>
      <c r="B136" s="593"/>
      <c r="C136" s="593"/>
      <c r="D136" s="593"/>
      <c r="E136" s="593"/>
      <c r="F136" s="593"/>
      <c r="G136" s="593"/>
      <c r="H136" s="593"/>
      <c r="I136" s="593"/>
      <c r="J136" s="593"/>
      <c r="K136" s="593"/>
      <c r="L136" s="593"/>
      <c r="M136" s="593"/>
      <c r="N136" s="593"/>
      <c r="O136" s="593"/>
      <c r="P136" s="593"/>
      <c r="Q136" s="593"/>
      <c r="R136" s="593"/>
      <c r="S136" s="593"/>
      <c r="T136" s="593"/>
      <c r="U136" s="593"/>
      <c r="V136" s="593"/>
      <c r="W136" s="593"/>
      <c r="X136" s="593"/>
      <c r="Y136" s="593"/>
      <c r="Z136" s="593"/>
    </row>
    <row r="137" spans="1:26" ht="14.25" customHeight="1">
      <c r="A137" s="593"/>
      <c r="B137" s="593"/>
      <c r="C137" s="593"/>
      <c r="D137" s="593"/>
      <c r="E137" s="593"/>
      <c r="F137" s="593"/>
      <c r="G137" s="593"/>
      <c r="H137" s="593"/>
      <c r="I137" s="593"/>
      <c r="J137" s="593"/>
      <c r="K137" s="593"/>
      <c r="L137" s="593"/>
      <c r="M137" s="593"/>
      <c r="N137" s="593"/>
      <c r="O137" s="593"/>
      <c r="P137" s="593"/>
      <c r="Q137" s="593"/>
      <c r="R137" s="593"/>
      <c r="S137" s="593"/>
      <c r="T137" s="593"/>
      <c r="U137" s="593"/>
      <c r="V137" s="593"/>
      <c r="W137" s="593"/>
      <c r="X137" s="593"/>
      <c r="Y137" s="593"/>
      <c r="Z137" s="593"/>
    </row>
    <row r="138" spans="1:26" ht="14.25" customHeight="1">
      <c r="A138" s="593"/>
      <c r="B138" s="593"/>
      <c r="C138" s="593"/>
      <c r="D138" s="593"/>
      <c r="E138" s="593"/>
      <c r="F138" s="593"/>
      <c r="G138" s="593"/>
      <c r="H138" s="593"/>
      <c r="I138" s="593"/>
      <c r="J138" s="593"/>
      <c r="K138" s="593"/>
      <c r="L138" s="593"/>
      <c r="M138" s="593"/>
      <c r="N138" s="593"/>
      <c r="O138" s="593"/>
      <c r="P138" s="593"/>
      <c r="Q138" s="593"/>
      <c r="R138" s="593"/>
      <c r="S138" s="593"/>
      <c r="T138" s="593"/>
      <c r="U138" s="593"/>
      <c r="V138" s="593"/>
      <c r="W138" s="593"/>
      <c r="X138" s="593"/>
      <c r="Y138" s="593"/>
      <c r="Z138" s="593"/>
    </row>
    <row r="139" spans="1:26" ht="14.25" customHeight="1">
      <c r="A139" s="593"/>
      <c r="B139" s="593"/>
      <c r="C139" s="593"/>
      <c r="D139" s="593"/>
      <c r="E139" s="593"/>
      <c r="F139" s="593"/>
      <c r="G139" s="593"/>
      <c r="H139" s="593"/>
      <c r="I139" s="593"/>
      <c r="J139" s="593"/>
      <c r="K139" s="593"/>
      <c r="L139" s="593"/>
      <c r="M139" s="593"/>
      <c r="N139" s="593"/>
      <c r="O139" s="593"/>
      <c r="P139" s="593"/>
      <c r="Q139" s="593"/>
      <c r="R139" s="593"/>
      <c r="S139" s="593"/>
      <c r="T139" s="593"/>
      <c r="U139" s="593"/>
      <c r="V139" s="593"/>
      <c r="W139" s="593"/>
      <c r="X139" s="593"/>
      <c r="Y139" s="593"/>
      <c r="Z139" s="593"/>
    </row>
    <row r="140" spans="1:26" ht="14.25" customHeight="1">
      <c r="A140" s="593"/>
      <c r="B140" s="593"/>
      <c r="C140" s="593"/>
      <c r="D140" s="593"/>
      <c r="E140" s="593"/>
      <c r="F140" s="593"/>
      <c r="G140" s="593"/>
      <c r="H140" s="593"/>
      <c r="I140" s="593"/>
      <c r="J140" s="593"/>
      <c r="K140" s="593"/>
      <c r="L140" s="593"/>
      <c r="M140" s="593"/>
      <c r="N140" s="593"/>
      <c r="O140" s="593"/>
      <c r="P140" s="593"/>
      <c r="Q140" s="593"/>
      <c r="R140" s="593"/>
      <c r="S140" s="593"/>
      <c r="T140" s="593"/>
      <c r="U140" s="593"/>
      <c r="V140" s="593"/>
      <c r="W140" s="593"/>
      <c r="X140" s="593"/>
      <c r="Y140" s="593"/>
      <c r="Z140" s="593"/>
    </row>
    <row r="141" spans="1:26" ht="14.25" customHeight="1">
      <c r="A141" s="593"/>
      <c r="B141" s="593"/>
      <c r="C141" s="593"/>
      <c r="D141" s="593"/>
      <c r="E141" s="593"/>
      <c r="F141" s="593"/>
      <c r="G141" s="593"/>
      <c r="H141" s="593"/>
      <c r="I141" s="593"/>
      <c r="J141" s="593"/>
      <c r="K141" s="593"/>
      <c r="L141" s="593"/>
      <c r="M141" s="593"/>
      <c r="N141" s="593"/>
      <c r="O141" s="593"/>
      <c r="P141" s="593"/>
      <c r="Q141" s="593"/>
      <c r="R141" s="593"/>
      <c r="S141" s="593"/>
      <c r="T141" s="593"/>
      <c r="U141" s="593"/>
      <c r="V141" s="593"/>
      <c r="W141" s="593"/>
      <c r="X141" s="593"/>
      <c r="Y141" s="593"/>
      <c r="Z141" s="593"/>
    </row>
    <row r="142" spans="1:26" ht="14.25" customHeight="1">
      <c r="A142" s="593"/>
      <c r="B142" s="593"/>
      <c r="C142" s="593"/>
      <c r="D142" s="593"/>
      <c r="E142" s="593"/>
      <c r="F142" s="593"/>
      <c r="G142" s="593"/>
      <c r="H142" s="593"/>
      <c r="I142" s="593"/>
      <c r="J142" s="593"/>
      <c r="K142" s="593"/>
      <c r="L142" s="593"/>
      <c r="M142" s="593"/>
      <c r="N142" s="593"/>
      <c r="O142" s="593"/>
      <c r="P142" s="593"/>
      <c r="Q142" s="593"/>
      <c r="R142" s="593"/>
      <c r="S142" s="593"/>
      <c r="T142" s="593"/>
      <c r="U142" s="593"/>
      <c r="V142" s="593"/>
      <c r="W142" s="593"/>
      <c r="X142" s="593"/>
      <c r="Y142" s="593"/>
      <c r="Z142" s="593"/>
    </row>
    <row r="143" spans="1:26" ht="14.25" customHeight="1">
      <c r="A143" s="593"/>
      <c r="B143" s="593"/>
      <c r="C143" s="593"/>
      <c r="D143" s="593"/>
      <c r="E143" s="593"/>
      <c r="F143" s="593"/>
      <c r="G143" s="593"/>
      <c r="H143" s="593"/>
      <c r="I143" s="593"/>
      <c r="J143" s="593"/>
      <c r="K143" s="593"/>
      <c r="L143" s="593"/>
      <c r="M143" s="593"/>
      <c r="N143" s="593"/>
      <c r="O143" s="593"/>
      <c r="P143" s="593"/>
      <c r="Q143" s="593"/>
      <c r="R143" s="593"/>
      <c r="S143" s="593"/>
      <c r="T143" s="593"/>
      <c r="U143" s="593"/>
      <c r="V143" s="593"/>
      <c r="W143" s="593"/>
      <c r="X143" s="593"/>
      <c r="Y143" s="593"/>
      <c r="Z143" s="593"/>
    </row>
    <row r="144" spans="1:26" ht="14.25" customHeight="1">
      <c r="A144" s="593"/>
      <c r="B144" s="593"/>
      <c r="C144" s="593"/>
      <c r="D144" s="593"/>
      <c r="E144" s="593"/>
      <c r="F144" s="593"/>
      <c r="G144" s="593"/>
      <c r="H144" s="593"/>
      <c r="I144" s="593"/>
      <c r="J144" s="593"/>
      <c r="K144" s="593"/>
      <c r="L144" s="593"/>
      <c r="M144" s="593"/>
      <c r="N144" s="593"/>
      <c r="O144" s="593"/>
      <c r="P144" s="593"/>
      <c r="Q144" s="593"/>
      <c r="R144" s="593"/>
      <c r="S144" s="593"/>
      <c r="T144" s="593"/>
      <c r="U144" s="593"/>
      <c r="V144" s="593"/>
      <c r="W144" s="593"/>
      <c r="X144" s="593"/>
      <c r="Y144" s="593"/>
      <c r="Z144" s="593"/>
    </row>
    <row r="145" spans="1:26" ht="14.25" customHeight="1">
      <c r="A145" s="593"/>
      <c r="B145" s="593"/>
      <c r="C145" s="593"/>
      <c r="D145" s="593"/>
      <c r="E145" s="593"/>
      <c r="F145" s="593"/>
      <c r="G145" s="593"/>
      <c r="H145" s="593"/>
      <c r="I145" s="593"/>
      <c r="J145" s="593"/>
      <c r="K145" s="593"/>
      <c r="L145" s="593"/>
      <c r="M145" s="593"/>
      <c r="N145" s="593"/>
      <c r="O145" s="593"/>
      <c r="P145" s="593"/>
      <c r="Q145" s="593"/>
      <c r="R145" s="593"/>
      <c r="S145" s="593"/>
      <c r="T145" s="593"/>
      <c r="U145" s="593"/>
      <c r="V145" s="593"/>
      <c r="W145" s="593"/>
      <c r="X145" s="593"/>
      <c r="Y145" s="593"/>
      <c r="Z145" s="593"/>
    </row>
    <row r="146" spans="1:26" ht="14.25" customHeight="1">
      <c r="A146" s="593"/>
      <c r="B146" s="593"/>
      <c r="C146" s="593"/>
      <c r="D146" s="593"/>
      <c r="E146" s="593"/>
      <c r="F146" s="593"/>
      <c r="G146" s="593"/>
      <c r="H146" s="593"/>
      <c r="I146" s="593"/>
      <c r="J146" s="593"/>
      <c r="K146" s="593"/>
      <c r="L146" s="593"/>
      <c r="M146" s="593"/>
      <c r="N146" s="593"/>
      <c r="O146" s="593"/>
      <c r="P146" s="593"/>
      <c r="Q146" s="593"/>
      <c r="R146" s="593"/>
      <c r="S146" s="593"/>
      <c r="T146" s="593"/>
      <c r="U146" s="593"/>
      <c r="V146" s="593"/>
      <c r="W146" s="593"/>
      <c r="X146" s="593"/>
      <c r="Y146" s="593"/>
      <c r="Z146" s="593"/>
    </row>
    <row r="147" spans="1:26" ht="14.25" customHeight="1">
      <c r="A147" s="593"/>
      <c r="B147" s="593"/>
      <c r="C147" s="593"/>
      <c r="D147" s="593"/>
      <c r="E147" s="593"/>
      <c r="F147" s="593"/>
      <c r="G147" s="593"/>
      <c r="H147" s="593"/>
      <c r="I147" s="593"/>
      <c r="J147" s="593"/>
      <c r="K147" s="593"/>
      <c r="L147" s="593"/>
      <c r="M147" s="593"/>
      <c r="N147" s="593"/>
      <c r="O147" s="593"/>
      <c r="P147" s="593"/>
      <c r="Q147" s="593"/>
      <c r="R147" s="593"/>
      <c r="S147" s="593"/>
      <c r="T147" s="593"/>
      <c r="U147" s="593"/>
      <c r="V147" s="593"/>
      <c r="W147" s="593"/>
      <c r="X147" s="593"/>
      <c r="Y147" s="593"/>
      <c r="Z147" s="593"/>
    </row>
    <row r="148" spans="1:26" ht="14.25" customHeight="1">
      <c r="A148" s="593"/>
      <c r="B148" s="593"/>
      <c r="C148" s="593"/>
      <c r="D148" s="593"/>
      <c r="E148" s="593"/>
      <c r="F148" s="593"/>
      <c r="G148" s="593"/>
      <c r="H148" s="593"/>
      <c r="I148" s="593"/>
      <c r="J148" s="593"/>
      <c r="K148" s="593"/>
      <c r="L148" s="593"/>
      <c r="M148" s="593"/>
      <c r="N148" s="593"/>
      <c r="O148" s="593"/>
      <c r="P148" s="593"/>
      <c r="Q148" s="593"/>
      <c r="R148" s="593"/>
      <c r="S148" s="593"/>
      <c r="T148" s="593"/>
      <c r="U148" s="593"/>
      <c r="V148" s="593"/>
      <c r="W148" s="593"/>
      <c r="X148" s="593"/>
      <c r="Y148" s="593"/>
      <c r="Z148" s="593"/>
    </row>
    <row r="149" spans="1:26" ht="14.25" customHeight="1">
      <c r="A149" s="593"/>
      <c r="B149" s="593"/>
      <c r="C149" s="593"/>
      <c r="D149" s="593"/>
      <c r="E149" s="593"/>
      <c r="F149" s="593"/>
      <c r="G149" s="593"/>
      <c r="H149" s="593"/>
      <c r="I149" s="593"/>
      <c r="J149" s="593"/>
      <c r="K149" s="593"/>
      <c r="L149" s="593"/>
      <c r="M149" s="593"/>
      <c r="N149" s="593"/>
      <c r="O149" s="593"/>
      <c r="P149" s="593"/>
      <c r="Q149" s="593"/>
      <c r="R149" s="593"/>
      <c r="S149" s="593"/>
      <c r="T149" s="593"/>
      <c r="U149" s="593"/>
      <c r="V149" s="593"/>
      <c r="W149" s="593"/>
      <c r="X149" s="593"/>
      <c r="Y149" s="593"/>
      <c r="Z149" s="593"/>
    </row>
    <row r="150" spans="1:26" ht="14.25" customHeight="1">
      <c r="A150" s="593"/>
      <c r="B150" s="593"/>
      <c r="C150" s="593"/>
      <c r="D150" s="593"/>
      <c r="E150" s="593"/>
      <c r="F150" s="593"/>
      <c r="G150" s="593"/>
      <c r="H150" s="593"/>
      <c r="I150" s="593"/>
      <c r="J150" s="593"/>
      <c r="K150" s="593"/>
      <c r="L150" s="593"/>
      <c r="M150" s="593"/>
      <c r="N150" s="593"/>
      <c r="O150" s="593"/>
      <c r="P150" s="593"/>
      <c r="Q150" s="593"/>
      <c r="R150" s="593"/>
      <c r="S150" s="593"/>
      <c r="T150" s="593"/>
      <c r="U150" s="593"/>
      <c r="V150" s="593"/>
      <c r="W150" s="593"/>
      <c r="X150" s="593"/>
      <c r="Y150" s="593"/>
      <c r="Z150" s="593"/>
    </row>
    <row r="151" spans="1:26" ht="14.25" customHeight="1">
      <c r="A151" s="593"/>
      <c r="B151" s="593"/>
      <c r="C151" s="593"/>
      <c r="D151" s="593"/>
      <c r="E151" s="593"/>
      <c r="F151" s="593"/>
      <c r="G151" s="593"/>
      <c r="H151" s="593"/>
      <c r="I151" s="593"/>
      <c r="J151" s="593"/>
      <c r="K151" s="593"/>
      <c r="L151" s="593"/>
      <c r="M151" s="593"/>
      <c r="N151" s="593"/>
      <c r="O151" s="593"/>
      <c r="P151" s="593"/>
      <c r="Q151" s="593"/>
      <c r="R151" s="593"/>
      <c r="S151" s="593"/>
      <c r="T151" s="593"/>
      <c r="U151" s="593"/>
      <c r="V151" s="593"/>
      <c r="W151" s="593"/>
      <c r="X151" s="593"/>
      <c r="Y151" s="593"/>
      <c r="Z151" s="593"/>
    </row>
    <row r="152" spans="1:26" ht="14.25" customHeight="1">
      <c r="A152" s="593"/>
      <c r="B152" s="593"/>
      <c r="C152" s="593"/>
      <c r="D152" s="593"/>
      <c r="E152" s="593"/>
      <c r="F152" s="593"/>
      <c r="G152" s="593"/>
      <c r="H152" s="593"/>
      <c r="I152" s="593"/>
      <c r="J152" s="593"/>
      <c r="K152" s="593"/>
      <c r="L152" s="593"/>
      <c r="M152" s="593"/>
      <c r="N152" s="593"/>
      <c r="O152" s="593"/>
      <c r="P152" s="593"/>
      <c r="Q152" s="593"/>
      <c r="R152" s="593"/>
      <c r="S152" s="593"/>
      <c r="T152" s="593"/>
      <c r="U152" s="593"/>
      <c r="V152" s="593"/>
      <c r="W152" s="593"/>
      <c r="X152" s="593"/>
      <c r="Y152" s="593"/>
      <c r="Z152" s="593"/>
    </row>
    <row r="153" spans="1:26" ht="14.25" customHeight="1">
      <c r="A153" s="593"/>
      <c r="B153" s="593"/>
      <c r="C153" s="593"/>
      <c r="D153" s="593"/>
      <c r="E153" s="593"/>
      <c r="F153" s="593"/>
      <c r="G153" s="593"/>
      <c r="H153" s="593"/>
      <c r="I153" s="593"/>
      <c r="J153" s="593"/>
      <c r="K153" s="593"/>
      <c r="L153" s="593"/>
      <c r="M153" s="593"/>
      <c r="N153" s="593"/>
      <c r="O153" s="593"/>
      <c r="P153" s="593"/>
      <c r="Q153" s="593"/>
      <c r="R153" s="593"/>
      <c r="S153" s="593"/>
      <c r="T153" s="593"/>
      <c r="U153" s="593"/>
      <c r="V153" s="593"/>
      <c r="W153" s="593"/>
      <c r="X153" s="593"/>
      <c r="Y153" s="593"/>
      <c r="Z153" s="593"/>
    </row>
    <row r="154" spans="1:26" ht="14.25" customHeight="1">
      <c r="A154" s="593"/>
      <c r="B154" s="593"/>
      <c r="C154" s="593"/>
      <c r="D154" s="593"/>
      <c r="E154" s="593"/>
      <c r="F154" s="593"/>
      <c r="G154" s="593"/>
      <c r="H154" s="593"/>
      <c r="I154" s="593"/>
      <c r="J154" s="593"/>
      <c r="K154" s="593"/>
      <c r="L154" s="593"/>
      <c r="M154" s="593"/>
      <c r="N154" s="593"/>
      <c r="O154" s="593"/>
      <c r="P154" s="593"/>
      <c r="Q154" s="593"/>
      <c r="R154" s="593"/>
      <c r="S154" s="593"/>
      <c r="T154" s="593"/>
      <c r="U154" s="593"/>
      <c r="V154" s="593"/>
      <c r="W154" s="593"/>
      <c r="X154" s="593"/>
      <c r="Y154" s="593"/>
      <c r="Z154" s="593"/>
    </row>
    <row r="155" spans="1:26" ht="14.25" customHeight="1">
      <c r="A155" s="593"/>
      <c r="B155" s="593"/>
      <c r="C155" s="593"/>
      <c r="D155" s="593"/>
      <c r="E155" s="593"/>
      <c r="F155" s="593"/>
      <c r="G155" s="593"/>
      <c r="H155" s="593"/>
      <c r="I155" s="593"/>
      <c r="J155" s="593"/>
      <c r="K155" s="593"/>
      <c r="L155" s="593"/>
      <c r="M155" s="593"/>
      <c r="N155" s="593"/>
      <c r="O155" s="593"/>
      <c r="P155" s="593"/>
      <c r="Q155" s="593"/>
      <c r="R155" s="593"/>
      <c r="S155" s="593"/>
      <c r="T155" s="593"/>
      <c r="U155" s="593"/>
      <c r="V155" s="593"/>
      <c r="W155" s="593"/>
      <c r="X155" s="593"/>
      <c r="Y155" s="593"/>
      <c r="Z155" s="593"/>
    </row>
    <row r="156" spans="1:26" ht="14.25" customHeight="1">
      <c r="A156" s="593"/>
      <c r="B156" s="593"/>
      <c r="C156" s="593"/>
      <c r="D156" s="593"/>
      <c r="E156" s="593"/>
      <c r="F156" s="593"/>
      <c r="G156" s="593"/>
      <c r="H156" s="593"/>
      <c r="I156" s="593"/>
      <c r="J156" s="593"/>
      <c r="K156" s="593"/>
      <c r="L156" s="593"/>
      <c r="M156" s="593"/>
      <c r="N156" s="593"/>
      <c r="O156" s="593"/>
      <c r="P156" s="593"/>
      <c r="Q156" s="593"/>
      <c r="R156" s="593"/>
      <c r="S156" s="593"/>
      <c r="T156" s="593"/>
      <c r="U156" s="593"/>
      <c r="V156" s="593"/>
      <c r="W156" s="593"/>
      <c r="X156" s="593"/>
      <c r="Y156" s="593"/>
      <c r="Z156" s="593"/>
    </row>
    <row r="157" spans="1:26" ht="14.25" customHeight="1">
      <c r="A157" s="593"/>
      <c r="B157" s="593"/>
      <c r="C157" s="593"/>
      <c r="D157" s="593"/>
      <c r="E157" s="593"/>
      <c r="F157" s="593"/>
      <c r="G157" s="593"/>
      <c r="H157" s="593"/>
      <c r="I157" s="593"/>
      <c r="J157" s="593"/>
      <c r="K157" s="593"/>
      <c r="L157" s="593"/>
      <c r="M157" s="593"/>
      <c r="N157" s="593"/>
      <c r="O157" s="593"/>
      <c r="P157" s="593"/>
      <c r="Q157" s="593"/>
      <c r="R157" s="593"/>
      <c r="S157" s="593"/>
      <c r="T157" s="593"/>
      <c r="U157" s="593"/>
      <c r="V157" s="593"/>
      <c r="W157" s="593"/>
      <c r="X157" s="593"/>
      <c r="Y157" s="593"/>
      <c r="Z157" s="593"/>
    </row>
    <row r="158" spans="1:26" ht="14.25" customHeight="1">
      <c r="A158" s="593"/>
      <c r="B158" s="593"/>
      <c r="C158" s="593"/>
      <c r="D158" s="593"/>
      <c r="E158" s="593"/>
      <c r="F158" s="593"/>
      <c r="G158" s="593"/>
      <c r="H158" s="593"/>
      <c r="I158" s="593"/>
      <c r="J158" s="593"/>
      <c r="K158" s="593"/>
      <c r="L158" s="593"/>
      <c r="M158" s="593"/>
      <c r="N158" s="593"/>
      <c r="O158" s="593"/>
      <c r="P158" s="593"/>
      <c r="Q158" s="593"/>
      <c r="R158" s="593"/>
      <c r="S158" s="593"/>
      <c r="T158" s="593"/>
      <c r="U158" s="593"/>
      <c r="V158" s="593"/>
      <c r="W158" s="593"/>
      <c r="X158" s="593"/>
      <c r="Y158" s="593"/>
      <c r="Z158" s="593"/>
    </row>
    <row r="159" spans="1:26" ht="14.25" customHeight="1">
      <c r="A159" s="593"/>
      <c r="B159" s="593"/>
      <c r="C159" s="593"/>
      <c r="D159" s="593"/>
      <c r="E159" s="593"/>
      <c r="F159" s="593"/>
      <c r="G159" s="593"/>
      <c r="H159" s="593"/>
      <c r="I159" s="593"/>
      <c r="J159" s="593"/>
      <c r="K159" s="593"/>
      <c r="L159" s="593"/>
      <c r="M159" s="593"/>
      <c r="N159" s="593"/>
      <c r="O159" s="593"/>
      <c r="P159" s="593"/>
      <c r="Q159" s="593"/>
      <c r="R159" s="593"/>
      <c r="S159" s="593"/>
      <c r="T159" s="593"/>
      <c r="U159" s="593"/>
      <c r="V159" s="593"/>
      <c r="W159" s="593"/>
      <c r="X159" s="593"/>
      <c r="Y159" s="593"/>
      <c r="Z159" s="593"/>
    </row>
    <row r="160" spans="1:26" ht="14.25" customHeight="1">
      <c r="A160" s="593"/>
      <c r="B160" s="593"/>
      <c r="C160" s="593"/>
      <c r="D160" s="593"/>
      <c r="E160" s="593"/>
      <c r="F160" s="593"/>
      <c r="G160" s="593"/>
      <c r="H160" s="593"/>
      <c r="I160" s="593"/>
      <c r="J160" s="593"/>
      <c r="K160" s="593"/>
      <c r="L160" s="593"/>
      <c r="M160" s="593"/>
      <c r="N160" s="593"/>
      <c r="O160" s="593"/>
      <c r="P160" s="593"/>
      <c r="Q160" s="593"/>
      <c r="R160" s="593"/>
      <c r="S160" s="593"/>
      <c r="T160" s="593"/>
      <c r="U160" s="593"/>
      <c r="V160" s="593"/>
      <c r="W160" s="593"/>
      <c r="X160" s="593"/>
      <c r="Y160" s="593"/>
      <c r="Z160" s="593"/>
    </row>
    <row r="161" spans="1:26" ht="14.25" customHeight="1">
      <c r="A161" s="593"/>
      <c r="B161" s="593"/>
      <c r="C161" s="593"/>
      <c r="D161" s="593"/>
      <c r="E161" s="593"/>
      <c r="F161" s="593"/>
      <c r="G161" s="593"/>
      <c r="H161" s="593"/>
      <c r="I161" s="593"/>
      <c r="J161" s="593"/>
      <c r="K161" s="593"/>
      <c r="L161" s="593"/>
      <c r="M161" s="593"/>
      <c r="N161" s="593"/>
      <c r="O161" s="593"/>
      <c r="P161" s="593"/>
      <c r="Q161" s="593"/>
      <c r="R161" s="593"/>
      <c r="S161" s="593"/>
      <c r="T161" s="593"/>
      <c r="U161" s="593"/>
      <c r="V161" s="593"/>
      <c r="W161" s="593"/>
      <c r="X161" s="593"/>
      <c r="Y161" s="593"/>
      <c r="Z161" s="593"/>
    </row>
    <row r="162" spans="1:26" ht="14.25" customHeight="1">
      <c r="A162" s="593"/>
      <c r="B162" s="593"/>
      <c r="C162" s="593"/>
      <c r="D162" s="593"/>
      <c r="E162" s="593"/>
      <c r="F162" s="593"/>
      <c r="G162" s="593"/>
      <c r="H162" s="593"/>
      <c r="I162" s="593"/>
      <c r="J162" s="593"/>
      <c r="K162" s="593"/>
      <c r="L162" s="593"/>
      <c r="M162" s="593"/>
      <c r="N162" s="593"/>
      <c r="O162" s="593"/>
      <c r="P162" s="593"/>
      <c r="Q162" s="593"/>
      <c r="R162" s="593"/>
      <c r="S162" s="593"/>
      <c r="T162" s="593"/>
      <c r="U162" s="593"/>
      <c r="V162" s="593"/>
      <c r="W162" s="593"/>
      <c r="X162" s="593"/>
      <c r="Y162" s="593"/>
      <c r="Z162" s="593"/>
    </row>
    <row r="163" spans="1:26" ht="14.25" customHeight="1">
      <c r="A163" s="593"/>
      <c r="B163" s="593"/>
      <c r="C163" s="593"/>
      <c r="D163" s="593"/>
      <c r="E163" s="593"/>
      <c r="F163" s="593"/>
      <c r="G163" s="593"/>
      <c r="H163" s="593"/>
      <c r="I163" s="593"/>
      <c r="J163" s="593"/>
      <c r="K163" s="593"/>
      <c r="L163" s="593"/>
      <c r="M163" s="593"/>
      <c r="N163" s="593"/>
      <c r="O163" s="593"/>
      <c r="P163" s="593"/>
      <c r="Q163" s="593"/>
      <c r="R163" s="593"/>
      <c r="S163" s="593"/>
      <c r="T163" s="593"/>
      <c r="U163" s="593"/>
      <c r="V163" s="593"/>
      <c r="W163" s="593"/>
      <c r="X163" s="593"/>
      <c r="Y163" s="593"/>
      <c r="Z163" s="593"/>
    </row>
    <row r="164" spans="1:26" ht="14.25" customHeight="1">
      <c r="A164" s="593"/>
      <c r="B164" s="593"/>
      <c r="C164" s="593"/>
      <c r="D164" s="593"/>
      <c r="E164" s="593"/>
      <c r="F164" s="593"/>
      <c r="G164" s="593"/>
      <c r="H164" s="593"/>
      <c r="I164" s="593"/>
      <c r="J164" s="593"/>
      <c r="K164" s="593"/>
      <c r="L164" s="593"/>
      <c r="M164" s="593"/>
      <c r="N164" s="593"/>
      <c r="O164" s="593"/>
      <c r="P164" s="593"/>
      <c r="Q164" s="593"/>
      <c r="R164" s="593"/>
      <c r="S164" s="593"/>
      <c r="T164" s="593"/>
      <c r="U164" s="593"/>
      <c r="V164" s="593"/>
      <c r="W164" s="593"/>
      <c r="X164" s="593"/>
      <c r="Y164" s="593"/>
      <c r="Z164" s="593"/>
    </row>
    <row r="165" spans="1:26" ht="14.25" customHeight="1">
      <c r="A165" s="593"/>
      <c r="B165" s="593"/>
      <c r="C165" s="593"/>
      <c r="D165" s="593"/>
      <c r="E165" s="593"/>
      <c r="F165" s="593"/>
      <c r="G165" s="593"/>
      <c r="H165" s="593"/>
      <c r="I165" s="593"/>
      <c r="J165" s="593"/>
      <c r="K165" s="593"/>
      <c r="L165" s="593"/>
      <c r="M165" s="593"/>
      <c r="N165" s="593"/>
      <c r="O165" s="593"/>
      <c r="P165" s="593"/>
      <c r="Q165" s="593"/>
      <c r="R165" s="593"/>
      <c r="S165" s="593"/>
      <c r="T165" s="593"/>
      <c r="U165" s="593"/>
      <c r="V165" s="593"/>
      <c r="W165" s="593"/>
      <c r="X165" s="593"/>
      <c r="Y165" s="593"/>
      <c r="Z165" s="593"/>
    </row>
    <row r="166" spans="1:26" ht="14.25" customHeight="1">
      <c r="A166" s="593"/>
      <c r="B166" s="593"/>
      <c r="C166" s="593"/>
      <c r="D166" s="593"/>
      <c r="E166" s="593"/>
      <c r="F166" s="593"/>
      <c r="G166" s="593"/>
      <c r="H166" s="593"/>
      <c r="I166" s="593"/>
      <c r="J166" s="593"/>
      <c r="K166" s="593"/>
      <c r="L166" s="593"/>
      <c r="M166" s="593"/>
      <c r="N166" s="593"/>
      <c r="O166" s="593"/>
      <c r="P166" s="593"/>
      <c r="Q166" s="593"/>
      <c r="R166" s="593"/>
      <c r="S166" s="593"/>
      <c r="T166" s="593"/>
      <c r="U166" s="593"/>
      <c r="V166" s="593"/>
      <c r="W166" s="593"/>
      <c r="X166" s="593"/>
      <c r="Y166" s="593"/>
      <c r="Z166" s="593"/>
    </row>
    <row r="167" spans="1:26" ht="14.25" customHeight="1">
      <c r="A167" s="593"/>
      <c r="B167" s="593"/>
      <c r="C167" s="593"/>
      <c r="D167" s="593"/>
      <c r="E167" s="593"/>
      <c r="F167" s="593"/>
      <c r="G167" s="593"/>
      <c r="H167" s="593"/>
      <c r="I167" s="593"/>
      <c r="J167" s="593"/>
      <c r="K167" s="593"/>
      <c r="L167" s="593"/>
      <c r="M167" s="593"/>
      <c r="N167" s="593"/>
      <c r="O167" s="593"/>
      <c r="P167" s="593"/>
      <c r="Q167" s="593"/>
      <c r="R167" s="593"/>
      <c r="S167" s="593"/>
      <c r="T167" s="593"/>
      <c r="U167" s="593"/>
      <c r="V167" s="593"/>
      <c r="W167" s="593"/>
      <c r="X167" s="593"/>
      <c r="Y167" s="593"/>
      <c r="Z167" s="593"/>
    </row>
    <row r="168" spans="1:26" ht="14.25" customHeight="1">
      <c r="A168" s="593"/>
      <c r="B168" s="593"/>
      <c r="C168" s="593"/>
      <c r="D168" s="593"/>
      <c r="E168" s="593"/>
      <c r="F168" s="593"/>
      <c r="G168" s="593"/>
      <c r="H168" s="593"/>
      <c r="I168" s="593"/>
      <c r="J168" s="593"/>
      <c r="K168" s="593"/>
      <c r="L168" s="593"/>
      <c r="M168" s="593"/>
      <c r="N168" s="593"/>
      <c r="O168" s="593"/>
      <c r="P168" s="593"/>
      <c r="Q168" s="593"/>
      <c r="R168" s="593"/>
      <c r="S168" s="593"/>
      <c r="T168" s="593"/>
      <c r="U168" s="593"/>
      <c r="V168" s="593"/>
      <c r="W168" s="593"/>
      <c r="X168" s="593"/>
      <c r="Y168" s="593"/>
      <c r="Z168" s="593"/>
    </row>
    <row r="169" spans="1:26" ht="14.25" customHeight="1">
      <c r="A169" s="593"/>
      <c r="B169" s="593"/>
      <c r="C169" s="593"/>
      <c r="D169" s="593"/>
      <c r="E169" s="593"/>
      <c r="F169" s="593"/>
      <c r="G169" s="593"/>
      <c r="H169" s="593"/>
      <c r="I169" s="593"/>
      <c r="J169" s="593"/>
      <c r="K169" s="593"/>
      <c r="L169" s="593"/>
      <c r="M169" s="593"/>
      <c r="N169" s="593"/>
      <c r="O169" s="593"/>
      <c r="P169" s="593"/>
      <c r="Q169" s="593"/>
      <c r="R169" s="593"/>
      <c r="S169" s="593"/>
      <c r="T169" s="593"/>
      <c r="U169" s="593"/>
      <c r="V169" s="593"/>
      <c r="W169" s="593"/>
      <c r="X169" s="593"/>
      <c r="Y169" s="593"/>
      <c r="Z169" s="593"/>
    </row>
    <row r="170" spans="1:26" ht="14.25" customHeight="1">
      <c r="A170" s="593"/>
      <c r="B170" s="593"/>
      <c r="C170" s="593"/>
      <c r="D170" s="593"/>
      <c r="E170" s="593"/>
      <c r="F170" s="593"/>
      <c r="G170" s="593"/>
      <c r="H170" s="593"/>
      <c r="I170" s="593"/>
      <c r="J170" s="593"/>
      <c r="K170" s="593"/>
      <c r="L170" s="593"/>
      <c r="M170" s="593"/>
      <c r="N170" s="593"/>
      <c r="O170" s="593"/>
      <c r="P170" s="593"/>
      <c r="Q170" s="593"/>
      <c r="R170" s="593"/>
      <c r="S170" s="593"/>
      <c r="T170" s="593"/>
      <c r="U170" s="593"/>
      <c r="V170" s="593"/>
      <c r="W170" s="593"/>
      <c r="X170" s="593"/>
      <c r="Y170" s="593"/>
      <c r="Z170" s="593"/>
    </row>
    <row r="171" spans="1:26" ht="14.25" customHeight="1">
      <c r="A171" s="593"/>
      <c r="B171" s="593"/>
      <c r="C171" s="593"/>
      <c r="D171" s="593"/>
      <c r="E171" s="593"/>
      <c r="F171" s="593"/>
      <c r="G171" s="593"/>
      <c r="H171" s="593"/>
      <c r="I171" s="593"/>
      <c r="J171" s="593"/>
      <c r="K171" s="593"/>
      <c r="L171" s="593"/>
      <c r="M171" s="593"/>
      <c r="N171" s="593"/>
      <c r="O171" s="593"/>
      <c r="P171" s="593"/>
      <c r="Q171" s="593"/>
      <c r="R171" s="593"/>
      <c r="S171" s="593"/>
      <c r="T171" s="593"/>
      <c r="U171" s="593"/>
      <c r="V171" s="593"/>
      <c r="W171" s="593"/>
      <c r="X171" s="593"/>
      <c r="Y171" s="593"/>
      <c r="Z171" s="593"/>
    </row>
    <row r="172" spans="1:26" ht="14.25" customHeight="1">
      <c r="A172" s="593"/>
      <c r="B172" s="593"/>
      <c r="C172" s="593"/>
      <c r="D172" s="593"/>
      <c r="E172" s="593"/>
      <c r="F172" s="593"/>
      <c r="G172" s="593"/>
      <c r="H172" s="593"/>
      <c r="I172" s="593"/>
      <c r="J172" s="593"/>
      <c r="K172" s="593"/>
      <c r="L172" s="593"/>
      <c r="M172" s="593"/>
      <c r="N172" s="593"/>
      <c r="O172" s="593"/>
      <c r="P172" s="593"/>
      <c r="Q172" s="593"/>
      <c r="R172" s="593"/>
      <c r="S172" s="593"/>
      <c r="T172" s="593"/>
      <c r="U172" s="593"/>
      <c r="V172" s="593"/>
      <c r="W172" s="593"/>
      <c r="X172" s="593"/>
      <c r="Y172" s="593"/>
      <c r="Z172" s="593"/>
    </row>
    <row r="173" spans="1:26" ht="14.25" customHeight="1">
      <c r="A173" s="593"/>
      <c r="B173" s="593"/>
      <c r="C173" s="593"/>
      <c r="D173" s="593"/>
      <c r="E173" s="593"/>
      <c r="F173" s="593"/>
      <c r="G173" s="593"/>
      <c r="H173" s="593"/>
      <c r="I173" s="593"/>
      <c r="J173" s="593"/>
      <c r="K173" s="593"/>
      <c r="L173" s="593"/>
      <c r="M173" s="593"/>
      <c r="N173" s="593"/>
      <c r="O173" s="593"/>
      <c r="P173" s="593"/>
      <c r="Q173" s="593"/>
      <c r="R173" s="593"/>
      <c r="S173" s="593"/>
      <c r="T173" s="593"/>
      <c r="U173" s="593"/>
      <c r="V173" s="593"/>
      <c r="W173" s="593"/>
      <c r="X173" s="593"/>
      <c r="Y173" s="593"/>
      <c r="Z173" s="593"/>
    </row>
    <row r="174" spans="1:26" ht="14.25" customHeight="1">
      <c r="A174" s="593"/>
      <c r="B174" s="593"/>
      <c r="C174" s="593"/>
      <c r="D174" s="593"/>
      <c r="E174" s="593"/>
      <c r="F174" s="593"/>
      <c r="G174" s="593"/>
      <c r="H174" s="593"/>
      <c r="I174" s="593"/>
      <c r="J174" s="593"/>
      <c r="K174" s="593"/>
      <c r="L174" s="593"/>
      <c r="M174" s="593"/>
      <c r="N174" s="593"/>
      <c r="O174" s="593"/>
      <c r="P174" s="593"/>
      <c r="Q174" s="593"/>
      <c r="R174" s="593"/>
      <c r="S174" s="593"/>
      <c r="T174" s="593"/>
      <c r="U174" s="593"/>
      <c r="V174" s="593"/>
      <c r="W174" s="593"/>
      <c r="X174" s="593"/>
      <c r="Y174" s="593"/>
      <c r="Z174" s="593"/>
    </row>
    <row r="175" spans="1:26" ht="14.25" customHeight="1">
      <c r="A175" s="593"/>
      <c r="B175" s="593"/>
      <c r="C175" s="593"/>
      <c r="D175" s="593"/>
      <c r="E175" s="593"/>
      <c r="F175" s="593"/>
      <c r="G175" s="593"/>
      <c r="H175" s="593"/>
      <c r="I175" s="593"/>
      <c r="J175" s="593"/>
      <c r="K175" s="593"/>
      <c r="L175" s="593"/>
      <c r="M175" s="593"/>
      <c r="N175" s="593"/>
      <c r="O175" s="593"/>
      <c r="P175" s="593"/>
      <c r="Q175" s="593"/>
      <c r="R175" s="593"/>
      <c r="S175" s="593"/>
      <c r="T175" s="593"/>
      <c r="U175" s="593"/>
      <c r="V175" s="593"/>
      <c r="W175" s="593"/>
      <c r="X175" s="593"/>
      <c r="Y175" s="593"/>
      <c r="Z175" s="593"/>
    </row>
    <row r="176" spans="1:26" ht="14.25" customHeight="1">
      <c r="A176" s="593"/>
      <c r="B176" s="593"/>
      <c r="C176" s="593"/>
      <c r="D176" s="593"/>
      <c r="E176" s="593"/>
      <c r="F176" s="593"/>
      <c r="G176" s="593"/>
      <c r="H176" s="593"/>
      <c r="I176" s="593"/>
      <c r="J176" s="593"/>
      <c r="K176" s="593"/>
      <c r="L176" s="593"/>
      <c r="M176" s="593"/>
      <c r="N176" s="593"/>
      <c r="O176" s="593"/>
      <c r="P176" s="593"/>
      <c r="Q176" s="593"/>
      <c r="R176" s="593"/>
      <c r="S176" s="593"/>
      <c r="T176" s="593"/>
      <c r="U176" s="593"/>
      <c r="V176" s="593"/>
      <c r="W176" s="593"/>
      <c r="X176" s="593"/>
      <c r="Y176" s="593"/>
      <c r="Z176" s="593"/>
    </row>
    <row r="177" spans="1:26" ht="14.25" customHeight="1">
      <c r="A177" s="593"/>
      <c r="B177" s="593"/>
      <c r="C177" s="593"/>
      <c r="D177" s="593"/>
      <c r="E177" s="593"/>
      <c r="F177" s="593"/>
      <c r="G177" s="593"/>
      <c r="H177" s="593"/>
      <c r="I177" s="593"/>
      <c r="J177" s="593"/>
      <c r="K177" s="593"/>
      <c r="L177" s="593"/>
      <c r="M177" s="593"/>
      <c r="N177" s="593"/>
      <c r="O177" s="593"/>
      <c r="P177" s="593"/>
      <c r="Q177" s="593"/>
      <c r="R177" s="593"/>
      <c r="S177" s="593"/>
      <c r="T177" s="593"/>
      <c r="U177" s="593"/>
      <c r="V177" s="593"/>
      <c r="W177" s="593"/>
      <c r="X177" s="593"/>
      <c r="Y177" s="593"/>
      <c r="Z177" s="593"/>
    </row>
    <row r="178" spans="1:26" ht="14.25" customHeight="1">
      <c r="A178" s="593"/>
      <c r="B178" s="593"/>
      <c r="C178" s="593"/>
      <c r="D178" s="593"/>
      <c r="E178" s="593"/>
      <c r="F178" s="593"/>
      <c r="G178" s="593"/>
      <c r="H178" s="593"/>
      <c r="I178" s="593"/>
      <c r="J178" s="593"/>
      <c r="K178" s="593"/>
      <c r="L178" s="593"/>
      <c r="M178" s="593"/>
      <c r="N178" s="593"/>
      <c r="O178" s="593"/>
      <c r="P178" s="593"/>
      <c r="Q178" s="593"/>
      <c r="R178" s="593"/>
      <c r="S178" s="593"/>
      <c r="T178" s="593"/>
      <c r="U178" s="593"/>
      <c r="V178" s="593"/>
      <c r="W178" s="593"/>
      <c r="X178" s="593"/>
      <c r="Y178" s="593"/>
      <c r="Z178" s="593"/>
    </row>
    <row r="179" spans="1:26" ht="14.25" customHeight="1">
      <c r="A179" s="593"/>
      <c r="B179" s="593"/>
      <c r="C179" s="593"/>
      <c r="D179" s="593"/>
      <c r="E179" s="593"/>
      <c r="F179" s="593"/>
      <c r="G179" s="593"/>
      <c r="H179" s="593"/>
      <c r="I179" s="593"/>
      <c r="J179" s="593"/>
      <c r="K179" s="593"/>
      <c r="L179" s="593"/>
      <c r="M179" s="593"/>
      <c r="N179" s="593"/>
      <c r="O179" s="593"/>
      <c r="P179" s="593"/>
      <c r="Q179" s="593"/>
      <c r="R179" s="593"/>
      <c r="S179" s="593"/>
      <c r="T179" s="593"/>
      <c r="U179" s="593"/>
      <c r="V179" s="593"/>
      <c r="W179" s="593"/>
      <c r="X179" s="593"/>
      <c r="Y179" s="593"/>
      <c r="Z179" s="593"/>
    </row>
    <row r="180" spans="1:26" ht="14.25" customHeight="1">
      <c r="A180" s="593"/>
      <c r="B180" s="593"/>
      <c r="C180" s="593"/>
      <c r="D180" s="593"/>
      <c r="E180" s="593"/>
      <c r="F180" s="593"/>
      <c r="G180" s="593"/>
      <c r="H180" s="593"/>
      <c r="I180" s="593"/>
      <c r="J180" s="593"/>
      <c r="K180" s="593"/>
      <c r="L180" s="593"/>
      <c r="M180" s="593"/>
      <c r="N180" s="593"/>
      <c r="O180" s="593"/>
      <c r="P180" s="593"/>
      <c r="Q180" s="593"/>
      <c r="R180" s="593"/>
      <c r="S180" s="593"/>
      <c r="T180" s="593"/>
      <c r="U180" s="593"/>
      <c r="V180" s="593"/>
      <c r="W180" s="593"/>
      <c r="X180" s="593"/>
      <c r="Y180" s="593"/>
      <c r="Z180" s="593"/>
    </row>
    <row r="181" spans="1:26" ht="14.25" customHeight="1">
      <c r="A181" s="593"/>
      <c r="B181" s="593"/>
      <c r="C181" s="593"/>
      <c r="D181" s="593"/>
      <c r="E181" s="593"/>
      <c r="F181" s="593"/>
      <c r="G181" s="593"/>
      <c r="H181" s="593"/>
      <c r="I181" s="593"/>
      <c r="J181" s="593"/>
      <c r="K181" s="593"/>
      <c r="L181" s="593"/>
      <c r="M181" s="593"/>
      <c r="N181" s="593"/>
      <c r="O181" s="593"/>
      <c r="P181" s="593"/>
      <c r="Q181" s="593"/>
      <c r="R181" s="593"/>
      <c r="S181" s="593"/>
      <c r="T181" s="593"/>
      <c r="U181" s="593"/>
      <c r="V181" s="593"/>
      <c r="W181" s="593"/>
      <c r="X181" s="593"/>
      <c r="Y181" s="593"/>
      <c r="Z181" s="593"/>
    </row>
    <row r="182" spans="1:26" ht="14.25" customHeight="1">
      <c r="A182" s="593"/>
      <c r="B182" s="593"/>
      <c r="C182" s="593"/>
      <c r="D182" s="593"/>
      <c r="E182" s="593"/>
      <c r="F182" s="593"/>
      <c r="G182" s="593"/>
      <c r="H182" s="593"/>
      <c r="I182" s="593"/>
      <c r="J182" s="593"/>
      <c r="K182" s="593"/>
      <c r="L182" s="593"/>
      <c r="M182" s="593"/>
      <c r="N182" s="593"/>
      <c r="O182" s="593"/>
      <c r="P182" s="593"/>
      <c r="Q182" s="593"/>
      <c r="R182" s="593"/>
      <c r="S182" s="593"/>
      <c r="T182" s="593"/>
      <c r="U182" s="593"/>
      <c r="V182" s="593"/>
      <c r="W182" s="593"/>
      <c r="X182" s="593"/>
      <c r="Y182" s="593"/>
      <c r="Z182" s="593"/>
    </row>
    <row r="183" spans="1:26" ht="14.25" customHeight="1">
      <c r="A183" s="593"/>
      <c r="B183" s="593"/>
      <c r="C183" s="593"/>
      <c r="D183" s="593"/>
      <c r="E183" s="593"/>
      <c r="F183" s="593"/>
      <c r="G183" s="593"/>
      <c r="H183" s="593"/>
      <c r="I183" s="593"/>
      <c r="J183" s="593"/>
      <c r="K183" s="593"/>
      <c r="L183" s="593"/>
      <c r="M183" s="593"/>
      <c r="N183" s="593"/>
      <c r="O183" s="593"/>
      <c r="P183" s="593"/>
      <c r="Q183" s="593"/>
      <c r="R183" s="593"/>
      <c r="S183" s="593"/>
      <c r="T183" s="593"/>
      <c r="U183" s="593"/>
      <c r="V183" s="593"/>
      <c r="W183" s="593"/>
      <c r="X183" s="593"/>
      <c r="Y183" s="593"/>
      <c r="Z183" s="593"/>
    </row>
    <row r="184" spans="1:26" ht="14.25" customHeight="1">
      <c r="A184" s="593"/>
      <c r="B184" s="593"/>
      <c r="C184" s="593"/>
      <c r="D184" s="593"/>
      <c r="E184" s="593"/>
      <c r="F184" s="593"/>
      <c r="G184" s="593"/>
      <c r="H184" s="593"/>
      <c r="I184" s="593"/>
      <c r="J184" s="593"/>
      <c r="K184" s="593"/>
      <c r="L184" s="593"/>
      <c r="M184" s="593"/>
      <c r="N184" s="593"/>
      <c r="O184" s="593"/>
      <c r="P184" s="593"/>
      <c r="Q184" s="593"/>
      <c r="R184" s="593"/>
      <c r="S184" s="593"/>
      <c r="T184" s="593"/>
      <c r="U184" s="593"/>
      <c r="V184" s="593"/>
      <c r="W184" s="593"/>
      <c r="X184" s="593"/>
      <c r="Y184" s="593"/>
      <c r="Z184" s="593"/>
    </row>
    <row r="185" spans="1:26" ht="14.25" customHeight="1">
      <c r="A185" s="593"/>
      <c r="B185" s="593"/>
      <c r="C185" s="593"/>
      <c r="D185" s="593"/>
      <c r="E185" s="593"/>
      <c r="F185" s="593"/>
      <c r="G185" s="593"/>
      <c r="H185" s="593"/>
      <c r="I185" s="593"/>
      <c r="J185" s="593"/>
      <c r="K185" s="593"/>
      <c r="L185" s="593"/>
      <c r="M185" s="593"/>
      <c r="N185" s="593"/>
      <c r="O185" s="593"/>
      <c r="P185" s="593"/>
      <c r="Q185" s="593"/>
      <c r="R185" s="593"/>
      <c r="S185" s="593"/>
      <c r="T185" s="593"/>
      <c r="U185" s="593"/>
      <c r="V185" s="593"/>
      <c r="W185" s="593"/>
      <c r="X185" s="593"/>
      <c r="Y185" s="593"/>
      <c r="Z185" s="593"/>
    </row>
    <row r="186" spans="1:26" ht="14.25" customHeight="1">
      <c r="A186" s="593"/>
      <c r="B186" s="593"/>
      <c r="C186" s="593"/>
      <c r="D186" s="593"/>
      <c r="E186" s="593"/>
      <c r="F186" s="593"/>
      <c r="G186" s="593"/>
      <c r="H186" s="593"/>
      <c r="I186" s="593"/>
      <c r="J186" s="593"/>
      <c r="K186" s="593"/>
      <c r="L186" s="593"/>
      <c r="M186" s="593"/>
      <c r="N186" s="593"/>
      <c r="O186" s="593"/>
      <c r="P186" s="593"/>
      <c r="Q186" s="593"/>
      <c r="R186" s="593"/>
      <c r="S186" s="593"/>
      <c r="T186" s="593"/>
      <c r="U186" s="593"/>
      <c r="V186" s="593"/>
      <c r="W186" s="593"/>
      <c r="X186" s="593"/>
      <c r="Y186" s="593"/>
      <c r="Z186" s="593"/>
    </row>
    <row r="187" spans="1:26" ht="14.25" customHeight="1">
      <c r="A187" s="593"/>
      <c r="B187" s="593"/>
      <c r="C187" s="593"/>
      <c r="D187" s="593"/>
      <c r="E187" s="593"/>
      <c r="F187" s="593"/>
      <c r="G187" s="593"/>
      <c r="H187" s="593"/>
      <c r="I187" s="593"/>
      <c r="J187" s="593"/>
      <c r="K187" s="593"/>
      <c r="L187" s="593"/>
      <c r="M187" s="593"/>
      <c r="N187" s="593"/>
      <c r="O187" s="593"/>
      <c r="P187" s="593"/>
      <c r="Q187" s="593"/>
      <c r="R187" s="593"/>
      <c r="S187" s="593"/>
      <c r="T187" s="593"/>
      <c r="U187" s="593"/>
      <c r="V187" s="593"/>
      <c r="W187" s="593"/>
      <c r="X187" s="593"/>
      <c r="Y187" s="593"/>
      <c r="Z187" s="593"/>
    </row>
    <row r="188" spans="1:26" ht="14.25" customHeight="1">
      <c r="A188" s="593"/>
      <c r="B188" s="593"/>
      <c r="C188" s="593"/>
      <c r="D188" s="593"/>
      <c r="E188" s="593"/>
      <c r="F188" s="593"/>
      <c r="G188" s="593"/>
      <c r="H188" s="593"/>
      <c r="I188" s="593"/>
      <c r="J188" s="593"/>
      <c r="K188" s="593"/>
      <c r="L188" s="593"/>
      <c r="M188" s="593"/>
      <c r="N188" s="593"/>
      <c r="O188" s="593"/>
      <c r="P188" s="593"/>
      <c r="Q188" s="593"/>
      <c r="R188" s="593"/>
      <c r="S188" s="593"/>
      <c r="T188" s="593"/>
      <c r="U188" s="593"/>
      <c r="V188" s="593"/>
      <c r="W188" s="593"/>
      <c r="X188" s="593"/>
      <c r="Y188" s="593"/>
      <c r="Z188" s="593"/>
    </row>
    <row r="189" spans="1:26" ht="14.25" customHeight="1">
      <c r="A189" s="593"/>
      <c r="B189" s="593"/>
      <c r="C189" s="593"/>
      <c r="D189" s="593"/>
      <c r="E189" s="593"/>
      <c r="F189" s="593"/>
      <c r="G189" s="593"/>
      <c r="H189" s="593"/>
      <c r="I189" s="593"/>
      <c r="J189" s="593"/>
      <c r="K189" s="593"/>
      <c r="L189" s="593"/>
      <c r="M189" s="593"/>
      <c r="N189" s="593"/>
      <c r="O189" s="593"/>
      <c r="P189" s="593"/>
      <c r="Q189" s="593"/>
      <c r="R189" s="593"/>
      <c r="S189" s="593"/>
      <c r="T189" s="593"/>
      <c r="U189" s="593"/>
      <c r="V189" s="593"/>
      <c r="W189" s="593"/>
      <c r="X189" s="593"/>
      <c r="Y189" s="593"/>
      <c r="Z189" s="593"/>
    </row>
    <row r="190" spans="1:26" ht="14.25" customHeight="1">
      <c r="A190" s="593"/>
      <c r="B190" s="593"/>
      <c r="C190" s="593"/>
      <c r="D190" s="593"/>
      <c r="E190" s="593"/>
      <c r="F190" s="593"/>
      <c r="G190" s="593"/>
      <c r="H190" s="593"/>
      <c r="I190" s="593"/>
      <c r="J190" s="593"/>
      <c r="K190" s="593"/>
      <c r="L190" s="593"/>
      <c r="M190" s="593"/>
      <c r="N190" s="593"/>
      <c r="O190" s="593"/>
      <c r="P190" s="593"/>
      <c r="Q190" s="593"/>
      <c r="R190" s="593"/>
      <c r="S190" s="593"/>
      <c r="T190" s="593"/>
      <c r="U190" s="593"/>
      <c r="V190" s="593"/>
      <c r="W190" s="593"/>
      <c r="X190" s="593"/>
      <c r="Y190" s="593"/>
      <c r="Z190" s="593"/>
    </row>
    <row r="191" spans="1:26" ht="14.25" customHeight="1">
      <c r="A191" s="593"/>
      <c r="B191" s="593"/>
      <c r="C191" s="593"/>
      <c r="D191" s="593"/>
      <c r="E191" s="593"/>
      <c r="F191" s="593"/>
      <c r="G191" s="593"/>
      <c r="H191" s="593"/>
      <c r="I191" s="593"/>
      <c r="J191" s="593"/>
      <c r="K191" s="593"/>
      <c r="L191" s="593"/>
      <c r="M191" s="593"/>
      <c r="N191" s="593"/>
      <c r="O191" s="593"/>
      <c r="P191" s="593"/>
      <c r="Q191" s="593"/>
      <c r="R191" s="593"/>
      <c r="S191" s="593"/>
      <c r="T191" s="593"/>
      <c r="U191" s="593"/>
      <c r="V191" s="593"/>
      <c r="W191" s="593"/>
      <c r="X191" s="593"/>
      <c r="Y191" s="593"/>
      <c r="Z191" s="593"/>
    </row>
    <row r="192" spans="1:26" ht="14.25" customHeight="1">
      <c r="A192" s="593"/>
      <c r="B192" s="593"/>
      <c r="C192" s="593"/>
      <c r="D192" s="593"/>
      <c r="E192" s="593"/>
      <c r="F192" s="593"/>
      <c r="G192" s="593"/>
      <c r="H192" s="593"/>
      <c r="I192" s="593"/>
      <c r="J192" s="593"/>
      <c r="K192" s="593"/>
      <c r="L192" s="593"/>
      <c r="M192" s="593"/>
      <c r="N192" s="593"/>
      <c r="O192" s="593"/>
      <c r="P192" s="593"/>
      <c r="Q192" s="593"/>
      <c r="R192" s="593"/>
      <c r="S192" s="593"/>
      <c r="T192" s="593"/>
      <c r="U192" s="593"/>
      <c r="V192" s="593"/>
      <c r="W192" s="593"/>
      <c r="X192" s="593"/>
      <c r="Y192" s="593"/>
      <c r="Z192" s="593"/>
    </row>
    <row r="193" spans="1:26" ht="14.25" customHeight="1">
      <c r="A193" s="593"/>
      <c r="B193" s="593"/>
      <c r="C193" s="593"/>
      <c r="D193" s="593"/>
      <c r="E193" s="593"/>
      <c r="F193" s="593"/>
      <c r="G193" s="593"/>
      <c r="H193" s="593"/>
      <c r="I193" s="593"/>
      <c r="J193" s="593"/>
      <c r="K193" s="593"/>
      <c r="L193" s="593"/>
      <c r="M193" s="593"/>
      <c r="N193" s="593"/>
      <c r="O193" s="593"/>
      <c r="P193" s="593"/>
      <c r="Q193" s="593"/>
      <c r="R193" s="593"/>
      <c r="S193" s="593"/>
      <c r="T193" s="593"/>
      <c r="U193" s="593"/>
      <c r="V193" s="593"/>
      <c r="W193" s="593"/>
      <c r="X193" s="593"/>
      <c r="Y193" s="593"/>
      <c r="Z193" s="593"/>
    </row>
    <row r="194" spans="1:26" ht="14.25" customHeight="1">
      <c r="A194" s="593"/>
      <c r="B194" s="593"/>
      <c r="C194" s="593"/>
      <c r="D194" s="593"/>
      <c r="E194" s="593"/>
      <c r="F194" s="593"/>
      <c r="G194" s="593"/>
      <c r="H194" s="593"/>
      <c r="I194" s="593"/>
      <c r="J194" s="593"/>
      <c r="K194" s="593"/>
      <c r="L194" s="593"/>
      <c r="M194" s="593"/>
      <c r="N194" s="593"/>
      <c r="O194" s="593"/>
      <c r="P194" s="593"/>
      <c r="Q194" s="593"/>
      <c r="R194" s="593"/>
      <c r="S194" s="593"/>
      <c r="T194" s="593"/>
      <c r="U194" s="593"/>
      <c r="V194" s="593"/>
      <c r="W194" s="593"/>
      <c r="X194" s="593"/>
      <c r="Y194" s="593"/>
      <c r="Z194" s="593"/>
    </row>
    <row r="195" spans="1:26" ht="14.25" customHeight="1">
      <c r="A195" s="593"/>
      <c r="B195" s="593"/>
      <c r="C195" s="593"/>
      <c r="D195" s="593"/>
      <c r="E195" s="593"/>
      <c r="F195" s="593"/>
      <c r="G195" s="593"/>
      <c r="H195" s="593"/>
      <c r="I195" s="593"/>
      <c r="J195" s="593"/>
      <c r="K195" s="593"/>
      <c r="L195" s="593"/>
      <c r="M195" s="593"/>
      <c r="N195" s="593"/>
      <c r="O195" s="593"/>
      <c r="P195" s="593"/>
      <c r="Q195" s="593"/>
      <c r="R195" s="593"/>
      <c r="S195" s="593"/>
      <c r="T195" s="593"/>
      <c r="U195" s="593"/>
      <c r="V195" s="593"/>
      <c r="W195" s="593"/>
      <c r="X195" s="593"/>
      <c r="Y195" s="593"/>
      <c r="Z195" s="593"/>
    </row>
    <row r="196" spans="1:26" ht="14.25" customHeight="1">
      <c r="A196" s="593"/>
      <c r="B196" s="593"/>
      <c r="C196" s="593"/>
      <c r="D196" s="593"/>
      <c r="E196" s="593"/>
      <c r="F196" s="593"/>
      <c r="G196" s="593"/>
      <c r="H196" s="593"/>
      <c r="I196" s="593"/>
      <c r="J196" s="593"/>
      <c r="K196" s="593"/>
      <c r="L196" s="593"/>
      <c r="M196" s="593"/>
      <c r="N196" s="593"/>
      <c r="O196" s="593"/>
      <c r="P196" s="593"/>
      <c r="Q196" s="593"/>
      <c r="R196" s="593"/>
      <c r="S196" s="593"/>
      <c r="T196" s="593"/>
      <c r="U196" s="593"/>
      <c r="V196" s="593"/>
      <c r="W196" s="593"/>
      <c r="X196" s="593"/>
      <c r="Y196" s="593"/>
      <c r="Z196" s="593"/>
    </row>
    <row r="197" spans="1:26" ht="14.25" customHeight="1">
      <c r="A197" s="593"/>
      <c r="B197" s="593"/>
      <c r="C197" s="593"/>
      <c r="D197" s="593"/>
      <c r="E197" s="593"/>
      <c r="F197" s="593"/>
      <c r="G197" s="593"/>
      <c r="H197" s="593"/>
      <c r="I197" s="593"/>
      <c r="J197" s="593"/>
      <c r="K197" s="593"/>
      <c r="L197" s="593"/>
      <c r="M197" s="593"/>
      <c r="N197" s="593"/>
      <c r="O197" s="593"/>
      <c r="P197" s="593"/>
      <c r="Q197" s="593"/>
      <c r="R197" s="593"/>
      <c r="S197" s="593"/>
      <c r="T197" s="593"/>
      <c r="U197" s="593"/>
      <c r="V197" s="593"/>
      <c r="W197" s="593"/>
      <c r="X197" s="593"/>
      <c r="Y197" s="593"/>
      <c r="Z197" s="593"/>
    </row>
    <row r="198" spans="1:26" ht="14.25" customHeight="1">
      <c r="A198" s="593"/>
      <c r="B198" s="593"/>
      <c r="C198" s="593"/>
      <c r="D198" s="593"/>
      <c r="E198" s="593"/>
      <c r="F198" s="593"/>
      <c r="G198" s="593"/>
      <c r="H198" s="593"/>
      <c r="I198" s="593"/>
      <c r="J198" s="593"/>
      <c r="K198" s="593"/>
      <c r="L198" s="593"/>
      <c r="M198" s="593"/>
      <c r="N198" s="593"/>
      <c r="O198" s="593"/>
      <c r="P198" s="593"/>
      <c r="Q198" s="593"/>
      <c r="R198" s="593"/>
      <c r="S198" s="593"/>
      <c r="T198" s="593"/>
      <c r="U198" s="593"/>
      <c r="V198" s="593"/>
      <c r="W198" s="593"/>
      <c r="X198" s="593"/>
      <c r="Y198" s="593"/>
      <c r="Z198" s="593"/>
    </row>
    <row r="199" spans="1:26" ht="14.25" customHeight="1">
      <c r="A199" s="593"/>
      <c r="B199" s="593"/>
      <c r="C199" s="593"/>
      <c r="D199" s="593"/>
      <c r="E199" s="593"/>
      <c r="F199" s="593"/>
      <c r="G199" s="593"/>
      <c r="H199" s="593"/>
      <c r="I199" s="593"/>
      <c r="J199" s="593"/>
      <c r="K199" s="593"/>
      <c r="L199" s="593"/>
      <c r="M199" s="593"/>
      <c r="N199" s="593"/>
      <c r="O199" s="593"/>
      <c r="P199" s="593"/>
      <c r="Q199" s="593"/>
      <c r="R199" s="593"/>
      <c r="S199" s="593"/>
      <c r="T199" s="593"/>
      <c r="U199" s="593"/>
      <c r="V199" s="593"/>
      <c r="W199" s="593"/>
      <c r="X199" s="593"/>
      <c r="Y199" s="593"/>
      <c r="Z199" s="593"/>
    </row>
    <row r="200" spans="1:26" ht="14.25" customHeight="1">
      <c r="A200" s="593"/>
      <c r="B200" s="593"/>
      <c r="C200" s="593"/>
      <c r="D200" s="593"/>
      <c r="E200" s="593"/>
      <c r="F200" s="593"/>
      <c r="G200" s="593"/>
      <c r="H200" s="593"/>
      <c r="I200" s="593"/>
      <c r="J200" s="593"/>
      <c r="K200" s="593"/>
      <c r="L200" s="593"/>
      <c r="M200" s="593"/>
      <c r="N200" s="593"/>
      <c r="O200" s="593"/>
      <c r="P200" s="593"/>
      <c r="Q200" s="593"/>
      <c r="R200" s="593"/>
      <c r="S200" s="593"/>
      <c r="T200" s="593"/>
      <c r="U200" s="593"/>
      <c r="V200" s="593"/>
      <c r="W200" s="593"/>
      <c r="X200" s="593"/>
      <c r="Y200" s="593"/>
      <c r="Z200" s="593"/>
    </row>
    <row r="201" spans="1:26" ht="14.25" customHeight="1">
      <c r="A201" s="593"/>
      <c r="B201" s="593"/>
      <c r="C201" s="593"/>
      <c r="D201" s="593"/>
      <c r="E201" s="593"/>
      <c r="F201" s="593"/>
      <c r="G201" s="593"/>
      <c r="H201" s="593"/>
      <c r="I201" s="593"/>
      <c r="J201" s="593"/>
      <c r="K201" s="593"/>
      <c r="L201" s="593"/>
      <c r="M201" s="593"/>
      <c r="N201" s="593"/>
      <c r="O201" s="593"/>
      <c r="P201" s="593"/>
      <c r="Q201" s="593"/>
      <c r="R201" s="593"/>
      <c r="S201" s="593"/>
      <c r="T201" s="593"/>
      <c r="U201" s="593"/>
      <c r="V201" s="593"/>
      <c r="W201" s="593"/>
      <c r="X201" s="593"/>
      <c r="Y201" s="593"/>
      <c r="Z201" s="593"/>
    </row>
    <row r="202" spans="1:26" ht="14.25" customHeight="1">
      <c r="A202" s="593"/>
      <c r="B202" s="593"/>
      <c r="C202" s="593"/>
      <c r="D202" s="593"/>
      <c r="E202" s="593"/>
      <c r="F202" s="593"/>
      <c r="G202" s="593"/>
      <c r="H202" s="593"/>
      <c r="I202" s="593"/>
      <c r="J202" s="593"/>
      <c r="K202" s="593"/>
      <c r="L202" s="593"/>
      <c r="M202" s="593"/>
      <c r="N202" s="593"/>
      <c r="O202" s="593"/>
      <c r="P202" s="593"/>
      <c r="Q202" s="593"/>
      <c r="R202" s="593"/>
      <c r="S202" s="593"/>
      <c r="T202" s="593"/>
      <c r="U202" s="593"/>
      <c r="V202" s="593"/>
      <c r="W202" s="593"/>
      <c r="X202" s="593"/>
      <c r="Y202" s="593"/>
      <c r="Z202" s="593"/>
    </row>
    <row r="203" spans="1:26" ht="14.25" customHeight="1">
      <c r="A203" s="593"/>
      <c r="B203" s="593"/>
      <c r="C203" s="593"/>
      <c r="D203" s="593"/>
      <c r="E203" s="593"/>
      <c r="F203" s="593"/>
      <c r="G203" s="593"/>
      <c r="H203" s="593"/>
      <c r="I203" s="593"/>
      <c r="J203" s="593"/>
      <c r="K203" s="593"/>
      <c r="L203" s="593"/>
      <c r="M203" s="593"/>
      <c r="N203" s="593"/>
      <c r="O203" s="593"/>
      <c r="P203" s="593"/>
      <c r="Q203" s="593"/>
      <c r="R203" s="593"/>
      <c r="S203" s="593"/>
      <c r="T203" s="593"/>
      <c r="U203" s="593"/>
      <c r="V203" s="593"/>
      <c r="W203" s="593"/>
      <c r="X203" s="593"/>
      <c r="Y203" s="593"/>
      <c r="Z203" s="593"/>
    </row>
    <row r="204" spans="1:26" ht="14.25" customHeight="1">
      <c r="A204" s="593"/>
      <c r="B204" s="593"/>
      <c r="C204" s="593"/>
      <c r="D204" s="593"/>
      <c r="E204" s="593"/>
      <c r="F204" s="593"/>
      <c r="G204" s="593"/>
      <c r="H204" s="593"/>
      <c r="I204" s="593"/>
      <c r="J204" s="593"/>
      <c r="K204" s="593"/>
      <c r="L204" s="593"/>
      <c r="M204" s="593"/>
      <c r="N204" s="593"/>
      <c r="O204" s="593"/>
      <c r="P204" s="593"/>
      <c r="Q204" s="593"/>
      <c r="R204" s="593"/>
      <c r="S204" s="593"/>
      <c r="T204" s="593"/>
      <c r="U204" s="593"/>
      <c r="V204" s="593"/>
      <c r="W204" s="593"/>
      <c r="X204" s="593"/>
      <c r="Y204" s="593"/>
      <c r="Z204" s="593"/>
    </row>
    <row r="205" spans="1:26" ht="14.25" customHeight="1">
      <c r="A205" s="593"/>
      <c r="B205" s="593"/>
      <c r="C205" s="593"/>
      <c r="D205" s="593"/>
      <c r="E205" s="593"/>
      <c r="F205" s="593"/>
      <c r="G205" s="593"/>
      <c r="H205" s="593"/>
      <c r="I205" s="593"/>
      <c r="J205" s="593"/>
      <c r="K205" s="593"/>
      <c r="L205" s="593"/>
      <c r="M205" s="593"/>
      <c r="N205" s="593"/>
      <c r="O205" s="593"/>
      <c r="P205" s="593"/>
      <c r="Q205" s="593"/>
      <c r="R205" s="593"/>
      <c r="S205" s="593"/>
      <c r="T205" s="593"/>
      <c r="U205" s="593"/>
      <c r="V205" s="593"/>
      <c r="W205" s="593"/>
      <c r="X205" s="593"/>
      <c r="Y205" s="593"/>
      <c r="Z205" s="593"/>
    </row>
    <row r="206" spans="1:26" ht="14.25" customHeight="1">
      <c r="A206" s="593"/>
      <c r="B206" s="593"/>
      <c r="C206" s="593"/>
      <c r="D206" s="593"/>
      <c r="E206" s="593"/>
      <c r="F206" s="593"/>
      <c r="G206" s="593"/>
      <c r="H206" s="593"/>
      <c r="I206" s="593"/>
      <c r="J206" s="593"/>
      <c r="K206" s="593"/>
      <c r="L206" s="593"/>
      <c r="M206" s="593"/>
      <c r="N206" s="593"/>
      <c r="O206" s="593"/>
      <c r="P206" s="593"/>
      <c r="Q206" s="593"/>
      <c r="R206" s="593"/>
      <c r="S206" s="593"/>
      <c r="T206" s="593"/>
      <c r="U206" s="593"/>
      <c r="V206" s="593"/>
      <c r="W206" s="593"/>
      <c r="X206" s="593"/>
      <c r="Y206" s="593"/>
      <c r="Z206" s="593"/>
    </row>
    <row r="207" spans="1:26" ht="14.25" customHeight="1">
      <c r="A207" s="593"/>
      <c r="B207" s="593"/>
      <c r="C207" s="593"/>
      <c r="D207" s="593"/>
      <c r="E207" s="593"/>
      <c r="F207" s="593"/>
      <c r="G207" s="593"/>
      <c r="H207" s="593"/>
      <c r="I207" s="593"/>
      <c r="J207" s="593"/>
      <c r="K207" s="593"/>
      <c r="L207" s="593"/>
      <c r="M207" s="593"/>
      <c r="N207" s="593"/>
      <c r="O207" s="593"/>
      <c r="P207" s="593"/>
      <c r="Q207" s="593"/>
      <c r="R207" s="593"/>
      <c r="S207" s="593"/>
      <c r="T207" s="593"/>
      <c r="U207" s="593"/>
      <c r="V207" s="593"/>
      <c r="W207" s="593"/>
      <c r="X207" s="593"/>
      <c r="Y207" s="593"/>
      <c r="Z207" s="593"/>
    </row>
    <row r="208" spans="1:26" ht="14.25" customHeight="1">
      <c r="A208" s="593"/>
      <c r="B208" s="593"/>
      <c r="C208" s="593"/>
      <c r="D208" s="593"/>
      <c r="E208" s="593"/>
      <c r="F208" s="593"/>
      <c r="G208" s="593"/>
      <c r="H208" s="593"/>
      <c r="I208" s="593"/>
      <c r="J208" s="593"/>
      <c r="K208" s="593"/>
      <c r="L208" s="593"/>
      <c r="M208" s="593"/>
      <c r="N208" s="593"/>
      <c r="O208" s="593"/>
      <c r="P208" s="593"/>
      <c r="Q208" s="593"/>
      <c r="R208" s="593"/>
      <c r="S208" s="593"/>
      <c r="T208" s="593"/>
      <c r="U208" s="593"/>
      <c r="V208" s="593"/>
      <c r="W208" s="593"/>
      <c r="X208" s="593"/>
      <c r="Y208" s="593"/>
      <c r="Z208" s="593"/>
    </row>
    <row r="209" spans="1:26" ht="14.25" customHeight="1">
      <c r="A209" s="593"/>
      <c r="B209" s="593"/>
      <c r="C209" s="593"/>
      <c r="D209" s="593"/>
      <c r="E209" s="593"/>
      <c r="F209" s="593"/>
      <c r="G209" s="593"/>
      <c r="H209" s="593"/>
      <c r="I209" s="593"/>
      <c r="J209" s="593"/>
      <c r="K209" s="593"/>
      <c r="L209" s="593"/>
      <c r="M209" s="593"/>
      <c r="N209" s="593"/>
      <c r="O209" s="593"/>
      <c r="P209" s="593"/>
      <c r="Q209" s="593"/>
      <c r="R209" s="593"/>
      <c r="S209" s="593"/>
      <c r="T209" s="593"/>
      <c r="U209" s="593"/>
      <c r="V209" s="593"/>
      <c r="W209" s="593"/>
      <c r="X209" s="593"/>
      <c r="Y209" s="593"/>
      <c r="Z209" s="593"/>
    </row>
    <row r="210" spans="1:26" ht="14.25" customHeight="1">
      <c r="A210" s="593"/>
      <c r="B210" s="593"/>
      <c r="C210" s="593"/>
      <c r="D210" s="593"/>
      <c r="E210" s="593"/>
      <c r="F210" s="593"/>
      <c r="G210" s="593"/>
      <c r="H210" s="593"/>
      <c r="I210" s="593"/>
      <c r="J210" s="593"/>
      <c r="K210" s="593"/>
      <c r="L210" s="593"/>
      <c r="M210" s="593"/>
      <c r="N210" s="593"/>
      <c r="O210" s="593"/>
      <c r="P210" s="593"/>
      <c r="Q210" s="593"/>
      <c r="R210" s="593"/>
      <c r="S210" s="593"/>
      <c r="T210" s="593"/>
      <c r="U210" s="593"/>
      <c r="V210" s="593"/>
      <c r="W210" s="593"/>
      <c r="X210" s="593"/>
      <c r="Y210" s="593"/>
      <c r="Z210" s="593"/>
    </row>
    <row r="211" spans="1:26" ht="14.25" customHeight="1">
      <c r="A211" s="593"/>
      <c r="B211" s="593"/>
      <c r="C211" s="593"/>
      <c r="D211" s="593"/>
      <c r="E211" s="593"/>
      <c r="F211" s="593"/>
      <c r="G211" s="593"/>
      <c r="H211" s="593"/>
      <c r="I211" s="593"/>
      <c r="J211" s="593"/>
      <c r="K211" s="593"/>
      <c r="L211" s="593"/>
      <c r="M211" s="593"/>
      <c r="N211" s="593"/>
      <c r="O211" s="593"/>
      <c r="P211" s="593"/>
      <c r="Q211" s="593"/>
      <c r="R211" s="593"/>
      <c r="S211" s="593"/>
      <c r="T211" s="593"/>
      <c r="U211" s="593"/>
      <c r="V211" s="593"/>
      <c r="W211" s="593"/>
      <c r="X211" s="593"/>
      <c r="Y211" s="593"/>
      <c r="Z211" s="593"/>
    </row>
    <row r="212" spans="1:26" ht="14.25" customHeight="1">
      <c r="A212" s="593"/>
      <c r="B212" s="593"/>
      <c r="C212" s="593"/>
      <c r="D212" s="593"/>
      <c r="E212" s="593"/>
      <c r="F212" s="593"/>
      <c r="G212" s="593"/>
      <c r="H212" s="593"/>
      <c r="I212" s="593"/>
      <c r="J212" s="593"/>
      <c r="K212" s="593"/>
      <c r="L212" s="593"/>
      <c r="M212" s="593"/>
      <c r="N212" s="593"/>
      <c r="O212" s="593"/>
      <c r="P212" s="593"/>
      <c r="Q212" s="593"/>
      <c r="R212" s="593"/>
      <c r="S212" s="593"/>
      <c r="T212" s="593"/>
      <c r="U212" s="593"/>
      <c r="V212" s="593"/>
      <c r="W212" s="593"/>
      <c r="X212" s="593"/>
      <c r="Y212" s="593"/>
      <c r="Z212" s="593"/>
    </row>
    <row r="213" spans="1:26" ht="14.25" customHeight="1">
      <c r="A213" s="593"/>
      <c r="B213" s="593"/>
      <c r="C213" s="593"/>
      <c r="D213" s="593"/>
      <c r="E213" s="593"/>
      <c r="F213" s="593"/>
      <c r="G213" s="593"/>
      <c r="H213" s="593"/>
      <c r="I213" s="593"/>
      <c r="J213" s="593"/>
      <c r="K213" s="593"/>
      <c r="L213" s="593"/>
      <c r="M213" s="593"/>
      <c r="N213" s="593"/>
      <c r="O213" s="593"/>
      <c r="P213" s="593"/>
      <c r="Q213" s="593"/>
      <c r="R213" s="593"/>
      <c r="S213" s="593"/>
      <c r="T213" s="593"/>
      <c r="U213" s="593"/>
      <c r="V213" s="593"/>
      <c r="W213" s="593"/>
      <c r="X213" s="593"/>
      <c r="Y213" s="593"/>
      <c r="Z213" s="593"/>
    </row>
    <row r="214" spans="1:26" ht="14.25" customHeight="1">
      <c r="A214" s="593"/>
      <c r="B214" s="593"/>
      <c r="C214" s="593"/>
      <c r="D214" s="593"/>
      <c r="E214" s="593"/>
      <c r="F214" s="593"/>
      <c r="G214" s="593"/>
      <c r="H214" s="593"/>
      <c r="I214" s="593"/>
      <c r="J214" s="593"/>
      <c r="K214" s="593"/>
      <c r="L214" s="593"/>
      <c r="M214" s="593"/>
      <c r="N214" s="593"/>
      <c r="O214" s="593"/>
      <c r="P214" s="593"/>
      <c r="Q214" s="593"/>
      <c r="R214" s="593"/>
      <c r="S214" s="593"/>
      <c r="T214" s="593"/>
      <c r="U214" s="593"/>
      <c r="V214" s="593"/>
      <c r="W214" s="593"/>
      <c r="X214" s="593"/>
      <c r="Y214" s="593"/>
      <c r="Z214" s="593"/>
    </row>
    <row r="215" spans="1:26" ht="14.25" customHeight="1">
      <c r="A215" s="593"/>
      <c r="B215" s="593"/>
      <c r="C215" s="593"/>
      <c r="D215" s="593"/>
      <c r="E215" s="593"/>
      <c r="F215" s="593"/>
      <c r="G215" s="593"/>
      <c r="H215" s="593"/>
      <c r="I215" s="593"/>
      <c r="J215" s="593"/>
      <c r="K215" s="593"/>
      <c r="L215" s="593"/>
      <c r="M215" s="593"/>
      <c r="N215" s="593"/>
      <c r="O215" s="593"/>
      <c r="P215" s="593"/>
      <c r="Q215" s="593"/>
      <c r="R215" s="593"/>
      <c r="S215" s="593"/>
      <c r="T215" s="593"/>
      <c r="U215" s="593"/>
      <c r="V215" s="593"/>
      <c r="W215" s="593"/>
      <c r="X215" s="593"/>
      <c r="Y215" s="593"/>
      <c r="Z215" s="593"/>
    </row>
    <row r="216" spans="1:26" ht="14.25" customHeight="1">
      <c r="A216" s="593"/>
      <c r="B216" s="593"/>
      <c r="C216" s="593"/>
      <c r="D216" s="593"/>
      <c r="E216" s="593"/>
      <c r="F216" s="593"/>
      <c r="G216" s="593"/>
      <c r="H216" s="593"/>
      <c r="I216" s="593"/>
      <c r="J216" s="593"/>
      <c r="K216" s="593"/>
      <c r="L216" s="593"/>
      <c r="M216" s="593"/>
      <c r="N216" s="593"/>
      <c r="O216" s="593"/>
      <c r="P216" s="593"/>
      <c r="Q216" s="593"/>
      <c r="R216" s="593"/>
      <c r="S216" s="593"/>
      <c r="T216" s="593"/>
      <c r="U216" s="593"/>
      <c r="V216" s="593"/>
      <c r="W216" s="593"/>
      <c r="X216" s="593"/>
      <c r="Y216" s="593"/>
      <c r="Z216" s="593"/>
    </row>
    <row r="217" spans="1:26" ht="14.25" customHeight="1">
      <c r="A217" s="593"/>
      <c r="B217" s="593"/>
      <c r="C217" s="593"/>
      <c r="D217" s="593"/>
      <c r="E217" s="593"/>
      <c r="F217" s="593"/>
      <c r="G217" s="593"/>
      <c r="H217" s="593"/>
      <c r="I217" s="593"/>
      <c r="J217" s="593"/>
      <c r="K217" s="593"/>
      <c r="L217" s="593"/>
      <c r="M217" s="593"/>
      <c r="N217" s="593"/>
      <c r="O217" s="593"/>
      <c r="P217" s="593"/>
      <c r="Q217" s="593"/>
      <c r="R217" s="593"/>
      <c r="S217" s="593"/>
      <c r="T217" s="593"/>
      <c r="U217" s="593"/>
      <c r="V217" s="593"/>
      <c r="W217" s="593"/>
      <c r="X217" s="593"/>
      <c r="Y217" s="593"/>
      <c r="Z217" s="593"/>
    </row>
    <row r="218" spans="1:26" ht="14.25" customHeight="1">
      <c r="A218" s="593"/>
      <c r="B218" s="593"/>
      <c r="C218" s="593"/>
      <c r="D218" s="593"/>
      <c r="E218" s="593"/>
      <c r="F218" s="593"/>
      <c r="G218" s="593"/>
      <c r="H218" s="593"/>
      <c r="I218" s="593"/>
      <c r="J218" s="593"/>
      <c r="K218" s="593"/>
      <c r="L218" s="593"/>
      <c r="M218" s="593"/>
      <c r="N218" s="593"/>
      <c r="O218" s="593"/>
      <c r="P218" s="593"/>
      <c r="Q218" s="593"/>
      <c r="R218" s="593"/>
      <c r="S218" s="593"/>
      <c r="T218" s="593"/>
      <c r="U218" s="593"/>
      <c r="V218" s="593"/>
      <c r="W218" s="593"/>
      <c r="X218" s="593"/>
      <c r="Y218" s="593"/>
      <c r="Z218" s="593"/>
    </row>
    <row r="219" spans="1:26" ht="14.25" customHeight="1">
      <c r="A219" s="593"/>
      <c r="B219" s="593"/>
      <c r="C219" s="593"/>
      <c r="D219" s="593"/>
      <c r="E219" s="593"/>
      <c r="F219" s="593"/>
      <c r="G219" s="593"/>
      <c r="H219" s="593"/>
      <c r="I219" s="593"/>
      <c r="J219" s="593"/>
      <c r="K219" s="593"/>
      <c r="L219" s="593"/>
      <c r="M219" s="593"/>
      <c r="N219" s="593"/>
      <c r="O219" s="593"/>
      <c r="P219" s="593"/>
      <c r="Q219" s="593"/>
      <c r="R219" s="593"/>
      <c r="S219" s="593"/>
      <c r="T219" s="593"/>
      <c r="U219" s="593"/>
      <c r="V219" s="593"/>
      <c r="W219" s="593"/>
      <c r="X219" s="593"/>
      <c r="Y219" s="593"/>
      <c r="Z219" s="593"/>
    </row>
    <row r="220" spans="1:26" ht="14.25" customHeight="1">
      <c r="A220" s="593"/>
      <c r="B220" s="593"/>
      <c r="C220" s="593"/>
      <c r="D220" s="593"/>
      <c r="E220" s="593"/>
      <c r="F220" s="593"/>
      <c r="G220" s="593"/>
      <c r="H220" s="593"/>
      <c r="I220" s="593"/>
      <c r="J220" s="593"/>
      <c r="K220" s="593"/>
      <c r="L220" s="593"/>
      <c r="M220" s="593"/>
      <c r="N220" s="593"/>
      <c r="O220" s="593"/>
      <c r="P220" s="593"/>
      <c r="Q220" s="593"/>
      <c r="R220" s="593"/>
      <c r="S220" s="593"/>
      <c r="T220" s="593"/>
      <c r="U220" s="593"/>
      <c r="V220" s="593"/>
      <c r="W220" s="593"/>
      <c r="X220" s="593"/>
      <c r="Y220" s="593"/>
      <c r="Z220" s="593"/>
    </row>
    <row r="221" spans="1:26" ht="14.25" customHeight="1">
      <c r="A221" s="593"/>
      <c r="B221" s="593"/>
      <c r="C221" s="593"/>
      <c r="D221" s="593"/>
      <c r="E221" s="593"/>
      <c r="F221" s="593"/>
      <c r="G221" s="593"/>
      <c r="H221" s="593"/>
      <c r="I221" s="593"/>
      <c r="J221" s="593"/>
      <c r="K221" s="593"/>
      <c r="L221" s="593"/>
      <c r="M221" s="593"/>
      <c r="N221" s="593"/>
      <c r="O221" s="593"/>
      <c r="P221" s="593"/>
      <c r="Q221" s="593"/>
      <c r="R221" s="593"/>
      <c r="S221" s="593"/>
      <c r="T221" s="593"/>
      <c r="U221" s="593"/>
      <c r="V221" s="593"/>
      <c r="W221" s="593"/>
      <c r="X221" s="593"/>
      <c r="Y221" s="593"/>
      <c r="Z221" s="593"/>
    </row>
    <row r="222" spans="1:26" ht="14.25" customHeight="1">
      <c r="A222" s="593"/>
      <c r="B222" s="593"/>
      <c r="C222" s="593"/>
      <c r="D222" s="593"/>
      <c r="E222" s="593"/>
      <c r="F222" s="593"/>
      <c r="G222" s="593"/>
      <c r="H222" s="593"/>
      <c r="I222" s="593"/>
      <c r="J222" s="593"/>
      <c r="K222" s="593"/>
      <c r="L222" s="593"/>
      <c r="M222" s="593"/>
      <c r="N222" s="593"/>
      <c r="O222" s="593"/>
      <c r="P222" s="593"/>
      <c r="Q222" s="593"/>
      <c r="R222" s="593"/>
      <c r="S222" s="593"/>
      <c r="T222" s="593"/>
      <c r="U222" s="593"/>
      <c r="V222" s="593"/>
      <c r="W222" s="593"/>
      <c r="X222" s="593"/>
      <c r="Y222" s="593"/>
      <c r="Z222" s="593"/>
    </row>
    <row r="223" spans="1:26" ht="14.25" customHeight="1">
      <c r="A223" s="593"/>
      <c r="B223" s="593"/>
      <c r="C223" s="593"/>
      <c r="D223" s="593"/>
      <c r="E223" s="593"/>
      <c r="F223" s="593"/>
      <c r="G223" s="593"/>
      <c r="H223" s="593"/>
      <c r="I223" s="593"/>
      <c r="J223" s="593"/>
      <c r="K223" s="593"/>
      <c r="L223" s="593"/>
      <c r="M223" s="593"/>
      <c r="N223" s="593"/>
      <c r="O223" s="593"/>
      <c r="P223" s="593"/>
      <c r="Q223" s="593"/>
      <c r="R223" s="593"/>
      <c r="S223" s="593"/>
      <c r="T223" s="593"/>
      <c r="U223" s="593"/>
      <c r="V223" s="593"/>
      <c r="W223" s="593"/>
      <c r="X223" s="593"/>
      <c r="Y223" s="593"/>
      <c r="Z223" s="593"/>
    </row>
    <row r="224" spans="1:26" ht="14.25" customHeight="1">
      <c r="A224" s="593"/>
      <c r="B224" s="593"/>
      <c r="C224" s="593"/>
      <c r="D224" s="593"/>
      <c r="E224" s="593"/>
      <c r="F224" s="593"/>
      <c r="G224" s="593"/>
      <c r="H224" s="593"/>
      <c r="I224" s="593"/>
      <c r="J224" s="593"/>
      <c r="K224" s="593"/>
      <c r="L224" s="593"/>
      <c r="M224" s="593"/>
      <c r="N224" s="593"/>
      <c r="O224" s="593"/>
      <c r="P224" s="593"/>
      <c r="Q224" s="593"/>
      <c r="R224" s="593"/>
      <c r="S224" s="593"/>
      <c r="T224" s="593"/>
      <c r="U224" s="593"/>
      <c r="V224" s="593"/>
      <c r="W224" s="593"/>
      <c r="X224" s="593"/>
      <c r="Y224" s="593"/>
      <c r="Z224" s="593"/>
    </row>
    <row r="225" spans="1:26" ht="14.25" customHeight="1">
      <c r="A225" s="593"/>
      <c r="B225" s="593"/>
      <c r="C225" s="593"/>
      <c r="D225" s="593"/>
      <c r="E225" s="593"/>
      <c r="F225" s="593"/>
      <c r="G225" s="593"/>
      <c r="H225" s="593"/>
      <c r="I225" s="593"/>
      <c r="J225" s="593"/>
      <c r="K225" s="593"/>
      <c r="L225" s="593"/>
      <c r="M225" s="593"/>
      <c r="N225" s="593"/>
      <c r="O225" s="593"/>
      <c r="P225" s="593"/>
      <c r="Q225" s="593"/>
      <c r="R225" s="593"/>
      <c r="S225" s="593"/>
      <c r="T225" s="593"/>
      <c r="U225" s="593"/>
      <c r="V225" s="593"/>
      <c r="W225" s="593"/>
      <c r="X225" s="593"/>
      <c r="Y225" s="593"/>
      <c r="Z225" s="593"/>
    </row>
    <row r="226" spans="1:26" ht="14.25" customHeight="1">
      <c r="A226" s="593"/>
      <c r="B226" s="593"/>
      <c r="C226" s="593"/>
      <c r="D226" s="593"/>
      <c r="E226" s="593"/>
      <c r="F226" s="593"/>
      <c r="G226" s="593"/>
      <c r="H226" s="593"/>
      <c r="I226" s="593"/>
      <c r="J226" s="593"/>
      <c r="K226" s="593"/>
      <c r="L226" s="593"/>
      <c r="M226" s="593"/>
      <c r="N226" s="593"/>
      <c r="O226" s="593"/>
      <c r="P226" s="593"/>
      <c r="Q226" s="593"/>
      <c r="R226" s="593"/>
      <c r="S226" s="593"/>
      <c r="T226" s="593"/>
      <c r="U226" s="593"/>
      <c r="V226" s="593"/>
      <c r="W226" s="593"/>
      <c r="X226" s="593"/>
      <c r="Y226" s="593"/>
      <c r="Z226" s="593"/>
    </row>
    <row r="227" spans="1:26" ht="14.25" customHeight="1">
      <c r="A227" s="593"/>
      <c r="B227" s="593"/>
      <c r="C227" s="593"/>
      <c r="D227" s="593"/>
      <c r="E227" s="593"/>
      <c r="F227" s="593"/>
      <c r="G227" s="593"/>
      <c r="H227" s="593"/>
      <c r="I227" s="593"/>
      <c r="J227" s="593"/>
      <c r="K227" s="593"/>
      <c r="L227" s="593"/>
      <c r="M227" s="593"/>
      <c r="N227" s="593"/>
      <c r="O227" s="593"/>
      <c r="P227" s="593"/>
      <c r="Q227" s="593"/>
      <c r="R227" s="593"/>
      <c r="S227" s="593"/>
      <c r="T227" s="593"/>
      <c r="U227" s="593"/>
      <c r="V227" s="593"/>
      <c r="W227" s="593"/>
      <c r="X227" s="593"/>
      <c r="Y227" s="593"/>
      <c r="Z227" s="593"/>
    </row>
    <row r="228" spans="1:26" ht="14.25" customHeight="1">
      <c r="A228" s="593"/>
      <c r="B228" s="593"/>
      <c r="C228" s="593"/>
      <c r="D228" s="593"/>
      <c r="E228" s="593"/>
      <c r="F228" s="593"/>
      <c r="G228" s="593"/>
      <c r="H228" s="593"/>
      <c r="I228" s="593"/>
      <c r="J228" s="593"/>
      <c r="K228" s="593"/>
      <c r="L228" s="593"/>
      <c r="M228" s="593"/>
      <c r="N228" s="593"/>
      <c r="O228" s="593"/>
      <c r="P228" s="593"/>
      <c r="Q228" s="593"/>
      <c r="R228" s="593"/>
      <c r="S228" s="593"/>
      <c r="T228" s="593"/>
      <c r="U228" s="593"/>
      <c r="V228" s="593"/>
      <c r="W228" s="593"/>
      <c r="X228" s="593"/>
      <c r="Y228" s="593"/>
      <c r="Z228" s="593"/>
    </row>
    <row r="229" spans="1:26" ht="14.25" customHeight="1">
      <c r="A229" s="593"/>
      <c r="B229" s="593"/>
      <c r="C229" s="593"/>
      <c r="D229" s="593"/>
      <c r="E229" s="593"/>
      <c r="F229" s="593"/>
      <c r="G229" s="593"/>
      <c r="H229" s="593"/>
      <c r="I229" s="593"/>
      <c r="J229" s="593"/>
      <c r="K229" s="593"/>
      <c r="L229" s="593"/>
      <c r="M229" s="593"/>
      <c r="N229" s="593"/>
      <c r="O229" s="593"/>
      <c r="P229" s="593"/>
      <c r="Q229" s="593"/>
      <c r="R229" s="593"/>
      <c r="S229" s="593"/>
      <c r="T229" s="593"/>
      <c r="U229" s="593"/>
      <c r="V229" s="593"/>
      <c r="W229" s="593"/>
      <c r="X229" s="593"/>
      <c r="Y229" s="593"/>
      <c r="Z229" s="593"/>
    </row>
    <row r="230" spans="1:26" ht="14.25" customHeight="1">
      <c r="A230" s="593"/>
      <c r="B230" s="593"/>
      <c r="C230" s="593"/>
      <c r="D230" s="593"/>
      <c r="E230" s="593"/>
      <c r="F230" s="593"/>
      <c r="G230" s="593"/>
      <c r="H230" s="593"/>
      <c r="I230" s="593"/>
      <c r="J230" s="593"/>
      <c r="K230" s="593"/>
      <c r="L230" s="593"/>
      <c r="M230" s="593"/>
      <c r="N230" s="593"/>
      <c r="O230" s="593"/>
      <c r="P230" s="593"/>
      <c r="Q230" s="593"/>
      <c r="R230" s="593"/>
      <c r="S230" s="593"/>
      <c r="T230" s="593"/>
      <c r="U230" s="593"/>
      <c r="V230" s="593"/>
      <c r="W230" s="593"/>
      <c r="X230" s="593"/>
      <c r="Y230" s="593"/>
      <c r="Z230" s="593"/>
    </row>
    <row r="231" spans="1:26" ht="14.25" customHeight="1">
      <c r="A231" s="593"/>
      <c r="B231" s="593"/>
      <c r="C231" s="593"/>
      <c r="D231" s="593"/>
      <c r="E231" s="593"/>
      <c r="F231" s="593"/>
      <c r="G231" s="593"/>
      <c r="H231" s="593"/>
      <c r="I231" s="593"/>
      <c r="J231" s="593"/>
      <c r="K231" s="593"/>
      <c r="L231" s="593"/>
      <c r="M231" s="593"/>
      <c r="N231" s="593"/>
      <c r="O231" s="593"/>
      <c r="P231" s="593"/>
      <c r="Q231" s="593"/>
      <c r="R231" s="593"/>
      <c r="S231" s="593"/>
      <c r="T231" s="593"/>
      <c r="U231" s="593"/>
      <c r="V231" s="593"/>
      <c r="W231" s="593"/>
      <c r="X231" s="593"/>
      <c r="Y231" s="593"/>
      <c r="Z231" s="593"/>
    </row>
    <row r="232" spans="1:26" ht="14.25" customHeight="1">
      <c r="A232" s="593"/>
      <c r="B232" s="593"/>
      <c r="C232" s="593"/>
      <c r="D232" s="593"/>
      <c r="E232" s="593"/>
      <c r="F232" s="593"/>
      <c r="G232" s="593"/>
      <c r="H232" s="593"/>
      <c r="I232" s="593"/>
      <c r="J232" s="593"/>
      <c r="K232" s="593"/>
      <c r="L232" s="593"/>
      <c r="M232" s="593"/>
      <c r="N232" s="593"/>
      <c r="O232" s="593"/>
      <c r="P232" s="593"/>
      <c r="Q232" s="593"/>
      <c r="R232" s="593"/>
      <c r="S232" s="593"/>
      <c r="T232" s="593"/>
      <c r="U232" s="593"/>
      <c r="V232" s="593"/>
      <c r="W232" s="593"/>
      <c r="X232" s="593"/>
      <c r="Y232" s="593"/>
      <c r="Z232" s="593"/>
    </row>
    <row r="233" spans="1:26" ht="14.25" customHeight="1">
      <c r="A233" s="593"/>
      <c r="B233" s="593"/>
      <c r="C233" s="593"/>
      <c r="D233" s="593"/>
      <c r="E233" s="593"/>
      <c r="F233" s="593"/>
      <c r="G233" s="593"/>
      <c r="H233" s="593"/>
      <c r="I233" s="593"/>
      <c r="J233" s="593"/>
      <c r="K233" s="593"/>
      <c r="L233" s="593"/>
      <c r="M233" s="593"/>
      <c r="N233" s="593"/>
      <c r="O233" s="593"/>
      <c r="P233" s="593"/>
      <c r="Q233" s="593"/>
      <c r="R233" s="593"/>
      <c r="S233" s="593"/>
      <c r="T233" s="593"/>
      <c r="U233" s="593"/>
      <c r="V233" s="593"/>
      <c r="W233" s="593"/>
      <c r="X233" s="593"/>
      <c r="Y233" s="593"/>
      <c r="Z233" s="593"/>
    </row>
    <row r="234" spans="1:26" ht="14.25" customHeight="1">
      <c r="A234" s="593"/>
      <c r="B234" s="593"/>
      <c r="C234" s="593"/>
      <c r="D234" s="593"/>
      <c r="E234" s="593"/>
      <c r="F234" s="593"/>
      <c r="G234" s="593"/>
      <c r="H234" s="593"/>
      <c r="I234" s="593"/>
      <c r="J234" s="593"/>
      <c r="K234" s="593"/>
      <c r="L234" s="593"/>
      <c r="M234" s="593"/>
      <c r="N234" s="593"/>
      <c r="O234" s="593"/>
      <c r="P234" s="593"/>
      <c r="Q234" s="593"/>
      <c r="R234" s="593"/>
      <c r="S234" s="593"/>
      <c r="T234" s="593"/>
      <c r="U234" s="593"/>
      <c r="V234" s="593"/>
      <c r="W234" s="593"/>
      <c r="X234" s="593"/>
      <c r="Y234" s="593"/>
      <c r="Z234" s="593"/>
    </row>
    <row r="235" spans="1:26" ht="14.25" customHeight="1">
      <c r="A235" s="593"/>
      <c r="B235" s="593"/>
      <c r="C235" s="593"/>
      <c r="D235" s="593"/>
      <c r="E235" s="593"/>
      <c r="F235" s="593"/>
      <c r="G235" s="593"/>
      <c r="H235" s="593"/>
      <c r="I235" s="593"/>
      <c r="J235" s="593"/>
      <c r="K235" s="593"/>
      <c r="L235" s="593"/>
      <c r="M235" s="593"/>
      <c r="N235" s="593"/>
      <c r="O235" s="593"/>
      <c r="P235" s="593"/>
      <c r="Q235" s="593"/>
      <c r="R235" s="593"/>
      <c r="S235" s="593"/>
      <c r="T235" s="593"/>
      <c r="U235" s="593"/>
      <c r="V235" s="593"/>
      <c r="W235" s="593"/>
      <c r="X235" s="593"/>
      <c r="Y235" s="593"/>
      <c r="Z235" s="593"/>
    </row>
    <row r="236" spans="1:26" ht="14.25" customHeight="1">
      <c r="A236" s="593"/>
      <c r="B236" s="593"/>
      <c r="C236" s="593"/>
      <c r="D236" s="593"/>
      <c r="E236" s="593"/>
      <c r="F236" s="593"/>
      <c r="G236" s="593"/>
      <c r="H236" s="593"/>
      <c r="I236" s="593"/>
      <c r="J236" s="593"/>
      <c r="K236" s="593"/>
      <c r="L236" s="593"/>
      <c r="M236" s="593"/>
      <c r="N236" s="593"/>
      <c r="O236" s="593"/>
      <c r="P236" s="593"/>
      <c r="Q236" s="593"/>
      <c r="R236" s="593"/>
      <c r="S236" s="593"/>
      <c r="T236" s="593"/>
      <c r="U236" s="593"/>
      <c r="V236" s="593"/>
      <c r="W236" s="593"/>
      <c r="X236" s="593"/>
      <c r="Y236" s="593"/>
      <c r="Z236" s="593"/>
    </row>
    <row r="237" spans="1:26" ht="14.25" customHeight="1">
      <c r="A237" s="593"/>
      <c r="B237" s="593"/>
      <c r="C237" s="593"/>
      <c r="D237" s="593"/>
      <c r="E237" s="593"/>
      <c r="F237" s="593"/>
      <c r="G237" s="593"/>
      <c r="H237" s="593"/>
      <c r="I237" s="593"/>
      <c r="J237" s="593"/>
      <c r="K237" s="593"/>
      <c r="L237" s="593"/>
      <c r="M237" s="593"/>
      <c r="N237" s="593"/>
      <c r="O237" s="593"/>
      <c r="P237" s="593"/>
      <c r="Q237" s="593"/>
      <c r="R237" s="593"/>
      <c r="S237" s="593"/>
      <c r="T237" s="593"/>
      <c r="U237" s="593"/>
      <c r="V237" s="593"/>
      <c r="W237" s="593"/>
      <c r="X237" s="593"/>
      <c r="Y237" s="593"/>
      <c r="Z237" s="593"/>
    </row>
    <row r="238" spans="1:26" ht="14.25" customHeight="1">
      <c r="A238" s="593"/>
      <c r="B238" s="593"/>
      <c r="C238" s="593"/>
      <c r="D238" s="593"/>
      <c r="E238" s="593"/>
      <c r="F238" s="593"/>
      <c r="G238" s="593"/>
      <c r="H238" s="593"/>
      <c r="I238" s="593"/>
      <c r="J238" s="593"/>
      <c r="K238" s="593"/>
      <c r="L238" s="593"/>
      <c r="M238" s="593"/>
      <c r="N238" s="593"/>
      <c r="O238" s="593"/>
      <c r="P238" s="593"/>
      <c r="Q238" s="593"/>
      <c r="R238" s="593"/>
      <c r="S238" s="593"/>
      <c r="T238" s="593"/>
      <c r="U238" s="593"/>
      <c r="V238" s="593"/>
      <c r="W238" s="593"/>
      <c r="X238" s="593"/>
      <c r="Y238" s="593"/>
      <c r="Z238" s="593"/>
    </row>
    <row r="239" spans="1:26" ht="14.25" customHeight="1">
      <c r="A239" s="593"/>
      <c r="B239" s="593"/>
      <c r="C239" s="593"/>
      <c r="D239" s="593"/>
      <c r="E239" s="593"/>
      <c r="F239" s="593"/>
      <c r="G239" s="593"/>
      <c r="H239" s="593"/>
      <c r="I239" s="593"/>
      <c r="J239" s="593"/>
      <c r="K239" s="593"/>
      <c r="L239" s="593"/>
      <c r="M239" s="593"/>
      <c r="N239" s="593"/>
      <c r="O239" s="593"/>
      <c r="P239" s="593"/>
      <c r="Q239" s="593"/>
      <c r="R239" s="593"/>
      <c r="S239" s="593"/>
      <c r="T239" s="593"/>
      <c r="U239" s="593"/>
      <c r="V239" s="593"/>
      <c r="W239" s="593"/>
      <c r="X239" s="593"/>
      <c r="Y239" s="593"/>
      <c r="Z239" s="593"/>
    </row>
    <row r="240" spans="1:26" ht="14.25" customHeight="1">
      <c r="A240" s="593"/>
      <c r="B240" s="593"/>
      <c r="C240" s="593"/>
      <c r="D240" s="593"/>
      <c r="E240" s="593"/>
      <c r="F240" s="593"/>
      <c r="G240" s="593"/>
      <c r="H240" s="593"/>
      <c r="I240" s="593"/>
      <c r="J240" s="593"/>
      <c r="K240" s="593"/>
      <c r="L240" s="593"/>
      <c r="M240" s="593"/>
      <c r="N240" s="593"/>
      <c r="O240" s="593"/>
      <c r="P240" s="593"/>
      <c r="Q240" s="593"/>
      <c r="R240" s="593"/>
      <c r="S240" s="593"/>
      <c r="T240" s="593"/>
      <c r="U240" s="593"/>
      <c r="V240" s="593"/>
      <c r="W240" s="593"/>
      <c r="X240" s="593"/>
      <c r="Y240" s="593"/>
      <c r="Z240" s="593"/>
    </row>
    <row r="241" spans="1:26" ht="14.25" customHeight="1">
      <c r="A241" s="593"/>
      <c r="B241" s="593"/>
      <c r="C241" s="593"/>
      <c r="D241" s="593"/>
      <c r="E241" s="593"/>
      <c r="F241" s="593"/>
      <c r="G241" s="593"/>
      <c r="H241" s="593"/>
      <c r="I241" s="593"/>
      <c r="J241" s="593"/>
      <c r="K241" s="593"/>
      <c r="L241" s="593"/>
      <c r="M241" s="593"/>
      <c r="N241" s="593"/>
      <c r="O241" s="593"/>
      <c r="P241" s="593"/>
      <c r="Q241" s="593"/>
      <c r="R241" s="593"/>
      <c r="S241" s="593"/>
      <c r="T241" s="593"/>
      <c r="U241" s="593"/>
      <c r="V241" s="593"/>
      <c r="W241" s="593"/>
      <c r="X241" s="593"/>
      <c r="Y241" s="593"/>
      <c r="Z241" s="593"/>
    </row>
    <row r="242" spans="1:26" ht="14.25" customHeight="1">
      <c r="A242" s="593"/>
      <c r="B242" s="593"/>
      <c r="C242" s="593"/>
      <c r="D242" s="593"/>
      <c r="E242" s="593"/>
      <c r="F242" s="593"/>
      <c r="G242" s="593"/>
      <c r="H242" s="593"/>
      <c r="I242" s="593"/>
      <c r="J242" s="593"/>
      <c r="K242" s="593"/>
      <c r="L242" s="593"/>
      <c r="M242" s="593"/>
      <c r="N242" s="593"/>
      <c r="O242" s="593"/>
      <c r="P242" s="593"/>
      <c r="Q242" s="593"/>
      <c r="R242" s="593"/>
      <c r="S242" s="593"/>
      <c r="T242" s="593"/>
      <c r="U242" s="593"/>
      <c r="V242" s="593"/>
      <c r="W242" s="593"/>
      <c r="X242" s="593"/>
      <c r="Y242" s="593"/>
      <c r="Z242" s="593"/>
    </row>
    <row r="243" spans="1:26" ht="14.25" customHeight="1">
      <c r="A243" s="593"/>
      <c r="B243" s="593"/>
      <c r="C243" s="593"/>
      <c r="D243" s="593"/>
      <c r="E243" s="593"/>
      <c r="F243" s="593"/>
      <c r="G243" s="593"/>
      <c r="H243" s="593"/>
      <c r="I243" s="593"/>
      <c r="J243" s="593"/>
      <c r="K243" s="593"/>
      <c r="L243" s="593"/>
      <c r="M243" s="593"/>
      <c r="N243" s="593"/>
      <c r="O243" s="593"/>
      <c r="P243" s="593"/>
      <c r="Q243" s="593"/>
      <c r="R243" s="593"/>
      <c r="S243" s="593"/>
      <c r="T243" s="593"/>
      <c r="U243" s="593"/>
      <c r="V243" s="593"/>
      <c r="W243" s="593"/>
      <c r="X243" s="593"/>
      <c r="Y243" s="593"/>
      <c r="Z243" s="593"/>
    </row>
    <row r="244" spans="1:26" ht="14.25" customHeight="1">
      <c r="A244" s="593"/>
      <c r="B244" s="593"/>
      <c r="C244" s="593"/>
      <c r="D244" s="593"/>
      <c r="E244" s="593"/>
      <c r="F244" s="593"/>
      <c r="G244" s="593"/>
      <c r="H244" s="593"/>
      <c r="I244" s="593"/>
      <c r="J244" s="593"/>
      <c r="K244" s="593"/>
      <c r="L244" s="593"/>
      <c r="M244" s="593"/>
      <c r="N244" s="593"/>
      <c r="O244" s="593"/>
      <c r="P244" s="593"/>
      <c r="Q244" s="593"/>
      <c r="R244" s="593"/>
      <c r="S244" s="593"/>
      <c r="T244" s="593"/>
      <c r="U244" s="593"/>
      <c r="V244" s="593"/>
      <c r="W244" s="593"/>
      <c r="X244" s="593"/>
      <c r="Y244" s="593"/>
      <c r="Z244" s="593"/>
    </row>
    <row r="245" spans="1:26" ht="14.25" customHeight="1">
      <c r="A245" s="593"/>
      <c r="B245" s="593"/>
      <c r="C245" s="593"/>
      <c r="D245" s="593"/>
      <c r="E245" s="593"/>
      <c r="F245" s="593"/>
      <c r="G245" s="593"/>
      <c r="H245" s="593"/>
      <c r="I245" s="593"/>
      <c r="J245" s="593"/>
      <c r="K245" s="593"/>
      <c r="L245" s="593"/>
      <c r="M245" s="593"/>
      <c r="N245" s="593"/>
      <c r="O245" s="593"/>
      <c r="P245" s="593"/>
      <c r="Q245" s="593"/>
      <c r="R245" s="593"/>
      <c r="S245" s="593"/>
      <c r="T245" s="593"/>
      <c r="U245" s="593"/>
      <c r="V245" s="593"/>
      <c r="W245" s="593"/>
      <c r="X245" s="593"/>
      <c r="Y245" s="593"/>
      <c r="Z245" s="593"/>
    </row>
    <row r="246" spans="1:26" ht="14.25" customHeight="1">
      <c r="A246" s="593"/>
      <c r="B246" s="593"/>
      <c r="C246" s="593"/>
      <c r="D246" s="593"/>
      <c r="E246" s="593"/>
      <c r="F246" s="593"/>
      <c r="G246" s="593"/>
      <c r="H246" s="593"/>
      <c r="I246" s="593"/>
      <c r="J246" s="593"/>
      <c r="K246" s="593"/>
      <c r="L246" s="593"/>
      <c r="M246" s="593"/>
      <c r="N246" s="593"/>
      <c r="O246" s="593"/>
      <c r="P246" s="593"/>
      <c r="Q246" s="593"/>
      <c r="R246" s="593"/>
      <c r="S246" s="593"/>
      <c r="T246" s="593"/>
      <c r="U246" s="593"/>
      <c r="V246" s="593"/>
      <c r="W246" s="593"/>
      <c r="X246" s="593"/>
      <c r="Y246" s="593"/>
      <c r="Z246" s="593"/>
    </row>
    <row r="247" spans="1:26" ht="14.25" customHeight="1">
      <c r="A247" s="593"/>
      <c r="B247" s="593"/>
      <c r="C247" s="593"/>
      <c r="D247" s="593"/>
      <c r="E247" s="593"/>
      <c r="F247" s="593"/>
      <c r="G247" s="593"/>
      <c r="H247" s="593"/>
      <c r="I247" s="593"/>
      <c r="J247" s="593"/>
      <c r="K247" s="593"/>
      <c r="L247" s="593"/>
      <c r="M247" s="593"/>
      <c r="N247" s="593"/>
      <c r="O247" s="593"/>
      <c r="P247" s="593"/>
      <c r="Q247" s="593"/>
      <c r="R247" s="593"/>
      <c r="S247" s="593"/>
      <c r="T247" s="593"/>
      <c r="U247" s="593"/>
      <c r="V247" s="593"/>
      <c r="W247" s="593"/>
      <c r="X247" s="593"/>
      <c r="Y247" s="593"/>
      <c r="Z247" s="593"/>
    </row>
    <row r="248" spans="1:26" ht="14.25" customHeight="1">
      <c r="A248" s="593"/>
      <c r="B248" s="593"/>
      <c r="C248" s="593"/>
      <c r="D248" s="593"/>
      <c r="E248" s="593"/>
      <c r="F248" s="593"/>
      <c r="G248" s="593"/>
      <c r="H248" s="593"/>
      <c r="I248" s="593"/>
      <c r="J248" s="593"/>
      <c r="K248" s="593"/>
      <c r="L248" s="593"/>
      <c r="M248" s="593"/>
      <c r="N248" s="593"/>
      <c r="O248" s="593"/>
      <c r="P248" s="593"/>
      <c r="Q248" s="593"/>
      <c r="R248" s="593"/>
      <c r="S248" s="593"/>
      <c r="T248" s="593"/>
      <c r="U248" s="593"/>
      <c r="V248" s="593"/>
      <c r="W248" s="593"/>
      <c r="X248" s="593"/>
      <c r="Y248" s="593"/>
      <c r="Z248" s="593"/>
    </row>
    <row r="249" spans="1:26" ht="14.25" customHeight="1">
      <c r="A249" s="593"/>
      <c r="B249" s="593"/>
      <c r="C249" s="593"/>
      <c r="D249" s="593"/>
      <c r="E249" s="593"/>
      <c r="F249" s="593"/>
      <c r="G249" s="593"/>
      <c r="H249" s="593"/>
      <c r="I249" s="593"/>
      <c r="J249" s="593"/>
      <c r="K249" s="593"/>
      <c r="L249" s="593"/>
      <c r="M249" s="593"/>
      <c r="N249" s="593"/>
      <c r="O249" s="593"/>
      <c r="P249" s="593"/>
      <c r="Q249" s="593"/>
      <c r="R249" s="593"/>
      <c r="S249" s="593"/>
      <c r="T249" s="593"/>
      <c r="U249" s="593"/>
      <c r="V249" s="593"/>
      <c r="W249" s="593"/>
      <c r="X249" s="593"/>
      <c r="Y249" s="593"/>
      <c r="Z249" s="593"/>
    </row>
    <row r="250" spans="1:26" ht="14.25" customHeight="1">
      <c r="A250" s="593"/>
      <c r="B250" s="593"/>
      <c r="C250" s="593"/>
      <c r="D250" s="593"/>
      <c r="E250" s="593"/>
      <c r="F250" s="593"/>
      <c r="G250" s="593"/>
      <c r="H250" s="593"/>
      <c r="I250" s="593"/>
      <c r="J250" s="593"/>
      <c r="K250" s="593"/>
      <c r="L250" s="593"/>
      <c r="M250" s="593"/>
      <c r="N250" s="593"/>
      <c r="O250" s="593"/>
      <c r="P250" s="593"/>
      <c r="Q250" s="593"/>
      <c r="R250" s="593"/>
      <c r="S250" s="593"/>
      <c r="T250" s="593"/>
      <c r="U250" s="593"/>
      <c r="V250" s="593"/>
      <c r="W250" s="593"/>
      <c r="X250" s="593"/>
      <c r="Y250" s="593"/>
      <c r="Z250" s="593"/>
    </row>
    <row r="251" spans="1:26" ht="14.25" customHeight="1">
      <c r="A251" s="593"/>
      <c r="B251" s="593"/>
      <c r="C251" s="593"/>
      <c r="D251" s="593"/>
      <c r="E251" s="593"/>
      <c r="F251" s="593"/>
      <c r="G251" s="593"/>
      <c r="H251" s="593"/>
      <c r="I251" s="593"/>
      <c r="J251" s="593"/>
      <c r="K251" s="593"/>
      <c r="L251" s="593"/>
      <c r="M251" s="593"/>
      <c r="N251" s="593"/>
      <c r="O251" s="593"/>
      <c r="P251" s="593"/>
      <c r="Q251" s="593"/>
      <c r="R251" s="593"/>
      <c r="S251" s="593"/>
      <c r="T251" s="593"/>
      <c r="U251" s="593"/>
      <c r="V251" s="593"/>
      <c r="W251" s="593"/>
      <c r="X251" s="593"/>
      <c r="Y251" s="593"/>
      <c r="Z251" s="593"/>
    </row>
    <row r="252" spans="1:26" ht="14.25" customHeight="1">
      <c r="A252" s="593"/>
      <c r="B252" s="593"/>
      <c r="C252" s="593"/>
      <c r="D252" s="593"/>
      <c r="E252" s="593"/>
      <c r="F252" s="593"/>
      <c r="G252" s="593"/>
      <c r="H252" s="593"/>
      <c r="I252" s="593"/>
      <c r="J252" s="593"/>
      <c r="K252" s="593"/>
      <c r="L252" s="593"/>
      <c r="M252" s="593"/>
      <c r="N252" s="593"/>
      <c r="O252" s="593"/>
      <c r="P252" s="593"/>
      <c r="Q252" s="593"/>
      <c r="R252" s="593"/>
      <c r="S252" s="593"/>
      <c r="T252" s="593"/>
      <c r="U252" s="593"/>
      <c r="V252" s="593"/>
      <c r="W252" s="593"/>
      <c r="X252" s="593"/>
      <c r="Y252" s="593"/>
      <c r="Z252" s="593"/>
    </row>
    <row r="253" spans="1:26" ht="14.25" customHeight="1">
      <c r="A253" s="593"/>
      <c r="B253" s="593"/>
      <c r="C253" s="593"/>
      <c r="D253" s="593"/>
      <c r="E253" s="593"/>
      <c r="F253" s="593"/>
      <c r="G253" s="593"/>
      <c r="H253" s="593"/>
      <c r="I253" s="593"/>
      <c r="J253" s="593"/>
      <c r="K253" s="593"/>
      <c r="L253" s="593"/>
      <c r="M253" s="593"/>
      <c r="N253" s="593"/>
      <c r="O253" s="593"/>
      <c r="P253" s="593"/>
      <c r="Q253" s="593"/>
      <c r="R253" s="593"/>
      <c r="S253" s="593"/>
      <c r="T253" s="593"/>
      <c r="U253" s="593"/>
      <c r="V253" s="593"/>
      <c r="W253" s="593"/>
      <c r="X253" s="593"/>
      <c r="Y253" s="593"/>
      <c r="Z253" s="593"/>
    </row>
    <row r="254" spans="1:26" ht="14.25" customHeight="1">
      <c r="A254" s="593"/>
      <c r="B254" s="593"/>
      <c r="C254" s="593"/>
      <c r="D254" s="593"/>
      <c r="E254" s="593"/>
      <c r="F254" s="593"/>
      <c r="G254" s="593"/>
      <c r="H254" s="593"/>
      <c r="I254" s="593"/>
      <c r="J254" s="593"/>
      <c r="K254" s="593"/>
      <c r="L254" s="593"/>
      <c r="M254" s="593"/>
      <c r="N254" s="593"/>
      <c r="O254" s="593"/>
      <c r="P254" s="593"/>
      <c r="Q254" s="593"/>
      <c r="R254" s="593"/>
      <c r="S254" s="593"/>
      <c r="T254" s="593"/>
      <c r="U254" s="593"/>
      <c r="V254" s="593"/>
      <c r="W254" s="593"/>
      <c r="X254" s="593"/>
      <c r="Y254" s="593"/>
      <c r="Z254" s="593"/>
    </row>
    <row r="255" spans="1:26" ht="14.25" customHeight="1">
      <c r="A255" s="593"/>
      <c r="B255" s="593"/>
      <c r="C255" s="593"/>
      <c r="D255" s="593"/>
      <c r="E255" s="593"/>
      <c r="F255" s="593"/>
      <c r="G255" s="593"/>
      <c r="H255" s="593"/>
      <c r="I255" s="593"/>
      <c r="J255" s="593"/>
      <c r="K255" s="593"/>
      <c r="L255" s="593"/>
      <c r="M255" s="593"/>
      <c r="N255" s="593"/>
      <c r="O255" s="593"/>
      <c r="P255" s="593"/>
      <c r="Q255" s="593"/>
      <c r="R255" s="593"/>
      <c r="S255" s="593"/>
      <c r="T255" s="593"/>
      <c r="U255" s="593"/>
      <c r="V255" s="593"/>
      <c r="W255" s="593"/>
      <c r="X255" s="593"/>
      <c r="Y255" s="593"/>
      <c r="Z255" s="593"/>
    </row>
    <row r="256" spans="1:26" ht="14.25" customHeight="1">
      <c r="A256" s="593"/>
      <c r="B256" s="593"/>
      <c r="C256" s="593"/>
      <c r="D256" s="593"/>
      <c r="E256" s="593"/>
      <c r="F256" s="593"/>
      <c r="G256" s="593"/>
      <c r="H256" s="593"/>
      <c r="I256" s="593"/>
      <c r="J256" s="593"/>
      <c r="K256" s="593"/>
      <c r="L256" s="593"/>
      <c r="M256" s="593"/>
      <c r="N256" s="593"/>
      <c r="O256" s="593"/>
      <c r="P256" s="593"/>
      <c r="Q256" s="593"/>
      <c r="R256" s="593"/>
      <c r="S256" s="593"/>
      <c r="T256" s="593"/>
      <c r="U256" s="593"/>
      <c r="V256" s="593"/>
      <c r="W256" s="593"/>
      <c r="X256" s="593"/>
      <c r="Y256" s="593"/>
      <c r="Z256" s="593"/>
    </row>
    <row r="257" spans="1:26" ht="14.25" customHeight="1">
      <c r="A257" s="593"/>
      <c r="B257" s="593"/>
      <c r="C257" s="593"/>
      <c r="D257" s="593"/>
      <c r="E257" s="593"/>
      <c r="F257" s="593"/>
      <c r="G257" s="593"/>
      <c r="H257" s="593"/>
      <c r="I257" s="593"/>
      <c r="J257" s="593"/>
      <c r="K257" s="593"/>
      <c r="L257" s="593"/>
      <c r="M257" s="593"/>
      <c r="N257" s="593"/>
      <c r="O257" s="593"/>
      <c r="P257" s="593"/>
      <c r="Q257" s="593"/>
      <c r="R257" s="593"/>
      <c r="S257" s="593"/>
      <c r="T257" s="593"/>
      <c r="U257" s="593"/>
      <c r="V257" s="593"/>
      <c r="W257" s="593"/>
      <c r="X257" s="593"/>
      <c r="Y257" s="593"/>
      <c r="Z257" s="593"/>
    </row>
    <row r="258" spans="1:26" ht="14.25" customHeight="1">
      <c r="A258" s="593"/>
      <c r="B258" s="593"/>
      <c r="C258" s="593"/>
      <c r="D258" s="593"/>
      <c r="E258" s="593"/>
      <c r="F258" s="593"/>
      <c r="G258" s="593"/>
      <c r="H258" s="593"/>
      <c r="I258" s="593"/>
      <c r="J258" s="593"/>
      <c r="K258" s="593"/>
      <c r="L258" s="593"/>
      <c r="M258" s="593"/>
      <c r="N258" s="593"/>
      <c r="O258" s="593"/>
      <c r="P258" s="593"/>
      <c r="Q258" s="593"/>
      <c r="R258" s="593"/>
      <c r="S258" s="593"/>
      <c r="T258" s="593"/>
      <c r="U258" s="593"/>
      <c r="V258" s="593"/>
      <c r="W258" s="593"/>
      <c r="X258" s="593"/>
      <c r="Y258" s="593"/>
      <c r="Z258" s="593"/>
    </row>
    <row r="259" spans="1:26" ht="14.25" customHeight="1">
      <c r="A259" s="593"/>
      <c r="B259" s="593"/>
      <c r="C259" s="593"/>
      <c r="D259" s="593"/>
      <c r="E259" s="593"/>
      <c r="F259" s="593"/>
      <c r="G259" s="593"/>
      <c r="H259" s="593"/>
      <c r="I259" s="593"/>
      <c r="J259" s="593"/>
      <c r="K259" s="593"/>
      <c r="L259" s="593"/>
      <c r="M259" s="593"/>
      <c r="N259" s="593"/>
      <c r="O259" s="593"/>
      <c r="P259" s="593"/>
      <c r="Q259" s="593"/>
      <c r="R259" s="593"/>
      <c r="S259" s="593"/>
      <c r="T259" s="593"/>
      <c r="U259" s="593"/>
      <c r="V259" s="593"/>
      <c r="W259" s="593"/>
      <c r="X259" s="593"/>
      <c r="Y259" s="593"/>
      <c r="Z259" s="593"/>
    </row>
    <row r="260" spans="1:26" ht="14.25" customHeight="1">
      <c r="A260" s="593"/>
      <c r="B260" s="593"/>
      <c r="C260" s="593"/>
      <c r="D260" s="593"/>
      <c r="E260" s="593"/>
      <c r="F260" s="593"/>
      <c r="G260" s="593"/>
      <c r="H260" s="593"/>
      <c r="I260" s="593"/>
      <c r="J260" s="593"/>
      <c r="K260" s="593"/>
      <c r="L260" s="593"/>
      <c r="M260" s="593"/>
      <c r="N260" s="593"/>
      <c r="O260" s="593"/>
      <c r="P260" s="593"/>
      <c r="Q260" s="593"/>
      <c r="R260" s="593"/>
      <c r="S260" s="593"/>
      <c r="T260" s="593"/>
      <c r="U260" s="593"/>
      <c r="V260" s="593"/>
      <c r="W260" s="593"/>
      <c r="X260" s="593"/>
      <c r="Y260" s="593"/>
      <c r="Z260" s="593"/>
    </row>
    <row r="261" spans="1:26" ht="14.25" customHeight="1">
      <c r="A261" s="593"/>
      <c r="B261" s="593"/>
      <c r="C261" s="593"/>
      <c r="D261" s="593"/>
      <c r="E261" s="593"/>
      <c r="F261" s="593"/>
      <c r="G261" s="593"/>
      <c r="H261" s="593"/>
      <c r="I261" s="593"/>
      <c r="J261" s="593"/>
      <c r="K261" s="593"/>
      <c r="L261" s="593"/>
      <c r="M261" s="593"/>
      <c r="N261" s="593"/>
      <c r="O261" s="593"/>
      <c r="P261" s="593"/>
      <c r="Q261" s="593"/>
      <c r="R261" s="593"/>
      <c r="S261" s="593"/>
      <c r="T261" s="593"/>
      <c r="U261" s="593"/>
      <c r="V261" s="593"/>
      <c r="W261" s="593"/>
      <c r="X261" s="593"/>
      <c r="Y261" s="593"/>
      <c r="Z261" s="593"/>
    </row>
    <row r="262" spans="1:26" ht="14.25" customHeight="1">
      <c r="A262" s="593"/>
      <c r="B262" s="593"/>
      <c r="C262" s="593"/>
      <c r="D262" s="593"/>
      <c r="E262" s="593"/>
      <c r="F262" s="593"/>
      <c r="G262" s="593"/>
      <c r="H262" s="593"/>
      <c r="I262" s="593"/>
      <c r="J262" s="593"/>
      <c r="K262" s="593"/>
      <c r="L262" s="593"/>
      <c r="M262" s="593"/>
      <c r="N262" s="593"/>
      <c r="O262" s="593"/>
      <c r="P262" s="593"/>
      <c r="Q262" s="593"/>
      <c r="R262" s="593"/>
      <c r="S262" s="593"/>
      <c r="T262" s="593"/>
      <c r="U262" s="593"/>
      <c r="V262" s="593"/>
      <c r="W262" s="593"/>
      <c r="X262" s="593"/>
      <c r="Y262" s="593"/>
      <c r="Z262" s="593"/>
    </row>
    <row r="263" spans="1:26" ht="14.25" customHeight="1">
      <c r="A263" s="593"/>
      <c r="B263" s="593"/>
      <c r="C263" s="593"/>
      <c r="D263" s="593"/>
      <c r="E263" s="593"/>
      <c r="F263" s="593"/>
      <c r="G263" s="593"/>
      <c r="H263" s="593"/>
      <c r="I263" s="593"/>
      <c r="J263" s="593"/>
      <c r="K263" s="593"/>
      <c r="L263" s="593"/>
      <c r="M263" s="593"/>
      <c r="N263" s="593"/>
      <c r="O263" s="593"/>
      <c r="P263" s="593"/>
      <c r="Q263" s="593"/>
      <c r="R263" s="593"/>
      <c r="S263" s="593"/>
      <c r="T263" s="593"/>
      <c r="U263" s="593"/>
      <c r="V263" s="593"/>
      <c r="W263" s="593"/>
      <c r="X263" s="593"/>
      <c r="Y263" s="593"/>
      <c r="Z263" s="593"/>
    </row>
    <row r="264" spans="1:26" ht="14.25" customHeight="1">
      <c r="A264" s="593"/>
      <c r="B264" s="593"/>
      <c r="C264" s="593"/>
      <c r="D264" s="593"/>
      <c r="E264" s="593"/>
      <c r="F264" s="593"/>
      <c r="G264" s="593"/>
      <c r="H264" s="593"/>
      <c r="I264" s="593"/>
      <c r="J264" s="593"/>
      <c r="K264" s="593"/>
      <c r="L264" s="593"/>
      <c r="M264" s="593"/>
      <c r="N264" s="593"/>
      <c r="O264" s="593"/>
      <c r="P264" s="593"/>
      <c r="Q264" s="593"/>
      <c r="R264" s="593"/>
      <c r="S264" s="593"/>
      <c r="T264" s="593"/>
      <c r="U264" s="593"/>
      <c r="V264" s="593"/>
      <c r="W264" s="593"/>
      <c r="X264" s="593"/>
      <c r="Y264" s="593"/>
      <c r="Z264" s="593"/>
    </row>
    <row r="265" spans="1:26" ht="14.25" customHeight="1">
      <c r="A265" s="593"/>
      <c r="B265" s="593"/>
      <c r="C265" s="593"/>
      <c r="D265" s="593"/>
      <c r="E265" s="593"/>
      <c r="F265" s="593"/>
      <c r="G265" s="593"/>
      <c r="H265" s="593"/>
      <c r="I265" s="593"/>
      <c r="J265" s="593"/>
      <c r="K265" s="593"/>
      <c r="L265" s="593"/>
      <c r="M265" s="593"/>
      <c r="N265" s="593"/>
      <c r="O265" s="593"/>
      <c r="P265" s="593"/>
      <c r="Q265" s="593"/>
      <c r="R265" s="593"/>
      <c r="S265" s="593"/>
      <c r="T265" s="593"/>
      <c r="U265" s="593"/>
      <c r="V265" s="593"/>
      <c r="W265" s="593"/>
      <c r="X265" s="593"/>
      <c r="Y265" s="593"/>
      <c r="Z265" s="593"/>
    </row>
    <row r="266" spans="1:26" ht="14.25" customHeight="1">
      <c r="A266" s="593"/>
      <c r="B266" s="593"/>
      <c r="C266" s="593"/>
      <c r="D266" s="593"/>
      <c r="E266" s="593"/>
      <c r="F266" s="593"/>
      <c r="G266" s="593"/>
      <c r="H266" s="593"/>
      <c r="I266" s="593"/>
      <c r="J266" s="593"/>
      <c r="K266" s="593"/>
      <c r="L266" s="593"/>
      <c r="M266" s="593"/>
      <c r="N266" s="593"/>
      <c r="O266" s="593"/>
      <c r="P266" s="593"/>
      <c r="Q266" s="593"/>
      <c r="R266" s="593"/>
      <c r="S266" s="593"/>
      <c r="T266" s="593"/>
      <c r="U266" s="593"/>
      <c r="V266" s="593"/>
      <c r="W266" s="593"/>
      <c r="X266" s="593"/>
      <c r="Y266" s="593"/>
      <c r="Z266" s="593"/>
    </row>
    <row r="267" spans="1:26" ht="14.25" customHeight="1">
      <c r="A267" s="593"/>
      <c r="B267" s="593"/>
      <c r="C267" s="593"/>
      <c r="D267" s="593"/>
      <c r="E267" s="593"/>
      <c r="F267" s="593"/>
      <c r="G267" s="593"/>
      <c r="H267" s="593"/>
      <c r="I267" s="593"/>
      <c r="J267" s="593"/>
      <c r="K267" s="593"/>
      <c r="L267" s="593"/>
      <c r="M267" s="593"/>
      <c r="N267" s="593"/>
      <c r="O267" s="593"/>
      <c r="P267" s="593"/>
      <c r="Q267" s="593"/>
      <c r="R267" s="593"/>
      <c r="S267" s="593"/>
      <c r="T267" s="593"/>
      <c r="U267" s="593"/>
      <c r="V267" s="593"/>
      <c r="W267" s="593"/>
      <c r="X267" s="593"/>
      <c r="Y267" s="593"/>
      <c r="Z267" s="593"/>
    </row>
    <row r="268" spans="1:26" ht="14.25" customHeight="1">
      <c r="A268" s="593"/>
      <c r="B268" s="593"/>
      <c r="C268" s="593"/>
      <c r="D268" s="593"/>
      <c r="E268" s="593"/>
      <c r="F268" s="593"/>
      <c r="G268" s="593"/>
      <c r="H268" s="593"/>
      <c r="I268" s="593"/>
      <c r="J268" s="593"/>
      <c r="K268" s="593"/>
      <c r="L268" s="593"/>
      <c r="M268" s="593"/>
      <c r="N268" s="593"/>
      <c r="O268" s="593"/>
      <c r="P268" s="593"/>
      <c r="Q268" s="593"/>
      <c r="R268" s="593"/>
      <c r="S268" s="593"/>
      <c r="T268" s="593"/>
      <c r="U268" s="593"/>
      <c r="V268" s="593"/>
      <c r="W268" s="593"/>
      <c r="X268" s="593"/>
      <c r="Y268" s="593"/>
      <c r="Z268" s="593"/>
    </row>
    <row r="269" spans="1:26" ht="14.25" customHeight="1">
      <c r="A269" s="593"/>
      <c r="B269" s="593"/>
      <c r="C269" s="593"/>
      <c r="D269" s="593"/>
      <c r="E269" s="593"/>
      <c r="F269" s="593"/>
      <c r="G269" s="593"/>
      <c r="H269" s="593"/>
      <c r="I269" s="593"/>
      <c r="J269" s="593"/>
      <c r="K269" s="593"/>
      <c r="L269" s="593"/>
      <c r="M269" s="593"/>
      <c r="N269" s="593"/>
      <c r="O269" s="593"/>
      <c r="P269" s="593"/>
      <c r="Q269" s="593"/>
      <c r="R269" s="593"/>
      <c r="S269" s="593"/>
      <c r="T269" s="593"/>
      <c r="U269" s="593"/>
      <c r="V269" s="593"/>
      <c r="W269" s="593"/>
      <c r="X269" s="593"/>
      <c r="Y269" s="593"/>
      <c r="Z269" s="593"/>
    </row>
    <row r="270" spans="1:26" ht="14.25" customHeight="1">
      <c r="A270" s="593"/>
      <c r="B270" s="593"/>
      <c r="C270" s="593"/>
      <c r="D270" s="593"/>
      <c r="E270" s="593"/>
      <c r="F270" s="593"/>
      <c r="G270" s="593"/>
      <c r="H270" s="593"/>
      <c r="I270" s="593"/>
      <c r="J270" s="593"/>
      <c r="K270" s="593"/>
      <c r="L270" s="593"/>
      <c r="M270" s="593"/>
      <c r="N270" s="593"/>
      <c r="O270" s="593"/>
      <c r="P270" s="593"/>
      <c r="Q270" s="593"/>
      <c r="R270" s="593"/>
      <c r="S270" s="593"/>
      <c r="T270" s="593"/>
      <c r="U270" s="593"/>
      <c r="V270" s="593"/>
      <c r="W270" s="593"/>
      <c r="X270" s="593"/>
      <c r="Y270" s="593"/>
      <c r="Z270" s="593"/>
    </row>
    <row r="271" spans="1:26" ht="14.25" customHeight="1">
      <c r="A271" s="593"/>
      <c r="B271" s="593"/>
      <c r="C271" s="593"/>
      <c r="D271" s="593"/>
      <c r="E271" s="593"/>
      <c r="F271" s="593"/>
      <c r="G271" s="593"/>
      <c r="H271" s="593"/>
      <c r="I271" s="593"/>
      <c r="J271" s="593"/>
      <c r="K271" s="593"/>
      <c r="L271" s="593"/>
      <c r="M271" s="593"/>
      <c r="N271" s="593"/>
      <c r="O271" s="593"/>
      <c r="P271" s="593"/>
      <c r="Q271" s="593"/>
      <c r="R271" s="593"/>
      <c r="S271" s="593"/>
      <c r="T271" s="593"/>
      <c r="U271" s="593"/>
      <c r="V271" s="593"/>
      <c r="W271" s="593"/>
      <c r="X271" s="593"/>
      <c r="Y271" s="593"/>
      <c r="Z271" s="593"/>
    </row>
    <row r="272" spans="1:26" ht="14.25" customHeight="1">
      <c r="A272" s="593"/>
      <c r="B272" s="593"/>
      <c r="C272" s="593"/>
      <c r="D272" s="593"/>
      <c r="E272" s="593"/>
      <c r="F272" s="593"/>
      <c r="G272" s="593"/>
      <c r="H272" s="593"/>
      <c r="I272" s="593"/>
      <c r="J272" s="593"/>
      <c r="K272" s="593"/>
      <c r="L272" s="593"/>
      <c r="M272" s="593"/>
      <c r="N272" s="593"/>
      <c r="O272" s="593"/>
      <c r="P272" s="593"/>
      <c r="Q272" s="593"/>
      <c r="R272" s="593"/>
      <c r="S272" s="593"/>
      <c r="T272" s="593"/>
      <c r="U272" s="593"/>
      <c r="V272" s="593"/>
      <c r="W272" s="593"/>
      <c r="X272" s="593"/>
      <c r="Y272" s="593"/>
      <c r="Z272" s="593"/>
    </row>
    <row r="273" spans="1:26" ht="14.25" customHeight="1">
      <c r="A273" s="593"/>
      <c r="B273" s="593"/>
      <c r="C273" s="593"/>
      <c r="D273" s="593"/>
      <c r="E273" s="593"/>
      <c r="F273" s="593"/>
      <c r="G273" s="593"/>
      <c r="H273" s="593"/>
      <c r="I273" s="593"/>
      <c r="J273" s="593"/>
      <c r="K273" s="593"/>
      <c r="L273" s="593"/>
      <c r="M273" s="593"/>
      <c r="N273" s="593"/>
      <c r="O273" s="593"/>
      <c r="P273" s="593"/>
      <c r="Q273" s="593"/>
      <c r="R273" s="593"/>
      <c r="S273" s="593"/>
      <c r="T273" s="593"/>
      <c r="U273" s="593"/>
      <c r="V273" s="593"/>
      <c r="W273" s="593"/>
      <c r="X273" s="593"/>
      <c r="Y273" s="593"/>
      <c r="Z273" s="593"/>
    </row>
    <row r="274" spans="1:26" ht="14.25" customHeight="1">
      <c r="A274" s="593"/>
      <c r="B274" s="593"/>
      <c r="C274" s="593"/>
      <c r="D274" s="593"/>
      <c r="E274" s="593"/>
      <c r="F274" s="593"/>
      <c r="G274" s="593"/>
      <c r="H274" s="593"/>
      <c r="I274" s="593"/>
      <c r="J274" s="593"/>
      <c r="K274" s="593"/>
      <c r="L274" s="593"/>
      <c r="M274" s="593"/>
      <c r="N274" s="593"/>
      <c r="O274" s="593"/>
      <c r="P274" s="593"/>
      <c r="Q274" s="593"/>
      <c r="R274" s="593"/>
      <c r="S274" s="593"/>
      <c r="T274" s="593"/>
      <c r="U274" s="593"/>
      <c r="V274" s="593"/>
      <c r="W274" s="593"/>
      <c r="X274" s="593"/>
      <c r="Y274" s="593"/>
      <c r="Z274" s="593"/>
    </row>
    <row r="275" spans="1:26" ht="14.25" customHeight="1">
      <c r="A275" s="593"/>
      <c r="B275" s="593"/>
      <c r="C275" s="593"/>
      <c r="D275" s="593"/>
      <c r="E275" s="593"/>
      <c r="F275" s="593"/>
      <c r="G275" s="593"/>
      <c r="H275" s="593"/>
      <c r="I275" s="593"/>
      <c r="J275" s="593"/>
      <c r="K275" s="593"/>
      <c r="L275" s="593"/>
      <c r="M275" s="593"/>
      <c r="N275" s="593"/>
      <c r="O275" s="593"/>
      <c r="P275" s="593"/>
      <c r="Q275" s="593"/>
      <c r="R275" s="593"/>
      <c r="S275" s="593"/>
      <c r="T275" s="593"/>
      <c r="U275" s="593"/>
      <c r="V275" s="593"/>
      <c r="W275" s="593"/>
      <c r="X275" s="593"/>
      <c r="Y275" s="593"/>
      <c r="Z275" s="593"/>
    </row>
    <row r="276" spans="1:26" ht="14.25" customHeight="1">
      <c r="A276" s="593"/>
      <c r="B276" s="593"/>
      <c r="C276" s="593"/>
      <c r="D276" s="593"/>
      <c r="E276" s="593"/>
      <c r="F276" s="593"/>
      <c r="G276" s="593"/>
      <c r="H276" s="593"/>
      <c r="I276" s="593"/>
      <c r="J276" s="593"/>
      <c r="K276" s="593"/>
      <c r="L276" s="593"/>
      <c r="M276" s="593"/>
      <c r="N276" s="593"/>
      <c r="O276" s="593"/>
      <c r="P276" s="593"/>
      <c r="Q276" s="593"/>
      <c r="R276" s="593"/>
      <c r="S276" s="593"/>
      <c r="T276" s="593"/>
      <c r="U276" s="593"/>
      <c r="V276" s="593"/>
      <c r="W276" s="593"/>
      <c r="X276" s="593"/>
      <c r="Y276" s="593"/>
      <c r="Z276" s="593"/>
    </row>
    <row r="277" spans="1:26" ht="14.25" customHeight="1">
      <c r="A277" s="593"/>
      <c r="B277" s="593"/>
      <c r="C277" s="593"/>
      <c r="D277" s="593"/>
      <c r="E277" s="593"/>
      <c r="F277" s="593"/>
      <c r="G277" s="593"/>
      <c r="H277" s="593"/>
      <c r="I277" s="593"/>
      <c r="J277" s="593"/>
      <c r="K277" s="593"/>
      <c r="L277" s="593"/>
      <c r="M277" s="593"/>
      <c r="N277" s="593"/>
      <c r="O277" s="593"/>
      <c r="P277" s="593"/>
      <c r="Q277" s="593"/>
      <c r="R277" s="593"/>
      <c r="S277" s="593"/>
      <c r="T277" s="593"/>
      <c r="U277" s="593"/>
      <c r="V277" s="593"/>
      <c r="W277" s="593"/>
      <c r="X277" s="593"/>
      <c r="Y277" s="593"/>
      <c r="Z277" s="593"/>
    </row>
    <row r="278" spans="1:26" ht="14.25" customHeight="1">
      <c r="A278" s="593"/>
      <c r="B278" s="593"/>
      <c r="C278" s="593"/>
      <c r="D278" s="593"/>
      <c r="E278" s="593"/>
      <c r="F278" s="593"/>
      <c r="G278" s="593"/>
      <c r="H278" s="593"/>
      <c r="I278" s="593"/>
      <c r="J278" s="593"/>
      <c r="K278" s="593"/>
      <c r="L278" s="593"/>
      <c r="M278" s="593"/>
      <c r="N278" s="593"/>
      <c r="O278" s="593"/>
      <c r="P278" s="593"/>
      <c r="Q278" s="593"/>
      <c r="R278" s="593"/>
      <c r="S278" s="593"/>
      <c r="T278" s="593"/>
      <c r="U278" s="593"/>
      <c r="V278" s="593"/>
      <c r="W278" s="593"/>
      <c r="X278" s="593"/>
      <c r="Y278" s="593"/>
      <c r="Z278" s="593"/>
    </row>
    <row r="279" spans="1:26" ht="14.25" customHeight="1">
      <c r="A279" s="593"/>
      <c r="B279" s="593"/>
      <c r="C279" s="593"/>
      <c r="D279" s="593"/>
      <c r="E279" s="593"/>
      <c r="F279" s="593"/>
      <c r="G279" s="593"/>
      <c r="H279" s="593"/>
      <c r="I279" s="593"/>
      <c r="J279" s="593"/>
      <c r="K279" s="593"/>
      <c r="L279" s="593"/>
      <c r="M279" s="593"/>
      <c r="N279" s="593"/>
      <c r="O279" s="593"/>
      <c r="P279" s="593"/>
      <c r="Q279" s="593"/>
      <c r="R279" s="593"/>
      <c r="S279" s="593"/>
      <c r="T279" s="593"/>
      <c r="U279" s="593"/>
      <c r="V279" s="593"/>
      <c r="W279" s="593"/>
      <c r="X279" s="593"/>
      <c r="Y279" s="593"/>
      <c r="Z279" s="593"/>
    </row>
    <row r="280" spans="1:26" ht="14.25" customHeight="1">
      <c r="A280" s="593"/>
      <c r="B280" s="593"/>
      <c r="C280" s="593"/>
      <c r="D280" s="593"/>
      <c r="E280" s="593"/>
      <c r="F280" s="593"/>
      <c r="G280" s="593"/>
      <c r="H280" s="593"/>
      <c r="I280" s="593"/>
      <c r="J280" s="593"/>
      <c r="K280" s="593"/>
      <c r="L280" s="593"/>
      <c r="M280" s="593"/>
      <c r="N280" s="593"/>
      <c r="O280" s="593"/>
      <c r="P280" s="593"/>
      <c r="Q280" s="593"/>
      <c r="R280" s="593"/>
      <c r="S280" s="593"/>
      <c r="T280" s="593"/>
      <c r="U280" s="593"/>
      <c r="V280" s="593"/>
      <c r="W280" s="593"/>
      <c r="X280" s="593"/>
      <c r="Y280" s="593"/>
      <c r="Z280" s="593"/>
    </row>
    <row r="281" spans="1:26" ht="14.25" customHeight="1">
      <c r="A281" s="593"/>
      <c r="B281" s="593"/>
      <c r="C281" s="593"/>
      <c r="D281" s="593"/>
      <c r="E281" s="593"/>
      <c r="F281" s="593"/>
      <c r="G281" s="593"/>
      <c r="H281" s="593"/>
      <c r="I281" s="593"/>
      <c r="J281" s="593"/>
      <c r="K281" s="593"/>
      <c r="L281" s="593"/>
      <c r="M281" s="593"/>
      <c r="N281" s="593"/>
      <c r="O281" s="593"/>
      <c r="P281" s="593"/>
      <c r="Q281" s="593"/>
      <c r="R281" s="593"/>
      <c r="S281" s="593"/>
      <c r="T281" s="593"/>
      <c r="U281" s="593"/>
      <c r="V281" s="593"/>
      <c r="W281" s="593"/>
      <c r="X281" s="593"/>
      <c r="Y281" s="593"/>
      <c r="Z281" s="593"/>
    </row>
    <row r="282" spans="1:26" ht="14.25" customHeight="1">
      <c r="A282" s="593"/>
      <c r="B282" s="593"/>
      <c r="C282" s="593"/>
      <c r="D282" s="593"/>
      <c r="E282" s="593"/>
      <c r="F282" s="593"/>
      <c r="G282" s="593"/>
      <c r="H282" s="593"/>
      <c r="I282" s="593"/>
      <c r="J282" s="593"/>
      <c r="K282" s="593"/>
      <c r="L282" s="593"/>
      <c r="M282" s="593"/>
      <c r="N282" s="593"/>
      <c r="O282" s="593"/>
      <c r="P282" s="593"/>
      <c r="Q282" s="593"/>
      <c r="R282" s="593"/>
      <c r="S282" s="593"/>
      <c r="T282" s="593"/>
      <c r="U282" s="593"/>
      <c r="V282" s="593"/>
      <c r="W282" s="593"/>
      <c r="X282" s="593"/>
      <c r="Y282" s="593"/>
      <c r="Z282" s="593"/>
    </row>
    <row r="283" spans="1:26" ht="14.25" customHeight="1">
      <c r="A283" s="593"/>
      <c r="B283" s="593"/>
      <c r="C283" s="593"/>
      <c r="D283" s="593"/>
      <c r="E283" s="593"/>
      <c r="F283" s="593"/>
      <c r="G283" s="593"/>
      <c r="H283" s="593"/>
      <c r="I283" s="593"/>
      <c r="J283" s="593"/>
      <c r="K283" s="593"/>
      <c r="L283" s="593"/>
      <c r="M283" s="593"/>
      <c r="N283" s="593"/>
      <c r="O283" s="593"/>
      <c r="P283" s="593"/>
      <c r="Q283" s="593"/>
      <c r="R283" s="593"/>
      <c r="S283" s="593"/>
      <c r="T283" s="593"/>
      <c r="U283" s="593"/>
      <c r="V283" s="593"/>
      <c r="W283" s="593"/>
      <c r="X283" s="593"/>
      <c r="Y283" s="593"/>
      <c r="Z283" s="593"/>
    </row>
    <row r="284" spans="1:26" ht="14.25" customHeight="1">
      <c r="A284" s="593"/>
      <c r="B284" s="593"/>
      <c r="C284" s="593"/>
      <c r="D284" s="593"/>
      <c r="E284" s="593"/>
      <c r="F284" s="593"/>
      <c r="G284" s="593"/>
      <c r="H284" s="593"/>
      <c r="I284" s="593"/>
      <c r="J284" s="593"/>
      <c r="K284" s="593"/>
      <c r="L284" s="593"/>
      <c r="M284" s="593"/>
      <c r="N284" s="593"/>
      <c r="O284" s="593"/>
      <c r="P284" s="593"/>
      <c r="Q284" s="593"/>
      <c r="R284" s="593"/>
      <c r="S284" s="593"/>
      <c r="T284" s="593"/>
      <c r="U284" s="593"/>
      <c r="V284" s="593"/>
      <c r="W284" s="593"/>
      <c r="X284" s="593"/>
      <c r="Y284" s="593"/>
      <c r="Z284" s="593"/>
    </row>
    <row r="285" spans="1:26" ht="14.25" customHeight="1">
      <c r="A285" s="593"/>
      <c r="B285" s="593"/>
      <c r="C285" s="593"/>
      <c r="D285" s="593"/>
      <c r="E285" s="593"/>
      <c r="F285" s="593"/>
      <c r="G285" s="593"/>
      <c r="H285" s="593"/>
      <c r="I285" s="593"/>
      <c r="J285" s="593"/>
      <c r="K285" s="593"/>
      <c r="L285" s="593"/>
      <c r="M285" s="593"/>
      <c r="N285" s="593"/>
      <c r="O285" s="593"/>
      <c r="P285" s="593"/>
      <c r="Q285" s="593"/>
      <c r="R285" s="593"/>
      <c r="S285" s="593"/>
      <c r="T285" s="593"/>
      <c r="U285" s="593"/>
      <c r="V285" s="593"/>
      <c r="W285" s="593"/>
      <c r="X285" s="593"/>
      <c r="Y285" s="593"/>
      <c r="Z285" s="593"/>
    </row>
    <row r="286" spans="1:26" ht="14.25" customHeight="1">
      <c r="A286" s="593"/>
      <c r="B286" s="593"/>
      <c r="C286" s="593"/>
      <c r="D286" s="593"/>
      <c r="E286" s="593"/>
      <c r="F286" s="593"/>
      <c r="G286" s="593"/>
      <c r="H286" s="593"/>
      <c r="I286" s="593"/>
      <c r="J286" s="593"/>
      <c r="K286" s="593"/>
      <c r="L286" s="593"/>
      <c r="M286" s="593"/>
      <c r="N286" s="593"/>
      <c r="O286" s="593"/>
      <c r="P286" s="593"/>
      <c r="Q286" s="593"/>
      <c r="R286" s="593"/>
      <c r="S286" s="593"/>
      <c r="T286" s="593"/>
      <c r="U286" s="593"/>
      <c r="V286" s="593"/>
      <c r="W286" s="593"/>
      <c r="X286" s="593"/>
      <c r="Y286" s="593"/>
      <c r="Z286" s="593"/>
    </row>
    <row r="287" spans="1:26" ht="14.25" customHeight="1">
      <c r="A287" s="593"/>
      <c r="B287" s="593"/>
      <c r="C287" s="593"/>
      <c r="D287" s="593"/>
      <c r="E287" s="593"/>
      <c r="F287" s="593"/>
      <c r="G287" s="593"/>
      <c r="H287" s="593"/>
      <c r="I287" s="593"/>
      <c r="J287" s="593"/>
      <c r="K287" s="593"/>
      <c r="L287" s="593"/>
      <c r="M287" s="593"/>
      <c r="N287" s="593"/>
      <c r="O287" s="593"/>
      <c r="P287" s="593"/>
      <c r="Q287" s="593"/>
      <c r="R287" s="593"/>
      <c r="S287" s="593"/>
      <c r="T287" s="593"/>
      <c r="U287" s="593"/>
      <c r="V287" s="593"/>
      <c r="W287" s="593"/>
      <c r="X287" s="593"/>
      <c r="Y287" s="593"/>
      <c r="Z287" s="593"/>
    </row>
    <row r="288" spans="1:26" ht="14.25" customHeight="1">
      <c r="A288" s="593"/>
      <c r="B288" s="593"/>
      <c r="C288" s="593"/>
      <c r="D288" s="593"/>
      <c r="E288" s="593"/>
      <c r="F288" s="593"/>
      <c r="G288" s="593"/>
      <c r="H288" s="593"/>
      <c r="I288" s="593"/>
      <c r="J288" s="593"/>
      <c r="K288" s="593"/>
      <c r="L288" s="593"/>
      <c r="M288" s="593"/>
      <c r="N288" s="593"/>
      <c r="O288" s="593"/>
      <c r="P288" s="593"/>
      <c r="Q288" s="593"/>
      <c r="R288" s="593"/>
      <c r="S288" s="593"/>
      <c r="T288" s="593"/>
      <c r="U288" s="593"/>
      <c r="V288" s="593"/>
      <c r="W288" s="593"/>
      <c r="X288" s="593"/>
      <c r="Y288" s="593"/>
      <c r="Z288" s="593"/>
    </row>
    <row r="289" spans="1:26" ht="14.25" customHeight="1">
      <c r="A289" s="593"/>
      <c r="B289" s="593"/>
      <c r="C289" s="593"/>
      <c r="D289" s="593"/>
      <c r="E289" s="593"/>
      <c r="F289" s="593"/>
      <c r="G289" s="593"/>
      <c r="H289" s="593"/>
      <c r="I289" s="593"/>
      <c r="J289" s="593"/>
      <c r="K289" s="593"/>
      <c r="L289" s="593"/>
      <c r="M289" s="593"/>
      <c r="N289" s="593"/>
      <c r="O289" s="593"/>
      <c r="P289" s="593"/>
      <c r="Q289" s="593"/>
      <c r="R289" s="593"/>
      <c r="S289" s="593"/>
      <c r="T289" s="593"/>
      <c r="U289" s="593"/>
      <c r="V289" s="593"/>
      <c r="W289" s="593"/>
      <c r="X289" s="593"/>
      <c r="Y289" s="593"/>
      <c r="Z289" s="593"/>
    </row>
    <row r="290" spans="1:26" ht="14.25" customHeight="1">
      <c r="A290" s="593"/>
      <c r="B290" s="593"/>
      <c r="C290" s="593"/>
      <c r="D290" s="593"/>
      <c r="E290" s="593"/>
      <c r="F290" s="593"/>
      <c r="G290" s="593"/>
      <c r="H290" s="593"/>
      <c r="I290" s="593"/>
      <c r="J290" s="593"/>
      <c r="K290" s="593"/>
      <c r="L290" s="593"/>
      <c r="M290" s="593"/>
      <c r="N290" s="593"/>
      <c r="O290" s="593"/>
      <c r="P290" s="593"/>
      <c r="Q290" s="593"/>
      <c r="R290" s="593"/>
      <c r="S290" s="593"/>
      <c r="T290" s="593"/>
      <c r="U290" s="593"/>
      <c r="V290" s="593"/>
      <c r="W290" s="593"/>
      <c r="X290" s="593"/>
      <c r="Y290" s="593"/>
      <c r="Z290" s="593"/>
    </row>
    <row r="291" spans="1:26" ht="14.25" customHeight="1">
      <c r="A291" s="593"/>
      <c r="B291" s="593"/>
      <c r="C291" s="593"/>
      <c r="D291" s="593"/>
      <c r="E291" s="593"/>
      <c r="F291" s="593"/>
      <c r="G291" s="593"/>
      <c r="H291" s="593"/>
      <c r="I291" s="593"/>
      <c r="J291" s="593"/>
      <c r="K291" s="593"/>
      <c r="L291" s="593"/>
      <c r="M291" s="593"/>
      <c r="N291" s="593"/>
      <c r="O291" s="593"/>
      <c r="P291" s="593"/>
      <c r="Q291" s="593"/>
      <c r="R291" s="593"/>
      <c r="S291" s="593"/>
      <c r="T291" s="593"/>
      <c r="U291" s="593"/>
      <c r="V291" s="593"/>
      <c r="W291" s="593"/>
      <c r="X291" s="593"/>
      <c r="Y291" s="593"/>
      <c r="Z291" s="593"/>
    </row>
    <row r="292" spans="1:26" ht="14.25" customHeight="1">
      <c r="A292" s="593"/>
      <c r="B292" s="593"/>
      <c r="C292" s="593"/>
      <c r="D292" s="593"/>
      <c r="E292" s="593"/>
      <c r="F292" s="593"/>
      <c r="G292" s="593"/>
      <c r="H292" s="593"/>
      <c r="I292" s="593"/>
      <c r="J292" s="593"/>
      <c r="K292" s="593"/>
      <c r="L292" s="593"/>
      <c r="M292" s="593"/>
      <c r="N292" s="593"/>
      <c r="O292" s="593"/>
      <c r="P292" s="593"/>
      <c r="Q292" s="593"/>
      <c r="R292" s="593"/>
      <c r="S292" s="593"/>
      <c r="T292" s="593"/>
      <c r="U292" s="593"/>
      <c r="V292" s="593"/>
      <c r="W292" s="593"/>
      <c r="X292" s="593"/>
      <c r="Y292" s="593"/>
      <c r="Z292" s="593"/>
    </row>
    <row r="293" spans="1:26" ht="14.25" customHeight="1">
      <c r="A293" s="593"/>
      <c r="B293" s="593"/>
      <c r="C293" s="593"/>
      <c r="D293" s="593"/>
      <c r="E293" s="593"/>
      <c r="F293" s="593"/>
      <c r="G293" s="593"/>
      <c r="H293" s="593"/>
      <c r="I293" s="593"/>
      <c r="J293" s="593"/>
      <c r="K293" s="593"/>
      <c r="L293" s="593"/>
      <c r="M293" s="593"/>
      <c r="N293" s="593"/>
      <c r="O293" s="593"/>
      <c r="P293" s="593"/>
      <c r="Q293" s="593"/>
      <c r="R293" s="593"/>
      <c r="S293" s="593"/>
      <c r="T293" s="593"/>
      <c r="U293" s="593"/>
      <c r="V293" s="593"/>
      <c r="W293" s="593"/>
      <c r="X293" s="593"/>
      <c r="Y293" s="593"/>
      <c r="Z293" s="593"/>
    </row>
    <row r="294" spans="1:26" ht="14.25" customHeight="1">
      <c r="A294" s="593"/>
      <c r="B294" s="593"/>
      <c r="C294" s="593"/>
      <c r="D294" s="593"/>
      <c r="E294" s="593"/>
      <c r="F294" s="593"/>
      <c r="G294" s="593"/>
      <c r="H294" s="593"/>
      <c r="I294" s="593"/>
      <c r="J294" s="593"/>
      <c r="K294" s="593"/>
      <c r="L294" s="593"/>
      <c r="M294" s="593"/>
      <c r="N294" s="593"/>
      <c r="O294" s="593"/>
      <c r="P294" s="593"/>
      <c r="Q294" s="593"/>
      <c r="R294" s="593"/>
      <c r="S294" s="593"/>
      <c r="T294" s="593"/>
      <c r="U294" s="593"/>
      <c r="V294" s="593"/>
      <c r="W294" s="593"/>
      <c r="X294" s="593"/>
      <c r="Y294" s="593"/>
      <c r="Z294" s="593"/>
    </row>
    <row r="295" spans="1:26" ht="14.25" customHeight="1">
      <c r="A295" s="593"/>
      <c r="B295" s="593"/>
      <c r="C295" s="593"/>
      <c r="D295" s="593"/>
      <c r="E295" s="593"/>
      <c r="F295" s="593"/>
      <c r="G295" s="593"/>
      <c r="H295" s="593"/>
      <c r="I295" s="593"/>
      <c r="J295" s="593"/>
      <c r="K295" s="593"/>
      <c r="L295" s="593"/>
      <c r="M295" s="593"/>
      <c r="N295" s="593"/>
      <c r="O295" s="593"/>
      <c r="P295" s="593"/>
      <c r="Q295" s="593"/>
      <c r="R295" s="593"/>
      <c r="S295" s="593"/>
      <c r="T295" s="593"/>
      <c r="U295" s="593"/>
      <c r="V295" s="593"/>
      <c r="W295" s="593"/>
      <c r="X295" s="593"/>
      <c r="Y295" s="593"/>
      <c r="Z295" s="593"/>
    </row>
    <row r="296" spans="1:26" ht="14.25" customHeight="1">
      <c r="A296" s="593"/>
      <c r="B296" s="593"/>
      <c r="C296" s="593"/>
      <c r="D296" s="593"/>
      <c r="E296" s="593"/>
      <c r="F296" s="593"/>
      <c r="G296" s="593"/>
      <c r="H296" s="593"/>
      <c r="I296" s="593"/>
      <c r="J296" s="593"/>
      <c r="K296" s="593"/>
      <c r="L296" s="593"/>
      <c r="M296" s="593"/>
      <c r="N296" s="593"/>
      <c r="O296" s="593"/>
      <c r="P296" s="593"/>
      <c r="Q296" s="593"/>
      <c r="R296" s="593"/>
      <c r="S296" s="593"/>
      <c r="T296" s="593"/>
      <c r="U296" s="593"/>
      <c r="V296" s="593"/>
      <c r="W296" s="593"/>
      <c r="X296" s="593"/>
      <c r="Y296" s="593"/>
      <c r="Z296" s="593"/>
    </row>
    <row r="297" spans="1:26" ht="14.25" customHeight="1">
      <c r="A297" s="593"/>
      <c r="B297" s="593"/>
      <c r="C297" s="593"/>
      <c r="D297" s="593"/>
      <c r="E297" s="593"/>
      <c r="F297" s="593"/>
      <c r="G297" s="593"/>
      <c r="H297" s="593"/>
      <c r="I297" s="593"/>
      <c r="J297" s="593"/>
      <c r="K297" s="593"/>
      <c r="L297" s="593"/>
      <c r="M297" s="593"/>
      <c r="N297" s="593"/>
      <c r="O297" s="593"/>
      <c r="P297" s="593"/>
      <c r="Q297" s="593"/>
      <c r="R297" s="593"/>
      <c r="S297" s="593"/>
      <c r="T297" s="593"/>
      <c r="U297" s="593"/>
      <c r="V297" s="593"/>
      <c r="W297" s="593"/>
      <c r="X297" s="593"/>
      <c r="Y297" s="593"/>
      <c r="Z297" s="593"/>
    </row>
    <row r="298" spans="1:26" ht="14.25" customHeight="1">
      <c r="A298" s="593"/>
      <c r="B298" s="593"/>
      <c r="C298" s="593"/>
      <c r="D298" s="593"/>
      <c r="E298" s="593"/>
      <c r="F298" s="593"/>
      <c r="G298" s="593"/>
      <c r="H298" s="593"/>
      <c r="I298" s="593"/>
      <c r="J298" s="593"/>
      <c r="K298" s="593"/>
      <c r="L298" s="593"/>
      <c r="M298" s="593"/>
      <c r="N298" s="593"/>
      <c r="O298" s="593"/>
      <c r="P298" s="593"/>
      <c r="Q298" s="593"/>
      <c r="R298" s="593"/>
      <c r="S298" s="593"/>
      <c r="T298" s="593"/>
      <c r="U298" s="593"/>
      <c r="V298" s="593"/>
      <c r="W298" s="593"/>
      <c r="X298" s="593"/>
      <c r="Y298" s="593"/>
      <c r="Z298" s="593"/>
    </row>
    <row r="299" spans="1:26" ht="14.25" customHeight="1">
      <c r="A299" s="593"/>
      <c r="B299" s="593"/>
      <c r="C299" s="593"/>
      <c r="D299" s="593"/>
      <c r="E299" s="593"/>
      <c r="F299" s="593"/>
      <c r="G299" s="593"/>
      <c r="H299" s="593"/>
      <c r="I299" s="593"/>
      <c r="J299" s="593"/>
      <c r="K299" s="593"/>
      <c r="L299" s="593"/>
      <c r="M299" s="593"/>
      <c r="N299" s="593"/>
      <c r="O299" s="593"/>
      <c r="P299" s="593"/>
      <c r="Q299" s="593"/>
      <c r="R299" s="593"/>
      <c r="S299" s="593"/>
      <c r="T299" s="593"/>
      <c r="U299" s="593"/>
      <c r="V299" s="593"/>
      <c r="W299" s="593"/>
      <c r="X299" s="593"/>
      <c r="Y299" s="593"/>
      <c r="Z299" s="593"/>
    </row>
    <row r="300" spans="1:26" ht="14.25" customHeight="1">
      <c r="A300" s="593"/>
      <c r="B300" s="593"/>
      <c r="C300" s="593"/>
      <c r="D300" s="593"/>
      <c r="E300" s="593"/>
      <c r="F300" s="593"/>
      <c r="G300" s="593"/>
      <c r="H300" s="593"/>
      <c r="I300" s="593"/>
      <c r="J300" s="593"/>
      <c r="K300" s="593"/>
      <c r="L300" s="593"/>
      <c r="M300" s="593"/>
      <c r="N300" s="593"/>
      <c r="O300" s="593"/>
      <c r="P300" s="593"/>
      <c r="Q300" s="593"/>
      <c r="R300" s="593"/>
      <c r="S300" s="593"/>
      <c r="T300" s="593"/>
      <c r="U300" s="593"/>
      <c r="V300" s="593"/>
      <c r="W300" s="593"/>
      <c r="X300" s="593"/>
      <c r="Y300" s="593"/>
      <c r="Z300" s="593"/>
    </row>
    <row r="301" spans="1:26" ht="14.25" customHeight="1">
      <c r="A301" s="593"/>
      <c r="B301" s="593"/>
      <c r="C301" s="593"/>
      <c r="D301" s="593"/>
      <c r="E301" s="593"/>
      <c r="F301" s="593"/>
      <c r="G301" s="593"/>
      <c r="H301" s="593"/>
      <c r="I301" s="593"/>
      <c r="J301" s="593"/>
      <c r="K301" s="593"/>
      <c r="L301" s="593"/>
      <c r="M301" s="593"/>
      <c r="N301" s="593"/>
      <c r="O301" s="593"/>
      <c r="P301" s="593"/>
      <c r="Q301" s="593"/>
      <c r="R301" s="593"/>
      <c r="S301" s="593"/>
      <c r="T301" s="593"/>
      <c r="U301" s="593"/>
      <c r="V301" s="593"/>
      <c r="W301" s="593"/>
      <c r="X301" s="593"/>
      <c r="Y301" s="593"/>
      <c r="Z301" s="593"/>
    </row>
    <row r="302" spans="1:26" ht="14.25" customHeight="1">
      <c r="A302" s="593"/>
      <c r="B302" s="593"/>
      <c r="C302" s="593"/>
      <c r="D302" s="593"/>
      <c r="E302" s="593"/>
      <c r="F302" s="593"/>
      <c r="G302" s="593"/>
      <c r="H302" s="593"/>
      <c r="I302" s="593"/>
      <c r="J302" s="593"/>
      <c r="K302" s="593"/>
      <c r="L302" s="593"/>
      <c r="M302" s="593"/>
      <c r="N302" s="593"/>
      <c r="O302" s="593"/>
      <c r="P302" s="593"/>
      <c r="Q302" s="593"/>
      <c r="R302" s="593"/>
      <c r="S302" s="593"/>
      <c r="T302" s="593"/>
      <c r="U302" s="593"/>
      <c r="V302" s="593"/>
      <c r="W302" s="593"/>
      <c r="X302" s="593"/>
      <c r="Y302" s="593"/>
      <c r="Z302" s="593"/>
    </row>
    <row r="303" spans="1:26" ht="14.25" customHeight="1">
      <c r="A303" s="593"/>
      <c r="B303" s="593"/>
      <c r="C303" s="593"/>
      <c r="D303" s="593"/>
      <c r="E303" s="593"/>
      <c r="F303" s="593"/>
      <c r="G303" s="593"/>
      <c r="H303" s="593"/>
      <c r="I303" s="593"/>
      <c r="J303" s="593"/>
      <c r="K303" s="593"/>
      <c r="L303" s="593"/>
      <c r="M303" s="593"/>
      <c r="N303" s="593"/>
      <c r="O303" s="593"/>
      <c r="P303" s="593"/>
      <c r="Q303" s="593"/>
      <c r="R303" s="593"/>
      <c r="S303" s="593"/>
      <c r="T303" s="593"/>
      <c r="U303" s="593"/>
      <c r="V303" s="593"/>
      <c r="W303" s="593"/>
      <c r="X303" s="593"/>
      <c r="Y303" s="593"/>
      <c r="Z303" s="593"/>
    </row>
    <row r="304" spans="1:26" ht="14.25" customHeight="1">
      <c r="A304" s="593"/>
      <c r="B304" s="593"/>
      <c r="C304" s="593"/>
      <c r="D304" s="593"/>
      <c r="E304" s="593"/>
      <c r="F304" s="593"/>
      <c r="G304" s="593"/>
      <c r="H304" s="593"/>
      <c r="I304" s="593"/>
      <c r="J304" s="593"/>
      <c r="K304" s="593"/>
      <c r="L304" s="593"/>
      <c r="M304" s="593"/>
      <c r="N304" s="593"/>
      <c r="O304" s="593"/>
      <c r="P304" s="593"/>
      <c r="Q304" s="593"/>
      <c r="R304" s="593"/>
      <c r="S304" s="593"/>
      <c r="T304" s="593"/>
      <c r="U304" s="593"/>
      <c r="V304" s="593"/>
      <c r="W304" s="593"/>
      <c r="X304" s="593"/>
      <c r="Y304" s="593"/>
      <c r="Z304" s="593"/>
    </row>
    <row r="305" spans="1:26" ht="14.25" customHeight="1">
      <c r="A305" s="593"/>
      <c r="B305" s="593"/>
      <c r="C305" s="593"/>
      <c r="D305" s="593"/>
      <c r="E305" s="593"/>
      <c r="F305" s="593"/>
      <c r="G305" s="593"/>
      <c r="H305" s="593"/>
      <c r="I305" s="593"/>
      <c r="J305" s="593"/>
      <c r="K305" s="593"/>
      <c r="L305" s="593"/>
      <c r="M305" s="593"/>
      <c r="N305" s="593"/>
      <c r="O305" s="593"/>
      <c r="P305" s="593"/>
      <c r="Q305" s="593"/>
      <c r="R305" s="593"/>
      <c r="S305" s="593"/>
      <c r="T305" s="593"/>
      <c r="U305" s="593"/>
      <c r="V305" s="593"/>
      <c r="W305" s="593"/>
      <c r="X305" s="593"/>
      <c r="Y305" s="593"/>
      <c r="Z305" s="593"/>
    </row>
    <row r="306" spans="1:26" ht="14.25" customHeight="1">
      <c r="A306" s="593"/>
      <c r="B306" s="593"/>
      <c r="C306" s="593"/>
      <c r="D306" s="593"/>
      <c r="E306" s="593"/>
      <c r="F306" s="593"/>
      <c r="G306" s="593"/>
      <c r="H306" s="593"/>
      <c r="I306" s="593"/>
      <c r="J306" s="593"/>
      <c r="K306" s="593"/>
      <c r="L306" s="593"/>
      <c r="M306" s="593"/>
      <c r="N306" s="593"/>
      <c r="O306" s="593"/>
      <c r="P306" s="593"/>
      <c r="Q306" s="593"/>
      <c r="R306" s="593"/>
      <c r="S306" s="593"/>
      <c r="T306" s="593"/>
      <c r="U306" s="593"/>
      <c r="V306" s="593"/>
      <c r="W306" s="593"/>
      <c r="X306" s="593"/>
      <c r="Y306" s="593"/>
      <c r="Z306" s="593"/>
    </row>
    <row r="307" spans="1:26" ht="14.25" customHeight="1">
      <c r="A307" s="593"/>
      <c r="B307" s="593"/>
      <c r="C307" s="593"/>
      <c r="D307" s="593"/>
      <c r="E307" s="593"/>
      <c r="F307" s="593"/>
      <c r="G307" s="593"/>
      <c r="H307" s="593"/>
      <c r="I307" s="593"/>
      <c r="J307" s="593"/>
      <c r="K307" s="593"/>
      <c r="L307" s="593"/>
      <c r="M307" s="593"/>
      <c r="N307" s="593"/>
      <c r="O307" s="593"/>
      <c r="P307" s="593"/>
      <c r="Q307" s="593"/>
      <c r="R307" s="593"/>
      <c r="S307" s="593"/>
      <c r="T307" s="593"/>
      <c r="U307" s="593"/>
      <c r="V307" s="593"/>
      <c r="W307" s="593"/>
      <c r="X307" s="593"/>
      <c r="Y307" s="593"/>
      <c r="Z307" s="593"/>
    </row>
    <row r="308" spans="1:26" ht="14.25" customHeight="1">
      <c r="A308" s="593"/>
      <c r="B308" s="593"/>
      <c r="C308" s="593"/>
      <c r="D308" s="593"/>
      <c r="E308" s="593"/>
      <c r="F308" s="593"/>
      <c r="G308" s="593"/>
      <c r="H308" s="593"/>
      <c r="I308" s="593"/>
      <c r="J308" s="593"/>
      <c r="K308" s="593"/>
      <c r="L308" s="593"/>
      <c r="M308" s="593"/>
      <c r="N308" s="593"/>
      <c r="O308" s="593"/>
      <c r="P308" s="593"/>
      <c r="Q308" s="593"/>
      <c r="R308" s="593"/>
      <c r="S308" s="593"/>
      <c r="T308" s="593"/>
      <c r="U308" s="593"/>
      <c r="V308" s="593"/>
      <c r="W308" s="593"/>
      <c r="X308" s="593"/>
      <c r="Y308" s="593"/>
      <c r="Z308" s="593"/>
    </row>
    <row r="309" spans="1:26" ht="14.25" customHeight="1">
      <c r="A309" s="593"/>
      <c r="B309" s="593"/>
      <c r="C309" s="593"/>
      <c r="D309" s="593"/>
      <c r="E309" s="593"/>
      <c r="F309" s="593"/>
      <c r="G309" s="593"/>
      <c r="H309" s="593"/>
      <c r="I309" s="593"/>
      <c r="J309" s="593"/>
      <c r="K309" s="593"/>
      <c r="L309" s="593"/>
      <c r="M309" s="593"/>
      <c r="N309" s="593"/>
      <c r="O309" s="593"/>
      <c r="P309" s="593"/>
      <c r="Q309" s="593"/>
      <c r="R309" s="593"/>
      <c r="S309" s="593"/>
      <c r="T309" s="593"/>
      <c r="U309" s="593"/>
      <c r="V309" s="593"/>
      <c r="W309" s="593"/>
      <c r="X309" s="593"/>
      <c r="Y309" s="593"/>
      <c r="Z309" s="593"/>
    </row>
    <row r="310" spans="1:26" ht="14.25" customHeight="1">
      <c r="A310" s="593"/>
      <c r="B310" s="593"/>
      <c r="C310" s="593"/>
      <c r="D310" s="593"/>
      <c r="E310" s="593"/>
      <c r="F310" s="593"/>
      <c r="G310" s="593"/>
      <c r="H310" s="593"/>
      <c r="I310" s="593"/>
      <c r="J310" s="593"/>
      <c r="K310" s="593"/>
      <c r="L310" s="593"/>
      <c r="M310" s="593"/>
      <c r="N310" s="593"/>
      <c r="O310" s="593"/>
      <c r="P310" s="593"/>
      <c r="Q310" s="593"/>
      <c r="R310" s="593"/>
      <c r="S310" s="593"/>
      <c r="T310" s="593"/>
      <c r="U310" s="593"/>
      <c r="V310" s="593"/>
      <c r="W310" s="593"/>
      <c r="X310" s="593"/>
      <c r="Y310" s="593"/>
      <c r="Z310" s="593"/>
    </row>
    <row r="311" spans="1:26" ht="14.25" customHeight="1">
      <c r="A311" s="593"/>
      <c r="B311" s="593"/>
      <c r="C311" s="593"/>
      <c r="D311" s="593"/>
      <c r="E311" s="593"/>
      <c r="F311" s="593"/>
      <c r="G311" s="593"/>
      <c r="H311" s="593"/>
      <c r="I311" s="593"/>
      <c r="J311" s="593"/>
      <c r="K311" s="593"/>
      <c r="L311" s="593"/>
      <c r="M311" s="593"/>
      <c r="N311" s="593"/>
      <c r="O311" s="593"/>
      <c r="P311" s="593"/>
      <c r="Q311" s="593"/>
      <c r="R311" s="593"/>
      <c r="S311" s="593"/>
      <c r="T311" s="593"/>
      <c r="U311" s="593"/>
      <c r="V311" s="593"/>
      <c r="W311" s="593"/>
      <c r="X311" s="593"/>
      <c r="Y311" s="593"/>
      <c r="Z311" s="593"/>
    </row>
    <row r="312" spans="1:26" ht="14.25" customHeight="1">
      <c r="A312" s="593"/>
      <c r="B312" s="593"/>
      <c r="C312" s="593"/>
      <c r="D312" s="593"/>
      <c r="E312" s="593"/>
      <c r="F312" s="593"/>
      <c r="G312" s="593"/>
      <c r="H312" s="593"/>
      <c r="I312" s="593"/>
      <c r="J312" s="593"/>
      <c r="K312" s="593"/>
      <c r="L312" s="593"/>
      <c r="M312" s="593"/>
      <c r="N312" s="593"/>
      <c r="O312" s="593"/>
      <c r="P312" s="593"/>
      <c r="Q312" s="593"/>
      <c r="R312" s="593"/>
      <c r="S312" s="593"/>
      <c r="T312" s="593"/>
      <c r="U312" s="593"/>
      <c r="V312" s="593"/>
      <c r="W312" s="593"/>
      <c r="X312" s="593"/>
      <c r="Y312" s="593"/>
      <c r="Z312" s="593"/>
    </row>
    <row r="313" spans="1:26" ht="14.25" customHeight="1">
      <c r="A313" s="593"/>
      <c r="B313" s="593"/>
      <c r="C313" s="593"/>
      <c r="D313" s="593"/>
      <c r="E313" s="593"/>
      <c r="F313" s="593"/>
      <c r="G313" s="593"/>
      <c r="H313" s="593"/>
      <c r="I313" s="593"/>
      <c r="J313" s="593"/>
      <c r="K313" s="593"/>
      <c r="L313" s="593"/>
      <c r="M313" s="593"/>
      <c r="N313" s="593"/>
      <c r="O313" s="593"/>
      <c r="P313" s="593"/>
      <c r="Q313" s="593"/>
      <c r="R313" s="593"/>
      <c r="S313" s="593"/>
      <c r="T313" s="593"/>
      <c r="U313" s="593"/>
      <c r="V313" s="593"/>
      <c r="W313" s="593"/>
      <c r="X313" s="593"/>
      <c r="Y313" s="593"/>
      <c r="Z313" s="593"/>
    </row>
    <row r="314" spans="1:26" ht="14.25" customHeight="1">
      <c r="A314" s="593"/>
      <c r="B314" s="593"/>
      <c r="C314" s="593"/>
      <c r="D314" s="593"/>
      <c r="E314" s="593"/>
      <c r="F314" s="593"/>
      <c r="G314" s="593"/>
      <c r="H314" s="593"/>
      <c r="I314" s="593"/>
      <c r="J314" s="593"/>
      <c r="K314" s="593"/>
      <c r="L314" s="593"/>
      <c r="M314" s="593"/>
      <c r="N314" s="593"/>
      <c r="O314" s="593"/>
      <c r="P314" s="593"/>
      <c r="Q314" s="593"/>
      <c r="R314" s="593"/>
      <c r="S314" s="593"/>
      <c r="T314" s="593"/>
      <c r="U314" s="593"/>
      <c r="V314" s="593"/>
      <c r="W314" s="593"/>
      <c r="X314" s="593"/>
      <c r="Y314" s="593"/>
      <c r="Z314" s="593"/>
    </row>
    <row r="315" spans="1:26" ht="14.25" customHeight="1">
      <c r="A315" s="593"/>
      <c r="B315" s="593"/>
      <c r="C315" s="593"/>
      <c r="D315" s="593"/>
      <c r="E315" s="593"/>
      <c r="F315" s="593"/>
      <c r="G315" s="593"/>
      <c r="H315" s="593"/>
      <c r="I315" s="593"/>
      <c r="J315" s="593"/>
      <c r="K315" s="593"/>
      <c r="L315" s="593"/>
      <c r="M315" s="593"/>
      <c r="N315" s="593"/>
      <c r="O315" s="593"/>
      <c r="P315" s="593"/>
      <c r="Q315" s="593"/>
      <c r="R315" s="593"/>
      <c r="S315" s="593"/>
      <c r="T315" s="593"/>
      <c r="U315" s="593"/>
      <c r="V315" s="593"/>
      <c r="W315" s="593"/>
      <c r="X315" s="593"/>
      <c r="Y315" s="593"/>
      <c r="Z315" s="593"/>
    </row>
    <row r="316" spans="1:26" ht="14.25" customHeight="1">
      <c r="A316" s="593"/>
      <c r="B316" s="593"/>
      <c r="C316" s="593"/>
      <c r="D316" s="593"/>
      <c r="E316" s="593"/>
      <c r="F316" s="593"/>
      <c r="G316" s="593"/>
      <c r="H316" s="593"/>
      <c r="I316" s="593"/>
      <c r="J316" s="593"/>
      <c r="K316" s="593"/>
      <c r="L316" s="593"/>
      <c r="M316" s="593"/>
      <c r="N316" s="593"/>
      <c r="O316" s="593"/>
      <c r="P316" s="593"/>
      <c r="Q316" s="593"/>
      <c r="R316" s="593"/>
      <c r="S316" s="593"/>
      <c r="T316" s="593"/>
      <c r="U316" s="593"/>
      <c r="V316" s="593"/>
      <c r="W316" s="593"/>
      <c r="X316" s="593"/>
      <c r="Y316" s="593"/>
      <c r="Z316" s="593"/>
    </row>
    <row r="317" spans="1:26" ht="14.25" customHeight="1">
      <c r="A317" s="593"/>
      <c r="B317" s="593"/>
      <c r="C317" s="593"/>
      <c r="D317" s="593"/>
      <c r="E317" s="593"/>
      <c r="F317" s="593"/>
      <c r="G317" s="593"/>
      <c r="H317" s="593"/>
      <c r="I317" s="593"/>
      <c r="J317" s="593"/>
      <c r="K317" s="593"/>
      <c r="L317" s="593"/>
      <c r="M317" s="593"/>
      <c r="N317" s="593"/>
      <c r="O317" s="593"/>
      <c r="P317" s="593"/>
      <c r="Q317" s="593"/>
      <c r="R317" s="593"/>
      <c r="S317" s="593"/>
      <c r="T317" s="593"/>
      <c r="U317" s="593"/>
      <c r="V317" s="593"/>
      <c r="W317" s="593"/>
      <c r="X317" s="593"/>
      <c r="Y317" s="593"/>
      <c r="Z317" s="593"/>
    </row>
    <row r="318" spans="1:26" ht="14.25" customHeight="1">
      <c r="A318" s="593"/>
      <c r="B318" s="593"/>
      <c r="C318" s="593"/>
      <c r="D318" s="593"/>
      <c r="E318" s="593"/>
      <c r="F318" s="593"/>
      <c r="G318" s="593"/>
      <c r="H318" s="593"/>
      <c r="I318" s="593"/>
      <c r="J318" s="593"/>
      <c r="K318" s="593"/>
      <c r="L318" s="593"/>
      <c r="M318" s="593"/>
      <c r="N318" s="593"/>
      <c r="O318" s="593"/>
      <c r="P318" s="593"/>
      <c r="Q318" s="593"/>
      <c r="R318" s="593"/>
      <c r="S318" s="593"/>
      <c r="T318" s="593"/>
      <c r="U318" s="593"/>
      <c r="V318" s="593"/>
      <c r="W318" s="593"/>
      <c r="X318" s="593"/>
      <c r="Y318" s="593"/>
      <c r="Z318" s="593"/>
    </row>
    <row r="319" spans="1:26" ht="14.25" customHeight="1">
      <c r="A319" s="593"/>
      <c r="B319" s="593"/>
      <c r="C319" s="593"/>
      <c r="D319" s="593"/>
      <c r="E319" s="593"/>
      <c r="F319" s="593"/>
      <c r="G319" s="593"/>
      <c r="H319" s="593"/>
      <c r="I319" s="593"/>
      <c r="J319" s="593"/>
      <c r="K319" s="593"/>
      <c r="L319" s="593"/>
      <c r="M319" s="593"/>
      <c r="N319" s="593"/>
      <c r="O319" s="593"/>
      <c r="P319" s="593"/>
      <c r="Q319" s="593"/>
      <c r="R319" s="593"/>
      <c r="S319" s="593"/>
      <c r="T319" s="593"/>
      <c r="U319" s="593"/>
      <c r="V319" s="593"/>
      <c r="W319" s="593"/>
      <c r="X319" s="593"/>
      <c r="Y319" s="593"/>
      <c r="Z319" s="593"/>
    </row>
    <row r="320" spans="1:26" ht="14.25" customHeight="1">
      <c r="A320" s="593"/>
      <c r="B320" s="593"/>
      <c r="C320" s="593"/>
      <c r="D320" s="593"/>
      <c r="E320" s="593"/>
      <c r="F320" s="593"/>
      <c r="G320" s="593"/>
      <c r="H320" s="593"/>
      <c r="I320" s="593"/>
      <c r="J320" s="593"/>
      <c r="K320" s="593"/>
      <c r="L320" s="593"/>
      <c r="M320" s="593"/>
      <c r="N320" s="593"/>
      <c r="O320" s="593"/>
      <c r="P320" s="593"/>
      <c r="Q320" s="593"/>
      <c r="R320" s="593"/>
      <c r="S320" s="593"/>
      <c r="T320" s="593"/>
      <c r="U320" s="593"/>
      <c r="V320" s="593"/>
      <c r="W320" s="593"/>
      <c r="X320" s="593"/>
      <c r="Y320" s="593"/>
      <c r="Z320" s="593"/>
    </row>
    <row r="321" spans="1:26" ht="14.25" customHeight="1">
      <c r="A321" s="593"/>
      <c r="B321" s="593"/>
      <c r="C321" s="593"/>
      <c r="D321" s="593"/>
      <c r="E321" s="593"/>
      <c r="F321" s="593"/>
      <c r="G321" s="593"/>
      <c r="H321" s="593"/>
      <c r="I321" s="593"/>
      <c r="J321" s="593"/>
      <c r="K321" s="593"/>
      <c r="L321" s="593"/>
      <c r="M321" s="593"/>
      <c r="N321" s="593"/>
      <c r="O321" s="593"/>
      <c r="P321" s="593"/>
      <c r="Q321" s="593"/>
      <c r="R321" s="593"/>
      <c r="S321" s="593"/>
      <c r="T321" s="593"/>
      <c r="U321" s="593"/>
      <c r="V321" s="593"/>
      <c r="W321" s="593"/>
      <c r="X321" s="593"/>
      <c r="Y321" s="593"/>
      <c r="Z321" s="593"/>
    </row>
    <row r="322" spans="1:26" ht="14.25" customHeight="1">
      <c r="A322" s="593"/>
      <c r="B322" s="593"/>
      <c r="C322" s="593"/>
      <c r="D322" s="593"/>
      <c r="E322" s="593"/>
      <c r="F322" s="593"/>
      <c r="G322" s="593"/>
      <c r="H322" s="593"/>
      <c r="I322" s="593"/>
      <c r="J322" s="593"/>
      <c r="K322" s="593"/>
      <c r="L322" s="593"/>
      <c r="M322" s="593"/>
      <c r="N322" s="593"/>
      <c r="O322" s="593"/>
      <c r="P322" s="593"/>
      <c r="Q322" s="593"/>
      <c r="R322" s="593"/>
      <c r="S322" s="593"/>
      <c r="T322" s="593"/>
      <c r="U322" s="593"/>
      <c r="V322" s="593"/>
      <c r="W322" s="593"/>
      <c r="X322" s="593"/>
      <c r="Y322" s="593"/>
      <c r="Z322" s="593"/>
    </row>
    <row r="323" spans="1:26" ht="14.25" customHeight="1">
      <c r="A323" s="593"/>
      <c r="B323" s="593"/>
      <c r="C323" s="593"/>
      <c r="D323" s="593"/>
      <c r="E323" s="593"/>
      <c r="F323" s="593"/>
      <c r="G323" s="593"/>
      <c r="H323" s="593"/>
      <c r="I323" s="593"/>
      <c r="J323" s="593"/>
      <c r="K323" s="593"/>
      <c r="L323" s="593"/>
      <c r="M323" s="593"/>
      <c r="N323" s="593"/>
      <c r="O323" s="593"/>
      <c r="P323" s="593"/>
      <c r="Q323" s="593"/>
      <c r="R323" s="593"/>
      <c r="S323" s="593"/>
      <c r="T323" s="593"/>
      <c r="U323" s="593"/>
      <c r="V323" s="593"/>
      <c r="W323" s="593"/>
      <c r="X323" s="593"/>
      <c r="Y323" s="593"/>
      <c r="Z323" s="593"/>
    </row>
    <row r="324" spans="1:26" ht="14.25" customHeight="1">
      <c r="A324" s="593"/>
      <c r="B324" s="593"/>
      <c r="C324" s="593"/>
      <c r="D324" s="593"/>
      <c r="E324" s="593"/>
      <c r="F324" s="593"/>
      <c r="G324" s="593"/>
      <c r="H324" s="593"/>
      <c r="I324" s="593"/>
      <c r="J324" s="593"/>
      <c r="K324" s="593"/>
      <c r="L324" s="593"/>
      <c r="M324" s="593"/>
      <c r="N324" s="593"/>
      <c r="O324" s="593"/>
      <c r="P324" s="593"/>
      <c r="Q324" s="593"/>
      <c r="R324" s="593"/>
      <c r="S324" s="593"/>
      <c r="T324" s="593"/>
      <c r="U324" s="593"/>
      <c r="V324" s="593"/>
      <c r="W324" s="593"/>
      <c r="X324" s="593"/>
      <c r="Y324" s="593"/>
      <c r="Z324" s="593"/>
    </row>
    <row r="325" spans="1:26" ht="14.25" customHeight="1">
      <c r="A325" s="593"/>
      <c r="B325" s="593"/>
      <c r="C325" s="593"/>
      <c r="D325" s="593"/>
      <c r="E325" s="593"/>
      <c r="F325" s="593"/>
      <c r="G325" s="593"/>
      <c r="H325" s="593"/>
      <c r="I325" s="593"/>
      <c r="J325" s="593"/>
      <c r="K325" s="593"/>
      <c r="L325" s="593"/>
      <c r="M325" s="593"/>
      <c r="N325" s="593"/>
      <c r="O325" s="593"/>
      <c r="P325" s="593"/>
      <c r="Q325" s="593"/>
      <c r="R325" s="593"/>
      <c r="S325" s="593"/>
      <c r="T325" s="593"/>
      <c r="U325" s="593"/>
      <c r="V325" s="593"/>
      <c r="W325" s="593"/>
      <c r="X325" s="593"/>
      <c r="Y325" s="593"/>
      <c r="Z325" s="593"/>
    </row>
    <row r="326" spans="1:26" ht="14.25" customHeight="1">
      <c r="A326" s="593"/>
      <c r="B326" s="593"/>
      <c r="C326" s="593"/>
      <c r="D326" s="593"/>
      <c r="E326" s="593"/>
      <c r="F326" s="593"/>
      <c r="G326" s="593"/>
      <c r="H326" s="593"/>
      <c r="I326" s="593"/>
      <c r="J326" s="593"/>
      <c r="K326" s="593"/>
      <c r="L326" s="593"/>
      <c r="M326" s="593"/>
      <c r="N326" s="593"/>
      <c r="O326" s="593"/>
      <c r="P326" s="593"/>
      <c r="Q326" s="593"/>
      <c r="R326" s="593"/>
      <c r="S326" s="593"/>
      <c r="T326" s="593"/>
      <c r="U326" s="593"/>
      <c r="V326" s="593"/>
      <c r="W326" s="593"/>
      <c r="X326" s="593"/>
      <c r="Y326" s="593"/>
      <c r="Z326" s="593"/>
    </row>
    <row r="327" spans="1:26" ht="14.25" customHeight="1">
      <c r="A327" s="593"/>
      <c r="B327" s="593"/>
      <c r="C327" s="593"/>
      <c r="D327" s="593"/>
      <c r="E327" s="593"/>
      <c r="F327" s="593"/>
      <c r="G327" s="593"/>
      <c r="H327" s="593"/>
      <c r="I327" s="593"/>
      <c r="J327" s="593"/>
      <c r="K327" s="593"/>
      <c r="L327" s="593"/>
      <c r="M327" s="593"/>
      <c r="N327" s="593"/>
      <c r="O327" s="593"/>
      <c r="P327" s="593"/>
      <c r="Q327" s="593"/>
      <c r="R327" s="593"/>
      <c r="S327" s="593"/>
      <c r="T327" s="593"/>
      <c r="U327" s="593"/>
      <c r="V327" s="593"/>
      <c r="W327" s="593"/>
      <c r="X327" s="593"/>
      <c r="Y327" s="593"/>
      <c r="Z327" s="593"/>
    </row>
    <row r="328" spans="1:26" ht="14.25" customHeight="1">
      <c r="A328" s="593"/>
      <c r="B328" s="593"/>
      <c r="C328" s="593"/>
      <c r="D328" s="593"/>
      <c r="E328" s="593"/>
      <c r="F328" s="593"/>
      <c r="G328" s="593"/>
      <c r="H328" s="593"/>
      <c r="I328" s="593"/>
      <c r="J328" s="593"/>
      <c r="K328" s="593"/>
      <c r="L328" s="593"/>
      <c r="M328" s="593"/>
      <c r="N328" s="593"/>
      <c r="O328" s="593"/>
      <c r="P328" s="593"/>
      <c r="Q328" s="593"/>
      <c r="R328" s="593"/>
      <c r="S328" s="593"/>
      <c r="T328" s="593"/>
      <c r="U328" s="593"/>
      <c r="V328" s="593"/>
      <c r="W328" s="593"/>
      <c r="X328" s="593"/>
      <c r="Y328" s="593"/>
      <c r="Z328" s="593"/>
    </row>
    <row r="329" spans="1:26" ht="14.25" customHeight="1">
      <c r="A329" s="593"/>
      <c r="B329" s="593"/>
      <c r="C329" s="593"/>
      <c r="D329" s="593"/>
      <c r="E329" s="593"/>
      <c r="F329" s="593"/>
      <c r="G329" s="593"/>
      <c r="H329" s="593"/>
      <c r="I329" s="593"/>
      <c r="J329" s="593"/>
      <c r="K329" s="593"/>
      <c r="L329" s="593"/>
      <c r="M329" s="593"/>
      <c r="N329" s="593"/>
      <c r="O329" s="593"/>
      <c r="P329" s="593"/>
      <c r="Q329" s="593"/>
      <c r="R329" s="593"/>
      <c r="S329" s="593"/>
      <c r="T329" s="593"/>
      <c r="U329" s="593"/>
      <c r="V329" s="593"/>
      <c r="W329" s="593"/>
      <c r="X329" s="593"/>
      <c r="Y329" s="593"/>
      <c r="Z329" s="593"/>
    </row>
    <row r="330" spans="1:26" ht="14.25" customHeight="1">
      <c r="A330" s="593"/>
      <c r="B330" s="593"/>
      <c r="C330" s="593"/>
      <c r="D330" s="593"/>
      <c r="E330" s="593"/>
      <c r="F330" s="593"/>
      <c r="G330" s="593"/>
      <c r="H330" s="593"/>
      <c r="I330" s="593"/>
      <c r="J330" s="593"/>
      <c r="K330" s="593"/>
      <c r="L330" s="593"/>
      <c r="M330" s="593"/>
      <c r="N330" s="593"/>
      <c r="O330" s="593"/>
      <c r="P330" s="593"/>
      <c r="Q330" s="593"/>
      <c r="R330" s="593"/>
      <c r="S330" s="593"/>
      <c r="T330" s="593"/>
      <c r="U330" s="593"/>
      <c r="V330" s="593"/>
      <c r="W330" s="593"/>
      <c r="X330" s="593"/>
      <c r="Y330" s="593"/>
      <c r="Z330" s="593"/>
    </row>
    <row r="331" spans="1:26" ht="14.25" customHeight="1">
      <c r="A331" s="593"/>
      <c r="B331" s="593"/>
      <c r="C331" s="593"/>
      <c r="D331" s="593"/>
      <c r="E331" s="593"/>
      <c r="F331" s="593"/>
      <c r="G331" s="593"/>
      <c r="H331" s="593"/>
      <c r="I331" s="593"/>
      <c r="J331" s="593"/>
      <c r="K331" s="593"/>
      <c r="L331" s="593"/>
      <c r="M331" s="593"/>
      <c r="N331" s="593"/>
      <c r="O331" s="593"/>
      <c r="P331" s="593"/>
      <c r="Q331" s="593"/>
      <c r="R331" s="593"/>
      <c r="S331" s="593"/>
      <c r="T331" s="593"/>
      <c r="U331" s="593"/>
      <c r="V331" s="593"/>
      <c r="W331" s="593"/>
      <c r="X331" s="593"/>
      <c r="Y331" s="593"/>
      <c r="Z331" s="593"/>
    </row>
    <row r="332" spans="1:26" ht="14.25" customHeight="1">
      <c r="A332" s="593"/>
      <c r="B332" s="593"/>
      <c r="C332" s="593"/>
      <c r="D332" s="593"/>
      <c r="E332" s="593"/>
      <c r="F332" s="593"/>
      <c r="G332" s="593"/>
      <c r="H332" s="593"/>
      <c r="I332" s="593"/>
      <c r="J332" s="593"/>
      <c r="K332" s="593"/>
      <c r="L332" s="593"/>
      <c r="M332" s="593"/>
      <c r="N332" s="593"/>
      <c r="O332" s="593"/>
      <c r="P332" s="593"/>
      <c r="Q332" s="593"/>
      <c r="R332" s="593"/>
      <c r="S332" s="593"/>
      <c r="T332" s="593"/>
      <c r="U332" s="593"/>
      <c r="V332" s="593"/>
      <c r="W332" s="593"/>
      <c r="X332" s="593"/>
      <c r="Y332" s="593"/>
      <c r="Z332" s="593"/>
    </row>
    <row r="333" spans="1:26" ht="14.25" customHeight="1">
      <c r="A333" s="593"/>
      <c r="B333" s="593"/>
      <c r="C333" s="593"/>
      <c r="D333" s="593"/>
      <c r="E333" s="593"/>
      <c r="F333" s="593"/>
      <c r="G333" s="593"/>
      <c r="H333" s="593"/>
      <c r="I333" s="593"/>
      <c r="J333" s="593"/>
      <c r="K333" s="593"/>
      <c r="L333" s="593"/>
      <c r="M333" s="593"/>
      <c r="N333" s="593"/>
      <c r="O333" s="593"/>
      <c r="P333" s="593"/>
      <c r="Q333" s="593"/>
      <c r="R333" s="593"/>
      <c r="S333" s="593"/>
      <c r="T333" s="593"/>
      <c r="U333" s="593"/>
      <c r="V333" s="593"/>
      <c r="W333" s="593"/>
      <c r="X333" s="593"/>
      <c r="Y333" s="593"/>
      <c r="Z333" s="593"/>
    </row>
    <row r="334" spans="1:26" ht="14.25" customHeight="1">
      <c r="A334" s="593"/>
      <c r="B334" s="593"/>
      <c r="C334" s="593"/>
      <c r="D334" s="593"/>
      <c r="E334" s="593"/>
      <c r="F334" s="593"/>
      <c r="G334" s="593"/>
      <c r="H334" s="593"/>
      <c r="I334" s="593"/>
      <c r="J334" s="593"/>
      <c r="K334" s="593"/>
      <c r="L334" s="593"/>
      <c r="M334" s="593"/>
      <c r="N334" s="593"/>
      <c r="O334" s="593"/>
      <c r="P334" s="593"/>
      <c r="Q334" s="593"/>
      <c r="R334" s="593"/>
      <c r="S334" s="593"/>
      <c r="T334" s="593"/>
      <c r="U334" s="593"/>
      <c r="V334" s="593"/>
      <c r="W334" s="593"/>
      <c r="X334" s="593"/>
      <c r="Y334" s="593"/>
      <c r="Z334" s="593"/>
    </row>
    <row r="335" spans="1:26" ht="14.25" customHeight="1">
      <c r="A335" s="593"/>
      <c r="B335" s="593"/>
      <c r="C335" s="593"/>
      <c r="D335" s="593"/>
      <c r="E335" s="593"/>
      <c r="F335" s="593"/>
      <c r="G335" s="593"/>
      <c r="H335" s="593"/>
      <c r="I335" s="593"/>
      <c r="J335" s="593"/>
      <c r="K335" s="593"/>
      <c r="L335" s="593"/>
      <c r="M335" s="593"/>
      <c r="N335" s="593"/>
      <c r="O335" s="593"/>
      <c r="P335" s="593"/>
      <c r="Q335" s="593"/>
      <c r="R335" s="593"/>
      <c r="S335" s="593"/>
      <c r="T335" s="593"/>
      <c r="U335" s="593"/>
      <c r="V335" s="593"/>
      <c r="W335" s="593"/>
      <c r="X335" s="593"/>
      <c r="Y335" s="593"/>
      <c r="Z335" s="593"/>
    </row>
    <row r="336" spans="1:26" ht="14.25" customHeight="1">
      <c r="A336" s="593"/>
      <c r="B336" s="593"/>
      <c r="C336" s="593"/>
      <c r="D336" s="593"/>
      <c r="E336" s="593"/>
      <c r="F336" s="593"/>
      <c r="G336" s="593"/>
      <c r="H336" s="593"/>
      <c r="I336" s="593"/>
      <c r="J336" s="593"/>
      <c r="K336" s="593"/>
      <c r="L336" s="593"/>
      <c r="M336" s="593"/>
      <c r="N336" s="593"/>
      <c r="O336" s="593"/>
      <c r="P336" s="593"/>
      <c r="Q336" s="593"/>
      <c r="R336" s="593"/>
      <c r="S336" s="593"/>
      <c r="T336" s="593"/>
      <c r="U336" s="593"/>
      <c r="V336" s="593"/>
      <c r="W336" s="593"/>
      <c r="X336" s="593"/>
      <c r="Y336" s="593"/>
      <c r="Z336" s="593"/>
    </row>
    <row r="337" spans="1:26" ht="14.25" customHeight="1">
      <c r="A337" s="593"/>
      <c r="B337" s="593"/>
      <c r="C337" s="593"/>
      <c r="D337" s="593"/>
      <c r="E337" s="593"/>
      <c r="F337" s="593"/>
      <c r="G337" s="593"/>
      <c r="H337" s="593"/>
      <c r="I337" s="593"/>
      <c r="J337" s="593"/>
      <c r="K337" s="593"/>
      <c r="L337" s="593"/>
      <c r="M337" s="593"/>
      <c r="N337" s="593"/>
      <c r="O337" s="593"/>
      <c r="P337" s="593"/>
      <c r="Q337" s="593"/>
      <c r="R337" s="593"/>
      <c r="S337" s="593"/>
      <c r="T337" s="593"/>
      <c r="U337" s="593"/>
      <c r="V337" s="593"/>
      <c r="W337" s="593"/>
      <c r="X337" s="593"/>
      <c r="Y337" s="593"/>
      <c r="Z337" s="593"/>
    </row>
    <row r="338" spans="1:26" ht="14.25" customHeight="1">
      <c r="A338" s="593"/>
      <c r="B338" s="593"/>
      <c r="C338" s="593"/>
      <c r="D338" s="593"/>
      <c r="E338" s="593"/>
      <c r="F338" s="593"/>
      <c r="G338" s="593"/>
      <c r="H338" s="593"/>
      <c r="I338" s="593"/>
      <c r="J338" s="593"/>
      <c r="K338" s="593"/>
      <c r="L338" s="593"/>
      <c r="M338" s="593"/>
      <c r="N338" s="593"/>
      <c r="O338" s="593"/>
      <c r="P338" s="593"/>
      <c r="Q338" s="593"/>
      <c r="R338" s="593"/>
      <c r="S338" s="593"/>
      <c r="T338" s="593"/>
      <c r="U338" s="593"/>
      <c r="V338" s="593"/>
      <c r="W338" s="593"/>
      <c r="X338" s="593"/>
      <c r="Y338" s="593"/>
      <c r="Z338" s="593"/>
    </row>
    <row r="339" spans="1:26" ht="14.25" customHeight="1">
      <c r="A339" s="593"/>
      <c r="B339" s="593"/>
      <c r="C339" s="593"/>
      <c r="D339" s="593"/>
      <c r="E339" s="593"/>
      <c r="F339" s="593"/>
      <c r="G339" s="593"/>
      <c r="H339" s="593"/>
      <c r="I339" s="593"/>
      <c r="J339" s="593"/>
      <c r="K339" s="593"/>
      <c r="L339" s="593"/>
      <c r="M339" s="593"/>
      <c r="N339" s="593"/>
      <c r="O339" s="593"/>
      <c r="P339" s="593"/>
      <c r="Q339" s="593"/>
      <c r="R339" s="593"/>
      <c r="S339" s="593"/>
      <c r="T339" s="593"/>
      <c r="U339" s="593"/>
      <c r="V339" s="593"/>
      <c r="W339" s="593"/>
      <c r="X339" s="593"/>
      <c r="Y339" s="593"/>
      <c r="Z339" s="593"/>
    </row>
    <row r="340" spans="1:26" ht="14.25" customHeight="1">
      <c r="A340" s="593"/>
      <c r="B340" s="593"/>
      <c r="C340" s="593"/>
      <c r="D340" s="593"/>
      <c r="E340" s="593"/>
      <c r="F340" s="593"/>
      <c r="G340" s="593"/>
      <c r="H340" s="593"/>
      <c r="I340" s="593"/>
      <c r="J340" s="593"/>
      <c r="K340" s="593"/>
      <c r="L340" s="593"/>
      <c r="M340" s="593"/>
      <c r="N340" s="593"/>
      <c r="O340" s="593"/>
      <c r="P340" s="593"/>
      <c r="Q340" s="593"/>
      <c r="R340" s="593"/>
      <c r="S340" s="593"/>
      <c r="T340" s="593"/>
      <c r="U340" s="593"/>
      <c r="V340" s="593"/>
      <c r="W340" s="593"/>
      <c r="X340" s="593"/>
      <c r="Y340" s="593"/>
      <c r="Z340" s="593"/>
    </row>
    <row r="341" spans="1:26" ht="14.25" customHeight="1">
      <c r="A341" s="593"/>
      <c r="B341" s="593"/>
      <c r="C341" s="593"/>
      <c r="D341" s="593"/>
      <c r="E341" s="593"/>
      <c r="F341" s="593"/>
      <c r="G341" s="593"/>
      <c r="H341" s="593"/>
      <c r="I341" s="593"/>
      <c r="J341" s="593"/>
      <c r="K341" s="593"/>
      <c r="L341" s="593"/>
      <c r="M341" s="593"/>
      <c r="N341" s="593"/>
      <c r="O341" s="593"/>
      <c r="P341" s="593"/>
      <c r="Q341" s="593"/>
      <c r="R341" s="593"/>
      <c r="S341" s="593"/>
      <c r="T341" s="593"/>
      <c r="U341" s="593"/>
      <c r="V341" s="593"/>
      <c r="W341" s="593"/>
      <c r="X341" s="593"/>
      <c r="Y341" s="593"/>
      <c r="Z341" s="593"/>
    </row>
    <row r="342" spans="1:26" ht="14.25" customHeight="1">
      <c r="A342" s="593"/>
      <c r="B342" s="593"/>
      <c r="C342" s="593"/>
      <c r="D342" s="593"/>
      <c r="E342" s="593"/>
      <c r="F342" s="593"/>
      <c r="G342" s="593"/>
      <c r="H342" s="593"/>
      <c r="I342" s="593"/>
      <c r="J342" s="593"/>
      <c r="K342" s="593"/>
      <c r="L342" s="593"/>
      <c r="M342" s="593"/>
      <c r="N342" s="593"/>
      <c r="O342" s="593"/>
      <c r="P342" s="593"/>
      <c r="Q342" s="593"/>
      <c r="R342" s="593"/>
      <c r="S342" s="593"/>
      <c r="T342" s="593"/>
      <c r="U342" s="593"/>
      <c r="V342" s="593"/>
      <c r="W342" s="593"/>
      <c r="X342" s="593"/>
      <c r="Y342" s="593"/>
      <c r="Z342" s="593"/>
    </row>
    <row r="343" spans="1:26" ht="14.25" customHeight="1">
      <c r="A343" s="593"/>
      <c r="B343" s="593"/>
      <c r="C343" s="593"/>
      <c r="D343" s="593"/>
      <c r="E343" s="593"/>
      <c r="F343" s="593"/>
      <c r="G343" s="593"/>
      <c r="H343" s="593"/>
      <c r="I343" s="593"/>
      <c r="J343" s="593"/>
      <c r="K343" s="593"/>
      <c r="L343" s="593"/>
      <c r="M343" s="593"/>
      <c r="N343" s="593"/>
      <c r="O343" s="593"/>
      <c r="P343" s="593"/>
      <c r="Q343" s="593"/>
      <c r="R343" s="593"/>
      <c r="S343" s="593"/>
      <c r="T343" s="593"/>
      <c r="U343" s="593"/>
      <c r="V343" s="593"/>
      <c r="W343" s="593"/>
      <c r="X343" s="593"/>
      <c r="Y343" s="593"/>
      <c r="Z343" s="593"/>
    </row>
    <row r="344" spans="1:26" ht="14.25" customHeight="1">
      <c r="A344" s="593"/>
      <c r="B344" s="593"/>
      <c r="C344" s="593"/>
      <c r="D344" s="593"/>
      <c r="E344" s="593"/>
      <c r="F344" s="593"/>
      <c r="G344" s="593"/>
      <c r="H344" s="593"/>
      <c r="I344" s="593"/>
      <c r="J344" s="593"/>
      <c r="K344" s="593"/>
      <c r="L344" s="593"/>
      <c r="M344" s="593"/>
      <c r="N344" s="593"/>
      <c r="O344" s="593"/>
      <c r="P344" s="593"/>
      <c r="Q344" s="593"/>
      <c r="R344" s="593"/>
      <c r="S344" s="593"/>
      <c r="T344" s="593"/>
      <c r="U344" s="593"/>
      <c r="V344" s="593"/>
      <c r="W344" s="593"/>
      <c r="X344" s="593"/>
      <c r="Y344" s="593"/>
      <c r="Z344" s="593"/>
    </row>
    <row r="345" spans="1:26" ht="14.25" customHeight="1">
      <c r="A345" s="593"/>
      <c r="B345" s="593"/>
      <c r="C345" s="593"/>
      <c r="D345" s="593"/>
      <c r="E345" s="593"/>
      <c r="F345" s="593"/>
      <c r="G345" s="593"/>
      <c r="H345" s="593"/>
      <c r="I345" s="593"/>
      <c r="J345" s="593"/>
      <c r="K345" s="593"/>
      <c r="L345" s="593"/>
      <c r="M345" s="593"/>
      <c r="N345" s="593"/>
      <c r="O345" s="593"/>
      <c r="P345" s="593"/>
      <c r="Q345" s="593"/>
      <c r="R345" s="593"/>
      <c r="S345" s="593"/>
      <c r="T345" s="593"/>
      <c r="U345" s="593"/>
      <c r="V345" s="593"/>
      <c r="W345" s="593"/>
      <c r="X345" s="593"/>
      <c r="Y345" s="593"/>
      <c r="Z345" s="593"/>
    </row>
    <row r="346" spans="1:26" ht="14.25" customHeight="1">
      <c r="A346" s="593"/>
      <c r="B346" s="593"/>
      <c r="C346" s="593"/>
      <c r="D346" s="593"/>
      <c r="E346" s="593"/>
      <c r="F346" s="593"/>
      <c r="G346" s="593"/>
      <c r="H346" s="593"/>
      <c r="I346" s="593"/>
      <c r="J346" s="593"/>
      <c r="K346" s="593"/>
      <c r="L346" s="593"/>
      <c r="M346" s="593"/>
      <c r="N346" s="593"/>
      <c r="O346" s="593"/>
      <c r="P346" s="593"/>
      <c r="Q346" s="593"/>
      <c r="R346" s="593"/>
      <c r="S346" s="593"/>
      <c r="T346" s="593"/>
      <c r="U346" s="593"/>
      <c r="V346" s="593"/>
      <c r="W346" s="593"/>
      <c r="X346" s="593"/>
      <c r="Y346" s="593"/>
      <c r="Z346" s="593"/>
    </row>
    <row r="347" spans="1:26" ht="14.25" customHeight="1">
      <c r="A347" s="593"/>
      <c r="B347" s="593"/>
      <c r="C347" s="593"/>
      <c r="D347" s="593"/>
      <c r="E347" s="593"/>
      <c r="F347" s="593"/>
      <c r="G347" s="593"/>
      <c r="H347" s="593"/>
      <c r="I347" s="593"/>
      <c r="J347" s="593"/>
      <c r="K347" s="593"/>
      <c r="L347" s="593"/>
      <c r="M347" s="593"/>
      <c r="N347" s="593"/>
      <c r="O347" s="593"/>
      <c r="P347" s="593"/>
      <c r="Q347" s="593"/>
      <c r="R347" s="593"/>
      <c r="S347" s="593"/>
      <c r="T347" s="593"/>
      <c r="U347" s="593"/>
      <c r="V347" s="593"/>
      <c r="W347" s="593"/>
      <c r="X347" s="593"/>
      <c r="Y347" s="593"/>
      <c r="Z347" s="593"/>
    </row>
    <row r="348" spans="1:26" ht="14.25" customHeight="1">
      <c r="A348" s="593"/>
      <c r="B348" s="593"/>
      <c r="C348" s="593"/>
      <c r="D348" s="593"/>
      <c r="E348" s="593"/>
      <c r="F348" s="593"/>
      <c r="G348" s="593"/>
      <c r="H348" s="593"/>
      <c r="I348" s="593"/>
      <c r="J348" s="593"/>
      <c r="K348" s="593"/>
      <c r="L348" s="593"/>
      <c r="M348" s="593"/>
      <c r="N348" s="593"/>
      <c r="O348" s="593"/>
      <c r="P348" s="593"/>
      <c r="Q348" s="593"/>
      <c r="R348" s="593"/>
      <c r="S348" s="593"/>
      <c r="T348" s="593"/>
      <c r="U348" s="593"/>
      <c r="V348" s="593"/>
      <c r="W348" s="593"/>
      <c r="X348" s="593"/>
      <c r="Y348" s="593"/>
      <c r="Z348" s="593"/>
    </row>
    <row r="349" spans="1:26" ht="14.25" customHeight="1">
      <c r="A349" s="593"/>
      <c r="B349" s="593"/>
      <c r="C349" s="593"/>
      <c r="D349" s="593"/>
      <c r="E349" s="593"/>
      <c r="F349" s="593"/>
      <c r="G349" s="593"/>
      <c r="H349" s="593"/>
      <c r="I349" s="593"/>
      <c r="J349" s="593"/>
      <c r="K349" s="593"/>
      <c r="L349" s="593"/>
      <c r="M349" s="593"/>
      <c r="N349" s="593"/>
      <c r="O349" s="593"/>
      <c r="P349" s="593"/>
      <c r="Q349" s="593"/>
      <c r="R349" s="593"/>
      <c r="S349" s="593"/>
      <c r="T349" s="593"/>
      <c r="U349" s="593"/>
      <c r="V349" s="593"/>
      <c r="W349" s="593"/>
      <c r="X349" s="593"/>
      <c r="Y349" s="593"/>
      <c r="Z349" s="593"/>
    </row>
    <row r="350" spans="1:26" ht="14.25" customHeight="1">
      <c r="A350" s="593"/>
      <c r="B350" s="593"/>
      <c r="C350" s="593"/>
      <c r="D350" s="593"/>
      <c r="E350" s="593"/>
      <c r="F350" s="593"/>
      <c r="G350" s="593"/>
      <c r="H350" s="593"/>
      <c r="I350" s="593"/>
      <c r="J350" s="593"/>
      <c r="K350" s="593"/>
      <c r="L350" s="593"/>
      <c r="M350" s="593"/>
      <c r="N350" s="593"/>
      <c r="O350" s="593"/>
      <c r="P350" s="593"/>
      <c r="Q350" s="593"/>
      <c r="R350" s="593"/>
      <c r="S350" s="593"/>
      <c r="T350" s="593"/>
      <c r="U350" s="593"/>
      <c r="V350" s="593"/>
      <c r="W350" s="593"/>
      <c r="X350" s="593"/>
      <c r="Y350" s="593"/>
      <c r="Z350" s="593"/>
    </row>
    <row r="351" spans="1:26" ht="14.25" customHeight="1">
      <c r="A351" s="593"/>
      <c r="B351" s="593"/>
      <c r="C351" s="593"/>
      <c r="D351" s="593"/>
      <c r="E351" s="593"/>
      <c r="F351" s="593"/>
      <c r="G351" s="593"/>
      <c r="H351" s="593"/>
      <c r="I351" s="593"/>
      <c r="J351" s="593"/>
      <c r="K351" s="593"/>
      <c r="L351" s="593"/>
      <c r="M351" s="593"/>
      <c r="N351" s="593"/>
      <c r="O351" s="593"/>
      <c r="P351" s="593"/>
      <c r="Q351" s="593"/>
      <c r="R351" s="593"/>
      <c r="S351" s="593"/>
      <c r="T351" s="593"/>
      <c r="U351" s="593"/>
      <c r="V351" s="593"/>
      <c r="W351" s="593"/>
      <c r="X351" s="593"/>
      <c r="Y351" s="593"/>
      <c r="Z351" s="593"/>
    </row>
    <row r="352" spans="1:26" ht="14.25" customHeight="1">
      <c r="A352" s="593"/>
      <c r="B352" s="593"/>
      <c r="C352" s="593"/>
      <c r="D352" s="593"/>
      <c r="E352" s="593"/>
      <c r="F352" s="593"/>
      <c r="G352" s="593"/>
      <c r="H352" s="593"/>
      <c r="I352" s="593"/>
      <c r="J352" s="593"/>
      <c r="K352" s="593"/>
      <c r="L352" s="593"/>
      <c r="M352" s="593"/>
      <c r="N352" s="593"/>
      <c r="O352" s="593"/>
      <c r="P352" s="593"/>
      <c r="Q352" s="593"/>
      <c r="R352" s="593"/>
      <c r="S352" s="593"/>
      <c r="T352" s="593"/>
      <c r="U352" s="593"/>
      <c r="V352" s="593"/>
      <c r="W352" s="593"/>
      <c r="X352" s="593"/>
      <c r="Y352" s="593"/>
      <c r="Z352" s="593"/>
    </row>
    <row r="353" spans="1:26" ht="14.25" customHeight="1">
      <c r="A353" s="593"/>
      <c r="B353" s="593"/>
      <c r="C353" s="593"/>
      <c r="D353" s="593"/>
      <c r="E353" s="593"/>
      <c r="F353" s="593"/>
      <c r="G353" s="593"/>
      <c r="H353" s="593"/>
      <c r="I353" s="593"/>
      <c r="J353" s="593"/>
      <c r="K353" s="593"/>
      <c r="L353" s="593"/>
      <c r="M353" s="593"/>
      <c r="N353" s="593"/>
      <c r="O353" s="593"/>
      <c r="P353" s="593"/>
      <c r="Q353" s="593"/>
      <c r="R353" s="593"/>
      <c r="S353" s="593"/>
      <c r="T353" s="593"/>
      <c r="U353" s="593"/>
      <c r="V353" s="593"/>
      <c r="W353" s="593"/>
      <c r="X353" s="593"/>
      <c r="Y353" s="593"/>
      <c r="Z353" s="593"/>
    </row>
    <row r="354" spans="1:26" ht="14.25" customHeight="1">
      <c r="A354" s="593"/>
      <c r="B354" s="593"/>
      <c r="C354" s="593"/>
      <c r="D354" s="593"/>
      <c r="E354" s="593"/>
      <c r="F354" s="593"/>
      <c r="G354" s="593"/>
      <c r="H354" s="593"/>
      <c r="I354" s="593"/>
      <c r="J354" s="593"/>
      <c r="K354" s="593"/>
      <c r="L354" s="593"/>
      <c r="M354" s="593"/>
      <c r="N354" s="593"/>
      <c r="O354" s="593"/>
      <c r="P354" s="593"/>
      <c r="Q354" s="593"/>
      <c r="R354" s="593"/>
      <c r="S354" s="593"/>
      <c r="T354" s="593"/>
      <c r="U354" s="593"/>
      <c r="V354" s="593"/>
      <c r="W354" s="593"/>
      <c r="X354" s="593"/>
      <c r="Y354" s="593"/>
      <c r="Z354" s="593"/>
    </row>
    <row r="355" spans="1:26" ht="14.25" customHeight="1">
      <c r="A355" s="593"/>
      <c r="B355" s="593"/>
      <c r="C355" s="593"/>
      <c r="D355" s="593"/>
      <c r="E355" s="593"/>
      <c r="F355" s="593"/>
      <c r="G355" s="593"/>
      <c r="H355" s="593"/>
      <c r="I355" s="593"/>
      <c r="J355" s="593"/>
      <c r="K355" s="593"/>
      <c r="L355" s="593"/>
      <c r="M355" s="593"/>
      <c r="N355" s="593"/>
      <c r="O355" s="593"/>
      <c r="P355" s="593"/>
      <c r="Q355" s="593"/>
      <c r="R355" s="593"/>
      <c r="S355" s="593"/>
      <c r="T355" s="593"/>
      <c r="U355" s="593"/>
      <c r="V355" s="593"/>
      <c r="W355" s="593"/>
      <c r="X355" s="593"/>
      <c r="Y355" s="593"/>
      <c r="Z355" s="593"/>
    </row>
    <row r="356" spans="1:26" ht="14.25" customHeight="1">
      <c r="A356" s="593"/>
      <c r="B356" s="593"/>
      <c r="C356" s="593"/>
      <c r="D356" s="593"/>
      <c r="E356" s="593"/>
      <c r="F356" s="593"/>
      <c r="G356" s="593"/>
      <c r="H356" s="593"/>
      <c r="I356" s="593"/>
      <c r="J356" s="593"/>
      <c r="K356" s="593"/>
      <c r="L356" s="593"/>
      <c r="M356" s="593"/>
      <c r="N356" s="593"/>
      <c r="O356" s="593"/>
      <c r="P356" s="593"/>
      <c r="Q356" s="593"/>
      <c r="R356" s="593"/>
      <c r="S356" s="593"/>
      <c r="T356" s="593"/>
      <c r="U356" s="593"/>
      <c r="V356" s="593"/>
      <c r="W356" s="593"/>
      <c r="X356" s="593"/>
      <c r="Y356" s="593"/>
      <c r="Z356" s="593"/>
    </row>
    <row r="357" spans="1:26" ht="14.25" customHeight="1">
      <c r="A357" s="593"/>
      <c r="B357" s="593"/>
      <c r="C357" s="593"/>
      <c r="D357" s="593"/>
      <c r="E357" s="593"/>
      <c r="F357" s="593"/>
      <c r="G357" s="593"/>
      <c r="H357" s="593"/>
      <c r="I357" s="593"/>
      <c r="J357" s="593"/>
      <c r="K357" s="593"/>
      <c r="L357" s="593"/>
      <c r="M357" s="593"/>
      <c r="N357" s="593"/>
      <c r="O357" s="593"/>
      <c r="P357" s="593"/>
      <c r="Q357" s="593"/>
      <c r="R357" s="593"/>
      <c r="S357" s="593"/>
      <c r="T357" s="593"/>
      <c r="U357" s="593"/>
      <c r="V357" s="593"/>
      <c r="W357" s="593"/>
      <c r="X357" s="593"/>
      <c r="Y357" s="593"/>
      <c r="Z357" s="593"/>
    </row>
    <row r="358" spans="1:26" ht="14.25" customHeight="1">
      <c r="A358" s="593"/>
      <c r="B358" s="593"/>
      <c r="C358" s="593"/>
      <c r="D358" s="593"/>
      <c r="E358" s="593"/>
      <c r="F358" s="593"/>
      <c r="G358" s="593"/>
      <c r="H358" s="593"/>
      <c r="I358" s="593"/>
      <c r="J358" s="593"/>
      <c r="K358" s="593"/>
      <c r="L358" s="593"/>
      <c r="M358" s="593"/>
      <c r="N358" s="593"/>
      <c r="O358" s="593"/>
      <c r="P358" s="593"/>
      <c r="Q358" s="593"/>
      <c r="R358" s="593"/>
      <c r="S358" s="593"/>
      <c r="T358" s="593"/>
      <c r="U358" s="593"/>
      <c r="V358" s="593"/>
      <c r="W358" s="593"/>
      <c r="X358" s="593"/>
      <c r="Y358" s="593"/>
      <c r="Z358" s="593"/>
    </row>
    <row r="359" spans="1:26" ht="14.25" customHeight="1">
      <c r="A359" s="593"/>
      <c r="B359" s="593"/>
      <c r="C359" s="593"/>
      <c r="D359" s="593"/>
      <c r="E359" s="593"/>
      <c r="F359" s="593"/>
      <c r="G359" s="593"/>
      <c r="H359" s="593"/>
      <c r="I359" s="593"/>
      <c r="J359" s="593"/>
      <c r="K359" s="593"/>
      <c r="L359" s="593"/>
      <c r="M359" s="593"/>
      <c r="N359" s="593"/>
      <c r="O359" s="593"/>
      <c r="P359" s="593"/>
      <c r="Q359" s="593"/>
      <c r="R359" s="593"/>
      <c r="S359" s="593"/>
      <c r="T359" s="593"/>
      <c r="U359" s="593"/>
      <c r="V359" s="593"/>
      <c r="W359" s="593"/>
      <c r="X359" s="593"/>
      <c r="Y359" s="593"/>
      <c r="Z359" s="593"/>
    </row>
    <row r="360" spans="1:26" ht="14.25" customHeight="1">
      <c r="A360" s="593"/>
      <c r="B360" s="593"/>
      <c r="C360" s="593"/>
      <c r="D360" s="593"/>
      <c r="E360" s="593"/>
      <c r="F360" s="593"/>
      <c r="G360" s="593"/>
      <c r="H360" s="593"/>
      <c r="I360" s="593"/>
      <c r="J360" s="593"/>
      <c r="K360" s="593"/>
      <c r="L360" s="593"/>
      <c r="M360" s="593"/>
      <c r="N360" s="593"/>
      <c r="O360" s="593"/>
      <c r="P360" s="593"/>
      <c r="Q360" s="593"/>
      <c r="R360" s="593"/>
      <c r="S360" s="593"/>
      <c r="T360" s="593"/>
      <c r="U360" s="593"/>
      <c r="V360" s="593"/>
      <c r="W360" s="593"/>
      <c r="X360" s="593"/>
      <c r="Y360" s="593"/>
      <c r="Z360" s="593"/>
    </row>
    <row r="361" spans="1:26" ht="14.25" customHeight="1">
      <c r="A361" s="593"/>
      <c r="B361" s="593"/>
      <c r="C361" s="593"/>
      <c r="D361" s="593"/>
      <c r="E361" s="593"/>
      <c r="F361" s="593"/>
      <c r="G361" s="593"/>
      <c r="H361" s="593"/>
      <c r="I361" s="593"/>
      <c r="J361" s="593"/>
      <c r="K361" s="593"/>
      <c r="L361" s="593"/>
      <c r="M361" s="593"/>
      <c r="N361" s="593"/>
      <c r="O361" s="593"/>
      <c r="P361" s="593"/>
      <c r="Q361" s="593"/>
      <c r="R361" s="593"/>
      <c r="S361" s="593"/>
      <c r="T361" s="593"/>
      <c r="U361" s="593"/>
      <c r="V361" s="593"/>
      <c r="W361" s="593"/>
      <c r="X361" s="593"/>
      <c r="Y361" s="593"/>
      <c r="Z361" s="593"/>
    </row>
    <row r="362" spans="1:26" ht="14.25" customHeight="1">
      <c r="A362" s="593"/>
      <c r="B362" s="593"/>
      <c r="C362" s="593"/>
      <c r="D362" s="593"/>
      <c r="E362" s="593"/>
      <c r="F362" s="593"/>
      <c r="G362" s="593"/>
      <c r="H362" s="593"/>
      <c r="I362" s="593"/>
      <c r="J362" s="593"/>
      <c r="K362" s="593"/>
      <c r="L362" s="593"/>
      <c r="M362" s="593"/>
      <c r="N362" s="593"/>
      <c r="O362" s="593"/>
      <c r="P362" s="593"/>
      <c r="Q362" s="593"/>
      <c r="R362" s="593"/>
      <c r="S362" s="593"/>
      <c r="T362" s="593"/>
      <c r="U362" s="593"/>
      <c r="V362" s="593"/>
      <c r="W362" s="593"/>
      <c r="X362" s="593"/>
      <c r="Y362" s="593"/>
      <c r="Z362" s="593"/>
    </row>
    <row r="363" spans="1:26" ht="14.25" customHeight="1">
      <c r="A363" s="593"/>
      <c r="B363" s="593"/>
      <c r="C363" s="593"/>
      <c r="D363" s="593"/>
      <c r="E363" s="593"/>
      <c r="F363" s="593"/>
      <c r="G363" s="593"/>
      <c r="H363" s="593"/>
      <c r="I363" s="593"/>
      <c r="J363" s="593"/>
      <c r="K363" s="593"/>
      <c r="L363" s="593"/>
      <c r="M363" s="593"/>
      <c r="N363" s="593"/>
      <c r="O363" s="593"/>
      <c r="P363" s="593"/>
      <c r="Q363" s="593"/>
      <c r="R363" s="593"/>
      <c r="S363" s="593"/>
      <c r="T363" s="593"/>
      <c r="U363" s="593"/>
      <c r="V363" s="593"/>
      <c r="W363" s="593"/>
      <c r="X363" s="593"/>
      <c r="Y363" s="593"/>
      <c r="Z363" s="593"/>
    </row>
    <row r="364" spans="1:26" ht="14.25" customHeight="1">
      <c r="A364" s="593"/>
      <c r="B364" s="593"/>
      <c r="C364" s="593"/>
      <c r="D364" s="593"/>
      <c r="E364" s="593"/>
      <c r="F364" s="593"/>
      <c r="G364" s="593"/>
      <c r="H364" s="593"/>
      <c r="I364" s="593"/>
      <c r="J364" s="593"/>
      <c r="K364" s="593"/>
      <c r="L364" s="593"/>
      <c r="M364" s="593"/>
      <c r="N364" s="593"/>
      <c r="O364" s="593"/>
      <c r="P364" s="593"/>
      <c r="Q364" s="593"/>
      <c r="R364" s="593"/>
      <c r="S364" s="593"/>
      <c r="T364" s="593"/>
      <c r="U364" s="593"/>
      <c r="V364" s="593"/>
      <c r="W364" s="593"/>
      <c r="X364" s="593"/>
      <c r="Y364" s="593"/>
      <c r="Z364" s="593"/>
    </row>
    <row r="365" spans="1:26" ht="14.25" customHeight="1">
      <c r="A365" s="593"/>
      <c r="B365" s="593"/>
      <c r="C365" s="593"/>
      <c r="D365" s="593"/>
      <c r="E365" s="593"/>
      <c r="F365" s="593"/>
      <c r="G365" s="593"/>
      <c r="H365" s="593"/>
      <c r="I365" s="593"/>
      <c r="J365" s="593"/>
      <c r="K365" s="593"/>
      <c r="L365" s="593"/>
      <c r="M365" s="593"/>
      <c r="N365" s="593"/>
      <c r="O365" s="593"/>
      <c r="P365" s="593"/>
      <c r="Q365" s="593"/>
      <c r="R365" s="593"/>
      <c r="S365" s="593"/>
      <c r="T365" s="593"/>
      <c r="U365" s="593"/>
      <c r="V365" s="593"/>
      <c r="W365" s="593"/>
      <c r="X365" s="593"/>
      <c r="Y365" s="593"/>
      <c r="Z365" s="593"/>
    </row>
    <row r="366" spans="1:26" ht="14.25" customHeight="1">
      <c r="A366" s="593"/>
      <c r="B366" s="593"/>
      <c r="C366" s="593"/>
      <c r="D366" s="593"/>
      <c r="E366" s="593"/>
      <c r="F366" s="593"/>
      <c r="G366" s="593"/>
      <c r="H366" s="593"/>
      <c r="I366" s="593"/>
      <c r="J366" s="593"/>
      <c r="K366" s="593"/>
      <c r="L366" s="593"/>
      <c r="M366" s="593"/>
      <c r="N366" s="593"/>
      <c r="O366" s="593"/>
      <c r="P366" s="593"/>
      <c r="Q366" s="593"/>
      <c r="R366" s="593"/>
      <c r="S366" s="593"/>
      <c r="T366" s="593"/>
      <c r="U366" s="593"/>
      <c r="V366" s="593"/>
      <c r="W366" s="593"/>
      <c r="X366" s="593"/>
      <c r="Y366" s="593"/>
      <c r="Z366" s="593"/>
    </row>
    <row r="367" spans="1:26" ht="14.25" customHeight="1">
      <c r="A367" s="593"/>
      <c r="B367" s="593"/>
      <c r="C367" s="593"/>
      <c r="D367" s="593"/>
      <c r="E367" s="593"/>
      <c r="F367" s="593"/>
      <c r="G367" s="593"/>
      <c r="H367" s="593"/>
      <c r="I367" s="593"/>
      <c r="J367" s="593"/>
      <c r="K367" s="593"/>
      <c r="L367" s="593"/>
      <c r="M367" s="593"/>
      <c r="N367" s="593"/>
      <c r="O367" s="593"/>
      <c r="P367" s="593"/>
      <c r="Q367" s="593"/>
      <c r="R367" s="593"/>
      <c r="S367" s="593"/>
      <c r="T367" s="593"/>
      <c r="U367" s="593"/>
      <c r="V367" s="593"/>
      <c r="W367" s="593"/>
      <c r="X367" s="593"/>
      <c r="Y367" s="593"/>
      <c r="Z367" s="593"/>
    </row>
    <row r="368" spans="1:26" ht="14.25" customHeight="1">
      <c r="A368" s="593"/>
      <c r="B368" s="593"/>
      <c r="C368" s="593"/>
      <c r="D368" s="593"/>
      <c r="E368" s="593"/>
      <c r="F368" s="593"/>
      <c r="G368" s="593"/>
      <c r="H368" s="593"/>
      <c r="I368" s="593"/>
      <c r="J368" s="593"/>
      <c r="K368" s="593"/>
      <c r="L368" s="593"/>
      <c r="M368" s="593"/>
      <c r="N368" s="593"/>
      <c r="O368" s="593"/>
      <c r="P368" s="593"/>
      <c r="Q368" s="593"/>
      <c r="R368" s="593"/>
      <c r="S368" s="593"/>
      <c r="T368" s="593"/>
      <c r="U368" s="593"/>
      <c r="V368" s="593"/>
      <c r="W368" s="593"/>
      <c r="X368" s="593"/>
      <c r="Y368" s="593"/>
      <c r="Z368" s="593"/>
    </row>
    <row r="369" spans="1:26" ht="14.25" customHeight="1">
      <c r="A369" s="593"/>
      <c r="B369" s="593"/>
      <c r="C369" s="593"/>
      <c r="D369" s="593"/>
      <c r="E369" s="593"/>
      <c r="F369" s="593"/>
      <c r="G369" s="593"/>
      <c r="H369" s="593"/>
      <c r="I369" s="593"/>
      <c r="J369" s="593"/>
      <c r="K369" s="593"/>
      <c r="L369" s="593"/>
      <c r="M369" s="593"/>
      <c r="N369" s="593"/>
      <c r="O369" s="593"/>
      <c r="P369" s="593"/>
      <c r="Q369" s="593"/>
      <c r="R369" s="593"/>
      <c r="S369" s="593"/>
      <c r="T369" s="593"/>
      <c r="U369" s="593"/>
      <c r="V369" s="593"/>
      <c r="W369" s="593"/>
      <c r="X369" s="593"/>
      <c r="Y369" s="593"/>
      <c r="Z369" s="593"/>
    </row>
    <row r="370" spans="1:26" ht="14.25" customHeight="1">
      <c r="A370" s="593"/>
      <c r="B370" s="593"/>
      <c r="C370" s="593"/>
      <c r="D370" s="593"/>
      <c r="E370" s="593"/>
      <c r="F370" s="593"/>
      <c r="G370" s="593"/>
      <c r="H370" s="593"/>
      <c r="I370" s="593"/>
      <c r="J370" s="593"/>
      <c r="K370" s="593"/>
      <c r="L370" s="593"/>
      <c r="M370" s="593"/>
      <c r="N370" s="593"/>
      <c r="O370" s="593"/>
      <c r="P370" s="593"/>
      <c r="Q370" s="593"/>
      <c r="R370" s="593"/>
      <c r="S370" s="593"/>
      <c r="T370" s="593"/>
      <c r="U370" s="593"/>
      <c r="V370" s="593"/>
      <c r="W370" s="593"/>
      <c r="X370" s="593"/>
      <c r="Y370" s="593"/>
      <c r="Z370" s="593"/>
    </row>
    <row r="371" spans="1:26" ht="14.25" customHeight="1">
      <c r="A371" s="593"/>
      <c r="B371" s="593"/>
      <c r="C371" s="593"/>
      <c r="D371" s="593"/>
      <c r="E371" s="593"/>
      <c r="F371" s="593"/>
      <c r="G371" s="593"/>
      <c r="H371" s="593"/>
      <c r="I371" s="593"/>
      <c r="J371" s="593"/>
      <c r="K371" s="593"/>
      <c r="L371" s="593"/>
      <c r="M371" s="593"/>
      <c r="N371" s="593"/>
      <c r="O371" s="593"/>
      <c r="P371" s="593"/>
      <c r="Q371" s="593"/>
      <c r="R371" s="593"/>
      <c r="S371" s="593"/>
      <c r="T371" s="593"/>
      <c r="U371" s="593"/>
      <c r="V371" s="593"/>
      <c r="W371" s="593"/>
      <c r="X371" s="593"/>
      <c r="Y371" s="593"/>
      <c r="Z371" s="593"/>
    </row>
    <row r="372" spans="1:26" ht="14.25" customHeight="1">
      <c r="A372" s="593"/>
      <c r="B372" s="593"/>
      <c r="C372" s="593"/>
      <c r="D372" s="593"/>
      <c r="E372" s="593"/>
      <c r="F372" s="593"/>
      <c r="G372" s="593"/>
      <c r="H372" s="593"/>
      <c r="I372" s="593"/>
      <c r="J372" s="593"/>
      <c r="K372" s="593"/>
      <c r="L372" s="593"/>
      <c r="M372" s="593"/>
      <c r="N372" s="593"/>
      <c r="O372" s="593"/>
      <c r="P372" s="593"/>
      <c r="Q372" s="593"/>
      <c r="R372" s="593"/>
      <c r="S372" s="593"/>
      <c r="T372" s="593"/>
      <c r="U372" s="593"/>
      <c r="V372" s="593"/>
      <c r="W372" s="593"/>
      <c r="X372" s="593"/>
      <c r="Y372" s="593"/>
      <c r="Z372" s="593"/>
    </row>
    <row r="373" spans="1:26" ht="14.25" customHeight="1">
      <c r="A373" s="593"/>
      <c r="B373" s="593"/>
      <c r="C373" s="593"/>
      <c r="D373" s="593"/>
      <c r="E373" s="593"/>
      <c r="F373" s="593"/>
      <c r="G373" s="593"/>
      <c r="H373" s="593"/>
      <c r="I373" s="593"/>
      <c r="J373" s="593"/>
      <c r="K373" s="593"/>
      <c r="L373" s="593"/>
      <c r="M373" s="593"/>
      <c r="N373" s="593"/>
      <c r="O373" s="593"/>
      <c r="P373" s="593"/>
      <c r="Q373" s="593"/>
      <c r="R373" s="593"/>
      <c r="S373" s="593"/>
      <c r="T373" s="593"/>
      <c r="U373" s="593"/>
      <c r="V373" s="593"/>
      <c r="W373" s="593"/>
      <c r="X373" s="593"/>
      <c r="Y373" s="593"/>
      <c r="Z373" s="593"/>
    </row>
    <row r="374" spans="1:26" ht="14.25" customHeight="1">
      <c r="A374" s="593"/>
      <c r="B374" s="593"/>
      <c r="C374" s="593"/>
      <c r="D374" s="593"/>
      <c r="E374" s="593"/>
      <c r="F374" s="593"/>
      <c r="G374" s="593"/>
      <c r="H374" s="593"/>
      <c r="I374" s="593"/>
      <c r="J374" s="593"/>
      <c r="K374" s="593"/>
      <c r="L374" s="593"/>
      <c r="M374" s="593"/>
      <c r="N374" s="593"/>
      <c r="O374" s="593"/>
      <c r="P374" s="593"/>
      <c r="Q374" s="593"/>
      <c r="R374" s="593"/>
      <c r="S374" s="593"/>
      <c r="T374" s="593"/>
      <c r="U374" s="593"/>
      <c r="V374" s="593"/>
      <c r="W374" s="593"/>
      <c r="X374" s="593"/>
      <c r="Y374" s="593"/>
      <c r="Z374" s="593"/>
    </row>
    <row r="375" spans="1:26" ht="14.25" customHeight="1">
      <c r="A375" s="593"/>
      <c r="B375" s="593"/>
      <c r="C375" s="593"/>
      <c r="D375" s="593"/>
      <c r="E375" s="593"/>
      <c r="F375" s="593"/>
      <c r="G375" s="593"/>
      <c r="H375" s="593"/>
      <c r="I375" s="593"/>
      <c r="J375" s="593"/>
      <c r="K375" s="593"/>
      <c r="L375" s="593"/>
      <c r="M375" s="593"/>
      <c r="N375" s="593"/>
      <c r="O375" s="593"/>
      <c r="P375" s="593"/>
      <c r="Q375" s="593"/>
      <c r="R375" s="593"/>
      <c r="S375" s="593"/>
      <c r="T375" s="593"/>
      <c r="U375" s="593"/>
      <c r="V375" s="593"/>
      <c r="W375" s="593"/>
      <c r="X375" s="593"/>
      <c r="Y375" s="593"/>
      <c r="Z375" s="593"/>
    </row>
    <row r="376" spans="1:26" ht="14.25" customHeight="1">
      <c r="A376" s="593"/>
      <c r="B376" s="593"/>
      <c r="C376" s="593"/>
      <c r="D376" s="593"/>
      <c r="E376" s="593"/>
      <c r="F376" s="593"/>
      <c r="G376" s="593"/>
      <c r="H376" s="593"/>
      <c r="I376" s="593"/>
      <c r="J376" s="593"/>
      <c r="K376" s="593"/>
      <c r="L376" s="593"/>
      <c r="M376" s="593"/>
      <c r="N376" s="593"/>
      <c r="O376" s="593"/>
      <c r="P376" s="593"/>
      <c r="Q376" s="593"/>
      <c r="R376" s="593"/>
      <c r="S376" s="593"/>
      <c r="T376" s="593"/>
      <c r="U376" s="593"/>
      <c r="V376" s="593"/>
      <c r="W376" s="593"/>
      <c r="X376" s="593"/>
      <c r="Y376" s="593"/>
      <c r="Z376" s="593"/>
    </row>
    <row r="377" spans="1:26" ht="14.25" customHeight="1">
      <c r="A377" s="593"/>
      <c r="B377" s="593"/>
      <c r="C377" s="593"/>
      <c r="D377" s="593"/>
      <c r="E377" s="593"/>
      <c r="F377" s="593"/>
      <c r="G377" s="593"/>
      <c r="H377" s="593"/>
      <c r="I377" s="593"/>
      <c r="J377" s="593"/>
      <c r="K377" s="593"/>
      <c r="L377" s="593"/>
      <c r="M377" s="593"/>
      <c r="N377" s="593"/>
      <c r="O377" s="593"/>
      <c r="P377" s="593"/>
      <c r="Q377" s="593"/>
      <c r="R377" s="593"/>
      <c r="S377" s="593"/>
      <c r="T377" s="593"/>
      <c r="U377" s="593"/>
      <c r="V377" s="593"/>
      <c r="W377" s="593"/>
      <c r="X377" s="593"/>
      <c r="Y377" s="593"/>
      <c r="Z377" s="593"/>
    </row>
    <row r="378" spans="1:26" ht="14.25" customHeight="1">
      <c r="A378" s="593"/>
      <c r="B378" s="593"/>
      <c r="C378" s="593"/>
      <c r="D378" s="593"/>
      <c r="E378" s="593"/>
      <c r="F378" s="593"/>
      <c r="G378" s="593"/>
      <c r="H378" s="593"/>
      <c r="I378" s="593"/>
      <c r="J378" s="593"/>
      <c r="K378" s="593"/>
      <c r="L378" s="593"/>
      <c r="M378" s="593"/>
      <c r="N378" s="593"/>
      <c r="O378" s="593"/>
      <c r="P378" s="593"/>
      <c r="Q378" s="593"/>
      <c r="R378" s="593"/>
      <c r="S378" s="593"/>
      <c r="T378" s="593"/>
      <c r="U378" s="593"/>
      <c r="V378" s="593"/>
      <c r="W378" s="593"/>
      <c r="X378" s="593"/>
      <c r="Y378" s="593"/>
      <c r="Z378" s="593"/>
    </row>
    <row r="379" spans="1:26" ht="14.25" customHeight="1">
      <c r="A379" s="593"/>
      <c r="B379" s="593"/>
      <c r="C379" s="593"/>
      <c r="D379" s="593"/>
      <c r="E379" s="593"/>
      <c r="F379" s="593"/>
      <c r="G379" s="593"/>
      <c r="H379" s="593"/>
      <c r="I379" s="593"/>
      <c r="J379" s="593"/>
      <c r="K379" s="593"/>
      <c r="L379" s="593"/>
      <c r="M379" s="593"/>
      <c r="N379" s="593"/>
      <c r="O379" s="593"/>
      <c r="P379" s="593"/>
      <c r="Q379" s="593"/>
      <c r="R379" s="593"/>
      <c r="S379" s="593"/>
      <c r="T379" s="593"/>
      <c r="U379" s="593"/>
      <c r="V379" s="593"/>
      <c r="W379" s="593"/>
      <c r="X379" s="593"/>
      <c r="Y379" s="593"/>
      <c r="Z379" s="593"/>
    </row>
    <row r="380" spans="1:26" ht="14.25" customHeight="1">
      <c r="A380" s="593"/>
      <c r="B380" s="593"/>
      <c r="C380" s="593"/>
      <c r="D380" s="593"/>
      <c r="E380" s="593"/>
      <c r="F380" s="593"/>
      <c r="G380" s="593"/>
      <c r="H380" s="593"/>
      <c r="I380" s="593"/>
      <c r="J380" s="593"/>
      <c r="K380" s="593"/>
      <c r="L380" s="593"/>
      <c r="M380" s="593"/>
      <c r="N380" s="593"/>
      <c r="O380" s="593"/>
      <c r="P380" s="593"/>
      <c r="Q380" s="593"/>
      <c r="R380" s="593"/>
      <c r="S380" s="593"/>
      <c r="T380" s="593"/>
      <c r="U380" s="593"/>
      <c r="V380" s="593"/>
      <c r="W380" s="593"/>
      <c r="X380" s="593"/>
      <c r="Y380" s="593"/>
      <c r="Z380" s="593"/>
    </row>
    <row r="381" spans="1:26" ht="14.25" customHeight="1">
      <c r="A381" s="593"/>
      <c r="B381" s="593"/>
      <c r="C381" s="593"/>
      <c r="D381" s="593"/>
      <c r="E381" s="593"/>
      <c r="F381" s="593"/>
      <c r="G381" s="593"/>
      <c r="H381" s="593"/>
      <c r="I381" s="593"/>
      <c r="J381" s="593"/>
      <c r="K381" s="593"/>
      <c r="L381" s="593"/>
      <c r="M381" s="593"/>
      <c r="N381" s="593"/>
      <c r="O381" s="593"/>
      <c r="P381" s="593"/>
      <c r="Q381" s="593"/>
      <c r="R381" s="593"/>
      <c r="S381" s="593"/>
      <c r="T381" s="593"/>
      <c r="U381" s="593"/>
      <c r="V381" s="593"/>
      <c r="W381" s="593"/>
      <c r="X381" s="593"/>
      <c r="Y381" s="593"/>
      <c r="Z381" s="593"/>
    </row>
    <row r="382" spans="1:26" ht="14.25" customHeight="1">
      <c r="A382" s="593"/>
      <c r="B382" s="593"/>
      <c r="C382" s="593"/>
      <c r="D382" s="593"/>
      <c r="E382" s="593"/>
      <c r="F382" s="593"/>
      <c r="G382" s="593"/>
      <c r="H382" s="593"/>
      <c r="I382" s="593"/>
      <c r="J382" s="593"/>
      <c r="K382" s="593"/>
      <c r="L382" s="593"/>
      <c r="M382" s="593"/>
      <c r="N382" s="593"/>
      <c r="O382" s="593"/>
      <c r="P382" s="593"/>
      <c r="Q382" s="593"/>
      <c r="R382" s="593"/>
      <c r="S382" s="593"/>
      <c r="T382" s="593"/>
      <c r="U382" s="593"/>
      <c r="V382" s="593"/>
      <c r="W382" s="593"/>
      <c r="X382" s="593"/>
      <c r="Y382" s="593"/>
      <c r="Z382" s="593"/>
    </row>
    <row r="383" spans="1:26" ht="14.25" customHeight="1">
      <c r="A383" s="593"/>
      <c r="B383" s="593"/>
      <c r="C383" s="593"/>
      <c r="D383" s="593"/>
      <c r="E383" s="593"/>
      <c r="F383" s="593"/>
      <c r="G383" s="593"/>
      <c r="H383" s="593"/>
      <c r="I383" s="593"/>
      <c r="J383" s="593"/>
      <c r="K383" s="593"/>
      <c r="L383" s="593"/>
      <c r="M383" s="593"/>
      <c r="N383" s="593"/>
      <c r="O383" s="593"/>
      <c r="P383" s="593"/>
      <c r="Q383" s="593"/>
      <c r="R383" s="593"/>
      <c r="S383" s="593"/>
      <c r="T383" s="593"/>
      <c r="U383" s="593"/>
      <c r="V383" s="593"/>
      <c r="W383" s="593"/>
      <c r="X383" s="593"/>
      <c r="Y383" s="593"/>
      <c r="Z383" s="593"/>
    </row>
    <row r="384" spans="1:26" ht="14.25" customHeight="1">
      <c r="A384" s="593"/>
      <c r="B384" s="593"/>
      <c r="C384" s="593"/>
      <c r="D384" s="593"/>
      <c r="E384" s="593"/>
      <c r="F384" s="593"/>
      <c r="G384" s="593"/>
      <c r="H384" s="593"/>
      <c r="I384" s="593"/>
      <c r="J384" s="593"/>
      <c r="K384" s="593"/>
      <c r="L384" s="593"/>
      <c r="M384" s="593"/>
      <c r="N384" s="593"/>
      <c r="O384" s="593"/>
      <c r="P384" s="593"/>
      <c r="Q384" s="593"/>
      <c r="R384" s="593"/>
      <c r="S384" s="593"/>
      <c r="T384" s="593"/>
      <c r="U384" s="593"/>
      <c r="V384" s="593"/>
      <c r="W384" s="593"/>
      <c r="X384" s="593"/>
      <c r="Y384" s="593"/>
      <c r="Z384" s="593"/>
    </row>
    <row r="385" spans="1:26" ht="14.25" customHeight="1">
      <c r="A385" s="593"/>
      <c r="B385" s="593"/>
      <c r="C385" s="593"/>
      <c r="D385" s="593"/>
      <c r="E385" s="593"/>
      <c r="F385" s="593"/>
      <c r="G385" s="593"/>
      <c r="H385" s="593"/>
      <c r="I385" s="593"/>
      <c r="J385" s="593"/>
      <c r="K385" s="593"/>
      <c r="L385" s="593"/>
      <c r="M385" s="593"/>
      <c r="N385" s="593"/>
      <c r="O385" s="593"/>
      <c r="P385" s="593"/>
      <c r="Q385" s="593"/>
      <c r="R385" s="593"/>
      <c r="S385" s="593"/>
      <c r="T385" s="593"/>
      <c r="U385" s="593"/>
      <c r="V385" s="593"/>
      <c r="W385" s="593"/>
      <c r="X385" s="593"/>
      <c r="Y385" s="593"/>
      <c r="Z385" s="593"/>
    </row>
    <row r="386" spans="1:26" ht="14.25" customHeight="1">
      <c r="A386" s="593"/>
      <c r="B386" s="593"/>
      <c r="C386" s="593"/>
      <c r="D386" s="593"/>
      <c r="E386" s="593"/>
      <c r="F386" s="593"/>
      <c r="G386" s="593"/>
      <c r="H386" s="593"/>
      <c r="I386" s="593"/>
      <c r="J386" s="593"/>
      <c r="K386" s="593"/>
      <c r="L386" s="593"/>
      <c r="M386" s="593"/>
      <c r="N386" s="593"/>
      <c r="O386" s="593"/>
      <c r="P386" s="593"/>
      <c r="Q386" s="593"/>
      <c r="R386" s="593"/>
      <c r="S386" s="593"/>
      <c r="T386" s="593"/>
      <c r="U386" s="593"/>
      <c r="V386" s="593"/>
      <c r="W386" s="593"/>
      <c r="X386" s="593"/>
      <c r="Y386" s="593"/>
      <c r="Z386" s="593"/>
    </row>
    <row r="387" spans="1:26" ht="14.25" customHeight="1">
      <c r="A387" s="593"/>
      <c r="B387" s="593"/>
      <c r="C387" s="593"/>
      <c r="D387" s="593"/>
      <c r="E387" s="593"/>
      <c r="F387" s="593"/>
      <c r="G387" s="593"/>
      <c r="H387" s="593"/>
      <c r="I387" s="593"/>
      <c r="J387" s="593"/>
      <c r="K387" s="593"/>
      <c r="L387" s="593"/>
      <c r="M387" s="593"/>
      <c r="N387" s="593"/>
      <c r="O387" s="593"/>
      <c r="P387" s="593"/>
      <c r="Q387" s="593"/>
      <c r="R387" s="593"/>
      <c r="S387" s="593"/>
      <c r="T387" s="593"/>
      <c r="U387" s="593"/>
      <c r="V387" s="593"/>
      <c r="W387" s="593"/>
      <c r="X387" s="593"/>
      <c r="Y387" s="593"/>
      <c r="Z387" s="593"/>
    </row>
    <row r="388" spans="1:26" ht="14.25" customHeight="1">
      <c r="A388" s="593"/>
      <c r="B388" s="593"/>
      <c r="C388" s="593"/>
      <c r="D388" s="593"/>
      <c r="E388" s="593"/>
      <c r="F388" s="593"/>
      <c r="G388" s="593"/>
      <c r="H388" s="593"/>
      <c r="I388" s="593"/>
      <c r="J388" s="593"/>
      <c r="K388" s="593"/>
      <c r="L388" s="593"/>
      <c r="M388" s="593"/>
      <c r="N388" s="593"/>
      <c r="O388" s="593"/>
      <c r="P388" s="593"/>
      <c r="Q388" s="593"/>
      <c r="R388" s="593"/>
      <c r="S388" s="593"/>
      <c r="T388" s="593"/>
      <c r="U388" s="593"/>
      <c r="V388" s="593"/>
      <c r="W388" s="593"/>
      <c r="X388" s="593"/>
      <c r="Y388" s="593"/>
      <c r="Z388" s="593"/>
    </row>
    <row r="389" spans="1:26" ht="14.25" customHeight="1">
      <c r="A389" s="593"/>
      <c r="B389" s="593"/>
      <c r="C389" s="593"/>
      <c r="D389" s="593"/>
      <c r="E389" s="593"/>
      <c r="F389" s="593"/>
      <c r="G389" s="593"/>
      <c r="H389" s="593"/>
      <c r="I389" s="593"/>
      <c r="J389" s="593"/>
      <c r="K389" s="593"/>
      <c r="L389" s="593"/>
      <c r="M389" s="593"/>
      <c r="N389" s="593"/>
      <c r="O389" s="593"/>
      <c r="P389" s="593"/>
      <c r="Q389" s="593"/>
      <c r="R389" s="593"/>
      <c r="S389" s="593"/>
      <c r="T389" s="593"/>
      <c r="U389" s="593"/>
      <c r="V389" s="593"/>
      <c r="W389" s="593"/>
      <c r="X389" s="593"/>
      <c r="Y389" s="593"/>
      <c r="Z389" s="593"/>
    </row>
    <row r="390" spans="1:26" ht="14.25" customHeight="1">
      <c r="A390" s="593"/>
      <c r="B390" s="593"/>
      <c r="C390" s="593"/>
      <c r="D390" s="593"/>
      <c r="E390" s="593"/>
      <c r="F390" s="593"/>
      <c r="G390" s="593"/>
      <c r="H390" s="593"/>
      <c r="I390" s="593"/>
      <c r="J390" s="593"/>
      <c r="K390" s="593"/>
      <c r="L390" s="593"/>
      <c r="M390" s="593"/>
      <c r="N390" s="593"/>
      <c r="O390" s="593"/>
      <c r="P390" s="593"/>
      <c r="Q390" s="593"/>
      <c r="R390" s="593"/>
      <c r="S390" s="593"/>
      <c r="T390" s="593"/>
      <c r="U390" s="593"/>
      <c r="V390" s="593"/>
      <c r="W390" s="593"/>
      <c r="X390" s="593"/>
      <c r="Y390" s="593"/>
      <c r="Z390" s="593"/>
    </row>
    <row r="391" spans="1:26" ht="14.25" customHeight="1">
      <c r="A391" s="593"/>
      <c r="B391" s="593"/>
      <c r="C391" s="593"/>
      <c r="D391" s="593"/>
      <c r="E391" s="593"/>
      <c r="F391" s="593"/>
      <c r="G391" s="593"/>
      <c r="H391" s="593"/>
      <c r="I391" s="593"/>
      <c r="J391" s="593"/>
      <c r="K391" s="593"/>
      <c r="L391" s="593"/>
      <c r="M391" s="593"/>
      <c r="N391" s="593"/>
      <c r="O391" s="593"/>
      <c r="P391" s="593"/>
      <c r="Q391" s="593"/>
      <c r="R391" s="593"/>
      <c r="S391" s="593"/>
      <c r="T391" s="593"/>
      <c r="U391" s="593"/>
      <c r="V391" s="593"/>
      <c r="W391" s="593"/>
      <c r="X391" s="593"/>
      <c r="Y391" s="593"/>
      <c r="Z391" s="593"/>
    </row>
    <row r="392" spans="1:26" ht="14.25" customHeight="1">
      <c r="A392" s="593"/>
      <c r="B392" s="593"/>
      <c r="C392" s="593"/>
      <c r="D392" s="593"/>
      <c r="E392" s="593"/>
      <c r="F392" s="593"/>
      <c r="G392" s="593"/>
      <c r="H392" s="593"/>
      <c r="I392" s="593"/>
      <c r="J392" s="593"/>
      <c r="K392" s="593"/>
      <c r="L392" s="593"/>
      <c r="M392" s="593"/>
      <c r="N392" s="593"/>
      <c r="O392" s="593"/>
      <c r="P392" s="593"/>
      <c r="Q392" s="593"/>
      <c r="R392" s="593"/>
      <c r="S392" s="593"/>
      <c r="T392" s="593"/>
      <c r="U392" s="593"/>
      <c r="V392" s="593"/>
      <c r="W392" s="593"/>
      <c r="X392" s="593"/>
      <c r="Y392" s="593"/>
      <c r="Z392" s="593"/>
    </row>
    <row r="393" spans="1:26" ht="14.25" customHeight="1">
      <c r="A393" s="593"/>
      <c r="B393" s="593"/>
      <c r="C393" s="593"/>
      <c r="D393" s="593"/>
      <c r="E393" s="593"/>
      <c r="F393" s="593"/>
      <c r="G393" s="593"/>
      <c r="H393" s="593"/>
      <c r="I393" s="593"/>
      <c r="J393" s="593"/>
      <c r="K393" s="593"/>
      <c r="L393" s="593"/>
      <c r="M393" s="593"/>
      <c r="N393" s="593"/>
      <c r="O393" s="593"/>
      <c r="P393" s="593"/>
      <c r="Q393" s="593"/>
      <c r="R393" s="593"/>
      <c r="S393" s="593"/>
      <c r="T393" s="593"/>
      <c r="U393" s="593"/>
      <c r="V393" s="593"/>
      <c r="W393" s="593"/>
      <c r="X393" s="593"/>
      <c r="Y393" s="593"/>
      <c r="Z393" s="593"/>
    </row>
    <row r="394" spans="1:26" ht="14.25" customHeight="1">
      <c r="A394" s="593"/>
      <c r="B394" s="593"/>
      <c r="C394" s="593"/>
      <c r="D394" s="593"/>
      <c r="E394" s="593"/>
      <c r="F394" s="593"/>
      <c r="G394" s="593"/>
      <c r="H394" s="593"/>
      <c r="I394" s="593"/>
      <c r="J394" s="593"/>
      <c r="K394" s="593"/>
      <c r="L394" s="593"/>
      <c r="M394" s="593"/>
      <c r="N394" s="593"/>
      <c r="O394" s="593"/>
      <c r="P394" s="593"/>
      <c r="Q394" s="593"/>
      <c r="R394" s="593"/>
      <c r="S394" s="593"/>
      <c r="T394" s="593"/>
      <c r="U394" s="593"/>
      <c r="V394" s="593"/>
      <c r="W394" s="593"/>
      <c r="X394" s="593"/>
      <c r="Y394" s="593"/>
      <c r="Z394" s="593"/>
    </row>
    <row r="395" spans="1:26" ht="14.25" customHeight="1">
      <c r="A395" s="593"/>
      <c r="B395" s="593"/>
      <c r="C395" s="593"/>
      <c r="D395" s="593"/>
      <c r="E395" s="593"/>
      <c r="F395" s="593"/>
      <c r="G395" s="593"/>
      <c r="H395" s="593"/>
      <c r="I395" s="593"/>
      <c r="J395" s="593"/>
      <c r="K395" s="593"/>
      <c r="L395" s="593"/>
      <c r="M395" s="593"/>
      <c r="N395" s="593"/>
      <c r="O395" s="593"/>
      <c r="P395" s="593"/>
      <c r="Q395" s="593"/>
      <c r="R395" s="593"/>
      <c r="S395" s="593"/>
      <c r="T395" s="593"/>
      <c r="U395" s="593"/>
      <c r="V395" s="593"/>
      <c r="W395" s="593"/>
      <c r="X395" s="593"/>
      <c r="Y395" s="593"/>
      <c r="Z395" s="593"/>
    </row>
    <row r="396" spans="1:26" ht="14.25" customHeight="1">
      <c r="A396" s="593"/>
      <c r="B396" s="593"/>
      <c r="C396" s="593"/>
      <c r="D396" s="593"/>
      <c r="E396" s="593"/>
      <c r="F396" s="593"/>
      <c r="G396" s="593"/>
      <c r="H396" s="593"/>
      <c r="I396" s="593"/>
      <c r="J396" s="593"/>
      <c r="K396" s="593"/>
      <c r="L396" s="593"/>
      <c r="M396" s="593"/>
      <c r="N396" s="593"/>
      <c r="O396" s="593"/>
      <c r="P396" s="593"/>
      <c r="Q396" s="593"/>
      <c r="R396" s="593"/>
      <c r="S396" s="593"/>
      <c r="T396" s="593"/>
      <c r="U396" s="593"/>
      <c r="V396" s="593"/>
      <c r="W396" s="593"/>
      <c r="X396" s="593"/>
      <c r="Y396" s="593"/>
      <c r="Z396" s="593"/>
    </row>
    <row r="397" spans="1:26" ht="14.25" customHeight="1">
      <c r="A397" s="593"/>
      <c r="B397" s="593"/>
      <c r="C397" s="593"/>
      <c r="D397" s="593"/>
      <c r="E397" s="593"/>
      <c r="F397" s="593"/>
      <c r="G397" s="593"/>
      <c r="H397" s="593"/>
      <c r="I397" s="593"/>
      <c r="J397" s="593"/>
      <c r="K397" s="593"/>
      <c r="L397" s="593"/>
      <c r="M397" s="593"/>
      <c r="N397" s="593"/>
      <c r="O397" s="593"/>
      <c r="P397" s="593"/>
      <c r="Q397" s="593"/>
      <c r="R397" s="593"/>
      <c r="S397" s="593"/>
      <c r="T397" s="593"/>
      <c r="U397" s="593"/>
      <c r="V397" s="593"/>
      <c r="W397" s="593"/>
      <c r="X397" s="593"/>
      <c r="Y397" s="593"/>
      <c r="Z397" s="593"/>
    </row>
    <row r="398" spans="1:26" ht="14.25" customHeight="1">
      <c r="A398" s="593"/>
      <c r="B398" s="593"/>
      <c r="C398" s="593"/>
      <c r="D398" s="593"/>
      <c r="E398" s="593"/>
      <c r="F398" s="593"/>
      <c r="G398" s="593"/>
      <c r="H398" s="593"/>
      <c r="I398" s="593"/>
      <c r="J398" s="593"/>
      <c r="K398" s="593"/>
      <c r="L398" s="593"/>
      <c r="M398" s="593"/>
      <c r="N398" s="593"/>
      <c r="O398" s="593"/>
      <c r="P398" s="593"/>
      <c r="Q398" s="593"/>
      <c r="R398" s="593"/>
      <c r="S398" s="593"/>
      <c r="T398" s="593"/>
      <c r="U398" s="593"/>
      <c r="V398" s="593"/>
      <c r="W398" s="593"/>
      <c r="X398" s="593"/>
      <c r="Y398" s="593"/>
      <c r="Z398" s="593"/>
    </row>
    <row r="399" spans="1:26" ht="14.25" customHeight="1">
      <c r="A399" s="593"/>
      <c r="B399" s="593"/>
      <c r="C399" s="593"/>
      <c r="D399" s="593"/>
      <c r="E399" s="593"/>
      <c r="F399" s="593"/>
      <c r="G399" s="593"/>
      <c r="H399" s="593"/>
      <c r="I399" s="593"/>
      <c r="J399" s="593"/>
      <c r="K399" s="593"/>
      <c r="L399" s="593"/>
      <c r="M399" s="593"/>
      <c r="N399" s="593"/>
      <c r="O399" s="593"/>
      <c r="P399" s="593"/>
      <c r="Q399" s="593"/>
      <c r="R399" s="593"/>
      <c r="S399" s="593"/>
      <c r="T399" s="593"/>
      <c r="U399" s="593"/>
      <c r="V399" s="593"/>
      <c r="W399" s="593"/>
      <c r="X399" s="593"/>
      <c r="Y399" s="593"/>
      <c r="Z399" s="593"/>
    </row>
    <row r="400" spans="1:26" ht="14.25" customHeight="1">
      <c r="A400" s="593"/>
      <c r="B400" s="593"/>
      <c r="C400" s="593"/>
      <c r="D400" s="593"/>
      <c r="E400" s="593"/>
      <c r="F400" s="593"/>
      <c r="G400" s="593"/>
      <c r="H400" s="593"/>
      <c r="I400" s="593"/>
      <c r="J400" s="593"/>
      <c r="K400" s="593"/>
      <c r="L400" s="593"/>
      <c r="M400" s="593"/>
      <c r="N400" s="593"/>
      <c r="O400" s="593"/>
      <c r="P400" s="593"/>
      <c r="Q400" s="593"/>
      <c r="R400" s="593"/>
      <c r="S400" s="593"/>
      <c r="T400" s="593"/>
      <c r="U400" s="593"/>
      <c r="V400" s="593"/>
      <c r="W400" s="593"/>
      <c r="X400" s="593"/>
      <c r="Y400" s="593"/>
      <c r="Z400" s="593"/>
    </row>
    <row r="401" spans="1:26" ht="14.25" customHeight="1">
      <c r="A401" s="593"/>
      <c r="B401" s="593"/>
      <c r="C401" s="593"/>
      <c r="D401" s="593"/>
      <c r="E401" s="593"/>
      <c r="F401" s="593"/>
      <c r="G401" s="593"/>
      <c r="H401" s="593"/>
      <c r="I401" s="593"/>
      <c r="J401" s="593"/>
      <c r="K401" s="593"/>
      <c r="L401" s="593"/>
      <c r="M401" s="593"/>
      <c r="N401" s="593"/>
      <c r="O401" s="593"/>
      <c r="P401" s="593"/>
      <c r="Q401" s="593"/>
      <c r="R401" s="593"/>
      <c r="S401" s="593"/>
      <c r="T401" s="593"/>
      <c r="U401" s="593"/>
      <c r="V401" s="593"/>
      <c r="W401" s="593"/>
      <c r="X401" s="593"/>
      <c r="Y401" s="593"/>
      <c r="Z401" s="593"/>
    </row>
    <row r="402" spans="1:26" ht="14.25" customHeight="1">
      <c r="A402" s="593"/>
      <c r="B402" s="593"/>
      <c r="C402" s="593"/>
      <c r="D402" s="593"/>
      <c r="E402" s="593"/>
      <c r="F402" s="593"/>
      <c r="G402" s="593"/>
      <c r="H402" s="593"/>
      <c r="I402" s="593"/>
      <c r="J402" s="593"/>
      <c r="K402" s="593"/>
      <c r="L402" s="593"/>
      <c r="M402" s="593"/>
      <c r="N402" s="593"/>
      <c r="O402" s="593"/>
      <c r="P402" s="593"/>
      <c r="Q402" s="593"/>
      <c r="R402" s="593"/>
      <c r="S402" s="593"/>
      <c r="T402" s="593"/>
      <c r="U402" s="593"/>
      <c r="V402" s="593"/>
      <c r="W402" s="593"/>
      <c r="X402" s="593"/>
      <c r="Y402" s="593"/>
      <c r="Z402" s="593"/>
    </row>
    <row r="403" spans="1:26" ht="14.25" customHeight="1">
      <c r="A403" s="593"/>
      <c r="B403" s="593"/>
      <c r="C403" s="593"/>
      <c r="D403" s="593"/>
      <c r="E403" s="593"/>
      <c r="F403" s="593"/>
      <c r="G403" s="593"/>
      <c r="H403" s="593"/>
      <c r="I403" s="593"/>
      <c r="J403" s="593"/>
      <c r="K403" s="593"/>
      <c r="L403" s="593"/>
      <c r="M403" s="593"/>
      <c r="N403" s="593"/>
      <c r="O403" s="593"/>
      <c r="P403" s="593"/>
      <c r="Q403" s="593"/>
      <c r="R403" s="593"/>
      <c r="S403" s="593"/>
      <c r="T403" s="593"/>
      <c r="U403" s="593"/>
      <c r="V403" s="593"/>
      <c r="W403" s="593"/>
      <c r="X403" s="593"/>
      <c r="Y403" s="593"/>
      <c r="Z403" s="593"/>
    </row>
    <row r="404" spans="1:26" ht="14.25" customHeight="1">
      <c r="A404" s="593"/>
      <c r="B404" s="593"/>
      <c r="C404" s="593"/>
      <c r="D404" s="593"/>
      <c r="E404" s="593"/>
      <c r="F404" s="593"/>
      <c r="G404" s="593"/>
      <c r="H404" s="593"/>
      <c r="I404" s="593"/>
      <c r="J404" s="593"/>
      <c r="K404" s="593"/>
      <c r="L404" s="593"/>
      <c r="M404" s="593"/>
      <c r="N404" s="593"/>
      <c r="O404" s="593"/>
      <c r="P404" s="593"/>
      <c r="Q404" s="593"/>
      <c r="R404" s="593"/>
      <c r="S404" s="593"/>
      <c r="T404" s="593"/>
      <c r="U404" s="593"/>
      <c r="V404" s="593"/>
      <c r="W404" s="593"/>
      <c r="X404" s="593"/>
      <c r="Y404" s="593"/>
      <c r="Z404" s="593"/>
    </row>
    <row r="405" spans="1:26" ht="14.25" customHeight="1">
      <c r="A405" s="593"/>
      <c r="B405" s="593"/>
      <c r="C405" s="593"/>
      <c r="D405" s="593"/>
      <c r="E405" s="593"/>
      <c r="F405" s="593"/>
      <c r="G405" s="593"/>
      <c r="H405" s="593"/>
      <c r="I405" s="593"/>
      <c r="J405" s="593"/>
      <c r="K405" s="593"/>
      <c r="L405" s="593"/>
      <c r="M405" s="593"/>
      <c r="N405" s="593"/>
      <c r="O405" s="593"/>
      <c r="P405" s="593"/>
      <c r="Q405" s="593"/>
      <c r="R405" s="593"/>
      <c r="S405" s="593"/>
      <c r="T405" s="593"/>
      <c r="U405" s="593"/>
      <c r="V405" s="593"/>
      <c r="W405" s="593"/>
      <c r="X405" s="593"/>
      <c r="Y405" s="593"/>
      <c r="Z405" s="593"/>
    </row>
    <row r="406" spans="1:26" ht="14.25" customHeight="1">
      <c r="A406" s="593"/>
      <c r="B406" s="593"/>
      <c r="C406" s="593"/>
      <c r="D406" s="593"/>
      <c r="E406" s="593"/>
      <c r="F406" s="593"/>
      <c r="G406" s="593"/>
      <c r="H406" s="593"/>
      <c r="I406" s="593"/>
      <c r="J406" s="593"/>
      <c r="K406" s="593"/>
      <c r="L406" s="593"/>
      <c r="M406" s="593"/>
      <c r="N406" s="593"/>
      <c r="O406" s="593"/>
      <c r="P406" s="593"/>
      <c r="Q406" s="593"/>
      <c r="R406" s="593"/>
      <c r="S406" s="593"/>
      <c r="T406" s="593"/>
      <c r="U406" s="593"/>
      <c r="V406" s="593"/>
      <c r="W406" s="593"/>
      <c r="X406" s="593"/>
      <c r="Y406" s="593"/>
      <c r="Z406" s="593"/>
    </row>
    <row r="407" spans="1:26" ht="14.25" customHeight="1">
      <c r="A407" s="593"/>
      <c r="B407" s="593"/>
      <c r="C407" s="593"/>
      <c r="D407" s="593"/>
      <c r="E407" s="593"/>
      <c r="F407" s="593"/>
      <c r="G407" s="593"/>
      <c r="H407" s="593"/>
      <c r="I407" s="593"/>
      <c r="J407" s="593"/>
      <c r="K407" s="593"/>
      <c r="L407" s="593"/>
      <c r="M407" s="593"/>
      <c r="N407" s="593"/>
      <c r="O407" s="593"/>
      <c r="P407" s="593"/>
      <c r="Q407" s="593"/>
      <c r="R407" s="593"/>
      <c r="S407" s="593"/>
      <c r="T407" s="593"/>
      <c r="U407" s="593"/>
      <c r="V407" s="593"/>
      <c r="W407" s="593"/>
      <c r="X407" s="593"/>
      <c r="Y407" s="593"/>
      <c r="Z407" s="593"/>
    </row>
    <row r="408" spans="1:26" ht="14.25" customHeight="1">
      <c r="A408" s="593"/>
      <c r="B408" s="593"/>
      <c r="C408" s="593"/>
      <c r="D408" s="593"/>
      <c r="E408" s="593"/>
      <c r="F408" s="593"/>
      <c r="G408" s="593"/>
      <c r="H408" s="593"/>
      <c r="I408" s="593"/>
      <c r="J408" s="593"/>
      <c r="K408" s="593"/>
      <c r="L408" s="593"/>
      <c r="M408" s="593"/>
      <c r="N408" s="593"/>
      <c r="O408" s="593"/>
      <c r="P408" s="593"/>
      <c r="Q408" s="593"/>
      <c r="R408" s="593"/>
      <c r="S408" s="593"/>
      <c r="T408" s="593"/>
      <c r="U408" s="593"/>
      <c r="V408" s="593"/>
      <c r="W408" s="593"/>
      <c r="X408" s="593"/>
      <c r="Y408" s="593"/>
      <c r="Z408" s="593"/>
    </row>
    <row r="409" spans="1:26" ht="14.25" customHeight="1">
      <c r="A409" s="593"/>
      <c r="B409" s="593"/>
      <c r="C409" s="593"/>
      <c r="D409" s="593"/>
      <c r="E409" s="593"/>
      <c r="F409" s="593"/>
      <c r="G409" s="593"/>
      <c r="H409" s="593"/>
      <c r="I409" s="593"/>
      <c r="J409" s="593"/>
      <c r="K409" s="593"/>
      <c r="L409" s="593"/>
      <c r="M409" s="593"/>
      <c r="N409" s="593"/>
      <c r="O409" s="593"/>
      <c r="P409" s="593"/>
      <c r="Q409" s="593"/>
      <c r="R409" s="593"/>
      <c r="S409" s="593"/>
      <c r="T409" s="593"/>
      <c r="U409" s="593"/>
      <c r="V409" s="593"/>
      <c r="W409" s="593"/>
      <c r="X409" s="593"/>
      <c r="Y409" s="593"/>
      <c r="Z409" s="593"/>
    </row>
    <row r="410" spans="1:26" ht="14.25" customHeight="1">
      <c r="A410" s="593"/>
      <c r="B410" s="593"/>
      <c r="C410" s="593"/>
      <c r="D410" s="593"/>
      <c r="E410" s="593"/>
      <c r="F410" s="593"/>
      <c r="G410" s="593"/>
      <c r="H410" s="593"/>
      <c r="I410" s="593"/>
      <c r="J410" s="593"/>
      <c r="K410" s="593"/>
      <c r="L410" s="593"/>
      <c r="M410" s="593"/>
      <c r="N410" s="593"/>
      <c r="O410" s="593"/>
      <c r="P410" s="593"/>
      <c r="Q410" s="593"/>
      <c r="R410" s="593"/>
      <c r="S410" s="593"/>
      <c r="T410" s="593"/>
      <c r="U410" s="593"/>
      <c r="V410" s="593"/>
      <c r="W410" s="593"/>
      <c r="X410" s="593"/>
      <c r="Y410" s="593"/>
      <c r="Z410" s="593"/>
    </row>
    <row r="411" spans="1:26" ht="14.25" customHeight="1">
      <c r="A411" s="593"/>
      <c r="B411" s="593"/>
      <c r="C411" s="593"/>
      <c r="D411" s="593"/>
      <c r="E411" s="593"/>
      <c r="F411" s="593"/>
      <c r="G411" s="593"/>
      <c r="H411" s="593"/>
      <c r="I411" s="593"/>
      <c r="J411" s="593"/>
      <c r="K411" s="593"/>
      <c r="L411" s="593"/>
      <c r="M411" s="593"/>
      <c r="N411" s="593"/>
      <c r="O411" s="593"/>
      <c r="P411" s="593"/>
      <c r="Q411" s="593"/>
      <c r="R411" s="593"/>
      <c r="S411" s="593"/>
      <c r="T411" s="593"/>
      <c r="U411" s="593"/>
      <c r="V411" s="593"/>
      <c r="W411" s="593"/>
      <c r="X411" s="593"/>
      <c r="Y411" s="593"/>
      <c r="Z411" s="593"/>
    </row>
    <row r="412" spans="1:26" ht="14.25" customHeight="1">
      <c r="A412" s="593"/>
      <c r="B412" s="593"/>
      <c r="C412" s="593"/>
      <c r="D412" s="593"/>
      <c r="E412" s="593"/>
      <c r="F412" s="593"/>
      <c r="G412" s="593"/>
      <c r="H412" s="593"/>
      <c r="I412" s="593"/>
      <c r="J412" s="593"/>
      <c r="K412" s="593"/>
      <c r="L412" s="593"/>
      <c r="M412" s="593"/>
      <c r="N412" s="593"/>
      <c r="O412" s="593"/>
      <c r="P412" s="593"/>
      <c r="Q412" s="593"/>
      <c r="R412" s="593"/>
      <c r="S412" s="593"/>
      <c r="T412" s="593"/>
      <c r="U412" s="593"/>
      <c r="V412" s="593"/>
      <c r="W412" s="593"/>
      <c r="X412" s="593"/>
      <c r="Y412" s="593"/>
      <c r="Z412" s="593"/>
    </row>
    <row r="413" spans="1:26" ht="14.25" customHeight="1">
      <c r="A413" s="593"/>
      <c r="B413" s="593"/>
      <c r="C413" s="593"/>
      <c r="D413" s="593"/>
      <c r="E413" s="593"/>
      <c r="F413" s="593"/>
      <c r="G413" s="593"/>
      <c r="H413" s="593"/>
      <c r="I413" s="593"/>
      <c r="J413" s="593"/>
      <c r="K413" s="593"/>
      <c r="L413" s="593"/>
      <c r="M413" s="593"/>
      <c r="N413" s="593"/>
      <c r="O413" s="593"/>
      <c r="P413" s="593"/>
      <c r="Q413" s="593"/>
      <c r="R413" s="593"/>
      <c r="S413" s="593"/>
      <c r="T413" s="593"/>
      <c r="U413" s="593"/>
      <c r="V413" s="593"/>
      <c r="W413" s="593"/>
      <c r="X413" s="593"/>
      <c r="Y413" s="593"/>
      <c r="Z413" s="593"/>
    </row>
    <row r="414" spans="1:26" ht="14.25" customHeight="1">
      <c r="A414" s="593"/>
      <c r="B414" s="593"/>
      <c r="C414" s="593"/>
      <c r="D414" s="593"/>
      <c r="E414" s="593"/>
      <c r="F414" s="593"/>
      <c r="G414" s="593"/>
      <c r="H414" s="593"/>
      <c r="I414" s="593"/>
      <c r="J414" s="593"/>
      <c r="K414" s="593"/>
      <c r="L414" s="593"/>
      <c r="M414" s="593"/>
      <c r="N414" s="593"/>
      <c r="O414" s="593"/>
      <c r="P414" s="593"/>
      <c r="Q414" s="593"/>
      <c r="R414" s="593"/>
      <c r="S414" s="593"/>
      <c r="T414" s="593"/>
      <c r="U414" s="593"/>
      <c r="V414" s="593"/>
      <c r="W414" s="593"/>
      <c r="X414" s="593"/>
      <c r="Y414" s="593"/>
      <c r="Z414" s="593"/>
    </row>
    <row r="415" spans="1:26" ht="14.25" customHeight="1">
      <c r="A415" s="593"/>
      <c r="B415" s="593"/>
      <c r="C415" s="593"/>
      <c r="D415" s="593"/>
      <c r="E415" s="593"/>
      <c r="F415" s="593"/>
      <c r="G415" s="593"/>
      <c r="H415" s="593"/>
      <c r="I415" s="593"/>
      <c r="J415" s="593"/>
      <c r="K415" s="593"/>
      <c r="L415" s="593"/>
      <c r="M415" s="593"/>
      <c r="N415" s="593"/>
      <c r="O415" s="593"/>
      <c r="P415" s="593"/>
      <c r="Q415" s="593"/>
      <c r="R415" s="593"/>
      <c r="S415" s="593"/>
      <c r="T415" s="593"/>
      <c r="U415" s="593"/>
      <c r="V415" s="593"/>
      <c r="W415" s="593"/>
      <c r="X415" s="593"/>
      <c r="Y415" s="593"/>
      <c r="Z415" s="593"/>
    </row>
    <row r="416" spans="1:26" ht="14.25" customHeight="1">
      <c r="A416" s="593"/>
      <c r="B416" s="593"/>
      <c r="C416" s="593"/>
      <c r="D416" s="593"/>
      <c r="E416" s="593"/>
      <c r="F416" s="593"/>
      <c r="G416" s="593"/>
      <c r="H416" s="593"/>
      <c r="I416" s="593"/>
      <c r="J416" s="593"/>
      <c r="K416" s="593"/>
      <c r="L416" s="593"/>
      <c r="M416" s="593"/>
      <c r="N416" s="593"/>
      <c r="O416" s="593"/>
      <c r="P416" s="593"/>
      <c r="Q416" s="593"/>
      <c r="R416" s="593"/>
      <c r="S416" s="593"/>
      <c r="T416" s="593"/>
      <c r="U416" s="593"/>
      <c r="V416" s="593"/>
      <c r="W416" s="593"/>
      <c r="X416" s="593"/>
      <c r="Y416" s="593"/>
      <c r="Z416" s="593"/>
    </row>
    <row r="417" spans="1:26" ht="14.25" customHeight="1">
      <c r="A417" s="593"/>
      <c r="B417" s="593"/>
      <c r="C417" s="593"/>
      <c r="D417" s="593"/>
      <c r="E417" s="593"/>
      <c r="F417" s="593"/>
      <c r="G417" s="593"/>
      <c r="H417" s="593"/>
      <c r="I417" s="593"/>
      <c r="J417" s="593"/>
      <c r="K417" s="593"/>
      <c r="L417" s="593"/>
      <c r="M417" s="593"/>
      <c r="N417" s="593"/>
      <c r="O417" s="593"/>
      <c r="P417" s="593"/>
      <c r="Q417" s="593"/>
      <c r="R417" s="593"/>
      <c r="S417" s="593"/>
      <c r="T417" s="593"/>
      <c r="U417" s="593"/>
      <c r="V417" s="593"/>
      <c r="W417" s="593"/>
      <c r="X417" s="593"/>
      <c r="Y417" s="593"/>
      <c r="Z417" s="593"/>
    </row>
    <row r="418" spans="1:26" ht="14.25" customHeight="1">
      <c r="A418" s="593"/>
      <c r="B418" s="593"/>
      <c r="C418" s="593"/>
      <c r="D418" s="593"/>
      <c r="E418" s="593"/>
      <c r="F418" s="593"/>
      <c r="G418" s="593"/>
      <c r="H418" s="593"/>
      <c r="I418" s="593"/>
      <c r="J418" s="593"/>
      <c r="K418" s="593"/>
      <c r="L418" s="593"/>
      <c r="M418" s="593"/>
      <c r="N418" s="593"/>
      <c r="O418" s="593"/>
      <c r="P418" s="593"/>
      <c r="Q418" s="593"/>
      <c r="R418" s="593"/>
      <c r="S418" s="593"/>
      <c r="T418" s="593"/>
      <c r="U418" s="593"/>
      <c r="V418" s="593"/>
      <c r="W418" s="593"/>
      <c r="X418" s="593"/>
      <c r="Y418" s="593"/>
      <c r="Z418" s="593"/>
    </row>
    <row r="419" spans="1:26" ht="14.25" customHeight="1">
      <c r="A419" s="593"/>
      <c r="B419" s="593"/>
      <c r="C419" s="593"/>
      <c r="D419" s="593"/>
      <c r="E419" s="593"/>
      <c r="F419" s="593"/>
      <c r="G419" s="593"/>
      <c r="H419" s="593"/>
      <c r="I419" s="593"/>
      <c r="J419" s="593"/>
      <c r="K419" s="593"/>
      <c r="L419" s="593"/>
      <c r="M419" s="593"/>
      <c r="N419" s="593"/>
      <c r="O419" s="593"/>
      <c r="P419" s="593"/>
      <c r="Q419" s="593"/>
      <c r="R419" s="593"/>
      <c r="S419" s="593"/>
      <c r="T419" s="593"/>
      <c r="U419" s="593"/>
      <c r="V419" s="593"/>
      <c r="W419" s="593"/>
      <c r="X419" s="593"/>
      <c r="Y419" s="593"/>
      <c r="Z419" s="593"/>
    </row>
    <row r="420" spans="1:26" ht="14.25" customHeight="1">
      <c r="A420" s="593"/>
      <c r="B420" s="593"/>
      <c r="C420" s="593"/>
      <c r="D420" s="593"/>
      <c r="E420" s="593"/>
      <c r="F420" s="593"/>
      <c r="G420" s="593"/>
      <c r="H420" s="593"/>
      <c r="I420" s="593"/>
      <c r="J420" s="593"/>
      <c r="K420" s="593"/>
      <c r="L420" s="593"/>
      <c r="M420" s="593"/>
      <c r="N420" s="593"/>
      <c r="O420" s="593"/>
      <c r="P420" s="593"/>
      <c r="Q420" s="593"/>
      <c r="R420" s="593"/>
      <c r="S420" s="593"/>
      <c r="T420" s="593"/>
      <c r="U420" s="593"/>
      <c r="V420" s="593"/>
      <c r="W420" s="593"/>
      <c r="X420" s="593"/>
      <c r="Y420" s="593"/>
      <c r="Z420" s="593"/>
    </row>
    <row r="421" spans="1:26" ht="14.25" customHeight="1">
      <c r="A421" s="593"/>
      <c r="B421" s="593"/>
      <c r="C421" s="593"/>
      <c r="D421" s="593"/>
      <c r="E421" s="593"/>
      <c r="F421" s="593"/>
      <c r="G421" s="593"/>
      <c r="H421" s="593"/>
      <c r="I421" s="593"/>
      <c r="J421" s="593"/>
      <c r="K421" s="593"/>
      <c r="L421" s="593"/>
      <c r="M421" s="593"/>
      <c r="N421" s="593"/>
      <c r="O421" s="593"/>
      <c r="P421" s="593"/>
      <c r="Q421" s="593"/>
      <c r="R421" s="593"/>
      <c r="S421" s="593"/>
      <c r="T421" s="593"/>
      <c r="U421" s="593"/>
      <c r="V421" s="593"/>
      <c r="W421" s="593"/>
      <c r="X421" s="593"/>
      <c r="Y421" s="593"/>
      <c r="Z421" s="593"/>
    </row>
    <row r="422" spans="1:26" ht="14.25" customHeight="1">
      <c r="A422" s="593"/>
      <c r="B422" s="593"/>
      <c r="C422" s="593"/>
      <c r="D422" s="593"/>
      <c r="E422" s="593"/>
      <c r="F422" s="593"/>
      <c r="G422" s="593"/>
      <c r="H422" s="593"/>
      <c r="I422" s="593"/>
      <c r="J422" s="593"/>
      <c r="K422" s="593"/>
      <c r="L422" s="593"/>
      <c r="M422" s="593"/>
      <c r="N422" s="593"/>
      <c r="O422" s="593"/>
      <c r="P422" s="593"/>
      <c r="Q422" s="593"/>
      <c r="R422" s="593"/>
      <c r="S422" s="593"/>
      <c r="T422" s="593"/>
      <c r="U422" s="593"/>
      <c r="V422" s="593"/>
      <c r="W422" s="593"/>
      <c r="X422" s="593"/>
      <c r="Y422" s="593"/>
      <c r="Z422" s="593"/>
    </row>
    <row r="423" spans="1:26" ht="14.25" customHeight="1">
      <c r="A423" s="593"/>
      <c r="B423" s="593"/>
      <c r="C423" s="593"/>
      <c r="D423" s="593"/>
      <c r="E423" s="593"/>
      <c r="F423" s="593"/>
      <c r="G423" s="593"/>
      <c r="H423" s="593"/>
      <c r="I423" s="593"/>
      <c r="J423" s="593"/>
      <c r="K423" s="593"/>
      <c r="L423" s="593"/>
      <c r="M423" s="593"/>
      <c r="N423" s="593"/>
      <c r="O423" s="593"/>
      <c r="P423" s="593"/>
      <c r="Q423" s="593"/>
      <c r="R423" s="593"/>
      <c r="S423" s="593"/>
      <c r="T423" s="593"/>
      <c r="U423" s="593"/>
      <c r="V423" s="593"/>
      <c r="W423" s="593"/>
      <c r="X423" s="593"/>
      <c r="Y423" s="593"/>
      <c r="Z423" s="593"/>
    </row>
    <row r="424" spans="1:26" ht="14.25" customHeight="1">
      <c r="A424" s="593"/>
      <c r="B424" s="593"/>
      <c r="C424" s="593"/>
      <c r="D424" s="593"/>
      <c r="E424" s="593"/>
      <c r="F424" s="593"/>
      <c r="G424" s="593"/>
      <c r="H424" s="593"/>
      <c r="I424" s="593"/>
      <c r="J424" s="593"/>
      <c r="K424" s="593"/>
      <c r="L424" s="593"/>
      <c r="M424" s="593"/>
      <c r="N424" s="593"/>
      <c r="O424" s="593"/>
      <c r="P424" s="593"/>
      <c r="Q424" s="593"/>
      <c r="R424" s="593"/>
      <c r="S424" s="593"/>
      <c r="T424" s="593"/>
      <c r="U424" s="593"/>
      <c r="V424" s="593"/>
      <c r="W424" s="593"/>
      <c r="X424" s="593"/>
      <c r="Y424" s="593"/>
      <c r="Z424" s="593"/>
    </row>
    <row r="425" spans="1:26" ht="14.25" customHeight="1">
      <c r="A425" s="593"/>
      <c r="B425" s="593"/>
      <c r="C425" s="593"/>
      <c r="D425" s="593"/>
      <c r="E425" s="593"/>
      <c r="F425" s="593"/>
      <c r="G425" s="593"/>
      <c r="H425" s="593"/>
      <c r="I425" s="593"/>
      <c r="J425" s="593"/>
      <c r="K425" s="593"/>
      <c r="L425" s="593"/>
      <c r="M425" s="593"/>
      <c r="N425" s="593"/>
      <c r="O425" s="593"/>
      <c r="P425" s="593"/>
      <c r="Q425" s="593"/>
      <c r="R425" s="593"/>
      <c r="S425" s="593"/>
      <c r="T425" s="593"/>
      <c r="U425" s="593"/>
      <c r="V425" s="593"/>
      <c r="W425" s="593"/>
      <c r="X425" s="593"/>
      <c r="Y425" s="593"/>
      <c r="Z425" s="593"/>
    </row>
    <row r="426" spans="1:26" ht="14.25" customHeight="1">
      <c r="A426" s="593"/>
      <c r="B426" s="593"/>
      <c r="C426" s="593"/>
      <c r="D426" s="593"/>
      <c r="E426" s="593"/>
      <c r="F426" s="593"/>
      <c r="G426" s="593"/>
      <c r="H426" s="593"/>
      <c r="I426" s="593"/>
      <c r="J426" s="593"/>
      <c r="K426" s="593"/>
      <c r="L426" s="593"/>
      <c r="M426" s="593"/>
      <c r="N426" s="593"/>
      <c r="O426" s="593"/>
      <c r="P426" s="593"/>
      <c r="Q426" s="593"/>
      <c r="R426" s="593"/>
      <c r="S426" s="593"/>
      <c r="T426" s="593"/>
      <c r="U426" s="593"/>
      <c r="V426" s="593"/>
      <c r="W426" s="593"/>
      <c r="X426" s="593"/>
      <c r="Y426" s="593"/>
      <c r="Z426" s="593"/>
    </row>
    <row r="427" spans="1:26" ht="14.25" customHeight="1">
      <c r="A427" s="593"/>
      <c r="B427" s="593"/>
      <c r="C427" s="593"/>
      <c r="D427" s="593"/>
      <c r="E427" s="593"/>
      <c r="F427" s="593"/>
      <c r="G427" s="593"/>
      <c r="H427" s="593"/>
      <c r="I427" s="593"/>
      <c r="J427" s="593"/>
      <c r="K427" s="593"/>
      <c r="L427" s="593"/>
      <c r="M427" s="593"/>
      <c r="N427" s="593"/>
      <c r="O427" s="593"/>
      <c r="P427" s="593"/>
      <c r="Q427" s="593"/>
      <c r="R427" s="593"/>
      <c r="S427" s="593"/>
      <c r="T427" s="593"/>
      <c r="U427" s="593"/>
      <c r="V427" s="593"/>
      <c r="W427" s="593"/>
      <c r="X427" s="593"/>
      <c r="Y427" s="593"/>
      <c r="Z427" s="593"/>
    </row>
    <row r="428" spans="1:26" ht="14.25" customHeight="1">
      <c r="A428" s="593"/>
      <c r="B428" s="593"/>
      <c r="C428" s="593"/>
      <c r="D428" s="593"/>
      <c r="E428" s="593"/>
      <c r="F428" s="593"/>
      <c r="G428" s="593"/>
      <c r="H428" s="593"/>
      <c r="I428" s="593"/>
      <c r="J428" s="593"/>
      <c r="K428" s="593"/>
      <c r="L428" s="593"/>
      <c r="M428" s="593"/>
      <c r="N428" s="593"/>
      <c r="O428" s="593"/>
      <c r="P428" s="593"/>
      <c r="Q428" s="593"/>
      <c r="R428" s="593"/>
      <c r="S428" s="593"/>
      <c r="T428" s="593"/>
      <c r="U428" s="593"/>
      <c r="V428" s="593"/>
      <c r="W428" s="593"/>
      <c r="X428" s="593"/>
      <c r="Y428" s="593"/>
      <c r="Z428" s="593"/>
    </row>
    <row r="429" spans="1:26" ht="14.25" customHeight="1">
      <c r="A429" s="593"/>
      <c r="B429" s="593"/>
      <c r="C429" s="593"/>
      <c r="D429" s="593"/>
      <c r="E429" s="593"/>
      <c r="F429" s="593"/>
      <c r="G429" s="593"/>
      <c r="H429" s="593"/>
      <c r="I429" s="593"/>
      <c r="J429" s="593"/>
      <c r="K429" s="593"/>
      <c r="L429" s="593"/>
      <c r="M429" s="593"/>
      <c r="N429" s="593"/>
      <c r="O429" s="593"/>
      <c r="P429" s="593"/>
      <c r="Q429" s="593"/>
      <c r="R429" s="593"/>
      <c r="S429" s="593"/>
      <c r="T429" s="593"/>
      <c r="U429" s="593"/>
      <c r="V429" s="593"/>
      <c r="W429" s="593"/>
      <c r="X429" s="593"/>
      <c r="Y429" s="593"/>
      <c r="Z429" s="593"/>
    </row>
    <row r="430" spans="1:26" ht="14.25" customHeight="1">
      <c r="A430" s="593"/>
      <c r="B430" s="593"/>
      <c r="C430" s="593"/>
      <c r="D430" s="593"/>
      <c r="E430" s="593"/>
      <c r="F430" s="593"/>
      <c r="G430" s="593"/>
      <c r="H430" s="593"/>
      <c r="I430" s="593"/>
      <c r="J430" s="593"/>
      <c r="K430" s="593"/>
      <c r="L430" s="593"/>
      <c r="M430" s="593"/>
      <c r="N430" s="593"/>
      <c r="O430" s="593"/>
      <c r="P430" s="593"/>
      <c r="Q430" s="593"/>
      <c r="R430" s="593"/>
      <c r="S430" s="593"/>
      <c r="T430" s="593"/>
      <c r="U430" s="593"/>
      <c r="V430" s="593"/>
      <c r="W430" s="593"/>
      <c r="X430" s="593"/>
      <c r="Y430" s="593"/>
      <c r="Z430" s="593"/>
    </row>
    <row r="431" spans="1:26" ht="14.25" customHeight="1">
      <c r="A431" s="593"/>
      <c r="B431" s="593"/>
      <c r="C431" s="593"/>
      <c r="D431" s="593"/>
      <c r="E431" s="593"/>
      <c r="F431" s="593"/>
      <c r="G431" s="593"/>
      <c r="H431" s="593"/>
      <c r="I431" s="593"/>
      <c r="J431" s="593"/>
      <c r="K431" s="593"/>
      <c r="L431" s="593"/>
      <c r="M431" s="593"/>
      <c r="N431" s="593"/>
      <c r="O431" s="593"/>
      <c r="P431" s="593"/>
      <c r="Q431" s="593"/>
      <c r="R431" s="593"/>
      <c r="S431" s="593"/>
      <c r="T431" s="593"/>
      <c r="U431" s="593"/>
      <c r="V431" s="593"/>
      <c r="W431" s="593"/>
      <c r="X431" s="593"/>
      <c r="Y431" s="593"/>
      <c r="Z431" s="593"/>
    </row>
    <row r="432" spans="1:26" ht="14.25" customHeight="1">
      <c r="A432" s="593"/>
      <c r="B432" s="593"/>
      <c r="C432" s="593"/>
      <c r="D432" s="593"/>
      <c r="E432" s="593"/>
      <c r="F432" s="593"/>
      <c r="G432" s="593"/>
      <c r="H432" s="593"/>
      <c r="I432" s="593"/>
      <c r="J432" s="593"/>
      <c r="K432" s="593"/>
      <c r="L432" s="593"/>
      <c r="M432" s="593"/>
      <c r="N432" s="593"/>
      <c r="O432" s="593"/>
      <c r="P432" s="593"/>
      <c r="Q432" s="593"/>
      <c r="R432" s="593"/>
      <c r="S432" s="593"/>
      <c r="T432" s="593"/>
      <c r="U432" s="593"/>
      <c r="V432" s="593"/>
      <c r="W432" s="593"/>
      <c r="X432" s="593"/>
      <c r="Y432" s="593"/>
      <c r="Z432" s="593"/>
    </row>
    <row r="433" spans="1:26" ht="14.25" customHeight="1">
      <c r="A433" s="593"/>
      <c r="B433" s="593"/>
      <c r="C433" s="593"/>
      <c r="D433" s="593"/>
      <c r="E433" s="593"/>
      <c r="F433" s="593"/>
      <c r="G433" s="593"/>
      <c r="H433" s="593"/>
      <c r="I433" s="593"/>
      <c r="J433" s="593"/>
      <c r="K433" s="593"/>
      <c r="L433" s="593"/>
      <c r="M433" s="593"/>
      <c r="N433" s="593"/>
      <c r="O433" s="593"/>
      <c r="P433" s="593"/>
      <c r="Q433" s="593"/>
      <c r="R433" s="593"/>
      <c r="S433" s="593"/>
      <c r="T433" s="593"/>
      <c r="U433" s="593"/>
      <c r="V433" s="593"/>
      <c r="W433" s="593"/>
      <c r="X433" s="593"/>
      <c r="Y433" s="593"/>
      <c r="Z433" s="593"/>
    </row>
    <row r="434" spans="1:26" ht="14.25" customHeight="1">
      <c r="A434" s="593"/>
      <c r="B434" s="593"/>
      <c r="C434" s="593"/>
      <c r="D434" s="593"/>
      <c r="E434" s="593"/>
      <c r="F434" s="593"/>
      <c r="G434" s="593"/>
      <c r="H434" s="593"/>
      <c r="I434" s="593"/>
      <c r="J434" s="593"/>
      <c r="K434" s="593"/>
      <c r="L434" s="593"/>
      <c r="M434" s="593"/>
      <c r="N434" s="593"/>
      <c r="O434" s="593"/>
      <c r="P434" s="593"/>
      <c r="Q434" s="593"/>
      <c r="R434" s="593"/>
      <c r="S434" s="593"/>
      <c r="T434" s="593"/>
      <c r="U434" s="593"/>
      <c r="V434" s="593"/>
      <c r="W434" s="593"/>
      <c r="X434" s="593"/>
      <c r="Y434" s="593"/>
      <c r="Z434" s="593"/>
    </row>
    <row r="435" spans="1:26" ht="14.25" customHeight="1">
      <c r="A435" s="593"/>
      <c r="B435" s="593"/>
      <c r="C435" s="593"/>
      <c r="D435" s="593"/>
      <c r="E435" s="593"/>
      <c r="F435" s="593"/>
      <c r="G435" s="593"/>
      <c r="H435" s="593"/>
      <c r="I435" s="593"/>
      <c r="J435" s="593"/>
      <c r="K435" s="593"/>
      <c r="L435" s="593"/>
      <c r="M435" s="593"/>
      <c r="N435" s="593"/>
      <c r="O435" s="593"/>
      <c r="P435" s="593"/>
      <c r="Q435" s="593"/>
      <c r="R435" s="593"/>
      <c r="S435" s="593"/>
      <c r="T435" s="593"/>
      <c r="U435" s="593"/>
      <c r="V435" s="593"/>
      <c r="W435" s="593"/>
      <c r="X435" s="593"/>
      <c r="Y435" s="593"/>
      <c r="Z435" s="593"/>
    </row>
    <row r="436" spans="1:26" ht="14.25" customHeight="1">
      <c r="A436" s="593"/>
      <c r="B436" s="593"/>
      <c r="C436" s="593"/>
      <c r="D436" s="593"/>
      <c r="E436" s="593"/>
      <c r="F436" s="593"/>
      <c r="G436" s="593"/>
      <c r="H436" s="593"/>
      <c r="I436" s="593"/>
      <c r="J436" s="593"/>
      <c r="K436" s="593"/>
      <c r="L436" s="593"/>
      <c r="M436" s="593"/>
      <c r="N436" s="593"/>
      <c r="O436" s="593"/>
      <c r="P436" s="593"/>
      <c r="Q436" s="593"/>
      <c r="R436" s="593"/>
      <c r="S436" s="593"/>
      <c r="T436" s="593"/>
      <c r="U436" s="593"/>
      <c r="V436" s="593"/>
      <c r="W436" s="593"/>
      <c r="X436" s="593"/>
      <c r="Y436" s="593"/>
      <c r="Z436" s="593"/>
    </row>
    <row r="437" spans="1:26" ht="14.25" customHeight="1">
      <c r="A437" s="593"/>
      <c r="B437" s="593"/>
      <c r="C437" s="593"/>
      <c r="D437" s="593"/>
      <c r="E437" s="593"/>
      <c r="F437" s="593"/>
      <c r="G437" s="593"/>
      <c r="H437" s="593"/>
      <c r="I437" s="593"/>
      <c r="J437" s="593"/>
      <c r="K437" s="593"/>
      <c r="L437" s="593"/>
      <c r="M437" s="593"/>
      <c r="N437" s="593"/>
      <c r="O437" s="593"/>
      <c r="P437" s="593"/>
      <c r="Q437" s="593"/>
      <c r="R437" s="593"/>
      <c r="S437" s="593"/>
      <c r="T437" s="593"/>
      <c r="U437" s="593"/>
      <c r="V437" s="593"/>
      <c r="W437" s="593"/>
      <c r="X437" s="593"/>
      <c r="Y437" s="593"/>
      <c r="Z437" s="593"/>
    </row>
    <row r="438" spans="1:26" ht="14.25" customHeight="1">
      <c r="A438" s="593"/>
      <c r="B438" s="593"/>
      <c r="C438" s="593"/>
      <c r="D438" s="593"/>
      <c r="E438" s="593"/>
      <c r="F438" s="593"/>
      <c r="G438" s="593"/>
      <c r="H438" s="593"/>
      <c r="I438" s="593"/>
      <c r="J438" s="593"/>
      <c r="K438" s="593"/>
      <c r="L438" s="593"/>
      <c r="M438" s="593"/>
      <c r="N438" s="593"/>
      <c r="O438" s="593"/>
      <c r="P438" s="593"/>
      <c r="Q438" s="593"/>
      <c r="R438" s="593"/>
      <c r="S438" s="593"/>
      <c r="T438" s="593"/>
      <c r="U438" s="593"/>
      <c r="V438" s="593"/>
      <c r="W438" s="593"/>
      <c r="X438" s="593"/>
      <c r="Y438" s="593"/>
      <c r="Z438" s="593"/>
    </row>
    <row r="439" spans="1:26" ht="14.25" customHeight="1">
      <c r="A439" s="593"/>
      <c r="B439" s="593"/>
      <c r="C439" s="593"/>
      <c r="D439" s="593"/>
      <c r="E439" s="593"/>
      <c r="F439" s="593"/>
      <c r="G439" s="593"/>
      <c r="H439" s="593"/>
      <c r="I439" s="593"/>
      <c r="J439" s="593"/>
      <c r="K439" s="593"/>
      <c r="L439" s="593"/>
      <c r="M439" s="593"/>
      <c r="N439" s="593"/>
      <c r="O439" s="593"/>
      <c r="P439" s="593"/>
      <c r="Q439" s="593"/>
      <c r="R439" s="593"/>
      <c r="S439" s="593"/>
      <c r="T439" s="593"/>
      <c r="U439" s="593"/>
      <c r="V439" s="593"/>
      <c r="W439" s="593"/>
      <c r="X439" s="593"/>
      <c r="Y439" s="593"/>
      <c r="Z439" s="593"/>
    </row>
    <row r="440" spans="1:26" ht="14.25" customHeight="1">
      <c r="A440" s="593"/>
      <c r="B440" s="593"/>
      <c r="C440" s="593"/>
      <c r="D440" s="593"/>
      <c r="E440" s="593"/>
      <c r="F440" s="593"/>
      <c r="G440" s="593"/>
      <c r="H440" s="593"/>
      <c r="I440" s="593"/>
      <c r="J440" s="593"/>
      <c r="K440" s="593"/>
      <c r="L440" s="593"/>
      <c r="M440" s="593"/>
      <c r="N440" s="593"/>
      <c r="O440" s="593"/>
      <c r="P440" s="593"/>
      <c r="Q440" s="593"/>
      <c r="R440" s="593"/>
      <c r="S440" s="593"/>
      <c r="T440" s="593"/>
      <c r="U440" s="593"/>
      <c r="V440" s="593"/>
      <c r="W440" s="593"/>
      <c r="X440" s="593"/>
      <c r="Y440" s="593"/>
      <c r="Z440" s="593"/>
    </row>
    <row r="441" spans="1:26" ht="14.25" customHeight="1">
      <c r="A441" s="593"/>
      <c r="B441" s="593"/>
      <c r="C441" s="593"/>
      <c r="D441" s="593"/>
      <c r="E441" s="593"/>
      <c r="F441" s="593"/>
      <c r="G441" s="593"/>
      <c r="H441" s="593"/>
      <c r="I441" s="593"/>
      <c r="J441" s="593"/>
      <c r="K441" s="593"/>
      <c r="L441" s="593"/>
      <c r="M441" s="593"/>
      <c r="N441" s="593"/>
      <c r="O441" s="593"/>
      <c r="P441" s="593"/>
      <c r="Q441" s="593"/>
      <c r="R441" s="593"/>
      <c r="S441" s="593"/>
      <c r="T441" s="593"/>
      <c r="U441" s="593"/>
      <c r="V441" s="593"/>
      <c r="W441" s="593"/>
      <c r="X441" s="593"/>
      <c r="Y441" s="593"/>
      <c r="Z441" s="593"/>
    </row>
    <row r="442" spans="1:26" ht="14.25" customHeight="1">
      <c r="A442" s="593"/>
      <c r="B442" s="593"/>
      <c r="C442" s="593"/>
      <c r="D442" s="593"/>
      <c r="E442" s="593"/>
      <c r="F442" s="593"/>
      <c r="G442" s="593"/>
      <c r="H442" s="593"/>
      <c r="I442" s="593"/>
      <c r="J442" s="593"/>
      <c r="K442" s="593"/>
      <c r="L442" s="593"/>
      <c r="M442" s="593"/>
      <c r="N442" s="593"/>
      <c r="O442" s="593"/>
      <c r="P442" s="593"/>
      <c r="Q442" s="593"/>
      <c r="R442" s="593"/>
      <c r="S442" s="593"/>
      <c r="T442" s="593"/>
      <c r="U442" s="593"/>
      <c r="V442" s="593"/>
      <c r="W442" s="593"/>
      <c r="X442" s="593"/>
      <c r="Y442" s="593"/>
      <c r="Z442" s="593"/>
    </row>
    <row r="443" spans="1:26" ht="14.25" customHeight="1">
      <c r="A443" s="593"/>
      <c r="B443" s="593"/>
      <c r="C443" s="593"/>
      <c r="D443" s="593"/>
      <c r="E443" s="593"/>
      <c r="F443" s="593"/>
      <c r="G443" s="593"/>
      <c r="H443" s="593"/>
      <c r="I443" s="593"/>
      <c r="J443" s="593"/>
      <c r="K443" s="593"/>
      <c r="L443" s="593"/>
      <c r="M443" s="593"/>
      <c r="N443" s="593"/>
      <c r="O443" s="593"/>
      <c r="P443" s="593"/>
      <c r="Q443" s="593"/>
      <c r="R443" s="593"/>
      <c r="S443" s="593"/>
      <c r="T443" s="593"/>
      <c r="U443" s="593"/>
      <c r="V443" s="593"/>
      <c r="W443" s="593"/>
      <c r="X443" s="593"/>
      <c r="Y443" s="593"/>
      <c r="Z443" s="593"/>
    </row>
    <row r="444" spans="1:26" ht="14.25" customHeight="1">
      <c r="A444" s="593"/>
      <c r="B444" s="593"/>
      <c r="C444" s="593"/>
      <c r="D444" s="593"/>
      <c r="E444" s="593"/>
      <c r="F444" s="593"/>
      <c r="G444" s="593"/>
      <c r="H444" s="593"/>
      <c r="I444" s="593"/>
      <c r="J444" s="593"/>
      <c r="K444" s="593"/>
      <c r="L444" s="593"/>
      <c r="M444" s="593"/>
      <c r="N444" s="593"/>
      <c r="O444" s="593"/>
      <c r="P444" s="593"/>
      <c r="Q444" s="593"/>
      <c r="R444" s="593"/>
      <c r="S444" s="593"/>
      <c r="T444" s="593"/>
      <c r="U444" s="593"/>
      <c r="V444" s="593"/>
      <c r="W444" s="593"/>
      <c r="X444" s="593"/>
      <c r="Y444" s="593"/>
      <c r="Z444" s="593"/>
    </row>
    <row r="445" spans="1:26" ht="14.25" customHeight="1">
      <c r="A445" s="593"/>
      <c r="B445" s="593"/>
      <c r="C445" s="593"/>
      <c r="D445" s="593"/>
      <c r="E445" s="593"/>
      <c r="F445" s="593"/>
      <c r="G445" s="593"/>
      <c r="H445" s="593"/>
      <c r="I445" s="593"/>
      <c r="J445" s="593"/>
      <c r="K445" s="593"/>
      <c r="L445" s="593"/>
      <c r="M445" s="593"/>
      <c r="N445" s="593"/>
      <c r="O445" s="593"/>
      <c r="P445" s="593"/>
      <c r="Q445" s="593"/>
      <c r="R445" s="593"/>
      <c r="S445" s="593"/>
      <c r="T445" s="593"/>
      <c r="U445" s="593"/>
      <c r="V445" s="593"/>
      <c r="W445" s="593"/>
      <c r="X445" s="593"/>
      <c r="Y445" s="593"/>
      <c r="Z445" s="593"/>
    </row>
    <row r="446" spans="1:26" ht="14.25" customHeight="1">
      <c r="A446" s="593"/>
      <c r="B446" s="593"/>
      <c r="C446" s="593"/>
      <c r="D446" s="593"/>
      <c r="E446" s="593"/>
      <c r="F446" s="593"/>
      <c r="G446" s="593"/>
      <c r="H446" s="593"/>
      <c r="I446" s="593"/>
      <c r="J446" s="593"/>
      <c r="K446" s="593"/>
      <c r="L446" s="593"/>
      <c r="M446" s="593"/>
      <c r="N446" s="593"/>
      <c r="O446" s="593"/>
      <c r="P446" s="593"/>
      <c r="Q446" s="593"/>
      <c r="R446" s="593"/>
      <c r="S446" s="593"/>
      <c r="T446" s="593"/>
      <c r="U446" s="593"/>
      <c r="V446" s="593"/>
      <c r="W446" s="593"/>
      <c r="X446" s="593"/>
      <c r="Y446" s="593"/>
      <c r="Z446" s="593"/>
    </row>
    <row r="447" spans="1:26" ht="14.25" customHeight="1">
      <c r="A447" s="593"/>
      <c r="B447" s="593"/>
      <c r="C447" s="593"/>
      <c r="D447" s="593"/>
      <c r="E447" s="593"/>
      <c r="F447" s="593"/>
      <c r="G447" s="593"/>
      <c r="H447" s="593"/>
      <c r="I447" s="593"/>
      <c r="J447" s="593"/>
      <c r="K447" s="593"/>
      <c r="L447" s="593"/>
      <c r="M447" s="593"/>
      <c r="N447" s="593"/>
      <c r="O447" s="593"/>
      <c r="P447" s="593"/>
      <c r="Q447" s="593"/>
      <c r="R447" s="593"/>
      <c r="S447" s="593"/>
      <c r="T447" s="593"/>
      <c r="U447" s="593"/>
      <c r="V447" s="593"/>
      <c r="W447" s="593"/>
      <c r="X447" s="593"/>
      <c r="Y447" s="593"/>
      <c r="Z447" s="593"/>
    </row>
    <row r="448" spans="1:26" ht="14.25" customHeight="1">
      <c r="A448" s="593"/>
      <c r="B448" s="593"/>
      <c r="C448" s="593"/>
      <c r="D448" s="593"/>
      <c r="E448" s="593"/>
      <c r="F448" s="593"/>
      <c r="G448" s="593"/>
      <c r="H448" s="593"/>
      <c r="I448" s="593"/>
      <c r="J448" s="593"/>
      <c r="K448" s="593"/>
      <c r="L448" s="593"/>
      <c r="M448" s="593"/>
      <c r="N448" s="593"/>
      <c r="O448" s="593"/>
      <c r="P448" s="593"/>
      <c r="Q448" s="593"/>
      <c r="R448" s="593"/>
      <c r="S448" s="593"/>
      <c r="T448" s="593"/>
      <c r="U448" s="593"/>
      <c r="V448" s="593"/>
      <c r="W448" s="593"/>
      <c r="X448" s="593"/>
      <c r="Y448" s="593"/>
      <c r="Z448" s="593"/>
    </row>
    <row r="449" spans="1:26" ht="14.25" customHeight="1">
      <c r="A449" s="593"/>
      <c r="B449" s="593"/>
      <c r="C449" s="593"/>
      <c r="D449" s="593"/>
      <c r="E449" s="593"/>
      <c r="F449" s="593"/>
      <c r="G449" s="593"/>
      <c r="H449" s="593"/>
      <c r="I449" s="593"/>
      <c r="J449" s="593"/>
      <c r="K449" s="593"/>
      <c r="L449" s="593"/>
      <c r="M449" s="593"/>
      <c r="N449" s="593"/>
      <c r="O449" s="593"/>
      <c r="P449" s="593"/>
      <c r="Q449" s="593"/>
      <c r="R449" s="593"/>
      <c r="S449" s="593"/>
      <c r="T449" s="593"/>
      <c r="U449" s="593"/>
      <c r="V449" s="593"/>
      <c r="W449" s="593"/>
      <c r="X449" s="593"/>
      <c r="Y449" s="593"/>
      <c r="Z449" s="593"/>
    </row>
    <row r="450" spans="1:26" ht="14.25" customHeight="1">
      <c r="A450" s="593"/>
      <c r="B450" s="593"/>
      <c r="C450" s="593"/>
      <c r="D450" s="593"/>
      <c r="E450" s="593"/>
      <c r="F450" s="593"/>
      <c r="G450" s="593"/>
      <c r="H450" s="593"/>
      <c r="I450" s="593"/>
      <c r="J450" s="593"/>
      <c r="K450" s="593"/>
      <c r="L450" s="593"/>
      <c r="M450" s="593"/>
      <c r="N450" s="593"/>
      <c r="O450" s="593"/>
      <c r="P450" s="593"/>
      <c r="Q450" s="593"/>
      <c r="R450" s="593"/>
      <c r="S450" s="593"/>
      <c r="T450" s="593"/>
      <c r="U450" s="593"/>
      <c r="V450" s="593"/>
      <c r="W450" s="593"/>
      <c r="X450" s="593"/>
      <c r="Y450" s="593"/>
      <c r="Z450" s="593"/>
    </row>
    <row r="451" spans="1:26" ht="14.25" customHeight="1">
      <c r="A451" s="593"/>
      <c r="B451" s="593"/>
      <c r="C451" s="593"/>
      <c r="D451" s="593"/>
      <c r="E451" s="593"/>
      <c r="F451" s="593"/>
      <c r="G451" s="593"/>
      <c r="H451" s="593"/>
      <c r="I451" s="593"/>
      <c r="J451" s="593"/>
      <c r="K451" s="593"/>
      <c r="L451" s="593"/>
      <c r="M451" s="593"/>
      <c r="N451" s="593"/>
      <c r="O451" s="593"/>
      <c r="P451" s="593"/>
      <c r="Q451" s="593"/>
      <c r="R451" s="593"/>
      <c r="S451" s="593"/>
      <c r="T451" s="593"/>
      <c r="U451" s="593"/>
      <c r="V451" s="593"/>
      <c r="W451" s="593"/>
      <c r="X451" s="593"/>
      <c r="Y451" s="593"/>
      <c r="Z451" s="593"/>
    </row>
    <row r="452" spans="1:26" ht="14.25" customHeight="1">
      <c r="A452" s="593"/>
      <c r="B452" s="593"/>
      <c r="C452" s="593"/>
      <c r="D452" s="593"/>
      <c r="E452" s="593"/>
      <c r="F452" s="593"/>
      <c r="G452" s="593"/>
      <c r="H452" s="593"/>
      <c r="I452" s="593"/>
      <c r="J452" s="593"/>
      <c r="K452" s="593"/>
      <c r="L452" s="593"/>
      <c r="M452" s="593"/>
      <c r="N452" s="593"/>
      <c r="O452" s="593"/>
      <c r="P452" s="593"/>
      <c r="Q452" s="593"/>
      <c r="R452" s="593"/>
      <c r="S452" s="593"/>
      <c r="T452" s="593"/>
      <c r="U452" s="593"/>
      <c r="V452" s="593"/>
      <c r="W452" s="593"/>
      <c r="X452" s="593"/>
      <c r="Y452" s="593"/>
      <c r="Z452" s="593"/>
    </row>
    <row r="453" spans="1:26" ht="14.25" customHeight="1">
      <c r="A453" s="593"/>
      <c r="B453" s="593"/>
      <c r="C453" s="593"/>
      <c r="D453" s="593"/>
      <c r="E453" s="593"/>
      <c r="F453" s="593"/>
      <c r="G453" s="593"/>
      <c r="H453" s="593"/>
      <c r="I453" s="593"/>
      <c r="J453" s="593"/>
      <c r="K453" s="593"/>
      <c r="L453" s="593"/>
      <c r="M453" s="593"/>
      <c r="N453" s="593"/>
      <c r="O453" s="593"/>
      <c r="P453" s="593"/>
      <c r="Q453" s="593"/>
      <c r="R453" s="593"/>
      <c r="S453" s="593"/>
      <c r="T453" s="593"/>
      <c r="U453" s="593"/>
      <c r="V453" s="593"/>
      <c r="W453" s="593"/>
      <c r="X453" s="593"/>
      <c r="Y453" s="593"/>
      <c r="Z453" s="593"/>
    </row>
    <row r="454" spans="1:26" ht="14.25" customHeight="1">
      <c r="A454" s="593"/>
      <c r="B454" s="593"/>
      <c r="C454" s="593"/>
      <c r="D454" s="593"/>
      <c r="E454" s="593"/>
      <c r="F454" s="593"/>
      <c r="G454" s="593"/>
      <c r="H454" s="593"/>
      <c r="I454" s="593"/>
      <c r="J454" s="593"/>
      <c r="K454" s="593"/>
      <c r="L454" s="593"/>
      <c r="M454" s="593"/>
      <c r="N454" s="593"/>
      <c r="O454" s="593"/>
      <c r="P454" s="593"/>
      <c r="Q454" s="593"/>
      <c r="R454" s="593"/>
      <c r="S454" s="593"/>
      <c r="T454" s="593"/>
      <c r="U454" s="593"/>
      <c r="V454" s="593"/>
      <c r="W454" s="593"/>
      <c r="X454" s="593"/>
      <c r="Y454" s="593"/>
      <c r="Z454" s="593"/>
    </row>
    <row r="455" spans="1:26" ht="14.25" customHeight="1">
      <c r="A455" s="593"/>
      <c r="B455" s="593"/>
      <c r="C455" s="593"/>
      <c r="D455" s="593"/>
      <c r="E455" s="593"/>
      <c r="F455" s="593"/>
      <c r="G455" s="593"/>
      <c r="H455" s="593"/>
      <c r="I455" s="593"/>
      <c r="J455" s="593"/>
      <c r="K455" s="593"/>
      <c r="L455" s="593"/>
      <c r="M455" s="593"/>
      <c r="N455" s="593"/>
      <c r="O455" s="593"/>
      <c r="P455" s="593"/>
      <c r="Q455" s="593"/>
      <c r="R455" s="593"/>
      <c r="S455" s="593"/>
      <c r="T455" s="593"/>
      <c r="U455" s="593"/>
      <c r="V455" s="593"/>
      <c r="W455" s="593"/>
      <c r="X455" s="593"/>
      <c r="Y455" s="593"/>
      <c r="Z455" s="593"/>
    </row>
    <row r="456" spans="1:26" ht="14.25" customHeight="1">
      <c r="A456" s="593"/>
      <c r="B456" s="593"/>
      <c r="C456" s="593"/>
      <c r="D456" s="593"/>
      <c r="E456" s="593"/>
      <c r="F456" s="593"/>
      <c r="G456" s="593"/>
      <c r="H456" s="593"/>
      <c r="I456" s="593"/>
      <c r="J456" s="593"/>
      <c r="K456" s="593"/>
      <c r="L456" s="593"/>
      <c r="M456" s="593"/>
      <c r="N456" s="593"/>
      <c r="O456" s="593"/>
      <c r="P456" s="593"/>
      <c r="Q456" s="593"/>
      <c r="R456" s="593"/>
      <c r="S456" s="593"/>
      <c r="T456" s="593"/>
      <c r="U456" s="593"/>
      <c r="V456" s="593"/>
      <c r="W456" s="593"/>
      <c r="X456" s="593"/>
      <c r="Y456" s="593"/>
      <c r="Z456" s="593"/>
    </row>
    <row r="457" spans="1:26" ht="14.25" customHeight="1">
      <c r="A457" s="593"/>
      <c r="B457" s="593"/>
      <c r="C457" s="593"/>
      <c r="D457" s="593"/>
      <c r="E457" s="593"/>
      <c r="F457" s="593"/>
      <c r="G457" s="593"/>
      <c r="H457" s="593"/>
      <c r="I457" s="593"/>
      <c r="J457" s="593"/>
      <c r="K457" s="593"/>
      <c r="L457" s="593"/>
      <c r="M457" s="593"/>
      <c r="N457" s="593"/>
      <c r="O457" s="593"/>
      <c r="P457" s="593"/>
      <c r="Q457" s="593"/>
      <c r="R457" s="593"/>
      <c r="S457" s="593"/>
      <c r="T457" s="593"/>
      <c r="U457" s="593"/>
      <c r="V457" s="593"/>
      <c r="W457" s="593"/>
      <c r="X457" s="593"/>
      <c r="Y457" s="593"/>
      <c r="Z457" s="593"/>
    </row>
    <row r="458" spans="1:26" ht="14.25" customHeight="1">
      <c r="A458" s="593"/>
      <c r="B458" s="593"/>
      <c r="C458" s="593"/>
      <c r="D458" s="593"/>
      <c r="E458" s="593"/>
      <c r="F458" s="593"/>
      <c r="G458" s="593"/>
      <c r="H458" s="593"/>
      <c r="I458" s="593"/>
      <c r="J458" s="593"/>
      <c r="K458" s="593"/>
      <c r="L458" s="593"/>
      <c r="M458" s="593"/>
      <c r="N458" s="593"/>
      <c r="O458" s="593"/>
      <c r="P458" s="593"/>
      <c r="Q458" s="593"/>
      <c r="R458" s="593"/>
      <c r="S458" s="593"/>
      <c r="T458" s="593"/>
      <c r="U458" s="593"/>
      <c r="V458" s="593"/>
      <c r="W458" s="593"/>
      <c r="X458" s="593"/>
      <c r="Y458" s="593"/>
      <c r="Z458" s="593"/>
    </row>
    <row r="459" spans="1:26" ht="14.25" customHeight="1">
      <c r="A459" s="593"/>
      <c r="B459" s="593"/>
      <c r="C459" s="593"/>
      <c r="D459" s="593"/>
      <c r="E459" s="593"/>
      <c r="F459" s="593"/>
      <c r="G459" s="593"/>
      <c r="H459" s="593"/>
      <c r="I459" s="593"/>
      <c r="J459" s="593"/>
      <c r="K459" s="593"/>
      <c r="L459" s="593"/>
      <c r="M459" s="593"/>
      <c r="N459" s="593"/>
      <c r="O459" s="593"/>
      <c r="P459" s="593"/>
      <c r="Q459" s="593"/>
      <c r="R459" s="593"/>
      <c r="S459" s="593"/>
      <c r="T459" s="593"/>
      <c r="U459" s="593"/>
      <c r="V459" s="593"/>
      <c r="W459" s="593"/>
      <c r="X459" s="593"/>
      <c r="Y459" s="593"/>
      <c r="Z459" s="593"/>
    </row>
    <row r="460" spans="1:26" ht="14.25" customHeight="1">
      <c r="A460" s="593"/>
      <c r="B460" s="593"/>
      <c r="C460" s="593"/>
      <c r="D460" s="593"/>
      <c r="E460" s="593"/>
      <c r="F460" s="593"/>
      <c r="G460" s="593"/>
      <c r="H460" s="593"/>
      <c r="I460" s="593"/>
      <c r="J460" s="593"/>
      <c r="K460" s="593"/>
      <c r="L460" s="593"/>
      <c r="M460" s="593"/>
      <c r="N460" s="593"/>
      <c r="O460" s="593"/>
      <c r="P460" s="593"/>
      <c r="Q460" s="593"/>
      <c r="R460" s="593"/>
      <c r="S460" s="593"/>
      <c r="T460" s="593"/>
      <c r="U460" s="593"/>
      <c r="V460" s="593"/>
      <c r="W460" s="593"/>
      <c r="X460" s="593"/>
      <c r="Y460" s="593"/>
      <c r="Z460" s="593"/>
    </row>
    <row r="461" spans="1:26" ht="14.25" customHeight="1">
      <c r="A461" s="593"/>
      <c r="B461" s="593"/>
      <c r="C461" s="593"/>
      <c r="D461" s="593"/>
      <c r="E461" s="593"/>
      <c r="F461" s="593"/>
      <c r="G461" s="593"/>
      <c r="H461" s="593"/>
      <c r="I461" s="593"/>
      <c r="J461" s="593"/>
      <c r="K461" s="593"/>
      <c r="L461" s="593"/>
      <c r="M461" s="593"/>
      <c r="N461" s="593"/>
      <c r="O461" s="593"/>
      <c r="P461" s="593"/>
      <c r="Q461" s="593"/>
      <c r="R461" s="593"/>
      <c r="S461" s="593"/>
      <c r="T461" s="593"/>
      <c r="U461" s="593"/>
      <c r="V461" s="593"/>
      <c r="W461" s="593"/>
      <c r="X461" s="593"/>
      <c r="Y461" s="593"/>
      <c r="Z461" s="593"/>
    </row>
    <row r="462" spans="1:26" ht="14.25" customHeight="1">
      <c r="A462" s="593"/>
      <c r="B462" s="593"/>
      <c r="C462" s="593"/>
      <c r="D462" s="593"/>
      <c r="E462" s="593"/>
      <c r="F462" s="593"/>
      <c r="G462" s="593"/>
      <c r="H462" s="593"/>
      <c r="I462" s="593"/>
      <c r="J462" s="593"/>
      <c r="K462" s="593"/>
      <c r="L462" s="593"/>
      <c r="M462" s="593"/>
      <c r="N462" s="593"/>
      <c r="O462" s="593"/>
      <c r="P462" s="593"/>
      <c r="Q462" s="593"/>
      <c r="R462" s="593"/>
      <c r="S462" s="593"/>
      <c r="T462" s="593"/>
      <c r="U462" s="593"/>
      <c r="V462" s="593"/>
      <c r="W462" s="593"/>
      <c r="X462" s="593"/>
      <c r="Y462" s="593"/>
      <c r="Z462" s="593"/>
    </row>
    <row r="463" spans="1:26" ht="14.25" customHeight="1">
      <c r="A463" s="593"/>
      <c r="B463" s="593"/>
      <c r="C463" s="593"/>
      <c r="D463" s="593"/>
      <c r="E463" s="593"/>
      <c r="F463" s="593"/>
      <c r="G463" s="593"/>
      <c r="H463" s="593"/>
      <c r="I463" s="593"/>
      <c r="J463" s="593"/>
      <c r="K463" s="593"/>
      <c r="L463" s="593"/>
      <c r="M463" s="593"/>
      <c r="N463" s="593"/>
      <c r="O463" s="593"/>
      <c r="P463" s="593"/>
      <c r="Q463" s="593"/>
      <c r="R463" s="593"/>
      <c r="S463" s="593"/>
      <c r="T463" s="593"/>
      <c r="U463" s="593"/>
      <c r="V463" s="593"/>
      <c r="W463" s="593"/>
      <c r="X463" s="593"/>
      <c r="Y463" s="593"/>
      <c r="Z463" s="593"/>
    </row>
    <row r="464" spans="1:26" ht="14.25" customHeight="1">
      <c r="A464" s="593"/>
      <c r="B464" s="593"/>
      <c r="C464" s="593"/>
      <c r="D464" s="593"/>
      <c r="E464" s="593"/>
      <c r="F464" s="593"/>
      <c r="G464" s="593"/>
      <c r="H464" s="593"/>
      <c r="I464" s="593"/>
      <c r="J464" s="593"/>
      <c r="K464" s="593"/>
      <c r="L464" s="593"/>
      <c r="M464" s="593"/>
      <c r="N464" s="593"/>
      <c r="O464" s="593"/>
      <c r="P464" s="593"/>
      <c r="Q464" s="593"/>
      <c r="R464" s="593"/>
      <c r="S464" s="593"/>
      <c r="T464" s="593"/>
      <c r="U464" s="593"/>
      <c r="V464" s="593"/>
      <c r="W464" s="593"/>
      <c r="X464" s="593"/>
      <c r="Y464" s="593"/>
      <c r="Z464" s="593"/>
    </row>
    <row r="465" spans="1:26" ht="14.25" customHeight="1">
      <c r="A465" s="593"/>
      <c r="B465" s="593"/>
      <c r="C465" s="593"/>
      <c r="D465" s="593"/>
      <c r="E465" s="593"/>
      <c r="F465" s="593"/>
      <c r="G465" s="593"/>
      <c r="H465" s="593"/>
      <c r="I465" s="593"/>
      <c r="J465" s="593"/>
      <c r="K465" s="593"/>
      <c r="L465" s="593"/>
      <c r="M465" s="593"/>
      <c r="N465" s="593"/>
      <c r="O465" s="593"/>
      <c r="P465" s="593"/>
      <c r="Q465" s="593"/>
      <c r="R465" s="593"/>
      <c r="S465" s="593"/>
      <c r="T465" s="593"/>
      <c r="U465" s="593"/>
      <c r="V465" s="593"/>
      <c r="W465" s="593"/>
      <c r="X465" s="593"/>
      <c r="Y465" s="593"/>
      <c r="Z465" s="593"/>
    </row>
    <row r="466" spans="1:26" ht="14.25" customHeight="1">
      <c r="A466" s="593"/>
      <c r="B466" s="593"/>
      <c r="C466" s="593"/>
      <c r="D466" s="593"/>
      <c r="E466" s="593"/>
      <c r="F466" s="593"/>
      <c r="G466" s="593"/>
      <c r="H466" s="593"/>
      <c r="I466" s="593"/>
      <c r="J466" s="593"/>
      <c r="K466" s="593"/>
      <c r="L466" s="593"/>
      <c r="M466" s="593"/>
      <c r="N466" s="593"/>
      <c r="O466" s="593"/>
      <c r="P466" s="593"/>
      <c r="Q466" s="593"/>
      <c r="R466" s="593"/>
      <c r="S466" s="593"/>
      <c r="T466" s="593"/>
      <c r="U466" s="593"/>
      <c r="V466" s="593"/>
      <c r="W466" s="593"/>
      <c r="X466" s="593"/>
      <c r="Y466" s="593"/>
      <c r="Z466" s="593"/>
    </row>
    <row r="467" spans="1:26" ht="14.25" customHeight="1">
      <c r="A467" s="593"/>
      <c r="B467" s="593"/>
      <c r="C467" s="593"/>
      <c r="D467" s="593"/>
      <c r="E467" s="593"/>
      <c r="F467" s="593"/>
      <c r="G467" s="593"/>
      <c r="H467" s="593"/>
      <c r="I467" s="593"/>
      <c r="J467" s="593"/>
      <c r="K467" s="593"/>
      <c r="L467" s="593"/>
      <c r="M467" s="593"/>
      <c r="N467" s="593"/>
      <c r="O467" s="593"/>
      <c r="P467" s="593"/>
      <c r="Q467" s="593"/>
      <c r="R467" s="593"/>
      <c r="S467" s="593"/>
      <c r="T467" s="593"/>
      <c r="U467" s="593"/>
      <c r="V467" s="593"/>
      <c r="W467" s="593"/>
      <c r="X467" s="593"/>
      <c r="Y467" s="593"/>
      <c r="Z467" s="593"/>
    </row>
    <row r="468" spans="1:26" ht="14.25" customHeight="1">
      <c r="A468" s="593"/>
      <c r="B468" s="593"/>
      <c r="C468" s="593"/>
      <c r="D468" s="593"/>
      <c r="E468" s="593"/>
      <c r="F468" s="593"/>
      <c r="G468" s="593"/>
      <c r="H468" s="593"/>
      <c r="I468" s="593"/>
      <c r="J468" s="593"/>
      <c r="K468" s="593"/>
      <c r="L468" s="593"/>
      <c r="M468" s="593"/>
      <c r="N468" s="593"/>
      <c r="O468" s="593"/>
      <c r="P468" s="593"/>
      <c r="Q468" s="593"/>
      <c r="R468" s="593"/>
      <c r="S468" s="593"/>
      <c r="T468" s="593"/>
      <c r="U468" s="593"/>
      <c r="V468" s="593"/>
      <c r="W468" s="593"/>
      <c r="X468" s="593"/>
      <c r="Y468" s="593"/>
      <c r="Z468" s="593"/>
    </row>
    <row r="469" spans="1:26" ht="14.25" customHeight="1">
      <c r="A469" s="593"/>
      <c r="B469" s="593"/>
      <c r="C469" s="593"/>
      <c r="D469" s="593"/>
      <c r="E469" s="593"/>
      <c r="F469" s="593"/>
      <c r="G469" s="593"/>
      <c r="H469" s="593"/>
      <c r="I469" s="593"/>
      <c r="J469" s="593"/>
      <c r="K469" s="593"/>
      <c r="L469" s="593"/>
      <c r="M469" s="593"/>
      <c r="N469" s="593"/>
      <c r="O469" s="593"/>
      <c r="P469" s="593"/>
      <c r="Q469" s="593"/>
      <c r="R469" s="593"/>
      <c r="S469" s="593"/>
      <c r="T469" s="593"/>
      <c r="U469" s="593"/>
      <c r="V469" s="593"/>
      <c r="W469" s="593"/>
      <c r="X469" s="593"/>
      <c r="Y469" s="593"/>
      <c r="Z469" s="593"/>
    </row>
    <row r="470" spans="1:26" ht="14.25" customHeight="1">
      <c r="A470" s="593"/>
      <c r="B470" s="593"/>
      <c r="C470" s="593"/>
      <c r="D470" s="593"/>
      <c r="E470" s="593"/>
      <c r="F470" s="593"/>
      <c r="G470" s="593"/>
      <c r="H470" s="593"/>
      <c r="I470" s="593"/>
      <c r="J470" s="593"/>
      <c r="K470" s="593"/>
      <c r="L470" s="593"/>
      <c r="M470" s="593"/>
      <c r="N470" s="593"/>
      <c r="O470" s="593"/>
      <c r="P470" s="593"/>
      <c r="Q470" s="593"/>
      <c r="R470" s="593"/>
      <c r="S470" s="593"/>
      <c r="T470" s="593"/>
      <c r="U470" s="593"/>
      <c r="V470" s="593"/>
      <c r="W470" s="593"/>
      <c r="X470" s="593"/>
      <c r="Y470" s="593"/>
      <c r="Z470" s="593"/>
    </row>
    <row r="471" spans="1:26" ht="14.25" customHeight="1">
      <c r="A471" s="593"/>
      <c r="B471" s="593"/>
      <c r="C471" s="593"/>
      <c r="D471" s="593"/>
      <c r="E471" s="593"/>
      <c r="F471" s="593"/>
      <c r="G471" s="593"/>
      <c r="H471" s="593"/>
      <c r="I471" s="593"/>
      <c r="J471" s="593"/>
      <c r="K471" s="593"/>
      <c r="L471" s="593"/>
      <c r="M471" s="593"/>
      <c r="N471" s="593"/>
      <c r="O471" s="593"/>
      <c r="P471" s="593"/>
      <c r="Q471" s="593"/>
      <c r="R471" s="593"/>
      <c r="S471" s="593"/>
      <c r="T471" s="593"/>
      <c r="U471" s="593"/>
      <c r="V471" s="593"/>
      <c r="W471" s="593"/>
      <c r="X471" s="593"/>
      <c r="Y471" s="593"/>
      <c r="Z471" s="593"/>
    </row>
    <row r="472" spans="1:26" ht="14.25" customHeight="1">
      <c r="A472" s="593"/>
      <c r="B472" s="593"/>
      <c r="C472" s="593"/>
      <c r="D472" s="593"/>
      <c r="E472" s="593"/>
      <c r="F472" s="593"/>
      <c r="G472" s="593"/>
      <c r="H472" s="593"/>
      <c r="I472" s="593"/>
      <c r="J472" s="593"/>
      <c r="K472" s="593"/>
      <c r="L472" s="593"/>
      <c r="M472" s="593"/>
      <c r="N472" s="593"/>
      <c r="O472" s="593"/>
      <c r="P472" s="593"/>
      <c r="Q472" s="593"/>
      <c r="R472" s="593"/>
      <c r="S472" s="593"/>
      <c r="T472" s="593"/>
      <c r="U472" s="593"/>
      <c r="V472" s="593"/>
      <c r="W472" s="593"/>
      <c r="X472" s="593"/>
      <c r="Y472" s="593"/>
      <c r="Z472" s="593"/>
    </row>
    <row r="473" spans="1:26" ht="14.25" customHeight="1">
      <c r="A473" s="593"/>
      <c r="B473" s="593"/>
      <c r="C473" s="593"/>
      <c r="D473" s="593"/>
      <c r="E473" s="593"/>
      <c r="F473" s="593"/>
      <c r="G473" s="593"/>
      <c r="H473" s="593"/>
      <c r="I473" s="593"/>
      <c r="J473" s="593"/>
      <c r="K473" s="593"/>
      <c r="L473" s="593"/>
      <c r="M473" s="593"/>
      <c r="N473" s="593"/>
      <c r="O473" s="593"/>
      <c r="P473" s="593"/>
      <c r="Q473" s="593"/>
      <c r="R473" s="593"/>
      <c r="S473" s="593"/>
      <c r="T473" s="593"/>
      <c r="U473" s="593"/>
      <c r="V473" s="593"/>
      <c r="W473" s="593"/>
      <c r="X473" s="593"/>
      <c r="Y473" s="593"/>
      <c r="Z473" s="593"/>
    </row>
    <row r="474" spans="1:26" ht="14.25" customHeight="1">
      <c r="A474" s="593"/>
      <c r="B474" s="593"/>
      <c r="C474" s="593"/>
      <c r="D474" s="593"/>
      <c r="E474" s="593"/>
      <c r="F474" s="593"/>
      <c r="G474" s="593"/>
      <c r="H474" s="593"/>
      <c r="I474" s="593"/>
      <c r="J474" s="593"/>
      <c r="K474" s="593"/>
      <c r="L474" s="593"/>
      <c r="M474" s="593"/>
      <c r="N474" s="593"/>
      <c r="O474" s="593"/>
      <c r="P474" s="593"/>
      <c r="Q474" s="593"/>
      <c r="R474" s="593"/>
      <c r="S474" s="593"/>
      <c r="T474" s="593"/>
      <c r="U474" s="593"/>
      <c r="V474" s="593"/>
      <c r="W474" s="593"/>
      <c r="X474" s="593"/>
      <c r="Y474" s="593"/>
      <c r="Z474" s="593"/>
    </row>
    <row r="475" spans="1:26" ht="14.25" customHeight="1">
      <c r="A475" s="593"/>
      <c r="B475" s="593"/>
      <c r="C475" s="593"/>
      <c r="D475" s="593"/>
      <c r="E475" s="593"/>
      <c r="F475" s="593"/>
      <c r="G475" s="593"/>
      <c r="H475" s="593"/>
      <c r="I475" s="593"/>
      <c r="J475" s="593"/>
      <c r="K475" s="593"/>
      <c r="L475" s="593"/>
      <c r="M475" s="593"/>
      <c r="N475" s="593"/>
      <c r="O475" s="593"/>
      <c r="P475" s="593"/>
      <c r="Q475" s="593"/>
      <c r="R475" s="593"/>
      <c r="S475" s="593"/>
      <c r="T475" s="593"/>
      <c r="U475" s="593"/>
      <c r="V475" s="593"/>
      <c r="W475" s="593"/>
      <c r="X475" s="593"/>
      <c r="Y475" s="593"/>
      <c r="Z475" s="593"/>
    </row>
    <row r="476" spans="1:26" ht="14.25" customHeight="1">
      <c r="A476" s="593"/>
      <c r="B476" s="593"/>
      <c r="C476" s="593"/>
      <c r="D476" s="593"/>
      <c r="E476" s="593"/>
      <c r="F476" s="593"/>
      <c r="G476" s="593"/>
      <c r="H476" s="593"/>
      <c r="I476" s="593"/>
      <c r="J476" s="593"/>
      <c r="K476" s="593"/>
      <c r="L476" s="593"/>
      <c r="M476" s="593"/>
      <c r="N476" s="593"/>
      <c r="O476" s="593"/>
      <c r="P476" s="593"/>
      <c r="Q476" s="593"/>
      <c r="R476" s="593"/>
      <c r="S476" s="593"/>
      <c r="T476" s="593"/>
      <c r="U476" s="593"/>
      <c r="V476" s="593"/>
      <c r="W476" s="593"/>
      <c r="X476" s="593"/>
      <c r="Y476" s="593"/>
      <c r="Z476" s="593"/>
    </row>
    <row r="477" spans="1:26" ht="14.25" customHeight="1">
      <c r="A477" s="593"/>
      <c r="B477" s="593"/>
      <c r="C477" s="593"/>
      <c r="D477" s="593"/>
      <c r="E477" s="593"/>
      <c r="F477" s="593"/>
      <c r="G477" s="593"/>
      <c r="H477" s="593"/>
      <c r="I477" s="593"/>
      <c r="J477" s="593"/>
      <c r="K477" s="593"/>
      <c r="L477" s="593"/>
      <c r="M477" s="593"/>
      <c r="N477" s="593"/>
      <c r="O477" s="593"/>
      <c r="P477" s="593"/>
      <c r="Q477" s="593"/>
      <c r="R477" s="593"/>
      <c r="S477" s="593"/>
      <c r="T477" s="593"/>
      <c r="U477" s="593"/>
      <c r="V477" s="593"/>
      <c r="W477" s="593"/>
      <c r="X477" s="593"/>
      <c r="Y477" s="593"/>
      <c r="Z477" s="593"/>
    </row>
    <row r="478" spans="1:26" ht="14.25" customHeight="1">
      <c r="A478" s="593"/>
      <c r="B478" s="593"/>
      <c r="C478" s="593"/>
      <c r="D478" s="593"/>
      <c r="E478" s="593"/>
      <c r="F478" s="593"/>
      <c r="G478" s="593"/>
      <c r="H478" s="593"/>
      <c r="I478" s="593"/>
      <c r="J478" s="593"/>
      <c r="K478" s="593"/>
      <c r="L478" s="593"/>
      <c r="M478" s="593"/>
      <c r="N478" s="593"/>
      <c r="O478" s="593"/>
      <c r="P478" s="593"/>
      <c r="Q478" s="593"/>
      <c r="R478" s="593"/>
      <c r="S478" s="593"/>
      <c r="T478" s="593"/>
      <c r="U478" s="593"/>
      <c r="V478" s="593"/>
      <c r="W478" s="593"/>
      <c r="X478" s="593"/>
      <c r="Y478" s="593"/>
      <c r="Z478" s="593"/>
    </row>
    <row r="479" spans="1:26" ht="14.25" customHeight="1">
      <c r="A479" s="593"/>
      <c r="B479" s="593"/>
      <c r="C479" s="593"/>
      <c r="D479" s="593"/>
      <c r="E479" s="593"/>
      <c r="F479" s="593"/>
      <c r="G479" s="593"/>
      <c r="H479" s="593"/>
      <c r="I479" s="593"/>
      <c r="J479" s="593"/>
      <c r="K479" s="593"/>
      <c r="L479" s="593"/>
      <c r="M479" s="593"/>
      <c r="N479" s="593"/>
      <c r="O479" s="593"/>
      <c r="P479" s="593"/>
      <c r="Q479" s="593"/>
      <c r="R479" s="593"/>
      <c r="S479" s="593"/>
      <c r="T479" s="593"/>
      <c r="U479" s="593"/>
      <c r="V479" s="593"/>
      <c r="W479" s="593"/>
      <c r="X479" s="593"/>
      <c r="Y479" s="593"/>
      <c r="Z479" s="593"/>
    </row>
    <row r="480" spans="1:26" ht="14.25" customHeight="1">
      <c r="A480" s="593"/>
      <c r="B480" s="593"/>
      <c r="C480" s="593"/>
      <c r="D480" s="593"/>
      <c r="E480" s="593"/>
      <c r="F480" s="593"/>
      <c r="G480" s="593"/>
      <c r="H480" s="593"/>
      <c r="I480" s="593"/>
      <c r="J480" s="593"/>
      <c r="K480" s="593"/>
      <c r="L480" s="593"/>
      <c r="M480" s="593"/>
      <c r="N480" s="593"/>
      <c r="O480" s="593"/>
      <c r="P480" s="593"/>
      <c r="Q480" s="593"/>
      <c r="R480" s="593"/>
      <c r="S480" s="593"/>
      <c r="T480" s="593"/>
      <c r="U480" s="593"/>
      <c r="V480" s="593"/>
      <c r="W480" s="593"/>
      <c r="X480" s="593"/>
      <c r="Y480" s="593"/>
      <c r="Z480" s="593"/>
    </row>
    <row r="481" spans="1:26" ht="14.25" customHeight="1">
      <c r="A481" s="593"/>
      <c r="B481" s="593"/>
      <c r="C481" s="593"/>
      <c r="D481" s="593"/>
      <c r="E481" s="593"/>
      <c r="F481" s="593"/>
      <c r="G481" s="593"/>
      <c r="H481" s="593"/>
      <c r="I481" s="593"/>
      <c r="J481" s="593"/>
      <c r="K481" s="593"/>
      <c r="L481" s="593"/>
      <c r="M481" s="593"/>
      <c r="N481" s="593"/>
      <c r="O481" s="593"/>
      <c r="P481" s="593"/>
      <c r="Q481" s="593"/>
      <c r="R481" s="593"/>
      <c r="S481" s="593"/>
      <c r="T481" s="593"/>
      <c r="U481" s="593"/>
      <c r="V481" s="593"/>
      <c r="W481" s="593"/>
      <c r="X481" s="593"/>
      <c r="Y481" s="593"/>
      <c r="Z481" s="593"/>
    </row>
    <row r="482" spans="1:26" ht="14.25" customHeight="1">
      <c r="A482" s="593"/>
      <c r="B482" s="593"/>
      <c r="C482" s="593"/>
      <c r="D482" s="593"/>
      <c r="E482" s="593"/>
      <c r="F482" s="593"/>
      <c r="G482" s="593"/>
      <c r="H482" s="593"/>
      <c r="I482" s="593"/>
      <c r="J482" s="593"/>
      <c r="K482" s="593"/>
      <c r="L482" s="593"/>
      <c r="M482" s="593"/>
      <c r="N482" s="593"/>
      <c r="O482" s="593"/>
      <c r="P482" s="593"/>
      <c r="Q482" s="593"/>
      <c r="R482" s="593"/>
      <c r="S482" s="593"/>
      <c r="T482" s="593"/>
      <c r="U482" s="593"/>
      <c r="V482" s="593"/>
      <c r="W482" s="593"/>
      <c r="X482" s="593"/>
      <c r="Y482" s="593"/>
      <c r="Z482" s="593"/>
    </row>
    <row r="483" spans="1:26" ht="14.25" customHeight="1">
      <c r="A483" s="593"/>
      <c r="B483" s="593"/>
      <c r="C483" s="593"/>
      <c r="D483" s="593"/>
      <c r="E483" s="593"/>
      <c r="F483" s="593"/>
      <c r="G483" s="593"/>
      <c r="H483" s="593"/>
      <c r="I483" s="593"/>
      <c r="J483" s="593"/>
      <c r="K483" s="593"/>
      <c r="L483" s="593"/>
      <c r="M483" s="593"/>
      <c r="N483" s="593"/>
      <c r="O483" s="593"/>
      <c r="P483" s="593"/>
      <c r="Q483" s="593"/>
      <c r="R483" s="593"/>
      <c r="S483" s="593"/>
      <c r="T483" s="593"/>
      <c r="U483" s="593"/>
      <c r="V483" s="593"/>
      <c r="W483" s="593"/>
      <c r="X483" s="593"/>
      <c r="Y483" s="593"/>
      <c r="Z483" s="593"/>
    </row>
    <row r="484" spans="1:26" ht="14.25" customHeight="1">
      <c r="A484" s="593"/>
      <c r="B484" s="593"/>
      <c r="C484" s="593"/>
      <c r="D484" s="593"/>
      <c r="E484" s="593"/>
      <c r="F484" s="593"/>
      <c r="G484" s="593"/>
      <c r="H484" s="593"/>
      <c r="I484" s="593"/>
      <c r="J484" s="593"/>
      <c r="K484" s="593"/>
      <c r="L484" s="593"/>
      <c r="M484" s="593"/>
      <c r="N484" s="593"/>
      <c r="O484" s="593"/>
      <c r="P484" s="593"/>
      <c r="Q484" s="593"/>
      <c r="R484" s="593"/>
      <c r="S484" s="593"/>
      <c r="T484" s="593"/>
      <c r="U484" s="593"/>
      <c r="V484" s="593"/>
      <c r="W484" s="593"/>
      <c r="X484" s="593"/>
      <c r="Y484" s="593"/>
      <c r="Z484" s="593"/>
    </row>
    <row r="485" spans="1:26" ht="14.25" customHeight="1">
      <c r="A485" s="593"/>
      <c r="B485" s="593"/>
      <c r="C485" s="593"/>
      <c r="D485" s="593"/>
      <c r="E485" s="593"/>
      <c r="F485" s="593"/>
      <c r="G485" s="593"/>
      <c r="H485" s="593"/>
      <c r="I485" s="593"/>
      <c r="J485" s="593"/>
      <c r="K485" s="593"/>
      <c r="L485" s="593"/>
      <c r="M485" s="593"/>
      <c r="N485" s="593"/>
      <c r="O485" s="593"/>
      <c r="P485" s="593"/>
      <c r="Q485" s="593"/>
      <c r="R485" s="593"/>
      <c r="S485" s="593"/>
      <c r="T485" s="593"/>
      <c r="U485" s="593"/>
      <c r="V485" s="593"/>
      <c r="W485" s="593"/>
      <c r="X485" s="593"/>
      <c r="Y485" s="593"/>
      <c r="Z485" s="593"/>
    </row>
    <row r="486" spans="1:26" ht="14.25" customHeight="1">
      <c r="A486" s="593"/>
      <c r="B486" s="593"/>
      <c r="C486" s="593"/>
      <c r="D486" s="593"/>
      <c r="E486" s="593"/>
      <c r="F486" s="593"/>
      <c r="G486" s="593"/>
      <c r="H486" s="593"/>
      <c r="I486" s="593"/>
      <c r="J486" s="593"/>
      <c r="K486" s="593"/>
      <c r="L486" s="593"/>
      <c r="M486" s="593"/>
      <c r="N486" s="593"/>
      <c r="O486" s="593"/>
      <c r="P486" s="593"/>
      <c r="Q486" s="593"/>
      <c r="R486" s="593"/>
      <c r="S486" s="593"/>
      <c r="T486" s="593"/>
      <c r="U486" s="593"/>
      <c r="V486" s="593"/>
      <c r="W486" s="593"/>
      <c r="X486" s="593"/>
      <c r="Y486" s="593"/>
      <c r="Z486" s="593"/>
    </row>
    <row r="487" spans="1:26" ht="14.25" customHeight="1">
      <c r="A487" s="593"/>
      <c r="B487" s="593"/>
      <c r="C487" s="593"/>
      <c r="D487" s="593"/>
      <c r="E487" s="593"/>
      <c r="F487" s="593"/>
      <c r="G487" s="593"/>
      <c r="H487" s="593"/>
      <c r="I487" s="593"/>
      <c r="J487" s="593"/>
      <c r="K487" s="593"/>
      <c r="L487" s="593"/>
      <c r="M487" s="593"/>
      <c r="N487" s="593"/>
      <c r="O487" s="593"/>
      <c r="P487" s="593"/>
      <c r="Q487" s="593"/>
      <c r="R487" s="593"/>
      <c r="S487" s="593"/>
      <c r="T487" s="593"/>
      <c r="U487" s="593"/>
      <c r="V487" s="593"/>
      <c r="W487" s="593"/>
      <c r="X487" s="593"/>
      <c r="Y487" s="593"/>
      <c r="Z487" s="593"/>
    </row>
    <row r="488" spans="1:26" ht="14.25" customHeight="1">
      <c r="A488" s="593"/>
      <c r="B488" s="593"/>
      <c r="C488" s="593"/>
      <c r="D488" s="593"/>
      <c r="E488" s="593"/>
      <c r="F488" s="593"/>
      <c r="G488" s="593"/>
      <c r="H488" s="593"/>
      <c r="I488" s="593"/>
      <c r="J488" s="593"/>
      <c r="K488" s="593"/>
      <c r="L488" s="593"/>
      <c r="M488" s="593"/>
      <c r="N488" s="593"/>
      <c r="O488" s="593"/>
      <c r="P488" s="593"/>
      <c r="Q488" s="593"/>
      <c r="R488" s="593"/>
      <c r="S488" s="593"/>
      <c r="T488" s="593"/>
      <c r="U488" s="593"/>
      <c r="V488" s="593"/>
      <c r="W488" s="593"/>
      <c r="X488" s="593"/>
      <c r="Y488" s="593"/>
      <c r="Z488" s="593"/>
    </row>
    <row r="489" spans="1:26" ht="14.25" customHeight="1">
      <c r="A489" s="593"/>
      <c r="B489" s="593"/>
      <c r="C489" s="593"/>
      <c r="D489" s="593"/>
      <c r="E489" s="593"/>
      <c r="F489" s="593"/>
      <c r="G489" s="593"/>
      <c r="H489" s="593"/>
      <c r="I489" s="593"/>
      <c r="J489" s="593"/>
      <c r="K489" s="593"/>
      <c r="L489" s="593"/>
      <c r="M489" s="593"/>
      <c r="N489" s="593"/>
      <c r="O489" s="593"/>
      <c r="P489" s="593"/>
      <c r="Q489" s="593"/>
      <c r="R489" s="593"/>
      <c r="S489" s="593"/>
      <c r="T489" s="593"/>
      <c r="U489" s="593"/>
      <c r="V489" s="593"/>
      <c r="W489" s="593"/>
      <c r="X489" s="593"/>
      <c r="Y489" s="593"/>
      <c r="Z489" s="593"/>
    </row>
    <row r="490" spans="1:26" ht="14.25" customHeight="1">
      <c r="A490" s="593"/>
      <c r="B490" s="593"/>
      <c r="C490" s="593"/>
      <c r="D490" s="593"/>
      <c r="E490" s="593"/>
      <c r="F490" s="593"/>
      <c r="G490" s="593"/>
      <c r="H490" s="593"/>
      <c r="I490" s="593"/>
      <c r="J490" s="593"/>
      <c r="K490" s="593"/>
      <c r="L490" s="593"/>
      <c r="M490" s="593"/>
      <c r="N490" s="593"/>
      <c r="O490" s="593"/>
      <c r="P490" s="593"/>
      <c r="Q490" s="593"/>
      <c r="R490" s="593"/>
      <c r="S490" s="593"/>
      <c r="T490" s="593"/>
      <c r="U490" s="593"/>
      <c r="V490" s="593"/>
      <c r="W490" s="593"/>
      <c r="X490" s="593"/>
      <c r="Y490" s="593"/>
      <c r="Z490" s="593"/>
    </row>
    <row r="491" spans="1:26" ht="14.25" customHeight="1">
      <c r="A491" s="593"/>
      <c r="B491" s="593"/>
      <c r="C491" s="593"/>
      <c r="D491" s="593"/>
      <c r="E491" s="593"/>
      <c r="F491" s="593"/>
      <c r="G491" s="593"/>
      <c r="H491" s="593"/>
      <c r="I491" s="593"/>
      <c r="J491" s="593"/>
      <c r="K491" s="593"/>
      <c r="L491" s="593"/>
      <c r="M491" s="593"/>
      <c r="N491" s="593"/>
      <c r="O491" s="593"/>
      <c r="P491" s="593"/>
      <c r="Q491" s="593"/>
      <c r="R491" s="593"/>
      <c r="S491" s="593"/>
      <c r="T491" s="593"/>
      <c r="U491" s="593"/>
      <c r="V491" s="593"/>
      <c r="W491" s="593"/>
      <c r="X491" s="593"/>
      <c r="Y491" s="593"/>
      <c r="Z491" s="593"/>
    </row>
    <row r="492" spans="1:26" ht="14.25" customHeight="1">
      <c r="A492" s="593"/>
      <c r="B492" s="593"/>
      <c r="C492" s="593"/>
      <c r="D492" s="593"/>
      <c r="E492" s="593"/>
      <c r="F492" s="593"/>
      <c r="G492" s="593"/>
      <c r="H492" s="593"/>
      <c r="I492" s="593"/>
      <c r="J492" s="593"/>
      <c r="K492" s="593"/>
      <c r="L492" s="593"/>
      <c r="M492" s="593"/>
      <c r="N492" s="593"/>
      <c r="O492" s="593"/>
      <c r="P492" s="593"/>
      <c r="Q492" s="593"/>
      <c r="R492" s="593"/>
      <c r="S492" s="593"/>
      <c r="T492" s="593"/>
      <c r="U492" s="593"/>
      <c r="V492" s="593"/>
      <c r="W492" s="593"/>
      <c r="X492" s="593"/>
      <c r="Y492" s="593"/>
      <c r="Z492" s="593"/>
    </row>
    <row r="493" spans="1:26" ht="14.25" customHeight="1">
      <c r="A493" s="593"/>
      <c r="B493" s="593"/>
      <c r="C493" s="593"/>
      <c r="D493" s="593"/>
      <c r="E493" s="593"/>
      <c r="F493" s="593"/>
      <c r="G493" s="593"/>
      <c r="H493" s="593"/>
      <c r="I493" s="593"/>
      <c r="J493" s="593"/>
      <c r="K493" s="593"/>
      <c r="L493" s="593"/>
      <c r="M493" s="593"/>
      <c r="N493" s="593"/>
      <c r="O493" s="593"/>
      <c r="P493" s="593"/>
      <c r="Q493" s="593"/>
      <c r="R493" s="593"/>
      <c r="S493" s="593"/>
      <c r="T493" s="593"/>
      <c r="U493" s="593"/>
      <c r="V493" s="593"/>
      <c r="W493" s="593"/>
      <c r="X493" s="593"/>
      <c r="Y493" s="593"/>
      <c r="Z493" s="593"/>
    </row>
    <row r="494" spans="1:26" ht="14.25" customHeight="1">
      <c r="A494" s="593"/>
      <c r="B494" s="593"/>
      <c r="C494" s="593"/>
      <c r="D494" s="593"/>
      <c r="E494" s="593"/>
      <c r="F494" s="593"/>
      <c r="G494" s="593"/>
      <c r="H494" s="593"/>
      <c r="I494" s="593"/>
      <c r="J494" s="593"/>
      <c r="K494" s="593"/>
      <c r="L494" s="593"/>
      <c r="M494" s="593"/>
      <c r="N494" s="593"/>
      <c r="O494" s="593"/>
      <c r="P494" s="593"/>
      <c r="Q494" s="593"/>
      <c r="R494" s="593"/>
      <c r="S494" s="593"/>
      <c r="T494" s="593"/>
      <c r="U494" s="593"/>
      <c r="V494" s="593"/>
      <c r="W494" s="593"/>
      <c r="X494" s="593"/>
      <c r="Y494" s="593"/>
      <c r="Z494" s="593"/>
    </row>
    <row r="495" spans="1:26" ht="14.25" customHeight="1">
      <c r="A495" s="593"/>
      <c r="B495" s="593"/>
      <c r="C495" s="593"/>
      <c r="D495" s="593"/>
      <c r="E495" s="593"/>
      <c r="F495" s="593"/>
      <c r="G495" s="593"/>
      <c r="H495" s="593"/>
      <c r="I495" s="593"/>
      <c r="J495" s="593"/>
      <c r="K495" s="593"/>
      <c r="L495" s="593"/>
      <c r="M495" s="593"/>
      <c r="N495" s="593"/>
      <c r="O495" s="593"/>
      <c r="P495" s="593"/>
      <c r="Q495" s="593"/>
      <c r="R495" s="593"/>
      <c r="S495" s="593"/>
      <c r="T495" s="593"/>
      <c r="U495" s="593"/>
      <c r="V495" s="593"/>
      <c r="W495" s="593"/>
      <c r="X495" s="593"/>
      <c r="Y495" s="593"/>
      <c r="Z495" s="593"/>
    </row>
    <row r="496" spans="1:26" ht="14.25" customHeight="1">
      <c r="A496" s="593"/>
      <c r="B496" s="593"/>
      <c r="C496" s="593"/>
      <c r="D496" s="593"/>
      <c r="E496" s="593"/>
      <c r="F496" s="593"/>
      <c r="G496" s="593"/>
      <c r="H496" s="593"/>
      <c r="I496" s="593"/>
      <c r="J496" s="593"/>
      <c r="K496" s="593"/>
      <c r="L496" s="593"/>
      <c r="M496" s="593"/>
      <c r="N496" s="593"/>
      <c r="O496" s="593"/>
      <c r="P496" s="593"/>
      <c r="Q496" s="593"/>
      <c r="R496" s="593"/>
      <c r="S496" s="593"/>
      <c r="T496" s="593"/>
      <c r="U496" s="593"/>
      <c r="V496" s="593"/>
      <c r="W496" s="593"/>
      <c r="X496" s="593"/>
      <c r="Y496" s="593"/>
      <c r="Z496" s="593"/>
    </row>
    <row r="497" spans="1:26" ht="14.25" customHeight="1">
      <c r="A497" s="593"/>
      <c r="B497" s="593"/>
      <c r="C497" s="593"/>
      <c r="D497" s="593"/>
      <c r="E497" s="593"/>
      <c r="F497" s="593"/>
      <c r="G497" s="593"/>
      <c r="H497" s="593"/>
      <c r="I497" s="593"/>
      <c r="J497" s="593"/>
      <c r="K497" s="593"/>
      <c r="L497" s="593"/>
      <c r="M497" s="593"/>
      <c r="N497" s="593"/>
      <c r="O497" s="593"/>
      <c r="P497" s="593"/>
      <c r="Q497" s="593"/>
      <c r="R497" s="593"/>
      <c r="S497" s="593"/>
      <c r="T497" s="593"/>
      <c r="U497" s="593"/>
      <c r="V497" s="593"/>
      <c r="W497" s="593"/>
      <c r="X497" s="593"/>
      <c r="Y497" s="593"/>
      <c r="Z497" s="593"/>
    </row>
    <row r="498" spans="1:26" ht="14.25" customHeight="1">
      <c r="A498" s="593"/>
      <c r="B498" s="593"/>
      <c r="C498" s="593"/>
      <c r="D498" s="593"/>
      <c r="E498" s="593"/>
      <c r="F498" s="593"/>
      <c r="G498" s="593"/>
      <c r="H498" s="593"/>
      <c r="I498" s="593"/>
      <c r="J498" s="593"/>
      <c r="K498" s="593"/>
      <c r="L498" s="593"/>
      <c r="M498" s="593"/>
      <c r="N498" s="593"/>
      <c r="O498" s="593"/>
      <c r="P498" s="593"/>
      <c r="Q498" s="593"/>
      <c r="R498" s="593"/>
      <c r="S498" s="593"/>
      <c r="T498" s="593"/>
      <c r="U498" s="593"/>
      <c r="V498" s="593"/>
      <c r="W498" s="593"/>
      <c r="X498" s="593"/>
      <c r="Y498" s="593"/>
      <c r="Z498" s="593"/>
    </row>
    <row r="499" spans="1:26" ht="14.25" customHeight="1">
      <c r="A499" s="593"/>
      <c r="B499" s="593"/>
      <c r="C499" s="593"/>
      <c r="D499" s="593"/>
      <c r="E499" s="593"/>
      <c r="F499" s="593"/>
      <c r="G499" s="593"/>
      <c r="H499" s="593"/>
      <c r="I499" s="593"/>
      <c r="J499" s="593"/>
      <c r="K499" s="593"/>
      <c r="L499" s="593"/>
      <c r="M499" s="593"/>
      <c r="N499" s="593"/>
      <c r="O499" s="593"/>
      <c r="P499" s="593"/>
      <c r="Q499" s="593"/>
      <c r="R499" s="593"/>
      <c r="S499" s="593"/>
      <c r="T499" s="593"/>
      <c r="U499" s="593"/>
      <c r="V499" s="593"/>
      <c r="W499" s="593"/>
      <c r="X499" s="593"/>
      <c r="Y499" s="593"/>
      <c r="Z499" s="593"/>
    </row>
    <row r="500" spans="1:26" ht="14.25" customHeight="1">
      <c r="A500" s="593"/>
      <c r="B500" s="593"/>
      <c r="C500" s="593"/>
      <c r="D500" s="593"/>
      <c r="E500" s="593"/>
      <c r="F500" s="593"/>
      <c r="G500" s="593"/>
      <c r="H500" s="593"/>
      <c r="I500" s="593"/>
      <c r="J500" s="593"/>
      <c r="K500" s="593"/>
      <c r="L500" s="593"/>
      <c r="M500" s="593"/>
      <c r="N500" s="593"/>
      <c r="O500" s="593"/>
      <c r="P500" s="593"/>
      <c r="Q500" s="593"/>
      <c r="R500" s="593"/>
      <c r="S500" s="593"/>
      <c r="T500" s="593"/>
      <c r="U500" s="593"/>
      <c r="V500" s="593"/>
      <c r="W500" s="593"/>
      <c r="X500" s="593"/>
      <c r="Y500" s="593"/>
      <c r="Z500" s="593"/>
    </row>
    <row r="501" spans="1:26" ht="14.25" customHeight="1">
      <c r="A501" s="593"/>
      <c r="B501" s="593"/>
      <c r="C501" s="593"/>
      <c r="D501" s="593"/>
      <c r="E501" s="593"/>
      <c r="F501" s="593"/>
      <c r="G501" s="593"/>
      <c r="H501" s="593"/>
      <c r="I501" s="593"/>
      <c r="J501" s="593"/>
      <c r="K501" s="593"/>
      <c r="L501" s="593"/>
      <c r="M501" s="593"/>
      <c r="N501" s="593"/>
      <c r="O501" s="593"/>
      <c r="P501" s="593"/>
      <c r="Q501" s="593"/>
      <c r="R501" s="593"/>
      <c r="S501" s="593"/>
      <c r="T501" s="593"/>
      <c r="U501" s="593"/>
      <c r="V501" s="593"/>
      <c r="W501" s="593"/>
      <c r="X501" s="593"/>
      <c r="Y501" s="593"/>
      <c r="Z501" s="593"/>
    </row>
    <row r="502" spans="1:26" ht="14.25" customHeight="1">
      <c r="A502" s="593"/>
      <c r="B502" s="593"/>
      <c r="C502" s="593"/>
      <c r="D502" s="593"/>
      <c r="E502" s="593"/>
      <c r="F502" s="593"/>
      <c r="G502" s="593"/>
      <c r="H502" s="593"/>
      <c r="I502" s="593"/>
      <c r="J502" s="593"/>
      <c r="K502" s="593"/>
      <c r="L502" s="593"/>
      <c r="M502" s="593"/>
      <c r="N502" s="593"/>
      <c r="O502" s="593"/>
      <c r="P502" s="593"/>
      <c r="Q502" s="593"/>
      <c r="R502" s="593"/>
      <c r="S502" s="593"/>
      <c r="T502" s="593"/>
      <c r="U502" s="593"/>
      <c r="V502" s="593"/>
      <c r="W502" s="593"/>
      <c r="X502" s="593"/>
      <c r="Y502" s="593"/>
      <c r="Z502" s="593"/>
    </row>
    <row r="503" spans="1:26" ht="14.25" customHeight="1">
      <c r="A503" s="593"/>
      <c r="B503" s="593"/>
      <c r="C503" s="593"/>
      <c r="D503" s="593"/>
      <c r="E503" s="593"/>
      <c r="F503" s="593"/>
      <c r="G503" s="593"/>
      <c r="H503" s="593"/>
      <c r="I503" s="593"/>
      <c r="J503" s="593"/>
      <c r="K503" s="593"/>
      <c r="L503" s="593"/>
      <c r="M503" s="593"/>
      <c r="N503" s="593"/>
      <c r="O503" s="593"/>
      <c r="P503" s="593"/>
      <c r="Q503" s="593"/>
      <c r="R503" s="593"/>
      <c r="S503" s="593"/>
      <c r="T503" s="593"/>
      <c r="U503" s="593"/>
      <c r="V503" s="593"/>
      <c r="W503" s="593"/>
      <c r="X503" s="593"/>
      <c r="Y503" s="593"/>
      <c r="Z503" s="593"/>
    </row>
    <row r="504" spans="1:26" ht="14.25" customHeight="1">
      <c r="A504" s="593"/>
      <c r="B504" s="593"/>
      <c r="C504" s="593"/>
      <c r="D504" s="593"/>
      <c r="E504" s="593"/>
      <c r="F504" s="593"/>
      <c r="G504" s="593"/>
      <c r="H504" s="593"/>
      <c r="I504" s="593"/>
      <c r="J504" s="593"/>
      <c r="K504" s="593"/>
      <c r="L504" s="593"/>
      <c r="M504" s="593"/>
      <c r="N504" s="593"/>
      <c r="O504" s="593"/>
      <c r="P504" s="593"/>
      <c r="Q504" s="593"/>
      <c r="R504" s="593"/>
      <c r="S504" s="593"/>
      <c r="T504" s="593"/>
      <c r="U504" s="593"/>
      <c r="V504" s="593"/>
      <c r="W504" s="593"/>
      <c r="X504" s="593"/>
      <c r="Y504" s="593"/>
      <c r="Z504" s="593"/>
    </row>
    <row r="505" spans="1:26" ht="14.25" customHeight="1">
      <c r="A505" s="593"/>
      <c r="B505" s="593"/>
      <c r="C505" s="593"/>
      <c r="D505" s="593"/>
      <c r="E505" s="593"/>
      <c r="F505" s="593"/>
      <c r="G505" s="593"/>
      <c r="H505" s="593"/>
      <c r="I505" s="593"/>
      <c r="J505" s="593"/>
      <c r="K505" s="593"/>
      <c r="L505" s="593"/>
      <c r="M505" s="593"/>
      <c r="N505" s="593"/>
      <c r="O505" s="593"/>
      <c r="P505" s="593"/>
      <c r="Q505" s="593"/>
      <c r="R505" s="593"/>
      <c r="S505" s="593"/>
      <c r="T505" s="593"/>
      <c r="U505" s="593"/>
      <c r="V505" s="593"/>
      <c r="W505" s="593"/>
      <c r="X505" s="593"/>
      <c r="Y505" s="593"/>
      <c r="Z505" s="593"/>
    </row>
    <row r="506" spans="1:26" ht="14.25" customHeight="1">
      <c r="A506" s="593"/>
      <c r="B506" s="593"/>
      <c r="C506" s="593"/>
      <c r="D506" s="593"/>
      <c r="E506" s="593"/>
      <c r="F506" s="593"/>
      <c r="G506" s="593"/>
      <c r="H506" s="593"/>
      <c r="I506" s="593"/>
      <c r="J506" s="593"/>
      <c r="K506" s="593"/>
      <c r="L506" s="593"/>
      <c r="M506" s="593"/>
      <c r="N506" s="593"/>
      <c r="O506" s="593"/>
      <c r="P506" s="593"/>
      <c r="Q506" s="593"/>
      <c r="R506" s="593"/>
      <c r="S506" s="593"/>
      <c r="T506" s="593"/>
      <c r="U506" s="593"/>
      <c r="V506" s="593"/>
      <c r="W506" s="593"/>
      <c r="X506" s="593"/>
      <c r="Y506" s="593"/>
      <c r="Z506" s="593"/>
    </row>
    <row r="507" spans="1:26" ht="14.25" customHeight="1">
      <c r="A507" s="593"/>
      <c r="B507" s="593"/>
      <c r="C507" s="593"/>
      <c r="D507" s="593"/>
      <c r="E507" s="593"/>
      <c r="F507" s="593"/>
      <c r="G507" s="593"/>
      <c r="H507" s="593"/>
      <c r="I507" s="593"/>
      <c r="J507" s="593"/>
      <c r="K507" s="593"/>
      <c r="L507" s="593"/>
      <c r="M507" s="593"/>
      <c r="N507" s="593"/>
      <c r="O507" s="593"/>
      <c r="P507" s="593"/>
      <c r="Q507" s="593"/>
      <c r="R507" s="593"/>
      <c r="S507" s="593"/>
      <c r="T507" s="593"/>
      <c r="U507" s="593"/>
      <c r="V507" s="593"/>
      <c r="W507" s="593"/>
      <c r="X507" s="593"/>
      <c r="Y507" s="593"/>
      <c r="Z507" s="593"/>
    </row>
    <row r="508" spans="1:26" ht="14.25" customHeight="1">
      <c r="A508" s="593"/>
      <c r="B508" s="593"/>
      <c r="C508" s="593"/>
      <c r="D508" s="593"/>
      <c r="E508" s="593"/>
      <c r="F508" s="593"/>
      <c r="G508" s="593"/>
      <c r="H508" s="593"/>
      <c r="I508" s="593"/>
      <c r="J508" s="593"/>
      <c r="K508" s="593"/>
      <c r="L508" s="593"/>
      <c r="M508" s="593"/>
      <c r="N508" s="593"/>
      <c r="O508" s="593"/>
      <c r="P508" s="593"/>
      <c r="Q508" s="593"/>
      <c r="R508" s="593"/>
      <c r="S508" s="593"/>
      <c r="T508" s="593"/>
      <c r="U508" s="593"/>
      <c r="V508" s="593"/>
      <c r="W508" s="593"/>
      <c r="X508" s="593"/>
      <c r="Y508" s="593"/>
      <c r="Z508" s="593"/>
    </row>
    <row r="509" spans="1:26" ht="14.25" customHeight="1">
      <c r="A509" s="593"/>
      <c r="B509" s="593"/>
      <c r="C509" s="593"/>
      <c r="D509" s="593"/>
      <c r="E509" s="593"/>
      <c r="F509" s="593"/>
      <c r="G509" s="593"/>
      <c r="H509" s="593"/>
      <c r="I509" s="593"/>
      <c r="J509" s="593"/>
      <c r="K509" s="593"/>
      <c r="L509" s="593"/>
      <c r="M509" s="593"/>
      <c r="N509" s="593"/>
      <c r="O509" s="593"/>
      <c r="P509" s="593"/>
      <c r="Q509" s="593"/>
      <c r="R509" s="593"/>
      <c r="S509" s="593"/>
      <c r="T509" s="593"/>
      <c r="U509" s="593"/>
      <c r="V509" s="593"/>
      <c r="W509" s="593"/>
      <c r="X509" s="593"/>
      <c r="Y509" s="593"/>
      <c r="Z509" s="593"/>
    </row>
    <row r="510" spans="1:26" ht="14.25" customHeight="1">
      <c r="A510" s="593"/>
      <c r="B510" s="593"/>
      <c r="C510" s="593"/>
      <c r="D510" s="593"/>
      <c r="E510" s="593"/>
      <c r="F510" s="593"/>
      <c r="G510" s="593"/>
      <c r="H510" s="593"/>
      <c r="I510" s="593"/>
      <c r="J510" s="593"/>
      <c r="K510" s="593"/>
      <c r="L510" s="593"/>
      <c r="M510" s="593"/>
      <c r="N510" s="593"/>
      <c r="O510" s="593"/>
      <c r="P510" s="593"/>
      <c r="Q510" s="593"/>
      <c r="R510" s="593"/>
      <c r="S510" s="593"/>
      <c r="T510" s="593"/>
      <c r="U510" s="593"/>
      <c r="V510" s="593"/>
      <c r="W510" s="593"/>
      <c r="X510" s="593"/>
      <c r="Y510" s="593"/>
      <c r="Z510" s="593"/>
    </row>
    <row r="511" spans="1:26" ht="14.25" customHeight="1">
      <c r="A511" s="593"/>
      <c r="B511" s="593"/>
      <c r="C511" s="593"/>
      <c r="D511" s="593"/>
      <c r="E511" s="593"/>
      <c r="F511" s="593"/>
      <c r="G511" s="593"/>
      <c r="H511" s="593"/>
      <c r="I511" s="593"/>
      <c r="J511" s="593"/>
      <c r="K511" s="593"/>
      <c r="L511" s="593"/>
      <c r="M511" s="593"/>
      <c r="N511" s="593"/>
      <c r="O511" s="593"/>
      <c r="P511" s="593"/>
      <c r="Q511" s="593"/>
      <c r="R511" s="593"/>
      <c r="S511" s="593"/>
      <c r="T511" s="593"/>
      <c r="U511" s="593"/>
      <c r="V511" s="593"/>
      <c r="W511" s="593"/>
      <c r="X511" s="593"/>
      <c r="Y511" s="593"/>
      <c r="Z511" s="593"/>
    </row>
    <row r="512" spans="1:26" ht="14.25" customHeight="1">
      <c r="A512" s="593"/>
      <c r="B512" s="593"/>
      <c r="C512" s="593"/>
      <c r="D512" s="593"/>
      <c r="E512" s="593"/>
      <c r="F512" s="593"/>
      <c r="G512" s="593"/>
      <c r="H512" s="593"/>
      <c r="I512" s="593"/>
      <c r="J512" s="593"/>
      <c r="K512" s="593"/>
      <c r="L512" s="593"/>
      <c r="M512" s="593"/>
      <c r="N512" s="593"/>
      <c r="O512" s="593"/>
      <c r="P512" s="593"/>
      <c r="Q512" s="593"/>
      <c r="R512" s="593"/>
      <c r="S512" s="593"/>
      <c r="T512" s="593"/>
      <c r="U512" s="593"/>
      <c r="V512" s="593"/>
      <c r="W512" s="593"/>
      <c r="X512" s="593"/>
      <c r="Y512" s="593"/>
      <c r="Z512" s="593"/>
    </row>
    <row r="513" spans="1:26" ht="14.25" customHeight="1">
      <c r="A513" s="593"/>
      <c r="B513" s="593"/>
      <c r="C513" s="593"/>
      <c r="D513" s="593"/>
      <c r="E513" s="593"/>
      <c r="F513" s="593"/>
      <c r="G513" s="593"/>
      <c r="H513" s="593"/>
      <c r="I513" s="593"/>
      <c r="J513" s="593"/>
      <c r="K513" s="593"/>
      <c r="L513" s="593"/>
      <c r="M513" s="593"/>
      <c r="N513" s="593"/>
      <c r="O513" s="593"/>
      <c r="P513" s="593"/>
      <c r="Q513" s="593"/>
      <c r="R513" s="593"/>
      <c r="S513" s="593"/>
      <c r="T513" s="593"/>
      <c r="U513" s="593"/>
      <c r="V513" s="593"/>
      <c r="W513" s="593"/>
      <c r="X513" s="593"/>
      <c r="Y513" s="593"/>
      <c r="Z513" s="593"/>
    </row>
    <row r="514" spans="1:26" ht="14.25" customHeight="1">
      <c r="A514" s="593"/>
      <c r="B514" s="593"/>
      <c r="C514" s="593"/>
      <c r="D514" s="593"/>
      <c r="E514" s="593"/>
      <c r="F514" s="593"/>
      <c r="G514" s="593"/>
      <c r="H514" s="593"/>
      <c r="I514" s="593"/>
      <c r="J514" s="593"/>
      <c r="K514" s="593"/>
      <c r="L514" s="593"/>
      <c r="M514" s="593"/>
      <c r="N514" s="593"/>
      <c r="O514" s="593"/>
      <c r="P514" s="593"/>
      <c r="Q514" s="593"/>
      <c r="R514" s="593"/>
      <c r="S514" s="593"/>
      <c r="T514" s="593"/>
      <c r="U514" s="593"/>
      <c r="V514" s="593"/>
      <c r="W514" s="593"/>
      <c r="X514" s="593"/>
      <c r="Y514" s="593"/>
      <c r="Z514" s="593"/>
    </row>
    <row r="515" spans="1:26" ht="14.25" customHeight="1">
      <c r="A515" s="593"/>
      <c r="B515" s="593"/>
      <c r="C515" s="593"/>
      <c r="D515" s="593"/>
      <c r="E515" s="593"/>
      <c r="F515" s="593"/>
      <c r="G515" s="593"/>
      <c r="H515" s="593"/>
      <c r="I515" s="593"/>
      <c r="J515" s="593"/>
      <c r="K515" s="593"/>
      <c r="L515" s="593"/>
      <c r="M515" s="593"/>
      <c r="N515" s="593"/>
      <c r="O515" s="593"/>
      <c r="P515" s="593"/>
      <c r="Q515" s="593"/>
      <c r="R515" s="593"/>
      <c r="S515" s="593"/>
      <c r="T515" s="593"/>
      <c r="U515" s="593"/>
      <c r="V515" s="593"/>
      <c r="W515" s="593"/>
      <c r="X515" s="593"/>
      <c r="Y515" s="593"/>
      <c r="Z515" s="593"/>
    </row>
    <row r="516" spans="1:26" ht="14.25" customHeight="1">
      <c r="A516" s="593"/>
      <c r="B516" s="593"/>
      <c r="C516" s="593"/>
      <c r="D516" s="593"/>
      <c r="E516" s="593"/>
      <c r="F516" s="593"/>
      <c r="G516" s="593"/>
      <c r="H516" s="593"/>
      <c r="I516" s="593"/>
      <c r="J516" s="593"/>
      <c r="K516" s="593"/>
      <c r="L516" s="593"/>
      <c r="M516" s="593"/>
      <c r="N516" s="593"/>
      <c r="O516" s="593"/>
      <c r="P516" s="593"/>
      <c r="Q516" s="593"/>
      <c r="R516" s="593"/>
      <c r="S516" s="593"/>
      <c r="T516" s="593"/>
      <c r="U516" s="593"/>
      <c r="V516" s="593"/>
      <c r="W516" s="593"/>
      <c r="X516" s="593"/>
      <c r="Y516" s="593"/>
      <c r="Z516" s="593"/>
    </row>
    <row r="517" spans="1:26" ht="14.25" customHeight="1">
      <c r="A517" s="593"/>
      <c r="B517" s="593"/>
      <c r="C517" s="593"/>
      <c r="D517" s="593"/>
      <c r="E517" s="593"/>
      <c r="F517" s="593"/>
      <c r="G517" s="593"/>
      <c r="H517" s="593"/>
      <c r="I517" s="593"/>
      <c r="J517" s="593"/>
      <c r="K517" s="593"/>
      <c r="L517" s="593"/>
      <c r="M517" s="593"/>
      <c r="N517" s="593"/>
      <c r="O517" s="593"/>
      <c r="P517" s="593"/>
      <c r="Q517" s="593"/>
      <c r="R517" s="593"/>
      <c r="S517" s="593"/>
      <c r="T517" s="593"/>
      <c r="U517" s="593"/>
      <c r="V517" s="593"/>
      <c r="W517" s="593"/>
      <c r="X517" s="593"/>
      <c r="Y517" s="593"/>
      <c r="Z517" s="593"/>
    </row>
    <row r="518" spans="1:26" ht="14.25" customHeight="1">
      <c r="A518" s="593"/>
      <c r="B518" s="593"/>
      <c r="C518" s="593"/>
      <c r="D518" s="593"/>
      <c r="E518" s="593"/>
      <c r="F518" s="593"/>
      <c r="G518" s="593"/>
      <c r="H518" s="593"/>
      <c r="I518" s="593"/>
      <c r="J518" s="593"/>
      <c r="K518" s="593"/>
      <c r="L518" s="593"/>
      <c r="M518" s="593"/>
      <c r="N518" s="593"/>
      <c r="O518" s="593"/>
      <c r="P518" s="593"/>
      <c r="Q518" s="593"/>
      <c r="R518" s="593"/>
      <c r="S518" s="593"/>
      <c r="T518" s="593"/>
      <c r="U518" s="593"/>
      <c r="V518" s="593"/>
      <c r="W518" s="593"/>
      <c r="X518" s="593"/>
      <c r="Y518" s="593"/>
      <c r="Z518" s="593"/>
    </row>
    <row r="519" spans="1:26" ht="14.25" customHeight="1">
      <c r="A519" s="593"/>
      <c r="B519" s="593"/>
      <c r="C519" s="593"/>
      <c r="D519" s="593"/>
      <c r="E519" s="593"/>
      <c r="F519" s="593"/>
      <c r="G519" s="593"/>
      <c r="H519" s="593"/>
      <c r="I519" s="593"/>
      <c r="J519" s="593"/>
      <c r="K519" s="593"/>
      <c r="L519" s="593"/>
      <c r="M519" s="593"/>
      <c r="N519" s="593"/>
      <c r="O519" s="593"/>
      <c r="P519" s="593"/>
      <c r="Q519" s="593"/>
      <c r="R519" s="593"/>
      <c r="S519" s="593"/>
      <c r="T519" s="593"/>
      <c r="U519" s="593"/>
      <c r="V519" s="593"/>
      <c r="W519" s="593"/>
      <c r="X519" s="593"/>
      <c r="Y519" s="593"/>
      <c r="Z519" s="593"/>
    </row>
    <row r="520" spans="1:26" ht="14.25" customHeight="1">
      <c r="A520" s="593"/>
      <c r="B520" s="593"/>
      <c r="C520" s="593"/>
      <c r="D520" s="593"/>
      <c r="E520" s="593"/>
      <c r="F520" s="593"/>
      <c r="G520" s="593"/>
      <c r="H520" s="593"/>
      <c r="I520" s="593"/>
      <c r="J520" s="593"/>
      <c r="K520" s="593"/>
      <c r="L520" s="593"/>
      <c r="M520" s="593"/>
      <c r="N520" s="593"/>
      <c r="O520" s="593"/>
      <c r="P520" s="593"/>
      <c r="Q520" s="593"/>
      <c r="R520" s="593"/>
      <c r="S520" s="593"/>
      <c r="T520" s="593"/>
      <c r="U520" s="593"/>
      <c r="V520" s="593"/>
      <c r="W520" s="593"/>
      <c r="X520" s="593"/>
      <c r="Y520" s="593"/>
      <c r="Z520" s="593"/>
    </row>
    <row r="521" spans="1:26" ht="14.25" customHeight="1">
      <c r="A521" s="593"/>
      <c r="B521" s="593"/>
      <c r="C521" s="593"/>
      <c r="D521" s="593"/>
      <c r="E521" s="593"/>
      <c r="F521" s="593"/>
      <c r="G521" s="593"/>
      <c r="H521" s="593"/>
      <c r="I521" s="593"/>
      <c r="J521" s="593"/>
      <c r="K521" s="593"/>
      <c r="L521" s="593"/>
      <c r="M521" s="593"/>
      <c r="N521" s="593"/>
      <c r="O521" s="593"/>
      <c r="P521" s="593"/>
      <c r="Q521" s="593"/>
      <c r="R521" s="593"/>
      <c r="S521" s="593"/>
      <c r="T521" s="593"/>
      <c r="U521" s="593"/>
      <c r="V521" s="593"/>
      <c r="W521" s="593"/>
      <c r="X521" s="593"/>
      <c r="Y521" s="593"/>
      <c r="Z521" s="593"/>
    </row>
    <row r="522" spans="1:26" ht="14.25" customHeight="1">
      <c r="A522" s="593"/>
      <c r="B522" s="593"/>
      <c r="C522" s="593"/>
      <c r="D522" s="593"/>
      <c r="E522" s="593"/>
      <c r="F522" s="593"/>
      <c r="G522" s="593"/>
      <c r="H522" s="593"/>
      <c r="I522" s="593"/>
      <c r="J522" s="593"/>
      <c r="K522" s="593"/>
      <c r="L522" s="593"/>
      <c r="M522" s="593"/>
      <c r="N522" s="593"/>
      <c r="O522" s="593"/>
      <c r="P522" s="593"/>
      <c r="Q522" s="593"/>
      <c r="R522" s="593"/>
      <c r="S522" s="593"/>
      <c r="T522" s="593"/>
      <c r="U522" s="593"/>
      <c r="V522" s="593"/>
      <c r="W522" s="593"/>
      <c r="X522" s="593"/>
      <c r="Y522" s="593"/>
      <c r="Z522" s="593"/>
    </row>
    <row r="523" spans="1:26" ht="14.25" customHeight="1">
      <c r="A523" s="593"/>
      <c r="B523" s="593"/>
      <c r="C523" s="593"/>
      <c r="D523" s="593"/>
      <c r="E523" s="593"/>
      <c r="F523" s="593"/>
      <c r="G523" s="593"/>
      <c r="H523" s="593"/>
      <c r="I523" s="593"/>
      <c r="J523" s="593"/>
      <c r="K523" s="593"/>
      <c r="L523" s="593"/>
      <c r="M523" s="593"/>
      <c r="N523" s="593"/>
      <c r="O523" s="593"/>
      <c r="P523" s="593"/>
      <c r="Q523" s="593"/>
      <c r="R523" s="593"/>
      <c r="S523" s="593"/>
      <c r="T523" s="593"/>
      <c r="U523" s="593"/>
      <c r="V523" s="593"/>
      <c r="W523" s="593"/>
      <c r="X523" s="593"/>
      <c r="Y523" s="593"/>
      <c r="Z523" s="593"/>
    </row>
    <row r="524" spans="1:26" ht="14.25" customHeight="1">
      <c r="A524" s="593"/>
      <c r="B524" s="593"/>
      <c r="C524" s="593"/>
      <c r="D524" s="593"/>
      <c r="E524" s="593"/>
      <c r="F524" s="593"/>
      <c r="G524" s="593"/>
      <c r="H524" s="593"/>
      <c r="I524" s="593"/>
      <c r="J524" s="593"/>
      <c r="K524" s="593"/>
      <c r="L524" s="593"/>
      <c r="M524" s="593"/>
      <c r="N524" s="593"/>
      <c r="O524" s="593"/>
      <c r="P524" s="593"/>
      <c r="Q524" s="593"/>
      <c r="R524" s="593"/>
      <c r="S524" s="593"/>
      <c r="T524" s="593"/>
      <c r="U524" s="593"/>
      <c r="V524" s="593"/>
      <c r="W524" s="593"/>
      <c r="X524" s="593"/>
      <c r="Y524" s="593"/>
      <c r="Z524" s="593"/>
    </row>
    <row r="525" spans="1:26" ht="14.25" customHeight="1">
      <c r="A525" s="593"/>
      <c r="B525" s="593"/>
      <c r="C525" s="593"/>
      <c r="D525" s="593"/>
      <c r="E525" s="593"/>
      <c r="F525" s="593"/>
      <c r="G525" s="593"/>
      <c r="H525" s="593"/>
      <c r="I525" s="593"/>
      <c r="J525" s="593"/>
      <c r="K525" s="593"/>
      <c r="L525" s="593"/>
      <c r="M525" s="593"/>
      <c r="N525" s="593"/>
      <c r="O525" s="593"/>
      <c r="P525" s="593"/>
      <c r="Q525" s="593"/>
      <c r="R525" s="593"/>
      <c r="S525" s="593"/>
      <c r="T525" s="593"/>
      <c r="U525" s="593"/>
      <c r="V525" s="593"/>
      <c r="W525" s="593"/>
      <c r="X525" s="593"/>
      <c r="Y525" s="593"/>
      <c r="Z525" s="593"/>
    </row>
    <row r="526" spans="1:26" ht="14.25" customHeight="1">
      <c r="A526" s="593"/>
      <c r="B526" s="593"/>
      <c r="C526" s="593"/>
      <c r="D526" s="593"/>
      <c r="E526" s="593"/>
      <c r="F526" s="593"/>
      <c r="G526" s="593"/>
      <c r="H526" s="593"/>
      <c r="I526" s="593"/>
      <c r="J526" s="593"/>
      <c r="K526" s="593"/>
      <c r="L526" s="593"/>
      <c r="M526" s="593"/>
      <c r="N526" s="593"/>
      <c r="O526" s="593"/>
      <c r="P526" s="593"/>
      <c r="Q526" s="593"/>
      <c r="R526" s="593"/>
      <c r="S526" s="593"/>
      <c r="T526" s="593"/>
      <c r="U526" s="593"/>
      <c r="V526" s="593"/>
      <c r="W526" s="593"/>
      <c r="X526" s="593"/>
      <c r="Y526" s="593"/>
      <c r="Z526" s="593"/>
    </row>
    <row r="527" spans="1:26" ht="14.25" customHeight="1">
      <c r="A527" s="593"/>
      <c r="B527" s="593"/>
      <c r="C527" s="593"/>
      <c r="D527" s="593"/>
      <c r="E527" s="593"/>
      <c r="F527" s="593"/>
      <c r="G527" s="593"/>
      <c r="H527" s="593"/>
      <c r="I527" s="593"/>
      <c r="J527" s="593"/>
      <c r="K527" s="593"/>
      <c r="L527" s="593"/>
      <c r="M527" s="593"/>
      <c r="N527" s="593"/>
      <c r="O527" s="593"/>
      <c r="P527" s="593"/>
      <c r="Q527" s="593"/>
      <c r="R527" s="593"/>
      <c r="S527" s="593"/>
      <c r="T527" s="593"/>
      <c r="U527" s="593"/>
      <c r="V527" s="593"/>
      <c r="W527" s="593"/>
      <c r="X527" s="593"/>
      <c r="Y527" s="593"/>
      <c r="Z527" s="593"/>
    </row>
    <row r="528" spans="1:26" ht="14.25" customHeight="1">
      <c r="A528" s="593"/>
      <c r="B528" s="593"/>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row>
    <row r="529" spans="1:26" ht="14.25" customHeight="1">
      <c r="A529" s="593"/>
      <c r="B529" s="593"/>
      <c r="C529" s="593"/>
      <c r="D529" s="593"/>
      <c r="E529" s="593"/>
      <c r="F529" s="593"/>
      <c r="G529" s="593"/>
      <c r="H529" s="593"/>
      <c r="I529" s="593"/>
      <c r="J529" s="593"/>
      <c r="K529" s="593"/>
      <c r="L529" s="593"/>
      <c r="M529" s="593"/>
      <c r="N529" s="593"/>
      <c r="O529" s="593"/>
      <c r="P529" s="593"/>
      <c r="Q529" s="593"/>
      <c r="R529" s="593"/>
      <c r="S529" s="593"/>
      <c r="T529" s="593"/>
      <c r="U529" s="593"/>
      <c r="V529" s="593"/>
      <c r="W529" s="593"/>
      <c r="X529" s="593"/>
      <c r="Y529" s="593"/>
      <c r="Z529" s="593"/>
    </row>
    <row r="530" spans="1:26" ht="14.25" customHeight="1">
      <c r="A530" s="593"/>
      <c r="B530" s="593"/>
      <c r="C530" s="593"/>
      <c r="D530" s="593"/>
      <c r="E530" s="593"/>
      <c r="F530" s="593"/>
      <c r="G530" s="593"/>
      <c r="H530" s="593"/>
      <c r="I530" s="593"/>
      <c r="J530" s="593"/>
      <c r="K530" s="593"/>
      <c r="L530" s="593"/>
      <c r="M530" s="593"/>
      <c r="N530" s="593"/>
      <c r="O530" s="593"/>
      <c r="P530" s="593"/>
      <c r="Q530" s="593"/>
      <c r="R530" s="593"/>
      <c r="S530" s="593"/>
      <c r="T530" s="593"/>
      <c r="U530" s="593"/>
      <c r="V530" s="593"/>
      <c r="W530" s="593"/>
      <c r="X530" s="593"/>
      <c r="Y530" s="593"/>
      <c r="Z530" s="593"/>
    </row>
    <row r="531" spans="1:26" ht="14.25" customHeight="1">
      <c r="A531" s="593"/>
      <c r="B531" s="593"/>
      <c r="C531" s="593"/>
      <c r="D531" s="593"/>
      <c r="E531" s="593"/>
      <c r="F531" s="593"/>
      <c r="G531" s="593"/>
      <c r="H531" s="593"/>
      <c r="I531" s="593"/>
      <c r="J531" s="593"/>
      <c r="K531" s="593"/>
      <c r="L531" s="593"/>
      <c r="M531" s="593"/>
      <c r="N531" s="593"/>
      <c r="O531" s="593"/>
      <c r="P531" s="593"/>
      <c r="Q531" s="593"/>
      <c r="R531" s="593"/>
      <c r="S531" s="593"/>
      <c r="T531" s="593"/>
      <c r="U531" s="593"/>
      <c r="V531" s="593"/>
      <c r="W531" s="593"/>
      <c r="X531" s="593"/>
      <c r="Y531" s="593"/>
      <c r="Z531" s="593"/>
    </row>
    <row r="532" spans="1:26" ht="14.25" customHeight="1">
      <c r="A532" s="593"/>
      <c r="B532" s="593"/>
      <c r="C532" s="593"/>
      <c r="D532" s="593"/>
      <c r="E532" s="593"/>
      <c r="F532" s="593"/>
      <c r="G532" s="593"/>
      <c r="H532" s="593"/>
      <c r="I532" s="593"/>
      <c r="J532" s="593"/>
      <c r="K532" s="593"/>
      <c r="L532" s="593"/>
      <c r="M532" s="593"/>
      <c r="N532" s="593"/>
      <c r="O532" s="593"/>
      <c r="P532" s="593"/>
      <c r="Q532" s="593"/>
      <c r="R532" s="593"/>
      <c r="S532" s="593"/>
      <c r="T532" s="593"/>
      <c r="U532" s="593"/>
      <c r="V532" s="593"/>
      <c r="W532" s="593"/>
      <c r="X532" s="593"/>
      <c r="Y532" s="593"/>
      <c r="Z532" s="593"/>
    </row>
    <row r="533" spans="1:26" ht="14.25" customHeight="1">
      <c r="A533" s="593"/>
      <c r="B533" s="593"/>
      <c r="C533" s="593"/>
      <c r="D533" s="593"/>
      <c r="E533" s="593"/>
      <c r="F533" s="593"/>
      <c r="G533" s="593"/>
      <c r="H533" s="593"/>
      <c r="I533" s="593"/>
      <c r="J533" s="593"/>
      <c r="K533" s="593"/>
      <c r="L533" s="593"/>
      <c r="M533" s="593"/>
      <c r="N533" s="593"/>
      <c r="O533" s="593"/>
      <c r="P533" s="593"/>
      <c r="Q533" s="593"/>
      <c r="R533" s="593"/>
      <c r="S533" s="593"/>
      <c r="T533" s="593"/>
      <c r="U533" s="593"/>
      <c r="V533" s="593"/>
      <c r="W533" s="593"/>
      <c r="X533" s="593"/>
      <c r="Y533" s="593"/>
      <c r="Z533" s="593"/>
    </row>
    <row r="534" spans="1:26" ht="14.25" customHeight="1">
      <c r="A534" s="593"/>
      <c r="B534" s="593"/>
      <c r="C534" s="593"/>
      <c r="D534" s="593"/>
      <c r="E534" s="593"/>
      <c r="F534" s="593"/>
      <c r="G534" s="593"/>
      <c r="H534" s="593"/>
      <c r="I534" s="593"/>
      <c r="J534" s="593"/>
      <c r="K534" s="593"/>
      <c r="L534" s="593"/>
      <c r="M534" s="593"/>
      <c r="N534" s="593"/>
      <c r="O534" s="593"/>
      <c r="P534" s="593"/>
      <c r="Q534" s="593"/>
      <c r="R534" s="593"/>
      <c r="S534" s="593"/>
      <c r="T534" s="593"/>
      <c r="U534" s="593"/>
      <c r="V534" s="593"/>
      <c r="W534" s="593"/>
      <c r="X534" s="593"/>
      <c r="Y534" s="593"/>
      <c r="Z534" s="593"/>
    </row>
    <row r="535" spans="1:26" ht="14.25" customHeight="1">
      <c r="A535" s="593"/>
      <c r="B535" s="593"/>
      <c r="C535" s="593"/>
      <c r="D535" s="593"/>
      <c r="E535" s="593"/>
      <c r="F535" s="593"/>
      <c r="G535" s="593"/>
      <c r="H535" s="593"/>
      <c r="I535" s="593"/>
      <c r="J535" s="593"/>
      <c r="K535" s="593"/>
      <c r="L535" s="593"/>
      <c r="M535" s="593"/>
      <c r="N535" s="593"/>
      <c r="O535" s="593"/>
      <c r="P535" s="593"/>
      <c r="Q535" s="593"/>
      <c r="R535" s="593"/>
      <c r="S535" s="593"/>
      <c r="T535" s="593"/>
      <c r="U535" s="593"/>
      <c r="V535" s="593"/>
      <c r="W535" s="593"/>
      <c r="X535" s="593"/>
      <c r="Y535" s="593"/>
      <c r="Z535" s="593"/>
    </row>
    <row r="536" spans="1:26" ht="14.25" customHeight="1">
      <c r="A536" s="593"/>
      <c r="B536" s="593"/>
      <c r="C536" s="593"/>
      <c r="D536" s="593"/>
      <c r="E536" s="593"/>
      <c r="F536" s="593"/>
      <c r="G536" s="593"/>
      <c r="H536" s="593"/>
      <c r="I536" s="593"/>
      <c r="J536" s="593"/>
      <c r="K536" s="593"/>
      <c r="L536" s="593"/>
      <c r="M536" s="593"/>
      <c r="N536" s="593"/>
      <c r="O536" s="593"/>
      <c r="P536" s="593"/>
      <c r="Q536" s="593"/>
      <c r="R536" s="593"/>
      <c r="S536" s="593"/>
      <c r="T536" s="593"/>
      <c r="U536" s="593"/>
      <c r="V536" s="593"/>
      <c r="W536" s="593"/>
      <c r="X536" s="593"/>
      <c r="Y536" s="593"/>
      <c r="Z536" s="593"/>
    </row>
    <row r="537" spans="1:26" ht="14.25" customHeight="1">
      <c r="A537" s="593"/>
      <c r="B537" s="593"/>
      <c r="C537" s="593"/>
      <c r="D537" s="593"/>
      <c r="E537" s="593"/>
      <c r="F537" s="593"/>
      <c r="G537" s="593"/>
      <c r="H537" s="593"/>
      <c r="I537" s="593"/>
      <c r="J537" s="593"/>
      <c r="K537" s="593"/>
      <c r="L537" s="593"/>
      <c r="M537" s="593"/>
      <c r="N537" s="593"/>
      <c r="O537" s="593"/>
      <c r="P537" s="593"/>
      <c r="Q537" s="593"/>
      <c r="R537" s="593"/>
      <c r="S537" s="593"/>
      <c r="T537" s="593"/>
      <c r="U537" s="593"/>
      <c r="V537" s="593"/>
      <c r="W537" s="593"/>
      <c r="X537" s="593"/>
      <c r="Y537" s="593"/>
      <c r="Z537" s="593"/>
    </row>
    <row r="538" spans="1:26" ht="14.25" customHeight="1">
      <c r="A538" s="593"/>
      <c r="B538" s="593"/>
      <c r="C538" s="593"/>
      <c r="D538" s="593"/>
      <c r="E538" s="593"/>
      <c r="F538" s="593"/>
      <c r="G538" s="593"/>
      <c r="H538" s="593"/>
      <c r="I538" s="593"/>
      <c r="J538" s="593"/>
      <c r="K538" s="593"/>
      <c r="L538" s="593"/>
      <c r="M538" s="593"/>
      <c r="N538" s="593"/>
      <c r="O538" s="593"/>
      <c r="P538" s="593"/>
      <c r="Q538" s="593"/>
      <c r="R538" s="593"/>
      <c r="S538" s="593"/>
      <c r="T538" s="593"/>
      <c r="U538" s="593"/>
      <c r="V538" s="593"/>
      <c r="W538" s="593"/>
      <c r="X538" s="593"/>
      <c r="Y538" s="593"/>
      <c r="Z538" s="593"/>
    </row>
    <row r="539" spans="1:26" ht="14.25" customHeight="1">
      <c r="A539" s="593"/>
      <c r="B539" s="593"/>
      <c r="C539" s="593"/>
      <c r="D539" s="593"/>
      <c r="E539" s="593"/>
      <c r="F539" s="593"/>
      <c r="G539" s="593"/>
      <c r="H539" s="593"/>
      <c r="I539" s="593"/>
      <c r="J539" s="593"/>
      <c r="K539" s="593"/>
      <c r="L539" s="593"/>
      <c r="M539" s="593"/>
      <c r="N539" s="593"/>
      <c r="O539" s="593"/>
      <c r="P539" s="593"/>
      <c r="Q539" s="593"/>
      <c r="R539" s="593"/>
      <c r="S539" s="593"/>
      <c r="T539" s="593"/>
      <c r="U539" s="593"/>
      <c r="V539" s="593"/>
      <c r="W539" s="593"/>
      <c r="X539" s="593"/>
      <c r="Y539" s="593"/>
      <c r="Z539" s="593"/>
    </row>
    <row r="540" spans="1:26" ht="14.25" customHeight="1">
      <c r="A540" s="593"/>
      <c r="B540" s="593"/>
      <c r="C540" s="593"/>
      <c r="D540" s="593"/>
      <c r="E540" s="593"/>
      <c r="F540" s="593"/>
      <c r="G540" s="593"/>
      <c r="H540" s="593"/>
      <c r="I540" s="593"/>
      <c r="J540" s="593"/>
      <c r="K540" s="593"/>
      <c r="L540" s="593"/>
      <c r="M540" s="593"/>
      <c r="N540" s="593"/>
      <c r="O540" s="593"/>
      <c r="P540" s="593"/>
      <c r="Q540" s="593"/>
      <c r="R540" s="593"/>
      <c r="S540" s="593"/>
      <c r="T540" s="593"/>
      <c r="U540" s="593"/>
      <c r="V540" s="593"/>
      <c r="W540" s="593"/>
      <c r="X540" s="593"/>
      <c r="Y540" s="593"/>
      <c r="Z540" s="593"/>
    </row>
    <row r="541" spans="1:26" ht="14.25" customHeight="1">
      <c r="A541" s="593"/>
      <c r="B541" s="593"/>
      <c r="C541" s="593"/>
      <c r="D541" s="593"/>
      <c r="E541" s="593"/>
      <c r="F541" s="593"/>
      <c r="G541" s="593"/>
      <c r="H541" s="593"/>
      <c r="I541" s="593"/>
      <c r="J541" s="593"/>
      <c r="K541" s="593"/>
      <c r="L541" s="593"/>
      <c r="M541" s="593"/>
      <c r="N541" s="593"/>
      <c r="O541" s="593"/>
      <c r="P541" s="593"/>
      <c r="Q541" s="593"/>
      <c r="R541" s="593"/>
      <c r="S541" s="593"/>
      <c r="T541" s="593"/>
      <c r="U541" s="593"/>
      <c r="V541" s="593"/>
      <c r="W541" s="593"/>
      <c r="X541" s="593"/>
      <c r="Y541" s="593"/>
      <c r="Z541" s="593"/>
    </row>
    <row r="542" spans="1:26" ht="14.25" customHeight="1">
      <c r="A542" s="593"/>
      <c r="B542" s="593"/>
      <c r="C542" s="593"/>
      <c r="D542" s="593"/>
      <c r="E542" s="593"/>
      <c r="F542" s="593"/>
      <c r="G542" s="593"/>
      <c r="H542" s="593"/>
      <c r="I542" s="593"/>
      <c r="J542" s="593"/>
      <c r="K542" s="593"/>
      <c r="L542" s="593"/>
      <c r="M542" s="593"/>
      <c r="N542" s="593"/>
      <c r="O542" s="593"/>
      <c r="P542" s="593"/>
      <c r="Q542" s="593"/>
      <c r="R542" s="593"/>
      <c r="S542" s="593"/>
      <c r="T542" s="593"/>
      <c r="U542" s="593"/>
      <c r="V542" s="593"/>
      <c r="W542" s="593"/>
      <c r="X542" s="593"/>
      <c r="Y542" s="593"/>
      <c r="Z542" s="593"/>
    </row>
    <row r="543" spans="1:26" ht="14.25" customHeight="1">
      <c r="A543" s="593"/>
      <c r="B543" s="593"/>
      <c r="C543" s="593"/>
      <c r="D543" s="593"/>
      <c r="E543" s="593"/>
      <c r="F543" s="593"/>
      <c r="G543" s="593"/>
      <c r="H543" s="593"/>
      <c r="I543" s="593"/>
      <c r="J543" s="593"/>
      <c r="K543" s="593"/>
      <c r="L543" s="593"/>
      <c r="M543" s="593"/>
      <c r="N543" s="593"/>
      <c r="O543" s="593"/>
      <c r="P543" s="593"/>
      <c r="Q543" s="593"/>
      <c r="R543" s="593"/>
      <c r="S543" s="593"/>
      <c r="T543" s="593"/>
      <c r="U543" s="593"/>
      <c r="V543" s="593"/>
      <c r="W543" s="593"/>
      <c r="X543" s="593"/>
      <c r="Y543" s="593"/>
      <c r="Z543" s="593"/>
    </row>
    <row r="544" spans="1:26" ht="14.25" customHeight="1">
      <c r="A544" s="593"/>
      <c r="B544" s="593"/>
      <c r="C544" s="593"/>
      <c r="D544" s="593"/>
      <c r="E544" s="593"/>
      <c r="F544" s="593"/>
      <c r="G544" s="593"/>
      <c r="H544" s="593"/>
      <c r="I544" s="593"/>
      <c r="J544" s="593"/>
      <c r="K544" s="593"/>
      <c r="L544" s="593"/>
      <c r="M544" s="593"/>
      <c r="N544" s="593"/>
      <c r="O544" s="593"/>
      <c r="P544" s="593"/>
      <c r="Q544" s="593"/>
      <c r="R544" s="593"/>
      <c r="S544" s="593"/>
      <c r="T544" s="593"/>
      <c r="U544" s="593"/>
      <c r="V544" s="593"/>
      <c r="W544" s="593"/>
      <c r="X544" s="593"/>
      <c r="Y544" s="593"/>
      <c r="Z544" s="593"/>
    </row>
    <row r="545" spans="1:26" ht="14.25" customHeight="1">
      <c r="A545" s="593"/>
      <c r="B545" s="593"/>
      <c r="C545" s="593"/>
      <c r="D545" s="593"/>
      <c r="E545" s="593"/>
      <c r="F545" s="593"/>
      <c r="G545" s="593"/>
      <c r="H545" s="593"/>
      <c r="I545" s="593"/>
      <c r="J545" s="593"/>
      <c r="K545" s="593"/>
      <c r="L545" s="593"/>
      <c r="M545" s="593"/>
      <c r="N545" s="593"/>
      <c r="O545" s="593"/>
      <c r="P545" s="593"/>
      <c r="Q545" s="593"/>
      <c r="R545" s="593"/>
      <c r="S545" s="593"/>
      <c r="T545" s="593"/>
      <c r="U545" s="593"/>
      <c r="V545" s="593"/>
      <c r="W545" s="593"/>
      <c r="X545" s="593"/>
      <c r="Y545" s="593"/>
      <c r="Z545" s="593"/>
    </row>
    <row r="546" spans="1:26" ht="14.25" customHeight="1">
      <c r="A546" s="593"/>
      <c r="B546" s="593"/>
      <c r="C546" s="593"/>
      <c r="D546" s="593"/>
      <c r="E546" s="593"/>
      <c r="F546" s="593"/>
      <c r="G546" s="593"/>
      <c r="H546" s="593"/>
      <c r="I546" s="593"/>
      <c r="J546" s="593"/>
      <c r="K546" s="593"/>
      <c r="L546" s="593"/>
      <c r="M546" s="593"/>
      <c r="N546" s="593"/>
      <c r="O546" s="593"/>
      <c r="P546" s="593"/>
      <c r="Q546" s="593"/>
      <c r="R546" s="593"/>
      <c r="S546" s="593"/>
      <c r="T546" s="593"/>
      <c r="U546" s="593"/>
      <c r="V546" s="593"/>
      <c r="W546" s="593"/>
      <c r="X546" s="593"/>
      <c r="Y546" s="593"/>
      <c r="Z546" s="593"/>
    </row>
    <row r="547" spans="1:26" ht="14.25" customHeight="1">
      <c r="A547" s="593"/>
      <c r="B547" s="593"/>
      <c r="C547" s="593"/>
      <c r="D547" s="593"/>
      <c r="E547" s="593"/>
      <c r="F547" s="593"/>
      <c r="G547" s="593"/>
      <c r="H547" s="593"/>
      <c r="I547" s="593"/>
      <c r="J547" s="593"/>
      <c r="K547" s="593"/>
      <c r="L547" s="593"/>
      <c r="M547" s="593"/>
      <c r="N547" s="593"/>
      <c r="O547" s="593"/>
      <c r="P547" s="593"/>
      <c r="Q547" s="593"/>
      <c r="R547" s="593"/>
      <c r="S547" s="593"/>
      <c r="T547" s="593"/>
      <c r="U547" s="593"/>
      <c r="V547" s="593"/>
      <c r="W547" s="593"/>
      <c r="X547" s="593"/>
      <c r="Y547" s="593"/>
      <c r="Z547" s="593"/>
    </row>
    <row r="548" spans="1:26" ht="14.25" customHeight="1">
      <c r="A548" s="593"/>
      <c r="B548" s="593"/>
      <c r="C548" s="593"/>
      <c r="D548" s="593"/>
      <c r="E548" s="593"/>
      <c r="F548" s="593"/>
      <c r="G548" s="593"/>
      <c r="H548" s="593"/>
      <c r="I548" s="593"/>
      <c r="J548" s="593"/>
      <c r="K548" s="593"/>
      <c r="L548" s="593"/>
      <c r="M548" s="593"/>
      <c r="N548" s="593"/>
      <c r="O548" s="593"/>
      <c r="P548" s="593"/>
      <c r="Q548" s="593"/>
      <c r="R548" s="593"/>
      <c r="S548" s="593"/>
      <c r="T548" s="593"/>
      <c r="U548" s="593"/>
      <c r="V548" s="593"/>
      <c r="W548" s="593"/>
      <c r="X548" s="593"/>
      <c r="Y548" s="593"/>
      <c r="Z548" s="593"/>
    </row>
    <row r="549" spans="1:26" ht="14.25" customHeight="1">
      <c r="A549" s="593"/>
      <c r="B549" s="593"/>
      <c r="C549" s="593"/>
      <c r="D549" s="593"/>
      <c r="E549" s="593"/>
      <c r="F549" s="593"/>
      <c r="G549" s="593"/>
      <c r="H549" s="593"/>
      <c r="I549" s="593"/>
      <c r="J549" s="593"/>
      <c r="K549" s="593"/>
      <c r="L549" s="593"/>
      <c r="M549" s="593"/>
      <c r="N549" s="593"/>
      <c r="O549" s="593"/>
      <c r="P549" s="593"/>
      <c r="Q549" s="593"/>
      <c r="R549" s="593"/>
      <c r="S549" s="593"/>
      <c r="T549" s="593"/>
      <c r="U549" s="593"/>
      <c r="V549" s="593"/>
      <c r="W549" s="593"/>
      <c r="X549" s="593"/>
      <c r="Y549" s="593"/>
      <c r="Z549" s="593"/>
    </row>
    <row r="550" spans="1:26" ht="14.25" customHeight="1">
      <c r="A550" s="593"/>
      <c r="B550" s="593"/>
      <c r="C550" s="593"/>
      <c r="D550" s="593"/>
      <c r="E550" s="593"/>
      <c r="F550" s="593"/>
      <c r="G550" s="593"/>
      <c r="H550" s="593"/>
      <c r="I550" s="593"/>
      <c r="J550" s="593"/>
      <c r="K550" s="593"/>
      <c r="L550" s="593"/>
      <c r="M550" s="593"/>
      <c r="N550" s="593"/>
      <c r="O550" s="593"/>
      <c r="P550" s="593"/>
      <c r="Q550" s="593"/>
      <c r="R550" s="593"/>
      <c r="S550" s="593"/>
      <c r="T550" s="593"/>
      <c r="U550" s="593"/>
      <c r="V550" s="593"/>
      <c r="W550" s="593"/>
      <c r="X550" s="593"/>
      <c r="Y550" s="593"/>
      <c r="Z550" s="593"/>
    </row>
    <row r="551" spans="1:26" ht="14.25" customHeight="1">
      <c r="A551" s="593"/>
      <c r="B551" s="593"/>
      <c r="C551" s="593"/>
      <c r="D551" s="593"/>
      <c r="E551" s="593"/>
      <c r="F551" s="593"/>
      <c r="G551" s="593"/>
      <c r="H551" s="593"/>
      <c r="I551" s="593"/>
      <c r="J551" s="593"/>
      <c r="K551" s="593"/>
      <c r="L551" s="593"/>
      <c r="M551" s="593"/>
      <c r="N551" s="593"/>
      <c r="O551" s="593"/>
      <c r="P551" s="593"/>
      <c r="Q551" s="593"/>
      <c r="R551" s="593"/>
      <c r="S551" s="593"/>
      <c r="T551" s="593"/>
      <c r="U551" s="593"/>
      <c r="V551" s="593"/>
      <c r="W551" s="593"/>
      <c r="X551" s="593"/>
      <c r="Y551" s="593"/>
      <c r="Z551" s="593"/>
    </row>
    <row r="552" spans="1:26" ht="14.25" customHeight="1">
      <c r="A552" s="593"/>
      <c r="B552" s="593"/>
      <c r="C552" s="593"/>
      <c r="D552" s="593"/>
      <c r="E552" s="593"/>
      <c r="F552" s="593"/>
      <c r="G552" s="593"/>
      <c r="H552" s="593"/>
      <c r="I552" s="593"/>
      <c r="J552" s="593"/>
      <c r="K552" s="593"/>
      <c r="L552" s="593"/>
      <c r="M552" s="593"/>
      <c r="N552" s="593"/>
      <c r="O552" s="593"/>
      <c r="P552" s="593"/>
      <c r="Q552" s="593"/>
      <c r="R552" s="593"/>
      <c r="S552" s="593"/>
      <c r="T552" s="593"/>
      <c r="U552" s="593"/>
      <c r="V552" s="593"/>
      <c r="W552" s="593"/>
      <c r="X552" s="593"/>
      <c r="Y552" s="593"/>
      <c r="Z552" s="593"/>
    </row>
    <row r="553" spans="1:26" ht="14.25" customHeight="1">
      <c r="A553" s="593"/>
      <c r="B553" s="593"/>
      <c r="C553" s="593"/>
      <c r="D553" s="593"/>
      <c r="E553" s="593"/>
      <c r="F553" s="593"/>
      <c r="G553" s="593"/>
      <c r="H553" s="593"/>
      <c r="I553" s="593"/>
      <c r="J553" s="593"/>
      <c r="K553" s="593"/>
      <c r="L553" s="593"/>
      <c r="M553" s="593"/>
      <c r="N553" s="593"/>
      <c r="O553" s="593"/>
      <c r="P553" s="593"/>
      <c r="Q553" s="593"/>
      <c r="R553" s="593"/>
      <c r="S553" s="593"/>
      <c r="T553" s="593"/>
      <c r="U553" s="593"/>
      <c r="V553" s="593"/>
      <c r="W553" s="593"/>
      <c r="X553" s="593"/>
      <c r="Y553" s="593"/>
      <c r="Z553" s="593"/>
    </row>
    <row r="554" spans="1:26" ht="14.25" customHeight="1">
      <c r="A554" s="593"/>
      <c r="B554" s="593"/>
      <c r="C554" s="593"/>
      <c r="D554" s="593"/>
      <c r="E554" s="593"/>
      <c r="F554" s="593"/>
      <c r="G554" s="593"/>
      <c r="H554" s="593"/>
      <c r="I554" s="593"/>
      <c r="J554" s="593"/>
      <c r="K554" s="593"/>
      <c r="L554" s="593"/>
      <c r="M554" s="593"/>
      <c r="N554" s="593"/>
      <c r="O554" s="593"/>
      <c r="P554" s="593"/>
      <c r="Q554" s="593"/>
      <c r="R554" s="593"/>
      <c r="S554" s="593"/>
      <c r="T554" s="593"/>
      <c r="U554" s="593"/>
      <c r="V554" s="593"/>
      <c r="W554" s="593"/>
      <c r="X554" s="593"/>
      <c r="Y554" s="593"/>
      <c r="Z554" s="593"/>
    </row>
    <row r="555" spans="1:26" ht="14.25" customHeight="1">
      <c r="A555" s="593"/>
      <c r="B555" s="593"/>
      <c r="C555" s="593"/>
      <c r="D555" s="593"/>
      <c r="E555" s="593"/>
      <c r="F555" s="593"/>
      <c r="G555" s="593"/>
      <c r="H555" s="593"/>
      <c r="I555" s="593"/>
      <c r="J555" s="593"/>
      <c r="K555" s="593"/>
      <c r="L555" s="593"/>
      <c r="M555" s="593"/>
      <c r="N555" s="593"/>
      <c r="O555" s="593"/>
      <c r="P555" s="593"/>
      <c r="Q555" s="593"/>
      <c r="R555" s="593"/>
      <c r="S555" s="593"/>
      <c r="T555" s="593"/>
      <c r="U555" s="593"/>
      <c r="V555" s="593"/>
      <c r="W555" s="593"/>
      <c r="X555" s="593"/>
      <c r="Y555" s="593"/>
      <c r="Z555" s="593"/>
    </row>
    <row r="556" spans="1:26" ht="14.25" customHeight="1">
      <c r="A556" s="593"/>
      <c r="B556" s="593"/>
      <c r="C556" s="593"/>
      <c r="D556" s="593"/>
      <c r="E556" s="593"/>
      <c r="F556" s="593"/>
      <c r="G556" s="593"/>
      <c r="H556" s="593"/>
      <c r="I556" s="593"/>
      <c r="J556" s="593"/>
      <c r="K556" s="593"/>
      <c r="L556" s="593"/>
      <c r="M556" s="593"/>
      <c r="N556" s="593"/>
      <c r="O556" s="593"/>
      <c r="P556" s="593"/>
      <c r="Q556" s="593"/>
      <c r="R556" s="593"/>
      <c r="S556" s="593"/>
      <c r="T556" s="593"/>
      <c r="U556" s="593"/>
      <c r="V556" s="593"/>
      <c r="W556" s="593"/>
      <c r="X556" s="593"/>
      <c r="Y556" s="593"/>
      <c r="Z556" s="593"/>
    </row>
    <row r="557" spans="1:26" ht="14.25" customHeight="1">
      <c r="A557" s="593"/>
      <c r="B557" s="593"/>
      <c r="C557" s="593"/>
      <c r="D557" s="593"/>
      <c r="E557" s="593"/>
      <c r="F557" s="593"/>
      <c r="G557" s="593"/>
      <c r="H557" s="593"/>
      <c r="I557" s="593"/>
      <c r="J557" s="593"/>
      <c r="K557" s="593"/>
      <c r="L557" s="593"/>
      <c r="M557" s="593"/>
      <c r="N557" s="593"/>
      <c r="O557" s="593"/>
      <c r="P557" s="593"/>
      <c r="Q557" s="593"/>
      <c r="R557" s="593"/>
      <c r="S557" s="593"/>
      <c r="T557" s="593"/>
      <c r="U557" s="593"/>
      <c r="V557" s="593"/>
      <c r="W557" s="593"/>
      <c r="X557" s="593"/>
      <c r="Y557" s="593"/>
      <c r="Z557" s="593"/>
    </row>
    <row r="558" spans="1:26" ht="14.25" customHeight="1">
      <c r="A558" s="593"/>
      <c r="B558" s="593"/>
      <c r="C558" s="593"/>
      <c r="D558" s="593"/>
      <c r="E558" s="593"/>
      <c r="F558" s="593"/>
      <c r="G558" s="593"/>
      <c r="H558" s="593"/>
      <c r="I558" s="593"/>
      <c r="J558" s="593"/>
      <c r="K558" s="593"/>
      <c r="L558" s="593"/>
      <c r="M558" s="593"/>
      <c r="N558" s="593"/>
      <c r="O558" s="593"/>
      <c r="P558" s="593"/>
      <c r="Q558" s="593"/>
      <c r="R558" s="593"/>
      <c r="S558" s="593"/>
      <c r="T558" s="593"/>
      <c r="U558" s="593"/>
      <c r="V558" s="593"/>
      <c r="W558" s="593"/>
      <c r="X558" s="593"/>
      <c r="Y558" s="593"/>
      <c r="Z558" s="593"/>
    </row>
    <row r="559" spans="1:26" ht="14.25" customHeight="1">
      <c r="A559" s="593"/>
      <c r="B559" s="593"/>
      <c r="C559" s="593"/>
      <c r="D559" s="593"/>
      <c r="E559" s="593"/>
      <c r="F559" s="593"/>
      <c r="G559" s="593"/>
      <c r="H559" s="593"/>
      <c r="I559" s="593"/>
      <c r="J559" s="593"/>
      <c r="K559" s="593"/>
      <c r="L559" s="593"/>
      <c r="M559" s="593"/>
      <c r="N559" s="593"/>
      <c r="O559" s="593"/>
      <c r="P559" s="593"/>
      <c r="Q559" s="593"/>
      <c r="R559" s="593"/>
      <c r="S559" s="593"/>
      <c r="T559" s="593"/>
      <c r="U559" s="593"/>
      <c r="V559" s="593"/>
      <c r="W559" s="593"/>
      <c r="X559" s="593"/>
      <c r="Y559" s="593"/>
      <c r="Z559" s="593"/>
    </row>
    <row r="560" spans="1:26" ht="14.25" customHeight="1">
      <c r="A560" s="593"/>
      <c r="B560" s="593"/>
      <c r="C560" s="593"/>
      <c r="D560" s="593"/>
      <c r="E560" s="593"/>
      <c r="F560" s="593"/>
      <c r="G560" s="593"/>
      <c r="H560" s="593"/>
      <c r="I560" s="593"/>
      <c r="J560" s="593"/>
      <c r="K560" s="593"/>
      <c r="L560" s="593"/>
      <c r="M560" s="593"/>
      <c r="N560" s="593"/>
      <c r="O560" s="593"/>
      <c r="P560" s="593"/>
      <c r="Q560" s="593"/>
      <c r="R560" s="593"/>
      <c r="S560" s="593"/>
      <c r="T560" s="593"/>
      <c r="U560" s="593"/>
      <c r="V560" s="593"/>
      <c r="W560" s="593"/>
      <c r="X560" s="593"/>
      <c r="Y560" s="593"/>
      <c r="Z560" s="593"/>
    </row>
    <row r="561" spans="1:26" ht="14.25" customHeight="1">
      <c r="A561" s="593"/>
      <c r="B561" s="593"/>
      <c r="C561" s="593"/>
      <c r="D561" s="593"/>
      <c r="E561" s="593"/>
      <c r="F561" s="593"/>
      <c r="G561" s="593"/>
      <c r="H561" s="593"/>
      <c r="I561" s="593"/>
      <c r="J561" s="593"/>
      <c r="K561" s="593"/>
      <c r="L561" s="593"/>
      <c r="M561" s="593"/>
      <c r="N561" s="593"/>
      <c r="O561" s="593"/>
      <c r="P561" s="593"/>
      <c r="Q561" s="593"/>
      <c r="R561" s="593"/>
      <c r="S561" s="593"/>
      <c r="T561" s="593"/>
      <c r="U561" s="593"/>
      <c r="V561" s="593"/>
      <c r="W561" s="593"/>
      <c r="X561" s="593"/>
      <c r="Y561" s="593"/>
      <c r="Z561" s="593"/>
    </row>
    <row r="562" spans="1:26" ht="14.25" customHeight="1">
      <c r="A562" s="593"/>
      <c r="B562" s="593"/>
      <c r="C562" s="593"/>
      <c r="D562" s="593"/>
      <c r="E562" s="593"/>
      <c r="F562" s="593"/>
      <c r="G562" s="593"/>
      <c r="H562" s="593"/>
      <c r="I562" s="593"/>
      <c r="J562" s="593"/>
      <c r="K562" s="593"/>
      <c r="L562" s="593"/>
      <c r="M562" s="593"/>
      <c r="N562" s="593"/>
      <c r="O562" s="593"/>
      <c r="P562" s="593"/>
      <c r="Q562" s="593"/>
      <c r="R562" s="593"/>
      <c r="S562" s="593"/>
      <c r="T562" s="593"/>
      <c r="U562" s="593"/>
      <c r="V562" s="593"/>
      <c r="W562" s="593"/>
      <c r="X562" s="593"/>
      <c r="Y562" s="593"/>
      <c r="Z562" s="593"/>
    </row>
    <row r="563" spans="1:26" ht="14.25" customHeight="1">
      <c r="A563" s="593"/>
      <c r="B563" s="593"/>
      <c r="C563" s="593"/>
      <c r="D563" s="593"/>
      <c r="E563" s="593"/>
      <c r="F563" s="593"/>
      <c r="G563" s="593"/>
      <c r="H563" s="593"/>
      <c r="I563" s="593"/>
      <c r="J563" s="593"/>
      <c r="K563" s="593"/>
      <c r="L563" s="593"/>
      <c r="M563" s="593"/>
      <c r="N563" s="593"/>
      <c r="O563" s="593"/>
      <c r="P563" s="593"/>
      <c r="Q563" s="593"/>
      <c r="R563" s="593"/>
      <c r="S563" s="593"/>
      <c r="T563" s="593"/>
      <c r="U563" s="593"/>
      <c r="V563" s="593"/>
      <c r="W563" s="593"/>
      <c r="X563" s="593"/>
      <c r="Y563" s="593"/>
      <c r="Z563" s="593"/>
    </row>
    <row r="564" spans="1:26" ht="14.25" customHeight="1">
      <c r="A564" s="593"/>
      <c r="B564" s="593"/>
      <c r="C564" s="593"/>
      <c r="D564" s="593"/>
      <c r="E564" s="593"/>
      <c r="F564" s="593"/>
      <c r="G564" s="593"/>
      <c r="H564" s="593"/>
      <c r="I564" s="593"/>
      <c r="J564" s="593"/>
      <c r="K564" s="593"/>
      <c r="L564" s="593"/>
      <c r="M564" s="593"/>
      <c r="N564" s="593"/>
      <c r="O564" s="593"/>
      <c r="P564" s="593"/>
      <c r="Q564" s="593"/>
      <c r="R564" s="593"/>
      <c r="S564" s="593"/>
      <c r="T564" s="593"/>
      <c r="U564" s="593"/>
      <c r="V564" s="593"/>
      <c r="W564" s="593"/>
      <c r="X564" s="593"/>
      <c r="Y564" s="593"/>
      <c r="Z564" s="593"/>
    </row>
    <row r="565" spans="1:26" ht="14.25" customHeight="1">
      <c r="A565" s="593"/>
      <c r="B565" s="593"/>
      <c r="C565" s="593"/>
      <c r="D565" s="593"/>
      <c r="E565" s="593"/>
      <c r="F565" s="593"/>
      <c r="G565" s="593"/>
      <c r="H565" s="593"/>
      <c r="I565" s="593"/>
      <c r="J565" s="593"/>
      <c r="K565" s="593"/>
      <c r="L565" s="593"/>
      <c r="M565" s="593"/>
      <c r="N565" s="593"/>
      <c r="O565" s="593"/>
      <c r="P565" s="593"/>
      <c r="Q565" s="593"/>
      <c r="R565" s="593"/>
      <c r="S565" s="593"/>
      <c r="T565" s="593"/>
      <c r="U565" s="593"/>
      <c r="V565" s="593"/>
      <c r="W565" s="593"/>
      <c r="X565" s="593"/>
      <c r="Y565" s="593"/>
      <c r="Z565" s="593"/>
    </row>
    <row r="566" spans="1:26" ht="14.25" customHeight="1">
      <c r="A566" s="593"/>
      <c r="B566" s="593"/>
      <c r="C566" s="593"/>
      <c r="D566" s="593"/>
      <c r="E566" s="593"/>
      <c r="F566" s="593"/>
      <c r="G566" s="593"/>
      <c r="H566" s="593"/>
      <c r="I566" s="593"/>
      <c r="J566" s="593"/>
      <c r="K566" s="593"/>
      <c r="L566" s="593"/>
      <c r="M566" s="593"/>
      <c r="N566" s="593"/>
      <c r="O566" s="593"/>
      <c r="P566" s="593"/>
      <c r="Q566" s="593"/>
      <c r="R566" s="593"/>
      <c r="S566" s="593"/>
      <c r="T566" s="593"/>
      <c r="U566" s="593"/>
      <c r="V566" s="593"/>
      <c r="W566" s="593"/>
      <c r="X566" s="593"/>
      <c r="Y566" s="593"/>
      <c r="Z566" s="593"/>
    </row>
    <row r="567" spans="1:26" ht="14.25" customHeight="1">
      <c r="A567" s="593"/>
      <c r="B567" s="593"/>
      <c r="C567" s="593"/>
      <c r="D567" s="593"/>
      <c r="E567" s="593"/>
      <c r="F567" s="593"/>
      <c r="G567" s="593"/>
      <c r="H567" s="593"/>
      <c r="I567" s="593"/>
      <c r="J567" s="593"/>
      <c r="K567" s="593"/>
      <c r="L567" s="593"/>
      <c r="M567" s="593"/>
      <c r="N567" s="593"/>
      <c r="O567" s="593"/>
      <c r="P567" s="593"/>
      <c r="Q567" s="593"/>
      <c r="R567" s="593"/>
      <c r="S567" s="593"/>
      <c r="T567" s="593"/>
      <c r="U567" s="593"/>
      <c r="V567" s="593"/>
      <c r="W567" s="593"/>
      <c r="X567" s="593"/>
      <c r="Y567" s="593"/>
      <c r="Z567" s="593"/>
    </row>
    <row r="568" spans="1:26" ht="14.25" customHeight="1">
      <c r="A568" s="593"/>
      <c r="B568" s="593"/>
      <c r="C568" s="593"/>
      <c r="D568" s="593"/>
      <c r="E568" s="593"/>
      <c r="F568" s="593"/>
      <c r="G568" s="593"/>
      <c r="H568" s="593"/>
      <c r="I568" s="593"/>
      <c r="J568" s="593"/>
      <c r="K568" s="593"/>
      <c r="L568" s="593"/>
      <c r="M568" s="593"/>
      <c r="N568" s="593"/>
      <c r="O568" s="593"/>
      <c r="P568" s="593"/>
      <c r="Q568" s="593"/>
      <c r="R568" s="593"/>
      <c r="S568" s="593"/>
      <c r="T568" s="593"/>
      <c r="U568" s="593"/>
      <c r="V568" s="593"/>
      <c r="W568" s="593"/>
      <c r="X568" s="593"/>
      <c r="Y568" s="593"/>
      <c r="Z568" s="593"/>
    </row>
    <row r="569" spans="1:26" ht="14.25" customHeight="1">
      <c r="A569" s="593"/>
      <c r="B569" s="593"/>
      <c r="C569" s="593"/>
      <c r="D569" s="593"/>
      <c r="E569" s="593"/>
      <c r="F569" s="593"/>
      <c r="G569" s="593"/>
      <c r="H569" s="593"/>
      <c r="I569" s="593"/>
      <c r="J569" s="593"/>
      <c r="K569" s="593"/>
      <c r="L569" s="593"/>
      <c r="M569" s="593"/>
      <c r="N569" s="593"/>
      <c r="O569" s="593"/>
      <c r="P569" s="593"/>
      <c r="Q569" s="593"/>
      <c r="R569" s="593"/>
      <c r="S569" s="593"/>
      <c r="T569" s="593"/>
      <c r="U569" s="593"/>
      <c r="V569" s="593"/>
      <c r="W569" s="593"/>
      <c r="X569" s="593"/>
      <c r="Y569" s="593"/>
      <c r="Z569" s="593"/>
    </row>
    <row r="570" spans="1:26" ht="14.25" customHeight="1">
      <c r="A570" s="593"/>
      <c r="B570" s="593"/>
      <c r="C570" s="593"/>
      <c r="D570" s="593"/>
      <c r="E570" s="593"/>
      <c r="F570" s="593"/>
      <c r="G570" s="593"/>
      <c r="H570" s="593"/>
      <c r="I570" s="593"/>
      <c r="J570" s="593"/>
      <c r="K570" s="593"/>
      <c r="L570" s="593"/>
      <c r="M570" s="593"/>
      <c r="N570" s="593"/>
      <c r="O570" s="593"/>
      <c r="P570" s="593"/>
      <c r="Q570" s="593"/>
      <c r="R570" s="593"/>
      <c r="S570" s="593"/>
      <c r="T570" s="593"/>
      <c r="U570" s="593"/>
      <c r="V570" s="593"/>
      <c r="W570" s="593"/>
      <c r="X570" s="593"/>
      <c r="Y570" s="593"/>
      <c r="Z570" s="593"/>
    </row>
    <row r="571" spans="1:26" ht="14.25" customHeight="1">
      <c r="A571" s="593"/>
      <c r="B571" s="593"/>
      <c r="C571" s="593"/>
      <c r="D571" s="593"/>
      <c r="E571" s="593"/>
      <c r="F571" s="593"/>
      <c r="G571" s="593"/>
      <c r="H571" s="593"/>
      <c r="I571" s="593"/>
      <c r="J571" s="593"/>
      <c r="K571" s="593"/>
      <c r="L571" s="593"/>
      <c r="M571" s="593"/>
      <c r="N571" s="593"/>
      <c r="O571" s="593"/>
      <c r="P571" s="593"/>
      <c r="Q571" s="593"/>
      <c r="R571" s="593"/>
      <c r="S571" s="593"/>
      <c r="T571" s="593"/>
      <c r="U571" s="593"/>
      <c r="V571" s="593"/>
      <c r="W571" s="593"/>
      <c r="X571" s="593"/>
      <c r="Y571" s="593"/>
      <c r="Z571" s="593"/>
    </row>
    <row r="572" spans="1:26" ht="14.25" customHeight="1">
      <c r="A572" s="593"/>
      <c r="B572" s="593"/>
      <c r="C572" s="593"/>
      <c r="D572" s="593"/>
      <c r="E572" s="593"/>
      <c r="F572" s="593"/>
      <c r="G572" s="593"/>
      <c r="H572" s="593"/>
      <c r="I572" s="593"/>
      <c r="J572" s="593"/>
      <c r="K572" s="593"/>
      <c r="L572" s="593"/>
      <c r="M572" s="593"/>
      <c r="N572" s="593"/>
      <c r="O572" s="593"/>
      <c r="P572" s="593"/>
      <c r="Q572" s="593"/>
      <c r="R572" s="593"/>
      <c r="S572" s="593"/>
      <c r="T572" s="593"/>
      <c r="U572" s="593"/>
      <c r="V572" s="593"/>
      <c r="W572" s="593"/>
      <c r="X572" s="593"/>
      <c r="Y572" s="593"/>
      <c r="Z572" s="593"/>
    </row>
    <row r="573" spans="1:26" ht="14.25" customHeight="1">
      <c r="A573" s="593"/>
      <c r="B573" s="593"/>
      <c r="C573" s="593"/>
      <c r="D573" s="593"/>
      <c r="E573" s="593"/>
      <c r="F573" s="593"/>
      <c r="G573" s="593"/>
      <c r="H573" s="593"/>
      <c r="I573" s="593"/>
      <c r="J573" s="593"/>
      <c r="K573" s="593"/>
      <c r="L573" s="593"/>
      <c r="M573" s="593"/>
      <c r="N573" s="593"/>
      <c r="O573" s="593"/>
      <c r="P573" s="593"/>
      <c r="Q573" s="593"/>
      <c r="R573" s="593"/>
      <c r="S573" s="593"/>
      <c r="T573" s="593"/>
      <c r="U573" s="593"/>
      <c r="V573" s="593"/>
      <c r="W573" s="593"/>
      <c r="X573" s="593"/>
      <c r="Y573" s="593"/>
      <c r="Z573" s="593"/>
    </row>
    <row r="574" spans="1:26" ht="14.25" customHeight="1">
      <c r="A574" s="593"/>
      <c r="B574" s="593"/>
      <c r="C574" s="593"/>
      <c r="D574" s="593"/>
      <c r="E574" s="593"/>
      <c r="F574" s="593"/>
      <c r="G574" s="593"/>
      <c r="H574" s="593"/>
      <c r="I574" s="593"/>
      <c r="J574" s="593"/>
      <c r="K574" s="593"/>
      <c r="L574" s="593"/>
      <c r="M574" s="593"/>
      <c r="N574" s="593"/>
      <c r="O574" s="593"/>
      <c r="P574" s="593"/>
      <c r="Q574" s="593"/>
      <c r="R574" s="593"/>
      <c r="S574" s="593"/>
      <c r="T574" s="593"/>
      <c r="U574" s="593"/>
      <c r="V574" s="593"/>
      <c r="W574" s="593"/>
      <c r="X574" s="593"/>
      <c r="Y574" s="593"/>
      <c r="Z574" s="593"/>
    </row>
    <row r="575" spans="1:26" ht="14.25" customHeight="1">
      <c r="A575" s="593"/>
      <c r="B575" s="593"/>
      <c r="C575" s="593"/>
      <c r="D575" s="593"/>
      <c r="E575" s="593"/>
      <c r="F575" s="593"/>
      <c r="G575" s="593"/>
      <c r="H575" s="593"/>
      <c r="I575" s="593"/>
      <c r="J575" s="593"/>
      <c r="K575" s="593"/>
      <c r="L575" s="593"/>
      <c r="M575" s="593"/>
      <c r="N575" s="593"/>
      <c r="O575" s="593"/>
      <c r="P575" s="593"/>
      <c r="Q575" s="593"/>
      <c r="R575" s="593"/>
      <c r="S575" s="593"/>
      <c r="T575" s="593"/>
      <c r="U575" s="593"/>
      <c r="V575" s="593"/>
      <c r="W575" s="593"/>
      <c r="X575" s="593"/>
      <c r="Y575" s="593"/>
      <c r="Z575" s="593"/>
    </row>
    <row r="576" spans="1:26" ht="14.25" customHeight="1">
      <c r="A576" s="593"/>
      <c r="B576" s="593"/>
      <c r="C576" s="593"/>
      <c r="D576" s="593"/>
      <c r="E576" s="593"/>
      <c r="F576" s="593"/>
      <c r="G576" s="593"/>
      <c r="H576" s="593"/>
      <c r="I576" s="593"/>
      <c r="J576" s="593"/>
      <c r="K576" s="593"/>
      <c r="L576" s="593"/>
      <c r="M576" s="593"/>
      <c r="N576" s="593"/>
      <c r="O576" s="593"/>
      <c r="P576" s="593"/>
      <c r="Q576" s="593"/>
      <c r="R576" s="593"/>
      <c r="S576" s="593"/>
      <c r="T576" s="593"/>
      <c r="U576" s="593"/>
      <c r="V576" s="593"/>
      <c r="W576" s="593"/>
      <c r="X576" s="593"/>
      <c r="Y576" s="593"/>
      <c r="Z576" s="593"/>
    </row>
    <row r="577" spans="1:26" ht="14.25" customHeight="1">
      <c r="A577" s="593"/>
      <c r="B577" s="593"/>
      <c r="C577" s="593"/>
      <c r="D577" s="593"/>
      <c r="E577" s="593"/>
      <c r="F577" s="593"/>
      <c r="G577" s="593"/>
      <c r="H577" s="593"/>
      <c r="I577" s="593"/>
      <c r="J577" s="593"/>
      <c r="K577" s="593"/>
      <c r="L577" s="593"/>
      <c r="M577" s="593"/>
      <c r="N577" s="593"/>
      <c r="O577" s="593"/>
      <c r="P577" s="593"/>
      <c r="Q577" s="593"/>
      <c r="R577" s="593"/>
      <c r="S577" s="593"/>
      <c r="T577" s="593"/>
      <c r="U577" s="593"/>
      <c r="V577" s="593"/>
      <c r="W577" s="593"/>
      <c r="X577" s="593"/>
      <c r="Y577" s="593"/>
      <c r="Z577" s="593"/>
    </row>
    <row r="578" spans="1:26" ht="14.25" customHeight="1">
      <c r="A578" s="593"/>
      <c r="B578" s="593"/>
      <c r="C578" s="593"/>
      <c r="D578" s="593"/>
      <c r="E578" s="593"/>
      <c r="F578" s="593"/>
      <c r="G578" s="593"/>
      <c r="H578" s="593"/>
      <c r="I578" s="593"/>
      <c r="J578" s="593"/>
      <c r="K578" s="593"/>
      <c r="L578" s="593"/>
      <c r="M578" s="593"/>
      <c r="N578" s="593"/>
      <c r="O578" s="593"/>
      <c r="P578" s="593"/>
      <c r="Q578" s="593"/>
      <c r="R578" s="593"/>
      <c r="S578" s="593"/>
      <c r="T578" s="593"/>
      <c r="U578" s="593"/>
      <c r="V578" s="593"/>
      <c r="W578" s="593"/>
      <c r="X578" s="593"/>
      <c r="Y578" s="593"/>
      <c r="Z578" s="593"/>
    </row>
    <row r="579" spans="1:26" ht="14.25" customHeight="1">
      <c r="A579" s="593"/>
      <c r="B579" s="593"/>
      <c r="C579" s="593"/>
      <c r="D579" s="593"/>
      <c r="E579" s="593"/>
      <c r="F579" s="593"/>
      <c r="G579" s="593"/>
      <c r="H579" s="593"/>
      <c r="I579" s="593"/>
      <c r="J579" s="593"/>
      <c r="K579" s="593"/>
      <c r="L579" s="593"/>
      <c r="M579" s="593"/>
      <c r="N579" s="593"/>
      <c r="O579" s="593"/>
      <c r="P579" s="593"/>
      <c r="Q579" s="593"/>
      <c r="R579" s="593"/>
      <c r="S579" s="593"/>
      <c r="T579" s="593"/>
      <c r="U579" s="593"/>
      <c r="V579" s="593"/>
      <c r="W579" s="593"/>
      <c r="X579" s="593"/>
      <c r="Y579" s="593"/>
      <c r="Z579" s="593"/>
    </row>
    <row r="580" spans="1:26" ht="14.25" customHeight="1">
      <c r="A580" s="593"/>
      <c r="B580" s="593"/>
      <c r="C580" s="593"/>
      <c r="D580" s="593"/>
      <c r="E580" s="593"/>
      <c r="F580" s="593"/>
      <c r="G580" s="593"/>
      <c r="H580" s="593"/>
      <c r="I580" s="593"/>
      <c r="J580" s="593"/>
      <c r="K580" s="593"/>
      <c r="L580" s="593"/>
      <c r="M580" s="593"/>
      <c r="N580" s="593"/>
      <c r="O580" s="593"/>
      <c r="P580" s="593"/>
      <c r="Q580" s="593"/>
      <c r="R580" s="593"/>
      <c r="S580" s="593"/>
      <c r="T580" s="593"/>
      <c r="U580" s="593"/>
      <c r="V580" s="593"/>
      <c r="W580" s="593"/>
      <c r="X580" s="593"/>
      <c r="Y580" s="593"/>
      <c r="Z580" s="593"/>
    </row>
    <row r="581" spans="1:26" ht="14.25" customHeight="1">
      <c r="A581" s="593"/>
      <c r="B581" s="593"/>
      <c r="C581" s="593"/>
      <c r="D581" s="593"/>
      <c r="E581" s="593"/>
      <c r="F581" s="593"/>
      <c r="G581" s="593"/>
      <c r="H581" s="593"/>
      <c r="I581" s="593"/>
      <c r="J581" s="593"/>
      <c r="K581" s="593"/>
      <c r="L581" s="593"/>
      <c r="M581" s="593"/>
      <c r="N581" s="593"/>
      <c r="O581" s="593"/>
      <c r="P581" s="593"/>
      <c r="Q581" s="593"/>
      <c r="R581" s="593"/>
      <c r="S581" s="593"/>
      <c r="T581" s="593"/>
      <c r="U581" s="593"/>
      <c r="V581" s="593"/>
      <c r="W581" s="593"/>
      <c r="X581" s="593"/>
      <c r="Y581" s="593"/>
      <c r="Z581" s="593"/>
    </row>
    <row r="582" spans="1:26" ht="14.25" customHeight="1">
      <c r="A582" s="593"/>
      <c r="B582" s="593"/>
      <c r="C582" s="593"/>
      <c r="D582" s="593"/>
      <c r="E582" s="593"/>
      <c r="F582" s="593"/>
      <c r="G582" s="593"/>
      <c r="H582" s="593"/>
      <c r="I582" s="593"/>
      <c r="J582" s="593"/>
      <c r="K582" s="593"/>
      <c r="L582" s="593"/>
      <c r="M582" s="593"/>
      <c r="N582" s="593"/>
      <c r="O582" s="593"/>
      <c r="P582" s="593"/>
      <c r="Q582" s="593"/>
      <c r="R582" s="593"/>
      <c r="S582" s="593"/>
      <c r="T582" s="593"/>
      <c r="U582" s="593"/>
      <c r="V582" s="593"/>
      <c r="W582" s="593"/>
      <c r="X582" s="593"/>
      <c r="Y582" s="593"/>
      <c r="Z582" s="593"/>
    </row>
    <row r="583" spans="1:26" ht="14.25" customHeight="1">
      <c r="A583" s="593"/>
      <c r="B583" s="593"/>
      <c r="C583" s="593"/>
      <c r="D583" s="593"/>
      <c r="E583" s="593"/>
      <c r="F583" s="593"/>
      <c r="G583" s="593"/>
      <c r="H583" s="593"/>
      <c r="I583" s="593"/>
      <c r="J583" s="593"/>
      <c r="K583" s="593"/>
      <c r="L583" s="593"/>
      <c r="M583" s="593"/>
      <c r="N583" s="593"/>
      <c r="O583" s="593"/>
      <c r="P583" s="593"/>
      <c r="Q583" s="593"/>
      <c r="R583" s="593"/>
      <c r="S583" s="593"/>
      <c r="T583" s="593"/>
      <c r="U583" s="593"/>
      <c r="V583" s="593"/>
      <c r="W583" s="593"/>
      <c r="X583" s="593"/>
      <c r="Y583" s="593"/>
      <c r="Z583" s="593"/>
    </row>
    <row r="584" spans="1:26" ht="14.25" customHeight="1">
      <c r="A584" s="593"/>
      <c r="B584" s="593"/>
      <c r="C584" s="593"/>
      <c r="D584" s="593"/>
      <c r="E584" s="593"/>
      <c r="F584" s="593"/>
      <c r="G584" s="593"/>
      <c r="H584" s="593"/>
      <c r="I584" s="593"/>
      <c r="J584" s="593"/>
      <c r="K584" s="593"/>
      <c r="L584" s="593"/>
      <c r="M584" s="593"/>
      <c r="N584" s="593"/>
      <c r="O584" s="593"/>
      <c r="P584" s="593"/>
      <c r="Q584" s="593"/>
      <c r="R584" s="593"/>
      <c r="S584" s="593"/>
      <c r="T584" s="593"/>
      <c r="U584" s="593"/>
      <c r="V584" s="593"/>
      <c r="W584" s="593"/>
      <c r="X584" s="593"/>
      <c r="Y584" s="593"/>
      <c r="Z584" s="593"/>
    </row>
    <row r="585" spans="1:26" ht="14.25" customHeight="1">
      <c r="A585" s="593"/>
      <c r="B585" s="593"/>
      <c r="C585" s="593"/>
      <c r="D585" s="593"/>
      <c r="E585" s="593"/>
      <c r="F585" s="593"/>
      <c r="G585" s="593"/>
      <c r="H585" s="593"/>
      <c r="I585" s="593"/>
      <c r="J585" s="593"/>
      <c r="K585" s="593"/>
      <c r="L585" s="593"/>
      <c r="M585" s="593"/>
      <c r="N585" s="593"/>
      <c r="O585" s="593"/>
      <c r="P585" s="593"/>
      <c r="Q585" s="593"/>
      <c r="R585" s="593"/>
      <c r="S585" s="593"/>
      <c r="T585" s="593"/>
      <c r="U585" s="593"/>
      <c r="V585" s="593"/>
      <c r="W585" s="593"/>
      <c r="X585" s="593"/>
      <c r="Y585" s="593"/>
      <c r="Z585" s="593"/>
    </row>
    <row r="586" spans="1:26" ht="14.25" customHeight="1">
      <c r="A586" s="593"/>
      <c r="B586" s="593"/>
      <c r="C586" s="593"/>
      <c r="D586" s="593"/>
      <c r="E586" s="593"/>
      <c r="F586" s="593"/>
      <c r="G586" s="593"/>
      <c r="H586" s="593"/>
      <c r="I586" s="593"/>
      <c r="J586" s="593"/>
      <c r="K586" s="593"/>
      <c r="L586" s="593"/>
      <c r="M586" s="593"/>
      <c r="N586" s="593"/>
      <c r="O586" s="593"/>
      <c r="P586" s="593"/>
      <c r="Q586" s="593"/>
      <c r="R586" s="593"/>
      <c r="S586" s="593"/>
      <c r="T586" s="593"/>
      <c r="U586" s="593"/>
      <c r="V586" s="593"/>
      <c r="W586" s="593"/>
      <c r="X586" s="593"/>
      <c r="Y586" s="593"/>
      <c r="Z586" s="593"/>
    </row>
    <row r="587" spans="1:26" ht="14.25" customHeight="1">
      <c r="A587" s="593"/>
      <c r="B587" s="593"/>
      <c r="C587" s="593"/>
      <c r="D587" s="593"/>
      <c r="E587" s="593"/>
      <c r="F587" s="593"/>
      <c r="G587" s="593"/>
      <c r="H587" s="593"/>
      <c r="I587" s="593"/>
      <c r="J587" s="593"/>
      <c r="K587" s="593"/>
      <c r="L587" s="593"/>
      <c r="M587" s="593"/>
      <c r="N587" s="593"/>
      <c r="O587" s="593"/>
      <c r="P587" s="593"/>
      <c r="Q587" s="593"/>
      <c r="R587" s="593"/>
      <c r="S587" s="593"/>
      <c r="T587" s="593"/>
      <c r="U587" s="593"/>
      <c r="V587" s="593"/>
      <c r="W587" s="593"/>
      <c r="X587" s="593"/>
      <c r="Y587" s="593"/>
      <c r="Z587" s="593"/>
    </row>
    <row r="588" spans="1:26" ht="14.25" customHeight="1">
      <c r="A588" s="593"/>
      <c r="B588" s="593"/>
      <c r="C588" s="593"/>
      <c r="D588" s="593"/>
      <c r="E588" s="593"/>
      <c r="F588" s="593"/>
      <c r="G588" s="593"/>
      <c r="H588" s="593"/>
      <c r="I588" s="593"/>
      <c r="J588" s="593"/>
      <c r="K588" s="593"/>
      <c r="L588" s="593"/>
      <c r="M588" s="593"/>
      <c r="N588" s="593"/>
      <c r="O588" s="593"/>
      <c r="P588" s="593"/>
      <c r="Q588" s="593"/>
      <c r="R588" s="593"/>
      <c r="S588" s="593"/>
      <c r="T588" s="593"/>
      <c r="U588" s="593"/>
      <c r="V588" s="593"/>
      <c r="W588" s="593"/>
      <c r="X588" s="593"/>
      <c r="Y588" s="593"/>
      <c r="Z588" s="593"/>
    </row>
    <row r="589" spans="1:26" ht="14.25" customHeight="1">
      <c r="A589" s="593"/>
      <c r="B589" s="593"/>
      <c r="C589" s="593"/>
      <c r="D589" s="593"/>
      <c r="E589" s="593"/>
      <c r="F589" s="593"/>
      <c r="G589" s="593"/>
      <c r="H589" s="593"/>
      <c r="I589" s="593"/>
      <c r="J589" s="593"/>
      <c r="K589" s="593"/>
      <c r="L589" s="593"/>
      <c r="M589" s="593"/>
      <c r="N589" s="593"/>
      <c r="O589" s="593"/>
      <c r="P589" s="593"/>
      <c r="Q589" s="593"/>
      <c r="R589" s="593"/>
      <c r="S589" s="593"/>
      <c r="T589" s="593"/>
      <c r="U589" s="593"/>
      <c r="V589" s="593"/>
      <c r="W589" s="593"/>
      <c r="X589" s="593"/>
      <c r="Y589" s="593"/>
      <c r="Z589" s="593"/>
    </row>
    <row r="590" spans="1:26" ht="14.25" customHeight="1">
      <c r="A590" s="593"/>
      <c r="B590" s="593"/>
      <c r="C590" s="593"/>
      <c r="D590" s="593"/>
      <c r="E590" s="593"/>
      <c r="F590" s="593"/>
      <c r="G590" s="593"/>
      <c r="H590" s="593"/>
      <c r="I590" s="593"/>
      <c r="J590" s="593"/>
      <c r="K590" s="593"/>
      <c r="L590" s="593"/>
      <c r="M590" s="593"/>
      <c r="N590" s="593"/>
      <c r="O590" s="593"/>
      <c r="P590" s="593"/>
      <c r="Q590" s="593"/>
      <c r="R590" s="593"/>
      <c r="S590" s="593"/>
      <c r="T590" s="593"/>
      <c r="U590" s="593"/>
      <c r="V590" s="593"/>
      <c r="W590" s="593"/>
      <c r="X590" s="593"/>
      <c r="Y590" s="593"/>
      <c r="Z590" s="593"/>
    </row>
    <row r="591" spans="1:26" ht="14.25" customHeight="1">
      <c r="A591" s="593"/>
      <c r="B591" s="593"/>
      <c r="C591" s="593"/>
      <c r="D591" s="593"/>
      <c r="E591" s="593"/>
      <c r="F591" s="593"/>
      <c r="G591" s="593"/>
      <c r="H591" s="593"/>
      <c r="I591" s="593"/>
      <c r="J591" s="593"/>
      <c r="K591" s="593"/>
      <c r="L591" s="593"/>
      <c r="M591" s="593"/>
      <c r="N591" s="593"/>
      <c r="O591" s="593"/>
      <c r="P591" s="593"/>
      <c r="Q591" s="593"/>
      <c r="R591" s="593"/>
      <c r="S591" s="593"/>
      <c r="T591" s="593"/>
      <c r="U591" s="593"/>
      <c r="V591" s="593"/>
      <c r="W591" s="593"/>
      <c r="X591" s="593"/>
      <c r="Y591" s="593"/>
      <c r="Z591" s="593"/>
    </row>
    <row r="592" spans="1:26" ht="14.25" customHeight="1">
      <c r="A592" s="593"/>
      <c r="B592" s="593"/>
      <c r="C592" s="593"/>
      <c r="D592" s="593"/>
      <c r="E592" s="593"/>
      <c r="F592" s="593"/>
      <c r="G592" s="593"/>
      <c r="H592" s="593"/>
      <c r="I592" s="593"/>
      <c r="J592" s="593"/>
      <c r="K592" s="593"/>
      <c r="L592" s="593"/>
      <c r="M592" s="593"/>
      <c r="N592" s="593"/>
      <c r="O592" s="593"/>
      <c r="P592" s="593"/>
      <c r="Q592" s="593"/>
      <c r="R592" s="593"/>
      <c r="S592" s="593"/>
      <c r="T592" s="593"/>
      <c r="U592" s="593"/>
      <c r="V592" s="593"/>
      <c r="W592" s="593"/>
      <c r="X592" s="593"/>
      <c r="Y592" s="593"/>
      <c r="Z592" s="593"/>
    </row>
    <row r="593" spans="1:26" ht="14.25" customHeight="1">
      <c r="A593" s="593"/>
      <c r="B593" s="593"/>
      <c r="C593" s="593"/>
      <c r="D593" s="593"/>
      <c r="E593" s="593"/>
      <c r="F593" s="593"/>
      <c r="G593" s="593"/>
      <c r="H593" s="593"/>
      <c r="I593" s="593"/>
      <c r="J593" s="593"/>
      <c r="K593" s="593"/>
      <c r="L593" s="593"/>
      <c r="M593" s="593"/>
      <c r="N593" s="593"/>
      <c r="O593" s="593"/>
      <c r="P593" s="593"/>
      <c r="Q593" s="593"/>
      <c r="R593" s="593"/>
      <c r="S593" s="593"/>
      <c r="T593" s="593"/>
      <c r="U593" s="593"/>
      <c r="V593" s="593"/>
      <c r="W593" s="593"/>
      <c r="X593" s="593"/>
      <c r="Y593" s="593"/>
      <c r="Z593" s="593"/>
    </row>
    <row r="594" spans="1:26" ht="14.25" customHeight="1">
      <c r="A594" s="593"/>
      <c r="B594" s="593"/>
      <c r="C594" s="593"/>
      <c r="D594" s="593"/>
      <c r="E594" s="593"/>
      <c r="F594" s="593"/>
      <c r="G594" s="593"/>
      <c r="H594" s="593"/>
      <c r="I594" s="593"/>
      <c r="J594" s="593"/>
      <c r="K594" s="593"/>
      <c r="L594" s="593"/>
      <c r="M594" s="593"/>
      <c r="N594" s="593"/>
      <c r="O594" s="593"/>
      <c r="P594" s="593"/>
      <c r="Q594" s="593"/>
      <c r="R594" s="593"/>
      <c r="S594" s="593"/>
      <c r="T594" s="593"/>
      <c r="U594" s="593"/>
      <c r="V594" s="593"/>
      <c r="W594" s="593"/>
      <c r="X594" s="593"/>
      <c r="Y594" s="593"/>
      <c r="Z594" s="593"/>
    </row>
    <row r="595" spans="1:26" ht="14.25" customHeight="1">
      <c r="A595" s="593"/>
      <c r="B595" s="593"/>
      <c r="C595" s="593"/>
      <c r="D595" s="593"/>
      <c r="E595" s="593"/>
      <c r="F595" s="593"/>
      <c r="G595" s="593"/>
      <c r="H595" s="593"/>
      <c r="I595" s="593"/>
      <c r="J595" s="593"/>
      <c r="K595" s="593"/>
      <c r="L595" s="593"/>
      <c r="M595" s="593"/>
      <c r="N595" s="593"/>
      <c r="O595" s="593"/>
      <c r="P595" s="593"/>
      <c r="Q595" s="593"/>
      <c r="R595" s="593"/>
      <c r="S595" s="593"/>
      <c r="T595" s="593"/>
      <c r="U595" s="593"/>
      <c r="V595" s="593"/>
      <c r="W595" s="593"/>
      <c r="X595" s="593"/>
      <c r="Y595" s="593"/>
      <c r="Z595" s="593"/>
    </row>
    <row r="596" spans="1:26" ht="14.25" customHeight="1">
      <c r="A596" s="593"/>
      <c r="B596" s="593"/>
      <c r="C596" s="593"/>
      <c r="D596" s="593"/>
      <c r="E596" s="593"/>
      <c r="F596" s="593"/>
      <c r="G596" s="593"/>
      <c r="H596" s="593"/>
      <c r="I596" s="593"/>
      <c r="J596" s="593"/>
      <c r="K596" s="593"/>
      <c r="L596" s="593"/>
      <c r="M596" s="593"/>
      <c r="N596" s="593"/>
      <c r="O596" s="593"/>
      <c r="P596" s="593"/>
      <c r="Q596" s="593"/>
      <c r="R596" s="593"/>
      <c r="S596" s="593"/>
      <c r="T596" s="593"/>
      <c r="U596" s="593"/>
      <c r="V596" s="593"/>
      <c r="W596" s="593"/>
      <c r="X596" s="593"/>
      <c r="Y596" s="593"/>
      <c r="Z596" s="593"/>
    </row>
    <row r="597" spans="1:26" ht="14.25" customHeight="1">
      <c r="A597" s="593"/>
      <c r="B597" s="593"/>
      <c r="C597" s="593"/>
      <c r="D597" s="593"/>
      <c r="E597" s="593"/>
      <c r="F597" s="593"/>
      <c r="G597" s="593"/>
      <c r="H597" s="593"/>
      <c r="I597" s="593"/>
      <c r="J597" s="593"/>
      <c r="K597" s="593"/>
      <c r="L597" s="593"/>
      <c r="M597" s="593"/>
      <c r="N597" s="593"/>
      <c r="O597" s="593"/>
      <c r="P597" s="593"/>
      <c r="Q597" s="593"/>
      <c r="R597" s="593"/>
      <c r="S597" s="593"/>
      <c r="T597" s="593"/>
      <c r="U597" s="593"/>
      <c r="V597" s="593"/>
      <c r="W597" s="593"/>
      <c r="X597" s="593"/>
      <c r="Y597" s="593"/>
      <c r="Z597" s="593"/>
    </row>
    <row r="598" spans="1:26" ht="14.25" customHeight="1">
      <c r="A598" s="593"/>
      <c r="B598" s="593"/>
      <c r="C598" s="593"/>
      <c r="D598" s="593"/>
      <c r="E598" s="593"/>
      <c r="F598" s="593"/>
      <c r="G598" s="593"/>
      <c r="H598" s="593"/>
      <c r="I598" s="593"/>
      <c r="J598" s="593"/>
      <c r="K598" s="593"/>
      <c r="L598" s="593"/>
      <c r="M598" s="593"/>
      <c r="N598" s="593"/>
      <c r="O598" s="593"/>
      <c r="P598" s="593"/>
      <c r="Q598" s="593"/>
      <c r="R598" s="593"/>
      <c r="S598" s="593"/>
      <c r="T598" s="593"/>
      <c r="U598" s="593"/>
      <c r="V598" s="593"/>
      <c r="W598" s="593"/>
      <c r="X598" s="593"/>
      <c r="Y598" s="593"/>
      <c r="Z598" s="593"/>
    </row>
    <row r="599" spans="1:26" ht="14.25" customHeight="1">
      <c r="A599" s="593"/>
      <c r="B599" s="593"/>
      <c r="C599" s="593"/>
      <c r="D599" s="593"/>
      <c r="E599" s="593"/>
      <c r="F599" s="593"/>
      <c r="G599" s="593"/>
      <c r="H599" s="593"/>
      <c r="I599" s="593"/>
      <c r="J599" s="593"/>
      <c r="K599" s="593"/>
      <c r="L599" s="593"/>
      <c r="M599" s="593"/>
      <c r="N599" s="593"/>
      <c r="O599" s="593"/>
      <c r="P599" s="593"/>
      <c r="Q599" s="593"/>
      <c r="R599" s="593"/>
      <c r="S599" s="593"/>
      <c r="T599" s="593"/>
      <c r="U599" s="593"/>
      <c r="V599" s="593"/>
      <c r="W599" s="593"/>
      <c r="X599" s="593"/>
      <c r="Y599" s="593"/>
      <c r="Z599" s="593"/>
    </row>
    <row r="600" spans="1:26" ht="14.25" customHeight="1">
      <c r="A600" s="593"/>
      <c r="B600" s="593"/>
      <c r="C600" s="593"/>
      <c r="D600" s="593"/>
      <c r="E600" s="593"/>
      <c r="F600" s="593"/>
      <c r="G600" s="593"/>
      <c r="H600" s="593"/>
      <c r="I600" s="593"/>
      <c r="J600" s="593"/>
      <c r="K600" s="593"/>
      <c r="L600" s="593"/>
      <c r="M600" s="593"/>
      <c r="N600" s="593"/>
      <c r="O600" s="593"/>
      <c r="P600" s="593"/>
      <c r="Q600" s="593"/>
      <c r="R600" s="593"/>
      <c r="S600" s="593"/>
      <c r="T600" s="593"/>
      <c r="U600" s="593"/>
      <c r="V600" s="593"/>
      <c r="W600" s="593"/>
      <c r="X600" s="593"/>
      <c r="Y600" s="593"/>
      <c r="Z600" s="593"/>
    </row>
    <row r="601" spans="1:26" ht="14.25" customHeight="1">
      <c r="A601" s="593"/>
      <c r="B601" s="593"/>
      <c r="C601" s="593"/>
      <c r="D601" s="593"/>
      <c r="E601" s="593"/>
      <c r="F601" s="593"/>
      <c r="G601" s="593"/>
      <c r="H601" s="593"/>
      <c r="I601" s="593"/>
      <c r="J601" s="593"/>
      <c r="K601" s="593"/>
      <c r="L601" s="593"/>
      <c r="M601" s="593"/>
      <c r="N601" s="593"/>
      <c r="O601" s="593"/>
      <c r="P601" s="593"/>
      <c r="Q601" s="593"/>
      <c r="R601" s="593"/>
      <c r="S601" s="593"/>
      <c r="T601" s="593"/>
      <c r="U601" s="593"/>
      <c r="V601" s="593"/>
      <c r="W601" s="593"/>
      <c r="X601" s="593"/>
      <c r="Y601" s="593"/>
      <c r="Z601" s="593"/>
    </row>
    <row r="602" spans="1:26" ht="14.25" customHeight="1">
      <c r="A602" s="593"/>
      <c r="B602" s="593"/>
      <c r="C602" s="593"/>
      <c r="D602" s="593"/>
      <c r="E602" s="593"/>
      <c r="F602" s="593"/>
      <c r="G602" s="593"/>
      <c r="H602" s="593"/>
      <c r="I602" s="593"/>
      <c r="J602" s="593"/>
      <c r="K602" s="593"/>
      <c r="L602" s="593"/>
      <c r="M602" s="593"/>
      <c r="N602" s="593"/>
      <c r="O602" s="593"/>
      <c r="P602" s="593"/>
      <c r="Q602" s="593"/>
      <c r="R602" s="593"/>
      <c r="S602" s="593"/>
      <c r="T602" s="593"/>
      <c r="U602" s="593"/>
      <c r="V602" s="593"/>
      <c r="W602" s="593"/>
      <c r="X602" s="593"/>
      <c r="Y602" s="593"/>
      <c r="Z602" s="593"/>
    </row>
    <row r="603" spans="1:26" ht="14.25" customHeight="1">
      <c r="A603" s="593"/>
      <c r="B603" s="593"/>
      <c r="C603" s="593"/>
      <c r="D603" s="593"/>
      <c r="E603" s="593"/>
      <c r="F603" s="593"/>
      <c r="G603" s="593"/>
      <c r="H603" s="593"/>
      <c r="I603" s="593"/>
      <c r="J603" s="593"/>
      <c r="K603" s="593"/>
      <c r="L603" s="593"/>
      <c r="M603" s="593"/>
      <c r="N603" s="593"/>
      <c r="O603" s="593"/>
      <c r="P603" s="593"/>
      <c r="Q603" s="593"/>
      <c r="R603" s="593"/>
      <c r="S603" s="593"/>
      <c r="T603" s="593"/>
      <c r="U603" s="593"/>
      <c r="V603" s="593"/>
      <c r="W603" s="593"/>
      <c r="X603" s="593"/>
      <c r="Y603" s="593"/>
      <c r="Z603" s="593"/>
    </row>
    <row r="604" spans="1:26" ht="14.25" customHeight="1">
      <c r="A604" s="593"/>
      <c r="B604" s="593"/>
      <c r="C604" s="593"/>
      <c r="D604" s="593"/>
      <c r="E604" s="593"/>
      <c r="F604" s="593"/>
      <c r="G604" s="593"/>
      <c r="H604" s="593"/>
      <c r="I604" s="593"/>
      <c r="J604" s="593"/>
      <c r="K604" s="593"/>
      <c r="L604" s="593"/>
      <c r="M604" s="593"/>
      <c r="N604" s="593"/>
      <c r="O604" s="593"/>
      <c r="P604" s="593"/>
      <c r="Q604" s="593"/>
      <c r="R604" s="593"/>
      <c r="S604" s="593"/>
      <c r="T604" s="593"/>
      <c r="U604" s="593"/>
      <c r="V604" s="593"/>
      <c r="W604" s="593"/>
      <c r="X604" s="593"/>
      <c r="Y604" s="593"/>
      <c r="Z604" s="593"/>
    </row>
    <row r="605" spans="1:26" ht="14.25" customHeight="1">
      <c r="A605" s="593"/>
      <c r="B605" s="593"/>
      <c r="C605" s="593"/>
      <c r="D605" s="593"/>
      <c r="E605" s="593"/>
      <c r="F605" s="593"/>
      <c r="G605" s="593"/>
      <c r="H605" s="593"/>
      <c r="I605" s="593"/>
      <c r="J605" s="593"/>
      <c r="K605" s="593"/>
      <c r="L605" s="593"/>
      <c r="M605" s="593"/>
      <c r="N605" s="593"/>
      <c r="O605" s="593"/>
      <c r="P605" s="593"/>
      <c r="Q605" s="593"/>
      <c r="R605" s="593"/>
      <c r="S605" s="593"/>
      <c r="T605" s="593"/>
      <c r="U605" s="593"/>
      <c r="V605" s="593"/>
      <c r="W605" s="593"/>
      <c r="X605" s="593"/>
      <c r="Y605" s="593"/>
      <c r="Z605" s="593"/>
    </row>
    <row r="606" spans="1:26" ht="14.25" customHeight="1">
      <c r="A606" s="593"/>
      <c r="B606" s="593"/>
      <c r="C606" s="593"/>
      <c r="D606" s="593"/>
      <c r="E606" s="593"/>
      <c r="F606" s="593"/>
      <c r="G606" s="593"/>
      <c r="H606" s="593"/>
      <c r="I606" s="593"/>
      <c r="J606" s="593"/>
      <c r="K606" s="593"/>
      <c r="L606" s="593"/>
      <c r="M606" s="593"/>
      <c r="N606" s="593"/>
      <c r="O606" s="593"/>
      <c r="P606" s="593"/>
      <c r="Q606" s="593"/>
      <c r="R606" s="593"/>
      <c r="S606" s="593"/>
      <c r="T606" s="593"/>
      <c r="U606" s="593"/>
      <c r="V606" s="593"/>
      <c r="W606" s="593"/>
      <c r="X606" s="593"/>
      <c r="Y606" s="593"/>
      <c r="Z606" s="593"/>
    </row>
    <row r="607" spans="1:26" ht="14.25" customHeight="1">
      <c r="A607" s="593"/>
      <c r="B607" s="593"/>
      <c r="C607" s="593"/>
      <c r="D607" s="593"/>
      <c r="E607" s="593"/>
      <c r="F607" s="593"/>
      <c r="G607" s="593"/>
      <c r="H607" s="593"/>
      <c r="I607" s="593"/>
      <c r="J607" s="593"/>
      <c r="K607" s="593"/>
      <c r="L607" s="593"/>
      <c r="M607" s="593"/>
      <c r="N607" s="593"/>
      <c r="O607" s="593"/>
      <c r="P607" s="593"/>
      <c r="Q607" s="593"/>
      <c r="R607" s="593"/>
      <c r="S607" s="593"/>
      <c r="T607" s="593"/>
      <c r="U607" s="593"/>
      <c r="V607" s="593"/>
      <c r="W607" s="593"/>
      <c r="X607" s="593"/>
      <c r="Y607" s="593"/>
      <c r="Z607" s="593"/>
    </row>
    <row r="608" spans="1:26" ht="14.25" customHeight="1">
      <c r="A608" s="593"/>
      <c r="B608" s="593"/>
      <c r="C608" s="593"/>
      <c r="D608" s="593"/>
      <c r="E608" s="593"/>
      <c r="F608" s="593"/>
      <c r="G608" s="593"/>
      <c r="H608" s="593"/>
      <c r="I608" s="593"/>
      <c r="J608" s="593"/>
      <c r="K608" s="593"/>
      <c r="L608" s="593"/>
      <c r="M608" s="593"/>
      <c r="N608" s="593"/>
      <c r="O608" s="593"/>
      <c r="P608" s="593"/>
      <c r="Q608" s="593"/>
      <c r="R608" s="593"/>
      <c r="S608" s="593"/>
      <c r="T608" s="593"/>
      <c r="U608" s="593"/>
      <c r="V608" s="593"/>
      <c r="W608" s="593"/>
      <c r="X608" s="593"/>
      <c r="Y608" s="593"/>
      <c r="Z608" s="593"/>
    </row>
    <row r="609" spans="1:26" ht="14.25" customHeight="1">
      <c r="A609" s="593"/>
      <c r="B609" s="593"/>
      <c r="C609" s="593"/>
      <c r="D609" s="593"/>
      <c r="E609" s="593"/>
      <c r="F609" s="593"/>
      <c r="G609" s="593"/>
      <c r="H609" s="593"/>
      <c r="I609" s="593"/>
      <c r="J609" s="593"/>
      <c r="K609" s="593"/>
      <c r="L609" s="593"/>
      <c r="M609" s="593"/>
      <c r="N609" s="593"/>
      <c r="O609" s="593"/>
      <c r="P609" s="593"/>
      <c r="Q609" s="593"/>
      <c r="R609" s="593"/>
      <c r="S609" s="593"/>
      <c r="T609" s="593"/>
      <c r="U609" s="593"/>
      <c r="V609" s="593"/>
      <c r="W609" s="593"/>
      <c r="X609" s="593"/>
      <c r="Y609" s="593"/>
      <c r="Z609" s="593"/>
    </row>
    <row r="610" spans="1:26" ht="14.25" customHeight="1">
      <c r="A610" s="593"/>
      <c r="B610" s="593"/>
      <c r="C610" s="593"/>
      <c r="D610" s="593"/>
      <c r="E610" s="593"/>
      <c r="F610" s="593"/>
      <c r="G610" s="593"/>
      <c r="H610" s="593"/>
      <c r="I610" s="593"/>
      <c r="J610" s="593"/>
      <c r="K610" s="593"/>
      <c r="L610" s="593"/>
      <c r="M610" s="593"/>
      <c r="N610" s="593"/>
      <c r="O610" s="593"/>
      <c r="P610" s="593"/>
      <c r="Q610" s="593"/>
      <c r="R610" s="593"/>
      <c r="S610" s="593"/>
      <c r="T610" s="593"/>
      <c r="U610" s="593"/>
      <c r="V610" s="593"/>
      <c r="W610" s="593"/>
      <c r="X610" s="593"/>
      <c r="Y610" s="593"/>
      <c r="Z610" s="593"/>
    </row>
    <row r="611" spans="1:26" ht="14.25" customHeight="1">
      <c r="A611" s="593"/>
      <c r="B611" s="593"/>
      <c r="C611" s="593"/>
      <c r="D611" s="593"/>
      <c r="E611" s="593"/>
      <c r="F611" s="593"/>
      <c r="G611" s="593"/>
      <c r="H611" s="593"/>
      <c r="I611" s="593"/>
      <c r="J611" s="593"/>
      <c r="K611" s="593"/>
      <c r="L611" s="593"/>
      <c r="M611" s="593"/>
      <c r="N611" s="593"/>
      <c r="O611" s="593"/>
      <c r="P611" s="593"/>
      <c r="Q611" s="593"/>
      <c r="R611" s="593"/>
      <c r="S611" s="593"/>
      <c r="T611" s="593"/>
      <c r="U611" s="593"/>
      <c r="V611" s="593"/>
      <c r="W611" s="593"/>
      <c r="X611" s="593"/>
      <c r="Y611" s="593"/>
      <c r="Z611" s="593"/>
    </row>
    <row r="612" spans="1:26" ht="14.25" customHeight="1">
      <c r="A612" s="593"/>
      <c r="B612" s="593"/>
      <c r="C612" s="593"/>
      <c r="D612" s="593"/>
      <c r="E612" s="593"/>
      <c r="F612" s="593"/>
      <c r="G612" s="593"/>
      <c r="H612" s="593"/>
      <c r="I612" s="593"/>
      <c r="J612" s="593"/>
      <c r="K612" s="593"/>
      <c r="L612" s="593"/>
      <c r="M612" s="593"/>
      <c r="N612" s="593"/>
      <c r="O612" s="593"/>
      <c r="P612" s="593"/>
      <c r="Q612" s="593"/>
      <c r="R612" s="593"/>
      <c r="S612" s="593"/>
      <c r="T612" s="593"/>
      <c r="U612" s="593"/>
      <c r="V612" s="593"/>
      <c r="W612" s="593"/>
      <c r="X612" s="593"/>
      <c r="Y612" s="593"/>
      <c r="Z612" s="593"/>
    </row>
    <row r="613" spans="1:26" ht="14.25" customHeight="1">
      <c r="A613" s="593"/>
      <c r="B613" s="593"/>
      <c r="C613" s="593"/>
      <c r="D613" s="593"/>
      <c r="E613" s="593"/>
      <c r="F613" s="593"/>
      <c r="G613" s="593"/>
      <c r="H613" s="593"/>
      <c r="I613" s="593"/>
      <c r="J613" s="593"/>
      <c r="K613" s="593"/>
      <c r="L613" s="593"/>
      <c r="M613" s="593"/>
      <c r="N613" s="593"/>
      <c r="O613" s="593"/>
      <c r="P613" s="593"/>
      <c r="Q613" s="593"/>
      <c r="R613" s="593"/>
      <c r="S613" s="593"/>
      <c r="T613" s="593"/>
      <c r="U613" s="593"/>
      <c r="V613" s="593"/>
      <c r="W613" s="593"/>
      <c r="X613" s="593"/>
      <c r="Y613" s="593"/>
      <c r="Z613" s="593"/>
    </row>
    <row r="614" spans="1:26" ht="14.25" customHeight="1">
      <c r="A614" s="593"/>
      <c r="B614" s="593"/>
      <c r="C614" s="593"/>
      <c r="D614" s="593"/>
      <c r="E614" s="593"/>
      <c r="F614" s="593"/>
      <c r="G614" s="593"/>
      <c r="H614" s="593"/>
      <c r="I614" s="593"/>
      <c r="J614" s="593"/>
      <c r="K614" s="593"/>
      <c r="L614" s="593"/>
      <c r="M614" s="593"/>
      <c r="N614" s="593"/>
      <c r="O614" s="593"/>
      <c r="P614" s="593"/>
      <c r="Q614" s="593"/>
      <c r="R614" s="593"/>
      <c r="S614" s="593"/>
      <c r="T614" s="593"/>
      <c r="U614" s="593"/>
      <c r="V614" s="593"/>
      <c r="W614" s="593"/>
      <c r="X614" s="593"/>
      <c r="Y614" s="593"/>
      <c r="Z614" s="593"/>
    </row>
    <row r="615" spans="1:26" ht="14.25" customHeight="1">
      <c r="A615" s="593"/>
      <c r="B615" s="593"/>
      <c r="C615" s="593"/>
      <c r="D615" s="593"/>
      <c r="E615" s="593"/>
      <c r="F615" s="593"/>
      <c r="G615" s="593"/>
      <c r="H615" s="593"/>
      <c r="I615" s="593"/>
      <c r="J615" s="593"/>
      <c r="K615" s="593"/>
      <c r="L615" s="593"/>
      <c r="M615" s="593"/>
      <c r="N615" s="593"/>
      <c r="O615" s="593"/>
      <c r="P615" s="593"/>
      <c r="Q615" s="593"/>
      <c r="R615" s="593"/>
      <c r="S615" s="593"/>
      <c r="T615" s="593"/>
      <c r="U615" s="593"/>
      <c r="V615" s="593"/>
      <c r="W615" s="593"/>
      <c r="X615" s="593"/>
      <c r="Y615" s="593"/>
      <c r="Z615" s="593"/>
    </row>
    <row r="616" spans="1:26" ht="14.25" customHeight="1">
      <c r="A616" s="593"/>
      <c r="B616" s="593"/>
      <c r="C616" s="593"/>
      <c r="D616" s="593"/>
      <c r="E616" s="593"/>
      <c r="F616" s="593"/>
      <c r="G616" s="593"/>
      <c r="H616" s="593"/>
      <c r="I616" s="593"/>
      <c r="J616" s="593"/>
      <c r="K616" s="593"/>
      <c r="L616" s="593"/>
      <c r="M616" s="593"/>
      <c r="N616" s="593"/>
      <c r="O616" s="593"/>
      <c r="P616" s="593"/>
      <c r="Q616" s="593"/>
      <c r="R616" s="593"/>
      <c r="S616" s="593"/>
      <c r="T616" s="593"/>
      <c r="U616" s="593"/>
      <c r="V616" s="593"/>
      <c r="W616" s="593"/>
      <c r="X616" s="593"/>
      <c r="Y616" s="593"/>
      <c r="Z616" s="593"/>
    </row>
    <row r="617" spans="1:26" ht="14.25" customHeight="1">
      <c r="A617" s="593"/>
      <c r="B617" s="593"/>
      <c r="C617" s="593"/>
      <c r="D617" s="593"/>
      <c r="E617" s="593"/>
      <c r="F617" s="593"/>
      <c r="G617" s="593"/>
      <c r="H617" s="593"/>
      <c r="I617" s="593"/>
      <c r="J617" s="593"/>
      <c r="K617" s="593"/>
      <c r="L617" s="593"/>
      <c r="M617" s="593"/>
      <c r="N617" s="593"/>
      <c r="O617" s="593"/>
      <c r="P617" s="593"/>
      <c r="Q617" s="593"/>
      <c r="R617" s="593"/>
      <c r="S617" s="593"/>
      <c r="T617" s="593"/>
      <c r="U617" s="593"/>
      <c r="V617" s="593"/>
      <c r="W617" s="593"/>
      <c r="X617" s="593"/>
      <c r="Y617" s="593"/>
      <c r="Z617" s="593"/>
    </row>
    <row r="618" spans="1:26" ht="14.25" customHeight="1">
      <c r="A618" s="593"/>
      <c r="B618" s="593"/>
      <c r="C618" s="593"/>
      <c r="D618" s="593"/>
      <c r="E618" s="593"/>
      <c r="F618" s="593"/>
      <c r="G618" s="593"/>
      <c r="H618" s="593"/>
      <c r="I618" s="593"/>
      <c r="J618" s="593"/>
      <c r="K618" s="593"/>
      <c r="L618" s="593"/>
      <c r="M618" s="593"/>
      <c r="N618" s="593"/>
      <c r="O618" s="593"/>
      <c r="P618" s="593"/>
      <c r="Q618" s="593"/>
      <c r="R618" s="593"/>
      <c r="S618" s="593"/>
      <c r="T618" s="593"/>
      <c r="U618" s="593"/>
      <c r="V618" s="593"/>
      <c r="W618" s="593"/>
      <c r="X618" s="593"/>
      <c r="Y618" s="593"/>
      <c r="Z618" s="593"/>
    </row>
    <row r="619" spans="1:26" ht="14.25" customHeight="1">
      <c r="A619" s="593"/>
      <c r="B619" s="593"/>
      <c r="C619" s="593"/>
      <c r="D619" s="593"/>
      <c r="E619" s="593"/>
      <c r="F619" s="593"/>
      <c r="G619" s="593"/>
      <c r="H619" s="593"/>
      <c r="I619" s="593"/>
      <c r="J619" s="593"/>
      <c r="K619" s="593"/>
      <c r="L619" s="593"/>
      <c r="M619" s="593"/>
      <c r="N619" s="593"/>
      <c r="O619" s="593"/>
      <c r="P619" s="593"/>
      <c r="Q619" s="593"/>
      <c r="R619" s="593"/>
      <c r="S619" s="593"/>
      <c r="T619" s="593"/>
      <c r="U619" s="593"/>
      <c r="V619" s="593"/>
      <c r="W619" s="593"/>
      <c r="X619" s="593"/>
      <c r="Y619" s="593"/>
      <c r="Z619" s="593"/>
    </row>
    <row r="620" spans="1:26" ht="14.25" customHeight="1">
      <c r="A620" s="593"/>
      <c r="B620" s="593"/>
      <c r="C620" s="593"/>
      <c r="D620" s="593"/>
      <c r="E620" s="593"/>
      <c r="F620" s="593"/>
      <c r="G620" s="593"/>
      <c r="H620" s="593"/>
      <c r="I620" s="593"/>
      <c r="J620" s="593"/>
      <c r="K620" s="593"/>
      <c r="L620" s="593"/>
      <c r="M620" s="593"/>
      <c r="N620" s="593"/>
      <c r="O620" s="593"/>
      <c r="P620" s="593"/>
      <c r="Q620" s="593"/>
      <c r="R620" s="593"/>
      <c r="S620" s="593"/>
      <c r="T620" s="593"/>
      <c r="U620" s="593"/>
      <c r="V620" s="593"/>
      <c r="W620" s="593"/>
      <c r="X620" s="593"/>
      <c r="Y620" s="593"/>
      <c r="Z620" s="593"/>
    </row>
    <row r="621" spans="1:26" ht="14.25" customHeight="1">
      <c r="A621" s="593"/>
      <c r="B621" s="593"/>
      <c r="C621" s="593"/>
      <c r="D621" s="593"/>
      <c r="E621" s="593"/>
      <c r="F621" s="593"/>
      <c r="G621" s="593"/>
      <c r="H621" s="593"/>
      <c r="I621" s="593"/>
      <c r="J621" s="593"/>
      <c r="K621" s="593"/>
      <c r="L621" s="593"/>
      <c r="M621" s="593"/>
      <c r="N621" s="593"/>
      <c r="O621" s="593"/>
      <c r="P621" s="593"/>
      <c r="Q621" s="593"/>
      <c r="R621" s="593"/>
      <c r="S621" s="593"/>
      <c r="T621" s="593"/>
      <c r="U621" s="593"/>
      <c r="V621" s="593"/>
      <c r="W621" s="593"/>
      <c r="X621" s="593"/>
      <c r="Y621" s="593"/>
      <c r="Z621" s="593"/>
    </row>
    <row r="622" spans="1:26" ht="14.25" customHeight="1">
      <c r="A622" s="593"/>
      <c r="B622" s="593"/>
      <c r="C622" s="593"/>
      <c r="D622" s="593"/>
      <c r="E622" s="593"/>
      <c r="F622" s="593"/>
      <c r="G622" s="593"/>
      <c r="H622" s="593"/>
      <c r="I622" s="593"/>
      <c r="J622" s="593"/>
      <c r="K622" s="593"/>
      <c r="L622" s="593"/>
      <c r="M622" s="593"/>
      <c r="N622" s="593"/>
      <c r="O622" s="593"/>
      <c r="P622" s="593"/>
      <c r="Q622" s="593"/>
      <c r="R622" s="593"/>
      <c r="S622" s="593"/>
      <c r="T622" s="593"/>
      <c r="U622" s="593"/>
      <c r="V622" s="593"/>
      <c r="W622" s="593"/>
      <c r="X622" s="593"/>
      <c r="Y622" s="593"/>
      <c r="Z622" s="593"/>
    </row>
    <row r="623" spans="1:26" ht="14.25" customHeight="1">
      <c r="A623" s="593"/>
      <c r="B623" s="593"/>
      <c r="C623" s="593"/>
      <c r="D623" s="593"/>
      <c r="E623" s="593"/>
      <c r="F623" s="593"/>
      <c r="G623" s="593"/>
      <c r="H623" s="593"/>
      <c r="I623" s="593"/>
      <c r="J623" s="593"/>
      <c r="K623" s="593"/>
      <c r="L623" s="593"/>
      <c r="M623" s="593"/>
      <c r="N623" s="593"/>
      <c r="O623" s="593"/>
      <c r="P623" s="593"/>
      <c r="Q623" s="593"/>
      <c r="R623" s="593"/>
      <c r="S623" s="593"/>
      <c r="T623" s="593"/>
      <c r="U623" s="593"/>
      <c r="V623" s="593"/>
      <c r="W623" s="593"/>
      <c r="X623" s="593"/>
      <c r="Y623" s="593"/>
      <c r="Z623" s="593"/>
    </row>
    <row r="624" spans="1:26" ht="14.25" customHeight="1">
      <c r="A624" s="593"/>
      <c r="B624" s="593"/>
      <c r="C624" s="593"/>
      <c r="D624" s="593"/>
      <c r="E624" s="593"/>
      <c r="F624" s="593"/>
      <c r="G624" s="593"/>
      <c r="H624" s="593"/>
      <c r="I624" s="593"/>
      <c r="J624" s="593"/>
      <c r="K624" s="593"/>
      <c r="L624" s="593"/>
      <c r="M624" s="593"/>
      <c r="N624" s="593"/>
      <c r="O624" s="593"/>
      <c r="P624" s="593"/>
      <c r="Q624" s="593"/>
      <c r="R624" s="593"/>
      <c r="S624" s="593"/>
      <c r="T624" s="593"/>
      <c r="U624" s="593"/>
      <c r="V624" s="593"/>
      <c r="W624" s="593"/>
      <c r="X624" s="593"/>
      <c r="Y624" s="593"/>
      <c r="Z624" s="593"/>
    </row>
    <row r="625" spans="1:26" ht="14.25" customHeight="1">
      <c r="A625" s="593"/>
      <c r="B625" s="593"/>
      <c r="C625" s="593"/>
      <c r="D625" s="593"/>
      <c r="E625" s="593"/>
      <c r="F625" s="593"/>
      <c r="G625" s="593"/>
      <c r="H625" s="593"/>
      <c r="I625" s="593"/>
      <c r="J625" s="593"/>
      <c r="K625" s="593"/>
      <c r="L625" s="593"/>
      <c r="M625" s="593"/>
      <c r="N625" s="593"/>
      <c r="O625" s="593"/>
      <c r="P625" s="593"/>
      <c r="Q625" s="593"/>
      <c r="R625" s="593"/>
      <c r="S625" s="593"/>
      <c r="T625" s="593"/>
      <c r="U625" s="593"/>
      <c r="V625" s="593"/>
      <c r="W625" s="593"/>
      <c r="X625" s="593"/>
      <c r="Y625" s="593"/>
      <c r="Z625" s="593"/>
    </row>
    <row r="626" spans="1:26" ht="14.25" customHeight="1">
      <c r="A626" s="593"/>
      <c r="B626" s="593"/>
      <c r="C626" s="593"/>
      <c r="D626" s="593"/>
      <c r="E626" s="593"/>
      <c r="F626" s="593"/>
      <c r="G626" s="593"/>
      <c r="H626" s="593"/>
      <c r="I626" s="593"/>
      <c r="J626" s="593"/>
      <c r="K626" s="593"/>
      <c r="L626" s="593"/>
      <c r="M626" s="593"/>
      <c r="N626" s="593"/>
      <c r="O626" s="593"/>
      <c r="P626" s="593"/>
      <c r="Q626" s="593"/>
      <c r="R626" s="593"/>
      <c r="S626" s="593"/>
      <c r="T626" s="593"/>
      <c r="U626" s="593"/>
      <c r="V626" s="593"/>
      <c r="W626" s="593"/>
      <c r="X626" s="593"/>
      <c r="Y626" s="593"/>
      <c r="Z626" s="593"/>
    </row>
    <row r="627" spans="1:26" ht="14.25" customHeight="1">
      <c r="A627" s="593"/>
      <c r="B627" s="593"/>
      <c r="C627" s="593"/>
      <c r="D627" s="593"/>
      <c r="E627" s="593"/>
      <c r="F627" s="593"/>
      <c r="G627" s="593"/>
      <c r="H627" s="593"/>
      <c r="I627" s="593"/>
      <c r="J627" s="593"/>
      <c r="K627" s="593"/>
      <c r="L627" s="593"/>
      <c r="M627" s="593"/>
      <c r="N627" s="593"/>
      <c r="O627" s="593"/>
      <c r="P627" s="593"/>
      <c r="Q627" s="593"/>
      <c r="R627" s="593"/>
      <c r="S627" s="593"/>
      <c r="T627" s="593"/>
      <c r="U627" s="593"/>
      <c r="V627" s="593"/>
      <c r="W627" s="593"/>
      <c r="X627" s="593"/>
      <c r="Y627" s="593"/>
      <c r="Z627" s="593"/>
    </row>
    <row r="628" spans="1:26" ht="14.25" customHeight="1">
      <c r="A628" s="593"/>
      <c r="B628" s="593"/>
      <c r="C628" s="593"/>
      <c r="D628" s="593"/>
      <c r="E628" s="593"/>
      <c r="F628" s="593"/>
      <c r="G628" s="593"/>
      <c r="H628" s="593"/>
      <c r="I628" s="593"/>
      <c r="J628" s="593"/>
      <c r="K628" s="593"/>
      <c r="L628" s="593"/>
      <c r="M628" s="593"/>
      <c r="N628" s="593"/>
      <c r="O628" s="593"/>
      <c r="P628" s="593"/>
      <c r="Q628" s="593"/>
      <c r="R628" s="593"/>
      <c r="S628" s="593"/>
      <c r="T628" s="593"/>
      <c r="U628" s="593"/>
      <c r="V628" s="593"/>
      <c r="W628" s="593"/>
      <c r="X628" s="593"/>
      <c r="Y628" s="593"/>
      <c r="Z628" s="593"/>
    </row>
    <row r="629" spans="1:26" ht="14.25" customHeight="1">
      <c r="A629" s="593"/>
      <c r="B629" s="593"/>
      <c r="C629" s="593"/>
      <c r="D629" s="593"/>
      <c r="E629" s="593"/>
      <c r="F629" s="593"/>
      <c r="G629" s="593"/>
      <c r="H629" s="593"/>
      <c r="I629" s="593"/>
      <c r="J629" s="593"/>
      <c r="K629" s="593"/>
      <c r="L629" s="593"/>
      <c r="M629" s="593"/>
      <c r="N629" s="593"/>
      <c r="O629" s="593"/>
      <c r="P629" s="593"/>
      <c r="Q629" s="593"/>
      <c r="R629" s="593"/>
      <c r="S629" s="593"/>
      <c r="T629" s="593"/>
      <c r="U629" s="593"/>
      <c r="V629" s="593"/>
      <c r="W629" s="593"/>
      <c r="X629" s="593"/>
      <c r="Y629" s="593"/>
      <c r="Z629" s="593"/>
    </row>
    <row r="630" spans="1:26" ht="14.25" customHeight="1">
      <c r="A630" s="593"/>
      <c r="B630" s="593"/>
      <c r="C630" s="593"/>
      <c r="D630" s="593"/>
      <c r="E630" s="593"/>
      <c r="F630" s="593"/>
      <c r="G630" s="593"/>
      <c r="H630" s="593"/>
      <c r="I630" s="593"/>
      <c r="J630" s="593"/>
      <c r="K630" s="593"/>
      <c r="L630" s="593"/>
      <c r="M630" s="593"/>
      <c r="N630" s="593"/>
      <c r="O630" s="593"/>
      <c r="P630" s="593"/>
      <c r="Q630" s="593"/>
      <c r="R630" s="593"/>
      <c r="S630" s="593"/>
      <c r="T630" s="593"/>
      <c r="U630" s="593"/>
      <c r="V630" s="593"/>
      <c r="W630" s="593"/>
      <c r="X630" s="593"/>
      <c r="Y630" s="593"/>
      <c r="Z630" s="593"/>
    </row>
    <row r="631" spans="1:26" ht="14.25" customHeight="1">
      <c r="A631" s="593"/>
      <c r="B631" s="593"/>
      <c r="C631" s="593"/>
      <c r="D631" s="593"/>
      <c r="E631" s="593"/>
      <c r="F631" s="593"/>
      <c r="G631" s="593"/>
      <c r="H631" s="593"/>
      <c r="I631" s="593"/>
      <c r="J631" s="593"/>
      <c r="K631" s="593"/>
      <c r="L631" s="593"/>
      <c r="M631" s="593"/>
      <c r="N631" s="593"/>
      <c r="O631" s="593"/>
      <c r="P631" s="593"/>
      <c r="Q631" s="593"/>
      <c r="R631" s="593"/>
      <c r="S631" s="593"/>
      <c r="T631" s="593"/>
      <c r="U631" s="593"/>
      <c r="V631" s="593"/>
      <c r="W631" s="593"/>
      <c r="X631" s="593"/>
      <c r="Y631" s="593"/>
      <c r="Z631" s="593"/>
    </row>
    <row r="632" spans="1:26" ht="14.25" customHeight="1">
      <c r="A632" s="593"/>
      <c r="B632" s="593"/>
      <c r="C632" s="593"/>
      <c r="D632" s="593"/>
      <c r="E632" s="593"/>
      <c r="F632" s="593"/>
      <c r="G632" s="593"/>
      <c r="H632" s="593"/>
      <c r="I632" s="593"/>
      <c r="J632" s="593"/>
      <c r="K632" s="593"/>
      <c r="L632" s="593"/>
      <c r="M632" s="593"/>
      <c r="N632" s="593"/>
      <c r="O632" s="593"/>
      <c r="P632" s="593"/>
      <c r="Q632" s="593"/>
      <c r="R632" s="593"/>
      <c r="S632" s="593"/>
      <c r="T632" s="593"/>
      <c r="U632" s="593"/>
      <c r="V632" s="593"/>
      <c r="W632" s="593"/>
      <c r="X632" s="593"/>
      <c r="Y632" s="593"/>
      <c r="Z632" s="593"/>
    </row>
    <row r="633" spans="1:26" ht="14.25" customHeight="1">
      <c r="A633" s="593"/>
      <c r="B633" s="593"/>
      <c r="C633" s="593"/>
      <c r="D633" s="593"/>
      <c r="E633" s="593"/>
      <c r="F633" s="593"/>
      <c r="G633" s="593"/>
      <c r="H633" s="593"/>
      <c r="I633" s="593"/>
      <c r="J633" s="593"/>
      <c r="K633" s="593"/>
      <c r="L633" s="593"/>
      <c r="M633" s="593"/>
      <c r="N633" s="593"/>
      <c r="O633" s="593"/>
      <c r="P633" s="593"/>
      <c r="Q633" s="593"/>
      <c r="R633" s="593"/>
      <c r="S633" s="593"/>
      <c r="T633" s="593"/>
      <c r="U633" s="593"/>
      <c r="V633" s="593"/>
      <c r="W633" s="593"/>
      <c r="X633" s="593"/>
      <c r="Y633" s="593"/>
      <c r="Z633" s="593"/>
    </row>
    <row r="634" spans="1:26" ht="14.25" customHeight="1">
      <c r="A634" s="593"/>
      <c r="B634" s="593"/>
      <c r="C634" s="593"/>
      <c r="D634" s="593"/>
      <c r="E634" s="593"/>
      <c r="F634" s="593"/>
      <c r="G634" s="593"/>
      <c r="H634" s="593"/>
      <c r="I634" s="593"/>
      <c r="J634" s="593"/>
      <c r="K634" s="593"/>
      <c r="L634" s="593"/>
      <c r="M634" s="593"/>
      <c r="N634" s="593"/>
      <c r="O634" s="593"/>
      <c r="P634" s="593"/>
      <c r="Q634" s="593"/>
      <c r="R634" s="593"/>
      <c r="S634" s="593"/>
      <c r="T634" s="593"/>
      <c r="U634" s="593"/>
      <c r="V634" s="593"/>
      <c r="W634" s="593"/>
      <c r="X634" s="593"/>
      <c r="Y634" s="593"/>
      <c r="Z634" s="593"/>
    </row>
    <row r="635" spans="1:26" ht="14.25" customHeight="1">
      <c r="A635" s="593"/>
      <c r="B635" s="593"/>
      <c r="C635" s="593"/>
      <c r="D635" s="593"/>
      <c r="E635" s="593"/>
      <c r="F635" s="593"/>
      <c r="G635" s="593"/>
      <c r="H635" s="593"/>
      <c r="I635" s="593"/>
      <c r="J635" s="593"/>
      <c r="K635" s="593"/>
      <c r="L635" s="593"/>
      <c r="M635" s="593"/>
      <c r="N635" s="593"/>
      <c r="O635" s="593"/>
      <c r="P635" s="593"/>
      <c r="Q635" s="593"/>
      <c r="R635" s="593"/>
      <c r="S635" s="593"/>
      <c r="T635" s="593"/>
      <c r="U635" s="593"/>
      <c r="V635" s="593"/>
      <c r="W635" s="593"/>
      <c r="X635" s="593"/>
      <c r="Y635" s="593"/>
      <c r="Z635" s="593"/>
    </row>
    <row r="636" spans="1:26" ht="14.25" customHeight="1">
      <c r="A636" s="593"/>
      <c r="B636" s="593"/>
      <c r="C636" s="593"/>
      <c r="D636" s="593"/>
      <c r="E636" s="593"/>
      <c r="F636" s="593"/>
      <c r="G636" s="593"/>
      <c r="H636" s="593"/>
      <c r="I636" s="593"/>
      <c r="J636" s="593"/>
      <c r="K636" s="593"/>
      <c r="L636" s="593"/>
      <c r="M636" s="593"/>
      <c r="N636" s="593"/>
      <c r="O636" s="593"/>
      <c r="P636" s="593"/>
      <c r="Q636" s="593"/>
      <c r="R636" s="593"/>
      <c r="S636" s="593"/>
      <c r="T636" s="593"/>
      <c r="U636" s="593"/>
      <c r="V636" s="593"/>
      <c r="W636" s="593"/>
      <c r="X636" s="593"/>
      <c r="Y636" s="593"/>
      <c r="Z636" s="593"/>
    </row>
    <row r="637" spans="1:26" ht="14.25" customHeight="1">
      <c r="A637" s="593"/>
      <c r="B637" s="593"/>
      <c r="C637" s="593"/>
      <c r="D637" s="593"/>
      <c r="E637" s="593"/>
      <c r="F637" s="593"/>
      <c r="G637" s="593"/>
      <c r="H637" s="593"/>
      <c r="I637" s="593"/>
      <c r="J637" s="593"/>
      <c r="K637" s="593"/>
      <c r="L637" s="593"/>
      <c r="M637" s="593"/>
      <c r="N637" s="593"/>
      <c r="O637" s="593"/>
      <c r="P637" s="593"/>
      <c r="Q637" s="593"/>
      <c r="R637" s="593"/>
      <c r="S637" s="593"/>
      <c r="T637" s="593"/>
      <c r="U637" s="593"/>
      <c r="V637" s="593"/>
      <c r="W637" s="593"/>
      <c r="X637" s="593"/>
      <c r="Y637" s="593"/>
      <c r="Z637" s="593"/>
    </row>
    <row r="638" spans="1:26" ht="14.25" customHeight="1">
      <c r="A638" s="593"/>
      <c r="B638" s="593"/>
      <c r="C638" s="593"/>
      <c r="D638" s="593"/>
      <c r="E638" s="593"/>
      <c r="F638" s="593"/>
      <c r="G638" s="593"/>
      <c r="H638" s="593"/>
      <c r="I638" s="593"/>
      <c r="J638" s="593"/>
      <c r="K638" s="593"/>
      <c r="L638" s="593"/>
      <c r="M638" s="593"/>
      <c r="N638" s="593"/>
      <c r="O638" s="593"/>
      <c r="P638" s="593"/>
      <c r="Q638" s="593"/>
      <c r="R638" s="593"/>
      <c r="S638" s="593"/>
      <c r="T638" s="593"/>
      <c r="U638" s="593"/>
      <c r="V638" s="593"/>
      <c r="W638" s="593"/>
      <c r="X638" s="593"/>
      <c r="Y638" s="593"/>
      <c r="Z638" s="593"/>
    </row>
    <row r="639" spans="1:26" ht="14.25" customHeight="1">
      <c r="A639" s="593"/>
      <c r="B639" s="593"/>
      <c r="C639" s="593"/>
      <c r="D639" s="593"/>
      <c r="E639" s="593"/>
      <c r="F639" s="593"/>
      <c r="G639" s="593"/>
      <c r="H639" s="593"/>
      <c r="I639" s="593"/>
      <c r="J639" s="593"/>
      <c r="K639" s="593"/>
      <c r="L639" s="593"/>
      <c r="M639" s="593"/>
      <c r="N639" s="593"/>
      <c r="O639" s="593"/>
      <c r="P639" s="593"/>
      <c r="Q639" s="593"/>
      <c r="R639" s="593"/>
      <c r="S639" s="593"/>
      <c r="T639" s="593"/>
      <c r="U639" s="593"/>
      <c r="V639" s="593"/>
      <c r="W639" s="593"/>
      <c r="X639" s="593"/>
      <c r="Y639" s="593"/>
      <c r="Z639" s="593"/>
    </row>
    <row r="640" spans="1:26" ht="14.25" customHeight="1">
      <c r="A640" s="593"/>
      <c r="B640" s="593"/>
      <c r="C640" s="593"/>
      <c r="D640" s="593"/>
      <c r="E640" s="593"/>
      <c r="F640" s="593"/>
      <c r="G640" s="593"/>
      <c r="H640" s="593"/>
      <c r="I640" s="593"/>
      <c r="J640" s="593"/>
      <c r="K640" s="593"/>
      <c r="L640" s="593"/>
      <c r="M640" s="593"/>
      <c r="N640" s="593"/>
      <c r="O640" s="593"/>
      <c r="P640" s="593"/>
      <c r="Q640" s="593"/>
      <c r="R640" s="593"/>
      <c r="S640" s="593"/>
      <c r="T640" s="593"/>
      <c r="U640" s="593"/>
      <c r="V640" s="593"/>
      <c r="W640" s="593"/>
      <c r="X640" s="593"/>
      <c r="Y640" s="593"/>
      <c r="Z640" s="593"/>
    </row>
    <row r="641" spans="1:26" ht="14.25" customHeight="1">
      <c r="A641" s="593"/>
      <c r="B641" s="593"/>
      <c r="C641" s="593"/>
      <c r="D641" s="593"/>
      <c r="E641" s="593"/>
      <c r="F641" s="593"/>
      <c r="G641" s="593"/>
      <c r="H641" s="593"/>
      <c r="I641" s="593"/>
      <c r="J641" s="593"/>
      <c r="K641" s="593"/>
      <c r="L641" s="593"/>
      <c r="M641" s="593"/>
      <c r="N641" s="593"/>
      <c r="O641" s="593"/>
      <c r="P641" s="593"/>
      <c r="Q641" s="593"/>
      <c r="R641" s="593"/>
      <c r="S641" s="593"/>
      <c r="T641" s="593"/>
      <c r="U641" s="593"/>
      <c r="V641" s="593"/>
      <c r="W641" s="593"/>
      <c r="X641" s="593"/>
      <c r="Y641" s="593"/>
      <c r="Z641" s="593"/>
    </row>
    <row r="642" spans="1:26" ht="14.25" customHeight="1">
      <c r="A642" s="593"/>
      <c r="B642" s="593"/>
      <c r="C642" s="593"/>
      <c r="D642" s="593"/>
      <c r="E642" s="593"/>
      <c r="F642" s="593"/>
      <c r="G642" s="593"/>
      <c r="H642" s="593"/>
      <c r="I642" s="593"/>
      <c r="J642" s="593"/>
      <c r="K642" s="593"/>
      <c r="L642" s="593"/>
      <c r="M642" s="593"/>
      <c r="N642" s="593"/>
      <c r="O642" s="593"/>
      <c r="P642" s="593"/>
      <c r="Q642" s="593"/>
      <c r="R642" s="593"/>
      <c r="S642" s="593"/>
      <c r="T642" s="593"/>
      <c r="U642" s="593"/>
      <c r="V642" s="593"/>
      <c r="W642" s="593"/>
      <c r="X642" s="593"/>
      <c r="Y642" s="593"/>
      <c r="Z642" s="593"/>
    </row>
    <row r="643" spans="1:26" ht="14.25" customHeight="1">
      <c r="A643" s="593"/>
      <c r="B643" s="593"/>
      <c r="C643" s="593"/>
      <c r="D643" s="593"/>
      <c r="E643" s="593"/>
      <c r="F643" s="593"/>
      <c r="G643" s="593"/>
      <c r="H643" s="593"/>
      <c r="I643" s="593"/>
      <c r="J643" s="593"/>
      <c r="K643" s="593"/>
      <c r="L643" s="593"/>
      <c r="M643" s="593"/>
      <c r="N643" s="593"/>
      <c r="O643" s="593"/>
      <c r="P643" s="593"/>
      <c r="Q643" s="593"/>
      <c r="R643" s="593"/>
      <c r="S643" s="593"/>
      <c r="T643" s="593"/>
      <c r="U643" s="593"/>
      <c r="V643" s="593"/>
      <c r="W643" s="593"/>
      <c r="X643" s="593"/>
      <c r="Y643" s="593"/>
      <c r="Z643" s="593"/>
    </row>
    <row r="644" spans="1:26" ht="14.25" customHeight="1">
      <c r="A644" s="593"/>
      <c r="B644" s="593"/>
      <c r="C644" s="593"/>
      <c r="D644" s="593"/>
      <c r="E644" s="593"/>
      <c r="F644" s="593"/>
      <c r="G644" s="593"/>
      <c r="H644" s="593"/>
      <c r="I644" s="593"/>
      <c r="J644" s="593"/>
      <c r="K644" s="593"/>
      <c r="L644" s="593"/>
      <c r="M644" s="593"/>
      <c r="N644" s="593"/>
      <c r="O644" s="593"/>
      <c r="P644" s="593"/>
      <c r="Q644" s="593"/>
      <c r="R644" s="593"/>
      <c r="S644" s="593"/>
      <c r="T644" s="593"/>
      <c r="U644" s="593"/>
      <c r="V644" s="593"/>
      <c r="W644" s="593"/>
      <c r="X644" s="593"/>
      <c r="Y644" s="593"/>
      <c r="Z644" s="593"/>
    </row>
    <row r="645" spans="1:26" ht="14.25" customHeight="1">
      <c r="A645" s="593"/>
      <c r="B645" s="593"/>
      <c r="C645" s="593"/>
      <c r="D645" s="593"/>
      <c r="E645" s="593"/>
      <c r="F645" s="593"/>
      <c r="G645" s="593"/>
      <c r="H645" s="593"/>
      <c r="I645" s="593"/>
      <c r="J645" s="593"/>
      <c r="K645" s="593"/>
      <c r="L645" s="593"/>
      <c r="M645" s="593"/>
      <c r="N645" s="593"/>
      <c r="O645" s="593"/>
      <c r="P645" s="593"/>
      <c r="Q645" s="593"/>
      <c r="R645" s="593"/>
      <c r="S645" s="593"/>
      <c r="T645" s="593"/>
      <c r="U645" s="593"/>
      <c r="V645" s="593"/>
      <c r="W645" s="593"/>
      <c r="X645" s="593"/>
      <c r="Y645" s="593"/>
      <c r="Z645" s="593"/>
    </row>
    <row r="646" spans="1:26" ht="14.25" customHeight="1">
      <c r="A646" s="593"/>
      <c r="B646" s="593"/>
      <c r="C646" s="593"/>
      <c r="D646" s="593"/>
      <c r="E646" s="593"/>
      <c r="F646" s="593"/>
      <c r="G646" s="593"/>
      <c r="H646" s="593"/>
      <c r="I646" s="593"/>
      <c r="J646" s="593"/>
      <c r="K646" s="593"/>
      <c r="L646" s="593"/>
      <c r="M646" s="593"/>
      <c r="N646" s="593"/>
      <c r="O646" s="593"/>
      <c r="P646" s="593"/>
      <c r="Q646" s="593"/>
      <c r="R646" s="593"/>
      <c r="S646" s="593"/>
      <c r="T646" s="593"/>
      <c r="U646" s="593"/>
      <c r="V646" s="593"/>
      <c r="W646" s="593"/>
      <c r="X646" s="593"/>
      <c r="Y646" s="593"/>
      <c r="Z646" s="593"/>
    </row>
    <row r="647" spans="1:26" ht="14.25" customHeight="1">
      <c r="A647" s="593"/>
      <c r="B647" s="593"/>
      <c r="C647" s="593"/>
      <c r="D647" s="593"/>
      <c r="E647" s="593"/>
      <c r="F647" s="593"/>
      <c r="G647" s="593"/>
      <c r="H647" s="593"/>
      <c r="I647" s="593"/>
      <c r="J647" s="593"/>
      <c r="K647" s="593"/>
      <c r="L647" s="593"/>
      <c r="M647" s="593"/>
      <c r="N647" s="593"/>
      <c r="O647" s="593"/>
      <c r="P647" s="593"/>
      <c r="Q647" s="593"/>
      <c r="R647" s="593"/>
      <c r="S647" s="593"/>
      <c r="T647" s="593"/>
      <c r="U647" s="593"/>
      <c r="V647" s="593"/>
      <c r="W647" s="593"/>
      <c r="X647" s="593"/>
      <c r="Y647" s="593"/>
      <c r="Z647" s="593"/>
    </row>
    <row r="648" spans="1:26" ht="14.25" customHeight="1">
      <c r="A648" s="593"/>
      <c r="B648" s="593"/>
      <c r="C648" s="593"/>
      <c r="D648" s="593"/>
      <c r="E648" s="593"/>
      <c r="F648" s="593"/>
      <c r="G648" s="593"/>
      <c r="H648" s="593"/>
      <c r="I648" s="593"/>
      <c r="J648" s="593"/>
      <c r="K648" s="593"/>
      <c r="L648" s="593"/>
      <c r="M648" s="593"/>
      <c r="N648" s="593"/>
      <c r="O648" s="593"/>
      <c r="P648" s="593"/>
      <c r="Q648" s="593"/>
      <c r="R648" s="593"/>
      <c r="S648" s="593"/>
      <c r="T648" s="593"/>
      <c r="U648" s="593"/>
      <c r="V648" s="593"/>
      <c r="W648" s="593"/>
      <c r="X648" s="593"/>
      <c r="Y648" s="593"/>
      <c r="Z648" s="593"/>
    </row>
    <row r="649" spans="1:26" ht="14.25" customHeight="1">
      <c r="A649" s="593"/>
      <c r="B649" s="593"/>
      <c r="C649" s="593"/>
      <c r="D649" s="593"/>
      <c r="E649" s="593"/>
      <c r="F649" s="593"/>
      <c r="G649" s="593"/>
      <c r="H649" s="593"/>
      <c r="I649" s="593"/>
      <c r="J649" s="593"/>
      <c r="K649" s="593"/>
      <c r="L649" s="593"/>
      <c r="M649" s="593"/>
      <c r="N649" s="593"/>
      <c r="O649" s="593"/>
      <c r="P649" s="593"/>
      <c r="Q649" s="593"/>
      <c r="R649" s="593"/>
      <c r="S649" s="593"/>
      <c r="T649" s="593"/>
      <c r="U649" s="593"/>
      <c r="V649" s="593"/>
      <c r="W649" s="593"/>
      <c r="X649" s="593"/>
      <c r="Y649" s="593"/>
      <c r="Z649" s="593"/>
    </row>
    <row r="650" spans="1:26" ht="14.25" customHeight="1">
      <c r="A650" s="593"/>
      <c r="B650" s="593"/>
      <c r="C650" s="593"/>
      <c r="D650" s="593"/>
      <c r="E650" s="593"/>
      <c r="F650" s="593"/>
      <c r="G650" s="593"/>
      <c r="H650" s="593"/>
      <c r="I650" s="593"/>
      <c r="J650" s="593"/>
      <c r="K650" s="593"/>
      <c r="L650" s="593"/>
      <c r="M650" s="593"/>
      <c r="N650" s="593"/>
      <c r="O650" s="593"/>
      <c r="P650" s="593"/>
      <c r="Q650" s="593"/>
      <c r="R650" s="593"/>
      <c r="S650" s="593"/>
      <c r="T650" s="593"/>
      <c r="U650" s="593"/>
      <c r="V650" s="593"/>
      <c r="W650" s="593"/>
      <c r="X650" s="593"/>
      <c r="Y650" s="593"/>
      <c r="Z650" s="593"/>
    </row>
    <row r="651" spans="1:26" ht="14.25" customHeight="1">
      <c r="A651" s="593"/>
      <c r="B651" s="593"/>
      <c r="C651" s="593"/>
      <c r="D651" s="593"/>
      <c r="E651" s="593"/>
      <c r="F651" s="593"/>
      <c r="G651" s="593"/>
      <c r="H651" s="593"/>
      <c r="I651" s="593"/>
      <c r="J651" s="593"/>
      <c r="K651" s="593"/>
      <c r="L651" s="593"/>
      <c r="M651" s="593"/>
      <c r="N651" s="593"/>
      <c r="O651" s="593"/>
      <c r="P651" s="593"/>
      <c r="Q651" s="593"/>
      <c r="R651" s="593"/>
      <c r="S651" s="593"/>
      <c r="T651" s="593"/>
      <c r="U651" s="593"/>
      <c r="V651" s="593"/>
      <c r="W651" s="593"/>
      <c r="X651" s="593"/>
      <c r="Y651" s="593"/>
      <c r="Z651" s="593"/>
    </row>
    <row r="652" spans="1:26" ht="14.25" customHeight="1">
      <c r="A652" s="593"/>
      <c r="B652" s="593"/>
      <c r="C652" s="593"/>
      <c r="D652" s="593"/>
      <c r="E652" s="593"/>
      <c r="F652" s="593"/>
      <c r="G652" s="593"/>
      <c r="H652" s="593"/>
      <c r="I652" s="593"/>
      <c r="J652" s="593"/>
      <c r="K652" s="593"/>
      <c r="L652" s="593"/>
      <c r="M652" s="593"/>
      <c r="N652" s="593"/>
      <c r="O652" s="593"/>
      <c r="P652" s="593"/>
      <c r="Q652" s="593"/>
      <c r="R652" s="593"/>
      <c r="S652" s="593"/>
      <c r="T652" s="593"/>
      <c r="U652" s="593"/>
      <c r="V652" s="593"/>
      <c r="W652" s="593"/>
      <c r="X652" s="593"/>
      <c r="Y652" s="593"/>
      <c r="Z652" s="593"/>
    </row>
    <row r="653" spans="1:26" ht="14.25" customHeight="1">
      <c r="A653" s="593"/>
      <c r="B653" s="593"/>
      <c r="C653" s="593"/>
      <c r="D653" s="593"/>
      <c r="E653" s="593"/>
      <c r="F653" s="593"/>
      <c r="G653" s="593"/>
      <c r="H653" s="593"/>
      <c r="I653" s="593"/>
      <c r="J653" s="593"/>
      <c r="K653" s="593"/>
      <c r="L653" s="593"/>
      <c r="M653" s="593"/>
      <c r="N653" s="593"/>
      <c r="O653" s="593"/>
      <c r="P653" s="593"/>
      <c r="Q653" s="593"/>
      <c r="R653" s="593"/>
      <c r="S653" s="593"/>
      <c r="T653" s="593"/>
      <c r="U653" s="593"/>
      <c r="V653" s="593"/>
      <c r="W653" s="593"/>
      <c r="X653" s="593"/>
      <c r="Y653" s="593"/>
      <c r="Z653" s="593"/>
    </row>
    <row r="654" spans="1:26" ht="14.25" customHeight="1">
      <c r="A654" s="593"/>
      <c r="B654" s="593"/>
      <c r="C654" s="593"/>
      <c r="D654" s="593"/>
      <c r="E654" s="593"/>
      <c r="F654" s="593"/>
      <c r="G654" s="593"/>
      <c r="H654" s="593"/>
      <c r="I654" s="593"/>
      <c r="J654" s="593"/>
      <c r="K654" s="593"/>
      <c r="L654" s="593"/>
      <c r="M654" s="593"/>
      <c r="N654" s="593"/>
      <c r="O654" s="593"/>
      <c r="P654" s="593"/>
      <c r="Q654" s="593"/>
      <c r="R654" s="593"/>
      <c r="S654" s="593"/>
      <c r="T654" s="593"/>
      <c r="U654" s="593"/>
      <c r="V654" s="593"/>
      <c r="W654" s="593"/>
      <c r="X654" s="593"/>
      <c r="Y654" s="593"/>
      <c r="Z654" s="593"/>
    </row>
    <row r="655" spans="1:26" ht="14.25" customHeight="1">
      <c r="A655" s="593"/>
      <c r="B655" s="593"/>
      <c r="C655" s="593"/>
      <c r="D655" s="593"/>
      <c r="E655" s="593"/>
      <c r="F655" s="593"/>
      <c r="G655" s="593"/>
      <c r="H655" s="593"/>
      <c r="I655" s="593"/>
      <c r="J655" s="593"/>
      <c r="K655" s="593"/>
      <c r="L655" s="593"/>
      <c r="M655" s="593"/>
      <c r="N655" s="593"/>
      <c r="O655" s="593"/>
      <c r="P655" s="593"/>
      <c r="Q655" s="593"/>
      <c r="R655" s="593"/>
      <c r="S655" s="593"/>
      <c r="T655" s="593"/>
      <c r="U655" s="593"/>
      <c r="V655" s="593"/>
      <c r="W655" s="593"/>
      <c r="X655" s="593"/>
      <c r="Y655" s="593"/>
      <c r="Z655" s="593"/>
    </row>
    <row r="656" spans="1:26" ht="14.25" customHeight="1">
      <c r="A656" s="593"/>
      <c r="B656" s="593"/>
      <c r="C656" s="593"/>
      <c r="D656" s="593"/>
      <c r="E656" s="593"/>
      <c r="F656" s="593"/>
      <c r="G656" s="593"/>
      <c r="H656" s="593"/>
      <c r="I656" s="593"/>
      <c r="J656" s="593"/>
      <c r="K656" s="593"/>
      <c r="L656" s="593"/>
      <c r="M656" s="593"/>
      <c r="N656" s="593"/>
      <c r="O656" s="593"/>
      <c r="P656" s="593"/>
      <c r="Q656" s="593"/>
      <c r="R656" s="593"/>
      <c r="S656" s="593"/>
      <c r="T656" s="593"/>
      <c r="U656" s="593"/>
      <c r="V656" s="593"/>
      <c r="W656" s="593"/>
      <c r="X656" s="593"/>
      <c r="Y656" s="593"/>
      <c r="Z656" s="593"/>
    </row>
    <row r="657" spans="1:26" ht="14.25" customHeight="1">
      <c r="A657" s="593"/>
      <c r="B657" s="593"/>
      <c r="C657" s="593"/>
      <c r="D657" s="593"/>
      <c r="E657" s="593"/>
      <c r="F657" s="593"/>
      <c r="G657" s="593"/>
      <c r="H657" s="593"/>
      <c r="I657" s="593"/>
      <c r="J657" s="593"/>
      <c r="K657" s="593"/>
      <c r="L657" s="593"/>
      <c r="M657" s="593"/>
      <c r="N657" s="593"/>
      <c r="O657" s="593"/>
      <c r="P657" s="593"/>
      <c r="Q657" s="593"/>
      <c r="R657" s="593"/>
      <c r="S657" s="593"/>
      <c r="T657" s="593"/>
      <c r="U657" s="593"/>
      <c r="V657" s="593"/>
      <c r="W657" s="593"/>
      <c r="X657" s="593"/>
      <c r="Y657" s="593"/>
      <c r="Z657" s="593"/>
    </row>
    <row r="658" spans="1:26" ht="14.25" customHeight="1">
      <c r="A658" s="593"/>
      <c r="B658" s="593"/>
      <c r="C658" s="593"/>
      <c r="D658" s="593"/>
      <c r="E658" s="593"/>
      <c r="F658" s="593"/>
      <c r="G658" s="593"/>
      <c r="H658" s="593"/>
      <c r="I658" s="593"/>
      <c r="J658" s="593"/>
      <c r="K658" s="593"/>
      <c r="L658" s="593"/>
      <c r="M658" s="593"/>
      <c r="N658" s="593"/>
      <c r="O658" s="593"/>
      <c r="P658" s="593"/>
      <c r="Q658" s="593"/>
      <c r="R658" s="593"/>
      <c r="S658" s="593"/>
      <c r="T658" s="593"/>
      <c r="U658" s="593"/>
      <c r="V658" s="593"/>
      <c r="W658" s="593"/>
      <c r="X658" s="593"/>
      <c r="Y658" s="593"/>
      <c r="Z658" s="593"/>
    </row>
    <row r="659" spans="1:26" ht="14.25" customHeight="1">
      <c r="A659" s="593"/>
      <c r="B659" s="593"/>
      <c r="C659" s="593"/>
      <c r="D659" s="593"/>
      <c r="E659" s="593"/>
      <c r="F659" s="593"/>
      <c r="G659" s="593"/>
      <c r="H659" s="593"/>
      <c r="I659" s="593"/>
      <c r="J659" s="593"/>
      <c r="K659" s="593"/>
      <c r="L659" s="593"/>
      <c r="M659" s="593"/>
      <c r="N659" s="593"/>
      <c r="O659" s="593"/>
      <c r="P659" s="593"/>
      <c r="Q659" s="593"/>
      <c r="R659" s="593"/>
      <c r="S659" s="593"/>
      <c r="T659" s="593"/>
      <c r="U659" s="593"/>
      <c r="V659" s="593"/>
      <c r="W659" s="593"/>
      <c r="X659" s="593"/>
      <c r="Y659" s="593"/>
      <c r="Z659" s="593"/>
    </row>
    <row r="660" spans="1:26" ht="14.25" customHeight="1">
      <c r="A660" s="593"/>
      <c r="B660" s="593"/>
      <c r="C660" s="593"/>
      <c r="D660" s="593"/>
      <c r="E660" s="593"/>
      <c r="F660" s="593"/>
      <c r="G660" s="593"/>
      <c r="H660" s="593"/>
      <c r="I660" s="593"/>
      <c r="J660" s="593"/>
      <c r="K660" s="593"/>
      <c r="L660" s="593"/>
      <c r="M660" s="593"/>
      <c r="N660" s="593"/>
      <c r="O660" s="593"/>
      <c r="P660" s="593"/>
      <c r="Q660" s="593"/>
      <c r="R660" s="593"/>
      <c r="S660" s="593"/>
      <c r="T660" s="593"/>
      <c r="U660" s="593"/>
      <c r="V660" s="593"/>
      <c r="W660" s="593"/>
      <c r="X660" s="593"/>
      <c r="Y660" s="593"/>
      <c r="Z660" s="593"/>
    </row>
    <row r="661" spans="1:26" ht="14.25" customHeight="1">
      <c r="A661" s="593"/>
      <c r="B661" s="593"/>
      <c r="C661" s="593"/>
      <c r="D661" s="593"/>
      <c r="E661" s="593"/>
      <c r="F661" s="593"/>
      <c r="G661" s="593"/>
      <c r="H661" s="593"/>
      <c r="I661" s="593"/>
      <c r="J661" s="593"/>
      <c r="K661" s="593"/>
      <c r="L661" s="593"/>
      <c r="M661" s="593"/>
      <c r="N661" s="593"/>
      <c r="O661" s="593"/>
      <c r="P661" s="593"/>
      <c r="Q661" s="593"/>
      <c r="R661" s="593"/>
      <c r="S661" s="593"/>
      <c r="T661" s="593"/>
      <c r="U661" s="593"/>
      <c r="V661" s="593"/>
      <c r="W661" s="593"/>
      <c r="X661" s="593"/>
      <c r="Y661" s="593"/>
      <c r="Z661" s="593"/>
    </row>
    <row r="662" spans="1:26" ht="14.25" customHeight="1">
      <c r="A662" s="593"/>
      <c r="B662" s="593"/>
      <c r="C662" s="593"/>
      <c r="D662" s="593"/>
      <c r="E662" s="593"/>
      <c r="F662" s="593"/>
      <c r="G662" s="593"/>
      <c r="H662" s="593"/>
      <c r="I662" s="593"/>
      <c r="J662" s="593"/>
      <c r="K662" s="593"/>
      <c r="L662" s="593"/>
      <c r="M662" s="593"/>
      <c r="N662" s="593"/>
      <c r="O662" s="593"/>
      <c r="P662" s="593"/>
      <c r="Q662" s="593"/>
      <c r="R662" s="593"/>
      <c r="S662" s="593"/>
      <c r="T662" s="593"/>
      <c r="U662" s="593"/>
      <c r="V662" s="593"/>
      <c r="W662" s="593"/>
      <c r="X662" s="593"/>
      <c r="Y662" s="593"/>
      <c r="Z662" s="593"/>
    </row>
    <row r="663" spans="1:26" ht="14.25" customHeight="1">
      <c r="A663" s="593"/>
      <c r="B663" s="593"/>
      <c r="C663" s="593"/>
      <c r="D663" s="593"/>
      <c r="E663" s="593"/>
      <c r="F663" s="593"/>
      <c r="G663" s="593"/>
      <c r="H663" s="593"/>
      <c r="I663" s="593"/>
      <c r="J663" s="593"/>
      <c r="K663" s="593"/>
      <c r="L663" s="593"/>
      <c r="M663" s="593"/>
      <c r="N663" s="593"/>
      <c r="O663" s="593"/>
      <c r="P663" s="593"/>
      <c r="Q663" s="593"/>
      <c r="R663" s="593"/>
      <c r="S663" s="593"/>
      <c r="T663" s="593"/>
      <c r="U663" s="593"/>
      <c r="V663" s="593"/>
      <c r="W663" s="593"/>
      <c r="X663" s="593"/>
      <c r="Y663" s="593"/>
      <c r="Z663" s="593"/>
    </row>
    <row r="664" spans="1:26" ht="14.25" customHeight="1">
      <c r="A664" s="593"/>
      <c r="B664" s="593"/>
      <c r="C664" s="593"/>
      <c r="D664" s="593"/>
      <c r="E664" s="593"/>
      <c r="F664" s="593"/>
      <c r="G664" s="593"/>
      <c r="H664" s="593"/>
      <c r="I664" s="593"/>
      <c r="J664" s="593"/>
      <c r="K664" s="593"/>
      <c r="L664" s="593"/>
      <c r="M664" s="593"/>
      <c r="N664" s="593"/>
      <c r="O664" s="593"/>
      <c r="P664" s="593"/>
      <c r="Q664" s="593"/>
      <c r="R664" s="593"/>
      <c r="S664" s="593"/>
      <c r="T664" s="593"/>
      <c r="U664" s="593"/>
      <c r="V664" s="593"/>
      <c r="W664" s="593"/>
      <c r="X664" s="593"/>
      <c r="Y664" s="593"/>
      <c r="Z664" s="593"/>
    </row>
    <row r="665" spans="1:26" ht="14.25" customHeight="1">
      <c r="A665" s="593"/>
      <c r="B665" s="593"/>
      <c r="C665" s="593"/>
      <c r="D665" s="593"/>
      <c r="E665" s="593"/>
      <c r="F665" s="593"/>
      <c r="G665" s="593"/>
      <c r="H665" s="593"/>
      <c r="I665" s="593"/>
      <c r="J665" s="593"/>
      <c r="K665" s="593"/>
      <c r="L665" s="593"/>
      <c r="M665" s="593"/>
      <c r="N665" s="593"/>
      <c r="O665" s="593"/>
      <c r="P665" s="593"/>
      <c r="Q665" s="593"/>
      <c r="R665" s="593"/>
      <c r="S665" s="593"/>
      <c r="T665" s="593"/>
      <c r="U665" s="593"/>
      <c r="V665" s="593"/>
      <c r="W665" s="593"/>
      <c r="X665" s="593"/>
      <c r="Y665" s="593"/>
      <c r="Z665" s="593"/>
    </row>
    <row r="666" spans="1:26" ht="14.25" customHeight="1">
      <c r="A666" s="593"/>
      <c r="B666" s="593"/>
      <c r="C666" s="593"/>
      <c r="D666" s="593"/>
      <c r="E666" s="593"/>
      <c r="F666" s="593"/>
      <c r="G666" s="593"/>
      <c r="H666" s="593"/>
      <c r="I666" s="593"/>
      <c r="J666" s="593"/>
      <c r="K666" s="593"/>
      <c r="L666" s="593"/>
      <c r="M666" s="593"/>
      <c r="N666" s="593"/>
      <c r="O666" s="593"/>
      <c r="P666" s="593"/>
      <c r="Q666" s="593"/>
      <c r="R666" s="593"/>
      <c r="S666" s="593"/>
      <c r="T666" s="593"/>
      <c r="U666" s="593"/>
      <c r="V666" s="593"/>
      <c r="W666" s="593"/>
      <c r="X666" s="593"/>
      <c r="Y666" s="593"/>
      <c r="Z666" s="593"/>
    </row>
    <row r="667" spans="1:26" ht="14.25" customHeight="1">
      <c r="A667" s="593"/>
      <c r="B667" s="593"/>
      <c r="C667" s="593"/>
      <c r="D667" s="593"/>
      <c r="E667" s="593"/>
      <c r="F667" s="593"/>
      <c r="G667" s="593"/>
      <c r="H667" s="593"/>
      <c r="I667" s="593"/>
      <c r="J667" s="593"/>
      <c r="K667" s="593"/>
      <c r="L667" s="593"/>
      <c r="M667" s="593"/>
      <c r="N667" s="593"/>
      <c r="O667" s="593"/>
      <c r="P667" s="593"/>
      <c r="Q667" s="593"/>
      <c r="R667" s="593"/>
      <c r="S667" s="593"/>
      <c r="T667" s="593"/>
      <c r="U667" s="593"/>
      <c r="V667" s="593"/>
      <c r="W667" s="593"/>
      <c r="X667" s="593"/>
      <c r="Y667" s="593"/>
      <c r="Z667" s="593"/>
    </row>
    <row r="668" spans="1:26" ht="14.25" customHeight="1">
      <c r="A668" s="593"/>
      <c r="B668" s="593"/>
      <c r="C668" s="593"/>
      <c r="D668" s="593"/>
      <c r="E668" s="593"/>
      <c r="F668" s="593"/>
      <c r="G668" s="593"/>
      <c r="H668" s="593"/>
      <c r="I668" s="593"/>
      <c r="J668" s="593"/>
      <c r="K668" s="593"/>
      <c r="L668" s="593"/>
      <c r="M668" s="593"/>
      <c r="N668" s="593"/>
      <c r="O668" s="593"/>
      <c r="P668" s="593"/>
      <c r="Q668" s="593"/>
      <c r="R668" s="593"/>
      <c r="S668" s="593"/>
      <c r="T668" s="593"/>
      <c r="U668" s="593"/>
      <c r="V668" s="593"/>
      <c r="W668" s="593"/>
      <c r="X668" s="593"/>
      <c r="Y668" s="593"/>
      <c r="Z668" s="593"/>
    </row>
    <row r="669" spans="1:26" ht="14.25" customHeight="1">
      <c r="A669" s="593"/>
      <c r="B669" s="593"/>
      <c r="C669" s="593"/>
      <c r="D669" s="593"/>
      <c r="E669" s="593"/>
      <c r="F669" s="593"/>
      <c r="G669" s="593"/>
      <c r="H669" s="593"/>
      <c r="I669" s="593"/>
      <c r="J669" s="593"/>
      <c r="K669" s="593"/>
      <c r="L669" s="593"/>
      <c r="M669" s="593"/>
      <c r="N669" s="593"/>
      <c r="O669" s="593"/>
      <c r="P669" s="593"/>
      <c r="Q669" s="593"/>
      <c r="R669" s="593"/>
      <c r="S669" s="593"/>
      <c r="T669" s="593"/>
      <c r="U669" s="593"/>
      <c r="V669" s="593"/>
      <c r="W669" s="593"/>
      <c r="X669" s="593"/>
      <c r="Y669" s="593"/>
      <c r="Z669" s="593"/>
    </row>
    <row r="670" spans="1:26" ht="14.25" customHeight="1">
      <c r="A670" s="593"/>
      <c r="B670" s="593"/>
      <c r="C670" s="593"/>
      <c r="D670" s="593"/>
      <c r="E670" s="593"/>
      <c r="F670" s="593"/>
      <c r="G670" s="593"/>
      <c r="H670" s="593"/>
      <c r="I670" s="593"/>
      <c r="J670" s="593"/>
      <c r="K670" s="593"/>
      <c r="L670" s="593"/>
      <c r="M670" s="593"/>
      <c r="N670" s="593"/>
      <c r="O670" s="593"/>
      <c r="P670" s="593"/>
      <c r="Q670" s="593"/>
      <c r="R670" s="593"/>
      <c r="S670" s="593"/>
      <c r="T670" s="593"/>
      <c r="U670" s="593"/>
      <c r="V670" s="593"/>
      <c r="W670" s="593"/>
      <c r="X670" s="593"/>
      <c r="Y670" s="593"/>
      <c r="Z670" s="593"/>
    </row>
    <row r="671" spans="1:26" ht="14.25" customHeight="1">
      <c r="A671" s="593"/>
      <c r="B671" s="593"/>
      <c r="C671" s="593"/>
      <c r="D671" s="593"/>
      <c r="E671" s="593"/>
      <c r="F671" s="593"/>
      <c r="G671" s="593"/>
      <c r="H671" s="593"/>
      <c r="I671" s="593"/>
      <c r="J671" s="593"/>
      <c r="K671" s="593"/>
      <c r="L671" s="593"/>
      <c r="M671" s="593"/>
      <c r="N671" s="593"/>
      <c r="O671" s="593"/>
      <c r="P671" s="593"/>
      <c r="Q671" s="593"/>
      <c r="R671" s="593"/>
      <c r="S671" s="593"/>
      <c r="T671" s="593"/>
      <c r="U671" s="593"/>
      <c r="V671" s="593"/>
      <c r="W671" s="593"/>
      <c r="X671" s="593"/>
      <c r="Y671" s="593"/>
      <c r="Z671" s="593"/>
    </row>
    <row r="672" spans="1:26" ht="14.25" customHeight="1">
      <c r="A672" s="593"/>
      <c r="B672" s="593"/>
      <c r="C672" s="593"/>
      <c r="D672" s="593"/>
      <c r="E672" s="593"/>
      <c r="F672" s="593"/>
      <c r="G672" s="593"/>
      <c r="H672" s="593"/>
      <c r="I672" s="593"/>
      <c r="J672" s="593"/>
      <c r="K672" s="593"/>
      <c r="L672" s="593"/>
      <c r="M672" s="593"/>
      <c r="N672" s="593"/>
      <c r="O672" s="593"/>
      <c r="P672" s="593"/>
      <c r="Q672" s="593"/>
      <c r="R672" s="593"/>
      <c r="S672" s="593"/>
      <c r="T672" s="593"/>
      <c r="U672" s="593"/>
      <c r="V672" s="593"/>
      <c r="W672" s="593"/>
      <c r="X672" s="593"/>
      <c r="Y672" s="593"/>
      <c r="Z672" s="593"/>
    </row>
    <row r="673" spans="1:26" ht="14.25" customHeight="1">
      <c r="A673" s="593"/>
      <c r="B673" s="593"/>
      <c r="C673" s="593"/>
      <c r="D673" s="593"/>
      <c r="E673" s="593"/>
      <c r="F673" s="593"/>
      <c r="G673" s="593"/>
      <c r="H673" s="593"/>
      <c r="I673" s="593"/>
      <c r="J673" s="593"/>
      <c r="K673" s="593"/>
      <c r="L673" s="593"/>
      <c r="M673" s="593"/>
      <c r="N673" s="593"/>
      <c r="O673" s="593"/>
      <c r="P673" s="593"/>
      <c r="Q673" s="593"/>
      <c r="R673" s="593"/>
      <c r="S673" s="593"/>
      <c r="T673" s="593"/>
      <c r="U673" s="593"/>
      <c r="V673" s="593"/>
      <c r="W673" s="593"/>
      <c r="X673" s="593"/>
      <c r="Y673" s="593"/>
      <c r="Z673" s="593"/>
    </row>
    <row r="674" spans="1:26" ht="14.25" customHeight="1">
      <c r="A674" s="593"/>
      <c r="B674" s="593"/>
      <c r="C674" s="593"/>
      <c r="D674" s="593"/>
      <c r="E674" s="593"/>
      <c r="F674" s="593"/>
      <c r="G674" s="593"/>
      <c r="H674" s="593"/>
      <c r="I674" s="593"/>
      <c r="J674" s="593"/>
      <c r="K674" s="593"/>
      <c r="L674" s="593"/>
      <c r="M674" s="593"/>
      <c r="N674" s="593"/>
      <c r="O674" s="593"/>
      <c r="P674" s="593"/>
      <c r="Q674" s="593"/>
      <c r="R674" s="593"/>
      <c r="S674" s="593"/>
      <c r="T674" s="593"/>
      <c r="U674" s="593"/>
      <c r="V674" s="593"/>
      <c r="W674" s="593"/>
      <c r="X674" s="593"/>
      <c r="Y674" s="593"/>
      <c r="Z674" s="593"/>
    </row>
    <row r="675" spans="1:26" ht="14.25" customHeight="1">
      <c r="A675" s="593"/>
      <c r="B675" s="593"/>
      <c r="C675" s="593"/>
      <c r="D675" s="593"/>
      <c r="E675" s="593"/>
      <c r="F675" s="593"/>
      <c r="G675" s="593"/>
      <c r="H675" s="593"/>
      <c r="I675" s="593"/>
      <c r="J675" s="593"/>
      <c r="K675" s="593"/>
      <c r="L675" s="593"/>
      <c r="M675" s="593"/>
      <c r="N675" s="593"/>
      <c r="O675" s="593"/>
      <c r="P675" s="593"/>
      <c r="Q675" s="593"/>
      <c r="R675" s="593"/>
      <c r="S675" s="593"/>
      <c r="T675" s="593"/>
      <c r="U675" s="593"/>
      <c r="V675" s="593"/>
      <c r="W675" s="593"/>
      <c r="X675" s="593"/>
      <c r="Y675" s="593"/>
      <c r="Z675" s="593"/>
    </row>
    <row r="676" spans="1:26" ht="14.25" customHeight="1">
      <c r="A676" s="593"/>
      <c r="B676" s="593"/>
      <c r="C676" s="593"/>
      <c r="D676" s="593"/>
      <c r="E676" s="593"/>
      <c r="F676" s="593"/>
      <c r="G676" s="593"/>
      <c r="H676" s="593"/>
      <c r="I676" s="593"/>
      <c r="J676" s="593"/>
      <c r="K676" s="593"/>
      <c r="L676" s="593"/>
      <c r="M676" s="593"/>
      <c r="N676" s="593"/>
      <c r="O676" s="593"/>
      <c r="P676" s="593"/>
      <c r="Q676" s="593"/>
      <c r="R676" s="593"/>
      <c r="S676" s="593"/>
      <c r="T676" s="593"/>
      <c r="U676" s="593"/>
      <c r="V676" s="593"/>
      <c r="W676" s="593"/>
      <c r="X676" s="593"/>
      <c r="Y676" s="593"/>
      <c r="Z676" s="593"/>
    </row>
    <row r="677" spans="1:26" ht="14.25" customHeight="1">
      <c r="A677" s="593"/>
      <c r="B677" s="593"/>
      <c r="C677" s="593"/>
      <c r="D677" s="593"/>
      <c r="E677" s="593"/>
      <c r="F677" s="593"/>
      <c r="G677" s="593"/>
      <c r="H677" s="593"/>
      <c r="I677" s="593"/>
      <c r="J677" s="593"/>
      <c r="K677" s="593"/>
      <c r="L677" s="593"/>
      <c r="M677" s="593"/>
      <c r="N677" s="593"/>
      <c r="O677" s="593"/>
      <c r="P677" s="593"/>
      <c r="Q677" s="593"/>
      <c r="R677" s="593"/>
      <c r="S677" s="593"/>
      <c r="T677" s="593"/>
      <c r="U677" s="593"/>
      <c r="V677" s="593"/>
      <c r="W677" s="593"/>
      <c r="X677" s="593"/>
      <c r="Y677" s="593"/>
      <c r="Z677" s="593"/>
    </row>
    <row r="678" spans="1:26" ht="14.25" customHeight="1">
      <c r="A678" s="593"/>
      <c r="B678" s="593"/>
      <c r="C678" s="593"/>
      <c r="D678" s="593"/>
      <c r="E678" s="593"/>
      <c r="F678" s="593"/>
      <c r="G678" s="593"/>
      <c r="H678" s="593"/>
      <c r="I678" s="593"/>
      <c r="J678" s="593"/>
      <c r="K678" s="593"/>
      <c r="L678" s="593"/>
      <c r="M678" s="593"/>
      <c r="N678" s="593"/>
      <c r="O678" s="593"/>
      <c r="P678" s="593"/>
      <c r="Q678" s="593"/>
      <c r="R678" s="593"/>
      <c r="S678" s="593"/>
      <c r="T678" s="593"/>
      <c r="U678" s="593"/>
      <c r="V678" s="593"/>
      <c r="W678" s="593"/>
      <c r="X678" s="593"/>
      <c r="Y678" s="593"/>
      <c r="Z678" s="593"/>
    </row>
    <row r="679" spans="1:26" ht="14.25" customHeight="1">
      <c r="A679" s="593"/>
      <c r="B679" s="593"/>
      <c r="C679" s="593"/>
      <c r="D679" s="593"/>
      <c r="E679" s="593"/>
      <c r="F679" s="593"/>
      <c r="G679" s="593"/>
      <c r="H679" s="593"/>
      <c r="I679" s="593"/>
      <c r="J679" s="593"/>
      <c r="K679" s="593"/>
      <c r="L679" s="593"/>
      <c r="M679" s="593"/>
      <c r="N679" s="593"/>
      <c r="O679" s="593"/>
      <c r="P679" s="593"/>
      <c r="Q679" s="593"/>
      <c r="R679" s="593"/>
      <c r="S679" s="593"/>
      <c r="T679" s="593"/>
      <c r="U679" s="593"/>
      <c r="V679" s="593"/>
      <c r="W679" s="593"/>
      <c r="X679" s="593"/>
      <c r="Y679" s="593"/>
      <c r="Z679" s="593"/>
    </row>
    <row r="680" spans="1:26" ht="14.25" customHeight="1">
      <c r="A680" s="593"/>
      <c r="B680" s="593"/>
      <c r="C680" s="593"/>
      <c r="D680" s="593"/>
      <c r="E680" s="593"/>
      <c r="F680" s="593"/>
      <c r="G680" s="593"/>
      <c r="H680" s="593"/>
      <c r="I680" s="593"/>
      <c r="J680" s="593"/>
      <c r="K680" s="593"/>
      <c r="L680" s="593"/>
      <c r="M680" s="593"/>
      <c r="N680" s="593"/>
      <c r="O680" s="593"/>
      <c r="P680" s="593"/>
      <c r="Q680" s="593"/>
      <c r="R680" s="593"/>
      <c r="S680" s="593"/>
      <c r="T680" s="593"/>
      <c r="U680" s="593"/>
      <c r="V680" s="593"/>
      <c r="W680" s="593"/>
      <c r="X680" s="593"/>
      <c r="Y680" s="593"/>
      <c r="Z680" s="593"/>
    </row>
    <row r="681" spans="1:26" ht="14.25" customHeight="1">
      <c r="A681" s="593"/>
      <c r="B681" s="593"/>
      <c r="C681" s="593"/>
      <c r="D681" s="593"/>
      <c r="E681" s="593"/>
      <c r="F681" s="593"/>
      <c r="G681" s="593"/>
      <c r="H681" s="593"/>
      <c r="I681" s="593"/>
      <c r="J681" s="593"/>
      <c r="K681" s="593"/>
      <c r="L681" s="593"/>
      <c r="M681" s="593"/>
      <c r="N681" s="593"/>
      <c r="O681" s="593"/>
      <c r="P681" s="593"/>
      <c r="Q681" s="593"/>
      <c r="R681" s="593"/>
      <c r="S681" s="593"/>
      <c r="T681" s="593"/>
      <c r="U681" s="593"/>
      <c r="V681" s="593"/>
      <c r="W681" s="593"/>
      <c r="X681" s="593"/>
      <c r="Y681" s="593"/>
      <c r="Z681" s="593"/>
    </row>
    <row r="682" spans="1:26" ht="14.25" customHeight="1">
      <c r="A682" s="593"/>
      <c r="B682" s="593"/>
      <c r="C682" s="593"/>
      <c r="D682" s="593"/>
      <c r="E682" s="593"/>
      <c r="F682" s="593"/>
      <c r="G682" s="593"/>
      <c r="H682" s="593"/>
      <c r="I682" s="593"/>
      <c r="J682" s="593"/>
      <c r="K682" s="593"/>
      <c r="L682" s="593"/>
      <c r="M682" s="593"/>
      <c r="N682" s="593"/>
      <c r="O682" s="593"/>
      <c r="P682" s="593"/>
      <c r="Q682" s="593"/>
      <c r="R682" s="593"/>
      <c r="S682" s="593"/>
      <c r="T682" s="593"/>
      <c r="U682" s="593"/>
      <c r="V682" s="593"/>
      <c r="W682" s="593"/>
      <c r="X682" s="593"/>
      <c r="Y682" s="593"/>
      <c r="Z682" s="593"/>
    </row>
    <row r="683" spans="1:26" ht="14.25" customHeight="1">
      <c r="A683" s="593"/>
      <c r="B683" s="593"/>
      <c r="C683" s="593"/>
      <c r="D683" s="593"/>
      <c r="E683" s="593"/>
      <c r="F683" s="593"/>
      <c r="G683" s="593"/>
      <c r="H683" s="593"/>
      <c r="I683" s="593"/>
      <c r="J683" s="593"/>
      <c r="K683" s="593"/>
      <c r="L683" s="593"/>
      <c r="M683" s="593"/>
      <c r="N683" s="593"/>
      <c r="O683" s="593"/>
      <c r="P683" s="593"/>
      <c r="Q683" s="593"/>
      <c r="R683" s="593"/>
      <c r="S683" s="593"/>
      <c r="T683" s="593"/>
      <c r="U683" s="593"/>
      <c r="V683" s="593"/>
      <c r="W683" s="593"/>
      <c r="X683" s="593"/>
      <c r="Y683" s="593"/>
      <c r="Z683" s="593"/>
    </row>
    <row r="684" spans="1:26" ht="14.25" customHeight="1">
      <c r="A684" s="593"/>
      <c r="B684" s="593"/>
      <c r="C684" s="593"/>
      <c r="D684" s="593"/>
      <c r="E684" s="593"/>
      <c r="F684" s="593"/>
      <c r="G684" s="593"/>
      <c r="H684" s="593"/>
      <c r="I684" s="593"/>
      <c r="J684" s="593"/>
      <c r="K684" s="593"/>
      <c r="L684" s="593"/>
      <c r="M684" s="593"/>
      <c r="N684" s="593"/>
      <c r="O684" s="593"/>
      <c r="P684" s="593"/>
      <c r="Q684" s="593"/>
      <c r="R684" s="593"/>
      <c r="S684" s="593"/>
      <c r="T684" s="593"/>
      <c r="U684" s="593"/>
      <c r="V684" s="593"/>
      <c r="W684" s="593"/>
      <c r="X684" s="593"/>
      <c r="Y684" s="593"/>
      <c r="Z684" s="593"/>
    </row>
    <row r="685" spans="1:26" ht="14.25" customHeight="1">
      <c r="A685" s="593"/>
      <c r="B685" s="593"/>
      <c r="C685" s="593"/>
      <c r="D685" s="593"/>
      <c r="E685" s="593"/>
      <c r="F685" s="593"/>
      <c r="G685" s="593"/>
      <c r="H685" s="593"/>
      <c r="I685" s="593"/>
      <c r="J685" s="593"/>
      <c r="K685" s="593"/>
      <c r="L685" s="593"/>
      <c r="M685" s="593"/>
      <c r="N685" s="593"/>
      <c r="O685" s="593"/>
      <c r="P685" s="593"/>
      <c r="Q685" s="593"/>
      <c r="R685" s="593"/>
      <c r="S685" s="593"/>
      <c r="T685" s="593"/>
      <c r="U685" s="593"/>
      <c r="V685" s="593"/>
      <c r="W685" s="593"/>
      <c r="X685" s="593"/>
      <c r="Y685" s="593"/>
      <c r="Z685" s="593"/>
    </row>
    <row r="686" spans="1:26" ht="14.25" customHeight="1">
      <c r="A686" s="593"/>
      <c r="B686" s="593"/>
      <c r="C686" s="593"/>
      <c r="D686" s="593"/>
      <c r="E686" s="593"/>
      <c r="F686" s="593"/>
      <c r="G686" s="593"/>
      <c r="H686" s="593"/>
      <c r="I686" s="593"/>
      <c r="J686" s="593"/>
      <c r="K686" s="593"/>
      <c r="L686" s="593"/>
      <c r="M686" s="593"/>
      <c r="N686" s="593"/>
      <c r="O686" s="593"/>
      <c r="P686" s="593"/>
      <c r="Q686" s="593"/>
      <c r="R686" s="593"/>
      <c r="S686" s="593"/>
      <c r="T686" s="593"/>
      <c r="U686" s="593"/>
      <c r="V686" s="593"/>
      <c r="W686" s="593"/>
      <c r="X686" s="593"/>
      <c r="Y686" s="593"/>
      <c r="Z686" s="593"/>
    </row>
    <row r="687" spans="1:26" ht="14.25" customHeight="1">
      <c r="A687" s="593"/>
      <c r="B687" s="593"/>
      <c r="C687" s="593"/>
      <c r="D687" s="593"/>
      <c r="E687" s="593"/>
      <c r="F687" s="593"/>
      <c r="G687" s="593"/>
      <c r="H687" s="593"/>
      <c r="I687" s="593"/>
      <c r="J687" s="593"/>
      <c r="K687" s="593"/>
      <c r="L687" s="593"/>
      <c r="M687" s="593"/>
      <c r="N687" s="593"/>
      <c r="O687" s="593"/>
      <c r="P687" s="593"/>
      <c r="Q687" s="593"/>
      <c r="R687" s="593"/>
      <c r="S687" s="593"/>
      <c r="T687" s="593"/>
      <c r="U687" s="593"/>
      <c r="V687" s="593"/>
      <c r="W687" s="593"/>
      <c r="X687" s="593"/>
      <c r="Y687" s="593"/>
      <c r="Z687" s="593"/>
    </row>
    <row r="688" spans="1:26" ht="14.25" customHeight="1">
      <c r="A688" s="593"/>
      <c r="B688" s="593"/>
      <c r="C688" s="593"/>
      <c r="D688" s="593"/>
      <c r="E688" s="593"/>
      <c r="F688" s="593"/>
      <c r="G688" s="593"/>
      <c r="H688" s="593"/>
      <c r="I688" s="593"/>
      <c r="J688" s="593"/>
      <c r="K688" s="593"/>
      <c r="L688" s="593"/>
      <c r="M688" s="593"/>
      <c r="N688" s="593"/>
      <c r="O688" s="593"/>
      <c r="P688" s="593"/>
      <c r="Q688" s="593"/>
      <c r="R688" s="593"/>
      <c r="S688" s="593"/>
      <c r="T688" s="593"/>
      <c r="U688" s="593"/>
      <c r="V688" s="593"/>
      <c r="W688" s="593"/>
      <c r="X688" s="593"/>
      <c r="Y688" s="593"/>
      <c r="Z688" s="593"/>
    </row>
    <row r="689" spans="1:26" ht="14.25" customHeight="1">
      <c r="A689" s="593"/>
      <c r="B689" s="593"/>
      <c r="C689" s="593"/>
      <c r="D689" s="593"/>
      <c r="E689" s="593"/>
      <c r="F689" s="593"/>
      <c r="G689" s="593"/>
      <c r="H689" s="593"/>
      <c r="I689" s="593"/>
      <c r="J689" s="593"/>
      <c r="K689" s="593"/>
      <c r="L689" s="593"/>
      <c r="M689" s="593"/>
      <c r="N689" s="593"/>
      <c r="O689" s="593"/>
      <c r="P689" s="593"/>
      <c r="Q689" s="593"/>
      <c r="R689" s="593"/>
      <c r="S689" s="593"/>
      <c r="T689" s="593"/>
      <c r="U689" s="593"/>
      <c r="V689" s="593"/>
      <c r="W689" s="593"/>
      <c r="X689" s="593"/>
      <c r="Y689" s="593"/>
      <c r="Z689" s="593"/>
    </row>
    <row r="690" spans="1:26" ht="14.25" customHeight="1">
      <c r="A690" s="593"/>
      <c r="B690" s="593"/>
      <c r="C690" s="593"/>
      <c r="D690" s="593"/>
      <c r="E690" s="593"/>
      <c r="F690" s="593"/>
      <c r="G690" s="593"/>
      <c r="H690" s="593"/>
      <c r="I690" s="593"/>
      <c r="J690" s="593"/>
      <c r="K690" s="593"/>
      <c r="L690" s="593"/>
      <c r="M690" s="593"/>
      <c r="N690" s="593"/>
      <c r="O690" s="593"/>
      <c r="P690" s="593"/>
      <c r="Q690" s="593"/>
      <c r="R690" s="593"/>
      <c r="S690" s="593"/>
      <c r="T690" s="593"/>
      <c r="U690" s="593"/>
      <c r="V690" s="593"/>
      <c r="W690" s="593"/>
      <c r="X690" s="593"/>
      <c r="Y690" s="593"/>
      <c r="Z690" s="593"/>
    </row>
    <row r="691" spans="1:26" ht="14.25" customHeight="1">
      <c r="A691" s="593"/>
      <c r="B691" s="593"/>
      <c r="C691" s="593"/>
      <c r="D691" s="593"/>
      <c r="E691" s="593"/>
      <c r="F691" s="593"/>
      <c r="G691" s="593"/>
      <c r="H691" s="593"/>
      <c r="I691" s="593"/>
      <c r="J691" s="593"/>
      <c r="K691" s="593"/>
      <c r="L691" s="593"/>
      <c r="M691" s="593"/>
      <c r="N691" s="593"/>
      <c r="O691" s="593"/>
      <c r="P691" s="593"/>
      <c r="Q691" s="593"/>
      <c r="R691" s="593"/>
      <c r="S691" s="593"/>
      <c r="T691" s="593"/>
      <c r="U691" s="593"/>
      <c r="V691" s="593"/>
      <c r="W691" s="593"/>
      <c r="X691" s="593"/>
      <c r="Y691" s="593"/>
      <c r="Z691" s="593"/>
    </row>
    <row r="692" spans="1:26" ht="14.25" customHeight="1">
      <c r="A692" s="593"/>
      <c r="B692" s="593"/>
      <c r="C692" s="593"/>
      <c r="D692" s="593"/>
      <c r="E692" s="593"/>
      <c r="F692" s="593"/>
      <c r="G692" s="593"/>
      <c r="H692" s="593"/>
      <c r="I692" s="593"/>
      <c r="J692" s="593"/>
      <c r="K692" s="593"/>
      <c r="L692" s="593"/>
      <c r="M692" s="593"/>
      <c r="N692" s="593"/>
      <c r="O692" s="593"/>
      <c r="P692" s="593"/>
      <c r="Q692" s="593"/>
      <c r="R692" s="593"/>
      <c r="S692" s="593"/>
      <c r="T692" s="593"/>
      <c r="U692" s="593"/>
      <c r="V692" s="593"/>
      <c r="W692" s="593"/>
      <c r="X692" s="593"/>
      <c r="Y692" s="593"/>
      <c r="Z692" s="593"/>
    </row>
    <row r="693" spans="1:26" ht="14.25" customHeight="1">
      <c r="A693" s="593"/>
      <c r="B693" s="593"/>
      <c r="C693" s="593"/>
      <c r="D693" s="593"/>
      <c r="E693" s="593"/>
      <c r="F693" s="593"/>
      <c r="G693" s="593"/>
      <c r="H693" s="593"/>
      <c r="I693" s="593"/>
      <c r="J693" s="593"/>
      <c r="K693" s="593"/>
      <c r="L693" s="593"/>
      <c r="M693" s="593"/>
      <c r="N693" s="593"/>
      <c r="O693" s="593"/>
      <c r="P693" s="593"/>
      <c r="Q693" s="593"/>
      <c r="R693" s="593"/>
      <c r="S693" s="593"/>
      <c r="T693" s="593"/>
      <c r="U693" s="593"/>
      <c r="V693" s="593"/>
      <c r="W693" s="593"/>
      <c r="X693" s="593"/>
      <c r="Y693" s="593"/>
      <c r="Z693" s="593"/>
    </row>
    <row r="694" spans="1:26" ht="14.25" customHeight="1">
      <c r="A694" s="593"/>
      <c r="B694" s="593"/>
      <c r="C694" s="593"/>
      <c r="D694" s="593"/>
      <c r="E694" s="593"/>
      <c r="F694" s="593"/>
      <c r="G694" s="593"/>
      <c r="H694" s="593"/>
      <c r="I694" s="593"/>
      <c r="J694" s="593"/>
      <c r="K694" s="593"/>
      <c r="L694" s="593"/>
      <c r="M694" s="593"/>
      <c r="N694" s="593"/>
      <c r="O694" s="593"/>
      <c r="P694" s="593"/>
      <c r="Q694" s="593"/>
      <c r="R694" s="593"/>
      <c r="S694" s="593"/>
      <c r="T694" s="593"/>
      <c r="U694" s="593"/>
      <c r="V694" s="593"/>
      <c r="W694" s="593"/>
      <c r="X694" s="593"/>
      <c r="Y694" s="593"/>
      <c r="Z694" s="593"/>
    </row>
    <row r="695" spans="1:26" ht="14.25" customHeight="1">
      <c r="A695" s="593"/>
      <c r="B695" s="593"/>
      <c r="C695" s="593"/>
      <c r="D695" s="593"/>
      <c r="E695" s="593"/>
      <c r="F695" s="593"/>
      <c r="G695" s="593"/>
      <c r="H695" s="593"/>
      <c r="I695" s="593"/>
      <c r="J695" s="593"/>
      <c r="K695" s="593"/>
      <c r="L695" s="593"/>
      <c r="M695" s="593"/>
      <c r="N695" s="593"/>
      <c r="O695" s="593"/>
      <c r="P695" s="593"/>
      <c r="Q695" s="593"/>
      <c r="R695" s="593"/>
      <c r="S695" s="593"/>
      <c r="T695" s="593"/>
      <c r="U695" s="593"/>
      <c r="V695" s="593"/>
      <c r="W695" s="593"/>
      <c r="X695" s="593"/>
      <c r="Y695" s="593"/>
      <c r="Z695" s="593"/>
    </row>
    <row r="696" spans="1:26" ht="14.25" customHeight="1">
      <c r="A696" s="593"/>
      <c r="B696" s="593"/>
      <c r="C696" s="593"/>
      <c r="D696" s="593"/>
      <c r="E696" s="593"/>
      <c r="F696" s="593"/>
      <c r="G696" s="593"/>
      <c r="H696" s="593"/>
      <c r="I696" s="593"/>
      <c r="J696" s="593"/>
      <c r="K696" s="593"/>
      <c r="L696" s="593"/>
      <c r="M696" s="593"/>
      <c r="N696" s="593"/>
      <c r="O696" s="593"/>
      <c r="P696" s="593"/>
      <c r="Q696" s="593"/>
      <c r="R696" s="593"/>
      <c r="S696" s="593"/>
      <c r="T696" s="593"/>
      <c r="U696" s="593"/>
      <c r="V696" s="593"/>
      <c r="W696" s="593"/>
      <c r="X696" s="593"/>
      <c r="Y696" s="593"/>
      <c r="Z696" s="593"/>
    </row>
    <row r="697" spans="1:26" ht="14.25" customHeight="1">
      <c r="A697" s="593"/>
      <c r="B697" s="593"/>
      <c r="C697" s="593"/>
      <c r="D697" s="593"/>
      <c r="E697" s="593"/>
      <c r="F697" s="593"/>
      <c r="G697" s="593"/>
      <c r="H697" s="593"/>
      <c r="I697" s="593"/>
      <c r="J697" s="593"/>
      <c r="K697" s="593"/>
      <c r="L697" s="593"/>
      <c r="M697" s="593"/>
      <c r="N697" s="593"/>
      <c r="O697" s="593"/>
      <c r="P697" s="593"/>
      <c r="Q697" s="593"/>
      <c r="R697" s="593"/>
      <c r="S697" s="593"/>
      <c r="T697" s="593"/>
      <c r="U697" s="593"/>
      <c r="V697" s="593"/>
      <c r="W697" s="593"/>
      <c r="X697" s="593"/>
      <c r="Y697" s="593"/>
      <c r="Z697" s="593"/>
    </row>
    <row r="698" spans="1:26" ht="14.25" customHeight="1">
      <c r="A698" s="593"/>
      <c r="B698" s="593"/>
      <c r="C698" s="593"/>
      <c r="D698" s="593"/>
      <c r="E698" s="593"/>
      <c r="F698" s="593"/>
      <c r="G698" s="593"/>
      <c r="H698" s="593"/>
      <c r="I698" s="593"/>
      <c r="J698" s="593"/>
      <c r="K698" s="593"/>
      <c r="L698" s="593"/>
      <c r="M698" s="593"/>
      <c r="N698" s="593"/>
      <c r="O698" s="593"/>
      <c r="P698" s="593"/>
      <c r="Q698" s="593"/>
      <c r="R698" s="593"/>
      <c r="S698" s="593"/>
      <c r="T698" s="593"/>
      <c r="U698" s="593"/>
      <c r="V698" s="593"/>
      <c r="W698" s="593"/>
      <c r="X698" s="593"/>
      <c r="Y698" s="593"/>
      <c r="Z698" s="593"/>
    </row>
    <row r="699" spans="1:26" ht="14.25" customHeight="1">
      <c r="A699" s="593"/>
      <c r="B699" s="593"/>
      <c r="C699" s="593"/>
      <c r="D699" s="593"/>
      <c r="E699" s="593"/>
      <c r="F699" s="593"/>
      <c r="G699" s="593"/>
      <c r="H699" s="593"/>
      <c r="I699" s="593"/>
      <c r="J699" s="593"/>
      <c r="K699" s="593"/>
      <c r="L699" s="593"/>
      <c r="M699" s="593"/>
      <c r="N699" s="593"/>
      <c r="O699" s="593"/>
      <c r="P699" s="593"/>
      <c r="Q699" s="593"/>
      <c r="R699" s="593"/>
      <c r="S699" s="593"/>
      <c r="T699" s="593"/>
      <c r="U699" s="593"/>
      <c r="V699" s="593"/>
      <c r="W699" s="593"/>
      <c r="X699" s="593"/>
      <c r="Y699" s="593"/>
      <c r="Z699" s="593"/>
    </row>
    <row r="700" spans="1:26" ht="14.25" customHeight="1">
      <c r="A700" s="593"/>
      <c r="B700" s="593"/>
      <c r="C700" s="593"/>
      <c r="D700" s="593"/>
      <c r="E700" s="593"/>
      <c r="F700" s="593"/>
      <c r="G700" s="593"/>
      <c r="H700" s="593"/>
      <c r="I700" s="593"/>
      <c r="J700" s="593"/>
      <c r="K700" s="593"/>
      <c r="L700" s="593"/>
      <c r="M700" s="593"/>
      <c r="N700" s="593"/>
      <c r="O700" s="593"/>
      <c r="P700" s="593"/>
      <c r="Q700" s="593"/>
      <c r="R700" s="593"/>
      <c r="S700" s="593"/>
      <c r="T700" s="593"/>
      <c r="U700" s="593"/>
      <c r="V700" s="593"/>
      <c r="W700" s="593"/>
      <c r="X700" s="593"/>
      <c r="Y700" s="593"/>
      <c r="Z700" s="593"/>
    </row>
    <row r="701" spans="1:26" ht="14.25" customHeight="1">
      <c r="A701" s="593"/>
      <c r="B701" s="593"/>
      <c r="C701" s="593"/>
      <c r="D701" s="593"/>
      <c r="E701" s="593"/>
      <c r="F701" s="593"/>
      <c r="G701" s="593"/>
      <c r="H701" s="593"/>
      <c r="I701" s="593"/>
      <c r="J701" s="593"/>
      <c r="K701" s="593"/>
      <c r="L701" s="593"/>
      <c r="M701" s="593"/>
      <c r="N701" s="593"/>
      <c r="O701" s="593"/>
      <c r="P701" s="593"/>
      <c r="Q701" s="593"/>
      <c r="R701" s="593"/>
      <c r="S701" s="593"/>
      <c r="T701" s="593"/>
      <c r="U701" s="593"/>
      <c r="V701" s="593"/>
      <c r="W701" s="593"/>
      <c r="X701" s="593"/>
      <c r="Y701" s="593"/>
      <c r="Z701" s="593"/>
    </row>
    <row r="702" spans="1:26" ht="14.25" customHeight="1">
      <c r="A702" s="593"/>
      <c r="B702" s="593"/>
      <c r="C702" s="593"/>
      <c r="D702" s="593"/>
      <c r="E702" s="593"/>
      <c r="F702" s="593"/>
      <c r="G702" s="593"/>
      <c r="H702" s="593"/>
      <c r="I702" s="593"/>
      <c r="J702" s="593"/>
      <c r="K702" s="593"/>
      <c r="L702" s="593"/>
      <c r="M702" s="593"/>
      <c r="N702" s="593"/>
      <c r="O702" s="593"/>
      <c r="P702" s="593"/>
      <c r="Q702" s="593"/>
      <c r="R702" s="593"/>
      <c r="S702" s="593"/>
      <c r="T702" s="593"/>
      <c r="U702" s="593"/>
      <c r="V702" s="593"/>
      <c r="W702" s="593"/>
      <c r="X702" s="593"/>
      <c r="Y702" s="593"/>
      <c r="Z702" s="593"/>
    </row>
    <row r="703" spans="1:26" ht="14.25" customHeight="1">
      <c r="A703" s="593"/>
      <c r="B703" s="593"/>
      <c r="C703" s="593"/>
      <c r="D703" s="593"/>
      <c r="E703" s="593"/>
      <c r="F703" s="593"/>
      <c r="G703" s="593"/>
      <c r="H703" s="593"/>
      <c r="I703" s="593"/>
      <c r="J703" s="593"/>
      <c r="K703" s="593"/>
      <c r="L703" s="593"/>
      <c r="M703" s="593"/>
      <c r="N703" s="593"/>
      <c r="O703" s="593"/>
      <c r="P703" s="593"/>
      <c r="Q703" s="593"/>
      <c r="R703" s="593"/>
      <c r="S703" s="593"/>
      <c r="T703" s="593"/>
      <c r="U703" s="593"/>
      <c r="V703" s="593"/>
      <c r="W703" s="593"/>
      <c r="X703" s="593"/>
      <c r="Y703" s="593"/>
      <c r="Z703" s="593"/>
    </row>
    <row r="704" spans="1:26" ht="14.25" customHeight="1">
      <c r="A704" s="593"/>
      <c r="B704" s="593"/>
      <c r="C704" s="593"/>
      <c r="D704" s="593"/>
      <c r="E704" s="593"/>
      <c r="F704" s="593"/>
      <c r="G704" s="593"/>
      <c r="H704" s="593"/>
      <c r="I704" s="593"/>
      <c r="J704" s="593"/>
      <c r="K704" s="593"/>
      <c r="L704" s="593"/>
      <c r="M704" s="593"/>
      <c r="N704" s="593"/>
      <c r="O704" s="593"/>
      <c r="P704" s="593"/>
      <c r="Q704" s="593"/>
      <c r="R704" s="593"/>
      <c r="S704" s="593"/>
      <c r="T704" s="593"/>
      <c r="U704" s="593"/>
      <c r="V704" s="593"/>
      <c r="W704" s="593"/>
      <c r="X704" s="593"/>
      <c r="Y704" s="593"/>
      <c r="Z704" s="593"/>
    </row>
    <row r="705" spans="1:26" ht="14.25" customHeight="1">
      <c r="A705" s="593"/>
      <c r="B705" s="593"/>
      <c r="C705" s="593"/>
      <c r="D705" s="593"/>
      <c r="E705" s="593"/>
      <c r="F705" s="593"/>
      <c r="G705" s="593"/>
      <c r="H705" s="593"/>
      <c r="I705" s="593"/>
      <c r="J705" s="593"/>
      <c r="K705" s="593"/>
      <c r="L705" s="593"/>
      <c r="M705" s="593"/>
      <c r="N705" s="593"/>
      <c r="O705" s="593"/>
      <c r="P705" s="593"/>
      <c r="Q705" s="593"/>
      <c r="R705" s="593"/>
      <c r="S705" s="593"/>
      <c r="T705" s="593"/>
      <c r="U705" s="593"/>
      <c r="V705" s="593"/>
      <c r="W705" s="593"/>
      <c r="X705" s="593"/>
      <c r="Y705" s="593"/>
      <c r="Z705" s="593"/>
    </row>
    <row r="706" spans="1:26" ht="14.25" customHeight="1">
      <c r="A706" s="593"/>
      <c r="B706" s="593"/>
      <c r="C706" s="593"/>
      <c r="D706" s="593"/>
      <c r="E706" s="593"/>
      <c r="F706" s="593"/>
      <c r="G706" s="593"/>
      <c r="H706" s="593"/>
      <c r="I706" s="593"/>
      <c r="J706" s="593"/>
      <c r="K706" s="593"/>
      <c r="L706" s="593"/>
      <c r="M706" s="593"/>
      <c r="N706" s="593"/>
      <c r="O706" s="593"/>
      <c r="P706" s="593"/>
      <c r="Q706" s="593"/>
      <c r="R706" s="593"/>
      <c r="S706" s="593"/>
      <c r="T706" s="593"/>
      <c r="U706" s="593"/>
      <c r="V706" s="593"/>
      <c r="W706" s="593"/>
      <c r="X706" s="593"/>
      <c r="Y706" s="593"/>
      <c r="Z706" s="593"/>
    </row>
    <row r="707" spans="1:26" ht="14.25" customHeight="1">
      <c r="A707" s="593"/>
      <c r="B707" s="593"/>
      <c r="C707" s="593"/>
      <c r="D707" s="593"/>
      <c r="E707" s="593"/>
      <c r="F707" s="593"/>
      <c r="G707" s="593"/>
      <c r="H707" s="593"/>
      <c r="I707" s="593"/>
      <c r="J707" s="593"/>
      <c r="K707" s="593"/>
      <c r="L707" s="593"/>
      <c r="M707" s="593"/>
      <c r="N707" s="593"/>
      <c r="O707" s="593"/>
      <c r="P707" s="593"/>
      <c r="Q707" s="593"/>
      <c r="R707" s="593"/>
      <c r="S707" s="593"/>
      <c r="T707" s="593"/>
      <c r="U707" s="593"/>
      <c r="V707" s="593"/>
      <c r="W707" s="593"/>
      <c r="X707" s="593"/>
      <c r="Y707" s="593"/>
      <c r="Z707" s="593"/>
    </row>
    <row r="708" spans="1:26" ht="14.25" customHeight="1">
      <c r="A708" s="593"/>
      <c r="B708" s="593"/>
      <c r="C708" s="593"/>
      <c r="D708" s="593"/>
      <c r="E708" s="593"/>
      <c r="F708" s="593"/>
      <c r="G708" s="593"/>
      <c r="H708" s="593"/>
      <c r="I708" s="593"/>
      <c r="J708" s="593"/>
      <c r="K708" s="593"/>
      <c r="L708" s="593"/>
      <c r="M708" s="593"/>
      <c r="N708" s="593"/>
      <c r="O708" s="593"/>
      <c r="P708" s="593"/>
      <c r="Q708" s="593"/>
      <c r="R708" s="593"/>
      <c r="S708" s="593"/>
      <c r="T708" s="593"/>
      <c r="U708" s="593"/>
      <c r="V708" s="593"/>
      <c r="W708" s="593"/>
      <c r="X708" s="593"/>
      <c r="Y708" s="593"/>
      <c r="Z708" s="593"/>
    </row>
    <row r="709" spans="1:26" ht="14.25" customHeight="1">
      <c r="A709" s="593"/>
      <c r="B709" s="593"/>
      <c r="C709" s="593"/>
      <c r="D709" s="593"/>
      <c r="E709" s="593"/>
      <c r="F709" s="593"/>
      <c r="G709" s="593"/>
      <c r="H709" s="593"/>
      <c r="I709" s="593"/>
      <c r="J709" s="593"/>
      <c r="K709" s="593"/>
      <c r="L709" s="593"/>
      <c r="M709" s="593"/>
      <c r="N709" s="593"/>
      <c r="O709" s="593"/>
      <c r="P709" s="593"/>
      <c r="Q709" s="593"/>
      <c r="R709" s="593"/>
      <c r="S709" s="593"/>
      <c r="T709" s="593"/>
      <c r="U709" s="593"/>
      <c r="V709" s="593"/>
      <c r="W709" s="593"/>
      <c r="X709" s="593"/>
      <c r="Y709" s="593"/>
      <c r="Z709" s="593"/>
    </row>
    <row r="710" spans="1:26" ht="14.25" customHeight="1">
      <c r="A710" s="593"/>
      <c r="B710" s="593"/>
      <c r="C710" s="593"/>
      <c r="D710" s="593"/>
      <c r="E710" s="593"/>
      <c r="F710" s="593"/>
      <c r="G710" s="593"/>
      <c r="H710" s="593"/>
      <c r="I710" s="593"/>
      <c r="J710" s="593"/>
      <c r="K710" s="593"/>
      <c r="L710" s="593"/>
      <c r="M710" s="593"/>
      <c r="N710" s="593"/>
      <c r="O710" s="593"/>
      <c r="P710" s="593"/>
      <c r="Q710" s="593"/>
      <c r="R710" s="593"/>
      <c r="S710" s="593"/>
      <c r="T710" s="593"/>
      <c r="U710" s="593"/>
      <c r="V710" s="593"/>
      <c r="W710" s="593"/>
      <c r="X710" s="593"/>
      <c r="Y710" s="593"/>
      <c r="Z710" s="593"/>
    </row>
    <row r="711" spans="1:26" ht="14.25" customHeight="1">
      <c r="A711" s="593"/>
      <c r="B711" s="593"/>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row>
    <row r="712" spans="1:26" ht="14.25" customHeight="1">
      <c r="A712" s="593"/>
      <c r="B712" s="593"/>
      <c r="C712" s="593"/>
      <c r="D712" s="593"/>
      <c r="E712" s="593"/>
      <c r="F712" s="593"/>
      <c r="G712" s="593"/>
      <c r="H712" s="593"/>
      <c r="I712" s="593"/>
      <c r="J712" s="593"/>
      <c r="K712" s="593"/>
      <c r="L712" s="593"/>
      <c r="M712" s="593"/>
      <c r="N712" s="593"/>
      <c r="O712" s="593"/>
      <c r="P712" s="593"/>
      <c r="Q712" s="593"/>
      <c r="R712" s="593"/>
      <c r="S712" s="593"/>
      <c r="T712" s="593"/>
      <c r="U712" s="593"/>
      <c r="V712" s="593"/>
      <c r="W712" s="593"/>
      <c r="X712" s="593"/>
      <c r="Y712" s="593"/>
      <c r="Z712" s="593"/>
    </row>
    <row r="713" spans="1:26" ht="14.25" customHeight="1">
      <c r="A713" s="593"/>
      <c r="B713" s="593"/>
      <c r="C713" s="593"/>
      <c r="D713" s="593"/>
      <c r="E713" s="593"/>
      <c r="F713" s="593"/>
      <c r="G713" s="593"/>
      <c r="H713" s="593"/>
      <c r="I713" s="593"/>
      <c r="J713" s="593"/>
      <c r="K713" s="593"/>
      <c r="L713" s="593"/>
      <c r="M713" s="593"/>
      <c r="N713" s="593"/>
      <c r="O713" s="593"/>
      <c r="P713" s="593"/>
      <c r="Q713" s="593"/>
      <c r="R713" s="593"/>
      <c r="S713" s="593"/>
      <c r="T713" s="593"/>
      <c r="U713" s="593"/>
      <c r="V713" s="593"/>
      <c r="W713" s="593"/>
      <c r="X713" s="593"/>
      <c r="Y713" s="593"/>
      <c r="Z713" s="593"/>
    </row>
    <row r="714" spans="1:26" ht="14.25" customHeight="1">
      <c r="A714" s="593"/>
      <c r="B714" s="593"/>
      <c r="C714" s="593"/>
      <c r="D714" s="593"/>
      <c r="E714" s="593"/>
      <c r="F714" s="593"/>
      <c r="G714" s="593"/>
      <c r="H714" s="593"/>
      <c r="I714" s="593"/>
      <c r="J714" s="593"/>
      <c r="K714" s="593"/>
      <c r="L714" s="593"/>
      <c r="M714" s="593"/>
      <c r="N714" s="593"/>
      <c r="O714" s="593"/>
      <c r="P714" s="593"/>
      <c r="Q714" s="593"/>
      <c r="R714" s="593"/>
      <c r="S714" s="593"/>
      <c r="T714" s="593"/>
      <c r="U714" s="593"/>
      <c r="V714" s="593"/>
      <c r="W714" s="593"/>
      <c r="X714" s="593"/>
      <c r="Y714" s="593"/>
      <c r="Z714" s="593"/>
    </row>
    <row r="715" spans="1:26" ht="14.25" customHeight="1">
      <c r="A715" s="593"/>
      <c r="B715" s="593"/>
      <c r="C715" s="593"/>
      <c r="D715" s="593"/>
      <c r="E715" s="593"/>
      <c r="F715" s="593"/>
      <c r="G715" s="593"/>
      <c r="H715" s="593"/>
      <c r="I715" s="593"/>
      <c r="J715" s="593"/>
      <c r="K715" s="593"/>
      <c r="L715" s="593"/>
      <c r="M715" s="593"/>
      <c r="N715" s="593"/>
      <c r="O715" s="593"/>
      <c r="P715" s="593"/>
      <c r="Q715" s="593"/>
      <c r="R715" s="593"/>
      <c r="S715" s="593"/>
      <c r="T715" s="593"/>
      <c r="U715" s="593"/>
      <c r="V715" s="593"/>
      <c r="W715" s="593"/>
      <c r="X715" s="593"/>
      <c r="Y715" s="593"/>
      <c r="Z715" s="593"/>
    </row>
    <row r="716" spans="1:26" ht="14.25" customHeight="1">
      <c r="A716" s="593"/>
      <c r="B716" s="593"/>
      <c r="C716" s="593"/>
      <c r="D716" s="593"/>
      <c r="E716" s="593"/>
      <c r="F716" s="593"/>
      <c r="G716" s="593"/>
      <c r="H716" s="593"/>
      <c r="I716" s="593"/>
      <c r="J716" s="593"/>
      <c r="K716" s="593"/>
      <c r="L716" s="593"/>
      <c r="M716" s="593"/>
      <c r="N716" s="593"/>
      <c r="O716" s="593"/>
      <c r="P716" s="593"/>
      <c r="Q716" s="593"/>
      <c r="R716" s="593"/>
      <c r="S716" s="593"/>
      <c r="T716" s="593"/>
      <c r="U716" s="593"/>
      <c r="V716" s="593"/>
      <c r="W716" s="593"/>
      <c r="X716" s="593"/>
      <c r="Y716" s="593"/>
      <c r="Z716" s="593"/>
    </row>
    <row r="717" spans="1:26" ht="14.25" customHeight="1">
      <c r="A717" s="593"/>
      <c r="B717" s="593"/>
      <c r="C717" s="593"/>
      <c r="D717" s="593"/>
      <c r="E717" s="593"/>
      <c r="F717" s="593"/>
      <c r="G717" s="593"/>
      <c r="H717" s="593"/>
      <c r="I717" s="593"/>
      <c r="J717" s="593"/>
      <c r="K717" s="593"/>
      <c r="L717" s="593"/>
      <c r="M717" s="593"/>
      <c r="N717" s="593"/>
      <c r="O717" s="593"/>
      <c r="P717" s="593"/>
      <c r="Q717" s="593"/>
      <c r="R717" s="593"/>
      <c r="S717" s="593"/>
      <c r="T717" s="593"/>
      <c r="U717" s="593"/>
      <c r="V717" s="593"/>
      <c r="W717" s="593"/>
      <c r="X717" s="593"/>
      <c r="Y717" s="593"/>
      <c r="Z717" s="593"/>
    </row>
    <row r="718" spans="1:26" ht="14.25" customHeight="1">
      <c r="A718" s="593"/>
      <c r="B718" s="593"/>
      <c r="C718" s="593"/>
      <c r="D718" s="593"/>
      <c r="E718" s="593"/>
      <c r="F718" s="593"/>
      <c r="G718" s="593"/>
      <c r="H718" s="593"/>
      <c r="I718" s="593"/>
      <c r="J718" s="593"/>
      <c r="K718" s="593"/>
      <c r="L718" s="593"/>
      <c r="M718" s="593"/>
      <c r="N718" s="593"/>
      <c r="O718" s="593"/>
      <c r="P718" s="593"/>
      <c r="Q718" s="593"/>
      <c r="R718" s="593"/>
      <c r="S718" s="593"/>
      <c r="T718" s="593"/>
      <c r="U718" s="593"/>
      <c r="V718" s="593"/>
      <c r="W718" s="593"/>
      <c r="X718" s="593"/>
      <c r="Y718" s="593"/>
      <c r="Z718" s="593"/>
    </row>
    <row r="719" spans="1:26" ht="14.25" customHeight="1">
      <c r="A719" s="593"/>
      <c r="B719" s="593"/>
      <c r="C719" s="593"/>
      <c r="D719" s="593"/>
      <c r="E719" s="593"/>
      <c r="F719" s="593"/>
      <c r="G719" s="593"/>
      <c r="H719" s="593"/>
      <c r="I719" s="593"/>
      <c r="J719" s="593"/>
      <c r="K719" s="593"/>
      <c r="L719" s="593"/>
      <c r="M719" s="593"/>
      <c r="N719" s="593"/>
      <c r="O719" s="593"/>
      <c r="P719" s="593"/>
      <c r="Q719" s="593"/>
      <c r="R719" s="593"/>
      <c r="S719" s="593"/>
      <c r="T719" s="593"/>
      <c r="U719" s="593"/>
      <c r="V719" s="593"/>
      <c r="W719" s="593"/>
      <c r="X719" s="593"/>
      <c r="Y719" s="593"/>
      <c r="Z719" s="593"/>
    </row>
    <row r="720" spans="1:26" ht="14.25" customHeight="1">
      <c r="A720" s="593"/>
      <c r="B720" s="593"/>
      <c r="C720" s="593"/>
      <c r="D720" s="593"/>
      <c r="E720" s="593"/>
      <c r="F720" s="593"/>
      <c r="G720" s="593"/>
      <c r="H720" s="593"/>
      <c r="I720" s="593"/>
      <c r="J720" s="593"/>
      <c r="K720" s="593"/>
      <c r="L720" s="593"/>
      <c r="M720" s="593"/>
      <c r="N720" s="593"/>
      <c r="O720" s="593"/>
      <c r="P720" s="593"/>
      <c r="Q720" s="593"/>
      <c r="R720" s="593"/>
      <c r="S720" s="593"/>
      <c r="T720" s="593"/>
      <c r="U720" s="593"/>
      <c r="V720" s="593"/>
      <c r="W720" s="593"/>
      <c r="X720" s="593"/>
      <c r="Y720" s="593"/>
      <c r="Z720" s="593"/>
    </row>
    <row r="721" spans="1:26" ht="14.25" customHeight="1">
      <c r="A721" s="593"/>
      <c r="B721" s="593"/>
      <c r="C721" s="593"/>
      <c r="D721" s="593"/>
      <c r="E721" s="593"/>
      <c r="F721" s="593"/>
      <c r="G721" s="593"/>
      <c r="H721" s="593"/>
      <c r="I721" s="593"/>
      <c r="J721" s="593"/>
      <c r="K721" s="593"/>
      <c r="L721" s="593"/>
      <c r="M721" s="593"/>
      <c r="N721" s="593"/>
      <c r="O721" s="593"/>
      <c r="P721" s="593"/>
      <c r="Q721" s="593"/>
      <c r="R721" s="593"/>
      <c r="S721" s="593"/>
      <c r="T721" s="593"/>
      <c r="U721" s="593"/>
      <c r="V721" s="593"/>
      <c r="W721" s="593"/>
      <c r="X721" s="593"/>
      <c r="Y721" s="593"/>
      <c r="Z721" s="593"/>
    </row>
    <row r="722" spans="1:26" ht="14.25" customHeight="1">
      <c r="A722" s="593"/>
      <c r="B722" s="593"/>
      <c r="C722" s="593"/>
      <c r="D722" s="593"/>
      <c r="E722" s="593"/>
      <c r="F722" s="593"/>
      <c r="G722" s="593"/>
      <c r="H722" s="593"/>
      <c r="I722" s="593"/>
      <c r="J722" s="593"/>
      <c r="K722" s="593"/>
      <c r="L722" s="593"/>
      <c r="M722" s="593"/>
      <c r="N722" s="593"/>
      <c r="O722" s="593"/>
      <c r="P722" s="593"/>
      <c r="Q722" s="593"/>
      <c r="R722" s="593"/>
      <c r="S722" s="593"/>
      <c r="T722" s="593"/>
      <c r="U722" s="593"/>
      <c r="V722" s="593"/>
      <c r="W722" s="593"/>
      <c r="X722" s="593"/>
      <c r="Y722" s="593"/>
      <c r="Z722" s="593"/>
    </row>
    <row r="723" spans="1:26" ht="14.25" customHeight="1">
      <c r="A723" s="593"/>
      <c r="B723" s="593"/>
      <c r="C723" s="593"/>
      <c r="D723" s="593"/>
      <c r="E723" s="593"/>
      <c r="F723" s="593"/>
      <c r="G723" s="593"/>
      <c r="H723" s="593"/>
      <c r="I723" s="593"/>
      <c r="J723" s="593"/>
      <c r="K723" s="593"/>
      <c r="L723" s="593"/>
      <c r="M723" s="593"/>
      <c r="N723" s="593"/>
      <c r="O723" s="593"/>
      <c r="P723" s="593"/>
      <c r="Q723" s="593"/>
      <c r="R723" s="593"/>
      <c r="S723" s="593"/>
      <c r="T723" s="593"/>
      <c r="U723" s="593"/>
      <c r="V723" s="593"/>
      <c r="W723" s="593"/>
      <c r="X723" s="593"/>
      <c r="Y723" s="593"/>
      <c r="Z723" s="593"/>
    </row>
    <row r="724" spans="1:26" ht="14.25" customHeight="1">
      <c r="A724" s="593"/>
      <c r="B724" s="593"/>
      <c r="C724" s="593"/>
      <c r="D724" s="593"/>
      <c r="E724" s="593"/>
      <c r="F724" s="593"/>
      <c r="G724" s="593"/>
      <c r="H724" s="593"/>
      <c r="I724" s="593"/>
      <c r="J724" s="593"/>
      <c r="K724" s="593"/>
      <c r="L724" s="593"/>
      <c r="M724" s="593"/>
      <c r="N724" s="593"/>
      <c r="O724" s="593"/>
      <c r="P724" s="593"/>
      <c r="Q724" s="593"/>
      <c r="R724" s="593"/>
      <c r="S724" s="593"/>
      <c r="T724" s="593"/>
      <c r="U724" s="593"/>
      <c r="V724" s="593"/>
      <c r="W724" s="593"/>
      <c r="X724" s="593"/>
      <c r="Y724" s="593"/>
      <c r="Z724" s="593"/>
    </row>
    <row r="725" spans="1:26" ht="14.25" customHeight="1">
      <c r="A725" s="593"/>
      <c r="B725" s="593"/>
      <c r="C725" s="593"/>
      <c r="D725" s="593"/>
      <c r="E725" s="593"/>
      <c r="F725" s="593"/>
      <c r="G725" s="593"/>
      <c r="H725" s="593"/>
      <c r="I725" s="593"/>
      <c r="J725" s="593"/>
      <c r="K725" s="593"/>
      <c r="L725" s="593"/>
      <c r="M725" s="593"/>
      <c r="N725" s="593"/>
      <c r="O725" s="593"/>
      <c r="P725" s="593"/>
      <c r="Q725" s="593"/>
      <c r="R725" s="593"/>
      <c r="S725" s="593"/>
      <c r="T725" s="593"/>
      <c r="U725" s="593"/>
      <c r="V725" s="593"/>
      <c r="W725" s="593"/>
      <c r="X725" s="593"/>
      <c r="Y725" s="593"/>
      <c r="Z725" s="593"/>
    </row>
    <row r="726" spans="1:26" ht="14.25" customHeight="1">
      <c r="A726" s="593"/>
      <c r="B726" s="593"/>
      <c r="C726" s="593"/>
      <c r="D726" s="593"/>
      <c r="E726" s="593"/>
      <c r="F726" s="593"/>
      <c r="G726" s="593"/>
      <c r="H726" s="593"/>
      <c r="I726" s="593"/>
      <c r="J726" s="593"/>
      <c r="K726" s="593"/>
      <c r="L726" s="593"/>
      <c r="M726" s="593"/>
      <c r="N726" s="593"/>
      <c r="O726" s="593"/>
      <c r="P726" s="593"/>
      <c r="Q726" s="593"/>
      <c r="R726" s="593"/>
      <c r="S726" s="593"/>
      <c r="T726" s="593"/>
      <c r="U726" s="593"/>
      <c r="V726" s="593"/>
      <c r="W726" s="593"/>
      <c r="X726" s="593"/>
      <c r="Y726" s="593"/>
      <c r="Z726" s="593"/>
    </row>
    <row r="727" spans="1:26" ht="14.25" customHeight="1">
      <c r="A727" s="593"/>
      <c r="B727" s="593"/>
      <c r="C727" s="593"/>
      <c r="D727" s="593"/>
      <c r="E727" s="593"/>
      <c r="F727" s="593"/>
      <c r="G727" s="593"/>
      <c r="H727" s="593"/>
      <c r="I727" s="593"/>
      <c r="J727" s="593"/>
      <c r="K727" s="593"/>
      <c r="L727" s="593"/>
      <c r="M727" s="593"/>
      <c r="N727" s="593"/>
      <c r="O727" s="593"/>
      <c r="P727" s="593"/>
      <c r="Q727" s="593"/>
      <c r="R727" s="593"/>
      <c r="S727" s="593"/>
      <c r="T727" s="593"/>
      <c r="U727" s="593"/>
      <c r="V727" s="593"/>
      <c r="W727" s="593"/>
      <c r="X727" s="593"/>
      <c r="Y727" s="593"/>
      <c r="Z727" s="593"/>
    </row>
    <row r="728" spans="1:26" ht="14.25" customHeight="1">
      <c r="A728" s="593"/>
      <c r="B728" s="593"/>
      <c r="C728" s="593"/>
      <c r="D728" s="593"/>
      <c r="E728" s="593"/>
      <c r="F728" s="593"/>
      <c r="G728" s="593"/>
      <c r="H728" s="593"/>
      <c r="I728" s="593"/>
      <c r="J728" s="593"/>
      <c r="K728" s="593"/>
      <c r="L728" s="593"/>
      <c r="M728" s="593"/>
      <c r="N728" s="593"/>
      <c r="O728" s="593"/>
      <c r="P728" s="593"/>
      <c r="Q728" s="593"/>
      <c r="R728" s="593"/>
      <c r="S728" s="593"/>
      <c r="T728" s="593"/>
      <c r="U728" s="593"/>
      <c r="V728" s="593"/>
      <c r="W728" s="593"/>
      <c r="X728" s="593"/>
      <c r="Y728" s="593"/>
      <c r="Z728" s="593"/>
    </row>
    <row r="729" spans="1:26" ht="14.25" customHeight="1">
      <c r="A729" s="593"/>
      <c r="B729" s="593"/>
      <c r="C729" s="593"/>
      <c r="D729" s="593"/>
      <c r="E729" s="593"/>
      <c r="F729" s="593"/>
      <c r="G729" s="593"/>
      <c r="H729" s="593"/>
      <c r="I729" s="593"/>
      <c r="J729" s="593"/>
      <c r="K729" s="593"/>
      <c r="L729" s="593"/>
      <c r="M729" s="593"/>
      <c r="N729" s="593"/>
      <c r="O729" s="593"/>
      <c r="P729" s="593"/>
      <c r="Q729" s="593"/>
      <c r="R729" s="593"/>
      <c r="S729" s="593"/>
      <c r="T729" s="593"/>
      <c r="U729" s="593"/>
      <c r="V729" s="593"/>
      <c r="W729" s="593"/>
      <c r="X729" s="593"/>
      <c r="Y729" s="593"/>
      <c r="Z729" s="593"/>
    </row>
    <row r="730" spans="1:26" ht="14.25" customHeight="1">
      <c r="A730" s="593"/>
      <c r="B730" s="593"/>
      <c r="C730" s="593"/>
      <c r="D730" s="593"/>
      <c r="E730" s="593"/>
      <c r="F730" s="593"/>
      <c r="G730" s="593"/>
      <c r="H730" s="593"/>
      <c r="I730" s="593"/>
      <c r="J730" s="593"/>
      <c r="K730" s="593"/>
      <c r="L730" s="593"/>
      <c r="M730" s="593"/>
      <c r="N730" s="593"/>
      <c r="O730" s="593"/>
      <c r="P730" s="593"/>
      <c r="Q730" s="593"/>
      <c r="R730" s="593"/>
      <c r="S730" s="593"/>
      <c r="T730" s="593"/>
      <c r="U730" s="593"/>
      <c r="V730" s="593"/>
      <c r="W730" s="593"/>
      <c r="X730" s="593"/>
      <c r="Y730" s="593"/>
      <c r="Z730" s="593"/>
    </row>
    <row r="731" spans="1:26" ht="14.25" customHeight="1">
      <c r="A731" s="593"/>
      <c r="B731" s="593"/>
      <c r="C731" s="593"/>
      <c r="D731" s="593"/>
      <c r="E731" s="593"/>
      <c r="F731" s="593"/>
      <c r="G731" s="593"/>
      <c r="H731" s="593"/>
      <c r="I731" s="593"/>
      <c r="J731" s="593"/>
      <c r="K731" s="593"/>
      <c r="L731" s="593"/>
      <c r="M731" s="593"/>
      <c r="N731" s="593"/>
      <c r="O731" s="593"/>
      <c r="P731" s="593"/>
      <c r="Q731" s="593"/>
      <c r="R731" s="593"/>
      <c r="S731" s="593"/>
      <c r="T731" s="593"/>
      <c r="U731" s="593"/>
      <c r="V731" s="593"/>
      <c r="W731" s="593"/>
      <c r="X731" s="593"/>
      <c r="Y731" s="593"/>
      <c r="Z731" s="593"/>
    </row>
    <row r="732" spans="1:26" ht="14.25" customHeight="1">
      <c r="A732" s="593"/>
      <c r="B732" s="593"/>
      <c r="C732" s="593"/>
      <c r="D732" s="593"/>
      <c r="E732" s="593"/>
      <c r="F732" s="593"/>
      <c r="G732" s="593"/>
      <c r="H732" s="593"/>
      <c r="I732" s="593"/>
      <c r="J732" s="593"/>
      <c r="K732" s="593"/>
      <c r="L732" s="593"/>
      <c r="M732" s="593"/>
      <c r="N732" s="593"/>
      <c r="O732" s="593"/>
      <c r="P732" s="593"/>
      <c r="Q732" s="593"/>
      <c r="R732" s="593"/>
      <c r="S732" s="593"/>
      <c r="T732" s="593"/>
      <c r="U732" s="593"/>
      <c r="V732" s="593"/>
      <c r="W732" s="593"/>
      <c r="X732" s="593"/>
      <c r="Y732" s="593"/>
      <c r="Z732" s="593"/>
    </row>
    <row r="733" spans="1:26" ht="14.25" customHeight="1">
      <c r="A733" s="593"/>
      <c r="B733" s="593"/>
      <c r="C733" s="593"/>
      <c r="D733" s="593"/>
      <c r="E733" s="593"/>
      <c r="F733" s="593"/>
      <c r="G733" s="593"/>
      <c r="H733" s="593"/>
      <c r="I733" s="593"/>
      <c r="J733" s="593"/>
      <c r="K733" s="593"/>
      <c r="L733" s="593"/>
      <c r="M733" s="593"/>
      <c r="N733" s="593"/>
      <c r="O733" s="593"/>
      <c r="P733" s="593"/>
      <c r="Q733" s="593"/>
      <c r="R733" s="593"/>
      <c r="S733" s="593"/>
      <c r="T733" s="593"/>
      <c r="U733" s="593"/>
      <c r="V733" s="593"/>
      <c r="W733" s="593"/>
      <c r="X733" s="593"/>
      <c r="Y733" s="593"/>
      <c r="Z733" s="593"/>
    </row>
    <row r="734" spans="1:26" ht="14.25" customHeight="1">
      <c r="A734" s="593"/>
      <c r="B734" s="593"/>
      <c r="C734" s="593"/>
      <c r="D734" s="593"/>
      <c r="E734" s="593"/>
      <c r="F734" s="593"/>
      <c r="G734" s="593"/>
      <c r="H734" s="593"/>
      <c r="I734" s="593"/>
      <c r="J734" s="593"/>
      <c r="K734" s="593"/>
      <c r="L734" s="593"/>
      <c r="M734" s="593"/>
      <c r="N734" s="593"/>
      <c r="O734" s="593"/>
      <c r="P734" s="593"/>
      <c r="Q734" s="593"/>
      <c r="R734" s="593"/>
      <c r="S734" s="593"/>
      <c r="T734" s="593"/>
      <c r="U734" s="593"/>
      <c r="V734" s="593"/>
      <c r="W734" s="593"/>
      <c r="X734" s="593"/>
      <c r="Y734" s="593"/>
      <c r="Z734" s="593"/>
    </row>
    <row r="735" spans="1:26" ht="14.25" customHeight="1">
      <c r="A735" s="593"/>
      <c r="B735" s="593"/>
      <c r="C735" s="593"/>
      <c r="D735" s="593"/>
      <c r="E735" s="593"/>
      <c r="F735" s="593"/>
      <c r="G735" s="593"/>
      <c r="H735" s="593"/>
      <c r="I735" s="593"/>
      <c r="J735" s="593"/>
      <c r="K735" s="593"/>
      <c r="L735" s="593"/>
      <c r="M735" s="593"/>
      <c r="N735" s="593"/>
      <c r="O735" s="593"/>
      <c r="P735" s="593"/>
      <c r="Q735" s="593"/>
      <c r="R735" s="593"/>
      <c r="S735" s="593"/>
      <c r="T735" s="593"/>
      <c r="U735" s="593"/>
      <c r="V735" s="593"/>
      <c r="W735" s="593"/>
      <c r="X735" s="593"/>
      <c r="Y735" s="593"/>
      <c r="Z735" s="593"/>
    </row>
    <row r="736" spans="1:26" ht="14.25" customHeight="1">
      <c r="A736" s="593"/>
      <c r="B736" s="593"/>
      <c r="C736" s="593"/>
      <c r="D736" s="593"/>
      <c r="E736" s="593"/>
      <c r="F736" s="593"/>
      <c r="G736" s="593"/>
      <c r="H736" s="593"/>
      <c r="I736" s="593"/>
      <c r="J736" s="593"/>
      <c r="K736" s="593"/>
      <c r="L736" s="593"/>
      <c r="M736" s="593"/>
      <c r="N736" s="593"/>
      <c r="O736" s="593"/>
      <c r="P736" s="593"/>
      <c r="Q736" s="593"/>
      <c r="R736" s="593"/>
      <c r="S736" s="593"/>
      <c r="T736" s="593"/>
      <c r="U736" s="593"/>
      <c r="V736" s="593"/>
      <c r="W736" s="593"/>
      <c r="X736" s="593"/>
      <c r="Y736" s="593"/>
      <c r="Z736" s="593"/>
    </row>
    <row r="737" spans="1:26" ht="14.25" customHeight="1">
      <c r="A737" s="593"/>
      <c r="B737" s="593"/>
      <c r="C737" s="593"/>
      <c r="D737" s="593"/>
      <c r="E737" s="593"/>
      <c r="F737" s="593"/>
      <c r="G737" s="593"/>
      <c r="H737" s="593"/>
      <c r="I737" s="593"/>
      <c r="J737" s="593"/>
      <c r="K737" s="593"/>
      <c r="L737" s="593"/>
      <c r="M737" s="593"/>
      <c r="N737" s="593"/>
      <c r="O737" s="593"/>
      <c r="P737" s="593"/>
      <c r="Q737" s="593"/>
      <c r="R737" s="593"/>
      <c r="S737" s="593"/>
      <c r="T737" s="593"/>
      <c r="U737" s="593"/>
      <c r="V737" s="593"/>
      <c r="W737" s="593"/>
      <c r="X737" s="593"/>
      <c r="Y737" s="593"/>
      <c r="Z737" s="593"/>
    </row>
    <row r="738" spans="1:26" ht="14.25" customHeight="1">
      <c r="A738" s="593"/>
      <c r="B738" s="593"/>
      <c r="C738" s="593"/>
      <c r="D738" s="593"/>
      <c r="E738" s="593"/>
      <c r="F738" s="593"/>
      <c r="G738" s="593"/>
      <c r="H738" s="593"/>
      <c r="I738" s="593"/>
      <c r="J738" s="593"/>
      <c r="K738" s="593"/>
      <c r="L738" s="593"/>
      <c r="M738" s="593"/>
      <c r="N738" s="593"/>
      <c r="O738" s="593"/>
      <c r="P738" s="593"/>
      <c r="Q738" s="593"/>
      <c r="R738" s="593"/>
      <c r="S738" s="593"/>
      <c r="T738" s="593"/>
      <c r="U738" s="593"/>
      <c r="V738" s="593"/>
      <c r="W738" s="593"/>
      <c r="X738" s="593"/>
      <c r="Y738" s="593"/>
      <c r="Z738" s="593"/>
    </row>
    <row r="739" spans="1:26" ht="14.25" customHeight="1">
      <c r="A739" s="593"/>
      <c r="B739" s="593"/>
      <c r="C739" s="593"/>
      <c r="D739" s="593"/>
      <c r="E739" s="593"/>
      <c r="F739" s="593"/>
      <c r="G739" s="593"/>
      <c r="H739" s="593"/>
      <c r="I739" s="593"/>
      <c r="J739" s="593"/>
      <c r="K739" s="593"/>
      <c r="L739" s="593"/>
      <c r="M739" s="593"/>
      <c r="N739" s="593"/>
      <c r="O739" s="593"/>
      <c r="P739" s="593"/>
      <c r="Q739" s="593"/>
      <c r="R739" s="593"/>
      <c r="S739" s="593"/>
      <c r="T739" s="593"/>
      <c r="U739" s="593"/>
      <c r="V739" s="593"/>
      <c r="W739" s="593"/>
      <c r="X739" s="593"/>
      <c r="Y739" s="593"/>
      <c r="Z739" s="593"/>
    </row>
    <row r="740" spans="1:26" ht="14.25" customHeight="1">
      <c r="A740" s="593"/>
      <c r="B740" s="593"/>
      <c r="C740" s="593"/>
      <c r="D740" s="593"/>
      <c r="E740" s="593"/>
      <c r="F740" s="593"/>
      <c r="G740" s="593"/>
      <c r="H740" s="593"/>
      <c r="I740" s="593"/>
      <c r="J740" s="593"/>
      <c r="K740" s="593"/>
      <c r="L740" s="593"/>
      <c r="M740" s="593"/>
      <c r="N740" s="593"/>
      <c r="O740" s="593"/>
      <c r="P740" s="593"/>
      <c r="Q740" s="593"/>
      <c r="R740" s="593"/>
      <c r="S740" s="593"/>
      <c r="T740" s="593"/>
      <c r="U740" s="593"/>
      <c r="V740" s="593"/>
      <c r="W740" s="593"/>
      <c r="X740" s="593"/>
      <c r="Y740" s="593"/>
      <c r="Z740" s="593"/>
    </row>
    <row r="741" spans="1:26" ht="14.25" customHeight="1">
      <c r="A741" s="593"/>
      <c r="B741" s="593"/>
      <c r="C741" s="593"/>
      <c r="D741" s="593"/>
      <c r="E741" s="593"/>
      <c r="F741" s="593"/>
      <c r="G741" s="593"/>
      <c r="H741" s="593"/>
      <c r="I741" s="593"/>
      <c r="J741" s="593"/>
      <c r="K741" s="593"/>
      <c r="L741" s="593"/>
      <c r="M741" s="593"/>
      <c r="N741" s="593"/>
      <c r="O741" s="593"/>
      <c r="P741" s="593"/>
      <c r="Q741" s="593"/>
      <c r="R741" s="593"/>
      <c r="S741" s="593"/>
      <c r="T741" s="593"/>
      <c r="U741" s="593"/>
      <c r="V741" s="593"/>
      <c r="W741" s="593"/>
      <c r="X741" s="593"/>
      <c r="Y741" s="593"/>
      <c r="Z741" s="593"/>
    </row>
    <row r="742" spans="1:26" ht="14.25" customHeight="1">
      <c r="A742" s="593"/>
      <c r="B742" s="593"/>
      <c r="C742" s="593"/>
      <c r="D742" s="593"/>
      <c r="E742" s="593"/>
      <c r="F742" s="593"/>
      <c r="G742" s="593"/>
      <c r="H742" s="593"/>
      <c r="I742" s="593"/>
      <c r="J742" s="593"/>
      <c r="K742" s="593"/>
      <c r="L742" s="593"/>
      <c r="M742" s="593"/>
      <c r="N742" s="593"/>
      <c r="O742" s="593"/>
      <c r="P742" s="593"/>
      <c r="Q742" s="593"/>
      <c r="R742" s="593"/>
      <c r="S742" s="593"/>
      <c r="T742" s="593"/>
      <c r="U742" s="593"/>
      <c r="V742" s="593"/>
      <c r="W742" s="593"/>
      <c r="X742" s="593"/>
      <c r="Y742" s="593"/>
      <c r="Z742" s="593"/>
    </row>
    <row r="743" spans="1:26" ht="14.25" customHeight="1">
      <c r="A743" s="593"/>
      <c r="B743" s="593"/>
      <c r="C743" s="593"/>
      <c r="D743" s="593"/>
      <c r="E743" s="593"/>
      <c r="F743" s="593"/>
      <c r="G743" s="593"/>
      <c r="H743" s="593"/>
      <c r="I743" s="593"/>
      <c r="J743" s="593"/>
      <c r="K743" s="593"/>
      <c r="L743" s="593"/>
      <c r="M743" s="593"/>
      <c r="N743" s="593"/>
      <c r="O743" s="593"/>
      <c r="P743" s="593"/>
      <c r="Q743" s="593"/>
      <c r="R743" s="593"/>
      <c r="S743" s="593"/>
      <c r="T743" s="593"/>
      <c r="U743" s="593"/>
      <c r="V743" s="593"/>
      <c r="W743" s="593"/>
      <c r="X743" s="593"/>
      <c r="Y743" s="593"/>
      <c r="Z743" s="593"/>
    </row>
    <row r="744" spans="1:26" ht="14.25" customHeight="1">
      <c r="A744" s="593"/>
      <c r="B744" s="593"/>
      <c r="C744" s="593"/>
      <c r="D744" s="593"/>
      <c r="E744" s="593"/>
      <c r="F744" s="593"/>
      <c r="G744" s="593"/>
      <c r="H744" s="593"/>
      <c r="I744" s="593"/>
      <c r="J744" s="593"/>
      <c r="K744" s="593"/>
      <c r="L744" s="593"/>
      <c r="M744" s="593"/>
      <c r="N744" s="593"/>
      <c r="O744" s="593"/>
      <c r="P744" s="593"/>
      <c r="Q744" s="593"/>
      <c r="R744" s="593"/>
      <c r="S744" s="593"/>
      <c r="T744" s="593"/>
      <c r="U744" s="593"/>
      <c r="V744" s="593"/>
      <c r="W744" s="593"/>
      <c r="X744" s="593"/>
      <c r="Y744" s="593"/>
      <c r="Z744" s="593"/>
    </row>
    <row r="745" spans="1:26" ht="14.25" customHeight="1">
      <c r="A745" s="593"/>
      <c r="B745" s="593"/>
      <c r="C745" s="593"/>
      <c r="D745" s="593"/>
      <c r="E745" s="593"/>
      <c r="F745" s="593"/>
      <c r="G745" s="593"/>
      <c r="H745" s="593"/>
      <c r="I745" s="593"/>
      <c r="J745" s="593"/>
      <c r="K745" s="593"/>
      <c r="L745" s="593"/>
      <c r="M745" s="593"/>
      <c r="N745" s="593"/>
      <c r="O745" s="593"/>
      <c r="P745" s="593"/>
      <c r="Q745" s="593"/>
      <c r="R745" s="593"/>
      <c r="S745" s="593"/>
      <c r="T745" s="593"/>
      <c r="U745" s="593"/>
      <c r="V745" s="593"/>
      <c r="W745" s="593"/>
      <c r="X745" s="593"/>
      <c r="Y745" s="593"/>
      <c r="Z745" s="593"/>
    </row>
    <row r="746" spans="1:26" ht="14.25" customHeight="1">
      <c r="A746" s="593"/>
      <c r="B746" s="593"/>
      <c r="C746" s="593"/>
      <c r="D746" s="593"/>
      <c r="E746" s="593"/>
      <c r="F746" s="593"/>
      <c r="G746" s="593"/>
      <c r="H746" s="593"/>
      <c r="I746" s="593"/>
      <c r="J746" s="593"/>
      <c r="K746" s="593"/>
      <c r="L746" s="593"/>
      <c r="M746" s="593"/>
      <c r="N746" s="593"/>
      <c r="O746" s="593"/>
      <c r="P746" s="593"/>
      <c r="Q746" s="593"/>
      <c r="R746" s="593"/>
      <c r="S746" s="593"/>
      <c r="T746" s="593"/>
      <c r="U746" s="593"/>
      <c r="V746" s="593"/>
      <c r="W746" s="593"/>
      <c r="X746" s="593"/>
      <c r="Y746" s="593"/>
      <c r="Z746" s="593"/>
    </row>
    <row r="747" spans="1:26" ht="14.25" customHeight="1">
      <c r="A747" s="593"/>
      <c r="B747" s="593"/>
      <c r="C747" s="593"/>
      <c r="D747" s="593"/>
      <c r="E747" s="593"/>
      <c r="F747" s="593"/>
      <c r="G747" s="593"/>
      <c r="H747" s="593"/>
      <c r="I747" s="593"/>
      <c r="J747" s="593"/>
      <c r="K747" s="593"/>
      <c r="L747" s="593"/>
      <c r="M747" s="593"/>
      <c r="N747" s="593"/>
      <c r="O747" s="593"/>
      <c r="P747" s="593"/>
      <c r="Q747" s="593"/>
      <c r="R747" s="593"/>
      <c r="S747" s="593"/>
      <c r="T747" s="593"/>
      <c r="U747" s="593"/>
      <c r="V747" s="593"/>
      <c r="W747" s="593"/>
      <c r="X747" s="593"/>
      <c r="Y747" s="593"/>
      <c r="Z747" s="593"/>
    </row>
    <row r="748" spans="1:26" ht="14.25" customHeight="1">
      <c r="A748" s="593"/>
      <c r="B748" s="593"/>
      <c r="C748" s="593"/>
      <c r="D748" s="593"/>
      <c r="E748" s="593"/>
      <c r="F748" s="593"/>
      <c r="G748" s="593"/>
      <c r="H748" s="593"/>
      <c r="I748" s="593"/>
      <c r="J748" s="593"/>
      <c r="K748" s="593"/>
      <c r="L748" s="593"/>
      <c r="M748" s="593"/>
      <c r="N748" s="593"/>
      <c r="O748" s="593"/>
      <c r="P748" s="593"/>
      <c r="Q748" s="593"/>
      <c r="R748" s="593"/>
      <c r="S748" s="593"/>
      <c r="T748" s="593"/>
      <c r="U748" s="593"/>
      <c r="V748" s="593"/>
      <c r="W748" s="593"/>
      <c r="X748" s="593"/>
      <c r="Y748" s="593"/>
      <c r="Z748" s="593"/>
    </row>
    <row r="749" spans="1:26" ht="14.25" customHeight="1">
      <c r="A749" s="593"/>
      <c r="B749" s="593"/>
      <c r="C749" s="593"/>
      <c r="D749" s="593"/>
      <c r="E749" s="593"/>
      <c r="F749" s="593"/>
      <c r="G749" s="593"/>
      <c r="H749" s="593"/>
      <c r="I749" s="593"/>
      <c r="J749" s="593"/>
      <c r="K749" s="593"/>
      <c r="L749" s="593"/>
      <c r="M749" s="593"/>
      <c r="N749" s="593"/>
      <c r="O749" s="593"/>
      <c r="P749" s="593"/>
      <c r="Q749" s="593"/>
      <c r="R749" s="593"/>
      <c r="S749" s="593"/>
      <c r="T749" s="593"/>
      <c r="U749" s="593"/>
      <c r="V749" s="593"/>
      <c r="W749" s="593"/>
      <c r="X749" s="593"/>
      <c r="Y749" s="593"/>
      <c r="Z749" s="593"/>
    </row>
    <row r="750" spans="1:26" ht="14.25" customHeight="1">
      <c r="A750" s="593"/>
      <c r="B750" s="593"/>
      <c r="C750" s="593"/>
      <c r="D750" s="593"/>
      <c r="E750" s="593"/>
      <c r="F750" s="593"/>
      <c r="G750" s="593"/>
      <c r="H750" s="593"/>
      <c r="I750" s="593"/>
      <c r="J750" s="593"/>
      <c r="K750" s="593"/>
      <c r="L750" s="593"/>
      <c r="M750" s="593"/>
      <c r="N750" s="593"/>
      <c r="O750" s="593"/>
      <c r="P750" s="593"/>
      <c r="Q750" s="593"/>
      <c r="R750" s="593"/>
      <c r="S750" s="593"/>
      <c r="T750" s="593"/>
      <c r="U750" s="593"/>
      <c r="V750" s="593"/>
      <c r="W750" s="593"/>
      <c r="X750" s="593"/>
      <c r="Y750" s="593"/>
      <c r="Z750" s="593"/>
    </row>
    <row r="751" spans="1:26" ht="14.25" customHeight="1">
      <c r="A751" s="593"/>
      <c r="B751" s="593"/>
      <c r="C751" s="593"/>
      <c r="D751" s="593"/>
      <c r="E751" s="593"/>
      <c r="F751" s="593"/>
      <c r="G751" s="593"/>
      <c r="H751" s="593"/>
      <c r="I751" s="593"/>
      <c r="J751" s="593"/>
      <c r="K751" s="593"/>
      <c r="L751" s="593"/>
      <c r="M751" s="593"/>
      <c r="N751" s="593"/>
      <c r="O751" s="593"/>
      <c r="P751" s="593"/>
      <c r="Q751" s="593"/>
      <c r="R751" s="593"/>
      <c r="S751" s="593"/>
      <c r="T751" s="593"/>
      <c r="U751" s="593"/>
      <c r="V751" s="593"/>
      <c r="W751" s="593"/>
      <c r="X751" s="593"/>
      <c r="Y751" s="593"/>
      <c r="Z751" s="593"/>
    </row>
    <row r="752" spans="1:26" ht="14.25" customHeight="1">
      <c r="A752" s="593"/>
      <c r="B752" s="593"/>
      <c r="C752" s="593"/>
      <c r="D752" s="593"/>
      <c r="E752" s="593"/>
      <c r="F752" s="593"/>
      <c r="G752" s="593"/>
      <c r="H752" s="593"/>
      <c r="I752" s="593"/>
      <c r="J752" s="593"/>
      <c r="K752" s="593"/>
      <c r="L752" s="593"/>
      <c r="M752" s="593"/>
      <c r="N752" s="593"/>
      <c r="O752" s="593"/>
      <c r="P752" s="593"/>
      <c r="Q752" s="593"/>
      <c r="R752" s="593"/>
      <c r="S752" s="593"/>
      <c r="T752" s="593"/>
      <c r="U752" s="593"/>
      <c r="V752" s="593"/>
      <c r="W752" s="593"/>
      <c r="X752" s="593"/>
      <c r="Y752" s="593"/>
      <c r="Z752" s="593"/>
    </row>
    <row r="753" spans="1:26" ht="14.25" customHeight="1">
      <c r="A753" s="593"/>
      <c r="B753" s="593"/>
      <c r="C753" s="593"/>
      <c r="D753" s="593"/>
      <c r="E753" s="593"/>
      <c r="F753" s="593"/>
      <c r="G753" s="593"/>
      <c r="H753" s="593"/>
      <c r="I753" s="593"/>
      <c r="J753" s="593"/>
      <c r="K753" s="593"/>
      <c r="L753" s="593"/>
      <c r="M753" s="593"/>
      <c r="N753" s="593"/>
      <c r="O753" s="593"/>
      <c r="P753" s="593"/>
      <c r="Q753" s="593"/>
      <c r="R753" s="593"/>
      <c r="S753" s="593"/>
      <c r="T753" s="593"/>
      <c r="U753" s="593"/>
      <c r="V753" s="593"/>
      <c r="W753" s="593"/>
      <c r="X753" s="593"/>
      <c r="Y753" s="593"/>
      <c r="Z753" s="593"/>
    </row>
    <row r="754" spans="1:26" ht="14.25" customHeight="1">
      <c r="A754" s="593"/>
      <c r="B754" s="593"/>
      <c r="C754" s="593"/>
      <c r="D754" s="593"/>
      <c r="E754" s="593"/>
      <c r="F754" s="593"/>
      <c r="G754" s="593"/>
      <c r="H754" s="593"/>
      <c r="I754" s="593"/>
      <c r="J754" s="593"/>
      <c r="K754" s="593"/>
      <c r="L754" s="593"/>
      <c r="M754" s="593"/>
      <c r="N754" s="593"/>
      <c r="O754" s="593"/>
      <c r="P754" s="593"/>
      <c r="Q754" s="593"/>
      <c r="R754" s="593"/>
      <c r="S754" s="593"/>
      <c r="T754" s="593"/>
      <c r="U754" s="593"/>
      <c r="V754" s="593"/>
      <c r="W754" s="593"/>
      <c r="X754" s="593"/>
      <c r="Y754" s="593"/>
      <c r="Z754" s="593"/>
    </row>
    <row r="755" spans="1:26" ht="14.25" customHeight="1">
      <c r="A755" s="593"/>
      <c r="B755" s="593"/>
      <c r="C755" s="593"/>
      <c r="D755" s="593"/>
      <c r="E755" s="593"/>
      <c r="F755" s="593"/>
      <c r="G755" s="593"/>
      <c r="H755" s="593"/>
      <c r="I755" s="593"/>
      <c r="J755" s="593"/>
      <c r="K755" s="593"/>
      <c r="L755" s="593"/>
      <c r="M755" s="593"/>
      <c r="N755" s="593"/>
      <c r="O755" s="593"/>
      <c r="P755" s="593"/>
      <c r="Q755" s="593"/>
      <c r="R755" s="593"/>
      <c r="S755" s="593"/>
      <c r="T755" s="593"/>
      <c r="U755" s="593"/>
      <c r="V755" s="593"/>
      <c r="W755" s="593"/>
      <c r="X755" s="593"/>
      <c r="Y755" s="593"/>
      <c r="Z755" s="593"/>
    </row>
    <row r="756" spans="1:26" ht="14.25" customHeight="1">
      <c r="A756" s="593"/>
      <c r="B756" s="593"/>
      <c r="C756" s="593"/>
      <c r="D756" s="593"/>
      <c r="E756" s="593"/>
      <c r="F756" s="593"/>
      <c r="G756" s="593"/>
      <c r="H756" s="593"/>
      <c r="I756" s="593"/>
      <c r="J756" s="593"/>
      <c r="K756" s="593"/>
      <c r="L756" s="593"/>
      <c r="M756" s="593"/>
      <c r="N756" s="593"/>
      <c r="O756" s="593"/>
      <c r="P756" s="593"/>
      <c r="Q756" s="593"/>
      <c r="R756" s="593"/>
      <c r="S756" s="593"/>
      <c r="T756" s="593"/>
      <c r="U756" s="593"/>
      <c r="V756" s="593"/>
      <c r="W756" s="593"/>
      <c r="X756" s="593"/>
      <c r="Y756" s="593"/>
      <c r="Z756" s="593"/>
    </row>
    <row r="757" spans="1:26" ht="14.25" customHeight="1">
      <c r="A757" s="593"/>
      <c r="B757" s="593"/>
      <c r="C757" s="593"/>
      <c r="D757" s="593"/>
      <c r="E757" s="593"/>
      <c r="F757" s="593"/>
      <c r="G757" s="593"/>
      <c r="H757" s="593"/>
      <c r="I757" s="593"/>
      <c r="J757" s="593"/>
      <c r="K757" s="593"/>
      <c r="L757" s="593"/>
      <c r="M757" s="593"/>
      <c r="N757" s="593"/>
      <c r="O757" s="593"/>
      <c r="P757" s="593"/>
      <c r="Q757" s="593"/>
      <c r="R757" s="593"/>
      <c r="S757" s="593"/>
      <c r="T757" s="593"/>
      <c r="U757" s="593"/>
      <c r="V757" s="593"/>
      <c r="W757" s="593"/>
      <c r="X757" s="593"/>
      <c r="Y757" s="593"/>
      <c r="Z757" s="593"/>
    </row>
    <row r="758" spans="1:26" ht="14.25" customHeight="1">
      <c r="A758" s="593"/>
      <c r="B758" s="593"/>
      <c r="C758" s="593"/>
      <c r="D758" s="593"/>
      <c r="E758" s="593"/>
      <c r="F758" s="593"/>
      <c r="G758" s="593"/>
      <c r="H758" s="593"/>
      <c r="I758" s="593"/>
      <c r="J758" s="593"/>
      <c r="K758" s="593"/>
      <c r="L758" s="593"/>
      <c r="M758" s="593"/>
      <c r="N758" s="593"/>
      <c r="O758" s="593"/>
      <c r="P758" s="593"/>
      <c r="Q758" s="593"/>
      <c r="R758" s="593"/>
      <c r="S758" s="593"/>
      <c r="T758" s="593"/>
      <c r="U758" s="593"/>
      <c r="V758" s="593"/>
      <c r="W758" s="593"/>
      <c r="X758" s="593"/>
      <c r="Y758" s="593"/>
      <c r="Z758" s="593"/>
    </row>
    <row r="759" spans="1:26" ht="14.25" customHeight="1">
      <c r="A759" s="593"/>
      <c r="B759" s="593"/>
      <c r="C759" s="593"/>
      <c r="D759" s="593"/>
      <c r="E759" s="593"/>
      <c r="F759" s="593"/>
      <c r="G759" s="593"/>
      <c r="H759" s="593"/>
      <c r="I759" s="593"/>
      <c r="J759" s="593"/>
      <c r="K759" s="593"/>
      <c r="L759" s="593"/>
      <c r="M759" s="593"/>
      <c r="N759" s="593"/>
      <c r="O759" s="593"/>
      <c r="P759" s="593"/>
      <c r="Q759" s="593"/>
      <c r="R759" s="593"/>
      <c r="S759" s="593"/>
      <c r="T759" s="593"/>
      <c r="U759" s="593"/>
      <c r="V759" s="593"/>
      <c r="W759" s="593"/>
      <c r="X759" s="593"/>
      <c r="Y759" s="593"/>
      <c r="Z759" s="593"/>
    </row>
    <row r="760" spans="1:26" ht="14.25" customHeight="1">
      <c r="A760" s="593"/>
      <c r="B760" s="593"/>
      <c r="C760" s="593"/>
      <c r="D760" s="593"/>
      <c r="E760" s="593"/>
      <c r="F760" s="593"/>
      <c r="G760" s="593"/>
      <c r="H760" s="593"/>
      <c r="I760" s="593"/>
      <c r="J760" s="593"/>
      <c r="K760" s="593"/>
      <c r="L760" s="593"/>
      <c r="M760" s="593"/>
      <c r="N760" s="593"/>
      <c r="O760" s="593"/>
      <c r="P760" s="593"/>
      <c r="Q760" s="593"/>
      <c r="R760" s="593"/>
      <c r="S760" s="593"/>
      <c r="T760" s="593"/>
      <c r="U760" s="593"/>
      <c r="V760" s="593"/>
      <c r="W760" s="593"/>
      <c r="X760" s="593"/>
      <c r="Y760" s="593"/>
      <c r="Z760" s="593"/>
    </row>
    <row r="761" spans="1:26" ht="14.25" customHeight="1">
      <c r="A761" s="593"/>
      <c r="B761" s="593"/>
      <c r="C761" s="593"/>
      <c r="D761" s="593"/>
      <c r="E761" s="593"/>
      <c r="F761" s="593"/>
      <c r="G761" s="593"/>
      <c r="H761" s="593"/>
      <c r="I761" s="593"/>
      <c r="J761" s="593"/>
      <c r="K761" s="593"/>
      <c r="L761" s="593"/>
      <c r="M761" s="593"/>
      <c r="N761" s="593"/>
      <c r="O761" s="593"/>
      <c r="P761" s="593"/>
      <c r="Q761" s="593"/>
      <c r="R761" s="593"/>
      <c r="S761" s="593"/>
      <c r="T761" s="593"/>
      <c r="U761" s="593"/>
      <c r="V761" s="593"/>
      <c r="W761" s="593"/>
      <c r="X761" s="593"/>
      <c r="Y761" s="593"/>
      <c r="Z761" s="593"/>
    </row>
    <row r="762" spans="1:26" ht="14.25" customHeight="1">
      <c r="A762" s="593"/>
      <c r="B762" s="593"/>
      <c r="C762" s="593"/>
      <c r="D762" s="593"/>
      <c r="E762" s="593"/>
      <c r="F762" s="593"/>
      <c r="G762" s="593"/>
      <c r="H762" s="593"/>
      <c r="I762" s="593"/>
      <c r="J762" s="593"/>
      <c r="K762" s="593"/>
      <c r="L762" s="593"/>
      <c r="M762" s="593"/>
      <c r="N762" s="593"/>
      <c r="O762" s="593"/>
      <c r="P762" s="593"/>
      <c r="Q762" s="593"/>
      <c r="R762" s="593"/>
      <c r="S762" s="593"/>
      <c r="T762" s="593"/>
      <c r="U762" s="593"/>
      <c r="V762" s="593"/>
      <c r="W762" s="593"/>
      <c r="X762" s="593"/>
      <c r="Y762" s="593"/>
      <c r="Z762" s="593"/>
    </row>
    <row r="763" spans="1:26" ht="14.25" customHeight="1">
      <c r="A763" s="593"/>
      <c r="B763" s="593"/>
      <c r="C763" s="593"/>
      <c r="D763" s="593"/>
      <c r="E763" s="593"/>
      <c r="F763" s="593"/>
      <c r="G763" s="593"/>
      <c r="H763" s="593"/>
      <c r="I763" s="593"/>
      <c r="J763" s="593"/>
      <c r="K763" s="593"/>
      <c r="L763" s="593"/>
      <c r="M763" s="593"/>
      <c r="N763" s="593"/>
      <c r="O763" s="593"/>
      <c r="P763" s="593"/>
      <c r="Q763" s="593"/>
      <c r="R763" s="593"/>
      <c r="S763" s="593"/>
      <c r="T763" s="593"/>
      <c r="U763" s="593"/>
      <c r="V763" s="593"/>
      <c r="W763" s="593"/>
      <c r="X763" s="593"/>
      <c r="Y763" s="593"/>
      <c r="Z763" s="593"/>
    </row>
    <row r="764" spans="1:26" ht="14.25" customHeight="1">
      <c r="A764" s="593"/>
      <c r="B764" s="593"/>
      <c r="C764" s="593"/>
      <c r="D764" s="593"/>
      <c r="E764" s="593"/>
      <c r="F764" s="593"/>
      <c r="G764" s="593"/>
      <c r="H764" s="593"/>
      <c r="I764" s="593"/>
      <c r="J764" s="593"/>
      <c r="K764" s="593"/>
      <c r="L764" s="593"/>
      <c r="M764" s="593"/>
      <c r="N764" s="593"/>
      <c r="O764" s="593"/>
      <c r="P764" s="593"/>
      <c r="Q764" s="593"/>
      <c r="R764" s="593"/>
      <c r="S764" s="593"/>
      <c r="T764" s="593"/>
      <c r="U764" s="593"/>
      <c r="V764" s="593"/>
      <c r="W764" s="593"/>
      <c r="X764" s="593"/>
      <c r="Y764" s="593"/>
      <c r="Z764" s="593"/>
    </row>
    <row r="765" spans="1:26" ht="14.25" customHeight="1">
      <c r="A765" s="593"/>
      <c r="B765" s="593"/>
      <c r="C765" s="593"/>
      <c r="D765" s="593"/>
      <c r="E765" s="593"/>
      <c r="F765" s="593"/>
      <c r="G765" s="593"/>
      <c r="H765" s="593"/>
      <c r="I765" s="593"/>
      <c r="J765" s="593"/>
      <c r="K765" s="593"/>
      <c r="L765" s="593"/>
      <c r="M765" s="593"/>
      <c r="N765" s="593"/>
      <c r="O765" s="593"/>
      <c r="P765" s="593"/>
      <c r="Q765" s="593"/>
      <c r="R765" s="593"/>
      <c r="S765" s="593"/>
      <c r="T765" s="593"/>
      <c r="U765" s="593"/>
      <c r="V765" s="593"/>
      <c r="W765" s="593"/>
      <c r="X765" s="593"/>
      <c r="Y765" s="593"/>
      <c r="Z765" s="593"/>
    </row>
    <row r="766" spans="1:26" ht="14.25" customHeight="1">
      <c r="A766" s="593"/>
      <c r="B766" s="593"/>
      <c r="C766" s="593"/>
      <c r="D766" s="593"/>
      <c r="E766" s="593"/>
      <c r="F766" s="593"/>
      <c r="G766" s="593"/>
      <c r="H766" s="593"/>
      <c r="I766" s="593"/>
      <c r="J766" s="593"/>
      <c r="K766" s="593"/>
      <c r="L766" s="593"/>
      <c r="M766" s="593"/>
      <c r="N766" s="593"/>
      <c r="O766" s="593"/>
      <c r="P766" s="593"/>
      <c r="Q766" s="593"/>
      <c r="R766" s="593"/>
      <c r="S766" s="593"/>
      <c r="T766" s="593"/>
      <c r="U766" s="593"/>
      <c r="V766" s="593"/>
      <c r="W766" s="593"/>
      <c r="X766" s="593"/>
      <c r="Y766" s="593"/>
      <c r="Z766" s="593"/>
    </row>
    <row r="767" spans="1:26" ht="14.25" customHeight="1">
      <c r="A767" s="593"/>
      <c r="B767" s="593"/>
      <c r="C767" s="593"/>
      <c r="D767" s="593"/>
      <c r="E767" s="593"/>
      <c r="F767" s="593"/>
      <c r="G767" s="593"/>
      <c r="H767" s="593"/>
      <c r="I767" s="593"/>
      <c r="J767" s="593"/>
      <c r="K767" s="593"/>
      <c r="L767" s="593"/>
      <c r="M767" s="593"/>
      <c r="N767" s="593"/>
      <c r="O767" s="593"/>
      <c r="P767" s="593"/>
      <c r="Q767" s="593"/>
      <c r="R767" s="593"/>
      <c r="S767" s="593"/>
      <c r="T767" s="593"/>
      <c r="U767" s="593"/>
      <c r="V767" s="593"/>
      <c r="W767" s="593"/>
      <c r="X767" s="593"/>
      <c r="Y767" s="593"/>
      <c r="Z767" s="593"/>
    </row>
    <row r="768" spans="1:26" ht="14.25" customHeight="1">
      <c r="A768" s="593"/>
      <c r="B768" s="593"/>
      <c r="C768" s="593"/>
      <c r="D768" s="593"/>
      <c r="E768" s="593"/>
      <c r="F768" s="593"/>
      <c r="G768" s="593"/>
      <c r="H768" s="593"/>
      <c r="I768" s="593"/>
      <c r="J768" s="593"/>
      <c r="K768" s="593"/>
      <c r="L768" s="593"/>
      <c r="M768" s="593"/>
      <c r="N768" s="593"/>
      <c r="O768" s="593"/>
      <c r="P768" s="593"/>
      <c r="Q768" s="593"/>
      <c r="R768" s="593"/>
      <c r="S768" s="593"/>
      <c r="T768" s="593"/>
      <c r="U768" s="593"/>
      <c r="V768" s="593"/>
      <c r="W768" s="593"/>
      <c r="X768" s="593"/>
      <c r="Y768" s="593"/>
      <c r="Z768" s="593"/>
    </row>
    <row r="769" spans="1:26" ht="14.25" customHeight="1">
      <c r="A769" s="593"/>
      <c r="B769" s="593"/>
      <c r="C769" s="593"/>
      <c r="D769" s="593"/>
      <c r="E769" s="593"/>
      <c r="F769" s="593"/>
      <c r="G769" s="593"/>
      <c r="H769" s="593"/>
      <c r="I769" s="593"/>
      <c r="J769" s="593"/>
      <c r="K769" s="593"/>
      <c r="L769" s="593"/>
      <c r="M769" s="593"/>
      <c r="N769" s="593"/>
      <c r="O769" s="593"/>
      <c r="P769" s="593"/>
      <c r="Q769" s="593"/>
      <c r="R769" s="593"/>
      <c r="S769" s="593"/>
      <c r="T769" s="593"/>
      <c r="U769" s="593"/>
      <c r="V769" s="593"/>
      <c r="W769" s="593"/>
      <c r="X769" s="593"/>
      <c r="Y769" s="593"/>
      <c r="Z769" s="593"/>
    </row>
    <row r="770" spans="1:26" ht="14.25" customHeight="1">
      <c r="A770" s="593"/>
      <c r="B770" s="593"/>
      <c r="C770" s="593"/>
      <c r="D770" s="593"/>
      <c r="E770" s="593"/>
      <c r="F770" s="593"/>
      <c r="G770" s="593"/>
      <c r="H770" s="593"/>
      <c r="I770" s="593"/>
      <c r="J770" s="593"/>
      <c r="K770" s="593"/>
      <c r="L770" s="593"/>
      <c r="M770" s="593"/>
      <c r="N770" s="593"/>
      <c r="O770" s="593"/>
      <c r="P770" s="593"/>
      <c r="Q770" s="593"/>
      <c r="R770" s="593"/>
      <c r="S770" s="593"/>
      <c r="T770" s="593"/>
      <c r="U770" s="593"/>
      <c r="V770" s="593"/>
      <c r="W770" s="593"/>
      <c r="X770" s="593"/>
      <c r="Y770" s="593"/>
      <c r="Z770" s="593"/>
    </row>
    <row r="771" spans="1:26" ht="14.25" customHeight="1">
      <c r="A771" s="593"/>
      <c r="B771" s="593"/>
      <c r="C771" s="593"/>
      <c r="D771" s="593"/>
      <c r="E771" s="593"/>
      <c r="F771" s="593"/>
      <c r="G771" s="593"/>
      <c r="H771" s="593"/>
      <c r="I771" s="593"/>
      <c r="J771" s="593"/>
      <c r="K771" s="593"/>
      <c r="L771" s="593"/>
      <c r="M771" s="593"/>
      <c r="N771" s="593"/>
      <c r="O771" s="593"/>
      <c r="P771" s="593"/>
      <c r="Q771" s="593"/>
      <c r="R771" s="593"/>
      <c r="S771" s="593"/>
      <c r="T771" s="593"/>
      <c r="U771" s="593"/>
      <c r="V771" s="593"/>
      <c r="W771" s="593"/>
      <c r="X771" s="593"/>
      <c r="Y771" s="593"/>
      <c r="Z771" s="593"/>
    </row>
    <row r="772" spans="1:26" ht="14.25" customHeight="1">
      <c r="A772" s="593"/>
      <c r="B772" s="593"/>
      <c r="C772" s="593"/>
      <c r="D772" s="593"/>
      <c r="E772" s="593"/>
      <c r="F772" s="593"/>
      <c r="G772" s="593"/>
      <c r="H772" s="593"/>
      <c r="I772" s="593"/>
      <c r="J772" s="593"/>
      <c r="K772" s="593"/>
      <c r="L772" s="593"/>
      <c r="M772" s="593"/>
      <c r="N772" s="593"/>
      <c r="O772" s="593"/>
      <c r="P772" s="593"/>
      <c r="Q772" s="593"/>
      <c r="R772" s="593"/>
      <c r="S772" s="593"/>
      <c r="T772" s="593"/>
      <c r="U772" s="593"/>
      <c r="V772" s="593"/>
      <c r="W772" s="593"/>
      <c r="X772" s="593"/>
      <c r="Y772" s="593"/>
      <c r="Z772" s="593"/>
    </row>
    <row r="773" spans="1:26" ht="14.25" customHeight="1">
      <c r="A773" s="593"/>
      <c r="B773" s="593"/>
      <c r="C773" s="593"/>
      <c r="D773" s="593"/>
      <c r="E773" s="593"/>
      <c r="F773" s="593"/>
      <c r="G773" s="593"/>
      <c r="H773" s="593"/>
      <c r="I773" s="593"/>
      <c r="J773" s="593"/>
      <c r="K773" s="593"/>
      <c r="L773" s="593"/>
      <c r="M773" s="593"/>
      <c r="N773" s="593"/>
      <c r="O773" s="593"/>
      <c r="P773" s="593"/>
      <c r="Q773" s="593"/>
      <c r="R773" s="593"/>
      <c r="S773" s="593"/>
      <c r="T773" s="593"/>
      <c r="U773" s="593"/>
      <c r="V773" s="593"/>
      <c r="W773" s="593"/>
      <c r="X773" s="593"/>
      <c r="Y773" s="593"/>
      <c r="Z773" s="593"/>
    </row>
    <row r="774" spans="1:26" ht="14.25" customHeight="1">
      <c r="A774" s="593"/>
      <c r="B774" s="593"/>
      <c r="C774" s="593"/>
      <c r="D774" s="593"/>
      <c r="E774" s="593"/>
      <c r="F774" s="593"/>
      <c r="G774" s="593"/>
      <c r="H774" s="593"/>
      <c r="I774" s="593"/>
      <c r="J774" s="593"/>
      <c r="K774" s="593"/>
      <c r="L774" s="593"/>
      <c r="M774" s="593"/>
      <c r="N774" s="593"/>
      <c r="O774" s="593"/>
      <c r="P774" s="593"/>
      <c r="Q774" s="593"/>
      <c r="R774" s="593"/>
      <c r="S774" s="593"/>
      <c r="T774" s="593"/>
      <c r="U774" s="593"/>
      <c r="V774" s="593"/>
      <c r="W774" s="593"/>
      <c r="X774" s="593"/>
      <c r="Y774" s="593"/>
      <c r="Z774" s="593"/>
    </row>
    <row r="775" spans="1:26" ht="14.25" customHeight="1">
      <c r="A775" s="593"/>
      <c r="B775" s="593"/>
      <c r="C775" s="593"/>
      <c r="D775" s="593"/>
      <c r="E775" s="593"/>
      <c r="F775" s="593"/>
      <c r="G775" s="593"/>
      <c r="H775" s="593"/>
      <c r="I775" s="593"/>
      <c r="J775" s="593"/>
      <c r="K775" s="593"/>
      <c r="L775" s="593"/>
      <c r="M775" s="593"/>
      <c r="N775" s="593"/>
      <c r="O775" s="593"/>
      <c r="P775" s="593"/>
      <c r="Q775" s="593"/>
      <c r="R775" s="593"/>
      <c r="S775" s="593"/>
      <c r="T775" s="593"/>
      <c r="U775" s="593"/>
      <c r="V775" s="593"/>
      <c r="W775" s="593"/>
      <c r="X775" s="593"/>
      <c r="Y775" s="593"/>
      <c r="Z775" s="593"/>
    </row>
    <row r="776" spans="1:26" ht="14.25" customHeight="1">
      <c r="A776" s="593"/>
      <c r="B776" s="593"/>
      <c r="C776" s="593"/>
      <c r="D776" s="593"/>
      <c r="E776" s="593"/>
      <c r="F776" s="593"/>
      <c r="G776" s="593"/>
      <c r="H776" s="593"/>
      <c r="I776" s="593"/>
      <c r="J776" s="593"/>
      <c r="K776" s="593"/>
      <c r="L776" s="593"/>
      <c r="M776" s="593"/>
      <c r="N776" s="593"/>
      <c r="O776" s="593"/>
      <c r="P776" s="593"/>
      <c r="Q776" s="593"/>
      <c r="R776" s="593"/>
      <c r="S776" s="593"/>
      <c r="T776" s="593"/>
      <c r="U776" s="593"/>
      <c r="V776" s="593"/>
      <c r="W776" s="593"/>
      <c r="X776" s="593"/>
      <c r="Y776" s="593"/>
      <c r="Z776" s="593"/>
    </row>
    <row r="777" spans="1:26" ht="14.25" customHeight="1">
      <c r="A777" s="593"/>
      <c r="B777" s="593"/>
      <c r="C777" s="593"/>
      <c r="D777" s="593"/>
      <c r="E777" s="593"/>
      <c r="F777" s="593"/>
      <c r="G777" s="593"/>
      <c r="H777" s="593"/>
      <c r="I777" s="593"/>
      <c r="J777" s="593"/>
      <c r="K777" s="593"/>
      <c r="L777" s="593"/>
      <c r="M777" s="593"/>
      <c r="N777" s="593"/>
      <c r="O777" s="593"/>
      <c r="P777" s="593"/>
      <c r="Q777" s="593"/>
      <c r="R777" s="593"/>
      <c r="S777" s="593"/>
      <c r="T777" s="593"/>
      <c r="U777" s="593"/>
      <c r="V777" s="593"/>
      <c r="W777" s="593"/>
      <c r="X777" s="593"/>
      <c r="Y777" s="593"/>
      <c r="Z777" s="593"/>
    </row>
    <row r="778" spans="1:26" ht="14.25" customHeight="1">
      <c r="A778" s="593"/>
      <c r="B778" s="593"/>
      <c r="C778" s="593"/>
      <c r="D778" s="593"/>
      <c r="E778" s="593"/>
      <c r="F778" s="593"/>
      <c r="G778" s="593"/>
      <c r="H778" s="593"/>
      <c r="I778" s="593"/>
      <c r="J778" s="593"/>
      <c r="K778" s="593"/>
      <c r="L778" s="593"/>
      <c r="M778" s="593"/>
      <c r="N778" s="593"/>
      <c r="O778" s="593"/>
      <c r="P778" s="593"/>
      <c r="Q778" s="593"/>
      <c r="R778" s="593"/>
      <c r="S778" s="593"/>
      <c r="T778" s="593"/>
      <c r="U778" s="593"/>
      <c r="V778" s="593"/>
      <c r="W778" s="593"/>
      <c r="X778" s="593"/>
      <c r="Y778" s="593"/>
      <c r="Z778" s="593"/>
    </row>
    <row r="779" spans="1:26" ht="14.25" customHeight="1">
      <c r="A779" s="593"/>
      <c r="B779" s="593"/>
      <c r="C779" s="593"/>
      <c r="D779" s="593"/>
      <c r="E779" s="593"/>
      <c r="F779" s="593"/>
      <c r="G779" s="593"/>
      <c r="H779" s="593"/>
      <c r="I779" s="593"/>
      <c r="J779" s="593"/>
      <c r="K779" s="593"/>
      <c r="L779" s="593"/>
      <c r="M779" s="593"/>
      <c r="N779" s="593"/>
      <c r="O779" s="593"/>
      <c r="P779" s="593"/>
      <c r="Q779" s="593"/>
      <c r="R779" s="593"/>
      <c r="S779" s="593"/>
      <c r="T779" s="593"/>
      <c r="U779" s="593"/>
      <c r="V779" s="593"/>
      <c r="W779" s="593"/>
      <c r="X779" s="593"/>
      <c r="Y779" s="593"/>
      <c r="Z779" s="593"/>
    </row>
    <row r="780" spans="1:26" ht="14.25" customHeight="1">
      <c r="A780" s="593"/>
      <c r="B780" s="593"/>
      <c r="C780" s="593"/>
      <c r="D780" s="593"/>
      <c r="E780" s="593"/>
      <c r="F780" s="593"/>
      <c r="G780" s="593"/>
      <c r="H780" s="593"/>
      <c r="I780" s="593"/>
      <c r="J780" s="593"/>
      <c r="K780" s="593"/>
      <c r="L780" s="593"/>
      <c r="M780" s="593"/>
      <c r="N780" s="593"/>
      <c r="O780" s="593"/>
      <c r="P780" s="593"/>
      <c r="Q780" s="593"/>
      <c r="R780" s="593"/>
      <c r="S780" s="593"/>
      <c r="T780" s="593"/>
      <c r="U780" s="593"/>
      <c r="V780" s="593"/>
      <c r="W780" s="593"/>
      <c r="X780" s="593"/>
      <c r="Y780" s="593"/>
      <c r="Z780" s="593"/>
    </row>
    <row r="781" spans="1:26" ht="14.25" customHeight="1">
      <c r="A781" s="593"/>
      <c r="B781" s="593"/>
      <c r="C781" s="593"/>
      <c r="D781" s="593"/>
      <c r="E781" s="593"/>
      <c r="F781" s="593"/>
      <c r="G781" s="593"/>
      <c r="H781" s="593"/>
      <c r="I781" s="593"/>
      <c r="J781" s="593"/>
      <c r="K781" s="593"/>
      <c r="L781" s="593"/>
      <c r="M781" s="593"/>
      <c r="N781" s="593"/>
      <c r="O781" s="593"/>
      <c r="P781" s="593"/>
      <c r="Q781" s="593"/>
      <c r="R781" s="593"/>
      <c r="S781" s="593"/>
      <c r="T781" s="593"/>
      <c r="U781" s="593"/>
      <c r="V781" s="593"/>
      <c r="W781" s="593"/>
      <c r="X781" s="593"/>
      <c r="Y781" s="593"/>
      <c r="Z781" s="593"/>
    </row>
    <row r="782" spans="1:26" ht="14.25" customHeight="1">
      <c r="A782" s="593"/>
      <c r="B782" s="593"/>
      <c r="C782" s="593"/>
      <c r="D782" s="593"/>
      <c r="E782" s="593"/>
      <c r="F782" s="593"/>
      <c r="G782" s="593"/>
      <c r="H782" s="593"/>
      <c r="I782" s="593"/>
      <c r="J782" s="593"/>
      <c r="K782" s="593"/>
      <c r="L782" s="593"/>
      <c r="M782" s="593"/>
      <c r="N782" s="593"/>
      <c r="O782" s="593"/>
      <c r="P782" s="593"/>
      <c r="Q782" s="593"/>
      <c r="R782" s="593"/>
      <c r="S782" s="593"/>
      <c r="T782" s="593"/>
      <c r="U782" s="593"/>
      <c r="V782" s="593"/>
      <c r="W782" s="593"/>
      <c r="X782" s="593"/>
      <c r="Y782" s="593"/>
      <c r="Z782" s="593"/>
    </row>
    <row r="783" spans="1:26" ht="14.25" customHeight="1">
      <c r="A783" s="593"/>
      <c r="B783" s="593"/>
      <c r="C783" s="593"/>
      <c r="D783" s="593"/>
      <c r="E783" s="593"/>
      <c r="F783" s="593"/>
      <c r="G783" s="593"/>
      <c r="H783" s="593"/>
      <c r="I783" s="593"/>
      <c r="J783" s="593"/>
      <c r="K783" s="593"/>
      <c r="L783" s="593"/>
      <c r="M783" s="593"/>
      <c r="N783" s="593"/>
      <c r="O783" s="593"/>
      <c r="P783" s="593"/>
      <c r="Q783" s="593"/>
      <c r="R783" s="593"/>
      <c r="S783" s="593"/>
      <c r="T783" s="593"/>
      <c r="U783" s="593"/>
      <c r="V783" s="593"/>
      <c r="W783" s="593"/>
      <c r="X783" s="593"/>
      <c r="Y783" s="593"/>
      <c r="Z783" s="593"/>
    </row>
    <row r="784" spans="1:26" ht="14.25" customHeight="1">
      <c r="A784" s="593"/>
      <c r="B784" s="593"/>
      <c r="C784" s="593"/>
      <c r="D784" s="593"/>
      <c r="E784" s="593"/>
      <c r="F784" s="593"/>
      <c r="G784" s="593"/>
      <c r="H784" s="593"/>
      <c r="I784" s="593"/>
      <c r="J784" s="593"/>
      <c r="K784" s="593"/>
      <c r="L784" s="593"/>
      <c r="M784" s="593"/>
      <c r="N784" s="593"/>
      <c r="O784" s="593"/>
      <c r="P784" s="593"/>
      <c r="Q784" s="593"/>
      <c r="R784" s="593"/>
      <c r="S784" s="593"/>
      <c r="T784" s="593"/>
      <c r="U784" s="593"/>
      <c r="V784" s="593"/>
      <c r="W784" s="593"/>
      <c r="X784" s="593"/>
      <c r="Y784" s="593"/>
      <c r="Z784" s="593"/>
    </row>
    <row r="785" spans="1:26" ht="14.25" customHeight="1">
      <c r="A785" s="593"/>
      <c r="B785" s="593"/>
      <c r="C785" s="593"/>
      <c r="D785" s="593"/>
      <c r="E785" s="593"/>
      <c r="F785" s="593"/>
      <c r="G785" s="593"/>
      <c r="H785" s="593"/>
      <c r="I785" s="593"/>
      <c r="J785" s="593"/>
      <c r="K785" s="593"/>
      <c r="L785" s="593"/>
      <c r="M785" s="593"/>
      <c r="N785" s="593"/>
      <c r="O785" s="593"/>
      <c r="P785" s="593"/>
      <c r="Q785" s="593"/>
      <c r="R785" s="593"/>
      <c r="S785" s="593"/>
      <c r="T785" s="593"/>
      <c r="U785" s="593"/>
      <c r="V785" s="593"/>
      <c r="W785" s="593"/>
      <c r="X785" s="593"/>
      <c r="Y785" s="593"/>
      <c r="Z785" s="593"/>
    </row>
    <row r="786" spans="1:26" ht="14.25" customHeight="1">
      <c r="A786" s="593"/>
      <c r="B786" s="593"/>
      <c r="C786" s="593"/>
      <c r="D786" s="593"/>
      <c r="E786" s="593"/>
      <c r="F786" s="593"/>
      <c r="G786" s="593"/>
      <c r="H786" s="593"/>
      <c r="I786" s="593"/>
      <c r="J786" s="593"/>
      <c r="K786" s="593"/>
      <c r="L786" s="593"/>
      <c r="M786" s="593"/>
      <c r="N786" s="593"/>
      <c r="O786" s="593"/>
      <c r="P786" s="593"/>
      <c r="Q786" s="593"/>
      <c r="R786" s="593"/>
      <c r="S786" s="593"/>
      <c r="T786" s="593"/>
      <c r="U786" s="593"/>
      <c r="V786" s="593"/>
      <c r="W786" s="593"/>
      <c r="X786" s="593"/>
      <c r="Y786" s="593"/>
      <c r="Z786" s="593"/>
    </row>
    <row r="787" spans="1:26" ht="14.25" customHeight="1">
      <c r="A787" s="593"/>
      <c r="B787" s="593"/>
      <c r="C787" s="593"/>
      <c r="D787" s="593"/>
      <c r="E787" s="593"/>
      <c r="F787" s="593"/>
      <c r="G787" s="593"/>
      <c r="H787" s="593"/>
      <c r="I787" s="593"/>
      <c r="J787" s="593"/>
      <c r="K787" s="593"/>
      <c r="L787" s="593"/>
      <c r="M787" s="593"/>
      <c r="N787" s="593"/>
      <c r="O787" s="593"/>
      <c r="P787" s="593"/>
      <c r="Q787" s="593"/>
      <c r="R787" s="593"/>
      <c r="S787" s="593"/>
      <c r="T787" s="593"/>
      <c r="U787" s="593"/>
      <c r="V787" s="593"/>
      <c r="W787" s="593"/>
      <c r="X787" s="593"/>
      <c r="Y787" s="593"/>
      <c r="Z787" s="593"/>
    </row>
    <row r="788" spans="1:26" ht="14.25" customHeight="1">
      <c r="A788" s="593"/>
      <c r="B788" s="593"/>
      <c r="C788" s="593"/>
      <c r="D788" s="593"/>
      <c r="E788" s="593"/>
      <c r="F788" s="593"/>
      <c r="G788" s="593"/>
      <c r="H788" s="593"/>
      <c r="I788" s="593"/>
      <c r="J788" s="593"/>
      <c r="K788" s="593"/>
      <c r="L788" s="593"/>
      <c r="M788" s="593"/>
      <c r="N788" s="593"/>
      <c r="O788" s="593"/>
      <c r="P788" s="593"/>
      <c r="Q788" s="593"/>
      <c r="R788" s="593"/>
      <c r="S788" s="593"/>
      <c r="T788" s="593"/>
      <c r="U788" s="593"/>
      <c r="V788" s="593"/>
      <c r="W788" s="593"/>
      <c r="X788" s="593"/>
      <c r="Y788" s="593"/>
      <c r="Z788" s="593"/>
    </row>
    <row r="789" spans="1:26" ht="14.25" customHeight="1">
      <c r="A789" s="593"/>
      <c r="B789" s="593"/>
      <c r="C789" s="593"/>
      <c r="D789" s="593"/>
      <c r="E789" s="593"/>
      <c r="F789" s="593"/>
      <c r="G789" s="593"/>
      <c r="H789" s="593"/>
      <c r="I789" s="593"/>
      <c r="J789" s="593"/>
      <c r="K789" s="593"/>
      <c r="L789" s="593"/>
      <c r="M789" s="593"/>
      <c r="N789" s="593"/>
      <c r="O789" s="593"/>
      <c r="P789" s="593"/>
      <c r="Q789" s="593"/>
      <c r="R789" s="593"/>
      <c r="S789" s="593"/>
      <c r="T789" s="593"/>
      <c r="U789" s="593"/>
      <c r="V789" s="593"/>
      <c r="W789" s="593"/>
      <c r="X789" s="593"/>
      <c r="Y789" s="593"/>
      <c r="Z789" s="593"/>
    </row>
    <row r="790" spans="1:26" ht="14.25" customHeight="1">
      <c r="A790" s="593"/>
      <c r="B790" s="593"/>
      <c r="C790" s="593"/>
      <c r="D790" s="593"/>
      <c r="E790" s="593"/>
      <c r="F790" s="593"/>
      <c r="G790" s="593"/>
      <c r="H790" s="593"/>
      <c r="I790" s="593"/>
      <c r="J790" s="593"/>
      <c r="K790" s="593"/>
      <c r="L790" s="593"/>
      <c r="M790" s="593"/>
      <c r="N790" s="593"/>
      <c r="O790" s="593"/>
      <c r="P790" s="593"/>
      <c r="Q790" s="593"/>
      <c r="R790" s="593"/>
      <c r="S790" s="593"/>
      <c r="T790" s="593"/>
      <c r="U790" s="593"/>
      <c r="V790" s="593"/>
      <c r="W790" s="593"/>
      <c r="X790" s="593"/>
      <c r="Y790" s="593"/>
      <c r="Z790" s="593"/>
    </row>
    <row r="791" spans="1:26" ht="14.25" customHeight="1">
      <c r="A791" s="593"/>
      <c r="B791" s="593"/>
      <c r="C791" s="593"/>
      <c r="D791" s="593"/>
      <c r="E791" s="593"/>
      <c r="F791" s="593"/>
      <c r="G791" s="593"/>
      <c r="H791" s="593"/>
      <c r="I791" s="593"/>
      <c r="J791" s="593"/>
      <c r="K791" s="593"/>
      <c r="L791" s="593"/>
      <c r="M791" s="593"/>
      <c r="N791" s="593"/>
      <c r="O791" s="593"/>
      <c r="P791" s="593"/>
      <c r="Q791" s="593"/>
      <c r="R791" s="593"/>
      <c r="S791" s="593"/>
      <c r="T791" s="593"/>
      <c r="U791" s="593"/>
      <c r="V791" s="593"/>
      <c r="W791" s="593"/>
      <c r="X791" s="593"/>
      <c r="Y791" s="593"/>
      <c r="Z791" s="593"/>
    </row>
    <row r="792" spans="1:26" ht="14.25" customHeight="1">
      <c r="A792" s="593"/>
      <c r="B792" s="593"/>
      <c r="C792" s="593"/>
      <c r="D792" s="593"/>
      <c r="E792" s="593"/>
      <c r="F792" s="593"/>
      <c r="G792" s="593"/>
      <c r="H792" s="593"/>
      <c r="I792" s="593"/>
      <c r="J792" s="593"/>
      <c r="K792" s="593"/>
      <c r="L792" s="593"/>
      <c r="M792" s="593"/>
      <c r="N792" s="593"/>
      <c r="O792" s="593"/>
      <c r="P792" s="593"/>
      <c r="Q792" s="593"/>
      <c r="R792" s="593"/>
      <c r="S792" s="593"/>
      <c r="T792" s="593"/>
      <c r="U792" s="593"/>
      <c r="V792" s="593"/>
      <c r="W792" s="593"/>
      <c r="X792" s="593"/>
      <c r="Y792" s="593"/>
      <c r="Z792" s="593"/>
    </row>
    <row r="793" spans="1:26" ht="14.25" customHeight="1">
      <c r="A793" s="593"/>
      <c r="B793" s="593"/>
      <c r="C793" s="593"/>
      <c r="D793" s="593"/>
      <c r="E793" s="593"/>
      <c r="F793" s="593"/>
      <c r="G793" s="593"/>
      <c r="H793" s="593"/>
      <c r="I793" s="593"/>
      <c r="J793" s="593"/>
      <c r="K793" s="593"/>
      <c r="L793" s="593"/>
      <c r="M793" s="593"/>
      <c r="N793" s="593"/>
      <c r="O793" s="593"/>
      <c r="P793" s="593"/>
      <c r="Q793" s="593"/>
      <c r="R793" s="593"/>
      <c r="S793" s="593"/>
      <c r="T793" s="593"/>
      <c r="U793" s="593"/>
      <c r="V793" s="593"/>
      <c r="W793" s="593"/>
      <c r="X793" s="593"/>
      <c r="Y793" s="593"/>
      <c r="Z793" s="593"/>
    </row>
    <row r="794" spans="1:26" ht="14.25" customHeight="1">
      <c r="A794" s="593"/>
      <c r="B794" s="593"/>
      <c r="C794" s="593"/>
      <c r="D794" s="593"/>
      <c r="E794" s="593"/>
      <c r="F794" s="593"/>
      <c r="G794" s="593"/>
      <c r="H794" s="593"/>
      <c r="I794" s="593"/>
      <c r="J794" s="593"/>
      <c r="K794" s="593"/>
      <c r="L794" s="593"/>
      <c r="M794" s="593"/>
      <c r="N794" s="593"/>
      <c r="O794" s="593"/>
      <c r="P794" s="593"/>
      <c r="Q794" s="593"/>
      <c r="R794" s="593"/>
      <c r="S794" s="593"/>
      <c r="T794" s="593"/>
      <c r="U794" s="593"/>
      <c r="V794" s="593"/>
      <c r="W794" s="593"/>
      <c r="X794" s="593"/>
      <c r="Y794" s="593"/>
      <c r="Z794" s="593"/>
    </row>
    <row r="795" spans="1:26" ht="14.25" customHeight="1">
      <c r="A795" s="593"/>
      <c r="B795" s="593"/>
      <c r="C795" s="593"/>
      <c r="D795" s="593"/>
      <c r="E795" s="593"/>
      <c r="F795" s="593"/>
      <c r="G795" s="593"/>
      <c r="H795" s="593"/>
      <c r="I795" s="593"/>
      <c r="J795" s="593"/>
      <c r="K795" s="593"/>
      <c r="L795" s="593"/>
      <c r="M795" s="593"/>
      <c r="N795" s="593"/>
      <c r="O795" s="593"/>
      <c r="P795" s="593"/>
      <c r="Q795" s="593"/>
      <c r="R795" s="593"/>
      <c r="S795" s="593"/>
      <c r="T795" s="593"/>
      <c r="U795" s="593"/>
      <c r="V795" s="593"/>
      <c r="W795" s="593"/>
      <c r="X795" s="593"/>
      <c r="Y795" s="593"/>
      <c r="Z795" s="593"/>
    </row>
    <row r="796" spans="1:26" ht="14.25" customHeight="1">
      <c r="A796" s="593"/>
      <c r="B796" s="593"/>
      <c r="C796" s="593"/>
      <c r="D796" s="593"/>
      <c r="E796" s="593"/>
      <c r="F796" s="593"/>
      <c r="G796" s="593"/>
      <c r="H796" s="593"/>
      <c r="I796" s="593"/>
      <c r="J796" s="593"/>
      <c r="K796" s="593"/>
      <c r="L796" s="593"/>
      <c r="M796" s="593"/>
      <c r="N796" s="593"/>
      <c r="O796" s="593"/>
      <c r="P796" s="593"/>
      <c r="Q796" s="593"/>
      <c r="R796" s="593"/>
      <c r="S796" s="593"/>
      <c r="T796" s="593"/>
      <c r="U796" s="593"/>
      <c r="V796" s="593"/>
      <c r="W796" s="593"/>
      <c r="X796" s="593"/>
      <c r="Y796" s="593"/>
      <c r="Z796" s="593"/>
    </row>
    <row r="797" spans="1:26" ht="14.25" customHeight="1">
      <c r="A797" s="593"/>
      <c r="B797" s="593"/>
      <c r="C797" s="593"/>
      <c r="D797" s="593"/>
      <c r="E797" s="593"/>
      <c r="F797" s="593"/>
      <c r="G797" s="593"/>
      <c r="H797" s="593"/>
      <c r="I797" s="593"/>
      <c r="J797" s="593"/>
      <c r="K797" s="593"/>
      <c r="L797" s="593"/>
      <c r="M797" s="593"/>
      <c r="N797" s="593"/>
      <c r="O797" s="593"/>
      <c r="P797" s="593"/>
      <c r="Q797" s="593"/>
      <c r="R797" s="593"/>
      <c r="S797" s="593"/>
      <c r="T797" s="593"/>
      <c r="U797" s="593"/>
      <c r="V797" s="593"/>
      <c r="W797" s="593"/>
      <c r="X797" s="593"/>
      <c r="Y797" s="593"/>
      <c r="Z797" s="593"/>
    </row>
    <row r="798" spans="1:26" ht="14.25" customHeight="1">
      <c r="A798" s="593"/>
      <c r="B798" s="593"/>
      <c r="C798" s="593"/>
      <c r="D798" s="593"/>
      <c r="E798" s="593"/>
      <c r="F798" s="593"/>
      <c r="G798" s="593"/>
      <c r="H798" s="593"/>
      <c r="I798" s="593"/>
      <c r="J798" s="593"/>
      <c r="K798" s="593"/>
      <c r="L798" s="593"/>
      <c r="M798" s="593"/>
      <c r="N798" s="593"/>
      <c r="O798" s="593"/>
      <c r="P798" s="593"/>
      <c r="Q798" s="593"/>
      <c r="R798" s="593"/>
      <c r="S798" s="593"/>
      <c r="T798" s="593"/>
      <c r="U798" s="593"/>
      <c r="V798" s="593"/>
      <c r="W798" s="593"/>
      <c r="X798" s="593"/>
      <c r="Y798" s="593"/>
      <c r="Z798" s="593"/>
    </row>
    <row r="799" spans="1:26" ht="14.25" customHeight="1">
      <c r="A799" s="593"/>
      <c r="B799" s="593"/>
      <c r="C799" s="593"/>
      <c r="D799" s="593"/>
      <c r="E799" s="593"/>
      <c r="F799" s="593"/>
      <c r="G799" s="593"/>
      <c r="H799" s="593"/>
      <c r="I799" s="593"/>
      <c r="J799" s="593"/>
      <c r="K799" s="593"/>
      <c r="L799" s="593"/>
      <c r="M799" s="593"/>
      <c r="N799" s="593"/>
      <c r="O799" s="593"/>
      <c r="P799" s="593"/>
      <c r="Q799" s="593"/>
      <c r="R799" s="593"/>
      <c r="S799" s="593"/>
      <c r="T799" s="593"/>
      <c r="U799" s="593"/>
      <c r="V799" s="593"/>
      <c r="W799" s="593"/>
      <c r="X799" s="593"/>
      <c r="Y799" s="593"/>
      <c r="Z799" s="593"/>
    </row>
    <row r="800" spans="1:26" ht="14.25" customHeight="1">
      <c r="A800" s="593"/>
      <c r="B800" s="593"/>
      <c r="C800" s="593"/>
      <c r="D800" s="593"/>
      <c r="E800" s="593"/>
      <c r="F800" s="593"/>
      <c r="G800" s="593"/>
      <c r="H800" s="593"/>
      <c r="I800" s="593"/>
      <c r="J800" s="593"/>
      <c r="K800" s="593"/>
      <c r="L800" s="593"/>
      <c r="M800" s="593"/>
      <c r="N800" s="593"/>
      <c r="O800" s="593"/>
      <c r="P800" s="593"/>
      <c r="Q800" s="593"/>
      <c r="R800" s="593"/>
      <c r="S800" s="593"/>
      <c r="T800" s="593"/>
      <c r="U800" s="593"/>
      <c r="V800" s="593"/>
      <c r="W800" s="593"/>
      <c r="X800" s="593"/>
      <c r="Y800" s="593"/>
      <c r="Z800" s="593"/>
    </row>
    <row r="801" spans="1:26" ht="14.25" customHeight="1">
      <c r="A801" s="593"/>
      <c r="B801" s="593"/>
      <c r="C801" s="593"/>
      <c r="D801" s="593"/>
      <c r="E801" s="593"/>
      <c r="F801" s="593"/>
      <c r="G801" s="593"/>
      <c r="H801" s="593"/>
      <c r="I801" s="593"/>
      <c r="J801" s="593"/>
      <c r="K801" s="593"/>
      <c r="L801" s="593"/>
      <c r="M801" s="593"/>
      <c r="N801" s="593"/>
      <c r="O801" s="593"/>
      <c r="P801" s="593"/>
      <c r="Q801" s="593"/>
      <c r="R801" s="593"/>
      <c r="S801" s="593"/>
      <c r="T801" s="593"/>
      <c r="U801" s="593"/>
      <c r="V801" s="593"/>
      <c r="W801" s="593"/>
      <c r="X801" s="593"/>
      <c r="Y801" s="593"/>
      <c r="Z801" s="593"/>
    </row>
    <row r="802" spans="1:26" ht="14.25" customHeight="1">
      <c r="A802" s="593"/>
      <c r="B802" s="593"/>
      <c r="C802" s="593"/>
      <c r="D802" s="593"/>
      <c r="E802" s="593"/>
      <c r="F802" s="593"/>
      <c r="G802" s="593"/>
      <c r="H802" s="593"/>
      <c r="I802" s="593"/>
      <c r="J802" s="593"/>
      <c r="K802" s="593"/>
      <c r="L802" s="593"/>
      <c r="M802" s="593"/>
      <c r="N802" s="593"/>
      <c r="O802" s="593"/>
      <c r="P802" s="593"/>
      <c r="Q802" s="593"/>
      <c r="R802" s="593"/>
      <c r="S802" s="593"/>
      <c r="T802" s="593"/>
      <c r="U802" s="593"/>
      <c r="V802" s="593"/>
      <c r="W802" s="593"/>
      <c r="X802" s="593"/>
      <c r="Y802" s="593"/>
      <c r="Z802" s="593"/>
    </row>
    <row r="803" spans="1:26" ht="14.25" customHeight="1">
      <c r="A803" s="593"/>
      <c r="B803" s="593"/>
      <c r="C803" s="593"/>
      <c r="D803" s="593"/>
      <c r="E803" s="593"/>
      <c r="F803" s="593"/>
      <c r="G803" s="593"/>
      <c r="H803" s="593"/>
      <c r="I803" s="593"/>
      <c r="J803" s="593"/>
      <c r="K803" s="593"/>
      <c r="L803" s="593"/>
      <c r="M803" s="593"/>
      <c r="N803" s="593"/>
      <c r="O803" s="593"/>
      <c r="P803" s="593"/>
      <c r="Q803" s="593"/>
      <c r="R803" s="593"/>
      <c r="S803" s="593"/>
      <c r="T803" s="593"/>
      <c r="U803" s="593"/>
      <c r="V803" s="593"/>
      <c r="W803" s="593"/>
      <c r="X803" s="593"/>
      <c r="Y803" s="593"/>
      <c r="Z803" s="593"/>
    </row>
    <row r="804" spans="1:26" ht="14.25" customHeight="1">
      <c r="A804" s="593"/>
      <c r="B804" s="593"/>
      <c r="C804" s="593"/>
      <c r="D804" s="593"/>
      <c r="E804" s="593"/>
      <c r="F804" s="593"/>
      <c r="G804" s="593"/>
      <c r="H804" s="593"/>
      <c r="I804" s="593"/>
      <c r="J804" s="593"/>
      <c r="K804" s="593"/>
      <c r="L804" s="593"/>
      <c r="M804" s="593"/>
      <c r="N804" s="593"/>
      <c r="O804" s="593"/>
      <c r="P804" s="593"/>
      <c r="Q804" s="593"/>
      <c r="R804" s="593"/>
      <c r="S804" s="593"/>
      <c r="T804" s="593"/>
      <c r="U804" s="593"/>
      <c r="V804" s="593"/>
      <c r="W804" s="593"/>
      <c r="X804" s="593"/>
      <c r="Y804" s="593"/>
      <c r="Z804" s="593"/>
    </row>
    <row r="805" spans="1:26" ht="14.25" customHeight="1">
      <c r="A805" s="593"/>
      <c r="B805" s="593"/>
      <c r="C805" s="593"/>
      <c r="D805" s="593"/>
      <c r="E805" s="593"/>
      <c r="F805" s="593"/>
      <c r="G805" s="593"/>
      <c r="H805" s="593"/>
      <c r="I805" s="593"/>
      <c r="J805" s="593"/>
      <c r="K805" s="593"/>
      <c r="L805" s="593"/>
      <c r="M805" s="593"/>
      <c r="N805" s="593"/>
      <c r="O805" s="593"/>
      <c r="P805" s="593"/>
      <c r="Q805" s="593"/>
      <c r="R805" s="593"/>
      <c r="S805" s="593"/>
      <c r="T805" s="593"/>
      <c r="U805" s="593"/>
      <c r="V805" s="593"/>
      <c r="W805" s="593"/>
      <c r="X805" s="593"/>
      <c r="Y805" s="593"/>
      <c r="Z805" s="593"/>
    </row>
    <row r="806" spans="1:26" ht="14.25" customHeight="1">
      <c r="A806" s="593"/>
      <c r="B806" s="593"/>
      <c r="C806" s="593"/>
      <c r="D806" s="593"/>
      <c r="E806" s="593"/>
      <c r="F806" s="593"/>
      <c r="G806" s="593"/>
      <c r="H806" s="593"/>
      <c r="I806" s="593"/>
      <c r="J806" s="593"/>
      <c r="K806" s="593"/>
      <c r="L806" s="593"/>
      <c r="M806" s="593"/>
      <c r="N806" s="593"/>
      <c r="O806" s="593"/>
      <c r="P806" s="593"/>
      <c r="Q806" s="593"/>
      <c r="R806" s="593"/>
      <c r="S806" s="593"/>
      <c r="T806" s="593"/>
      <c r="U806" s="593"/>
      <c r="V806" s="593"/>
      <c r="W806" s="593"/>
      <c r="X806" s="593"/>
      <c r="Y806" s="593"/>
      <c r="Z806" s="593"/>
    </row>
    <row r="807" spans="1:26" ht="14.25" customHeight="1">
      <c r="A807" s="593"/>
      <c r="B807" s="593"/>
      <c r="C807" s="593"/>
      <c r="D807" s="593"/>
      <c r="E807" s="593"/>
      <c r="F807" s="593"/>
      <c r="G807" s="593"/>
      <c r="H807" s="593"/>
      <c r="I807" s="593"/>
      <c r="J807" s="593"/>
      <c r="K807" s="593"/>
      <c r="L807" s="593"/>
      <c r="M807" s="593"/>
      <c r="N807" s="593"/>
      <c r="O807" s="593"/>
      <c r="P807" s="593"/>
      <c r="Q807" s="593"/>
      <c r="R807" s="593"/>
      <c r="S807" s="593"/>
      <c r="T807" s="593"/>
      <c r="U807" s="593"/>
      <c r="V807" s="593"/>
      <c r="W807" s="593"/>
      <c r="X807" s="593"/>
      <c r="Y807" s="593"/>
      <c r="Z807" s="593"/>
    </row>
    <row r="808" spans="1:26" ht="14.25" customHeight="1">
      <c r="A808" s="593"/>
      <c r="B808" s="593"/>
      <c r="C808" s="593"/>
      <c r="D808" s="593"/>
      <c r="E808" s="593"/>
      <c r="F808" s="593"/>
      <c r="G808" s="593"/>
      <c r="H808" s="593"/>
      <c r="I808" s="593"/>
      <c r="J808" s="593"/>
      <c r="K808" s="593"/>
      <c r="L808" s="593"/>
      <c r="M808" s="593"/>
      <c r="N808" s="593"/>
      <c r="O808" s="593"/>
      <c r="P808" s="593"/>
      <c r="Q808" s="593"/>
      <c r="R808" s="593"/>
      <c r="S808" s="593"/>
      <c r="T808" s="593"/>
      <c r="U808" s="593"/>
      <c r="V808" s="593"/>
      <c r="W808" s="593"/>
      <c r="X808" s="593"/>
      <c r="Y808" s="593"/>
      <c r="Z808" s="593"/>
    </row>
    <row r="809" spans="1:26" ht="14.25" customHeight="1">
      <c r="A809" s="593"/>
      <c r="B809" s="593"/>
      <c r="C809" s="593"/>
      <c r="D809" s="593"/>
      <c r="E809" s="593"/>
      <c r="F809" s="593"/>
      <c r="G809" s="593"/>
      <c r="H809" s="593"/>
      <c r="I809" s="593"/>
      <c r="J809" s="593"/>
      <c r="K809" s="593"/>
      <c r="L809" s="593"/>
      <c r="M809" s="593"/>
      <c r="N809" s="593"/>
      <c r="O809" s="593"/>
      <c r="P809" s="593"/>
      <c r="Q809" s="593"/>
      <c r="R809" s="593"/>
      <c r="S809" s="593"/>
      <c r="T809" s="593"/>
      <c r="U809" s="593"/>
      <c r="V809" s="593"/>
      <c r="W809" s="593"/>
      <c r="X809" s="593"/>
      <c r="Y809" s="593"/>
      <c r="Z809" s="593"/>
    </row>
    <row r="810" spans="1:26" ht="14.25" customHeight="1">
      <c r="A810" s="593"/>
      <c r="B810" s="593"/>
      <c r="C810" s="593"/>
      <c r="D810" s="593"/>
      <c r="E810" s="593"/>
      <c r="F810" s="593"/>
      <c r="G810" s="593"/>
      <c r="H810" s="593"/>
      <c r="I810" s="593"/>
      <c r="J810" s="593"/>
      <c r="K810" s="593"/>
      <c r="L810" s="593"/>
      <c r="M810" s="593"/>
      <c r="N810" s="593"/>
      <c r="O810" s="593"/>
      <c r="P810" s="593"/>
      <c r="Q810" s="593"/>
      <c r="R810" s="593"/>
      <c r="S810" s="593"/>
      <c r="T810" s="593"/>
      <c r="U810" s="593"/>
      <c r="V810" s="593"/>
      <c r="W810" s="593"/>
      <c r="X810" s="593"/>
      <c r="Y810" s="593"/>
      <c r="Z810" s="593"/>
    </row>
    <row r="811" spans="1:26" ht="14.25" customHeight="1">
      <c r="A811" s="593"/>
      <c r="B811" s="593"/>
      <c r="C811" s="593"/>
      <c r="D811" s="593"/>
      <c r="E811" s="593"/>
      <c r="F811" s="593"/>
      <c r="G811" s="593"/>
      <c r="H811" s="593"/>
      <c r="I811" s="593"/>
      <c r="J811" s="593"/>
      <c r="K811" s="593"/>
      <c r="L811" s="593"/>
      <c r="M811" s="593"/>
      <c r="N811" s="593"/>
      <c r="O811" s="593"/>
      <c r="P811" s="593"/>
      <c r="Q811" s="593"/>
      <c r="R811" s="593"/>
      <c r="S811" s="593"/>
      <c r="T811" s="593"/>
      <c r="U811" s="593"/>
      <c r="V811" s="593"/>
      <c r="W811" s="593"/>
      <c r="X811" s="593"/>
      <c r="Y811" s="593"/>
      <c r="Z811" s="593"/>
    </row>
    <row r="812" spans="1:26" ht="14.25" customHeight="1">
      <c r="A812" s="593"/>
      <c r="B812" s="593"/>
      <c r="C812" s="593"/>
      <c r="D812" s="593"/>
      <c r="E812" s="593"/>
      <c r="F812" s="593"/>
      <c r="G812" s="593"/>
      <c r="H812" s="593"/>
      <c r="I812" s="593"/>
      <c r="J812" s="593"/>
      <c r="K812" s="593"/>
      <c r="L812" s="593"/>
      <c r="M812" s="593"/>
      <c r="N812" s="593"/>
      <c r="O812" s="593"/>
      <c r="P812" s="593"/>
      <c r="Q812" s="593"/>
      <c r="R812" s="593"/>
      <c r="S812" s="593"/>
      <c r="T812" s="593"/>
      <c r="U812" s="593"/>
      <c r="V812" s="593"/>
      <c r="W812" s="593"/>
      <c r="X812" s="593"/>
      <c r="Y812" s="593"/>
      <c r="Z812" s="593"/>
    </row>
    <row r="813" spans="1:26" ht="14.25" customHeight="1">
      <c r="A813" s="593"/>
      <c r="B813" s="593"/>
      <c r="C813" s="593"/>
      <c r="D813" s="593"/>
      <c r="E813" s="593"/>
      <c r="F813" s="593"/>
      <c r="G813" s="593"/>
      <c r="H813" s="593"/>
      <c r="I813" s="593"/>
      <c r="J813" s="593"/>
      <c r="K813" s="593"/>
      <c r="L813" s="593"/>
      <c r="M813" s="593"/>
      <c r="N813" s="593"/>
      <c r="O813" s="593"/>
      <c r="P813" s="593"/>
      <c r="Q813" s="593"/>
      <c r="R813" s="593"/>
      <c r="S813" s="593"/>
      <c r="T813" s="593"/>
      <c r="U813" s="593"/>
      <c r="V813" s="593"/>
      <c r="W813" s="593"/>
      <c r="X813" s="593"/>
      <c r="Y813" s="593"/>
      <c r="Z813" s="593"/>
    </row>
    <row r="814" spans="1:26" ht="14.25" customHeight="1">
      <c r="A814" s="593"/>
      <c r="B814" s="593"/>
      <c r="C814" s="593"/>
      <c r="D814" s="593"/>
      <c r="E814" s="593"/>
      <c r="F814" s="593"/>
      <c r="G814" s="593"/>
      <c r="H814" s="593"/>
      <c r="I814" s="593"/>
      <c r="J814" s="593"/>
      <c r="K814" s="593"/>
      <c r="L814" s="593"/>
      <c r="M814" s="593"/>
      <c r="N814" s="593"/>
      <c r="O814" s="593"/>
      <c r="P814" s="593"/>
      <c r="Q814" s="593"/>
      <c r="R814" s="593"/>
      <c r="S814" s="593"/>
      <c r="T814" s="593"/>
      <c r="U814" s="593"/>
      <c r="V814" s="593"/>
      <c r="W814" s="593"/>
      <c r="X814" s="593"/>
      <c r="Y814" s="593"/>
      <c r="Z814" s="593"/>
    </row>
    <row r="815" spans="1:26" ht="14.25" customHeight="1">
      <c r="A815" s="593"/>
      <c r="B815" s="593"/>
      <c r="C815" s="593"/>
      <c r="D815" s="593"/>
      <c r="E815" s="593"/>
      <c r="F815" s="593"/>
      <c r="G815" s="593"/>
      <c r="H815" s="593"/>
      <c r="I815" s="593"/>
      <c r="J815" s="593"/>
      <c r="K815" s="593"/>
      <c r="L815" s="593"/>
      <c r="M815" s="593"/>
      <c r="N815" s="593"/>
      <c r="O815" s="593"/>
      <c r="P815" s="593"/>
      <c r="Q815" s="593"/>
      <c r="R815" s="593"/>
      <c r="S815" s="593"/>
      <c r="T815" s="593"/>
      <c r="U815" s="593"/>
      <c r="V815" s="593"/>
      <c r="W815" s="593"/>
      <c r="X815" s="593"/>
      <c r="Y815" s="593"/>
      <c r="Z815" s="593"/>
    </row>
    <row r="816" spans="1:26" ht="14.25" customHeight="1">
      <c r="A816" s="593"/>
      <c r="B816" s="593"/>
      <c r="C816" s="593"/>
      <c r="D816" s="593"/>
      <c r="E816" s="593"/>
      <c r="F816" s="593"/>
      <c r="G816" s="593"/>
      <c r="H816" s="593"/>
      <c r="I816" s="593"/>
      <c r="J816" s="593"/>
      <c r="K816" s="593"/>
      <c r="L816" s="593"/>
      <c r="M816" s="593"/>
      <c r="N816" s="593"/>
      <c r="O816" s="593"/>
      <c r="P816" s="593"/>
      <c r="Q816" s="593"/>
      <c r="R816" s="593"/>
      <c r="S816" s="593"/>
      <c r="T816" s="593"/>
      <c r="U816" s="593"/>
      <c r="V816" s="593"/>
      <c r="W816" s="593"/>
      <c r="X816" s="593"/>
      <c r="Y816" s="593"/>
      <c r="Z816" s="593"/>
    </row>
    <row r="817" spans="1:26" ht="14.25" customHeight="1">
      <c r="A817" s="593"/>
      <c r="B817" s="593"/>
      <c r="C817" s="593"/>
      <c r="D817" s="593"/>
      <c r="E817" s="593"/>
      <c r="F817" s="593"/>
      <c r="G817" s="593"/>
      <c r="H817" s="593"/>
      <c r="I817" s="593"/>
      <c r="J817" s="593"/>
      <c r="K817" s="593"/>
      <c r="L817" s="593"/>
      <c r="M817" s="593"/>
      <c r="N817" s="593"/>
      <c r="O817" s="593"/>
      <c r="P817" s="593"/>
      <c r="Q817" s="593"/>
      <c r="R817" s="593"/>
      <c r="S817" s="593"/>
      <c r="T817" s="593"/>
      <c r="U817" s="593"/>
      <c r="V817" s="593"/>
      <c r="W817" s="593"/>
      <c r="X817" s="593"/>
      <c r="Y817" s="593"/>
      <c r="Z817" s="593"/>
    </row>
    <row r="818" spans="1:26" ht="14.25" customHeight="1">
      <c r="A818" s="593"/>
      <c r="B818" s="593"/>
      <c r="C818" s="593"/>
      <c r="D818" s="593"/>
      <c r="E818" s="593"/>
      <c r="F818" s="593"/>
      <c r="G818" s="593"/>
      <c r="H818" s="593"/>
      <c r="I818" s="593"/>
      <c r="J818" s="593"/>
      <c r="K818" s="593"/>
      <c r="L818" s="593"/>
      <c r="M818" s="593"/>
      <c r="N818" s="593"/>
      <c r="O818" s="593"/>
      <c r="P818" s="593"/>
      <c r="Q818" s="593"/>
      <c r="R818" s="593"/>
      <c r="S818" s="593"/>
      <c r="T818" s="593"/>
      <c r="U818" s="593"/>
      <c r="V818" s="593"/>
      <c r="W818" s="593"/>
      <c r="X818" s="593"/>
      <c r="Y818" s="593"/>
      <c r="Z818" s="593"/>
    </row>
    <row r="819" spans="1:26" ht="14.25" customHeight="1">
      <c r="A819" s="593"/>
      <c r="B819" s="593"/>
      <c r="C819" s="593"/>
      <c r="D819" s="593"/>
      <c r="E819" s="593"/>
      <c r="F819" s="593"/>
      <c r="G819" s="593"/>
      <c r="H819" s="593"/>
      <c r="I819" s="593"/>
      <c r="J819" s="593"/>
      <c r="K819" s="593"/>
      <c r="L819" s="593"/>
      <c r="M819" s="593"/>
      <c r="N819" s="593"/>
      <c r="O819" s="593"/>
      <c r="P819" s="593"/>
      <c r="Q819" s="593"/>
      <c r="R819" s="593"/>
      <c r="S819" s="593"/>
      <c r="T819" s="593"/>
      <c r="U819" s="593"/>
      <c r="V819" s="593"/>
      <c r="W819" s="593"/>
      <c r="X819" s="593"/>
      <c r="Y819" s="593"/>
      <c r="Z819" s="593"/>
    </row>
    <row r="820" spans="1:26" ht="14.25" customHeight="1">
      <c r="A820" s="593"/>
      <c r="B820" s="593"/>
      <c r="C820" s="593"/>
      <c r="D820" s="593"/>
      <c r="E820" s="593"/>
      <c r="F820" s="593"/>
      <c r="G820" s="593"/>
      <c r="H820" s="593"/>
      <c r="I820" s="593"/>
      <c r="J820" s="593"/>
      <c r="K820" s="593"/>
      <c r="L820" s="593"/>
      <c r="M820" s="593"/>
      <c r="N820" s="593"/>
      <c r="O820" s="593"/>
      <c r="P820" s="593"/>
      <c r="Q820" s="593"/>
      <c r="R820" s="593"/>
      <c r="S820" s="593"/>
      <c r="T820" s="593"/>
      <c r="U820" s="593"/>
      <c r="V820" s="593"/>
      <c r="W820" s="593"/>
      <c r="X820" s="593"/>
      <c r="Y820" s="593"/>
      <c r="Z820" s="593"/>
    </row>
    <row r="821" spans="1:26" ht="14.25" customHeight="1">
      <c r="A821" s="593"/>
      <c r="B821" s="593"/>
      <c r="C821" s="593"/>
      <c r="D821" s="593"/>
      <c r="E821" s="593"/>
      <c r="F821" s="593"/>
      <c r="G821" s="593"/>
      <c r="H821" s="593"/>
      <c r="I821" s="593"/>
      <c r="J821" s="593"/>
      <c r="K821" s="593"/>
      <c r="L821" s="593"/>
      <c r="M821" s="593"/>
      <c r="N821" s="593"/>
      <c r="O821" s="593"/>
      <c r="P821" s="593"/>
      <c r="Q821" s="593"/>
      <c r="R821" s="593"/>
      <c r="S821" s="593"/>
      <c r="T821" s="593"/>
      <c r="U821" s="593"/>
      <c r="V821" s="593"/>
      <c r="W821" s="593"/>
      <c r="X821" s="593"/>
      <c r="Y821" s="593"/>
      <c r="Z821" s="593"/>
    </row>
    <row r="822" spans="1:26" ht="14.25" customHeight="1">
      <c r="A822" s="593"/>
      <c r="B822" s="593"/>
      <c r="C822" s="593"/>
      <c r="D822" s="593"/>
      <c r="E822" s="593"/>
      <c r="F822" s="593"/>
      <c r="G822" s="593"/>
      <c r="H822" s="593"/>
      <c r="I822" s="593"/>
      <c r="J822" s="593"/>
      <c r="K822" s="593"/>
      <c r="L822" s="593"/>
      <c r="M822" s="593"/>
      <c r="N822" s="593"/>
      <c r="O822" s="593"/>
      <c r="P822" s="593"/>
      <c r="Q822" s="593"/>
      <c r="R822" s="593"/>
      <c r="S822" s="593"/>
      <c r="T822" s="593"/>
      <c r="U822" s="593"/>
      <c r="V822" s="593"/>
      <c r="W822" s="593"/>
      <c r="X822" s="593"/>
      <c r="Y822" s="593"/>
      <c r="Z822" s="593"/>
    </row>
    <row r="823" spans="1:26" ht="14.25" customHeight="1">
      <c r="A823" s="593"/>
      <c r="B823" s="593"/>
      <c r="C823" s="593"/>
      <c r="D823" s="593"/>
      <c r="E823" s="593"/>
      <c r="F823" s="593"/>
      <c r="G823" s="593"/>
      <c r="H823" s="593"/>
      <c r="I823" s="593"/>
      <c r="J823" s="593"/>
      <c r="K823" s="593"/>
      <c r="L823" s="593"/>
      <c r="M823" s="593"/>
      <c r="N823" s="593"/>
      <c r="O823" s="593"/>
      <c r="P823" s="593"/>
      <c r="Q823" s="593"/>
      <c r="R823" s="593"/>
      <c r="S823" s="593"/>
      <c r="T823" s="593"/>
      <c r="U823" s="593"/>
      <c r="V823" s="593"/>
      <c r="W823" s="593"/>
      <c r="X823" s="593"/>
      <c r="Y823" s="593"/>
      <c r="Z823" s="593"/>
    </row>
    <row r="824" spans="1:26" ht="14.25" customHeight="1">
      <c r="A824" s="593"/>
      <c r="B824" s="593"/>
      <c r="C824" s="593"/>
      <c r="D824" s="593"/>
      <c r="E824" s="593"/>
      <c r="F824" s="593"/>
      <c r="G824" s="593"/>
      <c r="H824" s="593"/>
      <c r="I824" s="593"/>
      <c r="J824" s="593"/>
      <c r="K824" s="593"/>
      <c r="L824" s="593"/>
      <c r="M824" s="593"/>
      <c r="N824" s="593"/>
      <c r="O824" s="593"/>
      <c r="P824" s="593"/>
      <c r="Q824" s="593"/>
      <c r="R824" s="593"/>
      <c r="S824" s="593"/>
      <c r="T824" s="593"/>
      <c r="U824" s="593"/>
      <c r="V824" s="593"/>
      <c r="W824" s="593"/>
      <c r="X824" s="593"/>
      <c r="Y824" s="593"/>
      <c r="Z824" s="593"/>
    </row>
    <row r="825" spans="1:26" ht="14.25" customHeight="1">
      <c r="A825" s="593"/>
      <c r="B825" s="593"/>
      <c r="C825" s="593"/>
      <c r="D825" s="593"/>
      <c r="E825" s="593"/>
      <c r="F825" s="593"/>
      <c r="G825" s="593"/>
      <c r="H825" s="593"/>
      <c r="I825" s="593"/>
      <c r="J825" s="593"/>
      <c r="K825" s="593"/>
      <c r="L825" s="593"/>
      <c r="M825" s="593"/>
      <c r="N825" s="593"/>
      <c r="O825" s="593"/>
      <c r="P825" s="593"/>
      <c r="Q825" s="593"/>
      <c r="R825" s="593"/>
      <c r="S825" s="593"/>
      <c r="T825" s="593"/>
      <c r="U825" s="593"/>
      <c r="V825" s="593"/>
      <c r="W825" s="593"/>
      <c r="X825" s="593"/>
      <c r="Y825" s="593"/>
      <c r="Z825" s="593"/>
    </row>
    <row r="826" spans="1:26" ht="14.25" customHeight="1">
      <c r="A826" s="593"/>
      <c r="B826" s="593"/>
      <c r="C826" s="593"/>
      <c r="D826" s="593"/>
      <c r="E826" s="593"/>
      <c r="F826" s="593"/>
      <c r="G826" s="593"/>
      <c r="H826" s="593"/>
      <c r="I826" s="593"/>
      <c r="J826" s="593"/>
      <c r="K826" s="593"/>
      <c r="L826" s="593"/>
      <c r="M826" s="593"/>
      <c r="N826" s="593"/>
      <c r="O826" s="593"/>
      <c r="P826" s="593"/>
      <c r="Q826" s="593"/>
      <c r="R826" s="593"/>
      <c r="S826" s="593"/>
      <c r="T826" s="593"/>
      <c r="U826" s="593"/>
      <c r="V826" s="593"/>
      <c r="W826" s="593"/>
      <c r="X826" s="593"/>
      <c r="Y826" s="593"/>
      <c r="Z826" s="593"/>
    </row>
    <row r="827" spans="1:26" ht="14.25" customHeight="1">
      <c r="A827" s="593"/>
      <c r="B827" s="593"/>
      <c r="C827" s="593"/>
      <c r="D827" s="593"/>
      <c r="E827" s="593"/>
      <c r="F827" s="593"/>
      <c r="G827" s="593"/>
      <c r="H827" s="593"/>
      <c r="I827" s="593"/>
      <c r="J827" s="593"/>
      <c r="K827" s="593"/>
      <c r="L827" s="593"/>
      <c r="M827" s="593"/>
      <c r="N827" s="593"/>
      <c r="O827" s="593"/>
      <c r="P827" s="593"/>
      <c r="Q827" s="593"/>
      <c r="R827" s="593"/>
      <c r="S827" s="593"/>
      <c r="T827" s="593"/>
      <c r="U827" s="593"/>
      <c r="V827" s="593"/>
      <c r="W827" s="593"/>
      <c r="X827" s="593"/>
      <c r="Y827" s="593"/>
      <c r="Z827" s="593"/>
    </row>
    <row r="828" spans="1:26" ht="14.25" customHeight="1">
      <c r="A828" s="593"/>
      <c r="B828" s="593"/>
      <c r="C828" s="593"/>
      <c r="D828" s="593"/>
      <c r="E828" s="593"/>
      <c r="F828" s="593"/>
      <c r="G828" s="593"/>
      <c r="H828" s="593"/>
      <c r="I828" s="593"/>
      <c r="J828" s="593"/>
      <c r="K828" s="593"/>
      <c r="L828" s="593"/>
      <c r="M828" s="593"/>
      <c r="N828" s="593"/>
      <c r="O828" s="593"/>
      <c r="P828" s="593"/>
      <c r="Q828" s="593"/>
      <c r="R828" s="593"/>
      <c r="S828" s="593"/>
      <c r="T828" s="593"/>
      <c r="U828" s="593"/>
      <c r="V828" s="593"/>
      <c r="W828" s="593"/>
      <c r="X828" s="593"/>
      <c r="Y828" s="593"/>
      <c r="Z828" s="593"/>
    </row>
    <row r="829" spans="1:26" ht="14.25" customHeight="1">
      <c r="A829" s="593"/>
      <c r="B829" s="593"/>
      <c r="C829" s="593"/>
      <c r="D829" s="593"/>
      <c r="E829" s="593"/>
      <c r="F829" s="593"/>
      <c r="G829" s="593"/>
      <c r="H829" s="593"/>
      <c r="I829" s="593"/>
      <c r="J829" s="593"/>
      <c r="K829" s="593"/>
      <c r="L829" s="593"/>
      <c r="M829" s="593"/>
      <c r="N829" s="593"/>
      <c r="O829" s="593"/>
      <c r="P829" s="593"/>
      <c r="Q829" s="593"/>
      <c r="R829" s="593"/>
      <c r="S829" s="593"/>
      <c r="T829" s="593"/>
      <c r="U829" s="593"/>
      <c r="V829" s="593"/>
      <c r="W829" s="593"/>
      <c r="X829" s="593"/>
      <c r="Y829" s="593"/>
      <c r="Z829" s="593"/>
    </row>
    <row r="830" spans="1:26" ht="14.25" customHeight="1">
      <c r="A830" s="593"/>
      <c r="B830" s="593"/>
      <c r="C830" s="593"/>
      <c r="D830" s="593"/>
      <c r="E830" s="593"/>
      <c r="F830" s="593"/>
      <c r="G830" s="593"/>
      <c r="H830" s="593"/>
      <c r="I830" s="593"/>
      <c r="J830" s="593"/>
      <c r="K830" s="593"/>
      <c r="L830" s="593"/>
      <c r="M830" s="593"/>
      <c r="N830" s="593"/>
      <c r="O830" s="593"/>
      <c r="P830" s="593"/>
      <c r="Q830" s="593"/>
      <c r="R830" s="593"/>
      <c r="S830" s="593"/>
      <c r="T830" s="593"/>
      <c r="U830" s="593"/>
      <c r="V830" s="593"/>
      <c r="W830" s="593"/>
      <c r="X830" s="593"/>
      <c r="Y830" s="593"/>
      <c r="Z830" s="593"/>
    </row>
    <row r="831" spans="1:26" ht="14.25" customHeight="1">
      <c r="A831" s="593"/>
      <c r="B831" s="593"/>
      <c r="C831" s="593"/>
      <c r="D831" s="593"/>
      <c r="E831" s="593"/>
      <c r="F831" s="593"/>
      <c r="G831" s="593"/>
      <c r="H831" s="593"/>
      <c r="I831" s="593"/>
      <c r="J831" s="593"/>
      <c r="K831" s="593"/>
      <c r="L831" s="593"/>
      <c r="M831" s="593"/>
      <c r="N831" s="593"/>
      <c r="O831" s="593"/>
      <c r="P831" s="593"/>
      <c r="Q831" s="593"/>
      <c r="R831" s="593"/>
      <c r="S831" s="593"/>
      <c r="T831" s="593"/>
      <c r="U831" s="593"/>
      <c r="V831" s="593"/>
      <c r="W831" s="593"/>
      <c r="X831" s="593"/>
      <c r="Y831" s="593"/>
      <c r="Z831" s="593"/>
    </row>
    <row r="832" spans="1:26" ht="14.25" customHeight="1">
      <c r="A832" s="593"/>
      <c r="B832" s="593"/>
      <c r="C832" s="593"/>
      <c r="D832" s="593"/>
      <c r="E832" s="593"/>
      <c r="F832" s="593"/>
      <c r="G832" s="593"/>
      <c r="H832" s="593"/>
      <c r="I832" s="593"/>
      <c r="J832" s="593"/>
      <c r="K832" s="593"/>
      <c r="L832" s="593"/>
      <c r="M832" s="593"/>
      <c r="N832" s="593"/>
      <c r="O832" s="593"/>
      <c r="P832" s="593"/>
      <c r="Q832" s="593"/>
      <c r="R832" s="593"/>
      <c r="S832" s="593"/>
      <c r="T832" s="593"/>
      <c r="U832" s="593"/>
      <c r="V832" s="593"/>
      <c r="W832" s="593"/>
      <c r="X832" s="593"/>
      <c r="Y832" s="593"/>
      <c r="Z832" s="593"/>
    </row>
    <row r="833" spans="1:26" ht="14.25" customHeight="1">
      <c r="A833" s="593"/>
      <c r="B833" s="593"/>
      <c r="C833" s="593"/>
      <c r="D833" s="593"/>
      <c r="E833" s="593"/>
      <c r="F833" s="593"/>
      <c r="G833" s="593"/>
      <c r="H833" s="593"/>
      <c r="I833" s="593"/>
      <c r="J833" s="593"/>
      <c r="K833" s="593"/>
      <c r="L833" s="593"/>
      <c r="M833" s="593"/>
      <c r="N833" s="593"/>
      <c r="O833" s="593"/>
      <c r="P833" s="593"/>
      <c r="Q833" s="593"/>
      <c r="R833" s="593"/>
      <c r="S833" s="593"/>
      <c r="T833" s="593"/>
      <c r="U833" s="593"/>
      <c r="V833" s="593"/>
      <c r="W833" s="593"/>
      <c r="X833" s="593"/>
      <c r="Y833" s="593"/>
      <c r="Z833" s="593"/>
    </row>
    <row r="834" spans="1:26" ht="14.25" customHeight="1">
      <c r="A834" s="593"/>
      <c r="B834" s="593"/>
      <c r="C834" s="593"/>
      <c r="D834" s="593"/>
      <c r="E834" s="593"/>
      <c r="F834" s="593"/>
      <c r="G834" s="593"/>
      <c r="H834" s="593"/>
      <c r="I834" s="593"/>
      <c r="J834" s="593"/>
      <c r="K834" s="593"/>
      <c r="L834" s="593"/>
      <c r="M834" s="593"/>
      <c r="N834" s="593"/>
      <c r="O834" s="593"/>
      <c r="P834" s="593"/>
      <c r="Q834" s="593"/>
      <c r="R834" s="593"/>
      <c r="S834" s="593"/>
      <c r="T834" s="593"/>
      <c r="U834" s="593"/>
      <c r="V834" s="593"/>
      <c r="W834" s="593"/>
      <c r="X834" s="593"/>
      <c r="Y834" s="593"/>
      <c r="Z834" s="593"/>
    </row>
    <row r="835" spans="1:26" ht="14.25" customHeight="1">
      <c r="A835" s="593"/>
      <c r="B835" s="593"/>
      <c r="C835" s="593"/>
      <c r="D835" s="593"/>
      <c r="E835" s="593"/>
      <c r="F835" s="593"/>
      <c r="G835" s="593"/>
      <c r="H835" s="593"/>
      <c r="I835" s="593"/>
      <c r="J835" s="593"/>
      <c r="K835" s="593"/>
      <c r="L835" s="593"/>
      <c r="M835" s="593"/>
      <c r="N835" s="593"/>
      <c r="O835" s="593"/>
      <c r="P835" s="593"/>
      <c r="Q835" s="593"/>
      <c r="R835" s="593"/>
      <c r="S835" s="593"/>
      <c r="T835" s="593"/>
      <c r="U835" s="593"/>
      <c r="V835" s="593"/>
      <c r="W835" s="593"/>
      <c r="X835" s="593"/>
      <c r="Y835" s="593"/>
      <c r="Z835" s="593"/>
    </row>
    <row r="836" spans="1:26" ht="14.25" customHeight="1">
      <c r="A836" s="593"/>
      <c r="B836" s="593"/>
      <c r="C836" s="593"/>
      <c r="D836" s="593"/>
      <c r="E836" s="593"/>
      <c r="F836" s="593"/>
      <c r="G836" s="593"/>
      <c r="H836" s="593"/>
      <c r="I836" s="593"/>
      <c r="J836" s="593"/>
      <c r="K836" s="593"/>
      <c r="L836" s="593"/>
      <c r="M836" s="593"/>
      <c r="N836" s="593"/>
      <c r="O836" s="593"/>
      <c r="P836" s="593"/>
      <c r="Q836" s="593"/>
      <c r="R836" s="593"/>
      <c r="S836" s="593"/>
      <c r="T836" s="593"/>
      <c r="U836" s="593"/>
      <c r="V836" s="593"/>
      <c r="W836" s="593"/>
      <c r="X836" s="593"/>
      <c r="Y836" s="593"/>
      <c r="Z836" s="593"/>
    </row>
    <row r="837" spans="1:26" ht="14.25" customHeight="1">
      <c r="A837" s="593"/>
      <c r="B837" s="593"/>
      <c r="C837" s="593"/>
      <c r="D837" s="593"/>
      <c r="E837" s="593"/>
      <c r="F837" s="593"/>
      <c r="G837" s="593"/>
      <c r="H837" s="593"/>
      <c r="I837" s="593"/>
      <c r="J837" s="593"/>
      <c r="K837" s="593"/>
      <c r="L837" s="593"/>
      <c r="M837" s="593"/>
      <c r="N837" s="593"/>
      <c r="O837" s="593"/>
      <c r="P837" s="593"/>
      <c r="Q837" s="593"/>
      <c r="R837" s="593"/>
      <c r="S837" s="593"/>
      <c r="T837" s="593"/>
      <c r="U837" s="593"/>
      <c r="V837" s="593"/>
      <c r="W837" s="593"/>
      <c r="X837" s="593"/>
      <c r="Y837" s="593"/>
      <c r="Z837" s="593"/>
    </row>
    <row r="838" spans="1:26" ht="14.25" customHeight="1">
      <c r="A838" s="593"/>
      <c r="B838" s="593"/>
      <c r="C838" s="593"/>
      <c r="D838" s="593"/>
      <c r="E838" s="593"/>
      <c r="F838" s="593"/>
      <c r="G838" s="593"/>
      <c r="H838" s="593"/>
      <c r="I838" s="593"/>
      <c r="J838" s="593"/>
      <c r="K838" s="593"/>
      <c r="L838" s="593"/>
      <c r="M838" s="593"/>
      <c r="N838" s="593"/>
      <c r="O838" s="593"/>
      <c r="P838" s="593"/>
      <c r="Q838" s="593"/>
      <c r="R838" s="593"/>
      <c r="S838" s="593"/>
      <c r="T838" s="593"/>
      <c r="U838" s="593"/>
      <c r="V838" s="593"/>
      <c r="W838" s="593"/>
      <c r="X838" s="593"/>
      <c r="Y838" s="593"/>
      <c r="Z838" s="593"/>
    </row>
    <row r="839" spans="1:26" ht="14.25" customHeight="1">
      <c r="A839" s="593"/>
      <c r="B839" s="593"/>
      <c r="C839" s="593"/>
      <c r="D839" s="593"/>
      <c r="E839" s="593"/>
      <c r="F839" s="593"/>
      <c r="G839" s="593"/>
      <c r="H839" s="593"/>
      <c r="I839" s="593"/>
      <c r="J839" s="593"/>
      <c r="K839" s="593"/>
      <c r="L839" s="593"/>
      <c r="M839" s="593"/>
      <c r="N839" s="593"/>
      <c r="O839" s="593"/>
      <c r="P839" s="593"/>
      <c r="Q839" s="593"/>
      <c r="R839" s="593"/>
      <c r="S839" s="593"/>
      <c r="T839" s="593"/>
      <c r="U839" s="593"/>
      <c r="V839" s="593"/>
      <c r="W839" s="593"/>
      <c r="X839" s="593"/>
      <c r="Y839" s="593"/>
      <c r="Z839" s="593"/>
    </row>
    <row r="840" spans="1:26" ht="14.25" customHeight="1">
      <c r="A840" s="593"/>
      <c r="B840" s="593"/>
      <c r="C840" s="593"/>
      <c r="D840" s="593"/>
      <c r="E840" s="593"/>
      <c r="F840" s="593"/>
      <c r="G840" s="593"/>
      <c r="H840" s="593"/>
      <c r="I840" s="593"/>
      <c r="J840" s="593"/>
      <c r="K840" s="593"/>
      <c r="L840" s="593"/>
      <c r="M840" s="593"/>
      <c r="N840" s="593"/>
      <c r="O840" s="593"/>
      <c r="P840" s="593"/>
      <c r="Q840" s="593"/>
      <c r="R840" s="593"/>
      <c r="S840" s="593"/>
      <c r="T840" s="593"/>
      <c r="U840" s="593"/>
      <c r="V840" s="593"/>
      <c r="W840" s="593"/>
      <c r="X840" s="593"/>
      <c r="Y840" s="593"/>
      <c r="Z840" s="593"/>
    </row>
    <row r="841" spans="1:26" ht="14.25" customHeight="1">
      <c r="A841" s="593"/>
      <c r="B841" s="593"/>
      <c r="C841" s="593"/>
      <c r="D841" s="593"/>
      <c r="E841" s="593"/>
      <c r="F841" s="593"/>
      <c r="G841" s="593"/>
      <c r="H841" s="593"/>
      <c r="I841" s="593"/>
      <c r="J841" s="593"/>
      <c r="K841" s="593"/>
      <c r="L841" s="593"/>
      <c r="M841" s="593"/>
      <c r="N841" s="593"/>
      <c r="O841" s="593"/>
      <c r="P841" s="593"/>
      <c r="Q841" s="593"/>
      <c r="R841" s="593"/>
      <c r="S841" s="593"/>
      <c r="T841" s="593"/>
      <c r="U841" s="593"/>
      <c r="V841" s="593"/>
      <c r="W841" s="593"/>
      <c r="X841" s="593"/>
      <c r="Y841" s="593"/>
      <c r="Z841" s="593"/>
    </row>
    <row r="842" spans="1:26" ht="14.25" customHeight="1">
      <c r="A842" s="593"/>
      <c r="B842" s="593"/>
      <c r="C842" s="593"/>
      <c r="D842" s="593"/>
      <c r="E842" s="593"/>
      <c r="F842" s="593"/>
      <c r="G842" s="593"/>
      <c r="H842" s="593"/>
      <c r="I842" s="593"/>
      <c r="J842" s="593"/>
      <c r="K842" s="593"/>
      <c r="L842" s="593"/>
      <c r="M842" s="593"/>
      <c r="N842" s="593"/>
      <c r="O842" s="593"/>
      <c r="P842" s="593"/>
      <c r="Q842" s="593"/>
      <c r="R842" s="593"/>
      <c r="S842" s="593"/>
      <c r="T842" s="593"/>
      <c r="U842" s="593"/>
      <c r="V842" s="593"/>
      <c r="W842" s="593"/>
      <c r="X842" s="593"/>
      <c r="Y842" s="593"/>
      <c r="Z842" s="593"/>
    </row>
    <row r="843" spans="1:26" ht="14.25" customHeight="1">
      <c r="A843" s="593"/>
      <c r="B843" s="593"/>
      <c r="C843" s="593"/>
      <c r="D843" s="593"/>
      <c r="E843" s="593"/>
      <c r="F843" s="593"/>
      <c r="G843" s="593"/>
      <c r="H843" s="593"/>
      <c r="I843" s="593"/>
      <c r="J843" s="593"/>
      <c r="K843" s="593"/>
      <c r="L843" s="593"/>
      <c r="M843" s="593"/>
      <c r="N843" s="593"/>
      <c r="O843" s="593"/>
      <c r="P843" s="593"/>
      <c r="Q843" s="593"/>
      <c r="R843" s="593"/>
      <c r="S843" s="593"/>
      <c r="T843" s="593"/>
      <c r="U843" s="593"/>
      <c r="V843" s="593"/>
      <c r="W843" s="593"/>
      <c r="X843" s="593"/>
      <c r="Y843" s="593"/>
      <c r="Z843" s="593"/>
    </row>
    <row r="844" spans="1:26" ht="14.25" customHeight="1">
      <c r="A844" s="593"/>
      <c r="B844" s="593"/>
      <c r="C844" s="593"/>
      <c r="D844" s="593"/>
      <c r="E844" s="593"/>
      <c r="F844" s="593"/>
      <c r="G844" s="593"/>
      <c r="H844" s="593"/>
      <c r="I844" s="593"/>
      <c r="J844" s="593"/>
      <c r="K844" s="593"/>
      <c r="L844" s="593"/>
      <c r="M844" s="593"/>
      <c r="N844" s="593"/>
      <c r="O844" s="593"/>
      <c r="P844" s="593"/>
      <c r="Q844" s="593"/>
      <c r="R844" s="593"/>
      <c r="S844" s="593"/>
      <c r="T844" s="593"/>
      <c r="U844" s="593"/>
      <c r="V844" s="593"/>
      <c r="W844" s="593"/>
      <c r="X844" s="593"/>
      <c r="Y844" s="593"/>
      <c r="Z844" s="593"/>
    </row>
    <row r="845" spans="1:26" ht="14.25" customHeight="1">
      <c r="A845" s="593"/>
      <c r="B845" s="593"/>
      <c r="C845" s="593"/>
      <c r="D845" s="593"/>
      <c r="E845" s="593"/>
      <c r="F845" s="593"/>
      <c r="G845" s="593"/>
      <c r="H845" s="593"/>
      <c r="I845" s="593"/>
      <c r="J845" s="593"/>
      <c r="K845" s="593"/>
      <c r="L845" s="593"/>
      <c r="M845" s="593"/>
      <c r="N845" s="593"/>
      <c r="O845" s="593"/>
      <c r="P845" s="593"/>
      <c r="Q845" s="593"/>
      <c r="R845" s="593"/>
      <c r="S845" s="593"/>
      <c r="T845" s="593"/>
      <c r="U845" s="593"/>
      <c r="V845" s="593"/>
      <c r="W845" s="593"/>
      <c r="X845" s="593"/>
      <c r="Y845" s="593"/>
      <c r="Z845" s="593"/>
    </row>
    <row r="846" spans="1:26" ht="14.25" customHeight="1">
      <c r="A846" s="593"/>
      <c r="B846" s="593"/>
      <c r="C846" s="593"/>
      <c r="D846" s="593"/>
      <c r="E846" s="593"/>
      <c r="F846" s="593"/>
      <c r="G846" s="593"/>
      <c r="H846" s="593"/>
      <c r="I846" s="593"/>
      <c r="J846" s="593"/>
      <c r="K846" s="593"/>
      <c r="L846" s="593"/>
      <c r="M846" s="593"/>
      <c r="N846" s="593"/>
      <c r="O846" s="593"/>
      <c r="P846" s="593"/>
      <c r="Q846" s="593"/>
      <c r="R846" s="593"/>
      <c r="S846" s="593"/>
      <c r="T846" s="593"/>
      <c r="U846" s="593"/>
      <c r="V846" s="593"/>
      <c r="W846" s="593"/>
      <c r="X846" s="593"/>
      <c r="Y846" s="593"/>
      <c r="Z846" s="593"/>
    </row>
    <row r="847" spans="1:26" ht="14.25" customHeight="1">
      <c r="A847" s="593"/>
      <c r="B847" s="593"/>
      <c r="C847" s="593"/>
      <c r="D847" s="593"/>
      <c r="E847" s="593"/>
      <c r="F847" s="593"/>
      <c r="G847" s="593"/>
      <c r="H847" s="593"/>
      <c r="I847" s="593"/>
      <c r="J847" s="593"/>
      <c r="K847" s="593"/>
      <c r="L847" s="593"/>
      <c r="M847" s="593"/>
      <c r="N847" s="593"/>
      <c r="O847" s="593"/>
      <c r="P847" s="593"/>
      <c r="Q847" s="593"/>
      <c r="R847" s="593"/>
      <c r="S847" s="593"/>
      <c r="T847" s="593"/>
      <c r="U847" s="593"/>
      <c r="V847" s="593"/>
      <c r="W847" s="593"/>
      <c r="X847" s="593"/>
      <c r="Y847" s="593"/>
      <c r="Z847" s="593"/>
    </row>
    <row r="848" spans="1:26" ht="14.25" customHeight="1">
      <c r="A848" s="593"/>
      <c r="B848" s="593"/>
      <c r="C848" s="593"/>
      <c r="D848" s="593"/>
      <c r="E848" s="593"/>
      <c r="F848" s="593"/>
      <c r="G848" s="593"/>
      <c r="H848" s="593"/>
      <c r="I848" s="593"/>
      <c r="J848" s="593"/>
      <c r="K848" s="593"/>
      <c r="L848" s="593"/>
      <c r="M848" s="593"/>
      <c r="N848" s="593"/>
      <c r="O848" s="593"/>
      <c r="P848" s="593"/>
      <c r="Q848" s="593"/>
      <c r="R848" s="593"/>
      <c r="S848" s="593"/>
      <c r="T848" s="593"/>
      <c r="U848" s="593"/>
      <c r="V848" s="593"/>
      <c r="W848" s="593"/>
      <c r="X848" s="593"/>
      <c r="Y848" s="593"/>
      <c r="Z848" s="593"/>
    </row>
    <row r="849" spans="1:26" ht="14.25" customHeight="1">
      <c r="A849" s="593"/>
      <c r="B849" s="593"/>
      <c r="C849" s="593"/>
      <c r="D849" s="593"/>
      <c r="E849" s="593"/>
      <c r="F849" s="593"/>
      <c r="G849" s="593"/>
      <c r="H849" s="593"/>
      <c r="I849" s="593"/>
      <c r="J849" s="593"/>
      <c r="K849" s="593"/>
      <c r="L849" s="593"/>
      <c r="M849" s="593"/>
      <c r="N849" s="593"/>
      <c r="O849" s="593"/>
      <c r="P849" s="593"/>
      <c r="Q849" s="593"/>
      <c r="R849" s="593"/>
      <c r="S849" s="593"/>
      <c r="T849" s="593"/>
      <c r="U849" s="593"/>
      <c r="V849" s="593"/>
      <c r="W849" s="593"/>
      <c r="X849" s="593"/>
      <c r="Y849" s="593"/>
      <c r="Z849" s="593"/>
    </row>
    <row r="850" spans="1:26" ht="14.25" customHeight="1">
      <c r="A850" s="593"/>
      <c r="B850" s="593"/>
      <c r="C850" s="593"/>
      <c r="D850" s="593"/>
      <c r="E850" s="593"/>
      <c r="F850" s="593"/>
      <c r="G850" s="593"/>
      <c r="H850" s="593"/>
      <c r="I850" s="593"/>
      <c r="J850" s="593"/>
      <c r="K850" s="593"/>
      <c r="L850" s="593"/>
      <c r="M850" s="593"/>
      <c r="N850" s="593"/>
      <c r="O850" s="593"/>
      <c r="P850" s="593"/>
      <c r="Q850" s="593"/>
      <c r="R850" s="593"/>
      <c r="S850" s="593"/>
      <c r="T850" s="593"/>
      <c r="U850" s="593"/>
      <c r="V850" s="593"/>
      <c r="W850" s="593"/>
      <c r="X850" s="593"/>
      <c r="Y850" s="593"/>
      <c r="Z850" s="593"/>
    </row>
    <row r="851" spans="1:26" ht="14.25" customHeight="1">
      <c r="A851" s="593"/>
      <c r="B851" s="593"/>
      <c r="C851" s="593"/>
      <c r="D851" s="593"/>
      <c r="E851" s="593"/>
      <c r="F851" s="593"/>
      <c r="G851" s="593"/>
      <c r="H851" s="593"/>
      <c r="I851" s="593"/>
      <c r="J851" s="593"/>
      <c r="K851" s="593"/>
      <c r="L851" s="593"/>
      <c r="M851" s="593"/>
      <c r="N851" s="593"/>
      <c r="O851" s="593"/>
      <c r="P851" s="593"/>
      <c r="Q851" s="593"/>
      <c r="R851" s="593"/>
      <c r="S851" s="593"/>
      <c r="T851" s="593"/>
      <c r="U851" s="593"/>
      <c r="V851" s="593"/>
      <c r="W851" s="593"/>
      <c r="X851" s="593"/>
      <c r="Y851" s="593"/>
      <c r="Z851" s="593"/>
    </row>
    <row r="852" spans="1:26" ht="14.25" customHeight="1">
      <c r="A852" s="593"/>
      <c r="B852" s="593"/>
      <c r="C852" s="593"/>
      <c r="D852" s="593"/>
      <c r="E852" s="593"/>
      <c r="F852" s="593"/>
      <c r="G852" s="593"/>
      <c r="H852" s="593"/>
      <c r="I852" s="593"/>
      <c r="J852" s="593"/>
      <c r="K852" s="593"/>
      <c r="L852" s="593"/>
      <c r="M852" s="593"/>
      <c r="N852" s="593"/>
      <c r="O852" s="593"/>
      <c r="P852" s="593"/>
      <c r="Q852" s="593"/>
      <c r="R852" s="593"/>
      <c r="S852" s="593"/>
      <c r="T852" s="593"/>
      <c r="U852" s="593"/>
      <c r="V852" s="593"/>
      <c r="W852" s="593"/>
      <c r="X852" s="593"/>
      <c r="Y852" s="593"/>
      <c r="Z852" s="593"/>
    </row>
    <row r="853" spans="1:26" ht="14.25" customHeight="1">
      <c r="A853" s="593"/>
      <c r="B853" s="593"/>
      <c r="C853" s="593"/>
      <c r="D853" s="593"/>
      <c r="E853" s="593"/>
      <c r="F853" s="593"/>
      <c r="G853" s="593"/>
      <c r="H853" s="593"/>
      <c r="I853" s="593"/>
      <c r="J853" s="593"/>
      <c r="K853" s="593"/>
      <c r="L853" s="593"/>
      <c r="M853" s="593"/>
      <c r="N853" s="593"/>
      <c r="O853" s="593"/>
      <c r="P853" s="593"/>
      <c r="Q853" s="593"/>
      <c r="R853" s="593"/>
      <c r="S853" s="593"/>
      <c r="T853" s="593"/>
      <c r="U853" s="593"/>
      <c r="V853" s="593"/>
      <c r="W853" s="593"/>
      <c r="X853" s="593"/>
      <c r="Y853" s="593"/>
      <c r="Z853" s="593"/>
    </row>
    <row r="854" spans="1:26" ht="14.25" customHeight="1">
      <c r="A854" s="593"/>
      <c r="B854" s="593"/>
      <c r="C854" s="593"/>
      <c r="D854" s="593"/>
      <c r="E854" s="593"/>
      <c r="F854" s="593"/>
      <c r="G854" s="593"/>
      <c r="H854" s="593"/>
      <c r="I854" s="593"/>
      <c r="J854" s="593"/>
      <c r="K854" s="593"/>
      <c r="L854" s="593"/>
      <c r="M854" s="593"/>
      <c r="N854" s="593"/>
      <c r="O854" s="593"/>
      <c r="P854" s="593"/>
      <c r="Q854" s="593"/>
      <c r="R854" s="593"/>
      <c r="S854" s="593"/>
      <c r="T854" s="593"/>
      <c r="U854" s="593"/>
      <c r="V854" s="593"/>
      <c r="W854" s="593"/>
      <c r="X854" s="593"/>
      <c r="Y854" s="593"/>
      <c r="Z854" s="593"/>
    </row>
    <row r="855" spans="1:26" ht="14.25" customHeight="1">
      <c r="A855" s="593"/>
      <c r="B855" s="593"/>
      <c r="C855" s="593"/>
      <c r="D855" s="593"/>
      <c r="E855" s="593"/>
      <c r="F855" s="593"/>
      <c r="G855" s="593"/>
      <c r="H855" s="593"/>
      <c r="I855" s="593"/>
      <c r="J855" s="593"/>
      <c r="K855" s="593"/>
      <c r="L855" s="593"/>
      <c r="M855" s="593"/>
      <c r="N855" s="593"/>
      <c r="O855" s="593"/>
      <c r="P855" s="593"/>
      <c r="Q855" s="593"/>
      <c r="R855" s="593"/>
      <c r="S855" s="593"/>
      <c r="T855" s="593"/>
      <c r="U855" s="593"/>
      <c r="V855" s="593"/>
      <c r="W855" s="593"/>
      <c r="X855" s="593"/>
      <c r="Y855" s="593"/>
      <c r="Z855" s="593"/>
    </row>
    <row r="856" spans="1:26" ht="14.25" customHeight="1">
      <c r="A856" s="593"/>
      <c r="B856" s="593"/>
      <c r="C856" s="593"/>
      <c r="D856" s="593"/>
      <c r="E856" s="593"/>
      <c r="F856" s="593"/>
      <c r="G856" s="593"/>
      <c r="H856" s="593"/>
      <c r="I856" s="593"/>
      <c r="J856" s="593"/>
      <c r="K856" s="593"/>
      <c r="L856" s="593"/>
      <c r="M856" s="593"/>
      <c r="N856" s="593"/>
      <c r="O856" s="593"/>
      <c r="P856" s="593"/>
      <c r="Q856" s="593"/>
      <c r="R856" s="593"/>
      <c r="S856" s="593"/>
      <c r="T856" s="593"/>
      <c r="U856" s="593"/>
      <c r="V856" s="593"/>
      <c r="W856" s="593"/>
      <c r="X856" s="593"/>
      <c r="Y856" s="593"/>
      <c r="Z856" s="593"/>
    </row>
    <row r="857" spans="1:26" ht="14.25" customHeight="1">
      <c r="A857" s="593"/>
      <c r="B857" s="593"/>
      <c r="C857" s="593"/>
      <c r="D857" s="593"/>
      <c r="E857" s="593"/>
      <c r="F857" s="593"/>
      <c r="G857" s="593"/>
      <c r="H857" s="593"/>
      <c r="I857" s="593"/>
      <c r="J857" s="593"/>
      <c r="K857" s="593"/>
      <c r="L857" s="593"/>
      <c r="M857" s="593"/>
      <c r="N857" s="593"/>
      <c r="O857" s="593"/>
      <c r="P857" s="593"/>
      <c r="Q857" s="593"/>
      <c r="R857" s="593"/>
      <c r="S857" s="593"/>
      <c r="T857" s="593"/>
      <c r="U857" s="593"/>
      <c r="V857" s="593"/>
      <c r="W857" s="593"/>
      <c r="X857" s="593"/>
      <c r="Y857" s="593"/>
      <c r="Z857" s="593"/>
    </row>
    <row r="858" spans="1:26" ht="14.25" customHeight="1">
      <c r="A858" s="593"/>
      <c r="B858" s="593"/>
      <c r="C858" s="593"/>
      <c r="D858" s="593"/>
      <c r="E858" s="593"/>
      <c r="F858" s="593"/>
      <c r="G858" s="593"/>
      <c r="H858" s="593"/>
      <c r="I858" s="593"/>
      <c r="J858" s="593"/>
      <c r="K858" s="593"/>
      <c r="L858" s="593"/>
      <c r="M858" s="593"/>
      <c r="N858" s="593"/>
      <c r="O858" s="593"/>
      <c r="P858" s="593"/>
      <c r="Q858" s="593"/>
      <c r="R858" s="593"/>
      <c r="S858" s="593"/>
      <c r="T858" s="593"/>
      <c r="U858" s="593"/>
      <c r="V858" s="593"/>
      <c r="W858" s="593"/>
      <c r="X858" s="593"/>
      <c r="Y858" s="593"/>
      <c r="Z858" s="593"/>
    </row>
    <row r="859" spans="1:26" ht="14.25" customHeight="1">
      <c r="A859" s="593"/>
      <c r="B859" s="593"/>
      <c r="C859" s="593"/>
      <c r="D859" s="593"/>
      <c r="E859" s="593"/>
      <c r="F859" s="593"/>
      <c r="G859" s="593"/>
      <c r="H859" s="593"/>
      <c r="I859" s="593"/>
      <c r="J859" s="593"/>
      <c r="K859" s="593"/>
      <c r="L859" s="593"/>
      <c r="M859" s="593"/>
      <c r="N859" s="593"/>
      <c r="O859" s="593"/>
      <c r="P859" s="593"/>
      <c r="Q859" s="593"/>
      <c r="R859" s="593"/>
      <c r="S859" s="593"/>
      <c r="T859" s="593"/>
      <c r="U859" s="593"/>
      <c r="V859" s="593"/>
      <c r="W859" s="593"/>
      <c r="X859" s="593"/>
      <c r="Y859" s="593"/>
      <c r="Z859" s="593"/>
    </row>
    <row r="860" spans="1:26" ht="14.25" customHeight="1">
      <c r="A860" s="593"/>
      <c r="B860" s="593"/>
      <c r="C860" s="593"/>
      <c r="D860" s="593"/>
      <c r="E860" s="593"/>
      <c r="F860" s="593"/>
      <c r="G860" s="593"/>
      <c r="H860" s="593"/>
      <c r="I860" s="593"/>
      <c r="J860" s="593"/>
      <c r="K860" s="593"/>
      <c r="L860" s="593"/>
      <c r="M860" s="593"/>
      <c r="N860" s="593"/>
      <c r="O860" s="593"/>
      <c r="P860" s="593"/>
      <c r="Q860" s="593"/>
      <c r="R860" s="593"/>
      <c r="S860" s="593"/>
      <c r="T860" s="593"/>
      <c r="U860" s="593"/>
      <c r="V860" s="593"/>
      <c r="W860" s="593"/>
      <c r="X860" s="593"/>
      <c r="Y860" s="593"/>
      <c r="Z860" s="593"/>
    </row>
    <row r="861" spans="1:26" ht="14.25" customHeight="1">
      <c r="A861" s="593"/>
      <c r="B861" s="593"/>
      <c r="C861" s="593"/>
      <c r="D861" s="593"/>
      <c r="E861" s="593"/>
      <c r="F861" s="593"/>
      <c r="G861" s="593"/>
      <c r="H861" s="593"/>
      <c r="I861" s="593"/>
      <c r="J861" s="593"/>
      <c r="K861" s="593"/>
      <c r="L861" s="593"/>
      <c r="M861" s="593"/>
      <c r="N861" s="593"/>
      <c r="O861" s="593"/>
      <c r="P861" s="593"/>
      <c r="Q861" s="593"/>
      <c r="R861" s="593"/>
      <c r="S861" s="593"/>
      <c r="T861" s="593"/>
      <c r="U861" s="593"/>
      <c r="V861" s="593"/>
      <c r="W861" s="593"/>
      <c r="X861" s="593"/>
      <c r="Y861" s="593"/>
      <c r="Z861" s="593"/>
    </row>
    <row r="862" spans="1:26" ht="14.25" customHeight="1">
      <c r="A862" s="593"/>
      <c r="B862" s="593"/>
      <c r="C862" s="593"/>
      <c r="D862" s="593"/>
      <c r="E862" s="593"/>
      <c r="F862" s="593"/>
      <c r="G862" s="593"/>
      <c r="H862" s="593"/>
      <c r="I862" s="593"/>
      <c r="J862" s="593"/>
      <c r="K862" s="593"/>
      <c r="L862" s="593"/>
      <c r="M862" s="593"/>
      <c r="N862" s="593"/>
      <c r="O862" s="593"/>
      <c r="P862" s="593"/>
      <c r="Q862" s="593"/>
      <c r="R862" s="593"/>
      <c r="S862" s="593"/>
      <c r="T862" s="593"/>
      <c r="U862" s="593"/>
      <c r="V862" s="593"/>
      <c r="W862" s="593"/>
      <c r="X862" s="593"/>
      <c r="Y862" s="593"/>
      <c r="Z862" s="593"/>
    </row>
    <row r="863" spans="1:26" ht="14.25" customHeight="1">
      <c r="A863" s="593"/>
      <c r="B863" s="593"/>
      <c r="C863" s="593"/>
      <c r="D863" s="593"/>
      <c r="E863" s="593"/>
      <c r="F863" s="593"/>
      <c r="G863" s="593"/>
      <c r="H863" s="593"/>
      <c r="I863" s="593"/>
      <c r="J863" s="593"/>
      <c r="K863" s="593"/>
      <c r="L863" s="593"/>
      <c r="M863" s="593"/>
      <c r="N863" s="593"/>
      <c r="O863" s="593"/>
      <c r="P863" s="593"/>
      <c r="Q863" s="593"/>
      <c r="R863" s="593"/>
      <c r="S863" s="593"/>
      <c r="T863" s="593"/>
      <c r="U863" s="593"/>
      <c r="V863" s="593"/>
      <c r="W863" s="593"/>
      <c r="X863" s="593"/>
      <c r="Y863" s="593"/>
      <c r="Z863" s="593"/>
    </row>
    <row r="864" spans="1:26" ht="14.25" customHeight="1">
      <c r="A864" s="593"/>
      <c r="B864" s="593"/>
      <c r="C864" s="593"/>
      <c r="D864" s="593"/>
      <c r="E864" s="593"/>
      <c r="F864" s="593"/>
      <c r="G864" s="593"/>
      <c r="H864" s="593"/>
      <c r="I864" s="593"/>
      <c r="J864" s="593"/>
      <c r="K864" s="593"/>
      <c r="L864" s="593"/>
      <c r="M864" s="593"/>
      <c r="N864" s="593"/>
      <c r="O864" s="593"/>
      <c r="P864" s="593"/>
      <c r="Q864" s="593"/>
      <c r="R864" s="593"/>
      <c r="S864" s="593"/>
      <c r="T864" s="593"/>
      <c r="U864" s="593"/>
      <c r="V864" s="593"/>
      <c r="W864" s="593"/>
      <c r="X864" s="593"/>
      <c r="Y864" s="593"/>
      <c r="Z864" s="593"/>
    </row>
    <row r="865" spans="1:26" ht="14.25" customHeight="1">
      <c r="A865" s="593"/>
      <c r="B865" s="593"/>
      <c r="C865" s="593"/>
      <c r="D865" s="593"/>
      <c r="E865" s="593"/>
      <c r="F865" s="593"/>
      <c r="G865" s="593"/>
      <c r="H865" s="593"/>
      <c r="I865" s="593"/>
      <c r="J865" s="593"/>
      <c r="K865" s="593"/>
      <c r="L865" s="593"/>
      <c r="M865" s="593"/>
      <c r="N865" s="593"/>
      <c r="O865" s="593"/>
      <c r="P865" s="593"/>
      <c r="Q865" s="593"/>
      <c r="R865" s="593"/>
      <c r="S865" s="593"/>
      <c r="T865" s="593"/>
      <c r="U865" s="593"/>
      <c r="V865" s="593"/>
      <c r="W865" s="593"/>
      <c r="X865" s="593"/>
      <c r="Y865" s="593"/>
      <c r="Z865" s="593"/>
    </row>
    <row r="866" spans="1:26" ht="14.25" customHeight="1">
      <c r="A866" s="593"/>
      <c r="B866" s="593"/>
      <c r="C866" s="593"/>
      <c r="D866" s="593"/>
      <c r="E866" s="593"/>
      <c r="F866" s="593"/>
      <c r="G866" s="593"/>
      <c r="H866" s="593"/>
      <c r="I866" s="593"/>
      <c r="J866" s="593"/>
      <c r="K866" s="593"/>
      <c r="L866" s="593"/>
      <c r="M866" s="593"/>
      <c r="N866" s="593"/>
      <c r="O866" s="593"/>
      <c r="P866" s="593"/>
      <c r="Q866" s="593"/>
      <c r="R866" s="593"/>
      <c r="S866" s="593"/>
      <c r="T866" s="593"/>
      <c r="U866" s="593"/>
      <c r="V866" s="593"/>
      <c r="W866" s="593"/>
      <c r="X866" s="593"/>
      <c r="Y866" s="593"/>
      <c r="Z866" s="593"/>
    </row>
    <row r="867" spans="1:26" ht="14.25" customHeight="1">
      <c r="A867" s="593"/>
      <c r="B867" s="593"/>
      <c r="C867" s="593"/>
      <c r="D867" s="593"/>
      <c r="E867" s="593"/>
      <c r="F867" s="593"/>
      <c r="G867" s="593"/>
      <c r="H867" s="593"/>
      <c r="I867" s="593"/>
      <c r="J867" s="593"/>
      <c r="K867" s="593"/>
      <c r="L867" s="593"/>
      <c r="M867" s="593"/>
      <c r="N867" s="593"/>
      <c r="O867" s="593"/>
      <c r="P867" s="593"/>
      <c r="Q867" s="593"/>
      <c r="R867" s="593"/>
      <c r="S867" s="593"/>
      <c r="T867" s="593"/>
      <c r="U867" s="593"/>
      <c r="V867" s="593"/>
      <c r="W867" s="593"/>
      <c r="X867" s="593"/>
      <c r="Y867" s="593"/>
      <c r="Z867" s="593"/>
    </row>
    <row r="868" spans="1:26" ht="14.25" customHeight="1">
      <c r="A868" s="593"/>
      <c r="B868" s="593"/>
      <c r="C868" s="593"/>
      <c r="D868" s="593"/>
      <c r="E868" s="593"/>
      <c r="F868" s="593"/>
      <c r="G868" s="593"/>
      <c r="H868" s="593"/>
      <c r="I868" s="593"/>
      <c r="J868" s="593"/>
      <c r="K868" s="593"/>
      <c r="L868" s="593"/>
      <c r="M868" s="593"/>
      <c r="N868" s="593"/>
      <c r="O868" s="593"/>
      <c r="P868" s="593"/>
      <c r="Q868" s="593"/>
      <c r="R868" s="593"/>
      <c r="S868" s="593"/>
      <c r="T868" s="593"/>
      <c r="U868" s="593"/>
      <c r="V868" s="593"/>
      <c r="W868" s="593"/>
      <c r="X868" s="593"/>
      <c r="Y868" s="593"/>
      <c r="Z868" s="593"/>
    </row>
    <row r="869" spans="1:26" ht="14.25" customHeight="1">
      <c r="A869" s="593"/>
      <c r="B869" s="593"/>
      <c r="C869" s="593"/>
      <c r="D869" s="593"/>
      <c r="E869" s="593"/>
      <c r="F869" s="593"/>
      <c r="G869" s="593"/>
      <c r="H869" s="593"/>
      <c r="I869" s="593"/>
      <c r="J869" s="593"/>
      <c r="K869" s="593"/>
      <c r="L869" s="593"/>
      <c r="M869" s="593"/>
      <c r="N869" s="593"/>
      <c r="O869" s="593"/>
      <c r="P869" s="593"/>
      <c r="Q869" s="593"/>
      <c r="R869" s="593"/>
      <c r="S869" s="593"/>
      <c r="T869" s="593"/>
      <c r="U869" s="593"/>
      <c r="V869" s="593"/>
      <c r="W869" s="593"/>
      <c r="X869" s="593"/>
      <c r="Y869" s="593"/>
      <c r="Z869" s="593"/>
    </row>
    <row r="870" spans="1:26" ht="14.25" customHeight="1">
      <c r="A870" s="593"/>
      <c r="B870" s="593"/>
      <c r="C870" s="593"/>
      <c r="D870" s="593"/>
      <c r="E870" s="593"/>
      <c r="F870" s="593"/>
      <c r="G870" s="593"/>
      <c r="H870" s="593"/>
      <c r="I870" s="593"/>
      <c r="J870" s="593"/>
      <c r="K870" s="593"/>
      <c r="L870" s="593"/>
      <c r="M870" s="593"/>
      <c r="N870" s="593"/>
      <c r="O870" s="593"/>
      <c r="P870" s="593"/>
      <c r="Q870" s="593"/>
      <c r="R870" s="593"/>
      <c r="S870" s="593"/>
      <c r="T870" s="593"/>
      <c r="U870" s="593"/>
      <c r="V870" s="593"/>
      <c r="W870" s="593"/>
      <c r="X870" s="593"/>
      <c r="Y870" s="593"/>
      <c r="Z870" s="593"/>
    </row>
    <row r="871" spans="1:26" ht="14.25" customHeight="1">
      <c r="A871" s="593"/>
      <c r="B871" s="593"/>
      <c r="C871" s="593"/>
      <c r="D871" s="593"/>
      <c r="E871" s="593"/>
      <c r="F871" s="593"/>
      <c r="G871" s="593"/>
      <c r="H871" s="593"/>
      <c r="I871" s="593"/>
      <c r="J871" s="593"/>
      <c r="K871" s="593"/>
      <c r="L871" s="593"/>
      <c r="M871" s="593"/>
      <c r="N871" s="593"/>
      <c r="O871" s="593"/>
      <c r="P871" s="593"/>
      <c r="Q871" s="593"/>
      <c r="R871" s="593"/>
      <c r="S871" s="593"/>
      <c r="T871" s="593"/>
      <c r="U871" s="593"/>
      <c r="V871" s="593"/>
      <c r="W871" s="593"/>
      <c r="X871" s="593"/>
      <c r="Y871" s="593"/>
      <c r="Z871" s="593"/>
    </row>
    <row r="872" spans="1:26" ht="14.25" customHeight="1">
      <c r="A872" s="593"/>
      <c r="B872" s="593"/>
      <c r="C872" s="593"/>
      <c r="D872" s="593"/>
      <c r="E872" s="593"/>
      <c r="F872" s="593"/>
      <c r="G872" s="593"/>
      <c r="H872" s="593"/>
      <c r="I872" s="593"/>
      <c r="J872" s="593"/>
      <c r="K872" s="593"/>
      <c r="L872" s="593"/>
      <c r="M872" s="593"/>
      <c r="N872" s="593"/>
      <c r="O872" s="593"/>
      <c r="P872" s="593"/>
      <c r="Q872" s="593"/>
      <c r="R872" s="593"/>
      <c r="S872" s="593"/>
      <c r="T872" s="593"/>
      <c r="U872" s="593"/>
      <c r="V872" s="593"/>
      <c r="W872" s="593"/>
      <c r="X872" s="593"/>
      <c r="Y872" s="593"/>
      <c r="Z872" s="593"/>
    </row>
    <row r="873" spans="1:26" ht="14.25" customHeight="1">
      <c r="A873" s="593"/>
      <c r="B873" s="593"/>
      <c r="C873" s="593"/>
      <c r="D873" s="593"/>
      <c r="E873" s="593"/>
      <c r="F873" s="593"/>
      <c r="G873" s="593"/>
      <c r="H873" s="593"/>
      <c r="I873" s="593"/>
      <c r="J873" s="593"/>
      <c r="K873" s="593"/>
      <c r="L873" s="593"/>
      <c r="M873" s="593"/>
      <c r="N873" s="593"/>
      <c r="O873" s="593"/>
      <c r="P873" s="593"/>
      <c r="Q873" s="593"/>
      <c r="R873" s="593"/>
      <c r="S873" s="593"/>
      <c r="T873" s="593"/>
      <c r="U873" s="593"/>
      <c r="V873" s="593"/>
      <c r="W873" s="593"/>
      <c r="X873" s="593"/>
      <c r="Y873" s="593"/>
      <c r="Z873" s="593"/>
    </row>
    <row r="874" spans="1:26" ht="14.25" customHeight="1">
      <c r="A874" s="593"/>
      <c r="B874" s="593"/>
      <c r="C874" s="593"/>
      <c r="D874" s="593"/>
      <c r="E874" s="593"/>
      <c r="F874" s="593"/>
      <c r="G874" s="593"/>
      <c r="H874" s="593"/>
      <c r="I874" s="593"/>
      <c r="J874" s="593"/>
      <c r="K874" s="593"/>
      <c r="L874" s="593"/>
      <c r="M874" s="593"/>
      <c r="N874" s="593"/>
      <c r="O874" s="593"/>
      <c r="P874" s="593"/>
      <c r="Q874" s="593"/>
      <c r="R874" s="593"/>
      <c r="S874" s="593"/>
      <c r="T874" s="593"/>
      <c r="U874" s="593"/>
      <c r="V874" s="593"/>
      <c r="W874" s="593"/>
      <c r="X874" s="593"/>
      <c r="Y874" s="593"/>
      <c r="Z874" s="593"/>
    </row>
    <row r="875" spans="1:26" ht="14.25" customHeight="1">
      <c r="A875" s="593"/>
      <c r="B875" s="593"/>
      <c r="C875" s="593"/>
      <c r="D875" s="593"/>
      <c r="E875" s="593"/>
      <c r="F875" s="593"/>
      <c r="G875" s="593"/>
      <c r="H875" s="593"/>
      <c r="I875" s="593"/>
      <c r="J875" s="593"/>
      <c r="K875" s="593"/>
      <c r="L875" s="593"/>
      <c r="M875" s="593"/>
      <c r="N875" s="593"/>
      <c r="O875" s="593"/>
      <c r="P875" s="593"/>
      <c r="Q875" s="593"/>
      <c r="R875" s="593"/>
      <c r="S875" s="593"/>
      <c r="T875" s="593"/>
      <c r="U875" s="593"/>
      <c r="V875" s="593"/>
      <c r="W875" s="593"/>
      <c r="X875" s="593"/>
      <c r="Y875" s="593"/>
      <c r="Z875" s="593"/>
    </row>
    <row r="876" spans="1:26" ht="14.25" customHeight="1">
      <c r="A876" s="593"/>
      <c r="B876" s="593"/>
      <c r="C876" s="593"/>
      <c r="D876" s="593"/>
      <c r="E876" s="593"/>
      <c r="F876" s="593"/>
      <c r="G876" s="593"/>
      <c r="H876" s="593"/>
      <c r="I876" s="593"/>
      <c r="J876" s="593"/>
      <c r="K876" s="593"/>
      <c r="L876" s="593"/>
      <c r="M876" s="593"/>
      <c r="N876" s="593"/>
      <c r="O876" s="593"/>
      <c r="P876" s="593"/>
      <c r="Q876" s="593"/>
      <c r="R876" s="593"/>
      <c r="S876" s="593"/>
      <c r="T876" s="593"/>
      <c r="U876" s="593"/>
      <c r="V876" s="593"/>
      <c r="W876" s="593"/>
      <c r="X876" s="593"/>
      <c r="Y876" s="593"/>
      <c r="Z876" s="593"/>
    </row>
    <row r="877" spans="1:26" ht="14.25" customHeight="1">
      <c r="A877" s="593"/>
      <c r="B877" s="593"/>
      <c r="C877" s="593"/>
      <c r="D877" s="593"/>
      <c r="E877" s="593"/>
      <c r="F877" s="593"/>
      <c r="G877" s="593"/>
      <c r="H877" s="593"/>
      <c r="I877" s="593"/>
      <c r="J877" s="593"/>
      <c r="K877" s="593"/>
      <c r="L877" s="593"/>
      <c r="M877" s="593"/>
      <c r="N877" s="593"/>
      <c r="O877" s="593"/>
      <c r="P877" s="593"/>
      <c r="Q877" s="593"/>
      <c r="R877" s="593"/>
      <c r="S877" s="593"/>
      <c r="T877" s="593"/>
      <c r="U877" s="593"/>
      <c r="V877" s="593"/>
      <c r="W877" s="593"/>
      <c r="X877" s="593"/>
      <c r="Y877" s="593"/>
      <c r="Z877" s="593"/>
    </row>
    <row r="878" spans="1:26" ht="14.25" customHeight="1">
      <c r="A878" s="593"/>
      <c r="B878" s="593"/>
      <c r="C878" s="593"/>
      <c r="D878" s="593"/>
      <c r="E878" s="593"/>
      <c r="F878" s="593"/>
      <c r="G878" s="593"/>
      <c r="H878" s="593"/>
      <c r="I878" s="593"/>
      <c r="J878" s="593"/>
      <c r="K878" s="593"/>
      <c r="L878" s="593"/>
      <c r="M878" s="593"/>
      <c r="N878" s="593"/>
      <c r="O878" s="593"/>
      <c r="P878" s="593"/>
      <c r="Q878" s="593"/>
      <c r="R878" s="593"/>
      <c r="S878" s="593"/>
      <c r="T878" s="593"/>
      <c r="U878" s="593"/>
      <c r="V878" s="593"/>
      <c r="W878" s="593"/>
      <c r="X878" s="593"/>
      <c r="Y878" s="593"/>
      <c r="Z878" s="593"/>
    </row>
    <row r="879" spans="1:26" ht="14.25" customHeight="1">
      <c r="A879" s="593"/>
      <c r="B879" s="593"/>
      <c r="C879" s="593"/>
      <c r="D879" s="593"/>
      <c r="E879" s="593"/>
      <c r="F879" s="593"/>
      <c r="G879" s="593"/>
      <c r="H879" s="593"/>
      <c r="I879" s="593"/>
      <c r="J879" s="593"/>
      <c r="K879" s="593"/>
      <c r="L879" s="593"/>
      <c r="M879" s="593"/>
      <c r="N879" s="593"/>
      <c r="O879" s="593"/>
      <c r="P879" s="593"/>
      <c r="Q879" s="593"/>
      <c r="R879" s="593"/>
      <c r="S879" s="593"/>
      <c r="T879" s="593"/>
      <c r="U879" s="593"/>
      <c r="V879" s="593"/>
      <c r="W879" s="593"/>
      <c r="X879" s="593"/>
      <c r="Y879" s="593"/>
      <c r="Z879" s="593"/>
    </row>
    <row r="880" spans="1:26" ht="14.25" customHeight="1">
      <c r="A880" s="593"/>
      <c r="B880" s="593"/>
      <c r="C880" s="593"/>
      <c r="D880" s="593"/>
      <c r="E880" s="593"/>
      <c r="F880" s="593"/>
      <c r="G880" s="593"/>
      <c r="H880" s="593"/>
      <c r="I880" s="593"/>
      <c r="J880" s="593"/>
      <c r="K880" s="593"/>
      <c r="L880" s="593"/>
      <c r="M880" s="593"/>
      <c r="N880" s="593"/>
      <c r="O880" s="593"/>
      <c r="P880" s="593"/>
      <c r="Q880" s="593"/>
      <c r="R880" s="593"/>
      <c r="S880" s="593"/>
      <c r="T880" s="593"/>
      <c r="U880" s="593"/>
      <c r="V880" s="593"/>
      <c r="W880" s="593"/>
      <c r="X880" s="593"/>
      <c r="Y880" s="593"/>
      <c r="Z880" s="593"/>
    </row>
    <row r="881" spans="1:26" ht="14.25" customHeight="1">
      <c r="A881" s="593"/>
      <c r="B881" s="593"/>
      <c r="C881" s="593"/>
      <c r="D881" s="593"/>
      <c r="E881" s="593"/>
      <c r="F881" s="593"/>
      <c r="G881" s="593"/>
      <c r="H881" s="593"/>
      <c r="I881" s="593"/>
      <c r="J881" s="593"/>
      <c r="K881" s="593"/>
      <c r="L881" s="593"/>
      <c r="M881" s="593"/>
      <c r="N881" s="593"/>
      <c r="O881" s="593"/>
      <c r="P881" s="593"/>
      <c r="Q881" s="593"/>
      <c r="R881" s="593"/>
      <c r="S881" s="593"/>
      <c r="T881" s="593"/>
      <c r="U881" s="593"/>
      <c r="V881" s="593"/>
      <c r="W881" s="593"/>
      <c r="X881" s="593"/>
      <c r="Y881" s="593"/>
      <c r="Z881" s="593"/>
    </row>
    <row r="882" spans="1:26" ht="14.25" customHeight="1">
      <c r="A882" s="593"/>
      <c r="B882" s="593"/>
      <c r="C882" s="593"/>
      <c r="D882" s="593"/>
      <c r="E882" s="593"/>
      <c r="F882" s="593"/>
      <c r="G882" s="593"/>
      <c r="H882" s="593"/>
      <c r="I882" s="593"/>
      <c r="J882" s="593"/>
      <c r="K882" s="593"/>
      <c r="L882" s="593"/>
      <c r="M882" s="593"/>
      <c r="N882" s="593"/>
      <c r="O882" s="593"/>
      <c r="P882" s="593"/>
      <c r="Q882" s="593"/>
      <c r="R882" s="593"/>
      <c r="S882" s="593"/>
      <c r="T882" s="593"/>
      <c r="U882" s="593"/>
      <c r="V882" s="593"/>
      <c r="W882" s="593"/>
      <c r="X882" s="593"/>
      <c r="Y882" s="593"/>
      <c r="Z882" s="593"/>
    </row>
    <row r="883" spans="1:26" ht="14.25" customHeight="1">
      <c r="A883" s="593"/>
      <c r="B883" s="593"/>
      <c r="C883" s="593"/>
      <c r="D883" s="593"/>
      <c r="E883" s="593"/>
      <c r="F883" s="593"/>
      <c r="G883" s="593"/>
      <c r="H883" s="593"/>
      <c r="I883" s="593"/>
      <c r="J883" s="593"/>
      <c r="K883" s="593"/>
      <c r="L883" s="593"/>
      <c r="M883" s="593"/>
      <c r="N883" s="593"/>
      <c r="O883" s="593"/>
      <c r="P883" s="593"/>
      <c r="Q883" s="593"/>
      <c r="R883" s="593"/>
      <c r="S883" s="593"/>
      <c r="T883" s="593"/>
      <c r="U883" s="593"/>
      <c r="V883" s="593"/>
      <c r="W883" s="593"/>
      <c r="X883" s="593"/>
      <c r="Y883" s="593"/>
      <c r="Z883" s="593"/>
    </row>
    <row r="884" spans="1:26" ht="14.25" customHeight="1">
      <c r="A884" s="593"/>
      <c r="B884" s="593"/>
      <c r="C884" s="593"/>
      <c r="D884" s="593"/>
      <c r="E884" s="593"/>
      <c r="F884" s="593"/>
      <c r="G884" s="593"/>
      <c r="H884" s="593"/>
      <c r="I884" s="593"/>
      <c r="J884" s="593"/>
      <c r="K884" s="593"/>
      <c r="L884" s="593"/>
      <c r="M884" s="593"/>
      <c r="N884" s="593"/>
      <c r="O884" s="593"/>
      <c r="P884" s="593"/>
      <c r="Q884" s="593"/>
      <c r="R884" s="593"/>
      <c r="S884" s="593"/>
      <c r="T884" s="593"/>
      <c r="U884" s="593"/>
      <c r="V884" s="593"/>
      <c r="W884" s="593"/>
      <c r="X884" s="593"/>
      <c r="Y884" s="593"/>
      <c r="Z884" s="593"/>
    </row>
    <row r="885" spans="1:26" ht="14.25" customHeight="1">
      <c r="A885" s="593"/>
      <c r="B885" s="593"/>
      <c r="C885" s="593"/>
      <c r="D885" s="593"/>
      <c r="E885" s="593"/>
      <c r="F885" s="593"/>
      <c r="G885" s="593"/>
      <c r="H885" s="593"/>
      <c r="I885" s="593"/>
      <c r="J885" s="593"/>
      <c r="K885" s="593"/>
      <c r="L885" s="593"/>
      <c r="M885" s="593"/>
      <c r="N885" s="593"/>
      <c r="O885" s="593"/>
      <c r="P885" s="593"/>
      <c r="Q885" s="593"/>
      <c r="R885" s="593"/>
      <c r="S885" s="593"/>
      <c r="T885" s="593"/>
      <c r="U885" s="593"/>
      <c r="V885" s="593"/>
      <c r="W885" s="593"/>
      <c r="X885" s="593"/>
      <c r="Y885" s="593"/>
      <c r="Z885" s="593"/>
    </row>
    <row r="886" spans="1:26" ht="14.25" customHeight="1">
      <c r="A886" s="593"/>
      <c r="B886" s="593"/>
      <c r="C886" s="593"/>
      <c r="D886" s="593"/>
      <c r="E886" s="593"/>
      <c r="F886" s="593"/>
      <c r="G886" s="593"/>
      <c r="H886" s="593"/>
      <c r="I886" s="593"/>
      <c r="J886" s="593"/>
      <c r="K886" s="593"/>
      <c r="L886" s="593"/>
      <c r="M886" s="593"/>
      <c r="N886" s="593"/>
      <c r="O886" s="593"/>
      <c r="P886" s="593"/>
      <c r="Q886" s="593"/>
      <c r="R886" s="593"/>
      <c r="S886" s="593"/>
      <c r="T886" s="593"/>
      <c r="U886" s="593"/>
      <c r="V886" s="593"/>
      <c r="W886" s="593"/>
      <c r="X886" s="593"/>
      <c r="Y886" s="593"/>
      <c r="Z886" s="593"/>
    </row>
    <row r="887" spans="1:26" ht="14.25" customHeight="1">
      <c r="A887" s="593"/>
      <c r="B887" s="593"/>
      <c r="C887" s="593"/>
      <c r="D887" s="593"/>
      <c r="E887" s="593"/>
      <c r="F887" s="593"/>
      <c r="G887" s="593"/>
      <c r="H887" s="593"/>
      <c r="I887" s="593"/>
      <c r="J887" s="593"/>
      <c r="K887" s="593"/>
      <c r="L887" s="593"/>
      <c r="M887" s="593"/>
      <c r="N887" s="593"/>
      <c r="O887" s="593"/>
      <c r="P887" s="593"/>
      <c r="Q887" s="593"/>
      <c r="R887" s="593"/>
      <c r="S887" s="593"/>
      <c r="T887" s="593"/>
      <c r="U887" s="593"/>
      <c r="V887" s="593"/>
      <c r="W887" s="593"/>
      <c r="X887" s="593"/>
      <c r="Y887" s="593"/>
      <c r="Z887" s="593"/>
    </row>
    <row r="888" spans="1:26" ht="14.25" customHeight="1">
      <c r="A888" s="593"/>
      <c r="B888" s="593"/>
      <c r="C888" s="593"/>
      <c r="D888" s="593"/>
      <c r="E888" s="593"/>
      <c r="F888" s="593"/>
      <c r="G888" s="593"/>
      <c r="H888" s="593"/>
      <c r="I888" s="593"/>
      <c r="J888" s="593"/>
      <c r="K888" s="593"/>
      <c r="L888" s="593"/>
      <c r="M888" s="593"/>
      <c r="N888" s="593"/>
      <c r="O888" s="593"/>
      <c r="P888" s="593"/>
      <c r="Q888" s="593"/>
      <c r="R888" s="593"/>
      <c r="S888" s="593"/>
      <c r="T888" s="593"/>
      <c r="U888" s="593"/>
      <c r="V888" s="593"/>
      <c r="W888" s="593"/>
      <c r="X888" s="593"/>
      <c r="Y888" s="593"/>
      <c r="Z888" s="593"/>
    </row>
    <row r="889" spans="1:26" ht="14.25" customHeight="1">
      <c r="A889" s="593"/>
      <c r="B889" s="593"/>
      <c r="C889" s="593"/>
      <c r="D889" s="593"/>
      <c r="E889" s="593"/>
      <c r="F889" s="593"/>
      <c r="G889" s="593"/>
      <c r="H889" s="593"/>
      <c r="I889" s="593"/>
      <c r="J889" s="593"/>
      <c r="K889" s="593"/>
      <c r="L889" s="593"/>
      <c r="M889" s="593"/>
      <c r="N889" s="593"/>
      <c r="O889" s="593"/>
      <c r="P889" s="593"/>
      <c r="Q889" s="593"/>
      <c r="R889" s="593"/>
      <c r="S889" s="593"/>
      <c r="T889" s="593"/>
      <c r="U889" s="593"/>
      <c r="V889" s="593"/>
      <c r="W889" s="593"/>
      <c r="X889" s="593"/>
      <c r="Y889" s="593"/>
      <c r="Z889" s="593"/>
    </row>
    <row r="890" spans="1:26" ht="14.25" customHeight="1">
      <c r="A890" s="593"/>
      <c r="B890" s="593"/>
      <c r="C890" s="593"/>
      <c r="D890" s="593"/>
      <c r="E890" s="593"/>
      <c r="F890" s="593"/>
      <c r="G890" s="593"/>
      <c r="H890" s="593"/>
      <c r="I890" s="593"/>
      <c r="J890" s="593"/>
      <c r="K890" s="593"/>
      <c r="L890" s="593"/>
      <c r="M890" s="593"/>
      <c r="N890" s="593"/>
      <c r="O890" s="593"/>
      <c r="P890" s="593"/>
      <c r="Q890" s="593"/>
      <c r="R890" s="593"/>
      <c r="S890" s="593"/>
      <c r="T890" s="593"/>
      <c r="U890" s="593"/>
      <c r="V890" s="593"/>
      <c r="W890" s="593"/>
      <c r="X890" s="593"/>
      <c r="Y890" s="593"/>
      <c r="Z890" s="593"/>
    </row>
    <row r="891" spans="1:26" ht="14.25" customHeight="1">
      <c r="A891" s="593"/>
      <c r="B891" s="593"/>
      <c r="C891" s="593"/>
      <c r="D891" s="593"/>
      <c r="E891" s="593"/>
      <c r="F891" s="593"/>
      <c r="G891" s="593"/>
      <c r="H891" s="593"/>
      <c r="I891" s="593"/>
      <c r="J891" s="593"/>
      <c r="K891" s="593"/>
      <c r="L891" s="593"/>
      <c r="M891" s="593"/>
      <c r="N891" s="593"/>
      <c r="O891" s="593"/>
      <c r="P891" s="593"/>
      <c r="Q891" s="593"/>
      <c r="R891" s="593"/>
      <c r="S891" s="593"/>
      <c r="T891" s="593"/>
      <c r="U891" s="593"/>
      <c r="V891" s="593"/>
      <c r="W891" s="593"/>
      <c r="X891" s="593"/>
      <c r="Y891" s="593"/>
      <c r="Z891" s="593"/>
    </row>
    <row r="892" spans="1:26" ht="14.25" customHeight="1">
      <c r="A892" s="593"/>
      <c r="B892" s="593"/>
      <c r="C892" s="593"/>
      <c r="D892" s="593"/>
      <c r="E892" s="593"/>
      <c r="F892" s="593"/>
      <c r="G892" s="593"/>
      <c r="H892" s="593"/>
      <c r="I892" s="593"/>
      <c r="J892" s="593"/>
      <c r="K892" s="593"/>
      <c r="L892" s="593"/>
      <c r="M892" s="593"/>
      <c r="N892" s="593"/>
      <c r="O892" s="593"/>
      <c r="P892" s="593"/>
      <c r="Q892" s="593"/>
      <c r="R892" s="593"/>
      <c r="S892" s="593"/>
      <c r="T892" s="593"/>
      <c r="U892" s="593"/>
      <c r="V892" s="593"/>
      <c r="W892" s="593"/>
      <c r="X892" s="593"/>
      <c r="Y892" s="593"/>
      <c r="Z892" s="593"/>
    </row>
    <row r="893" spans="1:26" ht="14.25" customHeight="1">
      <c r="A893" s="593"/>
      <c r="B893" s="593"/>
      <c r="C893" s="593"/>
      <c r="D893" s="593"/>
      <c r="E893" s="593"/>
      <c r="F893" s="593"/>
      <c r="G893" s="593"/>
      <c r="H893" s="593"/>
      <c r="I893" s="593"/>
      <c r="J893" s="593"/>
      <c r="K893" s="593"/>
      <c r="L893" s="593"/>
      <c r="M893" s="593"/>
      <c r="N893" s="593"/>
      <c r="O893" s="593"/>
      <c r="P893" s="593"/>
      <c r="Q893" s="593"/>
      <c r="R893" s="593"/>
      <c r="S893" s="593"/>
      <c r="T893" s="593"/>
      <c r="U893" s="593"/>
      <c r="V893" s="593"/>
      <c r="W893" s="593"/>
      <c r="X893" s="593"/>
      <c r="Y893" s="593"/>
      <c r="Z893" s="593"/>
    </row>
    <row r="894" spans="1:26" ht="14.25" customHeight="1">
      <c r="A894" s="593"/>
      <c r="B894" s="593"/>
      <c r="C894" s="593"/>
      <c r="D894" s="593"/>
      <c r="E894" s="593"/>
      <c r="F894" s="593"/>
      <c r="G894" s="593"/>
      <c r="H894" s="593"/>
      <c r="I894" s="593"/>
      <c r="J894" s="593"/>
      <c r="K894" s="593"/>
      <c r="L894" s="593"/>
      <c r="M894" s="593"/>
      <c r="N894" s="593"/>
      <c r="O894" s="593"/>
      <c r="P894" s="593"/>
      <c r="Q894" s="593"/>
      <c r="R894" s="593"/>
      <c r="S894" s="593"/>
      <c r="T894" s="593"/>
      <c r="U894" s="593"/>
      <c r="V894" s="593"/>
      <c r="W894" s="593"/>
      <c r="X894" s="593"/>
      <c r="Y894" s="593"/>
      <c r="Z894" s="593"/>
    </row>
    <row r="895" spans="1:26" ht="14.25" customHeight="1">
      <c r="A895" s="593"/>
      <c r="B895" s="593"/>
      <c r="C895" s="593"/>
      <c r="D895" s="593"/>
      <c r="E895" s="593"/>
      <c r="F895" s="593"/>
      <c r="G895" s="593"/>
      <c r="H895" s="593"/>
      <c r="I895" s="593"/>
      <c r="J895" s="593"/>
      <c r="K895" s="593"/>
      <c r="L895" s="593"/>
      <c r="M895" s="593"/>
      <c r="N895" s="593"/>
      <c r="O895" s="593"/>
      <c r="P895" s="593"/>
      <c r="Q895" s="593"/>
      <c r="R895" s="593"/>
      <c r="S895" s="593"/>
      <c r="T895" s="593"/>
      <c r="U895" s="593"/>
      <c r="V895" s="593"/>
      <c r="W895" s="593"/>
      <c r="X895" s="593"/>
      <c r="Y895" s="593"/>
      <c r="Z895" s="593"/>
    </row>
    <row r="896" spans="1:26" ht="14.25" customHeight="1">
      <c r="A896" s="593"/>
      <c r="B896" s="593"/>
      <c r="C896" s="593"/>
      <c r="D896" s="593"/>
      <c r="E896" s="593"/>
      <c r="F896" s="593"/>
      <c r="G896" s="593"/>
      <c r="H896" s="593"/>
      <c r="I896" s="593"/>
      <c r="J896" s="593"/>
      <c r="K896" s="593"/>
      <c r="L896" s="593"/>
      <c r="M896" s="593"/>
      <c r="N896" s="593"/>
      <c r="O896" s="593"/>
      <c r="P896" s="593"/>
      <c r="Q896" s="593"/>
      <c r="R896" s="593"/>
      <c r="S896" s="593"/>
      <c r="T896" s="593"/>
      <c r="U896" s="593"/>
      <c r="V896" s="593"/>
      <c r="W896" s="593"/>
      <c r="X896" s="593"/>
      <c r="Y896" s="593"/>
      <c r="Z896" s="593"/>
    </row>
    <row r="897" spans="1:26" ht="14.25" customHeight="1">
      <c r="A897" s="593"/>
      <c r="B897" s="593"/>
      <c r="C897" s="593"/>
      <c r="D897" s="593"/>
      <c r="E897" s="593"/>
      <c r="F897" s="593"/>
      <c r="G897" s="593"/>
      <c r="H897" s="593"/>
      <c r="I897" s="593"/>
      <c r="J897" s="593"/>
      <c r="K897" s="593"/>
      <c r="L897" s="593"/>
      <c r="M897" s="593"/>
      <c r="N897" s="593"/>
      <c r="O897" s="593"/>
      <c r="P897" s="593"/>
      <c r="Q897" s="593"/>
      <c r="R897" s="593"/>
      <c r="S897" s="593"/>
      <c r="T897" s="593"/>
      <c r="U897" s="593"/>
      <c r="V897" s="593"/>
      <c r="W897" s="593"/>
      <c r="X897" s="593"/>
      <c r="Y897" s="593"/>
      <c r="Z897" s="593"/>
    </row>
    <row r="898" spans="1:26" ht="14.25" customHeight="1">
      <c r="A898" s="593"/>
      <c r="B898" s="593"/>
      <c r="C898" s="593"/>
      <c r="D898" s="593"/>
      <c r="E898" s="593"/>
      <c r="F898" s="593"/>
      <c r="G898" s="593"/>
      <c r="H898" s="593"/>
      <c r="I898" s="593"/>
      <c r="J898" s="593"/>
      <c r="K898" s="593"/>
      <c r="L898" s="593"/>
      <c r="M898" s="593"/>
      <c r="N898" s="593"/>
      <c r="O898" s="593"/>
      <c r="P898" s="593"/>
      <c r="Q898" s="593"/>
      <c r="R898" s="593"/>
      <c r="S898" s="593"/>
      <c r="T898" s="593"/>
      <c r="U898" s="593"/>
      <c r="V898" s="593"/>
      <c r="W898" s="593"/>
      <c r="X898" s="593"/>
      <c r="Y898" s="593"/>
      <c r="Z898" s="593"/>
    </row>
    <row r="899" spans="1:26" ht="14.25" customHeight="1">
      <c r="A899" s="593"/>
      <c r="B899" s="593"/>
      <c r="C899" s="593"/>
      <c r="D899" s="593"/>
      <c r="E899" s="593"/>
      <c r="F899" s="593"/>
      <c r="G899" s="593"/>
      <c r="H899" s="593"/>
      <c r="I899" s="593"/>
      <c r="J899" s="593"/>
      <c r="K899" s="593"/>
      <c r="L899" s="593"/>
      <c r="M899" s="593"/>
      <c r="N899" s="593"/>
      <c r="O899" s="593"/>
      <c r="P899" s="593"/>
      <c r="Q899" s="593"/>
      <c r="R899" s="593"/>
      <c r="S899" s="593"/>
      <c r="T899" s="593"/>
      <c r="U899" s="593"/>
      <c r="V899" s="593"/>
      <c r="W899" s="593"/>
      <c r="X899" s="593"/>
      <c r="Y899" s="593"/>
      <c r="Z899" s="593"/>
    </row>
    <row r="900" spans="1:26" ht="14.25" customHeight="1">
      <c r="A900" s="593"/>
      <c r="B900" s="593"/>
      <c r="C900" s="593"/>
      <c r="D900" s="593"/>
      <c r="E900" s="593"/>
      <c r="F900" s="593"/>
      <c r="G900" s="593"/>
      <c r="H900" s="593"/>
      <c r="I900" s="593"/>
      <c r="J900" s="593"/>
      <c r="K900" s="593"/>
      <c r="L900" s="593"/>
      <c r="M900" s="593"/>
      <c r="N900" s="593"/>
      <c r="O900" s="593"/>
      <c r="P900" s="593"/>
      <c r="Q900" s="593"/>
      <c r="R900" s="593"/>
      <c r="S900" s="593"/>
      <c r="T900" s="593"/>
      <c r="U900" s="593"/>
      <c r="V900" s="593"/>
      <c r="W900" s="593"/>
      <c r="X900" s="593"/>
      <c r="Y900" s="593"/>
      <c r="Z900" s="593"/>
    </row>
    <row r="901" spans="1:26" ht="14.25" customHeight="1">
      <c r="A901" s="593"/>
      <c r="B901" s="593"/>
      <c r="C901" s="593"/>
      <c r="D901" s="593"/>
      <c r="E901" s="593"/>
      <c r="F901" s="593"/>
      <c r="G901" s="593"/>
      <c r="H901" s="593"/>
      <c r="I901" s="593"/>
      <c r="J901" s="593"/>
      <c r="K901" s="593"/>
      <c r="L901" s="593"/>
      <c r="M901" s="593"/>
      <c r="N901" s="593"/>
      <c r="O901" s="593"/>
      <c r="P901" s="593"/>
      <c r="Q901" s="593"/>
      <c r="R901" s="593"/>
      <c r="S901" s="593"/>
      <c r="T901" s="593"/>
      <c r="U901" s="593"/>
      <c r="V901" s="593"/>
      <c r="W901" s="593"/>
      <c r="X901" s="593"/>
      <c r="Y901" s="593"/>
      <c r="Z901" s="593"/>
    </row>
    <row r="902" spans="1:26" ht="14.25" customHeight="1">
      <c r="A902" s="593"/>
      <c r="B902" s="593"/>
      <c r="C902" s="593"/>
      <c r="D902" s="593"/>
      <c r="E902" s="593"/>
      <c r="F902" s="593"/>
      <c r="G902" s="593"/>
      <c r="H902" s="593"/>
      <c r="I902" s="593"/>
      <c r="J902" s="593"/>
      <c r="K902" s="593"/>
      <c r="L902" s="593"/>
      <c r="M902" s="593"/>
      <c r="N902" s="593"/>
      <c r="O902" s="593"/>
      <c r="P902" s="593"/>
      <c r="Q902" s="593"/>
      <c r="R902" s="593"/>
      <c r="S902" s="593"/>
      <c r="T902" s="593"/>
      <c r="U902" s="593"/>
      <c r="V902" s="593"/>
      <c r="W902" s="593"/>
      <c r="X902" s="593"/>
      <c r="Y902" s="593"/>
      <c r="Z902" s="593"/>
    </row>
    <row r="903" spans="1:26" ht="14.25" customHeight="1">
      <c r="A903" s="593"/>
      <c r="B903" s="593"/>
      <c r="C903" s="593"/>
      <c r="D903" s="593"/>
      <c r="E903" s="593"/>
      <c r="F903" s="593"/>
      <c r="G903" s="593"/>
      <c r="H903" s="593"/>
      <c r="I903" s="593"/>
      <c r="J903" s="593"/>
      <c r="K903" s="593"/>
      <c r="L903" s="593"/>
      <c r="M903" s="593"/>
      <c r="N903" s="593"/>
      <c r="O903" s="593"/>
      <c r="P903" s="593"/>
      <c r="Q903" s="593"/>
      <c r="R903" s="593"/>
      <c r="S903" s="593"/>
      <c r="T903" s="593"/>
      <c r="U903" s="593"/>
      <c r="V903" s="593"/>
      <c r="W903" s="593"/>
      <c r="X903" s="593"/>
      <c r="Y903" s="593"/>
      <c r="Z903" s="593"/>
    </row>
    <row r="904" spans="1:26" ht="14.25" customHeight="1">
      <c r="A904" s="593"/>
      <c r="B904" s="593"/>
      <c r="C904" s="593"/>
      <c r="D904" s="593"/>
      <c r="E904" s="593"/>
      <c r="F904" s="593"/>
      <c r="G904" s="593"/>
      <c r="H904" s="593"/>
      <c r="I904" s="593"/>
      <c r="J904" s="593"/>
      <c r="K904" s="593"/>
      <c r="L904" s="593"/>
      <c r="M904" s="593"/>
      <c r="N904" s="593"/>
      <c r="O904" s="593"/>
      <c r="P904" s="593"/>
      <c r="Q904" s="593"/>
      <c r="R904" s="593"/>
      <c r="S904" s="593"/>
      <c r="T904" s="593"/>
      <c r="U904" s="593"/>
      <c r="V904" s="593"/>
      <c r="W904" s="593"/>
      <c r="X904" s="593"/>
      <c r="Y904" s="593"/>
      <c r="Z904" s="593"/>
    </row>
    <row r="905" spans="1:26" ht="14.25" customHeight="1">
      <c r="A905" s="593"/>
      <c r="B905" s="593"/>
      <c r="C905" s="593"/>
      <c r="D905" s="593"/>
      <c r="E905" s="593"/>
      <c r="F905" s="593"/>
      <c r="G905" s="593"/>
      <c r="H905" s="593"/>
      <c r="I905" s="593"/>
      <c r="J905" s="593"/>
      <c r="K905" s="593"/>
      <c r="L905" s="593"/>
      <c r="M905" s="593"/>
      <c r="N905" s="593"/>
      <c r="O905" s="593"/>
      <c r="P905" s="593"/>
      <c r="Q905" s="593"/>
      <c r="R905" s="593"/>
      <c r="S905" s="593"/>
      <c r="T905" s="593"/>
      <c r="U905" s="593"/>
      <c r="V905" s="593"/>
      <c r="W905" s="593"/>
      <c r="X905" s="593"/>
      <c r="Y905" s="593"/>
      <c r="Z905" s="593"/>
    </row>
    <row r="906" spans="1:26" ht="14.25" customHeight="1">
      <c r="A906" s="593"/>
      <c r="B906" s="593"/>
      <c r="C906" s="593"/>
      <c r="D906" s="593"/>
      <c r="E906" s="593"/>
      <c r="F906" s="593"/>
      <c r="G906" s="593"/>
      <c r="H906" s="593"/>
      <c r="I906" s="593"/>
      <c r="J906" s="593"/>
      <c r="K906" s="593"/>
      <c r="L906" s="593"/>
      <c r="M906" s="593"/>
      <c r="N906" s="593"/>
      <c r="O906" s="593"/>
      <c r="P906" s="593"/>
      <c r="Q906" s="593"/>
      <c r="R906" s="593"/>
      <c r="S906" s="593"/>
      <c r="T906" s="593"/>
      <c r="U906" s="593"/>
      <c r="V906" s="593"/>
      <c r="W906" s="593"/>
      <c r="X906" s="593"/>
      <c r="Y906" s="593"/>
      <c r="Z906" s="593"/>
    </row>
    <row r="907" spans="1:26" ht="14.25" customHeight="1">
      <c r="A907" s="593"/>
      <c r="B907" s="593"/>
      <c r="C907" s="593"/>
      <c r="D907" s="593"/>
      <c r="E907" s="593"/>
      <c r="F907" s="593"/>
      <c r="G907" s="593"/>
      <c r="H907" s="593"/>
      <c r="I907" s="593"/>
      <c r="J907" s="593"/>
      <c r="K907" s="593"/>
      <c r="L907" s="593"/>
      <c r="M907" s="593"/>
      <c r="N907" s="593"/>
      <c r="O907" s="593"/>
      <c r="P907" s="593"/>
      <c r="Q907" s="593"/>
      <c r="R907" s="593"/>
      <c r="S907" s="593"/>
      <c r="T907" s="593"/>
      <c r="U907" s="593"/>
      <c r="V907" s="593"/>
      <c r="W907" s="593"/>
      <c r="X907" s="593"/>
      <c r="Y907" s="593"/>
      <c r="Z907" s="593"/>
    </row>
    <row r="908" spans="1:26" ht="14.25" customHeight="1">
      <c r="A908" s="593"/>
      <c r="B908" s="593"/>
      <c r="C908" s="593"/>
      <c r="D908" s="593"/>
      <c r="E908" s="593"/>
      <c r="F908" s="593"/>
      <c r="G908" s="593"/>
      <c r="H908" s="593"/>
      <c r="I908" s="593"/>
      <c r="J908" s="593"/>
      <c r="K908" s="593"/>
      <c r="L908" s="593"/>
      <c r="M908" s="593"/>
      <c r="N908" s="593"/>
      <c r="O908" s="593"/>
      <c r="P908" s="593"/>
      <c r="Q908" s="593"/>
      <c r="R908" s="593"/>
      <c r="S908" s="593"/>
      <c r="T908" s="593"/>
      <c r="U908" s="593"/>
      <c r="V908" s="593"/>
      <c r="W908" s="593"/>
      <c r="X908" s="593"/>
      <c r="Y908" s="593"/>
      <c r="Z908" s="593"/>
    </row>
    <row r="909" spans="1:26" ht="14.25" customHeight="1">
      <c r="A909" s="593"/>
      <c r="B909" s="593"/>
      <c r="C909" s="593"/>
      <c r="D909" s="593"/>
      <c r="E909" s="593"/>
      <c r="F909" s="593"/>
      <c r="G909" s="593"/>
      <c r="H909" s="593"/>
      <c r="I909" s="593"/>
      <c r="J909" s="593"/>
      <c r="K909" s="593"/>
      <c r="L909" s="593"/>
      <c r="M909" s="593"/>
      <c r="N909" s="593"/>
      <c r="O909" s="593"/>
      <c r="P909" s="593"/>
      <c r="Q909" s="593"/>
      <c r="R909" s="593"/>
      <c r="S909" s="593"/>
      <c r="T909" s="593"/>
      <c r="U909" s="593"/>
      <c r="V909" s="593"/>
      <c r="W909" s="593"/>
      <c r="X909" s="593"/>
      <c r="Y909" s="593"/>
      <c r="Z909" s="593"/>
    </row>
    <row r="910" spans="1:26" ht="14.25" customHeight="1">
      <c r="A910" s="593"/>
      <c r="B910" s="593"/>
      <c r="C910" s="593"/>
      <c r="D910" s="593"/>
      <c r="E910" s="593"/>
      <c r="F910" s="593"/>
      <c r="G910" s="593"/>
      <c r="H910" s="593"/>
      <c r="I910" s="593"/>
      <c r="J910" s="593"/>
      <c r="K910" s="593"/>
      <c r="L910" s="593"/>
      <c r="M910" s="593"/>
      <c r="N910" s="593"/>
      <c r="O910" s="593"/>
      <c r="P910" s="593"/>
      <c r="Q910" s="593"/>
      <c r="R910" s="593"/>
      <c r="S910" s="593"/>
      <c r="T910" s="593"/>
      <c r="U910" s="593"/>
      <c r="V910" s="593"/>
      <c r="W910" s="593"/>
      <c r="X910" s="593"/>
      <c r="Y910" s="593"/>
      <c r="Z910" s="593"/>
    </row>
    <row r="911" spans="1:26" ht="14.25" customHeight="1">
      <c r="A911" s="593"/>
      <c r="B911" s="593"/>
      <c r="C911" s="593"/>
      <c r="D911" s="593"/>
      <c r="E911" s="593"/>
      <c r="F911" s="593"/>
      <c r="G911" s="593"/>
      <c r="H911" s="593"/>
      <c r="I911" s="593"/>
      <c r="J911" s="593"/>
      <c r="K911" s="593"/>
      <c r="L911" s="593"/>
      <c r="M911" s="593"/>
      <c r="N911" s="593"/>
      <c r="O911" s="593"/>
      <c r="P911" s="593"/>
      <c r="Q911" s="593"/>
      <c r="R911" s="593"/>
      <c r="S911" s="593"/>
      <c r="T911" s="593"/>
      <c r="U911" s="593"/>
      <c r="V911" s="593"/>
      <c r="W911" s="593"/>
      <c r="X911" s="593"/>
      <c r="Y911" s="593"/>
      <c r="Z911" s="593"/>
    </row>
    <row r="912" spans="1:26" ht="14.25" customHeight="1">
      <c r="A912" s="593"/>
      <c r="B912" s="593"/>
      <c r="C912" s="593"/>
      <c r="D912" s="593"/>
      <c r="E912" s="593"/>
      <c r="F912" s="593"/>
      <c r="G912" s="593"/>
      <c r="H912" s="593"/>
      <c r="I912" s="593"/>
      <c r="J912" s="593"/>
      <c r="K912" s="593"/>
      <c r="L912" s="593"/>
      <c r="M912" s="593"/>
      <c r="N912" s="593"/>
      <c r="O912" s="593"/>
      <c r="P912" s="593"/>
      <c r="Q912" s="593"/>
      <c r="R912" s="593"/>
      <c r="S912" s="593"/>
      <c r="T912" s="593"/>
      <c r="U912" s="593"/>
      <c r="V912" s="593"/>
      <c r="W912" s="593"/>
      <c r="X912" s="593"/>
      <c r="Y912" s="593"/>
      <c r="Z912" s="593"/>
    </row>
    <row r="913" spans="1:26" ht="14.25" customHeight="1">
      <c r="A913" s="593"/>
      <c r="B913" s="593"/>
      <c r="C913" s="593"/>
      <c r="D913" s="593"/>
      <c r="E913" s="593"/>
      <c r="F913" s="593"/>
      <c r="G913" s="593"/>
      <c r="H913" s="593"/>
      <c r="I913" s="593"/>
      <c r="J913" s="593"/>
      <c r="K913" s="593"/>
      <c r="L913" s="593"/>
      <c r="M913" s="593"/>
      <c r="N913" s="593"/>
      <c r="O913" s="593"/>
      <c r="P913" s="593"/>
      <c r="Q913" s="593"/>
      <c r="R913" s="593"/>
      <c r="S913" s="593"/>
      <c r="T913" s="593"/>
      <c r="U913" s="593"/>
      <c r="V913" s="593"/>
      <c r="W913" s="593"/>
      <c r="X913" s="593"/>
      <c r="Y913" s="593"/>
      <c r="Z913" s="593"/>
    </row>
    <row r="914" spans="1:26" ht="14.25" customHeight="1">
      <c r="A914" s="593"/>
      <c r="B914" s="593"/>
      <c r="C914" s="593"/>
      <c r="D914" s="593"/>
      <c r="E914" s="593"/>
      <c r="F914" s="593"/>
      <c r="G914" s="593"/>
      <c r="H914" s="593"/>
      <c r="I914" s="593"/>
      <c r="J914" s="593"/>
      <c r="K914" s="593"/>
      <c r="L914" s="593"/>
      <c r="M914" s="593"/>
      <c r="N914" s="593"/>
      <c r="O914" s="593"/>
      <c r="P914" s="593"/>
      <c r="Q914" s="593"/>
      <c r="R914" s="593"/>
      <c r="S914" s="593"/>
      <c r="T914" s="593"/>
      <c r="U914" s="593"/>
      <c r="V914" s="593"/>
      <c r="W914" s="593"/>
      <c r="X914" s="593"/>
      <c r="Y914" s="593"/>
      <c r="Z914" s="593"/>
    </row>
    <row r="915" spans="1:26" ht="14.25" customHeight="1">
      <c r="A915" s="593"/>
      <c r="B915" s="593"/>
      <c r="C915" s="593"/>
      <c r="D915" s="593"/>
      <c r="E915" s="593"/>
      <c r="F915" s="593"/>
      <c r="G915" s="593"/>
      <c r="H915" s="593"/>
      <c r="I915" s="593"/>
      <c r="J915" s="593"/>
      <c r="K915" s="593"/>
      <c r="L915" s="593"/>
      <c r="M915" s="593"/>
      <c r="N915" s="593"/>
      <c r="O915" s="593"/>
      <c r="P915" s="593"/>
      <c r="Q915" s="593"/>
      <c r="R915" s="593"/>
      <c r="S915" s="593"/>
      <c r="T915" s="593"/>
      <c r="U915" s="593"/>
      <c r="V915" s="593"/>
      <c r="W915" s="593"/>
      <c r="X915" s="593"/>
      <c r="Y915" s="593"/>
      <c r="Z915" s="593"/>
    </row>
    <row r="916" spans="1:26" ht="14.25" customHeight="1">
      <c r="A916" s="593"/>
      <c r="B916" s="593"/>
      <c r="C916" s="593"/>
      <c r="D916" s="593"/>
      <c r="E916" s="593"/>
      <c r="F916" s="593"/>
      <c r="G916" s="593"/>
      <c r="H916" s="593"/>
      <c r="I916" s="593"/>
      <c r="J916" s="593"/>
      <c r="K916" s="593"/>
      <c r="L916" s="593"/>
      <c r="M916" s="593"/>
      <c r="N916" s="593"/>
      <c r="O916" s="593"/>
      <c r="P916" s="593"/>
      <c r="Q916" s="593"/>
      <c r="R916" s="593"/>
      <c r="S916" s="593"/>
      <c r="T916" s="593"/>
      <c r="U916" s="593"/>
      <c r="V916" s="593"/>
      <c r="W916" s="593"/>
      <c r="X916" s="593"/>
      <c r="Y916" s="593"/>
      <c r="Z916" s="593"/>
    </row>
    <row r="917" spans="1:26" ht="14.25" customHeight="1">
      <c r="A917" s="593"/>
      <c r="B917" s="593"/>
      <c r="C917" s="593"/>
      <c r="D917" s="593"/>
      <c r="E917" s="593"/>
      <c r="F917" s="593"/>
      <c r="G917" s="593"/>
      <c r="H917" s="593"/>
      <c r="I917" s="593"/>
      <c r="J917" s="593"/>
      <c r="K917" s="593"/>
      <c r="L917" s="593"/>
      <c r="M917" s="593"/>
      <c r="N917" s="593"/>
      <c r="O917" s="593"/>
      <c r="P917" s="593"/>
      <c r="Q917" s="593"/>
      <c r="R917" s="593"/>
      <c r="S917" s="593"/>
      <c r="T917" s="593"/>
      <c r="U917" s="593"/>
      <c r="V917" s="593"/>
      <c r="W917" s="593"/>
      <c r="X917" s="593"/>
      <c r="Y917" s="593"/>
      <c r="Z917" s="593"/>
    </row>
    <row r="918" spans="1:26" ht="14.25" customHeight="1">
      <c r="A918" s="593"/>
      <c r="B918" s="593"/>
      <c r="C918" s="593"/>
      <c r="D918" s="593"/>
      <c r="E918" s="593"/>
      <c r="F918" s="593"/>
      <c r="G918" s="593"/>
      <c r="H918" s="593"/>
      <c r="I918" s="593"/>
      <c r="J918" s="593"/>
      <c r="K918" s="593"/>
      <c r="L918" s="593"/>
      <c r="M918" s="593"/>
      <c r="N918" s="593"/>
      <c r="O918" s="593"/>
      <c r="P918" s="593"/>
      <c r="Q918" s="593"/>
      <c r="R918" s="593"/>
      <c r="S918" s="593"/>
      <c r="T918" s="593"/>
      <c r="U918" s="593"/>
      <c r="V918" s="593"/>
      <c r="W918" s="593"/>
      <c r="X918" s="593"/>
      <c r="Y918" s="593"/>
      <c r="Z918" s="593"/>
    </row>
    <row r="919" spans="1:26" ht="14.25" customHeight="1">
      <c r="A919" s="593"/>
      <c r="B919" s="593"/>
      <c r="C919" s="593"/>
      <c r="D919" s="593"/>
      <c r="E919" s="593"/>
      <c r="F919" s="593"/>
      <c r="G919" s="593"/>
      <c r="H919" s="593"/>
      <c r="I919" s="593"/>
      <c r="J919" s="593"/>
      <c r="K919" s="593"/>
      <c r="L919" s="593"/>
      <c r="M919" s="593"/>
      <c r="N919" s="593"/>
      <c r="O919" s="593"/>
      <c r="P919" s="593"/>
      <c r="Q919" s="593"/>
      <c r="R919" s="593"/>
      <c r="S919" s="593"/>
      <c r="T919" s="593"/>
      <c r="U919" s="593"/>
      <c r="V919" s="593"/>
      <c r="W919" s="593"/>
      <c r="X919" s="593"/>
      <c r="Y919" s="593"/>
      <c r="Z919" s="593"/>
    </row>
    <row r="920" spans="1:26" ht="14.25" customHeight="1">
      <c r="A920" s="593"/>
      <c r="B920" s="593"/>
      <c r="C920" s="593"/>
      <c r="D920" s="593"/>
      <c r="E920" s="593"/>
      <c r="F920" s="593"/>
      <c r="G920" s="593"/>
      <c r="H920" s="593"/>
      <c r="I920" s="593"/>
      <c r="J920" s="593"/>
      <c r="K920" s="593"/>
      <c r="L920" s="593"/>
      <c r="M920" s="593"/>
      <c r="N920" s="593"/>
      <c r="O920" s="593"/>
      <c r="P920" s="593"/>
      <c r="Q920" s="593"/>
      <c r="R920" s="593"/>
      <c r="S920" s="593"/>
      <c r="T920" s="593"/>
      <c r="U920" s="593"/>
      <c r="V920" s="593"/>
      <c r="W920" s="593"/>
      <c r="X920" s="593"/>
      <c r="Y920" s="593"/>
      <c r="Z920" s="593"/>
    </row>
    <row r="921" spans="1:26" ht="14.25" customHeight="1">
      <c r="A921" s="593"/>
      <c r="B921" s="593"/>
      <c r="C921" s="593"/>
      <c r="D921" s="593"/>
      <c r="E921" s="593"/>
      <c r="F921" s="593"/>
      <c r="G921" s="593"/>
      <c r="H921" s="593"/>
      <c r="I921" s="593"/>
      <c r="J921" s="593"/>
      <c r="K921" s="593"/>
      <c r="L921" s="593"/>
      <c r="M921" s="593"/>
      <c r="N921" s="593"/>
      <c r="O921" s="593"/>
      <c r="P921" s="593"/>
      <c r="Q921" s="593"/>
      <c r="R921" s="593"/>
      <c r="S921" s="593"/>
      <c r="T921" s="593"/>
      <c r="U921" s="593"/>
      <c r="V921" s="593"/>
      <c r="W921" s="593"/>
      <c r="X921" s="593"/>
      <c r="Y921" s="593"/>
      <c r="Z921" s="593"/>
    </row>
    <row r="922" spans="1:26" ht="14.25" customHeight="1">
      <c r="A922" s="593"/>
      <c r="B922" s="593"/>
      <c r="C922" s="593"/>
      <c r="D922" s="593"/>
      <c r="E922" s="593"/>
      <c r="F922" s="593"/>
      <c r="G922" s="593"/>
      <c r="H922" s="593"/>
      <c r="I922" s="593"/>
      <c r="J922" s="593"/>
      <c r="K922" s="593"/>
      <c r="L922" s="593"/>
      <c r="M922" s="593"/>
      <c r="N922" s="593"/>
      <c r="O922" s="593"/>
      <c r="P922" s="593"/>
      <c r="Q922" s="593"/>
      <c r="R922" s="593"/>
      <c r="S922" s="593"/>
      <c r="T922" s="593"/>
      <c r="U922" s="593"/>
      <c r="V922" s="593"/>
      <c r="W922" s="593"/>
      <c r="X922" s="593"/>
      <c r="Y922" s="593"/>
      <c r="Z922" s="593"/>
    </row>
    <row r="923" spans="1:26" ht="14.25" customHeight="1">
      <c r="A923" s="593"/>
      <c r="B923" s="593"/>
      <c r="C923" s="593"/>
      <c r="D923" s="593"/>
      <c r="E923" s="593"/>
      <c r="F923" s="593"/>
      <c r="G923" s="593"/>
      <c r="H923" s="593"/>
      <c r="I923" s="593"/>
      <c r="J923" s="593"/>
      <c r="K923" s="593"/>
      <c r="L923" s="593"/>
      <c r="M923" s="593"/>
      <c r="N923" s="593"/>
      <c r="O923" s="593"/>
      <c r="P923" s="593"/>
      <c r="Q923" s="593"/>
      <c r="R923" s="593"/>
      <c r="S923" s="593"/>
      <c r="T923" s="593"/>
      <c r="U923" s="593"/>
      <c r="V923" s="593"/>
      <c r="W923" s="593"/>
      <c r="X923" s="593"/>
      <c r="Y923" s="593"/>
      <c r="Z923" s="593"/>
    </row>
    <row r="924" spans="1:26" ht="14.25" customHeight="1">
      <c r="A924" s="593"/>
      <c r="B924" s="593"/>
      <c r="C924" s="593"/>
      <c r="D924" s="593"/>
      <c r="E924" s="593"/>
      <c r="F924" s="593"/>
      <c r="G924" s="593"/>
      <c r="H924" s="593"/>
      <c r="I924" s="593"/>
      <c r="J924" s="593"/>
      <c r="K924" s="593"/>
      <c r="L924" s="593"/>
      <c r="M924" s="593"/>
      <c r="N924" s="593"/>
      <c r="O924" s="593"/>
      <c r="P924" s="593"/>
      <c r="Q924" s="593"/>
      <c r="R924" s="593"/>
      <c r="S924" s="593"/>
      <c r="T924" s="593"/>
      <c r="U924" s="593"/>
      <c r="V924" s="593"/>
      <c r="W924" s="593"/>
      <c r="X924" s="593"/>
      <c r="Y924" s="593"/>
      <c r="Z924" s="593"/>
    </row>
    <row r="925" spans="1:26" ht="14.25" customHeight="1">
      <c r="A925" s="593"/>
      <c r="B925" s="593"/>
      <c r="C925" s="593"/>
      <c r="D925" s="593"/>
      <c r="E925" s="593"/>
      <c r="F925" s="593"/>
      <c r="G925" s="593"/>
      <c r="H925" s="593"/>
      <c r="I925" s="593"/>
      <c r="J925" s="593"/>
      <c r="K925" s="593"/>
      <c r="L925" s="593"/>
      <c r="M925" s="593"/>
      <c r="N925" s="593"/>
      <c r="O925" s="593"/>
      <c r="P925" s="593"/>
      <c r="Q925" s="593"/>
      <c r="R925" s="593"/>
      <c r="S925" s="593"/>
      <c r="T925" s="593"/>
      <c r="U925" s="593"/>
      <c r="V925" s="593"/>
      <c r="W925" s="593"/>
      <c r="X925" s="593"/>
      <c r="Y925" s="593"/>
      <c r="Z925" s="593"/>
    </row>
    <row r="926" spans="1:26" ht="14.25" customHeight="1">
      <c r="A926" s="593"/>
      <c r="B926" s="593"/>
      <c r="C926" s="593"/>
      <c r="D926" s="593"/>
      <c r="E926" s="593"/>
      <c r="F926" s="593"/>
      <c r="G926" s="593"/>
      <c r="H926" s="593"/>
      <c r="I926" s="593"/>
      <c r="J926" s="593"/>
      <c r="K926" s="593"/>
      <c r="L926" s="593"/>
      <c r="M926" s="593"/>
      <c r="N926" s="593"/>
      <c r="O926" s="593"/>
      <c r="P926" s="593"/>
      <c r="Q926" s="593"/>
      <c r="R926" s="593"/>
      <c r="S926" s="593"/>
      <c r="T926" s="593"/>
      <c r="U926" s="593"/>
      <c r="V926" s="593"/>
      <c r="W926" s="593"/>
      <c r="X926" s="593"/>
      <c r="Y926" s="593"/>
      <c r="Z926" s="593"/>
    </row>
    <row r="927" spans="1:26" ht="14.25" customHeight="1">
      <c r="A927" s="593"/>
      <c r="B927" s="593"/>
      <c r="C927" s="593"/>
      <c r="D927" s="593"/>
      <c r="E927" s="593"/>
      <c r="F927" s="593"/>
      <c r="G927" s="593"/>
      <c r="H927" s="593"/>
      <c r="I927" s="593"/>
      <c r="J927" s="593"/>
      <c r="K927" s="593"/>
      <c r="L927" s="593"/>
      <c r="M927" s="593"/>
      <c r="N927" s="593"/>
      <c r="O927" s="593"/>
      <c r="P927" s="593"/>
      <c r="Q927" s="593"/>
      <c r="R927" s="593"/>
      <c r="S927" s="593"/>
      <c r="T927" s="593"/>
      <c r="U927" s="593"/>
      <c r="V927" s="593"/>
      <c r="W927" s="593"/>
      <c r="X927" s="593"/>
      <c r="Y927" s="593"/>
      <c r="Z927" s="593"/>
    </row>
    <row r="928" spans="1:26" ht="14.25" customHeight="1">
      <c r="A928" s="593"/>
      <c r="B928" s="593"/>
      <c r="C928" s="593"/>
      <c r="D928" s="593"/>
      <c r="E928" s="593"/>
      <c r="F928" s="593"/>
      <c r="G928" s="593"/>
      <c r="H928" s="593"/>
      <c r="I928" s="593"/>
      <c r="J928" s="593"/>
      <c r="K928" s="593"/>
      <c r="L928" s="593"/>
      <c r="M928" s="593"/>
      <c r="N928" s="593"/>
      <c r="O928" s="593"/>
      <c r="P928" s="593"/>
      <c r="Q928" s="593"/>
      <c r="R928" s="593"/>
      <c r="S928" s="593"/>
      <c r="T928" s="593"/>
      <c r="U928" s="593"/>
      <c r="V928" s="593"/>
      <c r="W928" s="593"/>
      <c r="X928" s="593"/>
      <c r="Y928" s="593"/>
      <c r="Z928" s="593"/>
    </row>
    <row r="929" spans="1:26" ht="14.25" customHeight="1">
      <c r="A929" s="593"/>
      <c r="B929" s="593"/>
      <c r="C929" s="593"/>
      <c r="D929" s="593"/>
      <c r="E929" s="593"/>
      <c r="F929" s="593"/>
      <c r="G929" s="593"/>
      <c r="H929" s="593"/>
      <c r="I929" s="593"/>
      <c r="J929" s="593"/>
      <c r="K929" s="593"/>
      <c r="L929" s="593"/>
      <c r="M929" s="593"/>
      <c r="N929" s="593"/>
      <c r="O929" s="593"/>
      <c r="P929" s="593"/>
      <c r="Q929" s="593"/>
      <c r="R929" s="593"/>
      <c r="S929" s="593"/>
      <c r="T929" s="593"/>
      <c r="U929" s="593"/>
      <c r="V929" s="593"/>
      <c r="W929" s="593"/>
      <c r="X929" s="593"/>
      <c r="Y929" s="593"/>
      <c r="Z929" s="593"/>
    </row>
    <row r="930" spans="1:26" ht="14.25" customHeight="1">
      <c r="A930" s="593"/>
      <c r="B930" s="593"/>
      <c r="C930" s="593"/>
      <c r="D930" s="593"/>
      <c r="E930" s="593"/>
      <c r="F930" s="593"/>
      <c r="G930" s="593"/>
      <c r="H930" s="593"/>
      <c r="I930" s="593"/>
      <c r="J930" s="593"/>
      <c r="K930" s="593"/>
      <c r="L930" s="593"/>
      <c r="M930" s="593"/>
      <c r="N930" s="593"/>
      <c r="O930" s="593"/>
      <c r="P930" s="593"/>
      <c r="Q930" s="593"/>
      <c r="R930" s="593"/>
      <c r="S930" s="593"/>
      <c r="T930" s="593"/>
      <c r="U930" s="593"/>
      <c r="V930" s="593"/>
      <c r="W930" s="593"/>
      <c r="X930" s="593"/>
      <c r="Y930" s="593"/>
      <c r="Z930" s="593"/>
    </row>
    <row r="931" spans="1:26" ht="14.25" customHeight="1">
      <c r="A931" s="593"/>
      <c r="B931" s="593"/>
      <c r="C931" s="593"/>
      <c r="D931" s="593"/>
      <c r="E931" s="593"/>
      <c r="F931" s="593"/>
      <c r="G931" s="593"/>
      <c r="H931" s="593"/>
      <c r="I931" s="593"/>
      <c r="J931" s="593"/>
      <c r="K931" s="593"/>
      <c r="L931" s="593"/>
      <c r="M931" s="593"/>
      <c r="N931" s="593"/>
      <c r="O931" s="593"/>
      <c r="P931" s="593"/>
      <c r="Q931" s="593"/>
      <c r="R931" s="593"/>
      <c r="S931" s="593"/>
      <c r="T931" s="593"/>
      <c r="U931" s="593"/>
      <c r="V931" s="593"/>
      <c r="W931" s="593"/>
      <c r="X931" s="593"/>
      <c r="Y931" s="593"/>
      <c r="Z931" s="593"/>
    </row>
    <row r="932" spans="1:26" ht="14.25" customHeight="1">
      <c r="A932" s="593"/>
      <c r="B932" s="593"/>
      <c r="C932" s="593"/>
      <c r="D932" s="593"/>
      <c r="E932" s="593"/>
      <c r="F932" s="593"/>
      <c r="G932" s="593"/>
      <c r="H932" s="593"/>
      <c r="I932" s="593"/>
      <c r="J932" s="593"/>
      <c r="K932" s="593"/>
      <c r="L932" s="593"/>
      <c r="M932" s="593"/>
      <c r="N932" s="593"/>
      <c r="O932" s="593"/>
      <c r="P932" s="593"/>
      <c r="Q932" s="593"/>
      <c r="R932" s="593"/>
      <c r="S932" s="593"/>
      <c r="T932" s="593"/>
      <c r="U932" s="593"/>
      <c r="V932" s="593"/>
      <c r="W932" s="593"/>
      <c r="X932" s="593"/>
      <c r="Y932" s="593"/>
      <c r="Z932" s="593"/>
    </row>
    <row r="933" spans="1:26" ht="14.25" customHeight="1">
      <c r="A933" s="593"/>
      <c r="B933" s="593"/>
      <c r="C933" s="593"/>
      <c r="D933" s="593"/>
      <c r="E933" s="593"/>
      <c r="F933" s="593"/>
      <c r="G933" s="593"/>
      <c r="H933" s="593"/>
      <c r="I933" s="593"/>
      <c r="J933" s="593"/>
      <c r="K933" s="593"/>
      <c r="L933" s="593"/>
      <c r="M933" s="593"/>
      <c r="N933" s="593"/>
      <c r="O933" s="593"/>
      <c r="P933" s="593"/>
      <c r="Q933" s="593"/>
      <c r="R933" s="593"/>
      <c r="S933" s="593"/>
      <c r="T933" s="593"/>
      <c r="U933" s="593"/>
      <c r="V933" s="593"/>
      <c r="W933" s="593"/>
      <c r="X933" s="593"/>
      <c r="Y933" s="593"/>
      <c r="Z933" s="593"/>
    </row>
    <row r="934" spans="1:26" ht="14.25" customHeight="1">
      <c r="A934" s="593"/>
      <c r="B934" s="593"/>
      <c r="C934" s="593"/>
      <c r="D934" s="593"/>
      <c r="E934" s="593"/>
      <c r="F934" s="593"/>
      <c r="G934" s="593"/>
      <c r="H934" s="593"/>
      <c r="I934" s="593"/>
      <c r="J934" s="593"/>
      <c r="K934" s="593"/>
      <c r="L934" s="593"/>
      <c r="M934" s="593"/>
      <c r="N934" s="593"/>
      <c r="O934" s="593"/>
      <c r="P934" s="593"/>
      <c r="Q934" s="593"/>
      <c r="R934" s="593"/>
      <c r="S934" s="593"/>
      <c r="T934" s="593"/>
      <c r="U934" s="593"/>
      <c r="V934" s="593"/>
      <c r="W934" s="593"/>
      <c r="X934" s="593"/>
      <c r="Y934" s="593"/>
      <c r="Z934" s="593"/>
    </row>
    <row r="935" spans="1:26" ht="14.25" customHeight="1">
      <c r="A935" s="593"/>
      <c r="B935" s="593"/>
      <c r="C935" s="593"/>
      <c r="D935" s="593"/>
      <c r="E935" s="593"/>
      <c r="F935" s="593"/>
      <c r="G935" s="593"/>
      <c r="H935" s="593"/>
      <c r="I935" s="593"/>
      <c r="J935" s="593"/>
      <c r="K935" s="593"/>
      <c r="L935" s="593"/>
      <c r="M935" s="593"/>
      <c r="N935" s="593"/>
      <c r="O935" s="593"/>
      <c r="P935" s="593"/>
      <c r="Q935" s="593"/>
      <c r="R935" s="593"/>
      <c r="S935" s="593"/>
      <c r="T935" s="593"/>
      <c r="U935" s="593"/>
      <c r="V935" s="593"/>
      <c r="W935" s="593"/>
      <c r="X935" s="593"/>
      <c r="Y935" s="593"/>
      <c r="Z935" s="593"/>
    </row>
    <row r="936" spans="1:26" ht="14.25" customHeight="1">
      <c r="A936" s="593"/>
      <c r="B936" s="593"/>
      <c r="C936" s="593"/>
      <c r="D936" s="593"/>
      <c r="E936" s="593"/>
      <c r="F936" s="593"/>
      <c r="G936" s="593"/>
      <c r="H936" s="593"/>
      <c r="I936" s="593"/>
      <c r="J936" s="593"/>
      <c r="K936" s="593"/>
      <c r="L936" s="593"/>
      <c r="M936" s="593"/>
      <c r="N936" s="593"/>
      <c r="O936" s="593"/>
      <c r="P936" s="593"/>
      <c r="Q936" s="593"/>
      <c r="R936" s="593"/>
      <c r="S936" s="593"/>
      <c r="T936" s="593"/>
      <c r="U936" s="593"/>
      <c r="V936" s="593"/>
      <c r="W936" s="593"/>
      <c r="X936" s="593"/>
      <c r="Y936" s="593"/>
      <c r="Z936" s="593"/>
    </row>
    <row r="937" spans="1:26" ht="14.25" customHeight="1">
      <c r="A937" s="593"/>
      <c r="B937" s="593"/>
      <c r="C937" s="593"/>
      <c r="D937" s="593"/>
      <c r="E937" s="593"/>
      <c r="F937" s="593"/>
      <c r="G937" s="593"/>
      <c r="H937" s="593"/>
      <c r="I937" s="593"/>
      <c r="J937" s="593"/>
      <c r="K937" s="593"/>
      <c r="L937" s="593"/>
      <c r="M937" s="593"/>
      <c r="N937" s="593"/>
      <c r="O937" s="593"/>
      <c r="P937" s="593"/>
      <c r="Q937" s="593"/>
      <c r="R937" s="593"/>
      <c r="S937" s="593"/>
      <c r="T937" s="593"/>
      <c r="U937" s="593"/>
      <c r="V937" s="593"/>
      <c r="W937" s="593"/>
      <c r="X937" s="593"/>
      <c r="Y937" s="593"/>
      <c r="Z937" s="593"/>
    </row>
    <row r="938" spans="1:26" ht="14.25" customHeight="1">
      <c r="A938" s="593"/>
      <c r="B938" s="593"/>
      <c r="C938" s="593"/>
      <c r="D938" s="593"/>
      <c r="E938" s="593"/>
      <c r="F938" s="593"/>
      <c r="G938" s="593"/>
      <c r="H938" s="593"/>
      <c r="I938" s="593"/>
      <c r="J938" s="593"/>
      <c r="K938" s="593"/>
      <c r="L938" s="593"/>
      <c r="M938" s="593"/>
      <c r="N938" s="593"/>
      <c r="O938" s="593"/>
      <c r="P938" s="593"/>
      <c r="Q938" s="593"/>
      <c r="R938" s="593"/>
      <c r="S938" s="593"/>
      <c r="T938" s="593"/>
      <c r="U938" s="593"/>
      <c r="V938" s="593"/>
      <c r="W938" s="593"/>
      <c r="X938" s="593"/>
      <c r="Y938" s="593"/>
      <c r="Z938" s="593"/>
    </row>
    <row r="939" spans="1:26" ht="14.25" customHeight="1">
      <c r="A939" s="593"/>
      <c r="B939" s="593"/>
      <c r="C939" s="593"/>
      <c r="D939" s="593"/>
      <c r="E939" s="593"/>
      <c r="F939" s="593"/>
      <c r="G939" s="593"/>
      <c r="H939" s="593"/>
      <c r="I939" s="593"/>
      <c r="J939" s="593"/>
      <c r="K939" s="593"/>
      <c r="L939" s="593"/>
      <c r="M939" s="593"/>
      <c r="N939" s="593"/>
      <c r="O939" s="593"/>
      <c r="P939" s="593"/>
      <c r="Q939" s="593"/>
      <c r="R939" s="593"/>
      <c r="S939" s="593"/>
      <c r="T939" s="593"/>
      <c r="U939" s="593"/>
      <c r="V939" s="593"/>
      <c r="W939" s="593"/>
      <c r="X939" s="593"/>
      <c r="Y939" s="593"/>
      <c r="Z939" s="593"/>
    </row>
    <row r="940" spans="1:26" ht="14.25" customHeight="1">
      <c r="A940" s="593"/>
      <c r="B940" s="593"/>
      <c r="C940" s="593"/>
      <c r="D940" s="593"/>
      <c r="E940" s="593"/>
      <c r="F940" s="593"/>
      <c r="G940" s="593"/>
      <c r="H940" s="593"/>
      <c r="I940" s="593"/>
      <c r="J940" s="593"/>
      <c r="K940" s="593"/>
      <c r="L940" s="593"/>
      <c r="M940" s="593"/>
      <c r="N940" s="593"/>
      <c r="O940" s="593"/>
      <c r="P940" s="593"/>
      <c r="Q940" s="593"/>
      <c r="R940" s="593"/>
      <c r="S940" s="593"/>
      <c r="T940" s="593"/>
      <c r="U940" s="593"/>
      <c r="V940" s="593"/>
      <c r="W940" s="593"/>
      <c r="X940" s="593"/>
      <c r="Y940" s="593"/>
      <c r="Z940" s="593"/>
    </row>
    <row r="941" spans="1:26" ht="14.25" customHeight="1">
      <c r="A941" s="593"/>
      <c r="B941" s="593"/>
      <c r="C941" s="593"/>
      <c r="D941" s="593"/>
      <c r="E941" s="593"/>
      <c r="F941" s="593"/>
      <c r="G941" s="593"/>
      <c r="H941" s="593"/>
      <c r="I941" s="593"/>
      <c r="J941" s="593"/>
      <c r="K941" s="593"/>
      <c r="L941" s="593"/>
      <c r="M941" s="593"/>
      <c r="N941" s="593"/>
      <c r="O941" s="593"/>
      <c r="P941" s="593"/>
      <c r="Q941" s="593"/>
      <c r="R941" s="593"/>
      <c r="S941" s="593"/>
      <c r="T941" s="593"/>
      <c r="U941" s="593"/>
      <c r="V941" s="593"/>
      <c r="W941" s="593"/>
      <c r="X941" s="593"/>
      <c r="Y941" s="593"/>
      <c r="Z941" s="593"/>
    </row>
    <row r="942" spans="1:26" ht="14.25" customHeight="1">
      <c r="A942" s="593"/>
      <c r="B942" s="593"/>
      <c r="C942" s="593"/>
      <c r="D942" s="593"/>
      <c r="E942" s="593"/>
      <c r="F942" s="593"/>
      <c r="G942" s="593"/>
      <c r="H942" s="593"/>
      <c r="I942" s="593"/>
      <c r="J942" s="593"/>
      <c r="K942" s="593"/>
      <c r="L942" s="593"/>
      <c r="M942" s="593"/>
      <c r="N942" s="593"/>
      <c r="O942" s="593"/>
      <c r="P942" s="593"/>
      <c r="Q942" s="593"/>
      <c r="R942" s="593"/>
      <c r="S942" s="593"/>
      <c r="T942" s="593"/>
      <c r="U942" s="593"/>
      <c r="V942" s="593"/>
      <c r="W942" s="593"/>
      <c r="X942" s="593"/>
      <c r="Y942" s="593"/>
      <c r="Z942" s="593"/>
    </row>
    <row r="943" spans="1:26" ht="14.25" customHeight="1">
      <c r="A943" s="593"/>
      <c r="B943" s="593"/>
      <c r="C943" s="593"/>
      <c r="D943" s="593"/>
      <c r="E943" s="593"/>
      <c r="F943" s="593"/>
      <c r="G943" s="593"/>
      <c r="H943" s="593"/>
      <c r="I943" s="593"/>
      <c r="J943" s="593"/>
      <c r="K943" s="593"/>
      <c r="L943" s="593"/>
      <c r="M943" s="593"/>
      <c r="N943" s="593"/>
      <c r="O943" s="593"/>
      <c r="P943" s="593"/>
      <c r="Q943" s="593"/>
      <c r="R943" s="593"/>
      <c r="S943" s="593"/>
      <c r="T943" s="593"/>
      <c r="U943" s="593"/>
      <c r="V943" s="593"/>
      <c r="W943" s="593"/>
      <c r="X943" s="593"/>
      <c r="Y943" s="593"/>
      <c r="Z943" s="593"/>
    </row>
    <row r="944" spans="1:26" ht="14.25" customHeight="1">
      <c r="A944" s="593"/>
      <c r="B944" s="593"/>
      <c r="C944" s="593"/>
      <c r="D944" s="593"/>
      <c r="E944" s="593"/>
      <c r="F944" s="593"/>
      <c r="G944" s="593"/>
      <c r="H944" s="593"/>
      <c r="I944" s="593"/>
      <c r="J944" s="593"/>
      <c r="K944" s="593"/>
      <c r="L944" s="593"/>
      <c r="M944" s="593"/>
      <c r="N944" s="593"/>
      <c r="O944" s="593"/>
      <c r="P944" s="593"/>
      <c r="Q944" s="593"/>
      <c r="R944" s="593"/>
      <c r="S944" s="593"/>
      <c r="T944" s="593"/>
      <c r="U944" s="593"/>
      <c r="V944" s="593"/>
      <c r="W944" s="593"/>
      <c r="X944" s="593"/>
      <c r="Y944" s="593"/>
      <c r="Z944" s="593"/>
    </row>
    <row r="945" spans="1:26" ht="14.25" customHeight="1">
      <c r="A945" s="593"/>
      <c r="B945" s="593"/>
      <c r="C945" s="593"/>
      <c r="D945" s="593"/>
      <c r="E945" s="593"/>
      <c r="F945" s="593"/>
      <c r="G945" s="593"/>
      <c r="H945" s="593"/>
      <c r="I945" s="593"/>
      <c r="J945" s="593"/>
      <c r="K945" s="593"/>
      <c r="L945" s="593"/>
      <c r="M945" s="593"/>
      <c r="N945" s="593"/>
      <c r="O945" s="593"/>
      <c r="P945" s="593"/>
      <c r="Q945" s="593"/>
      <c r="R945" s="593"/>
      <c r="S945" s="593"/>
      <c r="T945" s="593"/>
      <c r="U945" s="593"/>
      <c r="V945" s="593"/>
      <c r="W945" s="593"/>
      <c r="X945" s="593"/>
      <c r="Y945" s="593"/>
      <c r="Z945" s="593"/>
    </row>
    <row r="946" spans="1:26" ht="14.25" customHeight="1">
      <c r="A946" s="593"/>
      <c r="B946" s="593"/>
      <c r="C946" s="593"/>
      <c r="D946" s="593"/>
      <c r="E946" s="593"/>
      <c r="F946" s="593"/>
      <c r="G946" s="593"/>
      <c r="H946" s="593"/>
      <c r="I946" s="593"/>
      <c r="J946" s="593"/>
      <c r="K946" s="593"/>
      <c r="L946" s="593"/>
      <c r="M946" s="593"/>
      <c r="N946" s="593"/>
      <c r="O946" s="593"/>
      <c r="P946" s="593"/>
      <c r="Q946" s="593"/>
      <c r="R946" s="593"/>
      <c r="S946" s="593"/>
      <c r="T946" s="593"/>
      <c r="U946" s="593"/>
      <c r="V946" s="593"/>
      <c r="W946" s="593"/>
      <c r="X946" s="593"/>
      <c r="Y946" s="593"/>
      <c r="Z946" s="593"/>
    </row>
    <row r="947" spans="1:26" ht="14.25" customHeight="1">
      <c r="A947" s="593"/>
      <c r="B947" s="593"/>
      <c r="C947" s="593"/>
      <c r="D947" s="593"/>
      <c r="E947" s="593"/>
      <c r="F947" s="593"/>
      <c r="G947" s="593"/>
      <c r="H947" s="593"/>
      <c r="I947" s="593"/>
      <c r="J947" s="593"/>
      <c r="K947" s="593"/>
      <c r="L947" s="593"/>
      <c r="M947" s="593"/>
      <c r="N947" s="593"/>
      <c r="O947" s="593"/>
      <c r="P947" s="593"/>
      <c r="Q947" s="593"/>
      <c r="R947" s="593"/>
      <c r="S947" s="593"/>
      <c r="T947" s="593"/>
      <c r="U947" s="593"/>
      <c r="V947" s="593"/>
      <c r="W947" s="593"/>
      <c r="X947" s="593"/>
      <c r="Y947" s="593"/>
      <c r="Z947" s="593"/>
    </row>
    <row r="948" spans="1:26" ht="14.25" customHeight="1">
      <c r="A948" s="593"/>
      <c r="B948" s="593"/>
      <c r="C948" s="593"/>
      <c r="D948" s="593"/>
      <c r="E948" s="593"/>
      <c r="F948" s="593"/>
      <c r="G948" s="593"/>
      <c r="H948" s="593"/>
      <c r="I948" s="593"/>
      <c r="J948" s="593"/>
      <c r="K948" s="593"/>
      <c r="L948" s="593"/>
      <c r="M948" s="593"/>
      <c r="N948" s="593"/>
      <c r="O948" s="593"/>
      <c r="P948" s="593"/>
      <c r="Q948" s="593"/>
      <c r="R948" s="593"/>
      <c r="S948" s="593"/>
      <c r="T948" s="593"/>
      <c r="U948" s="593"/>
      <c r="V948" s="593"/>
      <c r="W948" s="593"/>
      <c r="X948" s="593"/>
      <c r="Y948" s="593"/>
      <c r="Z948" s="593"/>
    </row>
    <row r="949" spans="1:26" ht="14.25" customHeight="1">
      <c r="A949" s="593"/>
      <c r="B949" s="593"/>
      <c r="C949" s="593"/>
      <c r="D949" s="593"/>
      <c r="E949" s="593"/>
      <c r="F949" s="593"/>
      <c r="G949" s="593"/>
      <c r="H949" s="593"/>
      <c r="I949" s="593"/>
      <c r="J949" s="593"/>
      <c r="K949" s="593"/>
      <c r="L949" s="593"/>
      <c r="M949" s="593"/>
      <c r="N949" s="593"/>
      <c r="O949" s="593"/>
      <c r="P949" s="593"/>
      <c r="Q949" s="593"/>
      <c r="R949" s="593"/>
      <c r="S949" s="593"/>
      <c r="T949" s="593"/>
      <c r="U949" s="593"/>
      <c r="V949" s="593"/>
      <c r="W949" s="593"/>
      <c r="X949" s="593"/>
      <c r="Y949" s="593"/>
      <c r="Z949" s="593"/>
    </row>
    <row r="950" spans="1:26" ht="14.25" customHeight="1">
      <c r="A950" s="593"/>
      <c r="B950" s="593"/>
      <c r="C950" s="593"/>
      <c r="D950" s="593"/>
      <c r="E950" s="593"/>
      <c r="F950" s="593"/>
      <c r="G950" s="593"/>
      <c r="H950" s="593"/>
      <c r="I950" s="593"/>
      <c r="J950" s="593"/>
      <c r="K950" s="593"/>
      <c r="L950" s="593"/>
      <c r="M950" s="593"/>
      <c r="N950" s="593"/>
      <c r="O950" s="593"/>
      <c r="P950" s="593"/>
      <c r="Q950" s="593"/>
      <c r="R950" s="593"/>
      <c r="S950" s="593"/>
      <c r="T950" s="593"/>
      <c r="U950" s="593"/>
      <c r="V950" s="593"/>
      <c r="W950" s="593"/>
      <c r="X950" s="593"/>
      <c r="Y950" s="593"/>
      <c r="Z950" s="593"/>
    </row>
    <row r="951" spans="1:26" ht="14.25" customHeight="1">
      <c r="A951" s="593"/>
      <c r="B951" s="593"/>
      <c r="C951" s="593"/>
      <c r="D951" s="593"/>
      <c r="E951" s="593"/>
      <c r="F951" s="593"/>
      <c r="G951" s="593"/>
      <c r="H951" s="593"/>
      <c r="I951" s="593"/>
      <c r="J951" s="593"/>
      <c r="K951" s="593"/>
      <c r="L951" s="593"/>
      <c r="M951" s="593"/>
      <c r="N951" s="593"/>
      <c r="O951" s="593"/>
      <c r="P951" s="593"/>
      <c r="Q951" s="593"/>
      <c r="R951" s="593"/>
      <c r="S951" s="593"/>
      <c r="T951" s="593"/>
      <c r="U951" s="593"/>
      <c r="V951" s="593"/>
      <c r="W951" s="593"/>
      <c r="X951" s="593"/>
      <c r="Y951" s="593"/>
      <c r="Z951" s="593"/>
    </row>
    <row r="952" spans="1:26" ht="14.25" customHeight="1">
      <c r="A952" s="593"/>
      <c r="B952" s="593"/>
      <c r="C952" s="593"/>
      <c r="D952" s="593"/>
      <c r="E952" s="593"/>
      <c r="F952" s="593"/>
      <c r="G952" s="593"/>
      <c r="H952" s="593"/>
      <c r="I952" s="593"/>
      <c r="J952" s="593"/>
      <c r="K952" s="593"/>
      <c r="L952" s="593"/>
      <c r="M952" s="593"/>
      <c r="N952" s="593"/>
      <c r="O952" s="593"/>
      <c r="P952" s="593"/>
      <c r="Q952" s="593"/>
      <c r="R952" s="593"/>
      <c r="S952" s="593"/>
      <c r="T952" s="593"/>
      <c r="U952" s="593"/>
      <c r="V952" s="593"/>
      <c r="W952" s="593"/>
      <c r="X952" s="593"/>
      <c r="Y952" s="593"/>
      <c r="Z952" s="593"/>
    </row>
    <row r="953" spans="1:26" ht="14.25" customHeight="1">
      <c r="A953" s="593"/>
      <c r="B953" s="593"/>
      <c r="C953" s="593"/>
      <c r="D953" s="593"/>
      <c r="E953" s="593"/>
      <c r="F953" s="593"/>
      <c r="G953" s="593"/>
      <c r="H953" s="593"/>
      <c r="I953" s="593"/>
      <c r="J953" s="593"/>
      <c r="K953" s="593"/>
      <c r="L953" s="593"/>
      <c r="M953" s="593"/>
      <c r="N953" s="593"/>
      <c r="O953" s="593"/>
      <c r="P953" s="593"/>
      <c r="Q953" s="593"/>
      <c r="R953" s="593"/>
      <c r="S953" s="593"/>
      <c r="T953" s="593"/>
      <c r="U953" s="593"/>
      <c r="V953" s="593"/>
      <c r="W953" s="593"/>
      <c r="X953" s="593"/>
      <c r="Y953" s="593"/>
      <c r="Z953" s="593"/>
    </row>
    <row r="954" spans="1:26" ht="14.25" customHeight="1">
      <c r="A954" s="593"/>
      <c r="B954" s="593"/>
      <c r="C954" s="593"/>
      <c r="D954" s="593"/>
      <c r="E954" s="593"/>
      <c r="F954" s="593"/>
      <c r="G954" s="593"/>
      <c r="H954" s="593"/>
      <c r="I954" s="593"/>
      <c r="J954" s="593"/>
      <c r="K954" s="593"/>
      <c r="L954" s="593"/>
      <c r="M954" s="593"/>
      <c r="N954" s="593"/>
      <c r="O954" s="593"/>
      <c r="P954" s="593"/>
      <c r="Q954" s="593"/>
      <c r="R954" s="593"/>
      <c r="S954" s="593"/>
      <c r="T954" s="593"/>
      <c r="U954" s="593"/>
      <c r="V954" s="593"/>
      <c r="W954" s="593"/>
      <c r="X954" s="593"/>
      <c r="Y954" s="593"/>
      <c r="Z954" s="593"/>
    </row>
    <row r="955" spans="1:26" ht="14.25" customHeight="1">
      <c r="A955" s="593"/>
      <c r="B955" s="593"/>
      <c r="C955" s="593"/>
      <c r="D955" s="593"/>
      <c r="E955" s="593"/>
      <c r="F955" s="593"/>
      <c r="G955" s="593"/>
      <c r="H955" s="593"/>
      <c r="I955" s="593"/>
      <c r="J955" s="593"/>
      <c r="K955" s="593"/>
      <c r="L955" s="593"/>
      <c r="M955" s="593"/>
      <c r="N955" s="593"/>
      <c r="O955" s="593"/>
      <c r="P955" s="593"/>
      <c r="Q955" s="593"/>
      <c r="R955" s="593"/>
      <c r="S955" s="593"/>
      <c r="T955" s="593"/>
      <c r="U955" s="593"/>
      <c r="V955" s="593"/>
      <c r="W955" s="593"/>
      <c r="X955" s="593"/>
      <c r="Y955" s="593"/>
      <c r="Z955" s="593"/>
    </row>
    <row r="956" spans="1:26" ht="14.25" customHeight="1">
      <c r="A956" s="593"/>
      <c r="B956" s="593"/>
      <c r="C956" s="593"/>
      <c r="D956" s="593"/>
      <c r="E956" s="593"/>
      <c r="F956" s="593"/>
      <c r="G956" s="593"/>
      <c r="H956" s="593"/>
      <c r="I956" s="593"/>
      <c r="J956" s="593"/>
      <c r="K956" s="593"/>
      <c r="L956" s="593"/>
      <c r="M956" s="593"/>
      <c r="N956" s="593"/>
      <c r="O956" s="593"/>
      <c r="P956" s="593"/>
      <c r="Q956" s="593"/>
      <c r="R956" s="593"/>
      <c r="S956" s="593"/>
      <c r="T956" s="593"/>
      <c r="U956" s="593"/>
      <c r="V956" s="593"/>
      <c r="W956" s="593"/>
      <c r="X956" s="593"/>
      <c r="Y956" s="593"/>
      <c r="Z956" s="593"/>
    </row>
    <row r="957" spans="1:26" ht="14.25" customHeight="1">
      <c r="A957" s="593"/>
      <c r="B957" s="593"/>
      <c r="C957" s="593"/>
      <c r="D957" s="593"/>
      <c r="E957" s="593"/>
      <c r="F957" s="593"/>
      <c r="G957" s="593"/>
      <c r="H957" s="593"/>
      <c r="I957" s="593"/>
      <c r="J957" s="593"/>
      <c r="K957" s="593"/>
      <c r="L957" s="593"/>
      <c r="M957" s="593"/>
      <c r="N957" s="593"/>
      <c r="O957" s="593"/>
      <c r="P957" s="593"/>
      <c r="Q957" s="593"/>
      <c r="R957" s="593"/>
      <c r="S957" s="593"/>
      <c r="T957" s="593"/>
      <c r="U957" s="593"/>
      <c r="V957" s="593"/>
      <c r="W957" s="593"/>
      <c r="X957" s="593"/>
      <c r="Y957" s="593"/>
      <c r="Z957" s="593"/>
    </row>
    <row r="958" spans="1:26" ht="14.25" customHeight="1">
      <c r="A958" s="593"/>
      <c r="B958" s="593"/>
      <c r="C958" s="593"/>
      <c r="D958" s="593"/>
      <c r="E958" s="593"/>
      <c r="F958" s="593"/>
      <c r="G958" s="593"/>
      <c r="H958" s="593"/>
      <c r="I958" s="593"/>
      <c r="J958" s="593"/>
      <c r="K958" s="593"/>
      <c r="L958" s="593"/>
      <c r="M958" s="593"/>
      <c r="N958" s="593"/>
      <c r="O958" s="593"/>
      <c r="P958" s="593"/>
      <c r="Q958" s="593"/>
      <c r="R958" s="593"/>
      <c r="S958" s="593"/>
      <c r="T958" s="593"/>
      <c r="U958" s="593"/>
      <c r="V958" s="593"/>
      <c r="W958" s="593"/>
      <c r="X958" s="593"/>
      <c r="Y958" s="593"/>
      <c r="Z958" s="593"/>
    </row>
    <row r="959" spans="1:26" ht="14.25" customHeight="1">
      <c r="A959" s="593"/>
      <c r="B959" s="593"/>
      <c r="C959" s="593"/>
      <c r="D959" s="593"/>
      <c r="E959" s="593"/>
      <c r="F959" s="593"/>
      <c r="G959" s="593"/>
      <c r="H959" s="593"/>
      <c r="I959" s="593"/>
      <c r="J959" s="593"/>
      <c r="K959" s="593"/>
      <c r="L959" s="593"/>
      <c r="M959" s="593"/>
      <c r="N959" s="593"/>
      <c r="O959" s="593"/>
      <c r="P959" s="593"/>
      <c r="Q959" s="593"/>
      <c r="R959" s="593"/>
      <c r="S959" s="593"/>
      <c r="T959" s="593"/>
      <c r="U959" s="593"/>
      <c r="V959" s="593"/>
      <c r="W959" s="593"/>
      <c r="X959" s="593"/>
      <c r="Y959" s="593"/>
      <c r="Z959" s="593"/>
    </row>
    <row r="960" spans="1:26" ht="14.25" customHeight="1">
      <c r="A960" s="593"/>
      <c r="B960" s="593"/>
      <c r="C960" s="593"/>
      <c r="D960" s="593"/>
      <c r="E960" s="593"/>
      <c r="F960" s="593"/>
      <c r="G960" s="593"/>
      <c r="H960" s="593"/>
      <c r="I960" s="593"/>
      <c r="J960" s="593"/>
      <c r="K960" s="593"/>
      <c r="L960" s="593"/>
      <c r="M960" s="593"/>
      <c r="N960" s="593"/>
      <c r="O960" s="593"/>
      <c r="P960" s="593"/>
      <c r="Q960" s="593"/>
      <c r="R960" s="593"/>
      <c r="S960" s="593"/>
      <c r="T960" s="593"/>
      <c r="U960" s="593"/>
      <c r="V960" s="593"/>
      <c r="W960" s="593"/>
      <c r="X960" s="593"/>
      <c r="Y960" s="593"/>
      <c r="Z960" s="593"/>
    </row>
    <row r="961" spans="1:26" ht="14.25" customHeight="1">
      <c r="A961" s="593"/>
      <c r="B961" s="593"/>
      <c r="C961" s="593"/>
      <c r="D961" s="593"/>
      <c r="E961" s="593"/>
      <c r="F961" s="593"/>
      <c r="G961" s="593"/>
      <c r="H961" s="593"/>
      <c r="I961" s="593"/>
      <c r="J961" s="593"/>
      <c r="K961" s="593"/>
      <c r="L961" s="593"/>
      <c r="M961" s="593"/>
      <c r="N961" s="593"/>
      <c r="O961" s="593"/>
      <c r="P961" s="593"/>
      <c r="Q961" s="593"/>
      <c r="R961" s="593"/>
      <c r="S961" s="593"/>
      <c r="T961" s="593"/>
      <c r="U961" s="593"/>
      <c r="V961" s="593"/>
      <c r="W961" s="593"/>
      <c r="X961" s="593"/>
      <c r="Y961" s="593"/>
      <c r="Z961" s="593"/>
    </row>
    <row r="962" spans="1:26" ht="14.25" customHeight="1">
      <c r="A962" s="593"/>
      <c r="B962" s="593"/>
      <c r="C962" s="593"/>
      <c r="D962" s="593"/>
      <c r="E962" s="593"/>
      <c r="F962" s="593"/>
      <c r="G962" s="593"/>
      <c r="H962" s="593"/>
      <c r="I962" s="593"/>
      <c r="J962" s="593"/>
      <c r="K962" s="593"/>
      <c r="L962" s="593"/>
      <c r="M962" s="593"/>
      <c r="N962" s="593"/>
      <c r="O962" s="593"/>
      <c r="P962" s="593"/>
      <c r="Q962" s="593"/>
      <c r="R962" s="593"/>
      <c r="S962" s="593"/>
      <c r="T962" s="593"/>
      <c r="U962" s="593"/>
      <c r="V962" s="593"/>
      <c r="W962" s="593"/>
      <c r="X962" s="593"/>
      <c r="Y962" s="593"/>
      <c r="Z962" s="593"/>
    </row>
    <row r="963" spans="1:26" ht="14.25" customHeight="1">
      <c r="A963" s="593"/>
      <c r="B963" s="593"/>
      <c r="C963" s="593"/>
      <c r="D963" s="593"/>
      <c r="E963" s="593"/>
      <c r="F963" s="593"/>
      <c r="G963" s="593"/>
      <c r="H963" s="593"/>
      <c r="I963" s="593"/>
      <c r="J963" s="593"/>
      <c r="K963" s="593"/>
      <c r="L963" s="593"/>
      <c r="M963" s="593"/>
      <c r="N963" s="593"/>
      <c r="O963" s="593"/>
      <c r="P963" s="593"/>
      <c r="Q963" s="593"/>
      <c r="R963" s="593"/>
      <c r="S963" s="593"/>
      <c r="T963" s="593"/>
      <c r="U963" s="593"/>
      <c r="V963" s="593"/>
      <c r="W963" s="593"/>
      <c r="X963" s="593"/>
      <c r="Y963" s="593"/>
      <c r="Z963" s="593"/>
    </row>
    <row r="964" spans="1:26" ht="14.25" customHeight="1">
      <c r="A964" s="593"/>
      <c r="B964" s="593"/>
      <c r="C964" s="593"/>
      <c r="D964" s="593"/>
      <c r="E964" s="593"/>
      <c r="F964" s="593"/>
      <c r="G964" s="593"/>
      <c r="H964" s="593"/>
      <c r="I964" s="593"/>
      <c r="J964" s="593"/>
      <c r="K964" s="593"/>
      <c r="L964" s="593"/>
      <c r="M964" s="593"/>
      <c r="N964" s="593"/>
      <c r="O964" s="593"/>
      <c r="P964" s="593"/>
      <c r="Q964" s="593"/>
      <c r="R964" s="593"/>
      <c r="S964" s="593"/>
      <c r="T964" s="593"/>
      <c r="U964" s="593"/>
      <c r="V964" s="593"/>
      <c r="W964" s="593"/>
      <c r="X964" s="593"/>
      <c r="Y964" s="593"/>
      <c r="Z964" s="593"/>
    </row>
    <row r="965" spans="1:26" ht="14.25" customHeight="1">
      <c r="A965" s="593"/>
      <c r="B965" s="593"/>
      <c r="C965" s="593"/>
      <c r="D965" s="593"/>
      <c r="E965" s="593"/>
      <c r="F965" s="593"/>
      <c r="G965" s="593"/>
      <c r="H965" s="593"/>
      <c r="I965" s="593"/>
      <c r="J965" s="593"/>
      <c r="K965" s="593"/>
      <c r="L965" s="593"/>
      <c r="M965" s="593"/>
      <c r="N965" s="593"/>
      <c r="O965" s="593"/>
      <c r="P965" s="593"/>
      <c r="Q965" s="593"/>
      <c r="R965" s="593"/>
      <c r="S965" s="593"/>
      <c r="T965" s="593"/>
      <c r="U965" s="593"/>
      <c r="V965" s="593"/>
      <c r="W965" s="593"/>
      <c r="X965" s="593"/>
      <c r="Y965" s="593"/>
      <c r="Z965" s="593"/>
    </row>
    <row r="966" spans="1:26" ht="14.25" customHeight="1">
      <c r="A966" s="593"/>
      <c r="B966" s="593"/>
      <c r="C966" s="593"/>
      <c r="D966" s="593"/>
      <c r="E966" s="593"/>
      <c r="F966" s="593"/>
      <c r="G966" s="593"/>
      <c r="H966" s="593"/>
      <c r="I966" s="593"/>
      <c r="J966" s="593"/>
      <c r="K966" s="593"/>
      <c r="L966" s="593"/>
      <c r="M966" s="593"/>
      <c r="N966" s="593"/>
      <c r="O966" s="593"/>
      <c r="P966" s="593"/>
      <c r="Q966" s="593"/>
      <c r="R966" s="593"/>
      <c r="S966" s="593"/>
      <c r="T966" s="593"/>
      <c r="U966" s="593"/>
      <c r="V966" s="593"/>
      <c r="W966" s="593"/>
      <c r="X966" s="593"/>
      <c r="Y966" s="593"/>
      <c r="Z966" s="593"/>
    </row>
    <row r="967" spans="1:26" ht="14.25" customHeight="1">
      <c r="A967" s="593"/>
      <c r="B967" s="593"/>
      <c r="C967" s="593"/>
      <c r="D967" s="593"/>
      <c r="E967" s="593"/>
      <c r="F967" s="593"/>
      <c r="G967" s="593"/>
      <c r="H967" s="593"/>
      <c r="I967" s="593"/>
      <c r="J967" s="593"/>
      <c r="K967" s="593"/>
      <c r="L967" s="593"/>
      <c r="M967" s="593"/>
      <c r="N967" s="593"/>
      <c r="O967" s="593"/>
      <c r="P967" s="593"/>
      <c r="Q967" s="593"/>
      <c r="R967" s="593"/>
      <c r="S967" s="593"/>
      <c r="T967" s="593"/>
      <c r="U967" s="593"/>
      <c r="V967" s="593"/>
      <c r="W967" s="593"/>
      <c r="X967" s="593"/>
      <c r="Y967" s="593"/>
      <c r="Z967" s="593"/>
    </row>
    <row r="968" spans="1:26" ht="14.25" customHeight="1">
      <c r="A968" s="593"/>
      <c r="B968" s="593"/>
      <c r="C968" s="593"/>
      <c r="D968" s="593"/>
      <c r="E968" s="593"/>
      <c r="F968" s="593"/>
      <c r="G968" s="593"/>
      <c r="H968" s="593"/>
      <c r="I968" s="593"/>
      <c r="J968" s="593"/>
      <c r="K968" s="593"/>
      <c r="L968" s="593"/>
      <c r="M968" s="593"/>
      <c r="N968" s="593"/>
      <c r="O968" s="593"/>
      <c r="P968" s="593"/>
      <c r="Q968" s="593"/>
      <c r="R968" s="593"/>
      <c r="S968" s="593"/>
      <c r="T968" s="593"/>
      <c r="U968" s="593"/>
      <c r="V968" s="593"/>
      <c r="W968" s="593"/>
      <c r="X968" s="593"/>
      <c r="Y968" s="593"/>
      <c r="Z968" s="593"/>
    </row>
    <row r="969" spans="1:26" ht="14.25" customHeight="1">
      <c r="A969" s="593"/>
      <c r="B969" s="593"/>
      <c r="C969" s="593"/>
      <c r="D969" s="593"/>
      <c r="E969" s="593"/>
      <c r="F969" s="593"/>
      <c r="G969" s="593"/>
      <c r="H969" s="593"/>
      <c r="I969" s="593"/>
      <c r="J969" s="593"/>
      <c r="K969" s="593"/>
      <c r="L969" s="593"/>
      <c r="M969" s="593"/>
      <c r="N969" s="593"/>
      <c r="O969" s="593"/>
      <c r="P969" s="593"/>
      <c r="Q969" s="593"/>
      <c r="R969" s="593"/>
      <c r="S969" s="593"/>
      <c r="T969" s="593"/>
      <c r="U969" s="593"/>
      <c r="V969" s="593"/>
      <c r="W969" s="593"/>
      <c r="X969" s="593"/>
      <c r="Y969" s="593"/>
      <c r="Z969" s="593"/>
    </row>
    <row r="970" spans="1:26" ht="14.25" customHeight="1">
      <c r="A970" s="593"/>
      <c r="B970" s="593"/>
      <c r="C970" s="593"/>
      <c r="D970" s="593"/>
      <c r="E970" s="593"/>
      <c r="F970" s="593"/>
      <c r="G970" s="593"/>
      <c r="H970" s="593"/>
      <c r="I970" s="593"/>
      <c r="J970" s="593"/>
      <c r="K970" s="593"/>
      <c r="L970" s="593"/>
      <c r="M970" s="593"/>
      <c r="N970" s="593"/>
      <c r="O970" s="593"/>
      <c r="P970" s="593"/>
      <c r="Q970" s="593"/>
      <c r="R970" s="593"/>
      <c r="S970" s="593"/>
      <c r="T970" s="593"/>
      <c r="U970" s="593"/>
      <c r="V970" s="593"/>
      <c r="W970" s="593"/>
      <c r="X970" s="593"/>
      <c r="Y970" s="593"/>
      <c r="Z970" s="593"/>
    </row>
    <row r="971" spans="1:26" ht="14.25" customHeight="1">
      <c r="A971" s="593"/>
      <c r="B971" s="593"/>
      <c r="C971" s="593"/>
      <c r="D971" s="593"/>
      <c r="E971" s="593"/>
      <c r="F971" s="593"/>
      <c r="G971" s="593"/>
      <c r="H971" s="593"/>
      <c r="I971" s="593"/>
      <c r="J971" s="593"/>
      <c r="K971" s="593"/>
      <c r="L971" s="593"/>
      <c r="M971" s="593"/>
      <c r="N971" s="593"/>
      <c r="O971" s="593"/>
      <c r="P971" s="593"/>
      <c r="Q971" s="593"/>
      <c r="R971" s="593"/>
      <c r="S971" s="593"/>
      <c r="T971" s="593"/>
      <c r="U971" s="593"/>
      <c r="V971" s="593"/>
      <c r="W971" s="593"/>
      <c r="X971" s="593"/>
      <c r="Y971" s="593"/>
      <c r="Z971" s="593"/>
    </row>
    <row r="972" spans="1:26" ht="14.25" customHeight="1">
      <c r="A972" s="593"/>
      <c r="B972" s="593"/>
      <c r="C972" s="593"/>
      <c r="D972" s="593"/>
      <c r="E972" s="593"/>
      <c r="F972" s="593"/>
      <c r="G972" s="593"/>
      <c r="H972" s="593"/>
      <c r="I972" s="593"/>
      <c r="J972" s="593"/>
      <c r="K972" s="593"/>
      <c r="L972" s="593"/>
      <c r="M972" s="593"/>
      <c r="N972" s="593"/>
      <c r="O972" s="593"/>
      <c r="P972" s="593"/>
      <c r="Q972" s="593"/>
      <c r="R972" s="593"/>
      <c r="S972" s="593"/>
      <c r="T972" s="593"/>
      <c r="U972" s="593"/>
      <c r="V972" s="593"/>
      <c r="W972" s="593"/>
      <c r="X972" s="593"/>
      <c r="Y972" s="593"/>
      <c r="Z972" s="593"/>
    </row>
    <row r="973" spans="1:26" ht="14.25" customHeight="1">
      <c r="A973" s="593"/>
      <c r="B973" s="593"/>
      <c r="C973" s="593"/>
      <c r="D973" s="593"/>
      <c r="E973" s="593"/>
      <c r="F973" s="593"/>
      <c r="G973" s="593"/>
      <c r="H973" s="593"/>
      <c r="I973" s="593"/>
      <c r="J973" s="593"/>
      <c r="K973" s="593"/>
      <c r="L973" s="593"/>
      <c r="M973" s="593"/>
      <c r="N973" s="593"/>
      <c r="O973" s="593"/>
      <c r="P973" s="593"/>
      <c r="Q973" s="593"/>
      <c r="R973" s="593"/>
      <c r="S973" s="593"/>
      <c r="T973" s="593"/>
      <c r="U973" s="593"/>
      <c r="V973" s="593"/>
      <c r="W973" s="593"/>
      <c r="X973" s="593"/>
      <c r="Y973" s="593"/>
      <c r="Z973" s="593"/>
    </row>
    <row r="974" spans="1:26" ht="14.25" customHeight="1">
      <c r="A974" s="593"/>
      <c r="B974" s="593"/>
      <c r="C974" s="593"/>
      <c r="D974" s="593"/>
      <c r="E974" s="593"/>
      <c r="F974" s="593"/>
      <c r="G974" s="593"/>
      <c r="H974" s="593"/>
      <c r="I974" s="593"/>
      <c r="J974" s="593"/>
      <c r="K974" s="593"/>
      <c r="L974" s="593"/>
      <c r="M974" s="593"/>
      <c r="N974" s="593"/>
      <c r="O974" s="593"/>
      <c r="P974" s="593"/>
      <c r="Q974" s="593"/>
      <c r="R974" s="593"/>
      <c r="S974" s="593"/>
      <c r="T974" s="593"/>
      <c r="U974" s="593"/>
      <c r="V974" s="593"/>
      <c r="W974" s="593"/>
      <c r="X974" s="593"/>
      <c r="Y974" s="593"/>
      <c r="Z974" s="593"/>
    </row>
    <row r="975" spans="1:26" ht="14.25" customHeight="1">
      <c r="A975" s="593"/>
      <c r="B975" s="593"/>
      <c r="C975" s="593"/>
      <c r="D975" s="593"/>
      <c r="E975" s="593"/>
      <c r="F975" s="593"/>
      <c r="G975" s="593"/>
      <c r="H975" s="593"/>
      <c r="I975" s="593"/>
      <c r="J975" s="593"/>
      <c r="K975" s="593"/>
      <c r="L975" s="593"/>
      <c r="M975" s="593"/>
      <c r="N975" s="593"/>
      <c r="O975" s="593"/>
      <c r="P975" s="593"/>
      <c r="Q975" s="593"/>
      <c r="R975" s="593"/>
      <c r="S975" s="593"/>
      <c r="T975" s="593"/>
      <c r="U975" s="593"/>
      <c r="V975" s="593"/>
      <c r="W975" s="593"/>
      <c r="X975" s="593"/>
      <c r="Y975" s="593"/>
      <c r="Z975" s="593"/>
    </row>
    <row r="976" spans="1:26" ht="14.25" customHeight="1">
      <c r="A976" s="593"/>
      <c r="B976" s="593"/>
      <c r="C976" s="593"/>
      <c r="D976" s="593"/>
      <c r="E976" s="593"/>
      <c r="F976" s="593"/>
      <c r="G976" s="593"/>
      <c r="H976" s="593"/>
      <c r="I976" s="593"/>
      <c r="J976" s="593"/>
      <c r="K976" s="593"/>
      <c r="L976" s="593"/>
      <c r="M976" s="593"/>
      <c r="N976" s="593"/>
      <c r="O976" s="593"/>
      <c r="P976" s="593"/>
      <c r="Q976" s="593"/>
      <c r="R976" s="593"/>
      <c r="S976" s="593"/>
      <c r="T976" s="593"/>
      <c r="U976" s="593"/>
      <c r="V976" s="593"/>
      <c r="W976" s="593"/>
      <c r="X976" s="593"/>
      <c r="Y976" s="593"/>
      <c r="Z976" s="593"/>
    </row>
    <row r="977" spans="1:26" ht="14.25" customHeight="1">
      <c r="A977" s="593"/>
      <c r="B977" s="593"/>
      <c r="C977" s="593"/>
      <c r="D977" s="593"/>
      <c r="E977" s="593"/>
      <c r="F977" s="593"/>
      <c r="G977" s="593"/>
      <c r="H977" s="593"/>
      <c r="I977" s="593"/>
      <c r="J977" s="593"/>
      <c r="K977" s="593"/>
      <c r="L977" s="593"/>
      <c r="M977" s="593"/>
      <c r="N977" s="593"/>
      <c r="O977" s="593"/>
      <c r="P977" s="593"/>
      <c r="Q977" s="593"/>
      <c r="R977" s="593"/>
      <c r="S977" s="593"/>
      <c r="T977" s="593"/>
      <c r="U977" s="593"/>
      <c r="V977" s="593"/>
      <c r="W977" s="593"/>
      <c r="X977" s="593"/>
      <c r="Y977" s="593"/>
      <c r="Z977" s="593"/>
    </row>
    <row r="978" spans="1:26" ht="14.25" customHeight="1">
      <c r="A978" s="593"/>
      <c r="B978" s="593"/>
      <c r="C978" s="593"/>
      <c r="D978" s="593"/>
      <c r="E978" s="593"/>
      <c r="F978" s="593"/>
      <c r="G978" s="593"/>
      <c r="H978" s="593"/>
      <c r="I978" s="593"/>
      <c r="J978" s="593"/>
      <c r="K978" s="593"/>
      <c r="L978" s="593"/>
      <c r="M978" s="593"/>
      <c r="N978" s="593"/>
      <c r="O978" s="593"/>
      <c r="P978" s="593"/>
      <c r="Q978" s="593"/>
      <c r="R978" s="593"/>
      <c r="S978" s="593"/>
      <c r="T978" s="593"/>
      <c r="U978" s="593"/>
      <c r="V978" s="593"/>
      <c r="W978" s="593"/>
      <c r="X978" s="593"/>
      <c r="Y978" s="593"/>
      <c r="Z978" s="593"/>
    </row>
    <row r="979" spans="1:26" ht="14.25" customHeight="1">
      <c r="A979" s="593"/>
      <c r="B979" s="593"/>
      <c r="C979" s="593"/>
      <c r="D979" s="593"/>
      <c r="E979" s="593"/>
      <c r="F979" s="593"/>
      <c r="G979" s="593"/>
      <c r="H979" s="593"/>
      <c r="I979" s="593"/>
      <c r="J979" s="593"/>
      <c r="K979" s="593"/>
      <c r="L979" s="593"/>
      <c r="M979" s="593"/>
      <c r="N979" s="593"/>
      <c r="O979" s="593"/>
      <c r="P979" s="593"/>
      <c r="Q979" s="593"/>
      <c r="R979" s="593"/>
      <c r="S979" s="593"/>
      <c r="T979" s="593"/>
      <c r="U979" s="593"/>
      <c r="V979" s="593"/>
      <c r="W979" s="593"/>
      <c r="X979" s="593"/>
      <c r="Y979" s="593"/>
      <c r="Z979" s="593"/>
    </row>
    <row r="980" spans="1:26" ht="14.25" customHeight="1">
      <c r="A980" s="593"/>
      <c r="B980" s="593"/>
      <c r="C980" s="593"/>
      <c r="D980" s="593"/>
      <c r="E980" s="593"/>
      <c r="F980" s="593"/>
      <c r="G980" s="593"/>
      <c r="H980" s="593"/>
      <c r="I980" s="593"/>
      <c r="J980" s="593"/>
      <c r="K980" s="593"/>
      <c r="L980" s="593"/>
      <c r="M980" s="593"/>
      <c r="N980" s="593"/>
      <c r="O980" s="593"/>
      <c r="P980" s="593"/>
      <c r="Q980" s="593"/>
      <c r="R980" s="593"/>
      <c r="S980" s="593"/>
      <c r="T980" s="593"/>
      <c r="U980" s="593"/>
      <c r="V980" s="593"/>
      <c r="W980" s="593"/>
      <c r="X980" s="593"/>
      <c r="Y980" s="593"/>
      <c r="Z980" s="593"/>
    </row>
    <row r="981" spans="1:26" ht="14.25" customHeight="1">
      <c r="A981" s="593"/>
      <c r="B981" s="593"/>
      <c r="C981" s="593"/>
      <c r="D981" s="593"/>
      <c r="E981" s="593"/>
      <c r="F981" s="593"/>
      <c r="G981" s="593"/>
      <c r="H981" s="593"/>
      <c r="I981" s="593"/>
      <c r="J981" s="593"/>
      <c r="K981" s="593"/>
      <c r="L981" s="593"/>
      <c r="M981" s="593"/>
      <c r="N981" s="593"/>
      <c r="O981" s="593"/>
      <c r="P981" s="593"/>
      <c r="Q981" s="593"/>
      <c r="R981" s="593"/>
      <c r="S981" s="593"/>
      <c r="T981" s="593"/>
      <c r="U981" s="593"/>
      <c r="V981" s="593"/>
      <c r="W981" s="593"/>
      <c r="X981" s="593"/>
      <c r="Y981" s="593"/>
      <c r="Z981" s="593"/>
    </row>
    <row r="982" spans="1:26" ht="14.25" customHeight="1">
      <c r="A982" s="593"/>
      <c r="B982" s="593"/>
      <c r="C982" s="593"/>
      <c r="D982" s="593"/>
      <c r="E982" s="593"/>
      <c r="F982" s="593"/>
      <c r="G982" s="593"/>
      <c r="H982" s="593"/>
      <c r="I982" s="593"/>
      <c r="J982" s="593"/>
      <c r="K982" s="593"/>
      <c r="L982" s="593"/>
      <c r="M982" s="593"/>
      <c r="N982" s="593"/>
      <c r="O982" s="593"/>
      <c r="P982" s="593"/>
      <c r="Q982" s="593"/>
      <c r="R982" s="593"/>
      <c r="S982" s="593"/>
      <c r="T982" s="593"/>
      <c r="U982" s="593"/>
      <c r="V982" s="593"/>
      <c r="W982" s="593"/>
      <c r="X982" s="593"/>
      <c r="Y982" s="593"/>
      <c r="Z982" s="593"/>
    </row>
    <row r="983" spans="1:26" ht="14.25" customHeight="1">
      <c r="A983" s="593"/>
      <c r="B983" s="593"/>
      <c r="C983" s="593"/>
      <c r="D983" s="593"/>
      <c r="E983" s="593"/>
      <c r="F983" s="593"/>
      <c r="G983" s="593"/>
      <c r="H983" s="593"/>
      <c r="I983" s="593"/>
      <c r="J983" s="593"/>
      <c r="K983" s="593"/>
      <c r="L983" s="593"/>
      <c r="M983" s="593"/>
      <c r="N983" s="593"/>
      <c r="O983" s="593"/>
      <c r="P983" s="593"/>
      <c r="Q983" s="593"/>
      <c r="R983" s="593"/>
      <c r="S983" s="593"/>
      <c r="T983" s="593"/>
      <c r="U983" s="593"/>
      <c r="V983" s="593"/>
      <c r="W983" s="593"/>
      <c r="X983" s="593"/>
      <c r="Y983" s="593"/>
      <c r="Z983" s="593"/>
    </row>
    <row r="984" spans="1:26" ht="14.25" customHeight="1">
      <c r="A984" s="593"/>
      <c r="B984" s="593"/>
      <c r="C984" s="593"/>
      <c r="D984" s="593"/>
      <c r="E984" s="593"/>
      <c r="F984" s="593"/>
      <c r="G984" s="593"/>
      <c r="H984" s="593"/>
      <c r="I984" s="593"/>
      <c r="J984" s="593"/>
      <c r="K984" s="593"/>
      <c r="L984" s="593"/>
      <c r="M984" s="593"/>
      <c r="N984" s="593"/>
      <c r="O984" s="593"/>
      <c r="P984" s="593"/>
      <c r="Q984" s="593"/>
      <c r="R984" s="593"/>
      <c r="S984" s="593"/>
      <c r="T984" s="593"/>
      <c r="U984" s="593"/>
      <c r="V984" s="593"/>
      <c r="W984" s="593"/>
      <c r="X984" s="593"/>
      <c r="Y984" s="593"/>
      <c r="Z984" s="593"/>
    </row>
    <row r="985" spans="1:26" ht="14.25" customHeight="1">
      <c r="A985" s="593"/>
      <c r="B985" s="593"/>
      <c r="C985" s="593"/>
      <c r="D985" s="593"/>
      <c r="E985" s="593"/>
      <c r="F985" s="593"/>
      <c r="G985" s="593"/>
      <c r="H985" s="593"/>
      <c r="I985" s="593"/>
      <c r="J985" s="593"/>
      <c r="K985" s="593"/>
      <c r="L985" s="593"/>
      <c r="M985" s="593"/>
      <c r="N985" s="593"/>
      <c r="O985" s="593"/>
      <c r="P985" s="593"/>
      <c r="Q985" s="593"/>
      <c r="R985" s="593"/>
      <c r="S985" s="593"/>
      <c r="T985" s="593"/>
      <c r="U985" s="593"/>
      <c r="V985" s="593"/>
      <c r="W985" s="593"/>
      <c r="X985" s="593"/>
      <c r="Y985" s="593"/>
      <c r="Z985" s="593"/>
    </row>
    <row r="986" spans="1:26" ht="14.25" customHeight="1">
      <c r="A986" s="593"/>
      <c r="B986" s="593"/>
      <c r="C986" s="593"/>
      <c r="D986" s="593"/>
      <c r="E986" s="593"/>
      <c r="F986" s="593"/>
      <c r="G986" s="593"/>
      <c r="H986" s="593"/>
      <c r="I986" s="593"/>
      <c r="J986" s="593"/>
      <c r="K986" s="593"/>
      <c r="L986" s="593"/>
      <c r="M986" s="593"/>
      <c r="N986" s="593"/>
      <c r="O986" s="593"/>
      <c r="P986" s="593"/>
      <c r="Q986" s="593"/>
      <c r="R986" s="593"/>
      <c r="S986" s="593"/>
      <c r="T986" s="593"/>
      <c r="U986" s="593"/>
      <c r="V986" s="593"/>
      <c r="W986" s="593"/>
      <c r="X986" s="593"/>
      <c r="Y986" s="593"/>
      <c r="Z986" s="593"/>
    </row>
    <row r="987" spans="1:26" ht="14.25" customHeight="1">
      <c r="A987" s="593"/>
      <c r="B987" s="593"/>
      <c r="C987" s="593"/>
      <c r="D987" s="593"/>
      <c r="E987" s="593"/>
      <c r="F987" s="593"/>
      <c r="G987" s="593"/>
      <c r="H987" s="593"/>
      <c r="I987" s="593"/>
      <c r="J987" s="593"/>
      <c r="K987" s="593"/>
      <c r="L987" s="593"/>
      <c r="M987" s="593"/>
      <c r="N987" s="593"/>
      <c r="O987" s="593"/>
      <c r="P987" s="593"/>
      <c r="Q987" s="593"/>
      <c r="R987" s="593"/>
      <c r="S987" s="593"/>
      <c r="T987" s="593"/>
      <c r="U987" s="593"/>
      <c r="V987" s="593"/>
      <c r="W987" s="593"/>
      <c r="X987" s="593"/>
      <c r="Y987" s="593"/>
      <c r="Z987" s="593"/>
    </row>
    <row r="988" spans="1:26" ht="14.25" customHeight="1">
      <c r="A988" s="593"/>
      <c r="B988" s="593"/>
      <c r="C988" s="593"/>
      <c r="D988" s="593"/>
      <c r="E988" s="593"/>
      <c r="F988" s="593"/>
      <c r="G988" s="593"/>
      <c r="H988" s="593"/>
      <c r="I988" s="593"/>
      <c r="J988" s="593"/>
      <c r="K988" s="593"/>
      <c r="L988" s="593"/>
      <c r="M988" s="593"/>
      <c r="N988" s="593"/>
      <c r="O988" s="593"/>
      <c r="P988" s="593"/>
      <c r="Q988" s="593"/>
      <c r="R988" s="593"/>
      <c r="S988" s="593"/>
      <c r="T988" s="593"/>
      <c r="U988" s="593"/>
      <c r="V988" s="593"/>
      <c r="W988" s="593"/>
      <c r="X988" s="593"/>
      <c r="Y988" s="593"/>
      <c r="Z988" s="593"/>
    </row>
    <row r="989" spans="1:26" ht="14.25" customHeight="1">
      <c r="A989" s="593"/>
      <c r="B989" s="593"/>
      <c r="C989" s="593"/>
      <c r="D989" s="593"/>
      <c r="E989" s="593"/>
      <c r="F989" s="593"/>
      <c r="G989" s="593"/>
      <c r="H989" s="593"/>
      <c r="I989" s="593"/>
      <c r="J989" s="593"/>
      <c r="K989" s="593"/>
      <c r="L989" s="593"/>
      <c r="M989" s="593"/>
      <c r="N989" s="593"/>
      <c r="O989" s="593"/>
      <c r="P989" s="593"/>
      <c r="Q989" s="593"/>
      <c r="R989" s="593"/>
      <c r="S989" s="593"/>
      <c r="T989" s="593"/>
      <c r="U989" s="593"/>
      <c r="V989" s="593"/>
      <c r="W989" s="593"/>
      <c r="X989" s="593"/>
      <c r="Y989" s="593"/>
      <c r="Z989" s="593"/>
    </row>
    <row r="990" spans="1:26" ht="14.25" customHeight="1">
      <c r="A990" s="593"/>
      <c r="B990" s="593"/>
      <c r="C990" s="593"/>
      <c r="D990" s="593"/>
      <c r="E990" s="593"/>
      <c r="F990" s="593"/>
      <c r="G990" s="593"/>
      <c r="H990" s="593"/>
      <c r="I990" s="593"/>
      <c r="J990" s="593"/>
      <c r="K990" s="593"/>
      <c r="L990" s="593"/>
      <c r="M990" s="593"/>
      <c r="N990" s="593"/>
      <c r="O990" s="593"/>
      <c r="P990" s="593"/>
      <c r="Q990" s="593"/>
      <c r="R990" s="593"/>
      <c r="S990" s="593"/>
      <c r="T990" s="593"/>
      <c r="U990" s="593"/>
      <c r="V990" s="593"/>
      <c r="W990" s="593"/>
      <c r="X990" s="593"/>
      <c r="Y990" s="593"/>
      <c r="Z990" s="593"/>
    </row>
    <row r="991" spans="1:26" ht="14.25" customHeight="1">
      <c r="A991" s="593"/>
      <c r="B991" s="593"/>
      <c r="C991" s="593"/>
      <c r="D991" s="593"/>
      <c r="E991" s="593"/>
      <c r="F991" s="593"/>
      <c r="G991" s="593"/>
      <c r="H991" s="593"/>
      <c r="I991" s="593"/>
      <c r="J991" s="593"/>
      <c r="K991" s="593"/>
      <c r="L991" s="593"/>
      <c r="M991" s="593"/>
      <c r="N991" s="593"/>
      <c r="O991" s="593"/>
      <c r="P991" s="593"/>
      <c r="Q991" s="593"/>
      <c r="R991" s="593"/>
      <c r="S991" s="593"/>
      <c r="T991" s="593"/>
      <c r="U991" s="593"/>
      <c r="V991" s="593"/>
      <c r="W991" s="593"/>
      <c r="X991" s="593"/>
      <c r="Y991" s="593"/>
      <c r="Z991" s="593"/>
    </row>
    <row r="992" spans="1:26" ht="14.25" customHeight="1">
      <c r="A992" s="593"/>
      <c r="B992" s="593"/>
      <c r="C992" s="593"/>
      <c r="D992" s="593"/>
      <c r="E992" s="593"/>
      <c r="F992" s="593"/>
      <c r="G992" s="593"/>
      <c r="H992" s="593"/>
      <c r="I992" s="593"/>
      <c r="J992" s="593"/>
      <c r="K992" s="593"/>
      <c r="L992" s="593"/>
      <c r="M992" s="593"/>
      <c r="N992" s="593"/>
      <c r="O992" s="593"/>
      <c r="P992" s="593"/>
      <c r="Q992" s="593"/>
      <c r="R992" s="593"/>
      <c r="S992" s="593"/>
      <c r="T992" s="593"/>
      <c r="U992" s="593"/>
      <c r="V992" s="593"/>
      <c r="W992" s="593"/>
      <c r="X992" s="593"/>
      <c r="Y992" s="593"/>
      <c r="Z992" s="593"/>
    </row>
    <row r="993" spans="1:26" ht="14.25" customHeight="1">
      <c r="A993" s="593"/>
      <c r="B993" s="593"/>
      <c r="C993" s="593"/>
      <c r="D993" s="593"/>
      <c r="E993" s="593"/>
      <c r="F993" s="593"/>
      <c r="G993" s="593"/>
      <c r="H993" s="593"/>
      <c r="I993" s="593"/>
      <c r="J993" s="593"/>
      <c r="K993" s="593"/>
      <c r="L993" s="593"/>
      <c r="M993" s="593"/>
      <c r="N993" s="593"/>
      <c r="O993" s="593"/>
      <c r="P993" s="593"/>
      <c r="Q993" s="593"/>
      <c r="R993" s="593"/>
      <c r="S993" s="593"/>
      <c r="T993" s="593"/>
      <c r="U993" s="593"/>
      <c r="V993" s="593"/>
      <c r="W993" s="593"/>
      <c r="X993" s="593"/>
      <c r="Y993" s="593"/>
      <c r="Z993" s="593"/>
    </row>
    <row r="994" spans="1:26" ht="14.25" customHeight="1">
      <c r="A994" s="593"/>
      <c r="B994" s="593"/>
      <c r="C994" s="593"/>
      <c r="D994" s="593"/>
      <c r="E994" s="593"/>
      <c r="F994" s="593"/>
      <c r="G994" s="593"/>
      <c r="H994" s="593"/>
      <c r="I994" s="593"/>
      <c r="J994" s="593"/>
      <c r="K994" s="593"/>
      <c r="L994" s="593"/>
      <c r="M994" s="593"/>
      <c r="N994" s="593"/>
      <c r="O994" s="593"/>
      <c r="P994" s="593"/>
      <c r="Q994" s="593"/>
      <c r="R994" s="593"/>
      <c r="S994" s="593"/>
      <c r="T994" s="593"/>
      <c r="U994" s="593"/>
      <c r="V994" s="593"/>
      <c r="W994" s="593"/>
      <c r="X994" s="593"/>
      <c r="Y994" s="593"/>
      <c r="Z994" s="593"/>
    </row>
    <row r="995" spans="1:26" ht="14.25" customHeight="1">
      <c r="A995" s="593"/>
      <c r="B995" s="593"/>
      <c r="C995" s="593"/>
      <c r="D995" s="593"/>
      <c r="E995" s="593"/>
      <c r="F995" s="593"/>
      <c r="G995" s="593"/>
      <c r="H995" s="593"/>
      <c r="I995" s="593"/>
      <c r="J995" s="593"/>
      <c r="K995" s="593"/>
      <c r="L995" s="593"/>
      <c r="M995" s="593"/>
      <c r="N995" s="593"/>
      <c r="O995" s="593"/>
      <c r="P995" s="593"/>
      <c r="Q995" s="593"/>
      <c r="R995" s="593"/>
      <c r="S995" s="593"/>
      <c r="T995" s="593"/>
      <c r="U995" s="593"/>
      <c r="V995" s="593"/>
      <c r="W995" s="593"/>
      <c r="X995" s="593"/>
      <c r="Y995" s="593"/>
      <c r="Z995" s="593"/>
    </row>
    <row r="996" spans="1:26" ht="14.25" customHeight="1">
      <c r="A996" s="593"/>
      <c r="B996" s="593"/>
      <c r="C996" s="593"/>
      <c r="D996" s="593"/>
      <c r="E996" s="593"/>
      <c r="F996" s="593"/>
      <c r="G996" s="593"/>
      <c r="H996" s="593"/>
      <c r="I996" s="593"/>
      <c r="J996" s="593"/>
      <c r="K996" s="593"/>
      <c r="L996" s="593"/>
      <c r="M996" s="593"/>
      <c r="N996" s="593"/>
      <c r="O996" s="593"/>
      <c r="P996" s="593"/>
      <c r="Q996" s="593"/>
      <c r="R996" s="593"/>
      <c r="S996" s="593"/>
      <c r="T996" s="593"/>
      <c r="U996" s="593"/>
      <c r="V996" s="593"/>
      <c r="W996" s="593"/>
      <c r="X996" s="593"/>
      <c r="Y996" s="593"/>
      <c r="Z996" s="593"/>
    </row>
    <row r="997" spans="1:26" ht="14.25" customHeight="1">
      <c r="A997" s="593"/>
      <c r="B997" s="593"/>
      <c r="C997" s="593"/>
      <c r="D997" s="593"/>
      <c r="E997" s="593"/>
      <c r="F997" s="593"/>
      <c r="G997" s="593"/>
      <c r="H997" s="593"/>
      <c r="I997" s="593"/>
      <c r="J997" s="593"/>
      <c r="K997" s="593"/>
      <c r="L997" s="593"/>
      <c r="M997" s="593"/>
      <c r="N997" s="593"/>
      <c r="O997" s="593"/>
      <c r="P997" s="593"/>
      <c r="Q997" s="593"/>
      <c r="R997" s="593"/>
      <c r="S997" s="593"/>
      <c r="T997" s="593"/>
      <c r="U997" s="593"/>
      <c r="V997" s="593"/>
      <c r="W997" s="593"/>
      <c r="X997" s="593"/>
      <c r="Y997" s="593"/>
      <c r="Z997" s="593"/>
    </row>
    <row r="998" spans="1:26" ht="14.25" customHeight="1">
      <c r="A998" s="593"/>
      <c r="B998" s="593"/>
      <c r="C998" s="593"/>
      <c r="D998" s="593"/>
      <c r="E998" s="593"/>
      <c r="F998" s="593"/>
      <c r="G998" s="593"/>
      <c r="H998" s="593"/>
      <c r="I998" s="593"/>
      <c r="J998" s="593"/>
      <c r="K998" s="593"/>
      <c r="L998" s="593"/>
      <c r="M998" s="593"/>
      <c r="N998" s="593"/>
      <c r="O998" s="593"/>
      <c r="P998" s="593"/>
      <c r="Q998" s="593"/>
      <c r="R998" s="593"/>
      <c r="S998" s="593"/>
      <c r="T998" s="593"/>
      <c r="U998" s="593"/>
      <c r="V998" s="593"/>
      <c r="W998" s="593"/>
      <c r="X998" s="593"/>
      <c r="Y998" s="593"/>
      <c r="Z998" s="593"/>
    </row>
    <row r="999" spans="1:26" ht="14.25" customHeight="1">
      <c r="A999" s="593"/>
      <c r="B999" s="593"/>
      <c r="C999" s="593"/>
      <c r="D999" s="593"/>
      <c r="E999" s="593"/>
      <c r="F999" s="593"/>
      <c r="G999" s="593"/>
      <c r="H999" s="593"/>
      <c r="I999" s="593"/>
      <c r="J999" s="593"/>
      <c r="K999" s="593"/>
      <c r="L999" s="593"/>
      <c r="M999" s="593"/>
      <c r="N999" s="593"/>
      <c r="O999" s="593"/>
      <c r="P999" s="593"/>
      <c r="Q999" s="593"/>
      <c r="R999" s="593"/>
      <c r="S999" s="593"/>
      <c r="T999" s="593"/>
      <c r="U999" s="593"/>
      <c r="V999" s="593"/>
      <c r="W999" s="593"/>
      <c r="X999" s="593"/>
      <c r="Y999" s="593"/>
      <c r="Z999" s="593"/>
    </row>
    <row r="1000" spans="1:26" ht="14.25" customHeight="1">
      <c r="A1000" s="593"/>
      <c r="B1000" s="593"/>
      <c r="C1000" s="593"/>
      <c r="D1000" s="593"/>
      <c r="E1000" s="593"/>
      <c r="F1000" s="593"/>
      <c r="G1000" s="593"/>
      <c r="H1000" s="593"/>
      <c r="I1000" s="593"/>
      <c r="J1000" s="593"/>
      <c r="K1000" s="593"/>
      <c r="L1000" s="593"/>
      <c r="M1000" s="593"/>
      <c r="N1000" s="593"/>
      <c r="O1000" s="593"/>
      <c r="P1000" s="593"/>
      <c r="Q1000" s="593"/>
      <c r="R1000" s="593"/>
      <c r="S1000" s="593"/>
      <c r="T1000" s="593"/>
      <c r="U1000" s="593"/>
      <c r="V1000" s="593"/>
      <c r="W1000" s="593"/>
      <c r="X1000" s="593"/>
      <c r="Y1000" s="593"/>
      <c r="Z1000" s="593"/>
    </row>
  </sheetData>
  <mergeCells count="2">
    <mergeCell ref="C5:E5"/>
    <mergeCell ref="C7:E7"/>
  </mergeCells>
  <printOptions horizontalCentered="1"/>
  <pageMargins left="0.5" right="0.25" top="0.5" bottom="0.5"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A1:AB1000"/>
  <sheetViews>
    <sheetView topLeftCell="A28" workbookViewId="0">
      <selection activeCell="C23" sqref="C23"/>
    </sheetView>
  </sheetViews>
  <sheetFormatPr defaultColWidth="14.42578125" defaultRowHeight="15" customHeight="1"/>
  <cols>
    <col min="1" max="1" width="20.7109375" customWidth="1"/>
    <col min="2" max="2" width="13" customWidth="1"/>
    <col min="3" max="3" width="57.28515625" customWidth="1"/>
    <col min="4" max="4" width="4" hidden="1" customWidth="1"/>
    <col min="5" max="5" width="31.85546875" customWidth="1"/>
    <col min="6" max="6" width="30.42578125" customWidth="1"/>
    <col min="7" max="7" width="35.28515625" customWidth="1"/>
    <col min="8" max="8" width="20.28515625" customWidth="1"/>
    <col min="9" max="9" width="16.7109375" customWidth="1"/>
    <col min="10" max="28" width="9.140625" customWidth="1"/>
  </cols>
  <sheetData>
    <row r="1" spans="1:28" ht="18" customHeight="1">
      <c r="A1" s="537"/>
      <c r="B1" s="538"/>
      <c r="C1" s="537"/>
      <c r="D1" s="539"/>
      <c r="E1" s="540"/>
      <c r="F1" s="537"/>
      <c r="G1" s="537"/>
      <c r="H1" s="537"/>
      <c r="I1" s="537"/>
      <c r="J1" s="577"/>
      <c r="K1" s="578"/>
      <c r="L1" s="578"/>
      <c r="M1" s="579"/>
      <c r="N1" s="579"/>
      <c r="O1" s="580"/>
      <c r="P1" s="581"/>
      <c r="Q1" s="585"/>
      <c r="R1" s="585"/>
      <c r="S1" s="581"/>
      <c r="T1" s="581"/>
      <c r="U1" s="581"/>
      <c r="V1" s="581"/>
      <c r="W1" s="581"/>
      <c r="X1" s="580"/>
      <c r="Y1" s="580"/>
      <c r="Z1" s="580"/>
      <c r="AA1" s="580"/>
      <c r="AB1" s="580"/>
    </row>
    <row r="2" spans="1:28" ht="5.25" customHeight="1">
      <c r="A2" s="541"/>
      <c r="B2" s="541"/>
      <c r="C2" s="541"/>
      <c r="D2" s="541"/>
      <c r="E2" s="541"/>
      <c r="F2" s="541"/>
      <c r="G2" s="541"/>
      <c r="H2" s="542"/>
      <c r="I2" s="542"/>
      <c r="J2" s="542"/>
      <c r="K2" s="582"/>
      <c r="L2" s="582"/>
      <c r="M2" s="582"/>
      <c r="N2" s="582"/>
      <c r="O2" s="582"/>
      <c r="P2" s="582"/>
      <c r="Q2" s="586"/>
      <c r="R2" s="587"/>
      <c r="S2" s="541"/>
      <c r="T2" s="541"/>
      <c r="U2" s="541"/>
      <c r="V2" s="541"/>
      <c r="W2" s="541"/>
      <c r="X2" s="541"/>
      <c r="Y2" s="541"/>
      <c r="Z2" s="541"/>
      <c r="AA2" s="541"/>
      <c r="AB2" s="541"/>
    </row>
    <row r="3" spans="1:28" ht="15" customHeight="1">
      <c r="A3" s="543"/>
      <c r="B3" s="543"/>
      <c r="C3" s="543"/>
      <c r="D3" s="543"/>
      <c r="E3" s="543"/>
      <c r="F3" s="543"/>
      <c r="G3" s="543"/>
      <c r="H3" s="543"/>
      <c r="I3" s="543"/>
      <c r="J3" s="543"/>
      <c r="K3" s="543"/>
      <c r="L3" s="543"/>
      <c r="M3" s="543"/>
      <c r="N3" s="543"/>
      <c r="O3" s="543"/>
      <c r="P3" s="543"/>
      <c r="Q3" s="588"/>
      <c r="R3" s="588"/>
      <c r="S3" s="543"/>
      <c r="T3" s="543"/>
      <c r="U3" s="543"/>
      <c r="V3" s="543"/>
      <c r="W3" s="543"/>
      <c r="X3" s="543"/>
      <c r="Y3" s="543"/>
      <c r="Z3" s="543"/>
      <c r="AA3" s="543"/>
      <c r="AB3" s="543"/>
    </row>
    <row r="4" spans="1:28" ht="15" customHeight="1">
      <c r="A4" s="543"/>
      <c r="B4" s="543"/>
      <c r="C4" s="543"/>
      <c r="D4" s="543"/>
      <c r="E4" s="543"/>
      <c r="F4" s="543"/>
      <c r="G4" s="543"/>
      <c r="H4" s="543" t="s">
        <v>12</v>
      </c>
      <c r="I4" s="543"/>
      <c r="J4" s="543"/>
      <c r="K4" s="543"/>
      <c r="L4" s="543"/>
      <c r="M4" s="543"/>
      <c r="N4" s="543"/>
      <c r="O4" s="543"/>
      <c r="P4" s="543"/>
      <c r="Q4" s="588"/>
      <c r="R4" s="588"/>
      <c r="S4" s="543"/>
      <c r="T4" s="543"/>
      <c r="U4" s="543"/>
      <c r="V4" s="543"/>
      <c r="W4" s="543"/>
      <c r="X4" s="543"/>
      <c r="Y4" s="543"/>
      <c r="Z4" s="543"/>
      <c r="AA4" s="543"/>
      <c r="AB4" s="543"/>
    </row>
    <row r="5" spans="1:28" ht="15" customHeight="1">
      <c r="A5" s="543"/>
      <c r="B5" s="543"/>
      <c r="C5" s="543"/>
      <c r="D5" s="543"/>
      <c r="E5" s="543"/>
      <c r="F5" s="543"/>
      <c r="G5" s="543"/>
      <c r="H5" s="543"/>
      <c r="I5" s="543"/>
      <c r="J5" s="543"/>
      <c r="K5" s="543"/>
      <c r="L5" s="543"/>
      <c r="M5" s="543"/>
      <c r="N5" s="543"/>
      <c r="O5" s="543"/>
      <c r="P5" s="543"/>
      <c r="Q5" s="588"/>
      <c r="R5" s="588"/>
      <c r="S5" s="543"/>
      <c r="T5" s="543"/>
      <c r="U5" s="543"/>
      <c r="V5" s="543"/>
      <c r="W5" s="543"/>
      <c r="X5" s="543"/>
      <c r="Y5" s="543"/>
      <c r="Z5" s="543"/>
      <c r="AA5" s="543"/>
      <c r="AB5" s="543"/>
    </row>
    <row r="6" spans="1:28" ht="15" customHeight="1">
      <c r="A6" s="543"/>
      <c r="B6" s="543"/>
      <c r="C6" s="543"/>
      <c r="D6" s="543"/>
      <c r="E6" s="543"/>
      <c r="F6" s="543"/>
      <c r="G6" s="543"/>
      <c r="H6" s="543"/>
      <c r="I6" s="543"/>
      <c r="J6" s="543"/>
      <c r="K6" s="543"/>
      <c r="L6" s="543"/>
      <c r="M6" s="543"/>
      <c r="N6" s="543"/>
      <c r="O6" s="543"/>
      <c r="P6" s="543"/>
      <c r="Q6" s="588"/>
      <c r="R6" s="588"/>
      <c r="S6" s="543"/>
      <c r="T6" s="543"/>
      <c r="U6" s="543"/>
      <c r="V6" s="543"/>
      <c r="W6" s="543"/>
      <c r="X6" s="543"/>
      <c r="Y6" s="543"/>
      <c r="Z6" s="543"/>
      <c r="AA6" s="543"/>
      <c r="AB6" s="543"/>
    </row>
    <row r="7" spans="1:28" ht="15" customHeight="1">
      <c r="A7" s="543"/>
      <c r="B7" s="543"/>
      <c r="C7" s="543"/>
      <c r="D7" s="543"/>
      <c r="E7" s="543"/>
      <c r="F7" s="543"/>
      <c r="G7" s="543"/>
      <c r="H7" s="543"/>
      <c r="I7" s="543"/>
      <c r="J7" s="543"/>
      <c r="K7" s="543"/>
      <c r="L7" s="543"/>
      <c r="M7" s="543"/>
      <c r="N7" s="543"/>
      <c r="O7" s="543"/>
      <c r="P7" s="543"/>
      <c r="Q7" s="588"/>
      <c r="R7" s="588"/>
      <c r="S7" s="543"/>
      <c r="T7" s="543"/>
      <c r="U7" s="543"/>
      <c r="V7" s="543"/>
      <c r="W7" s="543"/>
      <c r="X7" s="543"/>
      <c r="Y7" s="543"/>
      <c r="Z7" s="543"/>
      <c r="AA7" s="543"/>
      <c r="AB7" s="543"/>
    </row>
    <row r="8" spans="1:28" ht="12.75" customHeight="1">
      <c r="A8" s="544" t="s">
        <v>13</v>
      </c>
      <c r="B8" s="545"/>
      <c r="C8" s="545"/>
      <c r="D8" s="545"/>
      <c r="E8" s="545"/>
      <c r="F8" s="545"/>
      <c r="G8" s="545"/>
      <c r="H8" s="546"/>
      <c r="I8" s="542"/>
      <c r="J8" s="542"/>
      <c r="K8" s="582"/>
      <c r="L8" s="582"/>
      <c r="M8" s="582"/>
      <c r="N8" s="582"/>
      <c r="O8" s="582"/>
      <c r="P8" s="582"/>
      <c r="Q8" s="582"/>
      <c r="R8" s="541"/>
      <c r="S8" s="541"/>
      <c r="T8" s="541"/>
      <c r="U8" s="541"/>
      <c r="V8" s="541"/>
      <c r="W8" s="541"/>
      <c r="X8" s="541"/>
      <c r="Y8" s="541"/>
      <c r="Z8" s="541"/>
      <c r="AA8" s="541"/>
      <c r="AB8" s="541"/>
    </row>
    <row r="9" spans="1:28" ht="12.75" customHeight="1">
      <c r="A9" s="545"/>
      <c r="B9" s="545"/>
      <c r="C9" s="545"/>
      <c r="D9" s="545"/>
      <c r="E9" s="545"/>
      <c r="F9" s="545"/>
      <c r="G9" s="545"/>
      <c r="H9" s="546"/>
      <c r="I9" s="542"/>
      <c r="J9" s="542"/>
      <c r="K9" s="582"/>
      <c r="L9" s="582"/>
      <c r="M9" s="582"/>
      <c r="N9" s="582"/>
      <c r="O9" s="582"/>
      <c r="P9" s="582"/>
      <c r="Q9" s="582"/>
      <c r="R9" s="541"/>
      <c r="S9" s="541"/>
      <c r="T9" s="541"/>
      <c r="U9" s="541"/>
      <c r="V9" s="541"/>
      <c r="W9" s="541"/>
      <c r="X9" s="541"/>
      <c r="Y9" s="541"/>
      <c r="Z9" s="541"/>
      <c r="AA9" s="541"/>
      <c r="AB9" s="541"/>
    </row>
    <row r="10" spans="1:28" ht="27.75" customHeight="1">
      <c r="A10" s="653" t="s">
        <v>14</v>
      </c>
      <c r="B10" s="634"/>
      <c r="C10" s="634"/>
      <c r="D10" s="634"/>
      <c r="E10" s="634"/>
      <c r="F10" s="634"/>
      <c r="G10" s="634"/>
      <c r="H10" s="542"/>
      <c r="I10" s="542"/>
      <c r="J10" s="582"/>
      <c r="K10" s="582"/>
      <c r="L10" s="582"/>
      <c r="M10" s="582"/>
      <c r="N10" s="582"/>
      <c r="O10" s="582"/>
      <c r="P10" s="582"/>
      <c r="Q10" s="541"/>
      <c r="R10" s="541"/>
      <c r="S10" s="541"/>
      <c r="T10" s="541"/>
      <c r="U10" s="541"/>
      <c r="V10" s="541"/>
      <c r="W10" s="541"/>
      <c r="X10" s="541"/>
      <c r="Y10" s="541"/>
      <c r="Z10" s="541"/>
      <c r="AA10" s="541"/>
      <c r="AB10" s="541"/>
    </row>
    <row r="11" spans="1:28" ht="15.75" customHeight="1">
      <c r="A11" s="541"/>
      <c r="B11" s="547"/>
      <c r="C11" s="547"/>
      <c r="D11" s="547"/>
      <c r="E11" s="547"/>
      <c r="F11" s="541"/>
      <c r="G11" s="544"/>
      <c r="H11" s="546"/>
      <c r="I11" s="542"/>
      <c r="J11" s="542"/>
      <c r="K11" s="582"/>
      <c r="L11" s="582"/>
      <c r="M11" s="582"/>
      <c r="N11" s="582"/>
      <c r="O11" s="582"/>
      <c r="P11" s="582"/>
      <c r="Q11" s="582"/>
      <c r="R11" s="541"/>
      <c r="S11" s="541"/>
      <c r="T11" s="541"/>
      <c r="U11" s="541"/>
      <c r="V11" s="541"/>
      <c r="W11" s="541"/>
      <c r="X11" s="541"/>
      <c r="Y11" s="541"/>
      <c r="Z11" s="541"/>
      <c r="AA11" s="541"/>
      <c r="AB11" s="541"/>
    </row>
    <row r="12" spans="1:28" ht="13.5" customHeight="1">
      <c r="A12" s="548" t="s">
        <v>15</v>
      </c>
      <c r="B12" s="549"/>
      <c r="C12" s="549"/>
      <c r="D12" s="549"/>
      <c r="E12" s="549"/>
      <c r="F12" s="549"/>
      <c r="G12" s="550"/>
      <c r="H12" s="546"/>
      <c r="I12" s="542"/>
      <c r="J12" s="542"/>
      <c r="K12" s="582"/>
      <c r="L12" s="582"/>
      <c r="M12" s="582"/>
      <c r="N12" s="582"/>
      <c r="O12" s="582"/>
      <c r="P12" s="582"/>
      <c r="Q12" s="582"/>
      <c r="R12" s="541"/>
      <c r="S12" s="541"/>
      <c r="T12" s="541"/>
      <c r="U12" s="541"/>
      <c r="V12" s="541"/>
      <c r="W12" s="541"/>
      <c r="X12" s="541"/>
      <c r="Y12" s="541"/>
      <c r="Z12" s="541"/>
      <c r="AA12" s="541"/>
      <c r="AB12" s="541"/>
    </row>
    <row r="13" spans="1:28" ht="13.5" customHeight="1">
      <c r="A13" s="551" t="s">
        <v>3192</v>
      </c>
      <c r="B13" s="552"/>
      <c r="C13" s="552"/>
      <c r="D13" s="552"/>
      <c r="E13" s="552"/>
      <c r="F13" s="552"/>
      <c r="G13" s="553"/>
      <c r="H13" s="542"/>
      <c r="I13" s="542"/>
      <c r="J13" s="542"/>
      <c r="K13" s="582"/>
      <c r="L13" s="582"/>
      <c r="M13" s="582"/>
      <c r="N13" s="582"/>
      <c r="O13" s="582"/>
      <c r="P13" s="582"/>
      <c r="Q13" s="582"/>
      <c r="R13" s="541"/>
      <c r="S13" s="541"/>
      <c r="T13" s="541"/>
      <c r="U13" s="541"/>
      <c r="V13" s="541"/>
      <c r="W13" s="541"/>
      <c r="X13" s="541"/>
      <c r="Y13" s="541"/>
      <c r="Z13" s="541"/>
      <c r="AA13" s="541"/>
      <c r="AB13" s="541"/>
    </row>
    <row r="14" spans="1:28" ht="13.5" customHeight="1">
      <c r="A14" s="551" t="s">
        <v>3193</v>
      </c>
      <c r="B14" s="552"/>
      <c r="C14" s="552"/>
      <c r="D14" s="552"/>
      <c r="E14" s="552"/>
      <c r="F14" s="552"/>
      <c r="G14" s="553"/>
      <c r="H14" s="542"/>
      <c r="I14" s="542"/>
      <c r="J14" s="542"/>
      <c r="K14" s="582"/>
      <c r="L14" s="582"/>
      <c r="M14" s="582"/>
      <c r="N14" s="582"/>
      <c r="O14" s="582"/>
      <c r="P14" s="582"/>
      <c r="Q14" s="582"/>
      <c r="R14" s="541"/>
      <c r="S14" s="541"/>
      <c r="T14" s="541"/>
      <c r="U14" s="541"/>
      <c r="V14" s="541"/>
      <c r="W14" s="541"/>
      <c r="X14" s="541"/>
      <c r="Y14" s="541"/>
      <c r="Z14" s="541"/>
      <c r="AA14" s="541"/>
      <c r="AB14" s="541"/>
    </row>
    <row r="15" spans="1:28" ht="13.5" customHeight="1">
      <c r="A15" s="654" t="s">
        <v>16</v>
      </c>
      <c r="B15" s="655"/>
      <c r="C15" s="655"/>
      <c r="D15" s="655"/>
      <c r="E15" s="655"/>
      <c r="F15" s="655"/>
      <c r="G15" s="656"/>
      <c r="H15" s="542"/>
      <c r="I15" s="542"/>
      <c r="J15" s="542"/>
      <c r="K15" s="582"/>
      <c r="L15" s="582"/>
      <c r="M15" s="582"/>
      <c r="N15" s="582"/>
      <c r="O15" s="582"/>
      <c r="P15" s="582"/>
      <c r="Q15" s="582"/>
      <c r="R15" s="541"/>
      <c r="S15" s="541"/>
      <c r="T15" s="541"/>
      <c r="U15" s="541"/>
      <c r="V15" s="541"/>
      <c r="W15" s="541"/>
      <c r="X15" s="541"/>
      <c r="Y15" s="541"/>
      <c r="Z15" s="541"/>
      <c r="AA15" s="541"/>
      <c r="AB15" s="541"/>
    </row>
    <row r="16" spans="1:28" ht="13.5" customHeight="1">
      <c r="A16" s="554" t="s">
        <v>3194</v>
      </c>
      <c r="B16" s="555"/>
      <c r="C16" s="555"/>
      <c r="D16" s="555"/>
      <c r="E16" s="555"/>
      <c r="F16" s="555"/>
      <c r="G16" s="556"/>
      <c r="H16" s="542"/>
      <c r="I16" s="542"/>
      <c r="J16" s="542"/>
      <c r="K16" s="582"/>
      <c r="L16" s="582"/>
      <c r="M16" s="582"/>
      <c r="N16" s="582"/>
      <c r="O16" s="582"/>
      <c r="P16" s="582"/>
      <c r="Q16" s="582"/>
      <c r="R16" s="541"/>
      <c r="S16" s="541"/>
      <c r="T16" s="541"/>
      <c r="U16" s="541"/>
      <c r="V16" s="541"/>
      <c r="W16" s="541"/>
      <c r="X16" s="541"/>
      <c r="Y16" s="541"/>
      <c r="Z16" s="541"/>
      <c r="AA16" s="541"/>
      <c r="AB16" s="541"/>
    </row>
    <row r="17" spans="1:28" ht="23.25" customHeight="1">
      <c r="A17" s="661" t="s">
        <v>17</v>
      </c>
      <c r="B17" s="662"/>
      <c r="C17" s="662"/>
      <c r="D17" s="662"/>
      <c r="E17" s="662"/>
      <c r="F17" s="662"/>
      <c r="G17" s="663"/>
      <c r="H17" s="542"/>
      <c r="I17" s="542"/>
      <c r="J17" s="542"/>
      <c r="K17" s="582"/>
      <c r="L17" s="582"/>
      <c r="M17" s="582"/>
      <c r="N17" s="582"/>
      <c r="O17" s="582"/>
      <c r="P17" s="582"/>
      <c r="Q17" s="582"/>
      <c r="R17" s="541"/>
      <c r="S17" s="541"/>
      <c r="T17" s="541"/>
      <c r="U17" s="541"/>
      <c r="V17" s="541"/>
      <c r="W17" s="541"/>
      <c r="X17" s="541"/>
      <c r="Y17" s="541"/>
      <c r="Z17" s="541"/>
      <c r="AA17" s="541"/>
      <c r="AB17" s="541"/>
    </row>
    <row r="18" spans="1:28" ht="24.75" customHeight="1">
      <c r="A18" s="664"/>
      <c r="B18" s="665"/>
      <c r="C18" s="665"/>
      <c r="D18" s="665"/>
      <c r="E18" s="665"/>
      <c r="F18" s="665"/>
      <c r="G18" s="666"/>
      <c r="H18" s="58"/>
      <c r="I18" s="58"/>
      <c r="J18" s="58"/>
      <c r="K18" s="58"/>
      <c r="L18" s="58"/>
      <c r="M18" s="58"/>
      <c r="N18" s="58"/>
      <c r="O18" s="58"/>
      <c r="P18" s="58"/>
      <c r="Q18" s="58"/>
      <c r="R18" s="58"/>
      <c r="S18" s="58"/>
      <c r="T18" s="58"/>
      <c r="U18" s="58"/>
      <c r="V18" s="58"/>
      <c r="W18" s="58"/>
      <c r="X18" s="58"/>
      <c r="Y18" s="58"/>
      <c r="Z18" s="58"/>
      <c r="AA18" s="58"/>
      <c r="AB18" s="58"/>
    </row>
    <row r="19" spans="1:28" ht="34.5" customHeight="1">
      <c r="A19" s="3"/>
      <c r="B19" s="3"/>
      <c r="C19" s="58"/>
      <c r="D19" s="58"/>
      <c r="E19" s="371"/>
      <c r="F19" s="516" t="s">
        <v>18</v>
      </c>
      <c r="G19" s="26"/>
      <c r="H19" s="516"/>
      <c r="I19" s="26"/>
      <c r="J19" s="26"/>
      <c r="K19" s="26"/>
      <c r="L19" s="26"/>
      <c r="M19" s="26"/>
      <c r="N19" s="26"/>
      <c r="O19" s="26"/>
      <c r="P19" s="26"/>
      <c r="Q19" s="26"/>
      <c r="R19" s="26"/>
      <c r="S19" s="26"/>
      <c r="T19" s="26"/>
      <c r="U19" s="26"/>
      <c r="V19" s="26"/>
      <c r="W19" s="26"/>
      <c r="X19" s="26"/>
      <c r="Y19" s="26"/>
      <c r="Z19" s="26"/>
      <c r="AA19" s="26"/>
      <c r="AB19" s="26"/>
    </row>
    <row r="20" spans="1:28" ht="34.5" customHeight="1">
      <c r="A20" s="636" t="s">
        <v>19</v>
      </c>
      <c r="B20" s="641" t="s">
        <v>20</v>
      </c>
      <c r="C20" s="643" t="s">
        <v>21</v>
      </c>
      <c r="D20" s="643"/>
      <c r="E20" s="647" t="s">
        <v>22</v>
      </c>
      <c r="F20" s="648"/>
      <c r="G20" s="645" t="s">
        <v>23</v>
      </c>
      <c r="H20" s="26"/>
      <c r="I20" s="26"/>
      <c r="J20" s="26"/>
      <c r="K20" s="26"/>
      <c r="L20" s="26"/>
      <c r="M20" s="26"/>
      <c r="N20" s="26"/>
      <c r="O20" s="26"/>
      <c r="P20" s="26"/>
      <c r="Q20" s="26"/>
      <c r="R20" s="26"/>
      <c r="S20" s="26"/>
      <c r="T20" s="26"/>
      <c r="U20" s="26"/>
      <c r="V20" s="26"/>
      <c r="W20" s="26"/>
      <c r="X20" s="26"/>
      <c r="Y20" s="26"/>
      <c r="Z20" s="26"/>
      <c r="AA20" s="26"/>
      <c r="AB20" s="26"/>
    </row>
    <row r="21" spans="1:28" ht="34.5" customHeight="1">
      <c r="A21" s="637"/>
      <c r="B21" s="642"/>
      <c r="C21" s="644"/>
      <c r="D21" s="644"/>
      <c r="E21" s="649"/>
      <c r="F21" s="642"/>
      <c r="G21" s="646"/>
      <c r="H21" s="26"/>
      <c r="I21" s="26"/>
      <c r="J21" s="26"/>
      <c r="K21" s="26"/>
      <c r="L21" s="26"/>
      <c r="M21" s="26"/>
      <c r="N21" s="26"/>
      <c r="O21" s="26"/>
      <c r="P21" s="26"/>
      <c r="Q21" s="26"/>
      <c r="R21" s="26"/>
      <c r="S21" s="26"/>
      <c r="T21" s="26"/>
      <c r="U21" s="26"/>
      <c r="V21" s="26"/>
      <c r="W21" s="26"/>
      <c r="X21" s="26"/>
      <c r="Y21" s="26"/>
      <c r="Z21" s="26"/>
      <c r="AA21" s="26"/>
      <c r="AB21" s="26"/>
    </row>
    <row r="22" spans="1:28" ht="45.75" customHeight="1">
      <c r="A22" s="557" t="s">
        <v>24</v>
      </c>
      <c r="B22" s="558"/>
      <c r="C22" s="559" t="s">
        <v>25</v>
      </c>
      <c r="D22" s="560"/>
      <c r="E22" s="657">
        <f>' COST SUMMARY'!D12</f>
        <v>0</v>
      </c>
      <c r="F22" s="658"/>
      <c r="G22" s="561" t="s">
        <v>26</v>
      </c>
      <c r="H22" s="26"/>
      <c r="I22" s="26"/>
      <c r="J22" s="26"/>
      <c r="K22" s="26"/>
      <c r="L22" s="26"/>
      <c r="M22" s="26"/>
      <c r="N22" s="26"/>
      <c r="O22" s="26"/>
      <c r="P22" s="26"/>
      <c r="Q22" s="26"/>
      <c r="R22" s="26"/>
      <c r="S22" s="26"/>
      <c r="T22" s="26"/>
      <c r="U22" s="26"/>
      <c r="V22" s="26"/>
      <c r="W22" s="26"/>
      <c r="X22" s="26"/>
      <c r="Y22" s="26"/>
      <c r="Z22" s="26"/>
      <c r="AA22" s="26"/>
      <c r="AB22" s="26"/>
    </row>
    <row r="23" spans="1:28" ht="24.75" customHeight="1">
      <c r="A23" s="638"/>
      <c r="B23" s="562"/>
      <c r="C23" s="563" t="s">
        <v>27</v>
      </c>
      <c r="D23" s="564"/>
      <c r="E23" s="659">
        <f>SUM(E22)</f>
        <v>0</v>
      </c>
      <c r="F23" s="660"/>
      <c r="G23" s="565"/>
      <c r="H23" s="566"/>
      <c r="I23" s="58"/>
      <c r="J23" s="58"/>
      <c r="K23" s="58"/>
      <c r="L23" s="58"/>
      <c r="M23" s="58"/>
      <c r="N23" s="58"/>
      <c r="O23" s="58"/>
      <c r="P23" s="58"/>
      <c r="Q23" s="58"/>
      <c r="R23" s="58"/>
      <c r="S23" s="58"/>
      <c r="T23" s="58"/>
      <c r="U23" s="58"/>
      <c r="V23" s="58"/>
      <c r="W23" s="58"/>
      <c r="X23" s="58"/>
      <c r="Y23" s="58"/>
      <c r="Z23" s="58"/>
      <c r="AA23" s="58"/>
      <c r="AB23" s="58"/>
    </row>
    <row r="24" spans="1:28" ht="24.75" customHeight="1">
      <c r="A24" s="639"/>
      <c r="B24" s="567"/>
      <c r="C24" s="563" t="s">
        <v>28</v>
      </c>
      <c r="D24" s="564"/>
      <c r="E24" s="659">
        <f>E23*0.08</f>
        <v>0</v>
      </c>
      <c r="F24" s="660"/>
      <c r="G24" s="568"/>
      <c r="H24" s="58"/>
      <c r="I24" s="371"/>
      <c r="J24" s="58"/>
      <c r="K24" s="58"/>
      <c r="L24" s="58"/>
      <c r="M24" s="58"/>
      <c r="N24" s="58"/>
      <c r="O24" s="58"/>
      <c r="P24" s="58"/>
      <c r="Q24" s="58"/>
      <c r="R24" s="58"/>
      <c r="S24" s="58"/>
      <c r="T24" s="58"/>
      <c r="U24" s="58"/>
      <c r="V24" s="58"/>
      <c r="W24" s="58"/>
      <c r="X24" s="58"/>
      <c r="Y24" s="58"/>
      <c r="Z24" s="58"/>
      <c r="AA24" s="58"/>
      <c r="AB24" s="58"/>
    </row>
    <row r="25" spans="1:28" ht="24.75" customHeight="1">
      <c r="A25" s="640"/>
      <c r="B25" s="569"/>
      <c r="C25" s="570" t="s">
        <v>29</v>
      </c>
      <c r="D25" s="571"/>
      <c r="E25" s="650">
        <f>E23+E24</f>
        <v>0</v>
      </c>
      <c r="F25" s="651"/>
      <c r="G25" s="572"/>
      <c r="H25" s="58"/>
      <c r="I25" s="371"/>
      <c r="J25" s="58"/>
      <c r="K25" s="58"/>
      <c r="L25" s="58"/>
      <c r="M25" s="58"/>
      <c r="N25" s="58"/>
      <c r="O25" s="58"/>
      <c r="P25" s="58"/>
      <c r="Q25" s="58"/>
      <c r="R25" s="58"/>
      <c r="S25" s="58"/>
      <c r="T25" s="58"/>
      <c r="U25" s="58"/>
      <c r="V25" s="58"/>
      <c r="W25" s="58"/>
      <c r="X25" s="58"/>
      <c r="Y25" s="58"/>
      <c r="Z25" s="58"/>
      <c r="AA25" s="58"/>
      <c r="AB25" s="58"/>
    </row>
    <row r="26" spans="1:28" ht="24.75" customHeight="1">
      <c r="A26" s="573"/>
      <c r="B26" s="403"/>
      <c r="C26" s="58"/>
      <c r="D26" s="58"/>
      <c r="E26" s="371"/>
      <c r="F26" s="371"/>
      <c r="G26" s="403"/>
      <c r="H26" s="58"/>
      <c r="I26" s="583"/>
      <c r="J26" s="58"/>
      <c r="K26" s="58"/>
      <c r="L26" s="58"/>
      <c r="M26" s="58"/>
      <c r="N26" s="58"/>
      <c r="O26" s="58"/>
      <c r="P26" s="58"/>
      <c r="Q26" s="58"/>
      <c r="R26" s="58"/>
      <c r="S26" s="58"/>
      <c r="T26" s="58"/>
      <c r="U26" s="58"/>
      <c r="V26" s="58"/>
      <c r="W26" s="58"/>
      <c r="X26" s="58"/>
      <c r="Y26" s="58"/>
      <c r="Z26" s="58"/>
      <c r="AA26" s="58"/>
      <c r="AB26" s="58"/>
    </row>
    <row r="27" spans="1:28" ht="24.75" customHeight="1">
      <c r="A27" s="652" t="s">
        <v>30</v>
      </c>
      <c r="B27" s="634"/>
      <c r="C27" s="634"/>
      <c r="D27" s="58"/>
      <c r="E27" s="635" t="s">
        <v>10</v>
      </c>
      <c r="F27" s="634"/>
      <c r="G27" s="634"/>
      <c r="H27" s="58"/>
      <c r="I27" s="584"/>
      <c r="J27" s="58"/>
      <c r="K27" s="58"/>
      <c r="L27" s="58"/>
      <c r="M27" s="58"/>
      <c r="N27" s="58"/>
      <c r="O27" s="58"/>
      <c r="P27" s="58"/>
      <c r="Q27" s="58"/>
      <c r="R27" s="58"/>
      <c r="S27" s="58"/>
      <c r="T27" s="58"/>
      <c r="U27" s="58"/>
      <c r="V27" s="58"/>
      <c r="W27" s="58"/>
      <c r="X27" s="58"/>
      <c r="Y27" s="58"/>
      <c r="Z27" s="58"/>
      <c r="AA27" s="58"/>
      <c r="AB27" s="58"/>
    </row>
    <row r="28" spans="1:28" ht="24.75" customHeight="1">
      <c r="A28" s="652" t="s">
        <v>31</v>
      </c>
      <c r="B28" s="634"/>
      <c r="C28" s="634"/>
      <c r="D28" s="371"/>
      <c r="E28" s="635" t="s">
        <v>31</v>
      </c>
      <c r="F28" s="634"/>
      <c r="G28" s="634"/>
      <c r="H28" s="58"/>
      <c r="I28" s="58"/>
      <c r="J28" s="58"/>
      <c r="K28" s="58"/>
      <c r="L28" s="58"/>
      <c r="M28" s="58"/>
      <c r="N28" s="58"/>
      <c r="O28" s="58"/>
      <c r="P28" s="58"/>
      <c r="Q28" s="58"/>
      <c r="R28" s="58"/>
      <c r="S28" s="58"/>
      <c r="T28" s="58"/>
      <c r="U28" s="58"/>
      <c r="V28" s="58"/>
      <c r="W28" s="58"/>
      <c r="X28" s="58"/>
      <c r="Y28" s="58"/>
      <c r="Z28" s="58"/>
      <c r="AA28" s="58"/>
      <c r="AB28" s="58"/>
    </row>
    <row r="29" spans="1:28" ht="24.75" customHeight="1">
      <c r="A29" s="573"/>
      <c r="B29" s="403"/>
      <c r="C29" s="371"/>
      <c r="D29" s="371"/>
      <c r="E29" s="574"/>
      <c r="F29" s="575"/>
      <c r="G29" s="575"/>
      <c r="H29" s="58"/>
      <c r="I29" s="58"/>
      <c r="J29" s="58"/>
      <c r="K29" s="58"/>
      <c r="L29" s="58"/>
      <c r="M29" s="58"/>
      <c r="N29" s="58"/>
      <c r="O29" s="58"/>
      <c r="P29" s="58"/>
      <c r="Q29" s="58"/>
      <c r="R29" s="58"/>
      <c r="S29" s="58"/>
      <c r="T29" s="58"/>
      <c r="U29" s="58"/>
      <c r="V29" s="58"/>
      <c r="W29" s="58"/>
      <c r="X29" s="58"/>
      <c r="Y29" s="58"/>
      <c r="Z29" s="58"/>
      <c r="AA29" s="58"/>
      <c r="AB29" s="58"/>
    </row>
    <row r="30" spans="1:28" ht="24.75" customHeight="1">
      <c r="A30" s="573"/>
      <c r="B30" s="403"/>
      <c r="C30" s="371"/>
      <c r="D30" s="371"/>
      <c r="E30" s="574"/>
      <c r="F30" s="575"/>
      <c r="G30" s="575"/>
      <c r="H30" s="58"/>
      <c r="I30" s="58"/>
      <c r="J30" s="58"/>
      <c r="K30" s="58"/>
      <c r="L30" s="58"/>
      <c r="M30" s="58"/>
      <c r="N30" s="58"/>
      <c r="O30" s="58"/>
      <c r="P30" s="58"/>
      <c r="Q30" s="58"/>
      <c r="R30" s="58"/>
      <c r="S30" s="58"/>
      <c r="T30" s="58"/>
      <c r="U30" s="58"/>
      <c r="V30" s="58"/>
      <c r="W30" s="58"/>
      <c r="X30" s="58"/>
      <c r="Y30" s="58"/>
      <c r="Z30" s="58"/>
      <c r="AA30" s="58"/>
      <c r="AB30" s="58"/>
    </row>
    <row r="31" spans="1:28" ht="24.75" customHeight="1">
      <c r="A31" s="573"/>
      <c r="B31" s="403"/>
      <c r="C31" s="371"/>
      <c r="D31" s="371"/>
      <c r="E31" s="574"/>
      <c r="F31" s="574"/>
      <c r="G31" s="576"/>
      <c r="H31" s="371"/>
      <c r="I31" s="371"/>
      <c r="J31" s="371"/>
      <c r="K31" s="371"/>
      <c r="L31" s="371"/>
      <c r="M31" s="371"/>
      <c r="N31" s="371"/>
      <c r="O31" s="371"/>
      <c r="P31" s="371"/>
      <c r="Q31" s="371"/>
      <c r="R31" s="371"/>
      <c r="S31" s="371"/>
      <c r="T31" s="371"/>
      <c r="U31" s="371"/>
      <c r="V31" s="371"/>
      <c r="W31" s="371"/>
      <c r="X31" s="371"/>
      <c r="Y31" s="371"/>
      <c r="Z31" s="371"/>
      <c r="AA31" s="371"/>
      <c r="AB31" s="371"/>
    </row>
    <row r="32" spans="1:28" ht="24.75" customHeight="1">
      <c r="A32" s="635"/>
      <c r="B32" s="634"/>
      <c r="C32" s="634"/>
      <c r="D32" s="58" t="s">
        <v>32</v>
      </c>
      <c r="E32" s="635" t="s">
        <v>33</v>
      </c>
      <c r="F32" s="634"/>
      <c r="G32" s="634"/>
      <c r="H32" s="371"/>
      <c r="I32" s="371"/>
      <c r="J32" s="371"/>
      <c r="K32" s="371"/>
      <c r="L32" s="371"/>
      <c r="M32" s="371"/>
      <c r="N32" s="371"/>
      <c r="O32" s="371"/>
      <c r="P32" s="371"/>
      <c r="Q32" s="371"/>
      <c r="R32" s="371"/>
      <c r="S32" s="371"/>
      <c r="T32" s="371"/>
      <c r="U32" s="371"/>
      <c r="V32" s="371"/>
      <c r="W32" s="371"/>
      <c r="X32" s="371"/>
      <c r="Y32" s="371"/>
      <c r="Z32" s="371"/>
      <c r="AA32" s="371"/>
      <c r="AB32" s="371"/>
    </row>
    <row r="33" spans="1:28" ht="13.5" customHeight="1">
      <c r="A33" s="573"/>
      <c r="B33" s="403"/>
      <c r="C33" s="58"/>
      <c r="D33" s="58"/>
      <c r="E33" s="371"/>
      <c r="F33" s="371"/>
      <c r="G33" s="403"/>
      <c r="H33" s="58"/>
      <c r="I33" s="58"/>
      <c r="J33" s="58"/>
      <c r="K33" s="58"/>
      <c r="L33" s="58"/>
      <c r="M33" s="58"/>
      <c r="N33" s="58"/>
      <c r="O33" s="58"/>
      <c r="P33" s="58"/>
      <c r="Q33" s="58"/>
      <c r="R33" s="58"/>
      <c r="S33" s="58"/>
      <c r="T33" s="58"/>
      <c r="U33" s="58"/>
      <c r="V33" s="58"/>
      <c r="W33" s="58"/>
      <c r="X33" s="58"/>
      <c r="Y33" s="58"/>
      <c r="Z33" s="58"/>
      <c r="AA33" s="58"/>
      <c r="AB33" s="58"/>
    </row>
    <row r="34" spans="1:28" ht="13.5" customHeight="1">
      <c r="A34" s="573"/>
      <c r="B34" s="403"/>
      <c r="C34" s="58"/>
      <c r="D34" s="58"/>
      <c r="E34" s="371"/>
      <c r="F34" s="371"/>
      <c r="G34" s="403"/>
      <c r="H34" s="58"/>
      <c r="I34" s="58"/>
      <c r="J34" s="58"/>
      <c r="K34" s="58"/>
      <c r="L34" s="58"/>
      <c r="M34" s="58"/>
      <c r="N34" s="58"/>
      <c r="O34" s="58"/>
      <c r="P34" s="58"/>
      <c r="Q34" s="58"/>
      <c r="R34" s="58"/>
      <c r="S34" s="58"/>
      <c r="T34" s="58"/>
      <c r="U34" s="58"/>
      <c r="V34" s="58"/>
      <c r="W34" s="58"/>
      <c r="X34" s="58"/>
      <c r="Y34" s="58"/>
      <c r="Z34" s="58"/>
      <c r="AA34" s="58"/>
      <c r="AB34" s="58"/>
    </row>
    <row r="35" spans="1:28" ht="13.5" customHeight="1">
      <c r="A35" s="573"/>
      <c r="B35" s="403"/>
      <c r="C35" s="58"/>
      <c r="D35" s="58"/>
      <c r="E35" s="371"/>
      <c r="F35" s="371"/>
      <c r="G35" s="403"/>
      <c r="H35" s="58"/>
      <c r="I35" s="58"/>
      <c r="J35" s="58"/>
      <c r="K35" s="58"/>
      <c r="L35" s="58"/>
      <c r="M35" s="58"/>
      <c r="N35" s="58"/>
      <c r="O35" s="58"/>
      <c r="P35" s="58"/>
      <c r="Q35" s="58"/>
      <c r="R35" s="58"/>
      <c r="S35" s="58"/>
      <c r="T35" s="58"/>
      <c r="U35" s="58"/>
      <c r="V35" s="58"/>
      <c r="W35" s="58"/>
      <c r="X35" s="58"/>
      <c r="Y35" s="58"/>
      <c r="Z35" s="58"/>
      <c r="AA35" s="58"/>
      <c r="AB35" s="58"/>
    </row>
    <row r="36" spans="1:28" ht="13.5" customHeight="1">
      <c r="A36" s="573"/>
      <c r="B36" s="403"/>
      <c r="C36" s="58"/>
      <c r="D36" s="58"/>
      <c r="E36" s="371"/>
      <c r="F36" s="371"/>
      <c r="G36" s="403"/>
      <c r="H36" s="58"/>
      <c r="I36" s="58"/>
      <c r="J36" s="58"/>
      <c r="K36" s="58"/>
      <c r="L36" s="58"/>
      <c r="M36" s="58"/>
      <c r="N36" s="58"/>
      <c r="O36" s="58"/>
      <c r="P36" s="58"/>
      <c r="Q36" s="58"/>
      <c r="R36" s="58"/>
      <c r="S36" s="58"/>
      <c r="T36" s="58"/>
      <c r="U36" s="58"/>
      <c r="V36" s="58"/>
      <c r="W36" s="58"/>
      <c r="X36" s="58"/>
      <c r="Y36" s="58"/>
      <c r="Z36" s="58"/>
      <c r="AA36" s="58"/>
      <c r="AB36" s="58"/>
    </row>
    <row r="37" spans="1:28" ht="13.5" customHeight="1">
      <c r="A37" s="573"/>
      <c r="B37" s="403"/>
      <c r="C37" s="58"/>
      <c r="D37" s="58"/>
      <c r="E37" s="371"/>
      <c r="F37" s="371"/>
      <c r="G37" s="403"/>
      <c r="H37" s="58"/>
      <c r="I37" s="58"/>
      <c r="J37" s="58"/>
      <c r="K37" s="58"/>
      <c r="L37" s="58"/>
      <c r="M37" s="58"/>
      <c r="N37" s="58"/>
      <c r="O37" s="58"/>
      <c r="P37" s="58"/>
      <c r="Q37" s="58"/>
      <c r="R37" s="58"/>
      <c r="S37" s="58"/>
      <c r="T37" s="58"/>
      <c r="U37" s="58"/>
      <c r="V37" s="58"/>
      <c r="W37" s="58"/>
      <c r="X37" s="58"/>
      <c r="Y37" s="58"/>
      <c r="Z37" s="58"/>
      <c r="AA37" s="58"/>
      <c r="AB37" s="58"/>
    </row>
    <row r="38" spans="1:28" ht="13.5" customHeight="1">
      <c r="A38" s="58"/>
      <c r="B38" s="58"/>
      <c r="C38" s="58"/>
      <c r="D38" s="58"/>
      <c r="E38" s="371"/>
      <c r="F38" s="371"/>
      <c r="G38" s="403"/>
      <c r="H38" s="58"/>
      <c r="I38" s="58"/>
      <c r="J38" s="58"/>
      <c r="K38" s="58"/>
      <c r="L38" s="58"/>
      <c r="M38" s="58"/>
      <c r="N38" s="58"/>
      <c r="O38" s="58"/>
      <c r="P38" s="58"/>
      <c r="Q38" s="58"/>
      <c r="R38" s="58"/>
      <c r="S38" s="58"/>
      <c r="T38" s="58"/>
      <c r="U38" s="58"/>
      <c r="V38" s="58"/>
      <c r="W38" s="58"/>
      <c r="X38" s="58"/>
      <c r="Y38" s="58"/>
      <c r="Z38" s="58"/>
      <c r="AA38" s="58"/>
      <c r="AB38" s="58"/>
    </row>
    <row r="39" spans="1:28" ht="13.5" customHeight="1">
      <c r="A39" s="58"/>
      <c r="B39" s="58"/>
      <c r="C39" s="58"/>
      <c r="D39" s="58"/>
      <c r="E39" s="371"/>
      <c r="F39" s="371"/>
      <c r="G39" s="403"/>
      <c r="H39" s="58"/>
      <c r="I39" s="58"/>
      <c r="J39" s="58"/>
      <c r="K39" s="58"/>
      <c r="L39" s="58"/>
      <c r="M39" s="58"/>
      <c r="N39" s="58"/>
      <c r="O39" s="58"/>
      <c r="P39" s="58"/>
      <c r="Q39" s="58"/>
      <c r="R39" s="58"/>
      <c r="S39" s="58"/>
      <c r="T39" s="58"/>
      <c r="U39" s="58"/>
      <c r="V39" s="58"/>
      <c r="W39" s="58"/>
      <c r="X39" s="58"/>
      <c r="Y39" s="58"/>
      <c r="Z39" s="58"/>
      <c r="AA39" s="58"/>
      <c r="AB39" s="58"/>
    </row>
    <row r="40" spans="1:28" ht="13.5" customHeight="1">
      <c r="A40" s="58"/>
      <c r="B40" s="58"/>
      <c r="C40" s="58"/>
      <c r="D40" s="58"/>
      <c r="E40" s="371"/>
      <c r="F40" s="371"/>
      <c r="G40" s="403"/>
      <c r="H40" s="58"/>
      <c r="I40" s="58"/>
      <c r="J40" s="58"/>
      <c r="K40" s="58"/>
      <c r="L40" s="58"/>
      <c r="M40" s="58"/>
      <c r="N40" s="58"/>
      <c r="O40" s="58"/>
      <c r="P40" s="58"/>
      <c r="Q40" s="58"/>
      <c r="R40" s="58"/>
      <c r="S40" s="58"/>
      <c r="T40" s="58"/>
      <c r="U40" s="58"/>
      <c r="V40" s="58"/>
      <c r="W40" s="58"/>
      <c r="X40" s="58"/>
      <c r="Y40" s="58"/>
      <c r="Z40" s="58"/>
      <c r="AA40" s="58"/>
      <c r="AB40" s="58"/>
    </row>
    <row r="41" spans="1:28" ht="13.5" customHeight="1">
      <c r="A41" s="58"/>
      <c r="B41" s="58"/>
      <c r="C41" s="58"/>
      <c r="D41" s="58"/>
      <c r="E41" s="371"/>
      <c r="F41" s="371"/>
      <c r="G41" s="403"/>
      <c r="H41" s="58"/>
      <c r="I41" s="58"/>
      <c r="J41" s="58"/>
      <c r="K41" s="58"/>
      <c r="L41" s="58"/>
      <c r="M41" s="58"/>
      <c r="N41" s="58"/>
      <c r="O41" s="58"/>
      <c r="P41" s="58"/>
      <c r="Q41" s="58"/>
      <c r="R41" s="58"/>
      <c r="S41" s="58"/>
      <c r="T41" s="58"/>
      <c r="U41" s="58"/>
      <c r="V41" s="58"/>
      <c r="W41" s="58"/>
      <c r="X41" s="58"/>
      <c r="Y41" s="58"/>
      <c r="Z41" s="58"/>
      <c r="AA41" s="58"/>
      <c r="AB41" s="58"/>
    </row>
    <row r="42" spans="1:28" ht="13.5" customHeight="1">
      <c r="A42" s="58"/>
      <c r="B42" s="58"/>
      <c r="C42" s="58"/>
      <c r="D42" s="58"/>
      <c r="E42" s="371"/>
      <c r="F42" s="371"/>
      <c r="G42" s="403"/>
      <c r="H42" s="58"/>
      <c r="I42" s="58"/>
      <c r="J42" s="58"/>
      <c r="K42" s="58"/>
      <c r="L42" s="58"/>
      <c r="M42" s="58"/>
      <c r="N42" s="58"/>
      <c r="O42" s="58"/>
      <c r="P42" s="58"/>
      <c r="Q42" s="58"/>
      <c r="R42" s="58"/>
      <c r="S42" s="58"/>
      <c r="T42" s="58"/>
      <c r="U42" s="58"/>
      <c r="V42" s="58"/>
      <c r="W42" s="58"/>
      <c r="X42" s="58"/>
      <c r="Y42" s="58"/>
      <c r="Z42" s="58"/>
      <c r="AA42" s="58"/>
      <c r="AB42" s="58"/>
    </row>
    <row r="43" spans="1:28" ht="13.5" customHeight="1">
      <c r="A43" s="58"/>
      <c r="B43" s="58"/>
      <c r="C43" s="58"/>
      <c r="D43" s="58"/>
      <c r="E43" s="371"/>
      <c r="F43" s="371"/>
      <c r="G43" s="403"/>
      <c r="H43" s="58"/>
      <c r="I43" s="58"/>
      <c r="J43" s="58"/>
      <c r="K43" s="58"/>
      <c r="L43" s="58"/>
      <c r="M43" s="58"/>
      <c r="N43" s="58"/>
      <c r="O43" s="58"/>
      <c r="P43" s="58"/>
      <c r="Q43" s="58"/>
      <c r="R43" s="58"/>
      <c r="S43" s="58"/>
      <c r="T43" s="58"/>
      <c r="U43" s="58"/>
      <c r="V43" s="58"/>
      <c r="W43" s="58"/>
      <c r="X43" s="58"/>
      <c r="Y43" s="58"/>
      <c r="Z43" s="58"/>
      <c r="AA43" s="58"/>
      <c r="AB43" s="58"/>
    </row>
    <row r="44" spans="1:28" ht="13.5" customHeight="1">
      <c r="A44" s="58"/>
      <c r="B44" s="58"/>
      <c r="C44" s="58"/>
      <c r="D44" s="58"/>
      <c r="E44" s="371"/>
      <c r="F44" s="371"/>
      <c r="G44" s="403"/>
      <c r="H44" s="58"/>
      <c r="I44" s="58"/>
      <c r="J44" s="58"/>
      <c r="K44" s="58"/>
      <c r="L44" s="58"/>
      <c r="M44" s="58"/>
      <c r="N44" s="58"/>
      <c r="O44" s="58"/>
      <c r="P44" s="58"/>
      <c r="Q44" s="58"/>
      <c r="R44" s="58"/>
      <c r="S44" s="58"/>
      <c r="T44" s="58"/>
      <c r="U44" s="58"/>
      <c r="V44" s="58"/>
      <c r="W44" s="58"/>
      <c r="X44" s="58"/>
      <c r="Y44" s="58"/>
      <c r="Z44" s="58"/>
      <c r="AA44" s="58"/>
      <c r="AB44" s="58"/>
    </row>
    <row r="45" spans="1:28" ht="13.5" customHeight="1">
      <c r="A45" s="58"/>
      <c r="B45" s="58"/>
      <c r="C45" s="58"/>
      <c r="D45" s="58"/>
      <c r="E45" s="371"/>
      <c r="F45" s="371"/>
      <c r="G45" s="403"/>
      <c r="H45" s="58"/>
      <c r="I45" s="58"/>
      <c r="J45" s="58"/>
      <c r="K45" s="58"/>
      <c r="L45" s="58"/>
      <c r="M45" s="58"/>
      <c r="N45" s="58"/>
      <c r="O45" s="58"/>
      <c r="P45" s="58"/>
      <c r="Q45" s="58"/>
      <c r="R45" s="58"/>
      <c r="S45" s="58"/>
      <c r="T45" s="58"/>
      <c r="U45" s="58"/>
      <c r="V45" s="58"/>
      <c r="W45" s="58"/>
      <c r="X45" s="58"/>
      <c r="Y45" s="58"/>
      <c r="Z45" s="58"/>
      <c r="AA45" s="58"/>
      <c r="AB45" s="58"/>
    </row>
    <row r="46" spans="1:28" ht="13.5" customHeight="1">
      <c r="A46" s="58"/>
      <c r="B46" s="58"/>
      <c r="C46" s="58"/>
      <c r="D46" s="58"/>
      <c r="E46" s="371"/>
      <c r="F46" s="371"/>
      <c r="G46" s="403"/>
      <c r="H46" s="58"/>
      <c r="I46" s="58"/>
      <c r="J46" s="58"/>
      <c r="K46" s="58"/>
      <c r="L46" s="58"/>
      <c r="M46" s="58"/>
      <c r="N46" s="58"/>
      <c r="O46" s="58"/>
      <c r="P46" s="58"/>
      <c r="Q46" s="58"/>
      <c r="R46" s="58"/>
      <c r="S46" s="58"/>
      <c r="T46" s="58"/>
      <c r="U46" s="58"/>
      <c r="V46" s="58"/>
      <c r="W46" s="58"/>
      <c r="X46" s="58"/>
      <c r="Y46" s="58"/>
      <c r="Z46" s="58"/>
      <c r="AA46" s="58"/>
      <c r="AB46" s="58"/>
    </row>
    <row r="47" spans="1:28" ht="13.5" customHeight="1">
      <c r="A47" s="58"/>
      <c r="B47" s="58"/>
      <c r="C47" s="58"/>
      <c r="D47" s="58"/>
      <c r="E47" s="371"/>
      <c r="F47" s="371"/>
      <c r="G47" s="403"/>
      <c r="H47" s="58"/>
      <c r="I47" s="58"/>
      <c r="J47" s="58"/>
      <c r="K47" s="58"/>
      <c r="L47" s="58"/>
      <c r="M47" s="58"/>
      <c r="N47" s="58"/>
      <c r="O47" s="58"/>
      <c r="P47" s="58"/>
      <c r="Q47" s="58"/>
      <c r="R47" s="58"/>
      <c r="S47" s="58"/>
      <c r="T47" s="58"/>
      <c r="U47" s="58"/>
      <c r="V47" s="58"/>
      <c r="W47" s="58"/>
      <c r="X47" s="58"/>
      <c r="Y47" s="58"/>
      <c r="Z47" s="58"/>
      <c r="AA47" s="58"/>
      <c r="AB47" s="58"/>
    </row>
    <row r="48" spans="1:28" ht="13.5" customHeight="1">
      <c r="A48" s="58"/>
      <c r="B48" s="58"/>
      <c r="C48" s="58"/>
      <c r="D48" s="58"/>
      <c r="E48" s="371"/>
      <c r="F48" s="371"/>
      <c r="G48" s="403"/>
      <c r="H48" s="58"/>
      <c r="I48" s="58"/>
      <c r="J48" s="58"/>
      <c r="K48" s="58"/>
      <c r="L48" s="58"/>
      <c r="M48" s="58"/>
      <c r="N48" s="58"/>
      <c r="O48" s="58"/>
      <c r="P48" s="58"/>
      <c r="Q48" s="58"/>
      <c r="R48" s="58"/>
      <c r="S48" s="58"/>
      <c r="T48" s="58"/>
      <c r="U48" s="58"/>
      <c r="V48" s="58"/>
      <c r="W48" s="58"/>
      <c r="X48" s="58"/>
      <c r="Y48" s="58"/>
      <c r="Z48" s="58"/>
      <c r="AA48" s="58"/>
      <c r="AB48" s="58"/>
    </row>
    <row r="49" spans="1:28" ht="13.5" customHeight="1">
      <c r="A49" s="58"/>
      <c r="B49" s="58"/>
      <c r="C49" s="58"/>
      <c r="D49" s="58"/>
      <c r="E49" s="371"/>
      <c r="F49" s="371"/>
      <c r="G49" s="403"/>
      <c r="H49" s="58"/>
      <c r="I49" s="58"/>
      <c r="J49" s="58"/>
      <c r="K49" s="58"/>
      <c r="L49" s="58"/>
      <c r="M49" s="58"/>
      <c r="N49" s="58"/>
      <c r="O49" s="58"/>
      <c r="P49" s="58"/>
      <c r="Q49" s="58"/>
      <c r="R49" s="58"/>
      <c r="S49" s="58"/>
      <c r="T49" s="58"/>
      <c r="U49" s="58"/>
      <c r="V49" s="58"/>
      <c r="W49" s="58"/>
      <c r="X49" s="58"/>
      <c r="Y49" s="58"/>
      <c r="Z49" s="58"/>
      <c r="AA49" s="58"/>
      <c r="AB49" s="58"/>
    </row>
    <row r="50" spans="1:28" ht="13.5" customHeight="1">
      <c r="A50" s="58"/>
      <c r="B50" s="58"/>
      <c r="C50" s="58"/>
      <c r="D50" s="58"/>
      <c r="E50" s="371"/>
      <c r="F50" s="371"/>
      <c r="G50" s="403"/>
      <c r="H50" s="58"/>
      <c r="I50" s="58"/>
      <c r="J50" s="58"/>
      <c r="K50" s="58"/>
      <c r="L50" s="58"/>
      <c r="M50" s="58"/>
      <c r="N50" s="58"/>
      <c r="O50" s="58"/>
      <c r="P50" s="58"/>
      <c r="Q50" s="58"/>
      <c r="R50" s="58"/>
      <c r="S50" s="58"/>
      <c r="T50" s="58"/>
      <c r="U50" s="58"/>
      <c r="V50" s="58"/>
      <c r="W50" s="58"/>
      <c r="X50" s="58"/>
      <c r="Y50" s="58"/>
      <c r="Z50" s="58"/>
      <c r="AA50" s="58"/>
      <c r="AB50" s="58"/>
    </row>
    <row r="51" spans="1:28" ht="13.5" customHeight="1">
      <c r="A51" s="58"/>
      <c r="B51" s="58"/>
      <c r="C51" s="58"/>
      <c r="D51" s="58"/>
      <c r="E51" s="371"/>
      <c r="F51" s="371"/>
      <c r="G51" s="403"/>
      <c r="H51" s="58"/>
      <c r="I51" s="58"/>
      <c r="J51" s="58"/>
      <c r="K51" s="58"/>
      <c r="L51" s="58"/>
      <c r="M51" s="58"/>
      <c r="N51" s="58"/>
      <c r="O51" s="58"/>
      <c r="P51" s="58"/>
      <c r="Q51" s="58"/>
      <c r="R51" s="58"/>
      <c r="S51" s="58"/>
      <c r="T51" s="58"/>
      <c r="U51" s="58"/>
      <c r="V51" s="58"/>
      <c r="W51" s="58"/>
      <c r="X51" s="58"/>
      <c r="Y51" s="58"/>
      <c r="Z51" s="58"/>
      <c r="AA51" s="58"/>
      <c r="AB51" s="58"/>
    </row>
    <row r="52" spans="1:28" ht="13.5" customHeight="1">
      <c r="A52" s="58"/>
      <c r="B52" s="58"/>
      <c r="C52" s="58"/>
      <c r="D52" s="58"/>
      <c r="E52" s="371"/>
      <c r="F52" s="371"/>
      <c r="G52" s="403"/>
      <c r="H52" s="58"/>
      <c r="I52" s="58"/>
      <c r="J52" s="58"/>
      <c r="K52" s="58"/>
      <c r="L52" s="58"/>
      <c r="M52" s="58"/>
      <c r="N52" s="58"/>
      <c r="O52" s="58"/>
      <c r="P52" s="58"/>
      <c r="Q52" s="58"/>
      <c r="R52" s="58"/>
      <c r="S52" s="58"/>
      <c r="T52" s="58"/>
      <c r="U52" s="58"/>
      <c r="V52" s="58"/>
      <c r="W52" s="58"/>
      <c r="X52" s="58"/>
      <c r="Y52" s="58"/>
      <c r="Z52" s="58"/>
      <c r="AA52" s="58"/>
      <c r="AB52" s="58"/>
    </row>
    <row r="53" spans="1:28" ht="13.5" customHeight="1">
      <c r="A53" s="58"/>
      <c r="B53" s="58"/>
      <c r="C53" s="58"/>
      <c r="D53" s="58"/>
      <c r="E53" s="371"/>
      <c r="F53" s="371"/>
      <c r="G53" s="403"/>
      <c r="H53" s="58"/>
      <c r="I53" s="58"/>
      <c r="J53" s="58"/>
      <c r="K53" s="58"/>
      <c r="L53" s="58"/>
      <c r="M53" s="58"/>
      <c r="N53" s="58"/>
      <c r="O53" s="58"/>
      <c r="P53" s="58"/>
      <c r="Q53" s="58"/>
      <c r="R53" s="58"/>
      <c r="S53" s="58"/>
      <c r="T53" s="58"/>
      <c r="U53" s="58"/>
      <c r="V53" s="58"/>
      <c r="W53" s="58"/>
      <c r="X53" s="58"/>
      <c r="Y53" s="58"/>
      <c r="Z53" s="58"/>
      <c r="AA53" s="58"/>
      <c r="AB53" s="58"/>
    </row>
    <row r="54" spans="1:28" ht="13.5" customHeight="1">
      <c r="A54" s="58"/>
      <c r="B54" s="58"/>
      <c r="C54" s="58"/>
      <c r="D54" s="58"/>
      <c r="E54" s="371"/>
      <c r="F54" s="371"/>
      <c r="G54" s="403"/>
      <c r="H54" s="58"/>
      <c r="I54" s="58"/>
      <c r="J54" s="58"/>
      <c r="K54" s="58"/>
      <c r="L54" s="58"/>
      <c r="M54" s="58"/>
      <c r="N54" s="58"/>
      <c r="O54" s="58"/>
      <c r="P54" s="58"/>
      <c r="Q54" s="58"/>
      <c r="R54" s="58"/>
      <c r="S54" s="58"/>
      <c r="T54" s="58"/>
      <c r="U54" s="58"/>
      <c r="V54" s="58"/>
      <c r="W54" s="58"/>
      <c r="X54" s="58"/>
      <c r="Y54" s="58"/>
      <c r="Z54" s="58"/>
      <c r="AA54" s="58"/>
      <c r="AB54" s="58"/>
    </row>
    <row r="55" spans="1:28" ht="13.5" customHeight="1">
      <c r="A55" s="58"/>
      <c r="B55" s="58"/>
      <c r="C55" s="58"/>
      <c r="D55" s="58"/>
      <c r="E55" s="371"/>
      <c r="F55" s="371"/>
      <c r="G55" s="403"/>
      <c r="H55" s="58"/>
      <c r="I55" s="58"/>
      <c r="J55" s="58"/>
      <c r="K55" s="58"/>
      <c r="L55" s="58"/>
      <c r="M55" s="58"/>
      <c r="N55" s="58"/>
      <c r="O55" s="58"/>
      <c r="P55" s="58"/>
      <c r="Q55" s="58"/>
      <c r="R55" s="58"/>
      <c r="S55" s="58"/>
      <c r="T55" s="58"/>
      <c r="U55" s="58"/>
      <c r="V55" s="58"/>
      <c r="W55" s="58"/>
      <c r="X55" s="58"/>
      <c r="Y55" s="58"/>
      <c r="Z55" s="58"/>
      <c r="AA55" s="58"/>
      <c r="AB55" s="58"/>
    </row>
    <row r="56" spans="1:28" ht="13.5" customHeight="1">
      <c r="A56" s="58"/>
      <c r="B56" s="58"/>
      <c r="C56" s="58"/>
      <c r="D56" s="58"/>
      <c r="E56" s="371"/>
      <c r="F56" s="371"/>
      <c r="G56" s="403"/>
      <c r="H56" s="58"/>
      <c r="I56" s="58"/>
      <c r="J56" s="58"/>
      <c r="K56" s="58"/>
      <c r="L56" s="58"/>
      <c r="M56" s="58"/>
      <c r="N56" s="58"/>
      <c r="O56" s="58"/>
      <c r="P56" s="58"/>
      <c r="Q56" s="58"/>
      <c r="R56" s="58"/>
      <c r="S56" s="58"/>
      <c r="T56" s="58"/>
      <c r="U56" s="58"/>
      <c r="V56" s="58"/>
      <c r="W56" s="58"/>
      <c r="X56" s="58"/>
      <c r="Y56" s="58"/>
      <c r="Z56" s="58"/>
      <c r="AA56" s="58"/>
      <c r="AB56" s="58"/>
    </row>
    <row r="57" spans="1:28" ht="13.5" customHeight="1">
      <c r="A57" s="58"/>
      <c r="B57" s="58"/>
      <c r="C57" s="58"/>
      <c r="D57" s="58"/>
      <c r="E57" s="371"/>
      <c r="F57" s="371"/>
      <c r="G57" s="403"/>
      <c r="H57" s="58"/>
      <c r="I57" s="58"/>
      <c r="J57" s="58"/>
      <c r="K57" s="58"/>
      <c r="L57" s="58"/>
      <c r="M57" s="58"/>
      <c r="N57" s="58"/>
      <c r="O57" s="58"/>
      <c r="P57" s="58"/>
      <c r="Q57" s="58"/>
      <c r="R57" s="58"/>
      <c r="S57" s="58"/>
      <c r="T57" s="58"/>
      <c r="U57" s="58"/>
      <c r="V57" s="58"/>
      <c r="W57" s="58"/>
      <c r="X57" s="58"/>
      <c r="Y57" s="58"/>
      <c r="Z57" s="58"/>
      <c r="AA57" s="58"/>
      <c r="AB57" s="58"/>
    </row>
    <row r="58" spans="1:28" ht="13.5" customHeight="1">
      <c r="A58" s="58"/>
      <c r="B58" s="58"/>
      <c r="C58" s="58"/>
      <c r="D58" s="58"/>
      <c r="E58" s="371"/>
      <c r="F58" s="371"/>
      <c r="G58" s="403"/>
      <c r="H58" s="58"/>
      <c r="I58" s="58"/>
      <c r="J58" s="58"/>
      <c r="K58" s="58"/>
      <c r="L58" s="58"/>
      <c r="M58" s="58"/>
      <c r="N58" s="58"/>
      <c r="O58" s="58"/>
      <c r="P58" s="58"/>
      <c r="Q58" s="58"/>
      <c r="R58" s="58"/>
      <c r="S58" s="58"/>
      <c r="T58" s="58"/>
      <c r="U58" s="58"/>
      <c r="V58" s="58"/>
      <c r="W58" s="58"/>
      <c r="X58" s="58"/>
      <c r="Y58" s="58"/>
      <c r="Z58" s="58"/>
      <c r="AA58" s="58"/>
      <c r="AB58" s="58"/>
    </row>
    <row r="59" spans="1:28" ht="13.5" customHeight="1">
      <c r="A59" s="58"/>
      <c r="B59" s="58"/>
      <c r="C59" s="58"/>
      <c r="D59" s="58"/>
      <c r="E59" s="371"/>
      <c r="F59" s="371"/>
      <c r="G59" s="403"/>
      <c r="H59" s="58"/>
      <c r="I59" s="58"/>
      <c r="J59" s="58"/>
      <c r="K59" s="58"/>
      <c r="L59" s="58"/>
      <c r="M59" s="58"/>
      <c r="N59" s="58"/>
      <c r="O59" s="58"/>
      <c r="P59" s="58"/>
      <c r="Q59" s="58"/>
      <c r="R59" s="58"/>
      <c r="S59" s="58"/>
      <c r="T59" s="58"/>
      <c r="U59" s="58"/>
      <c r="V59" s="58"/>
      <c r="W59" s="58"/>
      <c r="X59" s="58"/>
      <c r="Y59" s="58"/>
      <c r="Z59" s="58"/>
      <c r="AA59" s="58"/>
      <c r="AB59" s="58"/>
    </row>
    <row r="60" spans="1:28" ht="13.5" customHeight="1">
      <c r="A60" s="58"/>
      <c r="B60" s="58"/>
      <c r="C60" s="58"/>
      <c r="D60" s="58"/>
      <c r="E60" s="371"/>
      <c r="F60" s="371"/>
      <c r="G60" s="403"/>
      <c r="H60" s="58"/>
      <c r="I60" s="58"/>
      <c r="J60" s="58"/>
      <c r="K60" s="58"/>
      <c r="L60" s="58"/>
      <c r="M60" s="58"/>
      <c r="N60" s="58"/>
      <c r="O60" s="58"/>
      <c r="P60" s="58"/>
      <c r="Q60" s="58"/>
      <c r="R60" s="58"/>
      <c r="S60" s="58"/>
      <c r="T60" s="58"/>
      <c r="U60" s="58"/>
      <c r="V60" s="58"/>
      <c r="W60" s="58"/>
      <c r="X60" s="58"/>
      <c r="Y60" s="58"/>
      <c r="Z60" s="58"/>
      <c r="AA60" s="58"/>
      <c r="AB60" s="58"/>
    </row>
    <row r="61" spans="1:28" ht="13.5" customHeight="1">
      <c r="A61" s="58"/>
      <c r="B61" s="58"/>
      <c r="C61" s="58"/>
      <c r="D61" s="58"/>
      <c r="E61" s="371"/>
      <c r="F61" s="371"/>
      <c r="G61" s="403"/>
      <c r="H61" s="58"/>
      <c r="I61" s="58"/>
      <c r="J61" s="58"/>
      <c r="K61" s="58"/>
      <c r="L61" s="58"/>
      <c r="M61" s="58"/>
      <c r="N61" s="58"/>
      <c r="O61" s="58"/>
      <c r="P61" s="58"/>
      <c r="Q61" s="58"/>
      <c r="R61" s="58"/>
      <c r="S61" s="58"/>
      <c r="T61" s="58"/>
      <c r="U61" s="58"/>
      <c r="V61" s="58"/>
      <c r="W61" s="58"/>
      <c r="X61" s="58"/>
      <c r="Y61" s="58"/>
      <c r="Z61" s="58"/>
      <c r="AA61" s="58"/>
      <c r="AB61" s="58"/>
    </row>
    <row r="62" spans="1:28" ht="13.5" customHeight="1">
      <c r="A62" s="58"/>
      <c r="B62" s="58"/>
      <c r="C62" s="58"/>
      <c r="D62" s="58"/>
      <c r="E62" s="371"/>
      <c r="F62" s="371"/>
      <c r="G62" s="403"/>
      <c r="H62" s="58"/>
      <c r="I62" s="58"/>
      <c r="J62" s="58"/>
      <c r="K62" s="58"/>
      <c r="L62" s="58"/>
      <c r="M62" s="58"/>
      <c r="N62" s="58"/>
      <c r="O62" s="58"/>
      <c r="P62" s="58"/>
      <c r="Q62" s="58"/>
      <c r="R62" s="58"/>
      <c r="S62" s="58"/>
      <c r="T62" s="58"/>
      <c r="U62" s="58"/>
      <c r="V62" s="58"/>
      <c r="W62" s="58"/>
      <c r="X62" s="58"/>
      <c r="Y62" s="58"/>
      <c r="Z62" s="58"/>
      <c r="AA62" s="58"/>
      <c r="AB62" s="58"/>
    </row>
    <row r="63" spans="1:28" ht="13.5" customHeight="1">
      <c r="A63" s="58"/>
      <c r="B63" s="58"/>
      <c r="C63" s="58"/>
      <c r="D63" s="58"/>
      <c r="E63" s="371"/>
      <c r="F63" s="371"/>
      <c r="G63" s="403"/>
      <c r="H63" s="58"/>
      <c r="I63" s="58"/>
      <c r="J63" s="58"/>
      <c r="K63" s="58"/>
      <c r="L63" s="58"/>
      <c r="M63" s="58"/>
      <c r="N63" s="58"/>
      <c r="O63" s="58"/>
      <c r="P63" s="58"/>
      <c r="Q63" s="58"/>
      <c r="R63" s="58"/>
      <c r="S63" s="58"/>
      <c r="T63" s="58"/>
      <c r="U63" s="58"/>
      <c r="V63" s="58"/>
      <c r="W63" s="58"/>
      <c r="X63" s="58"/>
      <c r="Y63" s="58"/>
      <c r="Z63" s="58"/>
      <c r="AA63" s="58"/>
      <c r="AB63" s="58"/>
    </row>
    <row r="64" spans="1:28" ht="13.5" customHeight="1">
      <c r="A64" s="58"/>
      <c r="B64" s="58"/>
      <c r="C64" s="58"/>
      <c r="D64" s="58"/>
      <c r="E64" s="371"/>
      <c r="F64" s="371"/>
      <c r="G64" s="403"/>
      <c r="H64" s="58"/>
      <c r="I64" s="58"/>
      <c r="J64" s="58"/>
      <c r="K64" s="58"/>
      <c r="L64" s="58"/>
      <c r="M64" s="58"/>
      <c r="N64" s="58"/>
      <c r="O64" s="58"/>
      <c r="P64" s="58"/>
      <c r="Q64" s="58"/>
      <c r="R64" s="58"/>
      <c r="S64" s="58"/>
      <c r="T64" s="58"/>
      <c r="U64" s="58"/>
      <c r="V64" s="58"/>
      <c r="W64" s="58"/>
      <c r="X64" s="58"/>
      <c r="Y64" s="58"/>
      <c r="Z64" s="58"/>
      <c r="AA64" s="58"/>
      <c r="AB64" s="58"/>
    </row>
    <row r="65" spans="1:28" ht="13.5" customHeight="1">
      <c r="A65" s="58"/>
      <c r="B65" s="58"/>
      <c r="C65" s="58"/>
      <c r="D65" s="58"/>
      <c r="E65" s="371"/>
      <c r="F65" s="371"/>
      <c r="G65" s="403"/>
      <c r="H65" s="58"/>
      <c r="I65" s="58"/>
      <c r="J65" s="58"/>
      <c r="K65" s="58"/>
      <c r="L65" s="58"/>
      <c r="M65" s="58"/>
      <c r="N65" s="58"/>
      <c r="O65" s="58"/>
      <c r="P65" s="58"/>
      <c r="Q65" s="58"/>
      <c r="R65" s="58"/>
      <c r="S65" s="58"/>
      <c r="T65" s="58"/>
      <c r="U65" s="58"/>
      <c r="V65" s="58"/>
      <c r="W65" s="58"/>
      <c r="X65" s="58"/>
      <c r="Y65" s="58"/>
      <c r="Z65" s="58"/>
      <c r="AA65" s="58"/>
      <c r="AB65" s="58"/>
    </row>
    <row r="66" spans="1:28" ht="13.5" customHeight="1">
      <c r="A66" s="58"/>
      <c r="B66" s="58"/>
      <c r="C66" s="58"/>
      <c r="D66" s="58"/>
      <c r="E66" s="371"/>
      <c r="F66" s="371"/>
      <c r="G66" s="403"/>
      <c r="H66" s="58"/>
      <c r="I66" s="58"/>
      <c r="J66" s="58"/>
      <c r="K66" s="58"/>
      <c r="L66" s="58"/>
      <c r="M66" s="58"/>
      <c r="N66" s="58"/>
      <c r="O66" s="58"/>
      <c r="P66" s="58"/>
      <c r="Q66" s="58"/>
      <c r="R66" s="58"/>
      <c r="S66" s="58"/>
      <c r="T66" s="58"/>
      <c r="U66" s="58"/>
      <c r="V66" s="58"/>
      <c r="W66" s="58"/>
      <c r="X66" s="58"/>
      <c r="Y66" s="58"/>
      <c r="Z66" s="58"/>
      <c r="AA66" s="58"/>
      <c r="AB66" s="58"/>
    </row>
    <row r="67" spans="1:28" ht="13.5" customHeight="1">
      <c r="A67" s="58"/>
      <c r="B67" s="58"/>
      <c r="C67" s="58"/>
      <c r="D67" s="58"/>
      <c r="E67" s="371"/>
      <c r="F67" s="371"/>
      <c r="G67" s="403"/>
      <c r="H67" s="58"/>
      <c r="I67" s="58"/>
      <c r="J67" s="58"/>
      <c r="K67" s="58"/>
      <c r="L67" s="58"/>
      <c r="M67" s="58"/>
      <c r="N67" s="58"/>
      <c r="O67" s="58"/>
      <c r="P67" s="58"/>
      <c r="Q67" s="58"/>
      <c r="R67" s="58"/>
      <c r="S67" s="58"/>
      <c r="T67" s="58"/>
      <c r="U67" s="58"/>
      <c r="V67" s="58"/>
      <c r="W67" s="58"/>
      <c r="X67" s="58"/>
      <c r="Y67" s="58"/>
      <c r="Z67" s="58"/>
      <c r="AA67" s="58"/>
      <c r="AB67" s="58"/>
    </row>
    <row r="68" spans="1:28" ht="13.5" customHeight="1">
      <c r="A68" s="58"/>
      <c r="B68" s="58"/>
      <c r="C68" s="58"/>
      <c r="D68" s="58"/>
      <c r="E68" s="371"/>
      <c r="F68" s="371"/>
      <c r="G68" s="403"/>
      <c r="H68" s="58"/>
      <c r="I68" s="58"/>
      <c r="J68" s="58"/>
      <c r="K68" s="58"/>
      <c r="L68" s="58"/>
      <c r="M68" s="58"/>
      <c r="N68" s="58"/>
      <c r="O68" s="58"/>
      <c r="P68" s="58"/>
      <c r="Q68" s="58"/>
      <c r="R68" s="58"/>
      <c r="S68" s="58"/>
      <c r="T68" s="58"/>
      <c r="U68" s="58"/>
      <c r="V68" s="58"/>
      <c r="W68" s="58"/>
      <c r="X68" s="58"/>
      <c r="Y68" s="58"/>
      <c r="Z68" s="58"/>
      <c r="AA68" s="58"/>
      <c r="AB68" s="58"/>
    </row>
    <row r="69" spans="1:28" ht="13.5" customHeight="1">
      <c r="A69" s="58"/>
      <c r="B69" s="58"/>
      <c r="C69" s="58"/>
      <c r="D69" s="58"/>
      <c r="E69" s="371"/>
      <c r="F69" s="371"/>
      <c r="G69" s="403"/>
      <c r="H69" s="58"/>
      <c r="I69" s="58"/>
      <c r="J69" s="58"/>
      <c r="K69" s="58"/>
      <c r="L69" s="58"/>
      <c r="M69" s="58"/>
      <c r="N69" s="58"/>
      <c r="O69" s="58"/>
      <c r="P69" s="58"/>
      <c r="Q69" s="58"/>
      <c r="R69" s="58"/>
      <c r="S69" s="58"/>
      <c r="T69" s="58"/>
      <c r="U69" s="58"/>
      <c r="V69" s="58"/>
      <c r="W69" s="58"/>
      <c r="X69" s="58"/>
      <c r="Y69" s="58"/>
      <c r="Z69" s="58"/>
      <c r="AA69" s="58"/>
      <c r="AB69" s="58"/>
    </row>
    <row r="70" spans="1:28" ht="13.5" customHeight="1">
      <c r="A70" s="58"/>
      <c r="B70" s="58"/>
      <c r="C70" s="58"/>
      <c r="D70" s="58"/>
      <c r="E70" s="371"/>
      <c r="F70" s="371"/>
      <c r="G70" s="403"/>
      <c r="H70" s="58"/>
      <c r="I70" s="58"/>
      <c r="J70" s="58"/>
      <c r="K70" s="58"/>
      <c r="L70" s="58"/>
      <c r="M70" s="58"/>
      <c r="N70" s="58"/>
      <c r="O70" s="58"/>
      <c r="P70" s="58"/>
      <c r="Q70" s="58"/>
      <c r="R70" s="58"/>
      <c r="S70" s="58"/>
      <c r="T70" s="58"/>
      <c r="U70" s="58"/>
      <c r="V70" s="58"/>
      <c r="W70" s="58"/>
      <c r="X70" s="58"/>
      <c r="Y70" s="58"/>
      <c r="Z70" s="58"/>
      <c r="AA70" s="58"/>
      <c r="AB70" s="58"/>
    </row>
    <row r="71" spans="1:28" ht="13.5" customHeight="1">
      <c r="A71" s="58"/>
      <c r="B71" s="58"/>
      <c r="C71" s="58"/>
      <c r="D71" s="58"/>
      <c r="E71" s="371"/>
      <c r="F71" s="371"/>
      <c r="G71" s="403"/>
      <c r="H71" s="58"/>
      <c r="I71" s="58"/>
      <c r="J71" s="58"/>
      <c r="K71" s="58"/>
      <c r="L71" s="58"/>
      <c r="M71" s="58"/>
      <c r="N71" s="58"/>
      <c r="O71" s="58"/>
      <c r="P71" s="58"/>
      <c r="Q71" s="58"/>
      <c r="R71" s="58"/>
      <c r="S71" s="58"/>
      <c r="T71" s="58"/>
      <c r="U71" s="58"/>
      <c r="V71" s="58"/>
      <c r="W71" s="58"/>
      <c r="X71" s="58"/>
      <c r="Y71" s="58"/>
      <c r="Z71" s="58"/>
      <c r="AA71" s="58"/>
      <c r="AB71" s="58"/>
    </row>
    <row r="72" spans="1:28" ht="13.5" customHeight="1">
      <c r="A72" s="58"/>
      <c r="B72" s="58"/>
      <c r="C72" s="58"/>
      <c r="D72" s="58"/>
      <c r="E72" s="371"/>
      <c r="F72" s="371"/>
      <c r="G72" s="403"/>
      <c r="H72" s="58"/>
      <c r="I72" s="58"/>
      <c r="J72" s="58"/>
      <c r="K72" s="58"/>
      <c r="L72" s="58"/>
      <c r="M72" s="58"/>
      <c r="N72" s="58"/>
      <c r="O72" s="58"/>
      <c r="P72" s="58"/>
      <c r="Q72" s="58"/>
      <c r="R72" s="58"/>
      <c r="S72" s="58"/>
      <c r="T72" s="58"/>
      <c r="U72" s="58"/>
      <c r="V72" s="58"/>
      <c r="W72" s="58"/>
      <c r="X72" s="58"/>
      <c r="Y72" s="58"/>
      <c r="Z72" s="58"/>
      <c r="AA72" s="58"/>
      <c r="AB72" s="58"/>
    </row>
    <row r="73" spans="1:28" ht="13.5" customHeight="1">
      <c r="A73" s="58"/>
      <c r="B73" s="58"/>
      <c r="C73" s="58"/>
      <c r="D73" s="58"/>
      <c r="E73" s="371"/>
      <c r="F73" s="371"/>
      <c r="G73" s="403"/>
      <c r="H73" s="58"/>
      <c r="I73" s="58"/>
      <c r="J73" s="58"/>
      <c r="K73" s="58"/>
      <c r="L73" s="58"/>
      <c r="M73" s="58"/>
      <c r="N73" s="58"/>
      <c r="O73" s="58"/>
      <c r="P73" s="58"/>
      <c r="Q73" s="58"/>
      <c r="R73" s="58"/>
      <c r="S73" s="58"/>
      <c r="T73" s="58"/>
      <c r="U73" s="58"/>
      <c r="V73" s="58"/>
      <c r="W73" s="58"/>
      <c r="X73" s="58"/>
      <c r="Y73" s="58"/>
      <c r="Z73" s="58"/>
      <c r="AA73" s="58"/>
      <c r="AB73" s="58"/>
    </row>
    <row r="74" spans="1:28" ht="13.5" customHeight="1">
      <c r="A74" s="58"/>
      <c r="B74" s="58"/>
      <c r="C74" s="58"/>
      <c r="D74" s="58"/>
      <c r="E74" s="371"/>
      <c r="F74" s="371"/>
      <c r="G74" s="403"/>
      <c r="H74" s="58"/>
      <c r="I74" s="58"/>
      <c r="J74" s="58"/>
      <c r="K74" s="58"/>
      <c r="L74" s="58"/>
      <c r="M74" s="58"/>
      <c r="N74" s="58"/>
      <c r="O74" s="58"/>
      <c r="P74" s="58"/>
      <c r="Q74" s="58"/>
      <c r="R74" s="58"/>
      <c r="S74" s="58"/>
      <c r="T74" s="58"/>
      <c r="U74" s="58"/>
      <c r="V74" s="58"/>
      <c r="W74" s="58"/>
      <c r="X74" s="58"/>
      <c r="Y74" s="58"/>
      <c r="Z74" s="58"/>
      <c r="AA74" s="58"/>
      <c r="AB74" s="58"/>
    </row>
    <row r="75" spans="1:28" ht="13.5" customHeight="1">
      <c r="A75" s="58"/>
      <c r="B75" s="58"/>
      <c r="C75" s="58"/>
      <c r="D75" s="58"/>
      <c r="E75" s="371"/>
      <c r="F75" s="371"/>
      <c r="G75" s="403"/>
      <c r="H75" s="58"/>
      <c r="I75" s="58"/>
      <c r="J75" s="58"/>
      <c r="K75" s="58"/>
      <c r="L75" s="58"/>
      <c r="M75" s="58"/>
      <c r="N75" s="58"/>
      <c r="O75" s="58"/>
      <c r="P75" s="58"/>
      <c r="Q75" s="58"/>
      <c r="R75" s="58"/>
      <c r="S75" s="58"/>
      <c r="T75" s="58"/>
      <c r="U75" s="58"/>
      <c r="V75" s="58"/>
      <c r="W75" s="58"/>
      <c r="X75" s="58"/>
      <c r="Y75" s="58"/>
      <c r="Z75" s="58"/>
      <c r="AA75" s="58"/>
      <c r="AB75" s="58"/>
    </row>
    <row r="76" spans="1:28" ht="13.5" customHeight="1">
      <c r="A76" s="58"/>
      <c r="B76" s="58"/>
      <c r="C76" s="58"/>
      <c r="D76" s="58"/>
      <c r="E76" s="371"/>
      <c r="F76" s="371"/>
      <c r="G76" s="403"/>
      <c r="H76" s="58"/>
      <c r="I76" s="58"/>
      <c r="J76" s="58"/>
      <c r="K76" s="58"/>
      <c r="L76" s="58"/>
      <c r="M76" s="58"/>
      <c r="N76" s="58"/>
      <c r="O76" s="58"/>
      <c r="P76" s="58"/>
      <c r="Q76" s="58"/>
      <c r="R76" s="58"/>
      <c r="S76" s="58"/>
      <c r="T76" s="58"/>
      <c r="U76" s="58"/>
      <c r="V76" s="58"/>
      <c r="W76" s="58"/>
      <c r="X76" s="58"/>
      <c r="Y76" s="58"/>
      <c r="Z76" s="58"/>
      <c r="AA76" s="58"/>
      <c r="AB76" s="58"/>
    </row>
    <row r="77" spans="1:28" ht="13.5" customHeight="1">
      <c r="A77" s="58"/>
      <c r="B77" s="58"/>
      <c r="C77" s="58"/>
      <c r="D77" s="58"/>
      <c r="E77" s="371"/>
      <c r="F77" s="371"/>
      <c r="G77" s="403"/>
      <c r="H77" s="58"/>
      <c r="I77" s="58"/>
      <c r="J77" s="58"/>
      <c r="K77" s="58"/>
      <c r="L77" s="58"/>
      <c r="M77" s="58"/>
      <c r="N77" s="58"/>
      <c r="O77" s="58"/>
      <c r="P77" s="58"/>
      <c r="Q77" s="58"/>
      <c r="R77" s="58"/>
      <c r="S77" s="58"/>
      <c r="T77" s="58"/>
      <c r="U77" s="58"/>
      <c r="V77" s="58"/>
      <c r="W77" s="58"/>
      <c r="X77" s="58"/>
      <c r="Y77" s="58"/>
      <c r="Z77" s="58"/>
      <c r="AA77" s="58"/>
      <c r="AB77" s="58"/>
    </row>
    <row r="78" spans="1:28" ht="13.5" customHeight="1">
      <c r="A78" s="58"/>
      <c r="B78" s="58"/>
      <c r="C78" s="58"/>
      <c r="D78" s="58"/>
      <c r="E78" s="371"/>
      <c r="F78" s="371"/>
      <c r="G78" s="403"/>
      <c r="H78" s="58"/>
      <c r="I78" s="58"/>
      <c r="J78" s="58"/>
      <c r="K78" s="58"/>
      <c r="L78" s="58"/>
      <c r="M78" s="58"/>
      <c r="N78" s="58"/>
      <c r="O78" s="58"/>
      <c r="P78" s="58"/>
      <c r="Q78" s="58"/>
      <c r="R78" s="58"/>
      <c r="S78" s="58"/>
      <c r="T78" s="58"/>
      <c r="U78" s="58"/>
      <c r="V78" s="58"/>
      <c r="W78" s="58"/>
      <c r="X78" s="58"/>
      <c r="Y78" s="58"/>
      <c r="Z78" s="58"/>
      <c r="AA78" s="58"/>
      <c r="AB78" s="58"/>
    </row>
    <row r="79" spans="1:28" ht="13.5" customHeight="1">
      <c r="A79" s="58"/>
      <c r="B79" s="58"/>
      <c r="C79" s="58"/>
      <c r="D79" s="58"/>
      <c r="E79" s="371"/>
      <c r="F79" s="371"/>
      <c r="G79" s="403"/>
      <c r="H79" s="58"/>
      <c r="I79" s="58"/>
      <c r="J79" s="58"/>
      <c r="K79" s="58"/>
      <c r="L79" s="58"/>
      <c r="M79" s="58"/>
      <c r="N79" s="58"/>
      <c r="O79" s="58"/>
      <c r="P79" s="58"/>
      <c r="Q79" s="58"/>
      <c r="R79" s="58"/>
      <c r="S79" s="58"/>
      <c r="T79" s="58"/>
      <c r="U79" s="58"/>
      <c r="V79" s="58"/>
      <c r="W79" s="58"/>
      <c r="X79" s="58"/>
      <c r="Y79" s="58"/>
      <c r="Z79" s="58"/>
      <c r="AA79" s="58"/>
      <c r="AB79" s="58"/>
    </row>
    <row r="80" spans="1:28" ht="13.5" customHeight="1">
      <c r="A80" s="58"/>
      <c r="B80" s="58"/>
      <c r="C80" s="58"/>
      <c r="D80" s="58"/>
      <c r="E80" s="371"/>
      <c r="F80" s="371"/>
      <c r="G80" s="403"/>
      <c r="H80" s="58"/>
      <c r="I80" s="58"/>
      <c r="J80" s="58"/>
      <c r="K80" s="58"/>
      <c r="L80" s="58"/>
      <c r="M80" s="58"/>
      <c r="N80" s="58"/>
      <c r="O80" s="58"/>
      <c r="P80" s="58"/>
      <c r="Q80" s="58"/>
      <c r="R80" s="58"/>
      <c r="S80" s="58"/>
      <c r="T80" s="58"/>
      <c r="U80" s="58"/>
      <c r="V80" s="58"/>
      <c r="W80" s="58"/>
      <c r="X80" s="58"/>
      <c r="Y80" s="58"/>
      <c r="Z80" s="58"/>
      <c r="AA80" s="58"/>
      <c r="AB80" s="58"/>
    </row>
    <row r="81" spans="1:28" ht="13.5" customHeight="1">
      <c r="A81" s="58"/>
      <c r="B81" s="58"/>
      <c r="C81" s="58"/>
      <c r="D81" s="58"/>
      <c r="E81" s="371"/>
      <c r="F81" s="371"/>
      <c r="G81" s="403"/>
      <c r="H81" s="58"/>
      <c r="I81" s="58"/>
      <c r="J81" s="58"/>
      <c r="K81" s="58"/>
      <c r="L81" s="58"/>
      <c r="M81" s="58"/>
      <c r="N81" s="58"/>
      <c r="O81" s="58"/>
      <c r="P81" s="58"/>
      <c r="Q81" s="58"/>
      <c r="R81" s="58"/>
      <c r="S81" s="58"/>
      <c r="T81" s="58"/>
      <c r="U81" s="58"/>
      <c r="V81" s="58"/>
      <c r="W81" s="58"/>
      <c r="X81" s="58"/>
      <c r="Y81" s="58"/>
      <c r="Z81" s="58"/>
      <c r="AA81" s="58"/>
      <c r="AB81" s="58"/>
    </row>
    <row r="82" spans="1:28" ht="13.5" customHeight="1">
      <c r="A82" s="58"/>
      <c r="B82" s="58"/>
      <c r="C82" s="58"/>
      <c r="D82" s="58"/>
      <c r="E82" s="371"/>
      <c r="F82" s="371"/>
      <c r="G82" s="403"/>
      <c r="H82" s="58"/>
      <c r="I82" s="58"/>
      <c r="J82" s="58"/>
      <c r="K82" s="58"/>
      <c r="L82" s="58"/>
      <c r="M82" s="58"/>
      <c r="N82" s="58"/>
      <c r="O82" s="58"/>
      <c r="P82" s="58"/>
      <c r="Q82" s="58"/>
      <c r="R82" s="58"/>
      <c r="S82" s="58"/>
      <c r="T82" s="58"/>
      <c r="U82" s="58"/>
      <c r="V82" s="58"/>
      <c r="W82" s="58"/>
      <c r="X82" s="58"/>
      <c r="Y82" s="58"/>
      <c r="Z82" s="58"/>
      <c r="AA82" s="58"/>
      <c r="AB82" s="58"/>
    </row>
    <row r="83" spans="1:28" ht="13.5" customHeight="1">
      <c r="A83" s="58"/>
      <c r="B83" s="58"/>
      <c r="C83" s="58"/>
      <c r="D83" s="58"/>
      <c r="E83" s="371"/>
      <c r="F83" s="371"/>
      <c r="G83" s="403"/>
      <c r="H83" s="58"/>
      <c r="I83" s="58"/>
      <c r="J83" s="58"/>
      <c r="K83" s="58"/>
      <c r="L83" s="58"/>
      <c r="M83" s="58"/>
      <c r="N83" s="58"/>
      <c r="O83" s="58"/>
      <c r="P83" s="58"/>
      <c r="Q83" s="58"/>
      <c r="R83" s="58"/>
      <c r="S83" s="58"/>
      <c r="T83" s="58"/>
      <c r="U83" s="58"/>
      <c r="V83" s="58"/>
      <c r="W83" s="58"/>
      <c r="X83" s="58"/>
      <c r="Y83" s="58"/>
      <c r="Z83" s="58"/>
      <c r="AA83" s="58"/>
      <c r="AB83" s="58"/>
    </row>
    <row r="84" spans="1:28" ht="13.5" customHeight="1">
      <c r="A84" s="58"/>
      <c r="B84" s="58"/>
      <c r="C84" s="58"/>
      <c r="D84" s="58"/>
      <c r="E84" s="371"/>
      <c r="F84" s="371"/>
      <c r="G84" s="403"/>
      <c r="H84" s="58"/>
      <c r="I84" s="58"/>
      <c r="J84" s="58"/>
      <c r="K84" s="58"/>
      <c r="L84" s="58"/>
      <c r="M84" s="58"/>
      <c r="N84" s="58"/>
      <c r="O84" s="58"/>
      <c r="P84" s="58"/>
      <c r="Q84" s="58"/>
      <c r="R84" s="58"/>
      <c r="S84" s="58"/>
      <c r="T84" s="58"/>
      <c r="U84" s="58"/>
      <c r="V84" s="58"/>
      <c r="W84" s="58"/>
      <c r="X84" s="58"/>
      <c r="Y84" s="58"/>
      <c r="Z84" s="58"/>
      <c r="AA84" s="58"/>
      <c r="AB84" s="58"/>
    </row>
    <row r="85" spans="1:28" ht="13.5" customHeight="1">
      <c r="A85" s="58"/>
      <c r="B85" s="58"/>
      <c r="C85" s="58"/>
      <c r="D85" s="58"/>
      <c r="E85" s="371"/>
      <c r="F85" s="371"/>
      <c r="G85" s="403"/>
      <c r="H85" s="58"/>
      <c r="I85" s="58"/>
      <c r="J85" s="58"/>
      <c r="K85" s="58"/>
      <c r="L85" s="58"/>
      <c r="M85" s="58"/>
      <c r="N85" s="58"/>
      <c r="O85" s="58"/>
      <c r="P85" s="58"/>
      <c r="Q85" s="58"/>
      <c r="R85" s="58"/>
      <c r="S85" s="58"/>
      <c r="T85" s="58"/>
      <c r="U85" s="58"/>
      <c r="V85" s="58"/>
      <c r="W85" s="58"/>
      <c r="X85" s="58"/>
      <c r="Y85" s="58"/>
      <c r="Z85" s="58"/>
      <c r="AA85" s="58"/>
      <c r="AB85" s="58"/>
    </row>
    <row r="86" spans="1:28" ht="13.5" customHeight="1">
      <c r="A86" s="58"/>
      <c r="B86" s="58"/>
      <c r="C86" s="58"/>
      <c r="D86" s="58"/>
      <c r="E86" s="371"/>
      <c r="F86" s="371"/>
      <c r="G86" s="403"/>
      <c r="H86" s="58"/>
      <c r="I86" s="58"/>
      <c r="J86" s="58"/>
      <c r="K86" s="58"/>
      <c r="L86" s="58"/>
      <c r="M86" s="58"/>
      <c r="N86" s="58"/>
      <c r="O86" s="58"/>
      <c r="P86" s="58"/>
      <c r="Q86" s="58"/>
      <c r="R86" s="58"/>
      <c r="S86" s="58"/>
      <c r="T86" s="58"/>
      <c r="U86" s="58"/>
      <c r="V86" s="58"/>
      <c r="W86" s="58"/>
      <c r="X86" s="58"/>
      <c r="Y86" s="58"/>
      <c r="Z86" s="58"/>
      <c r="AA86" s="58"/>
      <c r="AB86" s="58"/>
    </row>
    <row r="87" spans="1:28" ht="13.5" customHeight="1">
      <c r="A87" s="58"/>
      <c r="B87" s="58"/>
      <c r="C87" s="58"/>
      <c r="D87" s="58"/>
      <c r="E87" s="371"/>
      <c r="F87" s="371"/>
      <c r="G87" s="403"/>
      <c r="H87" s="58"/>
      <c r="I87" s="58"/>
      <c r="J87" s="58"/>
      <c r="K87" s="58"/>
      <c r="L87" s="58"/>
      <c r="M87" s="58"/>
      <c r="N87" s="58"/>
      <c r="O87" s="58"/>
      <c r="P87" s="58"/>
      <c r="Q87" s="58"/>
      <c r="R87" s="58"/>
      <c r="S87" s="58"/>
      <c r="T87" s="58"/>
      <c r="U87" s="58"/>
      <c r="V87" s="58"/>
      <c r="W87" s="58"/>
      <c r="X87" s="58"/>
      <c r="Y87" s="58"/>
      <c r="Z87" s="58"/>
      <c r="AA87" s="58"/>
      <c r="AB87" s="58"/>
    </row>
    <row r="88" spans="1:28" ht="13.5" customHeight="1">
      <c r="A88" s="58"/>
      <c r="B88" s="58"/>
      <c r="C88" s="58"/>
      <c r="D88" s="58"/>
      <c r="E88" s="371"/>
      <c r="F88" s="371"/>
      <c r="G88" s="403"/>
      <c r="H88" s="58"/>
      <c r="I88" s="58"/>
      <c r="J88" s="58"/>
      <c r="K88" s="58"/>
      <c r="L88" s="58"/>
      <c r="M88" s="58"/>
      <c r="N88" s="58"/>
      <c r="O88" s="58"/>
      <c r="P88" s="58"/>
      <c r="Q88" s="58"/>
      <c r="R88" s="58"/>
      <c r="S88" s="58"/>
      <c r="T88" s="58"/>
      <c r="U88" s="58"/>
      <c r="V88" s="58"/>
      <c r="W88" s="58"/>
      <c r="X88" s="58"/>
      <c r="Y88" s="58"/>
      <c r="Z88" s="58"/>
      <c r="AA88" s="58"/>
      <c r="AB88" s="58"/>
    </row>
    <row r="89" spans="1:28" ht="13.5" customHeight="1">
      <c r="A89" s="58"/>
      <c r="B89" s="58"/>
      <c r="C89" s="58"/>
      <c r="D89" s="58"/>
      <c r="E89" s="371"/>
      <c r="F89" s="371"/>
      <c r="G89" s="403"/>
      <c r="H89" s="58"/>
      <c r="I89" s="58"/>
      <c r="J89" s="58"/>
      <c r="K89" s="58"/>
      <c r="L89" s="58"/>
      <c r="M89" s="58"/>
      <c r="N89" s="58"/>
      <c r="O89" s="58"/>
      <c r="P89" s="58"/>
      <c r="Q89" s="58"/>
      <c r="R89" s="58"/>
      <c r="S89" s="58"/>
      <c r="T89" s="58"/>
      <c r="U89" s="58"/>
      <c r="V89" s="58"/>
      <c r="W89" s="58"/>
      <c r="X89" s="58"/>
      <c r="Y89" s="58"/>
      <c r="Z89" s="58"/>
      <c r="AA89" s="58"/>
      <c r="AB89" s="58"/>
    </row>
    <row r="90" spans="1:28" ht="13.5" customHeight="1">
      <c r="A90" s="58"/>
      <c r="B90" s="58"/>
      <c r="C90" s="58"/>
      <c r="D90" s="58"/>
      <c r="E90" s="371"/>
      <c r="F90" s="371"/>
      <c r="G90" s="403"/>
      <c r="H90" s="58"/>
      <c r="I90" s="58"/>
      <c r="J90" s="58"/>
      <c r="K90" s="58"/>
      <c r="L90" s="58"/>
      <c r="M90" s="58"/>
      <c r="N90" s="58"/>
      <c r="O90" s="58"/>
      <c r="P90" s="58"/>
      <c r="Q90" s="58"/>
      <c r="R90" s="58"/>
      <c r="S90" s="58"/>
      <c r="T90" s="58"/>
      <c r="U90" s="58"/>
      <c r="V90" s="58"/>
      <c r="W90" s="58"/>
      <c r="X90" s="58"/>
      <c r="Y90" s="58"/>
      <c r="Z90" s="58"/>
      <c r="AA90" s="58"/>
      <c r="AB90" s="58"/>
    </row>
    <row r="91" spans="1:28" ht="13.5" customHeight="1">
      <c r="A91" s="58"/>
      <c r="B91" s="58"/>
      <c r="C91" s="58"/>
      <c r="D91" s="58"/>
      <c r="E91" s="371"/>
      <c r="F91" s="371"/>
      <c r="G91" s="403"/>
      <c r="H91" s="58"/>
      <c r="I91" s="58"/>
      <c r="J91" s="58"/>
      <c r="K91" s="58"/>
      <c r="L91" s="58"/>
      <c r="M91" s="58"/>
      <c r="N91" s="58"/>
      <c r="O91" s="58"/>
      <c r="P91" s="58"/>
      <c r="Q91" s="58"/>
      <c r="R91" s="58"/>
      <c r="S91" s="58"/>
      <c r="T91" s="58"/>
      <c r="U91" s="58"/>
      <c r="V91" s="58"/>
      <c r="W91" s="58"/>
      <c r="X91" s="58"/>
      <c r="Y91" s="58"/>
      <c r="Z91" s="58"/>
      <c r="AA91" s="58"/>
      <c r="AB91" s="58"/>
    </row>
    <row r="92" spans="1:28" ht="13.5" customHeight="1">
      <c r="A92" s="58"/>
      <c r="B92" s="58"/>
      <c r="C92" s="58"/>
      <c r="D92" s="58"/>
      <c r="E92" s="371"/>
      <c r="F92" s="371"/>
      <c r="G92" s="403"/>
      <c r="H92" s="58"/>
      <c r="I92" s="58"/>
      <c r="J92" s="58"/>
      <c r="K92" s="58"/>
      <c r="L92" s="58"/>
      <c r="M92" s="58"/>
      <c r="N92" s="58"/>
      <c r="O92" s="58"/>
      <c r="P92" s="58"/>
      <c r="Q92" s="58"/>
      <c r="R92" s="58"/>
      <c r="S92" s="58"/>
      <c r="T92" s="58"/>
      <c r="U92" s="58"/>
      <c r="V92" s="58"/>
      <c r="W92" s="58"/>
      <c r="X92" s="58"/>
      <c r="Y92" s="58"/>
      <c r="Z92" s="58"/>
      <c r="AA92" s="58"/>
      <c r="AB92" s="58"/>
    </row>
    <row r="93" spans="1:28" ht="13.5" customHeight="1">
      <c r="A93" s="58"/>
      <c r="B93" s="58"/>
      <c r="C93" s="58"/>
      <c r="D93" s="58"/>
      <c r="E93" s="371"/>
      <c r="F93" s="371"/>
      <c r="G93" s="403"/>
      <c r="H93" s="58"/>
      <c r="I93" s="58"/>
      <c r="J93" s="58"/>
      <c r="K93" s="58"/>
      <c r="L93" s="58"/>
      <c r="M93" s="58"/>
      <c r="N93" s="58"/>
      <c r="O93" s="58"/>
      <c r="P93" s="58"/>
      <c r="Q93" s="58"/>
      <c r="R93" s="58"/>
      <c r="S93" s="58"/>
      <c r="T93" s="58"/>
      <c r="U93" s="58"/>
      <c r="V93" s="58"/>
      <c r="W93" s="58"/>
      <c r="X93" s="58"/>
      <c r="Y93" s="58"/>
      <c r="Z93" s="58"/>
      <c r="AA93" s="58"/>
      <c r="AB93" s="58"/>
    </row>
    <row r="94" spans="1:28" ht="13.5" customHeight="1">
      <c r="A94" s="58"/>
      <c r="B94" s="58"/>
      <c r="C94" s="58"/>
      <c r="D94" s="58"/>
      <c r="E94" s="371"/>
      <c r="F94" s="371"/>
      <c r="G94" s="403"/>
      <c r="H94" s="58"/>
      <c r="I94" s="58"/>
      <c r="J94" s="58"/>
      <c r="K94" s="58"/>
      <c r="L94" s="58"/>
      <c r="M94" s="58"/>
      <c r="N94" s="58"/>
      <c r="O94" s="58"/>
      <c r="P94" s="58"/>
      <c r="Q94" s="58"/>
      <c r="R94" s="58"/>
      <c r="S94" s="58"/>
      <c r="T94" s="58"/>
      <c r="U94" s="58"/>
      <c r="V94" s="58"/>
      <c r="W94" s="58"/>
      <c r="X94" s="58"/>
      <c r="Y94" s="58"/>
      <c r="Z94" s="58"/>
      <c r="AA94" s="58"/>
      <c r="AB94" s="58"/>
    </row>
    <row r="95" spans="1:28" ht="13.5" customHeight="1">
      <c r="A95" s="58"/>
      <c r="B95" s="58"/>
      <c r="C95" s="58"/>
      <c r="D95" s="58"/>
      <c r="E95" s="371"/>
      <c r="F95" s="371"/>
      <c r="G95" s="403"/>
      <c r="H95" s="58"/>
      <c r="I95" s="58"/>
      <c r="J95" s="58"/>
      <c r="K95" s="58"/>
      <c r="L95" s="58"/>
      <c r="M95" s="58"/>
      <c r="N95" s="58"/>
      <c r="O95" s="58"/>
      <c r="P95" s="58"/>
      <c r="Q95" s="58"/>
      <c r="R95" s="58"/>
      <c r="S95" s="58"/>
      <c r="T95" s="58"/>
      <c r="U95" s="58"/>
      <c r="V95" s="58"/>
      <c r="W95" s="58"/>
      <c r="X95" s="58"/>
      <c r="Y95" s="58"/>
      <c r="Z95" s="58"/>
      <c r="AA95" s="58"/>
      <c r="AB95" s="58"/>
    </row>
    <row r="96" spans="1:28" ht="13.5" customHeight="1">
      <c r="A96" s="58"/>
      <c r="B96" s="58"/>
      <c r="C96" s="58"/>
      <c r="D96" s="58"/>
      <c r="E96" s="371"/>
      <c r="F96" s="371"/>
      <c r="G96" s="403"/>
      <c r="H96" s="58"/>
      <c r="I96" s="58"/>
      <c r="J96" s="58"/>
      <c r="K96" s="58"/>
      <c r="L96" s="58"/>
      <c r="M96" s="58"/>
      <c r="N96" s="58"/>
      <c r="O96" s="58"/>
      <c r="P96" s="58"/>
      <c r="Q96" s="58"/>
      <c r="R96" s="58"/>
      <c r="S96" s="58"/>
      <c r="T96" s="58"/>
      <c r="U96" s="58"/>
      <c r="V96" s="58"/>
      <c r="W96" s="58"/>
      <c r="X96" s="58"/>
      <c r="Y96" s="58"/>
      <c r="Z96" s="58"/>
      <c r="AA96" s="58"/>
      <c r="AB96" s="58"/>
    </row>
    <row r="97" spans="1:28" ht="13.5" customHeight="1">
      <c r="A97" s="58"/>
      <c r="B97" s="58"/>
      <c r="C97" s="58"/>
      <c r="D97" s="58"/>
      <c r="E97" s="371"/>
      <c r="F97" s="371"/>
      <c r="G97" s="403"/>
      <c r="H97" s="58"/>
      <c r="I97" s="58"/>
      <c r="J97" s="58"/>
      <c r="K97" s="58"/>
      <c r="L97" s="58"/>
      <c r="M97" s="58"/>
      <c r="N97" s="58"/>
      <c r="O97" s="58"/>
      <c r="P97" s="58"/>
      <c r="Q97" s="58"/>
      <c r="R97" s="58"/>
      <c r="S97" s="58"/>
      <c r="T97" s="58"/>
      <c r="U97" s="58"/>
      <c r="V97" s="58"/>
      <c r="W97" s="58"/>
      <c r="X97" s="58"/>
      <c r="Y97" s="58"/>
      <c r="Z97" s="58"/>
      <c r="AA97" s="58"/>
      <c r="AB97" s="58"/>
    </row>
    <row r="98" spans="1:28" ht="13.5" customHeight="1">
      <c r="A98" s="58"/>
      <c r="B98" s="58"/>
      <c r="C98" s="58"/>
      <c r="D98" s="58"/>
      <c r="E98" s="371"/>
      <c r="F98" s="371"/>
      <c r="G98" s="403"/>
      <c r="H98" s="58"/>
      <c r="I98" s="58"/>
      <c r="J98" s="58"/>
      <c r="K98" s="58"/>
      <c r="L98" s="58"/>
      <c r="M98" s="58"/>
      <c r="N98" s="58"/>
      <c r="O98" s="58"/>
      <c r="P98" s="58"/>
      <c r="Q98" s="58"/>
      <c r="R98" s="58"/>
      <c r="S98" s="58"/>
      <c r="T98" s="58"/>
      <c r="U98" s="58"/>
      <c r="V98" s="58"/>
      <c r="W98" s="58"/>
      <c r="X98" s="58"/>
      <c r="Y98" s="58"/>
      <c r="Z98" s="58"/>
      <c r="AA98" s="58"/>
      <c r="AB98" s="58"/>
    </row>
    <row r="99" spans="1:28" ht="13.5" customHeight="1">
      <c r="A99" s="58"/>
      <c r="B99" s="58"/>
      <c r="C99" s="58"/>
      <c r="D99" s="58"/>
      <c r="E99" s="371"/>
      <c r="F99" s="371"/>
      <c r="G99" s="403"/>
      <c r="H99" s="58"/>
      <c r="I99" s="58"/>
      <c r="J99" s="58"/>
      <c r="K99" s="58"/>
      <c r="L99" s="58"/>
      <c r="M99" s="58"/>
      <c r="N99" s="58"/>
      <c r="O99" s="58"/>
      <c r="P99" s="58"/>
      <c r="Q99" s="58"/>
      <c r="R99" s="58"/>
      <c r="S99" s="58"/>
      <c r="T99" s="58"/>
      <c r="U99" s="58"/>
      <c r="V99" s="58"/>
      <c r="W99" s="58"/>
      <c r="X99" s="58"/>
      <c r="Y99" s="58"/>
      <c r="Z99" s="58"/>
      <c r="AA99" s="58"/>
      <c r="AB99" s="58"/>
    </row>
    <row r="100" spans="1:28" ht="13.5" customHeight="1">
      <c r="A100" s="58"/>
      <c r="B100" s="58"/>
      <c r="C100" s="58"/>
      <c r="D100" s="58"/>
      <c r="E100" s="371"/>
      <c r="F100" s="371"/>
      <c r="G100" s="403"/>
      <c r="H100" s="58"/>
      <c r="I100" s="58"/>
      <c r="J100" s="58"/>
      <c r="K100" s="58"/>
      <c r="L100" s="58"/>
      <c r="M100" s="58"/>
      <c r="N100" s="58"/>
      <c r="O100" s="58"/>
      <c r="P100" s="58"/>
      <c r="Q100" s="58"/>
      <c r="R100" s="58"/>
      <c r="S100" s="58"/>
      <c r="T100" s="58"/>
      <c r="U100" s="58"/>
      <c r="V100" s="58"/>
      <c r="W100" s="58"/>
      <c r="X100" s="58"/>
      <c r="Y100" s="58"/>
      <c r="Z100" s="58"/>
      <c r="AA100" s="58"/>
      <c r="AB100" s="58"/>
    </row>
    <row r="101" spans="1:28" ht="13.5" customHeight="1">
      <c r="A101" s="58"/>
      <c r="B101" s="58"/>
      <c r="C101" s="58"/>
      <c r="D101" s="58"/>
      <c r="E101" s="371"/>
      <c r="F101" s="371"/>
      <c r="G101" s="403"/>
      <c r="H101" s="58"/>
      <c r="I101" s="58"/>
      <c r="J101" s="58"/>
      <c r="K101" s="58"/>
      <c r="L101" s="58"/>
      <c r="M101" s="58"/>
      <c r="N101" s="58"/>
      <c r="O101" s="58"/>
      <c r="P101" s="58"/>
      <c r="Q101" s="58"/>
      <c r="R101" s="58"/>
      <c r="S101" s="58"/>
      <c r="T101" s="58"/>
      <c r="U101" s="58"/>
      <c r="V101" s="58"/>
      <c r="W101" s="58"/>
      <c r="X101" s="58"/>
      <c r="Y101" s="58"/>
      <c r="Z101" s="58"/>
      <c r="AA101" s="58"/>
      <c r="AB101" s="58"/>
    </row>
    <row r="102" spans="1:28" ht="13.5" customHeight="1">
      <c r="A102" s="58"/>
      <c r="B102" s="58"/>
      <c r="C102" s="58"/>
      <c r="D102" s="58"/>
      <c r="E102" s="371"/>
      <c r="F102" s="371"/>
      <c r="G102" s="403"/>
      <c r="H102" s="58"/>
      <c r="I102" s="58"/>
      <c r="J102" s="58"/>
      <c r="K102" s="58"/>
      <c r="L102" s="58"/>
      <c r="M102" s="58"/>
      <c r="N102" s="58"/>
      <c r="O102" s="58"/>
      <c r="P102" s="58"/>
      <c r="Q102" s="58"/>
      <c r="R102" s="58"/>
      <c r="S102" s="58"/>
      <c r="T102" s="58"/>
      <c r="U102" s="58"/>
      <c r="V102" s="58"/>
      <c r="W102" s="58"/>
      <c r="X102" s="58"/>
      <c r="Y102" s="58"/>
      <c r="Z102" s="58"/>
      <c r="AA102" s="58"/>
      <c r="AB102" s="58"/>
    </row>
    <row r="103" spans="1:28" ht="13.5" customHeight="1">
      <c r="A103" s="58"/>
      <c r="B103" s="58"/>
      <c r="C103" s="58"/>
      <c r="D103" s="58"/>
      <c r="E103" s="371"/>
      <c r="F103" s="371"/>
      <c r="G103" s="403"/>
      <c r="H103" s="58"/>
      <c r="I103" s="58"/>
      <c r="J103" s="58"/>
      <c r="K103" s="58"/>
      <c r="L103" s="58"/>
      <c r="M103" s="58"/>
      <c r="N103" s="58"/>
      <c r="O103" s="58"/>
      <c r="P103" s="58"/>
      <c r="Q103" s="58"/>
      <c r="R103" s="58"/>
      <c r="S103" s="58"/>
      <c r="T103" s="58"/>
      <c r="U103" s="58"/>
      <c r="V103" s="58"/>
      <c r="W103" s="58"/>
      <c r="X103" s="58"/>
      <c r="Y103" s="58"/>
      <c r="Z103" s="58"/>
      <c r="AA103" s="58"/>
      <c r="AB103" s="58"/>
    </row>
    <row r="104" spans="1:28" ht="13.5" customHeight="1">
      <c r="A104" s="58"/>
      <c r="B104" s="58"/>
      <c r="C104" s="58"/>
      <c r="D104" s="58"/>
      <c r="E104" s="371"/>
      <c r="F104" s="371"/>
      <c r="G104" s="403"/>
      <c r="H104" s="58"/>
      <c r="I104" s="58"/>
      <c r="J104" s="58"/>
      <c r="K104" s="58"/>
      <c r="L104" s="58"/>
      <c r="M104" s="58"/>
      <c r="N104" s="58"/>
      <c r="O104" s="58"/>
      <c r="P104" s="58"/>
      <c r="Q104" s="58"/>
      <c r="R104" s="58"/>
      <c r="S104" s="58"/>
      <c r="T104" s="58"/>
      <c r="U104" s="58"/>
      <c r="V104" s="58"/>
      <c r="W104" s="58"/>
      <c r="X104" s="58"/>
      <c r="Y104" s="58"/>
      <c r="Z104" s="58"/>
      <c r="AA104" s="58"/>
      <c r="AB104" s="58"/>
    </row>
    <row r="105" spans="1:28" ht="13.5" customHeight="1">
      <c r="A105" s="58"/>
      <c r="B105" s="58"/>
      <c r="C105" s="58"/>
      <c r="D105" s="58"/>
      <c r="E105" s="371"/>
      <c r="F105" s="371"/>
      <c r="G105" s="403"/>
      <c r="H105" s="58"/>
      <c r="I105" s="58"/>
      <c r="J105" s="58"/>
      <c r="K105" s="58"/>
      <c r="L105" s="58"/>
      <c r="M105" s="58"/>
      <c r="N105" s="58"/>
      <c r="O105" s="58"/>
      <c r="P105" s="58"/>
      <c r="Q105" s="58"/>
      <c r="R105" s="58"/>
      <c r="S105" s="58"/>
      <c r="T105" s="58"/>
      <c r="U105" s="58"/>
      <c r="V105" s="58"/>
      <c r="W105" s="58"/>
      <c r="X105" s="58"/>
      <c r="Y105" s="58"/>
      <c r="Z105" s="58"/>
      <c r="AA105" s="58"/>
      <c r="AB105" s="58"/>
    </row>
    <row r="106" spans="1:28" ht="13.5" customHeight="1">
      <c r="A106" s="58"/>
      <c r="B106" s="58"/>
      <c r="C106" s="58"/>
      <c r="D106" s="58"/>
      <c r="E106" s="371"/>
      <c r="F106" s="371"/>
      <c r="G106" s="403"/>
      <c r="H106" s="58"/>
      <c r="I106" s="58"/>
      <c r="J106" s="58"/>
      <c r="K106" s="58"/>
      <c r="L106" s="58"/>
      <c r="M106" s="58"/>
      <c r="N106" s="58"/>
      <c r="O106" s="58"/>
      <c r="P106" s="58"/>
      <c r="Q106" s="58"/>
      <c r="R106" s="58"/>
      <c r="S106" s="58"/>
      <c r="T106" s="58"/>
      <c r="U106" s="58"/>
      <c r="V106" s="58"/>
      <c r="W106" s="58"/>
      <c r="X106" s="58"/>
      <c r="Y106" s="58"/>
      <c r="Z106" s="58"/>
      <c r="AA106" s="58"/>
      <c r="AB106" s="58"/>
    </row>
    <row r="107" spans="1:28" ht="13.5" customHeight="1">
      <c r="A107" s="58"/>
      <c r="B107" s="58"/>
      <c r="C107" s="58"/>
      <c r="D107" s="58"/>
      <c r="E107" s="371"/>
      <c r="F107" s="371"/>
      <c r="G107" s="403"/>
      <c r="H107" s="58"/>
      <c r="I107" s="58"/>
      <c r="J107" s="58"/>
      <c r="K107" s="58"/>
      <c r="L107" s="58"/>
      <c r="M107" s="58"/>
      <c r="N107" s="58"/>
      <c r="O107" s="58"/>
      <c r="P107" s="58"/>
      <c r="Q107" s="58"/>
      <c r="R107" s="58"/>
      <c r="S107" s="58"/>
      <c r="T107" s="58"/>
      <c r="U107" s="58"/>
      <c r="V107" s="58"/>
      <c r="W107" s="58"/>
      <c r="X107" s="58"/>
      <c r="Y107" s="58"/>
      <c r="Z107" s="58"/>
      <c r="AA107" s="58"/>
      <c r="AB107" s="58"/>
    </row>
    <row r="108" spans="1:28" ht="13.5" customHeight="1">
      <c r="A108" s="58"/>
      <c r="B108" s="58"/>
      <c r="C108" s="58"/>
      <c r="D108" s="58"/>
      <c r="E108" s="371"/>
      <c r="F108" s="371"/>
      <c r="G108" s="403"/>
      <c r="H108" s="58"/>
      <c r="I108" s="58"/>
      <c r="J108" s="58"/>
      <c r="K108" s="58"/>
      <c r="L108" s="58"/>
      <c r="M108" s="58"/>
      <c r="N108" s="58"/>
      <c r="O108" s="58"/>
      <c r="P108" s="58"/>
      <c r="Q108" s="58"/>
      <c r="R108" s="58"/>
      <c r="S108" s="58"/>
      <c r="T108" s="58"/>
      <c r="U108" s="58"/>
      <c r="V108" s="58"/>
      <c r="W108" s="58"/>
      <c r="X108" s="58"/>
      <c r="Y108" s="58"/>
      <c r="Z108" s="58"/>
      <c r="AA108" s="58"/>
      <c r="AB108" s="58"/>
    </row>
    <row r="109" spans="1:28" ht="13.5" customHeight="1">
      <c r="A109" s="58"/>
      <c r="B109" s="58"/>
      <c r="C109" s="58"/>
      <c r="D109" s="58"/>
      <c r="E109" s="371"/>
      <c r="F109" s="371"/>
      <c r="G109" s="403"/>
      <c r="H109" s="58"/>
      <c r="I109" s="58"/>
      <c r="J109" s="58"/>
      <c r="K109" s="58"/>
      <c r="L109" s="58"/>
      <c r="M109" s="58"/>
      <c r="N109" s="58"/>
      <c r="O109" s="58"/>
      <c r="P109" s="58"/>
      <c r="Q109" s="58"/>
      <c r="R109" s="58"/>
      <c r="S109" s="58"/>
      <c r="T109" s="58"/>
      <c r="U109" s="58"/>
      <c r="V109" s="58"/>
      <c r="W109" s="58"/>
      <c r="X109" s="58"/>
      <c r="Y109" s="58"/>
      <c r="Z109" s="58"/>
      <c r="AA109" s="58"/>
      <c r="AB109" s="58"/>
    </row>
    <row r="110" spans="1:28" ht="13.5" customHeight="1">
      <c r="A110" s="58"/>
      <c r="B110" s="58"/>
      <c r="C110" s="58"/>
      <c r="D110" s="58"/>
      <c r="E110" s="371"/>
      <c r="F110" s="371"/>
      <c r="G110" s="403"/>
      <c r="H110" s="58"/>
      <c r="I110" s="58"/>
      <c r="J110" s="58"/>
      <c r="K110" s="58"/>
      <c r="L110" s="58"/>
      <c r="M110" s="58"/>
      <c r="N110" s="58"/>
      <c r="O110" s="58"/>
      <c r="P110" s="58"/>
      <c r="Q110" s="58"/>
      <c r="R110" s="58"/>
      <c r="S110" s="58"/>
      <c r="T110" s="58"/>
      <c r="U110" s="58"/>
      <c r="V110" s="58"/>
      <c r="W110" s="58"/>
      <c r="X110" s="58"/>
      <c r="Y110" s="58"/>
      <c r="Z110" s="58"/>
      <c r="AA110" s="58"/>
      <c r="AB110" s="58"/>
    </row>
    <row r="111" spans="1:28" ht="13.5" customHeight="1">
      <c r="A111" s="58"/>
      <c r="B111" s="58"/>
      <c r="C111" s="58"/>
      <c r="D111" s="58"/>
      <c r="E111" s="371"/>
      <c r="F111" s="371"/>
      <c r="G111" s="403"/>
      <c r="H111" s="58"/>
      <c r="I111" s="58"/>
      <c r="J111" s="58"/>
      <c r="K111" s="58"/>
      <c r="L111" s="58"/>
      <c r="M111" s="58"/>
      <c r="N111" s="58"/>
      <c r="O111" s="58"/>
      <c r="P111" s="58"/>
      <c r="Q111" s="58"/>
      <c r="R111" s="58"/>
      <c r="S111" s="58"/>
      <c r="T111" s="58"/>
      <c r="U111" s="58"/>
      <c r="V111" s="58"/>
      <c r="W111" s="58"/>
      <c r="X111" s="58"/>
      <c r="Y111" s="58"/>
      <c r="Z111" s="58"/>
      <c r="AA111" s="58"/>
      <c r="AB111" s="58"/>
    </row>
    <row r="112" spans="1:28" ht="13.5" customHeight="1">
      <c r="A112" s="58"/>
      <c r="B112" s="58"/>
      <c r="C112" s="58"/>
      <c r="D112" s="58"/>
      <c r="E112" s="371"/>
      <c r="F112" s="371"/>
      <c r="G112" s="403"/>
      <c r="H112" s="58"/>
      <c r="I112" s="58"/>
      <c r="J112" s="58"/>
      <c r="K112" s="58"/>
      <c r="L112" s="58"/>
      <c r="M112" s="58"/>
      <c r="N112" s="58"/>
      <c r="O112" s="58"/>
      <c r="P112" s="58"/>
      <c r="Q112" s="58"/>
      <c r="R112" s="58"/>
      <c r="S112" s="58"/>
      <c r="T112" s="58"/>
      <c r="U112" s="58"/>
      <c r="V112" s="58"/>
      <c r="W112" s="58"/>
      <c r="X112" s="58"/>
      <c r="Y112" s="58"/>
      <c r="Z112" s="58"/>
      <c r="AA112" s="58"/>
      <c r="AB112" s="58"/>
    </row>
    <row r="113" spans="1:28" ht="13.5" customHeight="1">
      <c r="A113" s="58"/>
      <c r="B113" s="58"/>
      <c r="C113" s="58"/>
      <c r="D113" s="58"/>
      <c r="E113" s="371"/>
      <c r="F113" s="371"/>
      <c r="G113" s="403"/>
      <c r="H113" s="58"/>
      <c r="I113" s="58"/>
      <c r="J113" s="58"/>
      <c r="K113" s="58"/>
      <c r="L113" s="58"/>
      <c r="M113" s="58"/>
      <c r="N113" s="58"/>
      <c r="O113" s="58"/>
      <c r="P113" s="58"/>
      <c r="Q113" s="58"/>
      <c r="R113" s="58"/>
      <c r="S113" s="58"/>
      <c r="T113" s="58"/>
      <c r="U113" s="58"/>
      <c r="V113" s="58"/>
      <c r="W113" s="58"/>
      <c r="X113" s="58"/>
      <c r="Y113" s="58"/>
      <c r="Z113" s="58"/>
      <c r="AA113" s="58"/>
      <c r="AB113" s="58"/>
    </row>
    <row r="114" spans="1:28" ht="13.5" customHeight="1">
      <c r="A114" s="58"/>
      <c r="B114" s="58"/>
      <c r="C114" s="58"/>
      <c r="D114" s="58"/>
      <c r="E114" s="371"/>
      <c r="F114" s="371"/>
      <c r="G114" s="403"/>
      <c r="H114" s="58"/>
      <c r="I114" s="58"/>
      <c r="J114" s="58"/>
      <c r="K114" s="58"/>
      <c r="L114" s="58"/>
      <c r="M114" s="58"/>
      <c r="N114" s="58"/>
      <c r="O114" s="58"/>
      <c r="P114" s="58"/>
      <c r="Q114" s="58"/>
      <c r="R114" s="58"/>
      <c r="S114" s="58"/>
      <c r="T114" s="58"/>
      <c r="U114" s="58"/>
      <c r="V114" s="58"/>
      <c r="W114" s="58"/>
      <c r="X114" s="58"/>
      <c r="Y114" s="58"/>
      <c r="Z114" s="58"/>
      <c r="AA114" s="58"/>
      <c r="AB114" s="58"/>
    </row>
    <row r="115" spans="1:28" ht="13.5" customHeight="1">
      <c r="A115" s="58"/>
      <c r="B115" s="58"/>
      <c r="C115" s="58"/>
      <c r="D115" s="58"/>
      <c r="E115" s="371"/>
      <c r="F115" s="371"/>
      <c r="G115" s="403"/>
      <c r="H115" s="58"/>
      <c r="I115" s="58"/>
      <c r="J115" s="58"/>
      <c r="K115" s="58"/>
      <c r="L115" s="58"/>
      <c r="M115" s="58"/>
      <c r="N115" s="58"/>
      <c r="O115" s="58"/>
      <c r="P115" s="58"/>
      <c r="Q115" s="58"/>
      <c r="R115" s="58"/>
      <c r="S115" s="58"/>
      <c r="T115" s="58"/>
      <c r="U115" s="58"/>
      <c r="V115" s="58"/>
      <c r="W115" s="58"/>
      <c r="X115" s="58"/>
      <c r="Y115" s="58"/>
      <c r="Z115" s="58"/>
      <c r="AA115" s="58"/>
      <c r="AB115" s="58"/>
    </row>
    <row r="116" spans="1:28" ht="13.5" customHeight="1">
      <c r="A116" s="58"/>
      <c r="B116" s="58"/>
      <c r="C116" s="58"/>
      <c r="D116" s="58"/>
      <c r="E116" s="371"/>
      <c r="F116" s="371"/>
      <c r="G116" s="403"/>
      <c r="H116" s="58"/>
      <c r="I116" s="58"/>
      <c r="J116" s="58"/>
      <c r="K116" s="58"/>
      <c r="L116" s="58"/>
      <c r="M116" s="58"/>
      <c r="N116" s="58"/>
      <c r="O116" s="58"/>
      <c r="P116" s="58"/>
      <c r="Q116" s="58"/>
      <c r="R116" s="58"/>
      <c r="S116" s="58"/>
      <c r="T116" s="58"/>
      <c r="U116" s="58"/>
      <c r="V116" s="58"/>
      <c r="W116" s="58"/>
      <c r="X116" s="58"/>
      <c r="Y116" s="58"/>
      <c r="Z116" s="58"/>
      <c r="AA116" s="58"/>
      <c r="AB116" s="58"/>
    </row>
    <row r="117" spans="1:28" ht="13.5" customHeight="1">
      <c r="A117" s="58"/>
      <c r="B117" s="58"/>
      <c r="C117" s="58"/>
      <c r="D117" s="58"/>
      <c r="E117" s="371"/>
      <c r="F117" s="371"/>
      <c r="G117" s="403"/>
      <c r="H117" s="58"/>
      <c r="I117" s="58"/>
      <c r="J117" s="58"/>
      <c r="K117" s="58"/>
      <c r="L117" s="58"/>
      <c r="M117" s="58"/>
      <c r="N117" s="58"/>
      <c r="O117" s="58"/>
      <c r="P117" s="58"/>
      <c r="Q117" s="58"/>
      <c r="R117" s="58"/>
      <c r="S117" s="58"/>
      <c r="T117" s="58"/>
      <c r="U117" s="58"/>
      <c r="V117" s="58"/>
      <c r="W117" s="58"/>
      <c r="X117" s="58"/>
      <c r="Y117" s="58"/>
      <c r="Z117" s="58"/>
      <c r="AA117" s="58"/>
      <c r="AB117" s="58"/>
    </row>
    <row r="118" spans="1:28" ht="13.5" customHeight="1">
      <c r="A118" s="58"/>
      <c r="B118" s="58"/>
      <c r="C118" s="58"/>
      <c r="D118" s="58"/>
      <c r="E118" s="371"/>
      <c r="F118" s="371"/>
      <c r="G118" s="403"/>
      <c r="H118" s="58"/>
      <c r="I118" s="58"/>
      <c r="J118" s="58"/>
      <c r="K118" s="58"/>
      <c r="L118" s="58"/>
      <c r="M118" s="58"/>
      <c r="N118" s="58"/>
      <c r="O118" s="58"/>
      <c r="P118" s="58"/>
      <c r="Q118" s="58"/>
      <c r="R118" s="58"/>
      <c r="S118" s="58"/>
      <c r="T118" s="58"/>
      <c r="U118" s="58"/>
      <c r="V118" s="58"/>
      <c r="W118" s="58"/>
      <c r="X118" s="58"/>
      <c r="Y118" s="58"/>
      <c r="Z118" s="58"/>
      <c r="AA118" s="58"/>
      <c r="AB118" s="58"/>
    </row>
    <row r="119" spans="1:28" ht="13.5" customHeight="1">
      <c r="A119" s="58"/>
      <c r="B119" s="58"/>
      <c r="C119" s="58"/>
      <c r="D119" s="58"/>
      <c r="E119" s="371"/>
      <c r="F119" s="371"/>
      <c r="G119" s="403"/>
      <c r="H119" s="58"/>
      <c r="I119" s="58"/>
      <c r="J119" s="58"/>
      <c r="K119" s="58"/>
      <c r="L119" s="58"/>
      <c r="M119" s="58"/>
      <c r="N119" s="58"/>
      <c r="O119" s="58"/>
      <c r="P119" s="58"/>
      <c r="Q119" s="58"/>
      <c r="R119" s="58"/>
      <c r="S119" s="58"/>
      <c r="T119" s="58"/>
      <c r="U119" s="58"/>
      <c r="V119" s="58"/>
      <c r="W119" s="58"/>
      <c r="X119" s="58"/>
      <c r="Y119" s="58"/>
      <c r="Z119" s="58"/>
      <c r="AA119" s="58"/>
      <c r="AB119" s="58"/>
    </row>
    <row r="120" spans="1:28" ht="13.5" customHeight="1">
      <c r="A120" s="58"/>
      <c r="B120" s="58"/>
      <c r="C120" s="58"/>
      <c r="D120" s="58"/>
      <c r="E120" s="371"/>
      <c r="F120" s="371"/>
      <c r="G120" s="403"/>
      <c r="H120" s="58"/>
      <c r="I120" s="58"/>
      <c r="J120" s="58"/>
      <c r="K120" s="58"/>
      <c r="L120" s="58"/>
      <c r="M120" s="58"/>
      <c r="N120" s="58"/>
      <c r="O120" s="58"/>
      <c r="P120" s="58"/>
      <c r="Q120" s="58"/>
      <c r="R120" s="58"/>
      <c r="S120" s="58"/>
      <c r="T120" s="58"/>
      <c r="U120" s="58"/>
      <c r="V120" s="58"/>
      <c r="W120" s="58"/>
      <c r="X120" s="58"/>
      <c r="Y120" s="58"/>
      <c r="Z120" s="58"/>
      <c r="AA120" s="58"/>
      <c r="AB120" s="58"/>
    </row>
    <row r="121" spans="1:28" ht="13.5" customHeight="1">
      <c r="A121" s="58"/>
      <c r="B121" s="58"/>
      <c r="C121" s="58"/>
      <c r="D121" s="58"/>
      <c r="E121" s="371"/>
      <c r="F121" s="371"/>
      <c r="G121" s="403"/>
      <c r="H121" s="58"/>
      <c r="I121" s="58"/>
      <c r="J121" s="58"/>
      <c r="K121" s="58"/>
      <c r="L121" s="58"/>
      <c r="M121" s="58"/>
      <c r="N121" s="58"/>
      <c r="O121" s="58"/>
      <c r="P121" s="58"/>
      <c r="Q121" s="58"/>
      <c r="R121" s="58"/>
      <c r="S121" s="58"/>
      <c r="T121" s="58"/>
      <c r="U121" s="58"/>
      <c r="V121" s="58"/>
      <c r="W121" s="58"/>
      <c r="X121" s="58"/>
      <c r="Y121" s="58"/>
      <c r="Z121" s="58"/>
      <c r="AA121" s="58"/>
      <c r="AB121" s="58"/>
    </row>
    <row r="122" spans="1:28" ht="13.5" customHeight="1">
      <c r="A122" s="58"/>
      <c r="B122" s="58"/>
      <c r="C122" s="58"/>
      <c r="D122" s="58"/>
      <c r="E122" s="371"/>
      <c r="F122" s="371"/>
      <c r="G122" s="403"/>
      <c r="H122" s="58"/>
      <c r="I122" s="58"/>
      <c r="J122" s="58"/>
      <c r="K122" s="58"/>
      <c r="L122" s="58"/>
      <c r="M122" s="58"/>
      <c r="N122" s="58"/>
      <c r="O122" s="58"/>
      <c r="P122" s="58"/>
      <c r="Q122" s="58"/>
      <c r="R122" s="58"/>
      <c r="S122" s="58"/>
      <c r="T122" s="58"/>
      <c r="U122" s="58"/>
      <c r="V122" s="58"/>
      <c r="W122" s="58"/>
      <c r="X122" s="58"/>
      <c r="Y122" s="58"/>
      <c r="Z122" s="58"/>
      <c r="AA122" s="58"/>
      <c r="AB122" s="58"/>
    </row>
    <row r="123" spans="1:28" ht="13.5" customHeight="1">
      <c r="A123" s="58"/>
      <c r="B123" s="58"/>
      <c r="C123" s="58"/>
      <c r="D123" s="58"/>
      <c r="E123" s="371"/>
      <c r="F123" s="371"/>
      <c r="G123" s="403"/>
      <c r="H123" s="58"/>
      <c r="I123" s="58"/>
      <c r="J123" s="58"/>
      <c r="K123" s="58"/>
      <c r="L123" s="58"/>
      <c r="M123" s="58"/>
      <c r="N123" s="58"/>
      <c r="O123" s="58"/>
      <c r="P123" s="58"/>
      <c r="Q123" s="58"/>
      <c r="R123" s="58"/>
      <c r="S123" s="58"/>
      <c r="T123" s="58"/>
      <c r="U123" s="58"/>
      <c r="V123" s="58"/>
      <c r="W123" s="58"/>
      <c r="X123" s="58"/>
      <c r="Y123" s="58"/>
      <c r="Z123" s="58"/>
      <c r="AA123" s="58"/>
      <c r="AB123" s="58"/>
    </row>
    <row r="124" spans="1:28" ht="13.5" customHeight="1">
      <c r="A124" s="58"/>
      <c r="B124" s="58"/>
      <c r="C124" s="58"/>
      <c r="D124" s="58"/>
      <c r="E124" s="371"/>
      <c r="F124" s="371"/>
      <c r="G124" s="403"/>
      <c r="H124" s="58"/>
      <c r="I124" s="58"/>
      <c r="J124" s="58"/>
      <c r="K124" s="58"/>
      <c r="L124" s="58"/>
      <c r="M124" s="58"/>
      <c r="N124" s="58"/>
      <c r="O124" s="58"/>
      <c r="P124" s="58"/>
      <c r="Q124" s="58"/>
      <c r="R124" s="58"/>
      <c r="S124" s="58"/>
      <c r="T124" s="58"/>
      <c r="U124" s="58"/>
      <c r="V124" s="58"/>
      <c r="W124" s="58"/>
      <c r="X124" s="58"/>
      <c r="Y124" s="58"/>
      <c r="Z124" s="58"/>
      <c r="AA124" s="58"/>
      <c r="AB124" s="58"/>
    </row>
    <row r="125" spans="1:28" ht="13.5" customHeight="1">
      <c r="A125" s="58"/>
      <c r="B125" s="58"/>
      <c r="C125" s="58"/>
      <c r="D125" s="58"/>
      <c r="E125" s="371"/>
      <c r="F125" s="371"/>
      <c r="G125" s="403"/>
      <c r="H125" s="58"/>
      <c r="I125" s="58"/>
      <c r="J125" s="58"/>
      <c r="K125" s="58"/>
      <c r="L125" s="58"/>
      <c r="M125" s="58"/>
      <c r="N125" s="58"/>
      <c r="O125" s="58"/>
      <c r="P125" s="58"/>
      <c r="Q125" s="58"/>
      <c r="R125" s="58"/>
      <c r="S125" s="58"/>
      <c r="T125" s="58"/>
      <c r="U125" s="58"/>
      <c r="V125" s="58"/>
      <c r="W125" s="58"/>
      <c r="X125" s="58"/>
      <c r="Y125" s="58"/>
      <c r="Z125" s="58"/>
      <c r="AA125" s="58"/>
      <c r="AB125" s="58"/>
    </row>
    <row r="126" spans="1:28" ht="13.5" customHeight="1">
      <c r="A126" s="58"/>
      <c r="B126" s="58"/>
      <c r="C126" s="58"/>
      <c r="D126" s="58"/>
      <c r="E126" s="371"/>
      <c r="F126" s="371"/>
      <c r="G126" s="403"/>
      <c r="H126" s="58"/>
      <c r="I126" s="58"/>
      <c r="J126" s="58"/>
      <c r="K126" s="58"/>
      <c r="L126" s="58"/>
      <c r="M126" s="58"/>
      <c r="N126" s="58"/>
      <c r="O126" s="58"/>
      <c r="P126" s="58"/>
      <c r="Q126" s="58"/>
      <c r="R126" s="58"/>
      <c r="S126" s="58"/>
      <c r="T126" s="58"/>
      <c r="U126" s="58"/>
      <c r="V126" s="58"/>
      <c r="W126" s="58"/>
      <c r="X126" s="58"/>
      <c r="Y126" s="58"/>
      <c r="Z126" s="58"/>
      <c r="AA126" s="58"/>
      <c r="AB126" s="58"/>
    </row>
    <row r="127" spans="1:28" ht="13.5" customHeight="1">
      <c r="A127" s="58"/>
      <c r="B127" s="58"/>
      <c r="C127" s="58"/>
      <c r="D127" s="58"/>
      <c r="E127" s="371"/>
      <c r="F127" s="371"/>
      <c r="G127" s="403"/>
      <c r="H127" s="58"/>
      <c r="I127" s="58"/>
      <c r="J127" s="58"/>
      <c r="K127" s="58"/>
      <c r="L127" s="58"/>
      <c r="M127" s="58"/>
      <c r="N127" s="58"/>
      <c r="O127" s="58"/>
      <c r="P127" s="58"/>
      <c r="Q127" s="58"/>
      <c r="R127" s="58"/>
      <c r="S127" s="58"/>
      <c r="T127" s="58"/>
      <c r="U127" s="58"/>
      <c r="V127" s="58"/>
      <c r="W127" s="58"/>
      <c r="X127" s="58"/>
      <c r="Y127" s="58"/>
      <c r="Z127" s="58"/>
      <c r="AA127" s="58"/>
      <c r="AB127" s="58"/>
    </row>
    <row r="128" spans="1:28" ht="13.5" customHeight="1">
      <c r="A128" s="58"/>
      <c r="B128" s="58"/>
      <c r="C128" s="58"/>
      <c r="D128" s="58"/>
      <c r="E128" s="371"/>
      <c r="F128" s="371"/>
      <c r="G128" s="403"/>
      <c r="H128" s="58"/>
      <c r="I128" s="58"/>
      <c r="J128" s="58"/>
      <c r="K128" s="58"/>
      <c r="L128" s="58"/>
      <c r="M128" s="58"/>
      <c r="N128" s="58"/>
      <c r="O128" s="58"/>
      <c r="P128" s="58"/>
      <c r="Q128" s="58"/>
      <c r="R128" s="58"/>
      <c r="S128" s="58"/>
      <c r="T128" s="58"/>
      <c r="U128" s="58"/>
      <c r="V128" s="58"/>
      <c r="W128" s="58"/>
      <c r="X128" s="58"/>
      <c r="Y128" s="58"/>
      <c r="Z128" s="58"/>
      <c r="AA128" s="58"/>
      <c r="AB128" s="58"/>
    </row>
    <row r="129" spans="1:28" ht="13.5" customHeight="1">
      <c r="A129" s="58"/>
      <c r="B129" s="58"/>
      <c r="C129" s="58"/>
      <c r="D129" s="58"/>
      <c r="E129" s="371"/>
      <c r="F129" s="371"/>
      <c r="G129" s="403"/>
      <c r="H129" s="58"/>
      <c r="I129" s="58"/>
      <c r="J129" s="58"/>
      <c r="K129" s="58"/>
      <c r="L129" s="58"/>
      <c r="M129" s="58"/>
      <c r="N129" s="58"/>
      <c r="O129" s="58"/>
      <c r="P129" s="58"/>
      <c r="Q129" s="58"/>
      <c r="R129" s="58"/>
      <c r="S129" s="58"/>
      <c r="T129" s="58"/>
      <c r="U129" s="58"/>
      <c r="V129" s="58"/>
      <c r="W129" s="58"/>
      <c r="X129" s="58"/>
      <c r="Y129" s="58"/>
      <c r="Z129" s="58"/>
      <c r="AA129" s="58"/>
      <c r="AB129" s="58"/>
    </row>
    <row r="130" spans="1:28" ht="13.5" customHeight="1">
      <c r="A130" s="58"/>
      <c r="B130" s="58"/>
      <c r="C130" s="58"/>
      <c r="D130" s="58"/>
      <c r="E130" s="371"/>
      <c r="F130" s="371"/>
      <c r="G130" s="403"/>
      <c r="H130" s="58"/>
      <c r="I130" s="58"/>
      <c r="J130" s="58"/>
      <c r="K130" s="58"/>
      <c r="L130" s="58"/>
      <c r="M130" s="58"/>
      <c r="N130" s="58"/>
      <c r="O130" s="58"/>
      <c r="P130" s="58"/>
      <c r="Q130" s="58"/>
      <c r="R130" s="58"/>
      <c r="S130" s="58"/>
      <c r="T130" s="58"/>
      <c r="U130" s="58"/>
      <c r="V130" s="58"/>
      <c r="W130" s="58"/>
      <c r="X130" s="58"/>
      <c r="Y130" s="58"/>
      <c r="Z130" s="58"/>
      <c r="AA130" s="58"/>
      <c r="AB130" s="58"/>
    </row>
    <row r="131" spans="1:28" ht="13.5" customHeight="1">
      <c r="A131" s="58"/>
      <c r="B131" s="58"/>
      <c r="C131" s="58"/>
      <c r="D131" s="58"/>
      <c r="E131" s="371"/>
      <c r="F131" s="371"/>
      <c r="G131" s="403"/>
      <c r="H131" s="58"/>
      <c r="I131" s="58"/>
      <c r="J131" s="58"/>
      <c r="K131" s="58"/>
      <c r="L131" s="58"/>
      <c r="M131" s="58"/>
      <c r="N131" s="58"/>
      <c r="O131" s="58"/>
      <c r="P131" s="58"/>
      <c r="Q131" s="58"/>
      <c r="R131" s="58"/>
      <c r="S131" s="58"/>
      <c r="T131" s="58"/>
      <c r="U131" s="58"/>
      <c r="V131" s="58"/>
      <c r="W131" s="58"/>
      <c r="X131" s="58"/>
      <c r="Y131" s="58"/>
      <c r="Z131" s="58"/>
      <c r="AA131" s="58"/>
      <c r="AB131" s="58"/>
    </row>
    <row r="132" spans="1:28" ht="13.5" customHeight="1">
      <c r="A132" s="58"/>
      <c r="B132" s="58"/>
      <c r="C132" s="58"/>
      <c r="D132" s="58"/>
      <c r="E132" s="371"/>
      <c r="F132" s="371"/>
      <c r="G132" s="403"/>
      <c r="H132" s="58"/>
      <c r="I132" s="58"/>
      <c r="J132" s="58"/>
      <c r="K132" s="58"/>
      <c r="L132" s="58"/>
      <c r="M132" s="58"/>
      <c r="N132" s="58"/>
      <c r="O132" s="58"/>
      <c r="P132" s="58"/>
      <c r="Q132" s="58"/>
      <c r="R132" s="58"/>
      <c r="S132" s="58"/>
      <c r="T132" s="58"/>
      <c r="U132" s="58"/>
      <c r="V132" s="58"/>
      <c r="W132" s="58"/>
      <c r="X132" s="58"/>
      <c r="Y132" s="58"/>
      <c r="Z132" s="58"/>
      <c r="AA132" s="58"/>
      <c r="AB132" s="58"/>
    </row>
    <row r="133" spans="1:28" ht="13.5" customHeight="1">
      <c r="A133" s="58"/>
      <c r="B133" s="58"/>
      <c r="C133" s="58"/>
      <c r="D133" s="58"/>
      <c r="E133" s="371"/>
      <c r="F133" s="371"/>
      <c r="G133" s="403"/>
      <c r="H133" s="58"/>
      <c r="I133" s="58"/>
      <c r="J133" s="58"/>
      <c r="K133" s="58"/>
      <c r="L133" s="58"/>
      <c r="M133" s="58"/>
      <c r="N133" s="58"/>
      <c r="O133" s="58"/>
      <c r="P133" s="58"/>
      <c r="Q133" s="58"/>
      <c r="R133" s="58"/>
      <c r="S133" s="58"/>
      <c r="T133" s="58"/>
      <c r="U133" s="58"/>
      <c r="V133" s="58"/>
      <c r="W133" s="58"/>
      <c r="X133" s="58"/>
      <c r="Y133" s="58"/>
      <c r="Z133" s="58"/>
      <c r="AA133" s="58"/>
      <c r="AB133" s="58"/>
    </row>
    <row r="134" spans="1:28" ht="13.5" customHeight="1">
      <c r="A134" s="58"/>
      <c r="B134" s="58"/>
      <c r="C134" s="58"/>
      <c r="D134" s="58"/>
      <c r="E134" s="371"/>
      <c r="F134" s="371"/>
      <c r="G134" s="403"/>
      <c r="H134" s="58"/>
      <c r="I134" s="58"/>
      <c r="J134" s="58"/>
      <c r="K134" s="58"/>
      <c r="L134" s="58"/>
      <c r="M134" s="58"/>
      <c r="N134" s="58"/>
      <c r="O134" s="58"/>
      <c r="P134" s="58"/>
      <c r="Q134" s="58"/>
      <c r="R134" s="58"/>
      <c r="S134" s="58"/>
      <c r="T134" s="58"/>
      <c r="U134" s="58"/>
      <c r="V134" s="58"/>
      <c r="W134" s="58"/>
      <c r="X134" s="58"/>
      <c r="Y134" s="58"/>
      <c r="Z134" s="58"/>
      <c r="AA134" s="58"/>
      <c r="AB134" s="58"/>
    </row>
    <row r="135" spans="1:28" ht="13.5" customHeight="1">
      <c r="A135" s="58"/>
      <c r="B135" s="58"/>
      <c r="C135" s="58"/>
      <c r="D135" s="58"/>
      <c r="E135" s="371"/>
      <c r="F135" s="371"/>
      <c r="G135" s="403"/>
      <c r="H135" s="58"/>
      <c r="I135" s="58"/>
      <c r="J135" s="58"/>
      <c r="K135" s="58"/>
      <c r="L135" s="58"/>
      <c r="M135" s="58"/>
      <c r="N135" s="58"/>
      <c r="O135" s="58"/>
      <c r="P135" s="58"/>
      <c r="Q135" s="58"/>
      <c r="R135" s="58"/>
      <c r="S135" s="58"/>
      <c r="T135" s="58"/>
      <c r="U135" s="58"/>
      <c r="V135" s="58"/>
      <c r="W135" s="58"/>
      <c r="X135" s="58"/>
      <c r="Y135" s="58"/>
      <c r="Z135" s="58"/>
      <c r="AA135" s="58"/>
      <c r="AB135" s="58"/>
    </row>
    <row r="136" spans="1:28" ht="13.5" customHeight="1">
      <c r="A136" s="58"/>
      <c r="B136" s="58"/>
      <c r="C136" s="58"/>
      <c r="D136" s="58"/>
      <c r="E136" s="371"/>
      <c r="F136" s="371"/>
      <c r="G136" s="403"/>
      <c r="H136" s="58"/>
      <c r="I136" s="58"/>
      <c r="J136" s="58"/>
      <c r="K136" s="58"/>
      <c r="L136" s="58"/>
      <c r="M136" s="58"/>
      <c r="N136" s="58"/>
      <c r="O136" s="58"/>
      <c r="P136" s="58"/>
      <c r="Q136" s="58"/>
      <c r="R136" s="58"/>
      <c r="S136" s="58"/>
      <c r="T136" s="58"/>
      <c r="U136" s="58"/>
      <c r="V136" s="58"/>
      <c r="W136" s="58"/>
      <c r="X136" s="58"/>
      <c r="Y136" s="58"/>
      <c r="Z136" s="58"/>
      <c r="AA136" s="58"/>
      <c r="AB136" s="58"/>
    </row>
    <row r="137" spans="1:28" ht="13.5" customHeight="1">
      <c r="A137" s="58"/>
      <c r="B137" s="58"/>
      <c r="C137" s="58"/>
      <c r="D137" s="58"/>
      <c r="E137" s="371"/>
      <c r="F137" s="371"/>
      <c r="G137" s="403"/>
      <c r="H137" s="58"/>
      <c r="I137" s="58"/>
      <c r="J137" s="58"/>
      <c r="K137" s="58"/>
      <c r="L137" s="58"/>
      <c r="M137" s="58"/>
      <c r="N137" s="58"/>
      <c r="O137" s="58"/>
      <c r="P137" s="58"/>
      <c r="Q137" s="58"/>
      <c r="R137" s="58"/>
      <c r="S137" s="58"/>
      <c r="T137" s="58"/>
      <c r="U137" s="58"/>
      <c r="V137" s="58"/>
      <c r="W137" s="58"/>
      <c r="X137" s="58"/>
      <c r="Y137" s="58"/>
      <c r="Z137" s="58"/>
      <c r="AA137" s="58"/>
      <c r="AB137" s="58"/>
    </row>
    <row r="138" spans="1:28" ht="13.5" customHeight="1">
      <c r="A138" s="58"/>
      <c r="B138" s="58"/>
      <c r="C138" s="58"/>
      <c r="D138" s="58"/>
      <c r="E138" s="371"/>
      <c r="F138" s="371"/>
      <c r="G138" s="403"/>
      <c r="H138" s="58"/>
      <c r="I138" s="58"/>
      <c r="J138" s="58"/>
      <c r="K138" s="58"/>
      <c r="L138" s="58"/>
      <c r="M138" s="58"/>
      <c r="N138" s="58"/>
      <c r="O138" s="58"/>
      <c r="P138" s="58"/>
      <c r="Q138" s="58"/>
      <c r="R138" s="58"/>
      <c r="S138" s="58"/>
      <c r="T138" s="58"/>
      <c r="U138" s="58"/>
      <c r="V138" s="58"/>
      <c r="W138" s="58"/>
      <c r="X138" s="58"/>
      <c r="Y138" s="58"/>
      <c r="Z138" s="58"/>
      <c r="AA138" s="58"/>
      <c r="AB138" s="58"/>
    </row>
    <row r="139" spans="1:28" ht="13.5" customHeight="1">
      <c r="A139" s="58"/>
      <c r="B139" s="58"/>
      <c r="C139" s="58"/>
      <c r="D139" s="58"/>
      <c r="E139" s="371"/>
      <c r="F139" s="371"/>
      <c r="G139" s="403"/>
      <c r="H139" s="58"/>
      <c r="I139" s="58"/>
      <c r="J139" s="58"/>
      <c r="K139" s="58"/>
      <c r="L139" s="58"/>
      <c r="M139" s="58"/>
      <c r="N139" s="58"/>
      <c r="O139" s="58"/>
      <c r="P139" s="58"/>
      <c r="Q139" s="58"/>
      <c r="R139" s="58"/>
      <c r="S139" s="58"/>
      <c r="T139" s="58"/>
      <c r="U139" s="58"/>
      <c r="V139" s="58"/>
      <c r="W139" s="58"/>
      <c r="X139" s="58"/>
      <c r="Y139" s="58"/>
      <c r="Z139" s="58"/>
      <c r="AA139" s="58"/>
      <c r="AB139" s="58"/>
    </row>
    <row r="140" spans="1:28" ht="13.5" customHeight="1">
      <c r="A140" s="58"/>
      <c r="B140" s="58"/>
      <c r="C140" s="58"/>
      <c r="D140" s="58"/>
      <c r="E140" s="371"/>
      <c r="F140" s="371"/>
      <c r="G140" s="403"/>
      <c r="H140" s="58"/>
      <c r="I140" s="58"/>
      <c r="J140" s="58"/>
      <c r="K140" s="58"/>
      <c r="L140" s="58"/>
      <c r="M140" s="58"/>
      <c r="N140" s="58"/>
      <c r="O140" s="58"/>
      <c r="P140" s="58"/>
      <c r="Q140" s="58"/>
      <c r="R140" s="58"/>
      <c r="S140" s="58"/>
      <c r="T140" s="58"/>
      <c r="U140" s="58"/>
      <c r="V140" s="58"/>
      <c r="W140" s="58"/>
      <c r="X140" s="58"/>
      <c r="Y140" s="58"/>
      <c r="Z140" s="58"/>
      <c r="AA140" s="58"/>
      <c r="AB140" s="58"/>
    </row>
    <row r="141" spans="1:28" ht="13.5" customHeight="1">
      <c r="A141" s="58"/>
      <c r="B141" s="58"/>
      <c r="C141" s="58"/>
      <c r="D141" s="58"/>
      <c r="E141" s="371"/>
      <c r="F141" s="371"/>
      <c r="G141" s="403"/>
      <c r="H141" s="58"/>
      <c r="I141" s="58"/>
      <c r="J141" s="58"/>
      <c r="K141" s="58"/>
      <c r="L141" s="58"/>
      <c r="M141" s="58"/>
      <c r="N141" s="58"/>
      <c r="O141" s="58"/>
      <c r="P141" s="58"/>
      <c r="Q141" s="58"/>
      <c r="R141" s="58"/>
      <c r="S141" s="58"/>
      <c r="T141" s="58"/>
      <c r="U141" s="58"/>
      <c r="V141" s="58"/>
      <c r="W141" s="58"/>
      <c r="X141" s="58"/>
      <c r="Y141" s="58"/>
      <c r="Z141" s="58"/>
      <c r="AA141" s="58"/>
      <c r="AB141" s="58"/>
    </row>
    <row r="142" spans="1:28" ht="13.5" customHeight="1">
      <c r="A142" s="58"/>
      <c r="B142" s="58"/>
      <c r="C142" s="58"/>
      <c r="D142" s="58"/>
      <c r="E142" s="371"/>
      <c r="F142" s="371"/>
      <c r="G142" s="403"/>
      <c r="H142" s="58"/>
      <c r="I142" s="58"/>
      <c r="J142" s="58"/>
      <c r="K142" s="58"/>
      <c r="L142" s="58"/>
      <c r="M142" s="58"/>
      <c r="N142" s="58"/>
      <c r="O142" s="58"/>
      <c r="P142" s="58"/>
      <c r="Q142" s="58"/>
      <c r="R142" s="58"/>
      <c r="S142" s="58"/>
      <c r="T142" s="58"/>
      <c r="U142" s="58"/>
      <c r="V142" s="58"/>
      <c r="W142" s="58"/>
      <c r="X142" s="58"/>
      <c r="Y142" s="58"/>
      <c r="Z142" s="58"/>
      <c r="AA142" s="58"/>
      <c r="AB142" s="58"/>
    </row>
    <row r="143" spans="1:28" ht="13.5" customHeight="1">
      <c r="A143" s="58"/>
      <c r="B143" s="58"/>
      <c r="C143" s="58"/>
      <c r="D143" s="58"/>
      <c r="E143" s="371"/>
      <c r="F143" s="371"/>
      <c r="G143" s="403"/>
      <c r="H143" s="58"/>
      <c r="I143" s="58"/>
      <c r="J143" s="58"/>
      <c r="K143" s="58"/>
      <c r="L143" s="58"/>
      <c r="M143" s="58"/>
      <c r="N143" s="58"/>
      <c r="O143" s="58"/>
      <c r="P143" s="58"/>
      <c r="Q143" s="58"/>
      <c r="R143" s="58"/>
      <c r="S143" s="58"/>
      <c r="T143" s="58"/>
      <c r="U143" s="58"/>
      <c r="V143" s="58"/>
      <c r="W143" s="58"/>
      <c r="X143" s="58"/>
      <c r="Y143" s="58"/>
      <c r="Z143" s="58"/>
      <c r="AA143" s="58"/>
      <c r="AB143" s="58"/>
    </row>
    <row r="144" spans="1:28" ht="13.5" customHeight="1">
      <c r="A144" s="58"/>
      <c r="B144" s="58"/>
      <c r="C144" s="58"/>
      <c r="D144" s="58"/>
      <c r="E144" s="371"/>
      <c r="F144" s="371"/>
      <c r="G144" s="403"/>
      <c r="H144" s="58"/>
      <c r="I144" s="58"/>
      <c r="J144" s="58"/>
      <c r="K144" s="58"/>
      <c r="L144" s="58"/>
      <c r="M144" s="58"/>
      <c r="N144" s="58"/>
      <c r="O144" s="58"/>
      <c r="P144" s="58"/>
      <c r="Q144" s="58"/>
      <c r="R144" s="58"/>
      <c r="S144" s="58"/>
      <c r="T144" s="58"/>
      <c r="U144" s="58"/>
      <c r="V144" s="58"/>
      <c r="W144" s="58"/>
      <c r="X144" s="58"/>
      <c r="Y144" s="58"/>
      <c r="Z144" s="58"/>
      <c r="AA144" s="58"/>
      <c r="AB144" s="58"/>
    </row>
    <row r="145" spans="1:28" ht="13.5" customHeight="1">
      <c r="A145" s="58"/>
      <c r="B145" s="58"/>
      <c r="C145" s="58"/>
      <c r="D145" s="58"/>
      <c r="E145" s="371"/>
      <c r="F145" s="371"/>
      <c r="G145" s="403"/>
      <c r="H145" s="58"/>
      <c r="I145" s="58"/>
      <c r="J145" s="58"/>
      <c r="K145" s="58"/>
      <c r="L145" s="58"/>
      <c r="M145" s="58"/>
      <c r="N145" s="58"/>
      <c r="O145" s="58"/>
      <c r="P145" s="58"/>
      <c r="Q145" s="58"/>
      <c r="R145" s="58"/>
      <c r="S145" s="58"/>
      <c r="T145" s="58"/>
      <c r="U145" s="58"/>
      <c r="V145" s="58"/>
      <c r="W145" s="58"/>
      <c r="X145" s="58"/>
      <c r="Y145" s="58"/>
      <c r="Z145" s="58"/>
      <c r="AA145" s="58"/>
      <c r="AB145" s="58"/>
    </row>
    <row r="146" spans="1:28" ht="13.5" customHeight="1">
      <c r="A146" s="58"/>
      <c r="B146" s="58"/>
      <c r="C146" s="58"/>
      <c r="D146" s="58"/>
      <c r="E146" s="371"/>
      <c r="F146" s="371"/>
      <c r="G146" s="403"/>
      <c r="H146" s="58"/>
      <c r="I146" s="58"/>
      <c r="J146" s="58"/>
      <c r="K146" s="58"/>
      <c r="L146" s="58"/>
      <c r="M146" s="58"/>
      <c r="N146" s="58"/>
      <c r="O146" s="58"/>
      <c r="P146" s="58"/>
      <c r="Q146" s="58"/>
      <c r="R146" s="58"/>
      <c r="S146" s="58"/>
      <c r="T146" s="58"/>
      <c r="U146" s="58"/>
      <c r="V146" s="58"/>
      <c r="W146" s="58"/>
      <c r="X146" s="58"/>
      <c r="Y146" s="58"/>
      <c r="Z146" s="58"/>
      <c r="AA146" s="58"/>
      <c r="AB146" s="58"/>
    </row>
    <row r="147" spans="1:28" ht="13.5" customHeight="1">
      <c r="A147" s="58"/>
      <c r="B147" s="58"/>
      <c r="C147" s="58"/>
      <c r="D147" s="58"/>
      <c r="E147" s="371"/>
      <c r="F147" s="371"/>
      <c r="G147" s="403"/>
      <c r="H147" s="58"/>
      <c r="I147" s="58"/>
      <c r="J147" s="58"/>
      <c r="K147" s="58"/>
      <c r="L147" s="58"/>
      <c r="M147" s="58"/>
      <c r="N147" s="58"/>
      <c r="O147" s="58"/>
      <c r="P147" s="58"/>
      <c r="Q147" s="58"/>
      <c r="R147" s="58"/>
      <c r="S147" s="58"/>
      <c r="T147" s="58"/>
      <c r="U147" s="58"/>
      <c r="V147" s="58"/>
      <c r="W147" s="58"/>
      <c r="X147" s="58"/>
      <c r="Y147" s="58"/>
      <c r="Z147" s="58"/>
      <c r="AA147" s="58"/>
      <c r="AB147" s="58"/>
    </row>
    <row r="148" spans="1:28" ht="13.5" customHeight="1">
      <c r="A148" s="58"/>
      <c r="B148" s="58"/>
      <c r="C148" s="58"/>
      <c r="D148" s="58"/>
      <c r="E148" s="371"/>
      <c r="F148" s="371"/>
      <c r="G148" s="403"/>
      <c r="H148" s="58"/>
      <c r="I148" s="58"/>
      <c r="J148" s="58"/>
      <c r="K148" s="58"/>
      <c r="L148" s="58"/>
      <c r="M148" s="58"/>
      <c r="N148" s="58"/>
      <c r="O148" s="58"/>
      <c r="P148" s="58"/>
      <c r="Q148" s="58"/>
      <c r="R148" s="58"/>
      <c r="S148" s="58"/>
      <c r="T148" s="58"/>
      <c r="U148" s="58"/>
      <c r="V148" s="58"/>
      <c r="W148" s="58"/>
      <c r="X148" s="58"/>
      <c r="Y148" s="58"/>
      <c r="Z148" s="58"/>
      <c r="AA148" s="58"/>
      <c r="AB148" s="58"/>
    </row>
    <row r="149" spans="1:28" ht="13.5" customHeight="1">
      <c r="A149" s="58"/>
      <c r="B149" s="58"/>
      <c r="C149" s="58"/>
      <c r="D149" s="58"/>
      <c r="E149" s="371"/>
      <c r="F149" s="371"/>
      <c r="G149" s="403"/>
      <c r="H149" s="58"/>
      <c r="I149" s="58"/>
      <c r="J149" s="58"/>
      <c r="K149" s="58"/>
      <c r="L149" s="58"/>
      <c r="M149" s="58"/>
      <c r="N149" s="58"/>
      <c r="O149" s="58"/>
      <c r="P149" s="58"/>
      <c r="Q149" s="58"/>
      <c r="R149" s="58"/>
      <c r="S149" s="58"/>
      <c r="T149" s="58"/>
      <c r="U149" s="58"/>
      <c r="V149" s="58"/>
      <c r="W149" s="58"/>
      <c r="X149" s="58"/>
      <c r="Y149" s="58"/>
      <c r="Z149" s="58"/>
      <c r="AA149" s="58"/>
      <c r="AB149" s="58"/>
    </row>
    <row r="150" spans="1:28" ht="13.5" customHeight="1">
      <c r="A150" s="58"/>
      <c r="B150" s="58"/>
      <c r="C150" s="58"/>
      <c r="D150" s="58"/>
      <c r="E150" s="371"/>
      <c r="F150" s="371"/>
      <c r="G150" s="403"/>
      <c r="H150" s="58"/>
      <c r="I150" s="58"/>
      <c r="J150" s="58"/>
      <c r="K150" s="58"/>
      <c r="L150" s="58"/>
      <c r="M150" s="58"/>
      <c r="N150" s="58"/>
      <c r="O150" s="58"/>
      <c r="P150" s="58"/>
      <c r="Q150" s="58"/>
      <c r="R150" s="58"/>
      <c r="S150" s="58"/>
      <c r="T150" s="58"/>
      <c r="U150" s="58"/>
      <c r="V150" s="58"/>
      <c r="W150" s="58"/>
      <c r="X150" s="58"/>
      <c r="Y150" s="58"/>
      <c r="Z150" s="58"/>
      <c r="AA150" s="58"/>
      <c r="AB150" s="58"/>
    </row>
    <row r="151" spans="1:28" ht="13.5" customHeight="1">
      <c r="A151" s="58"/>
      <c r="B151" s="58"/>
      <c r="C151" s="58"/>
      <c r="D151" s="58"/>
      <c r="E151" s="371"/>
      <c r="F151" s="371"/>
      <c r="G151" s="403"/>
      <c r="H151" s="58"/>
      <c r="I151" s="58"/>
      <c r="J151" s="58"/>
      <c r="K151" s="58"/>
      <c r="L151" s="58"/>
      <c r="M151" s="58"/>
      <c r="N151" s="58"/>
      <c r="O151" s="58"/>
      <c r="P151" s="58"/>
      <c r="Q151" s="58"/>
      <c r="R151" s="58"/>
      <c r="S151" s="58"/>
      <c r="T151" s="58"/>
      <c r="U151" s="58"/>
      <c r="V151" s="58"/>
      <c r="W151" s="58"/>
      <c r="X151" s="58"/>
      <c r="Y151" s="58"/>
      <c r="Z151" s="58"/>
      <c r="AA151" s="58"/>
      <c r="AB151" s="58"/>
    </row>
    <row r="152" spans="1:28" ht="13.5" customHeight="1">
      <c r="A152" s="58"/>
      <c r="B152" s="58"/>
      <c r="C152" s="58"/>
      <c r="D152" s="58"/>
      <c r="E152" s="371"/>
      <c r="F152" s="371"/>
      <c r="G152" s="403"/>
      <c r="H152" s="58"/>
      <c r="I152" s="58"/>
      <c r="J152" s="58"/>
      <c r="K152" s="58"/>
      <c r="L152" s="58"/>
      <c r="M152" s="58"/>
      <c r="N152" s="58"/>
      <c r="O152" s="58"/>
      <c r="P152" s="58"/>
      <c r="Q152" s="58"/>
      <c r="R152" s="58"/>
      <c r="S152" s="58"/>
      <c r="T152" s="58"/>
      <c r="U152" s="58"/>
      <c r="V152" s="58"/>
      <c r="W152" s="58"/>
      <c r="X152" s="58"/>
      <c r="Y152" s="58"/>
      <c r="Z152" s="58"/>
      <c r="AA152" s="58"/>
      <c r="AB152" s="58"/>
    </row>
    <row r="153" spans="1:28" ht="13.5" customHeight="1">
      <c r="A153" s="58"/>
      <c r="B153" s="58"/>
      <c r="C153" s="58"/>
      <c r="D153" s="58"/>
      <c r="E153" s="371"/>
      <c r="F153" s="371"/>
      <c r="G153" s="403"/>
      <c r="H153" s="58"/>
      <c r="I153" s="58"/>
      <c r="J153" s="58"/>
      <c r="K153" s="58"/>
      <c r="L153" s="58"/>
      <c r="M153" s="58"/>
      <c r="N153" s="58"/>
      <c r="O153" s="58"/>
      <c r="P153" s="58"/>
      <c r="Q153" s="58"/>
      <c r="R153" s="58"/>
      <c r="S153" s="58"/>
      <c r="T153" s="58"/>
      <c r="U153" s="58"/>
      <c r="V153" s="58"/>
      <c r="W153" s="58"/>
      <c r="X153" s="58"/>
      <c r="Y153" s="58"/>
      <c r="Z153" s="58"/>
      <c r="AA153" s="58"/>
      <c r="AB153" s="58"/>
    </row>
    <row r="154" spans="1:28" ht="13.5" customHeight="1">
      <c r="A154" s="58"/>
      <c r="B154" s="58"/>
      <c r="C154" s="58"/>
      <c r="D154" s="58"/>
      <c r="E154" s="371"/>
      <c r="F154" s="371"/>
      <c r="G154" s="403"/>
      <c r="H154" s="58"/>
      <c r="I154" s="58"/>
      <c r="J154" s="58"/>
      <c r="K154" s="58"/>
      <c r="L154" s="58"/>
      <c r="M154" s="58"/>
      <c r="N154" s="58"/>
      <c r="O154" s="58"/>
      <c r="P154" s="58"/>
      <c r="Q154" s="58"/>
      <c r="R154" s="58"/>
      <c r="S154" s="58"/>
      <c r="T154" s="58"/>
      <c r="U154" s="58"/>
      <c r="V154" s="58"/>
      <c r="W154" s="58"/>
      <c r="X154" s="58"/>
      <c r="Y154" s="58"/>
      <c r="Z154" s="58"/>
      <c r="AA154" s="58"/>
      <c r="AB154" s="58"/>
    </row>
    <row r="155" spans="1:28" ht="13.5" customHeight="1">
      <c r="A155" s="58"/>
      <c r="B155" s="58"/>
      <c r="C155" s="58"/>
      <c r="D155" s="58"/>
      <c r="E155" s="371"/>
      <c r="F155" s="371"/>
      <c r="G155" s="403"/>
      <c r="H155" s="58"/>
      <c r="I155" s="58"/>
      <c r="J155" s="58"/>
      <c r="K155" s="58"/>
      <c r="L155" s="58"/>
      <c r="M155" s="58"/>
      <c r="N155" s="58"/>
      <c r="O155" s="58"/>
      <c r="P155" s="58"/>
      <c r="Q155" s="58"/>
      <c r="R155" s="58"/>
      <c r="S155" s="58"/>
      <c r="T155" s="58"/>
      <c r="U155" s="58"/>
      <c r="V155" s="58"/>
      <c r="W155" s="58"/>
      <c r="X155" s="58"/>
      <c r="Y155" s="58"/>
      <c r="Z155" s="58"/>
      <c r="AA155" s="58"/>
      <c r="AB155" s="58"/>
    </row>
    <row r="156" spans="1:28" ht="13.5" customHeight="1">
      <c r="A156" s="58"/>
      <c r="B156" s="58"/>
      <c r="C156" s="58"/>
      <c r="D156" s="58"/>
      <c r="E156" s="371"/>
      <c r="F156" s="371"/>
      <c r="G156" s="403"/>
      <c r="H156" s="58"/>
      <c r="I156" s="58"/>
      <c r="J156" s="58"/>
      <c r="K156" s="58"/>
      <c r="L156" s="58"/>
      <c r="M156" s="58"/>
      <c r="N156" s="58"/>
      <c r="O156" s="58"/>
      <c r="P156" s="58"/>
      <c r="Q156" s="58"/>
      <c r="R156" s="58"/>
      <c r="S156" s="58"/>
      <c r="T156" s="58"/>
      <c r="U156" s="58"/>
      <c r="V156" s="58"/>
      <c r="W156" s="58"/>
      <c r="X156" s="58"/>
      <c r="Y156" s="58"/>
      <c r="Z156" s="58"/>
      <c r="AA156" s="58"/>
      <c r="AB156" s="58"/>
    </row>
    <row r="157" spans="1:28" ht="13.5" customHeight="1">
      <c r="A157" s="58"/>
      <c r="B157" s="58"/>
      <c r="C157" s="58"/>
      <c r="D157" s="58"/>
      <c r="E157" s="371"/>
      <c r="F157" s="371"/>
      <c r="G157" s="403"/>
      <c r="H157" s="58"/>
      <c r="I157" s="58"/>
      <c r="J157" s="58"/>
      <c r="K157" s="58"/>
      <c r="L157" s="58"/>
      <c r="M157" s="58"/>
      <c r="N157" s="58"/>
      <c r="O157" s="58"/>
      <c r="P157" s="58"/>
      <c r="Q157" s="58"/>
      <c r="R157" s="58"/>
      <c r="S157" s="58"/>
      <c r="T157" s="58"/>
      <c r="U157" s="58"/>
      <c r="V157" s="58"/>
      <c r="W157" s="58"/>
      <c r="X157" s="58"/>
      <c r="Y157" s="58"/>
      <c r="Z157" s="58"/>
      <c r="AA157" s="58"/>
      <c r="AB157" s="58"/>
    </row>
    <row r="158" spans="1:28" ht="13.5" customHeight="1">
      <c r="A158" s="58"/>
      <c r="B158" s="58"/>
      <c r="C158" s="58"/>
      <c r="D158" s="58"/>
      <c r="E158" s="371"/>
      <c r="F158" s="371"/>
      <c r="G158" s="403"/>
      <c r="H158" s="58"/>
      <c r="I158" s="58"/>
      <c r="J158" s="58"/>
      <c r="K158" s="58"/>
      <c r="L158" s="58"/>
      <c r="M158" s="58"/>
      <c r="N158" s="58"/>
      <c r="O158" s="58"/>
      <c r="P158" s="58"/>
      <c r="Q158" s="58"/>
      <c r="R158" s="58"/>
      <c r="S158" s="58"/>
      <c r="T158" s="58"/>
      <c r="U158" s="58"/>
      <c r="V158" s="58"/>
      <c r="W158" s="58"/>
      <c r="X158" s="58"/>
      <c r="Y158" s="58"/>
      <c r="Z158" s="58"/>
      <c r="AA158" s="58"/>
      <c r="AB158" s="58"/>
    </row>
    <row r="159" spans="1:28" ht="13.5" customHeight="1">
      <c r="A159" s="58"/>
      <c r="B159" s="58"/>
      <c r="C159" s="58"/>
      <c r="D159" s="58"/>
      <c r="E159" s="371"/>
      <c r="F159" s="371"/>
      <c r="G159" s="403"/>
      <c r="H159" s="58"/>
      <c r="I159" s="58"/>
      <c r="J159" s="58"/>
      <c r="K159" s="58"/>
      <c r="L159" s="58"/>
      <c r="M159" s="58"/>
      <c r="N159" s="58"/>
      <c r="O159" s="58"/>
      <c r="P159" s="58"/>
      <c r="Q159" s="58"/>
      <c r="R159" s="58"/>
      <c r="S159" s="58"/>
      <c r="T159" s="58"/>
      <c r="U159" s="58"/>
      <c r="V159" s="58"/>
      <c r="W159" s="58"/>
      <c r="X159" s="58"/>
      <c r="Y159" s="58"/>
      <c r="Z159" s="58"/>
      <c r="AA159" s="58"/>
      <c r="AB159" s="58"/>
    </row>
    <row r="160" spans="1:28" ht="13.5" customHeight="1">
      <c r="A160" s="58"/>
      <c r="B160" s="58"/>
      <c r="C160" s="58"/>
      <c r="D160" s="58"/>
      <c r="E160" s="371"/>
      <c r="F160" s="371"/>
      <c r="G160" s="403"/>
      <c r="H160" s="58"/>
      <c r="I160" s="58"/>
      <c r="J160" s="58"/>
      <c r="K160" s="58"/>
      <c r="L160" s="58"/>
      <c r="M160" s="58"/>
      <c r="N160" s="58"/>
      <c r="O160" s="58"/>
      <c r="P160" s="58"/>
      <c r="Q160" s="58"/>
      <c r="R160" s="58"/>
      <c r="S160" s="58"/>
      <c r="T160" s="58"/>
      <c r="U160" s="58"/>
      <c r="V160" s="58"/>
      <c r="W160" s="58"/>
      <c r="X160" s="58"/>
      <c r="Y160" s="58"/>
      <c r="Z160" s="58"/>
      <c r="AA160" s="58"/>
      <c r="AB160" s="58"/>
    </row>
    <row r="161" spans="1:28" ht="13.5" customHeight="1">
      <c r="A161" s="58"/>
      <c r="B161" s="58"/>
      <c r="C161" s="58"/>
      <c r="D161" s="58"/>
      <c r="E161" s="371"/>
      <c r="F161" s="371"/>
      <c r="G161" s="403"/>
      <c r="H161" s="58"/>
      <c r="I161" s="58"/>
      <c r="J161" s="58"/>
      <c r="K161" s="58"/>
      <c r="L161" s="58"/>
      <c r="M161" s="58"/>
      <c r="N161" s="58"/>
      <c r="O161" s="58"/>
      <c r="P161" s="58"/>
      <c r="Q161" s="58"/>
      <c r="R161" s="58"/>
      <c r="S161" s="58"/>
      <c r="T161" s="58"/>
      <c r="U161" s="58"/>
      <c r="V161" s="58"/>
      <c r="W161" s="58"/>
      <c r="X161" s="58"/>
      <c r="Y161" s="58"/>
      <c r="Z161" s="58"/>
      <c r="AA161" s="58"/>
      <c r="AB161" s="58"/>
    </row>
    <row r="162" spans="1:28" ht="13.5" customHeight="1">
      <c r="A162" s="58"/>
      <c r="B162" s="58"/>
      <c r="C162" s="58"/>
      <c r="D162" s="58"/>
      <c r="E162" s="371"/>
      <c r="F162" s="371"/>
      <c r="G162" s="403"/>
      <c r="H162" s="58"/>
      <c r="I162" s="58"/>
      <c r="J162" s="58"/>
      <c r="K162" s="58"/>
      <c r="L162" s="58"/>
      <c r="M162" s="58"/>
      <c r="N162" s="58"/>
      <c r="O162" s="58"/>
      <c r="P162" s="58"/>
      <c r="Q162" s="58"/>
      <c r="R162" s="58"/>
      <c r="S162" s="58"/>
      <c r="T162" s="58"/>
      <c r="U162" s="58"/>
      <c r="V162" s="58"/>
      <c r="W162" s="58"/>
      <c r="X162" s="58"/>
      <c r="Y162" s="58"/>
      <c r="Z162" s="58"/>
      <c r="AA162" s="58"/>
      <c r="AB162" s="58"/>
    </row>
    <row r="163" spans="1:28" ht="13.5" customHeight="1">
      <c r="A163" s="58"/>
      <c r="B163" s="58"/>
      <c r="C163" s="58"/>
      <c r="D163" s="58"/>
      <c r="E163" s="371"/>
      <c r="F163" s="371"/>
      <c r="G163" s="403"/>
      <c r="H163" s="58"/>
      <c r="I163" s="58"/>
      <c r="J163" s="58"/>
      <c r="K163" s="58"/>
      <c r="L163" s="58"/>
      <c r="M163" s="58"/>
      <c r="N163" s="58"/>
      <c r="O163" s="58"/>
      <c r="P163" s="58"/>
      <c r="Q163" s="58"/>
      <c r="R163" s="58"/>
      <c r="S163" s="58"/>
      <c r="T163" s="58"/>
      <c r="U163" s="58"/>
      <c r="V163" s="58"/>
      <c r="W163" s="58"/>
      <c r="X163" s="58"/>
      <c r="Y163" s="58"/>
      <c r="Z163" s="58"/>
      <c r="AA163" s="58"/>
      <c r="AB163" s="58"/>
    </row>
    <row r="164" spans="1:28" ht="13.5" customHeight="1">
      <c r="A164" s="58"/>
      <c r="B164" s="58"/>
      <c r="C164" s="58"/>
      <c r="D164" s="58"/>
      <c r="E164" s="371"/>
      <c r="F164" s="371"/>
      <c r="G164" s="403"/>
      <c r="H164" s="58"/>
      <c r="I164" s="58"/>
      <c r="J164" s="58"/>
      <c r="K164" s="58"/>
      <c r="L164" s="58"/>
      <c r="M164" s="58"/>
      <c r="N164" s="58"/>
      <c r="O164" s="58"/>
      <c r="P164" s="58"/>
      <c r="Q164" s="58"/>
      <c r="R164" s="58"/>
      <c r="S164" s="58"/>
      <c r="T164" s="58"/>
      <c r="U164" s="58"/>
      <c r="V164" s="58"/>
      <c r="W164" s="58"/>
      <c r="X164" s="58"/>
      <c r="Y164" s="58"/>
      <c r="Z164" s="58"/>
      <c r="AA164" s="58"/>
      <c r="AB164" s="58"/>
    </row>
    <row r="165" spans="1:28" ht="13.5" customHeight="1">
      <c r="A165" s="58"/>
      <c r="B165" s="58"/>
      <c r="C165" s="58"/>
      <c r="D165" s="58"/>
      <c r="E165" s="371"/>
      <c r="F165" s="371"/>
      <c r="G165" s="403"/>
      <c r="H165" s="58"/>
      <c r="I165" s="58"/>
      <c r="J165" s="58"/>
      <c r="K165" s="58"/>
      <c r="L165" s="58"/>
      <c r="M165" s="58"/>
      <c r="N165" s="58"/>
      <c r="O165" s="58"/>
      <c r="P165" s="58"/>
      <c r="Q165" s="58"/>
      <c r="R165" s="58"/>
      <c r="S165" s="58"/>
      <c r="T165" s="58"/>
      <c r="U165" s="58"/>
      <c r="V165" s="58"/>
      <c r="W165" s="58"/>
      <c r="X165" s="58"/>
      <c r="Y165" s="58"/>
      <c r="Z165" s="58"/>
      <c r="AA165" s="58"/>
      <c r="AB165" s="58"/>
    </row>
    <row r="166" spans="1:28" ht="13.5" customHeight="1">
      <c r="A166" s="58"/>
      <c r="B166" s="58"/>
      <c r="C166" s="58"/>
      <c r="D166" s="58"/>
      <c r="E166" s="371"/>
      <c r="F166" s="371"/>
      <c r="G166" s="403"/>
      <c r="H166" s="58"/>
      <c r="I166" s="58"/>
      <c r="J166" s="58"/>
      <c r="K166" s="58"/>
      <c r="L166" s="58"/>
      <c r="M166" s="58"/>
      <c r="N166" s="58"/>
      <c r="O166" s="58"/>
      <c r="P166" s="58"/>
      <c r="Q166" s="58"/>
      <c r="R166" s="58"/>
      <c r="S166" s="58"/>
      <c r="T166" s="58"/>
      <c r="U166" s="58"/>
      <c r="V166" s="58"/>
      <c r="W166" s="58"/>
      <c r="X166" s="58"/>
      <c r="Y166" s="58"/>
      <c r="Z166" s="58"/>
      <c r="AA166" s="58"/>
      <c r="AB166" s="58"/>
    </row>
    <row r="167" spans="1:28" ht="13.5" customHeight="1">
      <c r="A167" s="58"/>
      <c r="B167" s="58"/>
      <c r="C167" s="58"/>
      <c r="D167" s="58"/>
      <c r="E167" s="371"/>
      <c r="F167" s="371"/>
      <c r="G167" s="403"/>
      <c r="H167" s="58"/>
      <c r="I167" s="58"/>
      <c r="J167" s="58"/>
      <c r="K167" s="58"/>
      <c r="L167" s="58"/>
      <c r="M167" s="58"/>
      <c r="N167" s="58"/>
      <c r="O167" s="58"/>
      <c r="P167" s="58"/>
      <c r="Q167" s="58"/>
      <c r="R167" s="58"/>
      <c r="S167" s="58"/>
      <c r="T167" s="58"/>
      <c r="U167" s="58"/>
      <c r="V167" s="58"/>
      <c r="W167" s="58"/>
      <c r="X167" s="58"/>
      <c r="Y167" s="58"/>
      <c r="Z167" s="58"/>
      <c r="AA167" s="58"/>
      <c r="AB167" s="58"/>
    </row>
    <row r="168" spans="1:28" ht="13.5" customHeight="1">
      <c r="A168" s="58"/>
      <c r="B168" s="58"/>
      <c r="C168" s="58"/>
      <c r="D168" s="58"/>
      <c r="E168" s="371"/>
      <c r="F168" s="371"/>
      <c r="G168" s="403"/>
      <c r="H168" s="58"/>
      <c r="I168" s="58"/>
      <c r="J168" s="58"/>
      <c r="K168" s="58"/>
      <c r="L168" s="58"/>
      <c r="M168" s="58"/>
      <c r="N168" s="58"/>
      <c r="O168" s="58"/>
      <c r="P168" s="58"/>
      <c r="Q168" s="58"/>
      <c r="R168" s="58"/>
      <c r="S168" s="58"/>
      <c r="T168" s="58"/>
      <c r="U168" s="58"/>
      <c r="V168" s="58"/>
      <c r="W168" s="58"/>
      <c r="X168" s="58"/>
      <c r="Y168" s="58"/>
      <c r="Z168" s="58"/>
      <c r="AA168" s="58"/>
      <c r="AB168" s="58"/>
    </row>
    <row r="169" spans="1:28" ht="13.5" customHeight="1">
      <c r="A169" s="58"/>
      <c r="B169" s="58"/>
      <c r="C169" s="58"/>
      <c r="D169" s="58"/>
      <c r="E169" s="371"/>
      <c r="F169" s="371"/>
      <c r="G169" s="403"/>
      <c r="H169" s="58"/>
      <c r="I169" s="58"/>
      <c r="J169" s="58"/>
      <c r="K169" s="58"/>
      <c r="L169" s="58"/>
      <c r="M169" s="58"/>
      <c r="N169" s="58"/>
      <c r="O169" s="58"/>
      <c r="P169" s="58"/>
      <c r="Q169" s="58"/>
      <c r="R169" s="58"/>
      <c r="S169" s="58"/>
      <c r="T169" s="58"/>
      <c r="U169" s="58"/>
      <c r="V169" s="58"/>
      <c r="W169" s="58"/>
      <c r="X169" s="58"/>
      <c r="Y169" s="58"/>
      <c r="Z169" s="58"/>
      <c r="AA169" s="58"/>
      <c r="AB169" s="58"/>
    </row>
    <row r="170" spans="1:28" ht="13.5" customHeight="1">
      <c r="A170" s="58"/>
      <c r="B170" s="58"/>
      <c r="C170" s="58"/>
      <c r="D170" s="58"/>
      <c r="E170" s="371"/>
      <c r="F170" s="371"/>
      <c r="G170" s="403"/>
      <c r="H170" s="58"/>
      <c r="I170" s="58"/>
      <c r="J170" s="58"/>
      <c r="K170" s="58"/>
      <c r="L170" s="58"/>
      <c r="M170" s="58"/>
      <c r="N170" s="58"/>
      <c r="O170" s="58"/>
      <c r="P170" s="58"/>
      <c r="Q170" s="58"/>
      <c r="R170" s="58"/>
      <c r="S170" s="58"/>
      <c r="T170" s="58"/>
      <c r="U170" s="58"/>
      <c r="V170" s="58"/>
      <c r="W170" s="58"/>
      <c r="X170" s="58"/>
      <c r="Y170" s="58"/>
      <c r="Z170" s="58"/>
      <c r="AA170" s="58"/>
      <c r="AB170" s="58"/>
    </row>
    <row r="171" spans="1:28" ht="13.5" customHeight="1">
      <c r="A171" s="58"/>
      <c r="B171" s="58"/>
      <c r="C171" s="58"/>
      <c r="D171" s="58"/>
      <c r="E171" s="371"/>
      <c r="F171" s="371"/>
      <c r="G171" s="403"/>
      <c r="H171" s="58"/>
      <c r="I171" s="58"/>
      <c r="J171" s="58"/>
      <c r="K171" s="58"/>
      <c r="L171" s="58"/>
      <c r="M171" s="58"/>
      <c r="N171" s="58"/>
      <c r="O171" s="58"/>
      <c r="P171" s="58"/>
      <c r="Q171" s="58"/>
      <c r="R171" s="58"/>
      <c r="S171" s="58"/>
      <c r="T171" s="58"/>
      <c r="U171" s="58"/>
      <c r="V171" s="58"/>
      <c r="W171" s="58"/>
      <c r="X171" s="58"/>
      <c r="Y171" s="58"/>
      <c r="Z171" s="58"/>
      <c r="AA171" s="58"/>
      <c r="AB171" s="58"/>
    </row>
    <row r="172" spans="1:28" ht="13.5" customHeight="1">
      <c r="A172" s="58"/>
      <c r="B172" s="58"/>
      <c r="C172" s="58"/>
      <c r="D172" s="58"/>
      <c r="E172" s="371"/>
      <c r="F172" s="371"/>
      <c r="G172" s="403"/>
      <c r="H172" s="58"/>
      <c r="I172" s="58"/>
      <c r="J172" s="58"/>
      <c r="K172" s="58"/>
      <c r="L172" s="58"/>
      <c r="M172" s="58"/>
      <c r="N172" s="58"/>
      <c r="O172" s="58"/>
      <c r="P172" s="58"/>
      <c r="Q172" s="58"/>
      <c r="R172" s="58"/>
      <c r="S172" s="58"/>
      <c r="T172" s="58"/>
      <c r="U172" s="58"/>
      <c r="V172" s="58"/>
      <c r="W172" s="58"/>
      <c r="X172" s="58"/>
      <c r="Y172" s="58"/>
      <c r="Z172" s="58"/>
      <c r="AA172" s="58"/>
      <c r="AB172" s="58"/>
    </row>
    <row r="173" spans="1:28" ht="13.5" customHeight="1">
      <c r="A173" s="58"/>
      <c r="B173" s="58"/>
      <c r="C173" s="58"/>
      <c r="D173" s="58"/>
      <c r="E173" s="371"/>
      <c r="F173" s="371"/>
      <c r="G173" s="403"/>
      <c r="H173" s="58"/>
      <c r="I173" s="58"/>
      <c r="J173" s="58"/>
      <c r="K173" s="58"/>
      <c r="L173" s="58"/>
      <c r="M173" s="58"/>
      <c r="N173" s="58"/>
      <c r="O173" s="58"/>
      <c r="P173" s="58"/>
      <c r="Q173" s="58"/>
      <c r="R173" s="58"/>
      <c r="S173" s="58"/>
      <c r="T173" s="58"/>
      <c r="U173" s="58"/>
      <c r="V173" s="58"/>
      <c r="W173" s="58"/>
      <c r="X173" s="58"/>
      <c r="Y173" s="58"/>
      <c r="Z173" s="58"/>
      <c r="AA173" s="58"/>
      <c r="AB173" s="58"/>
    </row>
    <row r="174" spans="1:28" ht="13.5" customHeight="1">
      <c r="A174" s="58"/>
      <c r="B174" s="58"/>
      <c r="C174" s="58"/>
      <c r="D174" s="58"/>
      <c r="E174" s="371"/>
      <c r="F174" s="371"/>
      <c r="G174" s="403"/>
      <c r="H174" s="58"/>
      <c r="I174" s="58"/>
      <c r="J174" s="58"/>
      <c r="K174" s="58"/>
      <c r="L174" s="58"/>
      <c r="M174" s="58"/>
      <c r="N174" s="58"/>
      <c r="O174" s="58"/>
      <c r="P174" s="58"/>
      <c r="Q174" s="58"/>
      <c r="R174" s="58"/>
      <c r="S174" s="58"/>
      <c r="T174" s="58"/>
      <c r="U174" s="58"/>
      <c r="V174" s="58"/>
      <c r="W174" s="58"/>
      <c r="X174" s="58"/>
      <c r="Y174" s="58"/>
      <c r="Z174" s="58"/>
      <c r="AA174" s="58"/>
      <c r="AB174" s="58"/>
    </row>
    <row r="175" spans="1:28" ht="13.5" customHeight="1">
      <c r="A175" s="58"/>
      <c r="B175" s="58"/>
      <c r="C175" s="58"/>
      <c r="D175" s="58"/>
      <c r="E175" s="371"/>
      <c r="F175" s="371"/>
      <c r="G175" s="403"/>
      <c r="H175" s="58"/>
      <c r="I175" s="58"/>
      <c r="J175" s="58"/>
      <c r="K175" s="58"/>
      <c r="L175" s="58"/>
      <c r="M175" s="58"/>
      <c r="N175" s="58"/>
      <c r="O175" s="58"/>
      <c r="P175" s="58"/>
      <c r="Q175" s="58"/>
      <c r="R175" s="58"/>
      <c r="S175" s="58"/>
      <c r="T175" s="58"/>
      <c r="U175" s="58"/>
      <c r="V175" s="58"/>
      <c r="W175" s="58"/>
      <c r="X175" s="58"/>
      <c r="Y175" s="58"/>
      <c r="Z175" s="58"/>
      <c r="AA175" s="58"/>
      <c r="AB175" s="58"/>
    </row>
    <row r="176" spans="1:28" ht="13.5" customHeight="1">
      <c r="A176" s="58"/>
      <c r="B176" s="58"/>
      <c r="C176" s="58"/>
      <c r="D176" s="58"/>
      <c r="E176" s="371"/>
      <c r="F176" s="371"/>
      <c r="G176" s="403"/>
      <c r="H176" s="58"/>
      <c r="I176" s="58"/>
      <c r="J176" s="58"/>
      <c r="K176" s="58"/>
      <c r="L176" s="58"/>
      <c r="M176" s="58"/>
      <c r="N176" s="58"/>
      <c r="O176" s="58"/>
      <c r="P176" s="58"/>
      <c r="Q176" s="58"/>
      <c r="R176" s="58"/>
      <c r="S176" s="58"/>
      <c r="T176" s="58"/>
      <c r="U176" s="58"/>
      <c r="V176" s="58"/>
      <c r="W176" s="58"/>
      <c r="X176" s="58"/>
      <c r="Y176" s="58"/>
      <c r="Z176" s="58"/>
      <c r="AA176" s="58"/>
      <c r="AB176" s="58"/>
    </row>
    <row r="177" spans="1:28" ht="13.5" customHeight="1">
      <c r="A177" s="58"/>
      <c r="B177" s="58"/>
      <c r="C177" s="58"/>
      <c r="D177" s="58"/>
      <c r="E177" s="371"/>
      <c r="F177" s="371"/>
      <c r="G177" s="403"/>
      <c r="H177" s="58"/>
      <c r="I177" s="58"/>
      <c r="J177" s="58"/>
      <c r="K177" s="58"/>
      <c r="L177" s="58"/>
      <c r="M177" s="58"/>
      <c r="N177" s="58"/>
      <c r="O177" s="58"/>
      <c r="P177" s="58"/>
      <c r="Q177" s="58"/>
      <c r="R177" s="58"/>
      <c r="S177" s="58"/>
      <c r="T177" s="58"/>
      <c r="U177" s="58"/>
      <c r="V177" s="58"/>
      <c r="W177" s="58"/>
      <c r="X177" s="58"/>
      <c r="Y177" s="58"/>
      <c r="Z177" s="58"/>
      <c r="AA177" s="58"/>
      <c r="AB177" s="58"/>
    </row>
    <row r="178" spans="1:28" ht="13.5" customHeight="1">
      <c r="A178" s="58"/>
      <c r="B178" s="58"/>
      <c r="C178" s="58"/>
      <c r="D178" s="58"/>
      <c r="E178" s="371"/>
      <c r="F178" s="371"/>
      <c r="G178" s="403"/>
      <c r="H178" s="58"/>
      <c r="I178" s="58"/>
      <c r="J178" s="58"/>
      <c r="K178" s="58"/>
      <c r="L178" s="58"/>
      <c r="M178" s="58"/>
      <c r="N178" s="58"/>
      <c r="O178" s="58"/>
      <c r="P178" s="58"/>
      <c r="Q178" s="58"/>
      <c r="R178" s="58"/>
      <c r="S178" s="58"/>
      <c r="T178" s="58"/>
      <c r="U178" s="58"/>
      <c r="V178" s="58"/>
      <c r="W178" s="58"/>
      <c r="X178" s="58"/>
      <c r="Y178" s="58"/>
      <c r="Z178" s="58"/>
      <c r="AA178" s="58"/>
      <c r="AB178" s="58"/>
    </row>
    <row r="179" spans="1:28" ht="13.5" customHeight="1">
      <c r="A179" s="58"/>
      <c r="B179" s="58"/>
      <c r="C179" s="58"/>
      <c r="D179" s="58"/>
      <c r="E179" s="371"/>
      <c r="F179" s="371"/>
      <c r="G179" s="403"/>
      <c r="H179" s="58"/>
      <c r="I179" s="58"/>
      <c r="J179" s="58"/>
      <c r="K179" s="58"/>
      <c r="L179" s="58"/>
      <c r="M179" s="58"/>
      <c r="N179" s="58"/>
      <c r="O179" s="58"/>
      <c r="P179" s="58"/>
      <c r="Q179" s="58"/>
      <c r="R179" s="58"/>
      <c r="S179" s="58"/>
      <c r="T179" s="58"/>
      <c r="U179" s="58"/>
      <c r="V179" s="58"/>
      <c r="W179" s="58"/>
      <c r="X179" s="58"/>
      <c r="Y179" s="58"/>
      <c r="Z179" s="58"/>
      <c r="AA179" s="58"/>
      <c r="AB179" s="58"/>
    </row>
    <row r="180" spans="1:28" ht="13.5" customHeight="1">
      <c r="A180" s="58"/>
      <c r="B180" s="58"/>
      <c r="C180" s="58"/>
      <c r="D180" s="58"/>
      <c r="E180" s="371"/>
      <c r="F180" s="371"/>
      <c r="G180" s="403"/>
      <c r="H180" s="58"/>
      <c r="I180" s="58"/>
      <c r="J180" s="58"/>
      <c r="K180" s="58"/>
      <c r="L180" s="58"/>
      <c r="M180" s="58"/>
      <c r="N180" s="58"/>
      <c r="O180" s="58"/>
      <c r="P180" s="58"/>
      <c r="Q180" s="58"/>
      <c r="R180" s="58"/>
      <c r="S180" s="58"/>
      <c r="T180" s="58"/>
      <c r="U180" s="58"/>
      <c r="V180" s="58"/>
      <c r="W180" s="58"/>
      <c r="X180" s="58"/>
      <c r="Y180" s="58"/>
      <c r="Z180" s="58"/>
      <c r="AA180" s="58"/>
      <c r="AB180" s="58"/>
    </row>
    <row r="181" spans="1:28" ht="13.5" customHeight="1">
      <c r="A181" s="58"/>
      <c r="B181" s="58"/>
      <c r="C181" s="58"/>
      <c r="D181" s="58"/>
      <c r="E181" s="371"/>
      <c r="F181" s="371"/>
      <c r="G181" s="403"/>
      <c r="H181" s="58"/>
      <c r="I181" s="58"/>
      <c r="J181" s="58"/>
      <c r="K181" s="58"/>
      <c r="L181" s="58"/>
      <c r="M181" s="58"/>
      <c r="N181" s="58"/>
      <c r="O181" s="58"/>
      <c r="P181" s="58"/>
      <c r="Q181" s="58"/>
      <c r="R181" s="58"/>
      <c r="S181" s="58"/>
      <c r="T181" s="58"/>
      <c r="U181" s="58"/>
      <c r="V181" s="58"/>
      <c r="W181" s="58"/>
      <c r="X181" s="58"/>
      <c r="Y181" s="58"/>
      <c r="Z181" s="58"/>
      <c r="AA181" s="58"/>
      <c r="AB181" s="58"/>
    </row>
    <row r="182" spans="1:28" ht="13.5" customHeight="1">
      <c r="A182" s="58"/>
      <c r="B182" s="58"/>
      <c r="C182" s="58"/>
      <c r="D182" s="58"/>
      <c r="E182" s="371"/>
      <c r="F182" s="371"/>
      <c r="G182" s="403"/>
      <c r="H182" s="58"/>
      <c r="I182" s="58"/>
      <c r="J182" s="58"/>
      <c r="K182" s="58"/>
      <c r="L182" s="58"/>
      <c r="M182" s="58"/>
      <c r="N182" s="58"/>
      <c r="O182" s="58"/>
      <c r="P182" s="58"/>
      <c r="Q182" s="58"/>
      <c r="R182" s="58"/>
      <c r="S182" s="58"/>
      <c r="T182" s="58"/>
      <c r="U182" s="58"/>
      <c r="V182" s="58"/>
      <c r="W182" s="58"/>
      <c r="X182" s="58"/>
      <c r="Y182" s="58"/>
      <c r="Z182" s="58"/>
      <c r="AA182" s="58"/>
      <c r="AB182" s="58"/>
    </row>
    <row r="183" spans="1:28" ht="13.5" customHeight="1">
      <c r="A183" s="58"/>
      <c r="B183" s="58"/>
      <c r="C183" s="58"/>
      <c r="D183" s="58"/>
      <c r="E183" s="371"/>
      <c r="F183" s="371"/>
      <c r="G183" s="403"/>
      <c r="H183" s="58"/>
      <c r="I183" s="58"/>
      <c r="J183" s="58"/>
      <c r="K183" s="58"/>
      <c r="L183" s="58"/>
      <c r="M183" s="58"/>
      <c r="N183" s="58"/>
      <c r="O183" s="58"/>
      <c r="P183" s="58"/>
      <c r="Q183" s="58"/>
      <c r="R183" s="58"/>
      <c r="S183" s="58"/>
      <c r="T183" s="58"/>
      <c r="U183" s="58"/>
      <c r="V183" s="58"/>
      <c r="W183" s="58"/>
      <c r="X183" s="58"/>
      <c r="Y183" s="58"/>
      <c r="Z183" s="58"/>
      <c r="AA183" s="58"/>
      <c r="AB183" s="58"/>
    </row>
    <row r="184" spans="1:28" ht="13.5" customHeight="1">
      <c r="A184" s="58"/>
      <c r="B184" s="58"/>
      <c r="C184" s="58"/>
      <c r="D184" s="58"/>
      <c r="E184" s="371"/>
      <c r="F184" s="371"/>
      <c r="G184" s="403"/>
      <c r="H184" s="58"/>
      <c r="I184" s="58"/>
      <c r="J184" s="58"/>
      <c r="K184" s="58"/>
      <c r="L184" s="58"/>
      <c r="M184" s="58"/>
      <c r="N184" s="58"/>
      <c r="O184" s="58"/>
      <c r="P184" s="58"/>
      <c r="Q184" s="58"/>
      <c r="R184" s="58"/>
      <c r="S184" s="58"/>
      <c r="T184" s="58"/>
      <c r="U184" s="58"/>
      <c r="V184" s="58"/>
      <c r="W184" s="58"/>
      <c r="X184" s="58"/>
      <c r="Y184" s="58"/>
      <c r="Z184" s="58"/>
      <c r="AA184" s="58"/>
      <c r="AB184" s="58"/>
    </row>
    <row r="185" spans="1:28" ht="13.5" customHeight="1">
      <c r="A185" s="58"/>
      <c r="B185" s="58"/>
      <c r="C185" s="58"/>
      <c r="D185" s="58"/>
      <c r="E185" s="371"/>
      <c r="F185" s="371"/>
      <c r="G185" s="403"/>
      <c r="H185" s="58"/>
      <c r="I185" s="58"/>
      <c r="J185" s="58"/>
      <c r="K185" s="58"/>
      <c r="L185" s="58"/>
      <c r="M185" s="58"/>
      <c r="N185" s="58"/>
      <c r="O185" s="58"/>
      <c r="P185" s="58"/>
      <c r="Q185" s="58"/>
      <c r="R185" s="58"/>
      <c r="S185" s="58"/>
      <c r="T185" s="58"/>
      <c r="U185" s="58"/>
      <c r="V185" s="58"/>
      <c r="W185" s="58"/>
      <c r="X185" s="58"/>
      <c r="Y185" s="58"/>
      <c r="Z185" s="58"/>
      <c r="AA185" s="58"/>
      <c r="AB185" s="58"/>
    </row>
    <row r="186" spans="1:28" ht="13.5" customHeight="1">
      <c r="A186" s="58"/>
      <c r="B186" s="58"/>
      <c r="C186" s="58"/>
      <c r="D186" s="58"/>
      <c r="E186" s="371"/>
      <c r="F186" s="371"/>
      <c r="G186" s="403"/>
      <c r="H186" s="58"/>
      <c r="I186" s="58"/>
      <c r="J186" s="58"/>
      <c r="K186" s="58"/>
      <c r="L186" s="58"/>
      <c r="M186" s="58"/>
      <c r="N186" s="58"/>
      <c r="O186" s="58"/>
      <c r="P186" s="58"/>
      <c r="Q186" s="58"/>
      <c r="R186" s="58"/>
      <c r="S186" s="58"/>
      <c r="T186" s="58"/>
      <c r="U186" s="58"/>
      <c r="V186" s="58"/>
      <c r="W186" s="58"/>
      <c r="X186" s="58"/>
      <c r="Y186" s="58"/>
      <c r="Z186" s="58"/>
      <c r="AA186" s="58"/>
      <c r="AB186" s="58"/>
    </row>
    <row r="187" spans="1:28" ht="13.5" customHeight="1">
      <c r="A187" s="58"/>
      <c r="B187" s="58"/>
      <c r="C187" s="58"/>
      <c r="D187" s="58"/>
      <c r="E187" s="371"/>
      <c r="F187" s="371"/>
      <c r="G187" s="403"/>
      <c r="H187" s="58"/>
      <c r="I187" s="58"/>
      <c r="J187" s="58"/>
      <c r="K187" s="58"/>
      <c r="L187" s="58"/>
      <c r="M187" s="58"/>
      <c r="N187" s="58"/>
      <c r="O187" s="58"/>
      <c r="P187" s="58"/>
      <c r="Q187" s="58"/>
      <c r="R187" s="58"/>
      <c r="S187" s="58"/>
      <c r="T187" s="58"/>
      <c r="U187" s="58"/>
      <c r="V187" s="58"/>
      <c r="W187" s="58"/>
      <c r="X187" s="58"/>
      <c r="Y187" s="58"/>
      <c r="Z187" s="58"/>
      <c r="AA187" s="58"/>
      <c r="AB187" s="58"/>
    </row>
    <row r="188" spans="1:28" ht="13.5" customHeight="1">
      <c r="A188" s="58"/>
      <c r="B188" s="58"/>
      <c r="C188" s="58"/>
      <c r="D188" s="58"/>
      <c r="E188" s="371"/>
      <c r="F188" s="371"/>
      <c r="G188" s="403"/>
      <c r="H188" s="58"/>
      <c r="I188" s="58"/>
      <c r="J188" s="58"/>
      <c r="K188" s="58"/>
      <c r="L188" s="58"/>
      <c r="M188" s="58"/>
      <c r="N188" s="58"/>
      <c r="O188" s="58"/>
      <c r="P188" s="58"/>
      <c r="Q188" s="58"/>
      <c r="R188" s="58"/>
      <c r="S188" s="58"/>
      <c r="T188" s="58"/>
      <c r="U188" s="58"/>
      <c r="V188" s="58"/>
      <c r="W188" s="58"/>
      <c r="X188" s="58"/>
      <c r="Y188" s="58"/>
      <c r="Z188" s="58"/>
      <c r="AA188" s="58"/>
      <c r="AB188" s="58"/>
    </row>
    <row r="189" spans="1:28" ht="13.5" customHeight="1">
      <c r="A189" s="58"/>
      <c r="B189" s="58"/>
      <c r="C189" s="58"/>
      <c r="D189" s="58"/>
      <c r="E189" s="371"/>
      <c r="F189" s="371"/>
      <c r="G189" s="403"/>
      <c r="H189" s="58"/>
      <c r="I189" s="58"/>
      <c r="J189" s="58"/>
      <c r="K189" s="58"/>
      <c r="L189" s="58"/>
      <c r="M189" s="58"/>
      <c r="N189" s="58"/>
      <c r="O189" s="58"/>
      <c r="P189" s="58"/>
      <c r="Q189" s="58"/>
      <c r="R189" s="58"/>
      <c r="S189" s="58"/>
      <c r="T189" s="58"/>
      <c r="U189" s="58"/>
      <c r="V189" s="58"/>
      <c r="W189" s="58"/>
      <c r="X189" s="58"/>
      <c r="Y189" s="58"/>
      <c r="Z189" s="58"/>
      <c r="AA189" s="58"/>
      <c r="AB189" s="58"/>
    </row>
    <row r="190" spans="1:28" ht="13.5" customHeight="1">
      <c r="A190" s="58"/>
      <c r="B190" s="58"/>
      <c r="C190" s="58"/>
      <c r="D190" s="58"/>
      <c r="E190" s="371"/>
      <c r="F190" s="371"/>
      <c r="G190" s="403"/>
      <c r="H190" s="58"/>
      <c r="I190" s="58"/>
      <c r="J190" s="58"/>
      <c r="K190" s="58"/>
      <c r="L190" s="58"/>
      <c r="M190" s="58"/>
      <c r="N190" s="58"/>
      <c r="O190" s="58"/>
      <c r="P190" s="58"/>
      <c r="Q190" s="58"/>
      <c r="R190" s="58"/>
      <c r="S190" s="58"/>
      <c r="T190" s="58"/>
      <c r="U190" s="58"/>
      <c r="V190" s="58"/>
      <c r="W190" s="58"/>
      <c r="X190" s="58"/>
      <c r="Y190" s="58"/>
      <c r="Z190" s="58"/>
      <c r="AA190" s="58"/>
      <c r="AB190" s="58"/>
    </row>
    <row r="191" spans="1:28" ht="13.5" customHeight="1">
      <c r="A191" s="58"/>
      <c r="B191" s="58"/>
      <c r="C191" s="58"/>
      <c r="D191" s="58"/>
      <c r="E191" s="371"/>
      <c r="F191" s="371"/>
      <c r="G191" s="403"/>
      <c r="H191" s="58"/>
      <c r="I191" s="58"/>
      <c r="J191" s="58"/>
      <c r="K191" s="58"/>
      <c r="L191" s="58"/>
      <c r="M191" s="58"/>
      <c r="N191" s="58"/>
      <c r="O191" s="58"/>
      <c r="P191" s="58"/>
      <c r="Q191" s="58"/>
      <c r="R191" s="58"/>
      <c r="S191" s="58"/>
      <c r="T191" s="58"/>
      <c r="U191" s="58"/>
      <c r="V191" s="58"/>
      <c r="W191" s="58"/>
      <c r="X191" s="58"/>
      <c r="Y191" s="58"/>
      <c r="Z191" s="58"/>
      <c r="AA191" s="58"/>
      <c r="AB191" s="58"/>
    </row>
    <row r="192" spans="1:28" ht="13.5" customHeight="1">
      <c r="A192" s="58"/>
      <c r="B192" s="58"/>
      <c r="C192" s="58"/>
      <c r="D192" s="58"/>
      <c r="E192" s="371"/>
      <c r="F192" s="371"/>
      <c r="G192" s="403"/>
      <c r="H192" s="58"/>
      <c r="I192" s="58"/>
      <c r="J192" s="58"/>
      <c r="K192" s="58"/>
      <c r="L192" s="58"/>
      <c r="M192" s="58"/>
      <c r="N192" s="58"/>
      <c r="O192" s="58"/>
      <c r="P192" s="58"/>
      <c r="Q192" s="58"/>
      <c r="R192" s="58"/>
      <c r="S192" s="58"/>
      <c r="T192" s="58"/>
      <c r="U192" s="58"/>
      <c r="V192" s="58"/>
      <c r="W192" s="58"/>
      <c r="X192" s="58"/>
      <c r="Y192" s="58"/>
      <c r="Z192" s="58"/>
      <c r="AA192" s="58"/>
      <c r="AB192" s="58"/>
    </row>
    <row r="193" spans="1:28" ht="13.5" customHeight="1">
      <c r="A193" s="58"/>
      <c r="B193" s="58"/>
      <c r="C193" s="58"/>
      <c r="D193" s="58"/>
      <c r="E193" s="371"/>
      <c r="F193" s="371"/>
      <c r="G193" s="403"/>
      <c r="H193" s="58"/>
      <c r="I193" s="58"/>
      <c r="J193" s="58"/>
      <c r="K193" s="58"/>
      <c r="L193" s="58"/>
      <c r="M193" s="58"/>
      <c r="N193" s="58"/>
      <c r="O193" s="58"/>
      <c r="P193" s="58"/>
      <c r="Q193" s="58"/>
      <c r="R193" s="58"/>
      <c r="S193" s="58"/>
      <c r="T193" s="58"/>
      <c r="U193" s="58"/>
      <c r="V193" s="58"/>
      <c r="W193" s="58"/>
      <c r="X193" s="58"/>
      <c r="Y193" s="58"/>
      <c r="Z193" s="58"/>
      <c r="AA193" s="58"/>
      <c r="AB193" s="58"/>
    </row>
    <row r="194" spans="1:28" ht="13.5" customHeight="1">
      <c r="A194" s="58"/>
      <c r="B194" s="58"/>
      <c r="C194" s="58"/>
      <c r="D194" s="58"/>
      <c r="E194" s="371"/>
      <c r="F194" s="371"/>
      <c r="G194" s="403"/>
      <c r="H194" s="58"/>
      <c r="I194" s="58"/>
      <c r="J194" s="58"/>
      <c r="K194" s="58"/>
      <c r="L194" s="58"/>
      <c r="M194" s="58"/>
      <c r="N194" s="58"/>
      <c r="O194" s="58"/>
      <c r="P194" s="58"/>
      <c r="Q194" s="58"/>
      <c r="R194" s="58"/>
      <c r="S194" s="58"/>
      <c r="T194" s="58"/>
      <c r="U194" s="58"/>
      <c r="V194" s="58"/>
      <c r="W194" s="58"/>
      <c r="X194" s="58"/>
      <c r="Y194" s="58"/>
      <c r="Z194" s="58"/>
      <c r="AA194" s="58"/>
      <c r="AB194" s="58"/>
    </row>
    <row r="195" spans="1:28" ht="13.5" customHeight="1">
      <c r="A195" s="58"/>
      <c r="B195" s="58"/>
      <c r="C195" s="58"/>
      <c r="D195" s="58"/>
      <c r="E195" s="371"/>
      <c r="F195" s="371"/>
      <c r="G195" s="403"/>
      <c r="H195" s="58"/>
      <c r="I195" s="58"/>
      <c r="J195" s="58"/>
      <c r="K195" s="58"/>
      <c r="L195" s="58"/>
      <c r="M195" s="58"/>
      <c r="N195" s="58"/>
      <c r="O195" s="58"/>
      <c r="P195" s="58"/>
      <c r="Q195" s="58"/>
      <c r="R195" s="58"/>
      <c r="S195" s="58"/>
      <c r="T195" s="58"/>
      <c r="U195" s="58"/>
      <c r="V195" s="58"/>
      <c r="W195" s="58"/>
      <c r="X195" s="58"/>
      <c r="Y195" s="58"/>
      <c r="Z195" s="58"/>
      <c r="AA195" s="58"/>
      <c r="AB195" s="58"/>
    </row>
    <row r="196" spans="1:28" ht="13.5" customHeight="1">
      <c r="A196" s="58"/>
      <c r="B196" s="58"/>
      <c r="C196" s="58"/>
      <c r="D196" s="58"/>
      <c r="E196" s="371"/>
      <c r="F196" s="371"/>
      <c r="G196" s="403"/>
      <c r="H196" s="58"/>
      <c r="I196" s="58"/>
      <c r="J196" s="58"/>
      <c r="K196" s="58"/>
      <c r="L196" s="58"/>
      <c r="M196" s="58"/>
      <c r="N196" s="58"/>
      <c r="O196" s="58"/>
      <c r="P196" s="58"/>
      <c r="Q196" s="58"/>
      <c r="R196" s="58"/>
      <c r="S196" s="58"/>
      <c r="T196" s="58"/>
      <c r="U196" s="58"/>
      <c r="V196" s="58"/>
      <c r="W196" s="58"/>
      <c r="X196" s="58"/>
      <c r="Y196" s="58"/>
      <c r="Z196" s="58"/>
      <c r="AA196" s="58"/>
      <c r="AB196" s="58"/>
    </row>
    <row r="197" spans="1:28" ht="13.5" customHeight="1">
      <c r="A197" s="58"/>
      <c r="B197" s="58"/>
      <c r="C197" s="58"/>
      <c r="D197" s="58"/>
      <c r="E197" s="371"/>
      <c r="F197" s="371"/>
      <c r="G197" s="403"/>
      <c r="H197" s="58"/>
      <c r="I197" s="58"/>
      <c r="J197" s="58"/>
      <c r="K197" s="58"/>
      <c r="L197" s="58"/>
      <c r="M197" s="58"/>
      <c r="N197" s="58"/>
      <c r="O197" s="58"/>
      <c r="P197" s="58"/>
      <c r="Q197" s="58"/>
      <c r="R197" s="58"/>
      <c r="S197" s="58"/>
      <c r="T197" s="58"/>
      <c r="U197" s="58"/>
      <c r="V197" s="58"/>
      <c r="W197" s="58"/>
      <c r="X197" s="58"/>
      <c r="Y197" s="58"/>
      <c r="Z197" s="58"/>
      <c r="AA197" s="58"/>
      <c r="AB197" s="58"/>
    </row>
    <row r="198" spans="1:28" ht="13.5" customHeight="1">
      <c r="A198" s="58"/>
      <c r="B198" s="58"/>
      <c r="C198" s="58"/>
      <c r="D198" s="58"/>
      <c r="E198" s="371"/>
      <c r="F198" s="371"/>
      <c r="G198" s="403"/>
      <c r="H198" s="58"/>
      <c r="I198" s="58"/>
      <c r="J198" s="58"/>
      <c r="K198" s="58"/>
      <c r="L198" s="58"/>
      <c r="M198" s="58"/>
      <c r="N198" s="58"/>
      <c r="O198" s="58"/>
      <c r="P198" s="58"/>
      <c r="Q198" s="58"/>
      <c r="R198" s="58"/>
      <c r="S198" s="58"/>
      <c r="T198" s="58"/>
      <c r="U198" s="58"/>
      <c r="V198" s="58"/>
      <c r="W198" s="58"/>
      <c r="X198" s="58"/>
      <c r="Y198" s="58"/>
      <c r="Z198" s="58"/>
      <c r="AA198" s="58"/>
      <c r="AB198" s="58"/>
    </row>
    <row r="199" spans="1:28" ht="13.5" customHeight="1">
      <c r="A199" s="58"/>
      <c r="B199" s="58"/>
      <c r="C199" s="58"/>
      <c r="D199" s="58"/>
      <c r="E199" s="371"/>
      <c r="F199" s="371"/>
      <c r="G199" s="403"/>
      <c r="H199" s="58"/>
      <c r="I199" s="58"/>
      <c r="J199" s="58"/>
      <c r="K199" s="58"/>
      <c r="L199" s="58"/>
      <c r="M199" s="58"/>
      <c r="N199" s="58"/>
      <c r="O199" s="58"/>
      <c r="P199" s="58"/>
      <c r="Q199" s="58"/>
      <c r="R199" s="58"/>
      <c r="S199" s="58"/>
      <c r="T199" s="58"/>
      <c r="U199" s="58"/>
      <c r="V199" s="58"/>
      <c r="W199" s="58"/>
      <c r="X199" s="58"/>
      <c r="Y199" s="58"/>
      <c r="Z199" s="58"/>
      <c r="AA199" s="58"/>
      <c r="AB199" s="58"/>
    </row>
    <row r="200" spans="1:28" ht="13.5" customHeight="1">
      <c r="A200" s="58"/>
      <c r="B200" s="58"/>
      <c r="C200" s="58"/>
      <c r="D200" s="58"/>
      <c r="E200" s="371"/>
      <c r="F200" s="371"/>
      <c r="G200" s="403"/>
      <c r="H200" s="58"/>
      <c r="I200" s="58"/>
      <c r="J200" s="58"/>
      <c r="K200" s="58"/>
      <c r="L200" s="58"/>
      <c r="M200" s="58"/>
      <c r="N200" s="58"/>
      <c r="O200" s="58"/>
      <c r="P200" s="58"/>
      <c r="Q200" s="58"/>
      <c r="R200" s="58"/>
      <c r="S200" s="58"/>
      <c r="T200" s="58"/>
      <c r="U200" s="58"/>
      <c r="V200" s="58"/>
      <c r="W200" s="58"/>
      <c r="X200" s="58"/>
      <c r="Y200" s="58"/>
      <c r="Z200" s="58"/>
      <c r="AA200" s="58"/>
      <c r="AB200" s="58"/>
    </row>
    <row r="201" spans="1:28" ht="13.5" customHeight="1">
      <c r="A201" s="58"/>
      <c r="B201" s="58"/>
      <c r="C201" s="58"/>
      <c r="D201" s="58"/>
      <c r="E201" s="371"/>
      <c r="F201" s="371"/>
      <c r="G201" s="403"/>
      <c r="H201" s="58"/>
      <c r="I201" s="58"/>
      <c r="J201" s="58"/>
      <c r="K201" s="58"/>
      <c r="L201" s="58"/>
      <c r="M201" s="58"/>
      <c r="N201" s="58"/>
      <c r="O201" s="58"/>
      <c r="P201" s="58"/>
      <c r="Q201" s="58"/>
      <c r="R201" s="58"/>
      <c r="S201" s="58"/>
      <c r="T201" s="58"/>
      <c r="U201" s="58"/>
      <c r="V201" s="58"/>
      <c r="W201" s="58"/>
      <c r="X201" s="58"/>
      <c r="Y201" s="58"/>
      <c r="Z201" s="58"/>
      <c r="AA201" s="58"/>
      <c r="AB201" s="58"/>
    </row>
    <row r="202" spans="1:28" ht="13.5" customHeight="1">
      <c r="A202" s="58"/>
      <c r="B202" s="58"/>
      <c r="C202" s="58"/>
      <c r="D202" s="58"/>
      <c r="E202" s="371"/>
      <c r="F202" s="371"/>
      <c r="G202" s="403"/>
      <c r="H202" s="58"/>
      <c r="I202" s="58"/>
      <c r="J202" s="58"/>
      <c r="K202" s="58"/>
      <c r="L202" s="58"/>
      <c r="M202" s="58"/>
      <c r="N202" s="58"/>
      <c r="O202" s="58"/>
      <c r="P202" s="58"/>
      <c r="Q202" s="58"/>
      <c r="R202" s="58"/>
      <c r="S202" s="58"/>
      <c r="T202" s="58"/>
      <c r="U202" s="58"/>
      <c r="V202" s="58"/>
      <c r="W202" s="58"/>
      <c r="X202" s="58"/>
      <c r="Y202" s="58"/>
      <c r="Z202" s="58"/>
      <c r="AA202" s="58"/>
      <c r="AB202" s="58"/>
    </row>
    <row r="203" spans="1:28" ht="13.5" customHeight="1">
      <c r="A203" s="58"/>
      <c r="B203" s="58"/>
      <c r="C203" s="58"/>
      <c r="D203" s="58"/>
      <c r="E203" s="371"/>
      <c r="F203" s="371"/>
      <c r="G203" s="403"/>
      <c r="H203" s="58"/>
      <c r="I203" s="58"/>
      <c r="J203" s="58"/>
      <c r="K203" s="58"/>
      <c r="L203" s="58"/>
      <c r="M203" s="58"/>
      <c r="N203" s="58"/>
      <c r="O203" s="58"/>
      <c r="P203" s="58"/>
      <c r="Q203" s="58"/>
      <c r="R203" s="58"/>
      <c r="S203" s="58"/>
      <c r="T203" s="58"/>
      <c r="U203" s="58"/>
      <c r="V203" s="58"/>
      <c r="W203" s="58"/>
      <c r="X203" s="58"/>
      <c r="Y203" s="58"/>
      <c r="Z203" s="58"/>
      <c r="AA203" s="58"/>
      <c r="AB203" s="58"/>
    </row>
    <row r="204" spans="1:28" ht="13.5" customHeight="1">
      <c r="A204" s="58"/>
      <c r="B204" s="58"/>
      <c r="C204" s="58"/>
      <c r="D204" s="58"/>
      <c r="E204" s="371"/>
      <c r="F204" s="371"/>
      <c r="G204" s="403"/>
      <c r="H204" s="58"/>
      <c r="I204" s="58"/>
      <c r="J204" s="58"/>
      <c r="K204" s="58"/>
      <c r="L204" s="58"/>
      <c r="M204" s="58"/>
      <c r="N204" s="58"/>
      <c r="O204" s="58"/>
      <c r="P204" s="58"/>
      <c r="Q204" s="58"/>
      <c r="R204" s="58"/>
      <c r="S204" s="58"/>
      <c r="T204" s="58"/>
      <c r="U204" s="58"/>
      <c r="V204" s="58"/>
      <c r="W204" s="58"/>
      <c r="X204" s="58"/>
      <c r="Y204" s="58"/>
      <c r="Z204" s="58"/>
      <c r="AA204" s="58"/>
      <c r="AB204" s="58"/>
    </row>
    <row r="205" spans="1:28" ht="13.5" customHeight="1">
      <c r="A205" s="58"/>
      <c r="B205" s="58"/>
      <c r="C205" s="58"/>
      <c r="D205" s="58"/>
      <c r="E205" s="371"/>
      <c r="F205" s="371"/>
      <c r="G205" s="403"/>
      <c r="H205" s="58"/>
      <c r="I205" s="58"/>
      <c r="J205" s="58"/>
      <c r="K205" s="58"/>
      <c r="L205" s="58"/>
      <c r="M205" s="58"/>
      <c r="N205" s="58"/>
      <c r="O205" s="58"/>
      <c r="P205" s="58"/>
      <c r="Q205" s="58"/>
      <c r="R205" s="58"/>
      <c r="S205" s="58"/>
      <c r="T205" s="58"/>
      <c r="U205" s="58"/>
      <c r="V205" s="58"/>
      <c r="W205" s="58"/>
      <c r="X205" s="58"/>
      <c r="Y205" s="58"/>
      <c r="Z205" s="58"/>
      <c r="AA205" s="58"/>
      <c r="AB205" s="58"/>
    </row>
    <row r="206" spans="1:28" ht="13.5" customHeight="1">
      <c r="A206" s="58"/>
      <c r="B206" s="58"/>
      <c r="C206" s="58"/>
      <c r="D206" s="58"/>
      <c r="E206" s="371"/>
      <c r="F206" s="371"/>
      <c r="G206" s="403"/>
      <c r="H206" s="58"/>
      <c r="I206" s="58"/>
      <c r="J206" s="58"/>
      <c r="K206" s="58"/>
      <c r="L206" s="58"/>
      <c r="M206" s="58"/>
      <c r="N206" s="58"/>
      <c r="O206" s="58"/>
      <c r="P206" s="58"/>
      <c r="Q206" s="58"/>
      <c r="R206" s="58"/>
      <c r="S206" s="58"/>
      <c r="T206" s="58"/>
      <c r="U206" s="58"/>
      <c r="V206" s="58"/>
      <c r="W206" s="58"/>
      <c r="X206" s="58"/>
      <c r="Y206" s="58"/>
      <c r="Z206" s="58"/>
      <c r="AA206" s="58"/>
      <c r="AB206" s="58"/>
    </row>
    <row r="207" spans="1:28" ht="13.5" customHeight="1">
      <c r="A207" s="58"/>
      <c r="B207" s="58"/>
      <c r="C207" s="58"/>
      <c r="D207" s="58"/>
      <c r="E207" s="371"/>
      <c r="F207" s="371"/>
      <c r="G207" s="403"/>
      <c r="H207" s="58"/>
      <c r="I207" s="58"/>
      <c r="J207" s="58"/>
      <c r="K207" s="58"/>
      <c r="L207" s="58"/>
      <c r="M207" s="58"/>
      <c r="N207" s="58"/>
      <c r="O207" s="58"/>
      <c r="P207" s="58"/>
      <c r="Q207" s="58"/>
      <c r="R207" s="58"/>
      <c r="S207" s="58"/>
      <c r="T207" s="58"/>
      <c r="U207" s="58"/>
      <c r="V207" s="58"/>
      <c r="W207" s="58"/>
      <c r="X207" s="58"/>
      <c r="Y207" s="58"/>
      <c r="Z207" s="58"/>
      <c r="AA207" s="58"/>
      <c r="AB207" s="58"/>
    </row>
    <row r="208" spans="1:28" ht="13.5" customHeight="1">
      <c r="A208" s="58"/>
      <c r="B208" s="58"/>
      <c r="C208" s="58"/>
      <c r="D208" s="58"/>
      <c r="E208" s="371"/>
      <c r="F208" s="371"/>
      <c r="G208" s="403"/>
      <c r="H208" s="58"/>
      <c r="I208" s="58"/>
      <c r="J208" s="58"/>
      <c r="K208" s="58"/>
      <c r="L208" s="58"/>
      <c r="M208" s="58"/>
      <c r="N208" s="58"/>
      <c r="O208" s="58"/>
      <c r="P208" s="58"/>
      <c r="Q208" s="58"/>
      <c r="R208" s="58"/>
      <c r="S208" s="58"/>
      <c r="T208" s="58"/>
      <c r="U208" s="58"/>
      <c r="V208" s="58"/>
      <c r="W208" s="58"/>
      <c r="X208" s="58"/>
      <c r="Y208" s="58"/>
      <c r="Z208" s="58"/>
      <c r="AA208" s="58"/>
      <c r="AB208" s="58"/>
    </row>
    <row r="209" spans="1:28" ht="13.5" customHeight="1">
      <c r="A209" s="58"/>
      <c r="B209" s="58"/>
      <c r="C209" s="58"/>
      <c r="D209" s="58"/>
      <c r="E209" s="371"/>
      <c r="F209" s="371"/>
      <c r="G209" s="403"/>
      <c r="H209" s="58"/>
      <c r="I209" s="58"/>
      <c r="J209" s="58"/>
      <c r="K209" s="58"/>
      <c r="L209" s="58"/>
      <c r="M209" s="58"/>
      <c r="N209" s="58"/>
      <c r="O209" s="58"/>
      <c r="P209" s="58"/>
      <c r="Q209" s="58"/>
      <c r="R209" s="58"/>
      <c r="S209" s="58"/>
      <c r="T209" s="58"/>
      <c r="U209" s="58"/>
      <c r="V209" s="58"/>
      <c r="W209" s="58"/>
      <c r="X209" s="58"/>
      <c r="Y209" s="58"/>
      <c r="Z209" s="58"/>
      <c r="AA209" s="58"/>
      <c r="AB209" s="58"/>
    </row>
    <row r="210" spans="1:28" ht="13.5" customHeight="1">
      <c r="A210" s="58"/>
      <c r="B210" s="58"/>
      <c r="C210" s="58"/>
      <c r="D210" s="58"/>
      <c r="E210" s="371"/>
      <c r="F210" s="371"/>
      <c r="G210" s="403"/>
      <c r="H210" s="58"/>
      <c r="I210" s="58"/>
      <c r="J210" s="58"/>
      <c r="K210" s="58"/>
      <c r="L210" s="58"/>
      <c r="M210" s="58"/>
      <c r="N210" s="58"/>
      <c r="O210" s="58"/>
      <c r="P210" s="58"/>
      <c r="Q210" s="58"/>
      <c r="R210" s="58"/>
      <c r="S210" s="58"/>
      <c r="T210" s="58"/>
      <c r="U210" s="58"/>
      <c r="V210" s="58"/>
      <c r="W210" s="58"/>
      <c r="X210" s="58"/>
      <c r="Y210" s="58"/>
      <c r="Z210" s="58"/>
      <c r="AA210" s="58"/>
      <c r="AB210" s="58"/>
    </row>
    <row r="211" spans="1:28" ht="13.5" customHeight="1">
      <c r="A211" s="58"/>
      <c r="B211" s="58"/>
      <c r="C211" s="58"/>
      <c r="D211" s="58"/>
      <c r="E211" s="371"/>
      <c r="F211" s="371"/>
      <c r="G211" s="403"/>
      <c r="H211" s="58"/>
      <c r="I211" s="58"/>
      <c r="J211" s="58"/>
      <c r="K211" s="58"/>
      <c r="L211" s="58"/>
      <c r="M211" s="58"/>
      <c r="N211" s="58"/>
      <c r="O211" s="58"/>
      <c r="P211" s="58"/>
      <c r="Q211" s="58"/>
      <c r="R211" s="58"/>
      <c r="S211" s="58"/>
      <c r="T211" s="58"/>
      <c r="U211" s="58"/>
      <c r="V211" s="58"/>
      <c r="W211" s="58"/>
      <c r="X211" s="58"/>
      <c r="Y211" s="58"/>
      <c r="Z211" s="58"/>
      <c r="AA211" s="58"/>
      <c r="AB211" s="58"/>
    </row>
    <row r="212" spans="1:28" ht="13.5" customHeight="1">
      <c r="A212" s="58"/>
      <c r="B212" s="58"/>
      <c r="C212" s="58"/>
      <c r="D212" s="58"/>
      <c r="E212" s="371"/>
      <c r="F212" s="371"/>
      <c r="G212" s="403"/>
      <c r="H212" s="58"/>
      <c r="I212" s="58"/>
      <c r="J212" s="58"/>
      <c r="K212" s="58"/>
      <c r="L212" s="58"/>
      <c r="M212" s="58"/>
      <c r="N212" s="58"/>
      <c r="O212" s="58"/>
      <c r="P212" s="58"/>
      <c r="Q212" s="58"/>
      <c r="R212" s="58"/>
      <c r="S212" s="58"/>
      <c r="T212" s="58"/>
      <c r="U212" s="58"/>
      <c r="V212" s="58"/>
      <c r="W212" s="58"/>
      <c r="X212" s="58"/>
      <c r="Y212" s="58"/>
      <c r="Z212" s="58"/>
      <c r="AA212" s="58"/>
      <c r="AB212" s="58"/>
    </row>
    <row r="213" spans="1:28" ht="13.5" customHeight="1">
      <c r="A213" s="58"/>
      <c r="B213" s="58"/>
      <c r="C213" s="58"/>
      <c r="D213" s="58"/>
      <c r="E213" s="371"/>
      <c r="F213" s="371"/>
      <c r="G213" s="403"/>
      <c r="H213" s="58"/>
      <c r="I213" s="58"/>
      <c r="J213" s="58"/>
      <c r="K213" s="58"/>
      <c r="L213" s="58"/>
      <c r="M213" s="58"/>
      <c r="N213" s="58"/>
      <c r="O213" s="58"/>
      <c r="P213" s="58"/>
      <c r="Q213" s="58"/>
      <c r="R213" s="58"/>
      <c r="S213" s="58"/>
      <c r="T213" s="58"/>
      <c r="U213" s="58"/>
      <c r="V213" s="58"/>
      <c r="W213" s="58"/>
      <c r="X213" s="58"/>
      <c r="Y213" s="58"/>
      <c r="Z213" s="58"/>
      <c r="AA213" s="58"/>
      <c r="AB213" s="58"/>
    </row>
    <row r="214" spans="1:28" ht="13.5" customHeight="1">
      <c r="A214" s="58"/>
      <c r="B214" s="58"/>
      <c r="C214" s="58"/>
      <c r="D214" s="58"/>
      <c r="E214" s="371"/>
      <c r="F214" s="371"/>
      <c r="G214" s="403"/>
      <c r="H214" s="58"/>
      <c r="I214" s="58"/>
      <c r="J214" s="58"/>
      <c r="K214" s="58"/>
      <c r="L214" s="58"/>
      <c r="M214" s="58"/>
      <c r="N214" s="58"/>
      <c r="O214" s="58"/>
      <c r="P214" s="58"/>
      <c r="Q214" s="58"/>
      <c r="R214" s="58"/>
      <c r="S214" s="58"/>
      <c r="T214" s="58"/>
      <c r="U214" s="58"/>
      <c r="V214" s="58"/>
      <c r="W214" s="58"/>
      <c r="X214" s="58"/>
      <c r="Y214" s="58"/>
      <c r="Z214" s="58"/>
      <c r="AA214" s="58"/>
      <c r="AB214" s="58"/>
    </row>
    <row r="215" spans="1:28" ht="13.5" customHeight="1">
      <c r="A215" s="58"/>
      <c r="B215" s="58"/>
      <c r="C215" s="58"/>
      <c r="D215" s="58"/>
      <c r="E215" s="371"/>
      <c r="F215" s="371"/>
      <c r="G215" s="403"/>
      <c r="H215" s="58"/>
      <c r="I215" s="58"/>
      <c r="J215" s="58"/>
      <c r="K215" s="58"/>
      <c r="L215" s="58"/>
      <c r="M215" s="58"/>
      <c r="N215" s="58"/>
      <c r="O215" s="58"/>
      <c r="P215" s="58"/>
      <c r="Q215" s="58"/>
      <c r="R215" s="58"/>
      <c r="S215" s="58"/>
      <c r="T215" s="58"/>
      <c r="U215" s="58"/>
      <c r="V215" s="58"/>
      <c r="W215" s="58"/>
      <c r="X215" s="58"/>
      <c r="Y215" s="58"/>
      <c r="Z215" s="58"/>
      <c r="AA215" s="58"/>
      <c r="AB215" s="58"/>
    </row>
    <row r="216" spans="1:28" ht="13.5" customHeight="1">
      <c r="A216" s="58"/>
      <c r="B216" s="58"/>
      <c r="C216" s="58"/>
      <c r="D216" s="58"/>
      <c r="E216" s="371"/>
      <c r="F216" s="371"/>
      <c r="G216" s="403"/>
      <c r="H216" s="58"/>
      <c r="I216" s="58"/>
      <c r="J216" s="58"/>
      <c r="K216" s="58"/>
      <c r="L216" s="58"/>
      <c r="M216" s="58"/>
      <c r="N216" s="58"/>
      <c r="O216" s="58"/>
      <c r="P216" s="58"/>
      <c r="Q216" s="58"/>
      <c r="R216" s="58"/>
      <c r="S216" s="58"/>
      <c r="T216" s="58"/>
      <c r="U216" s="58"/>
      <c r="V216" s="58"/>
      <c r="W216" s="58"/>
      <c r="X216" s="58"/>
      <c r="Y216" s="58"/>
      <c r="Z216" s="58"/>
      <c r="AA216" s="58"/>
      <c r="AB216" s="58"/>
    </row>
    <row r="217" spans="1:28" ht="13.5" customHeight="1">
      <c r="A217" s="58"/>
      <c r="B217" s="58"/>
      <c r="C217" s="58"/>
      <c r="D217" s="58"/>
      <c r="E217" s="371"/>
      <c r="F217" s="371"/>
      <c r="G217" s="403"/>
      <c r="H217" s="58"/>
      <c r="I217" s="58"/>
      <c r="J217" s="58"/>
      <c r="K217" s="58"/>
      <c r="L217" s="58"/>
      <c r="M217" s="58"/>
      <c r="N217" s="58"/>
      <c r="O217" s="58"/>
      <c r="P217" s="58"/>
      <c r="Q217" s="58"/>
      <c r="R217" s="58"/>
      <c r="S217" s="58"/>
      <c r="T217" s="58"/>
      <c r="U217" s="58"/>
      <c r="V217" s="58"/>
      <c r="W217" s="58"/>
      <c r="X217" s="58"/>
      <c r="Y217" s="58"/>
      <c r="Z217" s="58"/>
      <c r="AA217" s="58"/>
      <c r="AB217" s="58"/>
    </row>
    <row r="218" spans="1:28" ht="13.5" customHeight="1">
      <c r="A218" s="58"/>
      <c r="B218" s="58"/>
      <c r="C218" s="58"/>
      <c r="D218" s="58"/>
      <c r="E218" s="371"/>
      <c r="F218" s="371"/>
      <c r="G218" s="403"/>
      <c r="H218" s="58"/>
      <c r="I218" s="58"/>
      <c r="J218" s="58"/>
      <c r="K218" s="58"/>
      <c r="L218" s="58"/>
      <c r="M218" s="58"/>
      <c r="N218" s="58"/>
      <c r="O218" s="58"/>
      <c r="P218" s="58"/>
      <c r="Q218" s="58"/>
      <c r="R218" s="58"/>
      <c r="S218" s="58"/>
      <c r="T218" s="58"/>
      <c r="U218" s="58"/>
      <c r="V218" s="58"/>
      <c r="W218" s="58"/>
      <c r="X218" s="58"/>
      <c r="Y218" s="58"/>
      <c r="Z218" s="58"/>
      <c r="AA218" s="58"/>
      <c r="AB218" s="58"/>
    </row>
    <row r="219" spans="1:28" ht="13.5" customHeight="1">
      <c r="A219" s="58"/>
      <c r="B219" s="58"/>
      <c r="C219" s="58"/>
      <c r="D219" s="58"/>
      <c r="E219" s="371"/>
      <c r="F219" s="371"/>
      <c r="G219" s="403"/>
      <c r="H219" s="58"/>
      <c r="I219" s="58"/>
      <c r="J219" s="58"/>
      <c r="K219" s="58"/>
      <c r="L219" s="58"/>
      <c r="M219" s="58"/>
      <c r="N219" s="58"/>
      <c r="O219" s="58"/>
      <c r="P219" s="58"/>
      <c r="Q219" s="58"/>
      <c r="R219" s="58"/>
      <c r="S219" s="58"/>
      <c r="T219" s="58"/>
      <c r="U219" s="58"/>
      <c r="V219" s="58"/>
      <c r="W219" s="58"/>
      <c r="X219" s="58"/>
      <c r="Y219" s="58"/>
      <c r="Z219" s="58"/>
      <c r="AA219" s="58"/>
      <c r="AB219" s="58"/>
    </row>
    <row r="220" spans="1:28" ht="13.5" customHeight="1">
      <c r="A220" s="58"/>
      <c r="B220" s="58"/>
      <c r="C220" s="58"/>
      <c r="D220" s="58"/>
      <c r="E220" s="371"/>
      <c r="F220" s="371"/>
      <c r="G220" s="403"/>
      <c r="H220" s="58"/>
      <c r="I220" s="58"/>
      <c r="J220" s="58"/>
      <c r="K220" s="58"/>
      <c r="L220" s="58"/>
      <c r="M220" s="58"/>
      <c r="N220" s="58"/>
      <c r="O220" s="58"/>
      <c r="P220" s="58"/>
      <c r="Q220" s="58"/>
      <c r="R220" s="58"/>
      <c r="S220" s="58"/>
      <c r="T220" s="58"/>
      <c r="U220" s="58"/>
      <c r="V220" s="58"/>
      <c r="W220" s="58"/>
      <c r="X220" s="58"/>
      <c r="Y220" s="58"/>
      <c r="Z220" s="58"/>
      <c r="AA220" s="58"/>
      <c r="AB220" s="58"/>
    </row>
    <row r="221" spans="1:28" ht="13.5" customHeight="1">
      <c r="A221" s="58"/>
      <c r="B221" s="58"/>
      <c r="C221" s="58"/>
      <c r="D221" s="58"/>
      <c r="E221" s="371"/>
      <c r="F221" s="371"/>
      <c r="G221" s="403"/>
      <c r="H221" s="58"/>
      <c r="I221" s="58"/>
      <c r="J221" s="58"/>
      <c r="K221" s="58"/>
      <c r="L221" s="58"/>
      <c r="M221" s="58"/>
      <c r="N221" s="58"/>
      <c r="O221" s="58"/>
      <c r="P221" s="58"/>
      <c r="Q221" s="58"/>
      <c r="R221" s="58"/>
      <c r="S221" s="58"/>
      <c r="T221" s="58"/>
      <c r="U221" s="58"/>
      <c r="V221" s="58"/>
      <c r="W221" s="58"/>
      <c r="X221" s="58"/>
      <c r="Y221" s="58"/>
      <c r="Z221" s="58"/>
      <c r="AA221" s="58"/>
      <c r="AB221" s="58"/>
    </row>
    <row r="222" spans="1:28" ht="13.5" customHeight="1">
      <c r="A222" s="58"/>
      <c r="B222" s="58"/>
      <c r="C222" s="58"/>
      <c r="D222" s="58"/>
      <c r="E222" s="371"/>
      <c r="F222" s="371"/>
      <c r="G222" s="403"/>
      <c r="H222" s="58"/>
      <c r="I222" s="58"/>
      <c r="J222" s="58"/>
      <c r="K222" s="58"/>
      <c r="L222" s="58"/>
      <c r="M222" s="58"/>
      <c r="N222" s="58"/>
      <c r="O222" s="58"/>
      <c r="P222" s="58"/>
      <c r="Q222" s="58"/>
      <c r="R222" s="58"/>
      <c r="S222" s="58"/>
      <c r="T222" s="58"/>
      <c r="U222" s="58"/>
      <c r="V222" s="58"/>
      <c r="W222" s="58"/>
      <c r="X222" s="58"/>
      <c r="Y222" s="58"/>
      <c r="Z222" s="58"/>
      <c r="AA222" s="58"/>
      <c r="AB222" s="58"/>
    </row>
    <row r="223" spans="1:28" ht="13.5" customHeight="1">
      <c r="A223" s="58"/>
      <c r="B223" s="58"/>
      <c r="C223" s="58"/>
      <c r="D223" s="58"/>
      <c r="E223" s="371"/>
      <c r="F223" s="371"/>
      <c r="G223" s="403"/>
      <c r="H223" s="58"/>
      <c r="I223" s="58"/>
      <c r="J223" s="58"/>
      <c r="K223" s="58"/>
      <c r="L223" s="58"/>
      <c r="M223" s="58"/>
      <c r="N223" s="58"/>
      <c r="O223" s="58"/>
      <c r="P223" s="58"/>
      <c r="Q223" s="58"/>
      <c r="R223" s="58"/>
      <c r="S223" s="58"/>
      <c r="T223" s="58"/>
      <c r="U223" s="58"/>
      <c r="V223" s="58"/>
      <c r="W223" s="58"/>
      <c r="X223" s="58"/>
      <c r="Y223" s="58"/>
      <c r="Z223" s="58"/>
      <c r="AA223" s="58"/>
      <c r="AB223" s="58"/>
    </row>
    <row r="224" spans="1:28" ht="13.5" customHeight="1">
      <c r="A224" s="58"/>
      <c r="B224" s="58"/>
      <c r="C224" s="58"/>
      <c r="D224" s="58"/>
      <c r="E224" s="371"/>
      <c r="F224" s="371"/>
      <c r="G224" s="403"/>
      <c r="H224" s="58"/>
      <c r="I224" s="58"/>
      <c r="J224" s="58"/>
      <c r="K224" s="58"/>
      <c r="L224" s="58"/>
      <c r="M224" s="58"/>
      <c r="N224" s="58"/>
      <c r="O224" s="58"/>
      <c r="P224" s="58"/>
      <c r="Q224" s="58"/>
      <c r="R224" s="58"/>
      <c r="S224" s="58"/>
      <c r="T224" s="58"/>
      <c r="U224" s="58"/>
      <c r="V224" s="58"/>
      <c r="W224" s="58"/>
      <c r="X224" s="58"/>
      <c r="Y224" s="58"/>
      <c r="Z224" s="58"/>
      <c r="AA224" s="58"/>
      <c r="AB224" s="58"/>
    </row>
    <row r="225" spans="1:28" ht="13.5" customHeight="1">
      <c r="A225" s="58"/>
      <c r="B225" s="58"/>
      <c r="C225" s="58"/>
      <c r="D225" s="58"/>
      <c r="E225" s="371"/>
      <c r="F225" s="371"/>
      <c r="G225" s="403"/>
      <c r="H225" s="58"/>
      <c r="I225" s="58"/>
      <c r="J225" s="58"/>
      <c r="K225" s="58"/>
      <c r="L225" s="58"/>
      <c r="M225" s="58"/>
      <c r="N225" s="58"/>
      <c r="O225" s="58"/>
      <c r="P225" s="58"/>
      <c r="Q225" s="58"/>
      <c r="R225" s="58"/>
      <c r="S225" s="58"/>
      <c r="T225" s="58"/>
      <c r="U225" s="58"/>
      <c r="V225" s="58"/>
      <c r="W225" s="58"/>
      <c r="X225" s="58"/>
      <c r="Y225" s="58"/>
      <c r="Z225" s="58"/>
      <c r="AA225" s="58"/>
      <c r="AB225" s="58"/>
    </row>
    <row r="226" spans="1:28" ht="13.5" customHeight="1">
      <c r="A226" s="58"/>
      <c r="B226" s="58"/>
      <c r="C226" s="58"/>
      <c r="D226" s="58"/>
      <c r="E226" s="371"/>
      <c r="F226" s="371"/>
      <c r="G226" s="403"/>
      <c r="H226" s="58"/>
      <c r="I226" s="58"/>
      <c r="J226" s="58"/>
      <c r="K226" s="58"/>
      <c r="L226" s="58"/>
      <c r="M226" s="58"/>
      <c r="N226" s="58"/>
      <c r="O226" s="58"/>
      <c r="P226" s="58"/>
      <c r="Q226" s="58"/>
      <c r="R226" s="58"/>
      <c r="S226" s="58"/>
      <c r="T226" s="58"/>
      <c r="U226" s="58"/>
      <c r="V226" s="58"/>
      <c r="W226" s="58"/>
      <c r="X226" s="58"/>
      <c r="Y226" s="58"/>
      <c r="Z226" s="58"/>
      <c r="AA226" s="58"/>
      <c r="AB226" s="58"/>
    </row>
    <row r="227" spans="1:28" ht="13.5" customHeight="1">
      <c r="A227" s="58"/>
      <c r="B227" s="58"/>
      <c r="C227" s="58"/>
      <c r="D227" s="58"/>
      <c r="E227" s="371"/>
      <c r="F227" s="371"/>
      <c r="G227" s="403"/>
      <c r="H227" s="58"/>
      <c r="I227" s="58"/>
      <c r="J227" s="58"/>
      <c r="K227" s="58"/>
      <c r="L227" s="58"/>
      <c r="M227" s="58"/>
      <c r="N227" s="58"/>
      <c r="O227" s="58"/>
      <c r="P227" s="58"/>
      <c r="Q227" s="58"/>
      <c r="R227" s="58"/>
      <c r="S227" s="58"/>
      <c r="T227" s="58"/>
      <c r="U227" s="58"/>
      <c r="V227" s="58"/>
      <c r="W227" s="58"/>
      <c r="X227" s="58"/>
      <c r="Y227" s="58"/>
      <c r="Z227" s="58"/>
      <c r="AA227" s="58"/>
      <c r="AB227" s="58"/>
    </row>
    <row r="228" spans="1:28" ht="13.5" customHeight="1">
      <c r="A228" s="58"/>
      <c r="B228" s="58"/>
      <c r="C228" s="58"/>
      <c r="D228" s="58"/>
      <c r="E228" s="371"/>
      <c r="F228" s="371"/>
      <c r="G228" s="403"/>
      <c r="H228" s="58"/>
      <c r="I228" s="58"/>
      <c r="J228" s="58"/>
      <c r="K228" s="58"/>
      <c r="L228" s="58"/>
      <c r="M228" s="58"/>
      <c r="N228" s="58"/>
      <c r="O228" s="58"/>
      <c r="P228" s="58"/>
      <c r="Q228" s="58"/>
      <c r="R228" s="58"/>
      <c r="S228" s="58"/>
      <c r="T228" s="58"/>
      <c r="U228" s="58"/>
      <c r="V228" s="58"/>
      <c r="W228" s="58"/>
      <c r="X228" s="58"/>
      <c r="Y228" s="58"/>
      <c r="Z228" s="58"/>
      <c r="AA228" s="58"/>
      <c r="AB228" s="58"/>
    </row>
    <row r="229" spans="1:28" ht="13.5" customHeight="1">
      <c r="A229" s="58"/>
      <c r="B229" s="58"/>
      <c r="C229" s="58"/>
      <c r="D229" s="58"/>
      <c r="E229" s="371"/>
      <c r="F229" s="371"/>
      <c r="G229" s="403"/>
      <c r="H229" s="58"/>
      <c r="I229" s="58"/>
      <c r="J229" s="58"/>
      <c r="K229" s="58"/>
      <c r="L229" s="58"/>
      <c r="M229" s="58"/>
      <c r="N229" s="58"/>
      <c r="O229" s="58"/>
      <c r="P229" s="58"/>
      <c r="Q229" s="58"/>
      <c r="R229" s="58"/>
      <c r="S229" s="58"/>
      <c r="T229" s="58"/>
      <c r="U229" s="58"/>
      <c r="V229" s="58"/>
      <c r="W229" s="58"/>
      <c r="X229" s="58"/>
      <c r="Y229" s="58"/>
      <c r="Z229" s="58"/>
      <c r="AA229" s="58"/>
      <c r="AB229" s="58"/>
    </row>
    <row r="230" spans="1:28" ht="13.5" customHeight="1">
      <c r="A230" s="58"/>
      <c r="B230" s="58"/>
      <c r="C230" s="58"/>
      <c r="D230" s="58"/>
      <c r="E230" s="371"/>
      <c r="F230" s="371"/>
      <c r="G230" s="403"/>
      <c r="H230" s="58"/>
      <c r="I230" s="58"/>
      <c r="J230" s="58"/>
      <c r="K230" s="58"/>
      <c r="L230" s="58"/>
      <c r="M230" s="58"/>
      <c r="N230" s="58"/>
      <c r="O230" s="58"/>
      <c r="P230" s="58"/>
      <c r="Q230" s="58"/>
      <c r="R230" s="58"/>
      <c r="S230" s="58"/>
      <c r="T230" s="58"/>
      <c r="U230" s="58"/>
      <c r="V230" s="58"/>
      <c r="W230" s="58"/>
      <c r="X230" s="58"/>
      <c r="Y230" s="58"/>
      <c r="Z230" s="58"/>
      <c r="AA230" s="58"/>
      <c r="AB230" s="58"/>
    </row>
    <row r="231" spans="1:28" ht="13.5" customHeight="1">
      <c r="A231" s="58"/>
      <c r="B231" s="58"/>
      <c r="C231" s="58"/>
      <c r="D231" s="58"/>
      <c r="E231" s="371"/>
      <c r="F231" s="371"/>
      <c r="G231" s="403"/>
      <c r="H231" s="58"/>
      <c r="I231" s="58"/>
      <c r="J231" s="58"/>
      <c r="K231" s="58"/>
      <c r="L231" s="58"/>
      <c r="M231" s="58"/>
      <c r="N231" s="58"/>
      <c r="O231" s="58"/>
      <c r="P231" s="58"/>
      <c r="Q231" s="58"/>
      <c r="R231" s="58"/>
      <c r="S231" s="58"/>
      <c r="T231" s="58"/>
      <c r="U231" s="58"/>
      <c r="V231" s="58"/>
      <c r="W231" s="58"/>
      <c r="X231" s="58"/>
      <c r="Y231" s="58"/>
      <c r="Z231" s="58"/>
      <c r="AA231" s="58"/>
      <c r="AB231" s="58"/>
    </row>
    <row r="232" spans="1:28" ht="13.5" customHeight="1">
      <c r="A232" s="58"/>
      <c r="B232" s="58"/>
      <c r="C232" s="58"/>
      <c r="D232" s="58"/>
      <c r="E232" s="371"/>
      <c r="F232" s="371"/>
      <c r="G232" s="403"/>
      <c r="H232" s="58"/>
      <c r="I232" s="58"/>
      <c r="J232" s="58"/>
      <c r="K232" s="58"/>
      <c r="L232" s="58"/>
      <c r="M232" s="58"/>
      <c r="N232" s="58"/>
      <c r="O232" s="58"/>
      <c r="P232" s="58"/>
      <c r="Q232" s="58"/>
      <c r="R232" s="58"/>
      <c r="S232" s="58"/>
      <c r="T232" s="58"/>
      <c r="U232" s="58"/>
      <c r="V232" s="58"/>
      <c r="W232" s="58"/>
      <c r="X232" s="58"/>
      <c r="Y232" s="58"/>
      <c r="Z232" s="58"/>
      <c r="AA232" s="58"/>
      <c r="AB232" s="58"/>
    </row>
    <row r="233" spans="1:28" ht="13.5" customHeight="1">
      <c r="A233" s="58"/>
      <c r="B233" s="58"/>
      <c r="C233" s="58"/>
      <c r="D233" s="58"/>
      <c r="E233" s="371"/>
      <c r="F233" s="371"/>
      <c r="G233" s="403"/>
      <c r="H233" s="58"/>
      <c r="I233" s="58"/>
      <c r="J233" s="58"/>
      <c r="K233" s="58"/>
      <c r="L233" s="58"/>
      <c r="M233" s="58"/>
      <c r="N233" s="58"/>
      <c r="O233" s="58"/>
      <c r="P233" s="58"/>
      <c r="Q233" s="58"/>
      <c r="R233" s="58"/>
      <c r="S233" s="58"/>
      <c r="T233" s="58"/>
      <c r="U233" s="58"/>
      <c r="V233" s="58"/>
      <c r="W233" s="58"/>
      <c r="X233" s="58"/>
      <c r="Y233" s="58"/>
      <c r="Z233" s="58"/>
      <c r="AA233" s="58"/>
      <c r="AB233" s="58"/>
    </row>
    <row r="234" spans="1:28" ht="13.5" customHeight="1">
      <c r="A234" s="58"/>
      <c r="B234" s="58"/>
      <c r="C234" s="58"/>
      <c r="D234" s="58"/>
      <c r="E234" s="371"/>
      <c r="F234" s="371"/>
      <c r="G234" s="403"/>
      <c r="H234" s="58"/>
      <c r="I234" s="58"/>
      <c r="J234" s="58"/>
      <c r="K234" s="58"/>
      <c r="L234" s="58"/>
      <c r="M234" s="58"/>
      <c r="N234" s="58"/>
      <c r="O234" s="58"/>
      <c r="P234" s="58"/>
      <c r="Q234" s="58"/>
      <c r="R234" s="58"/>
      <c r="S234" s="58"/>
      <c r="T234" s="58"/>
      <c r="U234" s="58"/>
      <c r="V234" s="58"/>
      <c r="W234" s="58"/>
      <c r="X234" s="58"/>
      <c r="Y234" s="58"/>
      <c r="Z234" s="58"/>
      <c r="AA234" s="58"/>
      <c r="AB234" s="58"/>
    </row>
    <row r="235" spans="1:28" ht="13.5" customHeight="1">
      <c r="A235" s="58"/>
      <c r="B235" s="58"/>
      <c r="C235" s="58"/>
      <c r="D235" s="58"/>
      <c r="E235" s="371"/>
      <c r="F235" s="371"/>
      <c r="G235" s="403"/>
      <c r="H235" s="58"/>
      <c r="I235" s="58"/>
      <c r="J235" s="58"/>
      <c r="K235" s="58"/>
      <c r="L235" s="58"/>
      <c r="M235" s="58"/>
      <c r="N235" s="58"/>
      <c r="O235" s="58"/>
      <c r="P235" s="58"/>
      <c r="Q235" s="58"/>
      <c r="R235" s="58"/>
      <c r="S235" s="58"/>
      <c r="T235" s="58"/>
      <c r="U235" s="58"/>
      <c r="V235" s="58"/>
      <c r="W235" s="58"/>
      <c r="X235" s="58"/>
      <c r="Y235" s="58"/>
      <c r="Z235" s="58"/>
      <c r="AA235" s="58"/>
      <c r="AB235" s="58"/>
    </row>
    <row r="236" spans="1:28" ht="13.5" customHeight="1">
      <c r="A236" s="58"/>
      <c r="B236" s="58"/>
      <c r="C236" s="58"/>
      <c r="D236" s="58"/>
      <c r="E236" s="371"/>
      <c r="F236" s="371"/>
      <c r="G236" s="403"/>
      <c r="H236" s="58"/>
      <c r="I236" s="58"/>
      <c r="J236" s="58"/>
      <c r="K236" s="58"/>
      <c r="L236" s="58"/>
      <c r="M236" s="58"/>
      <c r="N236" s="58"/>
      <c r="O236" s="58"/>
      <c r="P236" s="58"/>
      <c r="Q236" s="58"/>
      <c r="R236" s="58"/>
      <c r="S236" s="58"/>
      <c r="T236" s="58"/>
      <c r="U236" s="58"/>
      <c r="V236" s="58"/>
      <c r="W236" s="58"/>
      <c r="X236" s="58"/>
      <c r="Y236" s="58"/>
      <c r="Z236" s="58"/>
      <c r="AA236" s="58"/>
      <c r="AB236" s="58"/>
    </row>
    <row r="237" spans="1:28" ht="13.5" customHeight="1">
      <c r="A237" s="58"/>
      <c r="B237" s="58"/>
      <c r="C237" s="58"/>
      <c r="D237" s="58"/>
      <c r="E237" s="371"/>
      <c r="F237" s="371"/>
      <c r="G237" s="403"/>
      <c r="H237" s="58"/>
      <c r="I237" s="58"/>
      <c r="J237" s="58"/>
      <c r="K237" s="58"/>
      <c r="L237" s="58"/>
      <c r="M237" s="58"/>
      <c r="N237" s="58"/>
      <c r="O237" s="58"/>
      <c r="P237" s="58"/>
      <c r="Q237" s="58"/>
      <c r="R237" s="58"/>
      <c r="S237" s="58"/>
      <c r="T237" s="58"/>
      <c r="U237" s="58"/>
      <c r="V237" s="58"/>
      <c r="W237" s="58"/>
      <c r="X237" s="58"/>
      <c r="Y237" s="58"/>
      <c r="Z237" s="58"/>
      <c r="AA237" s="58"/>
      <c r="AB237" s="58"/>
    </row>
    <row r="238" spans="1:28" ht="13.5" customHeight="1">
      <c r="A238" s="58"/>
      <c r="B238" s="58"/>
      <c r="C238" s="58"/>
      <c r="D238" s="58"/>
      <c r="E238" s="371"/>
      <c r="F238" s="371"/>
      <c r="G238" s="403"/>
      <c r="H238" s="58"/>
      <c r="I238" s="58"/>
      <c r="J238" s="58"/>
      <c r="K238" s="58"/>
      <c r="L238" s="58"/>
      <c r="M238" s="58"/>
      <c r="N238" s="58"/>
      <c r="O238" s="58"/>
      <c r="P238" s="58"/>
      <c r="Q238" s="58"/>
      <c r="R238" s="58"/>
      <c r="S238" s="58"/>
      <c r="T238" s="58"/>
      <c r="U238" s="58"/>
      <c r="V238" s="58"/>
      <c r="W238" s="58"/>
      <c r="X238" s="58"/>
      <c r="Y238" s="58"/>
      <c r="Z238" s="58"/>
      <c r="AA238" s="58"/>
      <c r="AB238" s="58"/>
    </row>
    <row r="239" spans="1:28" ht="13.5" customHeight="1">
      <c r="A239" s="58"/>
      <c r="B239" s="58"/>
      <c r="C239" s="58"/>
      <c r="D239" s="58"/>
      <c r="E239" s="371"/>
      <c r="F239" s="371"/>
      <c r="G239" s="403"/>
      <c r="H239" s="58"/>
      <c r="I239" s="58"/>
      <c r="J239" s="58"/>
      <c r="K239" s="58"/>
      <c r="L239" s="58"/>
      <c r="M239" s="58"/>
      <c r="N239" s="58"/>
      <c r="O239" s="58"/>
      <c r="P239" s="58"/>
      <c r="Q239" s="58"/>
      <c r="R239" s="58"/>
      <c r="S239" s="58"/>
      <c r="T239" s="58"/>
      <c r="U239" s="58"/>
      <c r="V239" s="58"/>
      <c r="W239" s="58"/>
      <c r="X239" s="58"/>
      <c r="Y239" s="58"/>
      <c r="Z239" s="58"/>
      <c r="AA239" s="58"/>
      <c r="AB239" s="58"/>
    </row>
    <row r="240" spans="1:28" ht="13.5" customHeight="1">
      <c r="A240" s="58"/>
      <c r="B240" s="58"/>
      <c r="C240" s="58"/>
      <c r="D240" s="58"/>
      <c r="E240" s="371"/>
      <c r="F240" s="371"/>
      <c r="G240" s="403"/>
      <c r="H240" s="58"/>
      <c r="I240" s="58"/>
      <c r="J240" s="58"/>
      <c r="K240" s="58"/>
      <c r="L240" s="58"/>
      <c r="M240" s="58"/>
      <c r="N240" s="58"/>
      <c r="O240" s="58"/>
      <c r="P240" s="58"/>
      <c r="Q240" s="58"/>
      <c r="R240" s="58"/>
      <c r="S240" s="58"/>
      <c r="T240" s="58"/>
      <c r="U240" s="58"/>
      <c r="V240" s="58"/>
      <c r="W240" s="58"/>
      <c r="X240" s="58"/>
      <c r="Y240" s="58"/>
      <c r="Z240" s="58"/>
      <c r="AA240" s="58"/>
      <c r="AB240" s="58"/>
    </row>
    <row r="241" spans="1:28" ht="13.5" customHeight="1">
      <c r="A241" s="58"/>
      <c r="B241" s="58"/>
      <c r="C241" s="58"/>
      <c r="D241" s="58"/>
      <c r="E241" s="371"/>
      <c r="F241" s="371"/>
      <c r="G241" s="403"/>
      <c r="H241" s="58"/>
      <c r="I241" s="58"/>
      <c r="J241" s="58"/>
      <c r="K241" s="58"/>
      <c r="L241" s="58"/>
      <c r="M241" s="58"/>
      <c r="N241" s="58"/>
      <c r="O241" s="58"/>
      <c r="P241" s="58"/>
      <c r="Q241" s="58"/>
      <c r="R241" s="58"/>
      <c r="S241" s="58"/>
      <c r="T241" s="58"/>
      <c r="U241" s="58"/>
      <c r="V241" s="58"/>
      <c r="W241" s="58"/>
      <c r="X241" s="58"/>
      <c r="Y241" s="58"/>
      <c r="Z241" s="58"/>
      <c r="AA241" s="58"/>
      <c r="AB241" s="58"/>
    </row>
    <row r="242" spans="1:28" ht="13.5" customHeight="1">
      <c r="A242" s="58"/>
      <c r="B242" s="58"/>
      <c r="C242" s="58"/>
      <c r="D242" s="58"/>
      <c r="E242" s="371"/>
      <c r="F242" s="371"/>
      <c r="G242" s="403"/>
      <c r="H242" s="58"/>
      <c r="I242" s="58"/>
      <c r="J242" s="58"/>
      <c r="K242" s="58"/>
      <c r="L242" s="58"/>
      <c r="M242" s="58"/>
      <c r="N242" s="58"/>
      <c r="O242" s="58"/>
      <c r="P242" s="58"/>
      <c r="Q242" s="58"/>
      <c r="R242" s="58"/>
      <c r="S242" s="58"/>
      <c r="T242" s="58"/>
      <c r="U242" s="58"/>
      <c r="V242" s="58"/>
      <c r="W242" s="58"/>
      <c r="X242" s="58"/>
      <c r="Y242" s="58"/>
      <c r="Z242" s="58"/>
      <c r="AA242" s="58"/>
      <c r="AB242" s="58"/>
    </row>
    <row r="243" spans="1:28" ht="13.5" customHeight="1">
      <c r="A243" s="58"/>
      <c r="B243" s="58"/>
      <c r="C243" s="58"/>
      <c r="D243" s="58"/>
      <c r="E243" s="371"/>
      <c r="F243" s="371"/>
      <c r="G243" s="403"/>
      <c r="H243" s="58"/>
      <c r="I243" s="58"/>
      <c r="J243" s="58"/>
      <c r="K243" s="58"/>
      <c r="L243" s="58"/>
      <c r="M243" s="58"/>
      <c r="N243" s="58"/>
      <c r="O243" s="58"/>
      <c r="P243" s="58"/>
      <c r="Q243" s="58"/>
      <c r="R243" s="58"/>
      <c r="S243" s="58"/>
      <c r="T243" s="58"/>
      <c r="U243" s="58"/>
      <c r="V243" s="58"/>
      <c r="W243" s="58"/>
      <c r="X243" s="58"/>
      <c r="Y243" s="58"/>
      <c r="Z243" s="58"/>
      <c r="AA243" s="58"/>
      <c r="AB243" s="58"/>
    </row>
    <row r="244" spans="1:28" ht="13.5" customHeight="1">
      <c r="A244" s="58"/>
      <c r="B244" s="58"/>
      <c r="C244" s="58"/>
      <c r="D244" s="58"/>
      <c r="E244" s="371"/>
      <c r="F244" s="371"/>
      <c r="G244" s="403"/>
      <c r="H244" s="58"/>
      <c r="I244" s="58"/>
      <c r="J244" s="58"/>
      <c r="K244" s="58"/>
      <c r="L244" s="58"/>
      <c r="M244" s="58"/>
      <c r="N244" s="58"/>
      <c r="O244" s="58"/>
      <c r="P244" s="58"/>
      <c r="Q244" s="58"/>
      <c r="R244" s="58"/>
      <c r="S244" s="58"/>
      <c r="T244" s="58"/>
      <c r="U244" s="58"/>
      <c r="V244" s="58"/>
      <c r="W244" s="58"/>
      <c r="X244" s="58"/>
      <c r="Y244" s="58"/>
      <c r="Z244" s="58"/>
      <c r="AA244" s="58"/>
      <c r="AB244" s="58"/>
    </row>
    <row r="245" spans="1:28" ht="13.5" customHeight="1">
      <c r="A245" s="58"/>
      <c r="B245" s="58"/>
      <c r="C245" s="58"/>
      <c r="D245" s="58"/>
      <c r="E245" s="371"/>
      <c r="F245" s="371"/>
      <c r="G245" s="403"/>
      <c r="H245" s="58"/>
      <c r="I245" s="58"/>
      <c r="J245" s="58"/>
      <c r="K245" s="58"/>
      <c r="L245" s="58"/>
      <c r="M245" s="58"/>
      <c r="N245" s="58"/>
      <c r="O245" s="58"/>
      <c r="P245" s="58"/>
      <c r="Q245" s="58"/>
      <c r="R245" s="58"/>
      <c r="S245" s="58"/>
      <c r="T245" s="58"/>
      <c r="U245" s="58"/>
      <c r="V245" s="58"/>
      <c r="W245" s="58"/>
      <c r="X245" s="58"/>
      <c r="Y245" s="58"/>
      <c r="Z245" s="58"/>
      <c r="AA245" s="58"/>
      <c r="AB245" s="58"/>
    </row>
    <row r="246" spans="1:28" ht="13.5" customHeight="1">
      <c r="A246" s="58"/>
      <c r="B246" s="58"/>
      <c r="C246" s="58"/>
      <c r="D246" s="58"/>
      <c r="E246" s="371"/>
      <c r="F246" s="371"/>
      <c r="G246" s="403"/>
      <c r="H246" s="58"/>
      <c r="I246" s="58"/>
      <c r="J246" s="58"/>
      <c r="K246" s="58"/>
      <c r="L246" s="58"/>
      <c r="M246" s="58"/>
      <c r="N246" s="58"/>
      <c r="O246" s="58"/>
      <c r="P246" s="58"/>
      <c r="Q246" s="58"/>
      <c r="R246" s="58"/>
      <c r="S246" s="58"/>
      <c r="T246" s="58"/>
      <c r="U246" s="58"/>
      <c r="V246" s="58"/>
      <c r="W246" s="58"/>
      <c r="X246" s="58"/>
      <c r="Y246" s="58"/>
      <c r="Z246" s="58"/>
      <c r="AA246" s="58"/>
      <c r="AB246" s="58"/>
    </row>
    <row r="247" spans="1:28" ht="13.5" customHeight="1">
      <c r="A247" s="58"/>
      <c r="B247" s="58"/>
      <c r="C247" s="58"/>
      <c r="D247" s="58"/>
      <c r="E247" s="371"/>
      <c r="F247" s="371"/>
      <c r="G247" s="403"/>
      <c r="H247" s="58"/>
      <c r="I247" s="58"/>
      <c r="J247" s="58"/>
      <c r="K247" s="58"/>
      <c r="L247" s="58"/>
      <c r="M247" s="58"/>
      <c r="N247" s="58"/>
      <c r="O247" s="58"/>
      <c r="P247" s="58"/>
      <c r="Q247" s="58"/>
      <c r="R247" s="58"/>
      <c r="S247" s="58"/>
      <c r="T247" s="58"/>
      <c r="U247" s="58"/>
      <c r="V247" s="58"/>
      <c r="W247" s="58"/>
      <c r="X247" s="58"/>
      <c r="Y247" s="58"/>
      <c r="Z247" s="58"/>
      <c r="AA247" s="58"/>
      <c r="AB247" s="58"/>
    </row>
    <row r="248" spans="1:28" ht="13.5" customHeight="1">
      <c r="A248" s="58"/>
      <c r="B248" s="58"/>
      <c r="C248" s="58"/>
      <c r="D248" s="58"/>
      <c r="E248" s="371"/>
      <c r="F248" s="371"/>
      <c r="G248" s="403"/>
      <c r="H248" s="58"/>
      <c r="I248" s="58"/>
      <c r="J248" s="58"/>
      <c r="K248" s="58"/>
      <c r="L248" s="58"/>
      <c r="M248" s="58"/>
      <c r="N248" s="58"/>
      <c r="O248" s="58"/>
      <c r="P248" s="58"/>
      <c r="Q248" s="58"/>
      <c r="R248" s="58"/>
      <c r="S248" s="58"/>
      <c r="T248" s="58"/>
      <c r="U248" s="58"/>
      <c r="V248" s="58"/>
      <c r="W248" s="58"/>
      <c r="X248" s="58"/>
      <c r="Y248" s="58"/>
      <c r="Z248" s="58"/>
      <c r="AA248" s="58"/>
      <c r="AB248" s="58"/>
    </row>
    <row r="249" spans="1:28" ht="13.5" customHeight="1">
      <c r="A249" s="58"/>
      <c r="B249" s="58"/>
      <c r="C249" s="58"/>
      <c r="D249" s="58"/>
      <c r="E249" s="371"/>
      <c r="F249" s="371"/>
      <c r="G249" s="403"/>
      <c r="H249" s="58"/>
      <c r="I249" s="58"/>
      <c r="J249" s="58"/>
      <c r="K249" s="58"/>
      <c r="L249" s="58"/>
      <c r="M249" s="58"/>
      <c r="N249" s="58"/>
      <c r="O249" s="58"/>
      <c r="P249" s="58"/>
      <c r="Q249" s="58"/>
      <c r="R249" s="58"/>
      <c r="S249" s="58"/>
      <c r="T249" s="58"/>
      <c r="U249" s="58"/>
      <c r="V249" s="58"/>
      <c r="W249" s="58"/>
      <c r="X249" s="58"/>
      <c r="Y249" s="58"/>
      <c r="Z249" s="58"/>
      <c r="AA249" s="58"/>
      <c r="AB249" s="58"/>
    </row>
    <row r="250" spans="1:28" ht="13.5" customHeight="1">
      <c r="A250" s="58"/>
      <c r="B250" s="58"/>
      <c r="C250" s="58"/>
      <c r="D250" s="58"/>
      <c r="E250" s="371"/>
      <c r="F250" s="371"/>
      <c r="G250" s="403"/>
      <c r="H250" s="58"/>
      <c r="I250" s="58"/>
      <c r="J250" s="58"/>
      <c r="K250" s="58"/>
      <c r="L250" s="58"/>
      <c r="M250" s="58"/>
      <c r="N250" s="58"/>
      <c r="O250" s="58"/>
      <c r="P250" s="58"/>
      <c r="Q250" s="58"/>
      <c r="R250" s="58"/>
      <c r="S250" s="58"/>
      <c r="T250" s="58"/>
      <c r="U250" s="58"/>
      <c r="V250" s="58"/>
      <c r="W250" s="58"/>
      <c r="X250" s="58"/>
      <c r="Y250" s="58"/>
      <c r="Z250" s="58"/>
      <c r="AA250" s="58"/>
      <c r="AB250" s="58"/>
    </row>
    <row r="251" spans="1:28" ht="13.5" customHeight="1">
      <c r="A251" s="58"/>
      <c r="B251" s="58"/>
      <c r="C251" s="58"/>
      <c r="D251" s="58"/>
      <c r="E251" s="371"/>
      <c r="F251" s="371"/>
      <c r="G251" s="403"/>
      <c r="H251" s="58"/>
      <c r="I251" s="58"/>
      <c r="J251" s="58"/>
      <c r="K251" s="58"/>
      <c r="L251" s="58"/>
      <c r="M251" s="58"/>
      <c r="N251" s="58"/>
      <c r="O251" s="58"/>
      <c r="P251" s="58"/>
      <c r="Q251" s="58"/>
      <c r="R251" s="58"/>
      <c r="S251" s="58"/>
      <c r="T251" s="58"/>
      <c r="U251" s="58"/>
      <c r="V251" s="58"/>
      <c r="W251" s="58"/>
      <c r="X251" s="58"/>
      <c r="Y251" s="58"/>
      <c r="Z251" s="58"/>
      <c r="AA251" s="58"/>
      <c r="AB251" s="58"/>
    </row>
    <row r="252" spans="1:28" ht="13.5" customHeight="1">
      <c r="A252" s="58"/>
      <c r="B252" s="58"/>
      <c r="C252" s="58"/>
      <c r="D252" s="58"/>
      <c r="E252" s="371"/>
      <c r="F252" s="371"/>
      <c r="G252" s="403"/>
      <c r="H252" s="58"/>
      <c r="I252" s="58"/>
      <c r="J252" s="58"/>
      <c r="K252" s="58"/>
      <c r="L252" s="58"/>
      <c r="M252" s="58"/>
      <c r="N252" s="58"/>
      <c r="O252" s="58"/>
      <c r="P252" s="58"/>
      <c r="Q252" s="58"/>
      <c r="R252" s="58"/>
      <c r="S252" s="58"/>
      <c r="T252" s="58"/>
      <c r="U252" s="58"/>
      <c r="V252" s="58"/>
      <c r="W252" s="58"/>
      <c r="X252" s="58"/>
      <c r="Y252" s="58"/>
      <c r="Z252" s="58"/>
      <c r="AA252" s="58"/>
      <c r="AB252" s="58"/>
    </row>
    <row r="253" spans="1:28" ht="13.5" customHeight="1">
      <c r="A253" s="58"/>
      <c r="B253" s="58"/>
      <c r="C253" s="58"/>
      <c r="D253" s="58"/>
      <c r="E253" s="371"/>
      <c r="F253" s="371"/>
      <c r="G253" s="403"/>
      <c r="H253" s="58"/>
      <c r="I253" s="58"/>
      <c r="J253" s="58"/>
      <c r="K253" s="58"/>
      <c r="L253" s="58"/>
      <c r="M253" s="58"/>
      <c r="N253" s="58"/>
      <c r="O253" s="58"/>
      <c r="P253" s="58"/>
      <c r="Q253" s="58"/>
      <c r="R253" s="58"/>
      <c r="S253" s="58"/>
      <c r="T253" s="58"/>
      <c r="U253" s="58"/>
      <c r="V253" s="58"/>
      <c r="W253" s="58"/>
      <c r="X253" s="58"/>
      <c r="Y253" s="58"/>
      <c r="Z253" s="58"/>
      <c r="AA253" s="58"/>
      <c r="AB253" s="58"/>
    </row>
    <row r="254" spans="1:28" ht="13.5" customHeight="1">
      <c r="A254" s="58"/>
      <c r="B254" s="58"/>
      <c r="C254" s="58"/>
      <c r="D254" s="58"/>
      <c r="E254" s="371"/>
      <c r="F254" s="371"/>
      <c r="G254" s="403"/>
      <c r="H254" s="58"/>
      <c r="I254" s="58"/>
      <c r="J254" s="58"/>
      <c r="K254" s="58"/>
      <c r="L254" s="58"/>
      <c r="M254" s="58"/>
      <c r="N254" s="58"/>
      <c r="O254" s="58"/>
      <c r="P254" s="58"/>
      <c r="Q254" s="58"/>
      <c r="R254" s="58"/>
      <c r="S254" s="58"/>
      <c r="T254" s="58"/>
      <c r="U254" s="58"/>
      <c r="V254" s="58"/>
      <c r="W254" s="58"/>
      <c r="X254" s="58"/>
      <c r="Y254" s="58"/>
      <c r="Z254" s="58"/>
      <c r="AA254" s="58"/>
      <c r="AB254" s="58"/>
    </row>
    <row r="255" spans="1:28" ht="13.5" customHeight="1">
      <c r="A255" s="58"/>
      <c r="B255" s="58"/>
      <c r="C255" s="58"/>
      <c r="D255" s="58"/>
      <c r="E255" s="371"/>
      <c r="F255" s="371"/>
      <c r="G255" s="403"/>
      <c r="H255" s="58"/>
      <c r="I255" s="58"/>
      <c r="J255" s="58"/>
      <c r="K255" s="58"/>
      <c r="L255" s="58"/>
      <c r="M255" s="58"/>
      <c r="N255" s="58"/>
      <c r="O255" s="58"/>
      <c r="P255" s="58"/>
      <c r="Q255" s="58"/>
      <c r="R255" s="58"/>
      <c r="S255" s="58"/>
      <c r="T255" s="58"/>
      <c r="U255" s="58"/>
      <c r="V255" s="58"/>
      <c r="W255" s="58"/>
      <c r="X255" s="58"/>
      <c r="Y255" s="58"/>
      <c r="Z255" s="58"/>
      <c r="AA255" s="58"/>
      <c r="AB255" s="58"/>
    </row>
    <row r="256" spans="1:28" ht="13.5" customHeight="1">
      <c r="A256" s="58"/>
      <c r="B256" s="58"/>
      <c r="C256" s="58"/>
      <c r="D256" s="58"/>
      <c r="E256" s="371"/>
      <c r="F256" s="371"/>
      <c r="G256" s="403"/>
      <c r="H256" s="58"/>
      <c r="I256" s="58"/>
      <c r="J256" s="58"/>
      <c r="K256" s="58"/>
      <c r="L256" s="58"/>
      <c r="M256" s="58"/>
      <c r="N256" s="58"/>
      <c r="O256" s="58"/>
      <c r="P256" s="58"/>
      <c r="Q256" s="58"/>
      <c r="R256" s="58"/>
      <c r="S256" s="58"/>
      <c r="T256" s="58"/>
      <c r="U256" s="58"/>
      <c r="V256" s="58"/>
      <c r="W256" s="58"/>
      <c r="X256" s="58"/>
      <c r="Y256" s="58"/>
      <c r="Z256" s="58"/>
      <c r="AA256" s="58"/>
      <c r="AB256" s="58"/>
    </row>
    <row r="257" spans="1:28" ht="13.5" customHeight="1">
      <c r="A257" s="58"/>
      <c r="B257" s="58"/>
      <c r="C257" s="58"/>
      <c r="D257" s="58"/>
      <c r="E257" s="371"/>
      <c r="F257" s="371"/>
      <c r="G257" s="403"/>
      <c r="H257" s="58"/>
      <c r="I257" s="58"/>
      <c r="J257" s="58"/>
      <c r="K257" s="58"/>
      <c r="L257" s="58"/>
      <c r="M257" s="58"/>
      <c r="N257" s="58"/>
      <c r="O257" s="58"/>
      <c r="P257" s="58"/>
      <c r="Q257" s="58"/>
      <c r="R257" s="58"/>
      <c r="S257" s="58"/>
      <c r="T257" s="58"/>
      <c r="U257" s="58"/>
      <c r="V257" s="58"/>
      <c r="W257" s="58"/>
      <c r="X257" s="58"/>
      <c r="Y257" s="58"/>
      <c r="Z257" s="58"/>
      <c r="AA257" s="58"/>
      <c r="AB257" s="58"/>
    </row>
    <row r="258" spans="1:28" ht="13.5" customHeight="1">
      <c r="A258" s="58"/>
      <c r="B258" s="58"/>
      <c r="C258" s="58"/>
      <c r="D258" s="58"/>
      <c r="E258" s="371"/>
      <c r="F258" s="371"/>
      <c r="G258" s="403"/>
      <c r="H258" s="58"/>
      <c r="I258" s="58"/>
      <c r="J258" s="58"/>
      <c r="K258" s="58"/>
      <c r="L258" s="58"/>
      <c r="M258" s="58"/>
      <c r="N258" s="58"/>
      <c r="O258" s="58"/>
      <c r="P258" s="58"/>
      <c r="Q258" s="58"/>
      <c r="R258" s="58"/>
      <c r="S258" s="58"/>
      <c r="T258" s="58"/>
      <c r="U258" s="58"/>
      <c r="V258" s="58"/>
      <c r="W258" s="58"/>
      <c r="X258" s="58"/>
      <c r="Y258" s="58"/>
      <c r="Z258" s="58"/>
      <c r="AA258" s="58"/>
      <c r="AB258" s="58"/>
    </row>
    <row r="259" spans="1:28" ht="13.5" customHeight="1">
      <c r="A259" s="58"/>
      <c r="B259" s="58"/>
      <c r="C259" s="58"/>
      <c r="D259" s="58"/>
      <c r="E259" s="371"/>
      <c r="F259" s="371"/>
      <c r="G259" s="403"/>
      <c r="H259" s="58"/>
      <c r="I259" s="58"/>
      <c r="J259" s="58"/>
      <c r="K259" s="58"/>
      <c r="L259" s="58"/>
      <c r="M259" s="58"/>
      <c r="N259" s="58"/>
      <c r="O259" s="58"/>
      <c r="P259" s="58"/>
      <c r="Q259" s="58"/>
      <c r="R259" s="58"/>
      <c r="S259" s="58"/>
      <c r="T259" s="58"/>
      <c r="U259" s="58"/>
      <c r="V259" s="58"/>
      <c r="W259" s="58"/>
      <c r="X259" s="58"/>
      <c r="Y259" s="58"/>
      <c r="Z259" s="58"/>
      <c r="AA259" s="58"/>
      <c r="AB259" s="58"/>
    </row>
    <row r="260" spans="1:28" ht="13.5" customHeight="1">
      <c r="A260" s="58"/>
      <c r="B260" s="58"/>
      <c r="C260" s="58"/>
      <c r="D260" s="58"/>
      <c r="E260" s="371"/>
      <c r="F260" s="371"/>
      <c r="G260" s="403"/>
      <c r="H260" s="58"/>
      <c r="I260" s="58"/>
      <c r="J260" s="58"/>
      <c r="K260" s="58"/>
      <c r="L260" s="58"/>
      <c r="M260" s="58"/>
      <c r="N260" s="58"/>
      <c r="O260" s="58"/>
      <c r="P260" s="58"/>
      <c r="Q260" s="58"/>
      <c r="R260" s="58"/>
      <c r="S260" s="58"/>
      <c r="T260" s="58"/>
      <c r="U260" s="58"/>
      <c r="V260" s="58"/>
      <c r="W260" s="58"/>
      <c r="X260" s="58"/>
      <c r="Y260" s="58"/>
      <c r="Z260" s="58"/>
      <c r="AA260" s="58"/>
      <c r="AB260" s="58"/>
    </row>
    <row r="261" spans="1:28" ht="13.5" customHeight="1">
      <c r="A261" s="58"/>
      <c r="B261" s="58"/>
      <c r="C261" s="58"/>
      <c r="D261" s="58"/>
      <c r="E261" s="371"/>
      <c r="F261" s="371"/>
      <c r="G261" s="403"/>
      <c r="H261" s="58"/>
      <c r="I261" s="58"/>
      <c r="J261" s="58"/>
      <c r="K261" s="58"/>
      <c r="L261" s="58"/>
      <c r="M261" s="58"/>
      <c r="N261" s="58"/>
      <c r="O261" s="58"/>
      <c r="P261" s="58"/>
      <c r="Q261" s="58"/>
      <c r="R261" s="58"/>
      <c r="S261" s="58"/>
      <c r="T261" s="58"/>
      <c r="U261" s="58"/>
      <c r="V261" s="58"/>
      <c r="W261" s="58"/>
      <c r="X261" s="58"/>
      <c r="Y261" s="58"/>
      <c r="Z261" s="58"/>
      <c r="AA261" s="58"/>
      <c r="AB261" s="58"/>
    </row>
    <row r="262" spans="1:28" ht="13.5" customHeight="1">
      <c r="A262" s="58"/>
      <c r="B262" s="58"/>
      <c r="C262" s="58"/>
      <c r="D262" s="58"/>
      <c r="E262" s="371"/>
      <c r="F262" s="371"/>
      <c r="G262" s="403"/>
      <c r="H262" s="58"/>
      <c r="I262" s="58"/>
      <c r="J262" s="58"/>
      <c r="K262" s="58"/>
      <c r="L262" s="58"/>
      <c r="M262" s="58"/>
      <c r="N262" s="58"/>
      <c r="O262" s="58"/>
      <c r="P262" s="58"/>
      <c r="Q262" s="58"/>
      <c r="R262" s="58"/>
      <c r="S262" s="58"/>
      <c r="T262" s="58"/>
      <c r="U262" s="58"/>
      <c r="V262" s="58"/>
      <c r="W262" s="58"/>
      <c r="X262" s="58"/>
      <c r="Y262" s="58"/>
      <c r="Z262" s="58"/>
      <c r="AA262" s="58"/>
      <c r="AB262" s="58"/>
    </row>
    <row r="263" spans="1:28" ht="13.5" customHeight="1">
      <c r="A263" s="58"/>
      <c r="B263" s="58"/>
      <c r="C263" s="58"/>
      <c r="D263" s="58"/>
      <c r="E263" s="371"/>
      <c r="F263" s="371"/>
      <c r="G263" s="403"/>
      <c r="H263" s="58"/>
      <c r="I263" s="58"/>
      <c r="J263" s="58"/>
      <c r="K263" s="58"/>
      <c r="L263" s="58"/>
      <c r="M263" s="58"/>
      <c r="N263" s="58"/>
      <c r="O263" s="58"/>
      <c r="P263" s="58"/>
      <c r="Q263" s="58"/>
      <c r="R263" s="58"/>
      <c r="S263" s="58"/>
      <c r="T263" s="58"/>
      <c r="U263" s="58"/>
      <c r="V263" s="58"/>
      <c r="W263" s="58"/>
      <c r="X263" s="58"/>
      <c r="Y263" s="58"/>
      <c r="Z263" s="58"/>
      <c r="AA263" s="58"/>
      <c r="AB263" s="58"/>
    </row>
    <row r="264" spans="1:28" ht="13.5" customHeight="1">
      <c r="A264" s="58"/>
      <c r="B264" s="58"/>
      <c r="C264" s="58"/>
      <c r="D264" s="58"/>
      <c r="E264" s="371"/>
      <c r="F264" s="371"/>
      <c r="G264" s="403"/>
      <c r="H264" s="58"/>
      <c r="I264" s="58"/>
      <c r="J264" s="58"/>
      <c r="K264" s="58"/>
      <c r="L264" s="58"/>
      <c r="M264" s="58"/>
      <c r="N264" s="58"/>
      <c r="O264" s="58"/>
      <c r="P264" s="58"/>
      <c r="Q264" s="58"/>
      <c r="R264" s="58"/>
      <c r="S264" s="58"/>
      <c r="T264" s="58"/>
      <c r="U264" s="58"/>
      <c r="V264" s="58"/>
      <c r="W264" s="58"/>
      <c r="X264" s="58"/>
      <c r="Y264" s="58"/>
      <c r="Z264" s="58"/>
      <c r="AA264" s="58"/>
      <c r="AB264" s="58"/>
    </row>
    <row r="265" spans="1:28" ht="13.5" customHeight="1">
      <c r="A265" s="58"/>
      <c r="B265" s="58"/>
      <c r="C265" s="58"/>
      <c r="D265" s="58"/>
      <c r="E265" s="371"/>
      <c r="F265" s="371"/>
      <c r="G265" s="403"/>
      <c r="H265" s="58"/>
      <c r="I265" s="58"/>
      <c r="J265" s="58"/>
      <c r="K265" s="58"/>
      <c r="L265" s="58"/>
      <c r="M265" s="58"/>
      <c r="N265" s="58"/>
      <c r="O265" s="58"/>
      <c r="P265" s="58"/>
      <c r="Q265" s="58"/>
      <c r="R265" s="58"/>
      <c r="S265" s="58"/>
      <c r="T265" s="58"/>
      <c r="U265" s="58"/>
      <c r="V265" s="58"/>
      <c r="W265" s="58"/>
      <c r="X265" s="58"/>
      <c r="Y265" s="58"/>
      <c r="Z265" s="58"/>
      <c r="AA265" s="58"/>
      <c r="AB265" s="58"/>
    </row>
    <row r="266" spans="1:28" ht="13.5" customHeight="1">
      <c r="A266" s="58"/>
      <c r="B266" s="58"/>
      <c r="C266" s="58"/>
      <c r="D266" s="58"/>
      <c r="E266" s="371"/>
      <c r="F266" s="371"/>
      <c r="G266" s="403"/>
      <c r="H266" s="58"/>
      <c r="I266" s="58"/>
      <c r="J266" s="58"/>
      <c r="K266" s="58"/>
      <c r="L266" s="58"/>
      <c r="M266" s="58"/>
      <c r="N266" s="58"/>
      <c r="O266" s="58"/>
      <c r="P266" s="58"/>
      <c r="Q266" s="58"/>
      <c r="R266" s="58"/>
      <c r="S266" s="58"/>
      <c r="T266" s="58"/>
      <c r="U266" s="58"/>
      <c r="V266" s="58"/>
      <c r="W266" s="58"/>
      <c r="X266" s="58"/>
      <c r="Y266" s="58"/>
      <c r="Z266" s="58"/>
      <c r="AA266" s="58"/>
      <c r="AB266" s="58"/>
    </row>
    <row r="267" spans="1:28" ht="13.5" customHeight="1">
      <c r="A267" s="58"/>
      <c r="B267" s="58"/>
      <c r="C267" s="58"/>
      <c r="D267" s="58"/>
      <c r="E267" s="371"/>
      <c r="F267" s="371"/>
      <c r="G267" s="403"/>
      <c r="H267" s="58"/>
      <c r="I267" s="58"/>
      <c r="J267" s="58"/>
      <c r="K267" s="58"/>
      <c r="L267" s="58"/>
      <c r="M267" s="58"/>
      <c r="N267" s="58"/>
      <c r="O267" s="58"/>
      <c r="P267" s="58"/>
      <c r="Q267" s="58"/>
      <c r="R267" s="58"/>
      <c r="S267" s="58"/>
      <c r="T267" s="58"/>
      <c r="U267" s="58"/>
      <c r="V267" s="58"/>
      <c r="W267" s="58"/>
      <c r="X267" s="58"/>
      <c r="Y267" s="58"/>
      <c r="Z267" s="58"/>
      <c r="AA267" s="58"/>
      <c r="AB267" s="58"/>
    </row>
    <row r="268" spans="1:28" ht="13.5" customHeight="1">
      <c r="A268" s="58"/>
      <c r="B268" s="58"/>
      <c r="C268" s="58"/>
      <c r="D268" s="58"/>
      <c r="E268" s="371"/>
      <c r="F268" s="371"/>
      <c r="G268" s="403"/>
      <c r="H268" s="58"/>
      <c r="I268" s="58"/>
      <c r="J268" s="58"/>
      <c r="K268" s="58"/>
      <c r="L268" s="58"/>
      <c r="M268" s="58"/>
      <c r="N268" s="58"/>
      <c r="O268" s="58"/>
      <c r="P268" s="58"/>
      <c r="Q268" s="58"/>
      <c r="R268" s="58"/>
      <c r="S268" s="58"/>
      <c r="T268" s="58"/>
      <c r="U268" s="58"/>
      <c r="V268" s="58"/>
      <c r="W268" s="58"/>
      <c r="X268" s="58"/>
      <c r="Y268" s="58"/>
      <c r="Z268" s="58"/>
      <c r="AA268" s="58"/>
      <c r="AB268" s="58"/>
    </row>
    <row r="269" spans="1:28" ht="13.5" customHeight="1">
      <c r="A269" s="58"/>
      <c r="B269" s="58"/>
      <c r="C269" s="58"/>
      <c r="D269" s="58"/>
      <c r="E269" s="371"/>
      <c r="F269" s="371"/>
      <c r="G269" s="403"/>
      <c r="H269" s="58"/>
      <c r="I269" s="58"/>
      <c r="J269" s="58"/>
      <c r="K269" s="58"/>
      <c r="L269" s="58"/>
      <c r="M269" s="58"/>
      <c r="N269" s="58"/>
      <c r="O269" s="58"/>
      <c r="P269" s="58"/>
      <c r="Q269" s="58"/>
      <c r="R269" s="58"/>
      <c r="S269" s="58"/>
      <c r="T269" s="58"/>
      <c r="U269" s="58"/>
      <c r="V269" s="58"/>
      <c r="W269" s="58"/>
      <c r="X269" s="58"/>
      <c r="Y269" s="58"/>
      <c r="Z269" s="58"/>
      <c r="AA269" s="58"/>
      <c r="AB269" s="58"/>
    </row>
    <row r="270" spans="1:28" ht="13.5" customHeight="1">
      <c r="A270" s="58"/>
      <c r="B270" s="58"/>
      <c r="C270" s="58"/>
      <c r="D270" s="58"/>
      <c r="E270" s="371"/>
      <c r="F270" s="371"/>
      <c r="G270" s="403"/>
      <c r="H270" s="58"/>
      <c r="I270" s="58"/>
      <c r="J270" s="58"/>
      <c r="K270" s="58"/>
      <c r="L270" s="58"/>
      <c r="M270" s="58"/>
      <c r="N270" s="58"/>
      <c r="O270" s="58"/>
      <c r="P270" s="58"/>
      <c r="Q270" s="58"/>
      <c r="R270" s="58"/>
      <c r="S270" s="58"/>
      <c r="T270" s="58"/>
      <c r="U270" s="58"/>
      <c r="V270" s="58"/>
      <c r="W270" s="58"/>
      <c r="X270" s="58"/>
      <c r="Y270" s="58"/>
      <c r="Z270" s="58"/>
      <c r="AA270" s="58"/>
      <c r="AB270" s="58"/>
    </row>
    <row r="271" spans="1:28" ht="13.5" customHeight="1">
      <c r="A271" s="58"/>
      <c r="B271" s="58"/>
      <c r="C271" s="58"/>
      <c r="D271" s="58"/>
      <c r="E271" s="371"/>
      <c r="F271" s="371"/>
      <c r="G271" s="403"/>
      <c r="H271" s="58"/>
      <c r="I271" s="58"/>
      <c r="J271" s="58"/>
      <c r="K271" s="58"/>
      <c r="L271" s="58"/>
      <c r="M271" s="58"/>
      <c r="N271" s="58"/>
      <c r="O271" s="58"/>
      <c r="P271" s="58"/>
      <c r="Q271" s="58"/>
      <c r="R271" s="58"/>
      <c r="S271" s="58"/>
      <c r="T271" s="58"/>
      <c r="U271" s="58"/>
      <c r="V271" s="58"/>
      <c r="W271" s="58"/>
      <c r="X271" s="58"/>
      <c r="Y271" s="58"/>
      <c r="Z271" s="58"/>
      <c r="AA271" s="58"/>
      <c r="AB271" s="58"/>
    </row>
    <row r="272" spans="1:28" ht="13.5" customHeight="1">
      <c r="A272" s="58"/>
      <c r="B272" s="58"/>
      <c r="C272" s="58"/>
      <c r="D272" s="58"/>
      <c r="E272" s="371"/>
      <c r="F272" s="371"/>
      <c r="G272" s="403"/>
      <c r="H272" s="58"/>
      <c r="I272" s="58"/>
      <c r="J272" s="58"/>
      <c r="K272" s="58"/>
      <c r="L272" s="58"/>
      <c r="M272" s="58"/>
      <c r="N272" s="58"/>
      <c r="O272" s="58"/>
      <c r="P272" s="58"/>
      <c r="Q272" s="58"/>
      <c r="R272" s="58"/>
      <c r="S272" s="58"/>
      <c r="T272" s="58"/>
      <c r="U272" s="58"/>
      <c r="V272" s="58"/>
      <c r="W272" s="58"/>
      <c r="X272" s="58"/>
      <c r="Y272" s="58"/>
      <c r="Z272" s="58"/>
      <c r="AA272" s="58"/>
      <c r="AB272" s="58"/>
    </row>
    <row r="273" spans="1:28" ht="13.5" customHeight="1">
      <c r="A273" s="58"/>
      <c r="B273" s="58"/>
      <c r="C273" s="58"/>
      <c r="D273" s="58"/>
      <c r="E273" s="371"/>
      <c r="F273" s="371"/>
      <c r="G273" s="403"/>
      <c r="H273" s="58"/>
      <c r="I273" s="58"/>
      <c r="J273" s="58"/>
      <c r="K273" s="58"/>
      <c r="L273" s="58"/>
      <c r="M273" s="58"/>
      <c r="N273" s="58"/>
      <c r="O273" s="58"/>
      <c r="P273" s="58"/>
      <c r="Q273" s="58"/>
      <c r="R273" s="58"/>
      <c r="S273" s="58"/>
      <c r="T273" s="58"/>
      <c r="U273" s="58"/>
      <c r="V273" s="58"/>
      <c r="W273" s="58"/>
      <c r="X273" s="58"/>
      <c r="Y273" s="58"/>
      <c r="Z273" s="58"/>
      <c r="AA273" s="58"/>
      <c r="AB273" s="58"/>
    </row>
    <row r="274" spans="1:28" ht="13.5" customHeight="1">
      <c r="A274" s="58"/>
      <c r="B274" s="58"/>
      <c r="C274" s="58"/>
      <c r="D274" s="58"/>
      <c r="E274" s="371"/>
      <c r="F274" s="371"/>
      <c r="G274" s="403"/>
      <c r="H274" s="58"/>
      <c r="I274" s="58"/>
      <c r="J274" s="58"/>
      <c r="K274" s="58"/>
      <c r="L274" s="58"/>
      <c r="M274" s="58"/>
      <c r="N274" s="58"/>
      <c r="O274" s="58"/>
      <c r="P274" s="58"/>
      <c r="Q274" s="58"/>
      <c r="R274" s="58"/>
      <c r="S274" s="58"/>
      <c r="T274" s="58"/>
      <c r="U274" s="58"/>
      <c r="V274" s="58"/>
      <c r="W274" s="58"/>
      <c r="X274" s="58"/>
      <c r="Y274" s="58"/>
      <c r="Z274" s="58"/>
      <c r="AA274" s="58"/>
      <c r="AB274" s="58"/>
    </row>
    <row r="275" spans="1:28" ht="13.5" customHeight="1">
      <c r="A275" s="58"/>
      <c r="B275" s="58"/>
      <c r="C275" s="58"/>
      <c r="D275" s="58"/>
      <c r="E275" s="371"/>
      <c r="F275" s="371"/>
      <c r="G275" s="403"/>
      <c r="H275" s="58"/>
      <c r="I275" s="58"/>
      <c r="J275" s="58"/>
      <c r="K275" s="58"/>
      <c r="L275" s="58"/>
      <c r="M275" s="58"/>
      <c r="N275" s="58"/>
      <c r="O275" s="58"/>
      <c r="P275" s="58"/>
      <c r="Q275" s="58"/>
      <c r="R275" s="58"/>
      <c r="S275" s="58"/>
      <c r="T275" s="58"/>
      <c r="U275" s="58"/>
      <c r="V275" s="58"/>
      <c r="W275" s="58"/>
      <c r="X275" s="58"/>
      <c r="Y275" s="58"/>
      <c r="Z275" s="58"/>
      <c r="AA275" s="58"/>
      <c r="AB275" s="58"/>
    </row>
    <row r="276" spans="1:28" ht="13.5" customHeight="1">
      <c r="A276" s="58"/>
      <c r="B276" s="58"/>
      <c r="C276" s="58"/>
      <c r="D276" s="58"/>
      <c r="E276" s="371"/>
      <c r="F276" s="371"/>
      <c r="G276" s="403"/>
      <c r="H276" s="58"/>
      <c r="I276" s="58"/>
      <c r="J276" s="58"/>
      <c r="K276" s="58"/>
      <c r="L276" s="58"/>
      <c r="M276" s="58"/>
      <c r="N276" s="58"/>
      <c r="O276" s="58"/>
      <c r="P276" s="58"/>
      <c r="Q276" s="58"/>
      <c r="R276" s="58"/>
      <c r="S276" s="58"/>
      <c r="T276" s="58"/>
      <c r="U276" s="58"/>
      <c r="V276" s="58"/>
      <c r="W276" s="58"/>
      <c r="X276" s="58"/>
      <c r="Y276" s="58"/>
      <c r="Z276" s="58"/>
      <c r="AA276" s="58"/>
      <c r="AB276" s="58"/>
    </row>
    <row r="277" spans="1:28" ht="13.5" customHeight="1">
      <c r="A277" s="58"/>
      <c r="B277" s="58"/>
      <c r="C277" s="58"/>
      <c r="D277" s="58"/>
      <c r="E277" s="371"/>
      <c r="F277" s="371"/>
      <c r="G277" s="403"/>
      <c r="H277" s="58"/>
      <c r="I277" s="58"/>
      <c r="J277" s="58"/>
      <c r="K277" s="58"/>
      <c r="L277" s="58"/>
      <c r="M277" s="58"/>
      <c r="N277" s="58"/>
      <c r="O277" s="58"/>
      <c r="P277" s="58"/>
      <c r="Q277" s="58"/>
      <c r="R277" s="58"/>
      <c r="S277" s="58"/>
      <c r="T277" s="58"/>
      <c r="U277" s="58"/>
      <c r="V277" s="58"/>
      <c r="W277" s="58"/>
      <c r="X277" s="58"/>
      <c r="Y277" s="58"/>
      <c r="Z277" s="58"/>
      <c r="AA277" s="58"/>
      <c r="AB277" s="58"/>
    </row>
    <row r="278" spans="1:28" ht="13.5" customHeight="1">
      <c r="A278" s="58"/>
      <c r="B278" s="58"/>
      <c r="C278" s="58"/>
      <c r="D278" s="58"/>
      <c r="E278" s="371"/>
      <c r="F278" s="371"/>
      <c r="G278" s="403"/>
      <c r="H278" s="58"/>
      <c r="I278" s="58"/>
      <c r="J278" s="58"/>
      <c r="K278" s="58"/>
      <c r="L278" s="58"/>
      <c r="M278" s="58"/>
      <c r="N278" s="58"/>
      <c r="O278" s="58"/>
      <c r="P278" s="58"/>
      <c r="Q278" s="58"/>
      <c r="R278" s="58"/>
      <c r="S278" s="58"/>
      <c r="T278" s="58"/>
      <c r="U278" s="58"/>
      <c r="V278" s="58"/>
      <c r="W278" s="58"/>
      <c r="X278" s="58"/>
      <c r="Y278" s="58"/>
      <c r="Z278" s="58"/>
      <c r="AA278" s="58"/>
      <c r="AB278" s="58"/>
    </row>
    <row r="279" spans="1:28" ht="13.5" customHeight="1">
      <c r="A279" s="58"/>
      <c r="B279" s="58"/>
      <c r="C279" s="58"/>
      <c r="D279" s="58"/>
      <c r="E279" s="371"/>
      <c r="F279" s="371"/>
      <c r="G279" s="403"/>
      <c r="H279" s="58"/>
      <c r="I279" s="58"/>
      <c r="J279" s="58"/>
      <c r="K279" s="58"/>
      <c r="L279" s="58"/>
      <c r="M279" s="58"/>
      <c r="N279" s="58"/>
      <c r="O279" s="58"/>
      <c r="P279" s="58"/>
      <c r="Q279" s="58"/>
      <c r="R279" s="58"/>
      <c r="S279" s="58"/>
      <c r="T279" s="58"/>
      <c r="U279" s="58"/>
      <c r="V279" s="58"/>
      <c r="W279" s="58"/>
      <c r="X279" s="58"/>
      <c r="Y279" s="58"/>
      <c r="Z279" s="58"/>
      <c r="AA279" s="58"/>
      <c r="AB279" s="58"/>
    </row>
    <row r="280" spans="1:28" ht="13.5" customHeight="1">
      <c r="A280" s="58"/>
      <c r="B280" s="58"/>
      <c r="C280" s="58"/>
      <c r="D280" s="58"/>
      <c r="E280" s="371"/>
      <c r="F280" s="371"/>
      <c r="G280" s="403"/>
      <c r="H280" s="58"/>
      <c r="I280" s="58"/>
      <c r="J280" s="58"/>
      <c r="K280" s="58"/>
      <c r="L280" s="58"/>
      <c r="M280" s="58"/>
      <c r="N280" s="58"/>
      <c r="O280" s="58"/>
      <c r="P280" s="58"/>
      <c r="Q280" s="58"/>
      <c r="R280" s="58"/>
      <c r="S280" s="58"/>
      <c r="T280" s="58"/>
      <c r="U280" s="58"/>
      <c r="V280" s="58"/>
      <c r="W280" s="58"/>
      <c r="X280" s="58"/>
      <c r="Y280" s="58"/>
      <c r="Z280" s="58"/>
      <c r="AA280" s="58"/>
      <c r="AB280" s="58"/>
    </row>
    <row r="281" spans="1:28" ht="13.5" customHeight="1">
      <c r="A281" s="58"/>
      <c r="B281" s="58"/>
      <c r="C281" s="58"/>
      <c r="D281" s="58"/>
      <c r="E281" s="371"/>
      <c r="F281" s="371"/>
      <c r="G281" s="403"/>
      <c r="H281" s="58"/>
      <c r="I281" s="58"/>
      <c r="J281" s="58"/>
      <c r="K281" s="58"/>
      <c r="L281" s="58"/>
      <c r="M281" s="58"/>
      <c r="N281" s="58"/>
      <c r="O281" s="58"/>
      <c r="P281" s="58"/>
      <c r="Q281" s="58"/>
      <c r="R281" s="58"/>
      <c r="S281" s="58"/>
      <c r="T281" s="58"/>
      <c r="U281" s="58"/>
      <c r="V281" s="58"/>
      <c r="W281" s="58"/>
      <c r="X281" s="58"/>
      <c r="Y281" s="58"/>
      <c r="Z281" s="58"/>
      <c r="AA281" s="58"/>
      <c r="AB281" s="58"/>
    </row>
    <row r="282" spans="1:28" ht="13.5" customHeight="1">
      <c r="A282" s="58"/>
      <c r="B282" s="58"/>
      <c r="C282" s="58"/>
      <c r="D282" s="58"/>
      <c r="E282" s="371"/>
      <c r="F282" s="371"/>
      <c r="G282" s="403"/>
      <c r="H282" s="58"/>
      <c r="I282" s="58"/>
      <c r="J282" s="58"/>
      <c r="K282" s="58"/>
      <c r="L282" s="58"/>
      <c r="M282" s="58"/>
      <c r="N282" s="58"/>
      <c r="O282" s="58"/>
      <c r="P282" s="58"/>
      <c r="Q282" s="58"/>
      <c r="R282" s="58"/>
      <c r="S282" s="58"/>
      <c r="T282" s="58"/>
      <c r="U282" s="58"/>
      <c r="V282" s="58"/>
      <c r="W282" s="58"/>
      <c r="X282" s="58"/>
      <c r="Y282" s="58"/>
      <c r="Z282" s="58"/>
      <c r="AA282" s="58"/>
      <c r="AB282" s="58"/>
    </row>
    <row r="283" spans="1:28" ht="13.5" customHeight="1">
      <c r="A283" s="58"/>
      <c r="B283" s="58"/>
      <c r="C283" s="58"/>
      <c r="D283" s="58"/>
      <c r="E283" s="371"/>
      <c r="F283" s="371"/>
      <c r="G283" s="403"/>
      <c r="H283" s="58"/>
      <c r="I283" s="58"/>
      <c r="J283" s="58"/>
      <c r="K283" s="58"/>
      <c r="L283" s="58"/>
      <c r="M283" s="58"/>
      <c r="N283" s="58"/>
      <c r="O283" s="58"/>
      <c r="P283" s="58"/>
      <c r="Q283" s="58"/>
      <c r="R283" s="58"/>
      <c r="S283" s="58"/>
      <c r="T283" s="58"/>
      <c r="U283" s="58"/>
      <c r="V283" s="58"/>
      <c r="W283" s="58"/>
      <c r="X283" s="58"/>
      <c r="Y283" s="58"/>
      <c r="Z283" s="58"/>
      <c r="AA283" s="58"/>
      <c r="AB283" s="58"/>
    </row>
    <row r="284" spans="1:28" ht="13.5" customHeight="1">
      <c r="A284" s="58"/>
      <c r="B284" s="58"/>
      <c r="C284" s="58"/>
      <c r="D284" s="58"/>
      <c r="E284" s="371"/>
      <c r="F284" s="371"/>
      <c r="G284" s="403"/>
      <c r="H284" s="58"/>
      <c r="I284" s="58"/>
      <c r="J284" s="58"/>
      <c r="K284" s="58"/>
      <c r="L284" s="58"/>
      <c r="M284" s="58"/>
      <c r="N284" s="58"/>
      <c r="O284" s="58"/>
      <c r="P284" s="58"/>
      <c r="Q284" s="58"/>
      <c r="R284" s="58"/>
      <c r="S284" s="58"/>
      <c r="T284" s="58"/>
      <c r="U284" s="58"/>
      <c r="V284" s="58"/>
      <c r="W284" s="58"/>
      <c r="X284" s="58"/>
      <c r="Y284" s="58"/>
      <c r="Z284" s="58"/>
      <c r="AA284" s="58"/>
      <c r="AB284" s="58"/>
    </row>
    <row r="285" spans="1:28" ht="13.5" customHeight="1">
      <c r="A285" s="58"/>
      <c r="B285" s="58"/>
      <c r="C285" s="58"/>
      <c r="D285" s="58"/>
      <c r="E285" s="371"/>
      <c r="F285" s="371"/>
      <c r="G285" s="403"/>
      <c r="H285" s="58"/>
      <c r="I285" s="58"/>
      <c r="J285" s="58"/>
      <c r="K285" s="58"/>
      <c r="L285" s="58"/>
      <c r="M285" s="58"/>
      <c r="N285" s="58"/>
      <c r="O285" s="58"/>
      <c r="P285" s="58"/>
      <c r="Q285" s="58"/>
      <c r="R285" s="58"/>
      <c r="S285" s="58"/>
      <c r="T285" s="58"/>
      <c r="U285" s="58"/>
      <c r="V285" s="58"/>
      <c r="W285" s="58"/>
      <c r="X285" s="58"/>
      <c r="Y285" s="58"/>
      <c r="Z285" s="58"/>
      <c r="AA285" s="58"/>
      <c r="AB285" s="58"/>
    </row>
    <row r="286" spans="1:28" ht="13.5" customHeight="1">
      <c r="A286" s="58"/>
      <c r="B286" s="58"/>
      <c r="C286" s="58"/>
      <c r="D286" s="58"/>
      <c r="E286" s="371"/>
      <c r="F286" s="371"/>
      <c r="G286" s="403"/>
      <c r="H286" s="58"/>
      <c r="I286" s="58"/>
      <c r="J286" s="58"/>
      <c r="K286" s="58"/>
      <c r="L286" s="58"/>
      <c r="M286" s="58"/>
      <c r="N286" s="58"/>
      <c r="O286" s="58"/>
      <c r="P286" s="58"/>
      <c r="Q286" s="58"/>
      <c r="R286" s="58"/>
      <c r="S286" s="58"/>
      <c r="T286" s="58"/>
      <c r="U286" s="58"/>
      <c r="V286" s="58"/>
      <c r="W286" s="58"/>
      <c r="X286" s="58"/>
      <c r="Y286" s="58"/>
      <c r="Z286" s="58"/>
      <c r="AA286" s="58"/>
      <c r="AB286" s="58"/>
    </row>
    <row r="287" spans="1:28" ht="13.5" customHeight="1">
      <c r="A287" s="58"/>
      <c r="B287" s="58"/>
      <c r="C287" s="58"/>
      <c r="D287" s="58"/>
      <c r="E287" s="371"/>
      <c r="F287" s="371"/>
      <c r="G287" s="403"/>
      <c r="H287" s="58"/>
      <c r="I287" s="58"/>
      <c r="J287" s="58"/>
      <c r="K287" s="58"/>
      <c r="L287" s="58"/>
      <c r="M287" s="58"/>
      <c r="N287" s="58"/>
      <c r="O287" s="58"/>
      <c r="P287" s="58"/>
      <c r="Q287" s="58"/>
      <c r="R287" s="58"/>
      <c r="S287" s="58"/>
      <c r="T287" s="58"/>
      <c r="U287" s="58"/>
      <c r="V287" s="58"/>
      <c r="W287" s="58"/>
      <c r="X287" s="58"/>
      <c r="Y287" s="58"/>
      <c r="Z287" s="58"/>
      <c r="AA287" s="58"/>
      <c r="AB287" s="58"/>
    </row>
    <row r="288" spans="1:28" ht="13.5" customHeight="1">
      <c r="A288" s="58"/>
      <c r="B288" s="58"/>
      <c r="C288" s="58"/>
      <c r="D288" s="58"/>
      <c r="E288" s="371"/>
      <c r="F288" s="371"/>
      <c r="G288" s="403"/>
      <c r="H288" s="58"/>
      <c r="I288" s="58"/>
      <c r="J288" s="58"/>
      <c r="K288" s="58"/>
      <c r="L288" s="58"/>
      <c r="M288" s="58"/>
      <c r="N288" s="58"/>
      <c r="O288" s="58"/>
      <c r="P288" s="58"/>
      <c r="Q288" s="58"/>
      <c r="R288" s="58"/>
      <c r="S288" s="58"/>
      <c r="T288" s="58"/>
      <c r="U288" s="58"/>
      <c r="V288" s="58"/>
      <c r="W288" s="58"/>
      <c r="X288" s="58"/>
      <c r="Y288" s="58"/>
      <c r="Z288" s="58"/>
      <c r="AA288" s="58"/>
      <c r="AB288" s="58"/>
    </row>
    <row r="289" spans="1:28" ht="13.5" customHeight="1">
      <c r="A289" s="58"/>
      <c r="B289" s="58"/>
      <c r="C289" s="58"/>
      <c r="D289" s="58"/>
      <c r="E289" s="371"/>
      <c r="F289" s="371"/>
      <c r="G289" s="403"/>
      <c r="H289" s="58"/>
      <c r="I289" s="58"/>
      <c r="J289" s="58"/>
      <c r="K289" s="58"/>
      <c r="L289" s="58"/>
      <c r="M289" s="58"/>
      <c r="N289" s="58"/>
      <c r="O289" s="58"/>
      <c r="P289" s="58"/>
      <c r="Q289" s="58"/>
      <c r="R289" s="58"/>
      <c r="S289" s="58"/>
      <c r="T289" s="58"/>
      <c r="U289" s="58"/>
      <c r="V289" s="58"/>
      <c r="W289" s="58"/>
      <c r="X289" s="58"/>
      <c r="Y289" s="58"/>
      <c r="Z289" s="58"/>
      <c r="AA289" s="58"/>
      <c r="AB289" s="58"/>
    </row>
    <row r="290" spans="1:28" ht="13.5" customHeight="1">
      <c r="A290" s="58"/>
      <c r="B290" s="58"/>
      <c r="C290" s="58"/>
      <c r="D290" s="58"/>
      <c r="E290" s="371"/>
      <c r="F290" s="371"/>
      <c r="G290" s="403"/>
      <c r="H290" s="58"/>
      <c r="I290" s="58"/>
      <c r="J290" s="58"/>
      <c r="K290" s="58"/>
      <c r="L290" s="58"/>
      <c r="M290" s="58"/>
      <c r="N290" s="58"/>
      <c r="O290" s="58"/>
      <c r="P290" s="58"/>
      <c r="Q290" s="58"/>
      <c r="R290" s="58"/>
      <c r="S290" s="58"/>
      <c r="T290" s="58"/>
      <c r="U290" s="58"/>
      <c r="V290" s="58"/>
      <c r="W290" s="58"/>
      <c r="X290" s="58"/>
      <c r="Y290" s="58"/>
      <c r="Z290" s="58"/>
      <c r="AA290" s="58"/>
      <c r="AB290" s="58"/>
    </row>
    <row r="291" spans="1:28" ht="13.5" customHeight="1">
      <c r="A291" s="58"/>
      <c r="B291" s="58"/>
      <c r="C291" s="58"/>
      <c r="D291" s="58"/>
      <c r="E291" s="371"/>
      <c r="F291" s="371"/>
      <c r="G291" s="403"/>
      <c r="H291" s="58"/>
      <c r="I291" s="58"/>
      <c r="J291" s="58"/>
      <c r="K291" s="58"/>
      <c r="L291" s="58"/>
      <c r="M291" s="58"/>
      <c r="N291" s="58"/>
      <c r="O291" s="58"/>
      <c r="P291" s="58"/>
      <c r="Q291" s="58"/>
      <c r="R291" s="58"/>
      <c r="S291" s="58"/>
      <c r="T291" s="58"/>
      <c r="U291" s="58"/>
      <c r="V291" s="58"/>
      <c r="W291" s="58"/>
      <c r="X291" s="58"/>
      <c r="Y291" s="58"/>
      <c r="Z291" s="58"/>
      <c r="AA291" s="58"/>
      <c r="AB291" s="58"/>
    </row>
    <row r="292" spans="1:28" ht="13.5" customHeight="1">
      <c r="A292" s="58"/>
      <c r="B292" s="58"/>
      <c r="C292" s="58"/>
      <c r="D292" s="58"/>
      <c r="E292" s="371"/>
      <c r="F292" s="371"/>
      <c r="G292" s="403"/>
      <c r="H292" s="58"/>
      <c r="I292" s="58"/>
      <c r="J292" s="58"/>
      <c r="K292" s="58"/>
      <c r="L292" s="58"/>
      <c r="M292" s="58"/>
      <c r="N292" s="58"/>
      <c r="O292" s="58"/>
      <c r="P292" s="58"/>
      <c r="Q292" s="58"/>
      <c r="R292" s="58"/>
      <c r="S292" s="58"/>
      <c r="T292" s="58"/>
      <c r="U292" s="58"/>
      <c r="V292" s="58"/>
      <c r="W292" s="58"/>
      <c r="X292" s="58"/>
      <c r="Y292" s="58"/>
      <c r="Z292" s="58"/>
      <c r="AA292" s="58"/>
      <c r="AB292" s="58"/>
    </row>
    <row r="293" spans="1:28" ht="13.5" customHeight="1">
      <c r="A293" s="58"/>
      <c r="B293" s="58"/>
      <c r="C293" s="58"/>
      <c r="D293" s="58"/>
      <c r="E293" s="371"/>
      <c r="F293" s="371"/>
      <c r="G293" s="403"/>
      <c r="H293" s="58"/>
      <c r="I293" s="58"/>
      <c r="J293" s="58"/>
      <c r="K293" s="58"/>
      <c r="L293" s="58"/>
      <c r="M293" s="58"/>
      <c r="N293" s="58"/>
      <c r="O293" s="58"/>
      <c r="P293" s="58"/>
      <c r="Q293" s="58"/>
      <c r="R293" s="58"/>
      <c r="S293" s="58"/>
      <c r="T293" s="58"/>
      <c r="U293" s="58"/>
      <c r="V293" s="58"/>
      <c r="W293" s="58"/>
      <c r="X293" s="58"/>
      <c r="Y293" s="58"/>
      <c r="Z293" s="58"/>
      <c r="AA293" s="58"/>
      <c r="AB293" s="58"/>
    </row>
    <row r="294" spans="1:28" ht="13.5" customHeight="1">
      <c r="A294" s="58"/>
      <c r="B294" s="58"/>
      <c r="C294" s="58"/>
      <c r="D294" s="58"/>
      <c r="E294" s="371"/>
      <c r="F294" s="371"/>
      <c r="G294" s="403"/>
      <c r="H294" s="58"/>
      <c r="I294" s="58"/>
      <c r="J294" s="58"/>
      <c r="K294" s="58"/>
      <c r="L294" s="58"/>
      <c r="M294" s="58"/>
      <c r="N294" s="58"/>
      <c r="O294" s="58"/>
      <c r="P294" s="58"/>
      <c r="Q294" s="58"/>
      <c r="R294" s="58"/>
      <c r="S294" s="58"/>
      <c r="T294" s="58"/>
      <c r="U294" s="58"/>
      <c r="V294" s="58"/>
      <c r="W294" s="58"/>
      <c r="X294" s="58"/>
      <c r="Y294" s="58"/>
      <c r="Z294" s="58"/>
      <c r="AA294" s="58"/>
      <c r="AB294" s="58"/>
    </row>
    <row r="295" spans="1:28" ht="13.5" customHeight="1">
      <c r="A295" s="58"/>
      <c r="B295" s="58"/>
      <c r="C295" s="58"/>
      <c r="D295" s="58"/>
      <c r="E295" s="371"/>
      <c r="F295" s="371"/>
      <c r="G295" s="403"/>
      <c r="H295" s="58"/>
      <c r="I295" s="58"/>
      <c r="J295" s="58"/>
      <c r="K295" s="58"/>
      <c r="L295" s="58"/>
      <c r="M295" s="58"/>
      <c r="N295" s="58"/>
      <c r="O295" s="58"/>
      <c r="P295" s="58"/>
      <c r="Q295" s="58"/>
      <c r="R295" s="58"/>
      <c r="S295" s="58"/>
      <c r="T295" s="58"/>
      <c r="U295" s="58"/>
      <c r="V295" s="58"/>
      <c r="W295" s="58"/>
      <c r="X295" s="58"/>
      <c r="Y295" s="58"/>
      <c r="Z295" s="58"/>
      <c r="AA295" s="58"/>
      <c r="AB295" s="58"/>
    </row>
    <row r="296" spans="1:28" ht="13.5" customHeight="1">
      <c r="A296" s="58"/>
      <c r="B296" s="58"/>
      <c r="C296" s="58"/>
      <c r="D296" s="58"/>
      <c r="E296" s="371"/>
      <c r="F296" s="371"/>
      <c r="G296" s="403"/>
      <c r="H296" s="58"/>
      <c r="I296" s="58"/>
      <c r="J296" s="58"/>
      <c r="K296" s="58"/>
      <c r="L296" s="58"/>
      <c r="M296" s="58"/>
      <c r="N296" s="58"/>
      <c r="O296" s="58"/>
      <c r="P296" s="58"/>
      <c r="Q296" s="58"/>
      <c r="R296" s="58"/>
      <c r="S296" s="58"/>
      <c r="T296" s="58"/>
      <c r="U296" s="58"/>
      <c r="V296" s="58"/>
      <c r="W296" s="58"/>
      <c r="X296" s="58"/>
      <c r="Y296" s="58"/>
      <c r="Z296" s="58"/>
      <c r="AA296" s="58"/>
      <c r="AB296" s="58"/>
    </row>
    <row r="297" spans="1:28" ht="13.5" customHeight="1">
      <c r="A297" s="58"/>
      <c r="B297" s="58"/>
      <c r="C297" s="58"/>
      <c r="D297" s="58"/>
      <c r="E297" s="371"/>
      <c r="F297" s="371"/>
      <c r="G297" s="403"/>
      <c r="H297" s="58"/>
      <c r="I297" s="58"/>
      <c r="J297" s="58"/>
      <c r="K297" s="58"/>
      <c r="L297" s="58"/>
      <c r="M297" s="58"/>
      <c r="N297" s="58"/>
      <c r="O297" s="58"/>
      <c r="P297" s="58"/>
      <c r="Q297" s="58"/>
      <c r="R297" s="58"/>
      <c r="S297" s="58"/>
      <c r="T297" s="58"/>
      <c r="U297" s="58"/>
      <c r="V297" s="58"/>
      <c r="W297" s="58"/>
      <c r="X297" s="58"/>
      <c r="Y297" s="58"/>
      <c r="Z297" s="58"/>
      <c r="AA297" s="58"/>
      <c r="AB297" s="58"/>
    </row>
    <row r="298" spans="1:28" ht="13.5" customHeight="1">
      <c r="A298" s="58"/>
      <c r="B298" s="58"/>
      <c r="C298" s="58"/>
      <c r="D298" s="58"/>
      <c r="E298" s="371"/>
      <c r="F298" s="371"/>
      <c r="G298" s="403"/>
      <c r="H298" s="58"/>
      <c r="I298" s="58"/>
      <c r="J298" s="58"/>
      <c r="K298" s="58"/>
      <c r="L298" s="58"/>
      <c r="M298" s="58"/>
      <c r="N298" s="58"/>
      <c r="O298" s="58"/>
      <c r="P298" s="58"/>
      <c r="Q298" s="58"/>
      <c r="R298" s="58"/>
      <c r="S298" s="58"/>
      <c r="T298" s="58"/>
      <c r="U298" s="58"/>
      <c r="V298" s="58"/>
      <c r="W298" s="58"/>
      <c r="X298" s="58"/>
      <c r="Y298" s="58"/>
      <c r="Z298" s="58"/>
      <c r="AA298" s="58"/>
      <c r="AB298" s="58"/>
    </row>
    <row r="299" spans="1:28" ht="13.5" customHeight="1">
      <c r="A299" s="58"/>
      <c r="B299" s="58"/>
      <c r="C299" s="58"/>
      <c r="D299" s="58"/>
      <c r="E299" s="371"/>
      <c r="F299" s="371"/>
      <c r="G299" s="403"/>
      <c r="H299" s="58"/>
      <c r="I299" s="58"/>
      <c r="J299" s="58"/>
      <c r="K299" s="58"/>
      <c r="L299" s="58"/>
      <c r="M299" s="58"/>
      <c r="N299" s="58"/>
      <c r="O299" s="58"/>
      <c r="P299" s="58"/>
      <c r="Q299" s="58"/>
      <c r="R299" s="58"/>
      <c r="S299" s="58"/>
      <c r="T299" s="58"/>
      <c r="U299" s="58"/>
      <c r="V299" s="58"/>
      <c r="W299" s="58"/>
      <c r="X299" s="58"/>
      <c r="Y299" s="58"/>
      <c r="Z299" s="58"/>
      <c r="AA299" s="58"/>
      <c r="AB299" s="58"/>
    </row>
    <row r="300" spans="1:28" ht="13.5" customHeight="1">
      <c r="A300" s="58"/>
      <c r="B300" s="58"/>
      <c r="C300" s="58"/>
      <c r="D300" s="58"/>
      <c r="E300" s="371"/>
      <c r="F300" s="371"/>
      <c r="G300" s="403"/>
      <c r="H300" s="58"/>
      <c r="I300" s="58"/>
      <c r="J300" s="58"/>
      <c r="K300" s="58"/>
      <c r="L300" s="58"/>
      <c r="M300" s="58"/>
      <c r="N300" s="58"/>
      <c r="O300" s="58"/>
      <c r="P300" s="58"/>
      <c r="Q300" s="58"/>
      <c r="R300" s="58"/>
      <c r="S300" s="58"/>
      <c r="T300" s="58"/>
      <c r="U300" s="58"/>
      <c r="V300" s="58"/>
      <c r="W300" s="58"/>
      <c r="X300" s="58"/>
      <c r="Y300" s="58"/>
      <c r="Z300" s="58"/>
      <c r="AA300" s="58"/>
      <c r="AB300" s="58"/>
    </row>
    <row r="301" spans="1:28" ht="13.5" customHeight="1">
      <c r="A301" s="58"/>
      <c r="B301" s="58"/>
      <c r="C301" s="58"/>
      <c r="D301" s="58"/>
      <c r="E301" s="371"/>
      <c r="F301" s="371"/>
      <c r="G301" s="403"/>
      <c r="H301" s="58"/>
      <c r="I301" s="58"/>
      <c r="J301" s="58"/>
      <c r="K301" s="58"/>
      <c r="L301" s="58"/>
      <c r="M301" s="58"/>
      <c r="N301" s="58"/>
      <c r="O301" s="58"/>
      <c r="P301" s="58"/>
      <c r="Q301" s="58"/>
      <c r="R301" s="58"/>
      <c r="S301" s="58"/>
      <c r="T301" s="58"/>
      <c r="U301" s="58"/>
      <c r="V301" s="58"/>
      <c r="W301" s="58"/>
      <c r="X301" s="58"/>
      <c r="Y301" s="58"/>
      <c r="Z301" s="58"/>
      <c r="AA301" s="58"/>
      <c r="AB301" s="58"/>
    </row>
    <row r="302" spans="1:28" ht="13.5" customHeight="1">
      <c r="A302" s="58"/>
      <c r="B302" s="58"/>
      <c r="C302" s="58"/>
      <c r="D302" s="58"/>
      <c r="E302" s="371"/>
      <c r="F302" s="371"/>
      <c r="G302" s="403"/>
      <c r="H302" s="58"/>
      <c r="I302" s="58"/>
      <c r="J302" s="58"/>
      <c r="K302" s="58"/>
      <c r="L302" s="58"/>
      <c r="M302" s="58"/>
      <c r="N302" s="58"/>
      <c r="O302" s="58"/>
      <c r="P302" s="58"/>
      <c r="Q302" s="58"/>
      <c r="R302" s="58"/>
      <c r="S302" s="58"/>
      <c r="T302" s="58"/>
      <c r="U302" s="58"/>
      <c r="V302" s="58"/>
      <c r="W302" s="58"/>
      <c r="X302" s="58"/>
      <c r="Y302" s="58"/>
      <c r="Z302" s="58"/>
      <c r="AA302" s="58"/>
      <c r="AB302" s="58"/>
    </row>
    <row r="303" spans="1:28" ht="13.5" customHeight="1">
      <c r="A303" s="58"/>
      <c r="B303" s="58"/>
      <c r="C303" s="58"/>
      <c r="D303" s="58"/>
      <c r="E303" s="371"/>
      <c r="F303" s="371"/>
      <c r="G303" s="403"/>
      <c r="H303" s="58"/>
      <c r="I303" s="58"/>
      <c r="J303" s="58"/>
      <c r="K303" s="58"/>
      <c r="L303" s="58"/>
      <c r="M303" s="58"/>
      <c r="N303" s="58"/>
      <c r="O303" s="58"/>
      <c r="P303" s="58"/>
      <c r="Q303" s="58"/>
      <c r="R303" s="58"/>
      <c r="S303" s="58"/>
      <c r="T303" s="58"/>
      <c r="U303" s="58"/>
      <c r="V303" s="58"/>
      <c r="W303" s="58"/>
      <c r="X303" s="58"/>
      <c r="Y303" s="58"/>
      <c r="Z303" s="58"/>
      <c r="AA303" s="58"/>
      <c r="AB303" s="58"/>
    </row>
    <row r="304" spans="1:28" ht="13.5" customHeight="1">
      <c r="A304" s="58"/>
      <c r="B304" s="58"/>
      <c r="C304" s="58"/>
      <c r="D304" s="58"/>
      <c r="E304" s="371"/>
      <c r="F304" s="371"/>
      <c r="G304" s="403"/>
      <c r="H304" s="58"/>
      <c r="I304" s="58"/>
      <c r="J304" s="58"/>
      <c r="K304" s="58"/>
      <c r="L304" s="58"/>
      <c r="M304" s="58"/>
      <c r="N304" s="58"/>
      <c r="O304" s="58"/>
      <c r="P304" s="58"/>
      <c r="Q304" s="58"/>
      <c r="R304" s="58"/>
      <c r="S304" s="58"/>
      <c r="T304" s="58"/>
      <c r="U304" s="58"/>
      <c r="V304" s="58"/>
      <c r="W304" s="58"/>
      <c r="X304" s="58"/>
      <c r="Y304" s="58"/>
      <c r="Z304" s="58"/>
      <c r="AA304" s="58"/>
      <c r="AB304" s="58"/>
    </row>
    <row r="305" spans="1:28" ht="13.5" customHeight="1">
      <c r="A305" s="58"/>
      <c r="B305" s="58"/>
      <c r="C305" s="58"/>
      <c r="D305" s="58"/>
      <c r="E305" s="371"/>
      <c r="F305" s="371"/>
      <c r="G305" s="403"/>
      <c r="H305" s="58"/>
      <c r="I305" s="58"/>
      <c r="J305" s="58"/>
      <c r="K305" s="58"/>
      <c r="L305" s="58"/>
      <c r="M305" s="58"/>
      <c r="N305" s="58"/>
      <c r="O305" s="58"/>
      <c r="P305" s="58"/>
      <c r="Q305" s="58"/>
      <c r="R305" s="58"/>
      <c r="S305" s="58"/>
      <c r="T305" s="58"/>
      <c r="U305" s="58"/>
      <c r="V305" s="58"/>
      <c r="W305" s="58"/>
      <c r="X305" s="58"/>
      <c r="Y305" s="58"/>
      <c r="Z305" s="58"/>
      <c r="AA305" s="58"/>
      <c r="AB305" s="58"/>
    </row>
    <row r="306" spans="1:28" ht="13.5" customHeight="1">
      <c r="A306" s="58"/>
      <c r="B306" s="58"/>
      <c r="C306" s="58"/>
      <c r="D306" s="58"/>
      <c r="E306" s="371"/>
      <c r="F306" s="371"/>
      <c r="G306" s="403"/>
      <c r="H306" s="58"/>
      <c r="I306" s="58"/>
      <c r="J306" s="58"/>
      <c r="K306" s="58"/>
      <c r="L306" s="58"/>
      <c r="M306" s="58"/>
      <c r="N306" s="58"/>
      <c r="O306" s="58"/>
      <c r="P306" s="58"/>
      <c r="Q306" s="58"/>
      <c r="R306" s="58"/>
      <c r="S306" s="58"/>
      <c r="T306" s="58"/>
      <c r="U306" s="58"/>
      <c r="V306" s="58"/>
      <c r="W306" s="58"/>
      <c r="X306" s="58"/>
      <c r="Y306" s="58"/>
      <c r="Z306" s="58"/>
      <c r="AA306" s="58"/>
      <c r="AB306" s="58"/>
    </row>
    <row r="307" spans="1:28" ht="13.5" customHeight="1">
      <c r="A307" s="58"/>
      <c r="B307" s="58"/>
      <c r="C307" s="58"/>
      <c r="D307" s="58"/>
      <c r="E307" s="371"/>
      <c r="F307" s="371"/>
      <c r="G307" s="403"/>
      <c r="H307" s="58"/>
      <c r="I307" s="58"/>
      <c r="J307" s="58"/>
      <c r="K307" s="58"/>
      <c r="L307" s="58"/>
      <c r="M307" s="58"/>
      <c r="N307" s="58"/>
      <c r="O307" s="58"/>
      <c r="P307" s="58"/>
      <c r="Q307" s="58"/>
      <c r="R307" s="58"/>
      <c r="S307" s="58"/>
      <c r="T307" s="58"/>
      <c r="U307" s="58"/>
      <c r="V307" s="58"/>
      <c r="W307" s="58"/>
      <c r="X307" s="58"/>
      <c r="Y307" s="58"/>
      <c r="Z307" s="58"/>
      <c r="AA307" s="58"/>
      <c r="AB307" s="58"/>
    </row>
    <row r="308" spans="1:28" ht="13.5" customHeight="1">
      <c r="A308" s="58"/>
      <c r="B308" s="58"/>
      <c r="C308" s="58"/>
      <c r="D308" s="58"/>
      <c r="E308" s="371"/>
      <c r="F308" s="371"/>
      <c r="G308" s="403"/>
      <c r="H308" s="58"/>
      <c r="I308" s="58"/>
      <c r="J308" s="58"/>
      <c r="K308" s="58"/>
      <c r="L308" s="58"/>
      <c r="M308" s="58"/>
      <c r="N308" s="58"/>
      <c r="O308" s="58"/>
      <c r="P308" s="58"/>
      <c r="Q308" s="58"/>
      <c r="R308" s="58"/>
      <c r="S308" s="58"/>
      <c r="T308" s="58"/>
      <c r="U308" s="58"/>
      <c r="V308" s="58"/>
      <c r="W308" s="58"/>
      <c r="X308" s="58"/>
      <c r="Y308" s="58"/>
      <c r="Z308" s="58"/>
      <c r="AA308" s="58"/>
      <c r="AB308" s="58"/>
    </row>
    <row r="309" spans="1:28" ht="13.5" customHeight="1">
      <c r="A309" s="58"/>
      <c r="B309" s="58"/>
      <c r="C309" s="58"/>
      <c r="D309" s="58"/>
      <c r="E309" s="371"/>
      <c r="F309" s="371"/>
      <c r="G309" s="403"/>
      <c r="H309" s="58"/>
      <c r="I309" s="58"/>
      <c r="J309" s="58"/>
      <c r="K309" s="58"/>
      <c r="L309" s="58"/>
      <c r="M309" s="58"/>
      <c r="N309" s="58"/>
      <c r="O309" s="58"/>
      <c r="P309" s="58"/>
      <c r="Q309" s="58"/>
      <c r="R309" s="58"/>
      <c r="S309" s="58"/>
      <c r="T309" s="58"/>
      <c r="U309" s="58"/>
      <c r="V309" s="58"/>
      <c r="W309" s="58"/>
      <c r="X309" s="58"/>
      <c r="Y309" s="58"/>
      <c r="Z309" s="58"/>
      <c r="AA309" s="58"/>
      <c r="AB309" s="58"/>
    </row>
    <row r="310" spans="1:28" ht="13.5" customHeight="1">
      <c r="A310" s="58"/>
      <c r="B310" s="58"/>
      <c r="C310" s="58"/>
      <c r="D310" s="58"/>
      <c r="E310" s="371"/>
      <c r="F310" s="371"/>
      <c r="G310" s="403"/>
      <c r="H310" s="58"/>
      <c r="I310" s="58"/>
      <c r="J310" s="58"/>
      <c r="K310" s="58"/>
      <c r="L310" s="58"/>
      <c r="M310" s="58"/>
      <c r="N310" s="58"/>
      <c r="O310" s="58"/>
      <c r="P310" s="58"/>
      <c r="Q310" s="58"/>
      <c r="R310" s="58"/>
      <c r="S310" s="58"/>
      <c r="T310" s="58"/>
      <c r="U310" s="58"/>
      <c r="V310" s="58"/>
      <c r="W310" s="58"/>
      <c r="X310" s="58"/>
      <c r="Y310" s="58"/>
      <c r="Z310" s="58"/>
      <c r="AA310" s="58"/>
      <c r="AB310" s="58"/>
    </row>
    <row r="311" spans="1:28" ht="13.5" customHeight="1">
      <c r="A311" s="58"/>
      <c r="B311" s="58"/>
      <c r="C311" s="58"/>
      <c r="D311" s="58"/>
      <c r="E311" s="371"/>
      <c r="F311" s="371"/>
      <c r="G311" s="403"/>
      <c r="H311" s="58"/>
      <c r="I311" s="58"/>
      <c r="J311" s="58"/>
      <c r="K311" s="58"/>
      <c r="L311" s="58"/>
      <c r="M311" s="58"/>
      <c r="N311" s="58"/>
      <c r="O311" s="58"/>
      <c r="P311" s="58"/>
      <c r="Q311" s="58"/>
      <c r="R311" s="58"/>
      <c r="S311" s="58"/>
      <c r="T311" s="58"/>
      <c r="U311" s="58"/>
      <c r="V311" s="58"/>
      <c r="W311" s="58"/>
      <c r="X311" s="58"/>
      <c r="Y311" s="58"/>
      <c r="Z311" s="58"/>
      <c r="AA311" s="58"/>
      <c r="AB311" s="58"/>
    </row>
    <row r="312" spans="1:28" ht="13.5" customHeight="1">
      <c r="A312" s="58"/>
      <c r="B312" s="58"/>
      <c r="C312" s="58"/>
      <c r="D312" s="58"/>
      <c r="E312" s="371"/>
      <c r="F312" s="371"/>
      <c r="G312" s="403"/>
      <c r="H312" s="58"/>
      <c r="I312" s="58"/>
      <c r="J312" s="58"/>
      <c r="K312" s="58"/>
      <c r="L312" s="58"/>
      <c r="M312" s="58"/>
      <c r="N312" s="58"/>
      <c r="O312" s="58"/>
      <c r="P312" s="58"/>
      <c r="Q312" s="58"/>
      <c r="R312" s="58"/>
      <c r="S312" s="58"/>
      <c r="T312" s="58"/>
      <c r="U312" s="58"/>
      <c r="V312" s="58"/>
      <c r="W312" s="58"/>
      <c r="X312" s="58"/>
      <c r="Y312" s="58"/>
      <c r="Z312" s="58"/>
      <c r="AA312" s="58"/>
      <c r="AB312" s="58"/>
    </row>
    <row r="313" spans="1:28" ht="13.5" customHeight="1">
      <c r="A313" s="58"/>
      <c r="B313" s="58"/>
      <c r="C313" s="58"/>
      <c r="D313" s="58"/>
      <c r="E313" s="371"/>
      <c r="F313" s="371"/>
      <c r="G313" s="403"/>
      <c r="H313" s="58"/>
      <c r="I313" s="58"/>
      <c r="J313" s="58"/>
      <c r="K313" s="58"/>
      <c r="L313" s="58"/>
      <c r="M313" s="58"/>
      <c r="N313" s="58"/>
      <c r="O313" s="58"/>
      <c r="P313" s="58"/>
      <c r="Q313" s="58"/>
      <c r="R313" s="58"/>
      <c r="S313" s="58"/>
      <c r="T313" s="58"/>
      <c r="U313" s="58"/>
      <c r="V313" s="58"/>
      <c r="W313" s="58"/>
      <c r="X313" s="58"/>
      <c r="Y313" s="58"/>
      <c r="Z313" s="58"/>
      <c r="AA313" s="58"/>
      <c r="AB313" s="58"/>
    </row>
    <row r="314" spans="1:28" ht="13.5" customHeight="1">
      <c r="A314" s="58"/>
      <c r="B314" s="58"/>
      <c r="C314" s="58"/>
      <c r="D314" s="58"/>
      <c r="E314" s="371"/>
      <c r="F314" s="371"/>
      <c r="G314" s="403"/>
      <c r="H314" s="58"/>
      <c r="I314" s="58"/>
      <c r="J314" s="58"/>
      <c r="K314" s="58"/>
      <c r="L314" s="58"/>
      <c r="M314" s="58"/>
      <c r="N314" s="58"/>
      <c r="O314" s="58"/>
      <c r="P314" s="58"/>
      <c r="Q314" s="58"/>
      <c r="R314" s="58"/>
      <c r="S314" s="58"/>
      <c r="T314" s="58"/>
      <c r="U314" s="58"/>
      <c r="V314" s="58"/>
      <c r="W314" s="58"/>
      <c r="X314" s="58"/>
      <c r="Y314" s="58"/>
      <c r="Z314" s="58"/>
      <c r="AA314" s="58"/>
      <c r="AB314" s="58"/>
    </row>
    <row r="315" spans="1:28" ht="13.5" customHeight="1">
      <c r="A315" s="58"/>
      <c r="B315" s="58"/>
      <c r="C315" s="58"/>
      <c r="D315" s="58"/>
      <c r="E315" s="371"/>
      <c r="F315" s="371"/>
      <c r="G315" s="403"/>
      <c r="H315" s="58"/>
      <c r="I315" s="58"/>
      <c r="J315" s="58"/>
      <c r="K315" s="58"/>
      <c r="L315" s="58"/>
      <c r="M315" s="58"/>
      <c r="N315" s="58"/>
      <c r="O315" s="58"/>
      <c r="P315" s="58"/>
      <c r="Q315" s="58"/>
      <c r="R315" s="58"/>
      <c r="S315" s="58"/>
      <c r="T315" s="58"/>
      <c r="U315" s="58"/>
      <c r="V315" s="58"/>
      <c r="W315" s="58"/>
      <c r="X315" s="58"/>
      <c r="Y315" s="58"/>
      <c r="Z315" s="58"/>
      <c r="AA315" s="58"/>
      <c r="AB315" s="58"/>
    </row>
    <row r="316" spans="1:28" ht="13.5" customHeight="1">
      <c r="A316" s="58"/>
      <c r="B316" s="58"/>
      <c r="C316" s="58"/>
      <c r="D316" s="58"/>
      <c r="E316" s="371"/>
      <c r="F316" s="371"/>
      <c r="G316" s="403"/>
      <c r="H316" s="58"/>
      <c r="I316" s="58"/>
      <c r="J316" s="58"/>
      <c r="K316" s="58"/>
      <c r="L316" s="58"/>
      <c r="M316" s="58"/>
      <c r="N316" s="58"/>
      <c r="O316" s="58"/>
      <c r="P316" s="58"/>
      <c r="Q316" s="58"/>
      <c r="R316" s="58"/>
      <c r="S316" s="58"/>
      <c r="T316" s="58"/>
      <c r="U316" s="58"/>
      <c r="V316" s="58"/>
      <c r="W316" s="58"/>
      <c r="X316" s="58"/>
      <c r="Y316" s="58"/>
      <c r="Z316" s="58"/>
      <c r="AA316" s="58"/>
      <c r="AB316" s="58"/>
    </row>
    <row r="317" spans="1:28" ht="13.5" customHeight="1">
      <c r="A317" s="58"/>
      <c r="B317" s="58"/>
      <c r="C317" s="58"/>
      <c r="D317" s="58"/>
      <c r="E317" s="371"/>
      <c r="F317" s="371"/>
      <c r="G317" s="403"/>
      <c r="H317" s="58"/>
      <c r="I317" s="58"/>
      <c r="J317" s="58"/>
      <c r="K317" s="58"/>
      <c r="L317" s="58"/>
      <c r="M317" s="58"/>
      <c r="N317" s="58"/>
      <c r="O317" s="58"/>
      <c r="P317" s="58"/>
      <c r="Q317" s="58"/>
      <c r="R317" s="58"/>
      <c r="S317" s="58"/>
      <c r="T317" s="58"/>
      <c r="U317" s="58"/>
      <c r="V317" s="58"/>
      <c r="W317" s="58"/>
      <c r="X317" s="58"/>
      <c r="Y317" s="58"/>
      <c r="Z317" s="58"/>
      <c r="AA317" s="58"/>
      <c r="AB317" s="58"/>
    </row>
    <row r="318" spans="1:28" ht="13.5" customHeight="1">
      <c r="A318" s="58"/>
      <c r="B318" s="58"/>
      <c r="C318" s="58"/>
      <c r="D318" s="58"/>
      <c r="E318" s="371"/>
      <c r="F318" s="371"/>
      <c r="G318" s="403"/>
      <c r="H318" s="58"/>
      <c r="I318" s="58"/>
      <c r="J318" s="58"/>
      <c r="K318" s="58"/>
      <c r="L318" s="58"/>
      <c r="M318" s="58"/>
      <c r="N318" s="58"/>
      <c r="O318" s="58"/>
      <c r="P318" s="58"/>
      <c r="Q318" s="58"/>
      <c r="R318" s="58"/>
      <c r="S318" s="58"/>
      <c r="T318" s="58"/>
      <c r="U318" s="58"/>
      <c r="V318" s="58"/>
      <c r="W318" s="58"/>
      <c r="X318" s="58"/>
      <c r="Y318" s="58"/>
      <c r="Z318" s="58"/>
      <c r="AA318" s="58"/>
      <c r="AB318" s="58"/>
    </row>
    <row r="319" spans="1:28" ht="13.5" customHeight="1">
      <c r="A319" s="58"/>
      <c r="B319" s="58"/>
      <c r="C319" s="58"/>
      <c r="D319" s="58"/>
      <c r="E319" s="371"/>
      <c r="F319" s="371"/>
      <c r="G319" s="403"/>
      <c r="H319" s="58"/>
      <c r="I319" s="58"/>
      <c r="J319" s="58"/>
      <c r="K319" s="58"/>
      <c r="L319" s="58"/>
      <c r="M319" s="58"/>
      <c r="N319" s="58"/>
      <c r="O319" s="58"/>
      <c r="P319" s="58"/>
      <c r="Q319" s="58"/>
      <c r="R319" s="58"/>
      <c r="S319" s="58"/>
      <c r="T319" s="58"/>
      <c r="U319" s="58"/>
      <c r="V319" s="58"/>
      <c r="W319" s="58"/>
      <c r="X319" s="58"/>
      <c r="Y319" s="58"/>
      <c r="Z319" s="58"/>
      <c r="AA319" s="58"/>
      <c r="AB319" s="58"/>
    </row>
    <row r="320" spans="1:28" ht="13.5" customHeight="1">
      <c r="A320" s="58"/>
      <c r="B320" s="58"/>
      <c r="C320" s="58"/>
      <c r="D320" s="58"/>
      <c r="E320" s="371"/>
      <c r="F320" s="371"/>
      <c r="G320" s="403"/>
      <c r="H320" s="58"/>
      <c r="I320" s="58"/>
      <c r="J320" s="58"/>
      <c r="K320" s="58"/>
      <c r="L320" s="58"/>
      <c r="M320" s="58"/>
      <c r="N320" s="58"/>
      <c r="O320" s="58"/>
      <c r="P320" s="58"/>
      <c r="Q320" s="58"/>
      <c r="R320" s="58"/>
      <c r="S320" s="58"/>
      <c r="T320" s="58"/>
      <c r="U320" s="58"/>
      <c r="V320" s="58"/>
      <c r="W320" s="58"/>
      <c r="X320" s="58"/>
      <c r="Y320" s="58"/>
      <c r="Z320" s="58"/>
      <c r="AA320" s="58"/>
      <c r="AB320" s="58"/>
    </row>
    <row r="321" spans="1:28" ht="13.5" customHeight="1">
      <c r="A321" s="58"/>
      <c r="B321" s="58"/>
      <c r="C321" s="58"/>
      <c r="D321" s="58"/>
      <c r="E321" s="371"/>
      <c r="F321" s="371"/>
      <c r="G321" s="403"/>
      <c r="H321" s="58"/>
      <c r="I321" s="58"/>
      <c r="J321" s="58"/>
      <c r="K321" s="58"/>
      <c r="L321" s="58"/>
      <c r="M321" s="58"/>
      <c r="N321" s="58"/>
      <c r="O321" s="58"/>
      <c r="P321" s="58"/>
      <c r="Q321" s="58"/>
      <c r="R321" s="58"/>
      <c r="S321" s="58"/>
      <c r="T321" s="58"/>
      <c r="U321" s="58"/>
      <c r="V321" s="58"/>
      <c r="W321" s="58"/>
      <c r="X321" s="58"/>
      <c r="Y321" s="58"/>
      <c r="Z321" s="58"/>
      <c r="AA321" s="58"/>
      <c r="AB321" s="58"/>
    </row>
    <row r="322" spans="1:28" ht="13.5" customHeight="1">
      <c r="A322" s="58"/>
      <c r="B322" s="58"/>
      <c r="C322" s="58"/>
      <c r="D322" s="58"/>
      <c r="E322" s="371"/>
      <c r="F322" s="371"/>
      <c r="G322" s="403"/>
      <c r="H322" s="58"/>
      <c r="I322" s="58"/>
      <c r="J322" s="58"/>
      <c r="K322" s="58"/>
      <c r="L322" s="58"/>
      <c r="M322" s="58"/>
      <c r="N322" s="58"/>
      <c r="O322" s="58"/>
      <c r="P322" s="58"/>
      <c r="Q322" s="58"/>
      <c r="R322" s="58"/>
      <c r="S322" s="58"/>
      <c r="T322" s="58"/>
      <c r="U322" s="58"/>
      <c r="V322" s="58"/>
      <c r="W322" s="58"/>
      <c r="X322" s="58"/>
      <c r="Y322" s="58"/>
      <c r="Z322" s="58"/>
      <c r="AA322" s="58"/>
      <c r="AB322" s="58"/>
    </row>
    <row r="323" spans="1:28" ht="13.5" customHeight="1">
      <c r="A323" s="58"/>
      <c r="B323" s="58"/>
      <c r="C323" s="58"/>
      <c r="D323" s="58"/>
      <c r="E323" s="371"/>
      <c r="F323" s="371"/>
      <c r="G323" s="403"/>
      <c r="H323" s="58"/>
      <c r="I323" s="58"/>
      <c r="J323" s="58"/>
      <c r="K323" s="58"/>
      <c r="L323" s="58"/>
      <c r="M323" s="58"/>
      <c r="N323" s="58"/>
      <c r="O323" s="58"/>
      <c r="P323" s="58"/>
      <c r="Q323" s="58"/>
      <c r="R323" s="58"/>
      <c r="S323" s="58"/>
      <c r="T323" s="58"/>
      <c r="U323" s="58"/>
      <c r="V323" s="58"/>
      <c r="W323" s="58"/>
      <c r="X323" s="58"/>
      <c r="Y323" s="58"/>
      <c r="Z323" s="58"/>
      <c r="AA323" s="58"/>
      <c r="AB323" s="58"/>
    </row>
    <row r="324" spans="1:28" ht="13.5" customHeight="1">
      <c r="A324" s="58"/>
      <c r="B324" s="58"/>
      <c r="C324" s="58"/>
      <c r="D324" s="58"/>
      <c r="E324" s="371"/>
      <c r="F324" s="371"/>
      <c r="G324" s="403"/>
      <c r="H324" s="58"/>
      <c r="I324" s="58"/>
      <c r="J324" s="58"/>
      <c r="K324" s="58"/>
      <c r="L324" s="58"/>
      <c r="M324" s="58"/>
      <c r="N324" s="58"/>
      <c r="O324" s="58"/>
      <c r="P324" s="58"/>
      <c r="Q324" s="58"/>
      <c r="R324" s="58"/>
      <c r="S324" s="58"/>
      <c r="T324" s="58"/>
      <c r="U324" s="58"/>
      <c r="V324" s="58"/>
      <c r="W324" s="58"/>
      <c r="X324" s="58"/>
      <c r="Y324" s="58"/>
      <c r="Z324" s="58"/>
      <c r="AA324" s="58"/>
      <c r="AB324" s="58"/>
    </row>
    <row r="325" spans="1:28" ht="13.5" customHeight="1">
      <c r="A325" s="58"/>
      <c r="B325" s="58"/>
      <c r="C325" s="58"/>
      <c r="D325" s="58"/>
      <c r="E325" s="371"/>
      <c r="F325" s="371"/>
      <c r="G325" s="403"/>
      <c r="H325" s="58"/>
      <c r="I325" s="58"/>
      <c r="J325" s="58"/>
      <c r="K325" s="58"/>
      <c r="L325" s="58"/>
      <c r="M325" s="58"/>
      <c r="N325" s="58"/>
      <c r="O325" s="58"/>
      <c r="P325" s="58"/>
      <c r="Q325" s="58"/>
      <c r="R325" s="58"/>
      <c r="S325" s="58"/>
      <c r="T325" s="58"/>
      <c r="U325" s="58"/>
      <c r="V325" s="58"/>
      <c r="W325" s="58"/>
      <c r="X325" s="58"/>
      <c r="Y325" s="58"/>
      <c r="Z325" s="58"/>
      <c r="AA325" s="58"/>
      <c r="AB325" s="58"/>
    </row>
    <row r="326" spans="1:28" ht="13.5" customHeight="1">
      <c r="A326" s="58"/>
      <c r="B326" s="58"/>
      <c r="C326" s="58"/>
      <c r="D326" s="58"/>
      <c r="E326" s="371"/>
      <c r="F326" s="371"/>
      <c r="G326" s="403"/>
      <c r="H326" s="58"/>
      <c r="I326" s="58"/>
      <c r="J326" s="58"/>
      <c r="K326" s="58"/>
      <c r="L326" s="58"/>
      <c r="M326" s="58"/>
      <c r="N326" s="58"/>
      <c r="O326" s="58"/>
      <c r="P326" s="58"/>
      <c r="Q326" s="58"/>
      <c r="R326" s="58"/>
      <c r="S326" s="58"/>
      <c r="T326" s="58"/>
      <c r="U326" s="58"/>
      <c r="V326" s="58"/>
      <c r="W326" s="58"/>
      <c r="X326" s="58"/>
      <c r="Y326" s="58"/>
      <c r="Z326" s="58"/>
      <c r="AA326" s="58"/>
      <c r="AB326" s="58"/>
    </row>
    <row r="327" spans="1:28" ht="13.5" customHeight="1">
      <c r="A327" s="58"/>
      <c r="B327" s="58"/>
      <c r="C327" s="58"/>
      <c r="D327" s="58"/>
      <c r="E327" s="371"/>
      <c r="F327" s="371"/>
      <c r="G327" s="403"/>
      <c r="H327" s="58"/>
      <c r="I327" s="58"/>
      <c r="J327" s="58"/>
      <c r="K327" s="58"/>
      <c r="L327" s="58"/>
      <c r="M327" s="58"/>
      <c r="N327" s="58"/>
      <c r="O327" s="58"/>
      <c r="P327" s="58"/>
      <c r="Q327" s="58"/>
      <c r="R327" s="58"/>
      <c r="S327" s="58"/>
      <c r="T327" s="58"/>
      <c r="U327" s="58"/>
      <c r="V327" s="58"/>
      <c r="W327" s="58"/>
      <c r="X327" s="58"/>
      <c r="Y327" s="58"/>
      <c r="Z327" s="58"/>
      <c r="AA327" s="58"/>
      <c r="AB327" s="58"/>
    </row>
    <row r="328" spans="1:28" ht="13.5" customHeight="1">
      <c r="A328" s="58"/>
      <c r="B328" s="58"/>
      <c r="C328" s="58"/>
      <c r="D328" s="58"/>
      <c r="E328" s="371"/>
      <c r="F328" s="371"/>
      <c r="G328" s="403"/>
      <c r="H328" s="58"/>
      <c r="I328" s="58"/>
      <c r="J328" s="58"/>
      <c r="K328" s="58"/>
      <c r="L328" s="58"/>
      <c r="M328" s="58"/>
      <c r="N328" s="58"/>
      <c r="O328" s="58"/>
      <c r="P328" s="58"/>
      <c r="Q328" s="58"/>
      <c r="R328" s="58"/>
      <c r="S328" s="58"/>
      <c r="T328" s="58"/>
      <c r="U328" s="58"/>
      <c r="V328" s="58"/>
      <c r="W328" s="58"/>
      <c r="X328" s="58"/>
      <c r="Y328" s="58"/>
      <c r="Z328" s="58"/>
      <c r="AA328" s="58"/>
      <c r="AB328" s="58"/>
    </row>
    <row r="329" spans="1:28" ht="13.5" customHeight="1">
      <c r="A329" s="58"/>
      <c r="B329" s="58"/>
      <c r="C329" s="58"/>
      <c r="D329" s="58"/>
      <c r="E329" s="371"/>
      <c r="F329" s="371"/>
      <c r="G329" s="403"/>
      <c r="H329" s="58"/>
      <c r="I329" s="58"/>
      <c r="J329" s="58"/>
      <c r="K329" s="58"/>
      <c r="L329" s="58"/>
      <c r="M329" s="58"/>
      <c r="N329" s="58"/>
      <c r="O329" s="58"/>
      <c r="P329" s="58"/>
      <c r="Q329" s="58"/>
      <c r="R329" s="58"/>
      <c r="S329" s="58"/>
      <c r="T329" s="58"/>
      <c r="U329" s="58"/>
      <c r="V329" s="58"/>
      <c r="W329" s="58"/>
      <c r="X329" s="58"/>
      <c r="Y329" s="58"/>
      <c r="Z329" s="58"/>
      <c r="AA329" s="58"/>
      <c r="AB329" s="58"/>
    </row>
    <row r="330" spans="1:28" ht="13.5" customHeight="1">
      <c r="A330" s="58"/>
      <c r="B330" s="58"/>
      <c r="C330" s="58"/>
      <c r="D330" s="58"/>
      <c r="E330" s="371"/>
      <c r="F330" s="371"/>
      <c r="G330" s="403"/>
      <c r="H330" s="58"/>
      <c r="I330" s="58"/>
      <c r="J330" s="58"/>
      <c r="K330" s="58"/>
      <c r="L330" s="58"/>
      <c r="M330" s="58"/>
      <c r="N330" s="58"/>
      <c r="O330" s="58"/>
      <c r="P330" s="58"/>
      <c r="Q330" s="58"/>
      <c r="R330" s="58"/>
      <c r="S330" s="58"/>
      <c r="T330" s="58"/>
      <c r="U330" s="58"/>
      <c r="V330" s="58"/>
      <c r="W330" s="58"/>
      <c r="X330" s="58"/>
      <c r="Y330" s="58"/>
      <c r="Z330" s="58"/>
      <c r="AA330" s="58"/>
      <c r="AB330" s="58"/>
    </row>
    <row r="331" spans="1:28" ht="13.5" customHeight="1">
      <c r="A331" s="58"/>
      <c r="B331" s="58"/>
      <c r="C331" s="58"/>
      <c r="D331" s="58"/>
      <c r="E331" s="371"/>
      <c r="F331" s="371"/>
      <c r="G331" s="403"/>
      <c r="H331" s="58"/>
      <c r="I331" s="58"/>
      <c r="J331" s="58"/>
      <c r="K331" s="58"/>
      <c r="L331" s="58"/>
      <c r="M331" s="58"/>
      <c r="N331" s="58"/>
      <c r="O331" s="58"/>
      <c r="P331" s="58"/>
      <c r="Q331" s="58"/>
      <c r="R331" s="58"/>
      <c r="S331" s="58"/>
      <c r="T331" s="58"/>
      <c r="U331" s="58"/>
      <c r="V331" s="58"/>
      <c r="W331" s="58"/>
      <c r="X331" s="58"/>
      <c r="Y331" s="58"/>
      <c r="Z331" s="58"/>
      <c r="AA331" s="58"/>
      <c r="AB331" s="58"/>
    </row>
    <row r="332" spans="1:28" ht="13.5" customHeight="1">
      <c r="A332" s="58"/>
      <c r="B332" s="58"/>
      <c r="C332" s="58"/>
      <c r="D332" s="58"/>
      <c r="E332" s="371"/>
      <c r="F332" s="371"/>
      <c r="G332" s="403"/>
      <c r="H332" s="58"/>
      <c r="I332" s="58"/>
      <c r="J332" s="58"/>
      <c r="K332" s="58"/>
      <c r="L332" s="58"/>
      <c r="M332" s="58"/>
      <c r="N332" s="58"/>
      <c r="O332" s="58"/>
      <c r="P332" s="58"/>
      <c r="Q332" s="58"/>
      <c r="R332" s="58"/>
      <c r="S332" s="58"/>
      <c r="T332" s="58"/>
      <c r="U332" s="58"/>
      <c r="V332" s="58"/>
      <c r="W332" s="58"/>
      <c r="X332" s="58"/>
      <c r="Y332" s="58"/>
      <c r="Z332" s="58"/>
      <c r="AA332" s="58"/>
      <c r="AB332" s="58"/>
    </row>
    <row r="333" spans="1:28" ht="13.5" customHeight="1">
      <c r="A333" s="58"/>
      <c r="B333" s="58"/>
      <c r="C333" s="58"/>
      <c r="D333" s="58"/>
      <c r="E333" s="371"/>
      <c r="F333" s="371"/>
      <c r="G333" s="403"/>
      <c r="H333" s="58"/>
      <c r="I333" s="58"/>
      <c r="J333" s="58"/>
      <c r="K333" s="58"/>
      <c r="L333" s="58"/>
      <c r="M333" s="58"/>
      <c r="N333" s="58"/>
      <c r="O333" s="58"/>
      <c r="P333" s="58"/>
      <c r="Q333" s="58"/>
      <c r="R333" s="58"/>
      <c r="S333" s="58"/>
      <c r="T333" s="58"/>
      <c r="U333" s="58"/>
      <c r="V333" s="58"/>
      <c r="W333" s="58"/>
      <c r="X333" s="58"/>
      <c r="Y333" s="58"/>
      <c r="Z333" s="58"/>
      <c r="AA333" s="58"/>
      <c r="AB333" s="58"/>
    </row>
    <row r="334" spans="1:28" ht="13.5" customHeight="1">
      <c r="A334" s="58"/>
      <c r="B334" s="58"/>
      <c r="C334" s="58"/>
      <c r="D334" s="58"/>
      <c r="E334" s="371"/>
      <c r="F334" s="371"/>
      <c r="G334" s="403"/>
      <c r="H334" s="58"/>
      <c r="I334" s="58"/>
      <c r="J334" s="58"/>
      <c r="K334" s="58"/>
      <c r="L334" s="58"/>
      <c r="M334" s="58"/>
      <c r="N334" s="58"/>
      <c r="O334" s="58"/>
      <c r="P334" s="58"/>
      <c r="Q334" s="58"/>
      <c r="R334" s="58"/>
      <c r="S334" s="58"/>
      <c r="T334" s="58"/>
      <c r="U334" s="58"/>
      <c r="V334" s="58"/>
      <c r="W334" s="58"/>
      <c r="X334" s="58"/>
      <c r="Y334" s="58"/>
      <c r="Z334" s="58"/>
      <c r="AA334" s="58"/>
      <c r="AB334" s="58"/>
    </row>
    <row r="335" spans="1:28" ht="13.5" customHeight="1">
      <c r="A335" s="58"/>
      <c r="B335" s="58"/>
      <c r="C335" s="58"/>
      <c r="D335" s="58"/>
      <c r="E335" s="371"/>
      <c r="F335" s="371"/>
      <c r="G335" s="403"/>
      <c r="H335" s="58"/>
      <c r="I335" s="58"/>
      <c r="J335" s="58"/>
      <c r="K335" s="58"/>
      <c r="L335" s="58"/>
      <c r="M335" s="58"/>
      <c r="N335" s="58"/>
      <c r="O335" s="58"/>
      <c r="P335" s="58"/>
      <c r="Q335" s="58"/>
      <c r="R335" s="58"/>
      <c r="S335" s="58"/>
      <c r="T335" s="58"/>
      <c r="U335" s="58"/>
      <c r="V335" s="58"/>
      <c r="W335" s="58"/>
      <c r="X335" s="58"/>
      <c r="Y335" s="58"/>
      <c r="Z335" s="58"/>
      <c r="AA335" s="58"/>
      <c r="AB335" s="58"/>
    </row>
    <row r="336" spans="1:28" ht="13.5" customHeight="1">
      <c r="A336" s="58"/>
      <c r="B336" s="58"/>
      <c r="C336" s="58"/>
      <c r="D336" s="58"/>
      <c r="E336" s="371"/>
      <c r="F336" s="371"/>
      <c r="G336" s="403"/>
      <c r="H336" s="58"/>
      <c r="I336" s="58"/>
      <c r="J336" s="58"/>
      <c r="K336" s="58"/>
      <c r="L336" s="58"/>
      <c r="M336" s="58"/>
      <c r="N336" s="58"/>
      <c r="O336" s="58"/>
      <c r="P336" s="58"/>
      <c r="Q336" s="58"/>
      <c r="R336" s="58"/>
      <c r="S336" s="58"/>
      <c r="T336" s="58"/>
      <c r="U336" s="58"/>
      <c r="V336" s="58"/>
      <c r="W336" s="58"/>
      <c r="X336" s="58"/>
      <c r="Y336" s="58"/>
      <c r="Z336" s="58"/>
      <c r="AA336" s="58"/>
      <c r="AB336" s="58"/>
    </row>
    <row r="337" spans="1:28" ht="13.5" customHeight="1">
      <c r="A337" s="58"/>
      <c r="B337" s="58"/>
      <c r="C337" s="58"/>
      <c r="D337" s="58"/>
      <c r="E337" s="371"/>
      <c r="F337" s="371"/>
      <c r="G337" s="403"/>
      <c r="H337" s="58"/>
      <c r="I337" s="58"/>
      <c r="J337" s="58"/>
      <c r="K337" s="58"/>
      <c r="L337" s="58"/>
      <c r="M337" s="58"/>
      <c r="N337" s="58"/>
      <c r="O337" s="58"/>
      <c r="P337" s="58"/>
      <c r="Q337" s="58"/>
      <c r="R337" s="58"/>
      <c r="S337" s="58"/>
      <c r="T337" s="58"/>
      <c r="U337" s="58"/>
      <c r="V337" s="58"/>
      <c r="W337" s="58"/>
      <c r="X337" s="58"/>
      <c r="Y337" s="58"/>
      <c r="Z337" s="58"/>
      <c r="AA337" s="58"/>
      <c r="AB337" s="58"/>
    </row>
    <row r="338" spans="1:28" ht="13.5" customHeight="1">
      <c r="A338" s="58"/>
      <c r="B338" s="58"/>
      <c r="C338" s="58"/>
      <c r="D338" s="58"/>
      <c r="E338" s="371"/>
      <c r="F338" s="371"/>
      <c r="G338" s="403"/>
      <c r="H338" s="58"/>
      <c r="I338" s="58"/>
      <c r="J338" s="58"/>
      <c r="K338" s="58"/>
      <c r="L338" s="58"/>
      <c r="M338" s="58"/>
      <c r="N338" s="58"/>
      <c r="O338" s="58"/>
      <c r="P338" s="58"/>
      <c r="Q338" s="58"/>
      <c r="R338" s="58"/>
      <c r="S338" s="58"/>
      <c r="T338" s="58"/>
      <c r="U338" s="58"/>
      <c r="V338" s="58"/>
      <c r="W338" s="58"/>
      <c r="X338" s="58"/>
      <c r="Y338" s="58"/>
      <c r="Z338" s="58"/>
      <c r="AA338" s="58"/>
      <c r="AB338" s="58"/>
    </row>
    <row r="339" spans="1:28" ht="13.5" customHeight="1">
      <c r="A339" s="58"/>
      <c r="B339" s="58"/>
      <c r="C339" s="58"/>
      <c r="D339" s="58"/>
      <c r="E339" s="371"/>
      <c r="F339" s="371"/>
      <c r="G339" s="403"/>
      <c r="H339" s="58"/>
      <c r="I339" s="58"/>
      <c r="J339" s="58"/>
      <c r="K339" s="58"/>
      <c r="L339" s="58"/>
      <c r="M339" s="58"/>
      <c r="N339" s="58"/>
      <c r="O339" s="58"/>
      <c r="P339" s="58"/>
      <c r="Q339" s="58"/>
      <c r="R339" s="58"/>
      <c r="S339" s="58"/>
      <c r="T339" s="58"/>
      <c r="U339" s="58"/>
      <c r="V339" s="58"/>
      <c r="W339" s="58"/>
      <c r="X339" s="58"/>
      <c r="Y339" s="58"/>
      <c r="Z339" s="58"/>
      <c r="AA339" s="58"/>
      <c r="AB339" s="58"/>
    </row>
    <row r="340" spans="1:28" ht="13.5" customHeight="1">
      <c r="A340" s="58"/>
      <c r="B340" s="58"/>
      <c r="C340" s="58"/>
      <c r="D340" s="58"/>
      <c r="E340" s="371"/>
      <c r="F340" s="371"/>
      <c r="G340" s="403"/>
      <c r="H340" s="58"/>
      <c r="I340" s="58"/>
      <c r="J340" s="58"/>
      <c r="K340" s="58"/>
      <c r="L340" s="58"/>
      <c r="M340" s="58"/>
      <c r="N340" s="58"/>
      <c r="O340" s="58"/>
      <c r="P340" s="58"/>
      <c r="Q340" s="58"/>
      <c r="R340" s="58"/>
      <c r="S340" s="58"/>
      <c r="T340" s="58"/>
      <c r="U340" s="58"/>
      <c r="V340" s="58"/>
      <c r="W340" s="58"/>
      <c r="X340" s="58"/>
      <c r="Y340" s="58"/>
      <c r="Z340" s="58"/>
      <c r="AA340" s="58"/>
      <c r="AB340" s="58"/>
    </row>
    <row r="341" spans="1:28" ht="13.5" customHeight="1">
      <c r="A341" s="58"/>
      <c r="B341" s="58"/>
      <c r="C341" s="58"/>
      <c r="D341" s="58"/>
      <c r="E341" s="371"/>
      <c r="F341" s="371"/>
      <c r="G341" s="403"/>
      <c r="H341" s="58"/>
      <c r="I341" s="58"/>
      <c r="J341" s="58"/>
      <c r="K341" s="58"/>
      <c r="L341" s="58"/>
      <c r="M341" s="58"/>
      <c r="N341" s="58"/>
      <c r="O341" s="58"/>
      <c r="P341" s="58"/>
      <c r="Q341" s="58"/>
      <c r="R341" s="58"/>
      <c r="S341" s="58"/>
      <c r="T341" s="58"/>
      <c r="U341" s="58"/>
      <c r="V341" s="58"/>
      <c r="W341" s="58"/>
      <c r="X341" s="58"/>
      <c r="Y341" s="58"/>
      <c r="Z341" s="58"/>
      <c r="AA341" s="58"/>
      <c r="AB341" s="58"/>
    </row>
    <row r="342" spans="1:28" ht="13.5" customHeight="1">
      <c r="A342" s="58"/>
      <c r="B342" s="58"/>
      <c r="C342" s="58"/>
      <c r="D342" s="58"/>
      <c r="E342" s="371"/>
      <c r="F342" s="371"/>
      <c r="G342" s="403"/>
      <c r="H342" s="58"/>
      <c r="I342" s="58"/>
      <c r="J342" s="58"/>
      <c r="K342" s="58"/>
      <c r="L342" s="58"/>
      <c r="M342" s="58"/>
      <c r="N342" s="58"/>
      <c r="O342" s="58"/>
      <c r="P342" s="58"/>
      <c r="Q342" s="58"/>
      <c r="R342" s="58"/>
      <c r="S342" s="58"/>
      <c r="T342" s="58"/>
      <c r="U342" s="58"/>
      <c r="V342" s="58"/>
      <c r="W342" s="58"/>
      <c r="X342" s="58"/>
      <c r="Y342" s="58"/>
      <c r="Z342" s="58"/>
      <c r="AA342" s="58"/>
      <c r="AB342" s="58"/>
    </row>
    <row r="343" spans="1:28" ht="13.5" customHeight="1">
      <c r="A343" s="58"/>
      <c r="B343" s="58"/>
      <c r="C343" s="58"/>
      <c r="D343" s="58"/>
      <c r="E343" s="371"/>
      <c r="F343" s="371"/>
      <c r="G343" s="403"/>
      <c r="H343" s="58"/>
      <c r="I343" s="58"/>
      <c r="J343" s="58"/>
      <c r="K343" s="58"/>
      <c r="L343" s="58"/>
      <c r="M343" s="58"/>
      <c r="N343" s="58"/>
      <c r="O343" s="58"/>
      <c r="P343" s="58"/>
      <c r="Q343" s="58"/>
      <c r="R343" s="58"/>
      <c r="S343" s="58"/>
      <c r="T343" s="58"/>
      <c r="U343" s="58"/>
      <c r="V343" s="58"/>
      <c r="W343" s="58"/>
      <c r="X343" s="58"/>
      <c r="Y343" s="58"/>
      <c r="Z343" s="58"/>
      <c r="AA343" s="58"/>
      <c r="AB343" s="58"/>
    </row>
    <row r="344" spans="1:28" ht="13.5" customHeight="1">
      <c r="A344" s="58"/>
      <c r="B344" s="58"/>
      <c r="C344" s="58"/>
      <c r="D344" s="58"/>
      <c r="E344" s="371"/>
      <c r="F344" s="371"/>
      <c r="G344" s="403"/>
      <c r="H344" s="58"/>
      <c r="I344" s="58"/>
      <c r="J344" s="58"/>
      <c r="K344" s="58"/>
      <c r="L344" s="58"/>
      <c r="M344" s="58"/>
      <c r="N344" s="58"/>
      <c r="O344" s="58"/>
      <c r="P344" s="58"/>
      <c r="Q344" s="58"/>
      <c r="R344" s="58"/>
      <c r="S344" s="58"/>
      <c r="T344" s="58"/>
      <c r="U344" s="58"/>
      <c r="V344" s="58"/>
      <c r="W344" s="58"/>
      <c r="X344" s="58"/>
      <c r="Y344" s="58"/>
      <c r="Z344" s="58"/>
      <c r="AA344" s="58"/>
      <c r="AB344" s="58"/>
    </row>
    <row r="345" spans="1:28" ht="13.5" customHeight="1">
      <c r="A345" s="58"/>
      <c r="B345" s="58"/>
      <c r="C345" s="58"/>
      <c r="D345" s="58"/>
      <c r="E345" s="371"/>
      <c r="F345" s="371"/>
      <c r="G345" s="403"/>
      <c r="H345" s="58"/>
      <c r="I345" s="58"/>
      <c r="J345" s="58"/>
      <c r="K345" s="58"/>
      <c r="L345" s="58"/>
      <c r="M345" s="58"/>
      <c r="N345" s="58"/>
      <c r="O345" s="58"/>
      <c r="P345" s="58"/>
      <c r="Q345" s="58"/>
      <c r="R345" s="58"/>
      <c r="S345" s="58"/>
      <c r="T345" s="58"/>
      <c r="U345" s="58"/>
      <c r="V345" s="58"/>
      <c r="W345" s="58"/>
      <c r="X345" s="58"/>
      <c r="Y345" s="58"/>
      <c r="Z345" s="58"/>
      <c r="AA345" s="58"/>
      <c r="AB345" s="58"/>
    </row>
    <row r="346" spans="1:28" ht="13.5" customHeight="1">
      <c r="A346" s="58"/>
      <c r="B346" s="58"/>
      <c r="C346" s="58"/>
      <c r="D346" s="58"/>
      <c r="E346" s="371"/>
      <c r="F346" s="371"/>
      <c r="G346" s="403"/>
      <c r="H346" s="58"/>
      <c r="I346" s="58"/>
      <c r="J346" s="58"/>
      <c r="K346" s="58"/>
      <c r="L346" s="58"/>
      <c r="M346" s="58"/>
      <c r="N346" s="58"/>
      <c r="O346" s="58"/>
      <c r="P346" s="58"/>
      <c r="Q346" s="58"/>
      <c r="R346" s="58"/>
      <c r="S346" s="58"/>
      <c r="T346" s="58"/>
      <c r="U346" s="58"/>
      <c r="V346" s="58"/>
      <c r="W346" s="58"/>
      <c r="X346" s="58"/>
      <c r="Y346" s="58"/>
      <c r="Z346" s="58"/>
      <c r="AA346" s="58"/>
      <c r="AB346" s="58"/>
    </row>
    <row r="347" spans="1:28" ht="13.5" customHeight="1">
      <c r="A347" s="58"/>
      <c r="B347" s="58"/>
      <c r="C347" s="58"/>
      <c r="D347" s="58"/>
      <c r="E347" s="371"/>
      <c r="F347" s="371"/>
      <c r="G347" s="403"/>
      <c r="H347" s="58"/>
      <c r="I347" s="58"/>
      <c r="J347" s="58"/>
      <c r="K347" s="58"/>
      <c r="L347" s="58"/>
      <c r="M347" s="58"/>
      <c r="N347" s="58"/>
      <c r="O347" s="58"/>
      <c r="P347" s="58"/>
      <c r="Q347" s="58"/>
      <c r="R347" s="58"/>
      <c r="S347" s="58"/>
      <c r="T347" s="58"/>
      <c r="U347" s="58"/>
      <c r="V347" s="58"/>
      <c r="W347" s="58"/>
      <c r="X347" s="58"/>
      <c r="Y347" s="58"/>
      <c r="Z347" s="58"/>
      <c r="AA347" s="58"/>
      <c r="AB347" s="58"/>
    </row>
    <row r="348" spans="1:28" ht="13.5" customHeight="1">
      <c r="A348" s="58"/>
      <c r="B348" s="58"/>
      <c r="C348" s="58"/>
      <c r="D348" s="58"/>
      <c r="E348" s="371"/>
      <c r="F348" s="371"/>
      <c r="G348" s="403"/>
      <c r="H348" s="58"/>
      <c r="I348" s="58"/>
      <c r="J348" s="58"/>
      <c r="K348" s="58"/>
      <c r="L348" s="58"/>
      <c r="M348" s="58"/>
      <c r="N348" s="58"/>
      <c r="O348" s="58"/>
      <c r="P348" s="58"/>
      <c r="Q348" s="58"/>
      <c r="R348" s="58"/>
      <c r="S348" s="58"/>
      <c r="T348" s="58"/>
      <c r="U348" s="58"/>
      <c r="V348" s="58"/>
      <c r="W348" s="58"/>
      <c r="X348" s="58"/>
      <c r="Y348" s="58"/>
      <c r="Z348" s="58"/>
      <c r="AA348" s="58"/>
      <c r="AB348" s="58"/>
    </row>
    <row r="349" spans="1:28" ht="13.5" customHeight="1">
      <c r="A349" s="58"/>
      <c r="B349" s="58"/>
      <c r="C349" s="58"/>
      <c r="D349" s="58"/>
      <c r="E349" s="371"/>
      <c r="F349" s="371"/>
      <c r="G349" s="403"/>
      <c r="H349" s="58"/>
      <c r="I349" s="58"/>
      <c r="J349" s="58"/>
      <c r="K349" s="58"/>
      <c r="L349" s="58"/>
      <c r="M349" s="58"/>
      <c r="N349" s="58"/>
      <c r="O349" s="58"/>
      <c r="P349" s="58"/>
      <c r="Q349" s="58"/>
      <c r="R349" s="58"/>
      <c r="S349" s="58"/>
      <c r="T349" s="58"/>
      <c r="U349" s="58"/>
      <c r="V349" s="58"/>
      <c r="W349" s="58"/>
      <c r="X349" s="58"/>
      <c r="Y349" s="58"/>
      <c r="Z349" s="58"/>
      <c r="AA349" s="58"/>
      <c r="AB349" s="58"/>
    </row>
    <row r="350" spans="1:28" ht="13.5" customHeight="1">
      <c r="A350" s="58"/>
      <c r="B350" s="58"/>
      <c r="C350" s="58"/>
      <c r="D350" s="58"/>
      <c r="E350" s="371"/>
      <c r="F350" s="371"/>
      <c r="G350" s="403"/>
      <c r="H350" s="58"/>
      <c r="I350" s="58"/>
      <c r="J350" s="58"/>
      <c r="K350" s="58"/>
      <c r="L350" s="58"/>
      <c r="M350" s="58"/>
      <c r="N350" s="58"/>
      <c r="O350" s="58"/>
      <c r="P350" s="58"/>
      <c r="Q350" s="58"/>
      <c r="R350" s="58"/>
      <c r="S350" s="58"/>
      <c r="T350" s="58"/>
      <c r="U350" s="58"/>
      <c r="V350" s="58"/>
      <c r="W350" s="58"/>
      <c r="X350" s="58"/>
      <c r="Y350" s="58"/>
      <c r="Z350" s="58"/>
      <c r="AA350" s="58"/>
      <c r="AB350" s="58"/>
    </row>
    <row r="351" spans="1:28" ht="13.5" customHeight="1">
      <c r="A351" s="58"/>
      <c r="B351" s="58"/>
      <c r="C351" s="58"/>
      <c r="D351" s="58"/>
      <c r="E351" s="371"/>
      <c r="F351" s="371"/>
      <c r="G351" s="403"/>
      <c r="H351" s="58"/>
      <c r="I351" s="58"/>
      <c r="J351" s="58"/>
      <c r="K351" s="58"/>
      <c r="L351" s="58"/>
      <c r="M351" s="58"/>
      <c r="N351" s="58"/>
      <c r="O351" s="58"/>
      <c r="P351" s="58"/>
      <c r="Q351" s="58"/>
      <c r="R351" s="58"/>
      <c r="S351" s="58"/>
      <c r="T351" s="58"/>
      <c r="U351" s="58"/>
      <c r="V351" s="58"/>
      <c r="W351" s="58"/>
      <c r="X351" s="58"/>
      <c r="Y351" s="58"/>
      <c r="Z351" s="58"/>
      <c r="AA351" s="58"/>
      <c r="AB351" s="58"/>
    </row>
    <row r="352" spans="1:28" ht="13.5" customHeight="1">
      <c r="A352" s="58"/>
      <c r="B352" s="58"/>
      <c r="C352" s="58"/>
      <c r="D352" s="58"/>
      <c r="E352" s="371"/>
      <c r="F352" s="371"/>
      <c r="G352" s="403"/>
      <c r="H352" s="58"/>
      <c r="I352" s="58"/>
      <c r="J352" s="58"/>
      <c r="K352" s="58"/>
      <c r="L352" s="58"/>
      <c r="M352" s="58"/>
      <c r="N352" s="58"/>
      <c r="O352" s="58"/>
      <c r="P352" s="58"/>
      <c r="Q352" s="58"/>
      <c r="R352" s="58"/>
      <c r="S352" s="58"/>
      <c r="T352" s="58"/>
      <c r="U352" s="58"/>
      <c r="V352" s="58"/>
      <c r="W352" s="58"/>
      <c r="X352" s="58"/>
      <c r="Y352" s="58"/>
      <c r="Z352" s="58"/>
      <c r="AA352" s="58"/>
      <c r="AB352" s="58"/>
    </row>
    <row r="353" spans="1:28" ht="13.5" customHeight="1">
      <c r="A353" s="58"/>
      <c r="B353" s="58"/>
      <c r="C353" s="58"/>
      <c r="D353" s="58"/>
      <c r="E353" s="371"/>
      <c r="F353" s="371"/>
      <c r="G353" s="403"/>
      <c r="H353" s="58"/>
      <c r="I353" s="58"/>
      <c r="J353" s="58"/>
      <c r="K353" s="58"/>
      <c r="L353" s="58"/>
      <c r="M353" s="58"/>
      <c r="N353" s="58"/>
      <c r="O353" s="58"/>
      <c r="P353" s="58"/>
      <c r="Q353" s="58"/>
      <c r="R353" s="58"/>
      <c r="S353" s="58"/>
      <c r="T353" s="58"/>
      <c r="U353" s="58"/>
      <c r="V353" s="58"/>
      <c r="W353" s="58"/>
      <c r="X353" s="58"/>
      <c r="Y353" s="58"/>
      <c r="Z353" s="58"/>
      <c r="AA353" s="58"/>
      <c r="AB353" s="58"/>
    </row>
    <row r="354" spans="1:28" ht="13.5" customHeight="1">
      <c r="A354" s="58"/>
      <c r="B354" s="58"/>
      <c r="C354" s="58"/>
      <c r="D354" s="58"/>
      <c r="E354" s="371"/>
      <c r="F354" s="371"/>
      <c r="G354" s="403"/>
      <c r="H354" s="58"/>
      <c r="I354" s="58"/>
      <c r="J354" s="58"/>
      <c r="K354" s="58"/>
      <c r="L354" s="58"/>
      <c r="M354" s="58"/>
      <c r="N354" s="58"/>
      <c r="O354" s="58"/>
      <c r="P354" s="58"/>
      <c r="Q354" s="58"/>
      <c r="R354" s="58"/>
      <c r="S354" s="58"/>
      <c r="T354" s="58"/>
      <c r="U354" s="58"/>
      <c r="V354" s="58"/>
      <c r="W354" s="58"/>
      <c r="X354" s="58"/>
      <c r="Y354" s="58"/>
      <c r="Z354" s="58"/>
      <c r="AA354" s="58"/>
      <c r="AB354" s="58"/>
    </row>
    <row r="355" spans="1:28" ht="13.5" customHeight="1">
      <c r="A355" s="58"/>
      <c r="B355" s="58"/>
      <c r="C355" s="58"/>
      <c r="D355" s="58"/>
      <c r="E355" s="371"/>
      <c r="F355" s="371"/>
      <c r="G355" s="403"/>
      <c r="H355" s="58"/>
      <c r="I355" s="58"/>
      <c r="J355" s="58"/>
      <c r="K355" s="58"/>
      <c r="L355" s="58"/>
      <c r="M355" s="58"/>
      <c r="N355" s="58"/>
      <c r="O355" s="58"/>
      <c r="P355" s="58"/>
      <c r="Q355" s="58"/>
      <c r="R355" s="58"/>
      <c r="S355" s="58"/>
      <c r="T355" s="58"/>
      <c r="U355" s="58"/>
      <c r="V355" s="58"/>
      <c r="W355" s="58"/>
      <c r="X355" s="58"/>
      <c r="Y355" s="58"/>
      <c r="Z355" s="58"/>
      <c r="AA355" s="58"/>
      <c r="AB355" s="58"/>
    </row>
    <row r="356" spans="1:28" ht="13.5" customHeight="1">
      <c r="A356" s="58"/>
      <c r="B356" s="58"/>
      <c r="C356" s="58"/>
      <c r="D356" s="58"/>
      <c r="E356" s="371"/>
      <c r="F356" s="371"/>
      <c r="G356" s="403"/>
      <c r="H356" s="58"/>
      <c r="I356" s="58"/>
      <c r="J356" s="58"/>
      <c r="K356" s="58"/>
      <c r="L356" s="58"/>
      <c r="M356" s="58"/>
      <c r="N356" s="58"/>
      <c r="O356" s="58"/>
      <c r="P356" s="58"/>
      <c r="Q356" s="58"/>
      <c r="R356" s="58"/>
      <c r="S356" s="58"/>
      <c r="T356" s="58"/>
      <c r="U356" s="58"/>
      <c r="V356" s="58"/>
      <c r="W356" s="58"/>
      <c r="X356" s="58"/>
      <c r="Y356" s="58"/>
      <c r="Z356" s="58"/>
      <c r="AA356" s="58"/>
      <c r="AB356" s="58"/>
    </row>
    <row r="357" spans="1:28" ht="13.5" customHeight="1">
      <c r="A357" s="58"/>
      <c r="B357" s="58"/>
      <c r="C357" s="58"/>
      <c r="D357" s="58"/>
      <c r="E357" s="371"/>
      <c r="F357" s="371"/>
      <c r="G357" s="403"/>
      <c r="H357" s="58"/>
      <c r="I357" s="58"/>
      <c r="J357" s="58"/>
      <c r="K357" s="58"/>
      <c r="L357" s="58"/>
      <c r="M357" s="58"/>
      <c r="N357" s="58"/>
      <c r="O357" s="58"/>
      <c r="P357" s="58"/>
      <c r="Q357" s="58"/>
      <c r="R357" s="58"/>
      <c r="S357" s="58"/>
      <c r="T357" s="58"/>
      <c r="U357" s="58"/>
      <c r="V357" s="58"/>
      <c r="W357" s="58"/>
      <c r="X357" s="58"/>
      <c r="Y357" s="58"/>
      <c r="Z357" s="58"/>
      <c r="AA357" s="58"/>
      <c r="AB357" s="58"/>
    </row>
    <row r="358" spans="1:28" ht="13.5" customHeight="1">
      <c r="A358" s="58"/>
      <c r="B358" s="58"/>
      <c r="C358" s="58"/>
      <c r="D358" s="58"/>
      <c r="E358" s="371"/>
      <c r="F358" s="371"/>
      <c r="G358" s="403"/>
      <c r="H358" s="58"/>
      <c r="I358" s="58"/>
      <c r="J358" s="58"/>
      <c r="K358" s="58"/>
      <c r="L358" s="58"/>
      <c r="M358" s="58"/>
      <c r="N358" s="58"/>
      <c r="O358" s="58"/>
      <c r="P358" s="58"/>
      <c r="Q358" s="58"/>
      <c r="R358" s="58"/>
      <c r="S358" s="58"/>
      <c r="T358" s="58"/>
      <c r="U358" s="58"/>
      <c r="V358" s="58"/>
      <c r="W358" s="58"/>
      <c r="X358" s="58"/>
      <c r="Y358" s="58"/>
      <c r="Z358" s="58"/>
      <c r="AA358" s="58"/>
      <c r="AB358" s="58"/>
    </row>
    <row r="359" spans="1:28" ht="13.5" customHeight="1">
      <c r="A359" s="58"/>
      <c r="B359" s="58"/>
      <c r="C359" s="58"/>
      <c r="D359" s="58"/>
      <c r="E359" s="371"/>
      <c r="F359" s="371"/>
      <c r="G359" s="403"/>
      <c r="H359" s="58"/>
      <c r="I359" s="58"/>
      <c r="J359" s="58"/>
      <c r="K359" s="58"/>
      <c r="L359" s="58"/>
      <c r="M359" s="58"/>
      <c r="N359" s="58"/>
      <c r="O359" s="58"/>
      <c r="P359" s="58"/>
      <c r="Q359" s="58"/>
      <c r="R359" s="58"/>
      <c r="S359" s="58"/>
      <c r="T359" s="58"/>
      <c r="U359" s="58"/>
      <c r="V359" s="58"/>
      <c r="W359" s="58"/>
      <c r="X359" s="58"/>
      <c r="Y359" s="58"/>
      <c r="Z359" s="58"/>
      <c r="AA359" s="58"/>
      <c r="AB359" s="58"/>
    </row>
    <row r="360" spans="1:28" ht="13.5" customHeight="1">
      <c r="A360" s="58"/>
      <c r="B360" s="58"/>
      <c r="C360" s="58"/>
      <c r="D360" s="58"/>
      <c r="E360" s="371"/>
      <c r="F360" s="371"/>
      <c r="G360" s="403"/>
      <c r="H360" s="58"/>
      <c r="I360" s="58"/>
      <c r="J360" s="58"/>
      <c r="K360" s="58"/>
      <c r="L360" s="58"/>
      <c r="M360" s="58"/>
      <c r="N360" s="58"/>
      <c r="O360" s="58"/>
      <c r="P360" s="58"/>
      <c r="Q360" s="58"/>
      <c r="R360" s="58"/>
      <c r="S360" s="58"/>
      <c r="T360" s="58"/>
      <c r="U360" s="58"/>
      <c r="V360" s="58"/>
      <c r="W360" s="58"/>
      <c r="X360" s="58"/>
      <c r="Y360" s="58"/>
      <c r="Z360" s="58"/>
      <c r="AA360" s="58"/>
      <c r="AB360" s="58"/>
    </row>
    <row r="361" spans="1:28" ht="13.5" customHeight="1">
      <c r="A361" s="58"/>
      <c r="B361" s="58"/>
      <c r="C361" s="58"/>
      <c r="D361" s="58"/>
      <c r="E361" s="371"/>
      <c r="F361" s="371"/>
      <c r="G361" s="403"/>
      <c r="H361" s="58"/>
      <c r="I361" s="58"/>
      <c r="J361" s="58"/>
      <c r="K361" s="58"/>
      <c r="L361" s="58"/>
      <c r="M361" s="58"/>
      <c r="N361" s="58"/>
      <c r="O361" s="58"/>
      <c r="P361" s="58"/>
      <c r="Q361" s="58"/>
      <c r="R361" s="58"/>
      <c r="S361" s="58"/>
      <c r="T361" s="58"/>
      <c r="U361" s="58"/>
      <c r="V361" s="58"/>
      <c r="W361" s="58"/>
      <c r="X361" s="58"/>
      <c r="Y361" s="58"/>
      <c r="Z361" s="58"/>
      <c r="AA361" s="58"/>
      <c r="AB361" s="58"/>
    </row>
    <row r="362" spans="1:28" ht="13.5" customHeight="1">
      <c r="A362" s="58"/>
      <c r="B362" s="58"/>
      <c r="C362" s="58"/>
      <c r="D362" s="58"/>
      <c r="E362" s="371"/>
      <c r="F362" s="371"/>
      <c r="G362" s="403"/>
      <c r="H362" s="58"/>
      <c r="I362" s="58"/>
      <c r="J362" s="58"/>
      <c r="K362" s="58"/>
      <c r="L362" s="58"/>
      <c r="M362" s="58"/>
      <c r="N362" s="58"/>
      <c r="O362" s="58"/>
      <c r="P362" s="58"/>
      <c r="Q362" s="58"/>
      <c r="R362" s="58"/>
      <c r="S362" s="58"/>
      <c r="T362" s="58"/>
      <c r="U362" s="58"/>
      <c r="V362" s="58"/>
      <c r="W362" s="58"/>
      <c r="X362" s="58"/>
      <c r="Y362" s="58"/>
      <c r="Z362" s="58"/>
      <c r="AA362" s="58"/>
      <c r="AB362" s="58"/>
    </row>
    <row r="363" spans="1:28" ht="13.5" customHeight="1">
      <c r="A363" s="58"/>
      <c r="B363" s="58"/>
      <c r="C363" s="58"/>
      <c r="D363" s="58"/>
      <c r="E363" s="371"/>
      <c r="F363" s="371"/>
      <c r="G363" s="403"/>
      <c r="H363" s="58"/>
      <c r="I363" s="58"/>
      <c r="J363" s="58"/>
      <c r="K363" s="58"/>
      <c r="L363" s="58"/>
      <c r="M363" s="58"/>
      <c r="N363" s="58"/>
      <c r="O363" s="58"/>
      <c r="P363" s="58"/>
      <c r="Q363" s="58"/>
      <c r="R363" s="58"/>
      <c r="S363" s="58"/>
      <c r="T363" s="58"/>
      <c r="U363" s="58"/>
      <c r="V363" s="58"/>
      <c r="W363" s="58"/>
      <c r="X363" s="58"/>
      <c r="Y363" s="58"/>
      <c r="Z363" s="58"/>
      <c r="AA363" s="58"/>
      <c r="AB363" s="58"/>
    </row>
    <row r="364" spans="1:28" ht="13.5" customHeight="1">
      <c r="A364" s="58"/>
      <c r="B364" s="58"/>
      <c r="C364" s="58"/>
      <c r="D364" s="58"/>
      <c r="E364" s="371"/>
      <c r="F364" s="371"/>
      <c r="G364" s="403"/>
      <c r="H364" s="58"/>
      <c r="I364" s="58"/>
      <c r="J364" s="58"/>
      <c r="K364" s="58"/>
      <c r="L364" s="58"/>
      <c r="M364" s="58"/>
      <c r="N364" s="58"/>
      <c r="O364" s="58"/>
      <c r="P364" s="58"/>
      <c r="Q364" s="58"/>
      <c r="R364" s="58"/>
      <c r="S364" s="58"/>
      <c r="T364" s="58"/>
      <c r="U364" s="58"/>
      <c r="V364" s="58"/>
      <c r="W364" s="58"/>
      <c r="X364" s="58"/>
      <c r="Y364" s="58"/>
      <c r="Z364" s="58"/>
      <c r="AA364" s="58"/>
      <c r="AB364" s="58"/>
    </row>
    <row r="365" spans="1:28" ht="13.5" customHeight="1">
      <c r="A365" s="58"/>
      <c r="B365" s="58"/>
      <c r="C365" s="58"/>
      <c r="D365" s="58"/>
      <c r="E365" s="371"/>
      <c r="F365" s="371"/>
      <c r="G365" s="403"/>
      <c r="H365" s="58"/>
      <c r="I365" s="58"/>
      <c r="J365" s="58"/>
      <c r="K365" s="58"/>
      <c r="L365" s="58"/>
      <c r="M365" s="58"/>
      <c r="N365" s="58"/>
      <c r="O365" s="58"/>
      <c r="P365" s="58"/>
      <c r="Q365" s="58"/>
      <c r="R365" s="58"/>
      <c r="S365" s="58"/>
      <c r="T365" s="58"/>
      <c r="U365" s="58"/>
      <c r="V365" s="58"/>
      <c r="W365" s="58"/>
      <c r="X365" s="58"/>
      <c r="Y365" s="58"/>
      <c r="Z365" s="58"/>
      <c r="AA365" s="58"/>
      <c r="AB365" s="58"/>
    </row>
    <row r="366" spans="1:28" ht="13.5" customHeight="1">
      <c r="A366" s="58"/>
      <c r="B366" s="58"/>
      <c r="C366" s="58"/>
      <c r="D366" s="58"/>
      <c r="E366" s="371"/>
      <c r="F366" s="371"/>
      <c r="G366" s="403"/>
      <c r="H366" s="58"/>
      <c r="I366" s="58"/>
      <c r="J366" s="58"/>
      <c r="K366" s="58"/>
      <c r="L366" s="58"/>
      <c r="M366" s="58"/>
      <c r="N366" s="58"/>
      <c r="O366" s="58"/>
      <c r="P366" s="58"/>
      <c r="Q366" s="58"/>
      <c r="R366" s="58"/>
      <c r="S366" s="58"/>
      <c r="T366" s="58"/>
      <c r="U366" s="58"/>
      <c r="V366" s="58"/>
      <c r="W366" s="58"/>
      <c r="X366" s="58"/>
      <c r="Y366" s="58"/>
      <c r="Z366" s="58"/>
      <c r="AA366" s="58"/>
      <c r="AB366" s="58"/>
    </row>
    <row r="367" spans="1:28" ht="13.5" customHeight="1">
      <c r="A367" s="58"/>
      <c r="B367" s="58"/>
      <c r="C367" s="58"/>
      <c r="D367" s="58"/>
      <c r="E367" s="371"/>
      <c r="F367" s="371"/>
      <c r="G367" s="403"/>
      <c r="H367" s="58"/>
      <c r="I367" s="58"/>
      <c r="J367" s="58"/>
      <c r="K367" s="58"/>
      <c r="L367" s="58"/>
      <c r="M367" s="58"/>
      <c r="N367" s="58"/>
      <c r="O367" s="58"/>
      <c r="P367" s="58"/>
      <c r="Q367" s="58"/>
      <c r="R367" s="58"/>
      <c r="S367" s="58"/>
      <c r="T367" s="58"/>
      <c r="U367" s="58"/>
      <c r="V367" s="58"/>
      <c r="W367" s="58"/>
      <c r="X367" s="58"/>
      <c r="Y367" s="58"/>
      <c r="Z367" s="58"/>
      <c r="AA367" s="58"/>
      <c r="AB367" s="58"/>
    </row>
    <row r="368" spans="1:28" ht="13.5" customHeight="1">
      <c r="A368" s="58"/>
      <c r="B368" s="58"/>
      <c r="C368" s="58"/>
      <c r="D368" s="58"/>
      <c r="E368" s="371"/>
      <c r="F368" s="371"/>
      <c r="G368" s="403"/>
      <c r="H368" s="58"/>
      <c r="I368" s="58"/>
      <c r="J368" s="58"/>
      <c r="K368" s="58"/>
      <c r="L368" s="58"/>
      <c r="M368" s="58"/>
      <c r="N368" s="58"/>
      <c r="O368" s="58"/>
      <c r="P368" s="58"/>
      <c r="Q368" s="58"/>
      <c r="R368" s="58"/>
      <c r="S368" s="58"/>
      <c r="T368" s="58"/>
      <c r="U368" s="58"/>
      <c r="V368" s="58"/>
      <c r="W368" s="58"/>
      <c r="X368" s="58"/>
      <c r="Y368" s="58"/>
      <c r="Z368" s="58"/>
      <c r="AA368" s="58"/>
      <c r="AB368" s="58"/>
    </row>
    <row r="369" spans="1:28" ht="13.5" customHeight="1">
      <c r="A369" s="58"/>
      <c r="B369" s="58"/>
      <c r="C369" s="58"/>
      <c r="D369" s="58"/>
      <c r="E369" s="371"/>
      <c r="F369" s="371"/>
      <c r="G369" s="403"/>
      <c r="H369" s="58"/>
      <c r="I369" s="58"/>
      <c r="J369" s="58"/>
      <c r="K369" s="58"/>
      <c r="L369" s="58"/>
      <c r="M369" s="58"/>
      <c r="N369" s="58"/>
      <c r="O369" s="58"/>
      <c r="P369" s="58"/>
      <c r="Q369" s="58"/>
      <c r="R369" s="58"/>
      <c r="S369" s="58"/>
      <c r="T369" s="58"/>
      <c r="U369" s="58"/>
      <c r="V369" s="58"/>
      <c r="W369" s="58"/>
      <c r="X369" s="58"/>
      <c r="Y369" s="58"/>
      <c r="Z369" s="58"/>
      <c r="AA369" s="58"/>
      <c r="AB369" s="58"/>
    </row>
    <row r="370" spans="1:28" ht="13.5" customHeight="1">
      <c r="A370" s="58"/>
      <c r="B370" s="58"/>
      <c r="C370" s="58"/>
      <c r="D370" s="58"/>
      <c r="E370" s="371"/>
      <c r="F370" s="371"/>
      <c r="G370" s="403"/>
      <c r="H370" s="58"/>
      <c r="I370" s="58"/>
      <c r="J370" s="58"/>
      <c r="K370" s="58"/>
      <c r="L370" s="58"/>
      <c r="M370" s="58"/>
      <c r="N370" s="58"/>
      <c r="O370" s="58"/>
      <c r="P370" s="58"/>
      <c r="Q370" s="58"/>
      <c r="R370" s="58"/>
      <c r="S370" s="58"/>
      <c r="T370" s="58"/>
      <c r="U370" s="58"/>
      <c r="V370" s="58"/>
      <c r="W370" s="58"/>
      <c r="X370" s="58"/>
      <c r="Y370" s="58"/>
      <c r="Z370" s="58"/>
      <c r="AA370" s="58"/>
      <c r="AB370" s="58"/>
    </row>
    <row r="371" spans="1:28" ht="13.5" customHeight="1">
      <c r="A371" s="58"/>
      <c r="B371" s="58"/>
      <c r="C371" s="58"/>
      <c r="D371" s="58"/>
      <c r="E371" s="371"/>
      <c r="F371" s="371"/>
      <c r="G371" s="403"/>
      <c r="H371" s="58"/>
      <c r="I371" s="58"/>
      <c r="J371" s="58"/>
      <c r="K371" s="58"/>
      <c r="L371" s="58"/>
      <c r="M371" s="58"/>
      <c r="N371" s="58"/>
      <c r="O371" s="58"/>
      <c r="P371" s="58"/>
      <c r="Q371" s="58"/>
      <c r="R371" s="58"/>
      <c r="S371" s="58"/>
      <c r="T371" s="58"/>
      <c r="U371" s="58"/>
      <c r="V371" s="58"/>
      <c r="W371" s="58"/>
      <c r="X371" s="58"/>
      <c r="Y371" s="58"/>
      <c r="Z371" s="58"/>
      <c r="AA371" s="58"/>
      <c r="AB371" s="58"/>
    </row>
    <row r="372" spans="1:28" ht="13.5" customHeight="1">
      <c r="A372" s="58"/>
      <c r="B372" s="58"/>
      <c r="C372" s="58"/>
      <c r="D372" s="58"/>
      <c r="E372" s="371"/>
      <c r="F372" s="371"/>
      <c r="G372" s="403"/>
      <c r="H372" s="58"/>
      <c r="I372" s="58"/>
      <c r="J372" s="58"/>
      <c r="K372" s="58"/>
      <c r="L372" s="58"/>
      <c r="M372" s="58"/>
      <c r="N372" s="58"/>
      <c r="O372" s="58"/>
      <c r="P372" s="58"/>
      <c r="Q372" s="58"/>
      <c r="R372" s="58"/>
      <c r="S372" s="58"/>
      <c r="T372" s="58"/>
      <c r="U372" s="58"/>
      <c r="V372" s="58"/>
      <c r="W372" s="58"/>
      <c r="X372" s="58"/>
      <c r="Y372" s="58"/>
      <c r="Z372" s="58"/>
      <c r="AA372" s="58"/>
      <c r="AB372" s="58"/>
    </row>
    <row r="373" spans="1:28" ht="13.5" customHeight="1">
      <c r="A373" s="58"/>
      <c r="B373" s="58"/>
      <c r="C373" s="58"/>
      <c r="D373" s="58"/>
      <c r="E373" s="371"/>
      <c r="F373" s="371"/>
      <c r="G373" s="403"/>
      <c r="H373" s="58"/>
      <c r="I373" s="58"/>
      <c r="J373" s="58"/>
      <c r="K373" s="58"/>
      <c r="L373" s="58"/>
      <c r="M373" s="58"/>
      <c r="N373" s="58"/>
      <c r="O373" s="58"/>
      <c r="P373" s="58"/>
      <c r="Q373" s="58"/>
      <c r="R373" s="58"/>
      <c r="S373" s="58"/>
      <c r="T373" s="58"/>
      <c r="U373" s="58"/>
      <c r="V373" s="58"/>
      <c r="W373" s="58"/>
      <c r="X373" s="58"/>
      <c r="Y373" s="58"/>
      <c r="Z373" s="58"/>
      <c r="AA373" s="58"/>
      <c r="AB373" s="58"/>
    </row>
    <row r="374" spans="1:28" ht="13.5" customHeight="1">
      <c r="A374" s="58"/>
      <c r="B374" s="58"/>
      <c r="C374" s="58"/>
      <c r="D374" s="58"/>
      <c r="E374" s="371"/>
      <c r="F374" s="371"/>
      <c r="G374" s="403"/>
      <c r="H374" s="58"/>
      <c r="I374" s="58"/>
      <c r="J374" s="58"/>
      <c r="K374" s="58"/>
      <c r="L374" s="58"/>
      <c r="M374" s="58"/>
      <c r="N374" s="58"/>
      <c r="O374" s="58"/>
      <c r="P374" s="58"/>
      <c r="Q374" s="58"/>
      <c r="R374" s="58"/>
      <c r="S374" s="58"/>
      <c r="T374" s="58"/>
      <c r="U374" s="58"/>
      <c r="V374" s="58"/>
      <c r="W374" s="58"/>
      <c r="X374" s="58"/>
      <c r="Y374" s="58"/>
      <c r="Z374" s="58"/>
      <c r="AA374" s="58"/>
      <c r="AB374" s="58"/>
    </row>
    <row r="375" spans="1:28" ht="13.5" customHeight="1">
      <c r="A375" s="58"/>
      <c r="B375" s="58"/>
      <c r="C375" s="58"/>
      <c r="D375" s="58"/>
      <c r="E375" s="371"/>
      <c r="F375" s="371"/>
      <c r="G375" s="403"/>
      <c r="H375" s="58"/>
      <c r="I375" s="58"/>
      <c r="J375" s="58"/>
      <c r="K375" s="58"/>
      <c r="L375" s="58"/>
      <c r="M375" s="58"/>
      <c r="N375" s="58"/>
      <c r="O375" s="58"/>
      <c r="P375" s="58"/>
      <c r="Q375" s="58"/>
      <c r="R375" s="58"/>
      <c r="S375" s="58"/>
      <c r="T375" s="58"/>
      <c r="U375" s="58"/>
      <c r="V375" s="58"/>
      <c r="W375" s="58"/>
      <c r="X375" s="58"/>
      <c r="Y375" s="58"/>
      <c r="Z375" s="58"/>
      <c r="AA375" s="58"/>
      <c r="AB375" s="58"/>
    </row>
    <row r="376" spans="1:28" ht="13.5" customHeight="1">
      <c r="A376" s="58"/>
      <c r="B376" s="58"/>
      <c r="C376" s="58"/>
      <c r="D376" s="58"/>
      <c r="E376" s="371"/>
      <c r="F376" s="371"/>
      <c r="G376" s="403"/>
      <c r="H376" s="58"/>
      <c r="I376" s="58"/>
      <c r="J376" s="58"/>
      <c r="K376" s="58"/>
      <c r="L376" s="58"/>
      <c r="M376" s="58"/>
      <c r="N376" s="58"/>
      <c r="O376" s="58"/>
      <c r="P376" s="58"/>
      <c r="Q376" s="58"/>
      <c r="R376" s="58"/>
      <c r="S376" s="58"/>
      <c r="T376" s="58"/>
      <c r="U376" s="58"/>
      <c r="V376" s="58"/>
      <c r="W376" s="58"/>
      <c r="X376" s="58"/>
      <c r="Y376" s="58"/>
      <c r="Z376" s="58"/>
      <c r="AA376" s="58"/>
      <c r="AB376" s="58"/>
    </row>
    <row r="377" spans="1:28" ht="13.5" customHeight="1">
      <c r="A377" s="58"/>
      <c r="B377" s="58"/>
      <c r="C377" s="58"/>
      <c r="D377" s="58"/>
      <c r="E377" s="371"/>
      <c r="F377" s="371"/>
      <c r="G377" s="403"/>
      <c r="H377" s="58"/>
      <c r="I377" s="58"/>
      <c r="J377" s="58"/>
      <c r="K377" s="58"/>
      <c r="L377" s="58"/>
      <c r="M377" s="58"/>
      <c r="N377" s="58"/>
      <c r="O377" s="58"/>
      <c r="P377" s="58"/>
      <c r="Q377" s="58"/>
      <c r="R377" s="58"/>
      <c r="S377" s="58"/>
      <c r="T377" s="58"/>
      <c r="U377" s="58"/>
      <c r="V377" s="58"/>
      <c r="W377" s="58"/>
      <c r="X377" s="58"/>
      <c r="Y377" s="58"/>
      <c r="Z377" s="58"/>
      <c r="AA377" s="58"/>
      <c r="AB377" s="58"/>
    </row>
    <row r="378" spans="1:28" ht="13.5" customHeight="1">
      <c r="A378" s="58"/>
      <c r="B378" s="58"/>
      <c r="C378" s="58"/>
      <c r="D378" s="58"/>
      <c r="E378" s="371"/>
      <c r="F378" s="371"/>
      <c r="G378" s="403"/>
      <c r="H378" s="58"/>
      <c r="I378" s="58"/>
      <c r="J378" s="58"/>
      <c r="K378" s="58"/>
      <c r="L378" s="58"/>
      <c r="M378" s="58"/>
      <c r="N378" s="58"/>
      <c r="O378" s="58"/>
      <c r="P378" s="58"/>
      <c r="Q378" s="58"/>
      <c r="R378" s="58"/>
      <c r="S378" s="58"/>
      <c r="T378" s="58"/>
      <c r="U378" s="58"/>
      <c r="V378" s="58"/>
      <c r="W378" s="58"/>
      <c r="X378" s="58"/>
      <c r="Y378" s="58"/>
      <c r="Z378" s="58"/>
      <c r="AA378" s="58"/>
      <c r="AB378" s="58"/>
    </row>
    <row r="379" spans="1:28" ht="13.5" customHeight="1">
      <c r="A379" s="58"/>
      <c r="B379" s="58"/>
      <c r="C379" s="58"/>
      <c r="D379" s="58"/>
      <c r="E379" s="371"/>
      <c r="F379" s="371"/>
      <c r="G379" s="403"/>
      <c r="H379" s="58"/>
      <c r="I379" s="58"/>
      <c r="J379" s="58"/>
      <c r="K379" s="58"/>
      <c r="L379" s="58"/>
      <c r="M379" s="58"/>
      <c r="N379" s="58"/>
      <c r="O379" s="58"/>
      <c r="P379" s="58"/>
      <c r="Q379" s="58"/>
      <c r="R379" s="58"/>
      <c r="S379" s="58"/>
      <c r="T379" s="58"/>
      <c r="U379" s="58"/>
      <c r="V379" s="58"/>
      <c r="W379" s="58"/>
      <c r="X379" s="58"/>
      <c r="Y379" s="58"/>
      <c r="Z379" s="58"/>
      <c r="AA379" s="58"/>
      <c r="AB379" s="58"/>
    </row>
    <row r="380" spans="1:28" ht="13.5" customHeight="1">
      <c r="A380" s="58"/>
      <c r="B380" s="58"/>
      <c r="C380" s="58"/>
      <c r="D380" s="58"/>
      <c r="E380" s="371"/>
      <c r="F380" s="371"/>
      <c r="G380" s="403"/>
      <c r="H380" s="58"/>
      <c r="I380" s="58"/>
      <c r="J380" s="58"/>
      <c r="K380" s="58"/>
      <c r="L380" s="58"/>
      <c r="M380" s="58"/>
      <c r="N380" s="58"/>
      <c r="O380" s="58"/>
      <c r="P380" s="58"/>
      <c r="Q380" s="58"/>
      <c r="R380" s="58"/>
      <c r="S380" s="58"/>
      <c r="T380" s="58"/>
      <c r="U380" s="58"/>
      <c r="V380" s="58"/>
      <c r="W380" s="58"/>
      <c r="X380" s="58"/>
      <c r="Y380" s="58"/>
      <c r="Z380" s="58"/>
      <c r="AA380" s="58"/>
      <c r="AB380" s="58"/>
    </row>
    <row r="381" spans="1:28" ht="13.5" customHeight="1">
      <c r="A381" s="58"/>
      <c r="B381" s="58"/>
      <c r="C381" s="58"/>
      <c r="D381" s="58"/>
      <c r="E381" s="371"/>
      <c r="F381" s="371"/>
      <c r="G381" s="403"/>
      <c r="H381" s="58"/>
      <c r="I381" s="58"/>
      <c r="J381" s="58"/>
      <c r="K381" s="58"/>
      <c r="L381" s="58"/>
      <c r="M381" s="58"/>
      <c r="N381" s="58"/>
      <c r="O381" s="58"/>
      <c r="P381" s="58"/>
      <c r="Q381" s="58"/>
      <c r="R381" s="58"/>
      <c r="S381" s="58"/>
      <c r="T381" s="58"/>
      <c r="U381" s="58"/>
      <c r="V381" s="58"/>
      <c r="W381" s="58"/>
      <c r="X381" s="58"/>
      <c r="Y381" s="58"/>
      <c r="Z381" s="58"/>
      <c r="AA381" s="58"/>
      <c r="AB381" s="58"/>
    </row>
    <row r="382" spans="1:28" ht="13.5" customHeight="1">
      <c r="A382" s="58"/>
      <c r="B382" s="58"/>
      <c r="C382" s="58"/>
      <c r="D382" s="58"/>
      <c r="E382" s="371"/>
      <c r="F382" s="371"/>
      <c r="G382" s="403"/>
      <c r="H382" s="58"/>
      <c r="I382" s="58"/>
      <c r="J382" s="58"/>
      <c r="K382" s="58"/>
      <c r="L382" s="58"/>
      <c r="M382" s="58"/>
      <c r="N382" s="58"/>
      <c r="O382" s="58"/>
      <c r="P382" s="58"/>
      <c r="Q382" s="58"/>
      <c r="R382" s="58"/>
      <c r="S382" s="58"/>
      <c r="T382" s="58"/>
      <c r="U382" s="58"/>
      <c r="V382" s="58"/>
      <c r="W382" s="58"/>
      <c r="X382" s="58"/>
      <c r="Y382" s="58"/>
      <c r="Z382" s="58"/>
      <c r="AA382" s="58"/>
      <c r="AB382" s="58"/>
    </row>
    <row r="383" spans="1:28" ht="13.5" customHeight="1">
      <c r="A383" s="58"/>
      <c r="B383" s="58"/>
      <c r="C383" s="58"/>
      <c r="D383" s="58"/>
      <c r="E383" s="371"/>
      <c r="F383" s="371"/>
      <c r="G383" s="403"/>
      <c r="H383" s="58"/>
      <c r="I383" s="58"/>
      <c r="J383" s="58"/>
      <c r="K383" s="58"/>
      <c r="L383" s="58"/>
      <c r="M383" s="58"/>
      <c r="N383" s="58"/>
      <c r="O383" s="58"/>
      <c r="P383" s="58"/>
      <c r="Q383" s="58"/>
      <c r="R383" s="58"/>
      <c r="S383" s="58"/>
      <c r="T383" s="58"/>
      <c r="U383" s="58"/>
      <c r="V383" s="58"/>
      <c r="W383" s="58"/>
      <c r="X383" s="58"/>
      <c r="Y383" s="58"/>
      <c r="Z383" s="58"/>
      <c r="AA383" s="58"/>
      <c r="AB383" s="58"/>
    </row>
    <row r="384" spans="1:28" ht="13.5" customHeight="1">
      <c r="A384" s="58"/>
      <c r="B384" s="58"/>
      <c r="C384" s="58"/>
      <c r="D384" s="58"/>
      <c r="E384" s="371"/>
      <c r="F384" s="371"/>
      <c r="G384" s="403"/>
      <c r="H384" s="58"/>
      <c r="I384" s="58"/>
      <c r="J384" s="58"/>
      <c r="K384" s="58"/>
      <c r="L384" s="58"/>
      <c r="M384" s="58"/>
      <c r="N384" s="58"/>
      <c r="O384" s="58"/>
      <c r="P384" s="58"/>
      <c r="Q384" s="58"/>
      <c r="R384" s="58"/>
      <c r="S384" s="58"/>
      <c r="T384" s="58"/>
      <c r="U384" s="58"/>
      <c r="V384" s="58"/>
      <c r="W384" s="58"/>
      <c r="X384" s="58"/>
      <c r="Y384" s="58"/>
      <c r="Z384" s="58"/>
      <c r="AA384" s="58"/>
      <c r="AB384" s="58"/>
    </row>
    <row r="385" spans="1:28" ht="13.5" customHeight="1">
      <c r="A385" s="58"/>
      <c r="B385" s="58"/>
      <c r="C385" s="58"/>
      <c r="D385" s="58"/>
      <c r="E385" s="371"/>
      <c r="F385" s="371"/>
      <c r="G385" s="403"/>
      <c r="H385" s="58"/>
      <c r="I385" s="58"/>
      <c r="J385" s="58"/>
      <c r="K385" s="58"/>
      <c r="L385" s="58"/>
      <c r="M385" s="58"/>
      <c r="N385" s="58"/>
      <c r="O385" s="58"/>
      <c r="P385" s="58"/>
      <c r="Q385" s="58"/>
      <c r="R385" s="58"/>
      <c r="S385" s="58"/>
      <c r="T385" s="58"/>
      <c r="U385" s="58"/>
      <c r="V385" s="58"/>
      <c r="W385" s="58"/>
      <c r="X385" s="58"/>
      <c r="Y385" s="58"/>
      <c r="Z385" s="58"/>
      <c r="AA385" s="58"/>
      <c r="AB385" s="58"/>
    </row>
    <row r="386" spans="1:28" ht="13.5" customHeight="1">
      <c r="A386" s="58"/>
      <c r="B386" s="58"/>
      <c r="C386" s="58"/>
      <c r="D386" s="58"/>
      <c r="E386" s="371"/>
      <c r="F386" s="371"/>
      <c r="G386" s="403"/>
      <c r="H386" s="58"/>
      <c r="I386" s="58"/>
      <c r="J386" s="58"/>
      <c r="K386" s="58"/>
      <c r="L386" s="58"/>
      <c r="M386" s="58"/>
      <c r="N386" s="58"/>
      <c r="O386" s="58"/>
      <c r="P386" s="58"/>
      <c r="Q386" s="58"/>
      <c r="R386" s="58"/>
      <c r="S386" s="58"/>
      <c r="T386" s="58"/>
      <c r="U386" s="58"/>
      <c r="V386" s="58"/>
      <c r="W386" s="58"/>
      <c r="X386" s="58"/>
      <c r="Y386" s="58"/>
      <c r="Z386" s="58"/>
      <c r="AA386" s="58"/>
      <c r="AB386" s="58"/>
    </row>
    <row r="387" spans="1:28" ht="13.5" customHeight="1">
      <c r="A387" s="58"/>
      <c r="B387" s="58"/>
      <c r="C387" s="58"/>
      <c r="D387" s="58"/>
      <c r="E387" s="371"/>
      <c r="F387" s="371"/>
      <c r="G387" s="403"/>
      <c r="H387" s="58"/>
      <c r="I387" s="58"/>
      <c r="J387" s="58"/>
      <c r="K387" s="58"/>
      <c r="L387" s="58"/>
      <c r="M387" s="58"/>
      <c r="N387" s="58"/>
      <c r="O387" s="58"/>
      <c r="P387" s="58"/>
      <c r="Q387" s="58"/>
      <c r="R387" s="58"/>
      <c r="S387" s="58"/>
      <c r="T387" s="58"/>
      <c r="U387" s="58"/>
      <c r="V387" s="58"/>
      <c r="W387" s="58"/>
      <c r="X387" s="58"/>
      <c r="Y387" s="58"/>
      <c r="Z387" s="58"/>
      <c r="AA387" s="58"/>
      <c r="AB387" s="58"/>
    </row>
    <row r="388" spans="1:28" ht="13.5" customHeight="1">
      <c r="A388" s="58"/>
      <c r="B388" s="58"/>
      <c r="C388" s="58"/>
      <c r="D388" s="58"/>
      <c r="E388" s="371"/>
      <c r="F388" s="371"/>
      <c r="G388" s="403"/>
      <c r="H388" s="58"/>
      <c r="I388" s="58"/>
      <c r="J388" s="58"/>
      <c r="K388" s="58"/>
      <c r="L388" s="58"/>
      <c r="M388" s="58"/>
      <c r="N388" s="58"/>
      <c r="O388" s="58"/>
      <c r="P388" s="58"/>
      <c r="Q388" s="58"/>
      <c r="R388" s="58"/>
      <c r="S388" s="58"/>
      <c r="T388" s="58"/>
      <c r="U388" s="58"/>
      <c r="V388" s="58"/>
      <c r="W388" s="58"/>
      <c r="X388" s="58"/>
      <c r="Y388" s="58"/>
      <c r="Z388" s="58"/>
      <c r="AA388" s="58"/>
      <c r="AB388" s="58"/>
    </row>
    <row r="389" spans="1:28" ht="13.5" customHeight="1">
      <c r="A389" s="58"/>
      <c r="B389" s="58"/>
      <c r="C389" s="58"/>
      <c r="D389" s="58"/>
      <c r="E389" s="371"/>
      <c r="F389" s="371"/>
      <c r="G389" s="403"/>
      <c r="H389" s="58"/>
      <c r="I389" s="58"/>
      <c r="J389" s="58"/>
      <c r="K389" s="58"/>
      <c r="L389" s="58"/>
      <c r="M389" s="58"/>
      <c r="N389" s="58"/>
      <c r="O389" s="58"/>
      <c r="P389" s="58"/>
      <c r="Q389" s="58"/>
      <c r="R389" s="58"/>
      <c r="S389" s="58"/>
      <c r="T389" s="58"/>
      <c r="U389" s="58"/>
      <c r="V389" s="58"/>
      <c r="W389" s="58"/>
      <c r="X389" s="58"/>
      <c r="Y389" s="58"/>
      <c r="Z389" s="58"/>
      <c r="AA389" s="58"/>
      <c r="AB389" s="58"/>
    </row>
    <row r="390" spans="1:28" ht="13.5" customHeight="1">
      <c r="A390" s="58"/>
      <c r="B390" s="58"/>
      <c r="C390" s="58"/>
      <c r="D390" s="58"/>
      <c r="E390" s="371"/>
      <c r="F390" s="371"/>
      <c r="G390" s="403"/>
      <c r="H390" s="58"/>
      <c r="I390" s="58"/>
      <c r="J390" s="58"/>
      <c r="K390" s="58"/>
      <c r="L390" s="58"/>
      <c r="M390" s="58"/>
      <c r="N390" s="58"/>
      <c r="O390" s="58"/>
      <c r="P390" s="58"/>
      <c r="Q390" s="58"/>
      <c r="R390" s="58"/>
      <c r="S390" s="58"/>
      <c r="T390" s="58"/>
      <c r="U390" s="58"/>
      <c r="V390" s="58"/>
      <c r="W390" s="58"/>
      <c r="X390" s="58"/>
      <c r="Y390" s="58"/>
      <c r="Z390" s="58"/>
      <c r="AA390" s="58"/>
      <c r="AB390" s="58"/>
    </row>
    <row r="391" spans="1:28" ht="13.5" customHeight="1">
      <c r="A391" s="58"/>
      <c r="B391" s="58"/>
      <c r="C391" s="58"/>
      <c r="D391" s="58"/>
      <c r="E391" s="371"/>
      <c r="F391" s="371"/>
      <c r="G391" s="403"/>
      <c r="H391" s="58"/>
      <c r="I391" s="58"/>
      <c r="J391" s="58"/>
      <c r="K391" s="58"/>
      <c r="L391" s="58"/>
      <c r="M391" s="58"/>
      <c r="N391" s="58"/>
      <c r="O391" s="58"/>
      <c r="P391" s="58"/>
      <c r="Q391" s="58"/>
      <c r="R391" s="58"/>
      <c r="S391" s="58"/>
      <c r="T391" s="58"/>
      <c r="U391" s="58"/>
      <c r="V391" s="58"/>
      <c r="W391" s="58"/>
      <c r="X391" s="58"/>
      <c r="Y391" s="58"/>
      <c r="Z391" s="58"/>
      <c r="AA391" s="58"/>
      <c r="AB391" s="58"/>
    </row>
    <row r="392" spans="1:28" ht="13.5" customHeight="1">
      <c r="A392" s="58"/>
      <c r="B392" s="58"/>
      <c r="C392" s="58"/>
      <c r="D392" s="58"/>
      <c r="E392" s="371"/>
      <c r="F392" s="371"/>
      <c r="G392" s="403"/>
      <c r="H392" s="58"/>
      <c r="I392" s="58"/>
      <c r="J392" s="58"/>
      <c r="K392" s="58"/>
      <c r="L392" s="58"/>
      <c r="M392" s="58"/>
      <c r="N392" s="58"/>
      <c r="O392" s="58"/>
      <c r="P392" s="58"/>
      <c r="Q392" s="58"/>
      <c r="R392" s="58"/>
      <c r="S392" s="58"/>
      <c r="T392" s="58"/>
      <c r="U392" s="58"/>
      <c r="V392" s="58"/>
      <c r="W392" s="58"/>
      <c r="X392" s="58"/>
      <c r="Y392" s="58"/>
      <c r="Z392" s="58"/>
      <c r="AA392" s="58"/>
      <c r="AB392" s="58"/>
    </row>
    <row r="393" spans="1:28" ht="13.5" customHeight="1">
      <c r="A393" s="58"/>
      <c r="B393" s="58"/>
      <c r="C393" s="58"/>
      <c r="D393" s="58"/>
      <c r="E393" s="371"/>
      <c r="F393" s="371"/>
      <c r="G393" s="403"/>
      <c r="H393" s="58"/>
      <c r="I393" s="58"/>
      <c r="J393" s="58"/>
      <c r="K393" s="58"/>
      <c r="L393" s="58"/>
      <c r="M393" s="58"/>
      <c r="N393" s="58"/>
      <c r="O393" s="58"/>
      <c r="P393" s="58"/>
      <c r="Q393" s="58"/>
      <c r="R393" s="58"/>
      <c r="S393" s="58"/>
      <c r="T393" s="58"/>
      <c r="U393" s="58"/>
      <c r="V393" s="58"/>
      <c r="W393" s="58"/>
      <c r="X393" s="58"/>
      <c r="Y393" s="58"/>
      <c r="Z393" s="58"/>
      <c r="AA393" s="58"/>
      <c r="AB393" s="58"/>
    </row>
    <row r="394" spans="1:28" ht="13.5" customHeight="1">
      <c r="A394" s="58"/>
      <c r="B394" s="58"/>
      <c r="C394" s="58"/>
      <c r="D394" s="58"/>
      <c r="E394" s="371"/>
      <c r="F394" s="371"/>
      <c r="G394" s="403"/>
      <c r="H394" s="58"/>
      <c r="I394" s="58"/>
      <c r="J394" s="58"/>
      <c r="K394" s="58"/>
      <c r="L394" s="58"/>
      <c r="M394" s="58"/>
      <c r="N394" s="58"/>
      <c r="O394" s="58"/>
      <c r="P394" s="58"/>
      <c r="Q394" s="58"/>
      <c r="R394" s="58"/>
      <c r="S394" s="58"/>
      <c r="T394" s="58"/>
      <c r="U394" s="58"/>
      <c r="V394" s="58"/>
      <c r="W394" s="58"/>
      <c r="X394" s="58"/>
      <c r="Y394" s="58"/>
      <c r="Z394" s="58"/>
      <c r="AA394" s="58"/>
      <c r="AB394" s="58"/>
    </row>
    <row r="395" spans="1:28" ht="13.5" customHeight="1">
      <c r="A395" s="58"/>
      <c r="B395" s="58"/>
      <c r="C395" s="58"/>
      <c r="D395" s="58"/>
      <c r="E395" s="371"/>
      <c r="F395" s="371"/>
      <c r="G395" s="403"/>
      <c r="H395" s="58"/>
      <c r="I395" s="58"/>
      <c r="J395" s="58"/>
      <c r="K395" s="58"/>
      <c r="L395" s="58"/>
      <c r="M395" s="58"/>
      <c r="N395" s="58"/>
      <c r="O395" s="58"/>
      <c r="P395" s="58"/>
      <c r="Q395" s="58"/>
      <c r="R395" s="58"/>
      <c r="S395" s="58"/>
      <c r="T395" s="58"/>
      <c r="U395" s="58"/>
      <c r="V395" s="58"/>
      <c r="W395" s="58"/>
      <c r="X395" s="58"/>
      <c r="Y395" s="58"/>
      <c r="Z395" s="58"/>
      <c r="AA395" s="58"/>
      <c r="AB395" s="58"/>
    </row>
    <row r="396" spans="1:28" ht="13.5" customHeight="1">
      <c r="A396" s="58"/>
      <c r="B396" s="58"/>
      <c r="C396" s="58"/>
      <c r="D396" s="58"/>
      <c r="E396" s="371"/>
      <c r="F396" s="371"/>
      <c r="G396" s="403"/>
      <c r="H396" s="58"/>
      <c r="I396" s="58"/>
      <c r="J396" s="58"/>
      <c r="K396" s="58"/>
      <c r="L396" s="58"/>
      <c r="M396" s="58"/>
      <c r="N396" s="58"/>
      <c r="O396" s="58"/>
      <c r="P396" s="58"/>
      <c r="Q396" s="58"/>
      <c r="R396" s="58"/>
      <c r="S396" s="58"/>
      <c r="T396" s="58"/>
      <c r="U396" s="58"/>
      <c r="V396" s="58"/>
      <c r="W396" s="58"/>
      <c r="X396" s="58"/>
      <c r="Y396" s="58"/>
      <c r="Z396" s="58"/>
      <c r="AA396" s="58"/>
      <c r="AB396" s="58"/>
    </row>
    <row r="397" spans="1:28" ht="13.5" customHeight="1">
      <c r="A397" s="58"/>
      <c r="B397" s="58"/>
      <c r="C397" s="58"/>
      <c r="D397" s="58"/>
      <c r="E397" s="371"/>
      <c r="F397" s="371"/>
      <c r="G397" s="403"/>
      <c r="H397" s="58"/>
      <c r="I397" s="58"/>
      <c r="J397" s="58"/>
      <c r="K397" s="58"/>
      <c r="L397" s="58"/>
      <c r="M397" s="58"/>
      <c r="N397" s="58"/>
      <c r="O397" s="58"/>
      <c r="P397" s="58"/>
      <c r="Q397" s="58"/>
      <c r="R397" s="58"/>
      <c r="S397" s="58"/>
      <c r="T397" s="58"/>
      <c r="U397" s="58"/>
      <c r="V397" s="58"/>
      <c r="W397" s="58"/>
      <c r="X397" s="58"/>
      <c r="Y397" s="58"/>
      <c r="Z397" s="58"/>
      <c r="AA397" s="58"/>
      <c r="AB397" s="58"/>
    </row>
    <row r="398" spans="1:28" ht="13.5" customHeight="1">
      <c r="A398" s="58"/>
      <c r="B398" s="58"/>
      <c r="C398" s="58"/>
      <c r="D398" s="58"/>
      <c r="E398" s="371"/>
      <c r="F398" s="371"/>
      <c r="G398" s="403"/>
      <c r="H398" s="58"/>
      <c r="I398" s="58"/>
      <c r="J398" s="58"/>
      <c r="K398" s="58"/>
      <c r="L398" s="58"/>
      <c r="M398" s="58"/>
      <c r="N398" s="58"/>
      <c r="O398" s="58"/>
      <c r="P398" s="58"/>
      <c r="Q398" s="58"/>
      <c r="R398" s="58"/>
      <c r="S398" s="58"/>
      <c r="T398" s="58"/>
      <c r="U398" s="58"/>
      <c r="V398" s="58"/>
      <c r="W398" s="58"/>
      <c r="X398" s="58"/>
      <c r="Y398" s="58"/>
      <c r="Z398" s="58"/>
      <c r="AA398" s="58"/>
      <c r="AB398" s="58"/>
    </row>
    <row r="399" spans="1:28" ht="13.5" customHeight="1">
      <c r="A399" s="58"/>
      <c r="B399" s="58"/>
      <c r="C399" s="58"/>
      <c r="D399" s="58"/>
      <c r="E399" s="371"/>
      <c r="F399" s="371"/>
      <c r="G399" s="403"/>
      <c r="H399" s="58"/>
      <c r="I399" s="58"/>
      <c r="J399" s="58"/>
      <c r="K399" s="58"/>
      <c r="L399" s="58"/>
      <c r="M399" s="58"/>
      <c r="N399" s="58"/>
      <c r="O399" s="58"/>
      <c r="P399" s="58"/>
      <c r="Q399" s="58"/>
      <c r="R399" s="58"/>
      <c r="S399" s="58"/>
      <c r="T399" s="58"/>
      <c r="U399" s="58"/>
      <c r="V399" s="58"/>
      <c r="W399" s="58"/>
      <c r="X399" s="58"/>
      <c r="Y399" s="58"/>
      <c r="Z399" s="58"/>
      <c r="AA399" s="58"/>
      <c r="AB399" s="58"/>
    </row>
    <row r="400" spans="1:28" ht="13.5" customHeight="1">
      <c r="A400" s="58"/>
      <c r="B400" s="58"/>
      <c r="C400" s="58"/>
      <c r="D400" s="58"/>
      <c r="E400" s="371"/>
      <c r="F400" s="371"/>
      <c r="G400" s="403"/>
      <c r="H400" s="58"/>
      <c r="I400" s="58"/>
      <c r="J400" s="58"/>
      <c r="K400" s="58"/>
      <c r="L400" s="58"/>
      <c r="M400" s="58"/>
      <c r="N400" s="58"/>
      <c r="O400" s="58"/>
      <c r="P400" s="58"/>
      <c r="Q400" s="58"/>
      <c r="R400" s="58"/>
      <c r="S400" s="58"/>
      <c r="T400" s="58"/>
      <c r="U400" s="58"/>
      <c r="V400" s="58"/>
      <c r="W400" s="58"/>
      <c r="X400" s="58"/>
      <c r="Y400" s="58"/>
      <c r="Z400" s="58"/>
      <c r="AA400" s="58"/>
      <c r="AB400" s="58"/>
    </row>
    <row r="401" spans="1:28" ht="13.5" customHeight="1">
      <c r="A401" s="58"/>
      <c r="B401" s="58"/>
      <c r="C401" s="58"/>
      <c r="D401" s="58"/>
      <c r="E401" s="371"/>
      <c r="F401" s="371"/>
      <c r="G401" s="403"/>
      <c r="H401" s="58"/>
      <c r="I401" s="58"/>
      <c r="J401" s="58"/>
      <c r="K401" s="58"/>
      <c r="L401" s="58"/>
      <c r="M401" s="58"/>
      <c r="N401" s="58"/>
      <c r="O401" s="58"/>
      <c r="P401" s="58"/>
      <c r="Q401" s="58"/>
      <c r="R401" s="58"/>
      <c r="S401" s="58"/>
      <c r="T401" s="58"/>
      <c r="U401" s="58"/>
      <c r="V401" s="58"/>
      <c r="W401" s="58"/>
      <c r="X401" s="58"/>
      <c r="Y401" s="58"/>
      <c r="Z401" s="58"/>
      <c r="AA401" s="58"/>
      <c r="AB401" s="58"/>
    </row>
    <row r="402" spans="1:28" ht="13.5" customHeight="1">
      <c r="A402" s="58"/>
      <c r="B402" s="58"/>
      <c r="C402" s="58"/>
      <c r="D402" s="58"/>
      <c r="E402" s="371"/>
      <c r="F402" s="371"/>
      <c r="G402" s="403"/>
      <c r="H402" s="58"/>
      <c r="I402" s="58"/>
      <c r="J402" s="58"/>
      <c r="K402" s="58"/>
      <c r="L402" s="58"/>
      <c r="M402" s="58"/>
      <c r="N402" s="58"/>
      <c r="O402" s="58"/>
      <c r="P402" s="58"/>
      <c r="Q402" s="58"/>
      <c r="R402" s="58"/>
      <c r="S402" s="58"/>
      <c r="T402" s="58"/>
      <c r="U402" s="58"/>
      <c r="V402" s="58"/>
      <c r="W402" s="58"/>
      <c r="X402" s="58"/>
      <c r="Y402" s="58"/>
      <c r="Z402" s="58"/>
      <c r="AA402" s="58"/>
      <c r="AB402" s="58"/>
    </row>
    <row r="403" spans="1:28" ht="13.5" customHeight="1">
      <c r="A403" s="58"/>
      <c r="B403" s="58"/>
      <c r="C403" s="58"/>
      <c r="D403" s="58"/>
      <c r="E403" s="371"/>
      <c r="F403" s="371"/>
      <c r="G403" s="403"/>
      <c r="H403" s="58"/>
      <c r="I403" s="58"/>
      <c r="J403" s="58"/>
      <c r="K403" s="58"/>
      <c r="L403" s="58"/>
      <c r="M403" s="58"/>
      <c r="N403" s="58"/>
      <c r="O403" s="58"/>
      <c r="P403" s="58"/>
      <c r="Q403" s="58"/>
      <c r="R403" s="58"/>
      <c r="S403" s="58"/>
      <c r="T403" s="58"/>
      <c r="U403" s="58"/>
      <c r="V403" s="58"/>
      <c r="W403" s="58"/>
      <c r="X403" s="58"/>
      <c r="Y403" s="58"/>
      <c r="Z403" s="58"/>
      <c r="AA403" s="58"/>
      <c r="AB403" s="58"/>
    </row>
    <row r="404" spans="1:28" ht="13.5" customHeight="1">
      <c r="A404" s="58"/>
      <c r="B404" s="58"/>
      <c r="C404" s="58"/>
      <c r="D404" s="58"/>
      <c r="E404" s="371"/>
      <c r="F404" s="371"/>
      <c r="G404" s="403"/>
      <c r="H404" s="58"/>
      <c r="I404" s="58"/>
      <c r="J404" s="58"/>
      <c r="K404" s="58"/>
      <c r="L404" s="58"/>
      <c r="M404" s="58"/>
      <c r="N404" s="58"/>
      <c r="O404" s="58"/>
      <c r="P404" s="58"/>
      <c r="Q404" s="58"/>
      <c r="R404" s="58"/>
      <c r="S404" s="58"/>
      <c r="T404" s="58"/>
      <c r="U404" s="58"/>
      <c r="V404" s="58"/>
      <c r="W404" s="58"/>
      <c r="X404" s="58"/>
      <c r="Y404" s="58"/>
      <c r="Z404" s="58"/>
      <c r="AA404" s="58"/>
      <c r="AB404" s="58"/>
    </row>
    <row r="405" spans="1:28" ht="13.5" customHeight="1">
      <c r="A405" s="58"/>
      <c r="B405" s="58"/>
      <c r="C405" s="58"/>
      <c r="D405" s="58"/>
      <c r="E405" s="371"/>
      <c r="F405" s="371"/>
      <c r="G405" s="403"/>
      <c r="H405" s="58"/>
      <c r="I405" s="58"/>
      <c r="J405" s="58"/>
      <c r="K405" s="58"/>
      <c r="L405" s="58"/>
      <c r="M405" s="58"/>
      <c r="N405" s="58"/>
      <c r="O405" s="58"/>
      <c r="P405" s="58"/>
      <c r="Q405" s="58"/>
      <c r="R405" s="58"/>
      <c r="S405" s="58"/>
      <c r="T405" s="58"/>
      <c r="U405" s="58"/>
      <c r="V405" s="58"/>
      <c r="W405" s="58"/>
      <c r="X405" s="58"/>
      <c r="Y405" s="58"/>
      <c r="Z405" s="58"/>
      <c r="AA405" s="58"/>
      <c r="AB405" s="58"/>
    </row>
    <row r="406" spans="1:28" ht="13.5" customHeight="1">
      <c r="A406" s="58"/>
      <c r="B406" s="58"/>
      <c r="C406" s="58"/>
      <c r="D406" s="58"/>
      <c r="E406" s="371"/>
      <c r="F406" s="371"/>
      <c r="G406" s="403"/>
      <c r="H406" s="58"/>
      <c r="I406" s="58"/>
      <c r="J406" s="58"/>
      <c r="K406" s="58"/>
      <c r="L406" s="58"/>
      <c r="M406" s="58"/>
      <c r="N406" s="58"/>
      <c r="O406" s="58"/>
      <c r="P406" s="58"/>
      <c r="Q406" s="58"/>
      <c r="R406" s="58"/>
      <c r="S406" s="58"/>
      <c r="T406" s="58"/>
      <c r="U406" s="58"/>
      <c r="V406" s="58"/>
      <c r="W406" s="58"/>
      <c r="X406" s="58"/>
      <c r="Y406" s="58"/>
      <c r="Z406" s="58"/>
      <c r="AA406" s="58"/>
      <c r="AB406" s="58"/>
    </row>
    <row r="407" spans="1:28" ht="13.5" customHeight="1">
      <c r="A407" s="58"/>
      <c r="B407" s="58"/>
      <c r="C407" s="58"/>
      <c r="D407" s="58"/>
      <c r="E407" s="371"/>
      <c r="F407" s="371"/>
      <c r="G407" s="403"/>
      <c r="H407" s="58"/>
      <c r="I407" s="58"/>
      <c r="J407" s="58"/>
      <c r="K407" s="58"/>
      <c r="L407" s="58"/>
      <c r="M407" s="58"/>
      <c r="N407" s="58"/>
      <c r="O407" s="58"/>
      <c r="P407" s="58"/>
      <c r="Q407" s="58"/>
      <c r="R407" s="58"/>
      <c r="S407" s="58"/>
      <c r="T407" s="58"/>
      <c r="U407" s="58"/>
      <c r="V407" s="58"/>
      <c r="W407" s="58"/>
      <c r="X407" s="58"/>
      <c r="Y407" s="58"/>
      <c r="Z407" s="58"/>
      <c r="AA407" s="58"/>
      <c r="AB407" s="58"/>
    </row>
    <row r="408" spans="1:28" ht="13.5" customHeight="1">
      <c r="A408" s="58"/>
      <c r="B408" s="58"/>
      <c r="C408" s="58"/>
      <c r="D408" s="58"/>
      <c r="E408" s="371"/>
      <c r="F408" s="371"/>
      <c r="G408" s="403"/>
      <c r="H408" s="58"/>
      <c r="I408" s="58"/>
      <c r="J408" s="58"/>
      <c r="K408" s="58"/>
      <c r="L408" s="58"/>
      <c r="M408" s="58"/>
      <c r="N408" s="58"/>
      <c r="O408" s="58"/>
      <c r="P408" s="58"/>
      <c r="Q408" s="58"/>
      <c r="R408" s="58"/>
      <c r="S408" s="58"/>
      <c r="T408" s="58"/>
      <c r="U408" s="58"/>
      <c r="V408" s="58"/>
      <c r="W408" s="58"/>
      <c r="X408" s="58"/>
      <c r="Y408" s="58"/>
      <c r="Z408" s="58"/>
      <c r="AA408" s="58"/>
      <c r="AB408" s="58"/>
    </row>
    <row r="409" spans="1:28" ht="13.5" customHeight="1">
      <c r="A409" s="58"/>
      <c r="B409" s="58"/>
      <c r="C409" s="58"/>
      <c r="D409" s="58"/>
      <c r="E409" s="371"/>
      <c r="F409" s="371"/>
      <c r="G409" s="403"/>
      <c r="H409" s="58"/>
      <c r="I409" s="58"/>
      <c r="J409" s="58"/>
      <c r="K409" s="58"/>
      <c r="L409" s="58"/>
      <c r="M409" s="58"/>
      <c r="N409" s="58"/>
      <c r="O409" s="58"/>
      <c r="P409" s="58"/>
      <c r="Q409" s="58"/>
      <c r="R409" s="58"/>
      <c r="S409" s="58"/>
      <c r="T409" s="58"/>
      <c r="U409" s="58"/>
      <c r="V409" s="58"/>
      <c r="W409" s="58"/>
      <c r="X409" s="58"/>
      <c r="Y409" s="58"/>
      <c r="Z409" s="58"/>
      <c r="AA409" s="58"/>
      <c r="AB409" s="58"/>
    </row>
    <row r="410" spans="1:28" ht="13.5" customHeight="1">
      <c r="A410" s="58"/>
      <c r="B410" s="58"/>
      <c r="C410" s="58"/>
      <c r="D410" s="58"/>
      <c r="E410" s="371"/>
      <c r="F410" s="371"/>
      <c r="G410" s="403"/>
      <c r="H410" s="58"/>
      <c r="I410" s="58"/>
      <c r="J410" s="58"/>
      <c r="K410" s="58"/>
      <c r="L410" s="58"/>
      <c r="M410" s="58"/>
      <c r="N410" s="58"/>
      <c r="O410" s="58"/>
      <c r="P410" s="58"/>
      <c r="Q410" s="58"/>
      <c r="R410" s="58"/>
      <c r="S410" s="58"/>
      <c r="T410" s="58"/>
      <c r="U410" s="58"/>
      <c r="V410" s="58"/>
      <c r="W410" s="58"/>
      <c r="X410" s="58"/>
      <c r="Y410" s="58"/>
      <c r="Z410" s="58"/>
      <c r="AA410" s="58"/>
      <c r="AB410" s="58"/>
    </row>
    <row r="411" spans="1:28" ht="13.5" customHeight="1">
      <c r="A411" s="58"/>
      <c r="B411" s="58"/>
      <c r="C411" s="58"/>
      <c r="D411" s="58"/>
      <c r="E411" s="371"/>
      <c r="F411" s="371"/>
      <c r="G411" s="403"/>
      <c r="H411" s="58"/>
      <c r="I411" s="58"/>
      <c r="J411" s="58"/>
      <c r="K411" s="58"/>
      <c r="L411" s="58"/>
      <c r="M411" s="58"/>
      <c r="N411" s="58"/>
      <c r="O411" s="58"/>
      <c r="P411" s="58"/>
      <c r="Q411" s="58"/>
      <c r="R411" s="58"/>
      <c r="S411" s="58"/>
      <c r="T411" s="58"/>
      <c r="U411" s="58"/>
      <c r="V411" s="58"/>
      <c r="W411" s="58"/>
      <c r="X411" s="58"/>
      <c r="Y411" s="58"/>
      <c r="Z411" s="58"/>
      <c r="AA411" s="58"/>
      <c r="AB411" s="58"/>
    </row>
    <row r="412" spans="1:28" ht="13.5" customHeight="1">
      <c r="A412" s="58"/>
      <c r="B412" s="58"/>
      <c r="C412" s="58"/>
      <c r="D412" s="58"/>
      <c r="E412" s="371"/>
      <c r="F412" s="371"/>
      <c r="G412" s="403"/>
      <c r="H412" s="58"/>
      <c r="I412" s="58"/>
      <c r="J412" s="58"/>
      <c r="K412" s="58"/>
      <c r="L412" s="58"/>
      <c r="M412" s="58"/>
      <c r="N412" s="58"/>
      <c r="O412" s="58"/>
      <c r="P412" s="58"/>
      <c r="Q412" s="58"/>
      <c r="R412" s="58"/>
      <c r="S412" s="58"/>
      <c r="T412" s="58"/>
      <c r="U412" s="58"/>
      <c r="V412" s="58"/>
      <c r="W412" s="58"/>
      <c r="X412" s="58"/>
      <c r="Y412" s="58"/>
      <c r="Z412" s="58"/>
      <c r="AA412" s="58"/>
      <c r="AB412" s="58"/>
    </row>
    <row r="413" spans="1:28" ht="13.5" customHeight="1">
      <c r="A413" s="58"/>
      <c r="B413" s="58"/>
      <c r="C413" s="58"/>
      <c r="D413" s="58"/>
      <c r="E413" s="371"/>
      <c r="F413" s="371"/>
      <c r="G413" s="403"/>
      <c r="H413" s="58"/>
      <c r="I413" s="58"/>
      <c r="J413" s="58"/>
      <c r="K413" s="58"/>
      <c r="L413" s="58"/>
      <c r="M413" s="58"/>
      <c r="N413" s="58"/>
      <c r="O413" s="58"/>
      <c r="P413" s="58"/>
      <c r="Q413" s="58"/>
      <c r="R413" s="58"/>
      <c r="S413" s="58"/>
      <c r="T413" s="58"/>
      <c r="U413" s="58"/>
      <c r="V413" s="58"/>
      <c r="W413" s="58"/>
      <c r="X413" s="58"/>
      <c r="Y413" s="58"/>
      <c r="Z413" s="58"/>
      <c r="AA413" s="58"/>
      <c r="AB413" s="58"/>
    </row>
    <row r="414" spans="1:28" ht="13.5" customHeight="1">
      <c r="A414" s="58"/>
      <c r="B414" s="58"/>
      <c r="C414" s="58"/>
      <c r="D414" s="58"/>
      <c r="E414" s="371"/>
      <c r="F414" s="371"/>
      <c r="G414" s="403"/>
      <c r="H414" s="58"/>
      <c r="I414" s="58"/>
      <c r="J414" s="58"/>
      <c r="K414" s="58"/>
      <c r="L414" s="58"/>
      <c r="M414" s="58"/>
      <c r="N414" s="58"/>
      <c r="O414" s="58"/>
      <c r="P414" s="58"/>
      <c r="Q414" s="58"/>
      <c r="R414" s="58"/>
      <c r="S414" s="58"/>
      <c r="T414" s="58"/>
      <c r="U414" s="58"/>
      <c r="V414" s="58"/>
      <c r="W414" s="58"/>
      <c r="X414" s="58"/>
      <c r="Y414" s="58"/>
      <c r="Z414" s="58"/>
      <c r="AA414" s="58"/>
      <c r="AB414" s="58"/>
    </row>
    <row r="415" spans="1:28" ht="13.5" customHeight="1">
      <c r="A415" s="58"/>
      <c r="B415" s="58"/>
      <c r="C415" s="58"/>
      <c r="D415" s="58"/>
      <c r="E415" s="371"/>
      <c r="F415" s="371"/>
      <c r="G415" s="403"/>
      <c r="H415" s="58"/>
      <c r="I415" s="58"/>
      <c r="J415" s="58"/>
      <c r="K415" s="58"/>
      <c r="L415" s="58"/>
      <c r="M415" s="58"/>
      <c r="N415" s="58"/>
      <c r="O415" s="58"/>
      <c r="P415" s="58"/>
      <c r="Q415" s="58"/>
      <c r="R415" s="58"/>
      <c r="S415" s="58"/>
      <c r="T415" s="58"/>
      <c r="U415" s="58"/>
      <c r="V415" s="58"/>
      <c r="W415" s="58"/>
      <c r="X415" s="58"/>
      <c r="Y415" s="58"/>
      <c r="Z415" s="58"/>
      <c r="AA415" s="58"/>
      <c r="AB415" s="58"/>
    </row>
    <row r="416" spans="1:28" ht="13.5" customHeight="1">
      <c r="A416" s="58"/>
      <c r="B416" s="58"/>
      <c r="C416" s="58"/>
      <c r="D416" s="58"/>
      <c r="E416" s="371"/>
      <c r="F416" s="371"/>
      <c r="G416" s="403"/>
      <c r="H416" s="58"/>
      <c r="I416" s="58"/>
      <c r="J416" s="58"/>
      <c r="K416" s="58"/>
      <c r="L416" s="58"/>
      <c r="M416" s="58"/>
      <c r="N416" s="58"/>
      <c r="O416" s="58"/>
      <c r="P416" s="58"/>
      <c r="Q416" s="58"/>
      <c r="R416" s="58"/>
      <c r="S416" s="58"/>
      <c r="T416" s="58"/>
      <c r="U416" s="58"/>
      <c r="V416" s="58"/>
      <c r="W416" s="58"/>
      <c r="X416" s="58"/>
      <c r="Y416" s="58"/>
      <c r="Z416" s="58"/>
      <c r="AA416" s="58"/>
      <c r="AB416" s="58"/>
    </row>
    <row r="417" spans="1:28" ht="13.5" customHeight="1">
      <c r="A417" s="58"/>
      <c r="B417" s="58"/>
      <c r="C417" s="58"/>
      <c r="D417" s="58"/>
      <c r="E417" s="371"/>
      <c r="F417" s="371"/>
      <c r="G417" s="403"/>
      <c r="H417" s="58"/>
      <c r="I417" s="58"/>
      <c r="J417" s="58"/>
      <c r="K417" s="58"/>
      <c r="L417" s="58"/>
      <c r="M417" s="58"/>
      <c r="N417" s="58"/>
      <c r="O417" s="58"/>
      <c r="P417" s="58"/>
      <c r="Q417" s="58"/>
      <c r="R417" s="58"/>
      <c r="S417" s="58"/>
      <c r="T417" s="58"/>
      <c r="U417" s="58"/>
      <c r="V417" s="58"/>
      <c r="W417" s="58"/>
      <c r="X417" s="58"/>
      <c r="Y417" s="58"/>
      <c r="Z417" s="58"/>
      <c r="AA417" s="58"/>
      <c r="AB417" s="58"/>
    </row>
    <row r="418" spans="1:28" ht="13.5" customHeight="1">
      <c r="A418" s="58"/>
      <c r="B418" s="58"/>
      <c r="C418" s="58"/>
      <c r="D418" s="58"/>
      <c r="E418" s="371"/>
      <c r="F418" s="371"/>
      <c r="G418" s="403"/>
      <c r="H418" s="58"/>
      <c r="I418" s="58"/>
      <c r="J418" s="58"/>
      <c r="K418" s="58"/>
      <c r="L418" s="58"/>
      <c r="M418" s="58"/>
      <c r="N418" s="58"/>
      <c r="O418" s="58"/>
      <c r="P418" s="58"/>
      <c r="Q418" s="58"/>
      <c r="R418" s="58"/>
      <c r="S418" s="58"/>
      <c r="T418" s="58"/>
      <c r="U418" s="58"/>
      <c r="V418" s="58"/>
      <c r="W418" s="58"/>
      <c r="X418" s="58"/>
      <c r="Y418" s="58"/>
      <c r="Z418" s="58"/>
      <c r="AA418" s="58"/>
      <c r="AB418" s="58"/>
    </row>
    <row r="419" spans="1:28" ht="13.5" customHeight="1">
      <c r="A419" s="58"/>
      <c r="B419" s="58"/>
      <c r="C419" s="58"/>
      <c r="D419" s="58"/>
      <c r="E419" s="371"/>
      <c r="F419" s="371"/>
      <c r="G419" s="403"/>
      <c r="H419" s="58"/>
      <c r="I419" s="58"/>
      <c r="J419" s="58"/>
      <c r="K419" s="58"/>
      <c r="L419" s="58"/>
      <c r="M419" s="58"/>
      <c r="N419" s="58"/>
      <c r="O419" s="58"/>
      <c r="P419" s="58"/>
      <c r="Q419" s="58"/>
      <c r="R419" s="58"/>
      <c r="S419" s="58"/>
      <c r="T419" s="58"/>
      <c r="U419" s="58"/>
      <c r="V419" s="58"/>
      <c r="W419" s="58"/>
      <c r="X419" s="58"/>
      <c r="Y419" s="58"/>
      <c r="Z419" s="58"/>
      <c r="AA419" s="58"/>
      <c r="AB419" s="58"/>
    </row>
    <row r="420" spans="1:28" ht="13.5" customHeight="1">
      <c r="A420" s="58"/>
      <c r="B420" s="58"/>
      <c r="C420" s="58"/>
      <c r="D420" s="58"/>
      <c r="E420" s="371"/>
      <c r="F420" s="371"/>
      <c r="G420" s="403"/>
      <c r="H420" s="58"/>
      <c r="I420" s="58"/>
      <c r="J420" s="58"/>
      <c r="K420" s="58"/>
      <c r="L420" s="58"/>
      <c r="M420" s="58"/>
      <c r="N420" s="58"/>
      <c r="O420" s="58"/>
      <c r="P420" s="58"/>
      <c r="Q420" s="58"/>
      <c r="R420" s="58"/>
      <c r="S420" s="58"/>
      <c r="T420" s="58"/>
      <c r="U420" s="58"/>
      <c r="V420" s="58"/>
      <c r="W420" s="58"/>
      <c r="X420" s="58"/>
      <c r="Y420" s="58"/>
      <c r="Z420" s="58"/>
      <c r="AA420" s="58"/>
      <c r="AB420" s="58"/>
    </row>
    <row r="421" spans="1:28" ht="13.5" customHeight="1">
      <c r="A421" s="58"/>
      <c r="B421" s="58"/>
      <c r="C421" s="58"/>
      <c r="D421" s="58"/>
      <c r="E421" s="371"/>
      <c r="F421" s="371"/>
      <c r="G421" s="403"/>
      <c r="H421" s="58"/>
      <c r="I421" s="58"/>
      <c r="J421" s="58"/>
      <c r="K421" s="58"/>
      <c r="L421" s="58"/>
      <c r="M421" s="58"/>
      <c r="N421" s="58"/>
      <c r="O421" s="58"/>
      <c r="P421" s="58"/>
      <c r="Q421" s="58"/>
      <c r="R421" s="58"/>
      <c r="S421" s="58"/>
      <c r="T421" s="58"/>
      <c r="U421" s="58"/>
      <c r="V421" s="58"/>
      <c r="W421" s="58"/>
      <c r="X421" s="58"/>
      <c r="Y421" s="58"/>
      <c r="Z421" s="58"/>
      <c r="AA421" s="58"/>
      <c r="AB421" s="58"/>
    </row>
    <row r="422" spans="1:28" ht="13.5" customHeight="1">
      <c r="A422" s="58"/>
      <c r="B422" s="58"/>
      <c r="C422" s="58"/>
      <c r="D422" s="58"/>
      <c r="E422" s="371"/>
      <c r="F422" s="371"/>
      <c r="G422" s="403"/>
      <c r="H422" s="58"/>
      <c r="I422" s="58"/>
      <c r="J422" s="58"/>
      <c r="K422" s="58"/>
      <c r="L422" s="58"/>
      <c r="M422" s="58"/>
      <c r="N422" s="58"/>
      <c r="O422" s="58"/>
      <c r="P422" s="58"/>
      <c r="Q422" s="58"/>
      <c r="R422" s="58"/>
      <c r="S422" s="58"/>
      <c r="T422" s="58"/>
      <c r="U422" s="58"/>
      <c r="V422" s="58"/>
      <c r="W422" s="58"/>
      <c r="X422" s="58"/>
      <c r="Y422" s="58"/>
      <c r="Z422" s="58"/>
      <c r="AA422" s="58"/>
      <c r="AB422" s="58"/>
    </row>
    <row r="423" spans="1:28" ht="13.5" customHeight="1">
      <c r="A423" s="58"/>
      <c r="B423" s="58"/>
      <c r="C423" s="58"/>
      <c r="D423" s="58"/>
      <c r="E423" s="371"/>
      <c r="F423" s="371"/>
      <c r="G423" s="403"/>
      <c r="H423" s="58"/>
      <c r="I423" s="58"/>
      <c r="J423" s="58"/>
      <c r="K423" s="58"/>
      <c r="L423" s="58"/>
      <c r="M423" s="58"/>
      <c r="N423" s="58"/>
      <c r="O423" s="58"/>
      <c r="P423" s="58"/>
      <c r="Q423" s="58"/>
      <c r="R423" s="58"/>
      <c r="S423" s="58"/>
      <c r="T423" s="58"/>
      <c r="U423" s="58"/>
      <c r="V423" s="58"/>
      <c r="W423" s="58"/>
      <c r="X423" s="58"/>
      <c r="Y423" s="58"/>
      <c r="Z423" s="58"/>
      <c r="AA423" s="58"/>
      <c r="AB423" s="58"/>
    </row>
    <row r="424" spans="1:28" ht="13.5" customHeight="1">
      <c r="A424" s="58"/>
      <c r="B424" s="58"/>
      <c r="C424" s="58"/>
      <c r="D424" s="58"/>
      <c r="E424" s="371"/>
      <c r="F424" s="371"/>
      <c r="G424" s="403"/>
      <c r="H424" s="58"/>
      <c r="I424" s="58"/>
      <c r="J424" s="58"/>
      <c r="K424" s="58"/>
      <c r="L424" s="58"/>
      <c r="M424" s="58"/>
      <c r="N424" s="58"/>
      <c r="O424" s="58"/>
      <c r="P424" s="58"/>
      <c r="Q424" s="58"/>
      <c r="R424" s="58"/>
      <c r="S424" s="58"/>
      <c r="T424" s="58"/>
      <c r="U424" s="58"/>
      <c r="V424" s="58"/>
      <c r="W424" s="58"/>
      <c r="X424" s="58"/>
      <c r="Y424" s="58"/>
      <c r="Z424" s="58"/>
      <c r="AA424" s="58"/>
      <c r="AB424" s="58"/>
    </row>
    <row r="425" spans="1:28" ht="13.5" customHeight="1">
      <c r="A425" s="58"/>
      <c r="B425" s="58"/>
      <c r="C425" s="58"/>
      <c r="D425" s="58"/>
      <c r="E425" s="371"/>
      <c r="F425" s="371"/>
      <c r="G425" s="403"/>
      <c r="H425" s="58"/>
      <c r="I425" s="58"/>
      <c r="J425" s="58"/>
      <c r="K425" s="58"/>
      <c r="L425" s="58"/>
      <c r="M425" s="58"/>
      <c r="N425" s="58"/>
      <c r="O425" s="58"/>
      <c r="P425" s="58"/>
      <c r="Q425" s="58"/>
      <c r="R425" s="58"/>
      <c r="S425" s="58"/>
      <c r="T425" s="58"/>
      <c r="U425" s="58"/>
      <c r="V425" s="58"/>
      <c r="W425" s="58"/>
      <c r="X425" s="58"/>
      <c r="Y425" s="58"/>
      <c r="Z425" s="58"/>
      <c r="AA425" s="58"/>
      <c r="AB425" s="58"/>
    </row>
    <row r="426" spans="1:28" ht="13.5" customHeight="1">
      <c r="A426" s="58"/>
      <c r="B426" s="58"/>
      <c r="C426" s="58"/>
      <c r="D426" s="58"/>
      <c r="E426" s="371"/>
      <c r="F426" s="371"/>
      <c r="G426" s="403"/>
      <c r="H426" s="58"/>
      <c r="I426" s="58"/>
      <c r="J426" s="58"/>
      <c r="K426" s="58"/>
      <c r="L426" s="58"/>
      <c r="M426" s="58"/>
      <c r="N426" s="58"/>
      <c r="O426" s="58"/>
      <c r="P426" s="58"/>
      <c r="Q426" s="58"/>
      <c r="R426" s="58"/>
      <c r="S426" s="58"/>
      <c r="T426" s="58"/>
      <c r="U426" s="58"/>
      <c r="V426" s="58"/>
      <c r="W426" s="58"/>
      <c r="X426" s="58"/>
      <c r="Y426" s="58"/>
      <c r="Z426" s="58"/>
      <c r="AA426" s="58"/>
      <c r="AB426" s="58"/>
    </row>
    <row r="427" spans="1:28" ht="13.5" customHeight="1">
      <c r="A427" s="58"/>
      <c r="B427" s="58"/>
      <c r="C427" s="58"/>
      <c r="D427" s="58"/>
      <c r="E427" s="371"/>
      <c r="F427" s="371"/>
      <c r="G427" s="403"/>
      <c r="H427" s="58"/>
      <c r="I427" s="58"/>
      <c r="J427" s="58"/>
      <c r="K427" s="58"/>
      <c r="L427" s="58"/>
      <c r="M427" s="58"/>
      <c r="N427" s="58"/>
      <c r="O427" s="58"/>
      <c r="P427" s="58"/>
      <c r="Q427" s="58"/>
      <c r="R427" s="58"/>
      <c r="S427" s="58"/>
      <c r="T427" s="58"/>
      <c r="U427" s="58"/>
      <c r="V427" s="58"/>
      <c r="W427" s="58"/>
      <c r="X427" s="58"/>
      <c r="Y427" s="58"/>
      <c r="Z427" s="58"/>
      <c r="AA427" s="58"/>
      <c r="AB427" s="58"/>
    </row>
    <row r="428" spans="1:28" ht="13.5" customHeight="1">
      <c r="A428" s="58"/>
      <c r="B428" s="58"/>
      <c r="C428" s="58"/>
      <c r="D428" s="58"/>
      <c r="E428" s="371"/>
      <c r="F428" s="371"/>
      <c r="G428" s="403"/>
      <c r="H428" s="58"/>
      <c r="I428" s="58"/>
      <c r="J428" s="58"/>
      <c r="K428" s="58"/>
      <c r="L428" s="58"/>
      <c r="M428" s="58"/>
      <c r="N428" s="58"/>
      <c r="O428" s="58"/>
      <c r="P428" s="58"/>
      <c r="Q428" s="58"/>
      <c r="R428" s="58"/>
      <c r="S428" s="58"/>
      <c r="T428" s="58"/>
      <c r="U428" s="58"/>
      <c r="V428" s="58"/>
      <c r="W428" s="58"/>
      <c r="X428" s="58"/>
      <c r="Y428" s="58"/>
      <c r="Z428" s="58"/>
      <c r="AA428" s="58"/>
      <c r="AB428" s="58"/>
    </row>
    <row r="429" spans="1:28" ht="13.5" customHeight="1">
      <c r="A429" s="58"/>
      <c r="B429" s="58"/>
      <c r="C429" s="58"/>
      <c r="D429" s="58"/>
      <c r="E429" s="371"/>
      <c r="F429" s="371"/>
      <c r="G429" s="403"/>
      <c r="H429" s="58"/>
      <c r="I429" s="58"/>
      <c r="J429" s="58"/>
      <c r="K429" s="58"/>
      <c r="L429" s="58"/>
      <c r="M429" s="58"/>
      <c r="N429" s="58"/>
      <c r="O429" s="58"/>
      <c r="P429" s="58"/>
      <c r="Q429" s="58"/>
      <c r="R429" s="58"/>
      <c r="S429" s="58"/>
      <c r="T429" s="58"/>
      <c r="U429" s="58"/>
      <c r="V429" s="58"/>
      <c r="W429" s="58"/>
      <c r="X429" s="58"/>
      <c r="Y429" s="58"/>
      <c r="Z429" s="58"/>
      <c r="AA429" s="58"/>
      <c r="AB429" s="58"/>
    </row>
    <row r="430" spans="1:28" ht="13.5" customHeight="1">
      <c r="A430" s="58"/>
      <c r="B430" s="58"/>
      <c r="C430" s="58"/>
      <c r="D430" s="58"/>
      <c r="E430" s="371"/>
      <c r="F430" s="371"/>
      <c r="G430" s="403"/>
      <c r="H430" s="58"/>
      <c r="I430" s="58"/>
      <c r="J430" s="58"/>
      <c r="K430" s="58"/>
      <c r="L430" s="58"/>
      <c r="M430" s="58"/>
      <c r="N430" s="58"/>
      <c r="O430" s="58"/>
      <c r="P430" s="58"/>
      <c r="Q430" s="58"/>
      <c r="R430" s="58"/>
      <c r="S430" s="58"/>
      <c r="T430" s="58"/>
      <c r="U430" s="58"/>
      <c r="V430" s="58"/>
      <c r="W430" s="58"/>
      <c r="X430" s="58"/>
      <c r="Y430" s="58"/>
      <c r="Z430" s="58"/>
      <c r="AA430" s="58"/>
      <c r="AB430" s="58"/>
    </row>
    <row r="431" spans="1:28" ht="13.5" customHeight="1">
      <c r="A431" s="58"/>
      <c r="B431" s="58"/>
      <c r="C431" s="58"/>
      <c r="D431" s="58"/>
      <c r="E431" s="371"/>
      <c r="F431" s="371"/>
      <c r="G431" s="403"/>
      <c r="H431" s="58"/>
      <c r="I431" s="58"/>
      <c r="J431" s="58"/>
      <c r="K431" s="58"/>
      <c r="L431" s="58"/>
      <c r="M431" s="58"/>
      <c r="N431" s="58"/>
      <c r="O431" s="58"/>
      <c r="P431" s="58"/>
      <c r="Q431" s="58"/>
      <c r="R431" s="58"/>
      <c r="S431" s="58"/>
      <c r="T431" s="58"/>
      <c r="U431" s="58"/>
      <c r="V431" s="58"/>
      <c r="W431" s="58"/>
      <c r="X431" s="58"/>
      <c r="Y431" s="58"/>
      <c r="Z431" s="58"/>
      <c r="AA431" s="58"/>
      <c r="AB431" s="58"/>
    </row>
    <row r="432" spans="1:28" ht="13.5" customHeight="1">
      <c r="A432" s="58"/>
      <c r="B432" s="58"/>
      <c r="C432" s="58"/>
      <c r="D432" s="58"/>
      <c r="E432" s="371"/>
      <c r="F432" s="371"/>
      <c r="G432" s="403"/>
      <c r="H432" s="58"/>
      <c r="I432" s="58"/>
      <c r="J432" s="58"/>
      <c r="K432" s="58"/>
      <c r="L432" s="58"/>
      <c r="M432" s="58"/>
      <c r="N432" s="58"/>
      <c r="O432" s="58"/>
      <c r="P432" s="58"/>
      <c r="Q432" s="58"/>
      <c r="R432" s="58"/>
      <c r="S432" s="58"/>
      <c r="T432" s="58"/>
      <c r="U432" s="58"/>
      <c r="V432" s="58"/>
      <c r="W432" s="58"/>
      <c r="X432" s="58"/>
      <c r="Y432" s="58"/>
      <c r="Z432" s="58"/>
      <c r="AA432" s="58"/>
      <c r="AB432" s="58"/>
    </row>
    <row r="433" spans="1:28" ht="13.5" customHeight="1">
      <c r="A433" s="58"/>
      <c r="B433" s="58"/>
      <c r="C433" s="58"/>
      <c r="D433" s="58"/>
      <c r="E433" s="371"/>
      <c r="F433" s="371"/>
      <c r="G433" s="403"/>
      <c r="H433" s="58"/>
      <c r="I433" s="58"/>
      <c r="J433" s="58"/>
      <c r="K433" s="58"/>
      <c r="L433" s="58"/>
      <c r="M433" s="58"/>
      <c r="N433" s="58"/>
      <c r="O433" s="58"/>
      <c r="P433" s="58"/>
      <c r="Q433" s="58"/>
      <c r="R433" s="58"/>
      <c r="S433" s="58"/>
      <c r="T433" s="58"/>
      <c r="U433" s="58"/>
      <c r="V433" s="58"/>
      <c r="W433" s="58"/>
      <c r="X433" s="58"/>
      <c r="Y433" s="58"/>
      <c r="Z433" s="58"/>
      <c r="AA433" s="58"/>
      <c r="AB433" s="58"/>
    </row>
    <row r="434" spans="1:28" ht="13.5" customHeight="1">
      <c r="A434" s="58"/>
      <c r="B434" s="58"/>
      <c r="C434" s="58"/>
      <c r="D434" s="58"/>
      <c r="E434" s="371"/>
      <c r="F434" s="371"/>
      <c r="G434" s="403"/>
      <c r="H434" s="58"/>
      <c r="I434" s="58"/>
      <c r="J434" s="58"/>
      <c r="K434" s="58"/>
      <c r="L434" s="58"/>
      <c r="M434" s="58"/>
      <c r="N434" s="58"/>
      <c r="O434" s="58"/>
      <c r="P434" s="58"/>
      <c r="Q434" s="58"/>
      <c r="R434" s="58"/>
      <c r="S434" s="58"/>
      <c r="T434" s="58"/>
      <c r="U434" s="58"/>
      <c r="V434" s="58"/>
      <c r="W434" s="58"/>
      <c r="X434" s="58"/>
      <c r="Y434" s="58"/>
      <c r="Z434" s="58"/>
      <c r="AA434" s="58"/>
      <c r="AB434" s="58"/>
    </row>
    <row r="435" spans="1:28" ht="13.5" customHeight="1">
      <c r="A435" s="58"/>
      <c r="B435" s="58"/>
      <c r="C435" s="58"/>
      <c r="D435" s="58"/>
      <c r="E435" s="371"/>
      <c r="F435" s="371"/>
      <c r="G435" s="403"/>
      <c r="H435" s="58"/>
      <c r="I435" s="58"/>
      <c r="J435" s="58"/>
      <c r="K435" s="58"/>
      <c r="L435" s="58"/>
      <c r="M435" s="58"/>
      <c r="N435" s="58"/>
      <c r="O435" s="58"/>
      <c r="P435" s="58"/>
      <c r="Q435" s="58"/>
      <c r="R435" s="58"/>
      <c r="S435" s="58"/>
      <c r="T435" s="58"/>
      <c r="U435" s="58"/>
      <c r="V435" s="58"/>
      <c r="W435" s="58"/>
      <c r="X435" s="58"/>
      <c r="Y435" s="58"/>
      <c r="Z435" s="58"/>
      <c r="AA435" s="58"/>
      <c r="AB435" s="58"/>
    </row>
    <row r="436" spans="1:28" ht="13.5" customHeight="1">
      <c r="A436" s="58"/>
      <c r="B436" s="58"/>
      <c r="C436" s="58"/>
      <c r="D436" s="58"/>
      <c r="E436" s="371"/>
      <c r="F436" s="371"/>
      <c r="G436" s="403"/>
      <c r="H436" s="58"/>
      <c r="I436" s="58"/>
      <c r="J436" s="58"/>
      <c r="K436" s="58"/>
      <c r="L436" s="58"/>
      <c r="M436" s="58"/>
      <c r="N436" s="58"/>
      <c r="O436" s="58"/>
      <c r="P436" s="58"/>
      <c r="Q436" s="58"/>
      <c r="R436" s="58"/>
      <c r="S436" s="58"/>
      <c r="T436" s="58"/>
      <c r="U436" s="58"/>
      <c r="V436" s="58"/>
      <c r="W436" s="58"/>
      <c r="X436" s="58"/>
      <c r="Y436" s="58"/>
      <c r="Z436" s="58"/>
      <c r="AA436" s="58"/>
      <c r="AB436" s="58"/>
    </row>
    <row r="437" spans="1:28" ht="13.5" customHeight="1">
      <c r="A437" s="58"/>
      <c r="B437" s="58"/>
      <c r="C437" s="58"/>
      <c r="D437" s="58"/>
      <c r="E437" s="371"/>
      <c r="F437" s="371"/>
      <c r="G437" s="403"/>
      <c r="H437" s="58"/>
      <c r="I437" s="58"/>
      <c r="J437" s="58"/>
      <c r="K437" s="58"/>
      <c r="L437" s="58"/>
      <c r="M437" s="58"/>
      <c r="N437" s="58"/>
      <c r="O437" s="58"/>
      <c r="P437" s="58"/>
      <c r="Q437" s="58"/>
      <c r="R437" s="58"/>
      <c r="S437" s="58"/>
      <c r="T437" s="58"/>
      <c r="U437" s="58"/>
      <c r="V437" s="58"/>
      <c r="W437" s="58"/>
      <c r="X437" s="58"/>
      <c r="Y437" s="58"/>
      <c r="Z437" s="58"/>
      <c r="AA437" s="58"/>
      <c r="AB437" s="58"/>
    </row>
    <row r="438" spans="1:28" ht="13.5" customHeight="1">
      <c r="A438" s="58"/>
      <c r="B438" s="58"/>
      <c r="C438" s="58"/>
      <c r="D438" s="58"/>
      <c r="E438" s="371"/>
      <c r="F438" s="371"/>
      <c r="G438" s="403"/>
      <c r="H438" s="58"/>
      <c r="I438" s="58"/>
      <c r="J438" s="58"/>
      <c r="K438" s="58"/>
      <c r="L438" s="58"/>
      <c r="M438" s="58"/>
      <c r="N438" s="58"/>
      <c r="O438" s="58"/>
      <c r="P438" s="58"/>
      <c r="Q438" s="58"/>
      <c r="R438" s="58"/>
      <c r="S438" s="58"/>
      <c r="T438" s="58"/>
      <c r="U438" s="58"/>
      <c r="V438" s="58"/>
      <c r="W438" s="58"/>
      <c r="X438" s="58"/>
      <c r="Y438" s="58"/>
      <c r="Z438" s="58"/>
      <c r="AA438" s="58"/>
      <c r="AB438" s="58"/>
    </row>
    <row r="439" spans="1:28" ht="13.5" customHeight="1">
      <c r="A439" s="58"/>
      <c r="B439" s="58"/>
      <c r="C439" s="58"/>
      <c r="D439" s="58"/>
      <c r="E439" s="371"/>
      <c r="F439" s="371"/>
      <c r="G439" s="403"/>
      <c r="H439" s="58"/>
      <c r="I439" s="58"/>
      <c r="J439" s="58"/>
      <c r="K439" s="58"/>
      <c r="L439" s="58"/>
      <c r="M439" s="58"/>
      <c r="N439" s="58"/>
      <c r="O439" s="58"/>
      <c r="P439" s="58"/>
      <c r="Q439" s="58"/>
      <c r="R439" s="58"/>
      <c r="S439" s="58"/>
      <c r="T439" s="58"/>
      <c r="U439" s="58"/>
      <c r="V439" s="58"/>
      <c r="W439" s="58"/>
      <c r="X439" s="58"/>
      <c r="Y439" s="58"/>
      <c r="Z439" s="58"/>
      <c r="AA439" s="58"/>
      <c r="AB439" s="58"/>
    </row>
    <row r="440" spans="1:28" ht="13.5" customHeight="1">
      <c r="A440" s="58"/>
      <c r="B440" s="58"/>
      <c r="C440" s="58"/>
      <c r="D440" s="58"/>
      <c r="E440" s="371"/>
      <c r="F440" s="371"/>
      <c r="G440" s="403"/>
      <c r="H440" s="58"/>
      <c r="I440" s="58"/>
      <c r="J440" s="58"/>
      <c r="K440" s="58"/>
      <c r="L440" s="58"/>
      <c r="M440" s="58"/>
      <c r="N440" s="58"/>
      <c r="O440" s="58"/>
      <c r="P440" s="58"/>
      <c r="Q440" s="58"/>
      <c r="R440" s="58"/>
      <c r="S440" s="58"/>
      <c r="T440" s="58"/>
      <c r="U440" s="58"/>
      <c r="V440" s="58"/>
      <c r="W440" s="58"/>
      <c r="X440" s="58"/>
      <c r="Y440" s="58"/>
      <c r="Z440" s="58"/>
      <c r="AA440" s="58"/>
      <c r="AB440" s="58"/>
    </row>
    <row r="441" spans="1:28" ht="13.5" customHeight="1">
      <c r="A441" s="58"/>
      <c r="B441" s="58"/>
      <c r="C441" s="58"/>
      <c r="D441" s="58"/>
      <c r="E441" s="371"/>
      <c r="F441" s="371"/>
      <c r="G441" s="403"/>
      <c r="H441" s="58"/>
      <c r="I441" s="58"/>
      <c r="J441" s="58"/>
      <c r="K441" s="58"/>
      <c r="L441" s="58"/>
      <c r="M441" s="58"/>
      <c r="N441" s="58"/>
      <c r="O441" s="58"/>
      <c r="P441" s="58"/>
      <c r="Q441" s="58"/>
      <c r="R441" s="58"/>
      <c r="S441" s="58"/>
      <c r="T441" s="58"/>
      <c r="U441" s="58"/>
      <c r="V441" s="58"/>
      <c r="W441" s="58"/>
      <c r="X441" s="58"/>
      <c r="Y441" s="58"/>
      <c r="Z441" s="58"/>
      <c r="AA441" s="58"/>
      <c r="AB441" s="58"/>
    </row>
    <row r="442" spans="1:28" ht="13.5" customHeight="1">
      <c r="A442" s="58"/>
      <c r="B442" s="58"/>
      <c r="C442" s="58"/>
      <c r="D442" s="58"/>
      <c r="E442" s="371"/>
      <c r="F442" s="371"/>
      <c r="G442" s="403"/>
      <c r="H442" s="58"/>
      <c r="I442" s="58"/>
      <c r="J442" s="58"/>
      <c r="K442" s="58"/>
      <c r="L442" s="58"/>
      <c r="M442" s="58"/>
      <c r="N442" s="58"/>
      <c r="O442" s="58"/>
      <c r="P442" s="58"/>
      <c r="Q442" s="58"/>
      <c r="R442" s="58"/>
      <c r="S442" s="58"/>
      <c r="T442" s="58"/>
      <c r="U442" s="58"/>
      <c r="V442" s="58"/>
      <c r="W442" s="58"/>
      <c r="X442" s="58"/>
      <c r="Y442" s="58"/>
      <c r="Z442" s="58"/>
      <c r="AA442" s="58"/>
      <c r="AB442" s="58"/>
    </row>
    <row r="443" spans="1:28" ht="13.5" customHeight="1">
      <c r="A443" s="58"/>
      <c r="B443" s="58"/>
      <c r="C443" s="58"/>
      <c r="D443" s="58"/>
      <c r="E443" s="371"/>
      <c r="F443" s="371"/>
      <c r="G443" s="403"/>
      <c r="H443" s="58"/>
      <c r="I443" s="58"/>
      <c r="J443" s="58"/>
      <c r="K443" s="58"/>
      <c r="L443" s="58"/>
      <c r="M443" s="58"/>
      <c r="N443" s="58"/>
      <c r="O443" s="58"/>
      <c r="P443" s="58"/>
      <c r="Q443" s="58"/>
      <c r="R443" s="58"/>
      <c r="S443" s="58"/>
      <c r="T443" s="58"/>
      <c r="U443" s="58"/>
      <c r="V443" s="58"/>
      <c r="W443" s="58"/>
      <c r="X443" s="58"/>
      <c r="Y443" s="58"/>
      <c r="Z443" s="58"/>
      <c r="AA443" s="58"/>
      <c r="AB443" s="58"/>
    </row>
    <row r="444" spans="1:28" ht="13.5" customHeight="1">
      <c r="A444" s="58"/>
      <c r="B444" s="58"/>
      <c r="C444" s="58"/>
      <c r="D444" s="58"/>
      <c r="E444" s="371"/>
      <c r="F444" s="371"/>
      <c r="G444" s="403"/>
      <c r="H444" s="58"/>
      <c r="I444" s="58"/>
      <c r="J444" s="58"/>
      <c r="K444" s="58"/>
      <c r="L444" s="58"/>
      <c r="M444" s="58"/>
      <c r="N444" s="58"/>
      <c r="O444" s="58"/>
      <c r="P444" s="58"/>
      <c r="Q444" s="58"/>
      <c r="R444" s="58"/>
      <c r="S444" s="58"/>
      <c r="T444" s="58"/>
      <c r="U444" s="58"/>
      <c r="V444" s="58"/>
      <c r="W444" s="58"/>
      <c r="X444" s="58"/>
      <c r="Y444" s="58"/>
      <c r="Z444" s="58"/>
      <c r="AA444" s="58"/>
      <c r="AB444" s="58"/>
    </row>
    <row r="445" spans="1:28" ht="13.5" customHeight="1">
      <c r="A445" s="58"/>
      <c r="B445" s="58"/>
      <c r="C445" s="58"/>
      <c r="D445" s="58"/>
      <c r="E445" s="371"/>
      <c r="F445" s="371"/>
      <c r="G445" s="403"/>
      <c r="H445" s="58"/>
      <c r="I445" s="58"/>
      <c r="J445" s="58"/>
      <c r="K445" s="58"/>
      <c r="L445" s="58"/>
      <c r="M445" s="58"/>
      <c r="N445" s="58"/>
      <c r="O445" s="58"/>
      <c r="P445" s="58"/>
      <c r="Q445" s="58"/>
      <c r="R445" s="58"/>
      <c r="S445" s="58"/>
      <c r="T445" s="58"/>
      <c r="U445" s="58"/>
      <c r="V445" s="58"/>
      <c r="W445" s="58"/>
      <c r="X445" s="58"/>
      <c r="Y445" s="58"/>
      <c r="Z445" s="58"/>
      <c r="AA445" s="58"/>
      <c r="AB445" s="58"/>
    </row>
    <row r="446" spans="1:28" ht="13.5" customHeight="1">
      <c r="A446" s="58"/>
      <c r="B446" s="58"/>
      <c r="C446" s="58"/>
      <c r="D446" s="58"/>
      <c r="E446" s="371"/>
      <c r="F446" s="371"/>
      <c r="G446" s="403"/>
      <c r="H446" s="58"/>
      <c r="I446" s="58"/>
      <c r="J446" s="58"/>
      <c r="K446" s="58"/>
      <c r="L446" s="58"/>
      <c r="M446" s="58"/>
      <c r="N446" s="58"/>
      <c r="O446" s="58"/>
      <c r="P446" s="58"/>
      <c r="Q446" s="58"/>
      <c r="R446" s="58"/>
      <c r="S446" s="58"/>
      <c r="T446" s="58"/>
      <c r="U446" s="58"/>
      <c r="V446" s="58"/>
      <c r="W446" s="58"/>
      <c r="X446" s="58"/>
      <c r="Y446" s="58"/>
      <c r="Z446" s="58"/>
      <c r="AA446" s="58"/>
      <c r="AB446" s="58"/>
    </row>
    <row r="447" spans="1:28" ht="13.5" customHeight="1">
      <c r="A447" s="58"/>
      <c r="B447" s="58"/>
      <c r="C447" s="58"/>
      <c r="D447" s="58"/>
      <c r="E447" s="371"/>
      <c r="F447" s="371"/>
      <c r="G447" s="403"/>
      <c r="H447" s="58"/>
      <c r="I447" s="58"/>
      <c r="J447" s="58"/>
      <c r="K447" s="58"/>
      <c r="L447" s="58"/>
      <c r="M447" s="58"/>
      <c r="N447" s="58"/>
      <c r="O447" s="58"/>
      <c r="P447" s="58"/>
      <c r="Q447" s="58"/>
      <c r="R447" s="58"/>
      <c r="S447" s="58"/>
      <c r="T447" s="58"/>
      <c r="U447" s="58"/>
      <c r="V447" s="58"/>
      <c r="W447" s="58"/>
      <c r="X447" s="58"/>
      <c r="Y447" s="58"/>
      <c r="Z447" s="58"/>
      <c r="AA447" s="58"/>
      <c r="AB447" s="58"/>
    </row>
    <row r="448" spans="1:28" ht="13.5" customHeight="1">
      <c r="A448" s="58"/>
      <c r="B448" s="58"/>
      <c r="C448" s="58"/>
      <c r="D448" s="58"/>
      <c r="E448" s="371"/>
      <c r="F448" s="371"/>
      <c r="G448" s="403"/>
      <c r="H448" s="58"/>
      <c r="I448" s="58"/>
      <c r="J448" s="58"/>
      <c r="K448" s="58"/>
      <c r="L448" s="58"/>
      <c r="M448" s="58"/>
      <c r="N448" s="58"/>
      <c r="O448" s="58"/>
      <c r="P448" s="58"/>
      <c r="Q448" s="58"/>
      <c r="R448" s="58"/>
      <c r="S448" s="58"/>
      <c r="T448" s="58"/>
      <c r="U448" s="58"/>
      <c r="V448" s="58"/>
      <c r="W448" s="58"/>
      <c r="X448" s="58"/>
      <c r="Y448" s="58"/>
      <c r="Z448" s="58"/>
      <c r="AA448" s="58"/>
      <c r="AB448" s="58"/>
    </row>
    <row r="449" spans="1:28" ht="13.5" customHeight="1">
      <c r="A449" s="58"/>
      <c r="B449" s="58"/>
      <c r="C449" s="58"/>
      <c r="D449" s="58"/>
      <c r="E449" s="371"/>
      <c r="F449" s="371"/>
      <c r="G449" s="403"/>
      <c r="H449" s="58"/>
      <c r="I449" s="58"/>
      <c r="J449" s="58"/>
      <c r="K449" s="58"/>
      <c r="L449" s="58"/>
      <c r="M449" s="58"/>
      <c r="N449" s="58"/>
      <c r="O449" s="58"/>
      <c r="P449" s="58"/>
      <c r="Q449" s="58"/>
      <c r="R449" s="58"/>
      <c r="S449" s="58"/>
      <c r="T449" s="58"/>
      <c r="U449" s="58"/>
      <c r="V449" s="58"/>
      <c r="W449" s="58"/>
      <c r="X449" s="58"/>
      <c r="Y449" s="58"/>
      <c r="Z449" s="58"/>
      <c r="AA449" s="58"/>
      <c r="AB449" s="58"/>
    </row>
    <row r="450" spans="1:28" ht="13.5" customHeight="1">
      <c r="A450" s="58"/>
      <c r="B450" s="58"/>
      <c r="C450" s="58"/>
      <c r="D450" s="58"/>
      <c r="E450" s="371"/>
      <c r="F450" s="371"/>
      <c r="G450" s="403"/>
      <c r="H450" s="58"/>
      <c r="I450" s="58"/>
      <c r="J450" s="58"/>
      <c r="K450" s="58"/>
      <c r="L450" s="58"/>
      <c r="M450" s="58"/>
      <c r="N450" s="58"/>
      <c r="O450" s="58"/>
      <c r="P450" s="58"/>
      <c r="Q450" s="58"/>
      <c r="R450" s="58"/>
      <c r="S450" s="58"/>
      <c r="T450" s="58"/>
      <c r="U450" s="58"/>
      <c r="V450" s="58"/>
      <c r="W450" s="58"/>
      <c r="X450" s="58"/>
      <c r="Y450" s="58"/>
      <c r="Z450" s="58"/>
      <c r="AA450" s="58"/>
      <c r="AB450" s="58"/>
    </row>
    <row r="451" spans="1:28" ht="13.5" customHeight="1">
      <c r="A451" s="58"/>
      <c r="B451" s="58"/>
      <c r="C451" s="58"/>
      <c r="D451" s="58"/>
      <c r="E451" s="371"/>
      <c r="F451" s="371"/>
      <c r="G451" s="403"/>
      <c r="H451" s="58"/>
      <c r="I451" s="58"/>
      <c r="J451" s="58"/>
      <c r="K451" s="58"/>
      <c r="L451" s="58"/>
      <c r="M451" s="58"/>
      <c r="N451" s="58"/>
      <c r="O451" s="58"/>
      <c r="P451" s="58"/>
      <c r="Q451" s="58"/>
      <c r="R451" s="58"/>
      <c r="S451" s="58"/>
      <c r="T451" s="58"/>
      <c r="U451" s="58"/>
      <c r="V451" s="58"/>
      <c r="W451" s="58"/>
      <c r="X451" s="58"/>
      <c r="Y451" s="58"/>
      <c r="Z451" s="58"/>
      <c r="AA451" s="58"/>
      <c r="AB451" s="58"/>
    </row>
    <row r="452" spans="1:28" ht="13.5" customHeight="1">
      <c r="A452" s="58"/>
      <c r="B452" s="58"/>
      <c r="C452" s="58"/>
      <c r="D452" s="58"/>
      <c r="E452" s="371"/>
      <c r="F452" s="371"/>
      <c r="G452" s="403"/>
      <c r="H452" s="58"/>
      <c r="I452" s="58"/>
      <c r="J452" s="58"/>
      <c r="K452" s="58"/>
      <c r="L452" s="58"/>
      <c r="M452" s="58"/>
      <c r="N452" s="58"/>
      <c r="O452" s="58"/>
      <c r="P452" s="58"/>
      <c r="Q452" s="58"/>
      <c r="R452" s="58"/>
      <c r="S452" s="58"/>
      <c r="T452" s="58"/>
      <c r="U452" s="58"/>
      <c r="V452" s="58"/>
      <c r="W452" s="58"/>
      <c r="X452" s="58"/>
      <c r="Y452" s="58"/>
      <c r="Z452" s="58"/>
      <c r="AA452" s="58"/>
      <c r="AB452" s="58"/>
    </row>
    <row r="453" spans="1:28" ht="13.5" customHeight="1">
      <c r="A453" s="58"/>
      <c r="B453" s="58"/>
      <c r="C453" s="58"/>
      <c r="D453" s="58"/>
      <c r="E453" s="371"/>
      <c r="F453" s="371"/>
      <c r="G453" s="403"/>
      <c r="H453" s="58"/>
      <c r="I453" s="58"/>
      <c r="J453" s="58"/>
      <c r="K453" s="58"/>
      <c r="L453" s="58"/>
      <c r="M453" s="58"/>
      <c r="N453" s="58"/>
      <c r="O453" s="58"/>
      <c r="P453" s="58"/>
      <c r="Q453" s="58"/>
      <c r="R453" s="58"/>
      <c r="S453" s="58"/>
      <c r="T453" s="58"/>
      <c r="U453" s="58"/>
      <c r="V453" s="58"/>
      <c r="W453" s="58"/>
      <c r="X453" s="58"/>
      <c r="Y453" s="58"/>
      <c r="Z453" s="58"/>
      <c r="AA453" s="58"/>
      <c r="AB453" s="58"/>
    </row>
    <row r="454" spans="1:28" ht="13.5" customHeight="1">
      <c r="A454" s="58"/>
      <c r="B454" s="58"/>
      <c r="C454" s="58"/>
      <c r="D454" s="58"/>
      <c r="E454" s="371"/>
      <c r="F454" s="371"/>
      <c r="G454" s="403"/>
      <c r="H454" s="58"/>
      <c r="I454" s="58"/>
      <c r="J454" s="58"/>
      <c r="K454" s="58"/>
      <c r="L454" s="58"/>
      <c r="M454" s="58"/>
      <c r="N454" s="58"/>
      <c r="O454" s="58"/>
      <c r="P454" s="58"/>
      <c r="Q454" s="58"/>
      <c r="R454" s="58"/>
      <c r="S454" s="58"/>
      <c r="T454" s="58"/>
      <c r="U454" s="58"/>
      <c r="V454" s="58"/>
      <c r="W454" s="58"/>
      <c r="X454" s="58"/>
      <c r="Y454" s="58"/>
      <c r="Z454" s="58"/>
      <c r="AA454" s="58"/>
      <c r="AB454" s="58"/>
    </row>
    <row r="455" spans="1:28" ht="13.5" customHeight="1">
      <c r="A455" s="58"/>
      <c r="B455" s="58"/>
      <c r="C455" s="58"/>
      <c r="D455" s="58"/>
      <c r="E455" s="371"/>
      <c r="F455" s="371"/>
      <c r="G455" s="403"/>
      <c r="H455" s="58"/>
      <c r="I455" s="58"/>
      <c r="J455" s="58"/>
      <c r="K455" s="58"/>
      <c r="L455" s="58"/>
      <c r="M455" s="58"/>
      <c r="N455" s="58"/>
      <c r="O455" s="58"/>
      <c r="P455" s="58"/>
      <c r="Q455" s="58"/>
      <c r="R455" s="58"/>
      <c r="S455" s="58"/>
      <c r="T455" s="58"/>
      <c r="U455" s="58"/>
      <c r="V455" s="58"/>
      <c r="W455" s="58"/>
      <c r="X455" s="58"/>
      <c r="Y455" s="58"/>
      <c r="Z455" s="58"/>
      <c r="AA455" s="58"/>
      <c r="AB455" s="58"/>
    </row>
    <row r="456" spans="1:28" ht="13.5" customHeight="1">
      <c r="A456" s="58"/>
      <c r="B456" s="58"/>
      <c r="C456" s="58"/>
      <c r="D456" s="58"/>
      <c r="E456" s="371"/>
      <c r="F456" s="371"/>
      <c r="G456" s="403"/>
      <c r="H456" s="58"/>
      <c r="I456" s="58"/>
      <c r="J456" s="58"/>
      <c r="K456" s="58"/>
      <c r="L456" s="58"/>
      <c r="M456" s="58"/>
      <c r="N456" s="58"/>
      <c r="O456" s="58"/>
      <c r="P456" s="58"/>
      <c r="Q456" s="58"/>
      <c r="R456" s="58"/>
      <c r="S456" s="58"/>
      <c r="T456" s="58"/>
      <c r="U456" s="58"/>
      <c r="V456" s="58"/>
      <c r="W456" s="58"/>
      <c r="X456" s="58"/>
      <c r="Y456" s="58"/>
      <c r="Z456" s="58"/>
      <c r="AA456" s="58"/>
      <c r="AB456" s="58"/>
    </row>
    <row r="457" spans="1:28" ht="13.5" customHeight="1">
      <c r="A457" s="58"/>
      <c r="B457" s="58"/>
      <c r="C457" s="58"/>
      <c r="D457" s="58"/>
      <c r="E457" s="371"/>
      <c r="F457" s="371"/>
      <c r="G457" s="403"/>
      <c r="H457" s="58"/>
      <c r="I457" s="58"/>
      <c r="J457" s="58"/>
      <c r="K457" s="58"/>
      <c r="L457" s="58"/>
      <c r="M457" s="58"/>
      <c r="N457" s="58"/>
      <c r="O457" s="58"/>
      <c r="P457" s="58"/>
      <c r="Q457" s="58"/>
      <c r="R457" s="58"/>
      <c r="S457" s="58"/>
      <c r="T457" s="58"/>
      <c r="U457" s="58"/>
      <c r="V457" s="58"/>
      <c r="W457" s="58"/>
      <c r="X457" s="58"/>
      <c r="Y457" s="58"/>
      <c r="Z457" s="58"/>
      <c r="AA457" s="58"/>
      <c r="AB457" s="58"/>
    </row>
    <row r="458" spans="1:28" ht="13.5" customHeight="1">
      <c r="A458" s="58"/>
      <c r="B458" s="58"/>
      <c r="C458" s="58"/>
      <c r="D458" s="58"/>
      <c r="E458" s="371"/>
      <c r="F458" s="371"/>
      <c r="G458" s="403"/>
      <c r="H458" s="58"/>
      <c r="I458" s="58"/>
      <c r="J458" s="58"/>
      <c r="K458" s="58"/>
      <c r="L458" s="58"/>
      <c r="M458" s="58"/>
      <c r="N458" s="58"/>
      <c r="O458" s="58"/>
      <c r="P458" s="58"/>
      <c r="Q458" s="58"/>
      <c r="R458" s="58"/>
      <c r="S458" s="58"/>
      <c r="T458" s="58"/>
      <c r="U458" s="58"/>
      <c r="V458" s="58"/>
      <c r="W458" s="58"/>
      <c r="X458" s="58"/>
      <c r="Y458" s="58"/>
      <c r="Z458" s="58"/>
      <c r="AA458" s="58"/>
      <c r="AB458" s="58"/>
    </row>
    <row r="459" spans="1:28" ht="13.5" customHeight="1">
      <c r="A459" s="58"/>
      <c r="B459" s="58"/>
      <c r="C459" s="58"/>
      <c r="D459" s="58"/>
      <c r="E459" s="371"/>
      <c r="F459" s="371"/>
      <c r="G459" s="403"/>
      <c r="H459" s="58"/>
      <c r="I459" s="58"/>
      <c r="J459" s="58"/>
      <c r="K459" s="58"/>
      <c r="L459" s="58"/>
      <c r="M459" s="58"/>
      <c r="N459" s="58"/>
      <c r="O459" s="58"/>
      <c r="P459" s="58"/>
      <c r="Q459" s="58"/>
      <c r="R459" s="58"/>
      <c r="S459" s="58"/>
      <c r="T459" s="58"/>
      <c r="U459" s="58"/>
      <c r="V459" s="58"/>
      <c r="W459" s="58"/>
      <c r="X459" s="58"/>
      <c r="Y459" s="58"/>
      <c r="Z459" s="58"/>
      <c r="AA459" s="58"/>
      <c r="AB459" s="58"/>
    </row>
    <row r="460" spans="1:28" ht="13.5" customHeight="1">
      <c r="A460" s="58"/>
      <c r="B460" s="58"/>
      <c r="C460" s="58"/>
      <c r="D460" s="58"/>
      <c r="E460" s="371"/>
      <c r="F460" s="371"/>
      <c r="G460" s="403"/>
      <c r="H460" s="58"/>
      <c r="I460" s="58"/>
      <c r="J460" s="58"/>
      <c r="K460" s="58"/>
      <c r="L460" s="58"/>
      <c r="M460" s="58"/>
      <c r="N460" s="58"/>
      <c r="O460" s="58"/>
      <c r="P460" s="58"/>
      <c r="Q460" s="58"/>
      <c r="R460" s="58"/>
      <c r="S460" s="58"/>
      <c r="T460" s="58"/>
      <c r="U460" s="58"/>
      <c r="V460" s="58"/>
      <c r="W460" s="58"/>
      <c r="X460" s="58"/>
      <c r="Y460" s="58"/>
      <c r="Z460" s="58"/>
      <c r="AA460" s="58"/>
      <c r="AB460" s="58"/>
    </row>
    <row r="461" spans="1:28" ht="13.5" customHeight="1">
      <c r="A461" s="58"/>
      <c r="B461" s="58"/>
      <c r="C461" s="58"/>
      <c r="D461" s="58"/>
      <c r="E461" s="371"/>
      <c r="F461" s="371"/>
      <c r="G461" s="403"/>
      <c r="H461" s="58"/>
      <c r="I461" s="58"/>
      <c r="J461" s="58"/>
      <c r="K461" s="58"/>
      <c r="L461" s="58"/>
      <c r="M461" s="58"/>
      <c r="N461" s="58"/>
      <c r="O461" s="58"/>
      <c r="P461" s="58"/>
      <c r="Q461" s="58"/>
      <c r="R461" s="58"/>
      <c r="S461" s="58"/>
      <c r="T461" s="58"/>
      <c r="U461" s="58"/>
      <c r="V461" s="58"/>
      <c r="W461" s="58"/>
      <c r="X461" s="58"/>
      <c r="Y461" s="58"/>
      <c r="Z461" s="58"/>
      <c r="AA461" s="58"/>
      <c r="AB461" s="58"/>
    </row>
    <row r="462" spans="1:28" ht="13.5" customHeight="1">
      <c r="A462" s="58"/>
      <c r="B462" s="58"/>
      <c r="C462" s="58"/>
      <c r="D462" s="58"/>
      <c r="E462" s="371"/>
      <c r="F462" s="371"/>
      <c r="G462" s="403"/>
      <c r="H462" s="58"/>
      <c r="I462" s="58"/>
      <c r="J462" s="58"/>
      <c r="K462" s="58"/>
      <c r="L462" s="58"/>
      <c r="M462" s="58"/>
      <c r="N462" s="58"/>
      <c r="O462" s="58"/>
      <c r="P462" s="58"/>
      <c r="Q462" s="58"/>
      <c r="R462" s="58"/>
      <c r="S462" s="58"/>
      <c r="T462" s="58"/>
      <c r="U462" s="58"/>
      <c r="V462" s="58"/>
      <c r="W462" s="58"/>
      <c r="X462" s="58"/>
      <c r="Y462" s="58"/>
      <c r="Z462" s="58"/>
      <c r="AA462" s="58"/>
      <c r="AB462" s="58"/>
    </row>
    <row r="463" spans="1:28" ht="13.5" customHeight="1">
      <c r="A463" s="58"/>
      <c r="B463" s="58"/>
      <c r="C463" s="58"/>
      <c r="D463" s="58"/>
      <c r="E463" s="371"/>
      <c r="F463" s="371"/>
      <c r="G463" s="403"/>
      <c r="H463" s="58"/>
      <c r="I463" s="58"/>
      <c r="J463" s="58"/>
      <c r="K463" s="58"/>
      <c r="L463" s="58"/>
      <c r="M463" s="58"/>
      <c r="N463" s="58"/>
      <c r="O463" s="58"/>
      <c r="P463" s="58"/>
      <c r="Q463" s="58"/>
      <c r="R463" s="58"/>
      <c r="S463" s="58"/>
      <c r="T463" s="58"/>
      <c r="U463" s="58"/>
      <c r="V463" s="58"/>
      <c r="W463" s="58"/>
      <c r="X463" s="58"/>
      <c r="Y463" s="58"/>
      <c r="Z463" s="58"/>
      <c r="AA463" s="58"/>
      <c r="AB463" s="58"/>
    </row>
    <row r="464" spans="1:28" ht="13.5" customHeight="1">
      <c r="A464" s="58"/>
      <c r="B464" s="58"/>
      <c r="C464" s="58"/>
      <c r="D464" s="58"/>
      <c r="E464" s="371"/>
      <c r="F464" s="371"/>
      <c r="G464" s="403"/>
      <c r="H464" s="58"/>
      <c r="I464" s="58"/>
      <c r="J464" s="58"/>
      <c r="K464" s="58"/>
      <c r="L464" s="58"/>
      <c r="M464" s="58"/>
      <c r="N464" s="58"/>
      <c r="O464" s="58"/>
      <c r="P464" s="58"/>
      <c r="Q464" s="58"/>
      <c r="R464" s="58"/>
      <c r="S464" s="58"/>
      <c r="T464" s="58"/>
      <c r="U464" s="58"/>
      <c r="V464" s="58"/>
      <c r="W464" s="58"/>
      <c r="X464" s="58"/>
      <c r="Y464" s="58"/>
      <c r="Z464" s="58"/>
      <c r="AA464" s="58"/>
      <c r="AB464" s="58"/>
    </row>
    <row r="465" spans="1:28" ht="13.5" customHeight="1">
      <c r="A465" s="58"/>
      <c r="B465" s="58"/>
      <c r="C465" s="58"/>
      <c r="D465" s="58"/>
      <c r="E465" s="371"/>
      <c r="F465" s="371"/>
      <c r="G465" s="403"/>
      <c r="H465" s="58"/>
      <c r="I465" s="58"/>
      <c r="J465" s="58"/>
      <c r="K465" s="58"/>
      <c r="L465" s="58"/>
      <c r="M465" s="58"/>
      <c r="N465" s="58"/>
      <c r="O465" s="58"/>
      <c r="P465" s="58"/>
      <c r="Q465" s="58"/>
      <c r="R465" s="58"/>
      <c r="S465" s="58"/>
      <c r="T465" s="58"/>
      <c r="U465" s="58"/>
      <c r="V465" s="58"/>
      <c r="W465" s="58"/>
      <c r="X465" s="58"/>
      <c r="Y465" s="58"/>
      <c r="Z465" s="58"/>
      <c r="AA465" s="58"/>
      <c r="AB465" s="58"/>
    </row>
    <row r="466" spans="1:28" ht="13.5" customHeight="1">
      <c r="A466" s="58"/>
      <c r="B466" s="58"/>
      <c r="C466" s="58"/>
      <c r="D466" s="58"/>
      <c r="E466" s="371"/>
      <c r="F466" s="371"/>
      <c r="G466" s="403"/>
      <c r="H466" s="58"/>
      <c r="I466" s="58"/>
      <c r="J466" s="58"/>
      <c r="K466" s="58"/>
      <c r="L466" s="58"/>
      <c r="M466" s="58"/>
      <c r="N466" s="58"/>
      <c r="O466" s="58"/>
      <c r="P466" s="58"/>
      <c r="Q466" s="58"/>
      <c r="R466" s="58"/>
      <c r="S466" s="58"/>
      <c r="T466" s="58"/>
      <c r="U466" s="58"/>
      <c r="V466" s="58"/>
      <c r="W466" s="58"/>
      <c r="X466" s="58"/>
      <c r="Y466" s="58"/>
      <c r="Z466" s="58"/>
      <c r="AA466" s="58"/>
      <c r="AB466" s="58"/>
    </row>
    <row r="467" spans="1:28" ht="13.5" customHeight="1">
      <c r="A467" s="58"/>
      <c r="B467" s="58"/>
      <c r="C467" s="58"/>
      <c r="D467" s="58"/>
      <c r="E467" s="371"/>
      <c r="F467" s="371"/>
      <c r="G467" s="403"/>
      <c r="H467" s="58"/>
      <c r="I467" s="58"/>
      <c r="J467" s="58"/>
      <c r="K467" s="58"/>
      <c r="L467" s="58"/>
      <c r="M467" s="58"/>
      <c r="N467" s="58"/>
      <c r="O467" s="58"/>
      <c r="P467" s="58"/>
      <c r="Q467" s="58"/>
      <c r="R467" s="58"/>
      <c r="S467" s="58"/>
      <c r="T467" s="58"/>
      <c r="U467" s="58"/>
      <c r="V467" s="58"/>
      <c r="W467" s="58"/>
      <c r="X467" s="58"/>
      <c r="Y467" s="58"/>
      <c r="Z467" s="58"/>
      <c r="AA467" s="58"/>
      <c r="AB467" s="58"/>
    </row>
    <row r="468" spans="1:28" ht="13.5" customHeight="1">
      <c r="A468" s="58"/>
      <c r="B468" s="58"/>
      <c r="C468" s="58"/>
      <c r="D468" s="58"/>
      <c r="E468" s="371"/>
      <c r="F468" s="371"/>
      <c r="G468" s="403"/>
      <c r="H468" s="58"/>
      <c r="I468" s="58"/>
      <c r="J468" s="58"/>
      <c r="K468" s="58"/>
      <c r="L468" s="58"/>
      <c r="M468" s="58"/>
      <c r="N468" s="58"/>
      <c r="O468" s="58"/>
      <c r="P468" s="58"/>
      <c r="Q468" s="58"/>
      <c r="R468" s="58"/>
      <c r="S468" s="58"/>
      <c r="T468" s="58"/>
      <c r="U468" s="58"/>
      <c r="V468" s="58"/>
      <c r="W468" s="58"/>
      <c r="X468" s="58"/>
      <c r="Y468" s="58"/>
      <c r="Z468" s="58"/>
      <c r="AA468" s="58"/>
      <c r="AB468" s="58"/>
    </row>
    <row r="469" spans="1:28" ht="13.5" customHeight="1">
      <c r="A469" s="58"/>
      <c r="B469" s="58"/>
      <c r="C469" s="58"/>
      <c r="D469" s="58"/>
      <c r="E469" s="371"/>
      <c r="F469" s="371"/>
      <c r="G469" s="403"/>
      <c r="H469" s="58"/>
      <c r="I469" s="58"/>
      <c r="J469" s="58"/>
      <c r="K469" s="58"/>
      <c r="L469" s="58"/>
      <c r="M469" s="58"/>
      <c r="N469" s="58"/>
      <c r="O469" s="58"/>
      <c r="P469" s="58"/>
      <c r="Q469" s="58"/>
      <c r="R469" s="58"/>
      <c r="S469" s="58"/>
      <c r="T469" s="58"/>
      <c r="U469" s="58"/>
      <c r="V469" s="58"/>
      <c r="W469" s="58"/>
      <c r="X469" s="58"/>
      <c r="Y469" s="58"/>
      <c r="Z469" s="58"/>
      <c r="AA469" s="58"/>
      <c r="AB469" s="58"/>
    </row>
    <row r="470" spans="1:28" ht="13.5" customHeight="1">
      <c r="A470" s="58"/>
      <c r="B470" s="58"/>
      <c r="C470" s="58"/>
      <c r="D470" s="58"/>
      <c r="E470" s="371"/>
      <c r="F470" s="371"/>
      <c r="G470" s="403"/>
      <c r="H470" s="58"/>
      <c r="I470" s="58"/>
      <c r="J470" s="58"/>
      <c r="K470" s="58"/>
      <c r="L470" s="58"/>
      <c r="M470" s="58"/>
      <c r="N470" s="58"/>
      <c r="O470" s="58"/>
      <c r="P470" s="58"/>
      <c r="Q470" s="58"/>
      <c r="R470" s="58"/>
      <c r="S470" s="58"/>
      <c r="T470" s="58"/>
      <c r="U470" s="58"/>
      <c r="V470" s="58"/>
      <c r="W470" s="58"/>
      <c r="X470" s="58"/>
      <c r="Y470" s="58"/>
      <c r="Z470" s="58"/>
      <c r="AA470" s="58"/>
      <c r="AB470" s="58"/>
    </row>
    <row r="471" spans="1:28" ht="13.5" customHeight="1">
      <c r="A471" s="58"/>
      <c r="B471" s="58"/>
      <c r="C471" s="58"/>
      <c r="D471" s="58"/>
      <c r="E471" s="371"/>
      <c r="F471" s="371"/>
      <c r="G471" s="403"/>
      <c r="H471" s="58"/>
      <c r="I471" s="58"/>
      <c r="J471" s="58"/>
      <c r="K471" s="58"/>
      <c r="L471" s="58"/>
      <c r="M471" s="58"/>
      <c r="N471" s="58"/>
      <c r="O471" s="58"/>
      <c r="P471" s="58"/>
      <c r="Q471" s="58"/>
      <c r="R471" s="58"/>
      <c r="S471" s="58"/>
      <c r="T471" s="58"/>
      <c r="U471" s="58"/>
      <c r="V471" s="58"/>
      <c r="W471" s="58"/>
      <c r="X471" s="58"/>
      <c r="Y471" s="58"/>
      <c r="Z471" s="58"/>
      <c r="AA471" s="58"/>
      <c r="AB471" s="58"/>
    </row>
    <row r="472" spans="1:28" ht="13.5" customHeight="1">
      <c r="A472" s="58"/>
      <c r="B472" s="58"/>
      <c r="C472" s="58"/>
      <c r="D472" s="58"/>
      <c r="E472" s="371"/>
      <c r="F472" s="371"/>
      <c r="G472" s="403"/>
      <c r="H472" s="58"/>
      <c r="I472" s="58"/>
      <c r="J472" s="58"/>
      <c r="K472" s="58"/>
      <c r="L472" s="58"/>
      <c r="M472" s="58"/>
      <c r="N472" s="58"/>
      <c r="O472" s="58"/>
      <c r="P472" s="58"/>
      <c r="Q472" s="58"/>
      <c r="R472" s="58"/>
      <c r="S472" s="58"/>
      <c r="T472" s="58"/>
      <c r="U472" s="58"/>
      <c r="V472" s="58"/>
      <c r="W472" s="58"/>
      <c r="X472" s="58"/>
      <c r="Y472" s="58"/>
      <c r="Z472" s="58"/>
      <c r="AA472" s="58"/>
      <c r="AB472" s="58"/>
    </row>
    <row r="473" spans="1:28" ht="13.5" customHeight="1">
      <c r="A473" s="58"/>
      <c r="B473" s="58"/>
      <c r="C473" s="58"/>
      <c r="D473" s="58"/>
      <c r="E473" s="371"/>
      <c r="F473" s="371"/>
      <c r="G473" s="403"/>
      <c r="H473" s="58"/>
      <c r="I473" s="58"/>
      <c r="J473" s="58"/>
      <c r="K473" s="58"/>
      <c r="L473" s="58"/>
      <c r="M473" s="58"/>
      <c r="N473" s="58"/>
      <c r="O473" s="58"/>
      <c r="P473" s="58"/>
      <c r="Q473" s="58"/>
      <c r="R473" s="58"/>
      <c r="S473" s="58"/>
      <c r="T473" s="58"/>
      <c r="U473" s="58"/>
      <c r="V473" s="58"/>
      <c r="W473" s="58"/>
      <c r="X473" s="58"/>
      <c r="Y473" s="58"/>
      <c r="Z473" s="58"/>
      <c r="AA473" s="58"/>
      <c r="AB473" s="58"/>
    </row>
    <row r="474" spans="1:28" ht="13.5" customHeight="1">
      <c r="A474" s="58"/>
      <c r="B474" s="58"/>
      <c r="C474" s="58"/>
      <c r="D474" s="58"/>
      <c r="E474" s="371"/>
      <c r="F474" s="371"/>
      <c r="G474" s="403"/>
      <c r="H474" s="58"/>
      <c r="I474" s="58"/>
      <c r="J474" s="58"/>
      <c r="K474" s="58"/>
      <c r="L474" s="58"/>
      <c r="M474" s="58"/>
      <c r="N474" s="58"/>
      <c r="O474" s="58"/>
      <c r="P474" s="58"/>
      <c r="Q474" s="58"/>
      <c r="R474" s="58"/>
      <c r="S474" s="58"/>
      <c r="T474" s="58"/>
      <c r="U474" s="58"/>
      <c r="V474" s="58"/>
      <c r="W474" s="58"/>
      <c r="X474" s="58"/>
      <c r="Y474" s="58"/>
      <c r="Z474" s="58"/>
      <c r="AA474" s="58"/>
      <c r="AB474" s="58"/>
    </row>
    <row r="475" spans="1:28" ht="13.5" customHeight="1">
      <c r="A475" s="58"/>
      <c r="B475" s="58"/>
      <c r="C475" s="58"/>
      <c r="D475" s="58"/>
      <c r="E475" s="371"/>
      <c r="F475" s="371"/>
      <c r="G475" s="403"/>
      <c r="H475" s="58"/>
      <c r="I475" s="58"/>
      <c r="J475" s="58"/>
      <c r="K475" s="58"/>
      <c r="L475" s="58"/>
      <c r="M475" s="58"/>
      <c r="N475" s="58"/>
      <c r="O475" s="58"/>
      <c r="P475" s="58"/>
      <c r="Q475" s="58"/>
      <c r="R475" s="58"/>
      <c r="S475" s="58"/>
      <c r="T475" s="58"/>
      <c r="U475" s="58"/>
      <c r="V475" s="58"/>
      <c r="W475" s="58"/>
      <c r="X475" s="58"/>
      <c r="Y475" s="58"/>
      <c r="Z475" s="58"/>
      <c r="AA475" s="58"/>
      <c r="AB475" s="58"/>
    </row>
    <row r="476" spans="1:28" ht="13.5" customHeight="1">
      <c r="A476" s="58"/>
      <c r="B476" s="58"/>
      <c r="C476" s="58"/>
      <c r="D476" s="58"/>
      <c r="E476" s="371"/>
      <c r="F476" s="371"/>
      <c r="G476" s="403"/>
      <c r="H476" s="58"/>
      <c r="I476" s="58"/>
      <c r="J476" s="58"/>
      <c r="K476" s="58"/>
      <c r="L476" s="58"/>
      <c r="M476" s="58"/>
      <c r="N476" s="58"/>
      <c r="O476" s="58"/>
      <c r="P476" s="58"/>
      <c r="Q476" s="58"/>
      <c r="R476" s="58"/>
      <c r="S476" s="58"/>
      <c r="T476" s="58"/>
      <c r="U476" s="58"/>
      <c r="V476" s="58"/>
      <c r="W476" s="58"/>
      <c r="X476" s="58"/>
      <c r="Y476" s="58"/>
      <c r="Z476" s="58"/>
      <c r="AA476" s="58"/>
      <c r="AB476" s="58"/>
    </row>
    <row r="477" spans="1:28" ht="13.5" customHeight="1">
      <c r="A477" s="58"/>
      <c r="B477" s="58"/>
      <c r="C477" s="58"/>
      <c r="D477" s="58"/>
      <c r="E477" s="371"/>
      <c r="F477" s="371"/>
      <c r="G477" s="403"/>
      <c r="H477" s="58"/>
      <c r="I477" s="58"/>
      <c r="J477" s="58"/>
      <c r="K477" s="58"/>
      <c r="L477" s="58"/>
      <c r="M477" s="58"/>
      <c r="N477" s="58"/>
      <c r="O477" s="58"/>
      <c r="P477" s="58"/>
      <c r="Q477" s="58"/>
      <c r="R477" s="58"/>
      <c r="S477" s="58"/>
      <c r="T477" s="58"/>
      <c r="U477" s="58"/>
      <c r="V477" s="58"/>
      <c r="W477" s="58"/>
      <c r="X477" s="58"/>
      <c r="Y477" s="58"/>
      <c r="Z477" s="58"/>
      <c r="AA477" s="58"/>
      <c r="AB477" s="58"/>
    </row>
    <row r="478" spans="1:28" ht="13.5" customHeight="1">
      <c r="A478" s="58"/>
      <c r="B478" s="58"/>
      <c r="C478" s="58"/>
      <c r="D478" s="58"/>
      <c r="E478" s="371"/>
      <c r="F478" s="371"/>
      <c r="G478" s="403"/>
      <c r="H478" s="58"/>
      <c r="I478" s="58"/>
      <c r="J478" s="58"/>
      <c r="K478" s="58"/>
      <c r="L478" s="58"/>
      <c r="M478" s="58"/>
      <c r="N478" s="58"/>
      <c r="O478" s="58"/>
      <c r="P478" s="58"/>
      <c r="Q478" s="58"/>
      <c r="R478" s="58"/>
      <c r="S478" s="58"/>
      <c r="T478" s="58"/>
      <c r="U478" s="58"/>
      <c r="V478" s="58"/>
      <c r="W478" s="58"/>
      <c r="X478" s="58"/>
      <c r="Y478" s="58"/>
      <c r="Z478" s="58"/>
      <c r="AA478" s="58"/>
      <c r="AB478" s="58"/>
    </row>
    <row r="479" spans="1:28" ht="13.5" customHeight="1">
      <c r="A479" s="58"/>
      <c r="B479" s="58"/>
      <c r="C479" s="58"/>
      <c r="D479" s="58"/>
      <c r="E479" s="371"/>
      <c r="F479" s="371"/>
      <c r="G479" s="403"/>
      <c r="H479" s="58"/>
      <c r="I479" s="58"/>
      <c r="J479" s="58"/>
      <c r="K479" s="58"/>
      <c r="L479" s="58"/>
      <c r="M479" s="58"/>
      <c r="N479" s="58"/>
      <c r="O479" s="58"/>
      <c r="P479" s="58"/>
      <c r="Q479" s="58"/>
      <c r="R479" s="58"/>
      <c r="S479" s="58"/>
      <c r="T479" s="58"/>
      <c r="U479" s="58"/>
      <c r="V479" s="58"/>
      <c r="W479" s="58"/>
      <c r="X479" s="58"/>
      <c r="Y479" s="58"/>
      <c r="Z479" s="58"/>
      <c r="AA479" s="58"/>
      <c r="AB479" s="58"/>
    </row>
    <row r="480" spans="1:28" ht="13.5" customHeight="1">
      <c r="A480" s="58"/>
      <c r="B480" s="58"/>
      <c r="C480" s="58"/>
      <c r="D480" s="58"/>
      <c r="E480" s="371"/>
      <c r="F480" s="371"/>
      <c r="G480" s="403"/>
      <c r="H480" s="58"/>
      <c r="I480" s="58"/>
      <c r="J480" s="58"/>
      <c r="K480" s="58"/>
      <c r="L480" s="58"/>
      <c r="M480" s="58"/>
      <c r="N480" s="58"/>
      <c r="O480" s="58"/>
      <c r="P480" s="58"/>
      <c r="Q480" s="58"/>
      <c r="R480" s="58"/>
      <c r="S480" s="58"/>
      <c r="T480" s="58"/>
      <c r="U480" s="58"/>
      <c r="V480" s="58"/>
      <c r="W480" s="58"/>
      <c r="X480" s="58"/>
      <c r="Y480" s="58"/>
      <c r="Z480" s="58"/>
      <c r="AA480" s="58"/>
      <c r="AB480" s="58"/>
    </row>
    <row r="481" spans="1:28" ht="13.5" customHeight="1">
      <c r="A481" s="58"/>
      <c r="B481" s="58"/>
      <c r="C481" s="58"/>
      <c r="D481" s="58"/>
      <c r="E481" s="371"/>
      <c r="F481" s="371"/>
      <c r="G481" s="403"/>
      <c r="H481" s="58"/>
      <c r="I481" s="58"/>
      <c r="J481" s="58"/>
      <c r="K481" s="58"/>
      <c r="L481" s="58"/>
      <c r="M481" s="58"/>
      <c r="N481" s="58"/>
      <c r="O481" s="58"/>
      <c r="P481" s="58"/>
      <c r="Q481" s="58"/>
      <c r="R481" s="58"/>
      <c r="S481" s="58"/>
      <c r="T481" s="58"/>
      <c r="U481" s="58"/>
      <c r="V481" s="58"/>
      <c r="W481" s="58"/>
      <c r="X481" s="58"/>
      <c r="Y481" s="58"/>
      <c r="Z481" s="58"/>
      <c r="AA481" s="58"/>
      <c r="AB481" s="58"/>
    </row>
    <row r="482" spans="1:28" ht="13.5" customHeight="1">
      <c r="A482" s="58"/>
      <c r="B482" s="58"/>
      <c r="C482" s="58"/>
      <c r="D482" s="58"/>
      <c r="E482" s="371"/>
      <c r="F482" s="371"/>
      <c r="G482" s="403"/>
      <c r="H482" s="58"/>
      <c r="I482" s="58"/>
      <c r="J482" s="58"/>
      <c r="K482" s="58"/>
      <c r="L482" s="58"/>
      <c r="M482" s="58"/>
      <c r="N482" s="58"/>
      <c r="O482" s="58"/>
      <c r="P482" s="58"/>
      <c r="Q482" s="58"/>
      <c r="R482" s="58"/>
      <c r="S482" s="58"/>
      <c r="T482" s="58"/>
      <c r="U482" s="58"/>
      <c r="V482" s="58"/>
      <c r="W482" s="58"/>
      <c r="X482" s="58"/>
      <c r="Y482" s="58"/>
      <c r="Z482" s="58"/>
      <c r="AA482" s="58"/>
      <c r="AB482" s="58"/>
    </row>
    <row r="483" spans="1:28" ht="13.5" customHeight="1">
      <c r="A483" s="58"/>
      <c r="B483" s="58"/>
      <c r="C483" s="58"/>
      <c r="D483" s="58"/>
      <c r="E483" s="371"/>
      <c r="F483" s="371"/>
      <c r="G483" s="403"/>
      <c r="H483" s="58"/>
      <c r="I483" s="58"/>
      <c r="J483" s="58"/>
      <c r="K483" s="58"/>
      <c r="L483" s="58"/>
      <c r="M483" s="58"/>
      <c r="N483" s="58"/>
      <c r="O483" s="58"/>
      <c r="P483" s="58"/>
      <c r="Q483" s="58"/>
      <c r="R483" s="58"/>
      <c r="S483" s="58"/>
      <c r="T483" s="58"/>
      <c r="U483" s="58"/>
      <c r="V483" s="58"/>
      <c r="W483" s="58"/>
      <c r="X483" s="58"/>
      <c r="Y483" s="58"/>
      <c r="Z483" s="58"/>
      <c r="AA483" s="58"/>
      <c r="AB483" s="58"/>
    </row>
    <row r="484" spans="1:28" ht="13.5" customHeight="1">
      <c r="A484" s="58"/>
      <c r="B484" s="58"/>
      <c r="C484" s="58"/>
      <c r="D484" s="58"/>
      <c r="E484" s="371"/>
      <c r="F484" s="371"/>
      <c r="G484" s="403"/>
      <c r="H484" s="58"/>
      <c r="I484" s="58"/>
      <c r="J484" s="58"/>
      <c r="K484" s="58"/>
      <c r="L484" s="58"/>
      <c r="M484" s="58"/>
      <c r="N484" s="58"/>
      <c r="O484" s="58"/>
      <c r="P484" s="58"/>
      <c r="Q484" s="58"/>
      <c r="R484" s="58"/>
      <c r="S484" s="58"/>
      <c r="T484" s="58"/>
      <c r="U484" s="58"/>
      <c r="V484" s="58"/>
      <c r="W484" s="58"/>
      <c r="X484" s="58"/>
      <c r="Y484" s="58"/>
      <c r="Z484" s="58"/>
      <c r="AA484" s="58"/>
      <c r="AB484" s="58"/>
    </row>
    <row r="485" spans="1:28" ht="13.5" customHeight="1">
      <c r="A485" s="58"/>
      <c r="B485" s="58"/>
      <c r="C485" s="58"/>
      <c r="D485" s="58"/>
      <c r="E485" s="371"/>
      <c r="F485" s="371"/>
      <c r="G485" s="403"/>
      <c r="H485" s="58"/>
      <c r="I485" s="58"/>
      <c r="J485" s="58"/>
      <c r="K485" s="58"/>
      <c r="L485" s="58"/>
      <c r="M485" s="58"/>
      <c r="N485" s="58"/>
      <c r="O485" s="58"/>
      <c r="P485" s="58"/>
      <c r="Q485" s="58"/>
      <c r="R485" s="58"/>
      <c r="S485" s="58"/>
      <c r="T485" s="58"/>
      <c r="U485" s="58"/>
      <c r="V485" s="58"/>
      <c r="W485" s="58"/>
      <c r="X485" s="58"/>
      <c r="Y485" s="58"/>
      <c r="Z485" s="58"/>
      <c r="AA485" s="58"/>
      <c r="AB485" s="58"/>
    </row>
    <row r="486" spans="1:28" ht="13.5" customHeight="1">
      <c r="A486" s="58"/>
      <c r="B486" s="58"/>
      <c r="C486" s="58"/>
      <c r="D486" s="58"/>
      <c r="E486" s="371"/>
      <c r="F486" s="371"/>
      <c r="G486" s="403"/>
      <c r="H486" s="58"/>
      <c r="I486" s="58"/>
      <c r="J486" s="58"/>
      <c r="K486" s="58"/>
      <c r="L486" s="58"/>
      <c r="M486" s="58"/>
      <c r="N486" s="58"/>
      <c r="O486" s="58"/>
      <c r="P486" s="58"/>
      <c r="Q486" s="58"/>
      <c r="R486" s="58"/>
      <c r="S486" s="58"/>
      <c r="T486" s="58"/>
      <c r="U486" s="58"/>
      <c r="V486" s="58"/>
      <c r="W486" s="58"/>
      <c r="X486" s="58"/>
      <c r="Y486" s="58"/>
      <c r="Z486" s="58"/>
      <c r="AA486" s="58"/>
      <c r="AB486" s="58"/>
    </row>
    <row r="487" spans="1:28" ht="13.5" customHeight="1">
      <c r="A487" s="58"/>
      <c r="B487" s="58"/>
      <c r="C487" s="58"/>
      <c r="D487" s="58"/>
      <c r="E487" s="371"/>
      <c r="F487" s="371"/>
      <c r="G487" s="403"/>
      <c r="H487" s="58"/>
      <c r="I487" s="58"/>
      <c r="J487" s="58"/>
      <c r="K487" s="58"/>
      <c r="L487" s="58"/>
      <c r="M487" s="58"/>
      <c r="N487" s="58"/>
      <c r="O487" s="58"/>
      <c r="P487" s="58"/>
      <c r="Q487" s="58"/>
      <c r="R487" s="58"/>
      <c r="S487" s="58"/>
      <c r="T487" s="58"/>
      <c r="U487" s="58"/>
      <c r="V487" s="58"/>
      <c r="W487" s="58"/>
      <c r="X487" s="58"/>
      <c r="Y487" s="58"/>
      <c r="Z487" s="58"/>
      <c r="AA487" s="58"/>
      <c r="AB487" s="58"/>
    </row>
    <row r="488" spans="1:28" ht="13.5" customHeight="1">
      <c r="A488" s="58"/>
      <c r="B488" s="58"/>
      <c r="C488" s="58"/>
      <c r="D488" s="58"/>
      <c r="E488" s="371"/>
      <c r="F488" s="371"/>
      <c r="G488" s="403"/>
      <c r="H488" s="58"/>
      <c r="I488" s="58"/>
      <c r="J488" s="58"/>
      <c r="K488" s="58"/>
      <c r="L488" s="58"/>
      <c r="M488" s="58"/>
      <c r="N488" s="58"/>
      <c r="O488" s="58"/>
      <c r="P488" s="58"/>
      <c r="Q488" s="58"/>
      <c r="R488" s="58"/>
      <c r="S488" s="58"/>
      <c r="T488" s="58"/>
      <c r="U488" s="58"/>
      <c r="V488" s="58"/>
      <c r="W488" s="58"/>
      <c r="X488" s="58"/>
      <c r="Y488" s="58"/>
      <c r="Z488" s="58"/>
      <c r="AA488" s="58"/>
      <c r="AB488" s="58"/>
    </row>
    <row r="489" spans="1:28" ht="13.5" customHeight="1">
      <c r="A489" s="58"/>
      <c r="B489" s="58"/>
      <c r="C489" s="58"/>
      <c r="D489" s="58"/>
      <c r="E489" s="371"/>
      <c r="F489" s="371"/>
      <c r="G489" s="403"/>
      <c r="H489" s="58"/>
      <c r="I489" s="58"/>
      <c r="J489" s="58"/>
      <c r="K489" s="58"/>
      <c r="L489" s="58"/>
      <c r="M489" s="58"/>
      <c r="N489" s="58"/>
      <c r="O489" s="58"/>
      <c r="P489" s="58"/>
      <c r="Q489" s="58"/>
      <c r="R489" s="58"/>
      <c r="S489" s="58"/>
      <c r="T489" s="58"/>
      <c r="U489" s="58"/>
      <c r="V489" s="58"/>
      <c r="W489" s="58"/>
      <c r="X489" s="58"/>
      <c r="Y489" s="58"/>
      <c r="Z489" s="58"/>
      <c r="AA489" s="58"/>
      <c r="AB489" s="58"/>
    </row>
    <row r="490" spans="1:28" ht="13.5" customHeight="1">
      <c r="A490" s="58"/>
      <c r="B490" s="58"/>
      <c r="C490" s="58"/>
      <c r="D490" s="58"/>
      <c r="E490" s="371"/>
      <c r="F490" s="371"/>
      <c r="G490" s="403"/>
      <c r="H490" s="58"/>
      <c r="I490" s="58"/>
      <c r="J490" s="58"/>
      <c r="K490" s="58"/>
      <c r="L490" s="58"/>
      <c r="M490" s="58"/>
      <c r="N490" s="58"/>
      <c r="O490" s="58"/>
      <c r="P490" s="58"/>
      <c r="Q490" s="58"/>
      <c r="R490" s="58"/>
      <c r="S490" s="58"/>
      <c r="T490" s="58"/>
      <c r="U490" s="58"/>
      <c r="V490" s="58"/>
      <c r="W490" s="58"/>
      <c r="X490" s="58"/>
      <c r="Y490" s="58"/>
      <c r="Z490" s="58"/>
      <c r="AA490" s="58"/>
      <c r="AB490" s="58"/>
    </row>
    <row r="491" spans="1:28" ht="13.5" customHeight="1">
      <c r="A491" s="58"/>
      <c r="B491" s="58"/>
      <c r="C491" s="58"/>
      <c r="D491" s="58"/>
      <c r="E491" s="371"/>
      <c r="F491" s="371"/>
      <c r="G491" s="403"/>
      <c r="H491" s="58"/>
      <c r="I491" s="58"/>
      <c r="J491" s="58"/>
      <c r="K491" s="58"/>
      <c r="L491" s="58"/>
      <c r="M491" s="58"/>
      <c r="N491" s="58"/>
      <c r="O491" s="58"/>
      <c r="P491" s="58"/>
      <c r="Q491" s="58"/>
      <c r="R491" s="58"/>
      <c r="S491" s="58"/>
      <c r="T491" s="58"/>
      <c r="U491" s="58"/>
      <c r="V491" s="58"/>
      <c r="W491" s="58"/>
      <c r="X491" s="58"/>
      <c r="Y491" s="58"/>
      <c r="Z491" s="58"/>
      <c r="AA491" s="58"/>
      <c r="AB491" s="58"/>
    </row>
    <row r="492" spans="1:28" ht="13.5" customHeight="1">
      <c r="A492" s="58"/>
      <c r="B492" s="58"/>
      <c r="C492" s="58"/>
      <c r="D492" s="58"/>
      <c r="E492" s="371"/>
      <c r="F492" s="371"/>
      <c r="G492" s="403"/>
      <c r="H492" s="58"/>
      <c r="I492" s="58"/>
      <c r="J492" s="58"/>
      <c r="K492" s="58"/>
      <c r="L492" s="58"/>
      <c r="M492" s="58"/>
      <c r="N492" s="58"/>
      <c r="O492" s="58"/>
      <c r="P492" s="58"/>
      <c r="Q492" s="58"/>
      <c r="R492" s="58"/>
      <c r="S492" s="58"/>
      <c r="T492" s="58"/>
      <c r="U492" s="58"/>
      <c r="V492" s="58"/>
      <c r="W492" s="58"/>
      <c r="X492" s="58"/>
      <c r="Y492" s="58"/>
      <c r="Z492" s="58"/>
      <c r="AA492" s="58"/>
      <c r="AB492" s="58"/>
    </row>
    <row r="493" spans="1:28" ht="13.5" customHeight="1">
      <c r="A493" s="58"/>
      <c r="B493" s="58"/>
      <c r="C493" s="58"/>
      <c r="D493" s="58"/>
      <c r="E493" s="371"/>
      <c r="F493" s="371"/>
      <c r="G493" s="403"/>
      <c r="H493" s="58"/>
      <c r="I493" s="58"/>
      <c r="J493" s="58"/>
      <c r="K493" s="58"/>
      <c r="L493" s="58"/>
      <c r="M493" s="58"/>
      <c r="N493" s="58"/>
      <c r="O493" s="58"/>
      <c r="P493" s="58"/>
      <c r="Q493" s="58"/>
      <c r="R493" s="58"/>
      <c r="S493" s="58"/>
      <c r="T493" s="58"/>
      <c r="U493" s="58"/>
      <c r="V493" s="58"/>
      <c r="W493" s="58"/>
      <c r="X493" s="58"/>
      <c r="Y493" s="58"/>
      <c r="Z493" s="58"/>
      <c r="AA493" s="58"/>
      <c r="AB493" s="58"/>
    </row>
    <row r="494" spans="1:28" ht="13.5" customHeight="1">
      <c r="A494" s="58"/>
      <c r="B494" s="58"/>
      <c r="C494" s="58"/>
      <c r="D494" s="58"/>
      <c r="E494" s="371"/>
      <c r="F494" s="371"/>
      <c r="G494" s="403"/>
      <c r="H494" s="58"/>
      <c r="I494" s="58"/>
      <c r="J494" s="58"/>
      <c r="K494" s="58"/>
      <c r="L494" s="58"/>
      <c r="M494" s="58"/>
      <c r="N494" s="58"/>
      <c r="O494" s="58"/>
      <c r="P494" s="58"/>
      <c r="Q494" s="58"/>
      <c r="R494" s="58"/>
      <c r="S494" s="58"/>
      <c r="T494" s="58"/>
      <c r="U494" s="58"/>
      <c r="V494" s="58"/>
      <c r="W494" s="58"/>
      <c r="X494" s="58"/>
      <c r="Y494" s="58"/>
      <c r="Z494" s="58"/>
      <c r="AA494" s="58"/>
      <c r="AB494" s="58"/>
    </row>
    <row r="495" spans="1:28" ht="13.5" customHeight="1">
      <c r="A495" s="58"/>
      <c r="B495" s="58"/>
      <c r="C495" s="58"/>
      <c r="D495" s="58"/>
      <c r="E495" s="371"/>
      <c r="F495" s="371"/>
      <c r="G495" s="403"/>
      <c r="H495" s="58"/>
      <c r="I495" s="58"/>
      <c r="J495" s="58"/>
      <c r="K495" s="58"/>
      <c r="L495" s="58"/>
      <c r="M495" s="58"/>
      <c r="N495" s="58"/>
      <c r="O495" s="58"/>
      <c r="P495" s="58"/>
      <c r="Q495" s="58"/>
      <c r="R495" s="58"/>
      <c r="S495" s="58"/>
      <c r="T495" s="58"/>
      <c r="U495" s="58"/>
      <c r="V495" s="58"/>
      <c r="W495" s="58"/>
      <c r="X495" s="58"/>
      <c r="Y495" s="58"/>
      <c r="Z495" s="58"/>
      <c r="AA495" s="58"/>
      <c r="AB495" s="58"/>
    </row>
    <row r="496" spans="1:28" ht="13.5" customHeight="1">
      <c r="A496" s="58"/>
      <c r="B496" s="58"/>
      <c r="C496" s="58"/>
      <c r="D496" s="58"/>
      <c r="E496" s="371"/>
      <c r="F496" s="371"/>
      <c r="G496" s="403"/>
      <c r="H496" s="58"/>
      <c r="I496" s="58"/>
      <c r="J496" s="58"/>
      <c r="K496" s="58"/>
      <c r="L496" s="58"/>
      <c r="M496" s="58"/>
      <c r="N496" s="58"/>
      <c r="O496" s="58"/>
      <c r="P496" s="58"/>
      <c r="Q496" s="58"/>
      <c r="R496" s="58"/>
      <c r="S496" s="58"/>
      <c r="T496" s="58"/>
      <c r="U496" s="58"/>
      <c r="V496" s="58"/>
      <c r="W496" s="58"/>
      <c r="X496" s="58"/>
      <c r="Y496" s="58"/>
      <c r="Z496" s="58"/>
      <c r="AA496" s="58"/>
      <c r="AB496" s="58"/>
    </row>
    <row r="497" spans="1:28" ht="13.5" customHeight="1">
      <c r="A497" s="58"/>
      <c r="B497" s="58"/>
      <c r="C497" s="58"/>
      <c r="D497" s="58"/>
      <c r="E497" s="371"/>
      <c r="F497" s="371"/>
      <c r="G497" s="403"/>
      <c r="H497" s="58"/>
      <c r="I497" s="58"/>
      <c r="J497" s="58"/>
      <c r="K497" s="58"/>
      <c r="L497" s="58"/>
      <c r="M497" s="58"/>
      <c r="N497" s="58"/>
      <c r="O497" s="58"/>
      <c r="P497" s="58"/>
      <c r="Q497" s="58"/>
      <c r="R497" s="58"/>
      <c r="S497" s="58"/>
      <c r="T497" s="58"/>
      <c r="U497" s="58"/>
      <c r="V497" s="58"/>
      <c r="W497" s="58"/>
      <c r="X497" s="58"/>
      <c r="Y497" s="58"/>
      <c r="Z497" s="58"/>
      <c r="AA497" s="58"/>
      <c r="AB497" s="58"/>
    </row>
    <row r="498" spans="1:28" ht="13.5" customHeight="1">
      <c r="A498" s="58"/>
      <c r="B498" s="58"/>
      <c r="C498" s="58"/>
      <c r="D498" s="58"/>
      <c r="E498" s="371"/>
      <c r="F498" s="371"/>
      <c r="G498" s="403"/>
      <c r="H498" s="58"/>
      <c r="I498" s="58"/>
      <c r="J498" s="58"/>
      <c r="K498" s="58"/>
      <c r="L498" s="58"/>
      <c r="M498" s="58"/>
      <c r="N498" s="58"/>
      <c r="O498" s="58"/>
      <c r="P498" s="58"/>
      <c r="Q498" s="58"/>
      <c r="R498" s="58"/>
      <c r="S498" s="58"/>
      <c r="T498" s="58"/>
      <c r="U498" s="58"/>
      <c r="V498" s="58"/>
      <c r="W498" s="58"/>
      <c r="X498" s="58"/>
      <c r="Y498" s="58"/>
      <c r="Z498" s="58"/>
      <c r="AA498" s="58"/>
      <c r="AB498" s="58"/>
    </row>
    <row r="499" spans="1:28" ht="13.5" customHeight="1">
      <c r="A499" s="58"/>
      <c r="B499" s="58"/>
      <c r="C499" s="58"/>
      <c r="D499" s="58"/>
      <c r="E499" s="371"/>
      <c r="F499" s="371"/>
      <c r="G499" s="403"/>
      <c r="H499" s="58"/>
      <c r="I499" s="58"/>
      <c r="J499" s="58"/>
      <c r="K499" s="58"/>
      <c r="L499" s="58"/>
      <c r="M499" s="58"/>
      <c r="N499" s="58"/>
      <c r="O499" s="58"/>
      <c r="P499" s="58"/>
      <c r="Q499" s="58"/>
      <c r="R499" s="58"/>
      <c r="S499" s="58"/>
      <c r="T499" s="58"/>
      <c r="U499" s="58"/>
      <c r="V499" s="58"/>
      <c r="W499" s="58"/>
      <c r="X499" s="58"/>
      <c r="Y499" s="58"/>
      <c r="Z499" s="58"/>
      <c r="AA499" s="58"/>
      <c r="AB499" s="58"/>
    </row>
    <row r="500" spans="1:28" ht="13.5" customHeight="1">
      <c r="A500" s="58"/>
      <c r="B500" s="58"/>
      <c r="C500" s="58"/>
      <c r="D500" s="58"/>
      <c r="E500" s="371"/>
      <c r="F500" s="371"/>
      <c r="G500" s="403"/>
      <c r="H500" s="58"/>
      <c r="I500" s="58"/>
      <c r="J500" s="58"/>
      <c r="K500" s="58"/>
      <c r="L500" s="58"/>
      <c r="M500" s="58"/>
      <c r="N500" s="58"/>
      <c r="O500" s="58"/>
      <c r="P500" s="58"/>
      <c r="Q500" s="58"/>
      <c r="R500" s="58"/>
      <c r="S500" s="58"/>
      <c r="T500" s="58"/>
      <c r="U500" s="58"/>
      <c r="V500" s="58"/>
      <c r="W500" s="58"/>
      <c r="X500" s="58"/>
      <c r="Y500" s="58"/>
      <c r="Z500" s="58"/>
      <c r="AA500" s="58"/>
      <c r="AB500" s="58"/>
    </row>
    <row r="501" spans="1:28" ht="13.5" customHeight="1">
      <c r="A501" s="58"/>
      <c r="B501" s="58"/>
      <c r="C501" s="58"/>
      <c r="D501" s="58"/>
      <c r="E501" s="371"/>
      <c r="F501" s="371"/>
      <c r="G501" s="403"/>
      <c r="H501" s="58"/>
      <c r="I501" s="58"/>
      <c r="J501" s="58"/>
      <c r="K501" s="58"/>
      <c r="L501" s="58"/>
      <c r="M501" s="58"/>
      <c r="N501" s="58"/>
      <c r="O501" s="58"/>
      <c r="P501" s="58"/>
      <c r="Q501" s="58"/>
      <c r="R501" s="58"/>
      <c r="S501" s="58"/>
      <c r="T501" s="58"/>
      <c r="U501" s="58"/>
      <c r="V501" s="58"/>
      <c r="W501" s="58"/>
      <c r="X501" s="58"/>
      <c r="Y501" s="58"/>
      <c r="Z501" s="58"/>
      <c r="AA501" s="58"/>
      <c r="AB501" s="58"/>
    </row>
    <row r="502" spans="1:28" ht="13.5" customHeight="1">
      <c r="A502" s="58"/>
      <c r="B502" s="58"/>
      <c r="C502" s="58"/>
      <c r="D502" s="58"/>
      <c r="E502" s="371"/>
      <c r="F502" s="371"/>
      <c r="G502" s="403"/>
      <c r="H502" s="58"/>
      <c r="I502" s="58"/>
      <c r="J502" s="58"/>
      <c r="K502" s="58"/>
      <c r="L502" s="58"/>
      <c r="M502" s="58"/>
      <c r="N502" s="58"/>
      <c r="O502" s="58"/>
      <c r="P502" s="58"/>
      <c r="Q502" s="58"/>
      <c r="R502" s="58"/>
      <c r="S502" s="58"/>
      <c r="T502" s="58"/>
      <c r="U502" s="58"/>
      <c r="V502" s="58"/>
      <c r="W502" s="58"/>
      <c r="X502" s="58"/>
      <c r="Y502" s="58"/>
      <c r="Z502" s="58"/>
      <c r="AA502" s="58"/>
      <c r="AB502" s="58"/>
    </row>
    <row r="503" spans="1:28" ht="13.5" customHeight="1">
      <c r="A503" s="58"/>
      <c r="B503" s="58"/>
      <c r="C503" s="58"/>
      <c r="D503" s="58"/>
      <c r="E503" s="371"/>
      <c r="F503" s="371"/>
      <c r="G503" s="403"/>
      <c r="H503" s="58"/>
      <c r="I503" s="58"/>
      <c r="J503" s="58"/>
      <c r="K503" s="58"/>
      <c r="L503" s="58"/>
      <c r="M503" s="58"/>
      <c r="N503" s="58"/>
      <c r="O503" s="58"/>
      <c r="P503" s="58"/>
      <c r="Q503" s="58"/>
      <c r="R503" s="58"/>
      <c r="S503" s="58"/>
      <c r="T503" s="58"/>
      <c r="U503" s="58"/>
      <c r="V503" s="58"/>
      <c r="W503" s="58"/>
      <c r="X503" s="58"/>
      <c r="Y503" s="58"/>
      <c r="Z503" s="58"/>
      <c r="AA503" s="58"/>
      <c r="AB503" s="58"/>
    </row>
    <row r="504" spans="1:28" ht="13.5" customHeight="1">
      <c r="A504" s="58"/>
      <c r="B504" s="58"/>
      <c r="C504" s="58"/>
      <c r="D504" s="58"/>
      <c r="E504" s="371"/>
      <c r="F504" s="371"/>
      <c r="G504" s="403"/>
      <c r="H504" s="58"/>
      <c r="I504" s="58"/>
      <c r="J504" s="58"/>
      <c r="K504" s="58"/>
      <c r="L504" s="58"/>
      <c r="M504" s="58"/>
      <c r="N504" s="58"/>
      <c r="O504" s="58"/>
      <c r="P504" s="58"/>
      <c r="Q504" s="58"/>
      <c r="R504" s="58"/>
      <c r="S504" s="58"/>
      <c r="T504" s="58"/>
      <c r="U504" s="58"/>
      <c r="V504" s="58"/>
      <c r="W504" s="58"/>
      <c r="X504" s="58"/>
      <c r="Y504" s="58"/>
      <c r="Z504" s="58"/>
      <c r="AA504" s="58"/>
      <c r="AB504" s="58"/>
    </row>
    <row r="505" spans="1:28" ht="13.5" customHeight="1">
      <c r="A505" s="58"/>
      <c r="B505" s="58"/>
      <c r="C505" s="58"/>
      <c r="D505" s="58"/>
      <c r="E505" s="371"/>
      <c r="F505" s="371"/>
      <c r="G505" s="403"/>
      <c r="H505" s="58"/>
      <c r="I505" s="58"/>
      <c r="J505" s="58"/>
      <c r="K505" s="58"/>
      <c r="L505" s="58"/>
      <c r="M505" s="58"/>
      <c r="N505" s="58"/>
      <c r="O505" s="58"/>
      <c r="P505" s="58"/>
      <c r="Q505" s="58"/>
      <c r="R505" s="58"/>
      <c r="S505" s="58"/>
      <c r="T505" s="58"/>
      <c r="U505" s="58"/>
      <c r="V505" s="58"/>
      <c r="W505" s="58"/>
      <c r="X505" s="58"/>
      <c r="Y505" s="58"/>
      <c r="Z505" s="58"/>
      <c r="AA505" s="58"/>
      <c r="AB505" s="58"/>
    </row>
    <row r="506" spans="1:28" ht="13.5" customHeight="1">
      <c r="A506" s="58"/>
      <c r="B506" s="58"/>
      <c r="C506" s="58"/>
      <c r="D506" s="58"/>
      <c r="E506" s="371"/>
      <c r="F506" s="371"/>
      <c r="G506" s="403"/>
      <c r="H506" s="58"/>
      <c r="I506" s="58"/>
      <c r="J506" s="58"/>
      <c r="K506" s="58"/>
      <c r="L506" s="58"/>
      <c r="M506" s="58"/>
      <c r="N506" s="58"/>
      <c r="O506" s="58"/>
      <c r="P506" s="58"/>
      <c r="Q506" s="58"/>
      <c r="R506" s="58"/>
      <c r="S506" s="58"/>
      <c r="T506" s="58"/>
      <c r="U506" s="58"/>
      <c r="V506" s="58"/>
      <c r="W506" s="58"/>
      <c r="X506" s="58"/>
      <c r="Y506" s="58"/>
      <c r="Z506" s="58"/>
      <c r="AA506" s="58"/>
      <c r="AB506" s="58"/>
    </row>
    <row r="507" spans="1:28" ht="13.5" customHeight="1">
      <c r="A507" s="58"/>
      <c r="B507" s="58"/>
      <c r="C507" s="58"/>
      <c r="D507" s="58"/>
      <c r="E507" s="371"/>
      <c r="F507" s="371"/>
      <c r="G507" s="403"/>
      <c r="H507" s="58"/>
      <c r="I507" s="58"/>
      <c r="J507" s="58"/>
      <c r="K507" s="58"/>
      <c r="L507" s="58"/>
      <c r="M507" s="58"/>
      <c r="N507" s="58"/>
      <c r="O507" s="58"/>
      <c r="P507" s="58"/>
      <c r="Q507" s="58"/>
      <c r="R507" s="58"/>
      <c r="S507" s="58"/>
      <c r="T507" s="58"/>
      <c r="U507" s="58"/>
      <c r="V507" s="58"/>
      <c r="W507" s="58"/>
      <c r="X507" s="58"/>
      <c r="Y507" s="58"/>
      <c r="Z507" s="58"/>
      <c r="AA507" s="58"/>
      <c r="AB507" s="58"/>
    </row>
    <row r="508" spans="1:28" ht="13.5" customHeight="1">
      <c r="A508" s="58"/>
      <c r="B508" s="58"/>
      <c r="C508" s="58"/>
      <c r="D508" s="58"/>
      <c r="E508" s="371"/>
      <c r="F508" s="371"/>
      <c r="G508" s="403"/>
      <c r="H508" s="58"/>
      <c r="I508" s="58"/>
      <c r="J508" s="58"/>
      <c r="K508" s="58"/>
      <c r="L508" s="58"/>
      <c r="M508" s="58"/>
      <c r="N508" s="58"/>
      <c r="O508" s="58"/>
      <c r="P508" s="58"/>
      <c r="Q508" s="58"/>
      <c r="R508" s="58"/>
      <c r="S508" s="58"/>
      <c r="T508" s="58"/>
      <c r="U508" s="58"/>
      <c r="V508" s="58"/>
      <c r="W508" s="58"/>
      <c r="X508" s="58"/>
      <c r="Y508" s="58"/>
      <c r="Z508" s="58"/>
      <c r="AA508" s="58"/>
      <c r="AB508" s="58"/>
    </row>
    <row r="509" spans="1:28" ht="13.5" customHeight="1">
      <c r="A509" s="58"/>
      <c r="B509" s="58"/>
      <c r="C509" s="58"/>
      <c r="D509" s="58"/>
      <c r="E509" s="371"/>
      <c r="F509" s="371"/>
      <c r="G509" s="403"/>
      <c r="H509" s="58"/>
      <c r="I509" s="58"/>
      <c r="J509" s="58"/>
      <c r="K509" s="58"/>
      <c r="L509" s="58"/>
      <c r="M509" s="58"/>
      <c r="N509" s="58"/>
      <c r="O509" s="58"/>
      <c r="P509" s="58"/>
      <c r="Q509" s="58"/>
      <c r="R509" s="58"/>
      <c r="S509" s="58"/>
      <c r="T509" s="58"/>
      <c r="U509" s="58"/>
      <c r="V509" s="58"/>
      <c r="W509" s="58"/>
      <c r="X509" s="58"/>
      <c r="Y509" s="58"/>
      <c r="Z509" s="58"/>
      <c r="AA509" s="58"/>
      <c r="AB509" s="58"/>
    </row>
    <row r="510" spans="1:28" ht="13.5" customHeight="1">
      <c r="A510" s="58"/>
      <c r="B510" s="58"/>
      <c r="C510" s="58"/>
      <c r="D510" s="58"/>
      <c r="E510" s="371"/>
      <c r="F510" s="371"/>
      <c r="G510" s="403"/>
      <c r="H510" s="58"/>
      <c r="I510" s="58"/>
      <c r="J510" s="58"/>
      <c r="K510" s="58"/>
      <c r="L510" s="58"/>
      <c r="M510" s="58"/>
      <c r="N510" s="58"/>
      <c r="O510" s="58"/>
      <c r="P510" s="58"/>
      <c r="Q510" s="58"/>
      <c r="R510" s="58"/>
      <c r="S510" s="58"/>
      <c r="T510" s="58"/>
      <c r="U510" s="58"/>
      <c r="V510" s="58"/>
      <c r="W510" s="58"/>
      <c r="X510" s="58"/>
      <c r="Y510" s="58"/>
      <c r="Z510" s="58"/>
      <c r="AA510" s="58"/>
      <c r="AB510" s="58"/>
    </row>
    <row r="511" spans="1:28" ht="13.5" customHeight="1">
      <c r="A511" s="58"/>
      <c r="B511" s="58"/>
      <c r="C511" s="58"/>
      <c r="D511" s="58"/>
      <c r="E511" s="371"/>
      <c r="F511" s="371"/>
      <c r="G511" s="403"/>
      <c r="H511" s="58"/>
      <c r="I511" s="58"/>
      <c r="J511" s="58"/>
      <c r="K511" s="58"/>
      <c r="L511" s="58"/>
      <c r="M511" s="58"/>
      <c r="N511" s="58"/>
      <c r="O511" s="58"/>
      <c r="P511" s="58"/>
      <c r="Q511" s="58"/>
      <c r="R511" s="58"/>
      <c r="S511" s="58"/>
      <c r="T511" s="58"/>
      <c r="U511" s="58"/>
      <c r="V511" s="58"/>
      <c r="W511" s="58"/>
      <c r="X511" s="58"/>
      <c r="Y511" s="58"/>
      <c r="Z511" s="58"/>
      <c r="AA511" s="58"/>
      <c r="AB511" s="58"/>
    </row>
    <row r="512" spans="1:28" ht="13.5" customHeight="1">
      <c r="A512" s="58"/>
      <c r="B512" s="58"/>
      <c r="C512" s="58"/>
      <c r="D512" s="58"/>
      <c r="E512" s="371"/>
      <c r="F512" s="371"/>
      <c r="G512" s="403"/>
      <c r="H512" s="58"/>
      <c r="I512" s="58"/>
      <c r="J512" s="58"/>
      <c r="K512" s="58"/>
      <c r="L512" s="58"/>
      <c r="M512" s="58"/>
      <c r="N512" s="58"/>
      <c r="O512" s="58"/>
      <c r="P512" s="58"/>
      <c r="Q512" s="58"/>
      <c r="R512" s="58"/>
      <c r="S512" s="58"/>
      <c r="T512" s="58"/>
      <c r="U512" s="58"/>
      <c r="V512" s="58"/>
      <c r="W512" s="58"/>
      <c r="X512" s="58"/>
      <c r="Y512" s="58"/>
      <c r="Z512" s="58"/>
      <c r="AA512" s="58"/>
      <c r="AB512" s="58"/>
    </row>
    <row r="513" spans="1:28" ht="13.5" customHeight="1">
      <c r="A513" s="58"/>
      <c r="B513" s="58"/>
      <c r="C513" s="58"/>
      <c r="D513" s="58"/>
      <c r="E513" s="371"/>
      <c r="F513" s="371"/>
      <c r="G513" s="403"/>
      <c r="H513" s="58"/>
      <c r="I513" s="58"/>
      <c r="J513" s="58"/>
      <c r="K513" s="58"/>
      <c r="L513" s="58"/>
      <c r="M513" s="58"/>
      <c r="N513" s="58"/>
      <c r="O513" s="58"/>
      <c r="P513" s="58"/>
      <c r="Q513" s="58"/>
      <c r="R513" s="58"/>
      <c r="S513" s="58"/>
      <c r="T513" s="58"/>
      <c r="U513" s="58"/>
      <c r="V513" s="58"/>
      <c r="W513" s="58"/>
      <c r="X513" s="58"/>
      <c r="Y513" s="58"/>
      <c r="Z513" s="58"/>
      <c r="AA513" s="58"/>
      <c r="AB513" s="58"/>
    </row>
    <row r="514" spans="1:28" ht="13.5" customHeight="1">
      <c r="A514" s="58"/>
      <c r="B514" s="58"/>
      <c r="C514" s="58"/>
      <c r="D514" s="58"/>
      <c r="E514" s="371"/>
      <c r="F514" s="371"/>
      <c r="G514" s="403"/>
      <c r="H514" s="58"/>
      <c r="I514" s="58"/>
      <c r="J514" s="58"/>
      <c r="K514" s="58"/>
      <c r="L514" s="58"/>
      <c r="M514" s="58"/>
      <c r="N514" s="58"/>
      <c r="O514" s="58"/>
      <c r="P514" s="58"/>
      <c r="Q514" s="58"/>
      <c r="R514" s="58"/>
      <c r="S514" s="58"/>
      <c r="T514" s="58"/>
      <c r="U514" s="58"/>
      <c r="V514" s="58"/>
      <c r="W514" s="58"/>
      <c r="X514" s="58"/>
      <c r="Y514" s="58"/>
      <c r="Z514" s="58"/>
      <c r="AA514" s="58"/>
      <c r="AB514" s="58"/>
    </row>
    <row r="515" spans="1:28" ht="13.5" customHeight="1">
      <c r="A515" s="58"/>
      <c r="B515" s="58"/>
      <c r="C515" s="58"/>
      <c r="D515" s="58"/>
      <c r="E515" s="371"/>
      <c r="F515" s="371"/>
      <c r="G515" s="403"/>
      <c r="H515" s="58"/>
      <c r="I515" s="58"/>
      <c r="J515" s="58"/>
      <c r="K515" s="58"/>
      <c r="L515" s="58"/>
      <c r="M515" s="58"/>
      <c r="N515" s="58"/>
      <c r="O515" s="58"/>
      <c r="P515" s="58"/>
      <c r="Q515" s="58"/>
      <c r="R515" s="58"/>
      <c r="S515" s="58"/>
      <c r="T515" s="58"/>
      <c r="U515" s="58"/>
      <c r="V515" s="58"/>
      <c r="W515" s="58"/>
      <c r="X515" s="58"/>
      <c r="Y515" s="58"/>
      <c r="Z515" s="58"/>
      <c r="AA515" s="58"/>
      <c r="AB515" s="58"/>
    </row>
    <row r="516" spans="1:28" ht="13.5" customHeight="1">
      <c r="A516" s="58"/>
      <c r="B516" s="58"/>
      <c r="C516" s="58"/>
      <c r="D516" s="58"/>
      <c r="E516" s="371"/>
      <c r="F516" s="371"/>
      <c r="G516" s="403"/>
      <c r="H516" s="58"/>
      <c r="I516" s="58"/>
      <c r="J516" s="58"/>
      <c r="K516" s="58"/>
      <c r="L516" s="58"/>
      <c r="M516" s="58"/>
      <c r="N516" s="58"/>
      <c r="O516" s="58"/>
      <c r="P516" s="58"/>
      <c r="Q516" s="58"/>
      <c r="R516" s="58"/>
      <c r="S516" s="58"/>
      <c r="T516" s="58"/>
      <c r="U516" s="58"/>
      <c r="V516" s="58"/>
      <c r="W516" s="58"/>
      <c r="X516" s="58"/>
      <c r="Y516" s="58"/>
      <c r="Z516" s="58"/>
      <c r="AA516" s="58"/>
      <c r="AB516" s="58"/>
    </row>
    <row r="517" spans="1:28" ht="13.5" customHeight="1">
      <c r="A517" s="58"/>
      <c r="B517" s="58"/>
      <c r="C517" s="58"/>
      <c r="D517" s="58"/>
      <c r="E517" s="371"/>
      <c r="F517" s="371"/>
      <c r="G517" s="403"/>
      <c r="H517" s="58"/>
      <c r="I517" s="58"/>
      <c r="J517" s="58"/>
      <c r="K517" s="58"/>
      <c r="L517" s="58"/>
      <c r="M517" s="58"/>
      <c r="N517" s="58"/>
      <c r="O517" s="58"/>
      <c r="P517" s="58"/>
      <c r="Q517" s="58"/>
      <c r="R517" s="58"/>
      <c r="S517" s="58"/>
      <c r="T517" s="58"/>
      <c r="U517" s="58"/>
      <c r="V517" s="58"/>
      <c r="W517" s="58"/>
      <c r="X517" s="58"/>
      <c r="Y517" s="58"/>
      <c r="Z517" s="58"/>
      <c r="AA517" s="58"/>
      <c r="AB517" s="58"/>
    </row>
    <row r="518" spans="1:28" ht="13.5" customHeight="1">
      <c r="A518" s="58"/>
      <c r="B518" s="58"/>
      <c r="C518" s="58"/>
      <c r="D518" s="58"/>
      <c r="E518" s="371"/>
      <c r="F518" s="371"/>
      <c r="G518" s="403"/>
      <c r="H518" s="58"/>
      <c r="I518" s="58"/>
      <c r="J518" s="58"/>
      <c r="K518" s="58"/>
      <c r="L518" s="58"/>
      <c r="M518" s="58"/>
      <c r="N518" s="58"/>
      <c r="O518" s="58"/>
      <c r="P518" s="58"/>
      <c r="Q518" s="58"/>
      <c r="R518" s="58"/>
      <c r="S518" s="58"/>
      <c r="T518" s="58"/>
      <c r="U518" s="58"/>
      <c r="V518" s="58"/>
      <c r="W518" s="58"/>
      <c r="X518" s="58"/>
      <c r="Y518" s="58"/>
      <c r="Z518" s="58"/>
      <c r="AA518" s="58"/>
      <c r="AB518" s="58"/>
    </row>
    <row r="519" spans="1:28" ht="13.5" customHeight="1">
      <c r="A519" s="58"/>
      <c r="B519" s="58"/>
      <c r="C519" s="58"/>
      <c r="D519" s="58"/>
      <c r="E519" s="371"/>
      <c r="F519" s="371"/>
      <c r="G519" s="403"/>
      <c r="H519" s="58"/>
      <c r="I519" s="58"/>
      <c r="J519" s="58"/>
      <c r="K519" s="58"/>
      <c r="L519" s="58"/>
      <c r="M519" s="58"/>
      <c r="N519" s="58"/>
      <c r="O519" s="58"/>
      <c r="P519" s="58"/>
      <c r="Q519" s="58"/>
      <c r="R519" s="58"/>
      <c r="S519" s="58"/>
      <c r="T519" s="58"/>
      <c r="U519" s="58"/>
      <c r="V519" s="58"/>
      <c r="W519" s="58"/>
      <c r="X519" s="58"/>
      <c r="Y519" s="58"/>
      <c r="Z519" s="58"/>
      <c r="AA519" s="58"/>
      <c r="AB519" s="58"/>
    </row>
    <row r="520" spans="1:28" ht="13.5" customHeight="1">
      <c r="A520" s="58"/>
      <c r="B520" s="58"/>
      <c r="C520" s="58"/>
      <c r="D520" s="58"/>
      <c r="E520" s="371"/>
      <c r="F520" s="371"/>
      <c r="G520" s="403"/>
      <c r="H520" s="58"/>
      <c r="I520" s="58"/>
      <c r="J520" s="58"/>
      <c r="K520" s="58"/>
      <c r="L520" s="58"/>
      <c r="M520" s="58"/>
      <c r="N520" s="58"/>
      <c r="O520" s="58"/>
      <c r="P520" s="58"/>
      <c r="Q520" s="58"/>
      <c r="R520" s="58"/>
      <c r="S520" s="58"/>
      <c r="T520" s="58"/>
      <c r="U520" s="58"/>
      <c r="V520" s="58"/>
      <c r="W520" s="58"/>
      <c r="X520" s="58"/>
      <c r="Y520" s="58"/>
      <c r="Z520" s="58"/>
      <c r="AA520" s="58"/>
      <c r="AB520" s="58"/>
    </row>
    <row r="521" spans="1:28" ht="13.5" customHeight="1">
      <c r="A521" s="58"/>
      <c r="B521" s="58"/>
      <c r="C521" s="58"/>
      <c r="D521" s="58"/>
      <c r="E521" s="371"/>
      <c r="F521" s="371"/>
      <c r="G521" s="403"/>
      <c r="H521" s="58"/>
      <c r="I521" s="58"/>
      <c r="J521" s="58"/>
      <c r="K521" s="58"/>
      <c r="L521" s="58"/>
      <c r="M521" s="58"/>
      <c r="N521" s="58"/>
      <c r="O521" s="58"/>
      <c r="P521" s="58"/>
      <c r="Q521" s="58"/>
      <c r="R521" s="58"/>
      <c r="S521" s="58"/>
      <c r="T521" s="58"/>
      <c r="U521" s="58"/>
      <c r="V521" s="58"/>
      <c r="W521" s="58"/>
      <c r="X521" s="58"/>
      <c r="Y521" s="58"/>
      <c r="Z521" s="58"/>
      <c r="AA521" s="58"/>
      <c r="AB521" s="58"/>
    </row>
    <row r="522" spans="1:28" ht="13.5" customHeight="1">
      <c r="A522" s="58"/>
      <c r="B522" s="58"/>
      <c r="C522" s="58"/>
      <c r="D522" s="58"/>
      <c r="E522" s="371"/>
      <c r="F522" s="371"/>
      <c r="G522" s="403"/>
      <c r="H522" s="58"/>
      <c r="I522" s="58"/>
      <c r="J522" s="58"/>
      <c r="K522" s="58"/>
      <c r="L522" s="58"/>
      <c r="M522" s="58"/>
      <c r="N522" s="58"/>
      <c r="O522" s="58"/>
      <c r="P522" s="58"/>
      <c r="Q522" s="58"/>
      <c r="R522" s="58"/>
      <c r="S522" s="58"/>
      <c r="T522" s="58"/>
      <c r="U522" s="58"/>
      <c r="V522" s="58"/>
      <c r="W522" s="58"/>
      <c r="X522" s="58"/>
      <c r="Y522" s="58"/>
      <c r="Z522" s="58"/>
      <c r="AA522" s="58"/>
      <c r="AB522" s="58"/>
    </row>
    <row r="523" spans="1:28" ht="13.5" customHeight="1">
      <c r="A523" s="58"/>
      <c r="B523" s="58"/>
      <c r="C523" s="58"/>
      <c r="D523" s="58"/>
      <c r="E523" s="371"/>
      <c r="F523" s="371"/>
      <c r="G523" s="403"/>
      <c r="H523" s="58"/>
      <c r="I523" s="58"/>
      <c r="J523" s="58"/>
      <c r="K523" s="58"/>
      <c r="L523" s="58"/>
      <c r="M523" s="58"/>
      <c r="N523" s="58"/>
      <c r="O523" s="58"/>
      <c r="P523" s="58"/>
      <c r="Q523" s="58"/>
      <c r="R523" s="58"/>
      <c r="S523" s="58"/>
      <c r="T523" s="58"/>
      <c r="U523" s="58"/>
      <c r="V523" s="58"/>
      <c r="W523" s="58"/>
      <c r="X523" s="58"/>
      <c r="Y523" s="58"/>
      <c r="Z523" s="58"/>
      <c r="AA523" s="58"/>
      <c r="AB523" s="58"/>
    </row>
    <row r="524" spans="1:28" ht="13.5" customHeight="1">
      <c r="A524" s="58"/>
      <c r="B524" s="58"/>
      <c r="C524" s="58"/>
      <c r="D524" s="58"/>
      <c r="E524" s="371"/>
      <c r="F524" s="371"/>
      <c r="G524" s="403"/>
      <c r="H524" s="58"/>
      <c r="I524" s="58"/>
      <c r="J524" s="58"/>
      <c r="K524" s="58"/>
      <c r="L524" s="58"/>
      <c r="M524" s="58"/>
      <c r="N524" s="58"/>
      <c r="O524" s="58"/>
      <c r="P524" s="58"/>
      <c r="Q524" s="58"/>
      <c r="R524" s="58"/>
      <c r="S524" s="58"/>
      <c r="T524" s="58"/>
      <c r="U524" s="58"/>
      <c r="V524" s="58"/>
      <c r="W524" s="58"/>
      <c r="X524" s="58"/>
      <c r="Y524" s="58"/>
      <c r="Z524" s="58"/>
      <c r="AA524" s="58"/>
      <c r="AB524" s="58"/>
    </row>
    <row r="525" spans="1:28" ht="13.5" customHeight="1">
      <c r="A525" s="58"/>
      <c r="B525" s="58"/>
      <c r="C525" s="58"/>
      <c r="D525" s="58"/>
      <c r="E525" s="371"/>
      <c r="F525" s="371"/>
      <c r="G525" s="403"/>
      <c r="H525" s="58"/>
      <c r="I525" s="58"/>
      <c r="J525" s="58"/>
      <c r="K525" s="58"/>
      <c r="L525" s="58"/>
      <c r="M525" s="58"/>
      <c r="N525" s="58"/>
      <c r="O525" s="58"/>
      <c r="P525" s="58"/>
      <c r="Q525" s="58"/>
      <c r="R525" s="58"/>
      <c r="S525" s="58"/>
      <c r="T525" s="58"/>
      <c r="U525" s="58"/>
      <c r="V525" s="58"/>
      <c r="W525" s="58"/>
      <c r="X525" s="58"/>
      <c r="Y525" s="58"/>
      <c r="Z525" s="58"/>
      <c r="AA525" s="58"/>
      <c r="AB525" s="58"/>
    </row>
    <row r="526" spans="1:28" ht="13.5" customHeight="1">
      <c r="A526" s="58"/>
      <c r="B526" s="58"/>
      <c r="C526" s="58"/>
      <c r="D526" s="58"/>
      <c r="E526" s="371"/>
      <c r="F526" s="371"/>
      <c r="G526" s="403"/>
      <c r="H526" s="58"/>
      <c r="I526" s="58"/>
      <c r="J526" s="58"/>
      <c r="K526" s="58"/>
      <c r="L526" s="58"/>
      <c r="M526" s="58"/>
      <c r="N526" s="58"/>
      <c r="O526" s="58"/>
      <c r="P526" s="58"/>
      <c r="Q526" s="58"/>
      <c r="R526" s="58"/>
      <c r="S526" s="58"/>
      <c r="T526" s="58"/>
      <c r="U526" s="58"/>
      <c r="V526" s="58"/>
      <c r="W526" s="58"/>
      <c r="X526" s="58"/>
      <c r="Y526" s="58"/>
      <c r="Z526" s="58"/>
      <c r="AA526" s="58"/>
      <c r="AB526" s="58"/>
    </row>
    <row r="527" spans="1:28" ht="13.5" customHeight="1">
      <c r="A527" s="58"/>
      <c r="B527" s="58"/>
      <c r="C527" s="58"/>
      <c r="D527" s="58"/>
      <c r="E527" s="371"/>
      <c r="F527" s="371"/>
      <c r="G527" s="403"/>
      <c r="H527" s="58"/>
      <c r="I527" s="58"/>
      <c r="J527" s="58"/>
      <c r="K527" s="58"/>
      <c r="L527" s="58"/>
      <c r="M527" s="58"/>
      <c r="N527" s="58"/>
      <c r="O527" s="58"/>
      <c r="P527" s="58"/>
      <c r="Q527" s="58"/>
      <c r="R527" s="58"/>
      <c r="S527" s="58"/>
      <c r="T527" s="58"/>
      <c r="U527" s="58"/>
      <c r="V527" s="58"/>
      <c r="W527" s="58"/>
      <c r="X527" s="58"/>
      <c r="Y527" s="58"/>
      <c r="Z527" s="58"/>
      <c r="AA527" s="58"/>
      <c r="AB527" s="58"/>
    </row>
    <row r="528" spans="1:28" ht="13.5" customHeight="1">
      <c r="A528" s="58"/>
      <c r="B528" s="58"/>
      <c r="C528" s="58"/>
      <c r="D528" s="58"/>
      <c r="E528" s="371"/>
      <c r="F528" s="371"/>
      <c r="G528" s="403"/>
      <c r="H528" s="58"/>
      <c r="I528" s="58"/>
      <c r="J528" s="58"/>
      <c r="K528" s="58"/>
      <c r="L528" s="58"/>
      <c r="M528" s="58"/>
      <c r="N528" s="58"/>
      <c r="O528" s="58"/>
      <c r="P528" s="58"/>
      <c r="Q528" s="58"/>
      <c r="R528" s="58"/>
      <c r="S528" s="58"/>
      <c r="T528" s="58"/>
      <c r="U528" s="58"/>
      <c r="V528" s="58"/>
      <c r="W528" s="58"/>
      <c r="X528" s="58"/>
      <c r="Y528" s="58"/>
      <c r="Z528" s="58"/>
      <c r="AA528" s="58"/>
      <c r="AB528" s="58"/>
    </row>
    <row r="529" spans="1:28" ht="13.5" customHeight="1">
      <c r="A529" s="58"/>
      <c r="B529" s="58"/>
      <c r="C529" s="58"/>
      <c r="D529" s="58"/>
      <c r="E529" s="371"/>
      <c r="F529" s="371"/>
      <c r="G529" s="403"/>
      <c r="H529" s="58"/>
      <c r="I529" s="58"/>
      <c r="J529" s="58"/>
      <c r="K529" s="58"/>
      <c r="L529" s="58"/>
      <c r="M529" s="58"/>
      <c r="N529" s="58"/>
      <c r="O529" s="58"/>
      <c r="P529" s="58"/>
      <c r="Q529" s="58"/>
      <c r="R529" s="58"/>
      <c r="S529" s="58"/>
      <c r="T529" s="58"/>
      <c r="U529" s="58"/>
      <c r="V529" s="58"/>
      <c r="W529" s="58"/>
      <c r="X529" s="58"/>
      <c r="Y529" s="58"/>
      <c r="Z529" s="58"/>
      <c r="AA529" s="58"/>
      <c r="AB529" s="58"/>
    </row>
    <row r="530" spans="1:28" ht="13.5" customHeight="1">
      <c r="A530" s="58"/>
      <c r="B530" s="58"/>
      <c r="C530" s="58"/>
      <c r="D530" s="58"/>
      <c r="E530" s="371"/>
      <c r="F530" s="371"/>
      <c r="G530" s="403"/>
      <c r="H530" s="58"/>
      <c r="I530" s="58"/>
      <c r="J530" s="58"/>
      <c r="K530" s="58"/>
      <c r="L530" s="58"/>
      <c r="M530" s="58"/>
      <c r="N530" s="58"/>
      <c r="O530" s="58"/>
      <c r="P530" s="58"/>
      <c r="Q530" s="58"/>
      <c r="R530" s="58"/>
      <c r="S530" s="58"/>
      <c r="T530" s="58"/>
      <c r="U530" s="58"/>
      <c r="V530" s="58"/>
      <c r="W530" s="58"/>
      <c r="X530" s="58"/>
      <c r="Y530" s="58"/>
      <c r="Z530" s="58"/>
      <c r="AA530" s="58"/>
      <c r="AB530" s="58"/>
    </row>
    <row r="531" spans="1:28" ht="13.5" customHeight="1">
      <c r="A531" s="58"/>
      <c r="B531" s="58"/>
      <c r="C531" s="58"/>
      <c r="D531" s="58"/>
      <c r="E531" s="371"/>
      <c r="F531" s="371"/>
      <c r="G531" s="403"/>
      <c r="H531" s="58"/>
      <c r="I531" s="58"/>
      <c r="J531" s="58"/>
      <c r="K531" s="58"/>
      <c r="L531" s="58"/>
      <c r="M531" s="58"/>
      <c r="N531" s="58"/>
      <c r="O531" s="58"/>
      <c r="P531" s="58"/>
      <c r="Q531" s="58"/>
      <c r="R531" s="58"/>
      <c r="S531" s="58"/>
      <c r="T531" s="58"/>
      <c r="U531" s="58"/>
      <c r="V531" s="58"/>
      <c r="W531" s="58"/>
      <c r="X531" s="58"/>
      <c r="Y531" s="58"/>
      <c r="Z531" s="58"/>
      <c r="AA531" s="58"/>
      <c r="AB531" s="58"/>
    </row>
    <row r="532" spans="1:28" ht="13.5" customHeight="1">
      <c r="A532" s="58"/>
      <c r="B532" s="58"/>
      <c r="C532" s="58"/>
      <c r="D532" s="58"/>
      <c r="E532" s="371"/>
      <c r="F532" s="371"/>
      <c r="G532" s="403"/>
      <c r="H532" s="58"/>
      <c r="I532" s="58"/>
      <c r="J532" s="58"/>
      <c r="K532" s="58"/>
      <c r="L532" s="58"/>
      <c r="M532" s="58"/>
      <c r="N532" s="58"/>
      <c r="O532" s="58"/>
      <c r="P532" s="58"/>
      <c r="Q532" s="58"/>
      <c r="R532" s="58"/>
      <c r="S532" s="58"/>
      <c r="T532" s="58"/>
      <c r="U532" s="58"/>
      <c r="V532" s="58"/>
      <c r="W532" s="58"/>
      <c r="X532" s="58"/>
      <c r="Y532" s="58"/>
      <c r="Z532" s="58"/>
      <c r="AA532" s="58"/>
      <c r="AB532" s="58"/>
    </row>
    <row r="533" spans="1:28" ht="13.5" customHeight="1">
      <c r="A533" s="58"/>
      <c r="B533" s="58"/>
      <c r="C533" s="58"/>
      <c r="D533" s="58"/>
      <c r="E533" s="371"/>
      <c r="F533" s="371"/>
      <c r="G533" s="403"/>
      <c r="H533" s="58"/>
      <c r="I533" s="58"/>
      <c r="J533" s="58"/>
      <c r="K533" s="58"/>
      <c r="L533" s="58"/>
      <c r="M533" s="58"/>
      <c r="N533" s="58"/>
      <c r="O533" s="58"/>
      <c r="P533" s="58"/>
      <c r="Q533" s="58"/>
      <c r="R533" s="58"/>
      <c r="S533" s="58"/>
      <c r="T533" s="58"/>
      <c r="U533" s="58"/>
      <c r="V533" s="58"/>
      <c r="W533" s="58"/>
      <c r="X533" s="58"/>
      <c r="Y533" s="58"/>
      <c r="Z533" s="58"/>
      <c r="AA533" s="58"/>
      <c r="AB533" s="58"/>
    </row>
    <row r="534" spans="1:28" ht="13.5" customHeight="1">
      <c r="A534" s="58"/>
      <c r="B534" s="58"/>
      <c r="C534" s="58"/>
      <c r="D534" s="58"/>
      <c r="E534" s="371"/>
      <c r="F534" s="371"/>
      <c r="G534" s="403"/>
      <c r="H534" s="58"/>
      <c r="I534" s="58"/>
      <c r="J534" s="58"/>
      <c r="K534" s="58"/>
      <c r="L534" s="58"/>
      <c r="M534" s="58"/>
      <c r="N534" s="58"/>
      <c r="O534" s="58"/>
      <c r="P534" s="58"/>
      <c r="Q534" s="58"/>
      <c r="R534" s="58"/>
      <c r="S534" s="58"/>
      <c r="T534" s="58"/>
      <c r="U534" s="58"/>
      <c r="V534" s="58"/>
      <c r="W534" s="58"/>
      <c r="X534" s="58"/>
      <c r="Y534" s="58"/>
      <c r="Z534" s="58"/>
      <c r="AA534" s="58"/>
      <c r="AB534" s="58"/>
    </row>
    <row r="535" spans="1:28" ht="13.5" customHeight="1">
      <c r="A535" s="58"/>
      <c r="B535" s="58"/>
      <c r="C535" s="58"/>
      <c r="D535" s="58"/>
      <c r="E535" s="371"/>
      <c r="F535" s="371"/>
      <c r="G535" s="403"/>
      <c r="H535" s="58"/>
      <c r="I535" s="58"/>
      <c r="J535" s="58"/>
      <c r="K535" s="58"/>
      <c r="L535" s="58"/>
      <c r="M535" s="58"/>
      <c r="N535" s="58"/>
      <c r="O535" s="58"/>
      <c r="P535" s="58"/>
      <c r="Q535" s="58"/>
      <c r="R535" s="58"/>
      <c r="S535" s="58"/>
      <c r="T535" s="58"/>
      <c r="U535" s="58"/>
      <c r="V535" s="58"/>
      <c r="W535" s="58"/>
      <c r="X535" s="58"/>
      <c r="Y535" s="58"/>
      <c r="Z535" s="58"/>
      <c r="AA535" s="58"/>
      <c r="AB535" s="58"/>
    </row>
    <row r="536" spans="1:28" ht="13.5" customHeight="1">
      <c r="A536" s="58"/>
      <c r="B536" s="58"/>
      <c r="C536" s="58"/>
      <c r="D536" s="58"/>
      <c r="E536" s="371"/>
      <c r="F536" s="371"/>
      <c r="G536" s="403"/>
      <c r="H536" s="58"/>
      <c r="I536" s="58"/>
      <c r="J536" s="58"/>
      <c r="K536" s="58"/>
      <c r="L536" s="58"/>
      <c r="M536" s="58"/>
      <c r="N536" s="58"/>
      <c r="O536" s="58"/>
      <c r="P536" s="58"/>
      <c r="Q536" s="58"/>
      <c r="R536" s="58"/>
      <c r="S536" s="58"/>
      <c r="T536" s="58"/>
      <c r="U536" s="58"/>
      <c r="V536" s="58"/>
      <c r="W536" s="58"/>
      <c r="X536" s="58"/>
      <c r="Y536" s="58"/>
      <c r="Z536" s="58"/>
      <c r="AA536" s="58"/>
      <c r="AB536" s="58"/>
    </row>
    <row r="537" spans="1:28" ht="13.5" customHeight="1">
      <c r="A537" s="58"/>
      <c r="B537" s="58"/>
      <c r="C537" s="58"/>
      <c r="D537" s="58"/>
      <c r="E537" s="371"/>
      <c r="F537" s="371"/>
      <c r="G537" s="403"/>
      <c r="H537" s="58"/>
      <c r="I537" s="58"/>
      <c r="J537" s="58"/>
      <c r="K537" s="58"/>
      <c r="L537" s="58"/>
      <c r="M537" s="58"/>
      <c r="N537" s="58"/>
      <c r="O537" s="58"/>
      <c r="P537" s="58"/>
      <c r="Q537" s="58"/>
      <c r="R537" s="58"/>
      <c r="S537" s="58"/>
      <c r="T537" s="58"/>
      <c r="U537" s="58"/>
      <c r="V537" s="58"/>
      <c r="W537" s="58"/>
      <c r="X537" s="58"/>
      <c r="Y537" s="58"/>
      <c r="Z537" s="58"/>
      <c r="AA537" s="58"/>
      <c r="AB537" s="58"/>
    </row>
    <row r="538" spans="1:28" ht="13.5" customHeight="1">
      <c r="A538" s="58"/>
      <c r="B538" s="58"/>
      <c r="C538" s="58"/>
      <c r="D538" s="58"/>
      <c r="E538" s="371"/>
      <c r="F538" s="371"/>
      <c r="G538" s="403"/>
      <c r="H538" s="58"/>
      <c r="I538" s="58"/>
      <c r="J538" s="58"/>
      <c r="K538" s="58"/>
      <c r="L538" s="58"/>
      <c r="M538" s="58"/>
      <c r="N538" s="58"/>
      <c r="O538" s="58"/>
      <c r="P538" s="58"/>
      <c r="Q538" s="58"/>
      <c r="R538" s="58"/>
      <c r="S538" s="58"/>
      <c r="T538" s="58"/>
      <c r="U538" s="58"/>
      <c r="V538" s="58"/>
      <c r="W538" s="58"/>
      <c r="X538" s="58"/>
      <c r="Y538" s="58"/>
      <c r="Z538" s="58"/>
      <c r="AA538" s="58"/>
      <c r="AB538" s="58"/>
    </row>
    <row r="539" spans="1:28" ht="13.5" customHeight="1">
      <c r="A539" s="58"/>
      <c r="B539" s="58"/>
      <c r="C539" s="58"/>
      <c r="D539" s="58"/>
      <c r="E539" s="371"/>
      <c r="F539" s="371"/>
      <c r="G539" s="403"/>
      <c r="H539" s="58"/>
      <c r="I539" s="58"/>
      <c r="J539" s="58"/>
      <c r="K539" s="58"/>
      <c r="L539" s="58"/>
      <c r="M539" s="58"/>
      <c r="N539" s="58"/>
      <c r="O539" s="58"/>
      <c r="P539" s="58"/>
      <c r="Q539" s="58"/>
      <c r="R539" s="58"/>
      <c r="S539" s="58"/>
      <c r="T539" s="58"/>
      <c r="U539" s="58"/>
      <c r="V539" s="58"/>
      <c r="W539" s="58"/>
      <c r="X539" s="58"/>
      <c r="Y539" s="58"/>
      <c r="Z539" s="58"/>
      <c r="AA539" s="58"/>
      <c r="AB539" s="58"/>
    </row>
    <row r="540" spans="1:28" ht="13.5" customHeight="1">
      <c r="A540" s="58"/>
      <c r="B540" s="58"/>
      <c r="C540" s="58"/>
      <c r="D540" s="58"/>
      <c r="E540" s="371"/>
      <c r="F540" s="371"/>
      <c r="G540" s="403"/>
      <c r="H540" s="58"/>
      <c r="I540" s="58"/>
      <c r="J540" s="58"/>
      <c r="K540" s="58"/>
      <c r="L540" s="58"/>
      <c r="M540" s="58"/>
      <c r="N540" s="58"/>
      <c r="O540" s="58"/>
      <c r="P540" s="58"/>
      <c r="Q540" s="58"/>
      <c r="R540" s="58"/>
      <c r="S540" s="58"/>
      <c r="T540" s="58"/>
      <c r="U540" s="58"/>
      <c r="V540" s="58"/>
      <c r="W540" s="58"/>
      <c r="X540" s="58"/>
      <c r="Y540" s="58"/>
      <c r="Z540" s="58"/>
      <c r="AA540" s="58"/>
      <c r="AB540" s="58"/>
    </row>
    <row r="541" spans="1:28" ht="13.5" customHeight="1">
      <c r="A541" s="58"/>
      <c r="B541" s="58"/>
      <c r="C541" s="58"/>
      <c r="D541" s="58"/>
      <c r="E541" s="371"/>
      <c r="F541" s="371"/>
      <c r="G541" s="403"/>
      <c r="H541" s="58"/>
      <c r="I541" s="58"/>
      <c r="J541" s="58"/>
      <c r="K541" s="58"/>
      <c r="L541" s="58"/>
      <c r="M541" s="58"/>
      <c r="N541" s="58"/>
      <c r="O541" s="58"/>
      <c r="P541" s="58"/>
      <c r="Q541" s="58"/>
      <c r="R541" s="58"/>
      <c r="S541" s="58"/>
      <c r="T541" s="58"/>
      <c r="U541" s="58"/>
      <c r="V541" s="58"/>
      <c r="W541" s="58"/>
      <c r="X541" s="58"/>
      <c r="Y541" s="58"/>
      <c r="Z541" s="58"/>
      <c r="AA541" s="58"/>
      <c r="AB541" s="58"/>
    </row>
    <row r="542" spans="1:28" ht="13.5" customHeight="1">
      <c r="A542" s="58"/>
      <c r="B542" s="58"/>
      <c r="C542" s="58"/>
      <c r="D542" s="58"/>
      <c r="E542" s="371"/>
      <c r="F542" s="371"/>
      <c r="G542" s="403"/>
      <c r="H542" s="58"/>
      <c r="I542" s="58"/>
      <c r="J542" s="58"/>
      <c r="K542" s="58"/>
      <c r="L542" s="58"/>
      <c r="M542" s="58"/>
      <c r="N542" s="58"/>
      <c r="O542" s="58"/>
      <c r="P542" s="58"/>
      <c r="Q542" s="58"/>
      <c r="R542" s="58"/>
      <c r="S542" s="58"/>
      <c r="T542" s="58"/>
      <c r="U542" s="58"/>
      <c r="V542" s="58"/>
      <c r="W542" s="58"/>
      <c r="X542" s="58"/>
      <c r="Y542" s="58"/>
      <c r="Z542" s="58"/>
      <c r="AA542" s="58"/>
      <c r="AB542" s="58"/>
    </row>
    <row r="543" spans="1:28" ht="13.5" customHeight="1">
      <c r="A543" s="58"/>
      <c r="B543" s="58"/>
      <c r="C543" s="58"/>
      <c r="D543" s="58"/>
      <c r="E543" s="371"/>
      <c r="F543" s="371"/>
      <c r="G543" s="403"/>
      <c r="H543" s="58"/>
      <c r="I543" s="58"/>
      <c r="J543" s="58"/>
      <c r="K543" s="58"/>
      <c r="L543" s="58"/>
      <c r="M543" s="58"/>
      <c r="N543" s="58"/>
      <c r="O543" s="58"/>
      <c r="P543" s="58"/>
      <c r="Q543" s="58"/>
      <c r="R543" s="58"/>
      <c r="S543" s="58"/>
      <c r="T543" s="58"/>
      <c r="U543" s="58"/>
      <c r="V543" s="58"/>
      <c r="W543" s="58"/>
      <c r="X543" s="58"/>
      <c r="Y543" s="58"/>
      <c r="Z543" s="58"/>
      <c r="AA543" s="58"/>
      <c r="AB543" s="58"/>
    </row>
    <row r="544" spans="1:28" ht="13.5" customHeight="1">
      <c r="A544" s="58"/>
      <c r="B544" s="58"/>
      <c r="C544" s="58"/>
      <c r="D544" s="58"/>
      <c r="E544" s="371"/>
      <c r="F544" s="371"/>
      <c r="G544" s="403"/>
      <c r="H544" s="58"/>
      <c r="I544" s="58"/>
      <c r="J544" s="58"/>
      <c r="K544" s="58"/>
      <c r="L544" s="58"/>
      <c r="M544" s="58"/>
      <c r="N544" s="58"/>
      <c r="O544" s="58"/>
      <c r="P544" s="58"/>
      <c r="Q544" s="58"/>
      <c r="R544" s="58"/>
      <c r="S544" s="58"/>
      <c r="T544" s="58"/>
      <c r="U544" s="58"/>
      <c r="V544" s="58"/>
      <c r="W544" s="58"/>
      <c r="X544" s="58"/>
      <c r="Y544" s="58"/>
      <c r="Z544" s="58"/>
      <c r="AA544" s="58"/>
      <c r="AB544" s="58"/>
    </row>
    <row r="545" spans="1:28" ht="13.5" customHeight="1">
      <c r="A545" s="58"/>
      <c r="B545" s="58"/>
      <c r="C545" s="58"/>
      <c r="D545" s="58"/>
      <c r="E545" s="371"/>
      <c r="F545" s="371"/>
      <c r="G545" s="403"/>
      <c r="H545" s="58"/>
      <c r="I545" s="58"/>
      <c r="J545" s="58"/>
      <c r="K545" s="58"/>
      <c r="L545" s="58"/>
      <c r="M545" s="58"/>
      <c r="N545" s="58"/>
      <c r="O545" s="58"/>
      <c r="P545" s="58"/>
      <c r="Q545" s="58"/>
      <c r="R545" s="58"/>
      <c r="S545" s="58"/>
      <c r="T545" s="58"/>
      <c r="U545" s="58"/>
      <c r="V545" s="58"/>
      <c r="W545" s="58"/>
      <c r="X545" s="58"/>
      <c r="Y545" s="58"/>
      <c r="Z545" s="58"/>
      <c r="AA545" s="58"/>
      <c r="AB545" s="58"/>
    </row>
    <row r="546" spans="1:28" ht="13.5" customHeight="1">
      <c r="A546" s="58"/>
      <c r="B546" s="58"/>
      <c r="C546" s="58"/>
      <c r="D546" s="58"/>
      <c r="E546" s="371"/>
      <c r="F546" s="371"/>
      <c r="G546" s="403"/>
      <c r="H546" s="58"/>
      <c r="I546" s="58"/>
      <c r="J546" s="58"/>
      <c r="K546" s="58"/>
      <c r="L546" s="58"/>
      <c r="M546" s="58"/>
      <c r="N546" s="58"/>
      <c r="O546" s="58"/>
      <c r="P546" s="58"/>
      <c r="Q546" s="58"/>
      <c r="R546" s="58"/>
      <c r="S546" s="58"/>
      <c r="T546" s="58"/>
      <c r="U546" s="58"/>
      <c r="V546" s="58"/>
      <c r="W546" s="58"/>
      <c r="X546" s="58"/>
      <c r="Y546" s="58"/>
      <c r="Z546" s="58"/>
      <c r="AA546" s="58"/>
      <c r="AB546" s="58"/>
    </row>
    <row r="547" spans="1:28" ht="13.5" customHeight="1">
      <c r="A547" s="58"/>
      <c r="B547" s="58"/>
      <c r="C547" s="58"/>
      <c r="D547" s="58"/>
      <c r="E547" s="371"/>
      <c r="F547" s="371"/>
      <c r="G547" s="403"/>
      <c r="H547" s="58"/>
      <c r="I547" s="58"/>
      <c r="J547" s="58"/>
      <c r="K547" s="58"/>
      <c r="L547" s="58"/>
      <c r="M547" s="58"/>
      <c r="N547" s="58"/>
      <c r="O547" s="58"/>
      <c r="P547" s="58"/>
      <c r="Q547" s="58"/>
      <c r="R547" s="58"/>
      <c r="S547" s="58"/>
      <c r="T547" s="58"/>
      <c r="U547" s="58"/>
      <c r="V547" s="58"/>
      <c r="W547" s="58"/>
      <c r="X547" s="58"/>
      <c r="Y547" s="58"/>
      <c r="Z547" s="58"/>
      <c r="AA547" s="58"/>
      <c r="AB547" s="58"/>
    </row>
    <row r="548" spans="1:28" ht="13.5" customHeight="1">
      <c r="A548" s="58"/>
      <c r="B548" s="58"/>
      <c r="C548" s="58"/>
      <c r="D548" s="58"/>
      <c r="E548" s="371"/>
      <c r="F548" s="371"/>
      <c r="G548" s="403"/>
      <c r="H548" s="58"/>
      <c r="I548" s="58"/>
      <c r="J548" s="58"/>
      <c r="K548" s="58"/>
      <c r="L548" s="58"/>
      <c r="M548" s="58"/>
      <c r="N548" s="58"/>
      <c r="O548" s="58"/>
      <c r="P548" s="58"/>
      <c r="Q548" s="58"/>
      <c r="R548" s="58"/>
      <c r="S548" s="58"/>
      <c r="T548" s="58"/>
      <c r="U548" s="58"/>
      <c r="V548" s="58"/>
      <c r="W548" s="58"/>
      <c r="X548" s="58"/>
      <c r="Y548" s="58"/>
      <c r="Z548" s="58"/>
      <c r="AA548" s="58"/>
      <c r="AB548" s="58"/>
    </row>
    <row r="549" spans="1:28" ht="13.5" customHeight="1">
      <c r="A549" s="58"/>
      <c r="B549" s="58"/>
      <c r="C549" s="58"/>
      <c r="D549" s="58"/>
      <c r="E549" s="371"/>
      <c r="F549" s="371"/>
      <c r="G549" s="403"/>
      <c r="H549" s="58"/>
      <c r="I549" s="58"/>
      <c r="J549" s="58"/>
      <c r="K549" s="58"/>
      <c r="L549" s="58"/>
      <c r="M549" s="58"/>
      <c r="N549" s="58"/>
      <c r="O549" s="58"/>
      <c r="P549" s="58"/>
      <c r="Q549" s="58"/>
      <c r="R549" s="58"/>
      <c r="S549" s="58"/>
      <c r="T549" s="58"/>
      <c r="U549" s="58"/>
      <c r="V549" s="58"/>
      <c r="W549" s="58"/>
      <c r="X549" s="58"/>
      <c r="Y549" s="58"/>
      <c r="Z549" s="58"/>
      <c r="AA549" s="58"/>
      <c r="AB549" s="58"/>
    </row>
    <row r="550" spans="1:28" ht="13.5" customHeight="1">
      <c r="A550" s="58"/>
      <c r="B550" s="58"/>
      <c r="C550" s="58"/>
      <c r="D550" s="58"/>
      <c r="E550" s="371"/>
      <c r="F550" s="371"/>
      <c r="G550" s="403"/>
      <c r="H550" s="58"/>
      <c r="I550" s="58"/>
      <c r="J550" s="58"/>
      <c r="K550" s="58"/>
      <c r="L550" s="58"/>
      <c r="M550" s="58"/>
      <c r="N550" s="58"/>
      <c r="O550" s="58"/>
      <c r="P550" s="58"/>
      <c r="Q550" s="58"/>
      <c r="R550" s="58"/>
      <c r="S550" s="58"/>
      <c r="T550" s="58"/>
      <c r="U550" s="58"/>
      <c r="V550" s="58"/>
      <c r="W550" s="58"/>
      <c r="X550" s="58"/>
      <c r="Y550" s="58"/>
      <c r="Z550" s="58"/>
      <c r="AA550" s="58"/>
      <c r="AB550" s="58"/>
    </row>
    <row r="551" spans="1:28" ht="13.5" customHeight="1">
      <c r="A551" s="58"/>
      <c r="B551" s="58"/>
      <c r="C551" s="58"/>
      <c r="D551" s="58"/>
      <c r="E551" s="371"/>
      <c r="F551" s="371"/>
      <c r="G551" s="403"/>
      <c r="H551" s="58"/>
      <c r="I551" s="58"/>
      <c r="J551" s="58"/>
      <c r="K551" s="58"/>
      <c r="L551" s="58"/>
      <c r="M551" s="58"/>
      <c r="N551" s="58"/>
      <c r="O551" s="58"/>
      <c r="P551" s="58"/>
      <c r="Q551" s="58"/>
      <c r="R551" s="58"/>
      <c r="S551" s="58"/>
      <c r="T551" s="58"/>
      <c r="U551" s="58"/>
      <c r="V551" s="58"/>
      <c r="W551" s="58"/>
      <c r="X551" s="58"/>
      <c r="Y551" s="58"/>
      <c r="Z551" s="58"/>
      <c r="AA551" s="58"/>
      <c r="AB551" s="58"/>
    </row>
    <row r="552" spans="1:28" ht="13.5" customHeight="1">
      <c r="A552" s="58"/>
      <c r="B552" s="58"/>
      <c r="C552" s="58"/>
      <c r="D552" s="58"/>
      <c r="E552" s="371"/>
      <c r="F552" s="371"/>
      <c r="G552" s="403"/>
      <c r="H552" s="58"/>
      <c r="I552" s="58"/>
      <c r="J552" s="58"/>
      <c r="K552" s="58"/>
      <c r="L552" s="58"/>
      <c r="M552" s="58"/>
      <c r="N552" s="58"/>
      <c r="O552" s="58"/>
      <c r="P552" s="58"/>
      <c r="Q552" s="58"/>
      <c r="R552" s="58"/>
      <c r="S552" s="58"/>
      <c r="T552" s="58"/>
      <c r="U552" s="58"/>
      <c r="V552" s="58"/>
      <c r="W552" s="58"/>
      <c r="X552" s="58"/>
      <c r="Y552" s="58"/>
      <c r="Z552" s="58"/>
      <c r="AA552" s="58"/>
      <c r="AB552" s="58"/>
    </row>
    <row r="553" spans="1:28" ht="13.5" customHeight="1">
      <c r="A553" s="58"/>
      <c r="B553" s="58"/>
      <c r="C553" s="58"/>
      <c r="D553" s="58"/>
      <c r="E553" s="371"/>
      <c r="F553" s="371"/>
      <c r="G553" s="403"/>
      <c r="H553" s="58"/>
      <c r="I553" s="58"/>
      <c r="J553" s="58"/>
      <c r="K553" s="58"/>
      <c r="L553" s="58"/>
      <c r="M553" s="58"/>
      <c r="N553" s="58"/>
      <c r="O553" s="58"/>
      <c r="P553" s="58"/>
      <c r="Q553" s="58"/>
      <c r="R553" s="58"/>
      <c r="S553" s="58"/>
      <c r="T553" s="58"/>
      <c r="U553" s="58"/>
      <c r="V553" s="58"/>
      <c r="W553" s="58"/>
      <c r="X553" s="58"/>
      <c r="Y553" s="58"/>
      <c r="Z553" s="58"/>
      <c r="AA553" s="58"/>
      <c r="AB553" s="58"/>
    </row>
    <row r="554" spans="1:28" ht="13.5" customHeight="1">
      <c r="A554" s="58"/>
      <c r="B554" s="58"/>
      <c r="C554" s="58"/>
      <c r="D554" s="58"/>
      <c r="E554" s="371"/>
      <c r="F554" s="371"/>
      <c r="G554" s="403"/>
      <c r="H554" s="58"/>
      <c r="I554" s="58"/>
      <c r="J554" s="58"/>
      <c r="K554" s="58"/>
      <c r="L554" s="58"/>
      <c r="M554" s="58"/>
      <c r="N554" s="58"/>
      <c r="O554" s="58"/>
      <c r="P554" s="58"/>
      <c r="Q554" s="58"/>
      <c r="R554" s="58"/>
      <c r="S554" s="58"/>
      <c r="T554" s="58"/>
      <c r="U554" s="58"/>
      <c r="V554" s="58"/>
      <c r="W554" s="58"/>
      <c r="X554" s="58"/>
      <c r="Y554" s="58"/>
      <c r="Z554" s="58"/>
      <c r="AA554" s="58"/>
      <c r="AB554" s="58"/>
    </row>
    <row r="555" spans="1:28" ht="13.5" customHeight="1">
      <c r="A555" s="58"/>
      <c r="B555" s="58"/>
      <c r="C555" s="58"/>
      <c r="D555" s="58"/>
      <c r="E555" s="371"/>
      <c r="F555" s="371"/>
      <c r="G555" s="403"/>
      <c r="H555" s="58"/>
      <c r="I555" s="58"/>
      <c r="J555" s="58"/>
      <c r="K555" s="58"/>
      <c r="L555" s="58"/>
      <c r="M555" s="58"/>
      <c r="N555" s="58"/>
      <c r="O555" s="58"/>
      <c r="P555" s="58"/>
      <c r="Q555" s="58"/>
      <c r="R555" s="58"/>
      <c r="S555" s="58"/>
      <c r="T555" s="58"/>
      <c r="U555" s="58"/>
      <c r="V555" s="58"/>
      <c r="W555" s="58"/>
      <c r="X555" s="58"/>
      <c r="Y555" s="58"/>
      <c r="Z555" s="58"/>
      <c r="AA555" s="58"/>
      <c r="AB555" s="58"/>
    </row>
    <row r="556" spans="1:28" ht="13.5" customHeight="1">
      <c r="A556" s="58"/>
      <c r="B556" s="58"/>
      <c r="C556" s="58"/>
      <c r="D556" s="58"/>
      <c r="E556" s="371"/>
      <c r="F556" s="371"/>
      <c r="G556" s="403"/>
      <c r="H556" s="58"/>
      <c r="I556" s="58"/>
      <c r="J556" s="58"/>
      <c r="K556" s="58"/>
      <c r="L556" s="58"/>
      <c r="M556" s="58"/>
      <c r="N556" s="58"/>
      <c r="O556" s="58"/>
      <c r="P556" s="58"/>
      <c r="Q556" s="58"/>
      <c r="R556" s="58"/>
      <c r="S556" s="58"/>
      <c r="T556" s="58"/>
      <c r="U556" s="58"/>
      <c r="V556" s="58"/>
      <c r="W556" s="58"/>
      <c r="X556" s="58"/>
      <c r="Y556" s="58"/>
      <c r="Z556" s="58"/>
      <c r="AA556" s="58"/>
      <c r="AB556" s="58"/>
    </row>
    <row r="557" spans="1:28" ht="13.5" customHeight="1">
      <c r="A557" s="58"/>
      <c r="B557" s="58"/>
      <c r="C557" s="58"/>
      <c r="D557" s="58"/>
      <c r="E557" s="371"/>
      <c r="F557" s="371"/>
      <c r="G557" s="403"/>
      <c r="H557" s="58"/>
      <c r="I557" s="58"/>
      <c r="J557" s="58"/>
      <c r="K557" s="58"/>
      <c r="L557" s="58"/>
      <c r="M557" s="58"/>
      <c r="N557" s="58"/>
      <c r="O557" s="58"/>
      <c r="P557" s="58"/>
      <c r="Q557" s="58"/>
      <c r="R557" s="58"/>
      <c r="S557" s="58"/>
      <c r="T557" s="58"/>
      <c r="U557" s="58"/>
      <c r="V557" s="58"/>
      <c r="W557" s="58"/>
      <c r="X557" s="58"/>
      <c r="Y557" s="58"/>
      <c r="Z557" s="58"/>
      <c r="AA557" s="58"/>
      <c r="AB557" s="58"/>
    </row>
    <row r="558" spans="1:28" ht="13.5" customHeight="1">
      <c r="A558" s="58"/>
      <c r="B558" s="58"/>
      <c r="C558" s="58"/>
      <c r="D558" s="58"/>
      <c r="E558" s="371"/>
      <c r="F558" s="371"/>
      <c r="G558" s="403"/>
      <c r="H558" s="58"/>
      <c r="I558" s="58"/>
      <c r="J558" s="58"/>
      <c r="K558" s="58"/>
      <c r="L558" s="58"/>
      <c r="M558" s="58"/>
      <c r="N558" s="58"/>
      <c r="O558" s="58"/>
      <c r="P558" s="58"/>
      <c r="Q558" s="58"/>
      <c r="R558" s="58"/>
      <c r="S558" s="58"/>
      <c r="T558" s="58"/>
      <c r="U558" s="58"/>
      <c r="V558" s="58"/>
      <c r="W558" s="58"/>
      <c r="X558" s="58"/>
      <c r="Y558" s="58"/>
      <c r="Z558" s="58"/>
      <c r="AA558" s="58"/>
      <c r="AB558" s="58"/>
    </row>
    <row r="559" spans="1:28" ht="13.5" customHeight="1">
      <c r="A559" s="58"/>
      <c r="B559" s="58"/>
      <c r="C559" s="58"/>
      <c r="D559" s="58"/>
      <c r="E559" s="371"/>
      <c r="F559" s="371"/>
      <c r="G559" s="403"/>
      <c r="H559" s="58"/>
      <c r="I559" s="58"/>
      <c r="J559" s="58"/>
      <c r="K559" s="58"/>
      <c r="L559" s="58"/>
      <c r="M559" s="58"/>
      <c r="N559" s="58"/>
      <c r="O559" s="58"/>
      <c r="P559" s="58"/>
      <c r="Q559" s="58"/>
      <c r="R559" s="58"/>
      <c r="S559" s="58"/>
      <c r="T559" s="58"/>
      <c r="U559" s="58"/>
      <c r="V559" s="58"/>
      <c r="W559" s="58"/>
      <c r="X559" s="58"/>
      <c r="Y559" s="58"/>
      <c r="Z559" s="58"/>
      <c r="AA559" s="58"/>
      <c r="AB559" s="58"/>
    </row>
    <row r="560" spans="1:28" ht="13.5" customHeight="1">
      <c r="A560" s="58"/>
      <c r="B560" s="58"/>
      <c r="C560" s="58"/>
      <c r="D560" s="58"/>
      <c r="E560" s="371"/>
      <c r="F560" s="371"/>
      <c r="G560" s="403"/>
      <c r="H560" s="58"/>
      <c r="I560" s="58"/>
      <c r="J560" s="58"/>
      <c r="K560" s="58"/>
      <c r="L560" s="58"/>
      <c r="M560" s="58"/>
      <c r="N560" s="58"/>
      <c r="O560" s="58"/>
      <c r="P560" s="58"/>
      <c r="Q560" s="58"/>
      <c r="R560" s="58"/>
      <c r="S560" s="58"/>
      <c r="T560" s="58"/>
      <c r="U560" s="58"/>
      <c r="V560" s="58"/>
      <c r="W560" s="58"/>
      <c r="X560" s="58"/>
      <c r="Y560" s="58"/>
      <c r="Z560" s="58"/>
      <c r="AA560" s="58"/>
      <c r="AB560" s="58"/>
    </row>
    <row r="561" spans="1:28" ht="13.5" customHeight="1">
      <c r="A561" s="58"/>
      <c r="B561" s="58"/>
      <c r="C561" s="58"/>
      <c r="D561" s="58"/>
      <c r="E561" s="371"/>
      <c r="F561" s="371"/>
      <c r="G561" s="403"/>
      <c r="H561" s="58"/>
      <c r="I561" s="58"/>
      <c r="J561" s="58"/>
      <c r="K561" s="58"/>
      <c r="L561" s="58"/>
      <c r="M561" s="58"/>
      <c r="N561" s="58"/>
      <c r="O561" s="58"/>
      <c r="P561" s="58"/>
      <c r="Q561" s="58"/>
      <c r="R561" s="58"/>
      <c r="S561" s="58"/>
      <c r="T561" s="58"/>
      <c r="U561" s="58"/>
      <c r="V561" s="58"/>
      <c r="W561" s="58"/>
      <c r="X561" s="58"/>
      <c r="Y561" s="58"/>
      <c r="Z561" s="58"/>
      <c r="AA561" s="58"/>
      <c r="AB561" s="58"/>
    </row>
    <row r="562" spans="1:28" ht="13.5" customHeight="1">
      <c r="A562" s="58"/>
      <c r="B562" s="58"/>
      <c r="C562" s="58"/>
      <c r="D562" s="58"/>
      <c r="E562" s="371"/>
      <c r="F562" s="371"/>
      <c r="G562" s="403"/>
      <c r="H562" s="58"/>
      <c r="I562" s="58"/>
      <c r="J562" s="58"/>
      <c r="K562" s="58"/>
      <c r="L562" s="58"/>
      <c r="M562" s="58"/>
      <c r="N562" s="58"/>
      <c r="O562" s="58"/>
      <c r="P562" s="58"/>
      <c r="Q562" s="58"/>
      <c r="R562" s="58"/>
      <c r="S562" s="58"/>
      <c r="T562" s="58"/>
      <c r="U562" s="58"/>
      <c r="V562" s="58"/>
      <c r="W562" s="58"/>
      <c r="X562" s="58"/>
      <c r="Y562" s="58"/>
      <c r="Z562" s="58"/>
      <c r="AA562" s="58"/>
      <c r="AB562" s="58"/>
    </row>
    <row r="563" spans="1:28" ht="13.5" customHeight="1">
      <c r="A563" s="58"/>
      <c r="B563" s="58"/>
      <c r="C563" s="58"/>
      <c r="D563" s="58"/>
      <c r="E563" s="371"/>
      <c r="F563" s="371"/>
      <c r="G563" s="403"/>
      <c r="H563" s="58"/>
      <c r="I563" s="58"/>
      <c r="J563" s="58"/>
      <c r="K563" s="58"/>
      <c r="L563" s="58"/>
      <c r="M563" s="58"/>
      <c r="N563" s="58"/>
      <c r="O563" s="58"/>
      <c r="P563" s="58"/>
      <c r="Q563" s="58"/>
      <c r="R563" s="58"/>
      <c r="S563" s="58"/>
      <c r="T563" s="58"/>
      <c r="U563" s="58"/>
      <c r="V563" s="58"/>
      <c r="W563" s="58"/>
      <c r="X563" s="58"/>
      <c r="Y563" s="58"/>
      <c r="Z563" s="58"/>
      <c r="AA563" s="58"/>
      <c r="AB563" s="58"/>
    </row>
    <row r="564" spans="1:28" ht="13.5" customHeight="1">
      <c r="A564" s="58"/>
      <c r="B564" s="58"/>
      <c r="C564" s="58"/>
      <c r="D564" s="58"/>
      <c r="E564" s="371"/>
      <c r="F564" s="371"/>
      <c r="G564" s="403"/>
      <c r="H564" s="58"/>
      <c r="I564" s="58"/>
      <c r="J564" s="58"/>
      <c r="K564" s="58"/>
      <c r="L564" s="58"/>
      <c r="M564" s="58"/>
      <c r="N564" s="58"/>
      <c r="O564" s="58"/>
      <c r="P564" s="58"/>
      <c r="Q564" s="58"/>
      <c r="R564" s="58"/>
      <c r="S564" s="58"/>
      <c r="T564" s="58"/>
      <c r="U564" s="58"/>
      <c r="V564" s="58"/>
      <c r="W564" s="58"/>
      <c r="X564" s="58"/>
      <c r="Y564" s="58"/>
      <c r="Z564" s="58"/>
      <c r="AA564" s="58"/>
      <c r="AB564" s="58"/>
    </row>
    <row r="565" spans="1:28" ht="13.5" customHeight="1">
      <c r="A565" s="58"/>
      <c r="B565" s="58"/>
      <c r="C565" s="58"/>
      <c r="D565" s="58"/>
      <c r="E565" s="371"/>
      <c r="F565" s="371"/>
      <c r="G565" s="403"/>
      <c r="H565" s="58"/>
      <c r="I565" s="58"/>
      <c r="J565" s="58"/>
      <c r="K565" s="58"/>
      <c r="L565" s="58"/>
      <c r="M565" s="58"/>
      <c r="N565" s="58"/>
      <c r="O565" s="58"/>
      <c r="P565" s="58"/>
      <c r="Q565" s="58"/>
      <c r="R565" s="58"/>
      <c r="S565" s="58"/>
      <c r="T565" s="58"/>
      <c r="U565" s="58"/>
      <c r="V565" s="58"/>
      <c r="W565" s="58"/>
      <c r="X565" s="58"/>
      <c r="Y565" s="58"/>
      <c r="Z565" s="58"/>
      <c r="AA565" s="58"/>
      <c r="AB565" s="58"/>
    </row>
    <row r="566" spans="1:28" ht="13.5" customHeight="1">
      <c r="A566" s="58"/>
      <c r="B566" s="58"/>
      <c r="C566" s="58"/>
      <c r="D566" s="58"/>
      <c r="E566" s="371"/>
      <c r="F566" s="371"/>
      <c r="G566" s="403"/>
      <c r="H566" s="58"/>
      <c r="I566" s="58"/>
      <c r="J566" s="58"/>
      <c r="K566" s="58"/>
      <c r="L566" s="58"/>
      <c r="M566" s="58"/>
      <c r="N566" s="58"/>
      <c r="O566" s="58"/>
      <c r="P566" s="58"/>
      <c r="Q566" s="58"/>
      <c r="R566" s="58"/>
      <c r="S566" s="58"/>
      <c r="T566" s="58"/>
      <c r="U566" s="58"/>
      <c r="V566" s="58"/>
      <c r="W566" s="58"/>
      <c r="X566" s="58"/>
      <c r="Y566" s="58"/>
      <c r="Z566" s="58"/>
      <c r="AA566" s="58"/>
      <c r="AB566" s="58"/>
    </row>
    <row r="567" spans="1:28" ht="13.5" customHeight="1">
      <c r="A567" s="58"/>
      <c r="B567" s="58"/>
      <c r="C567" s="58"/>
      <c r="D567" s="58"/>
      <c r="E567" s="371"/>
      <c r="F567" s="371"/>
      <c r="G567" s="403"/>
      <c r="H567" s="58"/>
      <c r="I567" s="58"/>
      <c r="J567" s="58"/>
      <c r="K567" s="58"/>
      <c r="L567" s="58"/>
      <c r="M567" s="58"/>
      <c r="N567" s="58"/>
      <c r="O567" s="58"/>
      <c r="P567" s="58"/>
      <c r="Q567" s="58"/>
      <c r="R567" s="58"/>
      <c r="S567" s="58"/>
      <c r="T567" s="58"/>
      <c r="U567" s="58"/>
      <c r="V567" s="58"/>
      <c r="W567" s="58"/>
      <c r="X567" s="58"/>
      <c r="Y567" s="58"/>
      <c r="Z567" s="58"/>
      <c r="AA567" s="58"/>
      <c r="AB567" s="58"/>
    </row>
    <row r="568" spans="1:28" ht="13.5" customHeight="1">
      <c r="A568" s="58"/>
      <c r="B568" s="58"/>
      <c r="C568" s="58"/>
      <c r="D568" s="58"/>
      <c r="E568" s="371"/>
      <c r="F568" s="371"/>
      <c r="G568" s="403"/>
      <c r="H568" s="58"/>
      <c r="I568" s="58"/>
      <c r="J568" s="58"/>
      <c r="K568" s="58"/>
      <c r="L568" s="58"/>
      <c r="M568" s="58"/>
      <c r="N568" s="58"/>
      <c r="O568" s="58"/>
      <c r="P568" s="58"/>
      <c r="Q568" s="58"/>
      <c r="R568" s="58"/>
      <c r="S568" s="58"/>
      <c r="T568" s="58"/>
      <c r="U568" s="58"/>
      <c r="V568" s="58"/>
      <c r="W568" s="58"/>
      <c r="X568" s="58"/>
      <c r="Y568" s="58"/>
      <c r="Z568" s="58"/>
      <c r="AA568" s="58"/>
      <c r="AB568" s="58"/>
    </row>
    <row r="569" spans="1:28" ht="13.5" customHeight="1">
      <c r="A569" s="58"/>
      <c r="B569" s="58"/>
      <c r="C569" s="58"/>
      <c r="D569" s="58"/>
      <c r="E569" s="371"/>
      <c r="F569" s="371"/>
      <c r="G569" s="403"/>
      <c r="H569" s="58"/>
      <c r="I569" s="58"/>
      <c r="J569" s="58"/>
      <c r="K569" s="58"/>
      <c r="L569" s="58"/>
      <c r="M569" s="58"/>
      <c r="N569" s="58"/>
      <c r="O569" s="58"/>
      <c r="P569" s="58"/>
      <c r="Q569" s="58"/>
      <c r="R569" s="58"/>
      <c r="S569" s="58"/>
      <c r="T569" s="58"/>
      <c r="U569" s="58"/>
      <c r="V569" s="58"/>
      <c r="W569" s="58"/>
      <c r="X569" s="58"/>
      <c r="Y569" s="58"/>
      <c r="Z569" s="58"/>
      <c r="AA569" s="58"/>
      <c r="AB569" s="58"/>
    </row>
    <row r="570" spans="1:28" ht="13.5" customHeight="1">
      <c r="A570" s="58"/>
      <c r="B570" s="58"/>
      <c r="C570" s="58"/>
      <c r="D570" s="58"/>
      <c r="E570" s="371"/>
      <c r="F570" s="371"/>
      <c r="G570" s="403"/>
      <c r="H570" s="58"/>
      <c r="I570" s="58"/>
      <c r="J570" s="58"/>
      <c r="K570" s="58"/>
      <c r="L570" s="58"/>
      <c r="M570" s="58"/>
      <c r="N570" s="58"/>
      <c r="O570" s="58"/>
      <c r="P570" s="58"/>
      <c r="Q570" s="58"/>
      <c r="R570" s="58"/>
      <c r="S570" s="58"/>
      <c r="T570" s="58"/>
      <c r="U570" s="58"/>
      <c r="V570" s="58"/>
      <c r="W570" s="58"/>
      <c r="X570" s="58"/>
      <c r="Y570" s="58"/>
      <c r="Z570" s="58"/>
      <c r="AA570" s="58"/>
      <c r="AB570" s="58"/>
    </row>
    <row r="571" spans="1:28" ht="13.5" customHeight="1">
      <c r="A571" s="58"/>
      <c r="B571" s="58"/>
      <c r="C571" s="58"/>
      <c r="D571" s="58"/>
      <c r="E571" s="371"/>
      <c r="F571" s="371"/>
      <c r="G571" s="403"/>
      <c r="H571" s="58"/>
      <c r="I571" s="58"/>
      <c r="J571" s="58"/>
      <c r="K571" s="58"/>
      <c r="L571" s="58"/>
      <c r="M571" s="58"/>
      <c r="N571" s="58"/>
      <c r="O571" s="58"/>
      <c r="P571" s="58"/>
      <c r="Q571" s="58"/>
      <c r="R571" s="58"/>
      <c r="S571" s="58"/>
      <c r="T571" s="58"/>
      <c r="U571" s="58"/>
      <c r="V571" s="58"/>
      <c r="W571" s="58"/>
      <c r="X571" s="58"/>
      <c r="Y571" s="58"/>
      <c r="Z571" s="58"/>
      <c r="AA571" s="58"/>
      <c r="AB571" s="58"/>
    </row>
    <row r="572" spans="1:28" ht="13.5" customHeight="1">
      <c r="A572" s="58"/>
      <c r="B572" s="58"/>
      <c r="C572" s="58"/>
      <c r="D572" s="58"/>
      <c r="E572" s="371"/>
      <c r="F572" s="371"/>
      <c r="G572" s="403"/>
      <c r="H572" s="58"/>
      <c r="I572" s="58"/>
      <c r="J572" s="58"/>
      <c r="K572" s="58"/>
      <c r="L572" s="58"/>
      <c r="M572" s="58"/>
      <c r="N572" s="58"/>
      <c r="O572" s="58"/>
      <c r="P572" s="58"/>
      <c r="Q572" s="58"/>
      <c r="R572" s="58"/>
      <c r="S572" s="58"/>
      <c r="T572" s="58"/>
      <c r="U572" s="58"/>
      <c r="V572" s="58"/>
      <c r="W572" s="58"/>
      <c r="X572" s="58"/>
      <c r="Y572" s="58"/>
      <c r="Z572" s="58"/>
      <c r="AA572" s="58"/>
      <c r="AB572" s="58"/>
    </row>
    <row r="573" spans="1:28" ht="13.5" customHeight="1">
      <c r="A573" s="58"/>
      <c r="B573" s="58"/>
      <c r="C573" s="58"/>
      <c r="D573" s="58"/>
      <c r="E573" s="371"/>
      <c r="F573" s="371"/>
      <c r="G573" s="403"/>
      <c r="H573" s="58"/>
      <c r="I573" s="58"/>
      <c r="J573" s="58"/>
      <c r="K573" s="58"/>
      <c r="L573" s="58"/>
      <c r="M573" s="58"/>
      <c r="N573" s="58"/>
      <c r="O573" s="58"/>
      <c r="P573" s="58"/>
      <c r="Q573" s="58"/>
      <c r="R573" s="58"/>
      <c r="S573" s="58"/>
      <c r="T573" s="58"/>
      <c r="U573" s="58"/>
      <c r="V573" s="58"/>
      <c r="W573" s="58"/>
      <c r="X573" s="58"/>
      <c r="Y573" s="58"/>
      <c r="Z573" s="58"/>
      <c r="AA573" s="58"/>
      <c r="AB573" s="58"/>
    </row>
    <row r="574" spans="1:28" ht="13.5" customHeight="1">
      <c r="A574" s="58"/>
      <c r="B574" s="58"/>
      <c r="C574" s="58"/>
      <c r="D574" s="58"/>
      <c r="E574" s="371"/>
      <c r="F574" s="371"/>
      <c r="G574" s="403"/>
      <c r="H574" s="58"/>
      <c r="I574" s="58"/>
      <c r="J574" s="58"/>
      <c r="K574" s="58"/>
      <c r="L574" s="58"/>
      <c r="M574" s="58"/>
      <c r="N574" s="58"/>
      <c r="O574" s="58"/>
      <c r="P574" s="58"/>
      <c r="Q574" s="58"/>
      <c r="R574" s="58"/>
      <c r="S574" s="58"/>
      <c r="T574" s="58"/>
      <c r="U574" s="58"/>
      <c r="V574" s="58"/>
      <c r="W574" s="58"/>
      <c r="X574" s="58"/>
      <c r="Y574" s="58"/>
      <c r="Z574" s="58"/>
      <c r="AA574" s="58"/>
      <c r="AB574" s="58"/>
    </row>
    <row r="575" spans="1:28" ht="13.5" customHeight="1">
      <c r="A575" s="58"/>
      <c r="B575" s="58"/>
      <c r="C575" s="58"/>
      <c r="D575" s="58"/>
      <c r="E575" s="371"/>
      <c r="F575" s="371"/>
      <c r="G575" s="403"/>
      <c r="H575" s="58"/>
      <c r="I575" s="58"/>
      <c r="J575" s="58"/>
      <c r="K575" s="58"/>
      <c r="L575" s="58"/>
      <c r="M575" s="58"/>
      <c r="N575" s="58"/>
      <c r="O575" s="58"/>
      <c r="P575" s="58"/>
      <c r="Q575" s="58"/>
      <c r="R575" s="58"/>
      <c r="S575" s="58"/>
      <c r="T575" s="58"/>
      <c r="U575" s="58"/>
      <c r="V575" s="58"/>
      <c r="W575" s="58"/>
      <c r="X575" s="58"/>
      <c r="Y575" s="58"/>
      <c r="Z575" s="58"/>
      <c r="AA575" s="58"/>
      <c r="AB575" s="58"/>
    </row>
    <row r="576" spans="1:28" ht="13.5" customHeight="1">
      <c r="A576" s="58"/>
      <c r="B576" s="58"/>
      <c r="C576" s="58"/>
      <c r="D576" s="58"/>
      <c r="E576" s="371"/>
      <c r="F576" s="371"/>
      <c r="G576" s="403"/>
      <c r="H576" s="58"/>
      <c r="I576" s="58"/>
      <c r="J576" s="58"/>
      <c r="K576" s="58"/>
      <c r="L576" s="58"/>
      <c r="M576" s="58"/>
      <c r="N576" s="58"/>
      <c r="O576" s="58"/>
      <c r="P576" s="58"/>
      <c r="Q576" s="58"/>
      <c r="R576" s="58"/>
      <c r="S576" s="58"/>
      <c r="T576" s="58"/>
      <c r="U576" s="58"/>
      <c r="V576" s="58"/>
      <c r="W576" s="58"/>
      <c r="X576" s="58"/>
      <c r="Y576" s="58"/>
      <c r="Z576" s="58"/>
      <c r="AA576" s="58"/>
      <c r="AB576" s="58"/>
    </row>
    <row r="577" spans="1:28" ht="13.5" customHeight="1">
      <c r="A577" s="58"/>
      <c r="B577" s="58"/>
      <c r="C577" s="58"/>
      <c r="D577" s="58"/>
      <c r="E577" s="371"/>
      <c r="F577" s="371"/>
      <c r="G577" s="403"/>
      <c r="H577" s="58"/>
      <c r="I577" s="58"/>
      <c r="J577" s="58"/>
      <c r="K577" s="58"/>
      <c r="L577" s="58"/>
      <c r="M577" s="58"/>
      <c r="N577" s="58"/>
      <c r="O577" s="58"/>
      <c r="P577" s="58"/>
      <c r="Q577" s="58"/>
      <c r="R577" s="58"/>
      <c r="S577" s="58"/>
      <c r="T577" s="58"/>
      <c r="U577" s="58"/>
      <c r="V577" s="58"/>
      <c r="W577" s="58"/>
      <c r="X577" s="58"/>
      <c r="Y577" s="58"/>
      <c r="Z577" s="58"/>
      <c r="AA577" s="58"/>
      <c r="AB577" s="58"/>
    </row>
    <row r="578" spans="1:28" ht="13.5" customHeight="1">
      <c r="A578" s="58"/>
      <c r="B578" s="58"/>
      <c r="C578" s="58"/>
      <c r="D578" s="58"/>
      <c r="E578" s="371"/>
      <c r="F578" s="371"/>
      <c r="G578" s="403"/>
      <c r="H578" s="58"/>
      <c r="I578" s="58"/>
      <c r="J578" s="58"/>
      <c r="K578" s="58"/>
      <c r="L578" s="58"/>
      <c r="M578" s="58"/>
      <c r="N578" s="58"/>
      <c r="O578" s="58"/>
      <c r="P578" s="58"/>
      <c r="Q578" s="58"/>
      <c r="R578" s="58"/>
      <c r="S578" s="58"/>
      <c r="T578" s="58"/>
      <c r="U578" s="58"/>
      <c r="V578" s="58"/>
      <c r="W578" s="58"/>
      <c r="X578" s="58"/>
      <c r="Y578" s="58"/>
      <c r="Z578" s="58"/>
      <c r="AA578" s="58"/>
      <c r="AB578" s="58"/>
    </row>
    <row r="579" spans="1:28" ht="13.5" customHeight="1">
      <c r="A579" s="58"/>
      <c r="B579" s="58"/>
      <c r="C579" s="58"/>
      <c r="D579" s="58"/>
      <c r="E579" s="371"/>
      <c r="F579" s="371"/>
      <c r="G579" s="403"/>
      <c r="H579" s="58"/>
      <c r="I579" s="58"/>
      <c r="J579" s="58"/>
      <c r="K579" s="58"/>
      <c r="L579" s="58"/>
      <c r="M579" s="58"/>
      <c r="N579" s="58"/>
      <c r="O579" s="58"/>
      <c r="P579" s="58"/>
      <c r="Q579" s="58"/>
      <c r="R579" s="58"/>
      <c r="S579" s="58"/>
      <c r="T579" s="58"/>
      <c r="U579" s="58"/>
      <c r="V579" s="58"/>
      <c r="W579" s="58"/>
      <c r="X579" s="58"/>
      <c r="Y579" s="58"/>
      <c r="Z579" s="58"/>
      <c r="AA579" s="58"/>
      <c r="AB579" s="58"/>
    </row>
    <row r="580" spans="1:28" ht="13.5" customHeight="1">
      <c r="A580" s="58"/>
      <c r="B580" s="58"/>
      <c r="C580" s="58"/>
      <c r="D580" s="58"/>
      <c r="E580" s="371"/>
      <c r="F580" s="371"/>
      <c r="G580" s="403"/>
      <c r="H580" s="58"/>
      <c r="I580" s="58"/>
      <c r="J580" s="58"/>
      <c r="K580" s="58"/>
      <c r="L580" s="58"/>
      <c r="M580" s="58"/>
      <c r="N580" s="58"/>
      <c r="O580" s="58"/>
      <c r="P580" s="58"/>
      <c r="Q580" s="58"/>
      <c r="R580" s="58"/>
      <c r="S580" s="58"/>
      <c r="T580" s="58"/>
      <c r="U580" s="58"/>
      <c r="V580" s="58"/>
      <c r="W580" s="58"/>
      <c r="X580" s="58"/>
      <c r="Y580" s="58"/>
      <c r="Z580" s="58"/>
      <c r="AA580" s="58"/>
      <c r="AB580" s="58"/>
    </row>
    <row r="581" spans="1:28" ht="13.5" customHeight="1">
      <c r="A581" s="58"/>
      <c r="B581" s="58"/>
      <c r="C581" s="58"/>
      <c r="D581" s="58"/>
      <c r="E581" s="371"/>
      <c r="F581" s="371"/>
      <c r="G581" s="403"/>
      <c r="H581" s="58"/>
      <c r="I581" s="58"/>
      <c r="J581" s="58"/>
      <c r="K581" s="58"/>
      <c r="L581" s="58"/>
      <c r="M581" s="58"/>
      <c r="N581" s="58"/>
      <c r="O581" s="58"/>
      <c r="P581" s="58"/>
      <c r="Q581" s="58"/>
      <c r="R581" s="58"/>
      <c r="S581" s="58"/>
      <c r="T581" s="58"/>
      <c r="U581" s="58"/>
      <c r="V581" s="58"/>
      <c r="W581" s="58"/>
      <c r="X581" s="58"/>
      <c r="Y581" s="58"/>
      <c r="Z581" s="58"/>
      <c r="AA581" s="58"/>
      <c r="AB581" s="58"/>
    </row>
    <row r="582" spans="1:28" ht="13.5" customHeight="1">
      <c r="A582" s="58"/>
      <c r="B582" s="58"/>
      <c r="C582" s="58"/>
      <c r="D582" s="58"/>
      <c r="E582" s="371"/>
      <c r="F582" s="371"/>
      <c r="G582" s="403"/>
      <c r="H582" s="58"/>
      <c r="I582" s="58"/>
      <c r="J582" s="58"/>
      <c r="K582" s="58"/>
      <c r="L582" s="58"/>
      <c r="M582" s="58"/>
      <c r="N582" s="58"/>
      <c r="O582" s="58"/>
      <c r="P582" s="58"/>
      <c r="Q582" s="58"/>
      <c r="R582" s="58"/>
      <c r="S582" s="58"/>
      <c r="T582" s="58"/>
      <c r="U582" s="58"/>
      <c r="V582" s="58"/>
      <c r="W582" s="58"/>
      <c r="X582" s="58"/>
      <c r="Y582" s="58"/>
      <c r="Z582" s="58"/>
      <c r="AA582" s="58"/>
      <c r="AB582" s="58"/>
    </row>
    <row r="583" spans="1:28" ht="13.5" customHeight="1">
      <c r="A583" s="58"/>
      <c r="B583" s="58"/>
      <c r="C583" s="58"/>
      <c r="D583" s="58"/>
      <c r="E583" s="371"/>
      <c r="F583" s="371"/>
      <c r="G583" s="403"/>
      <c r="H583" s="58"/>
      <c r="I583" s="58"/>
      <c r="J583" s="58"/>
      <c r="K583" s="58"/>
      <c r="L583" s="58"/>
      <c r="M583" s="58"/>
      <c r="N583" s="58"/>
      <c r="O583" s="58"/>
      <c r="P583" s="58"/>
      <c r="Q583" s="58"/>
      <c r="R583" s="58"/>
      <c r="S583" s="58"/>
      <c r="T583" s="58"/>
      <c r="U583" s="58"/>
      <c r="V583" s="58"/>
      <c r="W583" s="58"/>
      <c r="X583" s="58"/>
      <c r="Y583" s="58"/>
      <c r="Z583" s="58"/>
      <c r="AA583" s="58"/>
      <c r="AB583" s="58"/>
    </row>
    <row r="584" spans="1:28" ht="13.5" customHeight="1">
      <c r="A584" s="58"/>
      <c r="B584" s="58"/>
      <c r="C584" s="58"/>
      <c r="D584" s="58"/>
      <c r="E584" s="371"/>
      <c r="F584" s="371"/>
      <c r="G584" s="403"/>
      <c r="H584" s="58"/>
      <c r="I584" s="58"/>
      <c r="J584" s="58"/>
      <c r="K584" s="58"/>
      <c r="L584" s="58"/>
      <c r="M584" s="58"/>
      <c r="N584" s="58"/>
      <c r="O584" s="58"/>
      <c r="P584" s="58"/>
      <c r="Q584" s="58"/>
      <c r="R584" s="58"/>
      <c r="S584" s="58"/>
      <c r="T584" s="58"/>
      <c r="U584" s="58"/>
      <c r="V584" s="58"/>
      <c r="W584" s="58"/>
      <c r="X584" s="58"/>
      <c r="Y584" s="58"/>
      <c r="Z584" s="58"/>
      <c r="AA584" s="58"/>
      <c r="AB584" s="58"/>
    </row>
    <row r="585" spans="1:28" ht="13.5" customHeight="1">
      <c r="A585" s="58"/>
      <c r="B585" s="58"/>
      <c r="C585" s="58"/>
      <c r="D585" s="58"/>
      <c r="E585" s="371"/>
      <c r="F585" s="371"/>
      <c r="G585" s="403"/>
      <c r="H585" s="58"/>
      <c r="I585" s="58"/>
      <c r="J585" s="58"/>
      <c r="K585" s="58"/>
      <c r="L585" s="58"/>
      <c r="M585" s="58"/>
      <c r="N585" s="58"/>
      <c r="O585" s="58"/>
      <c r="P585" s="58"/>
      <c r="Q585" s="58"/>
      <c r="R585" s="58"/>
      <c r="S585" s="58"/>
      <c r="T585" s="58"/>
      <c r="U585" s="58"/>
      <c r="V585" s="58"/>
      <c r="W585" s="58"/>
      <c r="X585" s="58"/>
      <c r="Y585" s="58"/>
      <c r="Z585" s="58"/>
      <c r="AA585" s="58"/>
      <c r="AB585" s="58"/>
    </row>
    <row r="586" spans="1:28" ht="13.5" customHeight="1">
      <c r="A586" s="58"/>
      <c r="B586" s="58"/>
      <c r="C586" s="58"/>
      <c r="D586" s="58"/>
      <c r="E586" s="371"/>
      <c r="F586" s="371"/>
      <c r="G586" s="403"/>
      <c r="H586" s="58"/>
      <c r="I586" s="58"/>
      <c r="J586" s="58"/>
      <c r="K586" s="58"/>
      <c r="L586" s="58"/>
      <c r="M586" s="58"/>
      <c r="N586" s="58"/>
      <c r="O586" s="58"/>
      <c r="P586" s="58"/>
      <c r="Q586" s="58"/>
      <c r="R586" s="58"/>
      <c r="S586" s="58"/>
      <c r="T586" s="58"/>
      <c r="U586" s="58"/>
      <c r="V586" s="58"/>
      <c r="W586" s="58"/>
      <c r="X586" s="58"/>
      <c r="Y586" s="58"/>
      <c r="Z586" s="58"/>
      <c r="AA586" s="58"/>
      <c r="AB586" s="58"/>
    </row>
    <row r="587" spans="1:28" ht="13.5" customHeight="1">
      <c r="A587" s="58"/>
      <c r="B587" s="58"/>
      <c r="C587" s="58"/>
      <c r="D587" s="58"/>
      <c r="E587" s="371"/>
      <c r="F587" s="371"/>
      <c r="G587" s="403"/>
      <c r="H587" s="58"/>
      <c r="I587" s="58"/>
      <c r="J587" s="58"/>
      <c r="K587" s="58"/>
      <c r="L587" s="58"/>
      <c r="M587" s="58"/>
      <c r="N587" s="58"/>
      <c r="O587" s="58"/>
      <c r="P587" s="58"/>
      <c r="Q587" s="58"/>
      <c r="R587" s="58"/>
      <c r="S587" s="58"/>
      <c r="T587" s="58"/>
      <c r="U587" s="58"/>
      <c r="V587" s="58"/>
      <c r="W587" s="58"/>
      <c r="X587" s="58"/>
      <c r="Y587" s="58"/>
      <c r="Z587" s="58"/>
      <c r="AA587" s="58"/>
      <c r="AB587" s="58"/>
    </row>
    <row r="588" spans="1:28" ht="13.5" customHeight="1">
      <c r="A588" s="58"/>
      <c r="B588" s="58"/>
      <c r="C588" s="58"/>
      <c r="D588" s="58"/>
      <c r="E588" s="371"/>
      <c r="F588" s="371"/>
      <c r="G588" s="403"/>
      <c r="H588" s="58"/>
      <c r="I588" s="58"/>
      <c r="J588" s="58"/>
      <c r="K588" s="58"/>
      <c r="L588" s="58"/>
      <c r="M588" s="58"/>
      <c r="N588" s="58"/>
      <c r="O588" s="58"/>
      <c r="P588" s="58"/>
      <c r="Q588" s="58"/>
      <c r="R588" s="58"/>
      <c r="S588" s="58"/>
      <c r="T588" s="58"/>
      <c r="U588" s="58"/>
      <c r="V588" s="58"/>
      <c r="W588" s="58"/>
      <c r="X588" s="58"/>
      <c r="Y588" s="58"/>
      <c r="Z588" s="58"/>
      <c r="AA588" s="58"/>
      <c r="AB588" s="58"/>
    </row>
    <row r="589" spans="1:28" ht="13.5" customHeight="1">
      <c r="A589" s="58"/>
      <c r="B589" s="58"/>
      <c r="C589" s="58"/>
      <c r="D589" s="58"/>
      <c r="E589" s="371"/>
      <c r="F589" s="371"/>
      <c r="G589" s="403"/>
      <c r="H589" s="58"/>
      <c r="I589" s="58"/>
      <c r="J589" s="58"/>
      <c r="K589" s="58"/>
      <c r="L589" s="58"/>
      <c r="M589" s="58"/>
      <c r="N589" s="58"/>
      <c r="O589" s="58"/>
      <c r="P589" s="58"/>
      <c r="Q589" s="58"/>
      <c r="R589" s="58"/>
      <c r="S589" s="58"/>
      <c r="T589" s="58"/>
      <c r="U589" s="58"/>
      <c r="V589" s="58"/>
      <c r="W589" s="58"/>
      <c r="X589" s="58"/>
      <c r="Y589" s="58"/>
      <c r="Z589" s="58"/>
      <c r="AA589" s="58"/>
      <c r="AB589" s="58"/>
    </row>
    <row r="590" spans="1:28" ht="13.5" customHeight="1">
      <c r="A590" s="58"/>
      <c r="B590" s="58"/>
      <c r="C590" s="58"/>
      <c r="D590" s="58"/>
      <c r="E590" s="371"/>
      <c r="F590" s="371"/>
      <c r="G590" s="403"/>
      <c r="H590" s="58"/>
      <c r="I590" s="58"/>
      <c r="J590" s="58"/>
      <c r="K590" s="58"/>
      <c r="L590" s="58"/>
      <c r="M590" s="58"/>
      <c r="N590" s="58"/>
      <c r="O590" s="58"/>
      <c r="P590" s="58"/>
      <c r="Q590" s="58"/>
      <c r="R590" s="58"/>
      <c r="S590" s="58"/>
      <c r="T590" s="58"/>
      <c r="U590" s="58"/>
      <c r="V590" s="58"/>
      <c r="W590" s="58"/>
      <c r="X590" s="58"/>
      <c r="Y590" s="58"/>
      <c r="Z590" s="58"/>
      <c r="AA590" s="58"/>
      <c r="AB590" s="58"/>
    </row>
    <row r="591" spans="1:28" ht="13.5" customHeight="1">
      <c r="A591" s="58"/>
      <c r="B591" s="58"/>
      <c r="C591" s="58"/>
      <c r="D591" s="58"/>
      <c r="E591" s="371"/>
      <c r="F591" s="371"/>
      <c r="G591" s="403"/>
      <c r="H591" s="58"/>
      <c r="I591" s="58"/>
      <c r="J591" s="58"/>
      <c r="K591" s="58"/>
      <c r="L591" s="58"/>
      <c r="M591" s="58"/>
      <c r="N591" s="58"/>
      <c r="O591" s="58"/>
      <c r="P591" s="58"/>
      <c r="Q591" s="58"/>
      <c r="R591" s="58"/>
      <c r="S591" s="58"/>
      <c r="T591" s="58"/>
      <c r="U591" s="58"/>
      <c r="V591" s="58"/>
      <c r="W591" s="58"/>
      <c r="X591" s="58"/>
      <c r="Y591" s="58"/>
      <c r="Z591" s="58"/>
      <c r="AA591" s="58"/>
      <c r="AB591" s="58"/>
    </row>
    <row r="592" spans="1:28" ht="13.5" customHeight="1">
      <c r="A592" s="58"/>
      <c r="B592" s="58"/>
      <c r="C592" s="58"/>
      <c r="D592" s="58"/>
      <c r="E592" s="371"/>
      <c r="F592" s="371"/>
      <c r="G592" s="403"/>
      <c r="H592" s="58"/>
      <c r="I592" s="58"/>
      <c r="J592" s="58"/>
      <c r="K592" s="58"/>
      <c r="L592" s="58"/>
      <c r="M592" s="58"/>
      <c r="N592" s="58"/>
      <c r="O592" s="58"/>
      <c r="P592" s="58"/>
      <c r="Q592" s="58"/>
      <c r="R592" s="58"/>
      <c r="S592" s="58"/>
      <c r="T592" s="58"/>
      <c r="U592" s="58"/>
      <c r="V592" s="58"/>
      <c r="W592" s="58"/>
      <c r="X592" s="58"/>
      <c r="Y592" s="58"/>
      <c r="Z592" s="58"/>
      <c r="AA592" s="58"/>
      <c r="AB592" s="58"/>
    </row>
    <row r="593" spans="1:28" ht="13.5" customHeight="1">
      <c r="A593" s="58"/>
      <c r="B593" s="58"/>
      <c r="C593" s="58"/>
      <c r="D593" s="58"/>
      <c r="E593" s="371"/>
      <c r="F593" s="371"/>
      <c r="G593" s="403"/>
      <c r="H593" s="58"/>
      <c r="I593" s="58"/>
      <c r="J593" s="58"/>
      <c r="K593" s="58"/>
      <c r="L593" s="58"/>
      <c r="M593" s="58"/>
      <c r="N593" s="58"/>
      <c r="O593" s="58"/>
      <c r="P593" s="58"/>
      <c r="Q593" s="58"/>
      <c r="R593" s="58"/>
      <c r="S593" s="58"/>
      <c r="T593" s="58"/>
      <c r="U593" s="58"/>
      <c r="V593" s="58"/>
      <c r="W593" s="58"/>
      <c r="X593" s="58"/>
      <c r="Y593" s="58"/>
      <c r="Z593" s="58"/>
      <c r="AA593" s="58"/>
      <c r="AB593" s="58"/>
    </row>
    <row r="594" spans="1:28" ht="13.5" customHeight="1">
      <c r="A594" s="58"/>
      <c r="B594" s="58"/>
      <c r="C594" s="58"/>
      <c r="D594" s="58"/>
      <c r="E594" s="371"/>
      <c r="F594" s="371"/>
      <c r="G594" s="403"/>
      <c r="H594" s="58"/>
      <c r="I594" s="58"/>
      <c r="J594" s="58"/>
      <c r="K594" s="58"/>
      <c r="L594" s="58"/>
      <c r="M594" s="58"/>
      <c r="N594" s="58"/>
      <c r="O594" s="58"/>
      <c r="P594" s="58"/>
      <c r="Q594" s="58"/>
      <c r="R594" s="58"/>
      <c r="S594" s="58"/>
      <c r="T594" s="58"/>
      <c r="U594" s="58"/>
      <c r="V594" s="58"/>
      <c r="W594" s="58"/>
      <c r="X594" s="58"/>
      <c r="Y594" s="58"/>
      <c r="Z594" s="58"/>
      <c r="AA594" s="58"/>
      <c r="AB594" s="58"/>
    </row>
    <row r="595" spans="1:28" ht="13.5" customHeight="1">
      <c r="A595" s="58"/>
      <c r="B595" s="58"/>
      <c r="C595" s="58"/>
      <c r="D595" s="58"/>
      <c r="E595" s="371"/>
      <c r="F595" s="371"/>
      <c r="G595" s="403"/>
      <c r="H595" s="58"/>
      <c r="I595" s="58"/>
      <c r="J595" s="58"/>
      <c r="K595" s="58"/>
      <c r="L595" s="58"/>
      <c r="M595" s="58"/>
      <c r="N595" s="58"/>
      <c r="O595" s="58"/>
      <c r="P595" s="58"/>
      <c r="Q595" s="58"/>
      <c r="R595" s="58"/>
      <c r="S595" s="58"/>
      <c r="T595" s="58"/>
      <c r="U595" s="58"/>
      <c r="V595" s="58"/>
      <c r="W595" s="58"/>
      <c r="X595" s="58"/>
      <c r="Y595" s="58"/>
      <c r="Z595" s="58"/>
      <c r="AA595" s="58"/>
      <c r="AB595" s="58"/>
    </row>
    <row r="596" spans="1:28" ht="13.5" customHeight="1">
      <c r="A596" s="58"/>
      <c r="B596" s="58"/>
      <c r="C596" s="58"/>
      <c r="D596" s="58"/>
      <c r="E596" s="371"/>
      <c r="F596" s="371"/>
      <c r="G596" s="403"/>
      <c r="H596" s="58"/>
      <c r="I596" s="58"/>
      <c r="J596" s="58"/>
      <c r="K596" s="58"/>
      <c r="L596" s="58"/>
      <c r="M596" s="58"/>
      <c r="N596" s="58"/>
      <c r="O596" s="58"/>
      <c r="P596" s="58"/>
      <c r="Q596" s="58"/>
      <c r="R596" s="58"/>
      <c r="S596" s="58"/>
      <c r="T596" s="58"/>
      <c r="U596" s="58"/>
      <c r="V596" s="58"/>
      <c r="W596" s="58"/>
      <c r="X596" s="58"/>
      <c r="Y596" s="58"/>
      <c r="Z596" s="58"/>
      <c r="AA596" s="58"/>
      <c r="AB596" s="58"/>
    </row>
    <row r="597" spans="1:28" ht="13.5" customHeight="1">
      <c r="A597" s="58"/>
      <c r="B597" s="58"/>
      <c r="C597" s="58"/>
      <c r="D597" s="58"/>
      <c r="E597" s="371"/>
      <c r="F597" s="371"/>
      <c r="G597" s="403"/>
      <c r="H597" s="58"/>
      <c r="I597" s="58"/>
      <c r="J597" s="58"/>
      <c r="K597" s="58"/>
      <c r="L597" s="58"/>
      <c r="M597" s="58"/>
      <c r="N597" s="58"/>
      <c r="O597" s="58"/>
      <c r="P597" s="58"/>
      <c r="Q597" s="58"/>
      <c r="R597" s="58"/>
      <c r="S597" s="58"/>
      <c r="T597" s="58"/>
      <c r="U597" s="58"/>
      <c r="V597" s="58"/>
      <c r="W597" s="58"/>
      <c r="X597" s="58"/>
      <c r="Y597" s="58"/>
      <c r="Z597" s="58"/>
      <c r="AA597" s="58"/>
      <c r="AB597" s="58"/>
    </row>
    <row r="598" spans="1:28" ht="13.5" customHeight="1">
      <c r="A598" s="58"/>
      <c r="B598" s="58"/>
      <c r="C598" s="58"/>
      <c r="D598" s="58"/>
      <c r="E598" s="371"/>
      <c r="F598" s="371"/>
      <c r="G598" s="403"/>
      <c r="H598" s="58"/>
      <c r="I598" s="58"/>
      <c r="J598" s="58"/>
      <c r="K598" s="58"/>
      <c r="L598" s="58"/>
      <c r="M598" s="58"/>
      <c r="N598" s="58"/>
      <c r="O598" s="58"/>
      <c r="P598" s="58"/>
      <c r="Q598" s="58"/>
      <c r="R598" s="58"/>
      <c r="S598" s="58"/>
      <c r="T598" s="58"/>
      <c r="U598" s="58"/>
      <c r="V598" s="58"/>
      <c r="W598" s="58"/>
      <c r="X598" s="58"/>
      <c r="Y598" s="58"/>
      <c r="Z598" s="58"/>
      <c r="AA598" s="58"/>
      <c r="AB598" s="58"/>
    </row>
    <row r="599" spans="1:28" ht="13.5" customHeight="1">
      <c r="A599" s="58"/>
      <c r="B599" s="58"/>
      <c r="C599" s="58"/>
      <c r="D599" s="58"/>
      <c r="E599" s="371"/>
      <c r="F599" s="371"/>
      <c r="G599" s="403"/>
      <c r="H599" s="58"/>
      <c r="I599" s="58"/>
      <c r="J599" s="58"/>
      <c r="K599" s="58"/>
      <c r="L599" s="58"/>
      <c r="M599" s="58"/>
      <c r="N599" s="58"/>
      <c r="O599" s="58"/>
      <c r="P599" s="58"/>
      <c r="Q599" s="58"/>
      <c r="R599" s="58"/>
      <c r="S599" s="58"/>
      <c r="T599" s="58"/>
      <c r="U599" s="58"/>
      <c r="V599" s="58"/>
      <c r="W599" s="58"/>
      <c r="X599" s="58"/>
      <c r="Y599" s="58"/>
      <c r="Z599" s="58"/>
      <c r="AA599" s="58"/>
      <c r="AB599" s="58"/>
    </row>
    <row r="600" spans="1:28" ht="13.5" customHeight="1">
      <c r="A600" s="58"/>
      <c r="B600" s="58"/>
      <c r="C600" s="58"/>
      <c r="D600" s="58"/>
      <c r="E600" s="371"/>
      <c r="F600" s="371"/>
      <c r="G600" s="403"/>
      <c r="H600" s="58"/>
      <c r="I600" s="58"/>
      <c r="J600" s="58"/>
      <c r="K600" s="58"/>
      <c r="L600" s="58"/>
      <c r="M600" s="58"/>
      <c r="N600" s="58"/>
      <c r="O600" s="58"/>
      <c r="P600" s="58"/>
      <c r="Q600" s="58"/>
      <c r="R600" s="58"/>
      <c r="S600" s="58"/>
      <c r="T600" s="58"/>
      <c r="U600" s="58"/>
      <c r="V600" s="58"/>
      <c r="W600" s="58"/>
      <c r="X600" s="58"/>
      <c r="Y600" s="58"/>
      <c r="Z600" s="58"/>
      <c r="AA600" s="58"/>
      <c r="AB600" s="58"/>
    </row>
    <row r="601" spans="1:28" ht="13.5" customHeight="1">
      <c r="A601" s="58"/>
      <c r="B601" s="58"/>
      <c r="C601" s="58"/>
      <c r="D601" s="58"/>
      <c r="E601" s="371"/>
      <c r="F601" s="371"/>
      <c r="G601" s="403"/>
      <c r="H601" s="58"/>
      <c r="I601" s="58"/>
      <c r="J601" s="58"/>
      <c r="K601" s="58"/>
      <c r="L601" s="58"/>
      <c r="M601" s="58"/>
      <c r="N601" s="58"/>
      <c r="O601" s="58"/>
      <c r="P601" s="58"/>
      <c r="Q601" s="58"/>
      <c r="R601" s="58"/>
      <c r="S601" s="58"/>
      <c r="T601" s="58"/>
      <c r="U601" s="58"/>
      <c r="V601" s="58"/>
      <c r="W601" s="58"/>
      <c r="X601" s="58"/>
      <c r="Y601" s="58"/>
      <c r="Z601" s="58"/>
      <c r="AA601" s="58"/>
      <c r="AB601" s="58"/>
    </row>
    <row r="602" spans="1:28" ht="13.5" customHeight="1">
      <c r="A602" s="58"/>
      <c r="B602" s="58"/>
      <c r="C602" s="58"/>
      <c r="D602" s="58"/>
      <c r="E602" s="371"/>
      <c r="F602" s="371"/>
      <c r="G602" s="403"/>
      <c r="H602" s="58"/>
      <c r="I602" s="58"/>
      <c r="J602" s="58"/>
      <c r="K602" s="58"/>
      <c r="L602" s="58"/>
      <c r="M602" s="58"/>
      <c r="N602" s="58"/>
      <c r="O602" s="58"/>
      <c r="P602" s="58"/>
      <c r="Q602" s="58"/>
      <c r="R602" s="58"/>
      <c r="S602" s="58"/>
      <c r="T602" s="58"/>
      <c r="U602" s="58"/>
      <c r="V602" s="58"/>
      <c r="W602" s="58"/>
      <c r="X602" s="58"/>
      <c r="Y602" s="58"/>
      <c r="Z602" s="58"/>
      <c r="AA602" s="58"/>
      <c r="AB602" s="58"/>
    </row>
    <row r="603" spans="1:28" ht="13.5" customHeight="1">
      <c r="A603" s="58"/>
      <c r="B603" s="58"/>
      <c r="C603" s="58"/>
      <c r="D603" s="58"/>
      <c r="E603" s="371"/>
      <c r="F603" s="371"/>
      <c r="G603" s="403"/>
      <c r="H603" s="58"/>
      <c r="I603" s="58"/>
      <c r="J603" s="58"/>
      <c r="K603" s="58"/>
      <c r="L603" s="58"/>
      <c r="M603" s="58"/>
      <c r="N603" s="58"/>
      <c r="O603" s="58"/>
      <c r="P603" s="58"/>
      <c r="Q603" s="58"/>
      <c r="R603" s="58"/>
      <c r="S603" s="58"/>
      <c r="T603" s="58"/>
      <c r="U603" s="58"/>
      <c r="V603" s="58"/>
      <c r="W603" s="58"/>
      <c r="X603" s="58"/>
      <c r="Y603" s="58"/>
      <c r="Z603" s="58"/>
      <c r="AA603" s="58"/>
      <c r="AB603" s="58"/>
    </row>
    <row r="604" spans="1:28" ht="13.5" customHeight="1">
      <c r="A604" s="58"/>
      <c r="B604" s="58"/>
      <c r="C604" s="58"/>
      <c r="D604" s="58"/>
      <c r="E604" s="371"/>
      <c r="F604" s="371"/>
      <c r="G604" s="403"/>
      <c r="H604" s="58"/>
      <c r="I604" s="58"/>
      <c r="J604" s="58"/>
      <c r="K604" s="58"/>
      <c r="L604" s="58"/>
      <c r="M604" s="58"/>
      <c r="N604" s="58"/>
      <c r="O604" s="58"/>
      <c r="P604" s="58"/>
      <c r="Q604" s="58"/>
      <c r="R604" s="58"/>
      <c r="S604" s="58"/>
      <c r="T604" s="58"/>
      <c r="U604" s="58"/>
      <c r="V604" s="58"/>
      <c r="W604" s="58"/>
      <c r="X604" s="58"/>
      <c r="Y604" s="58"/>
      <c r="Z604" s="58"/>
      <c r="AA604" s="58"/>
      <c r="AB604" s="58"/>
    </row>
    <row r="605" spans="1:28" ht="13.5" customHeight="1">
      <c r="A605" s="58"/>
      <c r="B605" s="58"/>
      <c r="C605" s="58"/>
      <c r="D605" s="58"/>
      <c r="E605" s="371"/>
      <c r="F605" s="371"/>
      <c r="G605" s="403"/>
      <c r="H605" s="58"/>
      <c r="I605" s="58"/>
      <c r="J605" s="58"/>
      <c r="K605" s="58"/>
      <c r="L605" s="58"/>
      <c r="M605" s="58"/>
      <c r="N605" s="58"/>
      <c r="O605" s="58"/>
      <c r="P605" s="58"/>
      <c r="Q605" s="58"/>
      <c r="R605" s="58"/>
      <c r="S605" s="58"/>
      <c r="T605" s="58"/>
      <c r="U605" s="58"/>
      <c r="V605" s="58"/>
      <c r="W605" s="58"/>
      <c r="X605" s="58"/>
      <c r="Y605" s="58"/>
      <c r="Z605" s="58"/>
      <c r="AA605" s="58"/>
      <c r="AB605" s="58"/>
    </row>
    <row r="606" spans="1:28" ht="13.5" customHeight="1">
      <c r="A606" s="58"/>
      <c r="B606" s="58"/>
      <c r="C606" s="58"/>
      <c r="D606" s="58"/>
      <c r="E606" s="371"/>
      <c r="F606" s="371"/>
      <c r="G606" s="403"/>
      <c r="H606" s="58"/>
      <c r="I606" s="58"/>
      <c r="J606" s="58"/>
      <c r="K606" s="58"/>
      <c r="L606" s="58"/>
      <c r="M606" s="58"/>
      <c r="N606" s="58"/>
      <c r="O606" s="58"/>
      <c r="P606" s="58"/>
      <c r="Q606" s="58"/>
      <c r="R606" s="58"/>
      <c r="S606" s="58"/>
      <c r="T606" s="58"/>
      <c r="U606" s="58"/>
      <c r="V606" s="58"/>
      <c r="W606" s="58"/>
      <c r="X606" s="58"/>
      <c r="Y606" s="58"/>
      <c r="Z606" s="58"/>
      <c r="AA606" s="58"/>
      <c r="AB606" s="58"/>
    </row>
    <row r="607" spans="1:28" ht="13.5" customHeight="1">
      <c r="A607" s="58"/>
      <c r="B607" s="58"/>
      <c r="C607" s="58"/>
      <c r="D607" s="58"/>
      <c r="E607" s="371"/>
      <c r="F607" s="371"/>
      <c r="G607" s="403"/>
      <c r="H607" s="58"/>
      <c r="I607" s="58"/>
      <c r="J607" s="58"/>
      <c r="K607" s="58"/>
      <c r="L607" s="58"/>
      <c r="M607" s="58"/>
      <c r="N607" s="58"/>
      <c r="O607" s="58"/>
      <c r="P607" s="58"/>
      <c r="Q607" s="58"/>
      <c r="R607" s="58"/>
      <c r="S607" s="58"/>
      <c r="T607" s="58"/>
      <c r="U607" s="58"/>
      <c r="V607" s="58"/>
      <c r="W607" s="58"/>
      <c r="X607" s="58"/>
      <c r="Y607" s="58"/>
      <c r="Z607" s="58"/>
      <c r="AA607" s="58"/>
      <c r="AB607" s="58"/>
    </row>
    <row r="608" spans="1:28" ht="13.5" customHeight="1">
      <c r="A608" s="58"/>
      <c r="B608" s="58"/>
      <c r="C608" s="58"/>
      <c r="D608" s="58"/>
      <c r="E608" s="371"/>
      <c r="F608" s="371"/>
      <c r="G608" s="403"/>
      <c r="H608" s="58"/>
      <c r="I608" s="58"/>
      <c r="J608" s="58"/>
      <c r="K608" s="58"/>
      <c r="L608" s="58"/>
      <c r="M608" s="58"/>
      <c r="N608" s="58"/>
      <c r="O608" s="58"/>
      <c r="P608" s="58"/>
      <c r="Q608" s="58"/>
      <c r="R608" s="58"/>
      <c r="S608" s="58"/>
      <c r="T608" s="58"/>
      <c r="U608" s="58"/>
      <c r="V608" s="58"/>
      <c r="W608" s="58"/>
      <c r="X608" s="58"/>
      <c r="Y608" s="58"/>
      <c r="Z608" s="58"/>
      <c r="AA608" s="58"/>
      <c r="AB608" s="58"/>
    </row>
    <row r="609" spans="1:28" ht="13.5" customHeight="1">
      <c r="A609" s="58"/>
      <c r="B609" s="58"/>
      <c r="C609" s="58"/>
      <c r="D609" s="58"/>
      <c r="E609" s="371"/>
      <c r="F609" s="371"/>
      <c r="G609" s="403"/>
      <c r="H609" s="58"/>
      <c r="I609" s="58"/>
      <c r="J609" s="58"/>
      <c r="K609" s="58"/>
      <c r="L609" s="58"/>
      <c r="M609" s="58"/>
      <c r="N609" s="58"/>
      <c r="O609" s="58"/>
      <c r="P609" s="58"/>
      <c r="Q609" s="58"/>
      <c r="R609" s="58"/>
      <c r="S609" s="58"/>
      <c r="T609" s="58"/>
      <c r="U609" s="58"/>
      <c r="V609" s="58"/>
      <c r="W609" s="58"/>
      <c r="X609" s="58"/>
      <c r="Y609" s="58"/>
      <c r="Z609" s="58"/>
      <c r="AA609" s="58"/>
      <c r="AB609" s="58"/>
    </row>
    <row r="610" spans="1:28" ht="13.5" customHeight="1">
      <c r="A610" s="58"/>
      <c r="B610" s="58"/>
      <c r="C610" s="58"/>
      <c r="D610" s="58"/>
      <c r="E610" s="371"/>
      <c r="F610" s="371"/>
      <c r="G610" s="403"/>
      <c r="H610" s="58"/>
      <c r="I610" s="58"/>
      <c r="J610" s="58"/>
      <c r="K610" s="58"/>
      <c r="L610" s="58"/>
      <c r="M610" s="58"/>
      <c r="N610" s="58"/>
      <c r="O610" s="58"/>
      <c r="P610" s="58"/>
      <c r="Q610" s="58"/>
      <c r="R610" s="58"/>
      <c r="S610" s="58"/>
      <c r="T610" s="58"/>
      <c r="U610" s="58"/>
      <c r="V610" s="58"/>
      <c r="W610" s="58"/>
      <c r="X610" s="58"/>
      <c r="Y610" s="58"/>
      <c r="Z610" s="58"/>
      <c r="AA610" s="58"/>
      <c r="AB610" s="58"/>
    </row>
    <row r="611" spans="1:28" ht="13.5" customHeight="1">
      <c r="A611" s="58"/>
      <c r="B611" s="58"/>
      <c r="C611" s="58"/>
      <c r="D611" s="58"/>
      <c r="E611" s="371"/>
      <c r="F611" s="371"/>
      <c r="G611" s="403"/>
      <c r="H611" s="58"/>
      <c r="I611" s="58"/>
      <c r="J611" s="58"/>
      <c r="K611" s="58"/>
      <c r="L611" s="58"/>
      <c r="M611" s="58"/>
      <c r="N611" s="58"/>
      <c r="O611" s="58"/>
      <c r="P611" s="58"/>
      <c r="Q611" s="58"/>
      <c r="R611" s="58"/>
      <c r="S611" s="58"/>
      <c r="T611" s="58"/>
      <c r="U611" s="58"/>
      <c r="V611" s="58"/>
      <c r="W611" s="58"/>
      <c r="X611" s="58"/>
      <c r="Y611" s="58"/>
      <c r="Z611" s="58"/>
      <c r="AA611" s="58"/>
      <c r="AB611" s="58"/>
    </row>
    <row r="612" spans="1:28" ht="13.5" customHeight="1">
      <c r="A612" s="58"/>
      <c r="B612" s="58"/>
      <c r="C612" s="58"/>
      <c r="D612" s="58"/>
      <c r="E612" s="371"/>
      <c r="F612" s="371"/>
      <c r="G612" s="403"/>
      <c r="H612" s="58"/>
      <c r="I612" s="58"/>
      <c r="J612" s="58"/>
      <c r="K612" s="58"/>
      <c r="L612" s="58"/>
      <c r="M612" s="58"/>
      <c r="N612" s="58"/>
      <c r="O612" s="58"/>
      <c r="P612" s="58"/>
      <c r="Q612" s="58"/>
      <c r="R612" s="58"/>
      <c r="S612" s="58"/>
      <c r="T612" s="58"/>
      <c r="U612" s="58"/>
      <c r="V612" s="58"/>
      <c r="W612" s="58"/>
      <c r="X612" s="58"/>
      <c r="Y612" s="58"/>
      <c r="Z612" s="58"/>
      <c r="AA612" s="58"/>
      <c r="AB612" s="58"/>
    </row>
    <row r="613" spans="1:28" ht="13.5" customHeight="1">
      <c r="A613" s="58"/>
      <c r="B613" s="58"/>
      <c r="C613" s="58"/>
      <c r="D613" s="58"/>
      <c r="E613" s="371"/>
      <c r="F613" s="371"/>
      <c r="G613" s="403"/>
      <c r="H613" s="58"/>
      <c r="I613" s="58"/>
      <c r="J613" s="58"/>
      <c r="K613" s="58"/>
      <c r="L613" s="58"/>
      <c r="M613" s="58"/>
      <c r="N613" s="58"/>
      <c r="O613" s="58"/>
      <c r="P613" s="58"/>
      <c r="Q613" s="58"/>
      <c r="R613" s="58"/>
      <c r="S613" s="58"/>
      <c r="T613" s="58"/>
      <c r="U613" s="58"/>
      <c r="V613" s="58"/>
      <c r="W613" s="58"/>
      <c r="X613" s="58"/>
      <c r="Y613" s="58"/>
      <c r="Z613" s="58"/>
      <c r="AA613" s="58"/>
      <c r="AB613" s="58"/>
    </row>
    <row r="614" spans="1:28" ht="13.5" customHeight="1">
      <c r="A614" s="58"/>
      <c r="B614" s="58"/>
      <c r="C614" s="58"/>
      <c r="D614" s="58"/>
      <c r="E614" s="371"/>
      <c r="F614" s="371"/>
      <c r="G614" s="403"/>
      <c r="H614" s="58"/>
      <c r="I614" s="58"/>
      <c r="J614" s="58"/>
      <c r="K614" s="58"/>
      <c r="L614" s="58"/>
      <c r="M614" s="58"/>
      <c r="N614" s="58"/>
      <c r="O614" s="58"/>
      <c r="P614" s="58"/>
      <c r="Q614" s="58"/>
      <c r="R614" s="58"/>
      <c r="S614" s="58"/>
      <c r="T614" s="58"/>
      <c r="U614" s="58"/>
      <c r="V614" s="58"/>
      <c r="W614" s="58"/>
      <c r="X614" s="58"/>
      <c r="Y614" s="58"/>
      <c r="Z614" s="58"/>
      <c r="AA614" s="58"/>
      <c r="AB614" s="58"/>
    </row>
    <row r="615" spans="1:28" ht="13.5" customHeight="1">
      <c r="A615" s="58"/>
      <c r="B615" s="58"/>
      <c r="C615" s="58"/>
      <c r="D615" s="58"/>
      <c r="E615" s="371"/>
      <c r="F615" s="371"/>
      <c r="G615" s="403"/>
      <c r="H615" s="58"/>
      <c r="I615" s="58"/>
      <c r="J615" s="58"/>
      <c r="K615" s="58"/>
      <c r="L615" s="58"/>
      <c r="M615" s="58"/>
      <c r="N615" s="58"/>
      <c r="O615" s="58"/>
      <c r="P615" s="58"/>
      <c r="Q615" s="58"/>
      <c r="R615" s="58"/>
      <c r="S615" s="58"/>
      <c r="T615" s="58"/>
      <c r="U615" s="58"/>
      <c r="V615" s="58"/>
      <c r="W615" s="58"/>
      <c r="X615" s="58"/>
      <c r="Y615" s="58"/>
      <c r="Z615" s="58"/>
      <c r="AA615" s="58"/>
      <c r="AB615" s="58"/>
    </row>
    <row r="616" spans="1:28" ht="13.5" customHeight="1">
      <c r="A616" s="58"/>
      <c r="B616" s="58"/>
      <c r="C616" s="58"/>
      <c r="D616" s="58"/>
      <c r="E616" s="371"/>
      <c r="F616" s="371"/>
      <c r="G616" s="403"/>
      <c r="H616" s="58"/>
      <c r="I616" s="58"/>
      <c r="J616" s="58"/>
      <c r="K616" s="58"/>
      <c r="L616" s="58"/>
      <c r="M616" s="58"/>
      <c r="N616" s="58"/>
      <c r="O616" s="58"/>
      <c r="P616" s="58"/>
      <c r="Q616" s="58"/>
      <c r="R616" s="58"/>
      <c r="S616" s="58"/>
      <c r="T616" s="58"/>
      <c r="U616" s="58"/>
      <c r="V616" s="58"/>
      <c r="W616" s="58"/>
      <c r="X616" s="58"/>
      <c r="Y616" s="58"/>
      <c r="Z616" s="58"/>
      <c r="AA616" s="58"/>
      <c r="AB616" s="58"/>
    </row>
    <row r="617" spans="1:28" ht="13.5" customHeight="1">
      <c r="A617" s="58"/>
      <c r="B617" s="58"/>
      <c r="C617" s="58"/>
      <c r="D617" s="58"/>
      <c r="E617" s="371"/>
      <c r="F617" s="371"/>
      <c r="G617" s="403"/>
      <c r="H617" s="58"/>
      <c r="I617" s="58"/>
      <c r="J617" s="58"/>
      <c r="K617" s="58"/>
      <c r="L617" s="58"/>
      <c r="M617" s="58"/>
      <c r="N617" s="58"/>
      <c r="O617" s="58"/>
      <c r="P617" s="58"/>
      <c r="Q617" s="58"/>
      <c r="R617" s="58"/>
      <c r="S617" s="58"/>
      <c r="T617" s="58"/>
      <c r="U617" s="58"/>
      <c r="V617" s="58"/>
      <c r="W617" s="58"/>
      <c r="X617" s="58"/>
      <c r="Y617" s="58"/>
      <c r="Z617" s="58"/>
      <c r="AA617" s="58"/>
      <c r="AB617" s="58"/>
    </row>
    <row r="618" spans="1:28" ht="13.5" customHeight="1">
      <c r="A618" s="58"/>
      <c r="B618" s="58"/>
      <c r="C618" s="58"/>
      <c r="D618" s="58"/>
      <c r="E618" s="371"/>
      <c r="F618" s="371"/>
      <c r="G618" s="403"/>
      <c r="H618" s="58"/>
      <c r="I618" s="58"/>
      <c r="J618" s="58"/>
      <c r="K618" s="58"/>
      <c r="L618" s="58"/>
      <c r="M618" s="58"/>
      <c r="N618" s="58"/>
      <c r="O618" s="58"/>
      <c r="P618" s="58"/>
      <c r="Q618" s="58"/>
      <c r="R618" s="58"/>
      <c r="S618" s="58"/>
      <c r="T618" s="58"/>
      <c r="U618" s="58"/>
      <c r="V618" s="58"/>
      <c r="W618" s="58"/>
      <c r="X618" s="58"/>
      <c r="Y618" s="58"/>
      <c r="Z618" s="58"/>
      <c r="AA618" s="58"/>
      <c r="AB618" s="58"/>
    </row>
    <row r="619" spans="1:28" ht="13.5" customHeight="1">
      <c r="A619" s="58"/>
      <c r="B619" s="58"/>
      <c r="C619" s="58"/>
      <c r="D619" s="58"/>
      <c r="E619" s="371"/>
      <c r="F619" s="371"/>
      <c r="G619" s="403"/>
      <c r="H619" s="58"/>
      <c r="I619" s="58"/>
      <c r="J619" s="58"/>
      <c r="K619" s="58"/>
      <c r="L619" s="58"/>
      <c r="M619" s="58"/>
      <c r="N619" s="58"/>
      <c r="O619" s="58"/>
      <c r="P619" s="58"/>
      <c r="Q619" s="58"/>
      <c r="R619" s="58"/>
      <c r="S619" s="58"/>
      <c r="T619" s="58"/>
      <c r="U619" s="58"/>
      <c r="V619" s="58"/>
      <c r="W619" s="58"/>
      <c r="X619" s="58"/>
      <c r="Y619" s="58"/>
      <c r="Z619" s="58"/>
      <c r="AA619" s="58"/>
      <c r="AB619" s="58"/>
    </row>
    <row r="620" spans="1:28" ht="13.5" customHeight="1">
      <c r="A620" s="58"/>
      <c r="B620" s="58"/>
      <c r="C620" s="58"/>
      <c r="D620" s="58"/>
      <c r="E620" s="371"/>
      <c r="F620" s="371"/>
      <c r="G620" s="403"/>
      <c r="H620" s="58"/>
      <c r="I620" s="58"/>
      <c r="J620" s="58"/>
      <c r="K620" s="58"/>
      <c r="L620" s="58"/>
      <c r="M620" s="58"/>
      <c r="N620" s="58"/>
      <c r="O620" s="58"/>
      <c r="P620" s="58"/>
      <c r="Q620" s="58"/>
      <c r="R620" s="58"/>
      <c r="S620" s="58"/>
      <c r="T620" s="58"/>
      <c r="U620" s="58"/>
      <c r="V620" s="58"/>
      <c r="W620" s="58"/>
      <c r="X620" s="58"/>
      <c r="Y620" s="58"/>
      <c r="Z620" s="58"/>
      <c r="AA620" s="58"/>
      <c r="AB620" s="58"/>
    </row>
    <row r="621" spans="1:28" ht="13.5" customHeight="1">
      <c r="A621" s="58"/>
      <c r="B621" s="58"/>
      <c r="C621" s="58"/>
      <c r="D621" s="58"/>
      <c r="E621" s="371"/>
      <c r="F621" s="371"/>
      <c r="G621" s="403"/>
      <c r="H621" s="58"/>
      <c r="I621" s="58"/>
      <c r="J621" s="58"/>
      <c r="K621" s="58"/>
      <c r="L621" s="58"/>
      <c r="M621" s="58"/>
      <c r="N621" s="58"/>
      <c r="O621" s="58"/>
      <c r="P621" s="58"/>
      <c r="Q621" s="58"/>
      <c r="R621" s="58"/>
      <c r="S621" s="58"/>
      <c r="T621" s="58"/>
      <c r="U621" s="58"/>
      <c r="V621" s="58"/>
      <c r="W621" s="58"/>
      <c r="X621" s="58"/>
      <c r="Y621" s="58"/>
      <c r="Z621" s="58"/>
      <c r="AA621" s="58"/>
      <c r="AB621" s="58"/>
    </row>
    <row r="622" spans="1:28" ht="13.5" customHeight="1">
      <c r="A622" s="58"/>
      <c r="B622" s="58"/>
      <c r="C622" s="58"/>
      <c r="D622" s="58"/>
      <c r="E622" s="371"/>
      <c r="F622" s="371"/>
      <c r="G622" s="403"/>
      <c r="H622" s="58"/>
      <c r="I622" s="58"/>
      <c r="J622" s="58"/>
      <c r="K622" s="58"/>
      <c r="L622" s="58"/>
      <c r="M622" s="58"/>
      <c r="N622" s="58"/>
      <c r="O622" s="58"/>
      <c r="P622" s="58"/>
      <c r="Q622" s="58"/>
      <c r="R622" s="58"/>
      <c r="S622" s="58"/>
      <c r="T622" s="58"/>
      <c r="U622" s="58"/>
      <c r="V622" s="58"/>
      <c r="W622" s="58"/>
      <c r="X622" s="58"/>
      <c r="Y622" s="58"/>
      <c r="Z622" s="58"/>
      <c r="AA622" s="58"/>
      <c r="AB622" s="58"/>
    </row>
    <row r="623" spans="1:28" ht="13.5" customHeight="1">
      <c r="A623" s="58"/>
      <c r="B623" s="58"/>
      <c r="C623" s="58"/>
      <c r="D623" s="58"/>
      <c r="E623" s="371"/>
      <c r="F623" s="371"/>
      <c r="G623" s="403"/>
      <c r="H623" s="58"/>
      <c r="I623" s="58"/>
      <c r="J623" s="58"/>
      <c r="K623" s="58"/>
      <c r="L623" s="58"/>
      <c r="M623" s="58"/>
      <c r="N623" s="58"/>
      <c r="O623" s="58"/>
      <c r="P623" s="58"/>
      <c r="Q623" s="58"/>
      <c r="R623" s="58"/>
      <c r="S623" s="58"/>
      <c r="T623" s="58"/>
      <c r="U623" s="58"/>
      <c r="V623" s="58"/>
      <c r="W623" s="58"/>
      <c r="X623" s="58"/>
      <c r="Y623" s="58"/>
      <c r="Z623" s="58"/>
      <c r="AA623" s="58"/>
      <c r="AB623" s="58"/>
    </row>
    <row r="624" spans="1:28" ht="13.5" customHeight="1">
      <c r="A624" s="58"/>
      <c r="B624" s="58"/>
      <c r="C624" s="58"/>
      <c r="D624" s="58"/>
      <c r="E624" s="371"/>
      <c r="F624" s="371"/>
      <c r="G624" s="403"/>
      <c r="H624" s="58"/>
      <c r="I624" s="58"/>
      <c r="J624" s="58"/>
      <c r="K624" s="58"/>
      <c r="L624" s="58"/>
      <c r="M624" s="58"/>
      <c r="N624" s="58"/>
      <c r="O624" s="58"/>
      <c r="P624" s="58"/>
      <c r="Q624" s="58"/>
      <c r="R624" s="58"/>
      <c r="S624" s="58"/>
      <c r="T624" s="58"/>
      <c r="U624" s="58"/>
      <c r="V624" s="58"/>
      <c r="W624" s="58"/>
      <c r="X624" s="58"/>
      <c r="Y624" s="58"/>
      <c r="Z624" s="58"/>
      <c r="AA624" s="58"/>
      <c r="AB624" s="58"/>
    </row>
    <row r="625" spans="1:28" ht="13.5" customHeight="1">
      <c r="A625" s="58"/>
      <c r="B625" s="58"/>
      <c r="C625" s="58"/>
      <c r="D625" s="58"/>
      <c r="E625" s="371"/>
      <c r="F625" s="371"/>
      <c r="G625" s="403"/>
      <c r="H625" s="58"/>
      <c r="I625" s="58"/>
      <c r="J625" s="58"/>
      <c r="K625" s="58"/>
      <c r="L625" s="58"/>
      <c r="M625" s="58"/>
      <c r="N625" s="58"/>
      <c r="O625" s="58"/>
      <c r="P625" s="58"/>
      <c r="Q625" s="58"/>
      <c r="R625" s="58"/>
      <c r="S625" s="58"/>
      <c r="T625" s="58"/>
      <c r="U625" s="58"/>
      <c r="V625" s="58"/>
      <c r="W625" s="58"/>
      <c r="X625" s="58"/>
      <c r="Y625" s="58"/>
      <c r="Z625" s="58"/>
      <c r="AA625" s="58"/>
      <c r="AB625" s="58"/>
    </row>
    <row r="626" spans="1:28" ht="13.5" customHeight="1">
      <c r="A626" s="58"/>
      <c r="B626" s="58"/>
      <c r="C626" s="58"/>
      <c r="D626" s="58"/>
      <c r="E626" s="371"/>
      <c r="F626" s="371"/>
      <c r="G626" s="403"/>
      <c r="H626" s="58"/>
      <c r="I626" s="58"/>
      <c r="J626" s="58"/>
      <c r="K626" s="58"/>
      <c r="L626" s="58"/>
      <c r="M626" s="58"/>
      <c r="N626" s="58"/>
      <c r="O626" s="58"/>
      <c r="P626" s="58"/>
      <c r="Q626" s="58"/>
      <c r="R626" s="58"/>
      <c r="S626" s="58"/>
      <c r="T626" s="58"/>
      <c r="U626" s="58"/>
      <c r="V626" s="58"/>
      <c r="W626" s="58"/>
      <c r="X626" s="58"/>
      <c r="Y626" s="58"/>
      <c r="Z626" s="58"/>
      <c r="AA626" s="58"/>
      <c r="AB626" s="58"/>
    </row>
    <row r="627" spans="1:28" ht="13.5" customHeight="1">
      <c r="A627" s="58"/>
      <c r="B627" s="58"/>
      <c r="C627" s="58"/>
      <c r="D627" s="58"/>
      <c r="E627" s="371"/>
      <c r="F627" s="371"/>
      <c r="G627" s="403"/>
      <c r="H627" s="58"/>
      <c r="I627" s="58"/>
      <c r="J627" s="58"/>
      <c r="K627" s="58"/>
      <c r="L627" s="58"/>
      <c r="M627" s="58"/>
      <c r="N627" s="58"/>
      <c r="O627" s="58"/>
      <c r="P627" s="58"/>
      <c r="Q627" s="58"/>
      <c r="R627" s="58"/>
      <c r="S627" s="58"/>
      <c r="T627" s="58"/>
      <c r="U627" s="58"/>
      <c r="V627" s="58"/>
      <c r="W627" s="58"/>
      <c r="X627" s="58"/>
      <c r="Y627" s="58"/>
      <c r="Z627" s="58"/>
      <c r="AA627" s="58"/>
      <c r="AB627" s="58"/>
    </row>
    <row r="628" spans="1:28" ht="13.5" customHeight="1">
      <c r="A628" s="58"/>
      <c r="B628" s="58"/>
      <c r="C628" s="58"/>
      <c r="D628" s="58"/>
      <c r="E628" s="371"/>
      <c r="F628" s="371"/>
      <c r="G628" s="403"/>
      <c r="H628" s="58"/>
      <c r="I628" s="58"/>
      <c r="J628" s="58"/>
      <c r="K628" s="58"/>
      <c r="L628" s="58"/>
      <c r="M628" s="58"/>
      <c r="N628" s="58"/>
      <c r="O628" s="58"/>
      <c r="P628" s="58"/>
      <c r="Q628" s="58"/>
      <c r="R628" s="58"/>
      <c r="S628" s="58"/>
      <c r="T628" s="58"/>
      <c r="U628" s="58"/>
      <c r="V628" s="58"/>
      <c r="W628" s="58"/>
      <c r="X628" s="58"/>
      <c r="Y628" s="58"/>
      <c r="Z628" s="58"/>
      <c r="AA628" s="58"/>
      <c r="AB628" s="58"/>
    </row>
    <row r="629" spans="1:28" ht="13.5" customHeight="1">
      <c r="A629" s="58"/>
      <c r="B629" s="58"/>
      <c r="C629" s="58"/>
      <c r="D629" s="58"/>
      <c r="E629" s="371"/>
      <c r="F629" s="371"/>
      <c r="G629" s="403"/>
      <c r="H629" s="58"/>
      <c r="I629" s="58"/>
      <c r="J629" s="58"/>
      <c r="K629" s="58"/>
      <c r="L629" s="58"/>
      <c r="M629" s="58"/>
      <c r="N629" s="58"/>
      <c r="O629" s="58"/>
      <c r="P629" s="58"/>
      <c r="Q629" s="58"/>
      <c r="R629" s="58"/>
      <c r="S629" s="58"/>
      <c r="T629" s="58"/>
      <c r="U629" s="58"/>
      <c r="V629" s="58"/>
      <c r="W629" s="58"/>
      <c r="X629" s="58"/>
      <c r="Y629" s="58"/>
      <c r="Z629" s="58"/>
      <c r="AA629" s="58"/>
      <c r="AB629" s="58"/>
    </row>
    <row r="630" spans="1:28" ht="13.5" customHeight="1">
      <c r="A630" s="58"/>
      <c r="B630" s="58"/>
      <c r="C630" s="58"/>
      <c r="D630" s="58"/>
      <c r="E630" s="371"/>
      <c r="F630" s="371"/>
      <c r="G630" s="403"/>
      <c r="H630" s="58"/>
      <c r="I630" s="58"/>
      <c r="J630" s="58"/>
      <c r="K630" s="58"/>
      <c r="L630" s="58"/>
      <c r="M630" s="58"/>
      <c r="N630" s="58"/>
      <c r="O630" s="58"/>
      <c r="P630" s="58"/>
      <c r="Q630" s="58"/>
      <c r="R630" s="58"/>
      <c r="S630" s="58"/>
      <c r="T630" s="58"/>
      <c r="U630" s="58"/>
      <c r="V630" s="58"/>
      <c r="W630" s="58"/>
      <c r="X630" s="58"/>
      <c r="Y630" s="58"/>
      <c r="Z630" s="58"/>
      <c r="AA630" s="58"/>
      <c r="AB630" s="58"/>
    </row>
    <row r="631" spans="1:28" ht="13.5" customHeight="1">
      <c r="A631" s="58"/>
      <c r="B631" s="58"/>
      <c r="C631" s="58"/>
      <c r="D631" s="58"/>
      <c r="E631" s="371"/>
      <c r="F631" s="371"/>
      <c r="G631" s="403"/>
      <c r="H631" s="58"/>
      <c r="I631" s="58"/>
      <c r="J631" s="58"/>
      <c r="K631" s="58"/>
      <c r="L631" s="58"/>
      <c r="M631" s="58"/>
      <c r="N631" s="58"/>
      <c r="O631" s="58"/>
      <c r="P631" s="58"/>
      <c r="Q631" s="58"/>
      <c r="R631" s="58"/>
      <c r="S631" s="58"/>
      <c r="T631" s="58"/>
      <c r="U631" s="58"/>
      <c r="V631" s="58"/>
      <c r="W631" s="58"/>
      <c r="X631" s="58"/>
      <c r="Y631" s="58"/>
      <c r="Z631" s="58"/>
      <c r="AA631" s="58"/>
      <c r="AB631" s="58"/>
    </row>
    <row r="632" spans="1:28" ht="13.5" customHeight="1">
      <c r="A632" s="58"/>
      <c r="B632" s="58"/>
      <c r="C632" s="58"/>
      <c r="D632" s="58"/>
      <c r="E632" s="371"/>
      <c r="F632" s="371"/>
      <c r="G632" s="403"/>
      <c r="H632" s="58"/>
      <c r="I632" s="58"/>
      <c r="J632" s="58"/>
      <c r="K632" s="58"/>
      <c r="L632" s="58"/>
      <c r="M632" s="58"/>
      <c r="N632" s="58"/>
      <c r="O632" s="58"/>
      <c r="P632" s="58"/>
      <c r="Q632" s="58"/>
      <c r="R632" s="58"/>
      <c r="S632" s="58"/>
      <c r="T632" s="58"/>
      <c r="U632" s="58"/>
      <c r="V632" s="58"/>
      <c r="W632" s="58"/>
      <c r="X632" s="58"/>
      <c r="Y632" s="58"/>
      <c r="Z632" s="58"/>
      <c r="AA632" s="58"/>
      <c r="AB632" s="58"/>
    </row>
    <row r="633" spans="1:28" ht="13.5" customHeight="1">
      <c r="A633" s="58"/>
      <c r="B633" s="58"/>
      <c r="C633" s="58"/>
      <c r="D633" s="58"/>
      <c r="E633" s="371"/>
      <c r="F633" s="371"/>
      <c r="G633" s="403"/>
      <c r="H633" s="58"/>
      <c r="I633" s="58"/>
      <c r="J633" s="58"/>
      <c r="K633" s="58"/>
      <c r="L633" s="58"/>
      <c r="M633" s="58"/>
      <c r="N633" s="58"/>
      <c r="O633" s="58"/>
      <c r="P633" s="58"/>
      <c r="Q633" s="58"/>
      <c r="R633" s="58"/>
      <c r="S633" s="58"/>
      <c r="T633" s="58"/>
      <c r="U633" s="58"/>
      <c r="V633" s="58"/>
      <c r="W633" s="58"/>
      <c r="X633" s="58"/>
      <c r="Y633" s="58"/>
      <c r="Z633" s="58"/>
      <c r="AA633" s="58"/>
      <c r="AB633" s="58"/>
    </row>
    <row r="634" spans="1:28" ht="13.5" customHeight="1">
      <c r="A634" s="58"/>
      <c r="B634" s="58"/>
      <c r="C634" s="58"/>
      <c r="D634" s="58"/>
      <c r="E634" s="371"/>
      <c r="F634" s="371"/>
      <c r="G634" s="403"/>
      <c r="H634" s="58"/>
      <c r="I634" s="58"/>
      <c r="J634" s="58"/>
      <c r="K634" s="58"/>
      <c r="L634" s="58"/>
      <c r="M634" s="58"/>
      <c r="N634" s="58"/>
      <c r="O634" s="58"/>
      <c r="P634" s="58"/>
      <c r="Q634" s="58"/>
      <c r="R634" s="58"/>
      <c r="S634" s="58"/>
      <c r="T634" s="58"/>
      <c r="U634" s="58"/>
      <c r="V634" s="58"/>
      <c r="W634" s="58"/>
      <c r="X634" s="58"/>
      <c r="Y634" s="58"/>
      <c r="Z634" s="58"/>
      <c r="AA634" s="58"/>
      <c r="AB634" s="58"/>
    </row>
    <row r="635" spans="1:28" ht="13.5" customHeight="1">
      <c r="A635" s="58"/>
      <c r="B635" s="58"/>
      <c r="C635" s="58"/>
      <c r="D635" s="58"/>
      <c r="E635" s="371"/>
      <c r="F635" s="371"/>
      <c r="G635" s="403"/>
      <c r="H635" s="58"/>
      <c r="I635" s="58"/>
      <c r="J635" s="58"/>
      <c r="K635" s="58"/>
      <c r="L635" s="58"/>
      <c r="M635" s="58"/>
      <c r="N635" s="58"/>
      <c r="O635" s="58"/>
      <c r="P635" s="58"/>
      <c r="Q635" s="58"/>
      <c r="R635" s="58"/>
      <c r="S635" s="58"/>
      <c r="T635" s="58"/>
      <c r="U635" s="58"/>
      <c r="V635" s="58"/>
      <c r="W635" s="58"/>
      <c r="X635" s="58"/>
      <c r="Y635" s="58"/>
      <c r="Z635" s="58"/>
      <c r="AA635" s="58"/>
      <c r="AB635" s="58"/>
    </row>
    <row r="636" spans="1:28" ht="13.5" customHeight="1">
      <c r="A636" s="58"/>
      <c r="B636" s="58"/>
      <c r="C636" s="58"/>
      <c r="D636" s="58"/>
      <c r="E636" s="371"/>
      <c r="F636" s="371"/>
      <c r="G636" s="403"/>
      <c r="H636" s="58"/>
      <c r="I636" s="58"/>
      <c r="J636" s="58"/>
      <c r="K636" s="58"/>
      <c r="L636" s="58"/>
      <c r="M636" s="58"/>
      <c r="N636" s="58"/>
      <c r="O636" s="58"/>
      <c r="P636" s="58"/>
      <c r="Q636" s="58"/>
      <c r="R636" s="58"/>
      <c r="S636" s="58"/>
      <c r="T636" s="58"/>
      <c r="U636" s="58"/>
      <c r="V636" s="58"/>
      <c r="W636" s="58"/>
      <c r="X636" s="58"/>
      <c r="Y636" s="58"/>
      <c r="Z636" s="58"/>
      <c r="AA636" s="58"/>
      <c r="AB636" s="58"/>
    </row>
    <row r="637" spans="1:28" ht="13.5" customHeight="1">
      <c r="A637" s="58"/>
      <c r="B637" s="58"/>
      <c r="C637" s="58"/>
      <c r="D637" s="58"/>
      <c r="E637" s="371"/>
      <c r="F637" s="371"/>
      <c r="G637" s="403"/>
      <c r="H637" s="58"/>
      <c r="I637" s="58"/>
      <c r="J637" s="58"/>
      <c r="K637" s="58"/>
      <c r="L637" s="58"/>
      <c r="M637" s="58"/>
      <c r="N637" s="58"/>
      <c r="O637" s="58"/>
      <c r="P637" s="58"/>
      <c r="Q637" s="58"/>
      <c r="R637" s="58"/>
      <c r="S637" s="58"/>
      <c r="T637" s="58"/>
      <c r="U637" s="58"/>
      <c r="V637" s="58"/>
      <c r="W637" s="58"/>
      <c r="X637" s="58"/>
      <c r="Y637" s="58"/>
      <c r="Z637" s="58"/>
      <c r="AA637" s="58"/>
      <c r="AB637" s="58"/>
    </row>
    <row r="638" spans="1:28" ht="13.5" customHeight="1">
      <c r="A638" s="58"/>
      <c r="B638" s="58"/>
      <c r="C638" s="58"/>
      <c r="D638" s="58"/>
      <c r="E638" s="371"/>
      <c r="F638" s="371"/>
      <c r="G638" s="403"/>
      <c r="H638" s="58"/>
      <c r="I638" s="58"/>
      <c r="J638" s="58"/>
      <c r="K638" s="58"/>
      <c r="L638" s="58"/>
      <c r="M638" s="58"/>
      <c r="N638" s="58"/>
      <c r="O638" s="58"/>
      <c r="P638" s="58"/>
      <c r="Q638" s="58"/>
      <c r="R638" s="58"/>
      <c r="S638" s="58"/>
      <c r="T638" s="58"/>
      <c r="U638" s="58"/>
      <c r="V638" s="58"/>
      <c r="W638" s="58"/>
      <c r="X638" s="58"/>
      <c r="Y638" s="58"/>
      <c r="Z638" s="58"/>
      <c r="AA638" s="58"/>
      <c r="AB638" s="58"/>
    </row>
    <row r="639" spans="1:28" ht="13.5" customHeight="1">
      <c r="A639" s="58"/>
      <c r="B639" s="58"/>
      <c r="C639" s="58"/>
      <c r="D639" s="58"/>
      <c r="E639" s="371"/>
      <c r="F639" s="371"/>
      <c r="G639" s="403"/>
      <c r="H639" s="58"/>
      <c r="I639" s="58"/>
      <c r="J639" s="58"/>
      <c r="K639" s="58"/>
      <c r="L639" s="58"/>
      <c r="M639" s="58"/>
      <c r="N639" s="58"/>
      <c r="O639" s="58"/>
      <c r="P639" s="58"/>
      <c r="Q639" s="58"/>
      <c r="R639" s="58"/>
      <c r="S639" s="58"/>
      <c r="T639" s="58"/>
      <c r="U639" s="58"/>
      <c r="V639" s="58"/>
      <c r="W639" s="58"/>
      <c r="X639" s="58"/>
      <c r="Y639" s="58"/>
      <c r="Z639" s="58"/>
      <c r="AA639" s="58"/>
      <c r="AB639" s="58"/>
    </row>
    <row r="640" spans="1:28" ht="13.5" customHeight="1">
      <c r="A640" s="58"/>
      <c r="B640" s="58"/>
      <c r="C640" s="58"/>
      <c r="D640" s="58"/>
      <c r="E640" s="371"/>
      <c r="F640" s="371"/>
      <c r="G640" s="403"/>
      <c r="H640" s="58"/>
      <c r="I640" s="58"/>
      <c r="J640" s="58"/>
      <c r="K640" s="58"/>
      <c r="L640" s="58"/>
      <c r="M640" s="58"/>
      <c r="N640" s="58"/>
      <c r="O640" s="58"/>
      <c r="P640" s="58"/>
      <c r="Q640" s="58"/>
      <c r="R640" s="58"/>
      <c r="S640" s="58"/>
      <c r="T640" s="58"/>
      <c r="U640" s="58"/>
      <c r="V640" s="58"/>
      <c r="W640" s="58"/>
      <c r="X640" s="58"/>
      <c r="Y640" s="58"/>
      <c r="Z640" s="58"/>
      <c r="AA640" s="58"/>
      <c r="AB640" s="58"/>
    </row>
    <row r="641" spans="1:28" ht="13.5" customHeight="1">
      <c r="A641" s="58"/>
      <c r="B641" s="58"/>
      <c r="C641" s="58"/>
      <c r="D641" s="58"/>
      <c r="E641" s="371"/>
      <c r="F641" s="371"/>
      <c r="G641" s="403"/>
      <c r="H641" s="58"/>
      <c r="I641" s="58"/>
      <c r="J641" s="58"/>
      <c r="K641" s="58"/>
      <c r="L641" s="58"/>
      <c r="M641" s="58"/>
      <c r="N641" s="58"/>
      <c r="O641" s="58"/>
      <c r="P641" s="58"/>
      <c r="Q641" s="58"/>
      <c r="R641" s="58"/>
      <c r="S641" s="58"/>
      <c r="T641" s="58"/>
      <c r="U641" s="58"/>
      <c r="V641" s="58"/>
      <c r="W641" s="58"/>
      <c r="X641" s="58"/>
      <c r="Y641" s="58"/>
      <c r="Z641" s="58"/>
      <c r="AA641" s="58"/>
      <c r="AB641" s="58"/>
    </row>
    <row r="642" spans="1:28" ht="13.5" customHeight="1">
      <c r="A642" s="58"/>
      <c r="B642" s="58"/>
      <c r="C642" s="58"/>
      <c r="D642" s="58"/>
      <c r="E642" s="371"/>
      <c r="F642" s="371"/>
      <c r="G642" s="403"/>
      <c r="H642" s="58"/>
      <c r="I642" s="58"/>
      <c r="J642" s="58"/>
      <c r="K642" s="58"/>
      <c r="L642" s="58"/>
      <c r="M642" s="58"/>
      <c r="N642" s="58"/>
      <c r="O642" s="58"/>
      <c r="P642" s="58"/>
      <c r="Q642" s="58"/>
      <c r="R642" s="58"/>
      <c r="S642" s="58"/>
      <c r="T642" s="58"/>
      <c r="U642" s="58"/>
      <c r="V642" s="58"/>
      <c r="W642" s="58"/>
      <c r="X642" s="58"/>
      <c r="Y642" s="58"/>
      <c r="Z642" s="58"/>
      <c r="AA642" s="58"/>
      <c r="AB642" s="58"/>
    </row>
    <row r="643" spans="1:28" ht="13.5" customHeight="1">
      <c r="A643" s="58"/>
      <c r="B643" s="58"/>
      <c r="C643" s="58"/>
      <c r="D643" s="58"/>
      <c r="E643" s="371"/>
      <c r="F643" s="371"/>
      <c r="G643" s="403"/>
      <c r="H643" s="58"/>
      <c r="I643" s="58"/>
      <c r="J643" s="58"/>
      <c r="K643" s="58"/>
      <c r="L643" s="58"/>
      <c r="M643" s="58"/>
      <c r="N643" s="58"/>
      <c r="O643" s="58"/>
      <c r="P643" s="58"/>
      <c r="Q643" s="58"/>
      <c r="R643" s="58"/>
      <c r="S643" s="58"/>
      <c r="T643" s="58"/>
      <c r="U643" s="58"/>
      <c r="V643" s="58"/>
      <c r="W643" s="58"/>
      <c r="X643" s="58"/>
      <c r="Y643" s="58"/>
      <c r="Z643" s="58"/>
      <c r="AA643" s="58"/>
      <c r="AB643" s="58"/>
    </row>
    <row r="644" spans="1:28" ht="13.5" customHeight="1">
      <c r="A644" s="58"/>
      <c r="B644" s="58"/>
      <c r="C644" s="58"/>
      <c r="D644" s="58"/>
      <c r="E644" s="371"/>
      <c r="F644" s="371"/>
      <c r="G644" s="403"/>
      <c r="H644" s="58"/>
      <c r="I644" s="58"/>
      <c r="J644" s="58"/>
      <c r="K644" s="58"/>
      <c r="L644" s="58"/>
      <c r="M644" s="58"/>
      <c r="N644" s="58"/>
      <c r="O644" s="58"/>
      <c r="P644" s="58"/>
      <c r="Q644" s="58"/>
      <c r="R644" s="58"/>
      <c r="S644" s="58"/>
      <c r="T644" s="58"/>
      <c r="U644" s="58"/>
      <c r="V644" s="58"/>
      <c r="W644" s="58"/>
      <c r="X644" s="58"/>
      <c r="Y644" s="58"/>
      <c r="Z644" s="58"/>
      <c r="AA644" s="58"/>
      <c r="AB644" s="58"/>
    </row>
    <row r="645" spans="1:28" ht="13.5" customHeight="1">
      <c r="A645" s="58"/>
      <c r="B645" s="58"/>
      <c r="C645" s="58"/>
      <c r="D645" s="58"/>
      <c r="E645" s="371"/>
      <c r="F645" s="371"/>
      <c r="G645" s="403"/>
      <c r="H645" s="58"/>
      <c r="I645" s="58"/>
      <c r="J645" s="58"/>
      <c r="K645" s="58"/>
      <c r="L645" s="58"/>
      <c r="M645" s="58"/>
      <c r="N645" s="58"/>
      <c r="O645" s="58"/>
      <c r="P645" s="58"/>
      <c r="Q645" s="58"/>
      <c r="R645" s="58"/>
      <c r="S645" s="58"/>
      <c r="T645" s="58"/>
      <c r="U645" s="58"/>
      <c r="V645" s="58"/>
      <c r="W645" s="58"/>
      <c r="X645" s="58"/>
      <c r="Y645" s="58"/>
      <c r="Z645" s="58"/>
      <c r="AA645" s="58"/>
      <c r="AB645" s="58"/>
    </row>
    <row r="646" spans="1:28" ht="13.5" customHeight="1">
      <c r="A646" s="58"/>
      <c r="B646" s="58"/>
      <c r="C646" s="58"/>
      <c r="D646" s="58"/>
      <c r="E646" s="371"/>
      <c r="F646" s="371"/>
      <c r="G646" s="403"/>
      <c r="H646" s="58"/>
      <c r="I646" s="58"/>
      <c r="J646" s="58"/>
      <c r="K646" s="58"/>
      <c r="L646" s="58"/>
      <c r="M646" s="58"/>
      <c r="N646" s="58"/>
      <c r="O646" s="58"/>
      <c r="P646" s="58"/>
      <c r="Q646" s="58"/>
      <c r="R646" s="58"/>
      <c r="S646" s="58"/>
      <c r="T646" s="58"/>
      <c r="U646" s="58"/>
      <c r="V646" s="58"/>
      <c r="W646" s="58"/>
      <c r="X646" s="58"/>
      <c r="Y646" s="58"/>
      <c r="Z646" s="58"/>
      <c r="AA646" s="58"/>
      <c r="AB646" s="58"/>
    </row>
    <row r="647" spans="1:28" ht="13.5" customHeight="1">
      <c r="A647" s="58"/>
      <c r="B647" s="58"/>
      <c r="C647" s="58"/>
      <c r="D647" s="58"/>
      <c r="E647" s="371"/>
      <c r="F647" s="371"/>
      <c r="G647" s="403"/>
      <c r="H647" s="58"/>
      <c r="I647" s="58"/>
      <c r="J647" s="58"/>
      <c r="K647" s="58"/>
      <c r="L647" s="58"/>
      <c r="M647" s="58"/>
      <c r="N647" s="58"/>
      <c r="O647" s="58"/>
      <c r="P647" s="58"/>
      <c r="Q647" s="58"/>
      <c r="R647" s="58"/>
      <c r="S647" s="58"/>
      <c r="T647" s="58"/>
      <c r="U647" s="58"/>
      <c r="V647" s="58"/>
      <c r="W647" s="58"/>
      <c r="X647" s="58"/>
      <c r="Y647" s="58"/>
      <c r="Z647" s="58"/>
      <c r="AA647" s="58"/>
      <c r="AB647" s="58"/>
    </row>
    <row r="648" spans="1:28" ht="13.5" customHeight="1">
      <c r="A648" s="58"/>
      <c r="B648" s="58"/>
      <c r="C648" s="58"/>
      <c r="D648" s="58"/>
      <c r="E648" s="371"/>
      <c r="F648" s="371"/>
      <c r="G648" s="403"/>
      <c r="H648" s="58"/>
      <c r="I648" s="58"/>
      <c r="J648" s="58"/>
      <c r="K648" s="58"/>
      <c r="L648" s="58"/>
      <c r="M648" s="58"/>
      <c r="N648" s="58"/>
      <c r="O648" s="58"/>
      <c r="P648" s="58"/>
      <c r="Q648" s="58"/>
      <c r="R648" s="58"/>
      <c r="S648" s="58"/>
      <c r="T648" s="58"/>
      <c r="U648" s="58"/>
      <c r="V648" s="58"/>
      <c r="W648" s="58"/>
      <c r="X648" s="58"/>
      <c r="Y648" s="58"/>
      <c r="Z648" s="58"/>
      <c r="AA648" s="58"/>
      <c r="AB648" s="58"/>
    </row>
    <row r="649" spans="1:28" ht="13.5" customHeight="1">
      <c r="A649" s="58"/>
      <c r="B649" s="58"/>
      <c r="C649" s="58"/>
      <c r="D649" s="58"/>
      <c r="E649" s="371"/>
      <c r="F649" s="371"/>
      <c r="G649" s="403"/>
      <c r="H649" s="58"/>
      <c r="I649" s="58"/>
      <c r="J649" s="58"/>
      <c r="K649" s="58"/>
      <c r="L649" s="58"/>
      <c r="M649" s="58"/>
      <c r="N649" s="58"/>
      <c r="O649" s="58"/>
      <c r="P649" s="58"/>
      <c r="Q649" s="58"/>
      <c r="R649" s="58"/>
      <c r="S649" s="58"/>
      <c r="T649" s="58"/>
      <c r="U649" s="58"/>
      <c r="V649" s="58"/>
      <c r="W649" s="58"/>
      <c r="X649" s="58"/>
      <c r="Y649" s="58"/>
      <c r="Z649" s="58"/>
      <c r="AA649" s="58"/>
      <c r="AB649" s="58"/>
    </row>
    <row r="650" spans="1:28" ht="13.5" customHeight="1">
      <c r="A650" s="58"/>
      <c r="B650" s="58"/>
      <c r="C650" s="58"/>
      <c r="D650" s="58"/>
      <c r="E650" s="371"/>
      <c r="F650" s="371"/>
      <c r="G650" s="403"/>
      <c r="H650" s="58"/>
      <c r="I650" s="58"/>
      <c r="J650" s="58"/>
      <c r="K650" s="58"/>
      <c r="L650" s="58"/>
      <c r="M650" s="58"/>
      <c r="N650" s="58"/>
      <c r="O650" s="58"/>
      <c r="P650" s="58"/>
      <c r="Q650" s="58"/>
      <c r="R650" s="58"/>
      <c r="S650" s="58"/>
      <c r="T650" s="58"/>
      <c r="U650" s="58"/>
      <c r="V650" s="58"/>
      <c r="W650" s="58"/>
      <c r="X650" s="58"/>
      <c r="Y650" s="58"/>
      <c r="Z650" s="58"/>
      <c r="AA650" s="58"/>
      <c r="AB650" s="58"/>
    </row>
    <row r="651" spans="1:28" ht="13.5" customHeight="1">
      <c r="A651" s="58"/>
      <c r="B651" s="58"/>
      <c r="C651" s="58"/>
      <c r="D651" s="58"/>
      <c r="E651" s="371"/>
      <c r="F651" s="371"/>
      <c r="G651" s="403"/>
      <c r="H651" s="58"/>
      <c r="I651" s="58"/>
      <c r="J651" s="58"/>
      <c r="K651" s="58"/>
      <c r="L651" s="58"/>
      <c r="M651" s="58"/>
      <c r="N651" s="58"/>
      <c r="O651" s="58"/>
      <c r="P651" s="58"/>
      <c r="Q651" s="58"/>
      <c r="R651" s="58"/>
      <c r="S651" s="58"/>
      <c r="T651" s="58"/>
      <c r="U651" s="58"/>
      <c r="V651" s="58"/>
      <c r="W651" s="58"/>
      <c r="X651" s="58"/>
      <c r="Y651" s="58"/>
      <c r="Z651" s="58"/>
      <c r="AA651" s="58"/>
      <c r="AB651" s="58"/>
    </row>
    <row r="652" spans="1:28" ht="13.5" customHeight="1">
      <c r="A652" s="58"/>
      <c r="B652" s="58"/>
      <c r="C652" s="58"/>
      <c r="D652" s="58"/>
      <c r="E652" s="371"/>
      <c r="F652" s="371"/>
      <c r="G652" s="403"/>
      <c r="H652" s="58"/>
      <c r="I652" s="58"/>
      <c r="J652" s="58"/>
      <c r="K652" s="58"/>
      <c r="L652" s="58"/>
      <c r="M652" s="58"/>
      <c r="N652" s="58"/>
      <c r="O652" s="58"/>
      <c r="P652" s="58"/>
      <c r="Q652" s="58"/>
      <c r="R652" s="58"/>
      <c r="S652" s="58"/>
      <c r="T652" s="58"/>
      <c r="U652" s="58"/>
      <c r="V652" s="58"/>
      <c r="W652" s="58"/>
      <c r="X652" s="58"/>
      <c r="Y652" s="58"/>
      <c r="Z652" s="58"/>
      <c r="AA652" s="58"/>
      <c r="AB652" s="58"/>
    </row>
    <row r="653" spans="1:28" ht="13.5" customHeight="1">
      <c r="A653" s="58"/>
      <c r="B653" s="58"/>
      <c r="C653" s="58"/>
      <c r="D653" s="58"/>
      <c r="E653" s="371"/>
      <c r="F653" s="371"/>
      <c r="G653" s="403"/>
      <c r="H653" s="58"/>
      <c r="I653" s="58"/>
      <c r="J653" s="58"/>
      <c r="K653" s="58"/>
      <c r="L653" s="58"/>
      <c r="M653" s="58"/>
      <c r="N653" s="58"/>
      <c r="O653" s="58"/>
      <c r="P653" s="58"/>
      <c r="Q653" s="58"/>
      <c r="R653" s="58"/>
      <c r="S653" s="58"/>
      <c r="T653" s="58"/>
      <c r="U653" s="58"/>
      <c r="V653" s="58"/>
      <c r="W653" s="58"/>
      <c r="X653" s="58"/>
      <c r="Y653" s="58"/>
      <c r="Z653" s="58"/>
      <c r="AA653" s="58"/>
      <c r="AB653" s="58"/>
    </row>
    <row r="654" spans="1:28" ht="13.5" customHeight="1">
      <c r="A654" s="58"/>
      <c r="B654" s="58"/>
      <c r="C654" s="58"/>
      <c r="D654" s="58"/>
      <c r="E654" s="371"/>
      <c r="F654" s="371"/>
      <c r="G654" s="403"/>
      <c r="H654" s="58"/>
      <c r="I654" s="58"/>
      <c r="J654" s="58"/>
      <c r="K654" s="58"/>
      <c r="L654" s="58"/>
      <c r="M654" s="58"/>
      <c r="N654" s="58"/>
      <c r="O654" s="58"/>
      <c r="P654" s="58"/>
      <c r="Q654" s="58"/>
      <c r="R654" s="58"/>
      <c r="S654" s="58"/>
      <c r="T654" s="58"/>
      <c r="U654" s="58"/>
      <c r="V654" s="58"/>
      <c r="W654" s="58"/>
      <c r="X654" s="58"/>
      <c r="Y654" s="58"/>
      <c r="Z654" s="58"/>
      <c r="AA654" s="58"/>
      <c r="AB654" s="58"/>
    </row>
    <row r="655" spans="1:28" ht="13.5" customHeight="1">
      <c r="A655" s="58"/>
      <c r="B655" s="58"/>
      <c r="C655" s="58"/>
      <c r="D655" s="58"/>
      <c r="E655" s="371"/>
      <c r="F655" s="371"/>
      <c r="G655" s="403"/>
      <c r="H655" s="58"/>
      <c r="I655" s="58"/>
      <c r="J655" s="58"/>
      <c r="K655" s="58"/>
      <c r="L655" s="58"/>
      <c r="M655" s="58"/>
      <c r="N655" s="58"/>
      <c r="O655" s="58"/>
      <c r="P655" s="58"/>
      <c r="Q655" s="58"/>
      <c r="R655" s="58"/>
      <c r="S655" s="58"/>
      <c r="T655" s="58"/>
      <c r="U655" s="58"/>
      <c r="V655" s="58"/>
      <c r="W655" s="58"/>
      <c r="X655" s="58"/>
      <c r="Y655" s="58"/>
      <c r="Z655" s="58"/>
      <c r="AA655" s="58"/>
      <c r="AB655" s="58"/>
    </row>
    <row r="656" spans="1:28" ht="13.5" customHeight="1">
      <c r="A656" s="58"/>
      <c r="B656" s="58"/>
      <c r="C656" s="58"/>
      <c r="D656" s="58"/>
      <c r="E656" s="371"/>
      <c r="F656" s="371"/>
      <c r="G656" s="403"/>
      <c r="H656" s="58"/>
      <c r="I656" s="58"/>
      <c r="J656" s="58"/>
      <c r="K656" s="58"/>
      <c r="L656" s="58"/>
      <c r="M656" s="58"/>
      <c r="N656" s="58"/>
      <c r="O656" s="58"/>
      <c r="P656" s="58"/>
      <c r="Q656" s="58"/>
      <c r="R656" s="58"/>
      <c r="S656" s="58"/>
      <c r="T656" s="58"/>
      <c r="U656" s="58"/>
      <c r="V656" s="58"/>
      <c r="W656" s="58"/>
      <c r="X656" s="58"/>
      <c r="Y656" s="58"/>
      <c r="Z656" s="58"/>
      <c r="AA656" s="58"/>
      <c r="AB656" s="58"/>
    </row>
    <row r="657" spans="1:28" ht="13.5" customHeight="1">
      <c r="A657" s="58"/>
      <c r="B657" s="58"/>
      <c r="C657" s="58"/>
      <c r="D657" s="58"/>
      <c r="E657" s="371"/>
      <c r="F657" s="371"/>
      <c r="G657" s="403"/>
      <c r="H657" s="58"/>
      <c r="I657" s="58"/>
      <c r="J657" s="58"/>
      <c r="K657" s="58"/>
      <c r="L657" s="58"/>
      <c r="M657" s="58"/>
      <c r="N657" s="58"/>
      <c r="O657" s="58"/>
      <c r="P657" s="58"/>
      <c r="Q657" s="58"/>
      <c r="R657" s="58"/>
      <c r="S657" s="58"/>
      <c r="T657" s="58"/>
      <c r="U657" s="58"/>
      <c r="V657" s="58"/>
      <c r="W657" s="58"/>
      <c r="X657" s="58"/>
      <c r="Y657" s="58"/>
      <c r="Z657" s="58"/>
      <c r="AA657" s="58"/>
      <c r="AB657" s="58"/>
    </row>
    <row r="658" spans="1:28" ht="13.5" customHeight="1">
      <c r="A658" s="58"/>
      <c r="B658" s="58"/>
      <c r="C658" s="58"/>
      <c r="D658" s="58"/>
      <c r="E658" s="371"/>
      <c r="F658" s="371"/>
      <c r="G658" s="403"/>
      <c r="H658" s="58"/>
      <c r="I658" s="58"/>
      <c r="J658" s="58"/>
      <c r="K658" s="58"/>
      <c r="L658" s="58"/>
      <c r="M658" s="58"/>
      <c r="N658" s="58"/>
      <c r="O658" s="58"/>
      <c r="P658" s="58"/>
      <c r="Q658" s="58"/>
      <c r="R658" s="58"/>
      <c r="S658" s="58"/>
      <c r="T658" s="58"/>
      <c r="U658" s="58"/>
      <c r="V658" s="58"/>
      <c r="W658" s="58"/>
      <c r="X658" s="58"/>
      <c r="Y658" s="58"/>
      <c r="Z658" s="58"/>
      <c r="AA658" s="58"/>
      <c r="AB658" s="58"/>
    </row>
    <row r="659" spans="1:28" ht="13.5" customHeight="1">
      <c r="A659" s="58"/>
      <c r="B659" s="58"/>
      <c r="C659" s="58"/>
      <c r="D659" s="58"/>
      <c r="E659" s="371"/>
      <c r="F659" s="371"/>
      <c r="G659" s="403"/>
      <c r="H659" s="58"/>
      <c r="I659" s="58"/>
      <c r="J659" s="58"/>
      <c r="K659" s="58"/>
      <c r="L659" s="58"/>
      <c r="M659" s="58"/>
      <c r="N659" s="58"/>
      <c r="O659" s="58"/>
      <c r="P659" s="58"/>
      <c r="Q659" s="58"/>
      <c r="R659" s="58"/>
      <c r="S659" s="58"/>
      <c r="T659" s="58"/>
      <c r="U659" s="58"/>
      <c r="V659" s="58"/>
      <c r="W659" s="58"/>
      <c r="X659" s="58"/>
      <c r="Y659" s="58"/>
      <c r="Z659" s="58"/>
      <c r="AA659" s="58"/>
      <c r="AB659" s="58"/>
    </row>
    <row r="660" spans="1:28" ht="13.5" customHeight="1">
      <c r="A660" s="58"/>
      <c r="B660" s="58"/>
      <c r="C660" s="58"/>
      <c r="D660" s="58"/>
      <c r="E660" s="371"/>
      <c r="F660" s="371"/>
      <c r="G660" s="403"/>
      <c r="H660" s="58"/>
      <c r="I660" s="58"/>
      <c r="J660" s="58"/>
      <c r="K660" s="58"/>
      <c r="L660" s="58"/>
      <c r="M660" s="58"/>
      <c r="N660" s="58"/>
      <c r="O660" s="58"/>
      <c r="P660" s="58"/>
      <c r="Q660" s="58"/>
      <c r="R660" s="58"/>
      <c r="S660" s="58"/>
      <c r="T660" s="58"/>
      <c r="U660" s="58"/>
      <c r="V660" s="58"/>
      <c r="W660" s="58"/>
      <c r="X660" s="58"/>
      <c r="Y660" s="58"/>
      <c r="Z660" s="58"/>
      <c r="AA660" s="58"/>
      <c r="AB660" s="58"/>
    </row>
    <row r="661" spans="1:28" ht="13.5" customHeight="1">
      <c r="A661" s="58"/>
      <c r="B661" s="58"/>
      <c r="C661" s="58"/>
      <c r="D661" s="58"/>
      <c r="E661" s="371"/>
      <c r="F661" s="371"/>
      <c r="G661" s="403"/>
      <c r="H661" s="58"/>
      <c r="I661" s="58"/>
      <c r="J661" s="58"/>
      <c r="K661" s="58"/>
      <c r="L661" s="58"/>
      <c r="M661" s="58"/>
      <c r="N661" s="58"/>
      <c r="O661" s="58"/>
      <c r="P661" s="58"/>
      <c r="Q661" s="58"/>
      <c r="R661" s="58"/>
      <c r="S661" s="58"/>
      <c r="T661" s="58"/>
      <c r="U661" s="58"/>
      <c r="V661" s="58"/>
      <c r="W661" s="58"/>
      <c r="X661" s="58"/>
      <c r="Y661" s="58"/>
      <c r="Z661" s="58"/>
      <c r="AA661" s="58"/>
      <c r="AB661" s="58"/>
    </row>
    <row r="662" spans="1:28" ht="13.5" customHeight="1">
      <c r="A662" s="58"/>
      <c r="B662" s="58"/>
      <c r="C662" s="58"/>
      <c r="D662" s="58"/>
      <c r="E662" s="371"/>
      <c r="F662" s="371"/>
      <c r="G662" s="403"/>
      <c r="H662" s="58"/>
      <c r="I662" s="58"/>
      <c r="J662" s="58"/>
      <c r="K662" s="58"/>
      <c r="L662" s="58"/>
      <c r="M662" s="58"/>
      <c r="N662" s="58"/>
      <c r="O662" s="58"/>
      <c r="P662" s="58"/>
      <c r="Q662" s="58"/>
      <c r="R662" s="58"/>
      <c r="S662" s="58"/>
      <c r="T662" s="58"/>
      <c r="U662" s="58"/>
      <c r="V662" s="58"/>
      <c r="W662" s="58"/>
      <c r="X662" s="58"/>
      <c r="Y662" s="58"/>
      <c r="Z662" s="58"/>
      <c r="AA662" s="58"/>
      <c r="AB662" s="58"/>
    </row>
    <row r="663" spans="1:28" ht="13.5" customHeight="1">
      <c r="A663" s="58"/>
      <c r="B663" s="58"/>
      <c r="C663" s="58"/>
      <c r="D663" s="58"/>
      <c r="E663" s="371"/>
      <c r="F663" s="371"/>
      <c r="G663" s="403"/>
      <c r="H663" s="58"/>
      <c r="I663" s="58"/>
      <c r="J663" s="58"/>
      <c r="K663" s="58"/>
      <c r="L663" s="58"/>
      <c r="M663" s="58"/>
      <c r="N663" s="58"/>
      <c r="O663" s="58"/>
      <c r="P663" s="58"/>
      <c r="Q663" s="58"/>
      <c r="R663" s="58"/>
      <c r="S663" s="58"/>
      <c r="T663" s="58"/>
      <c r="U663" s="58"/>
      <c r="V663" s="58"/>
      <c r="W663" s="58"/>
      <c r="X663" s="58"/>
      <c r="Y663" s="58"/>
      <c r="Z663" s="58"/>
      <c r="AA663" s="58"/>
      <c r="AB663" s="58"/>
    </row>
    <row r="664" spans="1:28" ht="13.5" customHeight="1">
      <c r="A664" s="58"/>
      <c r="B664" s="58"/>
      <c r="C664" s="58"/>
      <c r="D664" s="58"/>
      <c r="E664" s="371"/>
      <c r="F664" s="371"/>
      <c r="G664" s="403"/>
      <c r="H664" s="58"/>
      <c r="I664" s="58"/>
      <c r="J664" s="58"/>
      <c r="K664" s="58"/>
      <c r="L664" s="58"/>
      <c r="M664" s="58"/>
      <c r="N664" s="58"/>
      <c r="O664" s="58"/>
      <c r="P664" s="58"/>
      <c r="Q664" s="58"/>
      <c r="R664" s="58"/>
      <c r="S664" s="58"/>
      <c r="T664" s="58"/>
      <c r="U664" s="58"/>
      <c r="V664" s="58"/>
      <c r="W664" s="58"/>
      <c r="X664" s="58"/>
      <c r="Y664" s="58"/>
      <c r="Z664" s="58"/>
      <c r="AA664" s="58"/>
      <c r="AB664" s="58"/>
    </row>
    <row r="665" spans="1:28" ht="13.5" customHeight="1">
      <c r="A665" s="58"/>
      <c r="B665" s="58"/>
      <c r="C665" s="58"/>
      <c r="D665" s="58"/>
      <c r="E665" s="371"/>
      <c r="F665" s="371"/>
      <c r="G665" s="403"/>
      <c r="H665" s="58"/>
      <c r="I665" s="58"/>
      <c r="J665" s="58"/>
      <c r="K665" s="58"/>
      <c r="L665" s="58"/>
      <c r="M665" s="58"/>
      <c r="N665" s="58"/>
      <c r="O665" s="58"/>
      <c r="P665" s="58"/>
      <c r="Q665" s="58"/>
      <c r="R665" s="58"/>
      <c r="S665" s="58"/>
      <c r="T665" s="58"/>
      <c r="U665" s="58"/>
      <c r="V665" s="58"/>
      <c r="W665" s="58"/>
      <c r="X665" s="58"/>
      <c r="Y665" s="58"/>
      <c r="Z665" s="58"/>
      <c r="AA665" s="58"/>
      <c r="AB665" s="58"/>
    </row>
    <row r="666" spans="1:28" ht="13.5" customHeight="1">
      <c r="A666" s="58"/>
      <c r="B666" s="58"/>
      <c r="C666" s="58"/>
      <c r="D666" s="58"/>
      <c r="E666" s="371"/>
      <c r="F666" s="371"/>
      <c r="G666" s="403"/>
      <c r="H666" s="58"/>
      <c r="I666" s="58"/>
      <c r="J666" s="58"/>
      <c r="K666" s="58"/>
      <c r="L666" s="58"/>
      <c r="M666" s="58"/>
      <c r="N666" s="58"/>
      <c r="O666" s="58"/>
      <c r="P666" s="58"/>
      <c r="Q666" s="58"/>
      <c r="R666" s="58"/>
      <c r="S666" s="58"/>
      <c r="T666" s="58"/>
      <c r="U666" s="58"/>
      <c r="V666" s="58"/>
      <c r="W666" s="58"/>
      <c r="X666" s="58"/>
      <c r="Y666" s="58"/>
      <c r="Z666" s="58"/>
      <c r="AA666" s="58"/>
      <c r="AB666" s="58"/>
    </row>
    <row r="667" spans="1:28" ht="13.5" customHeight="1">
      <c r="A667" s="58"/>
      <c r="B667" s="58"/>
      <c r="C667" s="58"/>
      <c r="D667" s="58"/>
      <c r="E667" s="371"/>
      <c r="F667" s="371"/>
      <c r="G667" s="403"/>
      <c r="H667" s="58"/>
      <c r="I667" s="58"/>
      <c r="J667" s="58"/>
      <c r="K667" s="58"/>
      <c r="L667" s="58"/>
      <c r="M667" s="58"/>
      <c r="N667" s="58"/>
      <c r="O667" s="58"/>
      <c r="P667" s="58"/>
      <c r="Q667" s="58"/>
      <c r="R667" s="58"/>
      <c r="S667" s="58"/>
      <c r="T667" s="58"/>
      <c r="U667" s="58"/>
      <c r="V667" s="58"/>
      <c r="W667" s="58"/>
      <c r="X667" s="58"/>
      <c r="Y667" s="58"/>
      <c r="Z667" s="58"/>
      <c r="AA667" s="58"/>
      <c r="AB667" s="58"/>
    </row>
    <row r="668" spans="1:28" ht="13.5" customHeight="1">
      <c r="A668" s="58"/>
      <c r="B668" s="58"/>
      <c r="C668" s="58"/>
      <c r="D668" s="58"/>
      <c r="E668" s="371"/>
      <c r="F668" s="371"/>
      <c r="G668" s="403"/>
      <c r="H668" s="58"/>
      <c r="I668" s="58"/>
      <c r="J668" s="58"/>
      <c r="K668" s="58"/>
      <c r="L668" s="58"/>
      <c r="M668" s="58"/>
      <c r="N668" s="58"/>
      <c r="O668" s="58"/>
      <c r="P668" s="58"/>
      <c r="Q668" s="58"/>
      <c r="R668" s="58"/>
      <c r="S668" s="58"/>
      <c r="T668" s="58"/>
      <c r="U668" s="58"/>
      <c r="V668" s="58"/>
      <c r="W668" s="58"/>
      <c r="X668" s="58"/>
      <c r="Y668" s="58"/>
      <c r="Z668" s="58"/>
      <c r="AA668" s="58"/>
      <c r="AB668" s="58"/>
    </row>
    <row r="669" spans="1:28" ht="13.5" customHeight="1">
      <c r="A669" s="58"/>
      <c r="B669" s="58"/>
      <c r="C669" s="58"/>
      <c r="D669" s="58"/>
      <c r="E669" s="371"/>
      <c r="F669" s="371"/>
      <c r="G669" s="403"/>
      <c r="H669" s="58"/>
      <c r="I669" s="58"/>
      <c r="J669" s="58"/>
      <c r="K669" s="58"/>
      <c r="L669" s="58"/>
      <c r="M669" s="58"/>
      <c r="N669" s="58"/>
      <c r="O669" s="58"/>
      <c r="P669" s="58"/>
      <c r="Q669" s="58"/>
      <c r="R669" s="58"/>
      <c r="S669" s="58"/>
      <c r="T669" s="58"/>
      <c r="U669" s="58"/>
      <c r="V669" s="58"/>
      <c r="W669" s="58"/>
      <c r="X669" s="58"/>
      <c r="Y669" s="58"/>
      <c r="Z669" s="58"/>
      <c r="AA669" s="58"/>
      <c r="AB669" s="58"/>
    </row>
    <row r="670" spans="1:28" ht="13.5" customHeight="1">
      <c r="A670" s="58"/>
      <c r="B670" s="58"/>
      <c r="C670" s="58"/>
      <c r="D670" s="58"/>
      <c r="E670" s="371"/>
      <c r="F670" s="371"/>
      <c r="G670" s="403"/>
      <c r="H670" s="58"/>
      <c r="I670" s="58"/>
      <c r="J670" s="58"/>
      <c r="K670" s="58"/>
      <c r="L670" s="58"/>
      <c r="M670" s="58"/>
      <c r="N670" s="58"/>
      <c r="O670" s="58"/>
      <c r="P670" s="58"/>
      <c r="Q670" s="58"/>
      <c r="R670" s="58"/>
      <c r="S670" s="58"/>
      <c r="T670" s="58"/>
      <c r="U670" s="58"/>
      <c r="V670" s="58"/>
      <c r="W670" s="58"/>
      <c r="X670" s="58"/>
      <c r="Y670" s="58"/>
      <c r="Z670" s="58"/>
      <c r="AA670" s="58"/>
      <c r="AB670" s="58"/>
    </row>
    <row r="671" spans="1:28" ht="13.5" customHeight="1">
      <c r="A671" s="58"/>
      <c r="B671" s="58"/>
      <c r="C671" s="58"/>
      <c r="D671" s="58"/>
      <c r="E671" s="371"/>
      <c r="F671" s="371"/>
      <c r="G671" s="403"/>
      <c r="H671" s="58"/>
      <c r="I671" s="58"/>
      <c r="J671" s="58"/>
      <c r="K671" s="58"/>
      <c r="L671" s="58"/>
      <c r="M671" s="58"/>
      <c r="N671" s="58"/>
      <c r="O671" s="58"/>
      <c r="P671" s="58"/>
      <c r="Q671" s="58"/>
      <c r="R671" s="58"/>
      <c r="S671" s="58"/>
      <c r="T671" s="58"/>
      <c r="U671" s="58"/>
      <c r="V671" s="58"/>
      <c r="W671" s="58"/>
      <c r="X671" s="58"/>
      <c r="Y671" s="58"/>
      <c r="Z671" s="58"/>
      <c r="AA671" s="58"/>
      <c r="AB671" s="58"/>
    </row>
    <row r="672" spans="1:28" ht="13.5" customHeight="1">
      <c r="A672" s="58"/>
      <c r="B672" s="58"/>
      <c r="C672" s="58"/>
      <c r="D672" s="58"/>
      <c r="E672" s="371"/>
      <c r="F672" s="371"/>
      <c r="G672" s="403"/>
      <c r="H672" s="58"/>
      <c r="I672" s="58"/>
      <c r="J672" s="58"/>
      <c r="K672" s="58"/>
      <c r="L672" s="58"/>
      <c r="M672" s="58"/>
      <c r="N672" s="58"/>
      <c r="O672" s="58"/>
      <c r="P672" s="58"/>
      <c r="Q672" s="58"/>
      <c r="R672" s="58"/>
      <c r="S672" s="58"/>
      <c r="T672" s="58"/>
      <c r="U672" s="58"/>
      <c r="V672" s="58"/>
      <c r="W672" s="58"/>
      <c r="X672" s="58"/>
      <c r="Y672" s="58"/>
      <c r="Z672" s="58"/>
      <c r="AA672" s="58"/>
      <c r="AB672" s="58"/>
    </row>
    <row r="673" spans="1:28" ht="13.5" customHeight="1">
      <c r="A673" s="58"/>
      <c r="B673" s="58"/>
      <c r="C673" s="58"/>
      <c r="D673" s="58"/>
      <c r="E673" s="371"/>
      <c r="F673" s="371"/>
      <c r="G673" s="403"/>
      <c r="H673" s="58"/>
      <c r="I673" s="58"/>
      <c r="J673" s="58"/>
      <c r="K673" s="58"/>
      <c r="L673" s="58"/>
      <c r="M673" s="58"/>
      <c r="N673" s="58"/>
      <c r="O673" s="58"/>
      <c r="P673" s="58"/>
      <c r="Q673" s="58"/>
      <c r="R673" s="58"/>
      <c r="S673" s="58"/>
      <c r="T673" s="58"/>
      <c r="U673" s="58"/>
      <c r="V673" s="58"/>
      <c r="W673" s="58"/>
      <c r="X673" s="58"/>
      <c r="Y673" s="58"/>
      <c r="Z673" s="58"/>
      <c r="AA673" s="58"/>
      <c r="AB673" s="58"/>
    </row>
    <row r="674" spans="1:28" ht="13.5" customHeight="1">
      <c r="A674" s="58"/>
      <c r="B674" s="58"/>
      <c r="C674" s="58"/>
      <c r="D674" s="58"/>
      <c r="E674" s="371"/>
      <c r="F674" s="371"/>
      <c r="G674" s="403"/>
      <c r="H674" s="58"/>
      <c r="I674" s="58"/>
      <c r="J674" s="58"/>
      <c r="K674" s="58"/>
      <c r="L674" s="58"/>
      <c r="M674" s="58"/>
      <c r="N674" s="58"/>
      <c r="O674" s="58"/>
      <c r="P674" s="58"/>
      <c r="Q674" s="58"/>
      <c r="R674" s="58"/>
      <c r="S674" s="58"/>
      <c r="T674" s="58"/>
      <c r="U674" s="58"/>
      <c r="V674" s="58"/>
      <c r="W674" s="58"/>
      <c r="X674" s="58"/>
      <c r="Y674" s="58"/>
      <c r="Z674" s="58"/>
      <c r="AA674" s="58"/>
      <c r="AB674" s="58"/>
    </row>
    <row r="675" spans="1:28" ht="13.5" customHeight="1">
      <c r="A675" s="58"/>
      <c r="B675" s="58"/>
      <c r="C675" s="58"/>
      <c r="D675" s="58"/>
      <c r="E675" s="371"/>
      <c r="F675" s="371"/>
      <c r="G675" s="403"/>
      <c r="H675" s="58"/>
      <c r="I675" s="58"/>
      <c r="J675" s="58"/>
      <c r="K675" s="58"/>
      <c r="L675" s="58"/>
      <c r="M675" s="58"/>
      <c r="N675" s="58"/>
      <c r="O675" s="58"/>
      <c r="P675" s="58"/>
      <c r="Q675" s="58"/>
      <c r="R675" s="58"/>
      <c r="S675" s="58"/>
      <c r="T675" s="58"/>
      <c r="U675" s="58"/>
      <c r="V675" s="58"/>
      <c r="W675" s="58"/>
      <c r="X675" s="58"/>
      <c r="Y675" s="58"/>
      <c r="Z675" s="58"/>
      <c r="AA675" s="58"/>
      <c r="AB675" s="58"/>
    </row>
    <row r="676" spans="1:28" ht="13.5" customHeight="1">
      <c r="A676" s="58"/>
      <c r="B676" s="58"/>
      <c r="C676" s="58"/>
      <c r="D676" s="58"/>
      <c r="E676" s="371"/>
      <c r="F676" s="371"/>
      <c r="G676" s="403"/>
      <c r="H676" s="58"/>
      <c r="I676" s="58"/>
      <c r="J676" s="58"/>
      <c r="K676" s="58"/>
      <c r="L676" s="58"/>
      <c r="M676" s="58"/>
      <c r="N676" s="58"/>
      <c r="O676" s="58"/>
      <c r="P676" s="58"/>
      <c r="Q676" s="58"/>
      <c r="R676" s="58"/>
      <c r="S676" s="58"/>
      <c r="T676" s="58"/>
      <c r="U676" s="58"/>
      <c r="V676" s="58"/>
      <c r="W676" s="58"/>
      <c r="X676" s="58"/>
      <c r="Y676" s="58"/>
      <c r="Z676" s="58"/>
      <c r="AA676" s="58"/>
      <c r="AB676" s="58"/>
    </row>
    <row r="677" spans="1:28" ht="13.5" customHeight="1">
      <c r="A677" s="58"/>
      <c r="B677" s="58"/>
      <c r="C677" s="58"/>
      <c r="D677" s="58"/>
      <c r="E677" s="371"/>
      <c r="F677" s="371"/>
      <c r="G677" s="403"/>
      <c r="H677" s="58"/>
      <c r="I677" s="58"/>
      <c r="J677" s="58"/>
      <c r="K677" s="58"/>
      <c r="L677" s="58"/>
      <c r="M677" s="58"/>
      <c r="N677" s="58"/>
      <c r="O677" s="58"/>
      <c r="P677" s="58"/>
      <c r="Q677" s="58"/>
      <c r="R677" s="58"/>
      <c r="S677" s="58"/>
      <c r="T677" s="58"/>
      <c r="U677" s="58"/>
      <c r="V677" s="58"/>
      <c r="W677" s="58"/>
      <c r="X677" s="58"/>
      <c r="Y677" s="58"/>
      <c r="Z677" s="58"/>
      <c r="AA677" s="58"/>
      <c r="AB677" s="58"/>
    </row>
    <row r="678" spans="1:28" ht="13.5" customHeight="1">
      <c r="A678" s="58"/>
      <c r="B678" s="58"/>
      <c r="C678" s="58"/>
      <c r="D678" s="58"/>
      <c r="E678" s="371"/>
      <c r="F678" s="371"/>
      <c r="G678" s="403"/>
      <c r="H678" s="58"/>
      <c r="I678" s="58"/>
      <c r="J678" s="58"/>
      <c r="K678" s="58"/>
      <c r="L678" s="58"/>
      <c r="M678" s="58"/>
      <c r="N678" s="58"/>
      <c r="O678" s="58"/>
      <c r="P678" s="58"/>
      <c r="Q678" s="58"/>
      <c r="R678" s="58"/>
      <c r="S678" s="58"/>
      <c r="T678" s="58"/>
      <c r="U678" s="58"/>
      <c r="V678" s="58"/>
      <c r="W678" s="58"/>
      <c r="X678" s="58"/>
      <c r="Y678" s="58"/>
      <c r="Z678" s="58"/>
      <c r="AA678" s="58"/>
      <c r="AB678" s="58"/>
    </row>
    <row r="679" spans="1:28" ht="13.5" customHeight="1">
      <c r="A679" s="58"/>
      <c r="B679" s="58"/>
      <c r="C679" s="58"/>
      <c r="D679" s="58"/>
      <c r="E679" s="371"/>
      <c r="F679" s="371"/>
      <c r="G679" s="403"/>
      <c r="H679" s="58"/>
      <c r="I679" s="58"/>
      <c r="J679" s="58"/>
      <c r="K679" s="58"/>
      <c r="L679" s="58"/>
      <c r="M679" s="58"/>
      <c r="N679" s="58"/>
      <c r="O679" s="58"/>
      <c r="P679" s="58"/>
      <c r="Q679" s="58"/>
      <c r="R679" s="58"/>
      <c r="S679" s="58"/>
      <c r="T679" s="58"/>
      <c r="U679" s="58"/>
      <c r="V679" s="58"/>
      <c r="W679" s="58"/>
      <c r="X679" s="58"/>
      <c r="Y679" s="58"/>
      <c r="Z679" s="58"/>
      <c r="AA679" s="58"/>
      <c r="AB679" s="58"/>
    </row>
    <row r="680" spans="1:28" ht="13.5" customHeight="1">
      <c r="A680" s="58"/>
      <c r="B680" s="58"/>
      <c r="C680" s="58"/>
      <c r="D680" s="58"/>
      <c r="E680" s="371"/>
      <c r="F680" s="371"/>
      <c r="G680" s="403"/>
      <c r="H680" s="58"/>
      <c r="I680" s="58"/>
      <c r="J680" s="58"/>
      <c r="K680" s="58"/>
      <c r="L680" s="58"/>
      <c r="M680" s="58"/>
      <c r="N680" s="58"/>
      <c r="O680" s="58"/>
      <c r="P680" s="58"/>
      <c r="Q680" s="58"/>
      <c r="R680" s="58"/>
      <c r="S680" s="58"/>
      <c r="T680" s="58"/>
      <c r="U680" s="58"/>
      <c r="V680" s="58"/>
      <c r="W680" s="58"/>
      <c r="X680" s="58"/>
      <c r="Y680" s="58"/>
      <c r="Z680" s="58"/>
      <c r="AA680" s="58"/>
      <c r="AB680" s="58"/>
    </row>
    <row r="681" spans="1:28" ht="13.5" customHeight="1">
      <c r="A681" s="58"/>
      <c r="B681" s="58"/>
      <c r="C681" s="58"/>
      <c r="D681" s="58"/>
      <c r="E681" s="371"/>
      <c r="F681" s="371"/>
      <c r="G681" s="403"/>
      <c r="H681" s="58"/>
      <c r="I681" s="58"/>
      <c r="J681" s="58"/>
      <c r="K681" s="58"/>
      <c r="L681" s="58"/>
      <c r="M681" s="58"/>
      <c r="N681" s="58"/>
      <c r="O681" s="58"/>
      <c r="P681" s="58"/>
      <c r="Q681" s="58"/>
      <c r="R681" s="58"/>
      <c r="S681" s="58"/>
      <c r="T681" s="58"/>
      <c r="U681" s="58"/>
      <c r="V681" s="58"/>
      <c r="W681" s="58"/>
      <c r="X681" s="58"/>
      <c r="Y681" s="58"/>
      <c r="Z681" s="58"/>
      <c r="AA681" s="58"/>
      <c r="AB681" s="58"/>
    </row>
    <row r="682" spans="1:28" ht="13.5" customHeight="1">
      <c r="A682" s="58"/>
      <c r="B682" s="58"/>
      <c r="C682" s="58"/>
      <c r="D682" s="58"/>
      <c r="E682" s="371"/>
      <c r="F682" s="371"/>
      <c r="G682" s="403"/>
      <c r="H682" s="58"/>
      <c r="I682" s="58"/>
      <c r="J682" s="58"/>
      <c r="K682" s="58"/>
      <c r="L682" s="58"/>
      <c r="M682" s="58"/>
      <c r="N682" s="58"/>
      <c r="O682" s="58"/>
      <c r="P682" s="58"/>
      <c r="Q682" s="58"/>
      <c r="R682" s="58"/>
      <c r="S682" s="58"/>
      <c r="T682" s="58"/>
      <c r="U682" s="58"/>
      <c r="V682" s="58"/>
      <c r="W682" s="58"/>
      <c r="X682" s="58"/>
      <c r="Y682" s="58"/>
      <c r="Z682" s="58"/>
      <c r="AA682" s="58"/>
      <c r="AB682" s="58"/>
    </row>
    <row r="683" spans="1:28" ht="13.5" customHeight="1">
      <c r="A683" s="58"/>
      <c r="B683" s="58"/>
      <c r="C683" s="58"/>
      <c r="D683" s="58"/>
      <c r="E683" s="371"/>
      <c r="F683" s="371"/>
      <c r="G683" s="403"/>
      <c r="H683" s="58"/>
      <c r="I683" s="58"/>
      <c r="J683" s="58"/>
      <c r="K683" s="58"/>
      <c r="L683" s="58"/>
      <c r="M683" s="58"/>
      <c r="N683" s="58"/>
      <c r="O683" s="58"/>
      <c r="P683" s="58"/>
      <c r="Q683" s="58"/>
      <c r="R683" s="58"/>
      <c r="S683" s="58"/>
      <c r="T683" s="58"/>
      <c r="U683" s="58"/>
      <c r="V683" s="58"/>
      <c r="W683" s="58"/>
      <c r="X683" s="58"/>
      <c r="Y683" s="58"/>
      <c r="Z683" s="58"/>
      <c r="AA683" s="58"/>
      <c r="AB683" s="58"/>
    </row>
    <row r="684" spans="1:28" ht="13.5" customHeight="1">
      <c r="A684" s="58"/>
      <c r="B684" s="58"/>
      <c r="C684" s="58"/>
      <c r="D684" s="58"/>
      <c r="E684" s="371"/>
      <c r="F684" s="371"/>
      <c r="G684" s="403"/>
      <c r="H684" s="58"/>
      <c r="I684" s="58"/>
      <c r="J684" s="58"/>
      <c r="K684" s="58"/>
      <c r="L684" s="58"/>
      <c r="M684" s="58"/>
      <c r="N684" s="58"/>
      <c r="O684" s="58"/>
      <c r="P684" s="58"/>
      <c r="Q684" s="58"/>
      <c r="R684" s="58"/>
      <c r="S684" s="58"/>
      <c r="T684" s="58"/>
      <c r="U684" s="58"/>
      <c r="V684" s="58"/>
      <c r="W684" s="58"/>
      <c r="X684" s="58"/>
      <c r="Y684" s="58"/>
      <c r="Z684" s="58"/>
      <c r="AA684" s="58"/>
      <c r="AB684" s="58"/>
    </row>
    <row r="685" spans="1:28" ht="13.5" customHeight="1">
      <c r="A685" s="58"/>
      <c r="B685" s="58"/>
      <c r="C685" s="58"/>
      <c r="D685" s="58"/>
      <c r="E685" s="371"/>
      <c r="F685" s="371"/>
      <c r="G685" s="403"/>
      <c r="H685" s="58"/>
      <c r="I685" s="58"/>
      <c r="J685" s="58"/>
      <c r="K685" s="58"/>
      <c r="L685" s="58"/>
      <c r="M685" s="58"/>
      <c r="N685" s="58"/>
      <c r="O685" s="58"/>
      <c r="P685" s="58"/>
      <c r="Q685" s="58"/>
      <c r="R685" s="58"/>
      <c r="S685" s="58"/>
      <c r="T685" s="58"/>
      <c r="U685" s="58"/>
      <c r="V685" s="58"/>
      <c r="W685" s="58"/>
      <c r="X685" s="58"/>
      <c r="Y685" s="58"/>
      <c r="Z685" s="58"/>
      <c r="AA685" s="58"/>
      <c r="AB685" s="58"/>
    </row>
    <row r="686" spans="1:28" ht="13.5" customHeight="1">
      <c r="A686" s="58"/>
      <c r="B686" s="58"/>
      <c r="C686" s="58"/>
      <c r="D686" s="58"/>
      <c r="E686" s="371"/>
      <c r="F686" s="371"/>
      <c r="G686" s="403"/>
      <c r="H686" s="58"/>
      <c r="I686" s="58"/>
      <c r="J686" s="58"/>
      <c r="K686" s="58"/>
      <c r="L686" s="58"/>
      <c r="M686" s="58"/>
      <c r="N686" s="58"/>
      <c r="O686" s="58"/>
      <c r="P686" s="58"/>
      <c r="Q686" s="58"/>
      <c r="R686" s="58"/>
      <c r="S686" s="58"/>
      <c r="T686" s="58"/>
      <c r="U686" s="58"/>
      <c r="V686" s="58"/>
      <c r="W686" s="58"/>
      <c r="X686" s="58"/>
      <c r="Y686" s="58"/>
      <c r="Z686" s="58"/>
      <c r="AA686" s="58"/>
      <c r="AB686" s="58"/>
    </row>
    <row r="687" spans="1:28" ht="13.5" customHeight="1">
      <c r="A687" s="58"/>
      <c r="B687" s="58"/>
      <c r="C687" s="58"/>
      <c r="D687" s="58"/>
      <c r="E687" s="371"/>
      <c r="F687" s="371"/>
      <c r="G687" s="403"/>
      <c r="H687" s="58"/>
      <c r="I687" s="58"/>
      <c r="J687" s="58"/>
      <c r="K687" s="58"/>
      <c r="L687" s="58"/>
      <c r="M687" s="58"/>
      <c r="N687" s="58"/>
      <c r="O687" s="58"/>
      <c r="P687" s="58"/>
      <c r="Q687" s="58"/>
      <c r="R687" s="58"/>
      <c r="S687" s="58"/>
      <c r="T687" s="58"/>
      <c r="U687" s="58"/>
      <c r="V687" s="58"/>
      <c r="W687" s="58"/>
      <c r="X687" s="58"/>
      <c r="Y687" s="58"/>
      <c r="Z687" s="58"/>
      <c r="AA687" s="58"/>
      <c r="AB687" s="58"/>
    </row>
    <row r="688" spans="1:28" ht="13.5" customHeight="1">
      <c r="A688" s="58"/>
      <c r="B688" s="58"/>
      <c r="C688" s="58"/>
      <c r="D688" s="58"/>
      <c r="E688" s="371"/>
      <c r="F688" s="371"/>
      <c r="G688" s="403"/>
      <c r="H688" s="58"/>
      <c r="I688" s="58"/>
      <c r="J688" s="58"/>
      <c r="K688" s="58"/>
      <c r="L688" s="58"/>
      <c r="M688" s="58"/>
      <c r="N688" s="58"/>
      <c r="O688" s="58"/>
      <c r="P688" s="58"/>
      <c r="Q688" s="58"/>
      <c r="R688" s="58"/>
      <c r="S688" s="58"/>
      <c r="T688" s="58"/>
      <c r="U688" s="58"/>
      <c r="V688" s="58"/>
      <c r="W688" s="58"/>
      <c r="X688" s="58"/>
      <c r="Y688" s="58"/>
      <c r="Z688" s="58"/>
      <c r="AA688" s="58"/>
      <c r="AB688" s="58"/>
    </row>
    <row r="689" spans="1:28" ht="13.5" customHeight="1">
      <c r="A689" s="58"/>
      <c r="B689" s="58"/>
      <c r="C689" s="58"/>
      <c r="D689" s="58"/>
      <c r="E689" s="371"/>
      <c r="F689" s="371"/>
      <c r="G689" s="403"/>
      <c r="H689" s="58"/>
      <c r="I689" s="58"/>
      <c r="J689" s="58"/>
      <c r="K689" s="58"/>
      <c r="L689" s="58"/>
      <c r="M689" s="58"/>
      <c r="N689" s="58"/>
      <c r="O689" s="58"/>
      <c r="P689" s="58"/>
      <c r="Q689" s="58"/>
      <c r="R689" s="58"/>
      <c r="S689" s="58"/>
      <c r="T689" s="58"/>
      <c r="U689" s="58"/>
      <c r="V689" s="58"/>
      <c r="W689" s="58"/>
      <c r="X689" s="58"/>
      <c r="Y689" s="58"/>
      <c r="Z689" s="58"/>
      <c r="AA689" s="58"/>
      <c r="AB689" s="58"/>
    </row>
    <row r="690" spans="1:28" ht="13.5" customHeight="1">
      <c r="A690" s="58"/>
      <c r="B690" s="58"/>
      <c r="C690" s="58"/>
      <c r="D690" s="58"/>
      <c r="E690" s="371"/>
      <c r="F690" s="371"/>
      <c r="G690" s="403"/>
      <c r="H690" s="58"/>
      <c r="I690" s="58"/>
      <c r="J690" s="58"/>
      <c r="K690" s="58"/>
      <c r="L690" s="58"/>
      <c r="M690" s="58"/>
      <c r="N690" s="58"/>
      <c r="O690" s="58"/>
      <c r="P690" s="58"/>
      <c r="Q690" s="58"/>
      <c r="R690" s="58"/>
      <c r="S690" s="58"/>
      <c r="T690" s="58"/>
      <c r="U690" s="58"/>
      <c r="V690" s="58"/>
      <c r="W690" s="58"/>
      <c r="X690" s="58"/>
      <c r="Y690" s="58"/>
      <c r="Z690" s="58"/>
      <c r="AA690" s="58"/>
      <c r="AB690" s="58"/>
    </row>
    <row r="691" spans="1:28" ht="13.5" customHeight="1">
      <c r="A691" s="58"/>
      <c r="B691" s="58"/>
      <c r="C691" s="58"/>
      <c r="D691" s="58"/>
      <c r="E691" s="371"/>
      <c r="F691" s="371"/>
      <c r="G691" s="403"/>
      <c r="H691" s="58"/>
      <c r="I691" s="58"/>
      <c r="J691" s="58"/>
      <c r="K691" s="58"/>
      <c r="L691" s="58"/>
      <c r="M691" s="58"/>
      <c r="N691" s="58"/>
      <c r="O691" s="58"/>
      <c r="P691" s="58"/>
      <c r="Q691" s="58"/>
      <c r="R691" s="58"/>
      <c r="S691" s="58"/>
      <c r="T691" s="58"/>
      <c r="U691" s="58"/>
      <c r="V691" s="58"/>
      <c r="W691" s="58"/>
      <c r="X691" s="58"/>
      <c r="Y691" s="58"/>
      <c r="Z691" s="58"/>
      <c r="AA691" s="58"/>
      <c r="AB691" s="58"/>
    </row>
    <row r="692" spans="1:28" ht="13.5" customHeight="1">
      <c r="A692" s="58"/>
      <c r="B692" s="58"/>
      <c r="C692" s="58"/>
      <c r="D692" s="58"/>
      <c r="E692" s="371"/>
      <c r="F692" s="371"/>
      <c r="G692" s="403"/>
      <c r="H692" s="58"/>
      <c r="I692" s="58"/>
      <c r="J692" s="58"/>
      <c r="K692" s="58"/>
      <c r="L692" s="58"/>
      <c r="M692" s="58"/>
      <c r="N692" s="58"/>
      <c r="O692" s="58"/>
      <c r="P692" s="58"/>
      <c r="Q692" s="58"/>
      <c r="R692" s="58"/>
      <c r="S692" s="58"/>
      <c r="T692" s="58"/>
      <c r="U692" s="58"/>
      <c r="V692" s="58"/>
      <c r="W692" s="58"/>
      <c r="X692" s="58"/>
      <c r="Y692" s="58"/>
      <c r="Z692" s="58"/>
      <c r="AA692" s="58"/>
      <c r="AB692" s="58"/>
    </row>
    <row r="693" spans="1:28" ht="13.5" customHeight="1">
      <c r="A693" s="58"/>
      <c r="B693" s="58"/>
      <c r="C693" s="58"/>
      <c r="D693" s="58"/>
      <c r="E693" s="371"/>
      <c r="F693" s="371"/>
      <c r="G693" s="403"/>
      <c r="H693" s="58"/>
      <c r="I693" s="58"/>
      <c r="J693" s="58"/>
      <c r="K693" s="58"/>
      <c r="L693" s="58"/>
      <c r="M693" s="58"/>
      <c r="N693" s="58"/>
      <c r="O693" s="58"/>
      <c r="P693" s="58"/>
      <c r="Q693" s="58"/>
      <c r="R693" s="58"/>
      <c r="S693" s="58"/>
      <c r="T693" s="58"/>
      <c r="U693" s="58"/>
      <c r="V693" s="58"/>
      <c r="W693" s="58"/>
      <c r="X693" s="58"/>
      <c r="Y693" s="58"/>
      <c r="Z693" s="58"/>
      <c r="AA693" s="58"/>
      <c r="AB693" s="58"/>
    </row>
    <row r="694" spans="1:28" ht="13.5" customHeight="1">
      <c r="A694" s="58"/>
      <c r="B694" s="58"/>
      <c r="C694" s="58"/>
      <c r="D694" s="58"/>
      <c r="E694" s="371"/>
      <c r="F694" s="371"/>
      <c r="G694" s="403"/>
      <c r="H694" s="58"/>
      <c r="I694" s="58"/>
      <c r="J694" s="58"/>
      <c r="K694" s="58"/>
      <c r="L694" s="58"/>
      <c r="M694" s="58"/>
      <c r="N694" s="58"/>
      <c r="O694" s="58"/>
      <c r="P694" s="58"/>
      <c r="Q694" s="58"/>
      <c r="R694" s="58"/>
      <c r="S694" s="58"/>
      <c r="T694" s="58"/>
      <c r="U694" s="58"/>
      <c r="V694" s="58"/>
      <c r="W694" s="58"/>
      <c r="X694" s="58"/>
      <c r="Y694" s="58"/>
      <c r="Z694" s="58"/>
      <c r="AA694" s="58"/>
      <c r="AB694" s="58"/>
    </row>
    <row r="695" spans="1:28" ht="13.5" customHeight="1">
      <c r="A695" s="58"/>
      <c r="B695" s="58"/>
      <c r="C695" s="58"/>
      <c r="D695" s="58"/>
      <c r="E695" s="371"/>
      <c r="F695" s="371"/>
      <c r="G695" s="403"/>
      <c r="H695" s="58"/>
      <c r="I695" s="58"/>
      <c r="J695" s="58"/>
      <c r="K695" s="58"/>
      <c r="L695" s="58"/>
      <c r="M695" s="58"/>
      <c r="N695" s="58"/>
      <c r="O695" s="58"/>
      <c r="P695" s="58"/>
      <c r="Q695" s="58"/>
      <c r="R695" s="58"/>
      <c r="S695" s="58"/>
      <c r="T695" s="58"/>
      <c r="U695" s="58"/>
      <c r="V695" s="58"/>
      <c r="W695" s="58"/>
      <c r="X695" s="58"/>
      <c r="Y695" s="58"/>
      <c r="Z695" s="58"/>
      <c r="AA695" s="58"/>
      <c r="AB695" s="58"/>
    </row>
    <row r="696" spans="1:28" ht="13.5" customHeight="1">
      <c r="A696" s="58"/>
      <c r="B696" s="58"/>
      <c r="C696" s="58"/>
      <c r="D696" s="58"/>
      <c r="E696" s="371"/>
      <c r="F696" s="371"/>
      <c r="G696" s="403"/>
      <c r="H696" s="58"/>
      <c r="I696" s="58"/>
      <c r="J696" s="58"/>
      <c r="K696" s="58"/>
      <c r="L696" s="58"/>
      <c r="M696" s="58"/>
      <c r="N696" s="58"/>
      <c r="O696" s="58"/>
      <c r="P696" s="58"/>
      <c r="Q696" s="58"/>
      <c r="R696" s="58"/>
      <c r="S696" s="58"/>
      <c r="T696" s="58"/>
      <c r="U696" s="58"/>
      <c r="V696" s="58"/>
      <c r="W696" s="58"/>
      <c r="X696" s="58"/>
      <c r="Y696" s="58"/>
      <c r="Z696" s="58"/>
      <c r="AA696" s="58"/>
      <c r="AB696" s="58"/>
    </row>
    <row r="697" spans="1:28" ht="13.5" customHeight="1">
      <c r="A697" s="58"/>
      <c r="B697" s="58"/>
      <c r="C697" s="58"/>
      <c r="D697" s="58"/>
      <c r="E697" s="371"/>
      <c r="F697" s="371"/>
      <c r="G697" s="403"/>
      <c r="H697" s="58"/>
      <c r="I697" s="58"/>
      <c r="J697" s="58"/>
      <c r="K697" s="58"/>
      <c r="L697" s="58"/>
      <c r="M697" s="58"/>
      <c r="N697" s="58"/>
      <c r="O697" s="58"/>
      <c r="P697" s="58"/>
      <c r="Q697" s="58"/>
      <c r="R697" s="58"/>
      <c r="S697" s="58"/>
      <c r="T697" s="58"/>
      <c r="U697" s="58"/>
      <c r="V697" s="58"/>
      <c r="W697" s="58"/>
      <c r="X697" s="58"/>
      <c r="Y697" s="58"/>
      <c r="Z697" s="58"/>
      <c r="AA697" s="58"/>
      <c r="AB697" s="58"/>
    </row>
    <row r="698" spans="1:28" ht="13.5" customHeight="1">
      <c r="A698" s="58"/>
      <c r="B698" s="58"/>
      <c r="C698" s="58"/>
      <c r="D698" s="58"/>
      <c r="E698" s="371"/>
      <c r="F698" s="371"/>
      <c r="G698" s="403"/>
      <c r="H698" s="58"/>
      <c r="I698" s="58"/>
      <c r="J698" s="58"/>
      <c r="K698" s="58"/>
      <c r="L698" s="58"/>
      <c r="M698" s="58"/>
      <c r="N698" s="58"/>
      <c r="O698" s="58"/>
      <c r="P698" s="58"/>
      <c r="Q698" s="58"/>
      <c r="R698" s="58"/>
      <c r="S698" s="58"/>
      <c r="T698" s="58"/>
      <c r="U698" s="58"/>
      <c r="V698" s="58"/>
      <c r="W698" s="58"/>
      <c r="X698" s="58"/>
      <c r="Y698" s="58"/>
      <c r="Z698" s="58"/>
      <c r="AA698" s="58"/>
      <c r="AB698" s="58"/>
    </row>
    <row r="699" spans="1:28" ht="13.5" customHeight="1">
      <c r="A699" s="58"/>
      <c r="B699" s="58"/>
      <c r="C699" s="58"/>
      <c r="D699" s="58"/>
      <c r="E699" s="371"/>
      <c r="F699" s="371"/>
      <c r="G699" s="403"/>
      <c r="H699" s="58"/>
      <c r="I699" s="58"/>
      <c r="J699" s="58"/>
      <c r="K699" s="58"/>
      <c r="L699" s="58"/>
      <c r="M699" s="58"/>
      <c r="N699" s="58"/>
      <c r="O699" s="58"/>
      <c r="P699" s="58"/>
      <c r="Q699" s="58"/>
      <c r="R699" s="58"/>
      <c r="S699" s="58"/>
      <c r="T699" s="58"/>
      <c r="U699" s="58"/>
      <c r="V699" s="58"/>
      <c r="W699" s="58"/>
      <c r="X699" s="58"/>
      <c r="Y699" s="58"/>
      <c r="Z699" s="58"/>
      <c r="AA699" s="58"/>
      <c r="AB699" s="58"/>
    </row>
    <row r="700" spans="1:28" ht="13.5" customHeight="1">
      <c r="A700" s="58"/>
      <c r="B700" s="58"/>
      <c r="C700" s="58"/>
      <c r="D700" s="58"/>
      <c r="E700" s="371"/>
      <c r="F700" s="371"/>
      <c r="G700" s="403"/>
      <c r="H700" s="58"/>
      <c r="I700" s="58"/>
      <c r="J700" s="58"/>
      <c r="K700" s="58"/>
      <c r="L700" s="58"/>
      <c r="M700" s="58"/>
      <c r="N700" s="58"/>
      <c r="O700" s="58"/>
      <c r="P700" s="58"/>
      <c r="Q700" s="58"/>
      <c r="R700" s="58"/>
      <c r="S700" s="58"/>
      <c r="T700" s="58"/>
      <c r="U700" s="58"/>
      <c r="V700" s="58"/>
      <c r="W700" s="58"/>
      <c r="X700" s="58"/>
      <c r="Y700" s="58"/>
      <c r="Z700" s="58"/>
      <c r="AA700" s="58"/>
      <c r="AB700" s="58"/>
    </row>
    <row r="701" spans="1:28" ht="13.5" customHeight="1">
      <c r="A701" s="58"/>
      <c r="B701" s="58"/>
      <c r="C701" s="58"/>
      <c r="D701" s="58"/>
      <c r="E701" s="371"/>
      <c r="F701" s="371"/>
      <c r="G701" s="403"/>
      <c r="H701" s="58"/>
      <c r="I701" s="58"/>
      <c r="J701" s="58"/>
      <c r="K701" s="58"/>
      <c r="L701" s="58"/>
      <c r="M701" s="58"/>
      <c r="N701" s="58"/>
      <c r="O701" s="58"/>
      <c r="P701" s="58"/>
      <c r="Q701" s="58"/>
      <c r="R701" s="58"/>
      <c r="S701" s="58"/>
      <c r="T701" s="58"/>
      <c r="U701" s="58"/>
      <c r="V701" s="58"/>
      <c r="W701" s="58"/>
      <c r="X701" s="58"/>
      <c r="Y701" s="58"/>
      <c r="Z701" s="58"/>
      <c r="AA701" s="58"/>
      <c r="AB701" s="58"/>
    </row>
    <row r="702" spans="1:28" ht="13.5" customHeight="1">
      <c r="A702" s="58"/>
      <c r="B702" s="58"/>
      <c r="C702" s="58"/>
      <c r="D702" s="58"/>
      <c r="E702" s="371"/>
      <c r="F702" s="371"/>
      <c r="G702" s="403"/>
      <c r="H702" s="58"/>
      <c r="I702" s="58"/>
      <c r="J702" s="58"/>
      <c r="K702" s="58"/>
      <c r="L702" s="58"/>
      <c r="M702" s="58"/>
      <c r="N702" s="58"/>
      <c r="O702" s="58"/>
      <c r="P702" s="58"/>
      <c r="Q702" s="58"/>
      <c r="R702" s="58"/>
      <c r="S702" s="58"/>
      <c r="T702" s="58"/>
      <c r="U702" s="58"/>
      <c r="V702" s="58"/>
      <c r="W702" s="58"/>
      <c r="X702" s="58"/>
      <c r="Y702" s="58"/>
      <c r="Z702" s="58"/>
      <c r="AA702" s="58"/>
      <c r="AB702" s="58"/>
    </row>
    <row r="703" spans="1:28" ht="13.5" customHeight="1">
      <c r="A703" s="58"/>
      <c r="B703" s="58"/>
      <c r="C703" s="58"/>
      <c r="D703" s="58"/>
      <c r="E703" s="371"/>
      <c r="F703" s="371"/>
      <c r="G703" s="403"/>
      <c r="H703" s="58"/>
      <c r="I703" s="58"/>
      <c r="J703" s="58"/>
      <c r="K703" s="58"/>
      <c r="L703" s="58"/>
      <c r="M703" s="58"/>
      <c r="N703" s="58"/>
      <c r="O703" s="58"/>
      <c r="P703" s="58"/>
      <c r="Q703" s="58"/>
      <c r="R703" s="58"/>
      <c r="S703" s="58"/>
      <c r="T703" s="58"/>
      <c r="U703" s="58"/>
      <c r="V703" s="58"/>
      <c r="W703" s="58"/>
      <c r="X703" s="58"/>
      <c r="Y703" s="58"/>
      <c r="Z703" s="58"/>
      <c r="AA703" s="58"/>
      <c r="AB703" s="58"/>
    </row>
    <row r="704" spans="1:28" ht="13.5" customHeight="1">
      <c r="A704" s="58"/>
      <c r="B704" s="58"/>
      <c r="C704" s="58"/>
      <c r="D704" s="58"/>
      <c r="E704" s="371"/>
      <c r="F704" s="371"/>
      <c r="G704" s="403"/>
      <c r="H704" s="58"/>
      <c r="I704" s="58"/>
      <c r="J704" s="58"/>
      <c r="K704" s="58"/>
      <c r="L704" s="58"/>
      <c r="M704" s="58"/>
      <c r="N704" s="58"/>
      <c r="O704" s="58"/>
      <c r="P704" s="58"/>
      <c r="Q704" s="58"/>
      <c r="R704" s="58"/>
      <c r="S704" s="58"/>
      <c r="T704" s="58"/>
      <c r="U704" s="58"/>
      <c r="V704" s="58"/>
      <c r="W704" s="58"/>
      <c r="X704" s="58"/>
      <c r="Y704" s="58"/>
      <c r="Z704" s="58"/>
      <c r="AA704" s="58"/>
      <c r="AB704" s="58"/>
    </row>
    <row r="705" spans="1:28" ht="13.5" customHeight="1">
      <c r="A705" s="58"/>
      <c r="B705" s="58"/>
      <c r="C705" s="58"/>
      <c r="D705" s="58"/>
      <c r="E705" s="371"/>
      <c r="F705" s="371"/>
      <c r="G705" s="403"/>
      <c r="H705" s="58"/>
      <c r="I705" s="58"/>
      <c r="J705" s="58"/>
      <c r="K705" s="58"/>
      <c r="L705" s="58"/>
      <c r="M705" s="58"/>
      <c r="N705" s="58"/>
      <c r="O705" s="58"/>
      <c r="P705" s="58"/>
      <c r="Q705" s="58"/>
      <c r="R705" s="58"/>
      <c r="S705" s="58"/>
      <c r="T705" s="58"/>
      <c r="U705" s="58"/>
      <c r="V705" s="58"/>
      <c r="W705" s="58"/>
      <c r="X705" s="58"/>
      <c r="Y705" s="58"/>
      <c r="Z705" s="58"/>
      <c r="AA705" s="58"/>
      <c r="AB705" s="58"/>
    </row>
    <row r="706" spans="1:28" ht="13.5" customHeight="1">
      <c r="A706" s="58"/>
      <c r="B706" s="58"/>
      <c r="C706" s="58"/>
      <c r="D706" s="58"/>
      <c r="E706" s="371"/>
      <c r="F706" s="371"/>
      <c r="G706" s="403"/>
      <c r="H706" s="58"/>
      <c r="I706" s="58"/>
      <c r="J706" s="58"/>
      <c r="K706" s="58"/>
      <c r="L706" s="58"/>
      <c r="M706" s="58"/>
      <c r="N706" s="58"/>
      <c r="O706" s="58"/>
      <c r="P706" s="58"/>
      <c r="Q706" s="58"/>
      <c r="R706" s="58"/>
      <c r="S706" s="58"/>
      <c r="T706" s="58"/>
      <c r="U706" s="58"/>
      <c r="V706" s="58"/>
      <c r="W706" s="58"/>
      <c r="X706" s="58"/>
      <c r="Y706" s="58"/>
      <c r="Z706" s="58"/>
      <c r="AA706" s="58"/>
      <c r="AB706" s="58"/>
    </row>
    <row r="707" spans="1:28" ht="13.5" customHeight="1">
      <c r="A707" s="58"/>
      <c r="B707" s="58"/>
      <c r="C707" s="58"/>
      <c r="D707" s="58"/>
      <c r="E707" s="371"/>
      <c r="F707" s="371"/>
      <c r="G707" s="403"/>
      <c r="H707" s="58"/>
      <c r="I707" s="58"/>
      <c r="J707" s="58"/>
      <c r="K707" s="58"/>
      <c r="L707" s="58"/>
      <c r="M707" s="58"/>
      <c r="N707" s="58"/>
      <c r="O707" s="58"/>
      <c r="P707" s="58"/>
      <c r="Q707" s="58"/>
      <c r="R707" s="58"/>
      <c r="S707" s="58"/>
      <c r="T707" s="58"/>
      <c r="U707" s="58"/>
      <c r="V707" s="58"/>
      <c r="W707" s="58"/>
      <c r="X707" s="58"/>
      <c r="Y707" s="58"/>
      <c r="Z707" s="58"/>
      <c r="AA707" s="58"/>
      <c r="AB707" s="58"/>
    </row>
    <row r="708" spans="1:28" ht="13.5" customHeight="1">
      <c r="A708" s="58"/>
      <c r="B708" s="58"/>
      <c r="C708" s="58"/>
      <c r="D708" s="58"/>
      <c r="E708" s="371"/>
      <c r="F708" s="371"/>
      <c r="G708" s="403"/>
      <c r="H708" s="58"/>
      <c r="I708" s="58"/>
      <c r="J708" s="58"/>
      <c r="K708" s="58"/>
      <c r="L708" s="58"/>
      <c r="M708" s="58"/>
      <c r="N708" s="58"/>
      <c r="O708" s="58"/>
      <c r="P708" s="58"/>
      <c r="Q708" s="58"/>
      <c r="R708" s="58"/>
      <c r="S708" s="58"/>
      <c r="T708" s="58"/>
      <c r="U708" s="58"/>
      <c r="V708" s="58"/>
      <c r="W708" s="58"/>
      <c r="X708" s="58"/>
      <c r="Y708" s="58"/>
      <c r="Z708" s="58"/>
      <c r="AA708" s="58"/>
      <c r="AB708" s="58"/>
    </row>
    <row r="709" spans="1:28" ht="13.5" customHeight="1">
      <c r="A709" s="58"/>
      <c r="B709" s="58"/>
      <c r="C709" s="58"/>
      <c r="D709" s="58"/>
      <c r="E709" s="371"/>
      <c r="F709" s="371"/>
      <c r="G709" s="403"/>
      <c r="H709" s="58"/>
      <c r="I709" s="58"/>
      <c r="J709" s="58"/>
      <c r="K709" s="58"/>
      <c r="L709" s="58"/>
      <c r="M709" s="58"/>
      <c r="N709" s="58"/>
      <c r="O709" s="58"/>
      <c r="P709" s="58"/>
      <c r="Q709" s="58"/>
      <c r="R709" s="58"/>
      <c r="S709" s="58"/>
      <c r="T709" s="58"/>
      <c r="U709" s="58"/>
      <c r="V709" s="58"/>
      <c r="W709" s="58"/>
      <c r="X709" s="58"/>
      <c r="Y709" s="58"/>
      <c r="Z709" s="58"/>
      <c r="AA709" s="58"/>
      <c r="AB709" s="58"/>
    </row>
    <row r="710" spans="1:28" ht="13.5" customHeight="1">
      <c r="A710" s="58"/>
      <c r="B710" s="58"/>
      <c r="C710" s="58"/>
      <c r="D710" s="58"/>
      <c r="E710" s="371"/>
      <c r="F710" s="371"/>
      <c r="G710" s="403"/>
      <c r="H710" s="58"/>
      <c r="I710" s="58"/>
      <c r="J710" s="58"/>
      <c r="K710" s="58"/>
      <c r="L710" s="58"/>
      <c r="M710" s="58"/>
      <c r="N710" s="58"/>
      <c r="O710" s="58"/>
      <c r="P710" s="58"/>
      <c r="Q710" s="58"/>
      <c r="R710" s="58"/>
      <c r="S710" s="58"/>
      <c r="T710" s="58"/>
      <c r="U710" s="58"/>
      <c r="V710" s="58"/>
      <c r="W710" s="58"/>
      <c r="X710" s="58"/>
      <c r="Y710" s="58"/>
      <c r="Z710" s="58"/>
      <c r="AA710" s="58"/>
      <c r="AB710" s="58"/>
    </row>
    <row r="711" spans="1:28" ht="13.5" customHeight="1">
      <c r="A711" s="58"/>
      <c r="B711" s="58"/>
      <c r="C711" s="58"/>
      <c r="D711" s="58"/>
      <c r="E711" s="371"/>
      <c r="F711" s="371"/>
      <c r="G711" s="403"/>
      <c r="H711" s="58"/>
      <c r="I711" s="58"/>
      <c r="J711" s="58"/>
      <c r="K711" s="58"/>
      <c r="L711" s="58"/>
      <c r="M711" s="58"/>
      <c r="N711" s="58"/>
      <c r="O711" s="58"/>
      <c r="P711" s="58"/>
      <c r="Q711" s="58"/>
      <c r="R711" s="58"/>
      <c r="S711" s="58"/>
      <c r="T711" s="58"/>
      <c r="U711" s="58"/>
      <c r="V711" s="58"/>
      <c r="W711" s="58"/>
      <c r="X711" s="58"/>
      <c r="Y711" s="58"/>
      <c r="Z711" s="58"/>
      <c r="AA711" s="58"/>
      <c r="AB711" s="58"/>
    </row>
    <row r="712" spans="1:28" ht="13.5" customHeight="1">
      <c r="A712" s="58"/>
      <c r="B712" s="58"/>
      <c r="C712" s="58"/>
      <c r="D712" s="58"/>
      <c r="E712" s="371"/>
      <c r="F712" s="371"/>
      <c r="G712" s="403"/>
      <c r="H712" s="58"/>
      <c r="I712" s="58"/>
      <c r="J712" s="58"/>
      <c r="K712" s="58"/>
      <c r="L712" s="58"/>
      <c r="M712" s="58"/>
      <c r="N712" s="58"/>
      <c r="O712" s="58"/>
      <c r="P712" s="58"/>
      <c r="Q712" s="58"/>
      <c r="R712" s="58"/>
      <c r="S712" s="58"/>
      <c r="T712" s="58"/>
      <c r="U712" s="58"/>
      <c r="V712" s="58"/>
      <c r="W712" s="58"/>
      <c r="X712" s="58"/>
      <c r="Y712" s="58"/>
      <c r="Z712" s="58"/>
      <c r="AA712" s="58"/>
      <c r="AB712" s="58"/>
    </row>
    <row r="713" spans="1:28" ht="13.5" customHeight="1">
      <c r="A713" s="58"/>
      <c r="B713" s="58"/>
      <c r="C713" s="58"/>
      <c r="D713" s="58"/>
      <c r="E713" s="371"/>
      <c r="F713" s="371"/>
      <c r="G713" s="403"/>
      <c r="H713" s="58"/>
      <c r="I713" s="58"/>
      <c r="J713" s="58"/>
      <c r="K713" s="58"/>
      <c r="L713" s="58"/>
      <c r="M713" s="58"/>
      <c r="N713" s="58"/>
      <c r="O713" s="58"/>
      <c r="P713" s="58"/>
      <c r="Q713" s="58"/>
      <c r="R713" s="58"/>
      <c r="S713" s="58"/>
      <c r="T713" s="58"/>
      <c r="U713" s="58"/>
      <c r="V713" s="58"/>
      <c r="W713" s="58"/>
      <c r="X713" s="58"/>
      <c r="Y713" s="58"/>
      <c r="Z713" s="58"/>
      <c r="AA713" s="58"/>
      <c r="AB713" s="58"/>
    </row>
    <row r="714" spans="1:28" ht="13.5" customHeight="1">
      <c r="A714" s="58"/>
      <c r="B714" s="58"/>
      <c r="C714" s="58"/>
      <c r="D714" s="58"/>
      <c r="E714" s="371"/>
      <c r="F714" s="371"/>
      <c r="G714" s="403"/>
      <c r="H714" s="58"/>
      <c r="I714" s="58"/>
      <c r="J714" s="58"/>
      <c r="K714" s="58"/>
      <c r="L714" s="58"/>
      <c r="M714" s="58"/>
      <c r="N714" s="58"/>
      <c r="O714" s="58"/>
      <c r="P714" s="58"/>
      <c r="Q714" s="58"/>
      <c r="R714" s="58"/>
      <c r="S714" s="58"/>
      <c r="T714" s="58"/>
      <c r="U714" s="58"/>
      <c r="V714" s="58"/>
      <c r="W714" s="58"/>
      <c r="X714" s="58"/>
      <c r="Y714" s="58"/>
      <c r="Z714" s="58"/>
      <c r="AA714" s="58"/>
      <c r="AB714" s="58"/>
    </row>
    <row r="715" spans="1:28" ht="13.5" customHeight="1">
      <c r="A715" s="58"/>
      <c r="B715" s="58"/>
      <c r="C715" s="58"/>
      <c r="D715" s="58"/>
      <c r="E715" s="371"/>
      <c r="F715" s="371"/>
      <c r="G715" s="403"/>
      <c r="H715" s="58"/>
      <c r="I715" s="58"/>
      <c r="J715" s="58"/>
      <c r="K715" s="58"/>
      <c r="L715" s="58"/>
      <c r="M715" s="58"/>
      <c r="N715" s="58"/>
      <c r="O715" s="58"/>
      <c r="P715" s="58"/>
      <c r="Q715" s="58"/>
      <c r="R715" s="58"/>
      <c r="S715" s="58"/>
      <c r="T715" s="58"/>
      <c r="U715" s="58"/>
      <c r="V715" s="58"/>
      <c r="W715" s="58"/>
      <c r="X715" s="58"/>
      <c r="Y715" s="58"/>
      <c r="Z715" s="58"/>
      <c r="AA715" s="58"/>
      <c r="AB715" s="58"/>
    </row>
    <row r="716" spans="1:28" ht="13.5" customHeight="1">
      <c r="A716" s="58"/>
      <c r="B716" s="58"/>
      <c r="C716" s="58"/>
      <c r="D716" s="58"/>
      <c r="E716" s="371"/>
      <c r="F716" s="371"/>
      <c r="G716" s="403"/>
      <c r="H716" s="58"/>
      <c r="I716" s="58"/>
      <c r="J716" s="58"/>
      <c r="K716" s="58"/>
      <c r="L716" s="58"/>
      <c r="M716" s="58"/>
      <c r="N716" s="58"/>
      <c r="O716" s="58"/>
      <c r="P716" s="58"/>
      <c r="Q716" s="58"/>
      <c r="R716" s="58"/>
      <c r="S716" s="58"/>
      <c r="T716" s="58"/>
      <c r="U716" s="58"/>
      <c r="V716" s="58"/>
      <c r="W716" s="58"/>
      <c r="X716" s="58"/>
      <c r="Y716" s="58"/>
      <c r="Z716" s="58"/>
      <c r="AA716" s="58"/>
      <c r="AB716" s="58"/>
    </row>
    <row r="717" spans="1:28" ht="13.5" customHeight="1">
      <c r="A717" s="58"/>
      <c r="B717" s="58"/>
      <c r="C717" s="58"/>
      <c r="D717" s="58"/>
      <c r="E717" s="371"/>
      <c r="F717" s="371"/>
      <c r="G717" s="403"/>
      <c r="H717" s="58"/>
      <c r="I717" s="58"/>
      <c r="J717" s="58"/>
      <c r="K717" s="58"/>
      <c r="L717" s="58"/>
      <c r="M717" s="58"/>
      <c r="N717" s="58"/>
      <c r="O717" s="58"/>
      <c r="P717" s="58"/>
      <c r="Q717" s="58"/>
      <c r="R717" s="58"/>
      <c r="S717" s="58"/>
      <c r="T717" s="58"/>
      <c r="U717" s="58"/>
      <c r="V717" s="58"/>
      <c r="W717" s="58"/>
      <c r="X717" s="58"/>
      <c r="Y717" s="58"/>
      <c r="Z717" s="58"/>
      <c r="AA717" s="58"/>
      <c r="AB717" s="58"/>
    </row>
    <row r="718" spans="1:28" ht="13.5" customHeight="1">
      <c r="A718" s="58"/>
      <c r="B718" s="58"/>
      <c r="C718" s="58"/>
      <c r="D718" s="58"/>
      <c r="E718" s="371"/>
      <c r="F718" s="371"/>
      <c r="G718" s="403"/>
      <c r="H718" s="58"/>
      <c r="I718" s="58"/>
      <c r="J718" s="58"/>
      <c r="K718" s="58"/>
      <c r="L718" s="58"/>
      <c r="M718" s="58"/>
      <c r="N718" s="58"/>
      <c r="O718" s="58"/>
      <c r="P718" s="58"/>
      <c r="Q718" s="58"/>
      <c r="R718" s="58"/>
      <c r="S718" s="58"/>
      <c r="T718" s="58"/>
      <c r="U718" s="58"/>
      <c r="V718" s="58"/>
      <c r="W718" s="58"/>
      <c r="X718" s="58"/>
      <c r="Y718" s="58"/>
      <c r="Z718" s="58"/>
      <c r="AA718" s="58"/>
      <c r="AB718" s="58"/>
    </row>
    <row r="719" spans="1:28" ht="13.5" customHeight="1">
      <c r="A719" s="58"/>
      <c r="B719" s="58"/>
      <c r="C719" s="58"/>
      <c r="D719" s="58"/>
      <c r="E719" s="371"/>
      <c r="F719" s="371"/>
      <c r="G719" s="403"/>
      <c r="H719" s="58"/>
      <c r="I719" s="58"/>
      <c r="J719" s="58"/>
      <c r="K719" s="58"/>
      <c r="L719" s="58"/>
      <c r="M719" s="58"/>
      <c r="N719" s="58"/>
      <c r="O719" s="58"/>
      <c r="P719" s="58"/>
      <c r="Q719" s="58"/>
      <c r="R719" s="58"/>
      <c r="S719" s="58"/>
      <c r="T719" s="58"/>
      <c r="U719" s="58"/>
      <c r="V719" s="58"/>
      <c r="W719" s="58"/>
      <c r="X719" s="58"/>
      <c r="Y719" s="58"/>
      <c r="Z719" s="58"/>
      <c r="AA719" s="58"/>
      <c r="AB719" s="58"/>
    </row>
    <row r="720" spans="1:28" ht="13.5" customHeight="1">
      <c r="A720" s="58"/>
      <c r="B720" s="58"/>
      <c r="C720" s="58"/>
      <c r="D720" s="58"/>
      <c r="E720" s="371"/>
      <c r="F720" s="371"/>
      <c r="G720" s="403"/>
      <c r="H720" s="58"/>
      <c r="I720" s="58"/>
      <c r="J720" s="58"/>
      <c r="K720" s="58"/>
      <c r="L720" s="58"/>
      <c r="M720" s="58"/>
      <c r="N720" s="58"/>
      <c r="O720" s="58"/>
      <c r="P720" s="58"/>
      <c r="Q720" s="58"/>
      <c r="R720" s="58"/>
      <c r="S720" s="58"/>
      <c r="T720" s="58"/>
      <c r="U720" s="58"/>
      <c r="V720" s="58"/>
      <c r="W720" s="58"/>
      <c r="X720" s="58"/>
      <c r="Y720" s="58"/>
      <c r="Z720" s="58"/>
      <c r="AA720" s="58"/>
      <c r="AB720" s="58"/>
    </row>
    <row r="721" spans="1:28" ht="13.5" customHeight="1">
      <c r="A721" s="58"/>
      <c r="B721" s="58"/>
      <c r="C721" s="58"/>
      <c r="D721" s="58"/>
      <c r="E721" s="371"/>
      <c r="F721" s="371"/>
      <c r="G721" s="403"/>
      <c r="H721" s="58"/>
      <c r="I721" s="58"/>
      <c r="J721" s="58"/>
      <c r="K721" s="58"/>
      <c r="L721" s="58"/>
      <c r="M721" s="58"/>
      <c r="N721" s="58"/>
      <c r="O721" s="58"/>
      <c r="P721" s="58"/>
      <c r="Q721" s="58"/>
      <c r="R721" s="58"/>
      <c r="S721" s="58"/>
      <c r="T721" s="58"/>
      <c r="U721" s="58"/>
      <c r="V721" s="58"/>
      <c r="W721" s="58"/>
      <c r="X721" s="58"/>
      <c r="Y721" s="58"/>
      <c r="Z721" s="58"/>
      <c r="AA721" s="58"/>
      <c r="AB721" s="58"/>
    </row>
    <row r="722" spans="1:28" ht="13.5" customHeight="1">
      <c r="A722" s="58"/>
      <c r="B722" s="58"/>
      <c r="C722" s="58"/>
      <c r="D722" s="58"/>
      <c r="E722" s="371"/>
      <c r="F722" s="371"/>
      <c r="G722" s="403"/>
      <c r="H722" s="58"/>
      <c r="I722" s="58"/>
      <c r="J722" s="58"/>
      <c r="K722" s="58"/>
      <c r="L722" s="58"/>
      <c r="M722" s="58"/>
      <c r="N722" s="58"/>
      <c r="O722" s="58"/>
      <c r="P722" s="58"/>
      <c r="Q722" s="58"/>
      <c r="R722" s="58"/>
      <c r="S722" s="58"/>
      <c r="T722" s="58"/>
      <c r="U722" s="58"/>
      <c r="V722" s="58"/>
      <c r="W722" s="58"/>
      <c r="X722" s="58"/>
      <c r="Y722" s="58"/>
      <c r="Z722" s="58"/>
      <c r="AA722" s="58"/>
      <c r="AB722" s="58"/>
    </row>
    <row r="723" spans="1:28" ht="13.5" customHeight="1">
      <c r="A723" s="58"/>
      <c r="B723" s="58"/>
      <c r="C723" s="58"/>
      <c r="D723" s="58"/>
      <c r="E723" s="371"/>
      <c r="F723" s="371"/>
      <c r="G723" s="403"/>
      <c r="H723" s="58"/>
      <c r="I723" s="58"/>
      <c r="J723" s="58"/>
      <c r="K723" s="58"/>
      <c r="L723" s="58"/>
      <c r="M723" s="58"/>
      <c r="N723" s="58"/>
      <c r="O723" s="58"/>
      <c r="P723" s="58"/>
      <c r="Q723" s="58"/>
      <c r="R723" s="58"/>
      <c r="S723" s="58"/>
      <c r="T723" s="58"/>
      <c r="U723" s="58"/>
      <c r="V723" s="58"/>
      <c r="W723" s="58"/>
      <c r="X723" s="58"/>
      <c r="Y723" s="58"/>
      <c r="Z723" s="58"/>
      <c r="AA723" s="58"/>
      <c r="AB723" s="58"/>
    </row>
    <row r="724" spans="1:28" ht="13.5" customHeight="1">
      <c r="A724" s="58"/>
      <c r="B724" s="58"/>
      <c r="C724" s="58"/>
      <c r="D724" s="58"/>
      <c r="E724" s="371"/>
      <c r="F724" s="371"/>
      <c r="G724" s="403"/>
      <c r="H724" s="58"/>
      <c r="I724" s="58"/>
      <c r="J724" s="58"/>
      <c r="K724" s="58"/>
      <c r="L724" s="58"/>
      <c r="M724" s="58"/>
      <c r="N724" s="58"/>
      <c r="O724" s="58"/>
      <c r="P724" s="58"/>
      <c r="Q724" s="58"/>
      <c r="R724" s="58"/>
      <c r="S724" s="58"/>
      <c r="T724" s="58"/>
      <c r="U724" s="58"/>
      <c r="V724" s="58"/>
      <c r="W724" s="58"/>
      <c r="X724" s="58"/>
      <c r="Y724" s="58"/>
      <c r="Z724" s="58"/>
      <c r="AA724" s="58"/>
      <c r="AB724" s="58"/>
    </row>
    <row r="725" spans="1:28" ht="13.5" customHeight="1">
      <c r="A725" s="58"/>
      <c r="B725" s="58"/>
      <c r="C725" s="58"/>
      <c r="D725" s="58"/>
      <c r="E725" s="371"/>
      <c r="F725" s="371"/>
      <c r="G725" s="403"/>
      <c r="H725" s="58"/>
      <c r="I725" s="58"/>
      <c r="J725" s="58"/>
      <c r="K725" s="58"/>
      <c r="L725" s="58"/>
      <c r="M725" s="58"/>
      <c r="N725" s="58"/>
      <c r="O725" s="58"/>
      <c r="P725" s="58"/>
      <c r="Q725" s="58"/>
      <c r="R725" s="58"/>
      <c r="S725" s="58"/>
      <c r="T725" s="58"/>
      <c r="U725" s="58"/>
      <c r="V725" s="58"/>
      <c r="W725" s="58"/>
      <c r="X725" s="58"/>
      <c r="Y725" s="58"/>
      <c r="Z725" s="58"/>
      <c r="AA725" s="58"/>
      <c r="AB725" s="58"/>
    </row>
    <row r="726" spans="1:28" ht="13.5" customHeight="1">
      <c r="A726" s="58"/>
      <c r="B726" s="58"/>
      <c r="C726" s="58"/>
      <c r="D726" s="58"/>
      <c r="E726" s="371"/>
      <c r="F726" s="371"/>
      <c r="G726" s="403"/>
      <c r="H726" s="58"/>
      <c r="I726" s="58"/>
      <c r="J726" s="58"/>
      <c r="K726" s="58"/>
      <c r="L726" s="58"/>
      <c r="M726" s="58"/>
      <c r="N726" s="58"/>
      <c r="O726" s="58"/>
      <c r="P726" s="58"/>
      <c r="Q726" s="58"/>
      <c r="R726" s="58"/>
      <c r="S726" s="58"/>
      <c r="T726" s="58"/>
      <c r="U726" s="58"/>
      <c r="V726" s="58"/>
      <c r="W726" s="58"/>
      <c r="X726" s="58"/>
      <c r="Y726" s="58"/>
      <c r="Z726" s="58"/>
      <c r="AA726" s="58"/>
      <c r="AB726" s="58"/>
    </row>
    <row r="727" spans="1:28" ht="13.5" customHeight="1">
      <c r="A727" s="58"/>
      <c r="B727" s="58"/>
      <c r="C727" s="58"/>
      <c r="D727" s="58"/>
      <c r="E727" s="371"/>
      <c r="F727" s="371"/>
      <c r="G727" s="403"/>
      <c r="H727" s="58"/>
      <c r="I727" s="58"/>
      <c r="J727" s="58"/>
      <c r="K727" s="58"/>
      <c r="L727" s="58"/>
      <c r="M727" s="58"/>
      <c r="N727" s="58"/>
      <c r="O727" s="58"/>
      <c r="P727" s="58"/>
      <c r="Q727" s="58"/>
      <c r="R727" s="58"/>
      <c r="S727" s="58"/>
      <c r="T727" s="58"/>
      <c r="U727" s="58"/>
      <c r="V727" s="58"/>
      <c r="W727" s="58"/>
      <c r="X727" s="58"/>
      <c r="Y727" s="58"/>
      <c r="Z727" s="58"/>
      <c r="AA727" s="58"/>
      <c r="AB727" s="58"/>
    </row>
    <row r="728" spans="1:28" ht="13.5" customHeight="1">
      <c r="A728" s="58"/>
      <c r="B728" s="58"/>
      <c r="C728" s="58"/>
      <c r="D728" s="58"/>
      <c r="E728" s="371"/>
      <c r="F728" s="371"/>
      <c r="G728" s="403"/>
      <c r="H728" s="58"/>
      <c r="I728" s="58"/>
      <c r="J728" s="58"/>
      <c r="K728" s="58"/>
      <c r="L728" s="58"/>
      <c r="M728" s="58"/>
      <c r="N728" s="58"/>
      <c r="O728" s="58"/>
      <c r="P728" s="58"/>
      <c r="Q728" s="58"/>
      <c r="R728" s="58"/>
      <c r="S728" s="58"/>
      <c r="T728" s="58"/>
      <c r="U728" s="58"/>
      <c r="V728" s="58"/>
      <c r="W728" s="58"/>
      <c r="X728" s="58"/>
      <c r="Y728" s="58"/>
      <c r="Z728" s="58"/>
      <c r="AA728" s="58"/>
      <c r="AB728" s="58"/>
    </row>
    <row r="729" spans="1:28" ht="13.5" customHeight="1">
      <c r="A729" s="58"/>
      <c r="B729" s="58"/>
      <c r="C729" s="58"/>
      <c r="D729" s="58"/>
      <c r="E729" s="371"/>
      <c r="F729" s="371"/>
      <c r="G729" s="403"/>
      <c r="H729" s="58"/>
      <c r="I729" s="58"/>
      <c r="J729" s="58"/>
      <c r="K729" s="58"/>
      <c r="L729" s="58"/>
      <c r="M729" s="58"/>
      <c r="N729" s="58"/>
      <c r="O729" s="58"/>
      <c r="P729" s="58"/>
      <c r="Q729" s="58"/>
      <c r="R729" s="58"/>
      <c r="S729" s="58"/>
      <c r="T729" s="58"/>
      <c r="U729" s="58"/>
      <c r="V729" s="58"/>
      <c r="W729" s="58"/>
      <c r="X729" s="58"/>
      <c r="Y729" s="58"/>
      <c r="Z729" s="58"/>
      <c r="AA729" s="58"/>
      <c r="AB729" s="58"/>
    </row>
    <row r="730" spans="1:28" ht="13.5" customHeight="1">
      <c r="A730" s="58"/>
      <c r="B730" s="58"/>
      <c r="C730" s="58"/>
      <c r="D730" s="58"/>
      <c r="E730" s="371"/>
      <c r="F730" s="371"/>
      <c r="G730" s="403"/>
      <c r="H730" s="58"/>
      <c r="I730" s="58"/>
      <c r="J730" s="58"/>
      <c r="K730" s="58"/>
      <c r="L730" s="58"/>
      <c r="M730" s="58"/>
      <c r="N730" s="58"/>
      <c r="O730" s="58"/>
      <c r="P730" s="58"/>
      <c r="Q730" s="58"/>
      <c r="R730" s="58"/>
      <c r="S730" s="58"/>
      <c r="T730" s="58"/>
      <c r="U730" s="58"/>
      <c r="V730" s="58"/>
      <c r="W730" s="58"/>
      <c r="X730" s="58"/>
      <c r="Y730" s="58"/>
      <c r="Z730" s="58"/>
      <c r="AA730" s="58"/>
      <c r="AB730" s="58"/>
    </row>
    <row r="731" spans="1:28" ht="13.5" customHeight="1">
      <c r="A731" s="58"/>
      <c r="B731" s="58"/>
      <c r="C731" s="58"/>
      <c r="D731" s="58"/>
      <c r="E731" s="371"/>
      <c r="F731" s="371"/>
      <c r="G731" s="403"/>
      <c r="H731" s="58"/>
      <c r="I731" s="58"/>
      <c r="J731" s="58"/>
      <c r="K731" s="58"/>
      <c r="L731" s="58"/>
      <c r="M731" s="58"/>
      <c r="N731" s="58"/>
      <c r="O731" s="58"/>
      <c r="P731" s="58"/>
      <c r="Q731" s="58"/>
      <c r="R731" s="58"/>
      <c r="S731" s="58"/>
      <c r="T731" s="58"/>
      <c r="U731" s="58"/>
      <c r="V731" s="58"/>
      <c r="W731" s="58"/>
      <c r="X731" s="58"/>
      <c r="Y731" s="58"/>
      <c r="Z731" s="58"/>
      <c r="AA731" s="58"/>
      <c r="AB731" s="58"/>
    </row>
    <row r="732" spans="1:28" ht="13.5" customHeight="1">
      <c r="A732" s="58"/>
      <c r="B732" s="58"/>
      <c r="C732" s="58"/>
      <c r="D732" s="58"/>
      <c r="E732" s="371"/>
      <c r="F732" s="371"/>
      <c r="G732" s="403"/>
      <c r="H732" s="58"/>
      <c r="I732" s="58"/>
      <c r="J732" s="58"/>
      <c r="K732" s="58"/>
      <c r="L732" s="58"/>
      <c r="M732" s="58"/>
      <c r="N732" s="58"/>
      <c r="O732" s="58"/>
      <c r="P732" s="58"/>
      <c r="Q732" s="58"/>
      <c r="R732" s="58"/>
      <c r="S732" s="58"/>
      <c r="T732" s="58"/>
      <c r="U732" s="58"/>
      <c r="V732" s="58"/>
      <c r="W732" s="58"/>
      <c r="X732" s="58"/>
      <c r="Y732" s="58"/>
      <c r="Z732" s="58"/>
      <c r="AA732" s="58"/>
      <c r="AB732" s="58"/>
    </row>
    <row r="733" spans="1:28" ht="13.5" customHeight="1">
      <c r="A733" s="58"/>
      <c r="B733" s="58"/>
      <c r="C733" s="58"/>
      <c r="D733" s="58"/>
      <c r="E733" s="371"/>
      <c r="F733" s="371"/>
      <c r="G733" s="403"/>
      <c r="H733" s="58"/>
      <c r="I733" s="58"/>
      <c r="J733" s="58"/>
      <c r="K733" s="58"/>
      <c r="L733" s="58"/>
      <c r="M733" s="58"/>
      <c r="N733" s="58"/>
      <c r="O733" s="58"/>
      <c r="P733" s="58"/>
      <c r="Q733" s="58"/>
      <c r="R733" s="58"/>
      <c r="S733" s="58"/>
      <c r="T733" s="58"/>
      <c r="U733" s="58"/>
      <c r="V733" s="58"/>
      <c r="W733" s="58"/>
      <c r="X733" s="58"/>
      <c r="Y733" s="58"/>
      <c r="Z733" s="58"/>
      <c r="AA733" s="58"/>
      <c r="AB733" s="58"/>
    </row>
    <row r="734" spans="1:28" ht="13.5" customHeight="1">
      <c r="A734" s="58"/>
      <c r="B734" s="58"/>
      <c r="C734" s="58"/>
      <c r="D734" s="58"/>
      <c r="E734" s="371"/>
      <c r="F734" s="371"/>
      <c r="G734" s="403"/>
      <c r="H734" s="58"/>
      <c r="I734" s="58"/>
      <c r="J734" s="58"/>
      <c r="K734" s="58"/>
      <c r="L734" s="58"/>
      <c r="M734" s="58"/>
      <c r="N734" s="58"/>
      <c r="O734" s="58"/>
      <c r="P734" s="58"/>
      <c r="Q734" s="58"/>
      <c r="R734" s="58"/>
      <c r="S734" s="58"/>
      <c r="T734" s="58"/>
      <c r="U734" s="58"/>
      <c r="V734" s="58"/>
      <c r="W734" s="58"/>
      <c r="X734" s="58"/>
      <c r="Y734" s="58"/>
      <c r="Z734" s="58"/>
      <c r="AA734" s="58"/>
      <c r="AB734" s="58"/>
    </row>
    <row r="735" spans="1:28" ht="13.5" customHeight="1">
      <c r="A735" s="58"/>
      <c r="B735" s="58"/>
      <c r="C735" s="58"/>
      <c r="D735" s="58"/>
      <c r="E735" s="371"/>
      <c r="F735" s="371"/>
      <c r="G735" s="403"/>
      <c r="H735" s="58"/>
      <c r="I735" s="58"/>
      <c r="J735" s="58"/>
      <c r="K735" s="58"/>
      <c r="L735" s="58"/>
      <c r="M735" s="58"/>
      <c r="N735" s="58"/>
      <c r="O735" s="58"/>
      <c r="P735" s="58"/>
      <c r="Q735" s="58"/>
      <c r="R735" s="58"/>
      <c r="S735" s="58"/>
      <c r="T735" s="58"/>
      <c r="U735" s="58"/>
      <c r="V735" s="58"/>
      <c r="W735" s="58"/>
      <c r="X735" s="58"/>
      <c r="Y735" s="58"/>
      <c r="Z735" s="58"/>
      <c r="AA735" s="58"/>
      <c r="AB735" s="58"/>
    </row>
    <row r="736" spans="1:28" ht="13.5" customHeight="1">
      <c r="A736" s="58"/>
      <c r="B736" s="58"/>
      <c r="C736" s="58"/>
      <c r="D736" s="58"/>
      <c r="E736" s="371"/>
      <c r="F736" s="371"/>
      <c r="G736" s="403"/>
      <c r="H736" s="58"/>
      <c r="I736" s="58"/>
      <c r="J736" s="58"/>
      <c r="K736" s="58"/>
      <c r="L736" s="58"/>
      <c r="M736" s="58"/>
      <c r="N736" s="58"/>
      <c r="O736" s="58"/>
      <c r="P736" s="58"/>
      <c r="Q736" s="58"/>
      <c r="R736" s="58"/>
      <c r="S736" s="58"/>
      <c r="T736" s="58"/>
      <c r="U736" s="58"/>
      <c r="V736" s="58"/>
      <c r="W736" s="58"/>
      <c r="X736" s="58"/>
      <c r="Y736" s="58"/>
      <c r="Z736" s="58"/>
      <c r="AA736" s="58"/>
      <c r="AB736" s="58"/>
    </row>
    <row r="737" spans="1:28" ht="13.5" customHeight="1">
      <c r="A737" s="58"/>
      <c r="B737" s="58"/>
      <c r="C737" s="58"/>
      <c r="D737" s="58"/>
      <c r="E737" s="371"/>
      <c r="F737" s="371"/>
      <c r="G737" s="403"/>
      <c r="H737" s="58"/>
      <c r="I737" s="58"/>
      <c r="J737" s="58"/>
      <c r="K737" s="58"/>
      <c r="L737" s="58"/>
      <c r="M737" s="58"/>
      <c r="N737" s="58"/>
      <c r="O737" s="58"/>
      <c r="P737" s="58"/>
      <c r="Q737" s="58"/>
      <c r="R737" s="58"/>
      <c r="S737" s="58"/>
      <c r="T737" s="58"/>
      <c r="U737" s="58"/>
      <c r="V737" s="58"/>
      <c r="W737" s="58"/>
      <c r="X737" s="58"/>
      <c r="Y737" s="58"/>
      <c r="Z737" s="58"/>
      <c r="AA737" s="58"/>
      <c r="AB737" s="58"/>
    </row>
    <row r="738" spans="1:28" ht="13.5" customHeight="1">
      <c r="A738" s="58"/>
      <c r="B738" s="58"/>
      <c r="C738" s="58"/>
      <c r="D738" s="58"/>
      <c r="E738" s="371"/>
      <c r="F738" s="371"/>
      <c r="G738" s="403"/>
      <c r="H738" s="58"/>
      <c r="I738" s="58"/>
      <c r="J738" s="58"/>
      <c r="K738" s="58"/>
      <c r="L738" s="58"/>
      <c r="M738" s="58"/>
      <c r="N738" s="58"/>
      <c r="O738" s="58"/>
      <c r="P738" s="58"/>
      <c r="Q738" s="58"/>
      <c r="R738" s="58"/>
      <c r="S738" s="58"/>
      <c r="T738" s="58"/>
      <c r="U738" s="58"/>
      <c r="V738" s="58"/>
      <c r="W738" s="58"/>
      <c r="X738" s="58"/>
      <c r="Y738" s="58"/>
      <c r="Z738" s="58"/>
      <c r="AA738" s="58"/>
      <c r="AB738" s="58"/>
    </row>
    <row r="739" spans="1:28" ht="13.5" customHeight="1">
      <c r="A739" s="58"/>
      <c r="B739" s="58"/>
      <c r="C739" s="58"/>
      <c r="D739" s="58"/>
      <c r="E739" s="371"/>
      <c r="F739" s="371"/>
      <c r="G739" s="403"/>
      <c r="H739" s="58"/>
      <c r="I739" s="58"/>
      <c r="J739" s="58"/>
      <c r="K739" s="58"/>
      <c r="L739" s="58"/>
      <c r="M739" s="58"/>
      <c r="N739" s="58"/>
      <c r="O739" s="58"/>
      <c r="P739" s="58"/>
      <c r="Q739" s="58"/>
      <c r="R739" s="58"/>
      <c r="S739" s="58"/>
      <c r="T739" s="58"/>
      <c r="U739" s="58"/>
      <c r="V739" s="58"/>
      <c r="W739" s="58"/>
      <c r="X739" s="58"/>
      <c r="Y739" s="58"/>
      <c r="Z739" s="58"/>
      <c r="AA739" s="58"/>
      <c r="AB739" s="58"/>
    </row>
    <row r="740" spans="1:28" ht="13.5" customHeight="1">
      <c r="A740" s="58"/>
      <c r="B740" s="58"/>
      <c r="C740" s="58"/>
      <c r="D740" s="58"/>
      <c r="E740" s="371"/>
      <c r="F740" s="371"/>
      <c r="G740" s="403"/>
      <c r="H740" s="58"/>
      <c r="I740" s="58"/>
      <c r="J740" s="58"/>
      <c r="K740" s="58"/>
      <c r="L740" s="58"/>
      <c r="M740" s="58"/>
      <c r="N740" s="58"/>
      <c r="O740" s="58"/>
      <c r="P740" s="58"/>
      <c r="Q740" s="58"/>
      <c r="R740" s="58"/>
      <c r="S740" s="58"/>
      <c r="T740" s="58"/>
      <c r="U740" s="58"/>
      <c r="V740" s="58"/>
      <c r="W740" s="58"/>
      <c r="X740" s="58"/>
      <c r="Y740" s="58"/>
      <c r="Z740" s="58"/>
      <c r="AA740" s="58"/>
      <c r="AB740" s="58"/>
    </row>
    <row r="741" spans="1:28" ht="13.5" customHeight="1">
      <c r="A741" s="58"/>
      <c r="B741" s="58"/>
      <c r="C741" s="58"/>
      <c r="D741" s="58"/>
      <c r="E741" s="371"/>
      <c r="F741" s="371"/>
      <c r="G741" s="403"/>
      <c r="H741" s="58"/>
      <c r="I741" s="58"/>
      <c r="J741" s="58"/>
      <c r="K741" s="58"/>
      <c r="L741" s="58"/>
      <c r="M741" s="58"/>
      <c r="N741" s="58"/>
      <c r="O741" s="58"/>
      <c r="P741" s="58"/>
      <c r="Q741" s="58"/>
      <c r="R741" s="58"/>
      <c r="S741" s="58"/>
      <c r="T741" s="58"/>
      <c r="U741" s="58"/>
      <c r="V741" s="58"/>
      <c r="W741" s="58"/>
      <c r="X741" s="58"/>
      <c r="Y741" s="58"/>
      <c r="Z741" s="58"/>
      <c r="AA741" s="58"/>
      <c r="AB741" s="58"/>
    </row>
    <row r="742" spans="1:28" ht="13.5" customHeight="1">
      <c r="A742" s="58"/>
      <c r="B742" s="58"/>
      <c r="C742" s="58"/>
      <c r="D742" s="58"/>
      <c r="E742" s="371"/>
      <c r="F742" s="371"/>
      <c r="G742" s="403"/>
      <c r="H742" s="58"/>
      <c r="I742" s="58"/>
      <c r="J742" s="58"/>
      <c r="K742" s="58"/>
      <c r="L742" s="58"/>
      <c r="M742" s="58"/>
      <c r="N742" s="58"/>
      <c r="O742" s="58"/>
      <c r="P742" s="58"/>
      <c r="Q742" s="58"/>
      <c r="R742" s="58"/>
      <c r="S742" s="58"/>
      <c r="T742" s="58"/>
      <c r="U742" s="58"/>
      <c r="V742" s="58"/>
      <c r="W742" s="58"/>
      <c r="X742" s="58"/>
      <c r="Y742" s="58"/>
      <c r="Z742" s="58"/>
      <c r="AA742" s="58"/>
      <c r="AB742" s="58"/>
    </row>
    <row r="743" spans="1:28" ht="13.5" customHeight="1">
      <c r="A743" s="58"/>
      <c r="B743" s="58"/>
      <c r="C743" s="58"/>
      <c r="D743" s="58"/>
      <c r="E743" s="371"/>
      <c r="F743" s="371"/>
      <c r="G743" s="403"/>
      <c r="H743" s="58"/>
      <c r="I743" s="58"/>
      <c r="J743" s="58"/>
      <c r="K743" s="58"/>
      <c r="L743" s="58"/>
      <c r="M743" s="58"/>
      <c r="N743" s="58"/>
      <c r="O743" s="58"/>
      <c r="P743" s="58"/>
      <c r="Q743" s="58"/>
      <c r="R743" s="58"/>
      <c r="S743" s="58"/>
      <c r="T743" s="58"/>
      <c r="U743" s="58"/>
      <c r="V743" s="58"/>
      <c r="W743" s="58"/>
      <c r="X743" s="58"/>
      <c r="Y743" s="58"/>
      <c r="Z743" s="58"/>
      <c r="AA743" s="58"/>
      <c r="AB743" s="58"/>
    </row>
    <row r="744" spans="1:28" ht="13.5" customHeight="1">
      <c r="A744" s="58"/>
      <c r="B744" s="58"/>
      <c r="C744" s="58"/>
      <c r="D744" s="58"/>
      <c r="E744" s="371"/>
      <c r="F744" s="371"/>
      <c r="G744" s="403"/>
      <c r="H744" s="58"/>
      <c r="I744" s="58"/>
      <c r="J744" s="58"/>
      <c r="K744" s="58"/>
      <c r="L744" s="58"/>
      <c r="M744" s="58"/>
      <c r="N744" s="58"/>
      <c r="O744" s="58"/>
      <c r="P744" s="58"/>
      <c r="Q744" s="58"/>
      <c r="R744" s="58"/>
      <c r="S744" s="58"/>
      <c r="T744" s="58"/>
      <c r="U744" s="58"/>
      <c r="V744" s="58"/>
      <c r="W744" s="58"/>
      <c r="X744" s="58"/>
      <c r="Y744" s="58"/>
      <c r="Z744" s="58"/>
      <c r="AA744" s="58"/>
      <c r="AB744" s="58"/>
    </row>
    <row r="745" spans="1:28" ht="13.5" customHeight="1">
      <c r="A745" s="58"/>
      <c r="B745" s="58"/>
      <c r="C745" s="58"/>
      <c r="D745" s="58"/>
      <c r="E745" s="371"/>
      <c r="F745" s="371"/>
      <c r="G745" s="403"/>
      <c r="H745" s="58"/>
      <c r="I745" s="58"/>
      <c r="J745" s="58"/>
      <c r="K745" s="58"/>
      <c r="L745" s="58"/>
      <c r="M745" s="58"/>
      <c r="N745" s="58"/>
      <c r="O745" s="58"/>
      <c r="P745" s="58"/>
      <c r="Q745" s="58"/>
      <c r="R745" s="58"/>
      <c r="S745" s="58"/>
      <c r="T745" s="58"/>
      <c r="U745" s="58"/>
      <c r="V745" s="58"/>
      <c r="W745" s="58"/>
      <c r="X745" s="58"/>
      <c r="Y745" s="58"/>
      <c r="Z745" s="58"/>
      <c r="AA745" s="58"/>
      <c r="AB745" s="58"/>
    </row>
    <row r="746" spans="1:28" ht="13.5" customHeight="1">
      <c r="A746" s="58"/>
      <c r="B746" s="58"/>
      <c r="C746" s="58"/>
      <c r="D746" s="58"/>
      <c r="E746" s="371"/>
      <c r="F746" s="371"/>
      <c r="G746" s="403"/>
      <c r="H746" s="58"/>
      <c r="I746" s="58"/>
      <c r="J746" s="58"/>
      <c r="K746" s="58"/>
      <c r="L746" s="58"/>
      <c r="M746" s="58"/>
      <c r="N746" s="58"/>
      <c r="O746" s="58"/>
      <c r="P746" s="58"/>
      <c r="Q746" s="58"/>
      <c r="R746" s="58"/>
      <c r="S746" s="58"/>
      <c r="T746" s="58"/>
      <c r="U746" s="58"/>
      <c r="V746" s="58"/>
      <c r="W746" s="58"/>
      <c r="X746" s="58"/>
      <c r="Y746" s="58"/>
      <c r="Z746" s="58"/>
      <c r="AA746" s="58"/>
      <c r="AB746" s="58"/>
    </row>
    <row r="747" spans="1:28" ht="13.5" customHeight="1">
      <c r="A747" s="58"/>
      <c r="B747" s="58"/>
      <c r="C747" s="58"/>
      <c r="D747" s="58"/>
      <c r="E747" s="371"/>
      <c r="F747" s="371"/>
      <c r="G747" s="403"/>
      <c r="H747" s="58"/>
      <c r="I747" s="58"/>
      <c r="J747" s="58"/>
      <c r="K747" s="58"/>
      <c r="L747" s="58"/>
      <c r="M747" s="58"/>
      <c r="N747" s="58"/>
      <c r="O747" s="58"/>
      <c r="P747" s="58"/>
      <c r="Q747" s="58"/>
      <c r="R747" s="58"/>
      <c r="S747" s="58"/>
      <c r="T747" s="58"/>
      <c r="U747" s="58"/>
      <c r="V747" s="58"/>
      <c r="W747" s="58"/>
      <c r="X747" s="58"/>
      <c r="Y747" s="58"/>
      <c r="Z747" s="58"/>
      <c r="AA747" s="58"/>
      <c r="AB747" s="58"/>
    </row>
    <row r="748" spans="1:28" ht="13.5" customHeight="1">
      <c r="A748" s="58"/>
      <c r="B748" s="58"/>
      <c r="C748" s="58"/>
      <c r="D748" s="58"/>
      <c r="E748" s="371"/>
      <c r="F748" s="371"/>
      <c r="G748" s="403"/>
      <c r="H748" s="58"/>
      <c r="I748" s="58"/>
      <c r="J748" s="58"/>
      <c r="K748" s="58"/>
      <c r="L748" s="58"/>
      <c r="M748" s="58"/>
      <c r="N748" s="58"/>
      <c r="O748" s="58"/>
      <c r="P748" s="58"/>
      <c r="Q748" s="58"/>
      <c r="R748" s="58"/>
      <c r="S748" s="58"/>
      <c r="T748" s="58"/>
      <c r="U748" s="58"/>
      <c r="V748" s="58"/>
      <c r="W748" s="58"/>
      <c r="X748" s="58"/>
      <c r="Y748" s="58"/>
      <c r="Z748" s="58"/>
      <c r="AA748" s="58"/>
      <c r="AB748" s="58"/>
    </row>
    <row r="749" spans="1:28" ht="13.5" customHeight="1">
      <c r="A749" s="58"/>
      <c r="B749" s="58"/>
      <c r="C749" s="58"/>
      <c r="D749" s="58"/>
      <c r="E749" s="371"/>
      <c r="F749" s="371"/>
      <c r="G749" s="403"/>
      <c r="H749" s="58"/>
      <c r="I749" s="58"/>
      <c r="J749" s="58"/>
      <c r="K749" s="58"/>
      <c r="L749" s="58"/>
      <c r="M749" s="58"/>
      <c r="N749" s="58"/>
      <c r="O749" s="58"/>
      <c r="P749" s="58"/>
      <c r="Q749" s="58"/>
      <c r="R749" s="58"/>
      <c r="S749" s="58"/>
      <c r="T749" s="58"/>
      <c r="U749" s="58"/>
      <c r="V749" s="58"/>
      <c r="W749" s="58"/>
      <c r="X749" s="58"/>
      <c r="Y749" s="58"/>
      <c r="Z749" s="58"/>
      <c r="AA749" s="58"/>
      <c r="AB749" s="58"/>
    </row>
    <row r="750" spans="1:28" ht="13.5" customHeight="1">
      <c r="A750" s="58"/>
      <c r="B750" s="58"/>
      <c r="C750" s="58"/>
      <c r="D750" s="58"/>
      <c r="E750" s="371"/>
      <c r="F750" s="371"/>
      <c r="G750" s="403"/>
      <c r="H750" s="58"/>
      <c r="I750" s="58"/>
      <c r="J750" s="58"/>
      <c r="K750" s="58"/>
      <c r="L750" s="58"/>
      <c r="M750" s="58"/>
      <c r="N750" s="58"/>
      <c r="O750" s="58"/>
      <c r="P750" s="58"/>
      <c r="Q750" s="58"/>
      <c r="R750" s="58"/>
      <c r="S750" s="58"/>
      <c r="T750" s="58"/>
      <c r="U750" s="58"/>
      <c r="V750" s="58"/>
      <c r="W750" s="58"/>
      <c r="X750" s="58"/>
      <c r="Y750" s="58"/>
      <c r="Z750" s="58"/>
      <c r="AA750" s="58"/>
      <c r="AB750" s="58"/>
    </row>
    <row r="751" spans="1:28" ht="13.5" customHeight="1">
      <c r="A751" s="58"/>
      <c r="B751" s="58"/>
      <c r="C751" s="58"/>
      <c r="D751" s="58"/>
      <c r="E751" s="371"/>
      <c r="F751" s="371"/>
      <c r="G751" s="403"/>
      <c r="H751" s="58"/>
      <c r="I751" s="58"/>
      <c r="J751" s="58"/>
      <c r="K751" s="58"/>
      <c r="L751" s="58"/>
      <c r="M751" s="58"/>
      <c r="N751" s="58"/>
      <c r="O751" s="58"/>
      <c r="P751" s="58"/>
      <c r="Q751" s="58"/>
      <c r="R751" s="58"/>
      <c r="S751" s="58"/>
      <c r="T751" s="58"/>
      <c r="U751" s="58"/>
      <c r="V751" s="58"/>
      <c r="W751" s="58"/>
      <c r="X751" s="58"/>
      <c r="Y751" s="58"/>
      <c r="Z751" s="58"/>
      <c r="AA751" s="58"/>
      <c r="AB751" s="58"/>
    </row>
    <row r="752" spans="1:28" ht="13.5" customHeight="1">
      <c r="A752" s="58"/>
      <c r="B752" s="58"/>
      <c r="C752" s="58"/>
      <c r="D752" s="58"/>
      <c r="E752" s="371"/>
      <c r="F752" s="371"/>
      <c r="G752" s="403"/>
      <c r="H752" s="58"/>
      <c r="I752" s="58"/>
      <c r="J752" s="58"/>
      <c r="K752" s="58"/>
      <c r="L752" s="58"/>
      <c r="M752" s="58"/>
      <c r="N752" s="58"/>
      <c r="O752" s="58"/>
      <c r="P752" s="58"/>
      <c r="Q752" s="58"/>
      <c r="R752" s="58"/>
      <c r="S752" s="58"/>
      <c r="T752" s="58"/>
      <c r="U752" s="58"/>
      <c r="V752" s="58"/>
      <c r="W752" s="58"/>
      <c r="X752" s="58"/>
      <c r="Y752" s="58"/>
      <c r="Z752" s="58"/>
      <c r="AA752" s="58"/>
      <c r="AB752" s="58"/>
    </row>
    <row r="753" spans="1:28" ht="13.5" customHeight="1">
      <c r="A753" s="58"/>
      <c r="B753" s="58"/>
      <c r="C753" s="58"/>
      <c r="D753" s="58"/>
      <c r="E753" s="371"/>
      <c r="F753" s="371"/>
      <c r="G753" s="403"/>
      <c r="H753" s="58"/>
      <c r="I753" s="58"/>
      <c r="J753" s="58"/>
      <c r="K753" s="58"/>
      <c r="L753" s="58"/>
      <c r="M753" s="58"/>
      <c r="N753" s="58"/>
      <c r="O753" s="58"/>
      <c r="P753" s="58"/>
      <c r="Q753" s="58"/>
      <c r="R753" s="58"/>
      <c r="S753" s="58"/>
      <c r="T753" s="58"/>
      <c r="U753" s="58"/>
      <c r="V753" s="58"/>
      <c r="W753" s="58"/>
      <c r="X753" s="58"/>
      <c r="Y753" s="58"/>
      <c r="Z753" s="58"/>
      <c r="AA753" s="58"/>
      <c r="AB753" s="58"/>
    </row>
    <row r="754" spans="1:28" ht="13.5" customHeight="1">
      <c r="A754" s="58"/>
      <c r="B754" s="58"/>
      <c r="C754" s="58"/>
      <c r="D754" s="58"/>
      <c r="E754" s="371"/>
      <c r="F754" s="371"/>
      <c r="G754" s="403"/>
      <c r="H754" s="58"/>
      <c r="I754" s="58"/>
      <c r="J754" s="58"/>
      <c r="K754" s="58"/>
      <c r="L754" s="58"/>
      <c r="M754" s="58"/>
      <c r="N754" s="58"/>
      <c r="O754" s="58"/>
      <c r="P754" s="58"/>
      <c r="Q754" s="58"/>
      <c r="R754" s="58"/>
      <c r="S754" s="58"/>
      <c r="T754" s="58"/>
      <c r="U754" s="58"/>
      <c r="V754" s="58"/>
      <c r="W754" s="58"/>
      <c r="X754" s="58"/>
      <c r="Y754" s="58"/>
      <c r="Z754" s="58"/>
      <c r="AA754" s="58"/>
      <c r="AB754" s="58"/>
    </row>
    <row r="755" spans="1:28" ht="13.5" customHeight="1">
      <c r="A755" s="58"/>
      <c r="B755" s="58"/>
      <c r="C755" s="58"/>
      <c r="D755" s="58"/>
      <c r="E755" s="371"/>
      <c r="F755" s="371"/>
      <c r="G755" s="403"/>
      <c r="H755" s="58"/>
      <c r="I755" s="58"/>
      <c r="J755" s="58"/>
      <c r="K755" s="58"/>
      <c r="L755" s="58"/>
      <c r="M755" s="58"/>
      <c r="N755" s="58"/>
      <c r="O755" s="58"/>
      <c r="P755" s="58"/>
      <c r="Q755" s="58"/>
      <c r="R755" s="58"/>
      <c r="S755" s="58"/>
      <c r="T755" s="58"/>
      <c r="U755" s="58"/>
      <c r="V755" s="58"/>
      <c r="W755" s="58"/>
      <c r="X755" s="58"/>
      <c r="Y755" s="58"/>
      <c r="Z755" s="58"/>
      <c r="AA755" s="58"/>
      <c r="AB755" s="58"/>
    </row>
    <row r="756" spans="1:28" ht="13.5" customHeight="1">
      <c r="A756" s="58"/>
      <c r="B756" s="58"/>
      <c r="C756" s="58"/>
      <c r="D756" s="58"/>
      <c r="E756" s="371"/>
      <c r="F756" s="371"/>
      <c r="G756" s="403"/>
      <c r="H756" s="58"/>
      <c r="I756" s="58"/>
      <c r="J756" s="58"/>
      <c r="K756" s="58"/>
      <c r="L756" s="58"/>
      <c r="M756" s="58"/>
      <c r="N756" s="58"/>
      <c r="O756" s="58"/>
      <c r="P756" s="58"/>
      <c r="Q756" s="58"/>
      <c r="R756" s="58"/>
      <c r="S756" s="58"/>
      <c r="T756" s="58"/>
      <c r="U756" s="58"/>
      <c r="V756" s="58"/>
      <c r="W756" s="58"/>
      <c r="X756" s="58"/>
      <c r="Y756" s="58"/>
      <c r="Z756" s="58"/>
      <c r="AA756" s="58"/>
      <c r="AB756" s="58"/>
    </row>
    <row r="757" spans="1:28" ht="13.5" customHeight="1">
      <c r="A757" s="58"/>
      <c r="B757" s="58"/>
      <c r="C757" s="58"/>
      <c r="D757" s="58"/>
      <c r="E757" s="371"/>
      <c r="F757" s="371"/>
      <c r="G757" s="403"/>
      <c r="H757" s="58"/>
      <c r="I757" s="58"/>
      <c r="J757" s="58"/>
      <c r="K757" s="58"/>
      <c r="L757" s="58"/>
      <c r="M757" s="58"/>
      <c r="N757" s="58"/>
      <c r="O757" s="58"/>
      <c r="P757" s="58"/>
      <c r="Q757" s="58"/>
      <c r="R757" s="58"/>
      <c r="S757" s="58"/>
      <c r="T757" s="58"/>
      <c r="U757" s="58"/>
      <c r="V757" s="58"/>
      <c r="W757" s="58"/>
      <c r="X757" s="58"/>
      <c r="Y757" s="58"/>
      <c r="Z757" s="58"/>
      <c r="AA757" s="58"/>
      <c r="AB757" s="58"/>
    </row>
    <row r="758" spans="1:28" ht="13.5" customHeight="1">
      <c r="A758" s="58"/>
      <c r="B758" s="58"/>
      <c r="C758" s="58"/>
      <c r="D758" s="58"/>
      <c r="E758" s="371"/>
      <c r="F758" s="371"/>
      <c r="G758" s="403"/>
      <c r="H758" s="58"/>
      <c r="I758" s="58"/>
      <c r="J758" s="58"/>
      <c r="K758" s="58"/>
      <c r="L758" s="58"/>
      <c r="M758" s="58"/>
      <c r="N758" s="58"/>
      <c r="O758" s="58"/>
      <c r="P758" s="58"/>
      <c r="Q758" s="58"/>
      <c r="R758" s="58"/>
      <c r="S758" s="58"/>
      <c r="T758" s="58"/>
      <c r="U758" s="58"/>
      <c r="V758" s="58"/>
      <c r="W758" s="58"/>
      <c r="X758" s="58"/>
      <c r="Y758" s="58"/>
      <c r="Z758" s="58"/>
      <c r="AA758" s="58"/>
      <c r="AB758" s="58"/>
    </row>
    <row r="759" spans="1:28" ht="13.5" customHeight="1">
      <c r="A759" s="58"/>
      <c r="B759" s="58"/>
      <c r="C759" s="58"/>
      <c r="D759" s="58"/>
      <c r="E759" s="371"/>
      <c r="F759" s="371"/>
      <c r="G759" s="403"/>
      <c r="H759" s="58"/>
      <c r="I759" s="58"/>
      <c r="J759" s="58"/>
      <c r="K759" s="58"/>
      <c r="L759" s="58"/>
      <c r="M759" s="58"/>
      <c r="N759" s="58"/>
      <c r="O759" s="58"/>
      <c r="P759" s="58"/>
      <c r="Q759" s="58"/>
      <c r="R759" s="58"/>
      <c r="S759" s="58"/>
      <c r="T759" s="58"/>
      <c r="U759" s="58"/>
      <c r="V759" s="58"/>
      <c r="W759" s="58"/>
      <c r="X759" s="58"/>
      <c r="Y759" s="58"/>
      <c r="Z759" s="58"/>
      <c r="AA759" s="58"/>
      <c r="AB759" s="58"/>
    </row>
    <row r="760" spans="1:28" ht="13.5" customHeight="1">
      <c r="A760" s="58"/>
      <c r="B760" s="58"/>
      <c r="C760" s="58"/>
      <c r="D760" s="58"/>
      <c r="E760" s="371"/>
      <c r="F760" s="371"/>
      <c r="G760" s="403"/>
      <c r="H760" s="58"/>
      <c r="I760" s="58"/>
      <c r="J760" s="58"/>
      <c r="K760" s="58"/>
      <c r="L760" s="58"/>
      <c r="M760" s="58"/>
      <c r="N760" s="58"/>
      <c r="O760" s="58"/>
      <c r="P760" s="58"/>
      <c r="Q760" s="58"/>
      <c r="R760" s="58"/>
      <c r="S760" s="58"/>
      <c r="T760" s="58"/>
      <c r="U760" s="58"/>
      <c r="V760" s="58"/>
      <c r="W760" s="58"/>
      <c r="X760" s="58"/>
      <c r="Y760" s="58"/>
      <c r="Z760" s="58"/>
      <c r="AA760" s="58"/>
      <c r="AB760" s="58"/>
    </row>
    <row r="761" spans="1:28" ht="13.5" customHeight="1">
      <c r="A761" s="58"/>
      <c r="B761" s="58"/>
      <c r="C761" s="58"/>
      <c r="D761" s="58"/>
      <c r="E761" s="371"/>
      <c r="F761" s="371"/>
      <c r="G761" s="403"/>
      <c r="H761" s="58"/>
      <c r="I761" s="58"/>
      <c r="J761" s="58"/>
      <c r="K761" s="58"/>
      <c r="L761" s="58"/>
      <c r="M761" s="58"/>
      <c r="N761" s="58"/>
      <c r="O761" s="58"/>
      <c r="P761" s="58"/>
      <c r="Q761" s="58"/>
      <c r="R761" s="58"/>
      <c r="S761" s="58"/>
      <c r="T761" s="58"/>
      <c r="U761" s="58"/>
      <c r="V761" s="58"/>
      <c r="W761" s="58"/>
      <c r="X761" s="58"/>
      <c r="Y761" s="58"/>
      <c r="Z761" s="58"/>
      <c r="AA761" s="58"/>
      <c r="AB761" s="58"/>
    </row>
    <row r="762" spans="1:28" ht="13.5" customHeight="1">
      <c r="A762" s="58"/>
      <c r="B762" s="58"/>
      <c r="C762" s="58"/>
      <c r="D762" s="58"/>
      <c r="E762" s="371"/>
      <c r="F762" s="371"/>
      <c r="G762" s="403"/>
      <c r="H762" s="58"/>
      <c r="I762" s="58"/>
      <c r="J762" s="58"/>
      <c r="K762" s="58"/>
      <c r="L762" s="58"/>
      <c r="M762" s="58"/>
      <c r="N762" s="58"/>
      <c r="O762" s="58"/>
      <c r="P762" s="58"/>
      <c r="Q762" s="58"/>
      <c r="R762" s="58"/>
      <c r="S762" s="58"/>
      <c r="T762" s="58"/>
      <c r="U762" s="58"/>
      <c r="V762" s="58"/>
      <c r="W762" s="58"/>
      <c r="X762" s="58"/>
      <c r="Y762" s="58"/>
      <c r="Z762" s="58"/>
      <c r="AA762" s="58"/>
      <c r="AB762" s="58"/>
    </row>
    <row r="763" spans="1:28" ht="13.5" customHeight="1">
      <c r="A763" s="58"/>
      <c r="B763" s="58"/>
      <c r="C763" s="58"/>
      <c r="D763" s="58"/>
      <c r="E763" s="371"/>
      <c r="F763" s="371"/>
      <c r="G763" s="403"/>
      <c r="H763" s="58"/>
      <c r="I763" s="58"/>
      <c r="J763" s="58"/>
      <c r="K763" s="58"/>
      <c r="L763" s="58"/>
      <c r="M763" s="58"/>
      <c r="N763" s="58"/>
      <c r="O763" s="58"/>
      <c r="P763" s="58"/>
      <c r="Q763" s="58"/>
      <c r="R763" s="58"/>
      <c r="S763" s="58"/>
      <c r="T763" s="58"/>
      <c r="U763" s="58"/>
      <c r="V763" s="58"/>
      <c r="W763" s="58"/>
      <c r="X763" s="58"/>
      <c r="Y763" s="58"/>
      <c r="Z763" s="58"/>
      <c r="AA763" s="58"/>
      <c r="AB763" s="58"/>
    </row>
    <row r="764" spans="1:28" ht="13.5" customHeight="1">
      <c r="A764" s="58"/>
      <c r="B764" s="58"/>
      <c r="C764" s="58"/>
      <c r="D764" s="58"/>
      <c r="E764" s="371"/>
      <c r="F764" s="371"/>
      <c r="G764" s="403"/>
      <c r="H764" s="58"/>
      <c r="I764" s="58"/>
      <c r="J764" s="58"/>
      <c r="K764" s="58"/>
      <c r="L764" s="58"/>
      <c r="M764" s="58"/>
      <c r="N764" s="58"/>
      <c r="O764" s="58"/>
      <c r="P764" s="58"/>
      <c r="Q764" s="58"/>
      <c r="R764" s="58"/>
      <c r="S764" s="58"/>
      <c r="T764" s="58"/>
      <c r="U764" s="58"/>
      <c r="V764" s="58"/>
      <c r="W764" s="58"/>
      <c r="X764" s="58"/>
      <c r="Y764" s="58"/>
      <c r="Z764" s="58"/>
      <c r="AA764" s="58"/>
      <c r="AB764" s="58"/>
    </row>
    <row r="765" spans="1:28" ht="13.5" customHeight="1">
      <c r="A765" s="58"/>
      <c r="B765" s="58"/>
      <c r="C765" s="58"/>
      <c r="D765" s="58"/>
      <c r="E765" s="371"/>
      <c r="F765" s="371"/>
      <c r="G765" s="403"/>
      <c r="H765" s="58"/>
      <c r="I765" s="58"/>
      <c r="J765" s="58"/>
      <c r="K765" s="58"/>
      <c r="L765" s="58"/>
      <c r="M765" s="58"/>
      <c r="N765" s="58"/>
      <c r="O765" s="58"/>
      <c r="P765" s="58"/>
      <c r="Q765" s="58"/>
      <c r="R765" s="58"/>
      <c r="S765" s="58"/>
      <c r="T765" s="58"/>
      <c r="U765" s="58"/>
      <c r="V765" s="58"/>
      <c r="W765" s="58"/>
      <c r="X765" s="58"/>
      <c r="Y765" s="58"/>
      <c r="Z765" s="58"/>
      <c r="AA765" s="58"/>
      <c r="AB765" s="58"/>
    </row>
    <row r="766" spans="1:28" ht="13.5" customHeight="1">
      <c r="A766" s="58"/>
      <c r="B766" s="58"/>
      <c r="C766" s="58"/>
      <c r="D766" s="58"/>
      <c r="E766" s="371"/>
      <c r="F766" s="371"/>
      <c r="G766" s="403"/>
      <c r="H766" s="58"/>
      <c r="I766" s="58"/>
      <c r="J766" s="58"/>
      <c r="K766" s="58"/>
      <c r="L766" s="58"/>
      <c r="M766" s="58"/>
      <c r="N766" s="58"/>
      <c r="O766" s="58"/>
      <c r="P766" s="58"/>
      <c r="Q766" s="58"/>
      <c r="R766" s="58"/>
      <c r="S766" s="58"/>
      <c r="T766" s="58"/>
      <c r="U766" s="58"/>
      <c r="V766" s="58"/>
      <c r="W766" s="58"/>
      <c r="X766" s="58"/>
      <c r="Y766" s="58"/>
      <c r="Z766" s="58"/>
      <c r="AA766" s="58"/>
      <c r="AB766" s="58"/>
    </row>
    <row r="767" spans="1:28" ht="13.5" customHeight="1">
      <c r="A767" s="58"/>
      <c r="B767" s="58"/>
      <c r="C767" s="58"/>
      <c r="D767" s="58"/>
      <c r="E767" s="371"/>
      <c r="F767" s="371"/>
      <c r="G767" s="403"/>
      <c r="H767" s="58"/>
      <c r="I767" s="58"/>
      <c r="J767" s="58"/>
      <c r="K767" s="58"/>
      <c r="L767" s="58"/>
      <c r="M767" s="58"/>
      <c r="N767" s="58"/>
      <c r="O767" s="58"/>
      <c r="P767" s="58"/>
      <c r="Q767" s="58"/>
      <c r="R767" s="58"/>
      <c r="S767" s="58"/>
      <c r="T767" s="58"/>
      <c r="U767" s="58"/>
      <c r="V767" s="58"/>
      <c r="W767" s="58"/>
      <c r="X767" s="58"/>
      <c r="Y767" s="58"/>
      <c r="Z767" s="58"/>
      <c r="AA767" s="58"/>
      <c r="AB767" s="58"/>
    </row>
    <row r="768" spans="1:28" ht="13.5" customHeight="1">
      <c r="A768" s="58"/>
      <c r="B768" s="58"/>
      <c r="C768" s="58"/>
      <c r="D768" s="58"/>
      <c r="E768" s="371"/>
      <c r="F768" s="371"/>
      <c r="G768" s="403"/>
      <c r="H768" s="58"/>
      <c r="I768" s="58"/>
      <c r="J768" s="58"/>
      <c r="K768" s="58"/>
      <c r="L768" s="58"/>
      <c r="M768" s="58"/>
      <c r="N768" s="58"/>
      <c r="O768" s="58"/>
      <c r="P768" s="58"/>
      <c r="Q768" s="58"/>
      <c r="R768" s="58"/>
      <c r="S768" s="58"/>
      <c r="T768" s="58"/>
      <c r="U768" s="58"/>
      <c r="V768" s="58"/>
      <c r="W768" s="58"/>
      <c r="X768" s="58"/>
      <c r="Y768" s="58"/>
      <c r="Z768" s="58"/>
      <c r="AA768" s="58"/>
      <c r="AB768" s="58"/>
    </row>
    <row r="769" spans="1:28" ht="13.5" customHeight="1">
      <c r="A769" s="58"/>
      <c r="B769" s="58"/>
      <c r="C769" s="58"/>
      <c r="D769" s="58"/>
      <c r="E769" s="371"/>
      <c r="F769" s="371"/>
      <c r="G769" s="403"/>
      <c r="H769" s="58"/>
      <c r="I769" s="58"/>
      <c r="J769" s="58"/>
      <c r="K769" s="58"/>
      <c r="L769" s="58"/>
      <c r="M769" s="58"/>
      <c r="N769" s="58"/>
      <c r="O769" s="58"/>
      <c r="P769" s="58"/>
      <c r="Q769" s="58"/>
      <c r="R769" s="58"/>
      <c r="S769" s="58"/>
      <c r="T769" s="58"/>
      <c r="U769" s="58"/>
      <c r="V769" s="58"/>
      <c r="W769" s="58"/>
      <c r="X769" s="58"/>
      <c r="Y769" s="58"/>
      <c r="Z769" s="58"/>
      <c r="AA769" s="58"/>
      <c r="AB769" s="58"/>
    </row>
    <row r="770" spans="1:28" ht="13.5" customHeight="1">
      <c r="A770" s="58"/>
      <c r="B770" s="58"/>
      <c r="C770" s="58"/>
      <c r="D770" s="58"/>
      <c r="E770" s="371"/>
      <c r="F770" s="371"/>
      <c r="G770" s="403"/>
      <c r="H770" s="58"/>
      <c r="I770" s="58"/>
      <c r="J770" s="58"/>
      <c r="K770" s="58"/>
      <c r="L770" s="58"/>
      <c r="M770" s="58"/>
      <c r="N770" s="58"/>
      <c r="O770" s="58"/>
      <c r="P770" s="58"/>
      <c r="Q770" s="58"/>
      <c r="R770" s="58"/>
      <c r="S770" s="58"/>
      <c r="T770" s="58"/>
      <c r="U770" s="58"/>
      <c r="V770" s="58"/>
      <c r="W770" s="58"/>
      <c r="X770" s="58"/>
      <c r="Y770" s="58"/>
      <c r="Z770" s="58"/>
      <c r="AA770" s="58"/>
      <c r="AB770" s="58"/>
    </row>
    <row r="771" spans="1:28" ht="13.5" customHeight="1">
      <c r="A771" s="58"/>
      <c r="B771" s="58"/>
      <c r="C771" s="58"/>
      <c r="D771" s="58"/>
      <c r="E771" s="371"/>
      <c r="F771" s="371"/>
      <c r="G771" s="403"/>
      <c r="H771" s="58"/>
      <c r="I771" s="58"/>
      <c r="J771" s="58"/>
      <c r="K771" s="58"/>
      <c r="L771" s="58"/>
      <c r="M771" s="58"/>
      <c r="N771" s="58"/>
      <c r="O771" s="58"/>
      <c r="P771" s="58"/>
      <c r="Q771" s="58"/>
      <c r="R771" s="58"/>
      <c r="S771" s="58"/>
      <c r="T771" s="58"/>
      <c r="U771" s="58"/>
      <c r="V771" s="58"/>
      <c r="W771" s="58"/>
      <c r="X771" s="58"/>
      <c r="Y771" s="58"/>
      <c r="Z771" s="58"/>
      <c r="AA771" s="58"/>
      <c r="AB771" s="58"/>
    </row>
    <row r="772" spans="1:28" ht="13.5" customHeight="1">
      <c r="A772" s="58"/>
      <c r="B772" s="58"/>
      <c r="C772" s="58"/>
      <c r="D772" s="58"/>
      <c r="E772" s="371"/>
      <c r="F772" s="371"/>
      <c r="G772" s="403"/>
      <c r="H772" s="58"/>
      <c r="I772" s="58"/>
      <c r="J772" s="58"/>
      <c r="K772" s="58"/>
      <c r="L772" s="58"/>
      <c r="M772" s="58"/>
      <c r="N772" s="58"/>
      <c r="O772" s="58"/>
      <c r="P772" s="58"/>
      <c r="Q772" s="58"/>
      <c r="R772" s="58"/>
      <c r="S772" s="58"/>
      <c r="T772" s="58"/>
      <c r="U772" s="58"/>
      <c r="V772" s="58"/>
      <c r="W772" s="58"/>
      <c r="X772" s="58"/>
      <c r="Y772" s="58"/>
      <c r="Z772" s="58"/>
      <c r="AA772" s="58"/>
      <c r="AB772" s="58"/>
    </row>
    <row r="773" spans="1:28" ht="13.5" customHeight="1">
      <c r="A773" s="58"/>
      <c r="B773" s="58"/>
      <c r="C773" s="58"/>
      <c r="D773" s="58"/>
      <c r="E773" s="371"/>
      <c r="F773" s="371"/>
      <c r="G773" s="403"/>
      <c r="H773" s="58"/>
      <c r="I773" s="58"/>
      <c r="J773" s="58"/>
      <c r="K773" s="58"/>
      <c r="L773" s="58"/>
      <c r="M773" s="58"/>
      <c r="N773" s="58"/>
      <c r="O773" s="58"/>
      <c r="P773" s="58"/>
      <c r="Q773" s="58"/>
      <c r="R773" s="58"/>
      <c r="S773" s="58"/>
      <c r="T773" s="58"/>
      <c r="U773" s="58"/>
      <c r="V773" s="58"/>
      <c r="W773" s="58"/>
      <c r="X773" s="58"/>
      <c r="Y773" s="58"/>
      <c r="Z773" s="58"/>
      <c r="AA773" s="58"/>
      <c r="AB773" s="58"/>
    </row>
    <row r="774" spans="1:28" ht="13.5" customHeight="1">
      <c r="A774" s="58"/>
      <c r="B774" s="58"/>
      <c r="C774" s="58"/>
      <c r="D774" s="58"/>
      <c r="E774" s="371"/>
      <c r="F774" s="371"/>
      <c r="G774" s="403"/>
      <c r="H774" s="58"/>
      <c r="I774" s="58"/>
      <c r="J774" s="58"/>
      <c r="K774" s="58"/>
      <c r="L774" s="58"/>
      <c r="M774" s="58"/>
      <c r="N774" s="58"/>
      <c r="O774" s="58"/>
      <c r="P774" s="58"/>
      <c r="Q774" s="58"/>
      <c r="R774" s="58"/>
      <c r="S774" s="58"/>
      <c r="T774" s="58"/>
      <c r="U774" s="58"/>
      <c r="V774" s="58"/>
      <c r="W774" s="58"/>
      <c r="X774" s="58"/>
      <c r="Y774" s="58"/>
      <c r="Z774" s="58"/>
      <c r="AA774" s="58"/>
      <c r="AB774" s="58"/>
    </row>
    <row r="775" spans="1:28" ht="13.5" customHeight="1">
      <c r="A775" s="58"/>
      <c r="B775" s="58"/>
      <c r="C775" s="58"/>
      <c r="D775" s="58"/>
      <c r="E775" s="371"/>
      <c r="F775" s="371"/>
      <c r="G775" s="403"/>
      <c r="H775" s="58"/>
      <c r="I775" s="58"/>
      <c r="J775" s="58"/>
      <c r="K775" s="58"/>
      <c r="L775" s="58"/>
      <c r="M775" s="58"/>
      <c r="N775" s="58"/>
      <c r="O775" s="58"/>
      <c r="P775" s="58"/>
      <c r="Q775" s="58"/>
      <c r="R775" s="58"/>
      <c r="S775" s="58"/>
      <c r="T775" s="58"/>
      <c r="U775" s="58"/>
      <c r="V775" s="58"/>
      <c r="W775" s="58"/>
      <c r="X775" s="58"/>
      <c r="Y775" s="58"/>
      <c r="Z775" s="58"/>
      <c r="AA775" s="58"/>
      <c r="AB775" s="58"/>
    </row>
    <row r="776" spans="1:28" ht="13.5" customHeight="1">
      <c r="A776" s="58"/>
      <c r="B776" s="58"/>
      <c r="C776" s="58"/>
      <c r="D776" s="58"/>
      <c r="E776" s="371"/>
      <c r="F776" s="371"/>
      <c r="G776" s="403"/>
      <c r="H776" s="58"/>
      <c r="I776" s="58"/>
      <c r="J776" s="58"/>
      <c r="K776" s="58"/>
      <c r="L776" s="58"/>
      <c r="M776" s="58"/>
      <c r="N776" s="58"/>
      <c r="O776" s="58"/>
      <c r="P776" s="58"/>
      <c r="Q776" s="58"/>
      <c r="R776" s="58"/>
      <c r="S776" s="58"/>
      <c r="T776" s="58"/>
      <c r="U776" s="58"/>
      <c r="V776" s="58"/>
      <c r="W776" s="58"/>
      <c r="X776" s="58"/>
      <c r="Y776" s="58"/>
      <c r="Z776" s="58"/>
      <c r="AA776" s="58"/>
      <c r="AB776" s="58"/>
    </row>
    <row r="777" spans="1:28" ht="13.5" customHeight="1">
      <c r="A777" s="58"/>
      <c r="B777" s="58"/>
      <c r="C777" s="58"/>
      <c r="D777" s="58"/>
      <c r="E777" s="371"/>
      <c r="F777" s="371"/>
      <c r="G777" s="403"/>
      <c r="H777" s="58"/>
      <c r="I777" s="58"/>
      <c r="J777" s="58"/>
      <c r="K777" s="58"/>
      <c r="L777" s="58"/>
      <c r="M777" s="58"/>
      <c r="N777" s="58"/>
      <c r="O777" s="58"/>
      <c r="P777" s="58"/>
      <c r="Q777" s="58"/>
      <c r="R777" s="58"/>
      <c r="S777" s="58"/>
      <c r="T777" s="58"/>
      <c r="U777" s="58"/>
      <c r="V777" s="58"/>
      <c r="W777" s="58"/>
      <c r="X777" s="58"/>
      <c r="Y777" s="58"/>
      <c r="Z777" s="58"/>
      <c r="AA777" s="58"/>
      <c r="AB777" s="58"/>
    </row>
    <row r="778" spans="1:28" ht="13.5" customHeight="1">
      <c r="A778" s="58"/>
      <c r="B778" s="58"/>
      <c r="C778" s="58"/>
      <c r="D778" s="58"/>
      <c r="E778" s="371"/>
      <c r="F778" s="371"/>
      <c r="G778" s="403"/>
      <c r="H778" s="58"/>
      <c r="I778" s="58"/>
      <c r="J778" s="58"/>
      <c r="K778" s="58"/>
      <c r="L778" s="58"/>
      <c r="M778" s="58"/>
      <c r="N778" s="58"/>
      <c r="O778" s="58"/>
      <c r="P778" s="58"/>
      <c r="Q778" s="58"/>
      <c r="R778" s="58"/>
      <c r="S778" s="58"/>
      <c r="T778" s="58"/>
      <c r="U778" s="58"/>
      <c r="V778" s="58"/>
      <c r="W778" s="58"/>
      <c r="X778" s="58"/>
      <c r="Y778" s="58"/>
      <c r="Z778" s="58"/>
      <c r="AA778" s="58"/>
      <c r="AB778" s="58"/>
    </row>
    <row r="779" spans="1:28" ht="13.5" customHeight="1">
      <c r="A779" s="58"/>
      <c r="B779" s="58"/>
      <c r="C779" s="58"/>
      <c r="D779" s="58"/>
      <c r="E779" s="371"/>
      <c r="F779" s="371"/>
      <c r="G779" s="403"/>
      <c r="H779" s="58"/>
      <c r="I779" s="58"/>
      <c r="J779" s="58"/>
      <c r="K779" s="58"/>
      <c r="L779" s="58"/>
      <c r="M779" s="58"/>
      <c r="N779" s="58"/>
      <c r="O779" s="58"/>
      <c r="P779" s="58"/>
      <c r="Q779" s="58"/>
      <c r="R779" s="58"/>
      <c r="S779" s="58"/>
      <c r="T779" s="58"/>
      <c r="U779" s="58"/>
      <c r="V779" s="58"/>
      <c r="W779" s="58"/>
      <c r="X779" s="58"/>
      <c r="Y779" s="58"/>
      <c r="Z779" s="58"/>
      <c r="AA779" s="58"/>
      <c r="AB779" s="58"/>
    </row>
    <row r="780" spans="1:28" ht="13.5" customHeight="1">
      <c r="A780" s="58"/>
      <c r="B780" s="58"/>
      <c r="C780" s="58"/>
      <c r="D780" s="58"/>
      <c r="E780" s="371"/>
      <c r="F780" s="371"/>
      <c r="G780" s="403"/>
      <c r="H780" s="58"/>
      <c r="I780" s="58"/>
      <c r="J780" s="58"/>
      <c r="K780" s="58"/>
      <c r="L780" s="58"/>
      <c r="M780" s="58"/>
      <c r="N780" s="58"/>
      <c r="O780" s="58"/>
      <c r="P780" s="58"/>
      <c r="Q780" s="58"/>
      <c r="R780" s="58"/>
      <c r="S780" s="58"/>
      <c r="T780" s="58"/>
      <c r="U780" s="58"/>
      <c r="V780" s="58"/>
      <c r="W780" s="58"/>
      <c r="X780" s="58"/>
      <c r="Y780" s="58"/>
      <c r="Z780" s="58"/>
      <c r="AA780" s="58"/>
      <c r="AB780" s="58"/>
    </row>
    <row r="781" spans="1:28" ht="13.5" customHeight="1">
      <c r="A781" s="58"/>
      <c r="B781" s="58"/>
      <c r="C781" s="58"/>
      <c r="D781" s="58"/>
      <c r="E781" s="371"/>
      <c r="F781" s="371"/>
      <c r="G781" s="403"/>
      <c r="H781" s="58"/>
      <c r="I781" s="58"/>
      <c r="J781" s="58"/>
      <c r="K781" s="58"/>
      <c r="L781" s="58"/>
      <c r="M781" s="58"/>
      <c r="N781" s="58"/>
      <c r="O781" s="58"/>
      <c r="P781" s="58"/>
      <c r="Q781" s="58"/>
      <c r="R781" s="58"/>
      <c r="S781" s="58"/>
      <c r="T781" s="58"/>
      <c r="U781" s="58"/>
      <c r="V781" s="58"/>
      <c r="W781" s="58"/>
      <c r="X781" s="58"/>
      <c r="Y781" s="58"/>
      <c r="Z781" s="58"/>
      <c r="AA781" s="58"/>
      <c r="AB781" s="58"/>
    </row>
    <row r="782" spans="1:28" ht="13.5" customHeight="1">
      <c r="A782" s="58"/>
      <c r="B782" s="58"/>
      <c r="C782" s="58"/>
      <c r="D782" s="58"/>
      <c r="E782" s="371"/>
      <c r="F782" s="371"/>
      <c r="G782" s="403"/>
      <c r="H782" s="58"/>
      <c r="I782" s="58"/>
      <c r="J782" s="58"/>
      <c r="K782" s="58"/>
      <c r="L782" s="58"/>
      <c r="M782" s="58"/>
      <c r="N782" s="58"/>
      <c r="O782" s="58"/>
      <c r="P782" s="58"/>
      <c r="Q782" s="58"/>
      <c r="R782" s="58"/>
      <c r="S782" s="58"/>
      <c r="T782" s="58"/>
      <c r="U782" s="58"/>
      <c r="V782" s="58"/>
      <c r="W782" s="58"/>
      <c r="X782" s="58"/>
      <c r="Y782" s="58"/>
      <c r="Z782" s="58"/>
      <c r="AA782" s="58"/>
      <c r="AB782" s="58"/>
    </row>
    <row r="783" spans="1:28" ht="13.5" customHeight="1">
      <c r="A783" s="58"/>
      <c r="B783" s="58"/>
      <c r="C783" s="58"/>
      <c r="D783" s="58"/>
      <c r="E783" s="371"/>
      <c r="F783" s="371"/>
      <c r="G783" s="403"/>
      <c r="H783" s="58"/>
      <c r="I783" s="58"/>
      <c r="J783" s="58"/>
      <c r="K783" s="58"/>
      <c r="L783" s="58"/>
      <c r="M783" s="58"/>
      <c r="N783" s="58"/>
      <c r="O783" s="58"/>
      <c r="P783" s="58"/>
      <c r="Q783" s="58"/>
      <c r="R783" s="58"/>
      <c r="S783" s="58"/>
      <c r="T783" s="58"/>
      <c r="U783" s="58"/>
      <c r="V783" s="58"/>
      <c r="W783" s="58"/>
      <c r="X783" s="58"/>
      <c r="Y783" s="58"/>
      <c r="Z783" s="58"/>
      <c r="AA783" s="58"/>
      <c r="AB783" s="58"/>
    </row>
    <row r="784" spans="1:28" ht="13.5" customHeight="1">
      <c r="A784" s="58"/>
      <c r="B784" s="58"/>
      <c r="C784" s="58"/>
      <c r="D784" s="58"/>
      <c r="E784" s="371"/>
      <c r="F784" s="371"/>
      <c r="G784" s="403"/>
      <c r="H784" s="58"/>
      <c r="I784" s="58"/>
      <c r="J784" s="58"/>
      <c r="K784" s="58"/>
      <c r="L784" s="58"/>
      <c r="M784" s="58"/>
      <c r="N784" s="58"/>
      <c r="O784" s="58"/>
      <c r="P784" s="58"/>
      <c r="Q784" s="58"/>
      <c r="R784" s="58"/>
      <c r="S784" s="58"/>
      <c r="T784" s="58"/>
      <c r="U784" s="58"/>
      <c r="V784" s="58"/>
      <c r="W784" s="58"/>
      <c r="X784" s="58"/>
      <c r="Y784" s="58"/>
      <c r="Z784" s="58"/>
      <c r="AA784" s="58"/>
      <c r="AB784" s="58"/>
    </row>
    <row r="785" spans="1:28" ht="13.5" customHeight="1">
      <c r="A785" s="58"/>
      <c r="B785" s="58"/>
      <c r="C785" s="58"/>
      <c r="D785" s="58"/>
      <c r="E785" s="371"/>
      <c r="F785" s="371"/>
      <c r="G785" s="403"/>
      <c r="H785" s="58"/>
      <c r="I785" s="58"/>
      <c r="J785" s="58"/>
      <c r="K785" s="58"/>
      <c r="L785" s="58"/>
      <c r="M785" s="58"/>
      <c r="N785" s="58"/>
      <c r="O785" s="58"/>
      <c r="P785" s="58"/>
      <c r="Q785" s="58"/>
      <c r="R785" s="58"/>
      <c r="S785" s="58"/>
      <c r="T785" s="58"/>
      <c r="U785" s="58"/>
      <c r="V785" s="58"/>
      <c r="W785" s="58"/>
      <c r="X785" s="58"/>
      <c r="Y785" s="58"/>
      <c r="Z785" s="58"/>
      <c r="AA785" s="58"/>
      <c r="AB785" s="58"/>
    </row>
    <row r="786" spans="1:28" ht="13.5" customHeight="1">
      <c r="A786" s="58"/>
      <c r="B786" s="58"/>
      <c r="C786" s="58"/>
      <c r="D786" s="58"/>
      <c r="E786" s="371"/>
      <c r="F786" s="371"/>
      <c r="G786" s="403"/>
      <c r="H786" s="58"/>
      <c r="I786" s="58"/>
      <c r="J786" s="58"/>
      <c r="K786" s="58"/>
      <c r="L786" s="58"/>
      <c r="M786" s="58"/>
      <c r="N786" s="58"/>
      <c r="O786" s="58"/>
      <c r="P786" s="58"/>
      <c r="Q786" s="58"/>
      <c r="R786" s="58"/>
      <c r="S786" s="58"/>
      <c r="T786" s="58"/>
      <c r="U786" s="58"/>
      <c r="V786" s="58"/>
      <c r="W786" s="58"/>
      <c r="X786" s="58"/>
      <c r="Y786" s="58"/>
      <c r="Z786" s="58"/>
      <c r="AA786" s="58"/>
      <c r="AB786" s="58"/>
    </row>
    <row r="787" spans="1:28" ht="13.5" customHeight="1">
      <c r="A787" s="58"/>
      <c r="B787" s="58"/>
      <c r="C787" s="58"/>
      <c r="D787" s="58"/>
      <c r="E787" s="371"/>
      <c r="F787" s="371"/>
      <c r="G787" s="403"/>
      <c r="H787" s="58"/>
      <c r="I787" s="58"/>
      <c r="J787" s="58"/>
      <c r="K787" s="58"/>
      <c r="L787" s="58"/>
      <c r="M787" s="58"/>
      <c r="N787" s="58"/>
      <c r="O787" s="58"/>
      <c r="P787" s="58"/>
      <c r="Q787" s="58"/>
      <c r="R787" s="58"/>
      <c r="S787" s="58"/>
      <c r="T787" s="58"/>
      <c r="U787" s="58"/>
      <c r="V787" s="58"/>
      <c r="W787" s="58"/>
      <c r="X787" s="58"/>
      <c r="Y787" s="58"/>
      <c r="Z787" s="58"/>
      <c r="AA787" s="58"/>
      <c r="AB787" s="58"/>
    </row>
    <row r="788" spans="1:28" ht="13.5" customHeight="1">
      <c r="A788" s="58"/>
      <c r="B788" s="58"/>
      <c r="C788" s="58"/>
      <c r="D788" s="58"/>
      <c r="E788" s="371"/>
      <c r="F788" s="371"/>
      <c r="G788" s="403"/>
      <c r="H788" s="58"/>
      <c r="I788" s="58"/>
      <c r="J788" s="58"/>
      <c r="K788" s="58"/>
      <c r="L788" s="58"/>
      <c r="M788" s="58"/>
      <c r="N788" s="58"/>
      <c r="O788" s="58"/>
      <c r="P788" s="58"/>
      <c r="Q788" s="58"/>
      <c r="R788" s="58"/>
      <c r="S788" s="58"/>
      <c r="T788" s="58"/>
      <c r="U788" s="58"/>
      <c r="V788" s="58"/>
      <c r="W788" s="58"/>
      <c r="X788" s="58"/>
      <c r="Y788" s="58"/>
      <c r="Z788" s="58"/>
      <c r="AA788" s="58"/>
      <c r="AB788" s="58"/>
    </row>
    <row r="789" spans="1:28" ht="13.5" customHeight="1">
      <c r="A789" s="58"/>
      <c r="B789" s="58"/>
      <c r="C789" s="58"/>
      <c r="D789" s="58"/>
      <c r="E789" s="371"/>
      <c r="F789" s="371"/>
      <c r="G789" s="403"/>
      <c r="H789" s="58"/>
      <c r="I789" s="58"/>
      <c r="J789" s="58"/>
      <c r="K789" s="58"/>
      <c r="L789" s="58"/>
      <c r="M789" s="58"/>
      <c r="N789" s="58"/>
      <c r="O789" s="58"/>
      <c r="P789" s="58"/>
      <c r="Q789" s="58"/>
      <c r="R789" s="58"/>
      <c r="S789" s="58"/>
      <c r="T789" s="58"/>
      <c r="U789" s="58"/>
      <c r="V789" s="58"/>
      <c r="W789" s="58"/>
      <c r="X789" s="58"/>
      <c r="Y789" s="58"/>
      <c r="Z789" s="58"/>
      <c r="AA789" s="58"/>
      <c r="AB789" s="58"/>
    </row>
    <row r="790" spans="1:28" ht="13.5" customHeight="1">
      <c r="A790" s="58"/>
      <c r="B790" s="58"/>
      <c r="C790" s="58"/>
      <c r="D790" s="58"/>
      <c r="E790" s="371"/>
      <c r="F790" s="371"/>
      <c r="G790" s="403"/>
      <c r="H790" s="58"/>
      <c r="I790" s="58"/>
      <c r="J790" s="58"/>
      <c r="K790" s="58"/>
      <c r="L790" s="58"/>
      <c r="M790" s="58"/>
      <c r="N790" s="58"/>
      <c r="O790" s="58"/>
      <c r="P790" s="58"/>
      <c r="Q790" s="58"/>
      <c r="R790" s="58"/>
      <c r="S790" s="58"/>
      <c r="T790" s="58"/>
      <c r="U790" s="58"/>
      <c r="V790" s="58"/>
      <c r="W790" s="58"/>
      <c r="X790" s="58"/>
      <c r="Y790" s="58"/>
      <c r="Z790" s="58"/>
      <c r="AA790" s="58"/>
      <c r="AB790" s="58"/>
    </row>
    <row r="791" spans="1:28" ht="13.5" customHeight="1">
      <c r="A791" s="58"/>
      <c r="B791" s="58"/>
      <c r="C791" s="58"/>
      <c r="D791" s="58"/>
      <c r="E791" s="371"/>
      <c r="F791" s="371"/>
      <c r="G791" s="403"/>
      <c r="H791" s="58"/>
      <c r="I791" s="58"/>
      <c r="J791" s="58"/>
      <c r="K791" s="58"/>
      <c r="L791" s="58"/>
      <c r="M791" s="58"/>
      <c r="N791" s="58"/>
      <c r="O791" s="58"/>
      <c r="P791" s="58"/>
      <c r="Q791" s="58"/>
      <c r="R791" s="58"/>
      <c r="S791" s="58"/>
      <c r="T791" s="58"/>
      <c r="U791" s="58"/>
      <c r="V791" s="58"/>
      <c r="W791" s="58"/>
      <c r="X791" s="58"/>
      <c r="Y791" s="58"/>
      <c r="Z791" s="58"/>
      <c r="AA791" s="58"/>
      <c r="AB791" s="58"/>
    </row>
    <row r="792" spans="1:28" ht="13.5" customHeight="1">
      <c r="A792" s="58"/>
      <c r="B792" s="58"/>
      <c r="C792" s="58"/>
      <c r="D792" s="58"/>
      <c r="E792" s="371"/>
      <c r="F792" s="371"/>
      <c r="G792" s="403"/>
      <c r="H792" s="58"/>
      <c r="I792" s="58"/>
      <c r="J792" s="58"/>
      <c r="K792" s="58"/>
      <c r="L792" s="58"/>
      <c r="M792" s="58"/>
      <c r="N792" s="58"/>
      <c r="O792" s="58"/>
      <c r="P792" s="58"/>
      <c r="Q792" s="58"/>
      <c r="R792" s="58"/>
      <c r="S792" s="58"/>
      <c r="T792" s="58"/>
      <c r="U792" s="58"/>
      <c r="V792" s="58"/>
      <c r="W792" s="58"/>
      <c r="X792" s="58"/>
      <c r="Y792" s="58"/>
      <c r="Z792" s="58"/>
      <c r="AA792" s="58"/>
      <c r="AB792" s="58"/>
    </row>
    <row r="793" spans="1:28" ht="13.5" customHeight="1">
      <c r="A793" s="58"/>
      <c r="B793" s="58"/>
      <c r="C793" s="58"/>
      <c r="D793" s="58"/>
      <c r="E793" s="371"/>
      <c r="F793" s="371"/>
      <c r="G793" s="403"/>
      <c r="H793" s="58"/>
      <c r="I793" s="58"/>
      <c r="J793" s="58"/>
      <c r="K793" s="58"/>
      <c r="L793" s="58"/>
      <c r="M793" s="58"/>
      <c r="N793" s="58"/>
      <c r="O793" s="58"/>
      <c r="P793" s="58"/>
      <c r="Q793" s="58"/>
      <c r="R793" s="58"/>
      <c r="S793" s="58"/>
      <c r="T793" s="58"/>
      <c r="U793" s="58"/>
      <c r="V793" s="58"/>
      <c r="W793" s="58"/>
      <c r="X793" s="58"/>
      <c r="Y793" s="58"/>
      <c r="Z793" s="58"/>
      <c r="AA793" s="58"/>
      <c r="AB793" s="58"/>
    </row>
    <row r="794" spans="1:28" ht="13.5" customHeight="1">
      <c r="A794" s="58"/>
      <c r="B794" s="58"/>
      <c r="C794" s="58"/>
      <c r="D794" s="58"/>
      <c r="E794" s="371"/>
      <c r="F794" s="371"/>
      <c r="G794" s="403"/>
      <c r="H794" s="58"/>
      <c r="I794" s="58"/>
      <c r="J794" s="58"/>
      <c r="K794" s="58"/>
      <c r="L794" s="58"/>
      <c r="M794" s="58"/>
      <c r="N794" s="58"/>
      <c r="O794" s="58"/>
      <c r="P794" s="58"/>
      <c r="Q794" s="58"/>
      <c r="R794" s="58"/>
      <c r="S794" s="58"/>
      <c r="T794" s="58"/>
      <c r="U794" s="58"/>
      <c r="V794" s="58"/>
      <c r="W794" s="58"/>
      <c r="X794" s="58"/>
      <c r="Y794" s="58"/>
      <c r="Z794" s="58"/>
      <c r="AA794" s="58"/>
      <c r="AB794" s="58"/>
    </row>
    <row r="795" spans="1:28" ht="13.5" customHeight="1">
      <c r="A795" s="58"/>
      <c r="B795" s="58"/>
      <c r="C795" s="58"/>
      <c r="D795" s="58"/>
      <c r="E795" s="371"/>
      <c r="F795" s="371"/>
      <c r="G795" s="403"/>
      <c r="H795" s="58"/>
      <c r="I795" s="58"/>
      <c r="J795" s="58"/>
      <c r="K795" s="58"/>
      <c r="L795" s="58"/>
      <c r="M795" s="58"/>
      <c r="N795" s="58"/>
      <c r="O795" s="58"/>
      <c r="P795" s="58"/>
      <c r="Q795" s="58"/>
      <c r="R795" s="58"/>
      <c r="S795" s="58"/>
      <c r="T795" s="58"/>
      <c r="U795" s="58"/>
      <c r="V795" s="58"/>
      <c r="W795" s="58"/>
      <c r="X795" s="58"/>
      <c r="Y795" s="58"/>
      <c r="Z795" s="58"/>
      <c r="AA795" s="58"/>
      <c r="AB795" s="58"/>
    </row>
    <row r="796" spans="1:28" ht="13.5" customHeight="1">
      <c r="A796" s="58"/>
      <c r="B796" s="58"/>
      <c r="C796" s="58"/>
      <c r="D796" s="58"/>
      <c r="E796" s="371"/>
      <c r="F796" s="371"/>
      <c r="G796" s="403"/>
      <c r="H796" s="58"/>
      <c r="I796" s="58"/>
      <c r="J796" s="58"/>
      <c r="K796" s="58"/>
      <c r="L796" s="58"/>
      <c r="M796" s="58"/>
      <c r="N796" s="58"/>
      <c r="O796" s="58"/>
      <c r="P796" s="58"/>
      <c r="Q796" s="58"/>
      <c r="R796" s="58"/>
      <c r="S796" s="58"/>
      <c r="T796" s="58"/>
      <c r="U796" s="58"/>
      <c r="V796" s="58"/>
      <c r="W796" s="58"/>
      <c r="X796" s="58"/>
      <c r="Y796" s="58"/>
      <c r="Z796" s="58"/>
      <c r="AA796" s="58"/>
      <c r="AB796" s="58"/>
    </row>
    <row r="797" spans="1:28" ht="13.5" customHeight="1">
      <c r="A797" s="58"/>
      <c r="B797" s="58"/>
      <c r="C797" s="58"/>
      <c r="D797" s="58"/>
      <c r="E797" s="371"/>
      <c r="F797" s="371"/>
      <c r="G797" s="403"/>
      <c r="H797" s="58"/>
      <c r="I797" s="58"/>
      <c r="J797" s="58"/>
      <c r="K797" s="58"/>
      <c r="L797" s="58"/>
      <c r="M797" s="58"/>
      <c r="N797" s="58"/>
      <c r="O797" s="58"/>
      <c r="P797" s="58"/>
      <c r="Q797" s="58"/>
      <c r="R797" s="58"/>
      <c r="S797" s="58"/>
      <c r="T797" s="58"/>
      <c r="U797" s="58"/>
      <c r="V797" s="58"/>
      <c r="W797" s="58"/>
      <c r="X797" s="58"/>
      <c r="Y797" s="58"/>
      <c r="Z797" s="58"/>
      <c r="AA797" s="58"/>
      <c r="AB797" s="58"/>
    </row>
    <row r="798" spans="1:28" ht="13.5" customHeight="1">
      <c r="A798" s="58"/>
      <c r="B798" s="58"/>
      <c r="C798" s="58"/>
      <c r="D798" s="58"/>
      <c r="E798" s="371"/>
      <c r="F798" s="371"/>
      <c r="G798" s="403"/>
      <c r="H798" s="58"/>
      <c r="I798" s="58"/>
      <c r="J798" s="58"/>
      <c r="K798" s="58"/>
      <c r="L798" s="58"/>
      <c r="M798" s="58"/>
      <c r="N798" s="58"/>
      <c r="O798" s="58"/>
      <c r="P798" s="58"/>
      <c r="Q798" s="58"/>
      <c r="R798" s="58"/>
      <c r="S798" s="58"/>
      <c r="T798" s="58"/>
      <c r="U798" s="58"/>
      <c r="V798" s="58"/>
      <c r="W798" s="58"/>
      <c r="X798" s="58"/>
      <c r="Y798" s="58"/>
      <c r="Z798" s="58"/>
      <c r="AA798" s="58"/>
      <c r="AB798" s="58"/>
    </row>
    <row r="799" spans="1:28" ht="13.5" customHeight="1">
      <c r="A799" s="58"/>
      <c r="B799" s="58"/>
      <c r="C799" s="58"/>
      <c r="D799" s="58"/>
      <c r="E799" s="371"/>
      <c r="F799" s="371"/>
      <c r="G799" s="403"/>
      <c r="H799" s="58"/>
      <c r="I799" s="58"/>
      <c r="J799" s="58"/>
      <c r="K799" s="58"/>
      <c r="L799" s="58"/>
      <c r="M799" s="58"/>
      <c r="N799" s="58"/>
      <c r="O799" s="58"/>
      <c r="P799" s="58"/>
      <c r="Q799" s="58"/>
      <c r="R799" s="58"/>
      <c r="S799" s="58"/>
      <c r="T799" s="58"/>
      <c r="U799" s="58"/>
      <c r="V799" s="58"/>
      <c r="W799" s="58"/>
      <c r="X799" s="58"/>
      <c r="Y799" s="58"/>
      <c r="Z799" s="58"/>
      <c r="AA799" s="58"/>
      <c r="AB799" s="58"/>
    </row>
    <row r="800" spans="1:28" ht="13.5" customHeight="1">
      <c r="A800" s="58"/>
      <c r="B800" s="58"/>
      <c r="C800" s="58"/>
      <c r="D800" s="58"/>
      <c r="E800" s="371"/>
      <c r="F800" s="371"/>
      <c r="G800" s="403"/>
      <c r="H800" s="58"/>
      <c r="I800" s="58"/>
      <c r="J800" s="58"/>
      <c r="K800" s="58"/>
      <c r="L800" s="58"/>
      <c r="M800" s="58"/>
      <c r="N800" s="58"/>
      <c r="O800" s="58"/>
      <c r="P800" s="58"/>
      <c r="Q800" s="58"/>
      <c r="R800" s="58"/>
      <c r="S800" s="58"/>
      <c r="T800" s="58"/>
      <c r="U800" s="58"/>
      <c r="V800" s="58"/>
      <c r="W800" s="58"/>
      <c r="X800" s="58"/>
      <c r="Y800" s="58"/>
      <c r="Z800" s="58"/>
      <c r="AA800" s="58"/>
      <c r="AB800" s="58"/>
    </row>
    <row r="801" spans="1:28" ht="13.5" customHeight="1">
      <c r="A801" s="58"/>
      <c r="B801" s="58"/>
      <c r="C801" s="58"/>
      <c r="D801" s="58"/>
      <c r="E801" s="371"/>
      <c r="F801" s="371"/>
      <c r="G801" s="403"/>
      <c r="H801" s="58"/>
      <c r="I801" s="58"/>
      <c r="J801" s="58"/>
      <c r="K801" s="58"/>
      <c r="L801" s="58"/>
      <c r="M801" s="58"/>
      <c r="N801" s="58"/>
      <c r="O801" s="58"/>
      <c r="P801" s="58"/>
      <c r="Q801" s="58"/>
      <c r="R801" s="58"/>
      <c r="S801" s="58"/>
      <c r="T801" s="58"/>
      <c r="U801" s="58"/>
      <c r="V801" s="58"/>
      <c r="W801" s="58"/>
      <c r="X801" s="58"/>
      <c r="Y801" s="58"/>
      <c r="Z801" s="58"/>
      <c r="AA801" s="58"/>
      <c r="AB801" s="58"/>
    </row>
    <row r="802" spans="1:28" ht="13.5" customHeight="1">
      <c r="A802" s="58"/>
      <c r="B802" s="58"/>
      <c r="C802" s="58"/>
      <c r="D802" s="58"/>
      <c r="E802" s="371"/>
      <c r="F802" s="371"/>
      <c r="G802" s="403"/>
      <c r="H802" s="58"/>
      <c r="I802" s="58"/>
      <c r="J802" s="58"/>
      <c r="K802" s="58"/>
      <c r="L802" s="58"/>
      <c r="M802" s="58"/>
      <c r="N802" s="58"/>
      <c r="O802" s="58"/>
      <c r="P802" s="58"/>
      <c r="Q802" s="58"/>
      <c r="R802" s="58"/>
      <c r="S802" s="58"/>
      <c r="T802" s="58"/>
      <c r="U802" s="58"/>
      <c r="V802" s="58"/>
      <c r="W802" s="58"/>
      <c r="X802" s="58"/>
      <c r="Y802" s="58"/>
      <c r="Z802" s="58"/>
      <c r="AA802" s="58"/>
      <c r="AB802" s="58"/>
    </row>
    <row r="803" spans="1:28" ht="13.5" customHeight="1">
      <c r="A803" s="58"/>
      <c r="B803" s="58"/>
      <c r="C803" s="58"/>
      <c r="D803" s="58"/>
      <c r="E803" s="371"/>
      <c r="F803" s="371"/>
      <c r="G803" s="403"/>
      <c r="H803" s="58"/>
      <c r="I803" s="58"/>
      <c r="J803" s="58"/>
      <c r="K803" s="58"/>
      <c r="L803" s="58"/>
      <c r="M803" s="58"/>
      <c r="N803" s="58"/>
      <c r="O803" s="58"/>
      <c r="P803" s="58"/>
      <c r="Q803" s="58"/>
      <c r="R803" s="58"/>
      <c r="S803" s="58"/>
      <c r="T803" s="58"/>
      <c r="U803" s="58"/>
      <c r="V803" s="58"/>
      <c r="W803" s="58"/>
      <c r="X803" s="58"/>
      <c r="Y803" s="58"/>
      <c r="Z803" s="58"/>
      <c r="AA803" s="58"/>
      <c r="AB803" s="58"/>
    </row>
    <row r="804" spans="1:28" ht="13.5" customHeight="1">
      <c r="A804" s="58"/>
      <c r="B804" s="58"/>
      <c r="C804" s="58"/>
      <c r="D804" s="58"/>
      <c r="E804" s="371"/>
      <c r="F804" s="371"/>
      <c r="G804" s="403"/>
      <c r="H804" s="58"/>
      <c r="I804" s="58"/>
      <c r="J804" s="58"/>
      <c r="K804" s="58"/>
      <c r="L804" s="58"/>
      <c r="M804" s="58"/>
      <c r="N804" s="58"/>
      <c r="O804" s="58"/>
      <c r="P804" s="58"/>
      <c r="Q804" s="58"/>
      <c r="R804" s="58"/>
      <c r="S804" s="58"/>
      <c r="T804" s="58"/>
      <c r="U804" s="58"/>
      <c r="V804" s="58"/>
      <c r="W804" s="58"/>
      <c r="X804" s="58"/>
      <c r="Y804" s="58"/>
      <c r="Z804" s="58"/>
      <c r="AA804" s="58"/>
      <c r="AB804" s="58"/>
    </row>
    <row r="805" spans="1:28" ht="13.5" customHeight="1">
      <c r="A805" s="58"/>
      <c r="B805" s="58"/>
      <c r="C805" s="58"/>
      <c r="D805" s="58"/>
      <c r="E805" s="371"/>
      <c r="F805" s="371"/>
      <c r="G805" s="403"/>
      <c r="H805" s="58"/>
      <c r="I805" s="58"/>
      <c r="J805" s="58"/>
      <c r="K805" s="58"/>
      <c r="L805" s="58"/>
      <c r="M805" s="58"/>
      <c r="N805" s="58"/>
      <c r="O805" s="58"/>
      <c r="P805" s="58"/>
      <c r="Q805" s="58"/>
      <c r="R805" s="58"/>
      <c r="S805" s="58"/>
      <c r="T805" s="58"/>
      <c r="U805" s="58"/>
      <c r="V805" s="58"/>
      <c r="W805" s="58"/>
      <c r="X805" s="58"/>
      <c r="Y805" s="58"/>
      <c r="Z805" s="58"/>
      <c r="AA805" s="58"/>
      <c r="AB805" s="58"/>
    </row>
    <row r="806" spans="1:28" ht="13.5" customHeight="1">
      <c r="A806" s="58"/>
      <c r="B806" s="58"/>
      <c r="C806" s="58"/>
      <c r="D806" s="58"/>
      <c r="E806" s="371"/>
      <c r="F806" s="371"/>
      <c r="G806" s="403"/>
      <c r="H806" s="58"/>
      <c r="I806" s="58"/>
      <c r="J806" s="58"/>
      <c r="K806" s="58"/>
      <c r="L806" s="58"/>
      <c r="M806" s="58"/>
      <c r="N806" s="58"/>
      <c r="O806" s="58"/>
      <c r="P806" s="58"/>
      <c r="Q806" s="58"/>
      <c r="R806" s="58"/>
      <c r="S806" s="58"/>
      <c r="T806" s="58"/>
      <c r="U806" s="58"/>
      <c r="V806" s="58"/>
      <c r="W806" s="58"/>
      <c r="X806" s="58"/>
      <c r="Y806" s="58"/>
      <c r="Z806" s="58"/>
      <c r="AA806" s="58"/>
      <c r="AB806" s="58"/>
    </row>
    <row r="807" spans="1:28" ht="13.5" customHeight="1">
      <c r="A807" s="58"/>
      <c r="B807" s="58"/>
      <c r="C807" s="58"/>
      <c r="D807" s="58"/>
      <c r="E807" s="371"/>
      <c r="F807" s="371"/>
      <c r="G807" s="403"/>
      <c r="H807" s="58"/>
      <c r="I807" s="58"/>
      <c r="J807" s="58"/>
      <c r="K807" s="58"/>
      <c r="L807" s="58"/>
      <c r="M807" s="58"/>
      <c r="N807" s="58"/>
      <c r="O807" s="58"/>
      <c r="P807" s="58"/>
      <c r="Q807" s="58"/>
      <c r="R807" s="58"/>
      <c r="S807" s="58"/>
      <c r="T807" s="58"/>
      <c r="U807" s="58"/>
      <c r="V807" s="58"/>
      <c r="W807" s="58"/>
      <c r="X807" s="58"/>
      <c r="Y807" s="58"/>
      <c r="Z807" s="58"/>
      <c r="AA807" s="58"/>
      <c r="AB807" s="58"/>
    </row>
    <row r="808" spans="1:28" ht="13.5" customHeight="1">
      <c r="A808" s="58"/>
      <c r="B808" s="58"/>
      <c r="C808" s="58"/>
      <c r="D808" s="58"/>
      <c r="E808" s="371"/>
      <c r="F808" s="371"/>
      <c r="G808" s="403"/>
      <c r="H808" s="58"/>
      <c r="I808" s="58"/>
      <c r="J808" s="58"/>
      <c r="K808" s="58"/>
      <c r="L808" s="58"/>
      <c r="M808" s="58"/>
      <c r="N808" s="58"/>
      <c r="O808" s="58"/>
      <c r="P808" s="58"/>
      <c r="Q808" s="58"/>
      <c r="R808" s="58"/>
      <c r="S808" s="58"/>
      <c r="T808" s="58"/>
      <c r="U808" s="58"/>
      <c r="V808" s="58"/>
      <c r="W808" s="58"/>
      <c r="X808" s="58"/>
      <c r="Y808" s="58"/>
      <c r="Z808" s="58"/>
      <c r="AA808" s="58"/>
      <c r="AB808" s="58"/>
    </row>
    <row r="809" spans="1:28" ht="13.5" customHeight="1">
      <c r="A809" s="58"/>
      <c r="B809" s="58"/>
      <c r="C809" s="58"/>
      <c r="D809" s="58"/>
      <c r="E809" s="371"/>
      <c r="F809" s="371"/>
      <c r="G809" s="403"/>
      <c r="H809" s="58"/>
      <c r="I809" s="58"/>
      <c r="J809" s="58"/>
      <c r="K809" s="58"/>
      <c r="L809" s="58"/>
      <c r="M809" s="58"/>
      <c r="N809" s="58"/>
      <c r="O809" s="58"/>
      <c r="P809" s="58"/>
      <c r="Q809" s="58"/>
      <c r="R809" s="58"/>
      <c r="S809" s="58"/>
      <c r="T809" s="58"/>
      <c r="U809" s="58"/>
      <c r="V809" s="58"/>
      <c r="W809" s="58"/>
      <c r="X809" s="58"/>
      <c r="Y809" s="58"/>
      <c r="Z809" s="58"/>
      <c r="AA809" s="58"/>
      <c r="AB809" s="58"/>
    </row>
    <row r="810" spans="1:28" ht="13.5" customHeight="1">
      <c r="A810" s="58"/>
      <c r="B810" s="58"/>
      <c r="C810" s="58"/>
      <c r="D810" s="58"/>
      <c r="E810" s="371"/>
      <c r="F810" s="371"/>
      <c r="G810" s="403"/>
      <c r="H810" s="58"/>
      <c r="I810" s="58"/>
      <c r="J810" s="58"/>
      <c r="K810" s="58"/>
      <c r="L810" s="58"/>
      <c r="M810" s="58"/>
      <c r="N810" s="58"/>
      <c r="O810" s="58"/>
      <c r="P810" s="58"/>
      <c r="Q810" s="58"/>
      <c r="R810" s="58"/>
      <c r="S810" s="58"/>
      <c r="T810" s="58"/>
      <c r="U810" s="58"/>
      <c r="V810" s="58"/>
      <c r="W810" s="58"/>
      <c r="X810" s="58"/>
      <c r="Y810" s="58"/>
      <c r="Z810" s="58"/>
      <c r="AA810" s="58"/>
      <c r="AB810" s="58"/>
    </row>
    <row r="811" spans="1:28" ht="13.5" customHeight="1">
      <c r="A811" s="58"/>
      <c r="B811" s="58"/>
      <c r="C811" s="58"/>
      <c r="D811" s="58"/>
      <c r="E811" s="371"/>
      <c r="F811" s="371"/>
      <c r="G811" s="403"/>
      <c r="H811" s="58"/>
      <c r="I811" s="58"/>
      <c r="J811" s="58"/>
      <c r="K811" s="58"/>
      <c r="L811" s="58"/>
      <c r="M811" s="58"/>
      <c r="N811" s="58"/>
      <c r="O811" s="58"/>
      <c r="P811" s="58"/>
      <c r="Q811" s="58"/>
      <c r="R811" s="58"/>
      <c r="S811" s="58"/>
      <c r="T811" s="58"/>
      <c r="U811" s="58"/>
      <c r="V811" s="58"/>
      <c r="W811" s="58"/>
      <c r="X811" s="58"/>
      <c r="Y811" s="58"/>
      <c r="Z811" s="58"/>
      <c r="AA811" s="58"/>
      <c r="AB811" s="58"/>
    </row>
    <row r="812" spans="1:28" ht="13.5" customHeight="1">
      <c r="A812" s="58"/>
      <c r="B812" s="58"/>
      <c r="C812" s="58"/>
      <c r="D812" s="58"/>
      <c r="E812" s="371"/>
      <c r="F812" s="371"/>
      <c r="G812" s="403"/>
      <c r="H812" s="58"/>
      <c r="I812" s="58"/>
      <c r="J812" s="58"/>
      <c r="K812" s="58"/>
      <c r="L812" s="58"/>
      <c r="M812" s="58"/>
      <c r="N812" s="58"/>
      <c r="O812" s="58"/>
      <c r="P812" s="58"/>
      <c r="Q812" s="58"/>
      <c r="R812" s="58"/>
      <c r="S812" s="58"/>
      <c r="T812" s="58"/>
      <c r="U812" s="58"/>
      <c r="V812" s="58"/>
      <c r="W812" s="58"/>
      <c r="X812" s="58"/>
      <c r="Y812" s="58"/>
      <c r="Z812" s="58"/>
      <c r="AA812" s="58"/>
      <c r="AB812" s="58"/>
    </row>
    <row r="813" spans="1:28" ht="13.5" customHeight="1">
      <c r="A813" s="58"/>
      <c r="B813" s="58"/>
      <c r="C813" s="58"/>
      <c r="D813" s="58"/>
      <c r="E813" s="371"/>
      <c r="F813" s="371"/>
      <c r="G813" s="403"/>
      <c r="H813" s="58"/>
      <c r="I813" s="58"/>
      <c r="J813" s="58"/>
      <c r="K813" s="58"/>
      <c r="L813" s="58"/>
      <c r="M813" s="58"/>
      <c r="N813" s="58"/>
      <c r="O813" s="58"/>
      <c r="P813" s="58"/>
      <c r="Q813" s="58"/>
      <c r="R813" s="58"/>
      <c r="S813" s="58"/>
      <c r="T813" s="58"/>
      <c r="U813" s="58"/>
      <c r="V813" s="58"/>
      <c r="W813" s="58"/>
      <c r="X813" s="58"/>
      <c r="Y813" s="58"/>
      <c r="Z813" s="58"/>
      <c r="AA813" s="58"/>
      <c r="AB813" s="58"/>
    </row>
    <row r="814" spans="1:28" ht="13.5" customHeight="1">
      <c r="A814" s="58"/>
      <c r="B814" s="58"/>
      <c r="C814" s="58"/>
      <c r="D814" s="58"/>
      <c r="E814" s="371"/>
      <c r="F814" s="371"/>
      <c r="G814" s="403"/>
      <c r="H814" s="58"/>
      <c r="I814" s="58"/>
      <c r="J814" s="58"/>
      <c r="K814" s="58"/>
      <c r="L814" s="58"/>
      <c r="M814" s="58"/>
      <c r="N814" s="58"/>
      <c r="O814" s="58"/>
      <c r="P814" s="58"/>
      <c r="Q814" s="58"/>
      <c r="R814" s="58"/>
      <c r="S814" s="58"/>
      <c r="T814" s="58"/>
      <c r="U814" s="58"/>
      <c r="V814" s="58"/>
      <c r="W814" s="58"/>
      <c r="X814" s="58"/>
      <c r="Y814" s="58"/>
      <c r="Z814" s="58"/>
      <c r="AA814" s="58"/>
      <c r="AB814" s="58"/>
    </row>
    <row r="815" spans="1:28" ht="13.5" customHeight="1">
      <c r="A815" s="58"/>
      <c r="B815" s="58"/>
      <c r="C815" s="58"/>
      <c r="D815" s="58"/>
      <c r="E815" s="371"/>
      <c r="F815" s="371"/>
      <c r="G815" s="403"/>
      <c r="H815" s="58"/>
      <c r="I815" s="58"/>
      <c r="J815" s="58"/>
      <c r="K815" s="58"/>
      <c r="L815" s="58"/>
      <c r="M815" s="58"/>
      <c r="N815" s="58"/>
      <c r="O815" s="58"/>
      <c r="P815" s="58"/>
      <c r="Q815" s="58"/>
      <c r="R815" s="58"/>
      <c r="S815" s="58"/>
      <c r="T815" s="58"/>
      <c r="U815" s="58"/>
      <c r="V815" s="58"/>
      <c r="W815" s="58"/>
      <c r="X815" s="58"/>
      <c r="Y815" s="58"/>
      <c r="Z815" s="58"/>
      <c r="AA815" s="58"/>
      <c r="AB815" s="58"/>
    </row>
    <row r="816" spans="1:28" ht="13.5" customHeight="1">
      <c r="A816" s="58"/>
      <c r="B816" s="58"/>
      <c r="C816" s="58"/>
      <c r="D816" s="58"/>
      <c r="E816" s="371"/>
      <c r="F816" s="371"/>
      <c r="G816" s="403"/>
      <c r="H816" s="58"/>
      <c r="I816" s="58"/>
      <c r="J816" s="58"/>
      <c r="K816" s="58"/>
      <c r="L816" s="58"/>
      <c r="M816" s="58"/>
      <c r="N816" s="58"/>
      <c r="O816" s="58"/>
      <c r="P816" s="58"/>
      <c r="Q816" s="58"/>
      <c r="R816" s="58"/>
      <c r="S816" s="58"/>
      <c r="T816" s="58"/>
      <c r="U816" s="58"/>
      <c r="V816" s="58"/>
      <c r="W816" s="58"/>
      <c r="X816" s="58"/>
      <c r="Y816" s="58"/>
      <c r="Z816" s="58"/>
      <c r="AA816" s="58"/>
      <c r="AB816" s="58"/>
    </row>
    <row r="817" spans="1:28" ht="13.5" customHeight="1">
      <c r="A817" s="58"/>
      <c r="B817" s="58"/>
      <c r="C817" s="58"/>
      <c r="D817" s="58"/>
      <c r="E817" s="371"/>
      <c r="F817" s="371"/>
      <c r="G817" s="403"/>
      <c r="H817" s="58"/>
      <c r="I817" s="58"/>
      <c r="J817" s="58"/>
      <c r="K817" s="58"/>
      <c r="L817" s="58"/>
      <c r="M817" s="58"/>
      <c r="N817" s="58"/>
      <c r="O817" s="58"/>
      <c r="P817" s="58"/>
      <c r="Q817" s="58"/>
      <c r="R817" s="58"/>
      <c r="S817" s="58"/>
      <c r="T817" s="58"/>
      <c r="U817" s="58"/>
      <c r="V817" s="58"/>
      <c r="W817" s="58"/>
      <c r="X817" s="58"/>
      <c r="Y817" s="58"/>
      <c r="Z817" s="58"/>
      <c r="AA817" s="58"/>
      <c r="AB817" s="58"/>
    </row>
    <row r="818" spans="1:28" ht="13.5" customHeight="1">
      <c r="A818" s="58"/>
      <c r="B818" s="58"/>
      <c r="C818" s="58"/>
      <c r="D818" s="58"/>
      <c r="E818" s="371"/>
      <c r="F818" s="371"/>
      <c r="G818" s="403"/>
      <c r="H818" s="58"/>
      <c r="I818" s="58"/>
      <c r="J818" s="58"/>
      <c r="K818" s="58"/>
      <c r="L818" s="58"/>
      <c r="M818" s="58"/>
      <c r="N818" s="58"/>
      <c r="O818" s="58"/>
      <c r="P818" s="58"/>
      <c r="Q818" s="58"/>
      <c r="R818" s="58"/>
      <c r="S818" s="58"/>
      <c r="T818" s="58"/>
      <c r="U818" s="58"/>
      <c r="V818" s="58"/>
      <c r="W818" s="58"/>
      <c r="X818" s="58"/>
      <c r="Y818" s="58"/>
      <c r="Z818" s="58"/>
      <c r="AA818" s="58"/>
      <c r="AB818" s="58"/>
    </row>
    <row r="819" spans="1:28" ht="13.5" customHeight="1">
      <c r="A819" s="58"/>
      <c r="B819" s="58"/>
      <c r="C819" s="58"/>
      <c r="D819" s="58"/>
      <c r="E819" s="371"/>
      <c r="F819" s="371"/>
      <c r="G819" s="403"/>
      <c r="H819" s="58"/>
      <c r="I819" s="58"/>
      <c r="J819" s="58"/>
      <c r="K819" s="58"/>
      <c r="L819" s="58"/>
      <c r="M819" s="58"/>
      <c r="N819" s="58"/>
      <c r="O819" s="58"/>
      <c r="P819" s="58"/>
      <c r="Q819" s="58"/>
      <c r="R819" s="58"/>
      <c r="S819" s="58"/>
      <c r="T819" s="58"/>
      <c r="U819" s="58"/>
      <c r="V819" s="58"/>
      <c r="W819" s="58"/>
      <c r="X819" s="58"/>
      <c r="Y819" s="58"/>
      <c r="Z819" s="58"/>
      <c r="AA819" s="58"/>
      <c r="AB819" s="58"/>
    </row>
    <row r="820" spans="1:28" ht="13.5" customHeight="1">
      <c r="A820" s="58"/>
      <c r="B820" s="58"/>
      <c r="C820" s="58"/>
      <c r="D820" s="58"/>
      <c r="E820" s="371"/>
      <c r="F820" s="371"/>
      <c r="G820" s="403"/>
      <c r="H820" s="58"/>
      <c r="I820" s="58"/>
      <c r="J820" s="58"/>
      <c r="K820" s="58"/>
      <c r="L820" s="58"/>
      <c r="M820" s="58"/>
      <c r="N820" s="58"/>
      <c r="O820" s="58"/>
      <c r="P820" s="58"/>
      <c r="Q820" s="58"/>
      <c r="R820" s="58"/>
      <c r="S820" s="58"/>
      <c r="T820" s="58"/>
      <c r="U820" s="58"/>
      <c r="V820" s="58"/>
      <c r="W820" s="58"/>
      <c r="X820" s="58"/>
      <c r="Y820" s="58"/>
      <c r="Z820" s="58"/>
      <c r="AA820" s="58"/>
      <c r="AB820" s="58"/>
    </row>
    <row r="821" spans="1:28" ht="13.5" customHeight="1">
      <c r="A821" s="58"/>
      <c r="B821" s="58"/>
      <c r="C821" s="58"/>
      <c r="D821" s="58"/>
      <c r="E821" s="371"/>
      <c r="F821" s="371"/>
      <c r="G821" s="403"/>
      <c r="H821" s="58"/>
      <c r="I821" s="58"/>
      <c r="J821" s="58"/>
      <c r="K821" s="58"/>
      <c r="L821" s="58"/>
      <c r="M821" s="58"/>
      <c r="N821" s="58"/>
      <c r="O821" s="58"/>
      <c r="P821" s="58"/>
      <c r="Q821" s="58"/>
      <c r="R821" s="58"/>
      <c r="S821" s="58"/>
      <c r="T821" s="58"/>
      <c r="U821" s="58"/>
      <c r="V821" s="58"/>
      <c r="W821" s="58"/>
      <c r="X821" s="58"/>
      <c r="Y821" s="58"/>
      <c r="Z821" s="58"/>
      <c r="AA821" s="58"/>
      <c r="AB821" s="58"/>
    </row>
    <row r="822" spans="1:28" ht="13.5" customHeight="1">
      <c r="A822" s="58"/>
      <c r="B822" s="58"/>
      <c r="C822" s="58"/>
      <c r="D822" s="58"/>
      <c r="E822" s="371"/>
      <c r="F822" s="371"/>
      <c r="G822" s="403"/>
      <c r="H822" s="58"/>
      <c r="I822" s="58"/>
      <c r="J822" s="58"/>
      <c r="K822" s="58"/>
      <c r="L822" s="58"/>
      <c r="M822" s="58"/>
      <c r="N822" s="58"/>
      <c r="O822" s="58"/>
      <c r="P822" s="58"/>
      <c r="Q822" s="58"/>
      <c r="R822" s="58"/>
      <c r="S822" s="58"/>
      <c r="T822" s="58"/>
      <c r="U822" s="58"/>
      <c r="V822" s="58"/>
      <c r="W822" s="58"/>
      <c r="X822" s="58"/>
      <c r="Y822" s="58"/>
      <c r="Z822" s="58"/>
      <c r="AA822" s="58"/>
      <c r="AB822" s="58"/>
    </row>
    <row r="823" spans="1:28" ht="13.5" customHeight="1">
      <c r="A823" s="58"/>
      <c r="B823" s="58"/>
      <c r="C823" s="58"/>
      <c r="D823" s="58"/>
      <c r="E823" s="371"/>
      <c r="F823" s="371"/>
      <c r="G823" s="403"/>
      <c r="H823" s="58"/>
      <c r="I823" s="58"/>
      <c r="J823" s="58"/>
      <c r="K823" s="58"/>
      <c r="L823" s="58"/>
      <c r="M823" s="58"/>
      <c r="N823" s="58"/>
      <c r="O823" s="58"/>
      <c r="P823" s="58"/>
      <c r="Q823" s="58"/>
      <c r="R823" s="58"/>
      <c r="S823" s="58"/>
      <c r="T823" s="58"/>
      <c r="U823" s="58"/>
      <c r="V823" s="58"/>
      <c r="W823" s="58"/>
      <c r="X823" s="58"/>
      <c r="Y823" s="58"/>
      <c r="Z823" s="58"/>
      <c r="AA823" s="58"/>
      <c r="AB823" s="58"/>
    </row>
    <row r="824" spans="1:28" ht="13.5" customHeight="1">
      <c r="A824" s="58"/>
      <c r="B824" s="58"/>
      <c r="C824" s="58"/>
      <c r="D824" s="58"/>
      <c r="E824" s="371"/>
      <c r="F824" s="371"/>
      <c r="G824" s="403"/>
      <c r="H824" s="58"/>
      <c r="I824" s="58"/>
      <c r="J824" s="58"/>
      <c r="K824" s="58"/>
      <c r="L824" s="58"/>
      <c r="M824" s="58"/>
      <c r="N824" s="58"/>
      <c r="O824" s="58"/>
      <c r="P824" s="58"/>
      <c r="Q824" s="58"/>
      <c r="R824" s="58"/>
      <c r="S824" s="58"/>
      <c r="T824" s="58"/>
      <c r="U824" s="58"/>
      <c r="V824" s="58"/>
      <c r="W824" s="58"/>
      <c r="X824" s="58"/>
      <c r="Y824" s="58"/>
      <c r="Z824" s="58"/>
      <c r="AA824" s="58"/>
      <c r="AB824" s="58"/>
    </row>
    <row r="825" spans="1:28" ht="13.5" customHeight="1">
      <c r="A825" s="58"/>
      <c r="B825" s="58"/>
      <c r="C825" s="58"/>
      <c r="D825" s="58"/>
      <c r="E825" s="371"/>
      <c r="F825" s="371"/>
      <c r="G825" s="403"/>
      <c r="H825" s="58"/>
      <c r="I825" s="58"/>
      <c r="J825" s="58"/>
      <c r="K825" s="58"/>
      <c r="L825" s="58"/>
      <c r="M825" s="58"/>
      <c r="N825" s="58"/>
      <c r="O825" s="58"/>
      <c r="P825" s="58"/>
      <c r="Q825" s="58"/>
      <c r="R825" s="58"/>
      <c r="S825" s="58"/>
      <c r="T825" s="58"/>
      <c r="U825" s="58"/>
      <c r="V825" s="58"/>
      <c r="W825" s="58"/>
      <c r="X825" s="58"/>
      <c r="Y825" s="58"/>
      <c r="Z825" s="58"/>
      <c r="AA825" s="58"/>
      <c r="AB825" s="58"/>
    </row>
    <row r="826" spans="1:28" ht="13.5" customHeight="1">
      <c r="A826" s="58"/>
      <c r="B826" s="58"/>
      <c r="C826" s="58"/>
      <c r="D826" s="58"/>
      <c r="E826" s="371"/>
      <c r="F826" s="371"/>
      <c r="G826" s="403"/>
      <c r="H826" s="58"/>
      <c r="I826" s="58"/>
      <c r="J826" s="58"/>
      <c r="K826" s="58"/>
      <c r="L826" s="58"/>
      <c r="M826" s="58"/>
      <c r="N826" s="58"/>
      <c r="O826" s="58"/>
      <c r="P826" s="58"/>
      <c r="Q826" s="58"/>
      <c r="R826" s="58"/>
      <c r="S826" s="58"/>
      <c r="T826" s="58"/>
      <c r="U826" s="58"/>
      <c r="V826" s="58"/>
      <c r="W826" s="58"/>
      <c r="X826" s="58"/>
      <c r="Y826" s="58"/>
      <c r="Z826" s="58"/>
      <c r="AA826" s="58"/>
      <c r="AB826" s="58"/>
    </row>
    <row r="827" spans="1:28" ht="13.5" customHeight="1">
      <c r="A827" s="58"/>
      <c r="B827" s="58"/>
      <c r="C827" s="58"/>
      <c r="D827" s="58"/>
      <c r="E827" s="371"/>
      <c r="F827" s="371"/>
      <c r="G827" s="403"/>
      <c r="H827" s="58"/>
      <c r="I827" s="58"/>
      <c r="J827" s="58"/>
      <c r="K827" s="58"/>
      <c r="L827" s="58"/>
      <c r="M827" s="58"/>
      <c r="N827" s="58"/>
      <c r="O827" s="58"/>
      <c r="P827" s="58"/>
      <c r="Q827" s="58"/>
      <c r="R827" s="58"/>
      <c r="S827" s="58"/>
      <c r="T827" s="58"/>
      <c r="U827" s="58"/>
      <c r="V827" s="58"/>
      <c r="W827" s="58"/>
      <c r="X827" s="58"/>
      <c r="Y827" s="58"/>
      <c r="Z827" s="58"/>
      <c r="AA827" s="58"/>
      <c r="AB827" s="58"/>
    </row>
    <row r="828" spans="1:28" ht="13.5" customHeight="1">
      <c r="A828" s="58"/>
      <c r="B828" s="58"/>
      <c r="C828" s="58"/>
      <c r="D828" s="58"/>
      <c r="E828" s="371"/>
      <c r="F828" s="371"/>
      <c r="G828" s="403"/>
      <c r="H828" s="58"/>
      <c r="I828" s="58"/>
      <c r="J828" s="58"/>
      <c r="K828" s="58"/>
      <c r="L828" s="58"/>
      <c r="M828" s="58"/>
      <c r="N828" s="58"/>
      <c r="O828" s="58"/>
      <c r="P828" s="58"/>
      <c r="Q828" s="58"/>
      <c r="R828" s="58"/>
      <c r="S828" s="58"/>
      <c r="T828" s="58"/>
      <c r="U828" s="58"/>
      <c r="V828" s="58"/>
      <c r="W828" s="58"/>
      <c r="X828" s="58"/>
      <c r="Y828" s="58"/>
      <c r="Z828" s="58"/>
      <c r="AA828" s="58"/>
      <c r="AB828" s="58"/>
    </row>
    <row r="829" spans="1:28" ht="13.5" customHeight="1">
      <c r="A829" s="58"/>
      <c r="B829" s="58"/>
      <c r="C829" s="58"/>
      <c r="D829" s="58"/>
      <c r="E829" s="371"/>
      <c r="F829" s="371"/>
      <c r="G829" s="403"/>
      <c r="H829" s="58"/>
      <c r="I829" s="58"/>
      <c r="J829" s="58"/>
      <c r="K829" s="58"/>
      <c r="L829" s="58"/>
      <c r="M829" s="58"/>
      <c r="N829" s="58"/>
      <c r="O829" s="58"/>
      <c r="P829" s="58"/>
      <c r="Q829" s="58"/>
      <c r="R829" s="58"/>
      <c r="S829" s="58"/>
      <c r="T829" s="58"/>
      <c r="U829" s="58"/>
      <c r="V829" s="58"/>
      <c r="W829" s="58"/>
      <c r="X829" s="58"/>
      <c r="Y829" s="58"/>
      <c r="Z829" s="58"/>
      <c r="AA829" s="58"/>
      <c r="AB829" s="58"/>
    </row>
    <row r="830" spans="1:28" ht="13.5" customHeight="1">
      <c r="A830" s="58"/>
      <c r="B830" s="58"/>
      <c r="C830" s="58"/>
      <c r="D830" s="58"/>
      <c r="E830" s="371"/>
      <c r="F830" s="371"/>
      <c r="G830" s="403"/>
      <c r="H830" s="58"/>
      <c r="I830" s="58"/>
      <c r="J830" s="58"/>
      <c r="K830" s="58"/>
      <c r="L830" s="58"/>
      <c r="M830" s="58"/>
      <c r="N830" s="58"/>
      <c r="O830" s="58"/>
      <c r="P830" s="58"/>
      <c r="Q830" s="58"/>
      <c r="R830" s="58"/>
      <c r="S830" s="58"/>
      <c r="T830" s="58"/>
      <c r="U830" s="58"/>
      <c r="V830" s="58"/>
      <c r="W830" s="58"/>
      <c r="X830" s="58"/>
      <c r="Y830" s="58"/>
      <c r="Z830" s="58"/>
      <c r="AA830" s="58"/>
      <c r="AB830" s="58"/>
    </row>
    <row r="831" spans="1:28" ht="13.5" customHeight="1">
      <c r="A831" s="58"/>
      <c r="B831" s="58"/>
      <c r="C831" s="58"/>
      <c r="D831" s="58"/>
      <c r="E831" s="371"/>
      <c r="F831" s="371"/>
      <c r="G831" s="403"/>
      <c r="H831" s="58"/>
      <c r="I831" s="58"/>
      <c r="J831" s="58"/>
      <c r="K831" s="58"/>
      <c r="L831" s="58"/>
      <c r="M831" s="58"/>
      <c r="N831" s="58"/>
      <c r="O831" s="58"/>
      <c r="P831" s="58"/>
      <c r="Q831" s="58"/>
      <c r="R831" s="58"/>
      <c r="S831" s="58"/>
      <c r="T831" s="58"/>
      <c r="U831" s="58"/>
      <c r="V831" s="58"/>
      <c r="W831" s="58"/>
      <c r="X831" s="58"/>
      <c r="Y831" s="58"/>
      <c r="Z831" s="58"/>
      <c r="AA831" s="58"/>
      <c r="AB831" s="58"/>
    </row>
    <row r="832" spans="1:28" ht="13.5" customHeight="1">
      <c r="A832" s="58"/>
      <c r="B832" s="58"/>
      <c r="C832" s="58"/>
      <c r="D832" s="58"/>
      <c r="E832" s="371"/>
      <c r="F832" s="371"/>
      <c r="G832" s="403"/>
      <c r="H832" s="58"/>
      <c r="I832" s="58"/>
      <c r="J832" s="58"/>
      <c r="K832" s="58"/>
      <c r="L832" s="58"/>
      <c r="M832" s="58"/>
      <c r="N832" s="58"/>
      <c r="O832" s="58"/>
      <c r="P832" s="58"/>
      <c r="Q832" s="58"/>
      <c r="R832" s="58"/>
      <c r="S832" s="58"/>
      <c r="T832" s="58"/>
      <c r="U832" s="58"/>
      <c r="V832" s="58"/>
      <c r="W832" s="58"/>
      <c r="X832" s="58"/>
      <c r="Y832" s="58"/>
      <c r="Z832" s="58"/>
      <c r="AA832" s="58"/>
      <c r="AB832" s="58"/>
    </row>
    <row r="833" spans="1:28" ht="13.5" customHeight="1">
      <c r="A833" s="58"/>
      <c r="B833" s="58"/>
      <c r="C833" s="58"/>
      <c r="D833" s="58"/>
      <c r="E833" s="371"/>
      <c r="F833" s="371"/>
      <c r="G833" s="403"/>
      <c r="H833" s="58"/>
      <c r="I833" s="58"/>
      <c r="J833" s="58"/>
      <c r="K833" s="58"/>
      <c r="L833" s="58"/>
      <c r="M833" s="58"/>
      <c r="N833" s="58"/>
      <c r="O833" s="58"/>
      <c r="P833" s="58"/>
      <c r="Q833" s="58"/>
      <c r="R833" s="58"/>
      <c r="S833" s="58"/>
      <c r="T833" s="58"/>
      <c r="U833" s="58"/>
      <c r="V833" s="58"/>
      <c r="W833" s="58"/>
      <c r="X833" s="58"/>
      <c r="Y833" s="58"/>
      <c r="Z833" s="58"/>
      <c r="AA833" s="58"/>
      <c r="AB833" s="58"/>
    </row>
    <row r="834" spans="1:28" ht="13.5" customHeight="1">
      <c r="A834" s="58"/>
      <c r="B834" s="58"/>
      <c r="C834" s="58"/>
      <c r="D834" s="58"/>
      <c r="E834" s="371"/>
      <c r="F834" s="371"/>
      <c r="G834" s="403"/>
      <c r="H834" s="58"/>
      <c r="I834" s="58"/>
      <c r="J834" s="58"/>
      <c r="K834" s="58"/>
      <c r="L834" s="58"/>
      <c r="M834" s="58"/>
      <c r="N834" s="58"/>
      <c r="O834" s="58"/>
      <c r="P834" s="58"/>
      <c r="Q834" s="58"/>
      <c r="R834" s="58"/>
      <c r="S834" s="58"/>
      <c r="T834" s="58"/>
      <c r="U834" s="58"/>
      <c r="V834" s="58"/>
      <c r="W834" s="58"/>
      <c r="X834" s="58"/>
      <c r="Y834" s="58"/>
      <c r="Z834" s="58"/>
      <c r="AA834" s="58"/>
      <c r="AB834" s="58"/>
    </row>
    <row r="835" spans="1:28" ht="13.5" customHeight="1">
      <c r="A835" s="58"/>
      <c r="B835" s="58"/>
      <c r="C835" s="58"/>
      <c r="D835" s="58"/>
      <c r="E835" s="371"/>
      <c r="F835" s="371"/>
      <c r="G835" s="403"/>
      <c r="H835" s="58"/>
      <c r="I835" s="58"/>
      <c r="J835" s="58"/>
      <c r="K835" s="58"/>
      <c r="L835" s="58"/>
      <c r="M835" s="58"/>
      <c r="N835" s="58"/>
      <c r="O835" s="58"/>
      <c r="P835" s="58"/>
      <c r="Q835" s="58"/>
      <c r="R835" s="58"/>
      <c r="S835" s="58"/>
      <c r="T835" s="58"/>
      <c r="U835" s="58"/>
      <c r="V835" s="58"/>
      <c r="W835" s="58"/>
      <c r="X835" s="58"/>
      <c r="Y835" s="58"/>
      <c r="Z835" s="58"/>
      <c r="AA835" s="58"/>
      <c r="AB835" s="58"/>
    </row>
    <row r="836" spans="1:28" ht="13.5" customHeight="1">
      <c r="A836" s="58"/>
      <c r="B836" s="58"/>
      <c r="C836" s="58"/>
      <c r="D836" s="58"/>
      <c r="E836" s="371"/>
      <c r="F836" s="371"/>
      <c r="G836" s="403"/>
      <c r="H836" s="58"/>
      <c r="I836" s="58"/>
      <c r="J836" s="58"/>
      <c r="K836" s="58"/>
      <c r="L836" s="58"/>
      <c r="M836" s="58"/>
      <c r="N836" s="58"/>
      <c r="O836" s="58"/>
      <c r="P836" s="58"/>
      <c r="Q836" s="58"/>
      <c r="R836" s="58"/>
      <c r="S836" s="58"/>
      <c r="T836" s="58"/>
      <c r="U836" s="58"/>
      <c r="V836" s="58"/>
      <c r="W836" s="58"/>
      <c r="X836" s="58"/>
      <c r="Y836" s="58"/>
      <c r="Z836" s="58"/>
      <c r="AA836" s="58"/>
      <c r="AB836" s="58"/>
    </row>
    <row r="837" spans="1:28" ht="13.5" customHeight="1">
      <c r="A837" s="58"/>
      <c r="B837" s="58"/>
      <c r="C837" s="58"/>
      <c r="D837" s="58"/>
      <c r="E837" s="371"/>
      <c r="F837" s="371"/>
      <c r="G837" s="403"/>
      <c r="H837" s="58"/>
      <c r="I837" s="58"/>
      <c r="J837" s="58"/>
      <c r="K837" s="58"/>
      <c r="L837" s="58"/>
      <c r="M837" s="58"/>
      <c r="N837" s="58"/>
      <c r="O837" s="58"/>
      <c r="P837" s="58"/>
      <c r="Q837" s="58"/>
      <c r="R837" s="58"/>
      <c r="S837" s="58"/>
      <c r="T837" s="58"/>
      <c r="U837" s="58"/>
      <c r="V837" s="58"/>
      <c r="W837" s="58"/>
      <c r="X837" s="58"/>
      <c r="Y837" s="58"/>
      <c r="Z837" s="58"/>
      <c r="AA837" s="58"/>
      <c r="AB837" s="58"/>
    </row>
    <row r="838" spans="1:28" ht="13.5" customHeight="1">
      <c r="A838" s="58"/>
      <c r="B838" s="58"/>
      <c r="C838" s="58"/>
      <c r="D838" s="58"/>
      <c r="E838" s="371"/>
      <c r="F838" s="371"/>
      <c r="G838" s="403"/>
      <c r="H838" s="58"/>
      <c r="I838" s="58"/>
      <c r="J838" s="58"/>
      <c r="K838" s="58"/>
      <c r="L838" s="58"/>
      <c r="M838" s="58"/>
      <c r="N838" s="58"/>
      <c r="O838" s="58"/>
      <c r="P838" s="58"/>
      <c r="Q838" s="58"/>
      <c r="R838" s="58"/>
      <c r="S838" s="58"/>
      <c r="T838" s="58"/>
      <c r="U838" s="58"/>
      <c r="V838" s="58"/>
      <c r="W838" s="58"/>
      <c r="X838" s="58"/>
      <c r="Y838" s="58"/>
      <c r="Z838" s="58"/>
      <c r="AA838" s="58"/>
      <c r="AB838" s="58"/>
    </row>
    <row r="839" spans="1:28" ht="13.5" customHeight="1">
      <c r="A839" s="58"/>
      <c r="B839" s="58"/>
      <c r="C839" s="58"/>
      <c r="D839" s="58"/>
      <c r="E839" s="371"/>
      <c r="F839" s="371"/>
      <c r="G839" s="403"/>
      <c r="H839" s="58"/>
      <c r="I839" s="58"/>
      <c r="J839" s="58"/>
      <c r="K839" s="58"/>
      <c r="L839" s="58"/>
      <c r="M839" s="58"/>
      <c r="N839" s="58"/>
      <c r="O839" s="58"/>
      <c r="P839" s="58"/>
      <c r="Q839" s="58"/>
      <c r="R839" s="58"/>
      <c r="S839" s="58"/>
      <c r="T839" s="58"/>
      <c r="U839" s="58"/>
      <c r="V839" s="58"/>
      <c r="W839" s="58"/>
      <c r="X839" s="58"/>
      <c r="Y839" s="58"/>
      <c r="Z839" s="58"/>
      <c r="AA839" s="58"/>
      <c r="AB839" s="58"/>
    </row>
    <row r="840" spans="1:28" ht="13.5" customHeight="1">
      <c r="A840" s="58"/>
      <c r="B840" s="58"/>
      <c r="C840" s="58"/>
      <c r="D840" s="58"/>
      <c r="E840" s="371"/>
      <c r="F840" s="371"/>
      <c r="G840" s="403"/>
      <c r="H840" s="58"/>
      <c r="I840" s="58"/>
      <c r="J840" s="58"/>
      <c r="K840" s="58"/>
      <c r="L840" s="58"/>
      <c r="M840" s="58"/>
      <c r="N840" s="58"/>
      <c r="O840" s="58"/>
      <c r="P840" s="58"/>
      <c r="Q840" s="58"/>
      <c r="R840" s="58"/>
      <c r="S840" s="58"/>
      <c r="T840" s="58"/>
      <c r="U840" s="58"/>
      <c r="V840" s="58"/>
      <c r="W840" s="58"/>
      <c r="X840" s="58"/>
      <c r="Y840" s="58"/>
      <c r="Z840" s="58"/>
      <c r="AA840" s="58"/>
      <c r="AB840" s="58"/>
    </row>
    <row r="841" spans="1:28" ht="13.5" customHeight="1">
      <c r="A841" s="58"/>
      <c r="B841" s="58"/>
      <c r="C841" s="58"/>
      <c r="D841" s="58"/>
      <c r="E841" s="371"/>
      <c r="F841" s="371"/>
      <c r="G841" s="403"/>
      <c r="H841" s="58"/>
      <c r="I841" s="58"/>
      <c r="J841" s="58"/>
      <c r="K841" s="58"/>
      <c r="L841" s="58"/>
      <c r="M841" s="58"/>
      <c r="N841" s="58"/>
      <c r="O841" s="58"/>
      <c r="P841" s="58"/>
      <c r="Q841" s="58"/>
      <c r="R841" s="58"/>
      <c r="S841" s="58"/>
      <c r="T841" s="58"/>
      <c r="U841" s="58"/>
      <c r="V841" s="58"/>
      <c r="W841" s="58"/>
      <c r="X841" s="58"/>
      <c r="Y841" s="58"/>
      <c r="Z841" s="58"/>
      <c r="AA841" s="58"/>
      <c r="AB841" s="58"/>
    </row>
    <row r="842" spans="1:28" ht="13.5" customHeight="1">
      <c r="A842" s="58"/>
      <c r="B842" s="58"/>
      <c r="C842" s="58"/>
      <c r="D842" s="58"/>
      <c r="E842" s="371"/>
      <c r="F842" s="371"/>
      <c r="G842" s="403"/>
      <c r="H842" s="58"/>
      <c r="I842" s="58"/>
      <c r="J842" s="58"/>
      <c r="K842" s="58"/>
      <c r="L842" s="58"/>
      <c r="M842" s="58"/>
      <c r="N842" s="58"/>
      <c r="O842" s="58"/>
      <c r="P842" s="58"/>
      <c r="Q842" s="58"/>
      <c r="R842" s="58"/>
      <c r="S842" s="58"/>
      <c r="T842" s="58"/>
      <c r="U842" s="58"/>
      <c r="V842" s="58"/>
      <c r="W842" s="58"/>
      <c r="X842" s="58"/>
      <c r="Y842" s="58"/>
      <c r="Z842" s="58"/>
      <c r="AA842" s="58"/>
      <c r="AB842" s="58"/>
    </row>
    <row r="843" spans="1:28" ht="13.5" customHeight="1">
      <c r="A843" s="58"/>
      <c r="B843" s="58"/>
      <c r="C843" s="58"/>
      <c r="D843" s="58"/>
      <c r="E843" s="371"/>
      <c r="F843" s="371"/>
      <c r="G843" s="403"/>
      <c r="H843" s="58"/>
      <c r="I843" s="58"/>
      <c r="J843" s="58"/>
      <c r="K843" s="58"/>
      <c r="L843" s="58"/>
      <c r="M843" s="58"/>
      <c r="N843" s="58"/>
      <c r="O843" s="58"/>
      <c r="P843" s="58"/>
      <c r="Q843" s="58"/>
      <c r="R843" s="58"/>
      <c r="S843" s="58"/>
      <c r="T843" s="58"/>
      <c r="U843" s="58"/>
      <c r="V843" s="58"/>
      <c r="W843" s="58"/>
      <c r="X843" s="58"/>
      <c r="Y843" s="58"/>
      <c r="Z843" s="58"/>
      <c r="AA843" s="58"/>
      <c r="AB843" s="58"/>
    </row>
    <row r="844" spans="1:28" ht="13.5" customHeight="1">
      <c r="A844" s="58"/>
      <c r="B844" s="58"/>
      <c r="C844" s="58"/>
      <c r="D844" s="58"/>
      <c r="E844" s="371"/>
      <c r="F844" s="371"/>
      <c r="G844" s="403"/>
      <c r="H844" s="58"/>
      <c r="I844" s="58"/>
      <c r="J844" s="58"/>
      <c r="K844" s="58"/>
      <c r="L844" s="58"/>
      <c r="M844" s="58"/>
      <c r="N844" s="58"/>
      <c r="O844" s="58"/>
      <c r="P844" s="58"/>
      <c r="Q844" s="58"/>
      <c r="R844" s="58"/>
      <c r="S844" s="58"/>
      <c r="T844" s="58"/>
      <c r="U844" s="58"/>
      <c r="V844" s="58"/>
      <c r="W844" s="58"/>
      <c r="X844" s="58"/>
      <c r="Y844" s="58"/>
      <c r="Z844" s="58"/>
      <c r="AA844" s="58"/>
      <c r="AB844" s="58"/>
    </row>
    <row r="845" spans="1:28" ht="13.5" customHeight="1">
      <c r="A845" s="58"/>
      <c r="B845" s="58"/>
      <c r="C845" s="58"/>
      <c r="D845" s="58"/>
      <c r="E845" s="371"/>
      <c r="F845" s="371"/>
      <c r="G845" s="403"/>
      <c r="H845" s="58"/>
      <c r="I845" s="58"/>
      <c r="J845" s="58"/>
      <c r="K845" s="58"/>
      <c r="L845" s="58"/>
      <c r="M845" s="58"/>
      <c r="N845" s="58"/>
      <c r="O845" s="58"/>
      <c r="P845" s="58"/>
      <c r="Q845" s="58"/>
      <c r="R845" s="58"/>
      <c r="S845" s="58"/>
      <c r="T845" s="58"/>
      <c r="U845" s="58"/>
      <c r="V845" s="58"/>
      <c r="W845" s="58"/>
      <c r="X845" s="58"/>
      <c r="Y845" s="58"/>
      <c r="Z845" s="58"/>
      <c r="AA845" s="58"/>
      <c r="AB845" s="58"/>
    </row>
    <row r="846" spans="1:28" ht="13.5" customHeight="1">
      <c r="A846" s="58"/>
      <c r="B846" s="58"/>
      <c r="C846" s="58"/>
      <c r="D846" s="58"/>
      <c r="E846" s="371"/>
      <c r="F846" s="371"/>
      <c r="G846" s="403"/>
      <c r="H846" s="58"/>
      <c r="I846" s="58"/>
      <c r="J846" s="58"/>
      <c r="K846" s="58"/>
      <c r="L846" s="58"/>
      <c r="M846" s="58"/>
      <c r="N846" s="58"/>
      <c r="O846" s="58"/>
      <c r="P846" s="58"/>
      <c r="Q846" s="58"/>
      <c r="R846" s="58"/>
      <c r="S846" s="58"/>
      <c r="T846" s="58"/>
      <c r="U846" s="58"/>
      <c r="V846" s="58"/>
      <c r="W846" s="58"/>
      <c r="X846" s="58"/>
      <c r="Y846" s="58"/>
      <c r="Z846" s="58"/>
      <c r="AA846" s="58"/>
      <c r="AB846" s="58"/>
    </row>
    <row r="847" spans="1:28" ht="13.5" customHeight="1">
      <c r="A847" s="58"/>
      <c r="B847" s="58"/>
      <c r="C847" s="58"/>
      <c r="D847" s="58"/>
      <c r="E847" s="371"/>
      <c r="F847" s="371"/>
      <c r="G847" s="403"/>
      <c r="H847" s="58"/>
      <c r="I847" s="58"/>
      <c r="J847" s="58"/>
      <c r="K847" s="58"/>
      <c r="L847" s="58"/>
      <c r="M847" s="58"/>
      <c r="N847" s="58"/>
      <c r="O847" s="58"/>
      <c r="P847" s="58"/>
      <c r="Q847" s="58"/>
      <c r="R847" s="58"/>
      <c r="S847" s="58"/>
      <c r="T847" s="58"/>
      <c r="U847" s="58"/>
      <c r="V847" s="58"/>
      <c r="W847" s="58"/>
      <c r="X847" s="58"/>
      <c r="Y847" s="58"/>
      <c r="Z847" s="58"/>
      <c r="AA847" s="58"/>
      <c r="AB847" s="58"/>
    </row>
    <row r="848" spans="1:28" ht="13.5" customHeight="1">
      <c r="A848" s="58"/>
      <c r="B848" s="58"/>
      <c r="C848" s="58"/>
      <c r="D848" s="58"/>
      <c r="E848" s="371"/>
      <c r="F848" s="371"/>
      <c r="G848" s="403"/>
      <c r="H848" s="58"/>
      <c r="I848" s="58"/>
      <c r="J848" s="58"/>
      <c r="K848" s="58"/>
      <c r="L848" s="58"/>
      <c r="M848" s="58"/>
      <c r="N848" s="58"/>
      <c r="O848" s="58"/>
      <c r="P848" s="58"/>
      <c r="Q848" s="58"/>
      <c r="R848" s="58"/>
      <c r="S848" s="58"/>
      <c r="T848" s="58"/>
      <c r="U848" s="58"/>
      <c r="V848" s="58"/>
      <c r="W848" s="58"/>
      <c r="X848" s="58"/>
      <c r="Y848" s="58"/>
      <c r="Z848" s="58"/>
      <c r="AA848" s="58"/>
      <c r="AB848" s="58"/>
    </row>
    <row r="849" spans="1:28" ht="13.5" customHeight="1">
      <c r="A849" s="58"/>
      <c r="B849" s="58"/>
      <c r="C849" s="58"/>
      <c r="D849" s="58"/>
      <c r="E849" s="371"/>
      <c r="F849" s="371"/>
      <c r="G849" s="403"/>
      <c r="H849" s="58"/>
      <c r="I849" s="58"/>
      <c r="J849" s="58"/>
      <c r="K849" s="58"/>
      <c r="L849" s="58"/>
      <c r="M849" s="58"/>
      <c r="N849" s="58"/>
      <c r="O849" s="58"/>
      <c r="P849" s="58"/>
      <c r="Q849" s="58"/>
      <c r="R849" s="58"/>
      <c r="S849" s="58"/>
      <c r="T849" s="58"/>
      <c r="U849" s="58"/>
      <c r="V849" s="58"/>
      <c r="W849" s="58"/>
      <c r="X849" s="58"/>
      <c r="Y849" s="58"/>
      <c r="Z849" s="58"/>
      <c r="AA849" s="58"/>
      <c r="AB849" s="58"/>
    </row>
    <row r="850" spans="1:28" ht="13.5" customHeight="1">
      <c r="A850" s="58"/>
      <c r="B850" s="58"/>
      <c r="C850" s="58"/>
      <c r="D850" s="58"/>
      <c r="E850" s="371"/>
      <c r="F850" s="371"/>
      <c r="G850" s="403"/>
      <c r="H850" s="58"/>
      <c r="I850" s="58"/>
      <c r="J850" s="58"/>
      <c r="K850" s="58"/>
      <c r="L850" s="58"/>
      <c r="M850" s="58"/>
      <c r="N850" s="58"/>
      <c r="O850" s="58"/>
      <c r="P850" s="58"/>
      <c r="Q850" s="58"/>
      <c r="R850" s="58"/>
      <c r="S850" s="58"/>
      <c r="T850" s="58"/>
      <c r="U850" s="58"/>
      <c r="V850" s="58"/>
      <c r="W850" s="58"/>
      <c r="X850" s="58"/>
      <c r="Y850" s="58"/>
      <c r="Z850" s="58"/>
      <c r="AA850" s="58"/>
      <c r="AB850" s="58"/>
    </row>
    <row r="851" spans="1:28" ht="13.5" customHeight="1">
      <c r="A851" s="58"/>
      <c r="B851" s="58"/>
      <c r="C851" s="58"/>
      <c r="D851" s="58"/>
      <c r="E851" s="371"/>
      <c r="F851" s="371"/>
      <c r="G851" s="403"/>
      <c r="H851" s="58"/>
      <c r="I851" s="58"/>
      <c r="J851" s="58"/>
      <c r="K851" s="58"/>
      <c r="L851" s="58"/>
      <c r="M851" s="58"/>
      <c r="N851" s="58"/>
      <c r="O851" s="58"/>
      <c r="P851" s="58"/>
      <c r="Q851" s="58"/>
      <c r="R851" s="58"/>
      <c r="S851" s="58"/>
      <c r="T851" s="58"/>
      <c r="U851" s="58"/>
      <c r="V851" s="58"/>
      <c r="W851" s="58"/>
      <c r="X851" s="58"/>
      <c r="Y851" s="58"/>
      <c r="Z851" s="58"/>
      <c r="AA851" s="58"/>
      <c r="AB851" s="58"/>
    </row>
    <row r="852" spans="1:28" ht="13.5" customHeight="1">
      <c r="A852" s="58"/>
      <c r="B852" s="58"/>
      <c r="C852" s="58"/>
      <c r="D852" s="58"/>
      <c r="E852" s="371"/>
      <c r="F852" s="371"/>
      <c r="G852" s="403"/>
      <c r="H852" s="58"/>
      <c r="I852" s="58"/>
      <c r="J852" s="58"/>
      <c r="K852" s="58"/>
      <c r="L852" s="58"/>
      <c r="M852" s="58"/>
      <c r="N852" s="58"/>
      <c r="O852" s="58"/>
      <c r="P852" s="58"/>
      <c r="Q852" s="58"/>
      <c r="R852" s="58"/>
      <c r="S852" s="58"/>
      <c r="T852" s="58"/>
      <c r="U852" s="58"/>
      <c r="V852" s="58"/>
      <c r="W852" s="58"/>
      <c r="X852" s="58"/>
      <c r="Y852" s="58"/>
      <c r="Z852" s="58"/>
      <c r="AA852" s="58"/>
      <c r="AB852" s="58"/>
    </row>
    <row r="853" spans="1:28" ht="13.5" customHeight="1">
      <c r="A853" s="58"/>
      <c r="B853" s="58"/>
      <c r="C853" s="58"/>
      <c r="D853" s="58"/>
      <c r="E853" s="371"/>
      <c r="F853" s="371"/>
      <c r="G853" s="403"/>
      <c r="H853" s="58"/>
      <c r="I853" s="58"/>
      <c r="J853" s="58"/>
      <c r="K853" s="58"/>
      <c r="L853" s="58"/>
      <c r="M853" s="58"/>
      <c r="N853" s="58"/>
      <c r="O853" s="58"/>
      <c r="P853" s="58"/>
      <c r="Q853" s="58"/>
      <c r="R853" s="58"/>
      <c r="S853" s="58"/>
      <c r="T853" s="58"/>
      <c r="U853" s="58"/>
      <c r="V853" s="58"/>
      <c r="W853" s="58"/>
      <c r="X853" s="58"/>
      <c r="Y853" s="58"/>
      <c r="Z853" s="58"/>
      <c r="AA853" s="58"/>
      <c r="AB853" s="58"/>
    </row>
    <row r="854" spans="1:28" ht="13.5" customHeight="1">
      <c r="A854" s="58"/>
      <c r="B854" s="58"/>
      <c r="C854" s="58"/>
      <c r="D854" s="58"/>
      <c r="E854" s="371"/>
      <c r="F854" s="371"/>
      <c r="G854" s="403"/>
      <c r="H854" s="58"/>
      <c r="I854" s="58"/>
      <c r="J854" s="58"/>
      <c r="K854" s="58"/>
      <c r="L854" s="58"/>
      <c r="M854" s="58"/>
      <c r="N854" s="58"/>
      <c r="O854" s="58"/>
      <c r="P854" s="58"/>
      <c r="Q854" s="58"/>
      <c r="R854" s="58"/>
      <c r="S854" s="58"/>
      <c r="T854" s="58"/>
      <c r="U854" s="58"/>
      <c r="V854" s="58"/>
      <c r="W854" s="58"/>
      <c r="X854" s="58"/>
      <c r="Y854" s="58"/>
      <c r="Z854" s="58"/>
      <c r="AA854" s="58"/>
      <c r="AB854" s="58"/>
    </row>
    <row r="855" spans="1:28" ht="13.5" customHeight="1">
      <c r="A855" s="58"/>
      <c r="B855" s="58"/>
      <c r="C855" s="58"/>
      <c r="D855" s="58"/>
      <c r="E855" s="371"/>
      <c r="F855" s="371"/>
      <c r="G855" s="403"/>
      <c r="H855" s="58"/>
      <c r="I855" s="58"/>
      <c r="J855" s="58"/>
      <c r="K855" s="58"/>
      <c r="L855" s="58"/>
      <c r="M855" s="58"/>
      <c r="N855" s="58"/>
      <c r="O855" s="58"/>
      <c r="P855" s="58"/>
      <c r="Q855" s="58"/>
      <c r="R855" s="58"/>
      <c r="S855" s="58"/>
      <c r="T855" s="58"/>
      <c r="U855" s="58"/>
      <c r="V855" s="58"/>
      <c r="W855" s="58"/>
      <c r="X855" s="58"/>
      <c r="Y855" s="58"/>
      <c r="Z855" s="58"/>
      <c r="AA855" s="58"/>
      <c r="AB855" s="58"/>
    </row>
    <row r="856" spans="1:28" ht="13.5" customHeight="1">
      <c r="A856" s="58"/>
      <c r="B856" s="58"/>
      <c r="C856" s="58"/>
      <c r="D856" s="58"/>
      <c r="E856" s="371"/>
      <c r="F856" s="371"/>
      <c r="G856" s="403"/>
      <c r="H856" s="58"/>
      <c r="I856" s="58"/>
      <c r="J856" s="58"/>
      <c r="K856" s="58"/>
      <c r="L856" s="58"/>
      <c r="M856" s="58"/>
      <c r="N856" s="58"/>
      <c r="O856" s="58"/>
      <c r="P856" s="58"/>
      <c r="Q856" s="58"/>
      <c r="R856" s="58"/>
      <c r="S856" s="58"/>
      <c r="T856" s="58"/>
      <c r="U856" s="58"/>
      <c r="V856" s="58"/>
      <c r="W856" s="58"/>
      <c r="X856" s="58"/>
      <c r="Y856" s="58"/>
      <c r="Z856" s="58"/>
      <c r="AA856" s="58"/>
      <c r="AB856" s="58"/>
    </row>
    <row r="857" spans="1:28" ht="13.5" customHeight="1">
      <c r="A857" s="58"/>
      <c r="B857" s="58"/>
      <c r="C857" s="58"/>
      <c r="D857" s="58"/>
      <c r="E857" s="371"/>
      <c r="F857" s="371"/>
      <c r="G857" s="403"/>
      <c r="H857" s="58"/>
      <c r="I857" s="58"/>
      <c r="J857" s="58"/>
      <c r="K857" s="58"/>
      <c r="L857" s="58"/>
      <c r="M857" s="58"/>
      <c r="N857" s="58"/>
      <c r="O857" s="58"/>
      <c r="P857" s="58"/>
      <c r="Q857" s="58"/>
      <c r="R857" s="58"/>
      <c r="S857" s="58"/>
      <c r="T857" s="58"/>
      <c r="U857" s="58"/>
      <c r="V857" s="58"/>
      <c r="W857" s="58"/>
      <c r="X857" s="58"/>
      <c r="Y857" s="58"/>
      <c r="Z857" s="58"/>
      <c r="AA857" s="58"/>
      <c r="AB857" s="58"/>
    </row>
    <row r="858" spans="1:28" ht="13.5" customHeight="1">
      <c r="A858" s="58"/>
      <c r="B858" s="58"/>
      <c r="C858" s="58"/>
      <c r="D858" s="58"/>
      <c r="E858" s="371"/>
      <c r="F858" s="371"/>
      <c r="G858" s="403"/>
      <c r="H858" s="58"/>
      <c r="I858" s="58"/>
      <c r="J858" s="58"/>
      <c r="K858" s="58"/>
      <c r="L858" s="58"/>
      <c r="M858" s="58"/>
      <c r="N858" s="58"/>
      <c r="O858" s="58"/>
      <c r="P858" s="58"/>
      <c r="Q858" s="58"/>
      <c r="R858" s="58"/>
      <c r="S858" s="58"/>
      <c r="T858" s="58"/>
      <c r="U858" s="58"/>
      <c r="V858" s="58"/>
      <c r="W858" s="58"/>
      <c r="X858" s="58"/>
      <c r="Y858" s="58"/>
      <c r="Z858" s="58"/>
      <c r="AA858" s="58"/>
      <c r="AB858" s="58"/>
    </row>
    <row r="859" spans="1:28" ht="13.5" customHeight="1">
      <c r="A859" s="58"/>
      <c r="B859" s="58"/>
      <c r="C859" s="58"/>
      <c r="D859" s="58"/>
      <c r="E859" s="371"/>
      <c r="F859" s="371"/>
      <c r="G859" s="403"/>
      <c r="H859" s="58"/>
      <c r="I859" s="58"/>
      <c r="J859" s="58"/>
      <c r="K859" s="58"/>
      <c r="L859" s="58"/>
      <c r="M859" s="58"/>
      <c r="N859" s="58"/>
      <c r="O859" s="58"/>
      <c r="P859" s="58"/>
      <c r="Q859" s="58"/>
      <c r="R859" s="58"/>
      <c r="S859" s="58"/>
      <c r="T859" s="58"/>
      <c r="U859" s="58"/>
      <c r="V859" s="58"/>
      <c r="W859" s="58"/>
      <c r="X859" s="58"/>
      <c r="Y859" s="58"/>
      <c r="Z859" s="58"/>
      <c r="AA859" s="58"/>
      <c r="AB859" s="58"/>
    </row>
    <row r="860" spans="1:28" ht="13.5" customHeight="1">
      <c r="A860" s="58"/>
      <c r="B860" s="58"/>
      <c r="C860" s="58"/>
      <c r="D860" s="58"/>
      <c r="E860" s="371"/>
      <c r="F860" s="371"/>
      <c r="G860" s="403"/>
      <c r="H860" s="58"/>
      <c r="I860" s="58"/>
      <c r="J860" s="58"/>
      <c r="K860" s="58"/>
      <c r="L860" s="58"/>
      <c r="M860" s="58"/>
      <c r="N860" s="58"/>
      <c r="O860" s="58"/>
      <c r="P860" s="58"/>
      <c r="Q860" s="58"/>
      <c r="R860" s="58"/>
      <c r="S860" s="58"/>
      <c r="T860" s="58"/>
      <c r="U860" s="58"/>
      <c r="V860" s="58"/>
      <c r="W860" s="58"/>
      <c r="X860" s="58"/>
      <c r="Y860" s="58"/>
      <c r="Z860" s="58"/>
      <c r="AA860" s="58"/>
      <c r="AB860" s="58"/>
    </row>
    <row r="861" spans="1:28" ht="13.5" customHeight="1">
      <c r="A861" s="58"/>
      <c r="B861" s="58"/>
      <c r="C861" s="58"/>
      <c r="D861" s="58"/>
      <c r="E861" s="371"/>
      <c r="F861" s="371"/>
      <c r="G861" s="403"/>
      <c r="H861" s="58"/>
      <c r="I861" s="58"/>
      <c r="J861" s="58"/>
      <c r="K861" s="58"/>
      <c r="L861" s="58"/>
      <c r="M861" s="58"/>
      <c r="N861" s="58"/>
      <c r="O861" s="58"/>
      <c r="P861" s="58"/>
      <c r="Q861" s="58"/>
      <c r="R861" s="58"/>
      <c r="S861" s="58"/>
      <c r="T861" s="58"/>
      <c r="U861" s="58"/>
      <c r="V861" s="58"/>
      <c r="W861" s="58"/>
      <c r="X861" s="58"/>
      <c r="Y861" s="58"/>
      <c r="Z861" s="58"/>
      <c r="AA861" s="58"/>
      <c r="AB861" s="58"/>
    </row>
    <row r="862" spans="1:28" ht="13.5" customHeight="1">
      <c r="A862" s="58"/>
      <c r="B862" s="58"/>
      <c r="C862" s="58"/>
      <c r="D862" s="58"/>
      <c r="E862" s="371"/>
      <c r="F862" s="371"/>
      <c r="G862" s="403"/>
      <c r="H862" s="58"/>
      <c r="I862" s="58"/>
      <c r="J862" s="58"/>
      <c r="K862" s="58"/>
      <c r="L862" s="58"/>
      <c r="M862" s="58"/>
      <c r="N862" s="58"/>
      <c r="O862" s="58"/>
      <c r="P862" s="58"/>
      <c r="Q862" s="58"/>
      <c r="R862" s="58"/>
      <c r="S862" s="58"/>
      <c r="T862" s="58"/>
      <c r="U862" s="58"/>
      <c r="V862" s="58"/>
      <c r="W862" s="58"/>
      <c r="X862" s="58"/>
      <c r="Y862" s="58"/>
      <c r="Z862" s="58"/>
      <c r="AA862" s="58"/>
      <c r="AB862" s="58"/>
    </row>
    <row r="863" spans="1:28" ht="13.5" customHeight="1">
      <c r="A863" s="58"/>
      <c r="B863" s="58"/>
      <c r="C863" s="58"/>
      <c r="D863" s="58"/>
      <c r="E863" s="371"/>
      <c r="F863" s="371"/>
      <c r="G863" s="403"/>
      <c r="H863" s="58"/>
      <c r="I863" s="58"/>
      <c r="J863" s="58"/>
      <c r="K863" s="58"/>
      <c r="L863" s="58"/>
      <c r="M863" s="58"/>
      <c r="N863" s="58"/>
      <c r="O863" s="58"/>
      <c r="P863" s="58"/>
      <c r="Q863" s="58"/>
      <c r="R863" s="58"/>
      <c r="S863" s="58"/>
      <c r="T863" s="58"/>
      <c r="U863" s="58"/>
      <c r="V863" s="58"/>
      <c r="W863" s="58"/>
      <c r="X863" s="58"/>
      <c r="Y863" s="58"/>
      <c r="Z863" s="58"/>
      <c r="AA863" s="58"/>
      <c r="AB863" s="58"/>
    </row>
    <row r="864" spans="1:28" ht="13.5" customHeight="1">
      <c r="A864" s="58"/>
      <c r="B864" s="58"/>
      <c r="C864" s="58"/>
      <c r="D864" s="58"/>
      <c r="E864" s="371"/>
      <c r="F864" s="371"/>
      <c r="G864" s="403"/>
      <c r="H864" s="58"/>
      <c r="I864" s="58"/>
      <c r="J864" s="58"/>
      <c r="K864" s="58"/>
      <c r="L864" s="58"/>
      <c r="M864" s="58"/>
      <c r="N864" s="58"/>
      <c r="O864" s="58"/>
      <c r="P864" s="58"/>
      <c r="Q864" s="58"/>
      <c r="R864" s="58"/>
      <c r="S864" s="58"/>
      <c r="T864" s="58"/>
      <c r="U864" s="58"/>
      <c r="V864" s="58"/>
      <c r="W864" s="58"/>
      <c r="X864" s="58"/>
      <c r="Y864" s="58"/>
      <c r="Z864" s="58"/>
      <c r="AA864" s="58"/>
      <c r="AB864" s="58"/>
    </row>
    <row r="865" spans="1:28" ht="13.5" customHeight="1">
      <c r="A865" s="58"/>
      <c r="B865" s="58"/>
      <c r="C865" s="58"/>
      <c r="D865" s="58"/>
      <c r="E865" s="371"/>
      <c r="F865" s="371"/>
      <c r="G865" s="403"/>
      <c r="H865" s="58"/>
      <c r="I865" s="58"/>
      <c r="J865" s="58"/>
      <c r="K865" s="58"/>
      <c r="L865" s="58"/>
      <c r="M865" s="58"/>
      <c r="N865" s="58"/>
      <c r="O865" s="58"/>
      <c r="P865" s="58"/>
      <c r="Q865" s="58"/>
      <c r="R865" s="58"/>
      <c r="S865" s="58"/>
      <c r="T865" s="58"/>
      <c r="U865" s="58"/>
      <c r="V865" s="58"/>
      <c r="W865" s="58"/>
      <c r="X865" s="58"/>
      <c r="Y865" s="58"/>
      <c r="Z865" s="58"/>
      <c r="AA865" s="58"/>
      <c r="AB865" s="58"/>
    </row>
    <row r="866" spans="1:28" ht="13.5" customHeight="1">
      <c r="A866" s="58"/>
      <c r="B866" s="58"/>
      <c r="C866" s="58"/>
      <c r="D866" s="58"/>
      <c r="E866" s="371"/>
      <c r="F866" s="371"/>
      <c r="G866" s="403"/>
      <c r="H866" s="58"/>
      <c r="I866" s="58"/>
      <c r="J866" s="58"/>
      <c r="K866" s="58"/>
      <c r="L866" s="58"/>
      <c r="M866" s="58"/>
      <c r="N866" s="58"/>
      <c r="O866" s="58"/>
      <c r="P866" s="58"/>
      <c r="Q866" s="58"/>
      <c r="R866" s="58"/>
      <c r="S866" s="58"/>
      <c r="T866" s="58"/>
      <c r="U866" s="58"/>
      <c r="V866" s="58"/>
      <c r="W866" s="58"/>
      <c r="X866" s="58"/>
      <c r="Y866" s="58"/>
      <c r="Z866" s="58"/>
      <c r="AA866" s="58"/>
      <c r="AB866" s="58"/>
    </row>
    <row r="867" spans="1:28" ht="13.5" customHeight="1">
      <c r="A867" s="58"/>
      <c r="B867" s="58"/>
      <c r="C867" s="58"/>
      <c r="D867" s="58"/>
      <c r="E867" s="371"/>
      <c r="F867" s="371"/>
      <c r="G867" s="403"/>
      <c r="H867" s="58"/>
      <c r="I867" s="58"/>
      <c r="J867" s="58"/>
      <c r="K867" s="58"/>
      <c r="L867" s="58"/>
      <c r="M867" s="58"/>
      <c r="N867" s="58"/>
      <c r="O867" s="58"/>
      <c r="P867" s="58"/>
      <c r="Q867" s="58"/>
      <c r="R867" s="58"/>
      <c r="S867" s="58"/>
      <c r="T867" s="58"/>
      <c r="U867" s="58"/>
      <c r="V867" s="58"/>
      <c r="W867" s="58"/>
      <c r="X867" s="58"/>
      <c r="Y867" s="58"/>
      <c r="Z867" s="58"/>
      <c r="AA867" s="58"/>
      <c r="AB867" s="58"/>
    </row>
    <row r="868" spans="1:28" ht="13.5" customHeight="1">
      <c r="A868" s="58"/>
      <c r="B868" s="58"/>
      <c r="C868" s="58"/>
      <c r="D868" s="58"/>
      <c r="E868" s="371"/>
      <c r="F868" s="371"/>
      <c r="G868" s="403"/>
      <c r="H868" s="58"/>
      <c r="I868" s="58"/>
      <c r="J868" s="58"/>
      <c r="K868" s="58"/>
      <c r="L868" s="58"/>
      <c r="M868" s="58"/>
      <c r="N868" s="58"/>
      <c r="O868" s="58"/>
      <c r="P868" s="58"/>
      <c r="Q868" s="58"/>
      <c r="R868" s="58"/>
      <c r="S868" s="58"/>
      <c r="T868" s="58"/>
      <c r="U868" s="58"/>
      <c r="V868" s="58"/>
      <c r="W868" s="58"/>
      <c r="X868" s="58"/>
      <c r="Y868" s="58"/>
      <c r="Z868" s="58"/>
      <c r="AA868" s="58"/>
      <c r="AB868" s="58"/>
    </row>
    <row r="869" spans="1:28" ht="13.5" customHeight="1">
      <c r="A869" s="58"/>
      <c r="B869" s="58"/>
      <c r="C869" s="58"/>
      <c r="D869" s="58"/>
      <c r="E869" s="371"/>
      <c r="F869" s="371"/>
      <c r="G869" s="403"/>
      <c r="H869" s="58"/>
      <c r="I869" s="58"/>
      <c r="J869" s="58"/>
      <c r="K869" s="58"/>
      <c r="L869" s="58"/>
      <c r="M869" s="58"/>
      <c r="N869" s="58"/>
      <c r="O869" s="58"/>
      <c r="P869" s="58"/>
      <c r="Q869" s="58"/>
      <c r="R869" s="58"/>
      <c r="S869" s="58"/>
      <c r="T869" s="58"/>
      <c r="U869" s="58"/>
      <c r="V869" s="58"/>
      <c r="W869" s="58"/>
      <c r="X869" s="58"/>
      <c r="Y869" s="58"/>
      <c r="Z869" s="58"/>
      <c r="AA869" s="58"/>
      <c r="AB869" s="58"/>
    </row>
    <row r="870" spans="1:28" ht="13.5" customHeight="1">
      <c r="A870" s="58"/>
      <c r="B870" s="58"/>
      <c r="C870" s="58"/>
      <c r="D870" s="58"/>
      <c r="E870" s="371"/>
      <c r="F870" s="371"/>
      <c r="G870" s="403"/>
      <c r="H870" s="58"/>
      <c r="I870" s="58"/>
      <c r="J870" s="58"/>
      <c r="K870" s="58"/>
      <c r="L870" s="58"/>
      <c r="M870" s="58"/>
      <c r="N870" s="58"/>
      <c r="O870" s="58"/>
      <c r="P870" s="58"/>
      <c r="Q870" s="58"/>
      <c r="R870" s="58"/>
      <c r="S870" s="58"/>
      <c r="T870" s="58"/>
      <c r="U870" s="58"/>
      <c r="V870" s="58"/>
      <c r="W870" s="58"/>
      <c r="X870" s="58"/>
      <c r="Y870" s="58"/>
      <c r="Z870" s="58"/>
      <c r="AA870" s="58"/>
      <c r="AB870" s="58"/>
    </row>
    <row r="871" spans="1:28" ht="13.5" customHeight="1">
      <c r="A871" s="58"/>
      <c r="B871" s="58"/>
      <c r="C871" s="58"/>
      <c r="D871" s="58"/>
      <c r="E871" s="371"/>
      <c r="F871" s="371"/>
      <c r="G871" s="403"/>
      <c r="H871" s="58"/>
      <c r="I871" s="58"/>
      <c r="J871" s="58"/>
      <c r="K871" s="58"/>
      <c r="L871" s="58"/>
      <c r="M871" s="58"/>
      <c r="N871" s="58"/>
      <c r="O871" s="58"/>
      <c r="P871" s="58"/>
      <c r="Q871" s="58"/>
      <c r="R871" s="58"/>
      <c r="S871" s="58"/>
      <c r="T871" s="58"/>
      <c r="U871" s="58"/>
      <c r="V871" s="58"/>
      <c r="W871" s="58"/>
      <c r="X871" s="58"/>
      <c r="Y871" s="58"/>
      <c r="Z871" s="58"/>
      <c r="AA871" s="58"/>
      <c r="AB871" s="58"/>
    </row>
    <row r="872" spans="1:28" ht="13.5" customHeight="1">
      <c r="A872" s="58"/>
      <c r="B872" s="58"/>
      <c r="C872" s="58"/>
      <c r="D872" s="58"/>
      <c r="E872" s="371"/>
      <c r="F872" s="371"/>
      <c r="G872" s="403"/>
      <c r="H872" s="58"/>
      <c r="I872" s="58"/>
      <c r="J872" s="58"/>
      <c r="K872" s="58"/>
      <c r="L872" s="58"/>
      <c r="M872" s="58"/>
      <c r="N872" s="58"/>
      <c r="O872" s="58"/>
      <c r="P872" s="58"/>
      <c r="Q872" s="58"/>
      <c r="R872" s="58"/>
      <c r="S872" s="58"/>
      <c r="T872" s="58"/>
      <c r="U872" s="58"/>
      <c r="V872" s="58"/>
      <c r="W872" s="58"/>
      <c r="X872" s="58"/>
      <c r="Y872" s="58"/>
      <c r="Z872" s="58"/>
      <c r="AA872" s="58"/>
      <c r="AB872" s="58"/>
    </row>
    <row r="873" spans="1:28" ht="13.5" customHeight="1">
      <c r="A873" s="58"/>
      <c r="B873" s="58"/>
      <c r="C873" s="58"/>
      <c r="D873" s="58"/>
      <c r="E873" s="371"/>
      <c r="F873" s="371"/>
      <c r="G873" s="403"/>
      <c r="H873" s="58"/>
      <c r="I873" s="58"/>
      <c r="J873" s="58"/>
      <c r="K873" s="58"/>
      <c r="L873" s="58"/>
      <c r="M873" s="58"/>
      <c r="N873" s="58"/>
      <c r="O873" s="58"/>
      <c r="P873" s="58"/>
      <c r="Q873" s="58"/>
      <c r="R873" s="58"/>
      <c r="S873" s="58"/>
      <c r="T873" s="58"/>
      <c r="U873" s="58"/>
      <c r="V873" s="58"/>
      <c r="W873" s="58"/>
      <c r="X873" s="58"/>
      <c r="Y873" s="58"/>
      <c r="Z873" s="58"/>
      <c r="AA873" s="58"/>
      <c r="AB873" s="58"/>
    </row>
    <row r="874" spans="1:28" ht="13.5" customHeight="1">
      <c r="A874" s="58"/>
      <c r="B874" s="58"/>
      <c r="C874" s="58"/>
      <c r="D874" s="58"/>
      <c r="E874" s="371"/>
      <c r="F874" s="371"/>
      <c r="G874" s="403"/>
      <c r="H874" s="58"/>
      <c r="I874" s="58"/>
      <c r="J874" s="58"/>
      <c r="K874" s="58"/>
      <c r="L874" s="58"/>
      <c r="M874" s="58"/>
      <c r="N874" s="58"/>
      <c r="O874" s="58"/>
      <c r="P874" s="58"/>
      <c r="Q874" s="58"/>
      <c r="R874" s="58"/>
      <c r="S874" s="58"/>
      <c r="T874" s="58"/>
      <c r="U874" s="58"/>
      <c r="V874" s="58"/>
      <c r="W874" s="58"/>
      <c r="X874" s="58"/>
      <c r="Y874" s="58"/>
      <c r="Z874" s="58"/>
      <c r="AA874" s="58"/>
      <c r="AB874" s="58"/>
    </row>
    <row r="875" spans="1:28" ht="13.5" customHeight="1">
      <c r="A875" s="58"/>
      <c r="B875" s="58"/>
      <c r="C875" s="58"/>
      <c r="D875" s="58"/>
      <c r="E875" s="371"/>
      <c r="F875" s="371"/>
      <c r="G875" s="403"/>
      <c r="H875" s="58"/>
      <c r="I875" s="58"/>
      <c r="J875" s="58"/>
      <c r="K875" s="58"/>
      <c r="L875" s="58"/>
      <c r="M875" s="58"/>
      <c r="N875" s="58"/>
      <c r="O875" s="58"/>
      <c r="P875" s="58"/>
      <c r="Q875" s="58"/>
      <c r="R875" s="58"/>
      <c r="S875" s="58"/>
      <c r="T875" s="58"/>
      <c r="U875" s="58"/>
      <c r="V875" s="58"/>
      <c r="W875" s="58"/>
      <c r="X875" s="58"/>
      <c r="Y875" s="58"/>
      <c r="Z875" s="58"/>
      <c r="AA875" s="58"/>
      <c r="AB875" s="58"/>
    </row>
    <row r="876" spans="1:28" ht="13.5" customHeight="1">
      <c r="A876" s="58"/>
      <c r="B876" s="58"/>
      <c r="C876" s="58"/>
      <c r="D876" s="58"/>
      <c r="E876" s="371"/>
      <c r="F876" s="371"/>
      <c r="G876" s="403"/>
      <c r="H876" s="58"/>
      <c r="I876" s="58"/>
      <c r="J876" s="58"/>
      <c r="K876" s="58"/>
      <c r="L876" s="58"/>
      <c r="M876" s="58"/>
      <c r="N876" s="58"/>
      <c r="O876" s="58"/>
      <c r="P876" s="58"/>
      <c r="Q876" s="58"/>
      <c r="R876" s="58"/>
      <c r="S876" s="58"/>
      <c r="T876" s="58"/>
      <c r="U876" s="58"/>
      <c r="V876" s="58"/>
      <c r="W876" s="58"/>
      <c r="X876" s="58"/>
      <c r="Y876" s="58"/>
      <c r="Z876" s="58"/>
      <c r="AA876" s="58"/>
      <c r="AB876" s="58"/>
    </row>
    <row r="877" spans="1:28" ht="13.5" customHeight="1">
      <c r="A877" s="58"/>
      <c r="B877" s="58"/>
      <c r="C877" s="58"/>
      <c r="D877" s="58"/>
      <c r="E877" s="371"/>
      <c r="F877" s="371"/>
      <c r="G877" s="403"/>
      <c r="H877" s="58"/>
      <c r="I877" s="58"/>
      <c r="J877" s="58"/>
      <c r="K877" s="58"/>
      <c r="L877" s="58"/>
      <c r="M877" s="58"/>
      <c r="N877" s="58"/>
      <c r="O877" s="58"/>
      <c r="P877" s="58"/>
      <c r="Q877" s="58"/>
      <c r="R877" s="58"/>
      <c r="S877" s="58"/>
      <c r="T877" s="58"/>
      <c r="U877" s="58"/>
      <c r="V877" s="58"/>
      <c r="W877" s="58"/>
      <c r="X877" s="58"/>
      <c r="Y877" s="58"/>
      <c r="Z877" s="58"/>
      <c r="AA877" s="58"/>
      <c r="AB877" s="58"/>
    </row>
    <row r="878" spans="1:28" ht="13.5" customHeight="1">
      <c r="A878" s="58"/>
      <c r="B878" s="58"/>
      <c r="C878" s="58"/>
      <c r="D878" s="58"/>
      <c r="E878" s="371"/>
      <c r="F878" s="371"/>
      <c r="G878" s="403"/>
      <c r="H878" s="58"/>
      <c r="I878" s="58"/>
      <c r="J878" s="58"/>
      <c r="K878" s="58"/>
      <c r="L878" s="58"/>
      <c r="M878" s="58"/>
      <c r="N878" s="58"/>
      <c r="O878" s="58"/>
      <c r="P878" s="58"/>
      <c r="Q878" s="58"/>
      <c r="R878" s="58"/>
      <c r="S878" s="58"/>
      <c r="T878" s="58"/>
      <c r="U878" s="58"/>
      <c r="V878" s="58"/>
      <c r="W878" s="58"/>
      <c r="X878" s="58"/>
      <c r="Y878" s="58"/>
      <c r="Z878" s="58"/>
      <c r="AA878" s="58"/>
      <c r="AB878" s="58"/>
    </row>
    <row r="879" spans="1:28" ht="13.5" customHeight="1">
      <c r="A879" s="58"/>
      <c r="B879" s="58"/>
      <c r="C879" s="58"/>
      <c r="D879" s="58"/>
      <c r="E879" s="371"/>
      <c r="F879" s="371"/>
      <c r="G879" s="403"/>
      <c r="H879" s="58"/>
      <c r="I879" s="58"/>
      <c r="J879" s="58"/>
      <c r="K879" s="58"/>
      <c r="L879" s="58"/>
      <c r="M879" s="58"/>
      <c r="N879" s="58"/>
      <c r="O879" s="58"/>
      <c r="P879" s="58"/>
      <c r="Q879" s="58"/>
      <c r="R879" s="58"/>
      <c r="S879" s="58"/>
      <c r="T879" s="58"/>
      <c r="U879" s="58"/>
      <c r="V879" s="58"/>
      <c r="W879" s="58"/>
      <c r="X879" s="58"/>
      <c r="Y879" s="58"/>
      <c r="Z879" s="58"/>
      <c r="AA879" s="58"/>
      <c r="AB879" s="58"/>
    </row>
    <row r="880" spans="1:28" ht="13.5" customHeight="1">
      <c r="A880" s="58"/>
      <c r="B880" s="58"/>
      <c r="C880" s="58"/>
      <c r="D880" s="58"/>
      <c r="E880" s="371"/>
      <c r="F880" s="371"/>
      <c r="G880" s="403"/>
      <c r="H880" s="58"/>
      <c r="I880" s="58"/>
      <c r="J880" s="58"/>
      <c r="K880" s="58"/>
      <c r="L880" s="58"/>
      <c r="M880" s="58"/>
      <c r="N880" s="58"/>
      <c r="O880" s="58"/>
      <c r="P880" s="58"/>
      <c r="Q880" s="58"/>
      <c r="R880" s="58"/>
      <c r="S880" s="58"/>
      <c r="T880" s="58"/>
      <c r="U880" s="58"/>
      <c r="V880" s="58"/>
      <c r="W880" s="58"/>
      <c r="X880" s="58"/>
      <c r="Y880" s="58"/>
      <c r="Z880" s="58"/>
      <c r="AA880" s="58"/>
      <c r="AB880" s="58"/>
    </row>
    <row r="881" spans="1:28" ht="13.5" customHeight="1">
      <c r="A881" s="58"/>
      <c r="B881" s="58"/>
      <c r="C881" s="58"/>
      <c r="D881" s="58"/>
      <c r="E881" s="371"/>
      <c r="F881" s="371"/>
      <c r="G881" s="403"/>
      <c r="H881" s="58"/>
      <c r="I881" s="58"/>
      <c r="J881" s="58"/>
      <c r="K881" s="58"/>
      <c r="L881" s="58"/>
      <c r="M881" s="58"/>
      <c r="N881" s="58"/>
      <c r="O881" s="58"/>
      <c r="P881" s="58"/>
      <c r="Q881" s="58"/>
      <c r="R881" s="58"/>
      <c r="S881" s="58"/>
      <c r="T881" s="58"/>
      <c r="U881" s="58"/>
      <c r="V881" s="58"/>
      <c r="W881" s="58"/>
      <c r="X881" s="58"/>
      <c r="Y881" s="58"/>
      <c r="Z881" s="58"/>
      <c r="AA881" s="58"/>
      <c r="AB881" s="58"/>
    </row>
    <row r="882" spans="1:28" ht="13.5" customHeight="1">
      <c r="A882" s="58"/>
      <c r="B882" s="58"/>
      <c r="C882" s="58"/>
      <c r="D882" s="58"/>
      <c r="E882" s="371"/>
      <c r="F882" s="371"/>
      <c r="G882" s="403"/>
      <c r="H882" s="58"/>
      <c r="I882" s="58"/>
      <c r="J882" s="58"/>
      <c r="K882" s="58"/>
      <c r="L882" s="58"/>
      <c r="M882" s="58"/>
      <c r="N882" s="58"/>
      <c r="O882" s="58"/>
      <c r="P882" s="58"/>
      <c r="Q882" s="58"/>
      <c r="R882" s="58"/>
      <c r="S882" s="58"/>
      <c r="T882" s="58"/>
      <c r="U882" s="58"/>
      <c r="V882" s="58"/>
      <c r="W882" s="58"/>
      <c r="X882" s="58"/>
      <c r="Y882" s="58"/>
      <c r="Z882" s="58"/>
      <c r="AA882" s="58"/>
      <c r="AB882" s="58"/>
    </row>
    <row r="883" spans="1:28" ht="13.5" customHeight="1">
      <c r="A883" s="58"/>
      <c r="B883" s="58"/>
      <c r="C883" s="58"/>
      <c r="D883" s="58"/>
      <c r="E883" s="371"/>
      <c r="F883" s="371"/>
      <c r="G883" s="403"/>
      <c r="H883" s="58"/>
      <c r="I883" s="58"/>
      <c r="J883" s="58"/>
      <c r="K883" s="58"/>
      <c r="L883" s="58"/>
      <c r="M883" s="58"/>
      <c r="N883" s="58"/>
      <c r="O883" s="58"/>
      <c r="P883" s="58"/>
      <c r="Q883" s="58"/>
      <c r="R883" s="58"/>
      <c r="S883" s="58"/>
      <c r="T883" s="58"/>
      <c r="U883" s="58"/>
      <c r="V883" s="58"/>
      <c r="W883" s="58"/>
      <c r="X883" s="58"/>
      <c r="Y883" s="58"/>
      <c r="Z883" s="58"/>
      <c r="AA883" s="58"/>
      <c r="AB883" s="58"/>
    </row>
    <row r="884" spans="1:28" ht="13.5" customHeight="1">
      <c r="A884" s="58"/>
      <c r="B884" s="58"/>
      <c r="C884" s="58"/>
      <c r="D884" s="58"/>
      <c r="E884" s="371"/>
      <c r="F884" s="371"/>
      <c r="G884" s="403"/>
      <c r="H884" s="58"/>
      <c r="I884" s="58"/>
      <c r="J884" s="58"/>
      <c r="K884" s="58"/>
      <c r="L884" s="58"/>
      <c r="M884" s="58"/>
      <c r="N884" s="58"/>
      <c r="O884" s="58"/>
      <c r="P884" s="58"/>
      <c r="Q884" s="58"/>
      <c r="R884" s="58"/>
      <c r="S884" s="58"/>
      <c r="T884" s="58"/>
      <c r="U884" s="58"/>
      <c r="V884" s="58"/>
      <c r="W884" s="58"/>
      <c r="X884" s="58"/>
      <c r="Y884" s="58"/>
      <c r="Z884" s="58"/>
      <c r="AA884" s="58"/>
      <c r="AB884" s="58"/>
    </row>
    <row r="885" spans="1:28" ht="13.5" customHeight="1">
      <c r="A885" s="58"/>
      <c r="B885" s="58"/>
      <c r="C885" s="58"/>
      <c r="D885" s="58"/>
      <c r="E885" s="371"/>
      <c r="F885" s="371"/>
      <c r="G885" s="403"/>
      <c r="H885" s="58"/>
      <c r="I885" s="58"/>
      <c r="J885" s="58"/>
      <c r="K885" s="58"/>
      <c r="L885" s="58"/>
      <c r="M885" s="58"/>
      <c r="N885" s="58"/>
      <c r="O885" s="58"/>
      <c r="P885" s="58"/>
      <c r="Q885" s="58"/>
      <c r="R885" s="58"/>
      <c r="S885" s="58"/>
      <c r="T885" s="58"/>
      <c r="U885" s="58"/>
      <c r="V885" s="58"/>
      <c r="W885" s="58"/>
      <c r="X885" s="58"/>
      <c r="Y885" s="58"/>
      <c r="Z885" s="58"/>
      <c r="AA885" s="58"/>
      <c r="AB885" s="58"/>
    </row>
    <row r="886" spans="1:28" ht="13.5" customHeight="1">
      <c r="A886" s="58"/>
      <c r="B886" s="58"/>
      <c r="C886" s="58"/>
      <c r="D886" s="58"/>
      <c r="E886" s="371"/>
      <c r="F886" s="371"/>
      <c r="G886" s="403"/>
      <c r="H886" s="58"/>
      <c r="I886" s="58"/>
      <c r="J886" s="58"/>
      <c r="K886" s="58"/>
      <c r="L886" s="58"/>
      <c r="M886" s="58"/>
      <c r="N886" s="58"/>
      <c r="O886" s="58"/>
      <c r="P886" s="58"/>
      <c r="Q886" s="58"/>
      <c r="R886" s="58"/>
      <c r="S886" s="58"/>
      <c r="T886" s="58"/>
      <c r="U886" s="58"/>
      <c r="V886" s="58"/>
      <c r="W886" s="58"/>
      <c r="X886" s="58"/>
      <c r="Y886" s="58"/>
      <c r="Z886" s="58"/>
      <c r="AA886" s="58"/>
      <c r="AB886" s="58"/>
    </row>
    <row r="887" spans="1:28" ht="13.5" customHeight="1">
      <c r="A887" s="58"/>
      <c r="B887" s="58"/>
      <c r="C887" s="58"/>
      <c r="D887" s="58"/>
      <c r="E887" s="371"/>
      <c r="F887" s="371"/>
      <c r="G887" s="403"/>
      <c r="H887" s="58"/>
      <c r="I887" s="58"/>
      <c r="J887" s="58"/>
      <c r="K887" s="58"/>
      <c r="L887" s="58"/>
      <c r="M887" s="58"/>
      <c r="N887" s="58"/>
      <c r="O887" s="58"/>
      <c r="P887" s="58"/>
      <c r="Q887" s="58"/>
      <c r="R887" s="58"/>
      <c r="S887" s="58"/>
      <c r="T887" s="58"/>
      <c r="U887" s="58"/>
      <c r="V887" s="58"/>
      <c r="W887" s="58"/>
      <c r="X887" s="58"/>
      <c r="Y887" s="58"/>
      <c r="Z887" s="58"/>
      <c r="AA887" s="58"/>
      <c r="AB887" s="58"/>
    </row>
    <row r="888" spans="1:28" ht="13.5" customHeight="1">
      <c r="A888" s="58"/>
      <c r="B888" s="58"/>
      <c r="C888" s="58"/>
      <c r="D888" s="58"/>
      <c r="E888" s="371"/>
      <c r="F888" s="371"/>
      <c r="G888" s="403"/>
      <c r="H888" s="58"/>
      <c r="I888" s="58"/>
      <c r="J888" s="58"/>
      <c r="K888" s="58"/>
      <c r="L888" s="58"/>
      <c r="M888" s="58"/>
      <c r="N888" s="58"/>
      <c r="O888" s="58"/>
      <c r="P888" s="58"/>
      <c r="Q888" s="58"/>
      <c r="R888" s="58"/>
      <c r="S888" s="58"/>
      <c r="T888" s="58"/>
      <c r="U888" s="58"/>
      <c r="V888" s="58"/>
      <c r="W888" s="58"/>
      <c r="X888" s="58"/>
      <c r="Y888" s="58"/>
      <c r="Z888" s="58"/>
      <c r="AA888" s="58"/>
      <c r="AB888" s="58"/>
    </row>
    <row r="889" spans="1:28" ht="13.5" customHeight="1">
      <c r="A889" s="58"/>
      <c r="B889" s="58"/>
      <c r="C889" s="58"/>
      <c r="D889" s="58"/>
      <c r="E889" s="371"/>
      <c r="F889" s="371"/>
      <c r="G889" s="403"/>
      <c r="H889" s="58"/>
      <c r="I889" s="58"/>
      <c r="J889" s="58"/>
      <c r="K889" s="58"/>
      <c r="L889" s="58"/>
      <c r="M889" s="58"/>
      <c r="N889" s="58"/>
      <c r="O889" s="58"/>
      <c r="P889" s="58"/>
      <c r="Q889" s="58"/>
      <c r="R889" s="58"/>
      <c r="S889" s="58"/>
      <c r="T889" s="58"/>
      <c r="U889" s="58"/>
      <c r="V889" s="58"/>
      <c r="W889" s="58"/>
      <c r="X889" s="58"/>
      <c r="Y889" s="58"/>
      <c r="Z889" s="58"/>
      <c r="AA889" s="58"/>
      <c r="AB889" s="58"/>
    </row>
    <row r="890" spans="1:28" ht="13.5" customHeight="1">
      <c r="A890" s="58"/>
      <c r="B890" s="58"/>
      <c r="C890" s="58"/>
      <c r="D890" s="58"/>
      <c r="E890" s="371"/>
      <c r="F890" s="371"/>
      <c r="G890" s="403"/>
      <c r="H890" s="58"/>
      <c r="I890" s="58"/>
      <c r="J890" s="58"/>
      <c r="K890" s="58"/>
      <c r="L890" s="58"/>
      <c r="M890" s="58"/>
      <c r="N890" s="58"/>
      <c r="O890" s="58"/>
      <c r="P890" s="58"/>
      <c r="Q890" s="58"/>
      <c r="R890" s="58"/>
      <c r="S890" s="58"/>
      <c r="T890" s="58"/>
      <c r="U890" s="58"/>
      <c r="V890" s="58"/>
      <c r="W890" s="58"/>
      <c r="X890" s="58"/>
      <c r="Y890" s="58"/>
      <c r="Z890" s="58"/>
      <c r="AA890" s="58"/>
      <c r="AB890" s="58"/>
    </row>
    <row r="891" spans="1:28" ht="13.5" customHeight="1">
      <c r="A891" s="58"/>
      <c r="B891" s="58"/>
      <c r="C891" s="58"/>
      <c r="D891" s="58"/>
      <c r="E891" s="371"/>
      <c r="F891" s="371"/>
      <c r="G891" s="403"/>
      <c r="H891" s="58"/>
      <c r="I891" s="58"/>
      <c r="J891" s="58"/>
      <c r="K891" s="58"/>
      <c r="L891" s="58"/>
      <c r="M891" s="58"/>
      <c r="N891" s="58"/>
      <c r="O891" s="58"/>
      <c r="P891" s="58"/>
      <c r="Q891" s="58"/>
      <c r="R891" s="58"/>
      <c r="S891" s="58"/>
      <c r="T891" s="58"/>
      <c r="U891" s="58"/>
      <c r="V891" s="58"/>
      <c r="W891" s="58"/>
      <c r="X891" s="58"/>
      <c r="Y891" s="58"/>
      <c r="Z891" s="58"/>
      <c r="AA891" s="58"/>
      <c r="AB891" s="58"/>
    </row>
    <row r="892" spans="1:28" ht="13.5" customHeight="1">
      <c r="A892" s="58"/>
      <c r="B892" s="58"/>
      <c r="C892" s="58"/>
      <c r="D892" s="58"/>
      <c r="E892" s="371"/>
      <c r="F892" s="371"/>
      <c r="G892" s="403"/>
      <c r="H892" s="58"/>
      <c r="I892" s="58"/>
      <c r="J892" s="58"/>
      <c r="K892" s="58"/>
      <c r="L892" s="58"/>
      <c r="M892" s="58"/>
      <c r="N892" s="58"/>
      <c r="O892" s="58"/>
      <c r="P892" s="58"/>
      <c r="Q892" s="58"/>
      <c r="R892" s="58"/>
      <c r="S892" s="58"/>
      <c r="T892" s="58"/>
      <c r="U892" s="58"/>
      <c r="V892" s="58"/>
      <c r="W892" s="58"/>
      <c r="X892" s="58"/>
      <c r="Y892" s="58"/>
      <c r="Z892" s="58"/>
      <c r="AA892" s="58"/>
      <c r="AB892" s="58"/>
    </row>
    <row r="893" spans="1:28" ht="13.5" customHeight="1">
      <c r="A893" s="58"/>
      <c r="B893" s="58"/>
      <c r="C893" s="58"/>
      <c r="D893" s="58"/>
      <c r="E893" s="371"/>
      <c r="F893" s="371"/>
      <c r="G893" s="403"/>
      <c r="H893" s="58"/>
      <c r="I893" s="58"/>
      <c r="J893" s="58"/>
      <c r="K893" s="58"/>
      <c r="L893" s="58"/>
      <c r="M893" s="58"/>
      <c r="N893" s="58"/>
      <c r="O893" s="58"/>
      <c r="P893" s="58"/>
      <c r="Q893" s="58"/>
      <c r="R893" s="58"/>
      <c r="S893" s="58"/>
      <c r="T893" s="58"/>
      <c r="U893" s="58"/>
      <c r="V893" s="58"/>
      <c r="W893" s="58"/>
      <c r="X893" s="58"/>
      <c r="Y893" s="58"/>
      <c r="Z893" s="58"/>
      <c r="AA893" s="58"/>
      <c r="AB893" s="58"/>
    </row>
    <row r="894" spans="1:28" ht="13.5" customHeight="1">
      <c r="A894" s="58"/>
      <c r="B894" s="58"/>
      <c r="C894" s="58"/>
      <c r="D894" s="58"/>
      <c r="E894" s="371"/>
      <c r="F894" s="371"/>
      <c r="G894" s="403"/>
      <c r="H894" s="58"/>
      <c r="I894" s="58"/>
      <c r="J894" s="58"/>
      <c r="K894" s="58"/>
      <c r="L894" s="58"/>
      <c r="M894" s="58"/>
      <c r="N894" s="58"/>
      <c r="O894" s="58"/>
      <c r="P894" s="58"/>
      <c r="Q894" s="58"/>
      <c r="R894" s="58"/>
      <c r="S894" s="58"/>
      <c r="T894" s="58"/>
      <c r="U894" s="58"/>
      <c r="V894" s="58"/>
      <c r="W894" s="58"/>
      <c r="X894" s="58"/>
      <c r="Y894" s="58"/>
      <c r="Z894" s="58"/>
      <c r="AA894" s="58"/>
      <c r="AB894" s="58"/>
    </row>
    <row r="895" spans="1:28" ht="13.5" customHeight="1">
      <c r="A895" s="58"/>
      <c r="B895" s="58"/>
      <c r="C895" s="58"/>
      <c r="D895" s="58"/>
      <c r="E895" s="371"/>
      <c r="F895" s="371"/>
      <c r="G895" s="403"/>
      <c r="H895" s="58"/>
      <c r="I895" s="58"/>
      <c r="J895" s="58"/>
      <c r="K895" s="58"/>
      <c r="L895" s="58"/>
      <c r="M895" s="58"/>
      <c r="N895" s="58"/>
      <c r="O895" s="58"/>
      <c r="P895" s="58"/>
      <c r="Q895" s="58"/>
      <c r="R895" s="58"/>
      <c r="S895" s="58"/>
      <c r="T895" s="58"/>
      <c r="U895" s="58"/>
      <c r="V895" s="58"/>
      <c r="W895" s="58"/>
      <c r="X895" s="58"/>
      <c r="Y895" s="58"/>
      <c r="Z895" s="58"/>
      <c r="AA895" s="58"/>
      <c r="AB895" s="58"/>
    </row>
    <row r="896" spans="1:28" ht="13.5" customHeight="1">
      <c r="A896" s="58"/>
      <c r="B896" s="58"/>
      <c r="C896" s="58"/>
      <c r="D896" s="58"/>
      <c r="E896" s="371"/>
      <c r="F896" s="371"/>
      <c r="G896" s="403"/>
      <c r="H896" s="58"/>
      <c r="I896" s="58"/>
      <c r="J896" s="58"/>
      <c r="K896" s="58"/>
      <c r="L896" s="58"/>
      <c r="M896" s="58"/>
      <c r="N896" s="58"/>
      <c r="O896" s="58"/>
      <c r="P896" s="58"/>
      <c r="Q896" s="58"/>
      <c r="R896" s="58"/>
      <c r="S896" s="58"/>
      <c r="T896" s="58"/>
      <c r="U896" s="58"/>
      <c r="V896" s="58"/>
      <c r="W896" s="58"/>
      <c r="X896" s="58"/>
      <c r="Y896" s="58"/>
      <c r="Z896" s="58"/>
      <c r="AA896" s="58"/>
      <c r="AB896" s="58"/>
    </row>
    <row r="897" spans="1:28" ht="13.5" customHeight="1">
      <c r="A897" s="58"/>
      <c r="B897" s="58"/>
      <c r="C897" s="58"/>
      <c r="D897" s="58"/>
      <c r="E897" s="371"/>
      <c r="F897" s="371"/>
      <c r="G897" s="403"/>
      <c r="H897" s="58"/>
      <c r="I897" s="58"/>
      <c r="J897" s="58"/>
      <c r="K897" s="58"/>
      <c r="L897" s="58"/>
      <c r="M897" s="58"/>
      <c r="N897" s="58"/>
      <c r="O897" s="58"/>
      <c r="P897" s="58"/>
      <c r="Q897" s="58"/>
      <c r="R897" s="58"/>
      <c r="S897" s="58"/>
      <c r="T897" s="58"/>
      <c r="U897" s="58"/>
      <c r="V897" s="58"/>
      <c r="W897" s="58"/>
      <c r="X897" s="58"/>
      <c r="Y897" s="58"/>
      <c r="Z897" s="58"/>
      <c r="AA897" s="58"/>
      <c r="AB897" s="58"/>
    </row>
    <row r="898" spans="1:28" ht="13.5" customHeight="1">
      <c r="A898" s="58"/>
      <c r="B898" s="58"/>
      <c r="C898" s="58"/>
      <c r="D898" s="58"/>
      <c r="E898" s="371"/>
      <c r="F898" s="371"/>
      <c r="G898" s="403"/>
      <c r="H898" s="58"/>
      <c r="I898" s="58"/>
      <c r="J898" s="58"/>
      <c r="K898" s="58"/>
      <c r="L898" s="58"/>
      <c r="M898" s="58"/>
      <c r="N898" s="58"/>
      <c r="O898" s="58"/>
      <c r="P898" s="58"/>
      <c r="Q898" s="58"/>
      <c r="R898" s="58"/>
      <c r="S898" s="58"/>
      <c r="T898" s="58"/>
      <c r="U898" s="58"/>
      <c r="V898" s="58"/>
      <c r="W898" s="58"/>
      <c r="X898" s="58"/>
      <c r="Y898" s="58"/>
      <c r="Z898" s="58"/>
      <c r="AA898" s="58"/>
      <c r="AB898" s="58"/>
    </row>
    <row r="899" spans="1:28" ht="13.5" customHeight="1">
      <c r="A899" s="58"/>
      <c r="B899" s="58"/>
      <c r="C899" s="58"/>
      <c r="D899" s="58"/>
      <c r="E899" s="371"/>
      <c r="F899" s="371"/>
      <c r="G899" s="403"/>
      <c r="H899" s="58"/>
      <c r="I899" s="58"/>
      <c r="J899" s="58"/>
      <c r="K899" s="58"/>
      <c r="L899" s="58"/>
      <c r="M899" s="58"/>
      <c r="N899" s="58"/>
      <c r="O899" s="58"/>
      <c r="P899" s="58"/>
      <c r="Q899" s="58"/>
      <c r="R899" s="58"/>
      <c r="S899" s="58"/>
      <c r="T899" s="58"/>
      <c r="U899" s="58"/>
      <c r="V899" s="58"/>
      <c r="W899" s="58"/>
      <c r="X899" s="58"/>
      <c r="Y899" s="58"/>
      <c r="Z899" s="58"/>
      <c r="AA899" s="58"/>
      <c r="AB899" s="58"/>
    </row>
    <row r="900" spans="1:28" ht="13.5" customHeight="1">
      <c r="A900" s="58"/>
      <c r="B900" s="58"/>
      <c r="C900" s="58"/>
      <c r="D900" s="58"/>
      <c r="E900" s="371"/>
      <c r="F900" s="371"/>
      <c r="G900" s="403"/>
      <c r="H900" s="58"/>
      <c r="I900" s="58"/>
      <c r="J900" s="58"/>
      <c r="K900" s="58"/>
      <c r="L900" s="58"/>
      <c r="M900" s="58"/>
      <c r="N900" s="58"/>
      <c r="O900" s="58"/>
      <c r="P900" s="58"/>
      <c r="Q900" s="58"/>
      <c r="R900" s="58"/>
      <c r="S900" s="58"/>
      <c r="T900" s="58"/>
      <c r="U900" s="58"/>
      <c r="V900" s="58"/>
      <c r="W900" s="58"/>
      <c r="X900" s="58"/>
      <c r="Y900" s="58"/>
      <c r="Z900" s="58"/>
      <c r="AA900" s="58"/>
      <c r="AB900" s="58"/>
    </row>
    <row r="901" spans="1:28" ht="13.5" customHeight="1">
      <c r="A901" s="58"/>
      <c r="B901" s="58"/>
      <c r="C901" s="58"/>
      <c r="D901" s="58"/>
      <c r="E901" s="371"/>
      <c r="F901" s="371"/>
      <c r="G901" s="403"/>
      <c r="H901" s="58"/>
      <c r="I901" s="58"/>
      <c r="J901" s="58"/>
      <c r="K901" s="58"/>
      <c r="L901" s="58"/>
      <c r="M901" s="58"/>
      <c r="N901" s="58"/>
      <c r="O901" s="58"/>
      <c r="P901" s="58"/>
      <c r="Q901" s="58"/>
      <c r="R901" s="58"/>
      <c r="S901" s="58"/>
      <c r="T901" s="58"/>
      <c r="U901" s="58"/>
      <c r="V901" s="58"/>
      <c r="W901" s="58"/>
      <c r="X901" s="58"/>
      <c r="Y901" s="58"/>
      <c r="Z901" s="58"/>
      <c r="AA901" s="58"/>
      <c r="AB901" s="58"/>
    </row>
    <row r="902" spans="1:28" ht="13.5" customHeight="1">
      <c r="A902" s="58"/>
      <c r="B902" s="58"/>
      <c r="C902" s="58"/>
      <c r="D902" s="58"/>
      <c r="E902" s="371"/>
      <c r="F902" s="371"/>
      <c r="G902" s="403"/>
      <c r="H902" s="58"/>
      <c r="I902" s="58"/>
      <c r="J902" s="58"/>
      <c r="K902" s="58"/>
      <c r="L902" s="58"/>
      <c r="M902" s="58"/>
      <c r="N902" s="58"/>
      <c r="O902" s="58"/>
      <c r="P902" s="58"/>
      <c r="Q902" s="58"/>
      <c r="R902" s="58"/>
      <c r="S902" s="58"/>
      <c r="T902" s="58"/>
      <c r="U902" s="58"/>
      <c r="V902" s="58"/>
      <c r="W902" s="58"/>
      <c r="X902" s="58"/>
      <c r="Y902" s="58"/>
      <c r="Z902" s="58"/>
      <c r="AA902" s="58"/>
      <c r="AB902" s="58"/>
    </row>
    <row r="903" spans="1:28" ht="13.5" customHeight="1">
      <c r="A903" s="58"/>
      <c r="B903" s="58"/>
      <c r="C903" s="58"/>
      <c r="D903" s="58"/>
      <c r="E903" s="371"/>
      <c r="F903" s="371"/>
      <c r="G903" s="403"/>
      <c r="H903" s="58"/>
      <c r="I903" s="58"/>
      <c r="J903" s="58"/>
      <c r="K903" s="58"/>
      <c r="L903" s="58"/>
      <c r="M903" s="58"/>
      <c r="N903" s="58"/>
      <c r="O903" s="58"/>
      <c r="P903" s="58"/>
      <c r="Q903" s="58"/>
      <c r="R903" s="58"/>
      <c r="S903" s="58"/>
      <c r="T903" s="58"/>
      <c r="U903" s="58"/>
      <c r="V903" s="58"/>
      <c r="W903" s="58"/>
      <c r="X903" s="58"/>
      <c r="Y903" s="58"/>
      <c r="Z903" s="58"/>
      <c r="AA903" s="58"/>
      <c r="AB903" s="58"/>
    </row>
    <row r="904" spans="1:28" ht="13.5" customHeight="1">
      <c r="A904" s="58"/>
      <c r="B904" s="58"/>
      <c r="C904" s="58"/>
      <c r="D904" s="58"/>
      <c r="E904" s="371"/>
      <c r="F904" s="371"/>
      <c r="G904" s="403"/>
      <c r="H904" s="58"/>
      <c r="I904" s="58"/>
      <c r="J904" s="58"/>
      <c r="K904" s="58"/>
      <c r="L904" s="58"/>
      <c r="M904" s="58"/>
      <c r="N904" s="58"/>
      <c r="O904" s="58"/>
      <c r="P904" s="58"/>
      <c r="Q904" s="58"/>
      <c r="R904" s="58"/>
      <c r="S904" s="58"/>
      <c r="T904" s="58"/>
      <c r="U904" s="58"/>
      <c r="V904" s="58"/>
      <c r="W904" s="58"/>
      <c r="X904" s="58"/>
      <c r="Y904" s="58"/>
      <c r="Z904" s="58"/>
      <c r="AA904" s="58"/>
      <c r="AB904" s="58"/>
    </row>
    <row r="905" spans="1:28" ht="13.5" customHeight="1">
      <c r="A905" s="58"/>
      <c r="B905" s="58"/>
      <c r="C905" s="58"/>
      <c r="D905" s="58"/>
      <c r="E905" s="371"/>
      <c r="F905" s="371"/>
      <c r="G905" s="403"/>
      <c r="H905" s="58"/>
      <c r="I905" s="58"/>
      <c r="J905" s="58"/>
      <c r="K905" s="58"/>
      <c r="L905" s="58"/>
      <c r="M905" s="58"/>
      <c r="N905" s="58"/>
      <c r="O905" s="58"/>
      <c r="P905" s="58"/>
      <c r="Q905" s="58"/>
      <c r="R905" s="58"/>
      <c r="S905" s="58"/>
      <c r="T905" s="58"/>
      <c r="U905" s="58"/>
      <c r="V905" s="58"/>
      <c r="W905" s="58"/>
      <c r="X905" s="58"/>
      <c r="Y905" s="58"/>
      <c r="Z905" s="58"/>
      <c r="AA905" s="58"/>
      <c r="AB905" s="58"/>
    </row>
    <row r="906" spans="1:28" ht="13.5" customHeight="1">
      <c r="A906" s="58"/>
      <c r="B906" s="58"/>
      <c r="C906" s="58"/>
      <c r="D906" s="58"/>
      <c r="E906" s="371"/>
      <c r="F906" s="371"/>
      <c r="G906" s="403"/>
      <c r="H906" s="58"/>
      <c r="I906" s="58"/>
      <c r="J906" s="58"/>
      <c r="K906" s="58"/>
      <c r="L906" s="58"/>
      <c r="M906" s="58"/>
      <c r="N906" s="58"/>
      <c r="O906" s="58"/>
      <c r="P906" s="58"/>
      <c r="Q906" s="58"/>
      <c r="R906" s="58"/>
      <c r="S906" s="58"/>
      <c r="T906" s="58"/>
      <c r="U906" s="58"/>
      <c r="V906" s="58"/>
      <c r="W906" s="58"/>
      <c r="X906" s="58"/>
      <c r="Y906" s="58"/>
      <c r="Z906" s="58"/>
      <c r="AA906" s="58"/>
      <c r="AB906" s="58"/>
    </row>
    <row r="907" spans="1:28" ht="13.5" customHeight="1">
      <c r="A907" s="58"/>
      <c r="B907" s="58"/>
      <c r="C907" s="58"/>
      <c r="D907" s="58"/>
      <c r="E907" s="371"/>
      <c r="F907" s="371"/>
      <c r="G907" s="403"/>
      <c r="H907" s="58"/>
      <c r="I907" s="58"/>
      <c r="J907" s="58"/>
      <c r="K907" s="58"/>
      <c r="L907" s="58"/>
      <c r="M907" s="58"/>
      <c r="N907" s="58"/>
      <c r="O907" s="58"/>
      <c r="P907" s="58"/>
      <c r="Q907" s="58"/>
      <c r="R907" s="58"/>
      <c r="S907" s="58"/>
      <c r="T907" s="58"/>
      <c r="U907" s="58"/>
      <c r="V907" s="58"/>
      <c r="W907" s="58"/>
      <c r="X907" s="58"/>
      <c r="Y907" s="58"/>
      <c r="Z907" s="58"/>
      <c r="AA907" s="58"/>
      <c r="AB907" s="58"/>
    </row>
    <row r="908" spans="1:28" ht="13.5" customHeight="1">
      <c r="A908" s="58"/>
      <c r="B908" s="58"/>
      <c r="C908" s="58"/>
      <c r="D908" s="58"/>
      <c r="E908" s="371"/>
      <c r="F908" s="371"/>
      <c r="G908" s="403"/>
      <c r="H908" s="58"/>
      <c r="I908" s="58"/>
      <c r="J908" s="58"/>
      <c r="K908" s="58"/>
      <c r="L908" s="58"/>
      <c r="M908" s="58"/>
      <c r="N908" s="58"/>
      <c r="O908" s="58"/>
      <c r="P908" s="58"/>
      <c r="Q908" s="58"/>
      <c r="R908" s="58"/>
      <c r="S908" s="58"/>
      <c r="T908" s="58"/>
      <c r="U908" s="58"/>
      <c r="V908" s="58"/>
      <c r="W908" s="58"/>
      <c r="X908" s="58"/>
      <c r="Y908" s="58"/>
      <c r="Z908" s="58"/>
      <c r="AA908" s="58"/>
      <c r="AB908" s="58"/>
    </row>
    <row r="909" spans="1:28" ht="13.5" customHeight="1">
      <c r="A909" s="58"/>
      <c r="B909" s="58"/>
      <c r="C909" s="58"/>
      <c r="D909" s="58"/>
      <c r="E909" s="371"/>
      <c r="F909" s="371"/>
      <c r="G909" s="403"/>
      <c r="H909" s="58"/>
      <c r="I909" s="58"/>
      <c r="J909" s="58"/>
      <c r="K909" s="58"/>
      <c r="L909" s="58"/>
      <c r="M909" s="58"/>
      <c r="N909" s="58"/>
      <c r="O909" s="58"/>
      <c r="P909" s="58"/>
      <c r="Q909" s="58"/>
      <c r="R909" s="58"/>
      <c r="S909" s="58"/>
      <c r="T909" s="58"/>
      <c r="U909" s="58"/>
      <c r="V909" s="58"/>
      <c r="W909" s="58"/>
      <c r="X909" s="58"/>
      <c r="Y909" s="58"/>
      <c r="Z909" s="58"/>
      <c r="AA909" s="58"/>
      <c r="AB909" s="58"/>
    </row>
    <row r="910" spans="1:28" ht="13.5" customHeight="1">
      <c r="A910" s="58"/>
      <c r="B910" s="58"/>
      <c r="C910" s="58"/>
      <c r="D910" s="58"/>
      <c r="E910" s="371"/>
      <c r="F910" s="371"/>
      <c r="G910" s="403"/>
      <c r="H910" s="58"/>
      <c r="I910" s="58"/>
      <c r="J910" s="58"/>
      <c r="K910" s="58"/>
      <c r="L910" s="58"/>
      <c r="M910" s="58"/>
      <c r="N910" s="58"/>
      <c r="O910" s="58"/>
      <c r="P910" s="58"/>
      <c r="Q910" s="58"/>
      <c r="R910" s="58"/>
      <c r="S910" s="58"/>
      <c r="T910" s="58"/>
      <c r="U910" s="58"/>
      <c r="V910" s="58"/>
      <c r="W910" s="58"/>
      <c r="X910" s="58"/>
      <c r="Y910" s="58"/>
      <c r="Z910" s="58"/>
      <c r="AA910" s="58"/>
      <c r="AB910" s="58"/>
    </row>
    <row r="911" spans="1:28" ht="13.5" customHeight="1">
      <c r="A911" s="58"/>
      <c r="B911" s="58"/>
      <c r="C911" s="58"/>
      <c r="D911" s="58"/>
      <c r="E911" s="371"/>
      <c r="F911" s="371"/>
      <c r="G911" s="403"/>
      <c r="H911" s="58"/>
      <c r="I911" s="58"/>
      <c r="J911" s="58"/>
      <c r="K911" s="58"/>
      <c r="L911" s="58"/>
      <c r="M911" s="58"/>
      <c r="N911" s="58"/>
      <c r="O911" s="58"/>
      <c r="P911" s="58"/>
      <c r="Q911" s="58"/>
      <c r="R911" s="58"/>
      <c r="S911" s="58"/>
      <c r="T911" s="58"/>
      <c r="U911" s="58"/>
      <c r="V911" s="58"/>
      <c r="W911" s="58"/>
      <c r="X911" s="58"/>
      <c r="Y911" s="58"/>
      <c r="Z911" s="58"/>
      <c r="AA911" s="58"/>
      <c r="AB911" s="58"/>
    </row>
    <row r="912" spans="1:28" ht="13.5" customHeight="1">
      <c r="A912" s="58"/>
      <c r="B912" s="58"/>
      <c r="C912" s="58"/>
      <c r="D912" s="58"/>
      <c r="E912" s="371"/>
      <c r="F912" s="371"/>
      <c r="G912" s="403"/>
      <c r="H912" s="58"/>
      <c r="I912" s="58"/>
      <c r="J912" s="58"/>
      <c r="K912" s="58"/>
      <c r="L912" s="58"/>
      <c r="M912" s="58"/>
      <c r="N912" s="58"/>
      <c r="O912" s="58"/>
      <c r="P912" s="58"/>
      <c r="Q912" s="58"/>
      <c r="R912" s="58"/>
      <c r="S912" s="58"/>
      <c r="T912" s="58"/>
      <c r="U912" s="58"/>
      <c r="V912" s="58"/>
      <c r="W912" s="58"/>
      <c r="X912" s="58"/>
      <c r="Y912" s="58"/>
      <c r="Z912" s="58"/>
      <c r="AA912" s="58"/>
      <c r="AB912" s="58"/>
    </row>
    <row r="913" spans="1:28" ht="13.5" customHeight="1">
      <c r="A913" s="58"/>
      <c r="B913" s="58"/>
      <c r="C913" s="58"/>
      <c r="D913" s="58"/>
      <c r="E913" s="371"/>
      <c r="F913" s="371"/>
      <c r="G913" s="403"/>
      <c r="H913" s="58"/>
      <c r="I913" s="58"/>
      <c r="J913" s="58"/>
      <c r="K913" s="58"/>
      <c r="L913" s="58"/>
      <c r="M913" s="58"/>
      <c r="N913" s="58"/>
      <c r="O913" s="58"/>
      <c r="P913" s="58"/>
      <c r="Q913" s="58"/>
      <c r="R913" s="58"/>
      <c r="S913" s="58"/>
      <c r="T913" s="58"/>
      <c r="U913" s="58"/>
      <c r="V913" s="58"/>
      <c r="W913" s="58"/>
      <c r="X913" s="58"/>
      <c r="Y913" s="58"/>
      <c r="Z913" s="58"/>
      <c r="AA913" s="58"/>
      <c r="AB913" s="58"/>
    </row>
    <row r="914" spans="1:28" ht="13.5" customHeight="1">
      <c r="A914" s="58"/>
      <c r="B914" s="58"/>
      <c r="C914" s="58"/>
      <c r="D914" s="58"/>
      <c r="E914" s="371"/>
      <c r="F914" s="371"/>
      <c r="G914" s="403"/>
      <c r="H914" s="58"/>
      <c r="I914" s="58"/>
      <c r="J914" s="58"/>
      <c r="K914" s="58"/>
      <c r="L914" s="58"/>
      <c r="M914" s="58"/>
      <c r="N914" s="58"/>
      <c r="O914" s="58"/>
      <c r="P914" s="58"/>
      <c r="Q914" s="58"/>
      <c r="R914" s="58"/>
      <c r="S914" s="58"/>
      <c r="T914" s="58"/>
      <c r="U914" s="58"/>
      <c r="V914" s="58"/>
      <c r="W914" s="58"/>
      <c r="X914" s="58"/>
      <c r="Y914" s="58"/>
      <c r="Z914" s="58"/>
      <c r="AA914" s="58"/>
      <c r="AB914" s="58"/>
    </row>
    <row r="915" spans="1:28" ht="13.5" customHeight="1">
      <c r="A915" s="58"/>
      <c r="B915" s="58"/>
      <c r="C915" s="58"/>
      <c r="D915" s="58"/>
      <c r="E915" s="371"/>
      <c r="F915" s="371"/>
      <c r="G915" s="403"/>
      <c r="H915" s="58"/>
      <c r="I915" s="58"/>
      <c r="J915" s="58"/>
      <c r="K915" s="58"/>
      <c r="L915" s="58"/>
      <c r="M915" s="58"/>
      <c r="N915" s="58"/>
      <c r="O915" s="58"/>
      <c r="P915" s="58"/>
      <c r="Q915" s="58"/>
      <c r="R915" s="58"/>
      <c r="S915" s="58"/>
      <c r="T915" s="58"/>
      <c r="U915" s="58"/>
      <c r="V915" s="58"/>
      <c r="W915" s="58"/>
      <c r="X915" s="58"/>
      <c r="Y915" s="58"/>
      <c r="Z915" s="58"/>
      <c r="AA915" s="58"/>
      <c r="AB915" s="58"/>
    </row>
    <row r="916" spans="1:28" ht="13.5" customHeight="1">
      <c r="A916" s="58"/>
      <c r="B916" s="58"/>
      <c r="C916" s="58"/>
      <c r="D916" s="58"/>
      <c r="E916" s="371"/>
      <c r="F916" s="371"/>
      <c r="G916" s="403"/>
      <c r="H916" s="58"/>
      <c r="I916" s="58"/>
      <c r="J916" s="58"/>
      <c r="K916" s="58"/>
      <c r="L916" s="58"/>
      <c r="M916" s="58"/>
      <c r="N916" s="58"/>
      <c r="O916" s="58"/>
      <c r="P916" s="58"/>
      <c r="Q916" s="58"/>
      <c r="R916" s="58"/>
      <c r="S916" s="58"/>
      <c r="T916" s="58"/>
      <c r="U916" s="58"/>
      <c r="V916" s="58"/>
      <c r="W916" s="58"/>
      <c r="X916" s="58"/>
      <c r="Y916" s="58"/>
      <c r="Z916" s="58"/>
      <c r="AA916" s="58"/>
      <c r="AB916" s="58"/>
    </row>
    <row r="917" spans="1:28" ht="13.5" customHeight="1">
      <c r="A917" s="58"/>
      <c r="B917" s="58"/>
      <c r="C917" s="58"/>
      <c r="D917" s="58"/>
      <c r="E917" s="371"/>
      <c r="F917" s="371"/>
      <c r="G917" s="403"/>
      <c r="H917" s="58"/>
      <c r="I917" s="58"/>
      <c r="J917" s="58"/>
      <c r="K917" s="58"/>
      <c r="L917" s="58"/>
      <c r="M917" s="58"/>
      <c r="N917" s="58"/>
      <c r="O917" s="58"/>
      <c r="P917" s="58"/>
      <c r="Q917" s="58"/>
      <c r="R917" s="58"/>
      <c r="S917" s="58"/>
      <c r="T917" s="58"/>
      <c r="U917" s="58"/>
      <c r="V917" s="58"/>
      <c r="W917" s="58"/>
      <c r="X917" s="58"/>
      <c r="Y917" s="58"/>
      <c r="Z917" s="58"/>
      <c r="AA917" s="58"/>
      <c r="AB917" s="58"/>
    </row>
    <row r="918" spans="1:28" ht="13.5" customHeight="1">
      <c r="A918" s="58"/>
      <c r="B918" s="58"/>
      <c r="C918" s="58"/>
      <c r="D918" s="58"/>
      <c r="E918" s="371"/>
      <c r="F918" s="371"/>
      <c r="G918" s="403"/>
      <c r="H918" s="58"/>
      <c r="I918" s="58"/>
      <c r="J918" s="58"/>
      <c r="K918" s="58"/>
      <c r="L918" s="58"/>
      <c r="M918" s="58"/>
      <c r="N918" s="58"/>
      <c r="O918" s="58"/>
      <c r="P918" s="58"/>
      <c r="Q918" s="58"/>
      <c r="R918" s="58"/>
      <c r="S918" s="58"/>
      <c r="T918" s="58"/>
      <c r="U918" s="58"/>
      <c r="V918" s="58"/>
      <c r="W918" s="58"/>
      <c r="X918" s="58"/>
      <c r="Y918" s="58"/>
      <c r="Z918" s="58"/>
      <c r="AA918" s="58"/>
      <c r="AB918" s="58"/>
    </row>
    <row r="919" spans="1:28" ht="13.5" customHeight="1">
      <c r="A919" s="58"/>
      <c r="B919" s="58"/>
      <c r="C919" s="58"/>
      <c r="D919" s="58"/>
      <c r="E919" s="371"/>
      <c r="F919" s="371"/>
      <c r="G919" s="403"/>
      <c r="H919" s="58"/>
      <c r="I919" s="58"/>
      <c r="J919" s="58"/>
      <c r="K919" s="58"/>
      <c r="L919" s="58"/>
      <c r="M919" s="58"/>
      <c r="N919" s="58"/>
      <c r="O919" s="58"/>
      <c r="P919" s="58"/>
      <c r="Q919" s="58"/>
      <c r="R919" s="58"/>
      <c r="S919" s="58"/>
      <c r="T919" s="58"/>
      <c r="U919" s="58"/>
      <c r="V919" s="58"/>
      <c r="W919" s="58"/>
      <c r="X919" s="58"/>
      <c r="Y919" s="58"/>
      <c r="Z919" s="58"/>
      <c r="AA919" s="58"/>
      <c r="AB919" s="58"/>
    </row>
    <row r="920" spans="1:28" ht="13.5" customHeight="1">
      <c r="A920" s="58"/>
      <c r="B920" s="58"/>
      <c r="C920" s="58"/>
      <c r="D920" s="58"/>
      <c r="E920" s="371"/>
      <c r="F920" s="371"/>
      <c r="G920" s="403"/>
      <c r="H920" s="58"/>
      <c r="I920" s="58"/>
      <c r="J920" s="58"/>
      <c r="K920" s="58"/>
      <c r="L920" s="58"/>
      <c r="M920" s="58"/>
      <c r="N920" s="58"/>
      <c r="O920" s="58"/>
      <c r="P920" s="58"/>
      <c r="Q920" s="58"/>
      <c r="R920" s="58"/>
      <c r="S920" s="58"/>
      <c r="T920" s="58"/>
      <c r="U920" s="58"/>
      <c r="V920" s="58"/>
      <c r="W920" s="58"/>
      <c r="X920" s="58"/>
      <c r="Y920" s="58"/>
      <c r="Z920" s="58"/>
      <c r="AA920" s="58"/>
      <c r="AB920" s="58"/>
    </row>
    <row r="921" spans="1:28" ht="13.5" customHeight="1">
      <c r="A921" s="58"/>
      <c r="B921" s="58"/>
      <c r="C921" s="58"/>
      <c r="D921" s="58"/>
      <c r="E921" s="371"/>
      <c r="F921" s="371"/>
      <c r="G921" s="403"/>
      <c r="H921" s="58"/>
      <c r="I921" s="58"/>
      <c r="J921" s="58"/>
      <c r="K921" s="58"/>
      <c r="L921" s="58"/>
      <c r="M921" s="58"/>
      <c r="N921" s="58"/>
      <c r="O921" s="58"/>
      <c r="P921" s="58"/>
      <c r="Q921" s="58"/>
      <c r="R921" s="58"/>
      <c r="S921" s="58"/>
      <c r="T921" s="58"/>
      <c r="U921" s="58"/>
      <c r="V921" s="58"/>
      <c r="W921" s="58"/>
      <c r="X921" s="58"/>
      <c r="Y921" s="58"/>
      <c r="Z921" s="58"/>
      <c r="AA921" s="58"/>
      <c r="AB921" s="58"/>
    </row>
    <row r="922" spans="1:28" ht="13.5" customHeight="1">
      <c r="A922" s="58"/>
      <c r="B922" s="58"/>
      <c r="C922" s="58"/>
      <c r="D922" s="58"/>
      <c r="E922" s="371"/>
      <c r="F922" s="371"/>
      <c r="G922" s="403"/>
      <c r="H922" s="58"/>
      <c r="I922" s="58"/>
      <c r="J922" s="58"/>
      <c r="K922" s="58"/>
      <c r="L922" s="58"/>
      <c r="M922" s="58"/>
      <c r="N922" s="58"/>
      <c r="O922" s="58"/>
      <c r="P922" s="58"/>
      <c r="Q922" s="58"/>
      <c r="R922" s="58"/>
      <c r="S922" s="58"/>
      <c r="T922" s="58"/>
      <c r="U922" s="58"/>
      <c r="V922" s="58"/>
      <c r="W922" s="58"/>
      <c r="X922" s="58"/>
      <c r="Y922" s="58"/>
      <c r="Z922" s="58"/>
      <c r="AA922" s="58"/>
      <c r="AB922" s="58"/>
    </row>
    <row r="923" spans="1:28" ht="13.5" customHeight="1">
      <c r="A923" s="58"/>
      <c r="B923" s="58"/>
      <c r="C923" s="58"/>
      <c r="D923" s="58"/>
      <c r="E923" s="371"/>
      <c r="F923" s="371"/>
      <c r="G923" s="403"/>
      <c r="H923" s="58"/>
      <c r="I923" s="58"/>
      <c r="J923" s="58"/>
      <c r="K923" s="58"/>
      <c r="L923" s="58"/>
      <c r="M923" s="58"/>
      <c r="N923" s="58"/>
      <c r="O923" s="58"/>
      <c r="P923" s="58"/>
      <c r="Q923" s="58"/>
      <c r="R923" s="58"/>
      <c r="S923" s="58"/>
      <c r="T923" s="58"/>
      <c r="U923" s="58"/>
      <c r="V923" s="58"/>
      <c r="W923" s="58"/>
      <c r="X923" s="58"/>
      <c r="Y923" s="58"/>
      <c r="Z923" s="58"/>
      <c r="AA923" s="58"/>
      <c r="AB923" s="58"/>
    </row>
    <row r="924" spans="1:28" ht="13.5" customHeight="1">
      <c r="A924" s="58"/>
      <c r="B924" s="58"/>
      <c r="C924" s="58"/>
      <c r="D924" s="58"/>
      <c r="E924" s="371"/>
      <c r="F924" s="371"/>
      <c r="G924" s="403"/>
      <c r="H924" s="58"/>
      <c r="I924" s="58"/>
      <c r="J924" s="58"/>
      <c r="K924" s="58"/>
      <c r="L924" s="58"/>
      <c r="M924" s="58"/>
      <c r="N924" s="58"/>
      <c r="O924" s="58"/>
      <c r="P924" s="58"/>
      <c r="Q924" s="58"/>
      <c r="R924" s="58"/>
      <c r="S924" s="58"/>
      <c r="T924" s="58"/>
      <c r="U924" s="58"/>
      <c r="V924" s="58"/>
      <c r="W924" s="58"/>
      <c r="X924" s="58"/>
      <c r="Y924" s="58"/>
      <c r="Z924" s="58"/>
      <c r="AA924" s="58"/>
      <c r="AB924" s="58"/>
    </row>
    <row r="925" spans="1:28" ht="13.5" customHeight="1">
      <c r="A925" s="58"/>
      <c r="B925" s="58"/>
      <c r="C925" s="58"/>
      <c r="D925" s="58"/>
      <c r="E925" s="371"/>
      <c r="F925" s="371"/>
      <c r="G925" s="403"/>
      <c r="H925" s="58"/>
      <c r="I925" s="58"/>
      <c r="J925" s="58"/>
      <c r="K925" s="58"/>
      <c r="L925" s="58"/>
      <c r="M925" s="58"/>
      <c r="N925" s="58"/>
      <c r="O925" s="58"/>
      <c r="P925" s="58"/>
      <c r="Q925" s="58"/>
      <c r="R925" s="58"/>
      <c r="S925" s="58"/>
      <c r="T925" s="58"/>
      <c r="U925" s="58"/>
      <c r="V925" s="58"/>
      <c r="W925" s="58"/>
      <c r="X925" s="58"/>
      <c r="Y925" s="58"/>
      <c r="Z925" s="58"/>
      <c r="AA925" s="58"/>
      <c r="AB925" s="58"/>
    </row>
    <row r="926" spans="1:28" ht="13.5" customHeight="1">
      <c r="A926" s="58"/>
      <c r="B926" s="58"/>
      <c r="C926" s="58"/>
      <c r="D926" s="58"/>
      <c r="E926" s="371"/>
      <c r="F926" s="371"/>
      <c r="G926" s="403"/>
      <c r="H926" s="58"/>
      <c r="I926" s="58"/>
      <c r="J926" s="58"/>
      <c r="K926" s="58"/>
      <c r="L926" s="58"/>
      <c r="M926" s="58"/>
      <c r="N926" s="58"/>
      <c r="O926" s="58"/>
      <c r="P926" s="58"/>
      <c r="Q926" s="58"/>
      <c r="R926" s="58"/>
      <c r="S926" s="58"/>
      <c r="T926" s="58"/>
      <c r="U926" s="58"/>
      <c r="V926" s="58"/>
      <c r="W926" s="58"/>
      <c r="X926" s="58"/>
      <c r="Y926" s="58"/>
      <c r="Z926" s="58"/>
      <c r="AA926" s="58"/>
      <c r="AB926" s="58"/>
    </row>
    <row r="927" spans="1:28" ht="13.5" customHeight="1">
      <c r="A927" s="58"/>
      <c r="B927" s="58"/>
      <c r="C927" s="58"/>
      <c r="D927" s="58"/>
      <c r="E927" s="371"/>
      <c r="F927" s="371"/>
      <c r="G927" s="403"/>
      <c r="H927" s="58"/>
      <c r="I927" s="58"/>
      <c r="J927" s="58"/>
      <c r="K927" s="58"/>
      <c r="L927" s="58"/>
      <c r="M927" s="58"/>
      <c r="N927" s="58"/>
      <c r="O927" s="58"/>
      <c r="P927" s="58"/>
      <c r="Q927" s="58"/>
      <c r="R927" s="58"/>
      <c r="S927" s="58"/>
      <c r="T927" s="58"/>
      <c r="U927" s="58"/>
      <c r="V927" s="58"/>
      <c r="W927" s="58"/>
      <c r="X927" s="58"/>
      <c r="Y927" s="58"/>
      <c r="Z927" s="58"/>
      <c r="AA927" s="58"/>
      <c r="AB927" s="58"/>
    </row>
    <row r="928" spans="1:28" ht="13.5" customHeight="1">
      <c r="A928" s="58"/>
      <c r="B928" s="58"/>
      <c r="C928" s="58"/>
      <c r="D928" s="58"/>
      <c r="E928" s="371"/>
      <c r="F928" s="371"/>
      <c r="G928" s="403"/>
      <c r="H928" s="58"/>
      <c r="I928" s="58"/>
      <c r="J928" s="58"/>
      <c r="K928" s="58"/>
      <c r="L928" s="58"/>
      <c r="M928" s="58"/>
      <c r="N928" s="58"/>
      <c r="O928" s="58"/>
      <c r="P928" s="58"/>
      <c r="Q928" s="58"/>
      <c r="R928" s="58"/>
      <c r="S928" s="58"/>
      <c r="T928" s="58"/>
      <c r="U928" s="58"/>
      <c r="V928" s="58"/>
      <c r="W928" s="58"/>
      <c r="X928" s="58"/>
      <c r="Y928" s="58"/>
      <c r="Z928" s="58"/>
      <c r="AA928" s="58"/>
      <c r="AB928" s="58"/>
    </row>
    <row r="929" spans="1:28" ht="13.5" customHeight="1">
      <c r="A929" s="58"/>
      <c r="B929" s="58"/>
      <c r="C929" s="58"/>
      <c r="D929" s="58"/>
      <c r="E929" s="371"/>
      <c r="F929" s="371"/>
      <c r="G929" s="403"/>
      <c r="H929" s="58"/>
      <c r="I929" s="58"/>
      <c r="J929" s="58"/>
      <c r="K929" s="58"/>
      <c r="L929" s="58"/>
      <c r="M929" s="58"/>
      <c r="N929" s="58"/>
      <c r="O929" s="58"/>
      <c r="P929" s="58"/>
      <c r="Q929" s="58"/>
      <c r="R929" s="58"/>
      <c r="S929" s="58"/>
      <c r="T929" s="58"/>
      <c r="U929" s="58"/>
      <c r="V929" s="58"/>
      <c r="W929" s="58"/>
      <c r="X929" s="58"/>
      <c r="Y929" s="58"/>
      <c r="Z929" s="58"/>
      <c r="AA929" s="58"/>
      <c r="AB929" s="58"/>
    </row>
    <row r="930" spans="1:28" ht="13.5" customHeight="1">
      <c r="A930" s="58"/>
      <c r="B930" s="58"/>
      <c r="C930" s="58"/>
      <c r="D930" s="58"/>
      <c r="E930" s="371"/>
      <c r="F930" s="371"/>
      <c r="G930" s="403"/>
      <c r="H930" s="58"/>
      <c r="I930" s="58"/>
      <c r="J930" s="58"/>
      <c r="K930" s="58"/>
      <c r="L930" s="58"/>
      <c r="M930" s="58"/>
      <c r="N930" s="58"/>
      <c r="O930" s="58"/>
      <c r="P930" s="58"/>
      <c r="Q930" s="58"/>
      <c r="R930" s="58"/>
      <c r="S930" s="58"/>
      <c r="T930" s="58"/>
      <c r="U930" s="58"/>
      <c r="V930" s="58"/>
      <c r="W930" s="58"/>
      <c r="X930" s="58"/>
      <c r="Y930" s="58"/>
      <c r="Z930" s="58"/>
      <c r="AA930" s="58"/>
      <c r="AB930" s="58"/>
    </row>
    <row r="931" spans="1:28" ht="13.5" customHeight="1">
      <c r="A931" s="58"/>
      <c r="B931" s="58"/>
      <c r="C931" s="58"/>
      <c r="D931" s="58"/>
      <c r="E931" s="371"/>
      <c r="F931" s="371"/>
      <c r="G931" s="403"/>
      <c r="H931" s="58"/>
      <c r="I931" s="58"/>
      <c r="J931" s="58"/>
      <c r="K931" s="58"/>
      <c r="L931" s="58"/>
      <c r="M931" s="58"/>
      <c r="N931" s="58"/>
      <c r="O931" s="58"/>
      <c r="P931" s="58"/>
      <c r="Q931" s="58"/>
      <c r="R931" s="58"/>
      <c r="S931" s="58"/>
      <c r="T931" s="58"/>
      <c r="U931" s="58"/>
      <c r="V931" s="58"/>
      <c r="W931" s="58"/>
      <c r="X931" s="58"/>
      <c r="Y931" s="58"/>
      <c r="Z931" s="58"/>
      <c r="AA931" s="58"/>
      <c r="AB931" s="58"/>
    </row>
    <row r="932" spans="1:28" ht="13.5" customHeight="1">
      <c r="A932" s="58"/>
      <c r="B932" s="58"/>
      <c r="C932" s="58"/>
      <c r="D932" s="58"/>
      <c r="E932" s="371"/>
      <c r="F932" s="371"/>
      <c r="G932" s="403"/>
      <c r="H932" s="58"/>
      <c r="I932" s="58"/>
      <c r="J932" s="58"/>
      <c r="K932" s="58"/>
      <c r="L932" s="58"/>
      <c r="M932" s="58"/>
      <c r="N932" s="58"/>
      <c r="O932" s="58"/>
      <c r="P932" s="58"/>
      <c r="Q932" s="58"/>
      <c r="R932" s="58"/>
      <c r="S932" s="58"/>
      <c r="T932" s="58"/>
      <c r="U932" s="58"/>
      <c r="V932" s="58"/>
      <c r="W932" s="58"/>
      <c r="X932" s="58"/>
      <c r="Y932" s="58"/>
      <c r="Z932" s="58"/>
      <c r="AA932" s="58"/>
      <c r="AB932" s="58"/>
    </row>
    <row r="933" spans="1:28" ht="13.5" customHeight="1">
      <c r="A933" s="58"/>
      <c r="B933" s="58"/>
      <c r="C933" s="58"/>
      <c r="D933" s="58"/>
      <c r="E933" s="371"/>
      <c r="F933" s="371"/>
      <c r="G933" s="403"/>
      <c r="H933" s="58"/>
      <c r="I933" s="58"/>
      <c r="J933" s="58"/>
      <c r="K933" s="58"/>
      <c r="L933" s="58"/>
      <c r="M933" s="58"/>
      <c r="N933" s="58"/>
      <c r="O933" s="58"/>
      <c r="P933" s="58"/>
      <c r="Q933" s="58"/>
      <c r="R933" s="58"/>
      <c r="S933" s="58"/>
      <c r="T933" s="58"/>
      <c r="U933" s="58"/>
      <c r="V933" s="58"/>
      <c r="W933" s="58"/>
      <c r="X933" s="58"/>
      <c r="Y933" s="58"/>
      <c r="Z933" s="58"/>
      <c r="AA933" s="58"/>
      <c r="AB933" s="58"/>
    </row>
    <row r="934" spans="1:28" ht="13.5" customHeight="1">
      <c r="A934" s="58"/>
      <c r="B934" s="58"/>
      <c r="C934" s="58"/>
      <c r="D934" s="58"/>
      <c r="E934" s="371"/>
      <c r="F934" s="371"/>
      <c r="G934" s="403"/>
      <c r="H934" s="58"/>
      <c r="I934" s="58"/>
      <c r="J934" s="58"/>
      <c r="K934" s="58"/>
      <c r="L934" s="58"/>
      <c r="M934" s="58"/>
      <c r="N934" s="58"/>
      <c r="O934" s="58"/>
      <c r="P934" s="58"/>
      <c r="Q934" s="58"/>
      <c r="R934" s="58"/>
      <c r="S934" s="58"/>
      <c r="T934" s="58"/>
      <c r="U934" s="58"/>
      <c r="V934" s="58"/>
      <c r="W934" s="58"/>
      <c r="X934" s="58"/>
      <c r="Y934" s="58"/>
      <c r="Z934" s="58"/>
      <c r="AA934" s="58"/>
      <c r="AB934" s="58"/>
    </row>
    <row r="935" spans="1:28" ht="13.5" customHeight="1">
      <c r="A935" s="58"/>
      <c r="B935" s="58"/>
      <c r="C935" s="58"/>
      <c r="D935" s="58"/>
      <c r="E935" s="371"/>
      <c r="F935" s="371"/>
      <c r="G935" s="403"/>
      <c r="H935" s="58"/>
      <c r="I935" s="58"/>
      <c r="J935" s="58"/>
      <c r="K935" s="58"/>
      <c r="L935" s="58"/>
      <c r="M935" s="58"/>
      <c r="N935" s="58"/>
      <c r="O935" s="58"/>
      <c r="P935" s="58"/>
      <c r="Q935" s="58"/>
      <c r="R935" s="58"/>
      <c r="S935" s="58"/>
      <c r="T935" s="58"/>
      <c r="U935" s="58"/>
      <c r="V935" s="58"/>
      <c r="W935" s="58"/>
      <c r="X935" s="58"/>
      <c r="Y935" s="58"/>
      <c r="Z935" s="58"/>
      <c r="AA935" s="58"/>
      <c r="AB935" s="58"/>
    </row>
    <row r="936" spans="1:28" ht="13.5" customHeight="1">
      <c r="A936" s="58"/>
      <c r="B936" s="58"/>
      <c r="C936" s="58"/>
      <c r="D936" s="58"/>
      <c r="E936" s="371"/>
      <c r="F936" s="371"/>
      <c r="G936" s="403"/>
      <c r="H936" s="58"/>
      <c r="I936" s="58"/>
      <c r="J936" s="58"/>
      <c r="K936" s="58"/>
      <c r="L936" s="58"/>
      <c r="M936" s="58"/>
      <c r="N936" s="58"/>
      <c r="O936" s="58"/>
      <c r="P936" s="58"/>
      <c r="Q936" s="58"/>
      <c r="R936" s="58"/>
      <c r="S936" s="58"/>
      <c r="T936" s="58"/>
      <c r="U936" s="58"/>
      <c r="V936" s="58"/>
      <c r="W936" s="58"/>
      <c r="X936" s="58"/>
      <c r="Y936" s="58"/>
      <c r="Z936" s="58"/>
      <c r="AA936" s="58"/>
      <c r="AB936" s="58"/>
    </row>
    <row r="937" spans="1:28" ht="13.5" customHeight="1">
      <c r="A937" s="58"/>
      <c r="B937" s="58"/>
      <c r="C937" s="58"/>
      <c r="D937" s="58"/>
      <c r="E937" s="371"/>
      <c r="F937" s="371"/>
      <c r="G937" s="403"/>
      <c r="H937" s="58"/>
      <c r="I937" s="58"/>
      <c r="J937" s="58"/>
      <c r="K937" s="58"/>
      <c r="L937" s="58"/>
      <c r="M937" s="58"/>
      <c r="N937" s="58"/>
      <c r="O937" s="58"/>
      <c r="P937" s="58"/>
      <c r="Q937" s="58"/>
      <c r="R937" s="58"/>
      <c r="S937" s="58"/>
      <c r="T937" s="58"/>
      <c r="U937" s="58"/>
      <c r="V937" s="58"/>
      <c r="W937" s="58"/>
      <c r="X937" s="58"/>
      <c r="Y937" s="58"/>
      <c r="Z937" s="58"/>
      <c r="AA937" s="58"/>
      <c r="AB937" s="58"/>
    </row>
    <row r="938" spans="1:28" ht="13.5" customHeight="1">
      <c r="A938" s="58"/>
      <c r="B938" s="58"/>
      <c r="C938" s="58"/>
      <c r="D938" s="58"/>
      <c r="E938" s="371"/>
      <c r="F938" s="371"/>
      <c r="G938" s="403"/>
      <c r="H938" s="58"/>
      <c r="I938" s="58"/>
      <c r="J938" s="58"/>
      <c r="K938" s="58"/>
      <c r="L938" s="58"/>
      <c r="M938" s="58"/>
      <c r="N938" s="58"/>
      <c r="O938" s="58"/>
      <c r="P938" s="58"/>
      <c r="Q938" s="58"/>
      <c r="R938" s="58"/>
      <c r="S938" s="58"/>
      <c r="T938" s="58"/>
      <c r="U938" s="58"/>
      <c r="V938" s="58"/>
      <c r="W938" s="58"/>
      <c r="X938" s="58"/>
      <c r="Y938" s="58"/>
      <c r="Z938" s="58"/>
      <c r="AA938" s="58"/>
      <c r="AB938" s="58"/>
    </row>
    <row r="939" spans="1:28" ht="13.5" customHeight="1">
      <c r="A939" s="58"/>
      <c r="B939" s="58"/>
      <c r="C939" s="58"/>
      <c r="D939" s="58"/>
      <c r="E939" s="371"/>
      <c r="F939" s="371"/>
      <c r="G939" s="403"/>
      <c r="H939" s="58"/>
      <c r="I939" s="58"/>
      <c r="J939" s="58"/>
      <c r="K939" s="58"/>
      <c r="L939" s="58"/>
      <c r="M939" s="58"/>
      <c r="N939" s="58"/>
      <c r="O939" s="58"/>
      <c r="P939" s="58"/>
      <c r="Q939" s="58"/>
      <c r="R939" s="58"/>
      <c r="S939" s="58"/>
      <c r="T939" s="58"/>
      <c r="U939" s="58"/>
      <c r="V939" s="58"/>
      <c r="W939" s="58"/>
      <c r="X939" s="58"/>
      <c r="Y939" s="58"/>
      <c r="Z939" s="58"/>
      <c r="AA939" s="58"/>
      <c r="AB939" s="58"/>
    </row>
    <row r="940" spans="1:28" ht="13.5" customHeight="1">
      <c r="A940" s="58"/>
      <c r="B940" s="58"/>
      <c r="C940" s="58"/>
      <c r="D940" s="58"/>
      <c r="E940" s="371"/>
      <c r="F940" s="371"/>
      <c r="G940" s="403"/>
      <c r="H940" s="58"/>
      <c r="I940" s="58"/>
      <c r="J940" s="58"/>
      <c r="K940" s="58"/>
      <c r="L940" s="58"/>
      <c r="M940" s="58"/>
      <c r="N940" s="58"/>
      <c r="O940" s="58"/>
      <c r="P940" s="58"/>
      <c r="Q940" s="58"/>
      <c r="R940" s="58"/>
      <c r="S940" s="58"/>
      <c r="T940" s="58"/>
      <c r="U940" s="58"/>
      <c r="V940" s="58"/>
      <c r="W940" s="58"/>
      <c r="X940" s="58"/>
      <c r="Y940" s="58"/>
      <c r="Z940" s="58"/>
      <c r="AA940" s="58"/>
      <c r="AB940" s="58"/>
    </row>
    <row r="941" spans="1:28" ht="13.5" customHeight="1">
      <c r="A941" s="58"/>
      <c r="B941" s="58"/>
      <c r="C941" s="58"/>
      <c r="D941" s="58"/>
      <c r="E941" s="371"/>
      <c r="F941" s="371"/>
      <c r="G941" s="403"/>
      <c r="H941" s="58"/>
      <c r="I941" s="58"/>
      <c r="J941" s="58"/>
      <c r="K941" s="58"/>
      <c r="L941" s="58"/>
      <c r="M941" s="58"/>
      <c r="N941" s="58"/>
      <c r="O941" s="58"/>
      <c r="P941" s="58"/>
      <c r="Q941" s="58"/>
      <c r="R941" s="58"/>
      <c r="S941" s="58"/>
      <c r="T941" s="58"/>
      <c r="U941" s="58"/>
      <c r="V941" s="58"/>
      <c r="W941" s="58"/>
      <c r="X941" s="58"/>
      <c r="Y941" s="58"/>
      <c r="Z941" s="58"/>
      <c r="AA941" s="58"/>
      <c r="AB941" s="58"/>
    </row>
    <row r="942" spans="1:28" ht="13.5" customHeight="1">
      <c r="A942" s="58"/>
      <c r="B942" s="58"/>
      <c r="C942" s="58"/>
      <c r="D942" s="58"/>
      <c r="E942" s="371"/>
      <c r="F942" s="371"/>
      <c r="G942" s="403"/>
      <c r="H942" s="58"/>
      <c r="I942" s="58"/>
      <c r="J942" s="58"/>
      <c r="K942" s="58"/>
      <c r="L942" s="58"/>
      <c r="M942" s="58"/>
      <c r="N942" s="58"/>
      <c r="O942" s="58"/>
      <c r="P942" s="58"/>
      <c r="Q942" s="58"/>
      <c r="R942" s="58"/>
      <c r="S942" s="58"/>
      <c r="T942" s="58"/>
      <c r="U942" s="58"/>
      <c r="V942" s="58"/>
      <c r="W942" s="58"/>
      <c r="X942" s="58"/>
      <c r="Y942" s="58"/>
      <c r="Z942" s="58"/>
      <c r="AA942" s="58"/>
      <c r="AB942" s="58"/>
    </row>
    <row r="943" spans="1:28" ht="13.5" customHeight="1">
      <c r="A943" s="58"/>
      <c r="B943" s="58"/>
      <c r="C943" s="58"/>
      <c r="D943" s="58"/>
      <c r="E943" s="371"/>
      <c r="F943" s="371"/>
      <c r="G943" s="403"/>
      <c r="H943" s="58"/>
      <c r="I943" s="58"/>
      <c r="J943" s="58"/>
      <c r="K943" s="58"/>
      <c r="L943" s="58"/>
      <c r="M943" s="58"/>
      <c r="N943" s="58"/>
      <c r="O943" s="58"/>
      <c r="P943" s="58"/>
      <c r="Q943" s="58"/>
      <c r="R943" s="58"/>
      <c r="S943" s="58"/>
      <c r="T943" s="58"/>
      <c r="U943" s="58"/>
      <c r="V943" s="58"/>
      <c r="W943" s="58"/>
      <c r="X943" s="58"/>
      <c r="Y943" s="58"/>
      <c r="Z943" s="58"/>
      <c r="AA943" s="58"/>
      <c r="AB943" s="58"/>
    </row>
    <row r="944" spans="1:28" ht="13.5" customHeight="1">
      <c r="A944" s="58"/>
      <c r="B944" s="58"/>
      <c r="C944" s="58"/>
      <c r="D944" s="58"/>
      <c r="E944" s="371"/>
      <c r="F944" s="371"/>
      <c r="G944" s="403"/>
      <c r="H944" s="58"/>
      <c r="I944" s="58"/>
      <c r="J944" s="58"/>
      <c r="K944" s="58"/>
      <c r="L944" s="58"/>
      <c r="M944" s="58"/>
      <c r="N944" s="58"/>
      <c r="O944" s="58"/>
      <c r="P944" s="58"/>
      <c r="Q944" s="58"/>
      <c r="R944" s="58"/>
      <c r="S944" s="58"/>
      <c r="T944" s="58"/>
      <c r="U944" s="58"/>
      <c r="V944" s="58"/>
      <c r="W944" s="58"/>
      <c r="X944" s="58"/>
      <c r="Y944" s="58"/>
      <c r="Z944" s="58"/>
      <c r="AA944" s="58"/>
      <c r="AB944" s="58"/>
    </row>
    <row r="945" spans="1:28" ht="13.5" customHeight="1">
      <c r="A945" s="58"/>
      <c r="B945" s="58"/>
      <c r="C945" s="58"/>
      <c r="D945" s="58"/>
      <c r="E945" s="371"/>
      <c r="F945" s="371"/>
      <c r="G945" s="403"/>
      <c r="H945" s="58"/>
      <c r="I945" s="58"/>
      <c r="J945" s="58"/>
      <c r="K945" s="58"/>
      <c r="L945" s="58"/>
      <c r="M945" s="58"/>
      <c r="N945" s="58"/>
      <c r="O945" s="58"/>
      <c r="P945" s="58"/>
      <c r="Q945" s="58"/>
      <c r="R945" s="58"/>
      <c r="S945" s="58"/>
      <c r="T945" s="58"/>
      <c r="U945" s="58"/>
      <c r="V945" s="58"/>
      <c r="W945" s="58"/>
      <c r="X945" s="58"/>
      <c r="Y945" s="58"/>
      <c r="Z945" s="58"/>
      <c r="AA945" s="58"/>
      <c r="AB945" s="58"/>
    </row>
    <row r="946" spans="1:28" ht="13.5" customHeight="1">
      <c r="A946" s="58"/>
      <c r="B946" s="58"/>
      <c r="C946" s="58"/>
      <c r="D946" s="58"/>
      <c r="E946" s="371"/>
      <c r="F946" s="371"/>
      <c r="G946" s="403"/>
      <c r="H946" s="58"/>
      <c r="I946" s="58"/>
      <c r="J946" s="58"/>
      <c r="K946" s="58"/>
      <c r="L946" s="58"/>
      <c r="M946" s="58"/>
      <c r="N946" s="58"/>
      <c r="O946" s="58"/>
      <c r="P946" s="58"/>
      <c r="Q946" s="58"/>
      <c r="R946" s="58"/>
      <c r="S946" s="58"/>
      <c r="T946" s="58"/>
      <c r="U946" s="58"/>
      <c r="V946" s="58"/>
      <c r="W946" s="58"/>
      <c r="X946" s="58"/>
      <c r="Y946" s="58"/>
      <c r="Z946" s="58"/>
      <c r="AA946" s="58"/>
      <c r="AB946" s="58"/>
    </row>
    <row r="947" spans="1:28" ht="13.5" customHeight="1">
      <c r="A947" s="58"/>
      <c r="B947" s="58"/>
      <c r="C947" s="58"/>
      <c r="D947" s="58"/>
      <c r="E947" s="371"/>
      <c r="F947" s="371"/>
      <c r="G947" s="403"/>
      <c r="H947" s="58"/>
      <c r="I947" s="58"/>
      <c r="J947" s="58"/>
      <c r="K947" s="58"/>
      <c r="L947" s="58"/>
      <c r="M947" s="58"/>
      <c r="N947" s="58"/>
      <c r="O947" s="58"/>
      <c r="P947" s="58"/>
      <c r="Q947" s="58"/>
      <c r="R947" s="58"/>
      <c r="S947" s="58"/>
      <c r="T947" s="58"/>
      <c r="U947" s="58"/>
      <c r="V947" s="58"/>
      <c r="W947" s="58"/>
      <c r="X947" s="58"/>
      <c r="Y947" s="58"/>
      <c r="Z947" s="58"/>
      <c r="AA947" s="58"/>
      <c r="AB947" s="58"/>
    </row>
    <row r="948" spans="1:28" ht="13.5" customHeight="1">
      <c r="A948" s="58"/>
      <c r="B948" s="58"/>
      <c r="C948" s="58"/>
      <c r="D948" s="58"/>
      <c r="E948" s="371"/>
      <c r="F948" s="371"/>
      <c r="G948" s="403"/>
      <c r="H948" s="58"/>
      <c r="I948" s="58"/>
      <c r="J948" s="58"/>
      <c r="K948" s="58"/>
      <c r="L948" s="58"/>
      <c r="M948" s="58"/>
      <c r="N948" s="58"/>
      <c r="O948" s="58"/>
      <c r="P948" s="58"/>
      <c r="Q948" s="58"/>
      <c r="R948" s="58"/>
      <c r="S948" s="58"/>
      <c r="T948" s="58"/>
      <c r="U948" s="58"/>
      <c r="V948" s="58"/>
      <c r="W948" s="58"/>
      <c r="X948" s="58"/>
      <c r="Y948" s="58"/>
      <c r="Z948" s="58"/>
      <c r="AA948" s="58"/>
      <c r="AB948" s="58"/>
    </row>
    <row r="949" spans="1:28" ht="13.5" customHeight="1">
      <c r="A949" s="58"/>
      <c r="B949" s="58"/>
      <c r="C949" s="58"/>
      <c r="D949" s="58"/>
      <c r="E949" s="371"/>
      <c r="F949" s="371"/>
      <c r="G949" s="403"/>
      <c r="H949" s="58"/>
      <c r="I949" s="58"/>
      <c r="J949" s="58"/>
      <c r="K949" s="58"/>
      <c r="L949" s="58"/>
      <c r="M949" s="58"/>
      <c r="N949" s="58"/>
      <c r="O949" s="58"/>
      <c r="P949" s="58"/>
      <c r="Q949" s="58"/>
      <c r="R949" s="58"/>
      <c r="S949" s="58"/>
      <c r="T949" s="58"/>
      <c r="U949" s="58"/>
      <c r="V949" s="58"/>
      <c r="W949" s="58"/>
      <c r="X949" s="58"/>
      <c r="Y949" s="58"/>
      <c r="Z949" s="58"/>
      <c r="AA949" s="58"/>
      <c r="AB949" s="58"/>
    </row>
    <row r="950" spans="1:28" ht="13.5" customHeight="1">
      <c r="A950" s="58"/>
      <c r="B950" s="58"/>
      <c r="C950" s="58"/>
      <c r="D950" s="58"/>
      <c r="E950" s="371"/>
      <c r="F950" s="371"/>
      <c r="G950" s="403"/>
      <c r="H950" s="58"/>
      <c r="I950" s="58"/>
      <c r="J950" s="58"/>
      <c r="K950" s="58"/>
      <c r="L950" s="58"/>
      <c r="M950" s="58"/>
      <c r="N950" s="58"/>
      <c r="O950" s="58"/>
      <c r="P950" s="58"/>
      <c r="Q950" s="58"/>
      <c r="R950" s="58"/>
      <c r="S950" s="58"/>
      <c r="T950" s="58"/>
      <c r="U950" s="58"/>
      <c r="V950" s="58"/>
      <c r="W950" s="58"/>
      <c r="X950" s="58"/>
      <c r="Y950" s="58"/>
      <c r="Z950" s="58"/>
      <c r="AA950" s="58"/>
      <c r="AB950" s="58"/>
    </row>
    <row r="951" spans="1:28" ht="13.5" customHeight="1">
      <c r="A951" s="58"/>
      <c r="B951" s="58"/>
      <c r="C951" s="58"/>
      <c r="D951" s="58"/>
      <c r="E951" s="371"/>
      <c r="F951" s="371"/>
      <c r="G951" s="403"/>
      <c r="H951" s="58"/>
      <c r="I951" s="58"/>
      <c r="J951" s="58"/>
      <c r="K951" s="58"/>
      <c r="L951" s="58"/>
      <c r="M951" s="58"/>
      <c r="N951" s="58"/>
      <c r="O951" s="58"/>
      <c r="P951" s="58"/>
      <c r="Q951" s="58"/>
      <c r="R951" s="58"/>
      <c r="S951" s="58"/>
      <c r="T951" s="58"/>
      <c r="U951" s="58"/>
      <c r="V951" s="58"/>
      <c r="W951" s="58"/>
      <c r="X951" s="58"/>
      <c r="Y951" s="58"/>
      <c r="Z951" s="58"/>
      <c r="AA951" s="58"/>
      <c r="AB951" s="58"/>
    </row>
    <row r="952" spans="1:28" ht="13.5" customHeight="1">
      <c r="A952" s="58"/>
      <c r="B952" s="58"/>
      <c r="C952" s="58"/>
      <c r="D952" s="58"/>
      <c r="E952" s="371"/>
      <c r="F952" s="371"/>
      <c r="G952" s="403"/>
      <c r="H952" s="58"/>
      <c r="I952" s="58"/>
      <c r="J952" s="58"/>
      <c r="K952" s="58"/>
      <c r="L952" s="58"/>
      <c r="M952" s="58"/>
      <c r="N952" s="58"/>
      <c r="O952" s="58"/>
      <c r="P952" s="58"/>
      <c r="Q952" s="58"/>
      <c r="R952" s="58"/>
      <c r="S952" s="58"/>
      <c r="T952" s="58"/>
      <c r="U952" s="58"/>
      <c r="V952" s="58"/>
      <c r="W952" s="58"/>
      <c r="X952" s="58"/>
      <c r="Y952" s="58"/>
      <c r="Z952" s="58"/>
      <c r="AA952" s="58"/>
      <c r="AB952" s="58"/>
    </row>
    <row r="953" spans="1:28" ht="13.5" customHeight="1">
      <c r="A953" s="58"/>
      <c r="B953" s="58"/>
      <c r="C953" s="58"/>
      <c r="D953" s="58"/>
      <c r="E953" s="371"/>
      <c r="F953" s="371"/>
      <c r="G953" s="403"/>
      <c r="H953" s="58"/>
      <c r="I953" s="58"/>
      <c r="J953" s="58"/>
      <c r="K953" s="58"/>
      <c r="L953" s="58"/>
      <c r="M953" s="58"/>
      <c r="N953" s="58"/>
      <c r="O953" s="58"/>
      <c r="P953" s="58"/>
      <c r="Q953" s="58"/>
      <c r="R953" s="58"/>
      <c r="S953" s="58"/>
      <c r="T953" s="58"/>
      <c r="U953" s="58"/>
      <c r="V953" s="58"/>
      <c r="W953" s="58"/>
      <c r="X953" s="58"/>
      <c r="Y953" s="58"/>
      <c r="Z953" s="58"/>
      <c r="AA953" s="58"/>
      <c r="AB953" s="58"/>
    </row>
    <row r="954" spans="1:28" ht="13.5" customHeight="1">
      <c r="A954" s="58"/>
      <c r="B954" s="58"/>
      <c r="C954" s="58"/>
      <c r="D954" s="58"/>
      <c r="E954" s="371"/>
      <c r="F954" s="371"/>
      <c r="G954" s="403"/>
      <c r="H954" s="58"/>
      <c r="I954" s="58"/>
      <c r="J954" s="58"/>
      <c r="K954" s="58"/>
      <c r="L954" s="58"/>
      <c r="M954" s="58"/>
      <c r="N954" s="58"/>
      <c r="O954" s="58"/>
      <c r="P954" s="58"/>
      <c r="Q954" s="58"/>
      <c r="R954" s="58"/>
      <c r="S954" s="58"/>
      <c r="T954" s="58"/>
      <c r="U954" s="58"/>
      <c r="V954" s="58"/>
      <c r="W954" s="58"/>
      <c r="X954" s="58"/>
      <c r="Y954" s="58"/>
      <c r="Z954" s="58"/>
      <c r="AA954" s="58"/>
      <c r="AB954" s="58"/>
    </row>
    <row r="955" spans="1:28" ht="13.5" customHeight="1">
      <c r="A955" s="58"/>
      <c r="B955" s="58"/>
      <c r="C955" s="58"/>
      <c r="D955" s="58"/>
      <c r="E955" s="371"/>
      <c r="F955" s="371"/>
      <c r="G955" s="403"/>
      <c r="H955" s="58"/>
      <c r="I955" s="58"/>
      <c r="J955" s="58"/>
      <c r="K955" s="58"/>
      <c r="L955" s="58"/>
      <c r="M955" s="58"/>
      <c r="N955" s="58"/>
      <c r="O955" s="58"/>
      <c r="P955" s="58"/>
      <c r="Q955" s="58"/>
      <c r="R955" s="58"/>
      <c r="S955" s="58"/>
      <c r="T955" s="58"/>
      <c r="U955" s="58"/>
      <c r="V955" s="58"/>
      <c r="W955" s="58"/>
      <c r="X955" s="58"/>
      <c r="Y955" s="58"/>
      <c r="Z955" s="58"/>
      <c r="AA955" s="58"/>
      <c r="AB955" s="58"/>
    </row>
    <row r="956" spans="1:28" ht="13.5" customHeight="1">
      <c r="A956" s="58"/>
      <c r="B956" s="58"/>
      <c r="C956" s="58"/>
      <c r="D956" s="58"/>
      <c r="E956" s="371"/>
      <c r="F956" s="371"/>
      <c r="G956" s="403"/>
      <c r="H956" s="58"/>
      <c r="I956" s="58"/>
      <c r="J956" s="58"/>
      <c r="K956" s="58"/>
      <c r="L956" s="58"/>
      <c r="M956" s="58"/>
      <c r="N956" s="58"/>
      <c r="O956" s="58"/>
      <c r="P956" s="58"/>
      <c r="Q956" s="58"/>
      <c r="R956" s="58"/>
      <c r="S956" s="58"/>
      <c r="T956" s="58"/>
      <c r="U956" s="58"/>
      <c r="V956" s="58"/>
      <c r="W956" s="58"/>
      <c r="X956" s="58"/>
      <c r="Y956" s="58"/>
      <c r="Z956" s="58"/>
      <c r="AA956" s="58"/>
      <c r="AB956" s="58"/>
    </row>
    <row r="957" spans="1:28" ht="13.5" customHeight="1">
      <c r="A957" s="58"/>
      <c r="B957" s="58"/>
      <c r="C957" s="58"/>
      <c r="D957" s="58"/>
      <c r="E957" s="371"/>
      <c r="F957" s="371"/>
      <c r="G957" s="403"/>
      <c r="H957" s="58"/>
      <c r="I957" s="58"/>
      <c r="J957" s="58"/>
      <c r="K957" s="58"/>
      <c r="L957" s="58"/>
      <c r="M957" s="58"/>
      <c r="N957" s="58"/>
      <c r="O957" s="58"/>
      <c r="P957" s="58"/>
      <c r="Q957" s="58"/>
      <c r="R957" s="58"/>
      <c r="S957" s="58"/>
      <c r="T957" s="58"/>
      <c r="U957" s="58"/>
      <c r="V957" s="58"/>
      <c r="W957" s="58"/>
      <c r="X957" s="58"/>
      <c r="Y957" s="58"/>
      <c r="Z957" s="58"/>
      <c r="AA957" s="58"/>
      <c r="AB957" s="58"/>
    </row>
    <row r="958" spans="1:28" ht="13.5" customHeight="1">
      <c r="A958" s="58"/>
      <c r="B958" s="58"/>
      <c r="C958" s="58"/>
      <c r="D958" s="58"/>
      <c r="E958" s="371"/>
      <c r="F958" s="371"/>
      <c r="G958" s="403"/>
      <c r="H958" s="58"/>
      <c r="I958" s="58"/>
      <c r="J958" s="58"/>
      <c r="K958" s="58"/>
      <c r="L958" s="58"/>
      <c r="M958" s="58"/>
      <c r="N958" s="58"/>
      <c r="O958" s="58"/>
      <c r="P958" s="58"/>
      <c r="Q958" s="58"/>
      <c r="R958" s="58"/>
      <c r="S958" s="58"/>
      <c r="T958" s="58"/>
      <c r="U958" s="58"/>
      <c r="V958" s="58"/>
      <c r="W958" s="58"/>
      <c r="X958" s="58"/>
      <c r="Y958" s="58"/>
      <c r="Z958" s="58"/>
      <c r="AA958" s="58"/>
      <c r="AB958" s="58"/>
    </row>
    <row r="959" spans="1:28" ht="13.5" customHeight="1">
      <c r="A959" s="58"/>
      <c r="B959" s="58"/>
      <c r="C959" s="58"/>
      <c r="D959" s="58"/>
      <c r="E959" s="371"/>
      <c r="F959" s="371"/>
      <c r="G959" s="403"/>
      <c r="H959" s="58"/>
      <c r="I959" s="58"/>
      <c r="J959" s="58"/>
      <c r="K959" s="58"/>
      <c r="L959" s="58"/>
      <c r="M959" s="58"/>
      <c r="N959" s="58"/>
      <c r="O959" s="58"/>
      <c r="P959" s="58"/>
      <c r="Q959" s="58"/>
      <c r="R959" s="58"/>
      <c r="S959" s="58"/>
      <c r="T959" s="58"/>
      <c r="U959" s="58"/>
      <c r="V959" s="58"/>
      <c r="W959" s="58"/>
      <c r="X959" s="58"/>
      <c r="Y959" s="58"/>
      <c r="Z959" s="58"/>
      <c r="AA959" s="58"/>
      <c r="AB959" s="58"/>
    </row>
    <row r="960" spans="1:28" ht="13.5" customHeight="1">
      <c r="A960" s="58"/>
      <c r="B960" s="58"/>
      <c r="C960" s="58"/>
      <c r="D960" s="58"/>
      <c r="E960" s="371"/>
      <c r="F960" s="371"/>
      <c r="G960" s="403"/>
      <c r="H960" s="58"/>
      <c r="I960" s="58"/>
      <c r="J960" s="58"/>
      <c r="K960" s="58"/>
      <c r="L960" s="58"/>
      <c r="M960" s="58"/>
      <c r="N960" s="58"/>
      <c r="O960" s="58"/>
      <c r="P960" s="58"/>
      <c r="Q960" s="58"/>
      <c r="R960" s="58"/>
      <c r="S960" s="58"/>
      <c r="T960" s="58"/>
      <c r="U960" s="58"/>
      <c r="V960" s="58"/>
      <c r="W960" s="58"/>
      <c r="X960" s="58"/>
      <c r="Y960" s="58"/>
      <c r="Z960" s="58"/>
      <c r="AA960" s="58"/>
      <c r="AB960" s="58"/>
    </row>
    <row r="961" spans="1:28" ht="13.5" customHeight="1">
      <c r="A961" s="58"/>
      <c r="B961" s="58"/>
      <c r="C961" s="58"/>
      <c r="D961" s="58"/>
      <c r="E961" s="371"/>
      <c r="F961" s="371"/>
      <c r="G961" s="403"/>
      <c r="H961" s="58"/>
      <c r="I961" s="58"/>
      <c r="J961" s="58"/>
      <c r="K961" s="58"/>
      <c r="L961" s="58"/>
      <c r="M961" s="58"/>
      <c r="N961" s="58"/>
      <c r="O961" s="58"/>
      <c r="P961" s="58"/>
      <c r="Q961" s="58"/>
      <c r="R961" s="58"/>
      <c r="S961" s="58"/>
      <c r="T961" s="58"/>
      <c r="U961" s="58"/>
      <c r="V961" s="58"/>
      <c r="W961" s="58"/>
      <c r="X961" s="58"/>
      <c r="Y961" s="58"/>
      <c r="Z961" s="58"/>
      <c r="AA961" s="58"/>
      <c r="AB961" s="58"/>
    </row>
    <row r="962" spans="1:28" ht="13.5" customHeight="1">
      <c r="A962" s="58"/>
      <c r="B962" s="58"/>
      <c r="C962" s="58"/>
      <c r="D962" s="58"/>
      <c r="E962" s="371"/>
      <c r="F962" s="371"/>
      <c r="G962" s="403"/>
      <c r="H962" s="58"/>
      <c r="I962" s="58"/>
      <c r="J962" s="58"/>
      <c r="K962" s="58"/>
      <c r="L962" s="58"/>
      <c r="M962" s="58"/>
      <c r="N962" s="58"/>
      <c r="O962" s="58"/>
      <c r="P962" s="58"/>
      <c r="Q962" s="58"/>
      <c r="R962" s="58"/>
      <c r="S962" s="58"/>
      <c r="T962" s="58"/>
      <c r="U962" s="58"/>
      <c r="V962" s="58"/>
      <c r="W962" s="58"/>
      <c r="X962" s="58"/>
      <c r="Y962" s="58"/>
      <c r="Z962" s="58"/>
      <c r="AA962" s="58"/>
      <c r="AB962" s="58"/>
    </row>
    <row r="963" spans="1:28" ht="13.5" customHeight="1">
      <c r="A963" s="58"/>
      <c r="B963" s="58"/>
      <c r="C963" s="58"/>
      <c r="D963" s="58"/>
      <c r="E963" s="371"/>
      <c r="F963" s="371"/>
      <c r="G963" s="403"/>
      <c r="H963" s="58"/>
      <c r="I963" s="58"/>
      <c r="J963" s="58"/>
      <c r="K963" s="58"/>
      <c r="L963" s="58"/>
      <c r="M963" s="58"/>
      <c r="N963" s="58"/>
      <c r="O963" s="58"/>
      <c r="P963" s="58"/>
      <c r="Q963" s="58"/>
      <c r="R963" s="58"/>
      <c r="S963" s="58"/>
      <c r="T963" s="58"/>
      <c r="U963" s="58"/>
      <c r="V963" s="58"/>
      <c r="W963" s="58"/>
      <c r="X963" s="58"/>
      <c r="Y963" s="58"/>
      <c r="Z963" s="58"/>
      <c r="AA963" s="58"/>
      <c r="AB963" s="58"/>
    </row>
    <row r="964" spans="1:28" ht="13.5" customHeight="1">
      <c r="A964" s="58"/>
      <c r="B964" s="58"/>
      <c r="C964" s="58"/>
      <c r="D964" s="58"/>
      <c r="E964" s="371"/>
      <c r="F964" s="371"/>
      <c r="G964" s="403"/>
      <c r="H964" s="58"/>
      <c r="I964" s="58"/>
      <c r="J964" s="58"/>
      <c r="K964" s="58"/>
      <c r="L964" s="58"/>
      <c r="M964" s="58"/>
      <c r="N964" s="58"/>
      <c r="O964" s="58"/>
      <c r="P964" s="58"/>
      <c r="Q964" s="58"/>
      <c r="R964" s="58"/>
      <c r="S964" s="58"/>
      <c r="T964" s="58"/>
      <c r="U964" s="58"/>
      <c r="V964" s="58"/>
      <c r="W964" s="58"/>
      <c r="X964" s="58"/>
      <c r="Y964" s="58"/>
      <c r="Z964" s="58"/>
      <c r="AA964" s="58"/>
      <c r="AB964" s="58"/>
    </row>
    <row r="965" spans="1:28" ht="13.5" customHeight="1">
      <c r="A965" s="58"/>
      <c r="B965" s="58"/>
      <c r="C965" s="58"/>
      <c r="D965" s="58"/>
      <c r="E965" s="371"/>
      <c r="F965" s="371"/>
      <c r="G965" s="403"/>
      <c r="H965" s="58"/>
      <c r="I965" s="58"/>
      <c r="J965" s="58"/>
      <c r="K965" s="58"/>
      <c r="L965" s="58"/>
      <c r="M965" s="58"/>
      <c r="N965" s="58"/>
      <c r="O965" s="58"/>
      <c r="P965" s="58"/>
      <c r="Q965" s="58"/>
      <c r="R965" s="58"/>
      <c r="S965" s="58"/>
      <c r="T965" s="58"/>
      <c r="U965" s="58"/>
      <c r="V965" s="58"/>
      <c r="W965" s="58"/>
      <c r="X965" s="58"/>
      <c r="Y965" s="58"/>
      <c r="Z965" s="58"/>
      <c r="AA965" s="58"/>
      <c r="AB965" s="58"/>
    </row>
    <row r="966" spans="1:28" ht="13.5" customHeight="1">
      <c r="A966" s="58"/>
      <c r="B966" s="58"/>
      <c r="C966" s="58"/>
      <c r="D966" s="58"/>
      <c r="E966" s="371"/>
      <c r="F966" s="371"/>
      <c r="G966" s="403"/>
      <c r="H966" s="58"/>
      <c r="I966" s="58"/>
      <c r="J966" s="58"/>
      <c r="K966" s="58"/>
      <c r="L966" s="58"/>
      <c r="M966" s="58"/>
      <c r="N966" s="58"/>
      <c r="O966" s="58"/>
      <c r="P966" s="58"/>
      <c r="Q966" s="58"/>
      <c r="R966" s="58"/>
      <c r="S966" s="58"/>
      <c r="T966" s="58"/>
      <c r="U966" s="58"/>
      <c r="V966" s="58"/>
      <c r="W966" s="58"/>
      <c r="X966" s="58"/>
      <c r="Y966" s="58"/>
      <c r="Z966" s="58"/>
      <c r="AA966" s="58"/>
      <c r="AB966" s="58"/>
    </row>
    <row r="967" spans="1:28" ht="13.5" customHeight="1">
      <c r="A967" s="58"/>
      <c r="B967" s="58"/>
      <c r="C967" s="58"/>
      <c r="D967" s="58"/>
      <c r="E967" s="371"/>
      <c r="F967" s="371"/>
      <c r="G967" s="403"/>
      <c r="H967" s="58"/>
      <c r="I967" s="58"/>
      <c r="J967" s="58"/>
      <c r="K967" s="58"/>
      <c r="L967" s="58"/>
      <c r="M967" s="58"/>
      <c r="N967" s="58"/>
      <c r="O967" s="58"/>
      <c r="P967" s="58"/>
      <c r="Q967" s="58"/>
      <c r="R967" s="58"/>
      <c r="S967" s="58"/>
      <c r="T967" s="58"/>
      <c r="U967" s="58"/>
      <c r="V967" s="58"/>
      <c r="W967" s="58"/>
      <c r="X967" s="58"/>
      <c r="Y967" s="58"/>
      <c r="Z967" s="58"/>
      <c r="AA967" s="58"/>
      <c r="AB967" s="58"/>
    </row>
    <row r="968" spans="1:28" ht="13.5" customHeight="1">
      <c r="A968" s="58"/>
      <c r="B968" s="58"/>
      <c r="C968" s="58"/>
      <c r="D968" s="58"/>
      <c r="E968" s="371"/>
      <c r="F968" s="371"/>
      <c r="G968" s="403"/>
      <c r="H968" s="58"/>
      <c r="I968" s="58"/>
      <c r="J968" s="58"/>
      <c r="K968" s="58"/>
      <c r="L968" s="58"/>
      <c r="M968" s="58"/>
      <c r="N968" s="58"/>
      <c r="O968" s="58"/>
      <c r="P968" s="58"/>
      <c r="Q968" s="58"/>
      <c r="R968" s="58"/>
      <c r="S968" s="58"/>
      <c r="T968" s="58"/>
      <c r="U968" s="58"/>
      <c r="V968" s="58"/>
      <c r="W968" s="58"/>
      <c r="X968" s="58"/>
      <c r="Y968" s="58"/>
      <c r="Z968" s="58"/>
      <c r="AA968" s="58"/>
      <c r="AB968" s="58"/>
    </row>
    <row r="969" spans="1:28" ht="13.5" customHeight="1">
      <c r="A969" s="58"/>
      <c r="B969" s="58"/>
      <c r="C969" s="58"/>
      <c r="D969" s="58"/>
      <c r="E969" s="371"/>
      <c r="F969" s="371"/>
      <c r="G969" s="403"/>
      <c r="H969" s="58"/>
      <c r="I969" s="58"/>
      <c r="J969" s="58"/>
      <c r="K969" s="58"/>
      <c r="L969" s="58"/>
      <c r="M969" s="58"/>
      <c r="N969" s="58"/>
      <c r="O969" s="58"/>
      <c r="P969" s="58"/>
      <c r="Q969" s="58"/>
      <c r="R969" s="58"/>
      <c r="S969" s="58"/>
      <c r="T969" s="58"/>
      <c r="U969" s="58"/>
      <c r="V969" s="58"/>
      <c r="W969" s="58"/>
      <c r="X969" s="58"/>
      <c r="Y969" s="58"/>
      <c r="Z969" s="58"/>
      <c r="AA969" s="58"/>
      <c r="AB969" s="58"/>
    </row>
    <row r="970" spans="1:28" ht="13.5" customHeight="1">
      <c r="A970" s="58"/>
      <c r="B970" s="58"/>
      <c r="C970" s="58"/>
      <c r="D970" s="58"/>
      <c r="E970" s="371"/>
      <c r="F970" s="371"/>
      <c r="G970" s="403"/>
      <c r="H970" s="58"/>
      <c r="I970" s="58"/>
      <c r="J970" s="58"/>
      <c r="K970" s="58"/>
      <c r="L970" s="58"/>
      <c r="M970" s="58"/>
      <c r="N970" s="58"/>
      <c r="O970" s="58"/>
      <c r="P970" s="58"/>
      <c r="Q970" s="58"/>
      <c r="R970" s="58"/>
      <c r="S970" s="58"/>
      <c r="T970" s="58"/>
      <c r="U970" s="58"/>
      <c r="V970" s="58"/>
      <c r="W970" s="58"/>
      <c r="X970" s="58"/>
      <c r="Y970" s="58"/>
      <c r="Z970" s="58"/>
      <c r="AA970" s="58"/>
      <c r="AB970" s="58"/>
    </row>
    <row r="971" spans="1:28" ht="13.5" customHeight="1">
      <c r="A971" s="58"/>
      <c r="B971" s="58"/>
      <c r="C971" s="58"/>
      <c r="D971" s="58"/>
      <c r="E971" s="371"/>
      <c r="F971" s="371"/>
      <c r="G971" s="403"/>
      <c r="H971" s="58"/>
      <c r="I971" s="58"/>
      <c r="J971" s="58"/>
      <c r="K971" s="58"/>
      <c r="L971" s="58"/>
      <c r="M971" s="58"/>
      <c r="N971" s="58"/>
      <c r="O971" s="58"/>
      <c r="P971" s="58"/>
      <c r="Q971" s="58"/>
      <c r="R971" s="58"/>
      <c r="S971" s="58"/>
      <c r="T971" s="58"/>
      <c r="U971" s="58"/>
      <c r="V971" s="58"/>
      <c r="W971" s="58"/>
      <c r="X971" s="58"/>
      <c r="Y971" s="58"/>
      <c r="Z971" s="58"/>
      <c r="AA971" s="58"/>
      <c r="AB971" s="58"/>
    </row>
    <row r="972" spans="1:28" ht="13.5" customHeight="1">
      <c r="A972" s="58"/>
      <c r="B972" s="58"/>
      <c r="C972" s="58"/>
      <c r="D972" s="58"/>
      <c r="E972" s="371"/>
      <c r="F972" s="371"/>
      <c r="G972" s="403"/>
      <c r="H972" s="58"/>
      <c r="I972" s="58"/>
      <c r="J972" s="58"/>
      <c r="K972" s="58"/>
      <c r="L972" s="58"/>
      <c r="M972" s="58"/>
      <c r="N972" s="58"/>
      <c r="O972" s="58"/>
      <c r="P972" s="58"/>
      <c r="Q972" s="58"/>
      <c r="R972" s="58"/>
      <c r="S972" s="58"/>
      <c r="T972" s="58"/>
      <c r="U972" s="58"/>
      <c r="V972" s="58"/>
      <c r="W972" s="58"/>
      <c r="X972" s="58"/>
      <c r="Y972" s="58"/>
      <c r="Z972" s="58"/>
      <c r="AA972" s="58"/>
      <c r="AB972" s="58"/>
    </row>
    <row r="973" spans="1:28" ht="13.5" customHeight="1">
      <c r="A973" s="58"/>
      <c r="B973" s="58"/>
      <c r="C973" s="58"/>
      <c r="D973" s="58"/>
      <c r="E973" s="371"/>
      <c r="F973" s="371"/>
      <c r="G973" s="403"/>
      <c r="H973" s="58"/>
      <c r="I973" s="58"/>
      <c r="J973" s="58"/>
      <c r="K973" s="58"/>
      <c r="L973" s="58"/>
      <c r="M973" s="58"/>
      <c r="N973" s="58"/>
      <c r="O973" s="58"/>
      <c r="P973" s="58"/>
      <c r="Q973" s="58"/>
      <c r="R973" s="58"/>
      <c r="S973" s="58"/>
      <c r="T973" s="58"/>
      <c r="U973" s="58"/>
      <c r="V973" s="58"/>
      <c r="W973" s="58"/>
      <c r="X973" s="58"/>
      <c r="Y973" s="58"/>
      <c r="Z973" s="58"/>
      <c r="AA973" s="58"/>
      <c r="AB973" s="58"/>
    </row>
    <row r="974" spans="1:28" ht="13.5" customHeight="1">
      <c r="A974" s="58"/>
      <c r="B974" s="58"/>
      <c r="C974" s="58"/>
      <c r="D974" s="58"/>
      <c r="E974" s="371"/>
      <c r="F974" s="371"/>
      <c r="G974" s="403"/>
      <c r="H974" s="58"/>
      <c r="I974" s="58"/>
      <c r="J974" s="58"/>
      <c r="K974" s="58"/>
      <c r="L974" s="58"/>
      <c r="M974" s="58"/>
      <c r="N974" s="58"/>
      <c r="O974" s="58"/>
      <c r="P974" s="58"/>
      <c r="Q974" s="58"/>
      <c r="R974" s="58"/>
      <c r="S974" s="58"/>
      <c r="T974" s="58"/>
      <c r="U974" s="58"/>
      <c r="V974" s="58"/>
      <c r="W974" s="58"/>
      <c r="X974" s="58"/>
      <c r="Y974" s="58"/>
      <c r="Z974" s="58"/>
      <c r="AA974" s="58"/>
      <c r="AB974" s="58"/>
    </row>
    <row r="975" spans="1:28" ht="13.5" customHeight="1">
      <c r="A975" s="58"/>
      <c r="B975" s="58"/>
      <c r="C975" s="58"/>
      <c r="D975" s="58"/>
      <c r="E975" s="371"/>
      <c r="F975" s="371"/>
      <c r="G975" s="403"/>
      <c r="H975" s="58"/>
      <c r="I975" s="58"/>
      <c r="J975" s="58"/>
      <c r="K975" s="58"/>
      <c r="L975" s="58"/>
      <c r="M975" s="58"/>
      <c r="N975" s="58"/>
      <c r="O975" s="58"/>
      <c r="P975" s="58"/>
      <c r="Q975" s="58"/>
      <c r="R975" s="58"/>
      <c r="S975" s="58"/>
      <c r="T975" s="58"/>
      <c r="U975" s="58"/>
      <c r="V975" s="58"/>
      <c r="W975" s="58"/>
      <c r="X975" s="58"/>
      <c r="Y975" s="58"/>
      <c r="Z975" s="58"/>
      <c r="AA975" s="58"/>
      <c r="AB975" s="58"/>
    </row>
    <row r="976" spans="1:28" ht="13.5" customHeight="1">
      <c r="A976" s="58"/>
      <c r="B976" s="58"/>
      <c r="C976" s="58"/>
      <c r="D976" s="58"/>
      <c r="E976" s="371"/>
      <c r="F976" s="371"/>
      <c r="G976" s="403"/>
      <c r="H976" s="58"/>
      <c r="I976" s="58"/>
      <c r="J976" s="58"/>
      <c r="K976" s="58"/>
      <c r="L976" s="58"/>
      <c r="M976" s="58"/>
      <c r="N976" s="58"/>
      <c r="O976" s="58"/>
      <c r="P976" s="58"/>
      <c r="Q976" s="58"/>
      <c r="R976" s="58"/>
      <c r="S976" s="58"/>
      <c r="T976" s="58"/>
      <c r="U976" s="58"/>
      <c r="V976" s="58"/>
      <c r="W976" s="58"/>
      <c r="X976" s="58"/>
      <c r="Y976" s="58"/>
      <c r="Z976" s="58"/>
      <c r="AA976" s="58"/>
      <c r="AB976" s="58"/>
    </row>
    <row r="977" spans="1:28" ht="13.5" customHeight="1">
      <c r="A977" s="58"/>
      <c r="B977" s="58"/>
      <c r="C977" s="58"/>
      <c r="D977" s="58"/>
      <c r="E977" s="371"/>
      <c r="F977" s="371"/>
      <c r="G977" s="403"/>
      <c r="H977" s="58"/>
      <c r="I977" s="58"/>
      <c r="J977" s="58"/>
      <c r="K977" s="58"/>
      <c r="L977" s="58"/>
      <c r="M977" s="58"/>
      <c r="N977" s="58"/>
      <c r="O977" s="58"/>
      <c r="P977" s="58"/>
      <c r="Q977" s="58"/>
      <c r="R977" s="58"/>
      <c r="S977" s="58"/>
      <c r="T977" s="58"/>
      <c r="U977" s="58"/>
      <c r="V977" s="58"/>
      <c r="W977" s="58"/>
      <c r="X977" s="58"/>
      <c r="Y977" s="58"/>
      <c r="Z977" s="58"/>
      <c r="AA977" s="58"/>
      <c r="AB977" s="58"/>
    </row>
    <row r="978" spans="1:28" ht="13.5" customHeight="1">
      <c r="A978" s="58"/>
      <c r="B978" s="58"/>
      <c r="C978" s="58"/>
      <c r="D978" s="58"/>
      <c r="E978" s="371"/>
      <c r="F978" s="371"/>
      <c r="G978" s="403"/>
      <c r="H978" s="58"/>
      <c r="I978" s="58"/>
      <c r="J978" s="58"/>
      <c r="K978" s="58"/>
      <c r="L978" s="58"/>
      <c r="M978" s="58"/>
      <c r="N978" s="58"/>
      <c r="O978" s="58"/>
      <c r="P978" s="58"/>
      <c r="Q978" s="58"/>
      <c r="R978" s="58"/>
      <c r="S978" s="58"/>
      <c r="T978" s="58"/>
      <c r="U978" s="58"/>
      <c r="V978" s="58"/>
      <c r="W978" s="58"/>
      <c r="X978" s="58"/>
      <c r="Y978" s="58"/>
      <c r="Z978" s="58"/>
      <c r="AA978" s="58"/>
      <c r="AB978" s="58"/>
    </row>
    <row r="979" spans="1:28" ht="13.5" customHeight="1">
      <c r="A979" s="58"/>
      <c r="B979" s="58"/>
      <c r="C979" s="58"/>
      <c r="D979" s="58"/>
      <c r="E979" s="371"/>
      <c r="F979" s="371"/>
      <c r="G979" s="403"/>
      <c r="H979" s="58"/>
      <c r="I979" s="58"/>
      <c r="J979" s="58"/>
      <c r="K979" s="58"/>
      <c r="L979" s="58"/>
      <c r="M979" s="58"/>
      <c r="N979" s="58"/>
      <c r="O979" s="58"/>
      <c r="P979" s="58"/>
      <c r="Q979" s="58"/>
      <c r="R979" s="58"/>
      <c r="S979" s="58"/>
      <c r="T979" s="58"/>
      <c r="U979" s="58"/>
      <c r="V979" s="58"/>
      <c r="W979" s="58"/>
      <c r="X979" s="58"/>
      <c r="Y979" s="58"/>
      <c r="Z979" s="58"/>
      <c r="AA979" s="58"/>
      <c r="AB979" s="58"/>
    </row>
    <row r="980" spans="1:28" ht="13.5" customHeight="1">
      <c r="A980" s="58"/>
      <c r="B980" s="58"/>
      <c r="C980" s="58"/>
      <c r="D980" s="58"/>
      <c r="E980" s="371"/>
      <c r="F980" s="371"/>
      <c r="G980" s="403"/>
      <c r="H980" s="58"/>
      <c r="I980" s="58"/>
      <c r="J980" s="58"/>
      <c r="K980" s="58"/>
      <c r="L980" s="58"/>
      <c r="M980" s="58"/>
      <c r="N980" s="58"/>
      <c r="O980" s="58"/>
      <c r="P980" s="58"/>
      <c r="Q980" s="58"/>
      <c r="R980" s="58"/>
      <c r="S980" s="58"/>
      <c r="T980" s="58"/>
      <c r="U980" s="58"/>
      <c r="V980" s="58"/>
      <c r="W980" s="58"/>
      <c r="X980" s="58"/>
      <c r="Y980" s="58"/>
      <c r="Z980" s="58"/>
      <c r="AA980" s="58"/>
      <c r="AB980" s="58"/>
    </row>
    <row r="981" spans="1:28" ht="13.5" customHeight="1">
      <c r="A981" s="58"/>
      <c r="B981" s="58"/>
      <c r="C981" s="58"/>
      <c r="D981" s="58"/>
      <c r="E981" s="371"/>
      <c r="F981" s="371"/>
      <c r="G981" s="403"/>
      <c r="H981" s="58"/>
      <c r="I981" s="58"/>
      <c r="J981" s="58"/>
      <c r="K981" s="58"/>
      <c r="L981" s="58"/>
      <c r="M981" s="58"/>
      <c r="N981" s="58"/>
      <c r="O981" s="58"/>
      <c r="P981" s="58"/>
      <c r="Q981" s="58"/>
      <c r="R981" s="58"/>
      <c r="S981" s="58"/>
      <c r="T981" s="58"/>
      <c r="U981" s="58"/>
      <c r="V981" s="58"/>
      <c r="W981" s="58"/>
      <c r="X981" s="58"/>
      <c r="Y981" s="58"/>
      <c r="Z981" s="58"/>
      <c r="AA981" s="58"/>
      <c r="AB981" s="58"/>
    </row>
    <row r="982" spans="1:28" ht="13.5" customHeight="1">
      <c r="A982" s="58"/>
      <c r="B982" s="58"/>
      <c r="C982" s="58"/>
      <c r="D982" s="58"/>
      <c r="E982" s="371"/>
      <c r="F982" s="371"/>
      <c r="G982" s="403"/>
      <c r="H982" s="58"/>
      <c r="I982" s="58"/>
      <c r="J982" s="58"/>
      <c r="K982" s="58"/>
      <c r="L982" s="58"/>
      <c r="M982" s="58"/>
      <c r="N982" s="58"/>
      <c r="O982" s="58"/>
      <c r="P982" s="58"/>
      <c r="Q982" s="58"/>
      <c r="R982" s="58"/>
      <c r="S982" s="58"/>
      <c r="T982" s="58"/>
      <c r="U982" s="58"/>
      <c r="V982" s="58"/>
      <c r="W982" s="58"/>
      <c r="X982" s="58"/>
      <c r="Y982" s="58"/>
      <c r="Z982" s="58"/>
      <c r="AA982" s="58"/>
      <c r="AB982" s="58"/>
    </row>
    <row r="983" spans="1:28" ht="13.5" customHeight="1">
      <c r="A983" s="58"/>
      <c r="B983" s="58"/>
      <c r="C983" s="58"/>
      <c r="D983" s="58"/>
      <c r="E983" s="371"/>
      <c r="F983" s="371"/>
      <c r="G983" s="403"/>
      <c r="H983" s="58"/>
      <c r="I983" s="58"/>
      <c r="J983" s="58"/>
      <c r="K983" s="58"/>
      <c r="L983" s="58"/>
      <c r="M983" s="58"/>
      <c r="N983" s="58"/>
      <c r="O983" s="58"/>
      <c r="P983" s="58"/>
      <c r="Q983" s="58"/>
      <c r="R983" s="58"/>
      <c r="S983" s="58"/>
      <c r="T983" s="58"/>
      <c r="U983" s="58"/>
      <c r="V983" s="58"/>
      <c r="W983" s="58"/>
      <c r="X983" s="58"/>
      <c r="Y983" s="58"/>
      <c r="Z983" s="58"/>
      <c r="AA983" s="58"/>
      <c r="AB983" s="58"/>
    </row>
    <row r="984" spans="1:28" ht="13.5" customHeight="1">
      <c r="A984" s="58"/>
      <c r="B984" s="58"/>
      <c r="C984" s="58"/>
      <c r="D984" s="58"/>
      <c r="E984" s="371"/>
      <c r="F984" s="371"/>
      <c r="G984" s="403"/>
      <c r="H984" s="58"/>
      <c r="I984" s="58"/>
      <c r="J984" s="58"/>
      <c r="K984" s="58"/>
      <c r="L984" s="58"/>
      <c r="M984" s="58"/>
      <c r="N984" s="58"/>
      <c r="O984" s="58"/>
      <c r="P984" s="58"/>
      <c r="Q984" s="58"/>
      <c r="R984" s="58"/>
      <c r="S984" s="58"/>
      <c r="T984" s="58"/>
      <c r="U984" s="58"/>
      <c r="V984" s="58"/>
      <c r="W984" s="58"/>
      <c r="X984" s="58"/>
      <c r="Y984" s="58"/>
      <c r="Z984" s="58"/>
      <c r="AA984" s="58"/>
      <c r="AB984" s="58"/>
    </row>
    <row r="985" spans="1:28" ht="13.5" customHeight="1">
      <c r="A985" s="58"/>
      <c r="B985" s="58"/>
      <c r="C985" s="58"/>
      <c r="D985" s="58"/>
      <c r="E985" s="371"/>
      <c r="F985" s="371"/>
      <c r="G985" s="403"/>
      <c r="H985" s="58"/>
      <c r="I985" s="58"/>
      <c r="J985" s="58"/>
      <c r="K985" s="58"/>
      <c r="L985" s="58"/>
      <c r="M985" s="58"/>
      <c r="N985" s="58"/>
      <c r="O985" s="58"/>
      <c r="P985" s="58"/>
      <c r="Q985" s="58"/>
      <c r="R985" s="58"/>
      <c r="S985" s="58"/>
      <c r="T985" s="58"/>
      <c r="U985" s="58"/>
      <c r="V985" s="58"/>
      <c r="W985" s="58"/>
      <c r="X985" s="58"/>
      <c r="Y985" s="58"/>
      <c r="Z985" s="58"/>
      <c r="AA985" s="58"/>
      <c r="AB985" s="58"/>
    </row>
    <row r="986" spans="1:28" ht="13.5" customHeight="1">
      <c r="A986" s="58"/>
      <c r="B986" s="58"/>
      <c r="C986" s="58"/>
      <c r="D986" s="58"/>
      <c r="E986" s="371"/>
      <c r="F986" s="371"/>
      <c r="G986" s="403"/>
      <c r="H986" s="58"/>
      <c r="I986" s="58"/>
      <c r="J986" s="58"/>
      <c r="K986" s="58"/>
      <c r="L986" s="58"/>
      <c r="M986" s="58"/>
      <c r="N986" s="58"/>
      <c r="O986" s="58"/>
      <c r="P986" s="58"/>
      <c r="Q986" s="58"/>
      <c r="R986" s="58"/>
      <c r="S986" s="58"/>
      <c r="T986" s="58"/>
      <c r="U986" s="58"/>
      <c r="V986" s="58"/>
      <c r="W986" s="58"/>
      <c r="X986" s="58"/>
      <c r="Y986" s="58"/>
      <c r="Z986" s="58"/>
      <c r="AA986" s="58"/>
      <c r="AB986" s="58"/>
    </row>
    <row r="987" spans="1:28" ht="13.5" customHeight="1">
      <c r="A987" s="58"/>
      <c r="B987" s="58"/>
      <c r="C987" s="58"/>
      <c r="D987" s="58"/>
      <c r="E987" s="371"/>
      <c r="F987" s="371"/>
      <c r="G987" s="403"/>
      <c r="H987" s="58"/>
      <c r="I987" s="58"/>
      <c r="J987" s="58"/>
      <c r="K987" s="58"/>
      <c r="L987" s="58"/>
      <c r="M987" s="58"/>
      <c r="N987" s="58"/>
      <c r="O987" s="58"/>
      <c r="P987" s="58"/>
      <c r="Q987" s="58"/>
      <c r="R987" s="58"/>
      <c r="S987" s="58"/>
      <c r="T987" s="58"/>
      <c r="U987" s="58"/>
      <c r="V987" s="58"/>
      <c r="W987" s="58"/>
      <c r="X987" s="58"/>
      <c r="Y987" s="58"/>
      <c r="Z987" s="58"/>
      <c r="AA987" s="58"/>
      <c r="AB987" s="58"/>
    </row>
    <row r="988" spans="1:28" ht="13.5" customHeight="1">
      <c r="A988" s="58"/>
      <c r="B988" s="58"/>
      <c r="C988" s="58"/>
      <c r="D988" s="58"/>
      <c r="E988" s="371"/>
      <c r="F988" s="371"/>
      <c r="G988" s="403"/>
      <c r="H988" s="58"/>
      <c r="I988" s="58"/>
      <c r="J988" s="58"/>
      <c r="K988" s="58"/>
      <c r="L988" s="58"/>
      <c r="M988" s="58"/>
      <c r="N988" s="58"/>
      <c r="O988" s="58"/>
      <c r="P988" s="58"/>
      <c r="Q988" s="58"/>
      <c r="R988" s="58"/>
      <c r="S988" s="58"/>
      <c r="T988" s="58"/>
      <c r="U988" s="58"/>
      <c r="V988" s="58"/>
      <c r="W988" s="58"/>
      <c r="X988" s="58"/>
      <c r="Y988" s="58"/>
      <c r="Z988" s="58"/>
      <c r="AA988" s="58"/>
      <c r="AB988" s="58"/>
    </row>
    <row r="989" spans="1:28" ht="13.5" customHeight="1">
      <c r="A989" s="58"/>
      <c r="B989" s="58"/>
      <c r="C989" s="58"/>
      <c r="D989" s="58"/>
      <c r="E989" s="371"/>
      <c r="F989" s="371"/>
      <c r="G989" s="403"/>
      <c r="H989" s="58"/>
      <c r="I989" s="58"/>
      <c r="J989" s="58"/>
      <c r="K989" s="58"/>
      <c r="L989" s="58"/>
      <c r="M989" s="58"/>
      <c r="N989" s="58"/>
      <c r="O989" s="58"/>
      <c r="P989" s="58"/>
      <c r="Q989" s="58"/>
      <c r="R989" s="58"/>
      <c r="S989" s="58"/>
      <c r="T989" s="58"/>
      <c r="U989" s="58"/>
      <c r="V989" s="58"/>
      <c r="W989" s="58"/>
      <c r="X989" s="58"/>
      <c r="Y989" s="58"/>
      <c r="Z989" s="58"/>
      <c r="AA989" s="58"/>
      <c r="AB989" s="58"/>
    </row>
    <row r="990" spans="1:28" ht="13.5" customHeight="1">
      <c r="A990" s="58"/>
      <c r="B990" s="58"/>
      <c r="C990" s="58"/>
      <c r="D990" s="58"/>
      <c r="E990" s="371"/>
      <c r="F990" s="371"/>
      <c r="G990" s="403"/>
      <c r="H990" s="58"/>
      <c r="I990" s="58"/>
      <c r="J990" s="58"/>
      <c r="K990" s="58"/>
      <c r="L990" s="58"/>
      <c r="M990" s="58"/>
      <c r="N990" s="58"/>
      <c r="O990" s="58"/>
      <c r="P990" s="58"/>
      <c r="Q990" s="58"/>
      <c r="R990" s="58"/>
      <c r="S990" s="58"/>
      <c r="T990" s="58"/>
      <c r="U990" s="58"/>
      <c r="V990" s="58"/>
      <c r="W990" s="58"/>
      <c r="X990" s="58"/>
      <c r="Y990" s="58"/>
      <c r="Z990" s="58"/>
      <c r="AA990" s="58"/>
      <c r="AB990" s="58"/>
    </row>
    <row r="991" spans="1:28" ht="13.5" customHeight="1">
      <c r="A991" s="58"/>
      <c r="B991" s="58"/>
      <c r="C991" s="58"/>
      <c r="D991" s="58"/>
      <c r="E991" s="371"/>
      <c r="F991" s="371"/>
      <c r="G991" s="403"/>
      <c r="H991" s="58"/>
      <c r="I991" s="58"/>
      <c r="J991" s="58"/>
      <c r="K991" s="58"/>
      <c r="L991" s="58"/>
      <c r="M991" s="58"/>
      <c r="N991" s="58"/>
      <c r="O991" s="58"/>
      <c r="P991" s="58"/>
      <c r="Q991" s="58"/>
      <c r="R991" s="58"/>
      <c r="S991" s="58"/>
      <c r="T991" s="58"/>
      <c r="U991" s="58"/>
      <c r="V991" s="58"/>
      <c r="W991" s="58"/>
      <c r="X991" s="58"/>
      <c r="Y991" s="58"/>
      <c r="Z991" s="58"/>
      <c r="AA991" s="58"/>
      <c r="AB991" s="58"/>
    </row>
    <row r="992" spans="1:28" ht="13.5" customHeight="1">
      <c r="A992" s="58"/>
      <c r="B992" s="58"/>
      <c r="C992" s="58"/>
      <c r="D992" s="58"/>
      <c r="E992" s="371"/>
      <c r="F992" s="371"/>
      <c r="G992" s="403"/>
      <c r="H992" s="58"/>
      <c r="I992" s="58"/>
      <c r="J992" s="58"/>
      <c r="K992" s="58"/>
      <c r="L992" s="58"/>
      <c r="M992" s="58"/>
      <c r="N992" s="58"/>
      <c r="O992" s="58"/>
      <c r="P992" s="58"/>
      <c r="Q992" s="58"/>
      <c r="R992" s="58"/>
      <c r="S992" s="58"/>
      <c r="T992" s="58"/>
      <c r="U992" s="58"/>
      <c r="V992" s="58"/>
      <c r="W992" s="58"/>
      <c r="X992" s="58"/>
      <c r="Y992" s="58"/>
      <c r="Z992" s="58"/>
      <c r="AA992" s="58"/>
      <c r="AB992" s="58"/>
    </row>
    <row r="993" spans="1:28" ht="13.5" customHeight="1">
      <c r="A993" s="58"/>
      <c r="B993" s="58"/>
      <c r="C993" s="58"/>
      <c r="D993" s="58"/>
      <c r="E993" s="371"/>
      <c r="F993" s="371"/>
      <c r="G993" s="403"/>
      <c r="H993" s="58"/>
      <c r="I993" s="58"/>
      <c r="J993" s="58"/>
      <c r="K993" s="58"/>
      <c r="L993" s="58"/>
      <c r="M993" s="58"/>
      <c r="N993" s="58"/>
      <c r="O993" s="58"/>
      <c r="P993" s="58"/>
      <c r="Q993" s="58"/>
      <c r="R993" s="58"/>
      <c r="S993" s="58"/>
      <c r="T993" s="58"/>
      <c r="U993" s="58"/>
      <c r="V993" s="58"/>
      <c r="W993" s="58"/>
      <c r="X993" s="58"/>
      <c r="Y993" s="58"/>
      <c r="Z993" s="58"/>
      <c r="AA993" s="58"/>
      <c r="AB993" s="58"/>
    </row>
    <row r="994" spans="1:28" ht="13.5" customHeight="1">
      <c r="A994" s="58"/>
      <c r="B994" s="58"/>
      <c r="C994" s="58"/>
      <c r="D994" s="58"/>
      <c r="E994" s="371"/>
      <c r="F994" s="371"/>
      <c r="G994" s="403"/>
      <c r="H994" s="58"/>
      <c r="I994" s="58"/>
      <c r="J994" s="58"/>
      <c r="K994" s="58"/>
      <c r="L994" s="58"/>
      <c r="M994" s="58"/>
      <c r="N994" s="58"/>
      <c r="O994" s="58"/>
      <c r="P994" s="58"/>
      <c r="Q994" s="58"/>
      <c r="R994" s="58"/>
      <c r="S994" s="58"/>
      <c r="T994" s="58"/>
      <c r="U994" s="58"/>
      <c r="V994" s="58"/>
      <c r="W994" s="58"/>
      <c r="X994" s="58"/>
      <c r="Y994" s="58"/>
      <c r="Z994" s="58"/>
      <c r="AA994" s="58"/>
      <c r="AB994" s="58"/>
    </row>
    <row r="995" spans="1:28" ht="13.5" customHeight="1">
      <c r="A995" s="58"/>
      <c r="B995" s="58"/>
      <c r="C995" s="58"/>
      <c r="D995" s="58"/>
      <c r="E995" s="371"/>
      <c r="F995" s="371"/>
      <c r="G995" s="403"/>
      <c r="H995" s="58"/>
      <c r="I995" s="58"/>
      <c r="J995" s="58"/>
      <c r="K995" s="58"/>
      <c r="L995" s="58"/>
      <c r="M995" s="58"/>
      <c r="N995" s="58"/>
      <c r="O995" s="58"/>
      <c r="P995" s="58"/>
      <c r="Q995" s="58"/>
      <c r="R995" s="58"/>
      <c r="S995" s="58"/>
      <c r="T995" s="58"/>
      <c r="U995" s="58"/>
      <c r="V995" s="58"/>
      <c r="W995" s="58"/>
      <c r="X995" s="58"/>
      <c r="Y995" s="58"/>
      <c r="Z995" s="58"/>
      <c r="AA995" s="58"/>
      <c r="AB995" s="58"/>
    </row>
    <row r="996" spans="1:28" ht="13.5" customHeight="1">
      <c r="A996" s="58"/>
      <c r="B996" s="58"/>
      <c r="C996" s="58"/>
      <c r="D996" s="58"/>
      <c r="E996" s="371"/>
      <c r="F996" s="371"/>
      <c r="G996" s="403"/>
      <c r="H996" s="58"/>
      <c r="I996" s="58"/>
      <c r="J996" s="58"/>
      <c r="K996" s="58"/>
      <c r="L996" s="58"/>
      <c r="M996" s="58"/>
      <c r="N996" s="58"/>
      <c r="O996" s="58"/>
      <c r="P996" s="58"/>
      <c r="Q996" s="58"/>
      <c r="R996" s="58"/>
      <c r="S996" s="58"/>
      <c r="T996" s="58"/>
      <c r="U996" s="58"/>
      <c r="V996" s="58"/>
      <c r="W996" s="58"/>
      <c r="X996" s="58"/>
      <c r="Y996" s="58"/>
      <c r="Z996" s="58"/>
      <c r="AA996" s="58"/>
      <c r="AB996" s="58"/>
    </row>
    <row r="997" spans="1:28" ht="13.5" customHeight="1">
      <c r="A997" s="58"/>
      <c r="B997" s="58"/>
      <c r="C997" s="58"/>
      <c r="D997" s="58"/>
      <c r="E997" s="371"/>
      <c r="F997" s="371"/>
      <c r="G997" s="403"/>
      <c r="H997" s="58"/>
      <c r="I997" s="58"/>
      <c r="J997" s="58"/>
      <c r="K997" s="58"/>
      <c r="L997" s="58"/>
      <c r="M997" s="58"/>
      <c r="N997" s="58"/>
      <c r="O997" s="58"/>
      <c r="P997" s="58"/>
      <c r="Q997" s="58"/>
      <c r="R997" s="58"/>
      <c r="S997" s="58"/>
      <c r="T997" s="58"/>
      <c r="U997" s="58"/>
      <c r="V997" s="58"/>
      <c r="W997" s="58"/>
      <c r="X997" s="58"/>
      <c r="Y997" s="58"/>
      <c r="Z997" s="58"/>
      <c r="AA997" s="58"/>
      <c r="AB997" s="58"/>
    </row>
    <row r="998" spans="1:28" ht="13.5" customHeight="1">
      <c r="A998" s="58"/>
      <c r="B998" s="58"/>
      <c r="C998" s="58"/>
      <c r="D998" s="58"/>
      <c r="E998" s="371"/>
      <c r="F998" s="371"/>
      <c r="G998" s="403"/>
      <c r="H998" s="58"/>
      <c r="I998" s="58"/>
      <c r="J998" s="58"/>
      <c r="K998" s="58"/>
      <c r="L998" s="58"/>
      <c r="M998" s="58"/>
      <c r="N998" s="58"/>
      <c r="O998" s="58"/>
      <c r="P998" s="58"/>
      <c r="Q998" s="58"/>
      <c r="R998" s="58"/>
      <c r="S998" s="58"/>
      <c r="T998" s="58"/>
      <c r="U998" s="58"/>
      <c r="V998" s="58"/>
      <c r="W998" s="58"/>
      <c r="X998" s="58"/>
      <c r="Y998" s="58"/>
      <c r="Z998" s="58"/>
      <c r="AA998" s="58"/>
      <c r="AB998" s="58"/>
    </row>
    <row r="999" spans="1:28" ht="13.5" customHeight="1">
      <c r="A999" s="58"/>
      <c r="B999" s="58"/>
      <c r="C999" s="58"/>
      <c r="D999" s="58"/>
      <c r="E999" s="371"/>
      <c r="F999" s="371"/>
      <c r="G999" s="403"/>
      <c r="H999" s="58"/>
      <c r="I999" s="58"/>
      <c r="J999" s="58"/>
      <c r="K999" s="58"/>
      <c r="L999" s="58"/>
      <c r="M999" s="58"/>
      <c r="N999" s="58"/>
      <c r="O999" s="58"/>
      <c r="P999" s="58"/>
      <c r="Q999" s="58"/>
      <c r="R999" s="58"/>
      <c r="S999" s="58"/>
      <c r="T999" s="58"/>
      <c r="U999" s="58"/>
      <c r="V999" s="58"/>
      <c r="W999" s="58"/>
      <c r="X999" s="58"/>
      <c r="Y999" s="58"/>
      <c r="Z999" s="58"/>
      <c r="AA999" s="58"/>
      <c r="AB999" s="58"/>
    </row>
    <row r="1000" spans="1:28" ht="13.5" customHeight="1">
      <c r="A1000" s="58"/>
      <c r="B1000" s="58"/>
      <c r="C1000" s="58"/>
      <c r="D1000" s="58"/>
      <c r="E1000" s="371"/>
      <c r="F1000" s="371"/>
      <c r="G1000" s="403"/>
      <c r="H1000" s="58"/>
      <c r="I1000" s="58"/>
      <c r="J1000" s="58"/>
      <c r="K1000" s="58"/>
      <c r="L1000" s="58"/>
      <c r="M1000" s="58"/>
      <c r="N1000" s="58"/>
      <c r="O1000" s="58"/>
      <c r="P1000" s="58"/>
      <c r="Q1000" s="58"/>
      <c r="R1000" s="58"/>
      <c r="S1000" s="58"/>
      <c r="T1000" s="58"/>
      <c r="U1000" s="58"/>
      <c r="V1000" s="58"/>
      <c r="W1000" s="58"/>
      <c r="X1000" s="58"/>
      <c r="Y1000" s="58"/>
      <c r="Z1000" s="58"/>
      <c r="AA1000" s="58"/>
      <c r="AB1000" s="58"/>
    </row>
  </sheetData>
  <mergeCells count="20">
    <mergeCell ref="A10:G10"/>
    <mergeCell ref="A15:G15"/>
    <mergeCell ref="E22:F22"/>
    <mergeCell ref="E23:F23"/>
    <mergeCell ref="E24:F24"/>
    <mergeCell ref="A17:G18"/>
    <mergeCell ref="A32:C32"/>
    <mergeCell ref="E32:G32"/>
    <mergeCell ref="A20:A21"/>
    <mergeCell ref="A23:A25"/>
    <mergeCell ref="B20:B21"/>
    <mergeCell ref="C20:C21"/>
    <mergeCell ref="D20:D21"/>
    <mergeCell ref="G20:G21"/>
    <mergeCell ref="E20:F21"/>
    <mergeCell ref="E25:F25"/>
    <mergeCell ref="A27:C27"/>
    <mergeCell ref="E27:G27"/>
    <mergeCell ref="A28:C28"/>
    <mergeCell ref="E28:G28"/>
  </mergeCells>
  <printOptions horizontalCentered="1"/>
  <pageMargins left="0.4" right="0.4" top="0.5" bottom="0.5" header="0" footer="0"/>
  <pageSetup paperSize="9" fitToHeight="0" orientation="landscape"/>
  <headerFooter>
    <oddFooter>&amp;L &amp;A&amp;R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A1:Z999"/>
  <sheetViews>
    <sheetView workbookViewId="0">
      <selection activeCell="E12" sqref="E12"/>
    </sheetView>
  </sheetViews>
  <sheetFormatPr defaultColWidth="14.42578125" defaultRowHeight="15" customHeight="1"/>
  <cols>
    <col min="1" max="1" width="13.7109375" customWidth="1"/>
    <col min="2" max="2" width="7.28515625" customWidth="1"/>
    <col min="3" max="3" width="46.42578125" customWidth="1"/>
    <col min="4" max="4" width="26.5703125" customWidth="1"/>
    <col min="5" max="5" width="20.140625" customWidth="1"/>
    <col min="6" max="6" width="9.140625" customWidth="1"/>
    <col min="7" max="7" width="16.7109375" customWidth="1"/>
    <col min="8" max="26" width="9.140625" customWidth="1"/>
  </cols>
  <sheetData>
    <row r="1" spans="1:26" ht="34.5" customHeight="1">
      <c r="A1" s="667" t="s">
        <v>34</v>
      </c>
      <c r="B1" s="665"/>
      <c r="C1" s="665"/>
      <c r="D1" s="665"/>
      <c r="E1" s="665"/>
      <c r="F1" s="58"/>
      <c r="G1" s="58"/>
      <c r="H1" s="58"/>
      <c r="I1" s="58"/>
      <c r="J1" s="58"/>
      <c r="K1" s="58"/>
      <c r="L1" s="58"/>
      <c r="M1" s="58"/>
      <c r="N1" s="58"/>
      <c r="O1" s="58"/>
      <c r="P1" s="58"/>
      <c r="Q1" s="58"/>
      <c r="R1" s="58"/>
      <c r="S1" s="58"/>
      <c r="T1" s="58"/>
      <c r="U1" s="58"/>
      <c r="V1" s="58"/>
      <c r="W1" s="58"/>
      <c r="X1" s="58"/>
      <c r="Y1" s="58"/>
      <c r="Z1" s="58"/>
    </row>
    <row r="2" spans="1:26" ht="24.75" customHeight="1">
      <c r="A2" s="274" t="s">
        <v>35</v>
      </c>
      <c r="B2" s="274"/>
      <c r="C2" s="58"/>
      <c r="D2" s="371"/>
      <c r="E2" s="403"/>
      <c r="F2" s="58"/>
      <c r="G2" s="58"/>
      <c r="H2" s="58"/>
      <c r="I2" s="58"/>
      <c r="J2" s="58"/>
      <c r="K2" s="58"/>
      <c r="L2" s="58"/>
      <c r="M2" s="58"/>
      <c r="N2" s="58"/>
      <c r="O2" s="58"/>
      <c r="P2" s="58"/>
      <c r="Q2" s="58"/>
      <c r="R2" s="58"/>
      <c r="S2" s="58"/>
      <c r="T2" s="58"/>
      <c r="U2" s="58"/>
      <c r="V2" s="58"/>
      <c r="W2" s="58"/>
      <c r="X2" s="58"/>
      <c r="Y2" s="58"/>
      <c r="Z2" s="58"/>
    </row>
    <row r="3" spans="1:26" ht="24.75" customHeight="1">
      <c r="A3" s="274" t="s">
        <v>36</v>
      </c>
      <c r="B3" s="404"/>
      <c r="C3" s="404"/>
      <c r="D3" s="371"/>
      <c r="E3" s="403"/>
      <c r="F3" s="58"/>
      <c r="G3" s="58"/>
      <c r="H3" s="58"/>
      <c r="I3" s="58"/>
      <c r="J3" s="58"/>
      <c r="K3" s="58"/>
      <c r="L3" s="58"/>
      <c r="M3" s="58"/>
      <c r="N3" s="58"/>
      <c r="O3" s="58"/>
      <c r="P3" s="58"/>
      <c r="Q3" s="58"/>
      <c r="R3" s="58"/>
      <c r="S3" s="58"/>
      <c r="T3" s="58"/>
      <c r="U3" s="58"/>
      <c r="V3" s="58"/>
      <c r="W3" s="58"/>
      <c r="X3" s="58"/>
      <c r="Y3" s="58"/>
      <c r="Z3" s="58"/>
    </row>
    <row r="4" spans="1:26" ht="24.75" customHeight="1">
      <c r="A4" s="101" t="s">
        <v>37</v>
      </c>
      <c r="B4" s="101"/>
      <c r="C4" s="515">
        <f ca="1">TODAY()</f>
        <v>46301</v>
      </c>
      <c r="D4" s="101"/>
      <c r="E4" s="403"/>
      <c r="F4" s="58"/>
      <c r="G4" s="58"/>
      <c r="H4" s="58"/>
      <c r="I4" s="58"/>
      <c r="J4" s="58"/>
      <c r="K4" s="58"/>
      <c r="L4" s="58"/>
      <c r="M4" s="58"/>
      <c r="N4" s="58"/>
      <c r="O4" s="58"/>
      <c r="P4" s="58"/>
      <c r="Q4" s="58"/>
      <c r="R4" s="58"/>
      <c r="S4" s="58"/>
      <c r="T4" s="58"/>
      <c r="U4" s="58"/>
      <c r="V4" s="58"/>
      <c r="W4" s="58"/>
      <c r="X4" s="58"/>
      <c r="Y4" s="58"/>
      <c r="Z4" s="58"/>
    </row>
    <row r="5" spans="1:26" ht="24.75" customHeight="1">
      <c r="A5" s="3"/>
      <c r="B5" s="3"/>
      <c r="C5" s="58"/>
      <c r="D5" s="516" t="s">
        <v>18</v>
      </c>
      <c r="E5" s="516"/>
      <c r="F5" s="58"/>
      <c r="G5" s="58"/>
      <c r="H5" s="58"/>
      <c r="I5" s="58"/>
      <c r="J5" s="58"/>
      <c r="K5" s="58"/>
      <c r="L5" s="58"/>
      <c r="M5" s="58"/>
      <c r="N5" s="58"/>
      <c r="O5" s="58"/>
      <c r="P5" s="58"/>
      <c r="Q5" s="58"/>
      <c r="R5" s="58"/>
      <c r="S5" s="58"/>
      <c r="T5" s="58"/>
      <c r="U5" s="58"/>
      <c r="V5" s="58"/>
      <c r="W5" s="58"/>
      <c r="X5" s="58"/>
      <c r="Y5" s="58"/>
      <c r="Z5" s="58"/>
    </row>
    <row r="6" spans="1:26" ht="24.75" customHeight="1">
      <c r="A6" s="671" t="s">
        <v>38</v>
      </c>
      <c r="B6" s="643" t="s">
        <v>39</v>
      </c>
      <c r="C6" s="643" t="s">
        <v>21</v>
      </c>
      <c r="D6" s="517"/>
      <c r="E6" s="645" t="s">
        <v>23</v>
      </c>
      <c r="F6" s="58"/>
      <c r="G6" s="58"/>
      <c r="H6" s="58"/>
      <c r="I6" s="58"/>
      <c r="J6" s="58"/>
      <c r="K6" s="58"/>
      <c r="L6" s="58"/>
      <c r="M6" s="58"/>
      <c r="N6" s="58"/>
      <c r="O6" s="58"/>
      <c r="P6" s="58"/>
      <c r="Q6" s="58"/>
      <c r="R6" s="58"/>
      <c r="S6" s="58"/>
      <c r="T6" s="58"/>
      <c r="U6" s="58"/>
      <c r="V6" s="58"/>
      <c r="W6" s="58"/>
      <c r="X6" s="58"/>
      <c r="Y6" s="58"/>
      <c r="Z6" s="58"/>
    </row>
    <row r="7" spans="1:26" ht="24.75" customHeight="1">
      <c r="A7" s="672"/>
      <c r="B7" s="644"/>
      <c r="C7" s="644"/>
      <c r="D7" s="518" t="s">
        <v>40</v>
      </c>
      <c r="E7" s="646"/>
      <c r="F7" s="58"/>
      <c r="G7" s="58"/>
      <c r="H7" s="58"/>
      <c r="I7" s="58"/>
      <c r="J7" s="58"/>
      <c r="K7" s="58"/>
      <c r="L7" s="58"/>
      <c r="M7" s="58"/>
      <c r="N7" s="58"/>
      <c r="O7" s="58"/>
      <c r="P7" s="58"/>
      <c r="Q7" s="58"/>
      <c r="R7" s="58"/>
      <c r="S7" s="58"/>
      <c r="T7" s="58"/>
      <c r="U7" s="58"/>
      <c r="V7" s="58"/>
      <c r="W7" s="58"/>
      <c r="X7" s="58"/>
      <c r="Y7" s="58"/>
      <c r="Z7" s="58"/>
    </row>
    <row r="8" spans="1:26" ht="34.5" customHeight="1">
      <c r="A8" s="673" t="s">
        <v>41</v>
      </c>
      <c r="B8" s="519">
        <v>1</v>
      </c>
      <c r="C8" s="609" t="s">
        <v>42</v>
      </c>
      <c r="D8" s="520">
        <f>'Bill 1- Premilinary &amp; General'!F5</f>
        <v>0</v>
      </c>
      <c r="E8" s="521" t="s">
        <v>26</v>
      </c>
      <c r="F8" s="58"/>
      <c r="G8" s="371"/>
      <c r="H8" s="58"/>
      <c r="I8" s="58"/>
      <c r="J8" s="58"/>
      <c r="K8" s="58"/>
      <c r="L8" s="58"/>
      <c r="M8" s="58"/>
      <c r="N8" s="58"/>
      <c r="O8" s="58"/>
      <c r="P8" s="58"/>
      <c r="Q8" s="58"/>
      <c r="R8" s="58"/>
      <c r="S8" s="58"/>
      <c r="T8" s="58"/>
      <c r="U8" s="58"/>
      <c r="V8" s="58"/>
      <c r="W8" s="58"/>
      <c r="X8" s="58"/>
      <c r="Y8" s="58"/>
      <c r="Z8" s="58"/>
    </row>
    <row r="9" spans="1:26" ht="34.5" customHeight="1">
      <c r="A9" s="674"/>
      <c r="B9" s="519">
        <v>2</v>
      </c>
      <c r="C9" s="610" t="s">
        <v>43</v>
      </c>
      <c r="D9" s="522">
        <f>'Bill 2-Main building works'!Q6</f>
        <v>0</v>
      </c>
      <c r="E9" s="521" t="s">
        <v>26</v>
      </c>
      <c r="F9" s="58"/>
      <c r="G9" s="58"/>
      <c r="H9" s="58"/>
      <c r="I9" s="58"/>
      <c r="J9" s="58"/>
      <c r="K9" s="58"/>
      <c r="L9" s="58"/>
      <c r="M9" s="58"/>
      <c r="N9" s="58"/>
      <c r="O9" s="58"/>
      <c r="P9" s="58"/>
      <c r="Q9" s="58"/>
      <c r="R9" s="58"/>
      <c r="S9" s="58"/>
      <c r="T9" s="58"/>
      <c r="U9" s="58"/>
      <c r="V9" s="58"/>
      <c r="W9" s="58"/>
      <c r="X9" s="58"/>
      <c r="Y9" s="58"/>
      <c r="Z9" s="58"/>
    </row>
    <row r="10" spans="1:26" ht="34.5" customHeight="1">
      <c r="A10" s="674"/>
      <c r="B10" s="519">
        <v>3</v>
      </c>
      <c r="C10" s="610" t="s">
        <v>44</v>
      </c>
      <c r="D10" s="522">
        <f>'Bill 3-External works'!Q6</f>
        <v>0</v>
      </c>
      <c r="E10" s="521" t="s">
        <v>26</v>
      </c>
      <c r="F10" s="58"/>
      <c r="G10" s="443"/>
      <c r="H10" s="58"/>
      <c r="I10" s="58"/>
      <c r="J10" s="58"/>
      <c r="K10" s="58"/>
      <c r="L10" s="58"/>
      <c r="M10" s="58"/>
      <c r="N10" s="58"/>
      <c r="O10" s="58"/>
      <c r="P10" s="58"/>
      <c r="Q10" s="58"/>
      <c r="R10" s="58"/>
      <c r="S10" s="58"/>
      <c r="T10" s="58"/>
      <c r="U10" s="58"/>
      <c r="V10" s="58"/>
      <c r="W10" s="58"/>
      <c r="X10" s="58"/>
      <c r="Y10" s="58"/>
      <c r="Z10" s="58"/>
    </row>
    <row r="11" spans="1:26" ht="27.75" customHeight="1">
      <c r="A11" s="523"/>
      <c r="B11" s="524"/>
      <c r="C11" s="525"/>
      <c r="D11" s="526"/>
      <c r="E11" s="527"/>
      <c r="F11" s="58"/>
      <c r="G11" s="58"/>
      <c r="H11" s="58"/>
      <c r="I11" s="58"/>
      <c r="J11" s="58"/>
      <c r="K11" s="58"/>
      <c r="L11" s="58"/>
      <c r="M11" s="58"/>
      <c r="N11" s="58"/>
      <c r="O11" s="58"/>
      <c r="P11" s="58"/>
      <c r="Q11" s="58"/>
      <c r="R11" s="58"/>
      <c r="S11" s="58"/>
      <c r="T11" s="58"/>
      <c r="U11" s="58"/>
      <c r="V11" s="58"/>
      <c r="W11" s="58"/>
      <c r="X11" s="58"/>
      <c r="Y11" s="58"/>
      <c r="Z11" s="58"/>
    </row>
    <row r="12" spans="1:26" ht="34.5" customHeight="1">
      <c r="A12" s="528"/>
      <c r="B12" s="13"/>
      <c r="C12" s="529" t="s">
        <v>45</v>
      </c>
      <c r="D12" s="530">
        <f>SUBTOTAL(109,D8:D11)</f>
        <v>0</v>
      </c>
      <c r="E12" s="531"/>
      <c r="F12" s="58"/>
      <c r="G12" s="58"/>
      <c r="H12" s="58"/>
      <c r="I12" s="58"/>
      <c r="J12" s="58"/>
      <c r="K12" s="58"/>
      <c r="L12" s="58"/>
      <c r="M12" s="58"/>
      <c r="N12" s="58"/>
      <c r="O12" s="58"/>
      <c r="P12" s="58"/>
      <c r="Q12" s="58"/>
      <c r="R12" s="58"/>
      <c r="S12" s="58"/>
      <c r="T12" s="58"/>
      <c r="U12" s="58"/>
      <c r="V12" s="58"/>
      <c r="W12" s="58"/>
      <c r="X12" s="58"/>
      <c r="Y12" s="58"/>
      <c r="Z12" s="58"/>
    </row>
    <row r="13" spans="1:26" ht="45" customHeight="1">
      <c r="A13" s="668" t="s">
        <v>46</v>
      </c>
      <c r="B13" s="669"/>
      <c r="C13" s="670"/>
      <c r="D13" s="532">
        <f>D12</f>
        <v>0</v>
      </c>
      <c r="E13" s="533"/>
      <c r="F13" s="26"/>
      <c r="G13" s="26"/>
      <c r="H13" s="26"/>
      <c r="I13" s="26"/>
      <c r="J13" s="26"/>
      <c r="K13" s="26"/>
      <c r="L13" s="26"/>
      <c r="M13" s="26"/>
      <c r="N13" s="26"/>
      <c r="O13" s="26"/>
      <c r="P13" s="26"/>
      <c r="Q13" s="26"/>
      <c r="R13" s="26"/>
      <c r="S13" s="26"/>
      <c r="T13" s="26"/>
      <c r="U13" s="26"/>
      <c r="V13" s="26"/>
      <c r="W13" s="26"/>
      <c r="X13" s="26"/>
      <c r="Y13" s="26"/>
      <c r="Z13" s="26"/>
    </row>
    <row r="14" spans="1:26" ht="24.75" customHeight="1">
      <c r="A14" s="534" t="s">
        <v>47</v>
      </c>
      <c r="B14" s="611" t="s">
        <v>48</v>
      </c>
      <c r="C14" s="612" t="s">
        <v>49</v>
      </c>
      <c r="D14" s="536"/>
      <c r="E14" s="535"/>
      <c r="F14" s="58"/>
      <c r="G14" s="58"/>
      <c r="H14" s="58"/>
      <c r="I14" s="58"/>
      <c r="J14" s="58"/>
      <c r="K14" s="58"/>
      <c r="L14" s="58"/>
      <c r="M14" s="58"/>
      <c r="N14" s="58"/>
      <c r="O14" s="58"/>
      <c r="P14" s="58"/>
      <c r="Q14" s="58"/>
      <c r="R14" s="58"/>
      <c r="S14" s="58"/>
      <c r="T14" s="58"/>
      <c r="U14" s="58"/>
      <c r="V14" s="58"/>
      <c r="W14" s="58"/>
      <c r="X14" s="58"/>
      <c r="Y14" s="58"/>
      <c r="Z14" s="58"/>
    </row>
    <row r="15" spans="1:26" ht="13.5" customHeight="1">
      <c r="A15" s="58"/>
      <c r="B15" s="58"/>
      <c r="C15" s="58"/>
      <c r="D15" s="371"/>
      <c r="E15" s="403"/>
      <c r="F15" s="58"/>
      <c r="G15" s="58"/>
      <c r="H15" s="58"/>
      <c r="I15" s="58"/>
      <c r="J15" s="58"/>
      <c r="K15" s="58"/>
      <c r="L15" s="58"/>
      <c r="M15" s="58"/>
      <c r="N15" s="58"/>
      <c r="O15" s="58"/>
      <c r="P15" s="58"/>
      <c r="Q15" s="58"/>
      <c r="R15" s="58"/>
      <c r="S15" s="58"/>
      <c r="T15" s="58"/>
      <c r="U15" s="58"/>
      <c r="V15" s="58"/>
      <c r="W15" s="58"/>
      <c r="X15" s="58"/>
      <c r="Y15" s="58"/>
      <c r="Z15" s="58"/>
    </row>
    <row r="16" spans="1:26" ht="13.5" customHeight="1">
      <c r="A16" s="58"/>
      <c r="B16" s="58"/>
      <c r="C16" s="58"/>
      <c r="D16" s="371"/>
      <c r="E16" s="403"/>
      <c r="F16" s="58"/>
      <c r="G16" s="58"/>
      <c r="H16" s="58"/>
      <c r="I16" s="58"/>
      <c r="J16" s="58"/>
      <c r="K16" s="58"/>
      <c r="L16" s="58"/>
      <c r="M16" s="58"/>
      <c r="N16" s="58"/>
      <c r="O16" s="58"/>
      <c r="P16" s="58"/>
      <c r="Q16" s="58"/>
      <c r="R16" s="58"/>
      <c r="S16" s="58"/>
      <c r="T16" s="58"/>
      <c r="U16" s="58"/>
      <c r="V16" s="58"/>
      <c r="W16" s="58"/>
      <c r="X16" s="58"/>
      <c r="Y16" s="58"/>
      <c r="Z16" s="58"/>
    </row>
    <row r="17" spans="1:26" ht="13.5" customHeight="1">
      <c r="A17" s="58"/>
      <c r="B17" s="58"/>
      <c r="C17" s="58"/>
      <c r="D17" s="371"/>
      <c r="E17" s="403"/>
      <c r="F17" s="58"/>
      <c r="G17" s="58"/>
      <c r="H17" s="58"/>
      <c r="I17" s="58"/>
      <c r="J17" s="58"/>
      <c r="K17" s="58"/>
      <c r="L17" s="58"/>
      <c r="M17" s="58"/>
      <c r="N17" s="58"/>
      <c r="O17" s="58"/>
      <c r="P17" s="58"/>
      <c r="Q17" s="58"/>
      <c r="R17" s="58"/>
      <c r="S17" s="58"/>
      <c r="T17" s="58"/>
      <c r="U17" s="58"/>
      <c r="V17" s="58"/>
      <c r="W17" s="58"/>
      <c r="X17" s="58"/>
      <c r="Y17" s="58"/>
      <c r="Z17" s="58"/>
    </row>
    <row r="18" spans="1:26" ht="13.5" customHeight="1">
      <c r="A18" s="58"/>
      <c r="B18" s="58"/>
      <c r="C18" s="58"/>
      <c r="D18" s="371"/>
      <c r="E18" s="403"/>
      <c r="F18" s="58"/>
      <c r="G18" s="58"/>
      <c r="H18" s="58"/>
      <c r="I18" s="58"/>
      <c r="J18" s="58"/>
      <c r="K18" s="58"/>
      <c r="L18" s="58"/>
      <c r="M18" s="58"/>
      <c r="N18" s="58"/>
      <c r="O18" s="58"/>
      <c r="P18" s="58"/>
      <c r="Q18" s="58"/>
      <c r="R18" s="58"/>
      <c r="S18" s="58"/>
      <c r="T18" s="58"/>
      <c r="U18" s="58"/>
      <c r="V18" s="58"/>
      <c r="W18" s="58"/>
      <c r="X18" s="58"/>
      <c r="Y18" s="58"/>
      <c r="Z18" s="58"/>
    </row>
    <row r="19" spans="1:26" ht="13.5" customHeight="1">
      <c r="A19" s="58"/>
      <c r="B19" s="58"/>
      <c r="C19" s="58"/>
      <c r="D19" s="371"/>
      <c r="E19" s="403"/>
      <c r="F19" s="58"/>
      <c r="G19" s="58"/>
      <c r="H19" s="58"/>
      <c r="I19" s="58"/>
      <c r="J19" s="58"/>
      <c r="K19" s="58"/>
      <c r="L19" s="58"/>
      <c r="M19" s="58"/>
      <c r="N19" s="58"/>
      <c r="O19" s="58"/>
      <c r="P19" s="58"/>
      <c r="Q19" s="58"/>
      <c r="R19" s="58"/>
      <c r="S19" s="58"/>
      <c r="T19" s="58"/>
      <c r="U19" s="58"/>
      <c r="V19" s="58"/>
      <c r="W19" s="58"/>
      <c r="X19" s="58"/>
      <c r="Y19" s="58"/>
      <c r="Z19" s="58"/>
    </row>
    <row r="20" spans="1:26" ht="13.5" customHeight="1">
      <c r="A20" s="58"/>
      <c r="B20" s="58"/>
      <c r="C20" s="58"/>
      <c r="D20" s="371"/>
      <c r="E20" s="403"/>
      <c r="F20" s="58"/>
      <c r="G20" s="58"/>
      <c r="H20" s="58"/>
      <c r="I20" s="58"/>
      <c r="J20" s="58"/>
      <c r="K20" s="58"/>
      <c r="L20" s="58"/>
      <c r="M20" s="58"/>
      <c r="N20" s="58"/>
      <c r="O20" s="58"/>
      <c r="P20" s="58"/>
      <c r="Q20" s="58"/>
      <c r="R20" s="58"/>
      <c r="S20" s="58"/>
      <c r="T20" s="58"/>
      <c r="U20" s="58"/>
      <c r="V20" s="58"/>
      <c r="W20" s="58"/>
      <c r="X20" s="58"/>
      <c r="Y20" s="58"/>
      <c r="Z20" s="58"/>
    </row>
    <row r="21" spans="1:26" ht="13.5" customHeight="1">
      <c r="A21" s="58"/>
      <c r="B21" s="58"/>
      <c r="C21" s="58"/>
      <c r="D21" s="371"/>
      <c r="E21" s="403"/>
      <c r="F21" s="58"/>
      <c r="G21" s="58"/>
      <c r="H21" s="58"/>
      <c r="I21" s="58"/>
      <c r="J21" s="58"/>
      <c r="K21" s="58"/>
      <c r="L21" s="58"/>
      <c r="M21" s="58"/>
      <c r="N21" s="58"/>
      <c r="O21" s="58"/>
      <c r="P21" s="58"/>
      <c r="Q21" s="58"/>
      <c r="R21" s="58"/>
      <c r="S21" s="58"/>
      <c r="T21" s="58"/>
      <c r="U21" s="58"/>
      <c r="V21" s="58"/>
      <c r="W21" s="58"/>
      <c r="X21" s="58"/>
      <c r="Y21" s="58"/>
      <c r="Z21" s="58"/>
    </row>
    <row r="22" spans="1:26" ht="13.5" customHeight="1">
      <c r="A22" s="58"/>
      <c r="B22" s="58"/>
      <c r="C22" s="58"/>
      <c r="D22" s="371"/>
      <c r="E22" s="403"/>
      <c r="F22" s="58"/>
      <c r="G22" s="58"/>
      <c r="H22" s="58"/>
      <c r="I22" s="58"/>
      <c r="J22" s="58"/>
      <c r="K22" s="58"/>
      <c r="L22" s="58"/>
      <c r="M22" s="58"/>
      <c r="N22" s="58"/>
      <c r="O22" s="58"/>
      <c r="P22" s="58"/>
      <c r="Q22" s="58"/>
      <c r="R22" s="58"/>
      <c r="S22" s="58"/>
      <c r="T22" s="58"/>
      <c r="U22" s="58"/>
      <c r="V22" s="58"/>
      <c r="W22" s="58"/>
      <c r="X22" s="58"/>
      <c r="Y22" s="58"/>
      <c r="Z22" s="58"/>
    </row>
    <row r="23" spans="1:26" ht="13.5" customHeight="1">
      <c r="A23" s="58"/>
      <c r="B23" s="58"/>
      <c r="C23" s="58"/>
      <c r="D23" s="371"/>
      <c r="E23" s="403"/>
      <c r="F23" s="58"/>
      <c r="G23" s="58"/>
      <c r="H23" s="58"/>
      <c r="I23" s="58"/>
      <c r="J23" s="58"/>
      <c r="K23" s="58"/>
      <c r="L23" s="58"/>
      <c r="M23" s="58"/>
      <c r="N23" s="58"/>
      <c r="O23" s="58"/>
      <c r="P23" s="58"/>
      <c r="Q23" s="58"/>
      <c r="R23" s="58"/>
      <c r="S23" s="58"/>
      <c r="T23" s="58"/>
      <c r="U23" s="58"/>
      <c r="V23" s="58"/>
      <c r="W23" s="58"/>
      <c r="X23" s="58"/>
      <c r="Y23" s="58"/>
      <c r="Z23" s="58"/>
    </row>
    <row r="24" spans="1:26" ht="13.5" customHeight="1">
      <c r="A24" s="58"/>
      <c r="B24" s="58"/>
      <c r="C24" s="58"/>
      <c r="D24" s="371"/>
      <c r="E24" s="403"/>
      <c r="F24" s="58"/>
      <c r="G24" s="58"/>
      <c r="H24" s="58"/>
      <c r="I24" s="58"/>
      <c r="J24" s="58"/>
      <c r="K24" s="58"/>
      <c r="L24" s="58"/>
      <c r="M24" s="58"/>
      <c r="N24" s="58"/>
      <c r="O24" s="58"/>
      <c r="P24" s="58"/>
      <c r="Q24" s="58"/>
      <c r="R24" s="58"/>
      <c r="S24" s="58"/>
      <c r="T24" s="58"/>
      <c r="U24" s="58"/>
      <c r="V24" s="58"/>
      <c r="W24" s="58"/>
      <c r="X24" s="58"/>
      <c r="Y24" s="58"/>
      <c r="Z24" s="58"/>
    </row>
    <row r="25" spans="1:26" ht="13.5" customHeight="1">
      <c r="A25" s="58"/>
      <c r="B25" s="58"/>
      <c r="C25" s="58"/>
      <c r="D25" s="371"/>
      <c r="E25" s="403"/>
      <c r="F25" s="58"/>
      <c r="G25" s="58"/>
      <c r="H25" s="58"/>
      <c r="I25" s="58"/>
      <c r="J25" s="58"/>
      <c r="K25" s="58"/>
      <c r="L25" s="58"/>
      <c r="M25" s="58"/>
      <c r="N25" s="58"/>
      <c r="O25" s="58"/>
      <c r="P25" s="58"/>
      <c r="Q25" s="58"/>
      <c r="R25" s="58"/>
      <c r="S25" s="58"/>
      <c r="T25" s="58"/>
      <c r="U25" s="58"/>
      <c r="V25" s="58"/>
      <c r="W25" s="58"/>
      <c r="X25" s="58"/>
      <c r="Y25" s="58"/>
      <c r="Z25" s="58"/>
    </row>
    <row r="26" spans="1:26" ht="13.5" customHeight="1">
      <c r="A26" s="58"/>
      <c r="B26" s="58"/>
      <c r="C26" s="58"/>
      <c r="D26" s="371"/>
      <c r="E26" s="403"/>
      <c r="F26" s="58"/>
      <c r="G26" s="58"/>
      <c r="H26" s="58"/>
      <c r="I26" s="58"/>
      <c r="J26" s="58"/>
      <c r="K26" s="58"/>
      <c r="L26" s="58"/>
      <c r="M26" s="58"/>
      <c r="N26" s="58"/>
      <c r="O26" s="58"/>
      <c r="P26" s="58"/>
      <c r="Q26" s="58"/>
      <c r="R26" s="58"/>
      <c r="S26" s="58"/>
      <c r="T26" s="58"/>
      <c r="U26" s="58"/>
      <c r="V26" s="58"/>
      <c r="W26" s="58"/>
      <c r="X26" s="58"/>
      <c r="Y26" s="58"/>
      <c r="Z26" s="58"/>
    </row>
    <row r="27" spans="1:26" ht="13.5" customHeight="1">
      <c r="A27" s="58"/>
      <c r="B27" s="58"/>
      <c r="C27" s="58"/>
      <c r="D27" s="371"/>
      <c r="E27" s="403"/>
      <c r="F27" s="58"/>
      <c r="G27" s="58"/>
      <c r="H27" s="58"/>
      <c r="I27" s="58"/>
      <c r="J27" s="58"/>
      <c r="K27" s="58"/>
      <c r="L27" s="58"/>
      <c r="M27" s="58"/>
      <c r="N27" s="58"/>
      <c r="O27" s="58"/>
      <c r="P27" s="58"/>
      <c r="Q27" s="58"/>
      <c r="R27" s="58"/>
      <c r="S27" s="58"/>
      <c r="T27" s="58"/>
      <c r="U27" s="58"/>
      <c r="V27" s="58"/>
      <c r="W27" s="58"/>
      <c r="X27" s="58"/>
      <c r="Y27" s="58"/>
      <c r="Z27" s="58"/>
    </row>
    <row r="28" spans="1:26" ht="13.5" customHeight="1">
      <c r="A28" s="58"/>
      <c r="B28" s="58"/>
      <c r="C28" s="58"/>
      <c r="D28" s="371"/>
      <c r="E28" s="403"/>
      <c r="F28" s="58"/>
      <c r="G28" s="58"/>
      <c r="H28" s="58"/>
      <c r="I28" s="58"/>
      <c r="J28" s="58"/>
      <c r="K28" s="58"/>
      <c r="L28" s="58"/>
      <c r="M28" s="58"/>
      <c r="N28" s="58"/>
      <c r="O28" s="58"/>
      <c r="P28" s="58"/>
      <c r="Q28" s="58"/>
      <c r="R28" s="58"/>
      <c r="S28" s="58"/>
      <c r="T28" s="58"/>
      <c r="U28" s="58"/>
      <c r="V28" s="58"/>
      <c r="W28" s="58"/>
      <c r="X28" s="58"/>
      <c r="Y28" s="58"/>
      <c r="Z28" s="58"/>
    </row>
    <row r="29" spans="1:26" ht="13.5" customHeight="1">
      <c r="A29" s="58"/>
      <c r="B29" s="58"/>
      <c r="C29" s="58"/>
      <c r="D29" s="371"/>
      <c r="E29" s="403"/>
      <c r="F29" s="58"/>
      <c r="G29" s="58"/>
      <c r="H29" s="58"/>
      <c r="I29" s="58"/>
      <c r="J29" s="58"/>
      <c r="K29" s="58"/>
      <c r="L29" s="58"/>
      <c r="M29" s="58"/>
      <c r="N29" s="58"/>
      <c r="O29" s="58"/>
      <c r="P29" s="58"/>
      <c r="Q29" s="58"/>
      <c r="R29" s="58"/>
      <c r="S29" s="58"/>
      <c r="T29" s="58"/>
      <c r="U29" s="58"/>
      <c r="V29" s="58"/>
      <c r="W29" s="58"/>
      <c r="X29" s="58"/>
      <c r="Y29" s="58"/>
      <c r="Z29" s="58"/>
    </row>
    <row r="30" spans="1:26" ht="13.5" customHeight="1">
      <c r="A30" s="58"/>
      <c r="B30" s="58"/>
      <c r="C30" s="58"/>
      <c r="D30" s="371"/>
      <c r="E30" s="403"/>
      <c r="F30" s="58"/>
      <c r="G30" s="58"/>
      <c r="H30" s="58"/>
      <c r="I30" s="58"/>
      <c r="J30" s="58"/>
      <c r="K30" s="58"/>
      <c r="L30" s="58"/>
      <c r="M30" s="58"/>
      <c r="N30" s="58"/>
      <c r="O30" s="58"/>
      <c r="P30" s="58"/>
      <c r="Q30" s="58"/>
      <c r="R30" s="58"/>
      <c r="S30" s="58"/>
      <c r="T30" s="58"/>
      <c r="U30" s="58"/>
      <c r="V30" s="58"/>
      <c r="W30" s="58"/>
      <c r="X30" s="58"/>
      <c r="Y30" s="58"/>
      <c r="Z30" s="58"/>
    </row>
    <row r="31" spans="1:26" ht="13.5" customHeight="1">
      <c r="A31" s="58"/>
      <c r="B31" s="58"/>
      <c r="C31" s="58"/>
      <c r="D31" s="371"/>
      <c r="E31" s="403"/>
      <c r="F31" s="58"/>
      <c r="G31" s="58"/>
      <c r="H31" s="58"/>
      <c r="I31" s="58"/>
      <c r="J31" s="58"/>
      <c r="K31" s="58"/>
      <c r="L31" s="58"/>
      <c r="M31" s="58"/>
      <c r="N31" s="58"/>
      <c r="O31" s="58"/>
      <c r="P31" s="58"/>
      <c r="Q31" s="58"/>
      <c r="R31" s="58"/>
      <c r="S31" s="58"/>
      <c r="T31" s="58"/>
      <c r="U31" s="58"/>
      <c r="V31" s="58"/>
      <c r="W31" s="58"/>
      <c r="X31" s="58"/>
      <c r="Y31" s="58"/>
      <c r="Z31" s="58"/>
    </row>
    <row r="32" spans="1:26" ht="13.5" customHeight="1">
      <c r="A32" s="58"/>
      <c r="B32" s="58"/>
      <c r="C32" s="58"/>
      <c r="D32" s="371"/>
      <c r="E32" s="403"/>
      <c r="F32" s="58"/>
      <c r="G32" s="58"/>
      <c r="H32" s="58"/>
      <c r="I32" s="58"/>
      <c r="J32" s="58"/>
      <c r="K32" s="58"/>
      <c r="L32" s="58"/>
      <c r="M32" s="58"/>
      <c r="N32" s="58"/>
      <c r="O32" s="58"/>
      <c r="P32" s="58"/>
      <c r="Q32" s="58"/>
      <c r="R32" s="58"/>
      <c r="S32" s="58"/>
      <c r="T32" s="58"/>
      <c r="U32" s="58"/>
      <c r="V32" s="58"/>
      <c r="W32" s="58"/>
      <c r="X32" s="58"/>
      <c r="Y32" s="58"/>
      <c r="Z32" s="58"/>
    </row>
    <row r="33" spans="1:26" ht="13.5" customHeight="1">
      <c r="A33" s="58"/>
      <c r="B33" s="58"/>
      <c r="C33" s="58"/>
      <c r="D33" s="371"/>
      <c r="E33" s="403"/>
      <c r="F33" s="58"/>
      <c r="G33" s="58"/>
      <c r="H33" s="58"/>
      <c r="I33" s="58"/>
      <c r="J33" s="58"/>
      <c r="K33" s="58"/>
      <c r="L33" s="58"/>
      <c r="M33" s="58"/>
      <c r="N33" s="58"/>
      <c r="O33" s="58"/>
      <c r="P33" s="58"/>
      <c r="Q33" s="58"/>
      <c r="R33" s="58"/>
      <c r="S33" s="58"/>
      <c r="T33" s="58"/>
      <c r="U33" s="58"/>
      <c r="V33" s="58"/>
      <c r="W33" s="58"/>
      <c r="X33" s="58"/>
      <c r="Y33" s="58"/>
      <c r="Z33" s="58"/>
    </row>
    <row r="34" spans="1:26" ht="13.5" customHeight="1">
      <c r="A34" s="58"/>
      <c r="B34" s="58"/>
      <c r="C34" s="58"/>
      <c r="D34" s="371"/>
      <c r="E34" s="403"/>
      <c r="F34" s="58"/>
      <c r="G34" s="58"/>
      <c r="H34" s="58"/>
      <c r="I34" s="58"/>
      <c r="J34" s="58"/>
      <c r="K34" s="58"/>
      <c r="L34" s="58"/>
      <c r="M34" s="58"/>
      <c r="N34" s="58"/>
      <c r="O34" s="58"/>
      <c r="P34" s="58"/>
      <c r="Q34" s="58"/>
      <c r="R34" s="58"/>
      <c r="S34" s="58"/>
      <c r="T34" s="58"/>
      <c r="U34" s="58"/>
      <c r="V34" s="58"/>
      <c r="W34" s="58"/>
      <c r="X34" s="58"/>
      <c r="Y34" s="58"/>
      <c r="Z34" s="58"/>
    </row>
    <row r="35" spans="1:26" ht="13.5" customHeight="1">
      <c r="A35" s="58"/>
      <c r="B35" s="58"/>
      <c r="C35" s="58"/>
      <c r="D35" s="371"/>
      <c r="E35" s="403"/>
      <c r="F35" s="58"/>
      <c r="G35" s="58"/>
      <c r="H35" s="58"/>
      <c r="I35" s="58"/>
      <c r="J35" s="58"/>
      <c r="K35" s="58"/>
      <c r="L35" s="58"/>
      <c r="M35" s="58"/>
      <c r="N35" s="58"/>
      <c r="O35" s="58"/>
      <c r="P35" s="58"/>
      <c r="Q35" s="58"/>
      <c r="R35" s="58"/>
      <c r="S35" s="58"/>
      <c r="T35" s="58"/>
      <c r="U35" s="58"/>
      <c r="V35" s="58"/>
      <c r="W35" s="58"/>
      <c r="X35" s="58"/>
      <c r="Y35" s="58"/>
      <c r="Z35" s="58"/>
    </row>
    <row r="36" spans="1:26" ht="13.5" customHeight="1">
      <c r="A36" s="58"/>
      <c r="B36" s="58"/>
      <c r="C36" s="58"/>
      <c r="D36" s="371"/>
      <c r="E36" s="403"/>
      <c r="F36" s="58"/>
      <c r="G36" s="58"/>
      <c r="H36" s="58"/>
      <c r="I36" s="58"/>
      <c r="J36" s="58"/>
      <c r="K36" s="58"/>
      <c r="L36" s="58"/>
      <c r="M36" s="58"/>
      <c r="N36" s="58"/>
      <c r="O36" s="58"/>
      <c r="P36" s="58"/>
      <c r="Q36" s="58"/>
      <c r="R36" s="58"/>
      <c r="S36" s="58"/>
      <c r="T36" s="58"/>
      <c r="U36" s="58"/>
      <c r="V36" s="58"/>
      <c r="W36" s="58"/>
      <c r="X36" s="58"/>
      <c r="Y36" s="58"/>
      <c r="Z36" s="58"/>
    </row>
    <row r="37" spans="1:26" ht="13.5" customHeight="1">
      <c r="A37" s="58"/>
      <c r="B37" s="58"/>
      <c r="C37" s="58"/>
      <c r="D37" s="371"/>
      <c r="E37" s="403"/>
      <c r="F37" s="58"/>
      <c r="G37" s="58"/>
      <c r="H37" s="58"/>
      <c r="I37" s="58"/>
      <c r="J37" s="58"/>
      <c r="K37" s="58"/>
      <c r="L37" s="58"/>
      <c r="M37" s="58"/>
      <c r="N37" s="58"/>
      <c r="O37" s="58"/>
      <c r="P37" s="58"/>
      <c r="Q37" s="58"/>
      <c r="R37" s="58"/>
      <c r="S37" s="58"/>
      <c r="T37" s="58"/>
      <c r="U37" s="58"/>
      <c r="V37" s="58"/>
      <c r="W37" s="58"/>
      <c r="X37" s="58"/>
      <c r="Y37" s="58"/>
      <c r="Z37" s="58"/>
    </row>
    <row r="38" spans="1:26" ht="13.5" customHeight="1">
      <c r="A38" s="58"/>
      <c r="B38" s="58"/>
      <c r="C38" s="58"/>
      <c r="D38" s="371"/>
      <c r="E38" s="403"/>
      <c r="F38" s="58"/>
      <c r="G38" s="58"/>
      <c r="H38" s="58"/>
      <c r="I38" s="58"/>
      <c r="J38" s="58"/>
      <c r="K38" s="58"/>
      <c r="L38" s="58"/>
      <c r="M38" s="58"/>
      <c r="N38" s="58"/>
      <c r="O38" s="58"/>
      <c r="P38" s="58"/>
      <c r="Q38" s="58"/>
      <c r="R38" s="58"/>
      <c r="S38" s="58"/>
      <c r="T38" s="58"/>
      <c r="U38" s="58"/>
      <c r="V38" s="58"/>
      <c r="W38" s="58"/>
      <c r="X38" s="58"/>
      <c r="Y38" s="58"/>
      <c r="Z38" s="58"/>
    </row>
    <row r="39" spans="1:26" ht="13.5" customHeight="1">
      <c r="A39" s="58"/>
      <c r="B39" s="58"/>
      <c r="C39" s="58"/>
      <c r="D39" s="371"/>
      <c r="E39" s="403"/>
      <c r="F39" s="58"/>
      <c r="G39" s="58"/>
      <c r="H39" s="58"/>
      <c r="I39" s="58"/>
      <c r="J39" s="58"/>
      <c r="K39" s="58"/>
      <c r="L39" s="58"/>
      <c r="M39" s="58"/>
      <c r="N39" s="58"/>
      <c r="O39" s="58"/>
      <c r="P39" s="58"/>
      <c r="Q39" s="58"/>
      <c r="R39" s="58"/>
      <c r="S39" s="58"/>
      <c r="T39" s="58"/>
      <c r="U39" s="58"/>
      <c r="V39" s="58"/>
      <c r="W39" s="58"/>
      <c r="X39" s="58"/>
      <c r="Y39" s="58"/>
      <c r="Z39" s="58"/>
    </row>
    <row r="40" spans="1:26" ht="13.5" customHeight="1">
      <c r="A40" s="58"/>
      <c r="B40" s="58"/>
      <c r="C40" s="58"/>
      <c r="D40" s="371"/>
      <c r="E40" s="403"/>
      <c r="F40" s="58"/>
      <c r="G40" s="58"/>
      <c r="H40" s="58"/>
      <c r="I40" s="58"/>
      <c r="J40" s="58"/>
      <c r="K40" s="58"/>
      <c r="L40" s="58"/>
      <c r="M40" s="58"/>
      <c r="N40" s="58"/>
      <c r="O40" s="58"/>
      <c r="P40" s="58"/>
      <c r="Q40" s="58"/>
      <c r="R40" s="58"/>
      <c r="S40" s="58"/>
      <c r="T40" s="58"/>
      <c r="U40" s="58"/>
      <c r="V40" s="58"/>
      <c r="W40" s="58"/>
      <c r="X40" s="58"/>
      <c r="Y40" s="58"/>
      <c r="Z40" s="58"/>
    </row>
    <row r="41" spans="1:26" ht="13.5" customHeight="1">
      <c r="A41" s="58"/>
      <c r="B41" s="58"/>
      <c r="C41" s="58"/>
      <c r="D41" s="371"/>
      <c r="E41" s="403"/>
      <c r="F41" s="58"/>
      <c r="G41" s="58"/>
      <c r="H41" s="58"/>
      <c r="I41" s="58"/>
      <c r="J41" s="58"/>
      <c r="K41" s="58"/>
      <c r="L41" s="58"/>
      <c r="M41" s="58"/>
      <c r="N41" s="58"/>
      <c r="O41" s="58"/>
      <c r="P41" s="58"/>
      <c r="Q41" s="58"/>
      <c r="R41" s="58"/>
      <c r="S41" s="58"/>
      <c r="T41" s="58"/>
      <c r="U41" s="58"/>
      <c r="V41" s="58"/>
      <c r="W41" s="58"/>
      <c r="X41" s="58"/>
      <c r="Y41" s="58"/>
      <c r="Z41" s="58"/>
    </row>
    <row r="42" spans="1:26" ht="13.5" customHeight="1">
      <c r="A42" s="58"/>
      <c r="B42" s="58"/>
      <c r="C42" s="58"/>
      <c r="D42" s="371"/>
      <c r="E42" s="403"/>
      <c r="F42" s="58"/>
      <c r="G42" s="58"/>
      <c r="H42" s="58"/>
      <c r="I42" s="58"/>
      <c r="J42" s="58"/>
      <c r="K42" s="58"/>
      <c r="L42" s="58"/>
      <c r="M42" s="58"/>
      <c r="N42" s="58"/>
      <c r="O42" s="58"/>
      <c r="P42" s="58"/>
      <c r="Q42" s="58"/>
      <c r="R42" s="58"/>
      <c r="S42" s="58"/>
      <c r="T42" s="58"/>
      <c r="U42" s="58"/>
      <c r="V42" s="58"/>
      <c r="W42" s="58"/>
      <c r="X42" s="58"/>
      <c r="Y42" s="58"/>
      <c r="Z42" s="58"/>
    </row>
    <row r="43" spans="1:26" ht="13.5" customHeight="1">
      <c r="A43" s="58"/>
      <c r="B43" s="58"/>
      <c r="C43" s="58"/>
      <c r="D43" s="371"/>
      <c r="E43" s="403"/>
      <c r="F43" s="58"/>
      <c r="G43" s="58"/>
      <c r="H43" s="58"/>
      <c r="I43" s="58"/>
      <c r="J43" s="58"/>
      <c r="K43" s="58"/>
      <c r="L43" s="58"/>
      <c r="M43" s="58"/>
      <c r="N43" s="58"/>
      <c r="O43" s="58"/>
      <c r="P43" s="58"/>
      <c r="Q43" s="58"/>
      <c r="R43" s="58"/>
      <c r="S43" s="58"/>
      <c r="T43" s="58"/>
      <c r="U43" s="58"/>
      <c r="V43" s="58"/>
      <c r="W43" s="58"/>
      <c r="X43" s="58"/>
      <c r="Y43" s="58"/>
      <c r="Z43" s="58"/>
    </row>
    <row r="44" spans="1:26" ht="13.5" customHeight="1">
      <c r="A44" s="58"/>
      <c r="B44" s="58"/>
      <c r="C44" s="58"/>
      <c r="D44" s="371"/>
      <c r="E44" s="403"/>
      <c r="F44" s="58"/>
      <c r="G44" s="58"/>
      <c r="H44" s="58"/>
      <c r="I44" s="58"/>
      <c r="J44" s="58"/>
      <c r="K44" s="58"/>
      <c r="L44" s="58"/>
      <c r="M44" s="58"/>
      <c r="N44" s="58"/>
      <c r="O44" s="58"/>
      <c r="P44" s="58"/>
      <c r="Q44" s="58"/>
      <c r="R44" s="58"/>
      <c r="S44" s="58"/>
      <c r="T44" s="58"/>
      <c r="U44" s="58"/>
      <c r="V44" s="58"/>
      <c r="W44" s="58"/>
      <c r="X44" s="58"/>
      <c r="Y44" s="58"/>
      <c r="Z44" s="58"/>
    </row>
    <row r="45" spans="1:26" ht="13.5" customHeight="1">
      <c r="A45" s="58"/>
      <c r="B45" s="58"/>
      <c r="C45" s="58"/>
      <c r="D45" s="371"/>
      <c r="E45" s="403"/>
      <c r="F45" s="58"/>
      <c r="G45" s="58"/>
      <c r="H45" s="58"/>
      <c r="I45" s="58"/>
      <c r="J45" s="58"/>
      <c r="K45" s="58"/>
      <c r="L45" s="58"/>
      <c r="M45" s="58"/>
      <c r="N45" s="58"/>
      <c r="O45" s="58"/>
      <c r="P45" s="58"/>
      <c r="Q45" s="58"/>
      <c r="R45" s="58"/>
      <c r="S45" s="58"/>
      <c r="T45" s="58"/>
      <c r="U45" s="58"/>
      <c r="V45" s="58"/>
      <c r="W45" s="58"/>
      <c r="X45" s="58"/>
      <c r="Y45" s="58"/>
      <c r="Z45" s="58"/>
    </row>
    <row r="46" spans="1:26" ht="13.5" customHeight="1">
      <c r="A46" s="58"/>
      <c r="B46" s="58"/>
      <c r="C46" s="58"/>
      <c r="D46" s="371"/>
      <c r="E46" s="403"/>
      <c r="F46" s="58"/>
      <c r="G46" s="58"/>
      <c r="H46" s="58"/>
      <c r="I46" s="58"/>
      <c r="J46" s="58"/>
      <c r="K46" s="58"/>
      <c r="L46" s="58"/>
      <c r="M46" s="58"/>
      <c r="N46" s="58"/>
      <c r="O46" s="58"/>
      <c r="P46" s="58"/>
      <c r="Q46" s="58"/>
      <c r="R46" s="58"/>
      <c r="S46" s="58"/>
      <c r="T46" s="58"/>
      <c r="U46" s="58"/>
      <c r="V46" s="58"/>
      <c r="W46" s="58"/>
      <c r="X46" s="58"/>
      <c r="Y46" s="58"/>
      <c r="Z46" s="58"/>
    </row>
    <row r="47" spans="1:26" ht="13.5" customHeight="1">
      <c r="A47" s="58"/>
      <c r="B47" s="58"/>
      <c r="C47" s="58"/>
      <c r="D47" s="371"/>
      <c r="E47" s="403"/>
      <c r="F47" s="58"/>
      <c r="G47" s="58"/>
      <c r="H47" s="58"/>
      <c r="I47" s="58"/>
      <c r="J47" s="58"/>
      <c r="K47" s="58"/>
      <c r="L47" s="58"/>
      <c r="M47" s="58"/>
      <c r="N47" s="58"/>
      <c r="O47" s="58"/>
      <c r="P47" s="58"/>
      <c r="Q47" s="58"/>
      <c r="R47" s="58"/>
      <c r="S47" s="58"/>
      <c r="T47" s="58"/>
      <c r="U47" s="58"/>
      <c r="V47" s="58"/>
      <c r="W47" s="58"/>
      <c r="X47" s="58"/>
      <c r="Y47" s="58"/>
      <c r="Z47" s="58"/>
    </row>
    <row r="48" spans="1:26" ht="13.5" customHeight="1">
      <c r="A48" s="58"/>
      <c r="B48" s="58"/>
      <c r="C48" s="58"/>
      <c r="D48" s="371"/>
      <c r="E48" s="403"/>
      <c r="F48" s="58"/>
      <c r="G48" s="58"/>
      <c r="H48" s="58"/>
      <c r="I48" s="58"/>
      <c r="J48" s="58"/>
      <c r="K48" s="58"/>
      <c r="L48" s="58"/>
      <c r="M48" s="58"/>
      <c r="N48" s="58"/>
      <c r="O48" s="58"/>
      <c r="P48" s="58"/>
      <c r="Q48" s="58"/>
      <c r="R48" s="58"/>
      <c r="S48" s="58"/>
      <c r="T48" s="58"/>
      <c r="U48" s="58"/>
      <c r="V48" s="58"/>
      <c r="W48" s="58"/>
      <c r="X48" s="58"/>
      <c r="Y48" s="58"/>
      <c r="Z48" s="58"/>
    </row>
    <row r="49" spans="1:26" ht="13.5" customHeight="1">
      <c r="A49" s="58"/>
      <c r="B49" s="58"/>
      <c r="C49" s="58"/>
      <c r="D49" s="371"/>
      <c r="E49" s="403"/>
      <c r="F49" s="58"/>
      <c r="G49" s="58"/>
      <c r="H49" s="58"/>
      <c r="I49" s="58"/>
      <c r="J49" s="58"/>
      <c r="K49" s="58"/>
      <c r="L49" s="58"/>
      <c r="M49" s="58"/>
      <c r="N49" s="58"/>
      <c r="O49" s="58"/>
      <c r="P49" s="58"/>
      <c r="Q49" s="58"/>
      <c r="R49" s="58"/>
      <c r="S49" s="58"/>
      <c r="T49" s="58"/>
      <c r="U49" s="58"/>
      <c r="V49" s="58"/>
      <c r="W49" s="58"/>
      <c r="X49" s="58"/>
      <c r="Y49" s="58"/>
      <c r="Z49" s="58"/>
    </row>
    <row r="50" spans="1:26" ht="13.5" customHeight="1">
      <c r="A50" s="58"/>
      <c r="B50" s="58"/>
      <c r="C50" s="58"/>
      <c r="D50" s="371"/>
      <c r="E50" s="403"/>
      <c r="F50" s="58"/>
      <c r="G50" s="58"/>
      <c r="H50" s="58"/>
      <c r="I50" s="58"/>
      <c r="J50" s="58"/>
      <c r="K50" s="58"/>
      <c r="L50" s="58"/>
      <c r="M50" s="58"/>
      <c r="N50" s="58"/>
      <c r="O50" s="58"/>
      <c r="P50" s="58"/>
      <c r="Q50" s="58"/>
      <c r="R50" s="58"/>
      <c r="S50" s="58"/>
      <c r="T50" s="58"/>
      <c r="U50" s="58"/>
      <c r="V50" s="58"/>
      <c r="W50" s="58"/>
      <c r="X50" s="58"/>
      <c r="Y50" s="58"/>
      <c r="Z50" s="58"/>
    </row>
    <row r="51" spans="1:26" ht="13.5" customHeight="1">
      <c r="A51" s="58"/>
      <c r="B51" s="58"/>
      <c r="C51" s="58"/>
      <c r="D51" s="371"/>
      <c r="E51" s="403"/>
      <c r="F51" s="58"/>
      <c r="G51" s="58"/>
      <c r="H51" s="58"/>
      <c r="I51" s="58"/>
      <c r="J51" s="58"/>
      <c r="K51" s="58"/>
      <c r="L51" s="58"/>
      <c r="M51" s="58"/>
      <c r="N51" s="58"/>
      <c r="O51" s="58"/>
      <c r="P51" s="58"/>
      <c r="Q51" s="58"/>
      <c r="R51" s="58"/>
      <c r="S51" s="58"/>
      <c r="T51" s="58"/>
      <c r="U51" s="58"/>
      <c r="V51" s="58"/>
      <c r="W51" s="58"/>
      <c r="X51" s="58"/>
      <c r="Y51" s="58"/>
      <c r="Z51" s="58"/>
    </row>
    <row r="52" spans="1:26" ht="13.5" customHeight="1">
      <c r="A52" s="58"/>
      <c r="B52" s="58"/>
      <c r="C52" s="58"/>
      <c r="D52" s="371"/>
      <c r="E52" s="403"/>
      <c r="F52" s="58"/>
      <c r="G52" s="58"/>
      <c r="H52" s="58"/>
      <c r="I52" s="58"/>
      <c r="J52" s="58"/>
      <c r="K52" s="58"/>
      <c r="L52" s="58"/>
      <c r="M52" s="58"/>
      <c r="N52" s="58"/>
      <c r="O52" s="58"/>
      <c r="P52" s="58"/>
      <c r="Q52" s="58"/>
      <c r="R52" s="58"/>
      <c r="S52" s="58"/>
      <c r="T52" s="58"/>
      <c r="U52" s="58"/>
      <c r="V52" s="58"/>
      <c r="W52" s="58"/>
      <c r="X52" s="58"/>
      <c r="Y52" s="58"/>
      <c r="Z52" s="58"/>
    </row>
    <row r="53" spans="1:26" ht="13.5" customHeight="1">
      <c r="A53" s="58"/>
      <c r="B53" s="58"/>
      <c r="C53" s="58"/>
      <c r="D53" s="371"/>
      <c r="E53" s="403"/>
      <c r="F53" s="58"/>
      <c r="G53" s="58"/>
      <c r="H53" s="58"/>
      <c r="I53" s="58"/>
      <c r="J53" s="58"/>
      <c r="K53" s="58"/>
      <c r="L53" s="58"/>
      <c r="M53" s="58"/>
      <c r="N53" s="58"/>
      <c r="O53" s="58"/>
      <c r="P53" s="58"/>
      <c r="Q53" s="58"/>
      <c r="R53" s="58"/>
      <c r="S53" s="58"/>
      <c r="T53" s="58"/>
      <c r="U53" s="58"/>
      <c r="V53" s="58"/>
      <c r="W53" s="58"/>
      <c r="X53" s="58"/>
      <c r="Y53" s="58"/>
      <c r="Z53" s="58"/>
    </row>
    <row r="54" spans="1:26" ht="13.5" customHeight="1">
      <c r="A54" s="58"/>
      <c r="B54" s="58"/>
      <c r="C54" s="58"/>
      <c r="D54" s="371"/>
      <c r="E54" s="403"/>
      <c r="F54" s="58"/>
      <c r="G54" s="58"/>
      <c r="H54" s="58"/>
      <c r="I54" s="58"/>
      <c r="J54" s="58"/>
      <c r="K54" s="58"/>
      <c r="L54" s="58"/>
      <c r="M54" s="58"/>
      <c r="N54" s="58"/>
      <c r="O54" s="58"/>
      <c r="P54" s="58"/>
      <c r="Q54" s="58"/>
      <c r="R54" s="58"/>
      <c r="S54" s="58"/>
      <c r="T54" s="58"/>
      <c r="U54" s="58"/>
      <c r="V54" s="58"/>
      <c r="W54" s="58"/>
      <c r="X54" s="58"/>
      <c r="Y54" s="58"/>
      <c r="Z54" s="58"/>
    </row>
    <row r="55" spans="1:26" ht="13.5" customHeight="1">
      <c r="A55" s="58"/>
      <c r="B55" s="58"/>
      <c r="C55" s="58"/>
      <c r="D55" s="371"/>
      <c r="E55" s="403"/>
      <c r="F55" s="58"/>
      <c r="G55" s="58"/>
      <c r="H55" s="58"/>
      <c r="I55" s="58"/>
      <c r="J55" s="58"/>
      <c r="K55" s="58"/>
      <c r="L55" s="58"/>
      <c r="M55" s="58"/>
      <c r="N55" s="58"/>
      <c r="O55" s="58"/>
      <c r="P55" s="58"/>
      <c r="Q55" s="58"/>
      <c r="R55" s="58"/>
      <c r="S55" s="58"/>
      <c r="T55" s="58"/>
      <c r="U55" s="58"/>
      <c r="V55" s="58"/>
      <c r="W55" s="58"/>
      <c r="X55" s="58"/>
      <c r="Y55" s="58"/>
      <c r="Z55" s="58"/>
    </row>
    <row r="56" spans="1:26" ht="13.5" customHeight="1">
      <c r="A56" s="58"/>
      <c r="B56" s="58"/>
      <c r="C56" s="58"/>
      <c r="D56" s="371"/>
      <c r="E56" s="403"/>
      <c r="F56" s="58"/>
      <c r="G56" s="58"/>
      <c r="H56" s="58"/>
      <c r="I56" s="58"/>
      <c r="J56" s="58"/>
      <c r="K56" s="58"/>
      <c r="L56" s="58"/>
      <c r="M56" s="58"/>
      <c r="N56" s="58"/>
      <c r="O56" s="58"/>
      <c r="P56" s="58"/>
      <c r="Q56" s="58"/>
      <c r="R56" s="58"/>
      <c r="S56" s="58"/>
      <c r="T56" s="58"/>
      <c r="U56" s="58"/>
      <c r="V56" s="58"/>
      <c r="W56" s="58"/>
      <c r="X56" s="58"/>
      <c r="Y56" s="58"/>
      <c r="Z56" s="58"/>
    </row>
    <row r="57" spans="1:26" ht="13.5" customHeight="1">
      <c r="A57" s="58"/>
      <c r="B57" s="58"/>
      <c r="C57" s="58"/>
      <c r="D57" s="371"/>
      <c r="E57" s="403"/>
      <c r="F57" s="58"/>
      <c r="G57" s="58"/>
      <c r="H57" s="58"/>
      <c r="I57" s="58"/>
      <c r="J57" s="58"/>
      <c r="K57" s="58"/>
      <c r="L57" s="58"/>
      <c r="M57" s="58"/>
      <c r="N57" s="58"/>
      <c r="O57" s="58"/>
      <c r="P57" s="58"/>
      <c r="Q57" s="58"/>
      <c r="R57" s="58"/>
      <c r="S57" s="58"/>
      <c r="T57" s="58"/>
      <c r="U57" s="58"/>
      <c r="V57" s="58"/>
      <c r="W57" s="58"/>
      <c r="X57" s="58"/>
      <c r="Y57" s="58"/>
      <c r="Z57" s="58"/>
    </row>
    <row r="58" spans="1:26" ht="13.5" customHeight="1">
      <c r="A58" s="58"/>
      <c r="B58" s="58"/>
      <c r="C58" s="58"/>
      <c r="D58" s="371"/>
      <c r="E58" s="403"/>
      <c r="F58" s="58"/>
      <c r="G58" s="58"/>
      <c r="H58" s="58"/>
      <c r="I58" s="58"/>
      <c r="J58" s="58"/>
      <c r="K58" s="58"/>
      <c r="L58" s="58"/>
      <c r="M58" s="58"/>
      <c r="N58" s="58"/>
      <c r="O58" s="58"/>
      <c r="P58" s="58"/>
      <c r="Q58" s="58"/>
      <c r="R58" s="58"/>
      <c r="S58" s="58"/>
      <c r="T58" s="58"/>
      <c r="U58" s="58"/>
      <c r="V58" s="58"/>
      <c r="W58" s="58"/>
      <c r="X58" s="58"/>
      <c r="Y58" s="58"/>
      <c r="Z58" s="58"/>
    </row>
    <row r="59" spans="1:26" ht="13.5" customHeight="1">
      <c r="A59" s="58"/>
      <c r="B59" s="58"/>
      <c r="C59" s="58"/>
      <c r="D59" s="371"/>
      <c r="E59" s="403"/>
      <c r="F59" s="58"/>
      <c r="G59" s="58"/>
      <c r="H59" s="58"/>
      <c r="I59" s="58"/>
      <c r="J59" s="58"/>
      <c r="K59" s="58"/>
      <c r="L59" s="58"/>
      <c r="M59" s="58"/>
      <c r="N59" s="58"/>
      <c r="O59" s="58"/>
      <c r="P59" s="58"/>
      <c r="Q59" s="58"/>
      <c r="R59" s="58"/>
      <c r="S59" s="58"/>
      <c r="T59" s="58"/>
      <c r="U59" s="58"/>
      <c r="V59" s="58"/>
      <c r="W59" s="58"/>
      <c r="X59" s="58"/>
      <c r="Y59" s="58"/>
      <c r="Z59" s="58"/>
    </row>
    <row r="60" spans="1:26" ht="13.5" customHeight="1">
      <c r="A60" s="58"/>
      <c r="B60" s="58"/>
      <c r="C60" s="58"/>
      <c r="D60" s="371"/>
      <c r="E60" s="403"/>
      <c r="F60" s="58"/>
      <c r="G60" s="58"/>
      <c r="H60" s="58"/>
      <c r="I60" s="58"/>
      <c r="J60" s="58"/>
      <c r="K60" s="58"/>
      <c r="L60" s="58"/>
      <c r="M60" s="58"/>
      <c r="N60" s="58"/>
      <c r="O60" s="58"/>
      <c r="P60" s="58"/>
      <c r="Q60" s="58"/>
      <c r="R60" s="58"/>
      <c r="S60" s="58"/>
      <c r="T60" s="58"/>
      <c r="U60" s="58"/>
      <c r="V60" s="58"/>
      <c r="W60" s="58"/>
      <c r="X60" s="58"/>
      <c r="Y60" s="58"/>
      <c r="Z60" s="58"/>
    </row>
    <row r="61" spans="1:26" ht="13.5" customHeight="1">
      <c r="A61" s="58"/>
      <c r="B61" s="58"/>
      <c r="C61" s="58"/>
      <c r="D61" s="371"/>
      <c r="E61" s="403"/>
      <c r="F61" s="58"/>
      <c r="G61" s="58"/>
      <c r="H61" s="58"/>
      <c r="I61" s="58"/>
      <c r="J61" s="58"/>
      <c r="K61" s="58"/>
      <c r="L61" s="58"/>
      <c r="M61" s="58"/>
      <c r="N61" s="58"/>
      <c r="O61" s="58"/>
      <c r="P61" s="58"/>
      <c r="Q61" s="58"/>
      <c r="R61" s="58"/>
      <c r="S61" s="58"/>
      <c r="T61" s="58"/>
      <c r="U61" s="58"/>
      <c r="V61" s="58"/>
      <c r="W61" s="58"/>
      <c r="X61" s="58"/>
      <c r="Y61" s="58"/>
      <c r="Z61" s="58"/>
    </row>
    <row r="62" spans="1:26" ht="13.5" customHeight="1">
      <c r="A62" s="58"/>
      <c r="B62" s="58"/>
      <c r="C62" s="58"/>
      <c r="D62" s="371"/>
      <c r="E62" s="403"/>
      <c r="F62" s="58"/>
      <c r="G62" s="58"/>
      <c r="H62" s="58"/>
      <c r="I62" s="58"/>
      <c r="J62" s="58"/>
      <c r="K62" s="58"/>
      <c r="L62" s="58"/>
      <c r="M62" s="58"/>
      <c r="N62" s="58"/>
      <c r="O62" s="58"/>
      <c r="P62" s="58"/>
      <c r="Q62" s="58"/>
      <c r="R62" s="58"/>
      <c r="S62" s="58"/>
      <c r="T62" s="58"/>
      <c r="U62" s="58"/>
      <c r="V62" s="58"/>
      <c r="W62" s="58"/>
      <c r="X62" s="58"/>
      <c r="Y62" s="58"/>
      <c r="Z62" s="58"/>
    </row>
    <row r="63" spans="1:26" ht="13.5" customHeight="1">
      <c r="A63" s="58"/>
      <c r="B63" s="58"/>
      <c r="C63" s="58"/>
      <c r="D63" s="371"/>
      <c r="E63" s="403"/>
      <c r="F63" s="58"/>
      <c r="G63" s="58"/>
      <c r="H63" s="58"/>
      <c r="I63" s="58"/>
      <c r="J63" s="58"/>
      <c r="K63" s="58"/>
      <c r="L63" s="58"/>
      <c r="M63" s="58"/>
      <c r="N63" s="58"/>
      <c r="O63" s="58"/>
      <c r="P63" s="58"/>
      <c r="Q63" s="58"/>
      <c r="R63" s="58"/>
      <c r="S63" s="58"/>
      <c r="T63" s="58"/>
      <c r="U63" s="58"/>
      <c r="V63" s="58"/>
      <c r="W63" s="58"/>
      <c r="X63" s="58"/>
      <c r="Y63" s="58"/>
      <c r="Z63" s="58"/>
    </row>
    <row r="64" spans="1:26" ht="13.5" customHeight="1">
      <c r="A64" s="58"/>
      <c r="B64" s="58"/>
      <c r="C64" s="58"/>
      <c r="D64" s="371"/>
      <c r="E64" s="403"/>
      <c r="F64" s="58"/>
      <c r="G64" s="58"/>
      <c r="H64" s="58"/>
      <c r="I64" s="58"/>
      <c r="J64" s="58"/>
      <c r="K64" s="58"/>
      <c r="L64" s="58"/>
      <c r="M64" s="58"/>
      <c r="N64" s="58"/>
      <c r="O64" s="58"/>
      <c r="P64" s="58"/>
      <c r="Q64" s="58"/>
      <c r="R64" s="58"/>
      <c r="S64" s="58"/>
      <c r="T64" s="58"/>
      <c r="U64" s="58"/>
      <c r="V64" s="58"/>
      <c r="W64" s="58"/>
      <c r="X64" s="58"/>
      <c r="Y64" s="58"/>
      <c r="Z64" s="58"/>
    </row>
    <row r="65" spans="1:26" ht="13.5" customHeight="1">
      <c r="A65" s="58"/>
      <c r="B65" s="58"/>
      <c r="C65" s="58"/>
      <c r="D65" s="371"/>
      <c r="E65" s="403"/>
      <c r="F65" s="58"/>
      <c r="G65" s="58"/>
      <c r="H65" s="58"/>
      <c r="I65" s="58"/>
      <c r="J65" s="58"/>
      <c r="K65" s="58"/>
      <c r="L65" s="58"/>
      <c r="M65" s="58"/>
      <c r="N65" s="58"/>
      <c r="O65" s="58"/>
      <c r="P65" s="58"/>
      <c r="Q65" s="58"/>
      <c r="R65" s="58"/>
      <c r="S65" s="58"/>
      <c r="T65" s="58"/>
      <c r="U65" s="58"/>
      <c r="V65" s="58"/>
      <c r="W65" s="58"/>
      <c r="X65" s="58"/>
      <c r="Y65" s="58"/>
      <c r="Z65" s="58"/>
    </row>
    <row r="66" spans="1:26" ht="13.5" customHeight="1">
      <c r="A66" s="58"/>
      <c r="B66" s="58"/>
      <c r="C66" s="58"/>
      <c r="D66" s="371"/>
      <c r="E66" s="403"/>
      <c r="F66" s="58"/>
      <c r="G66" s="58"/>
      <c r="H66" s="58"/>
      <c r="I66" s="58"/>
      <c r="J66" s="58"/>
      <c r="K66" s="58"/>
      <c r="L66" s="58"/>
      <c r="M66" s="58"/>
      <c r="N66" s="58"/>
      <c r="O66" s="58"/>
      <c r="P66" s="58"/>
      <c r="Q66" s="58"/>
      <c r="R66" s="58"/>
      <c r="S66" s="58"/>
      <c r="T66" s="58"/>
      <c r="U66" s="58"/>
      <c r="V66" s="58"/>
      <c r="W66" s="58"/>
      <c r="X66" s="58"/>
      <c r="Y66" s="58"/>
      <c r="Z66" s="58"/>
    </row>
    <row r="67" spans="1:26" ht="13.5" customHeight="1">
      <c r="A67" s="58"/>
      <c r="B67" s="58"/>
      <c r="C67" s="58"/>
      <c r="D67" s="371"/>
      <c r="E67" s="403"/>
      <c r="F67" s="58"/>
      <c r="G67" s="58"/>
      <c r="H67" s="58"/>
      <c r="I67" s="58"/>
      <c r="J67" s="58"/>
      <c r="K67" s="58"/>
      <c r="L67" s="58"/>
      <c r="M67" s="58"/>
      <c r="N67" s="58"/>
      <c r="O67" s="58"/>
      <c r="P67" s="58"/>
      <c r="Q67" s="58"/>
      <c r="R67" s="58"/>
      <c r="S67" s="58"/>
      <c r="T67" s="58"/>
      <c r="U67" s="58"/>
      <c r="V67" s="58"/>
      <c r="W67" s="58"/>
      <c r="X67" s="58"/>
      <c r="Y67" s="58"/>
      <c r="Z67" s="58"/>
    </row>
    <row r="68" spans="1:26" ht="13.5" customHeight="1">
      <c r="A68" s="58"/>
      <c r="B68" s="58"/>
      <c r="C68" s="58"/>
      <c r="D68" s="371"/>
      <c r="E68" s="403"/>
      <c r="F68" s="58"/>
      <c r="G68" s="58"/>
      <c r="H68" s="58"/>
      <c r="I68" s="58"/>
      <c r="J68" s="58"/>
      <c r="K68" s="58"/>
      <c r="L68" s="58"/>
      <c r="M68" s="58"/>
      <c r="N68" s="58"/>
      <c r="O68" s="58"/>
      <c r="P68" s="58"/>
      <c r="Q68" s="58"/>
      <c r="R68" s="58"/>
      <c r="S68" s="58"/>
      <c r="T68" s="58"/>
      <c r="U68" s="58"/>
      <c r="V68" s="58"/>
      <c r="W68" s="58"/>
      <c r="X68" s="58"/>
      <c r="Y68" s="58"/>
      <c r="Z68" s="58"/>
    </row>
    <row r="69" spans="1:26" ht="13.5" customHeight="1">
      <c r="A69" s="58"/>
      <c r="B69" s="58"/>
      <c r="C69" s="58"/>
      <c r="D69" s="371"/>
      <c r="E69" s="403"/>
      <c r="F69" s="58"/>
      <c r="G69" s="58"/>
      <c r="H69" s="58"/>
      <c r="I69" s="58"/>
      <c r="J69" s="58"/>
      <c r="K69" s="58"/>
      <c r="L69" s="58"/>
      <c r="M69" s="58"/>
      <c r="N69" s="58"/>
      <c r="O69" s="58"/>
      <c r="P69" s="58"/>
      <c r="Q69" s="58"/>
      <c r="R69" s="58"/>
      <c r="S69" s="58"/>
      <c r="T69" s="58"/>
      <c r="U69" s="58"/>
      <c r="V69" s="58"/>
      <c r="W69" s="58"/>
      <c r="X69" s="58"/>
      <c r="Y69" s="58"/>
      <c r="Z69" s="58"/>
    </row>
    <row r="70" spans="1:26" ht="13.5" customHeight="1">
      <c r="A70" s="58"/>
      <c r="B70" s="58"/>
      <c r="C70" s="58"/>
      <c r="D70" s="371"/>
      <c r="E70" s="403"/>
      <c r="F70" s="58"/>
      <c r="G70" s="58"/>
      <c r="H70" s="58"/>
      <c r="I70" s="58"/>
      <c r="J70" s="58"/>
      <c r="K70" s="58"/>
      <c r="L70" s="58"/>
      <c r="M70" s="58"/>
      <c r="N70" s="58"/>
      <c r="O70" s="58"/>
      <c r="P70" s="58"/>
      <c r="Q70" s="58"/>
      <c r="R70" s="58"/>
      <c r="S70" s="58"/>
      <c r="T70" s="58"/>
      <c r="U70" s="58"/>
      <c r="V70" s="58"/>
      <c r="W70" s="58"/>
      <c r="X70" s="58"/>
      <c r="Y70" s="58"/>
      <c r="Z70" s="58"/>
    </row>
    <row r="71" spans="1:26" ht="13.5" customHeight="1">
      <c r="A71" s="58"/>
      <c r="B71" s="58"/>
      <c r="C71" s="58"/>
      <c r="D71" s="371"/>
      <c r="E71" s="403"/>
      <c r="F71" s="58"/>
      <c r="G71" s="58"/>
      <c r="H71" s="58"/>
      <c r="I71" s="58"/>
      <c r="J71" s="58"/>
      <c r="K71" s="58"/>
      <c r="L71" s="58"/>
      <c r="M71" s="58"/>
      <c r="N71" s="58"/>
      <c r="O71" s="58"/>
      <c r="P71" s="58"/>
      <c r="Q71" s="58"/>
      <c r="R71" s="58"/>
      <c r="S71" s="58"/>
      <c r="T71" s="58"/>
      <c r="U71" s="58"/>
      <c r="V71" s="58"/>
      <c r="W71" s="58"/>
      <c r="X71" s="58"/>
      <c r="Y71" s="58"/>
      <c r="Z71" s="58"/>
    </row>
    <row r="72" spans="1:26" ht="13.5" customHeight="1">
      <c r="A72" s="58"/>
      <c r="B72" s="58"/>
      <c r="C72" s="58"/>
      <c r="D72" s="371"/>
      <c r="E72" s="403"/>
      <c r="F72" s="58"/>
      <c r="G72" s="58"/>
      <c r="H72" s="58"/>
      <c r="I72" s="58"/>
      <c r="J72" s="58"/>
      <c r="K72" s="58"/>
      <c r="L72" s="58"/>
      <c r="M72" s="58"/>
      <c r="N72" s="58"/>
      <c r="O72" s="58"/>
      <c r="P72" s="58"/>
      <c r="Q72" s="58"/>
      <c r="R72" s="58"/>
      <c r="S72" s="58"/>
      <c r="T72" s="58"/>
      <c r="U72" s="58"/>
      <c r="V72" s="58"/>
      <c r="W72" s="58"/>
      <c r="X72" s="58"/>
      <c r="Y72" s="58"/>
      <c r="Z72" s="58"/>
    </row>
    <row r="73" spans="1:26" ht="13.5" customHeight="1">
      <c r="A73" s="58"/>
      <c r="B73" s="58"/>
      <c r="C73" s="58"/>
      <c r="D73" s="371"/>
      <c r="E73" s="403"/>
      <c r="F73" s="58"/>
      <c r="G73" s="58"/>
      <c r="H73" s="58"/>
      <c r="I73" s="58"/>
      <c r="J73" s="58"/>
      <c r="K73" s="58"/>
      <c r="L73" s="58"/>
      <c r="M73" s="58"/>
      <c r="N73" s="58"/>
      <c r="O73" s="58"/>
      <c r="P73" s="58"/>
      <c r="Q73" s="58"/>
      <c r="R73" s="58"/>
      <c r="S73" s="58"/>
      <c r="T73" s="58"/>
      <c r="U73" s="58"/>
      <c r="V73" s="58"/>
      <c r="W73" s="58"/>
      <c r="X73" s="58"/>
      <c r="Y73" s="58"/>
      <c r="Z73" s="58"/>
    </row>
    <row r="74" spans="1:26" ht="13.5" customHeight="1">
      <c r="A74" s="58"/>
      <c r="B74" s="58"/>
      <c r="C74" s="58"/>
      <c r="D74" s="371"/>
      <c r="E74" s="403"/>
      <c r="F74" s="58"/>
      <c r="G74" s="58"/>
      <c r="H74" s="58"/>
      <c r="I74" s="58"/>
      <c r="J74" s="58"/>
      <c r="K74" s="58"/>
      <c r="L74" s="58"/>
      <c r="M74" s="58"/>
      <c r="N74" s="58"/>
      <c r="O74" s="58"/>
      <c r="P74" s="58"/>
      <c r="Q74" s="58"/>
      <c r="R74" s="58"/>
      <c r="S74" s="58"/>
      <c r="T74" s="58"/>
      <c r="U74" s="58"/>
      <c r="V74" s="58"/>
      <c r="W74" s="58"/>
      <c r="X74" s="58"/>
      <c r="Y74" s="58"/>
      <c r="Z74" s="58"/>
    </row>
    <row r="75" spans="1:26" ht="13.5" customHeight="1">
      <c r="A75" s="58"/>
      <c r="B75" s="58"/>
      <c r="C75" s="58"/>
      <c r="D75" s="371"/>
      <c r="E75" s="403"/>
      <c r="F75" s="58"/>
      <c r="G75" s="58"/>
      <c r="H75" s="58"/>
      <c r="I75" s="58"/>
      <c r="J75" s="58"/>
      <c r="K75" s="58"/>
      <c r="L75" s="58"/>
      <c r="M75" s="58"/>
      <c r="N75" s="58"/>
      <c r="O75" s="58"/>
      <c r="P75" s="58"/>
      <c r="Q75" s="58"/>
      <c r="R75" s="58"/>
      <c r="S75" s="58"/>
      <c r="T75" s="58"/>
      <c r="U75" s="58"/>
      <c r="V75" s="58"/>
      <c r="W75" s="58"/>
      <c r="X75" s="58"/>
      <c r="Y75" s="58"/>
      <c r="Z75" s="58"/>
    </row>
    <row r="76" spans="1:26" ht="13.5" customHeight="1">
      <c r="A76" s="58"/>
      <c r="B76" s="58"/>
      <c r="C76" s="58"/>
      <c r="D76" s="371"/>
      <c r="E76" s="403"/>
      <c r="F76" s="58"/>
      <c r="G76" s="58"/>
      <c r="H76" s="58"/>
      <c r="I76" s="58"/>
      <c r="J76" s="58"/>
      <c r="K76" s="58"/>
      <c r="L76" s="58"/>
      <c r="M76" s="58"/>
      <c r="N76" s="58"/>
      <c r="O76" s="58"/>
      <c r="P76" s="58"/>
      <c r="Q76" s="58"/>
      <c r="R76" s="58"/>
      <c r="S76" s="58"/>
      <c r="T76" s="58"/>
      <c r="U76" s="58"/>
      <c r="V76" s="58"/>
      <c r="W76" s="58"/>
      <c r="X76" s="58"/>
      <c r="Y76" s="58"/>
      <c r="Z76" s="58"/>
    </row>
    <row r="77" spans="1:26" ht="13.5" customHeight="1">
      <c r="A77" s="58"/>
      <c r="B77" s="58"/>
      <c r="C77" s="58"/>
      <c r="D77" s="371"/>
      <c r="E77" s="403"/>
      <c r="F77" s="58"/>
      <c r="G77" s="58"/>
      <c r="H77" s="58"/>
      <c r="I77" s="58"/>
      <c r="J77" s="58"/>
      <c r="K77" s="58"/>
      <c r="L77" s="58"/>
      <c r="M77" s="58"/>
      <c r="N77" s="58"/>
      <c r="O77" s="58"/>
      <c r="P77" s="58"/>
      <c r="Q77" s="58"/>
      <c r="R77" s="58"/>
      <c r="S77" s="58"/>
      <c r="T77" s="58"/>
      <c r="U77" s="58"/>
      <c r="V77" s="58"/>
      <c r="W77" s="58"/>
      <c r="X77" s="58"/>
      <c r="Y77" s="58"/>
      <c r="Z77" s="58"/>
    </row>
    <row r="78" spans="1:26" ht="13.5" customHeight="1">
      <c r="A78" s="58"/>
      <c r="B78" s="58"/>
      <c r="C78" s="58"/>
      <c r="D78" s="371"/>
      <c r="E78" s="403"/>
      <c r="F78" s="58"/>
      <c r="G78" s="58"/>
      <c r="H78" s="58"/>
      <c r="I78" s="58"/>
      <c r="J78" s="58"/>
      <c r="K78" s="58"/>
      <c r="L78" s="58"/>
      <c r="M78" s="58"/>
      <c r="N78" s="58"/>
      <c r="O78" s="58"/>
      <c r="P78" s="58"/>
      <c r="Q78" s="58"/>
      <c r="R78" s="58"/>
      <c r="S78" s="58"/>
      <c r="T78" s="58"/>
      <c r="U78" s="58"/>
      <c r="V78" s="58"/>
      <c r="W78" s="58"/>
      <c r="X78" s="58"/>
      <c r="Y78" s="58"/>
      <c r="Z78" s="58"/>
    </row>
    <row r="79" spans="1:26" ht="13.5" customHeight="1">
      <c r="A79" s="58"/>
      <c r="B79" s="58"/>
      <c r="C79" s="58"/>
      <c r="D79" s="371"/>
      <c r="E79" s="403"/>
      <c r="F79" s="58"/>
      <c r="G79" s="58"/>
      <c r="H79" s="58"/>
      <c r="I79" s="58"/>
      <c r="J79" s="58"/>
      <c r="K79" s="58"/>
      <c r="L79" s="58"/>
      <c r="M79" s="58"/>
      <c r="N79" s="58"/>
      <c r="O79" s="58"/>
      <c r="P79" s="58"/>
      <c r="Q79" s="58"/>
      <c r="R79" s="58"/>
      <c r="S79" s="58"/>
      <c r="T79" s="58"/>
      <c r="U79" s="58"/>
      <c r="V79" s="58"/>
      <c r="W79" s="58"/>
      <c r="X79" s="58"/>
      <c r="Y79" s="58"/>
      <c r="Z79" s="58"/>
    </row>
    <row r="80" spans="1:26" ht="13.5" customHeight="1">
      <c r="A80" s="58"/>
      <c r="B80" s="58"/>
      <c r="C80" s="58"/>
      <c r="D80" s="371"/>
      <c r="E80" s="403"/>
      <c r="F80" s="58"/>
      <c r="G80" s="58"/>
      <c r="H80" s="58"/>
      <c r="I80" s="58"/>
      <c r="J80" s="58"/>
      <c r="K80" s="58"/>
      <c r="L80" s="58"/>
      <c r="M80" s="58"/>
      <c r="N80" s="58"/>
      <c r="O80" s="58"/>
      <c r="P80" s="58"/>
      <c r="Q80" s="58"/>
      <c r="R80" s="58"/>
      <c r="S80" s="58"/>
      <c r="T80" s="58"/>
      <c r="U80" s="58"/>
      <c r="V80" s="58"/>
      <c r="W80" s="58"/>
      <c r="X80" s="58"/>
      <c r="Y80" s="58"/>
      <c r="Z80" s="58"/>
    </row>
    <row r="81" spans="1:26" ht="13.5" customHeight="1">
      <c r="A81" s="58"/>
      <c r="B81" s="58"/>
      <c r="C81" s="58"/>
      <c r="D81" s="371"/>
      <c r="E81" s="403"/>
      <c r="F81" s="58"/>
      <c r="G81" s="58"/>
      <c r="H81" s="58"/>
      <c r="I81" s="58"/>
      <c r="J81" s="58"/>
      <c r="K81" s="58"/>
      <c r="L81" s="58"/>
      <c r="M81" s="58"/>
      <c r="N81" s="58"/>
      <c r="O81" s="58"/>
      <c r="P81" s="58"/>
      <c r="Q81" s="58"/>
      <c r="R81" s="58"/>
      <c r="S81" s="58"/>
      <c r="T81" s="58"/>
      <c r="U81" s="58"/>
      <c r="V81" s="58"/>
      <c r="W81" s="58"/>
      <c r="X81" s="58"/>
      <c r="Y81" s="58"/>
      <c r="Z81" s="58"/>
    </row>
    <row r="82" spans="1:26" ht="13.5" customHeight="1">
      <c r="A82" s="58"/>
      <c r="B82" s="58"/>
      <c r="C82" s="58"/>
      <c r="D82" s="371"/>
      <c r="E82" s="403"/>
      <c r="F82" s="58"/>
      <c r="G82" s="58"/>
      <c r="H82" s="58"/>
      <c r="I82" s="58"/>
      <c r="J82" s="58"/>
      <c r="K82" s="58"/>
      <c r="L82" s="58"/>
      <c r="M82" s="58"/>
      <c r="N82" s="58"/>
      <c r="O82" s="58"/>
      <c r="P82" s="58"/>
      <c r="Q82" s="58"/>
      <c r="R82" s="58"/>
      <c r="S82" s="58"/>
      <c r="T82" s="58"/>
      <c r="U82" s="58"/>
      <c r="V82" s="58"/>
      <c r="W82" s="58"/>
      <c r="X82" s="58"/>
      <c r="Y82" s="58"/>
      <c r="Z82" s="58"/>
    </row>
    <row r="83" spans="1:26" ht="13.5" customHeight="1">
      <c r="A83" s="58"/>
      <c r="B83" s="58"/>
      <c r="C83" s="58"/>
      <c r="D83" s="371"/>
      <c r="E83" s="403"/>
      <c r="F83" s="58"/>
      <c r="G83" s="58"/>
      <c r="H83" s="58"/>
      <c r="I83" s="58"/>
      <c r="J83" s="58"/>
      <c r="K83" s="58"/>
      <c r="L83" s="58"/>
      <c r="M83" s="58"/>
      <c r="N83" s="58"/>
      <c r="O83" s="58"/>
      <c r="P83" s="58"/>
      <c r="Q83" s="58"/>
      <c r="R83" s="58"/>
      <c r="S83" s="58"/>
      <c r="T83" s="58"/>
      <c r="U83" s="58"/>
      <c r="V83" s="58"/>
      <c r="W83" s="58"/>
      <c r="X83" s="58"/>
      <c r="Y83" s="58"/>
      <c r="Z83" s="58"/>
    </row>
    <row r="84" spans="1:26" ht="13.5" customHeight="1">
      <c r="A84" s="58"/>
      <c r="B84" s="58"/>
      <c r="C84" s="58"/>
      <c r="D84" s="371"/>
      <c r="E84" s="403"/>
      <c r="F84" s="58"/>
      <c r="G84" s="58"/>
      <c r="H84" s="58"/>
      <c r="I84" s="58"/>
      <c r="J84" s="58"/>
      <c r="K84" s="58"/>
      <c r="L84" s="58"/>
      <c r="M84" s="58"/>
      <c r="N84" s="58"/>
      <c r="O84" s="58"/>
      <c r="P84" s="58"/>
      <c r="Q84" s="58"/>
      <c r="R84" s="58"/>
      <c r="S84" s="58"/>
      <c r="T84" s="58"/>
      <c r="U84" s="58"/>
      <c r="V84" s="58"/>
      <c r="W84" s="58"/>
      <c r="X84" s="58"/>
      <c r="Y84" s="58"/>
      <c r="Z84" s="58"/>
    </row>
    <row r="85" spans="1:26" ht="13.5" customHeight="1">
      <c r="A85" s="58"/>
      <c r="B85" s="58"/>
      <c r="C85" s="58"/>
      <c r="D85" s="371"/>
      <c r="E85" s="403"/>
      <c r="F85" s="58"/>
      <c r="G85" s="58"/>
      <c r="H85" s="58"/>
      <c r="I85" s="58"/>
      <c r="J85" s="58"/>
      <c r="K85" s="58"/>
      <c r="L85" s="58"/>
      <c r="M85" s="58"/>
      <c r="N85" s="58"/>
      <c r="O85" s="58"/>
      <c r="P85" s="58"/>
      <c r="Q85" s="58"/>
      <c r="R85" s="58"/>
      <c r="S85" s="58"/>
      <c r="T85" s="58"/>
      <c r="U85" s="58"/>
      <c r="V85" s="58"/>
      <c r="W85" s="58"/>
      <c r="X85" s="58"/>
      <c r="Y85" s="58"/>
      <c r="Z85" s="58"/>
    </row>
    <row r="86" spans="1:26" ht="13.5" customHeight="1">
      <c r="A86" s="58"/>
      <c r="B86" s="58"/>
      <c r="C86" s="58"/>
      <c r="D86" s="371"/>
      <c r="E86" s="403"/>
      <c r="F86" s="58"/>
      <c r="G86" s="58"/>
      <c r="H86" s="58"/>
      <c r="I86" s="58"/>
      <c r="J86" s="58"/>
      <c r="K86" s="58"/>
      <c r="L86" s="58"/>
      <c r="M86" s="58"/>
      <c r="N86" s="58"/>
      <c r="O86" s="58"/>
      <c r="P86" s="58"/>
      <c r="Q86" s="58"/>
      <c r="R86" s="58"/>
      <c r="S86" s="58"/>
      <c r="T86" s="58"/>
      <c r="U86" s="58"/>
      <c r="V86" s="58"/>
      <c r="W86" s="58"/>
      <c r="X86" s="58"/>
      <c r="Y86" s="58"/>
      <c r="Z86" s="58"/>
    </row>
    <row r="87" spans="1:26" ht="13.5" customHeight="1">
      <c r="A87" s="58"/>
      <c r="B87" s="58"/>
      <c r="C87" s="58"/>
      <c r="D87" s="371"/>
      <c r="E87" s="403"/>
      <c r="F87" s="58"/>
      <c r="G87" s="58"/>
      <c r="H87" s="58"/>
      <c r="I87" s="58"/>
      <c r="J87" s="58"/>
      <c r="K87" s="58"/>
      <c r="L87" s="58"/>
      <c r="M87" s="58"/>
      <c r="N87" s="58"/>
      <c r="O87" s="58"/>
      <c r="P87" s="58"/>
      <c r="Q87" s="58"/>
      <c r="R87" s="58"/>
      <c r="S87" s="58"/>
      <c r="T87" s="58"/>
      <c r="U87" s="58"/>
      <c r="V87" s="58"/>
      <c r="W87" s="58"/>
      <c r="X87" s="58"/>
      <c r="Y87" s="58"/>
      <c r="Z87" s="58"/>
    </row>
    <row r="88" spans="1:26" ht="13.5" customHeight="1">
      <c r="A88" s="58"/>
      <c r="B88" s="58"/>
      <c r="C88" s="58"/>
      <c r="D88" s="371"/>
      <c r="E88" s="403"/>
      <c r="F88" s="58"/>
      <c r="G88" s="58"/>
      <c r="H88" s="58"/>
      <c r="I88" s="58"/>
      <c r="J88" s="58"/>
      <c r="K88" s="58"/>
      <c r="L88" s="58"/>
      <c r="M88" s="58"/>
      <c r="N88" s="58"/>
      <c r="O88" s="58"/>
      <c r="P88" s="58"/>
      <c r="Q88" s="58"/>
      <c r="R88" s="58"/>
      <c r="S88" s="58"/>
      <c r="T88" s="58"/>
      <c r="U88" s="58"/>
      <c r="V88" s="58"/>
      <c r="W88" s="58"/>
      <c r="X88" s="58"/>
      <c r="Y88" s="58"/>
      <c r="Z88" s="58"/>
    </row>
    <row r="89" spans="1:26" ht="13.5" customHeight="1">
      <c r="A89" s="58"/>
      <c r="B89" s="58"/>
      <c r="C89" s="58"/>
      <c r="D89" s="371"/>
      <c r="E89" s="403"/>
      <c r="F89" s="58"/>
      <c r="G89" s="58"/>
      <c r="H89" s="58"/>
      <c r="I89" s="58"/>
      <c r="J89" s="58"/>
      <c r="K89" s="58"/>
      <c r="L89" s="58"/>
      <c r="M89" s="58"/>
      <c r="N89" s="58"/>
      <c r="O89" s="58"/>
      <c r="P89" s="58"/>
      <c r="Q89" s="58"/>
      <c r="R89" s="58"/>
      <c r="S89" s="58"/>
      <c r="T89" s="58"/>
      <c r="U89" s="58"/>
      <c r="V89" s="58"/>
      <c r="W89" s="58"/>
      <c r="X89" s="58"/>
      <c r="Y89" s="58"/>
      <c r="Z89" s="58"/>
    </row>
    <row r="90" spans="1:26" ht="13.5" customHeight="1">
      <c r="A90" s="58"/>
      <c r="B90" s="58"/>
      <c r="C90" s="58"/>
      <c r="D90" s="371"/>
      <c r="E90" s="403"/>
      <c r="F90" s="58"/>
      <c r="G90" s="58"/>
      <c r="H90" s="58"/>
      <c r="I90" s="58"/>
      <c r="J90" s="58"/>
      <c r="K90" s="58"/>
      <c r="L90" s="58"/>
      <c r="M90" s="58"/>
      <c r="N90" s="58"/>
      <c r="O90" s="58"/>
      <c r="P90" s="58"/>
      <c r="Q90" s="58"/>
      <c r="R90" s="58"/>
      <c r="S90" s="58"/>
      <c r="T90" s="58"/>
      <c r="U90" s="58"/>
      <c r="V90" s="58"/>
      <c r="W90" s="58"/>
      <c r="X90" s="58"/>
      <c r="Y90" s="58"/>
      <c r="Z90" s="58"/>
    </row>
    <row r="91" spans="1:26" ht="13.5" customHeight="1">
      <c r="A91" s="58"/>
      <c r="B91" s="58"/>
      <c r="C91" s="58"/>
      <c r="D91" s="371"/>
      <c r="E91" s="403"/>
      <c r="F91" s="58"/>
      <c r="G91" s="58"/>
      <c r="H91" s="58"/>
      <c r="I91" s="58"/>
      <c r="J91" s="58"/>
      <c r="K91" s="58"/>
      <c r="L91" s="58"/>
      <c r="M91" s="58"/>
      <c r="N91" s="58"/>
      <c r="O91" s="58"/>
      <c r="P91" s="58"/>
      <c r="Q91" s="58"/>
      <c r="R91" s="58"/>
      <c r="S91" s="58"/>
      <c r="T91" s="58"/>
      <c r="U91" s="58"/>
      <c r="V91" s="58"/>
      <c r="W91" s="58"/>
      <c r="X91" s="58"/>
      <c r="Y91" s="58"/>
      <c r="Z91" s="58"/>
    </row>
    <row r="92" spans="1:26" ht="13.5" customHeight="1">
      <c r="A92" s="58"/>
      <c r="B92" s="58"/>
      <c r="C92" s="58"/>
      <c r="D92" s="371"/>
      <c r="E92" s="403"/>
      <c r="F92" s="58"/>
      <c r="G92" s="58"/>
      <c r="H92" s="58"/>
      <c r="I92" s="58"/>
      <c r="J92" s="58"/>
      <c r="K92" s="58"/>
      <c r="L92" s="58"/>
      <c r="M92" s="58"/>
      <c r="N92" s="58"/>
      <c r="O92" s="58"/>
      <c r="P92" s="58"/>
      <c r="Q92" s="58"/>
      <c r="R92" s="58"/>
      <c r="S92" s="58"/>
      <c r="T92" s="58"/>
      <c r="U92" s="58"/>
      <c r="V92" s="58"/>
      <c r="W92" s="58"/>
      <c r="X92" s="58"/>
      <c r="Y92" s="58"/>
      <c r="Z92" s="58"/>
    </row>
    <row r="93" spans="1:26" ht="13.5" customHeight="1">
      <c r="A93" s="58"/>
      <c r="B93" s="58"/>
      <c r="C93" s="58"/>
      <c r="D93" s="371"/>
      <c r="E93" s="403"/>
      <c r="F93" s="58"/>
      <c r="G93" s="58"/>
      <c r="H93" s="58"/>
      <c r="I93" s="58"/>
      <c r="J93" s="58"/>
      <c r="K93" s="58"/>
      <c r="L93" s="58"/>
      <c r="M93" s="58"/>
      <c r="N93" s="58"/>
      <c r="O93" s="58"/>
      <c r="P93" s="58"/>
      <c r="Q93" s="58"/>
      <c r="R93" s="58"/>
      <c r="S93" s="58"/>
      <c r="T93" s="58"/>
      <c r="U93" s="58"/>
      <c r="V93" s="58"/>
      <c r="W93" s="58"/>
      <c r="X93" s="58"/>
      <c r="Y93" s="58"/>
      <c r="Z93" s="58"/>
    </row>
    <row r="94" spans="1:26" ht="13.5" customHeight="1">
      <c r="A94" s="58"/>
      <c r="B94" s="58"/>
      <c r="C94" s="58"/>
      <c r="D94" s="371"/>
      <c r="E94" s="403"/>
      <c r="F94" s="58"/>
      <c r="G94" s="58"/>
      <c r="H94" s="58"/>
      <c r="I94" s="58"/>
      <c r="J94" s="58"/>
      <c r="K94" s="58"/>
      <c r="L94" s="58"/>
      <c r="M94" s="58"/>
      <c r="N94" s="58"/>
      <c r="O94" s="58"/>
      <c r="P94" s="58"/>
      <c r="Q94" s="58"/>
      <c r="R94" s="58"/>
      <c r="S94" s="58"/>
      <c r="T94" s="58"/>
      <c r="U94" s="58"/>
      <c r="V94" s="58"/>
      <c r="W94" s="58"/>
      <c r="X94" s="58"/>
      <c r="Y94" s="58"/>
      <c r="Z94" s="58"/>
    </row>
    <row r="95" spans="1:26" ht="13.5" customHeight="1">
      <c r="A95" s="58"/>
      <c r="B95" s="58"/>
      <c r="C95" s="58"/>
      <c r="D95" s="371"/>
      <c r="E95" s="403"/>
      <c r="F95" s="58"/>
      <c r="G95" s="58"/>
      <c r="H95" s="58"/>
      <c r="I95" s="58"/>
      <c r="J95" s="58"/>
      <c r="K95" s="58"/>
      <c r="L95" s="58"/>
      <c r="M95" s="58"/>
      <c r="N95" s="58"/>
      <c r="O95" s="58"/>
      <c r="P95" s="58"/>
      <c r="Q95" s="58"/>
      <c r="R95" s="58"/>
      <c r="S95" s="58"/>
      <c r="T95" s="58"/>
      <c r="U95" s="58"/>
      <c r="V95" s="58"/>
      <c r="W95" s="58"/>
      <c r="X95" s="58"/>
      <c r="Y95" s="58"/>
      <c r="Z95" s="58"/>
    </row>
    <row r="96" spans="1:26" ht="13.5" customHeight="1">
      <c r="A96" s="58"/>
      <c r="B96" s="58"/>
      <c r="C96" s="58"/>
      <c r="D96" s="371"/>
      <c r="E96" s="403"/>
      <c r="F96" s="58"/>
      <c r="G96" s="58"/>
      <c r="H96" s="58"/>
      <c r="I96" s="58"/>
      <c r="J96" s="58"/>
      <c r="K96" s="58"/>
      <c r="L96" s="58"/>
      <c r="M96" s="58"/>
      <c r="N96" s="58"/>
      <c r="O96" s="58"/>
      <c r="P96" s="58"/>
      <c r="Q96" s="58"/>
      <c r="R96" s="58"/>
      <c r="S96" s="58"/>
      <c r="T96" s="58"/>
      <c r="U96" s="58"/>
      <c r="V96" s="58"/>
      <c r="W96" s="58"/>
      <c r="X96" s="58"/>
      <c r="Y96" s="58"/>
      <c r="Z96" s="58"/>
    </row>
    <row r="97" spans="1:26" ht="13.5" customHeight="1">
      <c r="A97" s="58"/>
      <c r="B97" s="58"/>
      <c r="C97" s="58"/>
      <c r="D97" s="371"/>
      <c r="E97" s="403"/>
      <c r="F97" s="58"/>
      <c r="G97" s="58"/>
      <c r="H97" s="58"/>
      <c r="I97" s="58"/>
      <c r="J97" s="58"/>
      <c r="K97" s="58"/>
      <c r="L97" s="58"/>
      <c r="M97" s="58"/>
      <c r="N97" s="58"/>
      <c r="O97" s="58"/>
      <c r="P97" s="58"/>
      <c r="Q97" s="58"/>
      <c r="R97" s="58"/>
      <c r="S97" s="58"/>
      <c r="T97" s="58"/>
      <c r="U97" s="58"/>
      <c r="V97" s="58"/>
      <c r="W97" s="58"/>
      <c r="X97" s="58"/>
      <c r="Y97" s="58"/>
      <c r="Z97" s="58"/>
    </row>
    <row r="98" spans="1:26" ht="13.5" customHeight="1">
      <c r="A98" s="58"/>
      <c r="B98" s="58"/>
      <c r="C98" s="58"/>
      <c r="D98" s="371"/>
      <c r="E98" s="403"/>
      <c r="F98" s="58"/>
      <c r="G98" s="58"/>
      <c r="H98" s="58"/>
      <c r="I98" s="58"/>
      <c r="J98" s="58"/>
      <c r="K98" s="58"/>
      <c r="L98" s="58"/>
      <c r="M98" s="58"/>
      <c r="N98" s="58"/>
      <c r="O98" s="58"/>
      <c r="P98" s="58"/>
      <c r="Q98" s="58"/>
      <c r="R98" s="58"/>
      <c r="S98" s="58"/>
      <c r="T98" s="58"/>
      <c r="U98" s="58"/>
      <c r="V98" s="58"/>
      <c r="W98" s="58"/>
      <c r="X98" s="58"/>
      <c r="Y98" s="58"/>
      <c r="Z98" s="58"/>
    </row>
    <row r="99" spans="1:26" ht="13.5" customHeight="1">
      <c r="A99" s="58"/>
      <c r="B99" s="58"/>
      <c r="C99" s="58"/>
      <c r="D99" s="371"/>
      <c r="E99" s="403"/>
      <c r="F99" s="58"/>
      <c r="G99" s="58"/>
      <c r="H99" s="58"/>
      <c r="I99" s="58"/>
      <c r="J99" s="58"/>
      <c r="K99" s="58"/>
      <c r="L99" s="58"/>
      <c r="M99" s="58"/>
      <c r="N99" s="58"/>
      <c r="O99" s="58"/>
      <c r="P99" s="58"/>
      <c r="Q99" s="58"/>
      <c r="R99" s="58"/>
      <c r="S99" s="58"/>
      <c r="T99" s="58"/>
      <c r="U99" s="58"/>
      <c r="V99" s="58"/>
      <c r="W99" s="58"/>
      <c r="X99" s="58"/>
      <c r="Y99" s="58"/>
      <c r="Z99" s="58"/>
    </row>
    <row r="100" spans="1:26" ht="13.5" customHeight="1">
      <c r="A100" s="58"/>
      <c r="B100" s="58"/>
      <c r="C100" s="58"/>
      <c r="D100" s="371"/>
      <c r="E100" s="403"/>
      <c r="F100" s="58"/>
      <c r="G100" s="58"/>
      <c r="H100" s="58"/>
      <c r="I100" s="58"/>
      <c r="J100" s="58"/>
      <c r="K100" s="58"/>
      <c r="L100" s="58"/>
      <c r="M100" s="58"/>
      <c r="N100" s="58"/>
      <c r="O100" s="58"/>
      <c r="P100" s="58"/>
      <c r="Q100" s="58"/>
      <c r="R100" s="58"/>
      <c r="S100" s="58"/>
      <c r="T100" s="58"/>
      <c r="U100" s="58"/>
      <c r="V100" s="58"/>
      <c r="W100" s="58"/>
      <c r="X100" s="58"/>
      <c r="Y100" s="58"/>
      <c r="Z100" s="58"/>
    </row>
    <row r="101" spans="1:26" ht="13.5" customHeight="1">
      <c r="A101" s="58"/>
      <c r="B101" s="58"/>
      <c r="C101" s="58"/>
      <c r="D101" s="371"/>
      <c r="E101" s="403"/>
      <c r="F101" s="58"/>
      <c r="G101" s="58"/>
      <c r="H101" s="58"/>
      <c r="I101" s="58"/>
      <c r="J101" s="58"/>
      <c r="K101" s="58"/>
      <c r="L101" s="58"/>
      <c r="M101" s="58"/>
      <c r="N101" s="58"/>
      <c r="O101" s="58"/>
      <c r="P101" s="58"/>
      <c r="Q101" s="58"/>
      <c r="R101" s="58"/>
      <c r="S101" s="58"/>
      <c r="T101" s="58"/>
      <c r="U101" s="58"/>
      <c r="V101" s="58"/>
      <c r="W101" s="58"/>
      <c r="X101" s="58"/>
      <c r="Y101" s="58"/>
      <c r="Z101" s="58"/>
    </row>
    <row r="102" spans="1:26" ht="13.5" customHeight="1">
      <c r="A102" s="58"/>
      <c r="B102" s="58"/>
      <c r="C102" s="58"/>
      <c r="D102" s="371"/>
      <c r="E102" s="403"/>
      <c r="F102" s="58"/>
      <c r="G102" s="58"/>
      <c r="H102" s="58"/>
      <c r="I102" s="58"/>
      <c r="J102" s="58"/>
      <c r="K102" s="58"/>
      <c r="L102" s="58"/>
      <c r="M102" s="58"/>
      <c r="N102" s="58"/>
      <c r="O102" s="58"/>
      <c r="P102" s="58"/>
      <c r="Q102" s="58"/>
      <c r="R102" s="58"/>
      <c r="S102" s="58"/>
      <c r="T102" s="58"/>
      <c r="U102" s="58"/>
      <c r="V102" s="58"/>
      <c r="W102" s="58"/>
      <c r="X102" s="58"/>
      <c r="Y102" s="58"/>
      <c r="Z102" s="58"/>
    </row>
    <row r="103" spans="1:26" ht="13.5" customHeight="1">
      <c r="A103" s="58"/>
      <c r="B103" s="58"/>
      <c r="C103" s="58"/>
      <c r="D103" s="371"/>
      <c r="E103" s="403"/>
      <c r="F103" s="58"/>
      <c r="G103" s="58"/>
      <c r="H103" s="58"/>
      <c r="I103" s="58"/>
      <c r="J103" s="58"/>
      <c r="K103" s="58"/>
      <c r="L103" s="58"/>
      <c r="M103" s="58"/>
      <c r="N103" s="58"/>
      <c r="O103" s="58"/>
      <c r="P103" s="58"/>
      <c r="Q103" s="58"/>
      <c r="R103" s="58"/>
      <c r="S103" s="58"/>
      <c r="T103" s="58"/>
      <c r="U103" s="58"/>
      <c r="V103" s="58"/>
      <c r="W103" s="58"/>
      <c r="X103" s="58"/>
      <c r="Y103" s="58"/>
      <c r="Z103" s="58"/>
    </row>
    <row r="104" spans="1:26" ht="13.5" customHeight="1">
      <c r="A104" s="58"/>
      <c r="B104" s="58"/>
      <c r="C104" s="58"/>
      <c r="D104" s="371"/>
      <c r="E104" s="403"/>
      <c r="F104" s="58"/>
      <c r="G104" s="58"/>
      <c r="H104" s="58"/>
      <c r="I104" s="58"/>
      <c r="J104" s="58"/>
      <c r="K104" s="58"/>
      <c r="L104" s="58"/>
      <c r="M104" s="58"/>
      <c r="N104" s="58"/>
      <c r="O104" s="58"/>
      <c r="P104" s="58"/>
      <c r="Q104" s="58"/>
      <c r="R104" s="58"/>
      <c r="S104" s="58"/>
      <c r="T104" s="58"/>
      <c r="U104" s="58"/>
      <c r="V104" s="58"/>
      <c r="W104" s="58"/>
      <c r="X104" s="58"/>
      <c r="Y104" s="58"/>
      <c r="Z104" s="58"/>
    </row>
    <row r="105" spans="1:26" ht="13.5" customHeight="1">
      <c r="A105" s="58"/>
      <c r="B105" s="58"/>
      <c r="C105" s="58"/>
      <c r="D105" s="371"/>
      <c r="E105" s="403"/>
      <c r="F105" s="58"/>
      <c r="G105" s="58"/>
      <c r="H105" s="58"/>
      <c r="I105" s="58"/>
      <c r="J105" s="58"/>
      <c r="K105" s="58"/>
      <c r="L105" s="58"/>
      <c r="M105" s="58"/>
      <c r="N105" s="58"/>
      <c r="O105" s="58"/>
      <c r="P105" s="58"/>
      <c r="Q105" s="58"/>
      <c r="R105" s="58"/>
      <c r="S105" s="58"/>
      <c r="T105" s="58"/>
      <c r="U105" s="58"/>
      <c r="V105" s="58"/>
      <c r="W105" s="58"/>
      <c r="X105" s="58"/>
      <c r="Y105" s="58"/>
      <c r="Z105" s="58"/>
    </row>
    <row r="106" spans="1:26" ht="13.5" customHeight="1">
      <c r="A106" s="58"/>
      <c r="B106" s="58"/>
      <c r="C106" s="58"/>
      <c r="D106" s="371"/>
      <c r="E106" s="403"/>
      <c r="F106" s="58"/>
      <c r="G106" s="58"/>
      <c r="H106" s="58"/>
      <c r="I106" s="58"/>
      <c r="J106" s="58"/>
      <c r="K106" s="58"/>
      <c r="L106" s="58"/>
      <c r="M106" s="58"/>
      <c r="N106" s="58"/>
      <c r="O106" s="58"/>
      <c r="P106" s="58"/>
      <c r="Q106" s="58"/>
      <c r="R106" s="58"/>
      <c r="S106" s="58"/>
      <c r="T106" s="58"/>
      <c r="U106" s="58"/>
      <c r="V106" s="58"/>
      <c r="W106" s="58"/>
      <c r="X106" s="58"/>
      <c r="Y106" s="58"/>
      <c r="Z106" s="58"/>
    </row>
    <row r="107" spans="1:26" ht="13.5" customHeight="1">
      <c r="A107" s="58"/>
      <c r="B107" s="58"/>
      <c r="C107" s="58"/>
      <c r="D107" s="371"/>
      <c r="E107" s="403"/>
      <c r="F107" s="58"/>
      <c r="G107" s="58"/>
      <c r="H107" s="58"/>
      <c r="I107" s="58"/>
      <c r="J107" s="58"/>
      <c r="K107" s="58"/>
      <c r="L107" s="58"/>
      <c r="M107" s="58"/>
      <c r="N107" s="58"/>
      <c r="O107" s="58"/>
      <c r="P107" s="58"/>
      <c r="Q107" s="58"/>
      <c r="R107" s="58"/>
      <c r="S107" s="58"/>
      <c r="T107" s="58"/>
      <c r="U107" s="58"/>
      <c r="V107" s="58"/>
      <c r="W107" s="58"/>
      <c r="X107" s="58"/>
      <c r="Y107" s="58"/>
      <c r="Z107" s="58"/>
    </row>
    <row r="108" spans="1:26" ht="13.5" customHeight="1">
      <c r="A108" s="58"/>
      <c r="B108" s="58"/>
      <c r="C108" s="58"/>
      <c r="D108" s="371"/>
      <c r="E108" s="403"/>
      <c r="F108" s="58"/>
      <c r="G108" s="58"/>
      <c r="H108" s="58"/>
      <c r="I108" s="58"/>
      <c r="J108" s="58"/>
      <c r="K108" s="58"/>
      <c r="L108" s="58"/>
      <c r="M108" s="58"/>
      <c r="N108" s="58"/>
      <c r="O108" s="58"/>
      <c r="P108" s="58"/>
      <c r="Q108" s="58"/>
      <c r="R108" s="58"/>
      <c r="S108" s="58"/>
      <c r="T108" s="58"/>
      <c r="U108" s="58"/>
      <c r="V108" s="58"/>
      <c r="W108" s="58"/>
      <c r="X108" s="58"/>
      <c r="Y108" s="58"/>
      <c r="Z108" s="58"/>
    </row>
    <row r="109" spans="1:26" ht="13.5" customHeight="1">
      <c r="A109" s="58"/>
      <c r="B109" s="58"/>
      <c r="C109" s="58"/>
      <c r="D109" s="371"/>
      <c r="E109" s="403"/>
      <c r="F109" s="58"/>
      <c r="G109" s="58"/>
      <c r="H109" s="58"/>
      <c r="I109" s="58"/>
      <c r="J109" s="58"/>
      <c r="K109" s="58"/>
      <c r="L109" s="58"/>
      <c r="M109" s="58"/>
      <c r="N109" s="58"/>
      <c r="O109" s="58"/>
      <c r="P109" s="58"/>
      <c r="Q109" s="58"/>
      <c r="R109" s="58"/>
      <c r="S109" s="58"/>
      <c r="T109" s="58"/>
      <c r="U109" s="58"/>
      <c r="V109" s="58"/>
      <c r="W109" s="58"/>
      <c r="X109" s="58"/>
      <c r="Y109" s="58"/>
      <c r="Z109" s="58"/>
    </row>
    <row r="110" spans="1:26" ht="13.5" customHeight="1">
      <c r="A110" s="58"/>
      <c r="B110" s="58"/>
      <c r="C110" s="58"/>
      <c r="D110" s="371"/>
      <c r="E110" s="403"/>
      <c r="F110" s="58"/>
      <c r="G110" s="58"/>
      <c r="H110" s="58"/>
      <c r="I110" s="58"/>
      <c r="J110" s="58"/>
      <c r="K110" s="58"/>
      <c r="L110" s="58"/>
      <c r="M110" s="58"/>
      <c r="N110" s="58"/>
      <c r="O110" s="58"/>
      <c r="P110" s="58"/>
      <c r="Q110" s="58"/>
      <c r="R110" s="58"/>
      <c r="S110" s="58"/>
      <c r="T110" s="58"/>
      <c r="U110" s="58"/>
      <c r="V110" s="58"/>
      <c r="W110" s="58"/>
      <c r="X110" s="58"/>
      <c r="Y110" s="58"/>
      <c r="Z110" s="58"/>
    </row>
    <row r="111" spans="1:26" ht="13.5" customHeight="1">
      <c r="A111" s="58"/>
      <c r="B111" s="58"/>
      <c r="C111" s="58"/>
      <c r="D111" s="371"/>
      <c r="E111" s="403"/>
      <c r="F111" s="58"/>
      <c r="G111" s="58"/>
      <c r="H111" s="58"/>
      <c r="I111" s="58"/>
      <c r="J111" s="58"/>
      <c r="K111" s="58"/>
      <c r="L111" s="58"/>
      <c r="M111" s="58"/>
      <c r="N111" s="58"/>
      <c r="O111" s="58"/>
      <c r="P111" s="58"/>
      <c r="Q111" s="58"/>
      <c r="R111" s="58"/>
      <c r="S111" s="58"/>
      <c r="T111" s="58"/>
      <c r="U111" s="58"/>
      <c r="V111" s="58"/>
      <c r="W111" s="58"/>
      <c r="X111" s="58"/>
      <c r="Y111" s="58"/>
      <c r="Z111" s="58"/>
    </row>
    <row r="112" spans="1:26" ht="13.5" customHeight="1">
      <c r="A112" s="58"/>
      <c r="B112" s="58"/>
      <c r="C112" s="58"/>
      <c r="D112" s="371"/>
      <c r="E112" s="403"/>
      <c r="F112" s="58"/>
      <c r="G112" s="58"/>
      <c r="H112" s="58"/>
      <c r="I112" s="58"/>
      <c r="J112" s="58"/>
      <c r="K112" s="58"/>
      <c r="L112" s="58"/>
      <c r="M112" s="58"/>
      <c r="N112" s="58"/>
      <c r="O112" s="58"/>
      <c r="P112" s="58"/>
      <c r="Q112" s="58"/>
      <c r="R112" s="58"/>
      <c r="S112" s="58"/>
      <c r="T112" s="58"/>
      <c r="U112" s="58"/>
      <c r="V112" s="58"/>
      <c r="W112" s="58"/>
      <c r="X112" s="58"/>
      <c r="Y112" s="58"/>
      <c r="Z112" s="58"/>
    </row>
    <row r="113" spans="1:26" ht="13.5" customHeight="1">
      <c r="A113" s="58"/>
      <c r="B113" s="58"/>
      <c r="C113" s="58"/>
      <c r="D113" s="371"/>
      <c r="E113" s="403"/>
      <c r="F113" s="58"/>
      <c r="G113" s="58"/>
      <c r="H113" s="58"/>
      <c r="I113" s="58"/>
      <c r="J113" s="58"/>
      <c r="K113" s="58"/>
      <c r="L113" s="58"/>
      <c r="M113" s="58"/>
      <c r="N113" s="58"/>
      <c r="O113" s="58"/>
      <c r="P113" s="58"/>
      <c r="Q113" s="58"/>
      <c r="R113" s="58"/>
      <c r="S113" s="58"/>
      <c r="T113" s="58"/>
      <c r="U113" s="58"/>
      <c r="V113" s="58"/>
      <c r="W113" s="58"/>
      <c r="X113" s="58"/>
      <c r="Y113" s="58"/>
      <c r="Z113" s="58"/>
    </row>
    <row r="114" spans="1:26" ht="13.5" customHeight="1">
      <c r="A114" s="58"/>
      <c r="B114" s="58"/>
      <c r="C114" s="58"/>
      <c r="D114" s="371"/>
      <c r="E114" s="403"/>
      <c r="F114" s="58"/>
      <c r="G114" s="58"/>
      <c r="H114" s="58"/>
      <c r="I114" s="58"/>
      <c r="J114" s="58"/>
      <c r="K114" s="58"/>
      <c r="L114" s="58"/>
      <c r="M114" s="58"/>
      <c r="N114" s="58"/>
      <c r="O114" s="58"/>
      <c r="P114" s="58"/>
      <c r="Q114" s="58"/>
      <c r="R114" s="58"/>
      <c r="S114" s="58"/>
      <c r="T114" s="58"/>
      <c r="U114" s="58"/>
      <c r="V114" s="58"/>
      <c r="W114" s="58"/>
      <c r="X114" s="58"/>
      <c r="Y114" s="58"/>
      <c r="Z114" s="58"/>
    </row>
    <row r="115" spans="1:26" ht="13.5" customHeight="1">
      <c r="A115" s="58"/>
      <c r="B115" s="58"/>
      <c r="C115" s="58"/>
      <c r="D115" s="371"/>
      <c r="E115" s="403"/>
      <c r="F115" s="58"/>
      <c r="G115" s="58"/>
      <c r="H115" s="58"/>
      <c r="I115" s="58"/>
      <c r="J115" s="58"/>
      <c r="K115" s="58"/>
      <c r="L115" s="58"/>
      <c r="M115" s="58"/>
      <c r="N115" s="58"/>
      <c r="O115" s="58"/>
      <c r="P115" s="58"/>
      <c r="Q115" s="58"/>
      <c r="R115" s="58"/>
      <c r="S115" s="58"/>
      <c r="T115" s="58"/>
      <c r="U115" s="58"/>
      <c r="V115" s="58"/>
      <c r="W115" s="58"/>
      <c r="X115" s="58"/>
      <c r="Y115" s="58"/>
      <c r="Z115" s="58"/>
    </row>
    <row r="116" spans="1:26" ht="13.5" customHeight="1">
      <c r="A116" s="58"/>
      <c r="B116" s="58"/>
      <c r="C116" s="58"/>
      <c r="D116" s="371"/>
      <c r="E116" s="403"/>
      <c r="F116" s="58"/>
      <c r="G116" s="58"/>
      <c r="H116" s="58"/>
      <c r="I116" s="58"/>
      <c r="J116" s="58"/>
      <c r="K116" s="58"/>
      <c r="L116" s="58"/>
      <c r="M116" s="58"/>
      <c r="N116" s="58"/>
      <c r="O116" s="58"/>
      <c r="P116" s="58"/>
      <c r="Q116" s="58"/>
      <c r="R116" s="58"/>
      <c r="S116" s="58"/>
      <c r="T116" s="58"/>
      <c r="U116" s="58"/>
      <c r="V116" s="58"/>
      <c r="W116" s="58"/>
      <c r="X116" s="58"/>
      <c r="Y116" s="58"/>
      <c r="Z116" s="58"/>
    </row>
    <row r="117" spans="1:26" ht="13.5" customHeight="1">
      <c r="A117" s="58"/>
      <c r="B117" s="58"/>
      <c r="C117" s="58"/>
      <c r="D117" s="371"/>
      <c r="E117" s="403"/>
      <c r="F117" s="58"/>
      <c r="G117" s="58"/>
      <c r="H117" s="58"/>
      <c r="I117" s="58"/>
      <c r="J117" s="58"/>
      <c r="K117" s="58"/>
      <c r="L117" s="58"/>
      <c r="M117" s="58"/>
      <c r="N117" s="58"/>
      <c r="O117" s="58"/>
      <c r="P117" s="58"/>
      <c r="Q117" s="58"/>
      <c r="R117" s="58"/>
      <c r="S117" s="58"/>
      <c r="T117" s="58"/>
      <c r="U117" s="58"/>
      <c r="V117" s="58"/>
      <c r="W117" s="58"/>
      <c r="X117" s="58"/>
      <c r="Y117" s="58"/>
      <c r="Z117" s="58"/>
    </row>
    <row r="118" spans="1:26" ht="13.5" customHeight="1">
      <c r="A118" s="58"/>
      <c r="B118" s="58"/>
      <c r="C118" s="58"/>
      <c r="D118" s="371"/>
      <c r="E118" s="403"/>
      <c r="F118" s="58"/>
      <c r="G118" s="58"/>
      <c r="H118" s="58"/>
      <c r="I118" s="58"/>
      <c r="J118" s="58"/>
      <c r="K118" s="58"/>
      <c r="L118" s="58"/>
      <c r="M118" s="58"/>
      <c r="N118" s="58"/>
      <c r="O118" s="58"/>
      <c r="P118" s="58"/>
      <c r="Q118" s="58"/>
      <c r="R118" s="58"/>
      <c r="S118" s="58"/>
      <c r="T118" s="58"/>
      <c r="U118" s="58"/>
      <c r="V118" s="58"/>
      <c r="W118" s="58"/>
      <c r="X118" s="58"/>
      <c r="Y118" s="58"/>
      <c r="Z118" s="58"/>
    </row>
    <row r="119" spans="1:26" ht="13.5" customHeight="1">
      <c r="A119" s="58"/>
      <c r="B119" s="58"/>
      <c r="C119" s="58"/>
      <c r="D119" s="371"/>
      <c r="E119" s="403"/>
      <c r="F119" s="58"/>
      <c r="G119" s="58"/>
      <c r="H119" s="58"/>
      <c r="I119" s="58"/>
      <c r="J119" s="58"/>
      <c r="K119" s="58"/>
      <c r="L119" s="58"/>
      <c r="M119" s="58"/>
      <c r="N119" s="58"/>
      <c r="O119" s="58"/>
      <c r="P119" s="58"/>
      <c r="Q119" s="58"/>
      <c r="R119" s="58"/>
      <c r="S119" s="58"/>
      <c r="T119" s="58"/>
      <c r="U119" s="58"/>
      <c r="V119" s="58"/>
      <c r="W119" s="58"/>
      <c r="X119" s="58"/>
      <c r="Y119" s="58"/>
      <c r="Z119" s="58"/>
    </row>
    <row r="120" spans="1:26" ht="13.5" customHeight="1">
      <c r="A120" s="58"/>
      <c r="B120" s="58"/>
      <c r="C120" s="58"/>
      <c r="D120" s="371"/>
      <c r="E120" s="403"/>
      <c r="F120" s="58"/>
      <c r="G120" s="58"/>
      <c r="H120" s="58"/>
      <c r="I120" s="58"/>
      <c r="J120" s="58"/>
      <c r="K120" s="58"/>
      <c r="L120" s="58"/>
      <c r="M120" s="58"/>
      <c r="N120" s="58"/>
      <c r="O120" s="58"/>
      <c r="P120" s="58"/>
      <c r="Q120" s="58"/>
      <c r="R120" s="58"/>
      <c r="S120" s="58"/>
      <c r="T120" s="58"/>
      <c r="U120" s="58"/>
      <c r="V120" s="58"/>
      <c r="W120" s="58"/>
      <c r="X120" s="58"/>
      <c r="Y120" s="58"/>
      <c r="Z120" s="58"/>
    </row>
    <row r="121" spans="1:26" ht="13.5" customHeight="1">
      <c r="A121" s="58"/>
      <c r="B121" s="58"/>
      <c r="C121" s="58"/>
      <c r="D121" s="371"/>
      <c r="E121" s="403"/>
      <c r="F121" s="58"/>
      <c r="G121" s="58"/>
      <c r="H121" s="58"/>
      <c r="I121" s="58"/>
      <c r="J121" s="58"/>
      <c r="K121" s="58"/>
      <c r="L121" s="58"/>
      <c r="M121" s="58"/>
      <c r="N121" s="58"/>
      <c r="O121" s="58"/>
      <c r="P121" s="58"/>
      <c r="Q121" s="58"/>
      <c r="R121" s="58"/>
      <c r="S121" s="58"/>
      <c r="T121" s="58"/>
      <c r="U121" s="58"/>
      <c r="V121" s="58"/>
      <c r="W121" s="58"/>
      <c r="X121" s="58"/>
      <c r="Y121" s="58"/>
      <c r="Z121" s="58"/>
    </row>
    <row r="122" spans="1:26" ht="13.5" customHeight="1">
      <c r="A122" s="58"/>
      <c r="B122" s="58"/>
      <c r="C122" s="58"/>
      <c r="D122" s="371"/>
      <c r="E122" s="403"/>
      <c r="F122" s="58"/>
      <c r="G122" s="58"/>
      <c r="H122" s="58"/>
      <c r="I122" s="58"/>
      <c r="J122" s="58"/>
      <c r="K122" s="58"/>
      <c r="L122" s="58"/>
      <c r="M122" s="58"/>
      <c r="N122" s="58"/>
      <c r="O122" s="58"/>
      <c r="P122" s="58"/>
      <c r="Q122" s="58"/>
      <c r="R122" s="58"/>
      <c r="S122" s="58"/>
      <c r="T122" s="58"/>
      <c r="U122" s="58"/>
      <c r="V122" s="58"/>
      <c r="W122" s="58"/>
      <c r="X122" s="58"/>
      <c r="Y122" s="58"/>
      <c r="Z122" s="58"/>
    </row>
    <row r="123" spans="1:26" ht="13.5" customHeight="1">
      <c r="A123" s="58"/>
      <c r="B123" s="58"/>
      <c r="C123" s="58"/>
      <c r="D123" s="371"/>
      <c r="E123" s="403"/>
      <c r="F123" s="58"/>
      <c r="G123" s="58"/>
      <c r="H123" s="58"/>
      <c r="I123" s="58"/>
      <c r="J123" s="58"/>
      <c r="K123" s="58"/>
      <c r="L123" s="58"/>
      <c r="M123" s="58"/>
      <c r="N123" s="58"/>
      <c r="O123" s="58"/>
      <c r="P123" s="58"/>
      <c r="Q123" s="58"/>
      <c r="R123" s="58"/>
      <c r="S123" s="58"/>
      <c r="T123" s="58"/>
      <c r="U123" s="58"/>
      <c r="V123" s="58"/>
      <c r="W123" s="58"/>
      <c r="X123" s="58"/>
      <c r="Y123" s="58"/>
      <c r="Z123" s="58"/>
    </row>
    <row r="124" spans="1:26" ht="13.5" customHeight="1">
      <c r="A124" s="58"/>
      <c r="B124" s="58"/>
      <c r="C124" s="58"/>
      <c r="D124" s="371"/>
      <c r="E124" s="403"/>
      <c r="F124" s="58"/>
      <c r="G124" s="58"/>
      <c r="H124" s="58"/>
      <c r="I124" s="58"/>
      <c r="J124" s="58"/>
      <c r="K124" s="58"/>
      <c r="L124" s="58"/>
      <c r="M124" s="58"/>
      <c r="N124" s="58"/>
      <c r="O124" s="58"/>
      <c r="P124" s="58"/>
      <c r="Q124" s="58"/>
      <c r="R124" s="58"/>
      <c r="S124" s="58"/>
      <c r="T124" s="58"/>
      <c r="U124" s="58"/>
      <c r="V124" s="58"/>
      <c r="W124" s="58"/>
      <c r="X124" s="58"/>
      <c r="Y124" s="58"/>
      <c r="Z124" s="58"/>
    </row>
    <row r="125" spans="1:26" ht="13.5" customHeight="1">
      <c r="A125" s="58"/>
      <c r="B125" s="58"/>
      <c r="C125" s="58"/>
      <c r="D125" s="371"/>
      <c r="E125" s="403"/>
      <c r="F125" s="58"/>
      <c r="G125" s="58"/>
      <c r="H125" s="58"/>
      <c r="I125" s="58"/>
      <c r="J125" s="58"/>
      <c r="K125" s="58"/>
      <c r="L125" s="58"/>
      <c r="M125" s="58"/>
      <c r="N125" s="58"/>
      <c r="O125" s="58"/>
      <c r="P125" s="58"/>
      <c r="Q125" s="58"/>
      <c r="R125" s="58"/>
      <c r="S125" s="58"/>
      <c r="T125" s="58"/>
      <c r="U125" s="58"/>
      <c r="V125" s="58"/>
      <c r="W125" s="58"/>
      <c r="X125" s="58"/>
      <c r="Y125" s="58"/>
      <c r="Z125" s="58"/>
    </row>
    <row r="126" spans="1:26" ht="13.5" customHeight="1">
      <c r="A126" s="58"/>
      <c r="B126" s="58"/>
      <c r="C126" s="58"/>
      <c r="D126" s="371"/>
      <c r="E126" s="403"/>
      <c r="F126" s="58"/>
      <c r="G126" s="58"/>
      <c r="H126" s="58"/>
      <c r="I126" s="58"/>
      <c r="J126" s="58"/>
      <c r="K126" s="58"/>
      <c r="L126" s="58"/>
      <c r="M126" s="58"/>
      <c r="N126" s="58"/>
      <c r="O126" s="58"/>
      <c r="P126" s="58"/>
      <c r="Q126" s="58"/>
      <c r="R126" s="58"/>
      <c r="S126" s="58"/>
      <c r="T126" s="58"/>
      <c r="U126" s="58"/>
      <c r="V126" s="58"/>
      <c r="W126" s="58"/>
      <c r="X126" s="58"/>
      <c r="Y126" s="58"/>
      <c r="Z126" s="58"/>
    </row>
    <row r="127" spans="1:26" ht="13.5" customHeight="1">
      <c r="A127" s="58"/>
      <c r="B127" s="58"/>
      <c r="C127" s="58"/>
      <c r="D127" s="371"/>
      <c r="E127" s="403"/>
      <c r="F127" s="58"/>
      <c r="G127" s="58"/>
      <c r="H127" s="58"/>
      <c r="I127" s="58"/>
      <c r="J127" s="58"/>
      <c r="K127" s="58"/>
      <c r="L127" s="58"/>
      <c r="M127" s="58"/>
      <c r="N127" s="58"/>
      <c r="O127" s="58"/>
      <c r="P127" s="58"/>
      <c r="Q127" s="58"/>
      <c r="R127" s="58"/>
      <c r="S127" s="58"/>
      <c r="T127" s="58"/>
      <c r="U127" s="58"/>
      <c r="V127" s="58"/>
      <c r="W127" s="58"/>
      <c r="X127" s="58"/>
      <c r="Y127" s="58"/>
      <c r="Z127" s="58"/>
    </row>
    <row r="128" spans="1:26" ht="13.5" customHeight="1">
      <c r="A128" s="58"/>
      <c r="B128" s="58"/>
      <c r="C128" s="58"/>
      <c r="D128" s="371"/>
      <c r="E128" s="403"/>
      <c r="F128" s="58"/>
      <c r="G128" s="58"/>
      <c r="H128" s="58"/>
      <c r="I128" s="58"/>
      <c r="J128" s="58"/>
      <c r="K128" s="58"/>
      <c r="L128" s="58"/>
      <c r="M128" s="58"/>
      <c r="N128" s="58"/>
      <c r="O128" s="58"/>
      <c r="P128" s="58"/>
      <c r="Q128" s="58"/>
      <c r="R128" s="58"/>
      <c r="S128" s="58"/>
      <c r="T128" s="58"/>
      <c r="U128" s="58"/>
      <c r="V128" s="58"/>
      <c r="W128" s="58"/>
      <c r="X128" s="58"/>
      <c r="Y128" s="58"/>
      <c r="Z128" s="58"/>
    </row>
    <row r="129" spans="1:26" ht="13.5" customHeight="1">
      <c r="A129" s="58"/>
      <c r="B129" s="58"/>
      <c r="C129" s="58"/>
      <c r="D129" s="371"/>
      <c r="E129" s="403"/>
      <c r="F129" s="58"/>
      <c r="G129" s="58"/>
      <c r="H129" s="58"/>
      <c r="I129" s="58"/>
      <c r="J129" s="58"/>
      <c r="K129" s="58"/>
      <c r="L129" s="58"/>
      <c r="M129" s="58"/>
      <c r="N129" s="58"/>
      <c r="O129" s="58"/>
      <c r="P129" s="58"/>
      <c r="Q129" s="58"/>
      <c r="R129" s="58"/>
      <c r="S129" s="58"/>
      <c r="T129" s="58"/>
      <c r="U129" s="58"/>
      <c r="V129" s="58"/>
      <c r="W129" s="58"/>
      <c r="X129" s="58"/>
      <c r="Y129" s="58"/>
      <c r="Z129" s="58"/>
    </row>
    <row r="130" spans="1:26" ht="13.5" customHeight="1">
      <c r="A130" s="58"/>
      <c r="B130" s="58"/>
      <c r="C130" s="58"/>
      <c r="D130" s="371"/>
      <c r="E130" s="403"/>
      <c r="F130" s="58"/>
      <c r="G130" s="58"/>
      <c r="H130" s="58"/>
      <c r="I130" s="58"/>
      <c r="J130" s="58"/>
      <c r="K130" s="58"/>
      <c r="L130" s="58"/>
      <c r="M130" s="58"/>
      <c r="N130" s="58"/>
      <c r="O130" s="58"/>
      <c r="P130" s="58"/>
      <c r="Q130" s="58"/>
      <c r="R130" s="58"/>
      <c r="S130" s="58"/>
      <c r="T130" s="58"/>
      <c r="U130" s="58"/>
      <c r="V130" s="58"/>
      <c r="W130" s="58"/>
      <c r="X130" s="58"/>
      <c r="Y130" s="58"/>
      <c r="Z130" s="58"/>
    </row>
    <row r="131" spans="1:26" ht="13.5" customHeight="1">
      <c r="A131" s="58"/>
      <c r="B131" s="58"/>
      <c r="C131" s="58"/>
      <c r="D131" s="371"/>
      <c r="E131" s="403"/>
      <c r="F131" s="58"/>
      <c r="G131" s="58"/>
      <c r="H131" s="58"/>
      <c r="I131" s="58"/>
      <c r="J131" s="58"/>
      <c r="K131" s="58"/>
      <c r="L131" s="58"/>
      <c r="M131" s="58"/>
      <c r="N131" s="58"/>
      <c r="O131" s="58"/>
      <c r="P131" s="58"/>
      <c r="Q131" s="58"/>
      <c r="R131" s="58"/>
      <c r="S131" s="58"/>
      <c r="T131" s="58"/>
      <c r="U131" s="58"/>
      <c r="V131" s="58"/>
      <c r="W131" s="58"/>
      <c r="X131" s="58"/>
      <c r="Y131" s="58"/>
      <c r="Z131" s="58"/>
    </row>
    <row r="132" spans="1:26" ht="13.5" customHeight="1">
      <c r="A132" s="58"/>
      <c r="B132" s="58"/>
      <c r="C132" s="58"/>
      <c r="D132" s="371"/>
      <c r="E132" s="403"/>
      <c r="F132" s="58"/>
      <c r="G132" s="58"/>
      <c r="H132" s="58"/>
      <c r="I132" s="58"/>
      <c r="J132" s="58"/>
      <c r="K132" s="58"/>
      <c r="L132" s="58"/>
      <c r="M132" s="58"/>
      <c r="N132" s="58"/>
      <c r="O132" s="58"/>
      <c r="P132" s="58"/>
      <c r="Q132" s="58"/>
      <c r="R132" s="58"/>
      <c r="S132" s="58"/>
      <c r="T132" s="58"/>
      <c r="U132" s="58"/>
      <c r="V132" s="58"/>
      <c r="W132" s="58"/>
      <c r="X132" s="58"/>
      <c r="Y132" s="58"/>
      <c r="Z132" s="58"/>
    </row>
    <row r="133" spans="1:26" ht="13.5" customHeight="1">
      <c r="A133" s="58"/>
      <c r="B133" s="58"/>
      <c r="C133" s="58"/>
      <c r="D133" s="371"/>
      <c r="E133" s="403"/>
      <c r="F133" s="58"/>
      <c r="G133" s="58"/>
      <c r="H133" s="58"/>
      <c r="I133" s="58"/>
      <c r="J133" s="58"/>
      <c r="K133" s="58"/>
      <c r="L133" s="58"/>
      <c r="M133" s="58"/>
      <c r="N133" s="58"/>
      <c r="O133" s="58"/>
      <c r="P133" s="58"/>
      <c r="Q133" s="58"/>
      <c r="R133" s="58"/>
      <c r="S133" s="58"/>
      <c r="T133" s="58"/>
      <c r="U133" s="58"/>
      <c r="V133" s="58"/>
      <c r="W133" s="58"/>
      <c r="X133" s="58"/>
      <c r="Y133" s="58"/>
      <c r="Z133" s="58"/>
    </row>
    <row r="134" spans="1:26" ht="13.5" customHeight="1">
      <c r="A134" s="58"/>
      <c r="B134" s="58"/>
      <c r="C134" s="58"/>
      <c r="D134" s="371"/>
      <c r="E134" s="403"/>
      <c r="F134" s="58"/>
      <c r="G134" s="58"/>
      <c r="H134" s="58"/>
      <c r="I134" s="58"/>
      <c r="J134" s="58"/>
      <c r="K134" s="58"/>
      <c r="L134" s="58"/>
      <c r="M134" s="58"/>
      <c r="N134" s="58"/>
      <c r="O134" s="58"/>
      <c r="P134" s="58"/>
      <c r="Q134" s="58"/>
      <c r="R134" s="58"/>
      <c r="S134" s="58"/>
      <c r="T134" s="58"/>
      <c r="U134" s="58"/>
      <c r="V134" s="58"/>
      <c r="W134" s="58"/>
      <c r="X134" s="58"/>
      <c r="Y134" s="58"/>
      <c r="Z134" s="58"/>
    </row>
    <row r="135" spans="1:26" ht="13.5" customHeight="1">
      <c r="A135" s="58"/>
      <c r="B135" s="58"/>
      <c r="C135" s="58"/>
      <c r="D135" s="371"/>
      <c r="E135" s="403"/>
      <c r="F135" s="58"/>
      <c r="G135" s="58"/>
      <c r="H135" s="58"/>
      <c r="I135" s="58"/>
      <c r="J135" s="58"/>
      <c r="K135" s="58"/>
      <c r="L135" s="58"/>
      <c r="M135" s="58"/>
      <c r="N135" s="58"/>
      <c r="O135" s="58"/>
      <c r="P135" s="58"/>
      <c r="Q135" s="58"/>
      <c r="R135" s="58"/>
      <c r="S135" s="58"/>
      <c r="T135" s="58"/>
      <c r="U135" s="58"/>
      <c r="V135" s="58"/>
      <c r="W135" s="58"/>
      <c r="X135" s="58"/>
      <c r="Y135" s="58"/>
      <c r="Z135" s="58"/>
    </row>
    <row r="136" spans="1:26" ht="13.5" customHeight="1">
      <c r="A136" s="58"/>
      <c r="B136" s="58"/>
      <c r="C136" s="58"/>
      <c r="D136" s="371"/>
      <c r="E136" s="403"/>
      <c r="F136" s="58"/>
      <c r="G136" s="58"/>
      <c r="H136" s="58"/>
      <c r="I136" s="58"/>
      <c r="J136" s="58"/>
      <c r="K136" s="58"/>
      <c r="L136" s="58"/>
      <c r="M136" s="58"/>
      <c r="N136" s="58"/>
      <c r="O136" s="58"/>
      <c r="P136" s="58"/>
      <c r="Q136" s="58"/>
      <c r="R136" s="58"/>
      <c r="S136" s="58"/>
      <c r="T136" s="58"/>
      <c r="U136" s="58"/>
      <c r="V136" s="58"/>
      <c r="W136" s="58"/>
      <c r="X136" s="58"/>
      <c r="Y136" s="58"/>
      <c r="Z136" s="58"/>
    </row>
    <row r="137" spans="1:26" ht="13.5" customHeight="1">
      <c r="A137" s="58"/>
      <c r="B137" s="58"/>
      <c r="C137" s="58"/>
      <c r="D137" s="371"/>
      <c r="E137" s="403"/>
      <c r="F137" s="58"/>
      <c r="G137" s="58"/>
      <c r="H137" s="58"/>
      <c r="I137" s="58"/>
      <c r="J137" s="58"/>
      <c r="K137" s="58"/>
      <c r="L137" s="58"/>
      <c r="M137" s="58"/>
      <c r="N137" s="58"/>
      <c r="O137" s="58"/>
      <c r="P137" s="58"/>
      <c r="Q137" s="58"/>
      <c r="R137" s="58"/>
      <c r="S137" s="58"/>
      <c r="T137" s="58"/>
      <c r="U137" s="58"/>
      <c r="V137" s="58"/>
      <c r="W137" s="58"/>
      <c r="X137" s="58"/>
      <c r="Y137" s="58"/>
      <c r="Z137" s="58"/>
    </row>
    <row r="138" spans="1:26" ht="13.5" customHeight="1">
      <c r="A138" s="58"/>
      <c r="B138" s="58"/>
      <c r="C138" s="58"/>
      <c r="D138" s="371"/>
      <c r="E138" s="403"/>
      <c r="F138" s="58"/>
      <c r="G138" s="58"/>
      <c r="H138" s="58"/>
      <c r="I138" s="58"/>
      <c r="J138" s="58"/>
      <c r="K138" s="58"/>
      <c r="L138" s="58"/>
      <c r="M138" s="58"/>
      <c r="N138" s="58"/>
      <c r="O138" s="58"/>
      <c r="P138" s="58"/>
      <c r="Q138" s="58"/>
      <c r="R138" s="58"/>
      <c r="S138" s="58"/>
      <c r="T138" s="58"/>
      <c r="U138" s="58"/>
      <c r="V138" s="58"/>
      <c r="W138" s="58"/>
      <c r="X138" s="58"/>
      <c r="Y138" s="58"/>
      <c r="Z138" s="58"/>
    </row>
    <row r="139" spans="1:26" ht="13.5" customHeight="1">
      <c r="A139" s="58"/>
      <c r="B139" s="58"/>
      <c r="C139" s="58"/>
      <c r="D139" s="371"/>
      <c r="E139" s="403"/>
      <c r="F139" s="58"/>
      <c r="G139" s="58"/>
      <c r="H139" s="58"/>
      <c r="I139" s="58"/>
      <c r="J139" s="58"/>
      <c r="K139" s="58"/>
      <c r="L139" s="58"/>
      <c r="M139" s="58"/>
      <c r="N139" s="58"/>
      <c r="O139" s="58"/>
      <c r="P139" s="58"/>
      <c r="Q139" s="58"/>
      <c r="R139" s="58"/>
      <c r="S139" s="58"/>
      <c r="T139" s="58"/>
      <c r="U139" s="58"/>
      <c r="V139" s="58"/>
      <c r="W139" s="58"/>
      <c r="X139" s="58"/>
      <c r="Y139" s="58"/>
      <c r="Z139" s="58"/>
    </row>
    <row r="140" spans="1:26" ht="13.5" customHeight="1">
      <c r="A140" s="58"/>
      <c r="B140" s="58"/>
      <c r="C140" s="58"/>
      <c r="D140" s="371"/>
      <c r="E140" s="403"/>
      <c r="F140" s="58"/>
      <c r="G140" s="58"/>
      <c r="H140" s="58"/>
      <c r="I140" s="58"/>
      <c r="J140" s="58"/>
      <c r="K140" s="58"/>
      <c r="L140" s="58"/>
      <c r="M140" s="58"/>
      <c r="N140" s="58"/>
      <c r="O140" s="58"/>
      <c r="P140" s="58"/>
      <c r="Q140" s="58"/>
      <c r="R140" s="58"/>
      <c r="S140" s="58"/>
      <c r="T140" s="58"/>
      <c r="U140" s="58"/>
      <c r="V140" s="58"/>
      <c r="W140" s="58"/>
      <c r="X140" s="58"/>
      <c r="Y140" s="58"/>
      <c r="Z140" s="58"/>
    </row>
    <row r="141" spans="1:26" ht="13.5" customHeight="1">
      <c r="A141" s="58"/>
      <c r="B141" s="58"/>
      <c r="C141" s="58"/>
      <c r="D141" s="371"/>
      <c r="E141" s="403"/>
      <c r="F141" s="58"/>
      <c r="G141" s="58"/>
      <c r="H141" s="58"/>
      <c r="I141" s="58"/>
      <c r="J141" s="58"/>
      <c r="K141" s="58"/>
      <c r="L141" s="58"/>
      <c r="M141" s="58"/>
      <c r="N141" s="58"/>
      <c r="O141" s="58"/>
      <c r="P141" s="58"/>
      <c r="Q141" s="58"/>
      <c r="R141" s="58"/>
      <c r="S141" s="58"/>
      <c r="T141" s="58"/>
      <c r="U141" s="58"/>
      <c r="V141" s="58"/>
      <c r="W141" s="58"/>
      <c r="X141" s="58"/>
      <c r="Y141" s="58"/>
      <c r="Z141" s="58"/>
    </row>
    <row r="142" spans="1:26" ht="13.5" customHeight="1">
      <c r="A142" s="58"/>
      <c r="B142" s="58"/>
      <c r="C142" s="58"/>
      <c r="D142" s="371"/>
      <c r="E142" s="403"/>
      <c r="F142" s="58"/>
      <c r="G142" s="58"/>
      <c r="H142" s="58"/>
      <c r="I142" s="58"/>
      <c r="J142" s="58"/>
      <c r="K142" s="58"/>
      <c r="L142" s="58"/>
      <c r="M142" s="58"/>
      <c r="N142" s="58"/>
      <c r="O142" s="58"/>
      <c r="P142" s="58"/>
      <c r="Q142" s="58"/>
      <c r="R142" s="58"/>
      <c r="S142" s="58"/>
      <c r="T142" s="58"/>
      <c r="U142" s="58"/>
      <c r="V142" s="58"/>
      <c r="W142" s="58"/>
      <c r="X142" s="58"/>
      <c r="Y142" s="58"/>
      <c r="Z142" s="58"/>
    </row>
    <row r="143" spans="1:26" ht="13.5" customHeight="1">
      <c r="A143" s="58"/>
      <c r="B143" s="58"/>
      <c r="C143" s="58"/>
      <c r="D143" s="371"/>
      <c r="E143" s="403"/>
      <c r="F143" s="58"/>
      <c r="G143" s="58"/>
      <c r="H143" s="58"/>
      <c r="I143" s="58"/>
      <c r="J143" s="58"/>
      <c r="K143" s="58"/>
      <c r="L143" s="58"/>
      <c r="M143" s="58"/>
      <c r="N143" s="58"/>
      <c r="O143" s="58"/>
      <c r="P143" s="58"/>
      <c r="Q143" s="58"/>
      <c r="R143" s="58"/>
      <c r="S143" s="58"/>
      <c r="T143" s="58"/>
      <c r="U143" s="58"/>
      <c r="V143" s="58"/>
      <c r="W143" s="58"/>
      <c r="X143" s="58"/>
      <c r="Y143" s="58"/>
      <c r="Z143" s="58"/>
    </row>
    <row r="144" spans="1:26" ht="13.5" customHeight="1">
      <c r="A144" s="58"/>
      <c r="B144" s="58"/>
      <c r="C144" s="58"/>
      <c r="D144" s="371"/>
      <c r="E144" s="403"/>
      <c r="F144" s="58"/>
      <c r="G144" s="58"/>
      <c r="H144" s="58"/>
      <c r="I144" s="58"/>
      <c r="J144" s="58"/>
      <c r="K144" s="58"/>
      <c r="L144" s="58"/>
      <c r="M144" s="58"/>
      <c r="N144" s="58"/>
      <c r="O144" s="58"/>
      <c r="P144" s="58"/>
      <c r="Q144" s="58"/>
      <c r="R144" s="58"/>
      <c r="S144" s="58"/>
      <c r="T144" s="58"/>
      <c r="U144" s="58"/>
      <c r="V144" s="58"/>
      <c r="W144" s="58"/>
      <c r="X144" s="58"/>
      <c r="Y144" s="58"/>
      <c r="Z144" s="58"/>
    </row>
    <row r="145" spans="1:26" ht="13.5" customHeight="1">
      <c r="A145" s="58"/>
      <c r="B145" s="58"/>
      <c r="C145" s="58"/>
      <c r="D145" s="371"/>
      <c r="E145" s="403"/>
      <c r="F145" s="58"/>
      <c r="G145" s="58"/>
      <c r="H145" s="58"/>
      <c r="I145" s="58"/>
      <c r="J145" s="58"/>
      <c r="K145" s="58"/>
      <c r="L145" s="58"/>
      <c r="M145" s="58"/>
      <c r="N145" s="58"/>
      <c r="O145" s="58"/>
      <c r="P145" s="58"/>
      <c r="Q145" s="58"/>
      <c r="R145" s="58"/>
      <c r="S145" s="58"/>
      <c r="T145" s="58"/>
      <c r="U145" s="58"/>
      <c r="V145" s="58"/>
      <c r="W145" s="58"/>
      <c r="X145" s="58"/>
      <c r="Y145" s="58"/>
      <c r="Z145" s="58"/>
    </row>
    <row r="146" spans="1:26" ht="13.5" customHeight="1">
      <c r="A146" s="58"/>
      <c r="B146" s="58"/>
      <c r="C146" s="58"/>
      <c r="D146" s="371"/>
      <c r="E146" s="403"/>
      <c r="F146" s="58"/>
      <c r="G146" s="58"/>
      <c r="H146" s="58"/>
      <c r="I146" s="58"/>
      <c r="J146" s="58"/>
      <c r="K146" s="58"/>
      <c r="L146" s="58"/>
      <c r="M146" s="58"/>
      <c r="N146" s="58"/>
      <c r="O146" s="58"/>
      <c r="P146" s="58"/>
      <c r="Q146" s="58"/>
      <c r="R146" s="58"/>
      <c r="S146" s="58"/>
      <c r="T146" s="58"/>
      <c r="U146" s="58"/>
      <c r="V146" s="58"/>
      <c r="W146" s="58"/>
      <c r="X146" s="58"/>
      <c r="Y146" s="58"/>
      <c r="Z146" s="58"/>
    </row>
    <row r="147" spans="1:26" ht="13.5" customHeight="1">
      <c r="A147" s="58"/>
      <c r="B147" s="58"/>
      <c r="C147" s="58"/>
      <c r="D147" s="371"/>
      <c r="E147" s="403"/>
      <c r="F147" s="58"/>
      <c r="G147" s="58"/>
      <c r="H147" s="58"/>
      <c r="I147" s="58"/>
      <c r="J147" s="58"/>
      <c r="K147" s="58"/>
      <c r="L147" s="58"/>
      <c r="M147" s="58"/>
      <c r="N147" s="58"/>
      <c r="O147" s="58"/>
      <c r="P147" s="58"/>
      <c r="Q147" s="58"/>
      <c r="R147" s="58"/>
      <c r="S147" s="58"/>
      <c r="T147" s="58"/>
      <c r="U147" s="58"/>
      <c r="V147" s="58"/>
      <c r="W147" s="58"/>
      <c r="X147" s="58"/>
      <c r="Y147" s="58"/>
      <c r="Z147" s="58"/>
    </row>
    <row r="148" spans="1:26" ht="13.5" customHeight="1">
      <c r="A148" s="58"/>
      <c r="B148" s="58"/>
      <c r="C148" s="58"/>
      <c r="D148" s="371"/>
      <c r="E148" s="403"/>
      <c r="F148" s="58"/>
      <c r="G148" s="58"/>
      <c r="H148" s="58"/>
      <c r="I148" s="58"/>
      <c r="J148" s="58"/>
      <c r="K148" s="58"/>
      <c r="L148" s="58"/>
      <c r="M148" s="58"/>
      <c r="N148" s="58"/>
      <c r="O148" s="58"/>
      <c r="P148" s="58"/>
      <c r="Q148" s="58"/>
      <c r="R148" s="58"/>
      <c r="S148" s="58"/>
      <c r="T148" s="58"/>
      <c r="U148" s="58"/>
      <c r="V148" s="58"/>
      <c r="W148" s="58"/>
      <c r="X148" s="58"/>
      <c r="Y148" s="58"/>
      <c r="Z148" s="58"/>
    </row>
    <row r="149" spans="1:26" ht="13.5" customHeight="1">
      <c r="A149" s="58"/>
      <c r="B149" s="58"/>
      <c r="C149" s="58"/>
      <c r="D149" s="371"/>
      <c r="E149" s="403"/>
      <c r="F149" s="58"/>
      <c r="G149" s="58"/>
      <c r="H149" s="58"/>
      <c r="I149" s="58"/>
      <c r="J149" s="58"/>
      <c r="K149" s="58"/>
      <c r="L149" s="58"/>
      <c r="M149" s="58"/>
      <c r="N149" s="58"/>
      <c r="O149" s="58"/>
      <c r="P149" s="58"/>
      <c r="Q149" s="58"/>
      <c r="R149" s="58"/>
      <c r="S149" s="58"/>
      <c r="T149" s="58"/>
      <c r="U149" s="58"/>
      <c r="V149" s="58"/>
      <c r="W149" s="58"/>
      <c r="X149" s="58"/>
      <c r="Y149" s="58"/>
      <c r="Z149" s="58"/>
    </row>
    <row r="150" spans="1:26" ht="13.5" customHeight="1">
      <c r="A150" s="58"/>
      <c r="B150" s="58"/>
      <c r="C150" s="58"/>
      <c r="D150" s="371"/>
      <c r="E150" s="403"/>
      <c r="F150" s="58"/>
      <c r="G150" s="58"/>
      <c r="H150" s="58"/>
      <c r="I150" s="58"/>
      <c r="J150" s="58"/>
      <c r="K150" s="58"/>
      <c r="L150" s="58"/>
      <c r="M150" s="58"/>
      <c r="N150" s="58"/>
      <c r="O150" s="58"/>
      <c r="P150" s="58"/>
      <c r="Q150" s="58"/>
      <c r="R150" s="58"/>
      <c r="S150" s="58"/>
      <c r="T150" s="58"/>
      <c r="U150" s="58"/>
      <c r="V150" s="58"/>
      <c r="W150" s="58"/>
      <c r="X150" s="58"/>
      <c r="Y150" s="58"/>
      <c r="Z150" s="58"/>
    </row>
    <row r="151" spans="1:26" ht="13.5" customHeight="1">
      <c r="A151" s="58"/>
      <c r="B151" s="58"/>
      <c r="C151" s="58"/>
      <c r="D151" s="371"/>
      <c r="E151" s="403"/>
      <c r="F151" s="58"/>
      <c r="G151" s="58"/>
      <c r="H151" s="58"/>
      <c r="I151" s="58"/>
      <c r="J151" s="58"/>
      <c r="K151" s="58"/>
      <c r="L151" s="58"/>
      <c r="M151" s="58"/>
      <c r="N151" s="58"/>
      <c r="O151" s="58"/>
      <c r="P151" s="58"/>
      <c r="Q151" s="58"/>
      <c r="R151" s="58"/>
      <c r="S151" s="58"/>
      <c r="T151" s="58"/>
      <c r="U151" s="58"/>
      <c r="V151" s="58"/>
      <c r="W151" s="58"/>
      <c r="X151" s="58"/>
      <c r="Y151" s="58"/>
      <c r="Z151" s="58"/>
    </row>
    <row r="152" spans="1:26" ht="13.5" customHeight="1">
      <c r="A152" s="58"/>
      <c r="B152" s="58"/>
      <c r="C152" s="58"/>
      <c r="D152" s="371"/>
      <c r="E152" s="403"/>
      <c r="F152" s="58"/>
      <c r="G152" s="58"/>
      <c r="H152" s="58"/>
      <c r="I152" s="58"/>
      <c r="J152" s="58"/>
      <c r="K152" s="58"/>
      <c r="L152" s="58"/>
      <c r="M152" s="58"/>
      <c r="N152" s="58"/>
      <c r="O152" s="58"/>
      <c r="P152" s="58"/>
      <c r="Q152" s="58"/>
      <c r="R152" s="58"/>
      <c r="S152" s="58"/>
      <c r="T152" s="58"/>
      <c r="U152" s="58"/>
      <c r="V152" s="58"/>
      <c r="W152" s="58"/>
      <c r="X152" s="58"/>
      <c r="Y152" s="58"/>
      <c r="Z152" s="58"/>
    </row>
    <row r="153" spans="1:26" ht="13.5" customHeight="1">
      <c r="A153" s="58"/>
      <c r="B153" s="58"/>
      <c r="C153" s="58"/>
      <c r="D153" s="371"/>
      <c r="E153" s="403"/>
      <c r="F153" s="58"/>
      <c r="G153" s="58"/>
      <c r="H153" s="58"/>
      <c r="I153" s="58"/>
      <c r="J153" s="58"/>
      <c r="K153" s="58"/>
      <c r="L153" s="58"/>
      <c r="M153" s="58"/>
      <c r="N153" s="58"/>
      <c r="O153" s="58"/>
      <c r="P153" s="58"/>
      <c r="Q153" s="58"/>
      <c r="R153" s="58"/>
      <c r="S153" s="58"/>
      <c r="T153" s="58"/>
      <c r="U153" s="58"/>
      <c r="V153" s="58"/>
      <c r="W153" s="58"/>
      <c r="X153" s="58"/>
      <c r="Y153" s="58"/>
      <c r="Z153" s="58"/>
    </row>
    <row r="154" spans="1:26" ht="13.5" customHeight="1">
      <c r="A154" s="58"/>
      <c r="B154" s="58"/>
      <c r="C154" s="58"/>
      <c r="D154" s="371"/>
      <c r="E154" s="403"/>
      <c r="F154" s="58"/>
      <c r="G154" s="58"/>
      <c r="H154" s="58"/>
      <c r="I154" s="58"/>
      <c r="J154" s="58"/>
      <c r="K154" s="58"/>
      <c r="L154" s="58"/>
      <c r="M154" s="58"/>
      <c r="N154" s="58"/>
      <c r="O154" s="58"/>
      <c r="P154" s="58"/>
      <c r="Q154" s="58"/>
      <c r="R154" s="58"/>
      <c r="S154" s="58"/>
      <c r="T154" s="58"/>
      <c r="U154" s="58"/>
      <c r="V154" s="58"/>
      <c r="W154" s="58"/>
      <c r="X154" s="58"/>
      <c r="Y154" s="58"/>
      <c r="Z154" s="58"/>
    </row>
    <row r="155" spans="1:26" ht="13.5" customHeight="1">
      <c r="A155" s="58"/>
      <c r="B155" s="58"/>
      <c r="C155" s="58"/>
      <c r="D155" s="371"/>
      <c r="E155" s="403"/>
      <c r="F155" s="58"/>
      <c r="G155" s="58"/>
      <c r="H155" s="58"/>
      <c r="I155" s="58"/>
      <c r="J155" s="58"/>
      <c r="K155" s="58"/>
      <c r="L155" s="58"/>
      <c r="M155" s="58"/>
      <c r="N155" s="58"/>
      <c r="O155" s="58"/>
      <c r="P155" s="58"/>
      <c r="Q155" s="58"/>
      <c r="R155" s="58"/>
      <c r="S155" s="58"/>
      <c r="T155" s="58"/>
      <c r="U155" s="58"/>
      <c r="V155" s="58"/>
      <c r="W155" s="58"/>
      <c r="X155" s="58"/>
      <c r="Y155" s="58"/>
      <c r="Z155" s="58"/>
    </row>
    <row r="156" spans="1:26" ht="13.5" customHeight="1">
      <c r="A156" s="58"/>
      <c r="B156" s="58"/>
      <c r="C156" s="58"/>
      <c r="D156" s="371"/>
      <c r="E156" s="403"/>
      <c r="F156" s="58"/>
      <c r="G156" s="58"/>
      <c r="H156" s="58"/>
      <c r="I156" s="58"/>
      <c r="J156" s="58"/>
      <c r="K156" s="58"/>
      <c r="L156" s="58"/>
      <c r="M156" s="58"/>
      <c r="N156" s="58"/>
      <c r="O156" s="58"/>
      <c r="P156" s="58"/>
      <c r="Q156" s="58"/>
      <c r="R156" s="58"/>
      <c r="S156" s="58"/>
      <c r="T156" s="58"/>
      <c r="U156" s="58"/>
      <c r="V156" s="58"/>
      <c r="W156" s="58"/>
      <c r="X156" s="58"/>
      <c r="Y156" s="58"/>
      <c r="Z156" s="58"/>
    </row>
    <row r="157" spans="1:26" ht="13.5" customHeight="1">
      <c r="A157" s="58"/>
      <c r="B157" s="58"/>
      <c r="C157" s="58"/>
      <c r="D157" s="371"/>
      <c r="E157" s="403"/>
      <c r="F157" s="58"/>
      <c r="G157" s="58"/>
      <c r="H157" s="58"/>
      <c r="I157" s="58"/>
      <c r="J157" s="58"/>
      <c r="K157" s="58"/>
      <c r="L157" s="58"/>
      <c r="M157" s="58"/>
      <c r="N157" s="58"/>
      <c r="O157" s="58"/>
      <c r="P157" s="58"/>
      <c r="Q157" s="58"/>
      <c r="R157" s="58"/>
      <c r="S157" s="58"/>
      <c r="T157" s="58"/>
      <c r="U157" s="58"/>
      <c r="V157" s="58"/>
      <c r="W157" s="58"/>
      <c r="X157" s="58"/>
      <c r="Y157" s="58"/>
      <c r="Z157" s="58"/>
    </row>
    <row r="158" spans="1:26" ht="13.5" customHeight="1">
      <c r="A158" s="58"/>
      <c r="B158" s="58"/>
      <c r="C158" s="58"/>
      <c r="D158" s="371"/>
      <c r="E158" s="403"/>
      <c r="F158" s="58"/>
      <c r="G158" s="58"/>
      <c r="H158" s="58"/>
      <c r="I158" s="58"/>
      <c r="J158" s="58"/>
      <c r="K158" s="58"/>
      <c r="L158" s="58"/>
      <c r="M158" s="58"/>
      <c r="N158" s="58"/>
      <c r="O158" s="58"/>
      <c r="P158" s="58"/>
      <c r="Q158" s="58"/>
      <c r="R158" s="58"/>
      <c r="S158" s="58"/>
      <c r="T158" s="58"/>
      <c r="U158" s="58"/>
      <c r="V158" s="58"/>
      <c r="W158" s="58"/>
      <c r="X158" s="58"/>
      <c r="Y158" s="58"/>
      <c r="Z158" s="58"/>
    </row>
    <row r="159" spans="1:26" ht="13.5" customHeight="1">
      <c r="A159" s="58"/>
      <c r="B159" s="58"/>
      <c r="C159" s="58"/>
      <c r="D159" s="371"/>
      <c r="E159" s="403"/>
      <c r="F159" s="58"/>
      <c r="G159" s="58"/>
      <c r="H159" s="58"/>
      <c r="I159" s="58"/>
      <c r="J159" s="58"/>
      <c r="K159" s="58"/>
      <c r="L159" s="58"/>
      <c r="M159" s="58"/>
      <c r="N159" s="58"/>
      <c r="O159" s="58"/>
      <c r="P159" s="58"/>
      <c r="Q159" s="58"/>
      <c r="R159" s="58"/>
      <c r="S159" s="58"/>
      <c r="T159" s="58"/>
      <c r="U159" s="58"/>
      <c r="V159" s="58"/>
      <c r="W159" s="58"/>
      <c r="X159" s="58"/>
      <c r="Y159" s="58"/>
      <c r="Z159" s="58"/>
    </row>
    <row r="160" spans="1:26" ht="13.5" customHeight="1">
      <c r="A160" s="58"/>
      <c r="B160" s="58"/>
      <c r="C160" s="58"/>
      <c r="D160" s="371"/>
      <c r="E160" s="403"/>
      <c r="F160" s="58"/>
      <c r="G160" s="58"/>
      <c r="H160" s="58"/>
      <c r="I160" s="58"/>
      <c r="J160" s="58"/>
      <c r="K160" s="58"/>
      <c r="L160" s="58"/>
      <c r="M160" s="58"/>
      <c r="N160" s="58"/>
      <c r="O160" s="58"/>
      <c r="P160" s="58"/>
      <c r="Q160" s="58"/>
      <c r="R160" s="58"/>
      <c r="S160" s="58"/>
      <c r="T160" s="58"/>
      <c r="U160" s="58"/>
      <c r="V160" s="58"/>
      <c r="W160" s="58"/>
      <c r="X160" s="58"/>
      <c r="Y160" s="58"/>
      <c r="Z160" s="58"/>
    </row>
    <row r="161" spans="1:26" ht="13.5" customHeight="1">
      <c r="A161" s="58"/>
      <c r="B161" s="58"/>
      <c r="C161" s="58"/>
      <c r="D161" s="371"/>
      <c r="E161" s="403"/>
      <c r="F161" s="58"/>
      <c r="G161" s="58"/>
      <c r="H161" s="58"/>
      <c r="I161" s="58"/>
      <c r="J161" s="58"/>
      <c r="K161" s="58"/>
      <c r="L161" s="58"/>
      <c r="M161" s="58"/>
      <c r="N161" s="58"/>
      <c r="O161" s="58"/>
      <c r="P161" s="58"/>
      <c r="Q161" s="58"/>
      <c r="R161" s="58"/>
      <c r="S161" s="58"/>
      <c r="T161" s="58"/>
      <c r="U161" s="58"/>
      <c r="V161" s="58"/>
      <c r="W161" s="58"/>
      <c r="X161" s="58"/>
      <c r="Y161" s="58"/>
      <c r="Z161" s="58"/>
    </row>
    <row r="162" spans="1:26" ht="13.5" customHeight="1">
      <c r="A162" s="58"/>
      <c r="B162" s="58"/>
      <c r="C162" s="58"/>
      <c r="D162" s="371"/>
      <c r="E162" s="403"/>
      <c r="F162" s="58"/>
      <c r="G162" s="58"/>
      <c r="H162" s="58"/>
      <c r="I162" s="58"/>
      <c r="J162" s="58"/>
      <c r="K162" s="58"/>
      <c r="L162" s="58"/>
      <c r="M162" s="58"/>
      <c r="N162" s="58"/>
      <c r="O162" s="58"/>
      <c r="P162" s="58"/>
      <c r="Q162" s="58"/>
      <c r="R162" s="58"/>
      <c r="S162" s="58"/>
      <c r="T162" s="58"/>
      <c r="U162" s="58"/>
      <c r="V162" s="58"/>
      <c r="W162" s="58"/>
      <c r="X162" s="58"/>
      <c r="Y162" s="58"/>
      <c r="Z162" s="58"/>
    </row>
    <row r="163" spans="1:26" ht="13.5" customHeight="1">
      <c r="A163" s="58"/>
      <c r="B163" s="58"/>
      <c r="C163" s="58"/>
      <c r="D163" s="371"/>
      <c r="E163" s="403"/>
      <c r="F163" s="58"/>
      <c r="G163" s="58"/>
      <c r="H163" s="58"/>
      <c r="I163" s="58"/>
      <c r="J163" s="58"/>
      <c r="K163" s="58"/>
      <c r="L163" s="58"/>
      <c r="M163" s="58"/>
      <c r="N163" s="58"/>
      <c r="O163" s="58"/>
      <c r="P163" s="58"/>
      <c r="Q163" s="58"/>
      <c r="R163" s="58"/>
      <c r="S163" s="58"/>
      <c r="T163" s="58"/>
      <c r="U163" s="58"/>
      <c r="V163" s="58"/>
      <c r="W163" s="58"/>
      <c r="X163" s="58"/>
      <c r="Y163" s="58"/>
      <c r="Z163" s="58"/>
    </row>
    <row r="164" spans="1:26" ht="13.5" customHeight="1">
      <c r="A164" s="58"/>
      <c r="B164" s="58"/>
      <c r="C164" s="58"/>
      <c r="D164" s="371"/>
      <c r="E164" s="403"/>
      <c r="F164" s="58"/>
      <c r="G164" s="58"/>
      <c r="H164" s="58"/>
      <c r="I164" s="58"/>
      <c r="J164" s="58"/>
      <c r="K164" s="58"/>
      <c r="L164" s="58"/>
      <c r="M164" s="58"/>
      <c r="N164" s="58"/>
      <c r="O164" s="58"/>
      <c r="P164" s="58"/>
      <c r="Q164" s="58"/>
      <c r="R164" s="58"/>
      <c r="S164" s="58"/>
      <c r="T164" s="58"/>
      <c r="U164" s="58"/>
      <c r="V164" s="58"/>
      <c r="W164" s="58"/>
      <c r="X164" s="58"/>
      <c r="Y164" s="58"/>
      <c r="Z164" s="58"/>
    </row>
    <row r="165" spans="1:26" ht="13.5" customHeight="1">
      <c r="A165" s="58"/>
      <c r="B165" s="58"/>
      <c r="C165" s="58"/>
      <c r="D165" s="371"/>
      <c r="E165" s="403"/>
      <c r="F165" s="58"/>
      <c r="G165" s="58"/>
      <c r="H165" s="58"/>
      <c r="I165" s="58"/>
      <c r="J165" s="58"/>
      <c r="K165" s="58"/>
      <c r="L165" s="58"/>
      <c r="M165" s="58"/>
      <c r="N165" s="58"/>
      <c r="O165" s="58"/>
      <c r="P165" s="58"/>
      <c r="Q165" s="58"/>
      <c r="R165" s="58"/>
      <c r="S165" s="58"/>
      <c r="T165" s="58"/>
      <c r="U165" s="58"/>
      <c r="V165" s="58"/>
      <c r="W165" s="58"/>
      <c r="X165" s="58"/>
      <c r="Y165" s="58"/>
      <c r="Z165" s="58"/>
    </row>
    <row r="166" spans="1:26" ht="13.5" customHeight="1">
      <c r="A166" s="58"/>
      <c r="B166" s="58"/>
      <c r="C166" s="58"/>
      <c r="D166" s="371"/>
      <c r="E166" s="403"/>
      <c r="F166" s="58"/>
      <c r="G166" s="58"/>
      <c r="H166" s="58"/>
      <c r="I166" s="58"/>
      <c r="J166" s="58"/>
      <c r="K166" s="58"/>
      <c r="L166" s="58"/>
      <c r="M166" s="58"/>
      <c r="N166" s="58"/>
      <c r="O166" s="58"/>
      <c r="P166" s="58"/>
      <c r="Q166" s="58"/>
      <c r="R166" s="58"/>
      <c r="S166" s="58"/>
      <c r="T166" s="58"/>
      <c r="U166" s="58"/>
      <c r="V166" s="58"/>
      <c r="W166" s="58"/>
      <c r="X166" s="58"/>
      <c r="Y166" s="58"/>
      <c r="Z166" s="58"/>
    </row>
    <row r="167" spans="1:26" ht="13.5" customHeight="1">
      <c r="A167" s="58"/>
      <c r="B167" s="58"/>
      <c r="C167" s="58"/>
      <c r="D167" s="371"/>
      <c r="E167" s="403"/>
      <c r="F167" s="58"/>
      <c r="G167" s="58"/>
      <c r="H167" s="58"/>
      <c r="I167" s="58"/>
      <c r="J167" s="58"/>
      <c r="K167" s="58"/>
      <c r="L167" s="58"/>
      <c r="M167" s="58"/>
      <c r="N167" s="58"/>
      <c r="O167" s="58"/>
      <c r="P167" s="58"/>
      <c r="Q167" s="58"/>
      <c r="R167" s="58"/>
      <c r="S167" s="58"/>
      <c r="T167" s="58"/>
      <c r="U167" s="58"/>
      <c r="V167" s="58"/>
      <c r="W167" s="58"/>
      <c r="X167" s="58"/>
      <c r="Y167" s="58"/>
      <c r="Z167" s="58"/>
    </row>
    <row r="168" spans="1:26" ht="13.5" customHeight="1">
      <c r="A168" s="58"/>
      <c r="B168" s="58"/>
      <c r="C168" s="58"/>
      <c r="D168" s="371"/>
      <c r="E168" s="403"/>
      <c r="F168" s="58"/>
      <c r="G168" s="58"/>
      <c r="H168" s="58"/>
      <c r="I168" s="58"/>
      <c r="J168" s="58"/>
      <c r="K168" s="58"/>
      <c r="L168" s="58"/>
      <c r="M168" s="58"/>
      <c r="N168" s="58"/>
      <c r="O168" s="58"/>
      <c r="P168" s="58"/>
      <c r="Q168" s="58"/>
      <c r="R168" s="58"/>
      <c r="S168" s="58"/>
      <c r="T168" s="58"/>
      <c r="U168" s="58"/>
      <c r="V168" s="58"/>
      <c r="W168" s="58"/>
      <c r="X168" s="58"/>
      <c r="Y168" s="58"/>
      <c r="Z168" s="58"/>
    </row>
    <row r="169" spans="1:26" ht="13.5" customHeight="1">
      <c r="A169" s="58"/>
      <c r="B169" s="58"/>
      <c r="C169" s="58"/>
      <c r="D169" s="371"/>
      <c r="E169" s="403"/>
      <c r="F169" s="58"/>
      <c r="G169" s="58"/>
      <c r="H169" s="58"/>
      <c r="I169" s="58"/>
      <c r="J169" s="58"/>
      <c r="K169" s="58"/>
      <c r="L169" s="58"/>
      <c r="M169" s="58"/>
      <c r="N169" s="58"/>
      <c r="O169" s="58"/>
      <c r="P169" s="58"/>
      <c r="Q169" s="58"/>
      <c r="R169" s="58"/>
      <c r="S169" s="58"/>
      <c r="T169" s="58"/>
      <c r="U169" s="58"/>
      <c r="V169" s="58"/>
      <c r="W169" s="58"/>
      <c r="X169" s="58"/>
      <c r="Y169" s="58"/>
      <c r="Z169" s="58"/>
    </row>
    <row r="170" spans="1:26" ht="13.5" customHeight="1">
      <c r="A170" s="58"/>
      <c r="B170" s="58"/>
      <c r="C170" s="58"/>
      <c r="D170" s="371"/>
      <c r="E170" s="403"/>
      <c r="F170" s="58"/>
      <c r="G170" s="58"/>
      <c r="H170" s="58"/>
      <c r="I170" s="58"/>
      <c r="J170" s="58"/>
      <c r="K170" s="58"/>
      <c r="L170" s="58"/>
      <c r="M170" s="58"/>
      <c r="N170" s="58"/>
      <c r="O170" s="58"/>
      <c r="P170" s="58"/>
      <c r="Q170" s="58"/>
      <c r="R170" s="58"/>
      <c r="S170" s="58"/>
      <c r="T170" s="58"/>
      <c r="U170" s="58"/>
      <c r="V170" s="58"/>
      <c r="W170" s="58"/>
      <c r="X170" s="58"/>
      <c r="Y170" s="58"/>
      <c r="Z170" s="58"/>
    </row>
    <row r="171" spans="1:26" ht="13.5" customHeight="1">
      <c r="A171" s="58"/>
      <c r="B171" s="58"/>
      <c r="C171" s="58"/>
      <c r="D171" s="371"/>
      <c r="E171" s="403"/>
      <c r="F171" s="58"/>
      <c r="G171" s="58"/>
      <c r="H171" s="58"/>
      <c r="I171" s="58"/>
      <c r="J171" s="58"/>
      <c r="K171" s="58"/>
      <c r="L171" s="58"/>
      <c r="M171" s="58"/>
      <c r="N171" s="58"/>
      <c r="O171" s="58"/>
      <c r="P171" s="58"/>
      <c r="Q171" s="58"/>
      <c r="R171" s="58"/>
      <c r="S171" s="58"/>
      <c r="T171" s="58"/>
      <c r="U171" s="58"/>
      <c r="V171" s="58"/>
      <c r="W171" s="58"/>
      <c r="X171" s="58"/>
      <c r="Y171" s="58"/>
      <c r="Z171" s="58"/>
    </row>
    <row r="172" spans="1:26" ht="13.5" customHeight="1">
      <c r="A172" s="58"/>
      <c r="B172" s="58"/>
      <c r="C172" s="58"/>
      <c r="D172" s="371"/>
      <c r="E172" s="403"/>
      <c r="F172" s="58"/>
      <c r="G172" s="58"/>
      <c r="H172" s="58"/>
      <c r="I172" s="58"/>
      <c r="J172" s="58"/>
      <c r="K172" s="58"/>
      <c r="L172" s="58"/>
      <c r="M172" s="58"/>
      <c r="N172" s="58"/>
      <c r="O172" s="58"/>
      <c r="P172" s="58"/>
      <c r="Q172" s="58"/>
      <c r="R172" s="58"/>
      <c r="S172" s="58"/>
      <c r="T172" s="58"/>
      <c r="U172" s="58"/>
      <c r="V172" s="58"/>
      <c r="W172" s="58"/>
      <c r="X172" s="58"/>
      <c r="Y172" s="58"/>
      <c r="Z172" s="58"/>
    </row>
    <row r="173" spans="1:26" ht="13.5" customHeight="1">
      <c r="A173" s="58"/>
      <c r="B173" s="58"/>
      <c r="C173" s="58"/>
      <c r="D173" s="371"/>
      <c r="E173" s="403"/>
      <c r="F173" s="58"/>
      <c r="G173" s="58"/>
      <c r="H173" s="58"/>
      <c r="I173" s="58"/>
      <c r="J173" s="58"/>
      <c r="K173" s="58"/>
      <c r="L173" s="58"/>
      <c r="M173" s="58"/>
      <c r="N173" s="58"/>
      <c r="O173" s="58"/>
      <c r="P173" s="58"/>
      <c r="Q173" s="58"/>
      <c r="R173" s="58"/>
      <c r="S173" s="58"/>
      <c r="T173" s="58"/>
      <c r="U173" s="58"/>
      <c r="V173" s="58"/>
      <c r="W173" s="58"/>
      <c r="X173" s="58"/>
      <c r="Y173" s="58"/>
      <c r="Z173" s="58"/>
    </row>
    <row r="174" spans="1:26" ht="13.5" customHeight="1">
      <c r="A174" s="58"/>
      <c r="B174" s="58"/>
      <c r="C174" s="58"/>
      <c r="D174" s="371"/>
      <c r="E174" s="403"/>
      <c r="F174" s="58"/>
      <c r="G174" s="58"/>
      <c r="H174" s="58"/>
      <c r="I174" s="58"/>
      <c r="J174" s="58"/>
      <c r="K174" s="58"/>
      <c r="L174" s="58"/>
      <c r="M174" s="58"/>
      <c r="N174" s="58"/>
      <c r="O174" s="58"/>
      <c r="P174" s="58"/>
      <c r="Q174" s="58"/>
      <c r="R174" s="58"/>
      <c r="S174" s="58"/>
      <c r="T174" s="58"/>
      <c r="U174" s="58"/>
      <c r="V174" s="58"/>
      <c r="W174" s="58"/>
      <c r="X174" s="58"/>
      <c r="Y174" s="58"/>
      <c r="Z174" s="58"/>
    </row>
    <row r="175" spans="1:26" ht="13.5" customHeight="1">
      <c r="A175" s="58"/>
      <c r="B175" s="58"/>
      <c r="C175" s="58"/>
      <c r="D175" s="371"/>
      <c r="E175" s="403"/>
      <c r="F175" s="58"/>
      <c r="G175" s="58"/>
      <c r="H175" s="58"/>
      <c r="I175" s="58"/>
      <c r="J175" s="58"/>
      <c r="K175" s="58"/>
      <c r="L175" s="58"/>
      <c r="M175" s="58"/>
      <c r="N175" s="58"/>
      <c r="O175" s="58"/>
      <c r="P175" s="58"/>
      <c r="Q175" s="58"/>
      <c r="R175" s="58"/>
      <c r="S175" s="58"/>
      <c r="T175" s="58"/>
      <c r="U175" s="58"/>
      <c r="V175" s="58"/>
      <c r="W175" s="58"/>
      <c r="X175" s="58"/>
      <c r="Y175" s="58"/>
      <c r="Z175" s="58"/>
    </row>
    <row r="176" spans="1:26" ht="13.5" customHeight="1">
      <c r="A176" s="58"/>
      <c r="B176" s="58"/>
      <c r="C176" s="58"/>
      <c r="D176" s="371"/>
      <c r="E176" s="403"/>
      <c r="F176" s="58"/>
      <c r="G176" s="58"/>
      <c r="H176" s="58"/>
      <c r="I176" s="58"/>
      <c r="J176" s="58"/>
      <c r="K176" s="58"/>
      <c r="L176" s="58"/>
      <c r="M176" s="58"/>
      <c r="N176" s="58"/>
      <c r="O176" s="58"/>
      <c r="P176" s="58"/>
      <c r="Q176" s="58"/>
      <c r="R176" s="58"/>
      <c r="S176" s="58"/>
      <c r="T176" s="58"/>
      <c r="U176" s="58"/>
      <c r="V176" s="58"/>
      <c r="W176" s="58"/>
      <c r="X176" s="58"/>
      <c r="Y176" s="58"/>
      <c r="Z176" s="58"/>
    </row>
    <row r="177" spans="1:26" ht="13.5" customHeight="1">
      <c r="A177" s="58"/>
      <c r="B177" s="58"/>
      <c r="C177" s="58"/>
      <c r="D177" s="371"/>
      <c r="E177" s="403"/>
      <c r="F177" s="58"/>
      <c r="G177" s="58"/>
      <c r="H177" s="58"/>
      <c r="I177" s="58"/>
      <c r="J177" s="58"/>
      <c r="K177" s="58"/>
      <c r="L177" s="58"/>
      <c r="M177" s="58"/>
      <c r="N177" s="58"/>
      <c r="O177" s="58"/>
      <c r="P177" s="58"/>
      <c r="Q177" s="58"/>
      <c r="R177" s="58"/>
      <c r="S177" s="58"/>
      <c r="T177" s="58"/>
      <c r="U177" s="58"/>
      <c r="V177" s="58"/>
      <c r="W177" s="58"/>
      <c r="X177" s="58"/>
      <c r="Y177" s="58"/>
      <c r="Z177" s="58"/>
    </row>
    <row r="178" spans="1:26" ht="13.5" customHeight="1">
      <c r="A178" s="58"/>
      <c r="B178" s="58"/>
      <c r="C178" s="58"/>
      <c r="D178" s="371"/>
      <c r="E178" s="403"/>
      <c r="F178" s="58"/>
      <c r="G178" s="58"/>
      <c r="H178" s="58"/>
      <c r="I178" s="58"/>
      <c r="J178" s="58"/>
      <c r="K178" s="58"/>
      <c r="L178" s="58"/>
      <c r="M178" s="58"/>
      <c r="N178" s="58"/>
      <c r="O178" s="58"/>
      <c r="P178" s="58"/>
      <c r="Q178" s="58"/>
      <c r="R178" s="58"/>
      <c r="S178" s="58"/>
      <c r="T178" s="58"/>
      <c r="U178" s="58"/>
      <c r="V178" s="58"/>
      <c r="W178" s="58"/>
      <c r="X178" s="58"/>
      <c r="Y178" s="58"/>
      <c r="Z178" s="58"/>
    </row>
    <row r="179" spans="1:26" ht="13.5" customHeight="1">
      <c r="A179" s="58"/>
      <c r="B179" s="58"/>
      <c r="C179" s="58"/>
      <c r="D179" s="371"/>
      <c r="E179" s="403"/>
      <c r="F179" s="58"/>
      <c r="G179" s="58"/>
      <c r="H179" s="58"/>
      <c r="I179" s="58"/>
      <c r="J179" s="58"/>
      <c r="K179" s="58"/>
      <c r="L179" s="58"/>
      <c r="M179" s="58"/>
      <c r="N179" s="58"/>
      <c r="O179" s="58"/>
      <c r="P179" s="58"/>
      <c r="Q179" s="58"/>
      <c r="R179" s="58"/>
      <c r="S179" s="58"/>
      <c r="T179" s="58"/>
      <c r="U179" s="58"/>
      <c r="V179" s="58"/>
      <c r="W179" s="58"/>
      <c r="X179" s="58"/>
      <c r="Y179" s="58"/>
      <c r="Z179" s="58"/>
    </row>
    <row r="180" spans="1:26" ht="13.5" customHeight="1">
      <c r="A180" s="58"/>
      <c r="B180" s="58"/>
      <c r="C180" s="58"/>
      <c r="D180" s="371"/>
      <c r="E180" s="403"/>
      <c r="F180" s="58"/>
      <c r="G180" s="58"/>
      <c r="H180" s="58"/>
      <c r="I180" s="58"/>
      <c r="J180" s="58"/>
      <c r="K180" s="58"/>
      <c r="L180" s="58"/>
      <c r="M180" s="58"/>
      <c r="N180" s="58"/>
      <c r="O180" s="58"/>
      <c r="P180" s="58"/>
      <c r="Q180" s="58"/>
      <c r="R180" s="58"/>
      <c r="S180" s="58"/>
      <c r="T180" s="58"/>
      <c r="U180" s="58"/>
      <c r="V180" s="58"/>
      <c r="W180" s="58"/>
      <c r="X180" s="58"/>
      <c r="Y180" s="58"/>
      <c r="Z180" s="58"/>
    </row>
    <row r="181" spans="1:26" ht="13.5" customHeight="1">
      <c r="A181" s="58"/>
      <c r="B181" s="58"/>
      <c r="C181" s="58"/>
      <c r="D181" s="371"/>
      <c r="E181" s="403"/>
      <c r="F181" s="58"/>
      <c r="G181" s="58"/>
      <c r="H181" s="58"/>
      <c r="I181" s="58"/>
      <c r="J181" s="58"/>
      <c r="K181" s="58"/>
      <c r="L181" s="58"/>
      <c r="M181" s="58"/>
      <c r="N181" s="58"/>
      <c r="O181" s="58"/>
      <c r="P181" s="58"/>
      <c r="Q181" s="58"/>
      <c r="R181" s="58"/>
      <c r="S181" s="58"/>
      <c r="T181" s="58"/>
      <c r="U181" s="58"/>
      <c r="V181" s="58"/>
      <c r="W181" s="58"/>
      <c r="X181" s="58"/>
      <c r="Y181" s="58"/>
      <c r="Z181" s="58"/>
    </row>
    <row r="182" spans="1:26" ht="13.5" customHeight="1">
      <c r="A182" s="58"/>
      <c r="B182" s="58"/>
      <c r="C182" s="58"/>
      <c r="D182" s="371"/>
      <c r="E182" s="403"/>
      <c r="F182" s="58"/>
      <c r="G182" s="58"/>
      <c r="H182" s="58"/>
      <c r="I182" s="58"/>
      <c r="J182" s="58"/>
      <c r="K182" s="58"/>
      <c r="L182" s="58"/>
      <c r="M182" s="58"/>
      <c r="N182" s="58"/>
      <c r="O182" s="58"/>
      <c r="P182" s="58"/>
      <c r="Q182" s="58"/>
      <c r="R182" s="58"/>
      <c r="S182" s="58"/>
      <c r="T182" s="58"/>
      <c r="U182" s="58"/>
      <c r="V182" s="58"/>
      <c r="W182" s="58"/>
      <c r="X182" s="58"/>
      <c r="Y182" s="58"/>
      <c r="Z182" s="58"/>
    </row>
    <row r="183" spans="1:26" ht="13.5" customHeight="1">
      <c r="A183" s="58"/>
      <c r="B183" s="58"/>
      <c r="C183" s="58"/>
      <c r="D183" s="371"/>
      <c r="E183" s="403"/>
      <c r="F183" s="58"/>
      <c r="G183" s="58"/>
      <c r="H183" s="58"/>
      <c r="I183" s="58"/>
      <c r="J183" s="58"/>
      <c r="K183" s="58"/>
      <c r="L183" s="58"/>
      <c r="M183" s="58"/>
      <c r="N183" s="58"/>
      <c r="O183" s="58"/>
      <c r="P183" s="58"/>
      <c r="Q183" s="58"/>
      <c r="R183" s="58"/>
      <c r="S183" s="58"/>
      <c r="T183" s="58"/>
      <c r="U183" s="58"/>
      <c r="V183" s="58"/>
      <c r="W183" s="58"/>
      <c r="X183" s="58"/>
      <c r="Y183" s="58"/>
      <c r="Z183" s="58"/>
    </row>
    <row r="184" spans="1:26" ht="13.5" customHeight="1">
      <c r="A184" s="58"/>
      <c r="B184" s="58"/>
      <c r="C184" s="58"/>
      <c r="D184" s="371"/>
      <c r="E184" s="403"/>
      <c r="F184" s="58"/>
      <c r="G184" s="58"/>
      <c r="H184" s="58"/>
      <c r="I184" s="58"/>
      <c r="J184" s="58"/>
      <c r="K184" s="58"/>
      <c r="L184" s="58"/>
      <c r="M184" s="58"/>
      <c r="N184" s="58"/>
      <c r="O184" s="58"/>
      <c r="P184" s="58"/>
      <c r="Q184" s="58"/>
      <c r="R184" s="58"/>
      <c r="S184" s="58"/>
      <c r="T184" s="58"/>
      <c r="U184" s="58"/>
      <c r="V184" s="58"/>
      <c r="W184" s="58"/>
      <c r="X184" s="58"/>
      <c r="Y184" s="58"/>
      <c r="Z184" s="58"/>
    </row>
    <row r="185" spans="1:26" ht="13.5" customHeight="1">
      <c r="A185" s="58"/>
      <c r="B185" s="58"/>
      <c r="C185" s="58"/>
      <c r="D185" s="371"/>
      <c r="E185" s="403"/>
      <c r="F185" s="58"/>
      <c r="G185" s="58"/>
      <c r="H185" s="58"/>
      <c r="I185" s="58"/>
      <c r="J185" s="58"/>
      <c r="K185" s="58"/>
      <c r="L185" s="58"/>
      <c r="M185" s="58"/>
      <c r="N185" s="58"/>
      <c r="O185" s="58"/>
      <c r="P185" s="58"/>
      <c r="Q185" s="58"/>
      <c r="R185" s="58"/>
      <c r="S185" s="58"/>
      <c r="T185" s="58"/>
      <c r="U185" s="58"/>
      <c r="V185" s="58"/>
      <c r="W185" s="58"/>
      <c r="X185" s="58"/>
      <c r="Y185" s="58"/>
      <c r="Z185" s="58"/>
    </row>
    <row r="186" spans="1:26" ht="13.5" customHeight="1">
      <c r="A186" s="58"/>
      <c r="B186" s="58"/>
      <c r="C186" s="58"/>
      <c r="D186" s="371"/>
      <c r="E186" s="403"/>
      <c r="F186" s="58"/>
      <c r="G186" s="58"/>
      <c r="H186" s="58"/>
      <c r="I186" s="58"/>
      <c r="J186" s="58"/>
      <c r="K186" s="58"/>
      <c r="L186" s="58"/>
      <c r="M186" s="58"/>
      <c r="N186" s="58"/>
      <c r="O186" s="58"/>
      <c r="P186" s="58"/>
      <c r="Q186" s="58"/>
      <c r="R186" s="58"/>
      <c r="S186" s="58"/>
      <c r="T186" s="58"/>
      <c r="U186" s="58"/>
      <c r="V186" s="58"/>
      <c r="W186" s="58"/>
      <c r="X186" s="58"/>
      <c r="Y186" s="58"/>
      <c r="Z186" s="58"/>
    </row>
    <row r="187" spans="1:26" ht="13.5" customHeight="1">
      <c r="A187" s="58"/>
      <c r="B187" s="58"/>
      <c r="C187" s="58"/>
      <c r="D187" s="371"/>
      <c r="E187" s="403"/>
      <c r="F187" s="58"/>
      <c r="G187" s="58"/>
      <c r="H187" s="58"/>
      <c r="I187" s="58"/>
      <c r="J187" s="58"/>
      <c r="K187" s="58"/>
      <c r="L187" s="58"/>
      <c r="M187" s="58"/>
      <c r="N187" s="58"/>
      <c r="O187" s="58"/>
      <c r="P187" s="58"/>
      <c r="Q187" s="58"/>
      <c r="R187" s="58"/>
      <c r="S187" s="58"/>
      <c r="T187" s="58"/>
      <c r="U187" s="58"/>
      <c r="V187" s="58"/>
      <c r="W187" s="58"/>
      <c r="X187" s="58"/>
      <c r="Y187" s="58"/>
      <c r="Z187" s="58"/>
    </row>
    <row r="188" spans="1:26" ht="13.5" customHeight="1">
      <c r="A188" s="58"/>
      <c r="B188" s="58"/>
      <c r="C188" s="58"/>
      <c r="D188" s="371"/>
      <c r="E188" s="403"/>
      <c r="F188" s="58"/>
      <c r="G188" s="58"/>
      <c r="H188" s="58"/>
      <c r="I188" s="58"/>
      <c r="J188" s="58"/>
      <c r="K188" s="58"/>
      <c r="L188" s="58"/>
      <c r="M188" s="58"/>
      <c r="N188" s="58"/>
      <c r="O188" s="58"/>
      <c r="P188" s="58"/>
      <c r="Q188" s="58"/>
      <c r="R188" s="58"/>
      <c r="S188" s="58"/>
      <c r="T188" s="58"/>
      <c r="U188" s="58"/>
      <c r="V188" s="58"/>
      <c r="W188" s="58"/>
      <c r="X188" s="58"/>
      <c r="Y188" s="58"/>
      <c r="Z188" s="58"/>
    </row>
    <row r="189" spans="1:26" ht="13.5" customHeight="1">
      <c r="A189" s="58"/>
      <c r="B189" s="58"/>
      <c r="C189" s="58"/>
      <c r="D189" s="371"/>
      <c r="E189" s="403"/>
      <c r="F189" s="58"/>
      <c r="G189" s="58"/>
      <c r="H189" s="58"/>
      <c r="I189" s="58"/>
      <c r="J189" s="58"/>
      <c r="K189" s="58"/>
      <c r="L189" s="58"/>
      <c r="M189" s="58"/>
      <c r="N189" s="58"/>
      <c r="O189" s="58"/>
      <c r="P189" s="58"/>
      <c r="Q189" s="58"/>
      <c r="R189" s="58"/>
      <c r="S189" s="58"/>
      <c r="T189" s="58"/>
      <c r="U189" s="58"/>
      <c r="V189" s="58"/>
      <c r="W189" s="58"/>
      <c r="X189" s="58"/>
      <c r="Y189" s="58"/>
      <c r="Z189" s="58"/>
    </row>
    <row r="190" spans="1:26" ht="13.5" customHeight="1">
      <c r="A190" s="58"/>
      <c r="B190" s="58"/>
      <c r="C190" s="58"/>
      <c r="D190" s="371"/>
      <c r="E190" s="403"/>
      <c r="F190" s="58"/>
      <c r="G190" s="58"/>
      <c r="H190" s="58"/>
      <c r="I190" s="58"/>
      <c r="J190" s="58"/>
      <c r="K190" s="58"/>
      <c r="L190" s="58"/>
      <c r="M190" s="58"/>
      <c r="N190" s="58"/>
      <c r="O190" s="58"/>
      <c r="P190" s="58"/>
      <c r="Q190" s="58"/>
      <c r="R190" s="58"/>
      <c r="S190" s="58"/>
      <c r="T190" s="58"/>
      <c r="U190" s="58"/>
      <c r="V190" s="58"/>
      <c r="W190" s="58"/>
      <c r="X190" s="58"/>
      <c r="Y190" s="58"/>
      <c r="Z190" s="58"/>
    </row>
    <row r="191" spans="1:26" ht="13.5" customHeight="1">
      <c r="A191" s="58"/>
      <c r="B191" s="58"/>
      <c r="C191" s="58"/>
      <c r="D191" s="371"/>
      <c r="E191" s="403"/>
      <c r="F191" s="58"/>
      <c r="G191" s="58"/>
      <c r="H191" s="58"/>
      <c r="I191" s="58"/>
      <c r="J191" s="58"/>
      <c r="K191" s="58"/>
      <c r="L191" s="58"/>
      <c r="M191" s="58"/>
      <c r="N191" s="58"/>
      <c r="O191" s="58"/>
      <c r="P191" s="58"/>
      <c r="Q191" s="58"/>
      <c r="R191" s="58"/>
      <c r="S191" s="58"/>
      <c r="T191" s="58"/>
      <c r="U191" s="58"/>
      <c r="V191" s="58"/>
      <c r="W191" s="58"/>
      <c r="X191" s="58"/>
      <c r="Y191" s="58"/>
      <c r="Z191" s="58"/>
    </row>
    <row r="192" spans="1:26" ht="13.5" customHeight="1">
      <c r="A192" s="58"/>
      <c r="B192" s="58"/>
      <c r="C192" s="58"/>
      <c r="D192" s="371"/>
      <c r="E192" s="403"/>
      <c r="F192" s="58"/>
      <c r="G192" s="58"/>
      <c r="H192" s="58"/>
      <c r="I192" s="58"/>
      <c r="J192" s="58"/>
      <c r="K192" s="58"/>
      <c r="L192" s="58"/>
      <c r="M192" s="58"/>
      <c r="N192" s="58"/>
      <c r="O192" s="58"/>
      <c r="P192" s="58"/>
      <c r="Q192" s="58"/>
      <c r="R192" s="58"/>
      <c r="S192" s="58"/>
      <c r="T192" s="58"/>
      <c r="U192" s="58"/>
      <c r="V192" s="58"/>
      <c r="W192" s="58"/>
      <c r="X192" s="58"/>
      <c r="Y192" s="58"/>
      <c r="Z192" s="58"/>
    </row>
    <row r="193" spans="1:26" ht="13.5" customHeight="1">
      <c r="A193" s="58"/>
      <c r="B193" s="58"/>
      <c r="C193" s="58"/>
      <c r="D193" s="371"/>
      <c r="E193" s="403"/>
      <c r="F193" s="58"/>
      <c r="G193" s="58"/>
      <c r="H193" s="58"/>
      <c r="I193" s="58"/>
      <c r="J193" s="58"/>
      <c r="K193" s="58"/>
      <c r="L193" s="58"/>
      <c r="M193" s="58"/>
      <c r="N193" s="58"/>
      <c r="O193" s="58"/>
      <c r="P193" s="58"/>
      <c r="Q193" s="58"/>
      <c r="R193" s="58"/>
      <c r="S193" s="58"/>
      <c r="T193" s="58"/>
      <c r="U193" s="58"/>
      <c r="V193" s="58"/>
      <c r="W193" s="58"/>
      <c r="X193" s="58"/>
      <c r="Y193" s="58"/>
      <c r="Z193" s="58"/>
    </row>
    <row r="194" spans="1:26" ht="13.5" customHeight="1">
      <c r="A194" s="58"/>
      <c r="B194" s="58"/>
      <c r="C194" s="58"/>
      <c r="D194" s="371"/>
      <c r="E194" s="403"/>
      <c r="F194" s="58"/>
      <c r="G194" s="58"/>
      <c r="H194" s="58"/>
      <c r="I194" s="58"/>
      <c r="J194" s="58"/>
      <c r="K194" s="58"/>
      <c r="L194" s="58"/>
      <c r="M194" s="58"/>
      <c r="N194" s="58"/>
      <c r="O194" s="58"/>
      <c r="P194" s="58"/>
      <c r="Q194" s="58"/>
      <c r="R194" s="58"/>
      <c r="S194" s="58"/>
      <c r="T194" s="58"/>
      <c r="U194" s="58"/>
      <c r="V194" s="58"/>
      <c r="W194" s="58"/>
      <c r="X194" s="58"/>
      <c r="Y194" s="58"/>
      <c r="Z194" s="58"/>
    </row>
    <row r="195" spans="1:26" ht="13.5" customHeight="1">
      <c r="A195" s="58"/>
      <c r="B195" s="58"/>
      <c r="C195" s="58"/>
      <c r="D195" s="371"/>
      <c r="E195" s="403"/>
      <c r="F195" s="58"/>
      <c r="G195" s="58"/>
      <c r="H195" s="58"/>
      <c r="I195" s="58"/>
      <c r="J195" s="58"/>
      <c r="K195" s="58"/>
      <c r="L195" s="58"/>
      <c r="M195" s="58"/>
      <c r="N195" s="58"/>
      <c r="O195" s="58"/>
      <c r="P195" s="58"/>
      <c r="Q195" s="58"/>
      <c r="R195" s="58"/>
      <c r="S195" s="58"/>
      <c r="T195" s="58"/>
      <c r="U195" s="58"/>
      <c r="V195" s="58"/>
      <c r="W195" s="58"/>
      <c r="X195" s="58"/>
      <c r="Y195" s="58"/>
      <c r="Z195" s="58"/>
    </row>
    <row r="196" spans="1:26" ht="13.5" customHeight="1">
      <c r="A196" s="58"/>
      <c r="B196" s="58"/>
      <c r="C196" s="58"/>
      <c r="D196" s="371"/>
      <c r="E196" s="403"/>
      <c r="F196" s="58"/>
      <c r="G196" s="58"/>
      <c r="H196" s="58"/>
      <c r="I196" s="58"/>
      <c r="J196" s="58"/>
      <c r="K196" s="58"/>
      <c r="L196" s="58"/>
      <c r="M196" s="58"/>
      <c r="N196" s="58"/>
      <c r="O196" s="58"/>
      <c r="P196" s="58"/>
      <c r="Q196" s="58"/>
      <c r="R196" s="58"/>
      <c r="S196" s="58"/>
      <c r="T196" s="58"/>
      <c r="U196" s="58"/>
      <c r="V196" s="58"/>
      <c r="W196" s="58"/>
      <c r="X196" s="58"/>
      <c r="Y196" s="58"/>
      <c r="Z196" s="58"/>
    </row>
    <row r="197" spans="1:26" ht="13.5" customHeight="1">
      <c r="A197" s="58"/>
      <c r="B197" s="58"/>
      <c r="C197" s="58"/>
      <c r="D197" s="371"/>
      <c r="E197" s="403"/>
      <c r="F197" s="58"/>
      <c r="G197" s="58"/>
      <c r="H197" s="58"/>
      <c r="I197" s="58"/>
      <c r="J197" s="58"/>
      <c r="K197" s="58"/>
      <c r="L197" s="58"/>
      <c r="M197" s="58"/>
      <c r="N197" s="58"/>
      <c r="O197" s="58"/>
      <c r="P197" s="58"/>
      <c r="Q197" s="58"/>
      <c r="R197" s="58"/>
      <c r="S197" s="58"/>
      <c r="T197" s="58"/>
      <c r="U197" s="58"/>
      <c r="V197" s="58"/>
      <c r="W197" s="58"/>
      <c r="X197" s="58"/>
      <c r="Y197" s="58"/>
      <c r="Z197" s="58"/>
    </row>
    <row r="198" spans="1:26" ht="13.5" customHeight="1">
      <c r="A198" s="58"/>
      <c r="B198" s="58"/>
      <c r="C198" s="58"/>
      <c r="D198" s="371"/>
      <c r="E198" s="403"/>
      <c r="F198" s="58"/>
      <c r="G198" s="58"/>
      <c r="H198" s="58"/>
      <c r="I198" s="58"/>
      <c r="J198" s="58"/>
      <c r="K198" s="58"/>
      <c r="L198" s="58"/>
      <c r="M198" s="58"/>
      <c r="N198" s="58"/>
      <c r="O198" s="58"/>
      <c r="P198" s="58"/>
      <c r="Q198" s="58"/>
      <c r="R198" s="58"/>
      <c r="S198" s="58"/>
      <c r="T198" s="58"/>
      <c r="U198" s="58"/>
      <c r="V198" s="58"/>
      <c r="W198" s="58"/>
      <c r="X198" s="58"/>
      <c r="Y198" s="58"/>
      <c r="Z198" s="58"/>
    </row>
    <row r="199" spans="1:26" ht="13.5" customHeight="1">
      <c r="A199" s="58"/>
      <c r="B199" s="58"/>
      <c r="C199" s="58"/>
      <c r="D199" s="371"/>
      <c r="E199" s="403"/>
      <c r="F199" s="58"/>
      <c r="G199" s="58"/>
      <c r="H199" s="58"/>
      <c r="I199" s="58"/>
      <c r="J199" s="58"/>
      <c r="K199" s="58"/>
      <c r="L199" s="58"/>
      <c r="M199" s="58"/>
      <c r="N199" s="58"/>
      <c r="O199" s="58"/>
      <c r="P199" s="58"/>
      <c r="Q199" s="58"/>
      <c r="R199" s="58"/>
      <c r="S199" s="58"/>
      <c r="T199" s="58"/>
      <c r="U199" s="58"/>
      <c r="V199" s="58"/>
      <c r="W199" s="58"/>
      <c r="X199" s="58"/>
      <c r="Y199" s="58"/>
      <c r="Z199" s="58"/>
    </row>
    <row r="200" spans="1:26" ht="13.5" customHeight="1">
      <c r="A200" s="58"/>
      <c r="B200" s="58"/>
      <c r="C200" s="58"/>
      <c r="D200" s="371"/>
      <c r="E200" s="403"/>
      <c r="F200" s="58"/>
      <c r="G200" s="58"/>
      <c r="H200" s="58"/>
      <c r="I200" s="58"/>
      <c r="J200" s="58"/>
      <c r="K200" s="58"/>
      <c r="L200" s="58"/>
      <c r="M200" s="58"/>
      <c r="N200" s="58"/>
      <c r="O200" s="58"/>
      <c r="P200" s="58"/>
      <c r="Q200" s="58"/>
      <c r="R200" s="58"/>
      <c r="S200" s="58"/>
      <c r="T200" s="58"/>
      <c r="U200" s="58"/>
      <c r="V200" s="58"/>
      <c r="W200" s="58"/>
      <c r="X200" s="58"/>
      <c r="Y200" s="58"/>
      <c r="Z200" s="58"/>
    </row>
    <row r="201" spans="1:26" ht="13.5" customHeight="1">
      <c r="A201" s="58"/>
      <c r="B201" s="58"/>
      <c r="C201" s="58"/>
      <c r="D201" s="371"/>
      <c r="E201" s="403"/>
      <c r="F201" s="58"/>
      <c r="G201" s="58"/>
      <c r="H201" s="58"/>
      <c r="I201" s="58"/>
      <c r="J201" s="58"/>
      <c r="K201" s="58"/>
      <c r="L201" s="58"/>
      <c r="M201" s="58"/>
      <c r="N201" s="58"/>
      <c r="O201" s="58"/>
      <c r="P201" s="58"/>
      <c r="Q201" s="58"/>
      <c r="R201" s="58"/>
      <c r="S201" s="58"/>
      <c r="T201" s="58"/>
      <c r="U201" s="58"/>
      <c r="V201" s="58"/>
      <c r="W201" s="58"/>
      <c r="X201" s="58"/>
      <c r="Y201" s="58"/>
      <c r="Z201" s="58"/>
    </row>
    <row r="202" spans="1:26" ht="13.5" customHeight="1">
      <c r="A202" s="58"/>
      <c r="B202" s="58"/>
      <c r="C202" s="58"/>
      <c r="D202" s="371"/>
      <c r="E202" s="403"/>
      <c r="F202" s="58"/>
      <c r="G202" s="58"/>
      <c r="H202" s="58"/>
      <c r="I202" s="58"/>
      <c r="J202" s="58"/>
      <c r="K202" s="58"/>
      <c r="L202" s="58"/>
      <c r="M202" s="58"/>
      <c r="N202" s="58"/>
      <c r="O202" s="58"/>
      <c r="P202" s="58"/>
      <c r="Q202" s="58"/>
      <c r="R202" s="58"/>
      <c r="S202" s="58"/>
      <c r="T202" s="58"/>
      <c r="U202" s="58"/>
      <c r="V202" s="58"/>
      <c r="W202" s="58"/>
      <c r="X202" s="58"/>
      <c r="Y202" s="58"/>
      <c r="Z202" s="58"/>
    </row>
    <row r="203" spans="1:26" ht="13.5" customHeight="1">
      <c r="A203" s="58"/>
      <c r="B203" s="58"/>
      <c r="C203" s="58"/>
      <c r="D203" s="371"/>
      <c r="E203" s="403"/>
      <c r="F203" s="58"/>
      <c r="G203" s="58"/>
      <c r="H203" s="58"/>
      <c r="I203" s="58"/>
      <c r="J203" s="58"/>
      <c r="K203" s="58"/>
      <c r="L203" s="58"/>
      <c r="M203" s="58"/>
      <c r="N203" s="58"/>
      <c r="O203" s="58"/>
      <c r="P203" s="58"/>
      <c r="Q203" s="58"/>
      <c r="R203" s="58"/>
      <c r="S203" s="58"/>
      <c r="T203" s="58"/>
      <c r="U203" s="58"/>
      <c r="V203" s="58"/>
      <c r="W203" s="58"/>
      <c r="X203" s="58"/>
      <c r="Y203" s="58"/>
      <c r="Z203" s="58"/>
    </row>
    <row r="204" spans="1:26" ht="13.5" customHeight="1">
      <c r="A204" s="58"/>
      <c r="B204" s="58"/>
      <c r="C204" s="58"/>
      <c r="D204" s="371"/>
      <c r="E204" s="403"/>
      <c r="F204" s="58"/>
      <c r="G204" s="58"/>
      <c r="H204" s="58"/>
      <c r="I204" s="58"/>
      <c r="J204" s="58"/>
      <c r="K204" s="58"/>
      <c r="L204" s="58"/>
      <c r="M204" s="58"/>
      <c r="N204" s="58"/>
      <c r="O204" s="58"/>
      <c r="P204" s="58"/>
      <c r="Q204" s="58"/>
      <c r="R204" s="58"/>
      <c r="S204" s="58"/>
      <c r="T204" s="58"/>
      <c r="U204" s="58"/>
      <c r="V204" s="58"/>
      <c r="W204" s="58"/>
      <c r="X204" s="58"/>
      <c r="Y204" s="58"/>
      <c r="Z204" s="58"/>
    </row>
    <row r="205" spans="1:26" ht="13.5" customHeight="1">
      <c r="A205" s="58"/>
      <c r="B205" s="58"/>
      <c r="C205" s="58"/>
      <c r="D205" s="371"/>
      <c r="E205" s="403"/>
      <c r="F205" s="58"/>
      <c r="G205" s="58"/>
      <c r="H205" s="58"/>
      <c r="I205" s="58"/>
      <c r="J205" s="58"/>
      <c r="K205" s="58"/>
      <c r="L205" s="58"/>
      <c r="M205" s="58"/>
      <c r="N205" s="58"/>
      <c r="O205" s="58"/>
      <c r="P205" s="58"/>
      <c r="Q205" s="58"/>
      <c r="R205" s="58"/>
      <c r="S205" s="58"/>
      <c r="T205" s="58"/>
      <c r="U205" s="58"/>
      <c r="V205" s="58"/>
      <c r="W205" s="58"/>
      <c r="X205" s="58"/>
      <c r="Y205" s="58"/>
      <c r="Z205" s="58"/>
    </row>
    <row r="206" spans="1:26" ht="13.5" customHeight="1">
      <c r="A206" s="58"/>
      <c r="B206" s="58"/>
      <c r="C206" s="58"/>
      <c r="D206" s="371"/>
      <c r="E206" s="403"/>
      <c r="F206" s="58"/>
      <c r="G206" s="58"/>
      <c r="H206" s="58"/>
      <c r="I206" s="58"/>
      <c r="J206" s="58"/>
      <c r="K206" s="58"/>
      <c r="L206" s="58"/>
      <c r="M206" s="58"/>
      <c r="N206" s="58"/>
      <c r="O206" s="58"/>
      <c r="P206" s="58"/>
      <c r="Q206" s="58"/>
      <c r="R206" s="58"/>
      <c r="S206" s="58"/>
      <c r="T206" s="58"/>
      <c r="U206" s="58"/>
      <c r="V206" s="58"/>
      <c r="W206" s="58"/>
      <c r="X206" s="58"/>
      <c r="Y206" s="58"/>
      <c r="Z206" s="58"/>
    </row>
    <row r="207" spans="1:26" ht="13.5" customHeight="1">
      <c r="A207" s="58"/>
      <c r="B207" s="58"/>
      <c r="C207" s="58"/>
      <c r="D207" s="371"/>
      <c r="E207" s="403"/>
      <c r="F207" s="58"/>
      <c r="G207" s="58"/>
      <c r="H207" s="58"/>
      <c r="I207" s="58"/>
      <c r="J207" s="58"/>
      <c r="K207" s="58"/>
      <c r="L207" s="58"/>
      <c r="M207" s="58"/>
      <c r="N207" s="58"/>
      <c r="O207" s="58"/>
      <c r="P207" s="58"/>
      <c r="Q207" s="58"/>
      <c r="R207" s="58"/>
      <c r="S207" s="58"/>
      <c r="T207" s="58"/>
      <c r="U207" s="58"/>
      <c r="V207" s="58"/>
      <c r="W207" s="58"/>
      <c r="X207" s="58"/>
      <c r="Y207" s="58"/>
      <c r="Z207" s="58"/>
    </row>
    <row r="208" spans="1:26" ht="13.5" customHeight="1">
      <c r="A208" s="58"/>
      <c r="B208" s="58"/>
      <c r="C208" s="58"/>
      <c r="D208" s="371"/>
      <c r="E208" s="403"/>
      <c r="F208" s="58"/>
      <c r="G208" s="58"/>
      <c r="H208" s="58"/>
      <c r="I208" s="58"/>
      <c r="J208" s="58"/>
      <c r="K208" s="58"/>
      <c r="L208" s="58"/>
      <c r="M208" s="58"/>
      <c r="N208" s="58"/>
      <c r="O208" s="58"/>
      <c r="P208" s="58"/>
      <c r="Q208" s="58"/>
      <c r="R208" s="58"/>
      <c r="S208" s="58"/>
      <c r="T208" s="58"/>
      <c r="U208" s="58"/>
      <c r="V208" s="58"/>
      <c r="W208" s="58"/>
      <c r="X208" s="58"/>
      <c r="Y208" s="58"/>
      <c r="Z208" s="58"/>
    </row>
    <row r="209" spans="1:26" ht="13.5" customHeight="1">
      <c r="A209" s="58"/>
      <c r="B209" s="58"/>
      <c r="C209" s="58"/>
      <c r="D209" s="371"/>
      <c r="E209" s="403"/>
      <c r="F209" s="58"/>
      <c r="G209" s="58"/>
      <c r="H209" s="58"/>
      <c r="I209" s="58"/>
      <c r="J209" s="58"/>
      <c r="K209" s="58"/>
      <c r="L209" s="58"/>
      <c r="M209" s="58"/>
      <c r="N209" s="58"/>
      <c r="O209" s="58"/>
      <c r="P209" s="58"/>
      <c r="Q209" s="58"/>
      <c r="R209" s="58"/>
      <c r="S209" s="58"/>
      <c r="T209" s="58"/>
      <c r="U209" s="58"/>
      <c r="V209" s="58"/>
      <c r="W209" s="58"/>
      <c r="X209" s="58"/>
      <c r="Y209" s="58"/>
      <c r="Z209" s="58"/>
    </row>
    <row r="210" spans="1:26" ht="13.5" customHeight="1">
      <c r="A210" s="58"/>
      <c r="B210" s="58"/>
      <c r="C210" s="58"/>
      <c r="D210" s="371"/>
      <c r="E210" s="403"/>
      <c r="F210" s="58"/>
      <c r="G210" s="58"/>
      <c r="H210" s="58"/>
      <c r="I210" s="58"/>
      <c r="J210" s="58"/>
      <c r="K210" s="58"/>
      <c r="L210" s="58"/>
      <c r="M210" s="58"/>
      <c r="N210" s="58"/>
      <c r="O210" s="58"/>
      <c r="P210" s="58"/>
      <c r="Q210" s="58"/>
      <c r="R210" s="58"/>
      <c r="S210" s="58"/>
      <c r="T210" s="58"/>
      <c r="U210" s="58"/>
      <c r="V210" s="58"/>
      <c r="W210" s="58"/>
      <c r="X210" s="58"/>
      <c r="Y210" s="58"/>
      <c r="Z210" s="58"/>
    </row>
    <row r="211" spans="1:26" ht="13.5" customHeight="1">
      <c r="A211" s="58"/>
      <c r="B211" s="58"/>
      <c r="C211" s="58"/>
      <c r="D211" s="371"/>
      <c r="E211" s="403"/>
      <c r="F211" s="58"/>
      <c r="G211" s="58"/>
      <c r="H211" s="58"/>
      <c r="I211" s="58"/>
      <c r="J211" s="58"/>
      <c r="K211" s="58"/>
      <c r="L211" s="58"/>
      <c r="M211" s="58"/>
      <c r="N211" s="58"/>
      <c r="O211" s="58"/>
      <c r="P211" s="58"/>
      <c r="Q211" s="58"/>
      <c r="R211" s="58"/>
      <c r="S211" s="58"/>
      <c r="T211" s="58"/>
      <c r="U211" s="58"/>
      <c r="V211" s="58"/>
      <c r="W211" s="58"/>
      <c r="X211" s="58"/>
      <c r="Y211" s="58"/>
      <c r="Z211" s="58"/>
    </row>
    <row r="212" spans="1:26" ht="13.5" customHeight="1">
      <c r="A212" s="58"/>
      <c r="B212" s="58"/>
      <c r="C212" s="58"/>
      <c r="D212" s="371"/>
      <c r="E212" s="403"/>
      <c r="F212" s="58"/>
      <c r="G212" s="58"/>
      <c r="H212" s="58"/>
      <c r="I212" s="58"/>
      <c r="J212" s="58"/>
      <c r="K212" s="58"/>
      <c r="L212" s="58"/>
      <c r="M212" s="58"/>
      <c r="N212" s="58"/>
      <c r="O212" s="58"/>
      <c r="P212" s="58"/>
      <c r="Q212" s="58"/>
      <c r="R212" s="58"/>
      <c r="S212" s="58"/>
      <c r="T212" s="58"/>
      <c r="U212" s="58"/>
      <c r="V212" s="58"/>
      <c r="W212" s="58"/>
      <c r="X212" s="58"/>
      <c r="Y212" s="58"/>
      <c r="Z212" s="58"/>
    </row>
    <row r="213" spans="1:26" ht="13.5" customHeight="1">
      <c r="A213" s="58"/>
      <c r="B213" s="58"/>
      <c r="C213" s="58"/>
      <c r="D213" s="371"/>
      <c r="E213" s="403"/>
      <c r="F213" s="58"/>
      <c r="G213" s="58"/>
      <c r="H213" s="58"/>
      <c r="I213" s="58"/>
      <c r="J213" s="58"/>
      <c r="K213" s="58"/>
      <c r="L213" s="58"/>
      <c r="M213" s="58"/>
      <c r="N213" s="58"/>
      <c r="O213" s="58"/>
      <c r="P213" s="58"/>
      <c r="Q213" s="58"/>
      <c r="R213" s="58"/>
      <c r="S213" s="58"/>
      <c r="T213" s="58"/>
      <c r="U213" s="58"/>
      <c r="V213" s="58"/>
      <c r="W213" s="58"/>
      <c r="X213" s="58"/>
      <c r="Y213" s="58"/>
      <c r="Z213" s="58"/>
    </row>
    <row r="214" spans="1:26" ht="13.5" customHeight="1">
      <c r="A214" s="58"/>
      <c r="B214" s="58"/>
      <c r="C214" s="58"/>
      <c r="D214" s="371"/>
      <c r="E214" s="403"/>
      <c r="F214" s="58"/>
      <c r="G214" s="58"/>
      <c r="H214" s="58"/>
      <c r="I214" s="58"/>
      <c r="J214" s="58"/>
      <c r="K214" s="58"/>
      <c r="L214" s="58"/>
      <c r="M214" s="58"/>
      <c r="N214" s="58"/>
      <c r="O214" s="58"/>
      <c r="P214" s="58"/>
      <c r="Q214" s="58"/>
      <c r="R214" s="58"/>
      <c r="S214" s="58"/>
      <c r="T214" s="58"/>
      <c r="U214" s="58"/>
      <c r="V214" s="58"/>
      <c r="W214" s="58"/>
      <c r="X214" s="58"/>
      <c r="Y214" s="58"/>
      <c r="Z214" s="58"/>
    </row>
    <row r="215" spans="1:26" ht="13.5" customHeight="1">
      <c r="A215" s="58"/>
      <c r="B215" s="58"/>
      <c r="C215" s="58"/>
      <c r="D215" s="371"/>
      <c r="E215" s="403"/>
      <c r="F215" s="58"/>
      <c r="G215" s="58"/>
      <c r="H215" s="58"/>
      <c r="I215" s="58"/>
      <c r="J215" s="58"/>
      <c r="K215" s="58"/>
      <c r="L215" s="58"/>
      <c r="M215" s="58"/>
      <c r="N215" s="58"/>
      <c r="O215" s="58"/>
      <c r="P215" s="58"/>
      <c r="Q215" s="58"/>
      <c r="R215" s="58"/>
      <c r="S215" s="58"/>
      <c r="T215" s="58"/>
      <c r="U215" s="58"/>
      <c r="V215" s="58"/>
      <c r="W215" s="58"/>
      <c r="X215" s="58"/>
      <c r="Y215" s="58"/>
      <c r="Z215" s="58"/>
    </row>
    <row r="216" spans="1:26" ht="13.5" customHeight="1">
      <c r="A216" s="58"/>
      <c r="B216" s="58"/>
      <c r="C216" s="58"/>
      <c r="D216" s="371"/>
      <c r="E216" s="403"/>
      <c r="F216" s="58"/>
      <c r="G216" s="58"/>
      <c r="H216" s="58"/>
      <c r="I216" s="58"/>
      <c r="J216" s="58"/>
      <c r="K216" s="58"/>
      <c r="L216" s="58"/>
      <c r="M216" s="58"/>
      <c r="N216" s="58"/>
      <c r="O216" s="58"/>
      <c r="P216" s="58"/>
      <c r="Q216" s="58"/>
      <c r="R216" s="58"/>
      <c r="S216" s="58"/>
      <c r="T216" s="58"/>
      <c r="U216" s="58"/>
      <c r="V216" s="58"/>
      <c r="W216" s="58"/>
      <c r="X216" s="58"/>
      <c r="Y216" s="58"/>
      <c r="Z216" s="58"/>
    </row>
    <row r="217" spans="1:26" ht="13.5" customHeight="1">
      <c r="A217" s="58"/>
      <c r="B217" s="58"/>
      <c r="C217" s="58"/>
      <c r="D217" s="371"/>
      <c r="E217" s="403"/>
      <c r="F217" s="58"/>
      <c r="G217" s="58"/>
      <c r="H217" s="58"/>
      <c r="I217" s="58"/>
      <c r="J217" s="58"/>
      <c r="K217" s="58"/>
      <c r="L217" s="58"/>
      <c r="M217" s="58"/>
      <c r="N217" s="58"/>
      <c r="O217" s="58"/>
      <c r="P217" s="58"/>
      <c r="Q217" s="58"/>
      <c r="R217" s="58"/>
      <c r="S217" s="58"/>
      <c r="T217" s="58"/>
      <c r="U217" s="58"/>
      <c r="V217" s="58"/>
      <c r="W217" s="58"/>
      <c r="X217" s="58"/>
      <c r="Y217" s="58"/>
      <c r="Z217" s="58"/>
    </row>
    <row r="218" spans="1:26" ht="13.5" customHeight="1">
      <c r="A218" s="58"/>
      <c r="B218" s="58"/>
      <c r="C218" s="58"/>
      <c r="D218" s="371"/>
      <c r="E218" s="403"/>
      <c r="F218" s="58"/>
      <c r="G218" s="58"/>
      <c r="H218" s="58"/>
      <c r="I218" s="58"/>
      <c r="J218" s="58"/>
      <c r="K218" s="58"/>
      <c r="L218" s="58"/>
      <c r="M218" s="58"/>
      <c r="N218" s="58"/>
      <c r="O218" s="58"/>
      <c r="P218" s="58"/>
      <c r="Q218" s="58"/>
      <c r="R218" s="58"/>
      <c r="S218" s="58"/>
      <c r="T218" s="58"/>
      <c r="U218" s="58"/>
      <c r="V218" s="58"/>
      <c r="W218" s="58"/>
      <c r="X218" s="58"/>
      <c r="Y218" s="58"/>
      <c r="Z218" s="58"/>
    </row>
    <row r="219" spans="1:26" ht="13.5" customHeight="1">
      <c r="A219" s="58"/>
      <c r="B219" s="58"/>
      <c r="C219" s="58"/>
      <c r="D219" s="371"/>
      <c r="E219" s="403"/>
      <c r="F219" s="58"/>
      <c r="G219" s="58"/>
      <c r="H219" s="58"/>
      <c r="I219" s="58"/>
      <c r="J219" s="58"/>
      <c r="K219" s="58"/>
      <c r="L219" s="58"/>
      <c r="M219" s="58"/>
      <c r="N219" s="58"/>
      <c r="O219" s="58"/>
      <c r="P219" s="58"/>
      <c r="Q219" s="58"/>
      <c r="R219" s="58"/>
      <c r="S219" s="58"/>
      <c r="T219" s="58"/>
      <c r="U219" s="58"/>
      <c r="V219" s="58"/>
      <c r="W219" s="58"/>
      <c r="X219" s="58"/>
      <c r="Y219" s="58"/>
      <c r="Z219" s="58"/>
    </row>
    <row r="220" spans="1:26" ht="13.5" customHeight="1">
      <c r="A220" s="58"/>
      <c r="B220" s="58"/>
      <c r="C220" s="58"/>
      <c r="D220" s="371"/>
      <c r="E220" s="403"/>
      <c r="F220" s="58"/>
      <c r="G220" s="58"/>
      <c r="H220" s="58"/>
      <c r="I220" s="58"/>
      <c r="J220" s="58"/>
      <c r="K220" s="58"/>
      <c r="L220" s="58"/>
      <c r="M220" s="58"/>
      <c r="N220" s="58"/>
      <c r="O220" s="58"/>
      <c r="P220" s="58"/>
      <c r="Q220" s="58"/>
      <c r="R220" s="58"/>
      <c r="S220" s="58"/>
      <c r="T220" s="58"/>
      <c r="U220" s="58"/>
      <c r="V220" s="58"/>
      <c r="W220" s="58"/>
      <c r="X220" s="58"/>
      <c r="Y220" s="58"/>
      <c r="Z220" s="58"/>
    </row>
    <row r="221" spans="1:26" ht="13.5" customHeight="1">
      <c r="A221" s="58"/>
      <c r="B221" s="58"/>
      <c r="C221" s="58"/>
      <c r="D221" s="371"/>
      <c r="E221" s="403"/>
      <c r="F221" s="58"/>
      <c r="G221" s="58"/>
      <c r="H221" s="58"/>
      <c r="I221" s="58"/>
      <c r="J221" s="58"/>
      <c r="K221" s="58"/>
      <c r="L221" s="58"/>
      <c r="M221" s="58"/>
      <c r="N221" s="58"/>
      <c r="O221" s="58"/>
      <c r="P221" s="58"/>
      <c r="Q221" s="58"/>
      <c r="R221" s="58"/>
      <c r="S221" s="58"/>
      <c r="T221" s="58"/>
      <c r="U221" s="58"/>
      <c r="V221" s="58"/>
      <c r="W221" s="58"/>
      <c r="X221" s="58"/>
      <c r="Y221" s="58"/>
      <c r="Z221" s="58"/>
    </row>
    <row r="222" spans="1:26" ht="13.5" customHeight="1">
      <c r="A222" s="58"/>
      <c r="B222" s="58"/>
      <c r="C222" s="58"/>
      <c r="D222" s="371"/>
      <c r="E222" s="403"/>
      <c r="F222" s="58"/>
      <c r="G222" s="58"/>
      <c r="H222" s="58"/>
      <c r="I222" s="58"/>
      <c r="J222" s="58"/>
      <c r="K222" s="58"/>
      <c r="L222" s="58"/>
      <c r="M222" s="58"/>
      <c r="N222" s="58"/>
      <c r="O222" s="58"/>
      <c r="P222" s="58"/>
      <c r="Q222" s="58"/>
      <c r="R222" s="58"/>
      <c r="S222" s="58"/>
      <c r="T222" s="58"/>
      <c r="U222" s="58"/>
      <c r="V222" s="58"/>
      <c r="W222" s="58"/>
      <c r="X222" s="58"/>
      <c r="Y222" s="58"/>
      <c r="Z222" s="58"/>
    </row>
    <row r="223" spans="1:26" ht="13.5" customHeight="1">
      <c r="A223" s="58"/>
      <c r="B223" s="58"/>
      <c r="C223" s="58"/>
      <c r="D223" s="371"/>
      <c r="E223" s="403"/>
      <c r="F223" s="58"/>
      <c r="G223" s="58"/>
      <c r="H223" s="58"/>
      <c r="I223" s="58"/>
      <c r="J223" s="58"/>
      <c r="K223" s="58"/>
      <c r="L223" s="58"/>
      <c r="M223" s="58"/>
      <c r="N223" s="58"/>
      <c r="O223" s="58"/>
      <c r="P223" s="58"/>
      <c r="Q223" s="58"/>
      <c r="R223" s="58"/>
      <c r="S223" s="58"/>
      <c r="T223" s="58"/>
      <c r="U223" s="58"/>
      <c r="V223" s="58"/>
      <c r="W223" s="58"/>
      <c r="X223" s="58"/>
      <c r="Y223" s="58"/>
      <c r="Z223" s="58"/>
    </row>
    <row r="224" spans="1:26" ht="13.5" customHeight="1">
      <c r="A224" s="58"/>
      <c r="B224" s="58"/>
      <c r="C224" s="58"/>
      <c r="D224" s="371"/>
      <c r="E224" s="403"/>
      <c r="F224" s="58"/>
      <c r="G224" s="58"/>
      <c r="H224" s="58"/>
      <c r="I224" s="58"/>
      <c r="J224" s="58"/>
      <c r="K224" s="58"/>
      <c r="L224" s="58"/>
      <c r="M224" s="58"/>
      <c r="N224" s="58"/>
      <c r="O224" s="58"/>
      <c r="P224" s="58"/>
      <c r="Q224" s="58"/>
      <c r="R224" s="58"/>
      <c r="S224" s="58"/>
      <c r="T224" s="58"/>
      <c r="U224" s="58"/>
      <c r="V224" s="58"/>
      <c r="W224" s="58"/>
      <c r="X224" s="58"/>
      <c r="Y224" s="58"/>
      <c r="Z224" s="58"/>
    </row>
    <row r="225" spans="1:26" ht="13.5" customHeight="1">
      <c r="A225" s="58"/>
      <c r="B225" s="58"/>
      <c r="C225" s="58"/>
      <c r="D225" s="371"/>
      <c r="E225" s="403"/>
      <c r="F225" s="58"/>
      <c r="G225" s="58"/>
      <c r="H225" s="58"/>
      <c r="I225" s="58"/>
      <c r="J225" s="58"/>
      <c r="K225" s="58"/>
      <c r="L225" s="58"/>
      <c r="M225" s="58"/>
      <c r="N225" s="58"/>
      <c r="O225" s="58"/>
      <c r="P225" s="58"/>
      <c r="Q225" s="58"/>
      <c r="R225" s="58"/>
      <c r="S225" s="58"/>
      <c r="T225" s="58"/>
      <c r="U225" s="58"/>
      <c r="V225" s="58"/>
      <c r="W225" s="58"/>
      <c r="X225" s="58"/>
      <c r="Y225" s="58"/>
      <c r="Z225" s="58"/>
    </row>
    <row r="226" spans="1:26" ht="13.5" customHeight="1">
      <c r="A226" s="58"/>
      <c r="B226" s="58"/>
      <c r="C226" s="58"/>
      <c r="D226" s="371"/>
      <c r="E226" s="403"/>
      <c r="F226" s="58"/>
      <c r="G226" s="58"/>
      <c r="H226" s="58"/>
      <c r="I226" s="58"/>
      <c r="J226" s="58"/>
      <c r="K226" s="58"/>
      <c r="L226" s="58"/>
      <c r="M226" s="58"/>
      <c r="N226" s="58"/>
      <c r="O226" s="58"/>
      <c r="P226" s="58"/>
      <c r="Q226" s="58"/>
      <c r="R226" s="58"/>
      <c r="S226" s="58"/>
      <c r="T226" s="58"/>
      <c r="U226" s="58"/>
      <c r="V226" s="58"/>
      <c r="W226" s="58"/>
      <c r="X226" s="58"/>
      <c r="Y226" s="58"/>
      <c r="Z226" s="58"/>
    </row>
    <row r="227" spans="1:26" ht="13.5" customHeight="1">
      <c r="A227" s="58"/>
      <c r="B227" s="58"/>
      <c r="C227" s="58"/>
      <c r="D227" s="371"/>
      <c r="E227" s="403"/>
      <c r="F227" s="58"/>
      <c r="G227" s="58"/>
      <c r="H227" s="58"/>
      <c r="I227" s="58"/>
      <c r="J227" s="58"/>
      <c r="K227" s="58"/>
      <c r="L227" s="58"/>
      <c r="M227" s="58"/>
      <c r="N227" s="58"/>
      <c r="O227" s="58"/>
      <c r="P227" s="58"/>
      <c r="Q227" s="58"/>
      <c r="R227" s="58"/>
      <c r="S227" s="58"/>
      <c r="T227" s="58"/>
      <c r="U227" s="58"/>
      <c r="V227" s="58"/>
      <c r="W227" s="58"/>
      <c r="X227" s="58"/>
      <c r="Y227" s="58"/>
      <c r="Z227" s="58"/>
    </row>
    <row r="228" spans="1:26" ht="13.5" customHeight="1">
      <c r="A228" s="58"/>
      <c r="B228" s="58"/>
      <c r="C228" s="58"/>
      <c r="D228" s="371"/>
      <c r="E228" s="403"/>
      <c r="F228" s="58"/>
      <c r="G228" s="58"/>
      <c r="H228" s="58"/>
      <c r="I228" s="58"/>
      <c r="J228" s="58"/>
      <c r="K228" s="58"/>
      <c r="L228" s="58"/>
      <c r="M228" s="58"/>
      <c r="N228" s="58"/>
      <c r="O228" s="58"/>
      <c r="P228" s="58"/>
      <c r="Q228" s="58"/>
      <c r="R228" s="58"/>
      <c r="S228" s="58"/>
      <c r="T228" s="58"/>
      <c r="U228" s="58"/>
      <c r="V228" s="58"/>
      <c r="W228" s="58"/>
      <c r="X228" s="58"/>
      <c r="Y228" s="58"/>
      <c r="Z228" s="58"/>
    </row>
    <row r="229" spans="1:26" ht="13.5" customHeight="1">
      <c r="A229" s="58"/>
      <c r="B229" s="58"/>
      <c r="C229" s="58"/>
      <c r="D229" s="371"/>
      <c r="E229" s="403"/>
      <c r="F229" s="58"/>
      <c r="G229" s="58"/>
      <c r="H229" s="58"/>
      <c r="I229" s="58"/>
      <c r="J229" s="58"/>
      <c r="K229" s="58"/>
      <c r="L229" s="58"/>
      <c r="M229" s="58"/>
      <c r="N229" s="58"/>
      <c r="O229" s="58"/>
      <c r="P229" s="58"/>
      <c r="Q229" s="58"/>
      <c r="R229" s="58"/>
      <c r="S229" s="58"/>
      <c r="T229" s="58"/>
      <c r="U229" s="58"/>
      <c r="V229" s="58"/>
      <c r="W229" s="58"/>
      <c r="X229" s="58"/>
      <c r="Y229" s="58"/>
      <c r="Z229" s="58"/>
    </row>
    <row r="230" spans="1:26" ht="13.5" customHeight="1">
      <c r="A230" s="58"/>
      <c r="B230" s="58"/>
      <c r="C230" s="58"/>
      <c r="D230" s="371"/>
      <c r="E230" s="403"/>
      <c r="F230" s="58"/>
      <c r="G230" s="58"/>
      <c r="H230" s="58"/>
      <c r="I230" s="58"/>
      <c r="J230" s="58"/>
      <c r="K230" s="58"/>
      <c r="L230" s="58"/>
      <c r="M230" s="58"/>
      <c r="N230" s="58"/>
      <c r="O230" s="58"/>
      <c r="P230" s="58"/>
      <c r="Q230" s="58"/>
      <c r="R230" s="58"/>
      <c r="S230" s="58"/>
      <c r="T230" s="58"/>
      <c r="U230" s="58"/>
      <c r="V230" s="58"/>
      <c r="W230" s="58"/>
      <c r="X230" s="58"/>
      <c r="Y230" s="58"/>
      <c r="Z230" s="58"/>
    </row>
    <row r="231" spans="1:26" ht="13.5" customHeight="1">
      <c r="A231" s="58"/>
      <c r="B231" s="58"/>
      <c r="C231" s="58"/>
      <c r="D231" s="371"/>
      <c r="E231" s="403"/>
      <c r="F231" s="58"/>
      <c r="G231" s="58"/>
      <c r="H231" s="58"/>
      <c r="I231" s="58"/>
      <c r="J231" s="58"/>
      <c r="K231" s="58"/>
      <c r="L231" s="58"/>
      <c r="M231" s="58"/>
      <c r="N231" s="58"/>
      <c r="O231" s="58"/>
      <c r="P231" s="58"/>
      <c r="Q231" s="58"/>
      <c r="R231" s="58"/>
      <c r="S231" s="58"/>
      <c r="T231" s="58"/>
      <c r="U231" s="58"/>
      <c r="V231" s="58"/>
      <c r="W231" s="58"/>
      <c r="X231" s="58"/>
      <c r="Y231" s="58"/>
      <c r="Z231" s="58"/>
    </row>
    <row r="232" spans="1:26" ht="13.5" customHeight="1">
      <c r="A232" s="58"/>
      <c r="B232" s="58"/>
      <c r="C232" s="58"/>
      <c r="D232" s="371"/>
      <c r="E232" s="403"/>
      <c r="F232" s="58"/>
      <c r="G232" s="58"/>
      <c r="H232" s="58"/>
      <c r="I232" s="58"/>
      <c r="J232" s="58"/>
      <c r="K232" s="58"/>
      <c r="L232" s="58"/>
      <c r="M232" s="58"/>
      <c r="N232" s="58"/>
      <c r="O232" s="58"/>
      <c r="P232" s="58"/>
      <c r="Q232" s="58"/>
      <c r="R232" s="58"/>
      <c r="S232" s="58"/>
      <c r="T232" s="58"/>
      <c r="U232" s="58"/>
      <c r="V232" s="58"/>
      <c r="W232" s="58"/>
      <c r="X232" s="58"/>
      <c r="Y232" s="58"/>
      <c r="Z232" s="58"/>
    </row>
    <row r="233" spans="1:26" ht="13.5" customHeight="1">
      <c r="A233" s="58"/>
      <c r="B233" s="58"/>
      <c r="C233" s="58"/>
      <c r="D233" s="371"/>
      <c r="E233" s="403"/>
      <c r="F233" s="58"/>
      <c r="G233" s="58"/>
      <c r="H233" s="58"/>
      <c r="I233" s="58"/>
      <c r="J233" s="58"/>
      <c r="K233" s="58"/>
      <c r="L233" s="58"/>
      <c r="M233" s="58"/>
      <c r="N233" s="58"/>
      <c r="O233" s="58"/>
      <c r="P233" s="58"/>
      <c r="Q233" s="58"/>
      <c r="R233" s="58"/>
      <c r="S233" s="58"/>
      <c r="T233" s="58"/>
      <c r="U233" s="58"/>
      <c r="V233" s="58"/>
      <c r="W233" s="58"/>
      <c r="X233" s="58"/>
      <c r="Y233" s="58"/>
      <c r="Z233" s="58"/>
    </row>
    <row r="234" spans="1:26" ht="13.5" customHeight="1">
      <c r="A234" s="58"/>
      <c r="B234" s="58"/>
      <c r="C234" s="58"/>
      <c r="D234" s="371"/>
      <c r="E234" s="403"/>
      <c r="F234" s="58"/>
      <c r="G234" s="58"/>
      <c r="H234" s="58"/>
      <c r="I234" s="58"/>
      <c r="J234" s="58"/>
      <c r="K234" s="58"/>
      <c r="L234" s="58"/>
      <c r="M234" s="58"/>
      <c r="N234" s="58"/>
      <c r="O234" s="58"/>
      <c r="P234" s="58"/>
      <c r="Q234" s="58"/>
      <c r="R234" s="58"/>
      <c r="S234" s="58"/>
      <c r="T234" s="58"/>
      <c r="U234" s="58"/>
      <c r="V234" s="58"/>
      <c r="W234" s="58"/>
      <c r="X234" s="58"/>
      <c r="Y234" s="58"/>
      <c r="Z234" s="58"/>
    </row>
    <row r="235" spans="1:26" ht="13.5" customHeight="1">
      <c r="A235" s="58"/>
      <c r="B235" s="58"/>
      <c r="C235" s="58"/>
      <c r="D235" s="371"/>
      <c r="E235" s="403"/>
      <c r="F235" s="58"/>
      <c r="G235" s="58"/>
      <c r="H235" s="58"/>
      <c r="I235" s="58"/>
      <c r="J235" s="58"/>
      <c r="K235" s="58"/>
      <c r="L235" s="58"/>
      <c r="M235" s="58"/>
      <c r="N235" s="58"/>
      <c r="O235" s="58"/>
      <c r="P235" s="58"/>
      <c r="Q235" s="58"/>
      <c r="R235" s="58"/>
      <c r="S235" s="58"/>
      <c r="T235" s="58"/>
      <c r="U235" s="58"/>
      <c r="V235" s="58"/>
      <c r="W235" s="58"/>
      <c r="X235" s="58"/>
      <c r="Y235" s="58"/>
      <c r="Z235" s="58"/>
    </row>
    <row r="236" spans="1:26" ht="13.5" customHeight="1">
      <c r="A236" s="58"/>
      <c r="B236" s="58"/>
      <c r="C236" s="58"/>
      <c r="D236" s="371"/>
      <c r="E236" s="403"/>
      <c r="F236" s="58"/>
      <c r="G236" s="58"/>
      <c r="H236" s="58"/>
      <c r="I236" s="58"/>
      <c r="J236" s="58"/>
      <c r="K236" s="58"/>
      <c r="L236" s="58"/>
      <c r="M236" s="58"/>
      <c r="N236" s="58"/>
      <c r="O236" s="58"/>
      <c r="P236" s="58"/>
      <c r="Q236" s="58"/>
      <c r="R236" s="58"/>
      <c r="S236" s="58"/>
      <c r="T236" s="58"/>
      <c r="U236" s="58"/>
      <c r="V236" s="58"/>
      <c r="W236" s="58"/>
      <c r="X236" s="58"/>
      <c r="Y236" s="58"/>
      <c r="Z236" s="58"/>
    </row>
    <row r="237" spans="1:26" ht="13.5" customHeight="1">
      <c r="A237" s="58"/>
      <c r="B237" s="58"/>
      <c r="C237" s="58"/>
      <c r="D237" s="371"/>
      <c r="E237" s="403"/>
      <c r="F237" s="58"/>
      <c r="G237" s="58"/>
      <c r="H237" s="58"/>
      <c r="I237" s="58"/>
      <c r="J237" s="58"/>
      <c r="K237" s="58"/>
      <c r="L237" s="58"/>
      <c r="M237" s="58"/>
      <c r="N237" s="58"/>
      <c r="O237" s="58"/>
      <c r="P237" s="58"/>
      <c r="Q237" s="58"/>
      <c r="R237" s="58"/>
      <c r="S237" s="58"/>
      <c r="T237" s="58"/>
      <c r="U237" s="58"/>
      <c r="V237" s="58"/>
      <c r="W237" s="58"/>
      <c r="X237" s="58"/>
      <c r="Y237" s="58"/>
      <c r="Z237" s="58"/>
    </row>
    <row r="238" spans="1:26" ht="13.5" customHeight="1">
      <c r="A238" s="58"/>
      <c r="B238" s="58"/>
      <c r="C238" s="58"/>
      <c r="D238" s="371"/>
      <c r="E238" s="403"/>
      <c r="F238" s="58"/>
      <c r="G238" s="58"/>
      <c r="H238" s="58"/>
      <c r="I238" s="58"/>
      <c r="J238" s="58"/>
      <c r="K238" s="58"/>
      <c r="L238" s="58"/>
      <c r="M238" s="58"/>
      <c r="N238" s="58"/>
      <c r="O238" s="58"/>
      <c r="P238" s="58"/>
      <c r="Q238" s="58"/>
      <c r="R238" s="58"/>
      <c r="S238" s="58"/>
      <c r="T238" s="58"/>
      <c r="U238" s="58"/>
      <c r="V238" s="58"/>
      <c r="W238" s="58"/>
      <c r="X238" s="58"/>
      <c r="Y238" s="58"/>
      <c r="Z238" s="58"/>
    </row>
    <row r="239" spans="1:26" ht="13.5" customHeight="1">
      <c r="A239" s="58"/>
      <c r="B239" s="58"/>
      <c r="C239" s="58"/>
      <c r="D239" s="371"/>
      <c r="E239" s="403"/>
      <c r="F239" s="58"/>
      <c r="G239" s="58"/>
      <c r="H239" s="58"/>
      <c r="I239" s="58"/>
      <c r="J239" s="58"/>
      <c r="K239" s="58"/>
      <c r="L239" s="58"/>
      <c r="M239" s="58"/>
      <c r="N239" s="58"/>
      <c r="O239" s="58"/>
      <c r="P239" s="58"/>
      <c r="Q239" s="58"/>
      <c r="R239" s="58"/>
      <c r="S239" s="58"/>
      <c r="T239" s="58"/>
      <c r="U239" s="58"/>
      <c r="V239" s="58"/>
      <c r="W239" s="58"/>
      <c r="X239" s="58"/>
      <c r="Y239" s="58"/>
      <c r="Z239" s="58"/>
    </row>
    <row r="240" spans="1:26" ht="13.5" customHeight="1">
      <c r="A240" s="58"/>
      <c r="B240" s="58"/>
      <c r="C240" s="58"/>
      <c r="D240" s="371"/>
      <c r="E240" s="403"/>
      <c r="F240" s="58"/>
      <c r="G240" s="58"/>
      <c r="H240" s="58"/>
      <c r="I240" s="58"/>
      <c r="J240" s="58"/>
      <c r="K240" s="58"/>
      <c r="L240" s="58"/>
      <c r="M240" s="58"/>
      <c r="N240" s="58"/>
      <c r="O240" s="58"/>
      <c r="P240" s="58"/>
      <c r="Q240" s="58"/>
      <c r="R240" s="58"/>
      <c r="S240" s="58"/>
      <c r="T240" s="58"/>
      <c r="U240" s="58"/>
      <c r="V240" s="58"/>
      <c r="W240" s="58"/>
      <c r="X240" s="58"/>
      <c r="Y240" s="58"/>
      <c r="Z240" s="58"/>
    </row>
    <row r="241" spans="1:26" ht="13.5" customHeight="1">
      <c r="A241" s="58"/>
      <c r="B241" s="58"/>
      <c r="C241" s="58"/>
      <c r="D241" s="371"/>
      <c r="E241" s="403"/>
      <c r="F241" s="58"/>
      <c r="G241" s="58"/>
      <c r="H241" s="58"/>
      <c r="I241" s="58"/>
      <c r="J241" s="58"/>
      <c r="K241" s="58"/>
      <c r="L241" s="58"/>
      <c r="M241" s="58"/>
      <c r="N241" s="58"/>
      <c r="O241" s="58"/>
      <c r="P241" s="58"/>
      <c r="Q241" s="58"/>
      <c r="R241" s="58"/>
      <c r="S241" s="58"/>
      <c r="T241" s="58"/>
      <c r="U241" s="58"/>
      <c r="V241" s="58"/>
      <c r="W241" s="58"/>
      <c r="X241" s="58"/>
      <c r="Y241" s="58"/>
      <c r="Z241" s="58"/>
    </row>
    <row r="242" spans="1:26" ht="13.5" customHeight="1">
      <c r="A242" s="58"/>
      <c r="B242" s="58"/>
      <c r="C242" s="58"/>
      <c r="D242" s="371"/>
      <c r="E242" s="403"/>
      <c r="F242" s="58"/>
      <c r="G242" s="58"/>
      <c r="H242" s="58"/>
      <c r="I242" s="58"/>
      <c r="J242" s="58"/>
      <c r="K242" s="58"/>
      <c r="L242" s="58"/>
      <c r="M242" s="58"/>
      <c r="N242" s="58"/>
      <c r="O242" s="58"/>
      <c r="P242" s="58"/>
      <c r="Q242" s="58"/>
      <c r="R242" s="58"/>
      <c r="S242" s="58"/>
      <c r="T242" s="58"/>
      <c r="U242" s="58"/>
      <c r="V242" s="58"/>
      <c r="W242" s="58"/>
      <c r="X242" s="58"/>
      <c r="Y242" s="58"/>
      <c r="Z242" s="58"/>
    </row>
    <row r="243" spans="1:26" ht="13.5" customHeight="1">
      <c r="A243" s="58"/>
      <c r="B243" s="58"/>
      <c r="C243" s="58"/>
      <c r="D243" s="371"/>
      <c r="E243" s="403"/>
      <c r="F243" s="58"/>
      <c r="G243" s="58"/>
      <c r="H243" s="58"/>
      <c r="I243" s="58"/>
      <c r="J243" s="58"/>
      <c r="K243" s="58"/>
      <c r="L243" s="58"/>
      <c r="M243" s="58"/>
      <c r="N243" s="58"/>
      <c r="O243" s="58"/>
      <c r="P243" s="58"/>
      <c r="Q243" s="58"/>
      <c r="R243" s="58"/>
      <c r="S243" s="58"/>
      <c r="T243" s="58"/>
      <c r="U243" s="58"/>
      <c r="V243" s="58"/>
      <c r="W243" s="58"/>
      <c r="X243" s="58"/>
      <c r="Y243" s="58"/>
      <c r="Z243" s="58"/>
    </row>
    <row r="244" spans="1:26" ht="13.5" customHeight="1">
      <c r="A244" s="58"/>
      <c r="B244" s="58"/>
      <c r="C244" s="58"/>
      <c r="D244" s="371"/>
      <c r="E244" s="403"/>
      <c r="F244" s="58"/>
      <c r="G244" s="58"/>
      <c r="H244" s="58"/>
      <c r="I244" s="58"/>
      <c r="J244" s="58"/>
      <c r="K244" s="58"/>
      <c r="L244" s="58"/>
      <c r="M244" s="58"/>
      <c r="N244" s="58"/>
      <c r="O244" s="58"/>
      <c r="P244" s="58"/>
      <c r="Q244" s="58"/>
      <c r="R244" s="58"/>
      <c r="S244" s="58"/>
      <c r="T244" s="58"/>
      <c r="U244" s="58"/>
      <c r="V244" s="58"/>
      <c r="W244" s="58"/>
      <c r="X244" s="58"/>
      <c r="Y244" s="58"/>
      <c r="Z244" s="58"/>
    </row>
    <row r="245" spans="1:26" ht="13.5" customHeight="1">
      <c r="A245" s="58"/>
      <c r="B245" s="58"/>
      <c r="C245" s="58"/>
      <c r="D245" s="371"/>
      <c r="E245" s="403"/>
      <c r="F245" s="58"/>
      <c r="G245" s="58"/>
      <c r="H245" s="58"/>
      <c r="I245" s="58"/>
      <c r="J245" s="58"/>
      <c r="K245" s="58"/>
      <c r="L245" s="58"/>
      <c r="M245" s="58"/>
      <c r="N245" s="58"/>
      <c r="O245" s="58"/>
      <c r="P245" s="58"/>
      <c r="Q245" s="58"/>
      <c r="R245" s="58"/>
      <c r="S245" s="58"/>
      <c r="T245" s="58"/>
      <c r="U245" s="58"/>
      <c r="V245" s="58"/>
      <c r="W245" s="58"/>
      <c r="X245" s="58"/>
      <c r="Y245" s="58"/>
      <c r="Z245" s="58"/>
    </row>
    <row r="246" spans="1:26" ht="13.5" customHeight="1">
      <c r="A246" s="58"/>
      <c r="B246" s="58"/>
      <c r="C246" s="58"/>
      <c r="D246" s="371"/>
      <c r="E246" s="403"/>
      <c r="F246" s="58"/>
      <c r="G246" s="58"/>
      <c r="H246" s="58"/>
      <c r="I246" s="58"/>
      <c r="J246" s="58"/>
      <c r="K246" s="58"/>
      <c r="L246" s="58"/>
      <c r="M246" s="58"/>
      <c r="N246" s="58"/>
      <c r="O246" s="58"/>
      <c r="P246" s="58"/>
      <c r="Q246" s="58"/>
      <c r="R246" s="58"/>
      <c r="S246" s="58"/>
      <c r="T246" s="58"/>
      <c r="U246" s="58"/>
      <c r="V246" s="58"/>
      <c r="W246" s="58"/>
      <c r="X246" s="58"/>
      <c r="Y246" s="58"/>
      <c r="Z246" s="58"/>
    </row>
    <row r="247" spans="1:26" ht="13.5" customHeight="1">
      <c r="A247" s="58"/>
      <c r="B247" s="58"/>
      <c r="C247" s="58"/>
      <c r="D247" s="371"/>
      <c r="E247" s="403"/>
      <c r="F247" s="58"/>
      <c r="G247" s="58"/>
      <c r="H247" s="58"/>
      <c r="I247" s="58"/>
      <c r="J247" s="58"/>
      <c r="K247" s="58"/>
      <c r="L247" s="58"/>
      <c r="M247" s="58"/>
      <c r="N247" s="58"/>
      <c r="O247" s="58"/>
      <c r="P247" s="58"/>
      <c r="Q247" s="58"/>
      <c r="R247" s="58"/>
      <c r="S247" s="58"/>
      <c r="T247" s="58"/>
      <c r="U247" s="58"/>
      <c r="V247" s="58"/>
      <c r="W247" s="58"/>
      <c r="X247" s="58"/>
      <c r="Y247" s="58"/>
      <c r="Z247" s="58"/>
    </row>
    <row r="248" spans="1:26" ht="13.5" customHeight="1">
      <c r="A248" s="58"/>
      <c r="B248" s="58"/>
      <c r="C248" s="58"/>
      <c r="D248" s="371"/>
      <c r="E248" s="403"/>
      <c r="F248" s="58"/>
      <c r="G248" s="58"/>
      <c r="H248" s="58"/>
      <c r="I248" s="58"/>
      <c r="J248" s="58"/>
      <c r="K248" s="58"/>
      <c r="L248" s="58"/>
      <c r="M248" s="58"/>
      <c r="N248" s="58"/>
      <c r="O248" s="58"/>
      <c r="P248" s="58"/>
      <c r="Q248" s="58"/>
      <c r="R248" s="58"/>
      <c r="S248" s="58"/>
      <c r="T248" s="58"/>
      <c r="U248" s="58"/>
      <c r="V248" s="58"/>
      <c r="W248" s="58"/>
      <c r="X248" s="58"/>
      <c r="Y248" s="58"/>
      <c r="Z248" s="58"/>
    </row>
    <row r="249" spans="1:26" ht="13.5" customHeight="1">
      <c r="A249" s="58"/>
      <c r="B249" s="58"/>
      <c r="C249" s="58"/>
      <c r="D249" s="371"/>
      <c r="E249" s="403"/>
      <c r="F249" s="58"/>
      <c r="G249" s="58"/>
      <c r="H249" s="58"/>
      <c r="I249" s="58"/>
      <c r="J249" s="58"/>
      <c r="K249" s="58"/>
      <c r="L249" s="58"/>
      <c r="M249" s="58"/>
      <c r="N249" s="58"/>
      <c r="O249" s="58"/>
      <c r="P249" s="58"/>
      <c r="Q249" s="58"/>
      <c r="R249" s="58"/>
      <c r="S249" s="58"/>
      <c r="T249" s="58"/>
      <c r="U249" s="58"/>
      <c r="V249" s="58"/>
      <c r="W249" s="58"/>
      <c r="X249" s="58"/>
      <c r="Y249" s="58"/>
      <c r="Z249" s="58"/>
    </row>
    <row r="250" spans="1:26" ht="13.5" customHeight="1">
      <c r="A250" s="58"/>
      <c r="B250" s="58"/>
      <c r="C250" s="58"/>
      <c r="D250" s="371"/>
      <c r="E250" s="403"/>
      <c r="F250" s="58"/>
      <c r="G250" s="58"/>
      <c r="H250" s="58"/>
      <c r="I250" s="58"/>
      <c r="J250" s="58"/>
      <c r="K250" s="58"/>
      <c r="L250" s="58"/>
      <c r="M250" s="58"/>
      <c r="N250" s="58"/>
      <c r="O250" s="58"/>
      <c r="P250" s="58"/>
      <c r="Q250" s="58"/>
      <c r="R250" s="58"/>
      <c r="S250" s="58"/>
      <c r="T250" s="58"/>
      <c r="U250" s="58"/>
      <c r="V250" s="58"/>
      <c r="W250" s="58"/>
      <c r="X250" s="58"/>
      <c r="Y250" s="58"/>
      <c r="Z250" s="58"/>
    </row>
    <row r="251" spans="1:26" ht="13.5" customHeight="1">
      <c r="A251" s="58"/>
      <c r="B251" s="58"/>
      <c r="C251" s="58"/>
      <c r="D251" s="371"/>
      <c r="E251" s="403"/>
      <c r="F251" s="58"/>
      <c r="G251" s="58"/>
      <c r="H251" s="58"/>
      <c r="I251" s="58"/>
      <c r="J251" s="58"/>
      <c r="K251" s="58"/>
      <c r="L251" s="58"/>
      <c r="M251" s="58"/>
      <c r="N251" s="58"/>
      <c r="O251" s="58"/>
      <c r="P251" s="58"/>
      <c r="Q251" s="58"/>
      <c r="R251" s="58"/>
      <c r="S251" s="58"/>
      <c r="T251" s="58"/>
      <c r="U251" s="58"/>
      <c r="V251" s="58"/>
      <c r="W251" s="58"/>
      <c r="X251" s="58"/>
      <c r="Y251" s="58"/>
      <c r="Z251" s="58"/>
    </row>
    <row r="252" spans="1:26" ht="13.5" customHeight="1">
      <c r="A252" s="58"/>
      <c r="B252" s="58"/>
      <c r="C252" s="58"/>
      <c r="D252" s="371"/>
      <c r="E252" s="403"/>
      <c r="F252" s="58"/>
      <c r="G252" s="58"/>
      <c r="H252" s="58"/>
      <c r="I252" s="58"/>
      <c r="J252" s="58"/>
      <c r="K252" s="58"/>
      <c r="L252" s="58"/>
      <c r="M252" s="58"/>
      <c r="N252" s="58"/>
      <c r="O252" s="58"/>
      <c r="P252" s="58"/>
      <c r="Q252" s="58"/>
      <c r="R252" s="58"/>
      <c r="S252" s="58"/>
      <c r="T252" s="58"/>
      <c r="U252" s="58"/>
      <c r="V252" s="58"/>
      <c r="W252" s="58"/>
      <c r="X252" s="58"/>
      <c r="Y252" s="58"/>
      <c r="Z252" s="58"/>
    </row>
    <row r="253" spans="1:26" ht="13.5" customHeight="1">
      <c r="A253" s="58"/>
      <c r="B253" s="58"/>
      <c r="C253" s="58"/>
      <c r="D253" s="371"/>
      <c r="E253" s="403"/>
      <c r="F253" s="58"/>
      <c r="G253" s="58"/>
      <c r="H253" s="58"/>
      <c r="I253" s="58"/>
      <c r="J253" s="58"/>
      <c r="K253" s="58"/>
      <c r="L253" s="58"/>
      <c r="M253" s="58"/>
      <c r="N253" s="58"/>
      <c r="O253" s="58"/>
      <c r="P253" s="58"/>
      <c r="Q253" s="58"/>
      <c r="R253" s="58"/>
      <c r="S253" s="58"/>
      <c r="T253" s="58"/>
      <c r="U253" s="58"/>
      <c r="V253" s="58"/>
      <c r="W253" s="58"/>
      <c r="X253" s="58"/>
      <c r="Y253" s="58"/>
      <c r="Z253" s="58"/>
    </row>
    <row r="254" spans="1:26" ht="13.5" customHeight="1">
      <c r="A254" s="58"/>
      <c r="B254" s="58"/>
      <c r="C254" s="58"/>
      <c r="D254" s="371"/>
      <c r="E254" s="403"/>
      <c r="F254" s="58"/>
      <c r="G254" s="58"/>
      <c r="H254" s="58"/>
      <c r="I254" s="58"/>
      <c r="J254" s="58"/>
      <c r="K254" s="58"/>
      <c r="L254" s="58"/>
      <c r="M254" s="58"/>
      <c r="N254" s="58"/>
      <c r="O254" s="58"/>
      <c r="P254" s="58"/>
      <c r="Q254" s="58"/>
      <c r="R254" s="58"/>
      <c r="S254" s="58"/>
      <c r="T254" s="58"/>
      <c r="U254" s="58"/>
      <c r="V254" s="58"/>
      <c r="W254" s="58"/>
      <c r="X254" s="58"/>
      <c r="Y254" s="58"/>
      <c r="Z254" s="58"/>
    </row>
    <row r="255" spans="1:26" ht="13.5" customHeight="1">
      <c r="A255" s="58"/>
      <c r="B255" s="58"/>
      <c r="C255" s="58"/>
      <c r="D255" s="371"/>
      <c r="E255" s="403"/>
      <c r="F255" s="58"/>
      <c r="G255" s="58"/>
      <c r="H255" s="58"/>
      <c r="I255" s="58"/>
      <c r="J255" s="58"/>
      <c r="K255" s="58"/>
      <c r="L255" s="58"/>
      <c r="M255" s="58"/>
      <c r="N255" s="58"/>
      <c r="O255" s="58"/>
      <c r="P255" s="58"/>
      <c r="Q255" s="58"/>
      <c r="R255" s="58"/>
      <c r="S255" s="58"/>
      <c r="T255" s="58"/>
      <c r="U255" s="58"/>
      <c r="V255" s="58"/>
      <c r="W255" s="58"/>
      <c r="X255" s="58"/>
      <c r="Y255" s="58"/>
      <c r="Z255" s="58"/>
    </row>
    <row r="256" spans="1:26" ht="13.5" customHeight="1">
      <c r="A256" s="58"/>
      <c r="B256" s="58"/>
      <c r="C256" s="58"/>
      <c r="D256" s="371"/>
      <c r="E256" s="403"/>
      <c r="F256" s="58"/>
      <c r="G256" s="58"/>
      <c r="H256" s="58"/>
      <c r="I256" s="58"/>
      <c r="J256" s="58"/>
      <c r="K256" s="58"/>
      <c r="L256" s="58"/>
      <c r="M256" s="58"/>
      <c r="N256" s="58"/>
      <c r="O256" s="58"/>
      <c r="P256" s="58"/>
      <c r="Q256" s="58"/>
      <c r="R256" s="58"/>
      <c r="S256" s="58"/>
      <c r="T256" s="58"/>
      <c r="U256" s="58"/>
      <c r="V256" s="58"/>
      <c r="W256" s="58"/>
      <c r="X256" s="58"/>
      <c r="Y256" s="58"/>
      <c r="Z256" s="58"/>
    </row>
    <row r="257" spans="1:26" ht="13.5" customHeight="1">
      <c r="A257" s="58"/>
      <c r="B257" s="58"/>
      <c r="C257" s="58"/>
      <c r="D257" s="371"/>
      <c r="E257" s="403"/>
      <c r="F257" s="58"/>
      <c r="G257" s="58"/>
      <c r="H257" s="58"/>
      <c r="I257" s="58"/>
      <c r="J257" s="58"/>
      <c r="K257" s="58"/>
      <c r="L257" s="58"/>
      <c r="M257" s="58"/>
      <c r="N257" s="58"/>
      <c r="O257" s="58"/>
      <c r="P257" s="58"/>
      <c r="Q257" s="58"/>
      <c r="R257" s="58"/>
      <c r="S257" s="58"/>
      <c r="T257" s="58"/>
      <c r="U257" s="58"/>
      <c r="V257" s="58"/>
      <c r="W257" s="58"/>
      <c r="X257" s="58"/>
      <c r="Y257" s="58"/>
      <c r="Z257" s="58"/>
    </row>
    <row r="258" spans="1:26" ht="13.5" customHeight="1">
      <c r="A258" s="58"/>
      <c r="B258" s="58"/>
      <c r="C258" s="58"/>
      <c r="D258" s="371"/>
      <c r="E258" s="403"/>
      <c r="F258" s="58"/>
      <c r="G258" s="58"/>
      <c r="H258" s="58"/>
      <c r="I258" s="58"/>
      <c r="J258" s="58"/>
      <c r="K258" s="58"/>
      <c r="L258" s="58"/>
      <c r="M258" s="58"/>
      <c r="N258" s="58"/>
      <c r="O258" s="58"/>
      <c r="P258" s="58"/>
      <c r="Q258" s="58"/>
      <c r="R258" s="58"/>
      <c r="S258" s="58"/>
      <c r="T258" s="58"/>
      <c r="U258" s="58"/>
      <c r="V258" s="58"/>
      <c r="W258" s="58"/>
      <c r="X258" s="58"/>
      <c r="Y258" s="58"/>
      <c r="Z258" s="58"/>
    </row>
    <row r="259" spans="1:26" ht="13.5" customHeight="1">
      <c r="A259" s="58"/>
      <c r="B259" s="58"/>
      <c r="C259" s="58"/>
      <c r="D259" s="371"/>
      <c r="E259" s="403"/>
      <c r="F259" s="58"/>
      <c r="G259" s="58"/>
      <c r="H259" s="58"/>
      <c r="I259" s="58"/>
      <c r="J259" s="58"/>
      <c r="K259" s="58"/>
      <c r="L259" s="58"/>
      <c r="M259" s="58"/>
      <c r="N259" s="58"/>
      <c r="O259" s="58"/>
      <c r="P259" s="58"/>
      <c r="Q259" s="58"/>
      <c r="R259" s="58"/>
      <c r="S259" s="58"/>
      <c r="T259" s="58"/>
      <c r="U259" s="58"/>
      <c r="V259" s="58"/>
      <c r="W259" s="58"/>
      <c r="X259" s="58"/>
      <c r="Y259" s="58"/>
      <c r="Z259" s="58"/>
    </row>
    <row r="260" spans="1:26" ht="13.5" customHeight="1">
      <c r="A260" s="58"/>
      <c r="B260" s="58"/>
      <c r="C260" s="58"/>
      <c r="D260" s="371"/>
      <c r="E260" s="403"/>
      <c r="F260" s="58"/>
      <c r="G260" s="58"/>
      <c r="H260" s="58"/>
      <c r="I260" s="58"/>
      <c r="J260" s="58"/>
      <c r="K260" s="58"/>
      <c r="L260" s="58"/>
      <c r="M260" s="58"/>
      <c r="N260" s="58"/>
      <c r="O260" s="58"/>
      <c r="P260" s="58"/>
      <c r="Q260" s="58"/>
      <c r="R260" s="58"/>
      <c r="S260" s="58"/>
      <c r="T260" s="58"/>
      <c r="U260" s="58"/>
      <c r="V260" s="58"/>
      <c r="W260" s="58"/>
      <c r="X260" s="58"/>
      <c r="Y260" s="58"/>
      <c r="Z260" s="58"/>
    </row>
    <row r="261" spans="1:26" ht="13.5" customHeight="1">
      <c r="A261" s="58"/>
      <c r="B261" s="58"/>
      <c r="C261" s="58"/>
      <c r="D261" s="371"/>
      <c r="E261" s="403"/>
      <c r="F261" s="58"/>
      <c r="G261" s="58"/>
      <c r="H261" s="58"/>
      <c r="I261" s="58"/>
      <c r="J261" s="58"/>
      <c r="K261" s="58"/>
      <c r="L261" s="58"/>
      <c r="M261" s="58"/>
      <c r="N261" s="58"/>
      <c r="O261" s="58"/>
      <c r="P261" s="58"/>
      <c r="Q261" s="58"/>
      <c r="R261" s="58"/>
      <c r="S261" s="58"/>
      <c r="T261" s="58"/>
      <c r="U261" s="58"/>
      <c r="V261" s="58"/>
      <c r="W261" s="58"/>
      <c r="X261" s="58"/>
      <c r="Y261" s="58"/>
      <c r="Z261" s="58"/>
    </row>
    <row r="262" spans="1:26" ht="13.5" customHeight="1">
      <c r="A262" s="58"/>
      <c r="B262" s="58"/>
      <c r="C262" s="58"/>
      <c r="D262" s="371"/>
      <c r="E262" s="403"/>
      <c r="F262" s="58"/>
      <c r="G262" s="58"/>
      <c r="H262" s="58"/>
      <c r="I262" s="58"/>
      <c r="J262" s="58"/>
      <c r="K262" s="58"/>
      <c r="L262" s="58"/>
      <c r="M262" s="58"/>
      <c r="N262" s="58"/>
      <c r="O262" s="58"/>
      <c r="P262" s="58"/>
      <c r="Q262" s="58"/>
      <c r="R262" s="58"/>
      <c r="S262" s="58"/>
      <c r="T262" s="58"/>
      <c r="U262" s="58"/>
      <c r="V262" s="58"/>
      <c r="W262" s="58"/>
      <c r="X262" s="58"/>
      <c r="Y262" s="58"/>
      <c r="Z262" s="58"/>
    </row>
    <row r="263" spans="1:26" ht="13.5" customHeight="1">
      <c r="A263" s="58"/>
      <c r="B263" s="58"/>
      <c r="C263" s="58"/>
      <c r="D263" s="371"/>
      <c r="E263" s="403"/>
      <c r="F263" s="58"/>
      <c r="G263" s="58"/>
      <c r="H263" s="58"/>
      <c r="I263" s="58"/>
      <c r="J263" s="58"/>
      <c r="K263" s="58"/>
      <c r="L263" s="58"/>
      <c r="M263" s="58"/>
      <c r="N263" s="58"/>
      <c r="O263" s="58"/>
      <c r="P263" s="58"/>
      <c r="Q263" s="58"/>
      <c r="R263" s="58"/>
      <c r="S263" s="58"/>
      <c r="T263" s="58"/>
      <c r="U263" s="58"/>
      <c r="V263" s="58"/>
      <c r="W263" s="58"/>
      <c r="X263" s="58"/>
      <c r="Y263" s="58"/>
      <c r="Z263" s="58"/>
    </row>
    <row r="264" spans="1:26" ht="13.5" customHeight="1">
      <c r="A264" s="58"/>
      <c r="B264" s="58"/>
      <c r="C264" s="58"/>
      <c r="D264" s="371"/>
      <c r="E264" s="403"/>
      <c r="F264" s="58"/>
      <c r="G264" s="58"/>
      <c r="H264" s="58"/>
      <c r="I264" s="58"/>
      <c r="J264" s="58"/>
      <c r="K264" s="58"/>
      <c r="L264" s="58"/>
      <c r="M264" s="58"/>
      <c r="N264" s="58"/>
      <c r="O264" s="58"/>
      <c r="P264" s="58"/>
      <c r="Q264" s="58"/>
      <c r="R264" s="58"/>
      <c r="S264" s="58"/>
      <c r="T264" s="58"/>
      <c r="U264" s="58"/>
      <c r="V264" s="58"/>
      <c r="W264" s="58"/>
      <c r="X264" s="58"/>
      <c r="Y264" s="58"/>
      <c r="Z264" s="58"/>
    </row>
    <row r="265" spans="1:26" ht="13.5" customHeight="1">
      <c r="A265" s="58"/>
      <c r="B265" s="58"/>
      <c r="C265" s="58"/>
      <c r="D265" s="371"/>
      <c r="E265" s="403"/>
      <c r="F265" s="58"/>
      <c r="G265" s="58"/>
      <c r="H265" s="58"/>
      <c r="I265" s="58"/>
      <c r="J265" s="58"/>
      <c r="K265" s="58"/>
      <c r="L265" s="58"/>
      <c r="M265" s="58"/>
      <c r="N265" s="58"/>
      <c r="O265" s="58"/>
      <c r="P265" s="58"/>
      <c r="Q265" s="58"/>
      <c r="R265" s="58"/>
      <c r="S265" s="58"/>
      <c r="T265" s="58"/>
      <c r="U265" s="58"/>
      <c r="V265" s="58"/>
      <c r="W265" s="58"/>
      <c r="X265" s="58"/>
      <c r="Y265" s="58"/>
      <c r="Z265" s="58"/>
    </row>
    <row r="266" spans="1:26" ht="13.5" customHeight="1">
      <c r="A266" s="58"/>
      <c r="B266" s="58"/>
      <c r="C266" s="58"/>
      <c r="D266" s="371"/>
      <c r="E266" s="403"/>
      <c r="F266" s="58"/>
      <c r="G266" s="58"/>
      <c r="H266" s="58"/>
      <c r="I266" s="58"/>
      <c r="J266" s="58"/>
      <c r="K266" s="58"/>
      <c r="L266" s="58"/>
      <c r="M266" s="58"/>
      <c r="N266" s="58"/>
      <c r="O266" s="58"/>
      <c r="P266" s="58"/>
      <c r="Q266" s="58"/>
      <c r="R266" s="58"/>
      <c r="S266" s="58"/>
      <c r="T266" s="58"/>
      <c r="U266" s="58"/>
      <c r="V266" s="58"/>
      <c r="W266" s="58"/>
      <c r="X266" s="58"/>
      <c r="Y266" s="58"/>
      <c r="Z266" s="58"/>
    </row>
    <row r="267" spans="1:26" ht="13.5" customHeight="1">
      <c r="A267" s="58"/>
      <c r="B267" s="58"/>
      <c r="C267" s="58"/>
      <c r="D267" s="371"/>
      <c r="E267" s="403"/>
      <c r="F267" s="58"/>
      <c r="G267" s="58"/>
      <c r="H267" s="58"/>
      <c r="I267" s="58"/>
      <c r="J267" s="58"/>
      <c r="K267" s="58"/>
      <c r="L267" s="58"/>
      <c r="M267" s="58"/>
      <c r="N267" s="58"/>
      <c r="O267" s="58"/>
      <c r="P267" s="58"/>
      <c r="Q267" s="58"/>
      <c r="R267" s="58"/>
      <c r="S267" s="58"/>
      <c r="T267" s="58"/>
      <c r="U267" s="58"/>
      <c r="V267" s="58"/>
      <c r="W267" s="58"/>
      <c r="X267" s="58"/>
      <c r="Y267" s="58"/>
      <c r="Z267" s="58"/>
    </row>
    <row r="268" spans="1:26" ht="13.5" customHeight="1">
      <c r="A268" s="58"/>
      <c r="B268" s="58"/>
      <c r="C268" s="58"/>
      <c r="D268" s="371"/>
      <c r="E268" s="403"/>
      <c r="F268" s="58"/>
      <c r="G268" s="58"/>
      <c r="H268" s="58"/>
      <c r="I268" s="58"/>
      <c r="J268" s="58"/>
      <c r="K268" s="58"/>
      <c r="L268" s="58"/>
      <c r="M268" s="58"/>
      <c r="N268" s="58"/>
      <c r="O268" s="58"/>
      <c r="P268" s="58"/>
      <c r="Q268" s="58"/>
      <c r="R268" s="58"/>
      <c r="S268" s="58"/>
      <c r="T268" s="58"/>
      <c r="U268" s="58"/>
      <c r="V268" s="58"/>
      <c r="W268" s="58"/>
      <c r="X268" s="58"/>
      <c r="Y268" s="58"/>
      <c r="Z268" s="58"/>
    </row>
    <row r="269" spans="1:26" ht="13.5" customHeight="1">
      <c r="A269" s="58"/>
      <c r="B269" s="58"/>
      <c r="C269" s="58"/>
      <c r="D269" s="371"/>
      <c r="E269" s="403"/>
      <c r="F269" s="58"/>
      <c r="G269" s="58"/>
      <c r="H269" s="58"/>
      <c r="I269" s="58"/>
      <c r="J269" s="58"/>
      <c r="K269" s="58"/>
      <c r="L269" s="58"/>
      <c r="M269" s="58"/>
      <c r="N269" s="58"/>
      <c r="O269" s="58"/>
      <c r="P269" s="58"/>
      <c r="Q269" s="58"/>
      <c r="R269" s="58"/>
      <c r="S269" s="58"/>
      <c r="T269" s="58"/>
      <c r="U269" s="58"/>
      <c r="V269" s="58"/>
      <c r="W269" s="58"/>
      <c r="X269" s="58"/>
      <c r="Y269" s="58"/>
      <c r="Z269" s="58"/>
    </row>
    <row r="270" spans="1:26" ht="13.5" customHeight="1">
      <c r="A270" s="58"/>
      <c r="B270" s="58"/>
      <c r="C270" s="58"/>
      <c r="D270" s="371"/>
      <c r="E270" s="403"/>
      <c r="F270" s="58"/>
      <c r="G270" s="58"/>
      <c r="H270" s="58"/>
      <c r="I270" s="58"/>
      <c r="J270" s="58"/>
      <c r="K270" s="58"/>
      <c r="L270" s="58"/>
      <c r="M270" s="58"/>
      <c r="N270" s="58"/>
      <c r="O270" s="58"/>
      <c r="P270" s="58"/>
      <c r="Q270" s="58"/>
      <c r="R270" s="58"/>
      <c r="S270" s="58"/>
      <c r="T270" s="58"/>
      <c r="U270" s="58"/>
      <c r="V270" s="58"/>
      <c r="W270" s="58"/>
      <c r="X270" s="58"/>
      <c r="Y270" s="58"/>
      <c r="Z270" s="58"/>
    </row>
    <row r="271" spans="1:26" ht="13.5" customHeight="1">
      <c r="A271" s="58"/>
      <c r="B271" s="58"/>
      <c r="C271" s="58"/>
      <c r="D271" s="371"/>
      <c r="E271" s="403"/>
      <c r="F271" s="58"/>
      <c r="G271" s="58"/>
      <c r="H271" s="58"/>
      <c r="I271" s="58"/>
      <c r="J271" s="58"/>
      <c r="K271" s="58"/>
      <c r="L271" s="58"/>
      <c r="M271" s="58"/>
      <c r="N271" s="58"/>
      <c r="O271" s="58"/>
      <c r="P271" s="58"/>
      <c r="Q271" s="58"/>
      <c r="R271" s="58"/>
      <c r="S271" s="58"/>
      <c r="T271" s="58"/>
      <c r="U271" s="58"/>
      <c r="V271" s="58"/>
      <c r="W271" s="58"/>
      <c r="X271" s="58"/>
      <c r="Y271" s="58"/>
      <c r="Z271" s="58"/>
    </row>
    <row r="272" spans="1:26" ht="13.5" customHeight="1">
      <c r="A272" s="58"/>
      <c r="B272" s="58"/>
      <c r="C272" s="58"/>
      <c r="D272" s="371"/>
      <c r="E272" s="403"/>
      <c r="F272" s="58"/>
      <c r="G272" s="58"/>
      <c r="H272" s="58"/>
      <c r="I272" s="58"/>
      <c r="J272" s="58"/>
      <c r="K272" s="58"/>
      <c r="L272" s="58"/>
      <c r="M272" s="58"/>
      <c r="N272" s="58"/>
      <c r="O272" s="58"/>
      <c r="P272" s="58"/>
      <c r="Q272" s="58"/>
      <c r="R272" s="58"/>
      <c r="S272" s="58"/>
      <c r="T272" s="58"/>
      <c r="U272" s="58"/>
      <c r="V272" s="58"/>
      <c r="W272" s="58"/>
      <c r="X272" s="58"/>
      <c r="Y272" s="58"/>
      <c r="Z272" s="58"/>
    </row>
    <row r="273" spans="1:26" ht="13.5" customHeight="1">
      <c r="A273" s="58"/>
      <c r="B273" s="58"/>
      <c r="C273" s="58"/>
      <c r="D273" s="371"/>
      <c r="E273" s="403"/>
      <c r="F273" s="58"/>
      <c r="G273" s="58"/>
      <c r="H273" s="58"/>
      <c r="I273" s="58"/>
      <c r="J273" s="58"/>
      <c r="K273" s="58"/>
      <c r="L273" s="58"/>
      <c r="M273" s="58"/>
      <c r="N273" s="58"/>
      <c r="O273" s="58"/>
      <c r="P273" s="58"/>
      <c r="Q273" s="58"/>
      <c r="R273" s="58"/>
      <c r="S273" s="58"/>
      <c r="T273" s="58"/>
      <c r="U273" s="58"/>
      <c r="V273" s="58"/>
      <c r="W273" s="58"/>
      <c r="X273" s="58"/>
      <c r="Y273" s="58"/>
      <c r="Z273" s="58"/>
    </row>
    <row r="274" spans="1:26" ht="13.5" customHeight="1">
      <c r="A274" s="58"/>
      <c r="B274" s="58"/>
      <c r="C274" s="58"/>
      <c r="D274" s="371"/>
      <c r="E274" s="403"/>
      <c r="F274" s="58"/>
      <c r="G274" s="58"/>
      <c r="H274" s="58"/>
      <c r="I274" s="58"/>
      <c r="J274" s="58"/>
      <c r="K274" s="58"/>
      <c r="L274" s="58"/>
      <c r="M274" s="58"/>
      <c r="N274" s="58"/>
      <c r="O274" s="58"/>
      <c r="P274" s="58"/>
      <c r="Q274" s="58"/>
      <c r="R274" s="58"/>
      <c r="S274" s="58"/>
      <c r="T274" s="58"/>
      <c r="U274" s="58"/>
      <c r="V274" s="58"/>
      <c r="W274" s="58"/>
      <c r="X274" s="58"/>
      <c r="Y274" s="58"/>
      <c r="Z274" s="58"/>
    </row>
    <row r="275" spans="1:26" ht="13.5" customHeight="1">
      <c r="A275" s="58"/>
      <c r="B275" s="58"/>
      <c r="C275" s="58"/>
      <c r="D275" s="371"/>
      <c r="E275" s="403"/>
      <c r="F275" s="58"/>
      <c r="G275" s="58"/>
      <c r="H275" s="58"/>
      <c r="I275" s="58"/>
      <c r="J275" s="58"/>
      <c r="K275" s="58"/>
      <c r="L275" s="58"/>
      <c r="M275" s="58"/>
      <c r="N275" s="58"/>
      <c r="O275" s="58"/>
      <c r="P275" s="58"/>
      <c r="Q275" s="58"/>
      <c r="R275" s="58"/>
      <c r="S275" s="58"/>
      <c r="T275" s="58"/>
      <c r="U275" s="58"/>
      <c r="V275" s="58"/>
      <c r="W275" s="58"/>
      <c r="X275" s="58"/>
      <c r="Y275" s="58"/>
      <c r="Z275" s="58"/>
    </row>
    <row r="276" spans="1:26" ht="13.5" customHeight="1">
      <c r="A276" s="58"/>
      <c r="B276" s="58"/>
      <c r="C276" s="58"/>
      <c r="D276" s="371"/>
      <c r="E276" s="403"/>
      <c r="F276" s="58"/>
      <c r="G276" s="58"/>
      <c r="H276" s="58"/>
      <c r="I276" s="58"/>
      <c r="J276" s="58"/>
      <c r="K276" s="58"/>
      <c r="L276" s="58"/>
      <c r="M276" s="58"/>
      <c r="N276" s="58"/>
      <c r="O276" s="58"/>
      <c r="P276" s="58"/>
      <c r="Q276" s="58"/>
      <c r="R276" s="58"/>
      <c r="S276" s="58"/>
      <c r="T276" s="58"/>
      <c r="U276" s="58"/>
      <c r="V276" s="58"/>
      <c r="W276" s="58"/>
      <c r="X276" s="58"/>
      <c r="Y276" s="58"/>
      <c r="Z276" s="58"/>
    </row>
    <row r="277" spans="1:26" ht="13.5" customHeight="1">
      <c r="A277" s="58"/>
      <c r="B277" s="58"/>
      <c r="C277" s="58"/>
      <c r="D277" s="371"/>
      <c r="E277" s="403"/>
      <c r="F277" s="58"/>
      <c r="G277" s="58"/>
      <c r="H277" s="58"/>
      <c r="I277" s="58"/>
      <c r="J277" s="58"/>
      <c r="K277" s="58"/>
      <c r="L277" s="58"/>
      <c r="M277" s="58"/>
      <c r="N277" s="58"/>
      <c r="O277" s="58"/>
      <c r="P277" s="58"/>
      <c r="Q277" s="58"/>
      <c r="R277" s="58"/>
      <c r="S277" s="58"/>
      <c r="T277" s="58"/>
      <c r="U277" s="58"/>
      <c r="V277" s="58"/>
      <c r="W277" s="58"/>
      <c r="X277" s="58"/>
      <c r="Y277" s="58"/>
      <c r="Z277" s="58"/>
    </row>
    <row r="278" spans="1:26" ht="13.5" customHeight="1">
      <c r="A278" s="58"/>
      <c r="B278" s="58"/>
      <c r="C278" s="58"/>
      <c r="D278" s="371"/>
      <c r="E278" s="403"/>
      <c r="F278" s="58"/>
      <c r="G278" s="58"/>
      <c r="H278" s="58"/>
      <c r="I278" s="58"/>
      <c r="J278" s="58"/>
      <c r="K278" s="58"/>
      <c r="L278" s="58"/>
      <c r="M278" s="58"/>
      <c r="N278" s="58"/>
      <c r="O278" s="58"/>
      <c r="P278" s="58"/>
      <c r="Q278" s="58"/>
      <c r="R278" s="58"/>
      <c r="S278" s="58"/>
      <c r="T278" s="58"/>
      <c r="U278" s="58"/>
      <c r="V278" s="58"/>
      <c r="W278" s="58"/>
      <c r="X278" s="58"/>
      <c r="Y278" s="58"/>
      <c r="Z278" s="58"/>
    </row>
    <row r="279" spans="1:26" ht="13.5" customHeight="1">
      <c r="A279" s="58"/>
      <c r="B279" s="58"/>
      <c r="C279" s="58"/>
      <c r="D279" s="371"/>
      <c r="E279" s="403"/>
      <c r="F279" s="58"/>
      <c r="G279" s="58"/>
      <c r="H279" s="58"/>
      <c r="I279" s="58"/>
      <c r="J279" s="58"/>
      <c r="K279" s="58"/>
      <c r="L279" s="58"/>
      <c r="M279" s="58"/>
      <c r="N279" s="58"/>
      <c r="O279" s="58"/>
      <c r="P279" s="58"/>
      <c r="Q279" s="58"/>
      <c r="R279" s="58"/>
      <c r="S279" s="58"/>
      <c r="T279" s="58"/>
      <c r="U279" s="58"/>
      <c r="V279" s="58"/>
      <c r="W279" s="58"/>
      <c r="X279" s="58"/>
      <c r="Y279" s="58"/>
      <c r="Z279" s="58"/>
    </row>
    <row r="280" spans="1:26" ht="13.5" customHeight="1">
      <c r="A280" s="58"/>
      <c r="B280" s="58"/>
      <c r="C280" s="58"/>
      <c r="D280" s="371"/>
      <c r="E280" s="403"/>
      <c r="F280" s="58"/>
      <c r="G280" s="58"/>
      <c r="H280" s="58"/>
      <c r="I280" s="58"/>
      <c r="J280" s="58"/>
      <c r="K280" s="58"/>
      <c r="L280" s="58"/>
      <c r="M280" s="58"/>
      <c r="N280" s="58"/>
      <c r="O280" s="58"/>
      <c r="P280" s="58"/>
      <c r="Q280" s="58"/>
      <c r="R280" s="58"/>
      <c r="S280" s="58"/>
      <c r="T280" s="58"/>
      <c r="U280" s="58"/>
      <c r="V280" s="58"/>
      <c r="W280" s="58"/>
      <c r="X280" s="58"/>
      <c r="Y280" s="58"/>
      <c r="Z280" s="58"/>
    </row>
    <row r="281" spans="1:26" ht="13.5" customHeight="1">
      <c r="A281" s="58"/>
      <c r="B281" s="58"/>
      <c r="C281" s="58"/>
      <c r="D281" s="371"/>
      <c r="E281" s="403"/>
      <c r="F281" s="58"/>
      <c r="G281" s="58"/>
      <c r="H281" s="58"/>
      <c r="I281" s="58"/>
      <c r="J281" s="58"/>
      <c r="K281" s="58"/>
      <c r="L281" s="58"/>
      <c r="M281" s="58"/>
      <c r="N281" s="58"/>
      <c r="O281" s="58"/>
      <c r="P281" s="58"/>
      <c r="Q281" s="58"/>
      <c r="R281" s="58"/>
      <c r="S281" s="58"/>
      <c r="T281" s="58"/>
      <c r="U281" s="58"/>
      <c r="V281" s="58"/>
      <c r="W281" s="58"/>
      <c r="X281" s="58"/>
      <c r="Y281" s="58"/>
      <c r="Z281" s="58"/>
    </row>
    <row r="282" spans="1:26" ht="13.5" customHeight="1">
      <c r="A282" s="58"/>
      <c r="B282" s="58"/>
      <c r="C282" s="58"/>
      <c r="D282" s="371"/>
      <c r="E282" s="403"/>
      <c r="F282" s="58"/>
      <c r="G282" s="58"/>
      <c r="H282" s="58"/>
      <c r="I282" s="58"/>
      <c r="J282" s="58"/>
      <c r="K282" s="58"/>
      <c r="L282" s="58"/>
      <c r="M282" s="58"/>
      <c r="N282" s="58"/>
      <c r="O282" s="58"/>
      <c r="P282" s="58"/>
      <c r="Q282" s="58"/>
      <c r="R282" s="58"/>
      <c r="S282" s="58"/>
      <c r="T282" s="58"/>
      <c r="U282" s="58"/>
      <c r="V282" s="58"/>
      <c r="W282" s="58"/>
      <c r="X282" s="58"/>
      <c r="Y282" s="58"/>
      <c r="Z282" s="58"/>
    </row>
    <row r="283" spans="1:26" ht="13.5" customHeight="1">
      <c r="A283" s="58"/>
      <c r="B283" s="58"/>
      <c r="C283" s="58"/>
      <c r="D283" s="371"/>
      <c r="E283" s="403"/>
      <c r="F283" s="58"/>
      <c r="G283" s="58"/>
      <c r="H283" s="58"/>
      <c r="I283" s="58"/>
      <c r="J283" s="58"/>
      <c r="K283" s="58"/>
      <c r="L283" s="58"/>
      <c r="M283" s="58"/>
      <c r="N283" s="58"/>
      <c r="O283" s="58"/>
      <c r="P283" s="58"/>
      <c r="Q283" s="58"/>
      <c r="R283" s="58"/>
      <c r="S283" s="58"/>
      <c r="T283" s="58"/>
      <c r="U283" s="58"/>
      <c r="V283" s="58"/>
      <c r="W283" s="58"/>
      <c r="X283" s="58"/>
      <c r="Y283" s="58"/>
      <c r="Z283" s="58"/>
    </row>
    <row r="284" spans="1:26" ht="13.5" customHeight="1">
      <c r="A284" s="58"/>
      <c r="B284" s="58"/>
      <c r="C284" s="58"/>
      <c r="D284" s="371"/>
      <c r="E284" s="403"/>
      <c r="F284" s="58"/>
      <c r="G284" s="58"/>
      <c r="H284" s="58"/>
      <c r="I284" s="58"/>
      <c r="J284" s="58"/>
      <c r="K284" s="58"/>
      <c r="L284" s="58"/>
      <c r="M284" s="58"/>
      <c r="N284" s="58"/>
      <c r="O284" s="58"/>
      <c r="P284" s="58"/>
      <c r="Q284" s="58"/>
      <c r="R284" s="58"/>
      <c r="S284" s="58"/>
      <c r="T284" s="58"/>
      <c r="U284" s="58"/>
      <c r="V284" s="58"/>
      <c r="W284" s="58"/>
      <c r="X284" s="58"/>
      <c r="Y284" s="58"/>
      <c r="Z284" s="58"/>
    </row>
    <row r="285" spans="1:26" ht="13.5" customHeight="1">
      <c r="A285" s="58"/>
      <c r="B285" s="58"/>
      <c r="C285" s="58"/>
      <c r="D285" s="371"/>
      <c r="E285" s="403"/>
      <c r="F285" s="58"/>
      <c r="G285" s="58"/>
      <c r="H285" s="58"/>
      <c r="I285" s="58"/>
      <c r="J285" s="58"/>
      <c r="K285" s="58"/>
      <c r="L285" s="58"/>
      <c r="M285" s="58"/>
      <c r="N285" s="58"/>
      <c r="O285" s="58"/>
      <c r="P285" s="58"/>
      <c r="Q285" s="58"/>
      <c r="R285" s="58"/>
      <c r="S285" s="58"/>
      <c r="T285" s="58"/>
      <c r="U285" s="58"/>
      <c r="V285" s="58"/>
      <c r="W285" s="58"/>
      <c r="X285" s="58"/>
      <c r="Y285" s="58"/>
      <c r="Z285" s="58"/>
    </row>
    <row r="286" spans="1:26" ht="13.5" customHeight="1">
      <c r="A286" s="58"/>
      <c r="B286" s="58"/>
      <c r="C286" s="58"/>
      <c r="D286" s="371"/>
      <c r="E286" s="403"/>
      <c r="F286" s="58"/>
      <c r="G286" s="58"/>
      <c r="H286" s="58"/>
      <c r="I286" s="58"/>
      <c r="J286" s="58"/>
      <c r="K286" s="58"/>
      <c r="L286" s="58"/>
      <c r="M286" s="58"/>
      <c r="N286" s="58"/>
      <c r="O286" s="58"/>
      <c r="P286" s="58"/>
      <c r="Q286" s="58"/>
      <c r="R286" s="58"/>
      <c r="S286" s="58"/>
      <c r="T286" s="58"/>
      <c r="U286" s="58"/>
      <c r="V286" s="58"/>
      <c r="W286" s="58"/>
      <c r="X286" s="58"/>
      <c r="Y286" s="58"/>
      <c r="Z286" s="58"/>
    </row>
    <row r="287" spans="1:26" ht="13.5" customHeight="1">
      <c r="A287" s="58"/>
      <c r="B287" s="58"/>
      <c r="C287" s="58"/>
      <c r="D287" s="371"/>
      <c r="E287" s="403"/>
      <c r="F287" s="58"/>
      <c r="G287" s="58"/>
      <c r="H287" s="58"/>
      <c r="I287" s="58"/>
      <c r="J287" s="58"/>
      <c r="K287" s="58"/>
      <c r="L287" s="58"/>
      <c r="M287" s="58"/>
      <c r="N287" s="58"/>
      <c r="O287" s="58"/>
      <c r="P287" s="58"/>
      <c r="Q287" s="58"/>
      <c r="R287" s="58"/>
      <c r="S287" s="58"/>
      <c r="T287" s="58"/>
      <c r="U287" s="58"/>
      <c r="V287" s="58"/>
      <c r="W287" s="58"/>
      <c r="X287" s="58"/>
      <c r="Y287" s="58"/>
      <c r="Z287" s="58"/>
    </row>
    <row r="288" spans="1:26" ht="13.5" customHeight="1">
      <c r="A288" s="58"/>
      <c r="B288" s="58"/>
      <c r="C288" s="58"/>
      <c r="D288" s="371"/>
      <c r="E288" s="403"/>
      <c r="F288" s="58"/>
      <c r="G288" s="58"/>
      <c r="H288" s="58"/>
      <c r="I288" s="58"/>
      <c r="J288" s="58"/>
      <c r="K288" s="58"/>
      <c r="L288" s="58"/>
      <c r="M288" s="58"/>
      <c r="N288" s="58"/>
      <c r="O288" s="58"/>
      <c r="P288" s="58"/>
      <c r="Q288" s="58"/>
      <c r="R288" s="58"/>
      <c r="S288" s="58"/>
      <c r="T288" s="58"/>
      <c r="U288" s="58"/>
      <c r="V288" s="58"/>
      <c r="W288" s="58"/>
      <c r="X288" s="58"/>
      <c r="Y288" s="58"/>
      <c r="Z288" s="58"/>
    </row>
    <row r="289" spans="1:26" ht="13.5" customHeight="1">
      <c r="A289" s="58"/>
      <c r="B289" s="58"/>
      <c r="C289" s="58"/>
      <c r="D289" s="371"/>
      <c r="E289" s="403"/>
      <c r="F289" s="58"/>
      <c r="G289" s="58"/>
      <c r="H289" s="58"/>
      <c r="I289" s="58"/>
      <c r="J289" s="58"/>
      <c r="K289" s="58"/>
      <c r="L289" s="58"/>
      <c r="M289" s="58"/>
      <c r="N289" s="58"/>
      <c r="O289" s="58"/>
      <c r="P289" s="58"/>
      <c r="Q289" s="58"/>
      <c r="R289" s="58"/>
      <c r="S289" s="58"/>
      <c r="T289" s="58"/>
      <c r="U289" s="58"/>
      <c r="V289" s="58"/>
      <c r="W289" s="58"/>
      <c r="X289" s="58"/>
      <c r="Y289" s="58"/>
      <c r="Z289" s="58"/>
    </row>
    <row r="290" spans="1:26" ht="13.5" customHeight="1">
      <c r="A290" s="58"/>
      <c r="B290" s="58"/>
      <c r="C290" s="58"/>
      <c r="D290" s="371"/>
      <c r="E290" s="403"/>
      <c r="F290" s="58"/>
      <c r="G290" s="58"/>
      <c r="H290" s="58"/>
      <c r="I290" s="58"/>
      <c r="J290" s="58"/>
      <c r="K290" s="58"/>
      <c r="L290" s="58"/>
      <c r="M290" s="58"/>
      <c r="N290" s="58"/>
      <c r="O290" s="58"/>
      <c r="P290" s="58"/>
      <c r="Q290" s="58"/>
      <c r="R290" s="58"/>
      <c r="S290" s="58"/>
      <c r="T290" s="58"/>
      <c r="U290" s="58"/>
      <c r="V290" s="58"/>
      <c r="W290" s="58"/>
      <c r="X290" s="58"/>
      <c r="Y290" s="58"/>
      <c r="Z290" s="58"/>
    </row>
    <row r="291" spans="1:26" ht="13.5" customHeight="1">
      <c r="A291" s="58"/>
      <c r="B291" s="58"/>
      <c r="C291" s="58"/>
      <c r="D291" s="371"/>
      <c r="E291" s="403"/>
      <c r="F291" s="58"/>
      <c r="G291" s="58"/>
      <c r="H291" s="58"/>
      <c r="I291" s="58"/>
      <c r="J291" s="58"/>
      <c r="K291" s="58"/>
      <c r="L291" s="58"/>
      <c r="M291" s="58"/>
      <c r="N291" s="58"/>
      <c r="O291" s="58"/>
      <c r="P291" s="58"/>
      <c r="Q291" s="58"/>
      <c r="R291" s="58"/>
      <c r="S291" s="58"/>
      <c r="T291" s="58"/>
      <c r="U291" s="58"/>
      <c r="V291" s="58"/>
      <c r="W291" s="58"/>
      <c r="X291" s="58"/>
      <c r="Y291" s="58"/>
      <c r="Z291" s="58"/>
    </row>
    <row r="292" spans="1:26" ht="13.5" customHeight="1">
      <c r="A292" s="58"/>
      <c r="B292" s="58"/>
      <c r="C292" s="58"/>
      <c r="D292" s="371"/>
      <c r="E292" s="403"/>
      <c r="F292" s="58"/>
      <c r="G292" s="58"/>
      <c r="H292" s="58"/>
      <c r="I292" s="58"/>
      <c r="J292" s="58"/>
      <c r="K292" s="58"/>
      <c r="L292" s="58"/>
      <c r="M292" s="58"/>
      <c r="N292" s="58"/>
      <c r="O292" s="58"/>
      <c r="P292" s="58"/>
      <c r="Q292" s="58"/>
      <c r="R292" s="58"/>
      <c r="S292" s="58"/>
      <c r="T292" s="58"/>
      <c r="U292" s="58"/>
      <c r="V292" s="58"/>
      <c r="W292" s="58"/>
      <c r="X292" s="58"/>
      <c r="Y292" s="58"/>
      <c r="Z292" s="58"/>
    </row>
    <row r="293" spans="1:26" ht="13.5" customHeight="1">
      <c r="A293" s="58"/>
      <c r="B293" s="58"/>
      <c r="C293" s="58"/>
      <c r="D293" s="371"/>
      <c r="E293" s="403"/>
      <c r="F293" s="58"/>
      <c r="G293" s="58"/>
      <c r="H293" s="58"/>
      <c r="I293" s="58"/>
      <c r="J293" s="58"/>
      <c r="K293" s="58"/>
      <c r="L293" s="58"/>
      <c r="M293" s="58"/>
      <c r="N293" s="58"/>
      <c r="O293" s="58"/>
      <c r="P293" s="58"/>
      <c r="Q293" s="58"/>
      <c r="R293" s="58"/>
      <c r="S293" s="58"/>
      <c r="T293" s="58"/>
      <c r="U293" s="58"/>
      <c r="V293" s="58"/>
      <c r="W293" s="58"/>
      <c r="X293" s="58"/>
      <c r="Y293" s="58"/>
      <c r="Z293" s="58"/>
    </row>
    <row r="294" spans="1:26" ht="13.5" customHeight="1">
      <c r="A294" s="58"/>
      <c r="B294" s="58"/>
      <c r="C294" s="58"/>
      <c r="D294" s="371"/>
      <c r="E294" s="403"/>
      <c r="F294" s="58"/>
      <c r="G294" s="58"/>
      <c r="H294" s="58"/>
      <c r="I294" s="58"/>
      <c r="J294" s="58"/>
      <c r="K294" s="58"/>
      <c r="L294" s="58"/>
      <c r="M294" s="58"/>
      <c r="N294" s="58"/>
      <c r="O294" s="58"/>
      <c r="P294" s="58"/>
      <c r="Q294" s="58"/>
      <c r="R294" s="58"/>
      <c r="S294" s="58"/>
      <c r="T294" s="58"/>
      <c r="U294" s="58"/>
      <c r="V294" s="58"/>
      <c r="W294" s="58"/>
      <c r="X294" s="58"/>
      <c r="Y294" s="58"/>
      <c r="Z294" s="58"/>
    </row>
    <row r="295" spans="1:26" ht="13.5" customHeight="1">
      <c r="A295" s="58"/>
      <c r="B295" s="58"/>
      <c r="C295" s="58"/>
      <c r="D295" s="371"/>
      <c r="E295" s="403"/>
      <c r="F295" s="58"/>
      <c r="G295" s="58"/>
      <c r="H295" s="58"/>
      <c r="I295" s="58"/>
      <c r="J295" s="58"/>
      <c r="K295" s="58"/>
      <c r="L295" s="58"/>
      <c r="M295" s="58"/>
      <c r="N295" s="58"/>
      <c r="O295" s="58"/>
      <c r="P295" s="58"/>
      <c r="Q295" s="58"/>
      <c r="R295" s="58"/>
      <c r="S295" s="58"/>
      <c r="T295" s="58"/>
      <c r="U295" s="58"/>
      <c r="V295" s="58"/>
      <c r="W295" s="58"/>
      <c r="X295" s="58"/>
      <c r="Y295" s="58"/>
      <c r="Z295" s="58"/>
    </row>
    <row r="296" spans="1:26" ht="13.5" customHeight="1">
      <c r="A296" s="58"/>
      <c r="B296" s="58"/>
      <c r="C296" s="58"/>
      <c r="D296" s="371"/>
      <c r="E296" s="403"/>
      <c r="F296" s="58"/>
      <c r="G296" s="58"/>
      <c r="H296" s="58"/>
      <c r="I296" s="58"/>
      <c r="J296" s="58"/>
      <c r="K296" s="58"/>
      <c r="L296" s="58"/>
      <c r="M296" s="58"/>
      <c r="N296" s="58"/>
      <c r="O296" s="58"/>
      <c r="P296" s="58"/>
      <c r="Q296" s="58"/>
      <c r="R296" s="58"/>
      <c r="S296" s="58"/>
      <c r="T296" s="58"/>
      <c r="U296" s="58"/>
      <c r="V296" s="58"/>
      <c r="W296" s="58"/>
      <c r="X296" s="58"/>
      <c r="Y296" s="58"/>
      <c r="Z296" s="58"/>
    </row>
    <row r="297" spans="1:26" ht="13.5" customHeight="1">
      <c r="A297" s="58"/>
      <c r="B297" s="58"/>
      <c r="C297" s="58"/>
      <c r="D297" s="371"/>
      <c r="E297" s="403"/>
      <c r="F297" s="58"/>
      <c r="G297" s="58"/>
      <c r="H297" s="58"/>
      <c r="I297" s="58"/>
      <c r="J297" s="58"/>
      <c r="K297" s="58"/>
      <c r="L297" s="58"/>
      <c r="M297" s="58"/>
      <c r="N297" s="58"/>
      <c r="O297" s="58"/>
      <c r="P297" s="58"/>
      <c r="Q297" s="58"/>
      <c r="R297" s="58"/>
      <c r="S297" s="58"/>
      <c r="T297" s="58"/>
      <c r="U297" s="58"/>
      <c r="V297" s="58"/>
      <c r="W297" s="58"/>
      <c r="X297" s="58"/>
      <c r="Y297" s="58"/>
      <c r="Z297" s="58"/>
    </row>
    <row r="298" spans="1:26" ht="13.5" customHeight="1">
      <c r="A298" s="58"/>
      <c r="B298" s="58"/>
      <c r="C298" s="58"/>
      <c r="D298" s="371"/>
      <c r="E298" s="403"/>
      <c r="F298" s="58"/>
      <c r="G298" s="58"/>
      <c r="H298" s="58"/>
      <c r="I298" s="58"/>
      <c r="J298" s="58"/>
      <c r="K298" s="58"/>
      <c r="L298" s="58"/>
      <c r="M298" s="58"/>
      <c r="N298" s="58"/>
      <c r="O298" s="58"/>
      <c r="P298" s="58"/>
      <c r="Q298" s="58"/>
      <c r="R298" s="58"/>
      <c r="S298" s="58"/>
      <c r="T298" s="58"/>
      <c r="U298" s="58"/>
      <c r="V298" s="58"/>
      <c r="W298" s="58"/>
      <c r="X298" s="58"/>
      <c r="Y298" s="58"/>
      <c r="Z298" s="58"/>
    </row>
    <row r="299" spans="1:26" ht="13.5" customHeight="1">
      <c r="A299" s="58"/>
      <c r="B299" s="58"/>
      <c r="C299" s="58"/>
      <c r="D299" s="371"/>
      <c r="E299" s="403"/>
      <c r="F299" s="58"/>
      <c r="G299" s="58"/>
      <c r="H299" s="58"/>
      <c r="I299" s="58"/>
      <c r="J299" s="58"/>
      <c r="K299" s="58"/>
      <c r="L299" s="58"/>
      <c r="M299" s="58"/>
      <c r="N299" s="58"/>
      <c r="O299" s="58"/>
      <c r="P299" s="58"/>
      <c r="Q299" s="58"/>
      <c r="R299" s="58"/>
      <c r="S299" s="58"/>
      <c r="T299" s="58"/>
      <c r="U299" s="58"/>
      <c r="V299" s="58"/>
      <c r="W299" s="58"/>
      <c r="X299" s="58"/>
      <c r="Y299" s="58"/>
      <c r="Z299" s="58"/>
    </row>
    <row r="300" spans="1:26" ht="13.5" customHeight="1">
      <c r="A300" s="58"/>
      <c r="B300" s="58"/>
      <c r="C300" s="58"/>
      <c r="D300" s="371"/>
      <c r="E300" s="403"/>
      <c r="F300" s="58"/>
      <c r="G300" s="58"/>
      <c r="H300" s="58"/>
      <c r="I300" s="58"/>
      <c r="J300" s="58"/>
      <c r="K300" s="58"/>
      <c r="L300" s="58"/>
      <c r="M300" s="58"/>
      <c r="N300" s="58"/>
      <c r="O300" s="58"/>
      <c r="P300" s="58"/>
      <c r="Q300" s="58"/>
      <c r="R300" s="58"/>
      <c r="S300" s="58"/>
      <c r="T300" s="58"/>
      <c r="U300" s="58"/>
      <c r="V300" s="58"/>
      <c r="W300" s="58"/>
      <c r="X300" s="58"/>
      <c r="Y300" s="58"/>
      <c r="Z300" s="58"/>
    </row>
    <row r="301" spans="1:26" ht="13.5" customHeight="1">
      <c r="A301" s="58"/>
      <c r="B301" s="58"/>
      <c r="C301" s="58"/>
      <c r="D301" s="371"/>
      <c r="E301" s="403"/>
      <c r="F301" s="58"/>
      <c r="G301" s="58"/>
      <c r="H301" s="58"/>
      <c r="I301" s="58"/>
      <c r="J301" s="58"/>
      <c r="K301" s="58"/>
      <c r="L301" s="58"/>
      <c r="M301" s="58"/>
      <c r="N301" s="58"/>
      <c r="O301" s="58"/>
      <c r="P301" s="58"/>
      <c r="Q301" s="58"/>
      <c r="R301" s="58"/>
      <c r="S301" s="58"/>
      <c r="T301" s="58"/>
      <c r="U301" s="58"/>
      <c r="V301" s="58"/>
      <c r="W301" s="58"/>
      <c r="X301" s="58"/>
      <c r="Y301" s="58"/>
      <c r="Z301" s="58"/>
    </row>
    <row r="302" spans="1:26" ht="13.5" customHeight="1">
      <c r="A302" s="58"/>
      <c r="B302" s="58"/>
      <c r="C302" s="58"/>
      <c r="D302" s="371"/>
      <c r="E302" s="403"/>
      <c r="F302" s="58"/>
      <c r="G302" s="58"/>
      <c r="H302" s="58"/>
      <c r="I302" s="58"/>
      <c r="J302" s="58"/>
      <c r="K302" s="58"/>
      <c r="L302" s="58"/>
      <c r="M302" s="58"/>
      <c r="N302" s="58"/>
      <c r="O302" s="58"/>
      <c r="P302" s="58"/>
      <c r="Q302" s="58"/>
      <c r="R302" s="58"/>
      <c r="S302" s="58"/>
      <c r="T302" s="58"/>
      <c r="U302" s="58"/>
      <c r="V302" s="58"/>
      <c r="W302" s="58"/>
      <c r="X302" s="58"/>
      <c r="Y302" s="58"/>
      <c r="Z302" s="58"/>
    </row>
    <row r="303" spans="1:26" ht="13.5" customHeight="1">
      <c r="A303" s="58"/>
      <c r="B303" s="58"/>
      <c r="C303" s="58"/>
      <c r="D303" s="371"/>
      <c r="E303" s="403"/>
      <c r="F303" s="58"/>
      <c r="G303" s="58"/>
      <c r="H303" s="58"/>
      <c r="I303" s="58"/>
      <c r="J303" s="58"/>
      <c r="K303" s="58"/>
      <c r="L303" s="58"/>
      <c r="M303" s="58"/>
      <c r="N303" s="58"/>
      <c r="O303" s="58"/>
      <c r="P303" s="58"/>
      <c r="Q303" s="58"/>
      <c r="R303" s="58"/>
      <c r="S303" s="58"/>
      <c r="T303" s="58"/>
      <c r="U303" s="58"/>
      <c r="V303" s="58"/>
      <c r="W303" s="58"/>
      <c r="X303" s="58"/>
      <c r="Y303" s="58"/>
      <c r="Z303" s="58"/>
    </row>
    <row r="304" spans="1:26" ht="13.5" customHeight="1">
      <c r="A304" s="58"/>
      <c r="B304" s="58"/>
      <c r="C304" s="58"/>
      <c r="D304" s="371"/>
      <c r="E304" s="403"/>
      <c r="F304" s="58"/>
      <c r="G304" s="58"/>
      <c r="H304" s="58"/>
      <c r="I304" s="58"/>
      <c r="J304" s="58"/>
      <c r="K304" s="58"/>
      <c r="L304" s="58"/>
      <c r="M304" s="58"/>
      <c r="N304" s="58"/>
      <c r="O304" s="58"/>
      <c r="P304" s="58"/>
      <c r="Q304" s="58"/>
      <c r="R304" s="58"/>
      <c r="S304" s="58"/>
      <c r="T304" s="58"/>
      <c r="U304" s="58"/>
      <c r="V304" s="58"/>
      <c r="W304" s="58"/>
      <c r="X304" s="58"/>
      <c r="Y304" s="58"/>
      <c r="Z304" s="58"/>
    </row>
    <row r="305" spans="1:26" ht="13.5" customHeight="1">
      <c r="A305" s="58"/>
      <c r="B305" s="58"/>
      <c r="C305" s="58"/>
      <c r="D305" s="371"/>
      <c r="E305" s="403"/>
      <c r="F305" s="58"/>
      <c r="G305" s="58"/>
      <c r="H305" s="58"/>
      <c r="I305" s="58"/>
      <c r="J305" s="58"/>
      <c r="K305" s="58"/>
      <c r="L305" s="58"/>
      <c r="M305" s="58"/>
      <c r="N305" s="58"/>
      <c r="O305" s="58"/>
      <c r="P305" s="58"/>
      <c r="Q305" s="58"/>
      <c r="R305" s="58"/>
      <c r="S305" s="58"/>
      <c r="T305" s="58"/>
      <c r="U305" s="58"/>
      <c r="V305" s="58"/>
      <c r="W305" s="58"/>
      <c r="X305" s="58"/>
      <c r="Y305" s="58"/>
      <c r="Z305" s="58"/>
    </row>
    <row r="306" spans="1:26" ht="13.5" customHeight="1">
      <c r="A306" s="58"/>
      <c r="B306" s="58"/>
      <c r="C306" s="58"/>
      <c r="D306" s="371"/>
      <c r="E306" s="403"/>
      <c r="F306" s="58"/>
      <c r="G306" s="58"/>
      <c r="H306" s="58"/>
      <c r="I306" s="58"/>
      <c r="J306" s="58"/>
      <c r="K306" s="58"/>
      <c r="L306" s="58"/>
      <c r="M306" s="58"/>
      <c r="N306" s="58"/>
      <c r="O306" s="58"/>
      <c r="P306" s="58"/>
      <c r="Q306" s="58"/>
      <c r="R306" s="58"/>
      <c r="S306" s="58"/>
      <c r="T306" s="58"/>
      <c r="U306" s="58"/>
      <c r="V306" s="58"/>
      <c r="W306" s="58"/>
      <c r="X306" s="58"/>
      <c r="Y306" s="58"/>
      <c r="Z306" s="58"/>
    </row>
    <row r="307" spans="1:26" ht="13.5" customHeight="1">
      <c r="A307" s="58"/>
      <c r="B307" s="58"/>
      <c r="C307" s="58"/>
      <c r="D307" s="371"/>
      <c r="E307" s="403"/>
      <c r="F307" s="58"/>
      <c r="G307" s="58"/>
      <c r="H307" s="58"/>
      <c r="I307" s="58"/>
      <c r="J307" s="58"/>
      <c r="K307" s="58"/>
      <c r="L307" s="58"/>
      <c r="M307" s="58"/>
      <c r="N307" s="58"/>
      <c r="O307" s="58"/>
      <c r="P307" s="58"/>
      <c r="Q307" s="58"/>
      <c r="R307" s="58"/>
      <c r="S307" s="58"/>
      <c r="T307" s="58"/>
      <c r="U307" s="58"/>
      <c r="V307" s="58"/>
      <c r="W307" s="58"/>
      <c r="X307" s="58"/>
      <c r="Y307" s="58"/>
      <c r="Z307" s="58"/>
    </row>
    <row r="308" spans="1:26" ht="13.5" customHeight="1">
      <c r="A308" s="58"/>
      <c r="B308" s="58"/>
      <c r="C308" s="58"/>
      <c r="D308" s="371"/>
      <c r="E308" s="403"/>
      <c r="F308" s="58"/>
      <c r="G308" s="58"/>
      <c r="H308" s="58"/>
      <c r="I308" s="58"/>
      <c r="J308" s="58"/>
      <c r="K308" s="58"/>
      <c r="L308" s="58"/>
      <c r="M308" s="58"/>
      <c r="N308" s="58"/>
      <c r="O308" s="58"/>
      <c r="P308" s="58"/>
      <c r="Q308" s="58"/>
      <c r="R308" s="58"/>
      <c r="S308" s="58"/>
      <c r="T308" s="58"/>
      <c r="U308" s="58"/>
      <c r="V308" s="58"/>
      <c r="W308" s="58"/>
      <c r="X308" s="58"/>
      <c r="Y308" s="58"/>
      <c r="Z308" s="58"/>
    </row>
    <row r="309" spans="1:26" ht="13.5" customHeight="1">
      <c r="A309" s="58"/>
      <c r="B309" s="58"/>
      <c r="C309" s="58"/>
      <c r="D309" s="371"/>
      <c r="E309" s="403"/>
      <c r="F309" s="58"/>
      <c r="G309" s="58"/>
      <c r="H309" s="58"/>
      <c r="I309" s="58"/>
      <c r="J309" s="58"/>
      <c r="K309" s="58"/>
      <c r="L309" s="58"/>
      <c r="M309" s="58"/>
      <c r="N309" s="58"/>
      <c r="O309" s="58"/>
      <c r="P309" s="58"/>
      <c r="Q309" s="58"/>
      <c r="R309" s="58"/>
      <c r="S309" s="58"/>
      <c r="T309" s="58"/>
      <c r="U309" s="58"/>
      <c r="V309" s="58"/>
      <c r="W309" s="58"/>
      <c r="X309" s="58"/>
      <c r="Y309" s="58"/>
      <c r="Z309" s="58"/>
    </row>
    <row r="310" spans="1:26" ht="13.5" customHeight="1">
      <c r="A310" s="58"/>
      <c r="B310" s="58"/>
      <c r="C310" s="58"/>
      <c r="D310" s="371"/>
      <c r="E310" s="403"/>
      <c r="F310" s="58"/>
      <c r="G310" s="58"/>
      <c r="H310" s="58"/>
      <c r="I310" s="58"/>
      <c r="J310" s="58"/>
      <c r="K310" s="58"/>
      <c r="L310" s="58"/>
      <c r="M310" s="58"/>
      <c r="N310" s="58"/>
      <c r="O310" s="58"/>
      <c r="P310" s="58"/>
      <c r="Q310" s="58"/>
      <c r="R310" s="58"/>
      <c r="S310" s="58"/>
      <c r="T310" s="58"/>
      <c r="U310" s="58"/>
      <c r="V310" s="58"/>
      <c r="W310" s="58"/>
      <c r="X310" s="58"/>
      <c r="Y310" s="58"/>
      <c r="Z310" s="58"/>
    </row>
    <row r="311" spans="1:26" ht="13.5" customHeight="1">
      <c r="A311" s="58"/>
      <c r="B311" s="58"/>
      <c r="C311" s="58"/>
      <c r="D311" s="371"/>
      <c r="E311" s="403"/>
      <c r="F311" s="58"/>
      <c r="G311" s="58"/>
      <c r="H311" s="58"/>
      <c r="I311" s="58"/>
      <c r="J311" s="58"/>
      <c r="K311" s="58"/>
      <c r="L311" s="58"/>
      <c r="M311" s="58"/>
      <c r="N311" s="58"/>
      <c r="O311" s="58"/>
      <c r="P311" s="58"/>
      <c r="Q311" s="58"/>
      <c r="R311" s="58"/>
      <c r="S311" s="58"/>
      <c r="T311" s="58"/>
      <c r="U311" s="58"/>
      <c r="V311" s="58"/>
      <c r="W311" s="58"/>
      <c r="X311" s="58"/>
      <c r="Y311" s="58"/>
      <c r="Z311" s="58"/>
    </row>
    <row r="312" spans="1:26" ht="13.5" customHeight="1">
      <c r="A312" s="58"/>
      <c r="B312" s="58"/>
      <c r="C312" s="58"/>
      <c r="D312" s="371"/>
      <c r="E312" s="403"/>
      <c r="F312" s="58"/>
      <c r="G312" s="58"/>
      <c r="H312" s="58"/>
      <c r="I312" s="58"/>
      <c r="J312" s="58"/>
      <c r="K312" s="58"/>
      <c r="L312" s="58"/>
      <c r="M312" s="58"/>
      <c r="N312" s="58"/>
      <c r="O312" s="58"/>
      <c r="P312" s="58"/>
      <c r="Q312" s="58"/>
      <c r="R312" s="58"/>
      <c r="S312" s="58"/>
      <c r="T312" s="58"/>
      <c r="U312" s="58"/>
      <c r="V312" s="58"/>
      <c r="W312" s="58"/>
      <c r="X312" s="58"/>
      <c r="Y312" s="58"/>
      <c r="Z312" s="58"/>
    </row>
    <row r="313" spans="1:26" ht="13.5" customHeight="1">
      <c r="A313" s="58"/>
      <c r="B313" s="58"/>
      <c r="C313" s="58"/>
      <c r="D313" s="371"/>
      <c r="E313" s="403"/>
      <c r="F313" s="58"/>
      <c r="G313" s="58"/>
      <c r="H313" s="58"/>
      <c r="I313" s="58"/>
      <c r="J313" s="58"/>
      <c r="K313" s="58"/>
      <c r="L313" s="58"/>
      <c r="M313" s="58"/>
      <c r="N313" s="58"/>
      <c r="O313" s="58"/>
      <c r="P313" s="58"/>
      <c r="Q313" s="58"/>
      <c r="R313" s="58"/>
      <c r="S313" s="58"/>
      <c r="T313" s="58"/>
      <c r="U313" s="58"/>
      <c r="V313" s="58"/>
      <c r="W313" s="58"/>
      <c r="X313" s="58"/>
      <c r="Y313" s="58"/>
      <c r="Z313" s="58"/>
    </row>
    <row r="314" spans="1:26" ht="13.5" customHeight="1">
      <c r="A314" s="58"/>
      <c r="B314" s="58"/>
      <c r="C314" s="58"/>
      <c r="D314" s="371"/>
      <c r="E314" s="403"/>
      <c r="F314" s="58"/>
      <c r="G314" s="58"/>
      <c r="H314" s="58"/>
      <c r="I314" s="58"/>
      <c r="J314" s="58"/>
      <c r="K314" s="58"/>
      <c r="L314" s="58"/>
      <c r="M314" s="58"/>
      <c r="N314" s="58"/>
      <c r="O314" s="58"/>
      <c r="P314" s="58"/>
      <c r="Q314" s="58"/>
      <c r="R314" s="58"/>
      <c r="S314" s="58"/>
      <c r="T314" s="58"/>
      <c r="U314" s="58"/>
      <c r="V314" s="58"/>
      <c r="W314" s="58"/>
      <c r="X314" s="58"/>
      <c r="Y314" s="58"/>
      <c r="Z314" s="58"/>
    </row>
    <row r="315" spans="1:26" ht="13.5" customHeight="1">
      <c r="A315" s="58"/>
      <c r="B315" s="58"/>
      <c r="C315" s="58"/>
      <c r="D315" s="371"/>
      <c r="E315" s="403"/>
      <c r="F315" s="58"/>
      <c r="G315" s="58"/>
      <c r="H315" s="58"/>
      <c r="I315" s="58"/>
      <c r="J315" s="58"/>
      <c r="K315" s="58"/>
      <c r="L315" s="58"/>
      <c r="M315" s="58"/>
      <c r="N315" s="58"/>
      <c r="O315" s="58"/>
      <c r="P315" s="58"/>
      <c r="Q315" s="58"/>
      <c r="R315" s="58"/>
      <c r="S315" s="58"/>
      <c r="T315" s="58"/>
      <c r="U315" s="58"/>
      <c r="V315" s="58"/>
      <c r="W315" s="58"/>
      <c r="X315" s="58"/>
      <c r="Y315" s="58"/>
      <c r="Z315" s="58"/>
    </row>
    <row r="316" spans="1:26" ht="13.5" customHeight="1">
      <c r="A316" s="58"/>
      <c r="B316" s="58"/>
      <c r="C316" s="58"/>
      <c r="D316" s="371"/>
      <c r="E316" s="403"/>
      <c r="F316" s="58"/>
      <c r="G316" s="58"/>
      <c r="H316" s="58"/>
      <c r="I316" s="58"/>
      <c r="J316" s="58"/>
      <c r="K316" s="58"/>
      <c r="L316" s="58"/>
      <c r="M316" s="58"/>
      <c r="N316" s="58"/>
      <c r="O316" s="58"/>
      <c r="P316" s="58"/>
      <c r="Q316" s="58"/>
      <c r="R316" s="58"/>
      <c r="S316" s="58"/>
      <c r="T316" s="58"/>
      <c r="U316" s="58"/>
      <c r="V316" s="58"/>
      <c r="W316" s="58"/>
      <c r="X316" s="58"/>
      <c r="Y316" s="58"/>
      <c r="Z316" s="58"/>
    </row>
    <row r="317" spans="1:26" ht="13.5" customHeight="1">
      <c r="A317" s="58"/>
      <c r="B317" s="58"/>
      <c r="C317" s="58"/>
      <c r="D317" s="371"/>
      <c r="E317" s="403"/>
      <c r="F317" s="58"/>
      <c r="G317" s="58"/>
      <c r="H317" s="58"/>
      <c r="I317" s="58"/>
      <c r="J317" s="58"/>
      <c r="K317" s="58"/>
      <c r="L317" s="58"/>
      <c r="M317" s="58"/>
      <c r="N317" s="58"/>
      <c r="O317" s="58"/>
      <c r="P317" s="58"/>
      <c r="Q317" s="58"/>
      <c r="R317" s="58"/>
      <c r="S317" s="58"/>
      <c r="T317" s="58"/>
      <c r="U317" s="58"/>
      <c r="V317" s="58"/>
      <c r="W317" s="58"/>
      <c r="X317" s="58"/>
      <c r="Y317" s="58"/>
      <c r="Z317" s="58"/>
    </row>
    <row r="318" spans="1:26" ht="13.5" customHeight="1">
      <c r="A318" s="58"/>
      <c r="B318" s="58"/>
      <c r="C318" s="58"/>
      <c r="D318" s="371"/>
      <c r="E318" s="403"/>
      <c r="F318" s="58"/>
      <c r="G318" s="58"/>
      <c r="H318" s="58"/>
      <c r="I318" s="58"/>
      <c r="J318" s="58"/>
      <c r="K318" s="58"/>
      <c r="L318" s="58"/>
      <c r="M318" s="58"/>
      <c r="N318" s="58"/>
      <c r="O318" s="58"/>
      <c r="P318" s="58"/>
      <c r="Q318" s="58"/>
      <c r="R318" s="58"/>
      <c r="S318" s="58"/>
      <c r="T318" s="58"/>
      <c r="U318" s="58"/>
      <c r="V318" s="58"/>
      <c r="W318" s="58"/>
      <c r="X318" s="58"/>
      <c r="Y318" s="58"/>
      <c r="Z318" s="58"/>
    </row>
    <row r="319" spans="1:26" ht="13.5" customHeight="1">
      <c r="A319" s="58"/>
      <c r="B319" s="58"/>
      <c r="C319" s="58"/>
      <c r="D319" s="371"/>
      <c r="E319" s="403"/>
      <c r="F319" s="58"/>
      <c r="G319" s="58"/>
      <c r="H319" s="58"/>
      <c r="I319" s="58"/>
      <c r="J319" s="58"/>
      <c r="K319" s="58"/>
      <c r="L319" s="58"/>
      <c r="M319" s="58"/>
      <c r="N319" s="58"/>
      <c r="O319" s="58"/>
      <c r="P319" s="58"/>
      <c r="Q319" s="58"/>
      <c r="R319" s="58"/>
      <c r="S319" s="58"/>
      <c r="T319" s="58"/>
      <c r="U319" s="58"/>
      <c r="V319" s="58"/>
      <c r="W319" s="58"/>
      <c r="X319" s="58"/>
      <c r="Y319" s="58"/>
      <c r="Z319" s="58"/>
    </row>
    <row r="320" spans="1:26" ht="13.5" customHeight="1">
      <c r="A320" s="58"/>
      <c r="B320" s="58"/>
      <c r="C320" s="58"/>
      <c r="D320" s="371"/>
      <c r="E320" s="403"/>
      <c r="F320" s="58"/>
      <c r="G320" s="58"/>
      <c r="H320" s="58"/>
      <c r="I320" s="58"/>
      <c r="J320" s="58"/>
      <c r="K320" s="58"/>
      <c r="L320" s="58"/>
      <c r="M320" s="58"/>
      <c r="N320" s="58"/>
      <c r="O320" s="58"/>
      <c r="P320" s="58"/>
      <c r="Q320" s="58"/>
      <c r="R320" s="58"/>
      <c r="S320" s="58"/>
      <c r="T320" s="58"/>
      <c r="U320" s="58"/>
      <c r="V320" s="58"/>
      <c r="W320" s="58"/>
      <c r="X320" s="58"/>
      <c r="Y320" s="58"/>
      <c r="Z320" s="58"/>
    </row>
    <row r="321" spans="1:26" ht="13.5" customHeight="1">
      <c r="A321" s="58"/>
      <c r="B321" s="58"/>
      <c r="C321" s="58"/>
      <c r="D321" s="371"/>
      <c r="E321" s="403"/>
      <c r="F321" s="58"/>
      <c r="G321" s="58"/>
      <c r="H321" s="58"/>
      <c r="I321" s="58"/>
      <c r="J321" s="58"/>
      <c r="K321" s="58"/>
      <c r="L321" s="58"/>
      <c r="M321" s="58"/>
      <c r="N321" s="58"/>
      <c r="O321" s="58"/>
      <c r="P321" s="58"/>
      <c r="Q321" s="58"/>
      <c r="R321" s="58"/>
      <c r="S321" s="58"/>
      <c r="T321" s="58"/>
      <c r="U321" s="58"/>
      <c r="V321" s="58"/>
      <c r="W321" s="58"/>
      <c r="X321" s="58"/>
      <c r="Y321" s="58"/>
      <c r="Z321" s="58"/>
    </row>
    <row r="322" spans="1:26" ht="13.5" customHeight="1">
      <c r="A322" s="58"/>
      <c r="B322" s="58"/>
      <c r="C322" s="58"/>
      <c r="D322" s="371"/>
      <c r="E322" s="403"/>
      <c r="F322" s="58"/>
      <c r="G322" s="58"/>
      <c r="H322" s="58"/>
      <c r="I322" s="58"/>
      <c r="J322" s="58"/>
      <c r="K322" s="58"/>
      <c r="L322" s="58"/>
      <c r="M322" s="58"/>
      <c r="N322" s="58"/>
      <c r="O322" s="58"/>
      <c r="P322" s="58"/>
      <c r="Q322" s="58"/>
      <c r="R322" s="58"/>
      <c r="S322" s="58"/>
      <c r="T322" s="58"/>
      <c r="U322" s="58"/>
      <c r="V322" s="58"/>
      <c r="W322" s="58"/>
      <c r="X322" s="58"/>
      <c r="Y322" s="58"/>
      <c r="Z322" s="58"/>
    </row>
    <row r="323" spans="1:26" ht="13.5" customHeight="1">
      <c r="A323" s="58"/>
      <c r="B323" s="58"/>
      <c r="C323" s="58"/>
      <c r="D323" s="371"/>
      <c r="E323" s="403"/>
      <c r="F323" s="58"/>
      <c r="G323" s="58"/>
      <c r="H323" s="58"/>
      <c r="I323" s="58"/>
      <c r="J323" s="58"/>
      <c r="K323" s="58"/>
      <c r="L323" s="58"/>
      <c r="M323" s="58"/>
      <c r="N323" s="58"/>
      <c r="O323" s="58"/>
      <c r="P323" s="58"/>
      <c r="Q323" s="58"/>
      <c r="R323" s="58"/>
      <c r="S323" s="58"/>
      <c r="T323" s="58"/>
      <c r="U323" s="58"/>
      <c r="V323" s="58"/>
      <c r="W323" s="58"/>
      <c r="X323" s="58"/>
      <c r="Y323" s="58"/>
      <c r="Z323" s="58"/>
    </row>
    <row r="324" spans="1:26" ht="13.5" customHeight="1">
      <c r="A324" s="58"/>
      <c r="B324" s="58"/>
      <c r="C324" s="58"/>
      <c r="D324" s="371"/>
      <c r="E324" s="403"/>
      <c r="F324" s="58"/>
      <c r="G324" s="58"/>
      <c r="H324" s="58"/>
      <c r="I324" s="58"/>
      <c r="J324" s="58"/>
      <c r="K324" s="58"/>
      <c r="L324" s="58"/>
      <c r="M324" s="58"/>
      <c r="N324" s="58"/>
      <c r="O324" s="58"/>
      <c r="P324" s="58"/>
      <c r="Q324" s="58"/>
      <c r="R324" s="58"/>
      <c r="S324" s="58"/>
      <c r="T324" s="58"/>
      <c r="U324" s="58"/>
      <c r="V324" s="58"/>
      <c r="W324" s="58"/>
      <c r="X324" s="58"/>
      <c r="Y324" s="58"/>
      <c r="Z324" s="58"/>
    </row>
    <row r="325" spans="1:26" ht="13.5" customHeight="1">
      <c r="A325" s="58"/>
      <c r="B325" s="58"/>
      <c r="C325" s="58"/>
      <c r="D325" s="371"/>
      <c r="E325" s="403"/>
      <c r="F325" s="58"/>
      <c r="G325" s="58"/>
      <c r="H325" s="58"/>
      <c r="I325" s="58"/>
      <c r="J325" s="58"/>
      <c r="K325" s="58"/>
      <c r="L325" s="58"/>
      <c r="M325" s="58"/>
      <c r="N325" s="58"/>
      <c r="O325" s="58"/>
      <c r="P325" s="58"/>
      <c r="Q325" s="58"/>
      <c r="R325" s="58"/>
      <c r="S325" s="58"/>
      <c r="T325" s="58"/>
      <c r="U325" s="58"/>
      <c r="V325" s="58"/>
      <c r="W325" s="58"/>
      <c r="X325" s="58"/>
      <c r="Y325" s="58"/>
      <c r="Z325" s="58"/>
    </row>
    <row r="326" spans="1:26" ht="13.5" customHeight="1">
      <c r="A326" s="58"/>
      <c r="B326" s="58"/>
      <c r="C326" s="58"/>
      <c r="D326" s="371"/>
      <c r="E326" s="403"/>
      <c r="F326" s="58"/>
      <c r="G326" s="58"/>
      <c r="H326" s="58"/>
      <c r="I326" s="58"/>
      <c r="J326" s="58"/>
      <c r="K326" s="58"/>
      <c r="L326" s="58"/>
      <c r="M326" s="58"/>
      <c r="N326" s="58"/>
      <c r="O326" s="58"/>
      <c r="P326" s="58"/>
      <c r="Q326" s="58"/>
      <c r="R326" s="58"/>
      <c r="S326" s="58"/>
      <c r="T326" s="58"/>
      <c r="U326" s="58"/>
      <c r="V326" s="58"/>
      <c r="W326" s="58"/>
      <c r="X326" s="58"/>
      <c r="Y326" s="58"/>
      <c r="Z326" s="58"/>
    </row>
    <row r="327" spans="1:26" ht="13.5" customHeight="1">
      <c r="A327" s="58"/>
      <c r="B327" s="58"/>
      <c r="C327" s="58"/>
      <c r="D327" s="371"/>
      <c r="E327" s="403"/>
      <c r="F327" s="58"/>
      <c r="G327" s="58"/>
      <c r="H327" s="58"/>
      <c r="I327" s="58"/>
      <c r="J327" s="58"/>
      <c r="K327" s="58"/>
      <c r="L327" s="58"/>
      <c r="M327" s="58"/>
      <c r="N327" s="58"/>
      <c r="O327" s="58"/>
      <c r="P327" s="58"/>
      <c r="Q327" s="58"/>
      <c r="R327" s="58"/>
      <c r="S327" s="58"/>
      <c r="T327" s="58"/>
      <c r="U327" s="58"/>
      <c r="V327" s="58"/>
      <c r="W327" s="58"/>
      <c r="X327" s="58"/>
      <c r="Y327" s="58"/>
      <c r="Z327" s="58"/>
    </row>
    <row r="328" spans="1:26" ht="13.5" customHeight="1">
      <c r="A328" s="58"/>
      <c r="B328" s="58"/>
      <c r="C328" s="58"/>
      <c r="D328" s="371"/>
      <c r="E328" s="403"/>
      <c r="F328" s="58"/>
      <c r="G328" s="58"/>
      <c r="H328" s="58"/>
      <c r="I328" s="58"/>
      <c r="J328" s="58"/>
      <c r="K328" s="58"/>
      <c r="L328" s="58"/>
      <c r="M328" s="58"/>
      <c r="N328" s="58"/>
      <c r="O328" s="58"/>
      <c r="P328" s="58"/>
      <c r="Q328" s="58"/>
      <c r="R328" s="58"/>
      <c r="S328" s="58"/>
      <c r="T328" s="58"/>
      <c r="U328" s="58"/>
      <c r="V328" s="58"/>
      <c r="W328" s="58"/>
      <c r="X328" s="58"/>
      <c r="Y328" s="58"/>
      <c r="Z328" s="58"/>
    </row>
    <row r="329" spans="1:26" ht="13.5" customHeight="1">
      <c r="A329" s="58"/>
      <c r="B329" s="58"/>
      <c r="C329" s="58"/>
      <c r="D329" s="371"/>
      <c r="E329" s="403"/>
      <c r="F329" s="58"/>
      <c r="G329" s="58"/>
      <c r="H329" s="58"/>
      <c r="I329" s="58"/>
      <c r="J329" s="58"/>
      <c r="K329" s="58"/>
      <c r="L329" s="58"/>
      <c r="M329" s="58"/>
      <c r="N329" s="58"/>
      <c r="O329" s="58"/>
      <c r="P329" s="58"/>
      <c r="Q329" s="58"/>
      <c r="R329" s="58"/>
      <c r="S329" s="58"/>
      <c r="T329" s="58"/>
      <c r="U329" s="58"/>
      <c r="V329" s="58"/>
      <c r="W329" s="58"/>
      <c r="X329" s="58"/>
      <c r="Y329" s="58"/>
      <c r="Z329" s="58"/>
    </row>
    <row r="330" spans="1:26" ht="13.5" customHeight="1">
      <c r="A330" s="58"/>
      <c r="B330" s="58"/>
      <c r="C330" s="58"/>
      <c r="D330" s="371"/>
      <c r="E330" s="403"/>
      <c r="F330" s="58"/>
      <c r="G330" s="58"/>
      <c r="H330" s="58"/>
      <c r="I330" s="58"/>
      <c r="J330" s="58"/>
      <c r="K330" s="58"/>
      <c r="L330" s="58"/>
      <c r="M330" s="58"/>
      <c r="N330" s="58"/>
      <c r="O330" s="58"/>
      <c r="P330" s="58"/>
      <c r="Q330" s="58"/>
      <c r="R330" s="58"/>
      <c r="S330" s="58"/>
      <c r="T330" s="58"/>
      <c r="U330" s="58"/>
      <c r="V330" s="58"/>
      <c r="W330" s="58"/>
      <c r="X330" s="58"/>
      <c r="Y330" s="58"/>
      <c r="Z330" s="58"/>
    </row>
    <row r="331" spans="1:26" ht="13.5" customHeight="1">
      <c r="A331" s="58"/>
      <c r="B331" s="58"/>
      <c r="C331" s="58"/>
      <c r="D331" s="371"/>
      <c r="E331" s="403"/>
      <c r="F331" s="58"/>
      <c r="G331" s="58"/>
      <c r="H331" s="58"/>
      <c r="I331" s="58"/>
      <c r="J331" s="58"/>
      <c r="K331" s="58"/>
      <c r="L331" s="58"/>
      <c r="M331" s="58"/>
      <c r="N331" s="58"/>
      <c r="O331" s="58"/>
      <c r="P331" s="58"/>
      <c r="Q331" s="58"/>
      <c r="R331" s="58"/>
      <c r="S331" s="58"/>
      <c r="T331" s="58"/>
      <c r="U331" s="58"/>
      <c r="V331" s="58"/>
      <c r="W331" s="58"/>
      <c r="X331" s="58"/>
      <c r="Y331" s="58"/>
      <c r="Z331" s="58"/>
    </row>
    <row r="332" spans="1:26" ht="13.5" customHeight="1">
      <c r="A332" s="58"/>
      <c r="B332" s="58"/>
      <c r="C332" s="58"/>
      <c r="D332" s="371"/>
      <c r="E332" s="403"/>
      <c r="F332" s="58"/>
      <c r="G332" s="58"/>
      <c r="H332" s="58"/>
      <c r="I332" s="58"/>
      <c r="J332" s="58"/>
      <c r="K332" s="58"/>
      <c r="L332" s="58"/>
      <c r="M332" s="58"/>
      <c r="N332" s="58"/>
      <c r="O332" s="58"/>
      <c r="P332" s="58"/>
      <c r="Q332" s="58"/>
      <c r="R332" s="58"/>
      <c r="S332" s="58"/>
      <c r="T332" s="58"/>
      <c r="U332" s="58"/>
      <c r="V332" s="58"/>
      <c r="W332" s="58"/>
      <c r="X332" s="58"/>
      <c r="Y332" s="58"/>
      <c r="Z332" s="58"/>
    </row>
    <row r="333" spans="1:26" ht="13.5" customHeight="1">
      <c r="A333" s="58"/>
      <c r="B333" s="58"/>
      <c r="C333" s="58"/>
      <c r="D333" s="371"/>
      <c r="E333" s="403"/>
      <c r="F333" s="58"/>
      <c r="G333" s="58"/>
      <c r="H333" s="58"/>
      <c r="I333" s="58"/>
      <c r="J333" s="58"/>
      <c r="K333" s="58"/>
      <c r="L333" s="58"/>
      <c r="M333" s="58"/>
      <c r="N333" s="58"/>
      <c r="O333" s="58"/>
      <c r="P333" s="58"/>
      <c r="Q333" s="58"/>
      <c r="R333" s="58"/>
      <c r="S333" s="58"/>
      <c r="T333" s="58"/>
      <c r="U333" s="58"/>
      <c r="V333" s="58"/>
      <c r="W333" s="58"/>
      <c r="X333" s="58"/>
      <c r="Y333" s="58"/>
      <c r="Z333" s="58"/>
    </row>
    <row r="334" spans="1:26" ht="13.5" customHeight="1">
      <c r="A334" s="58"/>
      <c r="B334" s="58"/>
      <c r="C334" s="58"/>
      <c r="D334" s="371"/>
      <c r="E334" s="403"/>
      <c r="F334" s="58"/>
      <c r="G334" s="58"/>
      <c r="H334" s="58"/>
      <c r="I334" s="58"/>
      <c r="J334" s="58"/>
      <c r="K334" s="58"/>
      <c r="L334" s="58"/>
      <c r="M334" s="58"/>
      <c r="N334" s="58"/>
      <c r="O334" s="58"/>
      <c r="P334" s="58"/>
      <c r="Q334" s="58"/>
      <c r="R334" s="58"/>
      <c r="S334" s="58"/>
      <c r="T334" s="58"/>
      <c r="U334" s="58"/>
      <c r="V334" s="58"/>
      <c r="W334" s="58"/>
      <c r="X334" s="58"/>
      <c r="Y334" s="58"/>
      <c r="Z334" s="58"/>
    </row>
    <row r="335" spans="1:26" ht="13.5" customHeight="1">
      <c r="A335" s="58"/>
      <c r="B335" s="58"/>
      <c r="C335" s="58"/>
      <c r="D335" s="371"/>
      <c r="E335" s="403"/>
      <c r="F335" s="58"/>
      <c r="G335" s="58"/>
      <c r="H335" s="58"/>
      <c r="I335" s="58"/>
      <c r="J335" s="58"/>
      <c r="K335" s="58"/>
      <c r="L335" s="58"/>
      <c r="M335" s="58"/>
      <c r="N335" s="58"/>
      <c r="O335" s="58"/>
      <c r="P335" s="58"/>
      <c r="Q335" s="58"/>
      <c r="R335" s="58"/>
      <c r="S335" s="58"/>
      <c r="T335" s="58"/>
      <c r="U335" s="58"/>
      <c r="V335" s="58"/>
      <c r="W335" s="58"/>
      <c r="X335" s="58"/>
      <c r="Y335" s="58"/>
      <c r="Z335" s="58"/>
    </row>
    <row r="336" spans="1:26" ht="13.5" customHeight="1">
      <c r="A336" s="58"/>
      <c r="B336" s="58"/>
      <c r="C336" s="58"/>
      <c r="D336" s="371"/>
      <c r="E336" s="403"/>
      <c r="F336" s="58"/>
      <c r="G336" s="58"/>
      <c r="H336" s="58"/>
      <c r="I336" s="58"/>
      <c r="J336" s="58"/>
      <c r="K336" s="58"/>
      <c r="L336" s="58"/>
      <c r="M336" s="58"/>
      <c r="N336" s="58"/>
      <c r="O336" s="58"/>
      <c r="P336" s="58"/>
      <c r="Q336" s="58"/>
      <c r="R336" s="58"/>
      <c r="S336" s="58"/>
      <c r="T336" s="58"/>
      <c r="U336" s="58"/>
      <c r="V336" s="58"/>
      <c r="W336" s="58"/>
      <c r="X336" s="58"/>
      <c r="Y336" s="58"/>
      <c r="Z336" s="58"/>
    </row>
    <row r="337" spans="1:26" ht="13.5" customHeight="1">
      <c r="A337" s="58"/>
      <c r="B337" s="58"/>
      <c r="C337" s="58"/>
      <c r="D337" s="371"/>
      <c r="E337" s="403"/>
      <c r="F337" s="58"/>
      <c r="G337" s="58"/>
      <c r="H337" s="58"/>
      <c r="I337" s="58"/>
      <c r="J337" s="58"/>
      <c r="K337" s="58"/>
      <c r="L337" s="58"/>
      <c r="M337" s="58"/>
      <c r="N337" s="58"/>
      <c r="O337" s="58"/>
      <c r="P337" s="58"/>
      <c r="Q337" s="58"/>
      <c r="R337" s="58"/>
      <c r="S337" s="58"/>
      <c r="T337" s="58"/>
      <c r="U337" s="58"/>
      <c r="V337" s="58"/>
      <c r="W337" s="58"/>
      <c r="X337" s="58"/>
      <c r="Y337" s="58"/>
      <c r="Z337" s="58"/>
    </row>
    <row r="338" spans="1:26" ht="13.5" customHeight="1">
      <c r="A338" s="58"/>
      <c r="B338" s="58"/>
      <c r="C338" s="58"/>
      <c r="D338" s="371"/>
      <c r="E338" s="403"/>
      <c r="F338" s="58"/>
      <c r="G338" s="58"/>
      <c r="H338" s="58"/>
      <c r="I338" s="58"/>
      <c r="J338" s="58"/>
      <c r="K338" s="58"/>
      <c r="L338" s="58"/>
      <c r="M338" s="58"/>
      <c r="N338" s="58"/>
      <c r="O338" s="58"/>
      <c r="P338" s="58"/>
      <c r="Q338" s="58"/>
      <c r="R338" s="58"/>
      <c r="S338" s="58"/>
      <c r="T338" s="58"/>
      <c r="U338" s="58"/>
      <c r="V338" s="58"/>
      <c r="W338" s="58"/>
      <c r="X338" s="58"/>
      <c r="Y338" s="58"/>
      <c r="Z338" s="58"/>
    </row>
    <row r="339" spans="1:26" ht="13.5" customHeight="1">
      <c r="A339" s="58"/>
      <c r="B339" s="58"/>
      <c r="C339" s="58"/>
      <c r="D339" s="371"/>
      <c r="E339" s="403"/>
      <c r="F339" s="58"/>
      <c r="G339" s="58"/>
      <c r="H339" s="58"/>
      <c r="I339" s="58"/>
      <c r="J339" s="58"/>
      <c r="K339" s="58"/>
      <c r="L339" s="58"/>
      <c r="M339" s="58"/>
      <c r="N339" s="58"/>
      <c r="O339" s="58"/>
      <c r="P339" s="58"/>
      <c r="Q339" s="58"/>
      <c r="R339" s="58"/>
      <c r="S339" s="58"/>
      <c r="T339" s="58"/>
      <c r="U339" s="58"/>
      <c r="V339" s="58"/>
      <c r="W339" s="58"/>
      <c r="X339" s="58"/>
      <c r="Y339" s="58"/>
      <c r="Z339" s="58"/>
    </row>
    <row r="340" spans="1:26" ht="13.5" customHeight="1">
      <c r="A340" s="58"/>
      <c r="B340" s="58"/>
      <c r="C340" s="58"/>
      <c r="D340" s="371"/>
      <c r="E340" s="403"/>
      <c r="F340" s="58"/>
      <c r="G340" s="58"/>
      <c r="H340" s="58"/>
      <c r="I340" s="58"/>
      <c r="J340" s="58"/>
      <c r="K340" s="58"/>
      <c r="L340" s="58"/>
      <c r="M340" s="58"/>
      <c r="N340" s="58"/>
      <c r="O340" s="58"/>
      <c r="P340" s="58"/>
      <c r="Q340" s="58"/>
      <c r="R340" s="58"/>
      <c r="S340" s="58"/>
      <c r="T340" s="58"/>
      <c r="U340" s="58"/>
      <c r="V340" s="58"/>
      <c r="W340" s="58"/>
      <c r="X340" s="58"/>
      <c r="Y340" s="58"/>
      <c r="Z340" s="58"/>
    </row>
    <row r="341" spans="1:26" ht="13.5" customHeight="1">
      <c r="A341" s="58"/>
      <c r="B341" s="58"/>
      <c r="C341" s="58"/>
      <c r="D341" s="371"/>
      <c r="E341" s="403"/>
      <c r="F341" s="58"/>
      <c r="G341" s="58"/>
      <c r="H341" s="58"/>
      <c r="I341" s="58"/>
      <c r="J341" s="58"/>
      <c r="K341" s="58"/>
      <c r="L341" s="58"/>
      <c r="M341" s="58"/>
      <c r="N341" s="58"/>
      <c r="O341" s="58"/>
      <c r="P341" s="58"/>
      <c r="Q341" s="58"/>
      <c r="R341" s="58"/>
      <c r="S341" s="58"/>
      <c r="T341" s="58"/>
      <c r="U341" s="58"/>
      <c r="V341" s="58"/>
      <c r="W341" s="58"/>
      <c r="X341" s="58"/>
      <c r="Y341" s="58"/>
      <c r="Z341" s="58"/>
    </row>
    <row r="342" spans="1:26" ht="13.5" customHeight="1">
      <c r="A342" s="58"/>
      <c r="B342" s="58"/>
      <c r="C342" s="58"/>
      <c r="D342" s="371"/>
      <c r="E342" s="403"/>
      <c r="F342" s="58"/>
      <c r="G342" s="58"/>
      <c r="H342" s="58"/>
      <c r="I342" s="58"/>
      <c r="J342" s="58"/>
      <c r="K342" s="58"/>
      <c r="L342" s="58"/>
      <c r="M342" s="58"/>
      <c r="N342" s="58"/>
      <c r="O342" s="58"/>
      <c r="P342" s="58"/>
      <c r="Q342" s="58"/>
      <c r="R342" s="58"/>
      <c r="S342" s="58"/>
      <c r="T342" s="58"/>
      <c r="U342" s="58"/>
      <c r="V342" s="58"/>
      <c r="W342" s="58"/>
      <c r="X342" s="58"/>
      <c r="Y342" s="58"/>
      <c r="Z342" s="58"/>
    </row>
    <row r="343" spans="1:26" ht="13.5" customHeight="1">
      <c r="A343" s="58"/>
      <c r="B343" s="58"/>
      <c r="C343" s="58"/>
      <c r="D343" s="371"/>
      <c r="E343" s="403"/>
      <c r="F343" s="58"/>
      <c r="G343" s="58"/>
      <c r="H343" s="58"/>
      <c r="I343" s="58"/>
      <c r="J343" s="58"/>
      <c r="K343" s="58"/>
      <c r="L343" s="58"/>
      <c r="M343" s="58"/>
      <c r="N343" s="58"/>
      <c r="O343" s="58"/>
      <c r="P343" s="58"/>
      <c r="Q343" s="58"/>
      <c r="R343" s="58"/>
      <c r="S343" s="58"/>
      <c r="T343" s="58"/>
      <c r="U343" s="58"/>
      <c r="V343" s="58"/>
      <c r="W343" s="58"/>
      <c r="X343" s="58"/>
      <c r="Y343" s="58"/>
      <c r="Z343" s="58"/>
    </row>
    <row r="344" spans="1:26" ht="13.5" customHeight="1">
      <c r="A344" s="58"/>
      <c r="B344" s="58"/>
      <c r="C344" s="58"/>
      <c r="D344" s="371"/>
      <c r="E344" s="403"/>
      <c r="F344" s="58"/>
      <c r="G344" s="58"/>
      <c r="H344" s="58"/>
      <c r="I344" s="58"/>
      <c r="J344" s="58"/>
      <c r="K344" s="58"/>
      <c r="L344" s="58"/>
      <c r="M344" s="58"/>
      <c r="N344" s="58"/>
      <c r="O344" s="58"/>
      <c r="P344" s="58"/>
      <c r="Q344" s="58"/>
      <c r="R344" s="58"/>
      <c r="S344" s="58"/>
      <c r="T344" s="58"/>
      <c r="U344" s="58"/>
      <c r="V344" s="58"/>
      <c r="W344" s="58"/>
      <c r="X344" s="58"/>
      <c r="Y344" s="58"/>
      <c r="Z344" s="58"/>
    </row>
    <row r="345" spans="1:26" ht="13.5" customHeight="1">
      <c r="A345" s="58"/>
      <c r="B345" s="58"/>
      <c r="C345" s="58"/>
      <c r="D345" s="371"/>
      <c r="E345" s="403"/>
      <c r="F345" s="58"/>
      <c r="G345" s="58"/>
      <c r="H345" s="58"/>
      <c r="I345" s="58"/>
      <c r="J345" s="58"/>
      <c r="K345" s="58"/>
      <c r="L345" s="58"/>
      <c r="M345" s="58"/>
      <c r="N345" s="58"/>
      <c r="O345" s="58"/>
      <c r="P345" s="58"/>
      <c r="Q345" s="58"/>
      <c r="R345" s="58"/>
      <c r="S345" s="58"/>
      <c r="T345" s="58"/>
      <c r="U345" s="58"/>
      <c r="V345" s="58"/>
      <c r="W345" s="58"/>
      <c r="X345" s="58"/>
      <c r="Y345" s="58"/>
      <c r="Z345" s="58"/>
    </row>
    <row r="346" spans="1:26" ht="13.5" customHeight="1">
      <c r="A346" s="58"/>
      <c r="B346" s="58"/>
      <c r="C346" s="58"/>
      <c r="D346" s="371"/>
      <c r="E346" s="403"/>
      <c r="F346" s="58"/>
      <c r="G346" s="58"/>
      <c r="H346" s="58"/>
      <c r="I346" s="58"/>
      <c r="J346" s="58"/>
      <c r="K346" s="58"/>
      <c r="L346" s="58"/>
      <c r="M346" s="58"/>
      <c r="N346" s="58"/>
      <c r="O346" s="58"/>
      <c r="P346" s="58"/>
      <c r="Q346" s="58"/>
      <c r="R346" s="58"/>
      <c r="S346" s="58"/>
      <c r="T346" s="58"/>
      <c r="U346" s="58"/>
      <c r="V346" s="58"/>
      <c r="W346" s="58"/>
      <c r="X346" s="58"/>
      <c r="Y346" s="58"/>
      <c r="Z346" s="58"/>
    </row>
    <row r="347" spans="1:26" ht="13.5" customHeight="1">
      <c r="A347" s="58"/>
      <c r="B347" s="58"/>
      <c r="C347" s="58"/>
      <c r="D347" s="371"/>
      <c r="E347" s="403"/>
      <c r="F347" s="58"/>
      <c r="G347" s="58"/>
      <c r="H347" s="58"/>
      <c r="I347" s="58"/>
      <c r="J347" s="58"/>
      <c r="K347" s="58"/>
      <c r="L347" s="58"/>
      <c r="M347" s="58"/>
      <c r="N347" s="58"/>
      <c r="O347" s="58"/>
      <c r="P347" s="58"/>
      <c r="Q347" s="58"/>
      <c r="R347" s="58"/>
      <c r="S347" s="58"/>
      <c r="T347" s="58"/>
      <c r="U347" s="58"/>
      <c r="V347" s="58"/>
      <c r="W347" s="58"/>
      <c r="X347" s="58"/>
      <c r="Y347" s="58"/>
      <c r="Z347" s="58"/>
    </row>
    <row r="348" spans="1:26" ht="13.5" customHeight="1">
      <c r="A348" s="58"/>
      <c r="B348" s="58"/>
      <c r="C348" s="58"/>
      <c r="D348" s="371"/>
      <c r="E348" s="403"/>
      <c r="F348" s="58"/>
      <c r="G348" s="58"/>
      <c r="H348" s="58"/>
      <c r="I348" s="58"/>
      <c r="J348" s="58"/>
      <c r="K348" s="58"/>
      <c r="L348" s="58"/>
      <c r="M348" s="58"/>
      <c r="N348" s="58"/>
      <c r="O348" s="58"/>
      <c r="P348" s="58"/>
      <c r="Q348" s="58"/>
      <c r="R348" s="58"/>
      <c r="S348" s="58"/>
      <c r="T348" s="58"/>
      <c r="U348" s="58"/>
      <c r="V348" s="58"/>
      <c r="W348" s="58"/>
      <c r="X348" s="58"/>
      <c r="Y348" s="58"/>
      <c r="Z348" s="58"/>
    </row>
    <row r="349" spans="1:26" ht="13.5" customHeight="1">
      <c r="A349" s="58"/>
      <c r="B349" s="58"/>
      <c r="C349" s="58"/>
      <c r="D349" s="371"/>
      <c r="E349" s="403"/>
      <c r="F349" s="58"/>
      <c r="G349" s="58"/>
      <c r="H349" s="58"/>
      <c r="I349" s="58"/>
      <c r="J349" s="58"/>
      <c r="K349" s="58"/>
      <c r="L349" s="58"/>
      <c r="M349" s="58"/>
      <c r="N349" s="58"/>
      <c r="O349" s="58"/>
      <c r="P349" s="58"/>
      <c r="Q349" s="58"/>
      <c r="R349" s="58"/>
      <c r="S349" s="58"/>
      <c r="T349" s="58"/>
      <c r="U349" s="58"/>
      <c r="V349" s="58"/>
      <c r="W349" s="58"/>
      <c r="X349" s="58"/>
      <c r="Y349" s="58"/>
      <c r="Z349" s="58"/>
    </row>
    <row r="350" spans="1:26" ht="13.5" customHeight="1">
      <c r="A350" s="58"/>
      <c r="B350" s="58"/>
      <c r="C350" s="58"/>
      <c r="D350" s="371"/>
      <c r="E350" s="403"/>
      <c r="F350" s="58"/>
      <c r="G350" s="58"/>
      <c r="H350" s="58"/>
      <c r="I350" s="58"/>
      <c r="J350" s="58"/>
      <c r="K350" s="58"/>
      <c r="L350" s="58"/>
      <c r="M350" s="58"/>
      <c r="N350" s="58"/>
      <c r="O350" s="58"/>
      <c r="P350" s="58"/>
      <c r="Q350" s="58"/>
      <c r="R350" s="58"/>
      <c r="S350" s="58"/>
      <c r="T350" s="58"/>
      <c r="U350" s="58"/>
      <c r="V350" s="58"/>
      <c r="W350" s="58"/>
      <c r="X350" s="58"/>
      <c r="Y350" s="58"/>
      <c r="Z350" s="58"/>
    </row>
    <row r="351" spans="1:26" ht="13.5" customHeight="1">
      <c r="A351" s="58"/>
      <c r="B351" s="58"/>
      <c r="C351" s="58"/>
      <c r="D351" s="371"/>
      <c r="E351" s="403"/>
      <c r="F351" s="58"/>
      <c r="G351" s="58"/>
      <c r="H351" s="58"/>
      <c r="I351" s="58"/>
      <c r="J351" s="58"/>
      <c r="K351" s="58"/>
      <c r="L351" s="58"/>
      <c r="M351" s="58"/>
      <c r="N351" s="58"/>
      <c r="O351" s="58"/>
      <c r="P351" s="58"/>
      <c r="Q351" s="58"/>
      <c r="R351" s="58"/>
      <c r="S351" s="58"/>
      <c r="T351" s="58"/>
      <c r="U351" s="58"/>
      <c r="V351" s="58"/>
      <c r="W351" s="58"/>
      <c r="X351" s="58"/>
      <c r="Y351" s="58"/>
      <c r="Z351" s="58"/>
    </row>
    <row r="352" spans="1:26" ht="13.5" customHeight="1">
      <c r="A352" s="58"/>
      <c r="B352" s="58"/>
      <c r="C352" s="58"/>
      <c r="D352" s="371"/>
      <c r="E352" s="403"/>
      <c r="F352" s="58"/>
      <c r="G352" s="58"/>
      <c r="H352" s="58"/>
      <c r="I352" s="58"/>
      <c r="J352" s="58"/>
      <c r="K352" s="58"/>
      <c r="L352" s="58"/>
      <c r="M352" s="58"/>
      <c r="N352" s="58"/>
      <c r="O352" s="58"/>
      <c r="P352" s="58"/>
      <c r="Q352" s="58"/>
      <c r="R352" s="58"/>
      <c r="S352" s="58"/>
      <c r="T352" s="58"/>
      <c r="U352" s="58"/>
      <c r="V352" s="58"/>
      <c r="W352" s="58"/>
      <c r="X352" s="58"/>
      <c r="Y352" s="58"/>
      <c r="Z352" s="58"/>
    </row>
    <row r="353" spans="1:26" ht="13.5" customHeight="1">
      <c r="A353" s="58"/>
      <c r="B353" s="58"/>
      <c r="C353" s="58"/>
      <c r="D353" s="371"/>
      <c r="E353" s="403"/>
      <c r="F353" s="58"/>
      <c r="G353" s="58"/>
      <c r="H353" s="58"/>
      <c r="I353" s="58"/>
      <c r="J353" s="58"/>
      <c r="K353" s="58"/>
      <c r="L353" s="58"/>
      <c r="M353" s="58"/>
      <c r="N353" s="58"/>
      <c r="O353" s="58"/>
      <c r="P353" s="58"/>
      <c r="Q353" s="58"/>
      <c r="R353" s="58"/>
      <c r="S353" s="58"/>
      <c r="T353" s="58"/>
      <c r="U353" s="58"/>
      <c r="V353" s="58"/>
      <c r="W353" s="58"/>
      <c r="X353" s="58"/>
      <c r="Y353" s="58"/>
      <c r="Z353" s="58"/>
    </row>
    <row r="354" spans="1:26" ht="13.5" customHeight="1">
      <c r="A354" s="58"/>
      <c r="B354" s="58"/>
      <c r="C354" s="58"/>
      <c r="D354" s="371"/>
      <c r="E354" s="403"/>
      <c r="F354" s="58"/>
      <c r="G354" s="58"/>
      <c r="H354" s="58"/>
      <c r="I354" s="58"/>
      <c r="J354" s="58"/>
      <c r="K354" s="58"/>
      <c r="L354" s="58"/>
      <c r="M354" s="58"/>
      <c r="N354" s="58"/>
      <c r="O354" s="58"/>
      <c r="P354" s="58"/>
      <c r="Q354" s="58"/>
      <c r="R354" s="58"/>
      <c r="S354" s="58"/>
      <c r="T354" s="58"/>
      <c r="U354" s="58"/>
      <c r="V354" s="58"/>
      <c r="W354" s="58"/>
      <c r="X354" s="58"/>
      <c r="Y354" s="58"/>
      <c r="Z354" s="58"/>
    </row>
    <row r="355" spans="1:26" ht="13.5" customHeight="1">
      <c r="A355" s="58"/>
      <c r="B355" s="58"/>
      <c r="C355" s="58"/>
      <c r="D355" s="371"/>
      <c r="E355" s="403"/>
      <c r="F355" s="58"/>
      <c r="G355" s="58"/>
      <c r="H355" s="58"/>
      <c r="I355" s="58"/>
      <c r="J355" s="58"/>
      <c r="K355" s="58"/>
      <c r="L355" s="58"/>
      <c r="M355" s="58"/>
      <c r="N355" s="58"/>
      <c r="O355" s="58"/>
      <c r="P355" s="58"/>
      <c r="Q355" s="58"/>
      <c r="R355" s="58"/>
      <c r="S355" s="58"/>
      <c r="T355" s="58"/>
      <c r="U355" s="58"/>
      <c r="V355" s="58"/>
      <c r="W355" s="58"/>
      <c r="X355" s="58"/>
      <c r="Y355" s="58"/>
      <c r="Z355" s="58"/>
    </row>
    <row r="356" spans="1:26" ht="13.5" customHeight="1">
      <c r="A356" s="58"/>
      <c r="B356" s="58"/>
      <c r="C356" s="58"/>
      <c r="D356" s="371"/>
      <c r="E356" s="403"/>
      <c r="F356" s="58"/>
      <c r="G356" s="58"/>
      <c r="H356" s="58"/>
      <c r="I356" s="58"/>
      <c r="J356" s="58"/>
      <c r="K356" s="58"/>
      <c r="L356" s="58"/>
      <c r="M356" s="58"/>
      <c r="N356" s="58"/>
      <c r="O356" s="58"/>
      <c r="P356" s="58"/>
      <c r="Q356" s="58"/>
      <c r="R356" s="58"/>
      <c r="S356" s="58"/>
      <c r="T356" s="58"/>
      <c r="U356" s="58"/>
      <c r="V356" s="58"/>
      <c r="W356" s="58"/>
      <c r="X356" s="58"/>
      <c r="Y356" s="58"/>
      <c r="Z356" s="58"/>
    </row>
    <row r="357" spans="1:26" ht="13.5" customHeight="1">
      <c r="A357" s="58"/>
      <c r="B357" s="58"/>
      <c r="C357" s="58"/>
      <c r="D357" s="371"/>
      <c r="E357" s="403"/>
      <c r="F357" s="58"/>
      <c r="G357" s="58"/>
      <c r="H357" s="58"/>
      <c r="I357" s="58"/>
      <c r="J357" s="58"/>
      <c r="K357" s="58"/>
      <c r="L357" s="58"/>
      <c r="M357" s="58"/>
      <c r="N357" s="58"/>
      <c r="O357" s="58"/>
      <c r="P357" s="58"/>
      <c r="Q357" s="58"/>
      <c r="R357" s="58"/>
      <c r="S357" s="58"/>
      <c r="T357" s="58"/>
      <c r="U357" s="58"/>
      <c r="V357" s="58"/>
      <c r="W357" s="58"/>
      <c r="X357" s="58"/>
      <c r="Y357" s="58"/>
      <c r="Z357" s="58"/>
    </row>
    <row r="358" spans="1:26" ht="13.5" customHeight="1">
      <c r="A358" s="58"/>
      <c r="B358" s="58"/>
      <c r="C358" s="58"/>
      <c r="D358" s="371"/>
      <c r="E358" s="403"/>
      <c r="F358" s="58"/>
      <c r="G358" s="58"/>
      <c r="H358" s="58"/>
      <c r="I358" s="58"/>
      <c r="J358" s="58"/>
      <c r="K358" s="58"/>
      <c r="L358" s="58"/>
      <c r="M358" s="58"/>
      <c r="N358" s="58"/>
      <c r="O358" s="58"/>
      <c r="P358" s="58"/>
      <c r="Q358" s="58"/>
      <c r="R358" s="58"/>
      <c r="S358" s="58"/>
      <c r="T358" s="58"/>
      <c r="U358" s="58"/>
      <c r="V358" s="58"/>
      <c r="W358" s="58"/>
      <c r="X358" s="58"/>
      <c r="Y358" s="58"/>
      <c r="Z358" s="58"/>
    </row>
    <row r="359" spans="1:26" ht="13.5" customHeight="1">
      <c r="A359" s="58"/>
      <c r="B359" s="58"/>
      <c r="C359" s="58"/>
      <c r="D359" s="371"/>
      <c r="E359" s="403"/>
      <c r="F359" s="58"/>
      <c r="G359" s="58"/>
      <c r="H359" s="58"/>
      <c r="I359" s="58"/>
      <c r="J359" s="58"/>
      <c r="K359" s="58"/>
      <c r="L359" s="58"/>
      <c r="M359" s="58"/>
      <c r="N359" s="58"/>
      <c r="O359" s="58"/>
      <c r="P359" s="58"/>
      <c r="Q359" s="58"/>
      <c r="R359" s="58"/>
      <c r="S359" s="58"/>
      <c r="T359" s="58"/>
      <c r="U359" s="58"/>
      <c r="V359" s="58"/>
      <c r="W359" s="58"/>
      <c r="X359" s="58"/>
      <c r="Y359" s="58"/>
      <c r="Z359" s="58"/>
    </row>
    <row r="360" spans="1:26" ht="13.5" customHeight="1">
      <c r="A360" s="58"/>
      <c r="B360" s="58"/>
      <c r="C360" s="58"/>
      <c r="D360" s="371"/>
      <c r="E360" s="403"/>
      <c r="F360" s="58"/>
      <c r="G360" s="58"/>
      <c r="H360" s="58"/>
      <c r="I360" s="58"/>
      <c r="J360" s="58"/>
      <c r="K360" s="58"/>
      <c r="L360" s="58"/>
      <c r="M360" s="58"/>
      <c r="N360" s="58"/>
      <c r="O360" s="58"/>
      <c r="P360" s="58"/>
      <c r="Q360" s="58"/>
      <c r="R360" s="58"/>
      <c r="S360" s="58"/>
      <c r="T360" s="58"/>
      <c r="U360" s="58"/>
      <c r="V360" s="58"/>
      <c r="W360" s="58"/>
      <c r="X360" s="58"/>
      <c r="Y360" s="58"/>
      <c r="Z360" s="58"/>
    </row>
    <row r="361" spans="1:26" ht="13.5" customHeight="1">
      <c r="A361" s="58"/>
      <c r="B361" s="58"/>
      <c r="C361" s="58"/>
      <c r="D361" s="371"/>
      <c r="E361" s="403"/>
      <c r="F361" s="58"/>
      <c r="G361" s="58"/>
      <c r="H361" s="58"/>
      <c r="I361" s="58"/>
      <c r="J361" s="58"/>
      <c r="K361" s="58"/>
      <c r="L361" s="58"/>
      <c r="M361" s="58"/>
      <c r="N361" s="58"/>
      <c r="O361" s="58"/>
      <c r="P361" s="58"/>
      <c r="Q361" s="58"/>
      <c r="R361" s="58"/>
      <c r="S361" s="58"/>
      <c r="T361" s="58"/>
      <c r="U361" s="58"/>
      <c r="V361" s="58"/>
      <c r="W361" s="58"/>
      <c r="X361" s="58"/>
      <c r="Y361" s="58"/>
      <c r="Z361" s="58"/>
    </row>
    <row r="362" spans="1:26" ht="13.5" customHeight="1">
      <c r="A362" s="58"/>
      <c r="B362" s="58"/>
      <c r="C362" s="58"/>
      <c r="D362" s="371"/>
      <c r="E362" s="403"/>
      <c r="F362" s="58"/>
      <c r="G362" s="58"/>
      <c r="H362" s="58"/>
      <c r="I362" s="58"/>
      <c r="J362" s="58"/>
      <c r="K362" s="58"/>
      <c r="L362" s="58"/>
      <c r="M362" s="58"/>
      <c r="N362" s="58"/>
      <c r="O362" s="58"/>
      <c r="P362" s="58"/>
      <c r="Q362" s="58"/>
      <c r="R362" s="58"/>
      <c r="S362" s="58"/>
      <c r="T362" s="58"/>
      <c r="U362" s="58"/>
      <c r="V362" s="58"/>
      <c r="W362" s="58"/>
      <c r="X362" s="58"/>
      <c r="Y362" s="58"/>
      <c r="Z362" s="58"/>
    </row>
    <row r="363" spans="1:26" ht="13.5" customHeight="1">
      <c r="A363" s="58"/>
      <c r="B363" s="58"/>
      <c r="C363" s="58"/>
      <c r="D363" s="371"/>
      <c r="E363" s="403"/>
      <c r="F363" s="58"/>
      <c r="G363" s="58"/>
      <c r="H363" s="58"/>
      <c r="I363" s="58"/>
      <c r="J363" s="58"/>
      <c r="K363" s="58"/>
      <c r="L363" s="58"/>
      <c r="M363" s="58"/>
      <c r="N363" s="58"/>
      <c r="O363" s="58"/>
      <c r="P363" s="58"/>
      <c r="Q363" s="58"/>
      <c r="R363" s="58"/>
      <c r="S363" s="58"/>
      <c r="T363" s="58"/>
      <c r="U363" s="58"/>
      <c r="V363" s="58"/>
      <c r="W363" s="58"/>
      <c r="X363" s="58"/>
      <c r="Y363" s="58"/>
      <c r="Z363" s="58"/>
    </row>
    <row r="364" spans="1:26" ht="13.5" customHeight="1">
      <c r="A364" s="58"/>
      <c r="B364" s="58"/>
      <c r="C364" s="58"/>
      <c r="D364" s="371"/>
      <c r="E364" s="403"/>
      <c r="F364" s="58"/>
      <c r="G364" s="58"/>
      <c r="H364" s="58"/>
      <c r="I364" s="58"/>
      <c r="J364" s="58"/>
      <c r="K364" s="58"/>
      <c r="L364" s="58"/>
      <c r="M364" s="58"/>
      <c r="N364" s="58"/>
      <c r="O364" s="58"/>
      <c r="P364" s="58"/>
      <c r="Q364" s="58"/>
      <c r="R364" s="58"/>
      <c r="S364" s="58"/>
      <c r="T364" s="58"/>
      <c r="U364" s="58"/>
      <c r="V364" s="58"/>
      <c r="W364" s="58"/>
      <c r="X364" s="58"/>
      <c r="Y364" s="58"/>
      <c r="Z364" s="58"/>
    </row>
    <row r="365" spans="1:26" ht="13.5" customHeight="1">
      <c r="A365" s="58"/>
      <c r="B365" s="58"/>
      <c r="C365" s="58"/>
      <c r="D365" s="371"/>
      <c r="E365" s="403"/>
      <c r="F365" s="58"/>
      <c r="G365" s="58"/>
      <c r="H365" s="58"/>
      <c r="I365" s="58"/>
      <c r="J365" s="58"/>
      <c r="K365" s="58"/>
      <c r="L365" s="58"/>
      <c r="M365" s="58"/>
      <c r="N365" s="58"/>
      <c r="O365" s="58"/>
      <c r="P365" s="58"/>
      <c r="Q365" s="58"/>
      <c r="R365" s="58"/>
      <c r="S365" s="58"/>
      <c r="T365" s="58"/>
      <c r="U365" s="58"/>
      <c r="V365" s="58"/>
      <c r="W365" s="58"/>
      <c r="X365" s="58"/>
      <c r="Y365" s="58"/>
      <c r="Z365" s="58"/>
    </row>
    <row r="366" spans="1:26" ht="13.5" customHeight="1">
      <c r="A366" s="58"/>
      <c r="B366" s="58"/>
      <c r="C366" s="58"/>
      <c r="D366" s="371"/>
      <c r="E366" s="403"/>
      <c r="F366" s="58"/>
      <c r="G366" s="58"/>
      <c r="H366" s="58"/>
      <c r="I366" s="58"/>
      <c r="J366" s="58"/>
      <c r="K366" s="58"/>
      <c r="L366" s="58"/>
      <c r="M366" s="58"/>
      <c r="N366" s="58"/>
      <c r="O366" s="58"/>
      <c r="P366" s="58"/>
      <c r="Q366" s="58"/>
      <c r="R366" s="58"/>
      <c r="S366" s="58"/>
      <c r="T366" s="58"/>
      <c r="U366" s="58"/>
      <c r="V366" s="58"/>
      <c r="W366" s="58"/>
      <c r="X366" s="58"/>
      <c r="Y366" s="58"/>
      <c r="Z366" s="58"/>
    </row>
    <row r="367" spans="1:26" ht="13.5" customHeight="1">
      <c r="A367" s="58"/>
      <c r="B367" s="58"/>
      <c r="C367" s="58"/>
      <c r="D367" s="371"/>
      <c r="E367" s="403"/>
      <c r="F367" s="58"/>
      <c r="G367" s="58"/>
      <c r="H367" s="58"/>
      <c r="I367" s="58"/>
      <c r="J367" s="58"/>
      <c r="K367" s="58"/>
      <c r="L367" s="58"/>
      <c r="M367" s="58"/>
      <c r="N367" s="58"/>
      <c r="O367" s="58"/>
      <c r="P367" s="58"/>
      <c r="Q367" s="58"/>
      <c r="R367" s="58"/>
      <c r="S367" s="58"/>
      <c r="T367" s="58"/>
      <c r="U367" s="58"/>
      <c r="V367" s="58"/>
      <c r="W367" s="58"/>
      <c r="X367" s="58"/>
      <c r="Y367" s="58"/>
      <c r="Z367" s="58"/>
    </row>
    <row r="368" spans="1:26" ht="13.5" customHeight="1">
      <c r="A368" s="58"/>
      <c r="B368" s="58"/>
      <c r="C368" s="58"/>
      <c r="D368" s="371"/>
      <c r="E368" s="403"/>
      <c r="F368" s="58"/>
      <c r="G368" s="58"/>
      <c r="H368" s="58"/>
      <c r="I368" s="58"/>
      <c r="J368" s="58"/>
      <c r="K368" s="58"/>
      <c r="L368" s="58"/>
      <c r="M368" s="58"/>
      <c r="N368" s="58"/>
      <c r="O368" s="58"/>
      <c r="P368" s="58"/>
      <c r="Q368" s="58"/>
      <c r="R368" s="58"/>
      <c r="S368" s="58"/>
      <c r="T368" s="58"/>
      <c r="U368" s="58"/>
      <c r="V368" s="58"/>
      <c r="W368" s="58"/>
      <c r="X368" s="58"/>
      <c r="Y368" s="58"/>
      <c r="Z368" s="58"/>
    </row>
    <row r="369" spans="1:26" ht="13.5" customHeight="1">
      <c r="A369" s="58"/>
      <c r="B369" s="58"/>
      <c r="C369" s="58"/>
      <c r="D369" s="371"/>
      <c r="E369" s="403"/>
      <c r="F369" s="58"/>
      <c r="G369" s="58"/>
      <c r="H369" s="58"/>
      <c r="I369" s="58"/>
      <c r="J369" s="58"/>
      <c r="K369" s="58"/>
      <c r="L369" s="58"/>
      <c r="M369" s="58"/>
      <c r="N369" s="58"/>
      <c r="O369" s="58"/>
      <c r="P369" s="58"/>
      <c r="Q369" s="58"/>
      <c r="R369" s="58"/>
      <c r="S369" s="58"/>
      <c r="T369" s="58"/>
      <c r="U369" s="58"/>
      <c r="V369" s="58"/>
      <c r="W369" s="58"/>
      <c r="X369" s="58"/>
      <c r="Y369" s="58"/>
      <c r="Z369" s="58"/>
    </row>
    <row r="370" spans="1:26" ht="13.5" customHeight="1">
      <c r="A370" s="58"/>
      <c r="B370" s="58"/>
      <c r="C370" s="58"/>
      <c r="D370" s="371"/>
      <c r="E370" s="403"/>
      <c r="F370" s="58"/>
      <c r="G370" s="58"/>
      <c r="H370" s="58"/>
      <c r="I370" s="58"/>
      <c r="J370" s="58"/>
      <c r="K370" s="58"/>
      <c r="L370" s="58"/>
      <c r="M370" s="58"/>
      <c r="N370" s="58"/>
      <c r="O370" s="58"/>
      <c r="P370" s="58"/>
      <c r="Q370" s="58"/>
      <c r="R370" s="58"/>
      <c r="S370" s="58"/>
      <c r="T370" s="58"/>
      <c r="U370" s="58"/>
      <c r="V370" s="58"/>
      <c r="W370" s="58"/>
      <c r="X370" s="58"/>
      <c r="Y370" s="58"/>
      <c r="Z370" s="58"/>
    </row>
    <row r="371" spans="1:26" ht="13.5" customHeight="1">
      <c r="A371" s="58"/>
      <c r="B371" s="58"/>
      <c r="C371" s="58"/>
      <c r="D371" s="371"/>
      <c r="E371" s="403"/>
      <c r="F371" s="58"/>
      <c r="G371" s="58"/>
      <c r="H371" s="58"/>
      <c r="I371" s="58"/>
      <c r="J371" s="58"/>
      <c r="K371" s="58"/>
      <c r="L371" s="58"/>
      <c r="M371" s="58"/>
      <c r="N371" s="58"/>
      <c r="O371" s="58"/>
      <c r="P371" s="58"/>
      <c r="Q371" s="58"/>
      <c r="R371" s="58"/>
      <c r="S371" s="58"/>
      <c r="T371" s="58"/>
      <c r="U371" s="58"/>
      <c r="V371" s="58"/>
      <c r="W371" s="58"/>
      <c r="X371" s="58"/>
      <c r="Y371" s="58"/>
      <c r="Z371" s="58"/>
    </row>
    <row r="372" spans="1:26" ht="13.5" customHeight="1">
      <c r="A372" s="58"/>
      <c r="B372" s="58"/>
      <c r="C372" s="58"/>
      <c r="D372" s="371"/>
      <c r="E372" s="403"/>
      <c r="F372" s="58"/>
      <c r="G372" s="58"/>
      <c r="H372" s="58"/>
      <c r="I372" s="58"/>
      <c r="J372" s="58"/>
      <c r="K372" s="58"/>
      <c r="L372" s="58"/>
      <c r="M372" s="58"/>
      <c r="N372" s="58"/>
      <c r="O372" s="58"/>
      <c r="P372" s="58"/>
      <c r="Q372" s="58"/>
      <c r="R372" s="58"/>
      <c r="S372" s="58"/>
      <c r="T372" s="58"/>
      <c r="U372" s="58"/>
      <c r="V372" s="58"/>
      <c r="W372" s="58"/>
      <c r="X372" s="58"/>
      <c r="Y372" s="58"/>
      <c r="Z372" s="58"/>
    </row>
    <row r="373" spans="1:26" ht="13.5" customHeight="1">
      <c r="A373" s="58"/>
      <c r="B373" s="58"/>
      <c r="C373" s="58"/>
      <c r="D373" s="371"/>
      <c r="E373" s="403"/>
      <c r="F373" s="58"/>
      <c r="G373" s="58"/>
      <c r="H373" s="58"/>
      <c r="I373" s="58"/>
      <c r="J373" s="58"/>
      <c r="K373" s="58"/>
      <c r="L373" s="58"/>
      <c r="M373" s="58"/>
      <c r="N373" s="58"/>
      <c r="O373" s="58"/>
      <c r="P373" s="58"/>
      <c r="Q373" s="58"/>
      <c r="R373" s="58"/>
      <c r="S373" s="58"/>
      <c r="T373" s="58"/>
      <c r="U373" s="58"/>
      <c r="V373" s="58"/>
      <c r="W373" s="58"/>
      <c r="X373" s="58"/>
      <c r="Y373" s="58"/>
      <c r="Z373" s="58"/>
    </row>
    <row r="374" spans="1:26" ht="13.5" customHeight="1">
      <c r="A374" s="58"/>
      <c r="B374" s="58"/>
      <c r="C374" s="58"/>
      <c r="D374" s="371"/>
      <c r="E374" s="403"/>
      <c r="F374" s="58"/>
      <c r="G374" s="58"/>
      <c r="H374" s="58"/>
      <c r="I374" s="58"/>
      <c r="J374" s="58"/>
      <c r="K374" s="58"/>
      <c r="L374" s="58"/>
      <c r="M374" s="58"/>
      <c r="N374" s="58"/>
      <c r="O374" s="58"/>
      <c r="P374" s="58"/>
      <c r="Q374" s="58"/>
      <c r="R374" s="58"/>
      <c r="S374" s="58"/>
      <c r="T374" s="58"/>
      <c r="U374" s="58"/>
      <c r="V374" s="58"/>
      <c r="W374" s="58"/>
      <c r="X374" s="58"/>
      <c r="Y374" s="58"/>
      <c r="Z374" s="58"/>
    </row>
    <row r="375" spans="1:26" ht="13.5" customHeight="1">
      <c r="A375" s="58"/>
      <c r="B375" s="58"/>
      <c r="C375" s="58"/>
      <c r="D375" s="371"/>
      <c r="E375" s="403"/>
      <c r="F375" s="58"/>
      <c r="G375" s="58"/>
      <c r="H375" s="58"/>
      <c r="I375" s="58"/>
      <c r="J375" s="58"/>
      <c r="K375" s="58"/>
      <c r="L375" s="58"/>
      <c r="M375" s="58"/>
      <c r="N375" s="58"/>
      <c r="O375" s="58"/>
      <c r="P375" s="58"/>
      <c r="Q375" s="58"/>
      <c r="R375" s="58"/>
      <c r="S375" s="58"/>
      <c r="T375" s="58"/>
      <c r="U375" s="58"/>
      <c r="V375" s="58"/>
      <c r="W375" s="58"/>
      <c r="X375" s="58"/>
      <c r="Y375" s="58"/>
      <c r="Z375" s="58"/>
    </row>
    <row r="376" spans="1:26" ht="13.5" customHeight="1">
      <c r="A376" s="58"/>
      <c r="B376" s="58"/>
      <c r="C376" s="58"/>
      <c r="D376" s="371"/>
      <c r="E376" s="403"/>
      <c r="F376" s="58"/>
      <c r="G376" s="58"/>
      <c r="H376" s="58"/>
      <c r="I376" s="58"/>
      <c r="J376" s="58"/>
      <c r="K376" s="58"/>
      <c r="L376" s="58"/>
      <c r="M376" s="58"/>
      <c r="N376" s="58"/>
      <c r="O376" s="58"/>
      <c r="P376" s="58"/>
      <c r="Q376" s="58"/>
      <c r="R376" s="58"/>
      <c r="S376" s="58"/>
      <c r="T376" s="58"/>
      <c r="U376" s="58"/>
      <c r="V376" s="58"/>
      <c r="W376" s="58"/>
      <c r="X376" s="58"/>
      <c r="Y376" s="58"/>
      <c r="Z376" s="58"/>
    </row>
    <row r="377" spans="1:26" ht="13.5" customHeight="1">
      <c r="A377" s="58"/>
      <c r="B377" s="58"/>
      <c r="C377" s="58"/>
      <c r="D377" s="371"/>
      <c r="E377" s="403"/>
      <c r="F377" s="58"/>
      <c r="G377" s="58"/>
      <c r="H377" s="58"/>
      <c r="I377" s="58"/>
      <c r="J377" s="58"/>
      <c r="K377" s="58"/>
      <c r="L377" s="58"/>
      <c r="M377" s="58"/>
      <c r="N377" s="58"/>
      <c r="O377" s="58"/>
      <c r="P377" s="58"/>
      <c r="Q377" s="58"/>
      <c r="R377" s="58"/>
      <c r="S377" s="58"/>
      <c r="T377" s="58"/>
      <c r="U377" s="58"/>
      <c r="V377" s="58"/>
      <c r="W377" s="58"/>
      <c r="X377" s="58"/>
      <c r="Y377" s="58"/>
      <c r="Z377" s="58"/>
    </row>
    <row r="378" spans="1:26" ht="13.5" customHeight="1">
      <c r="A378" s="58"/>
      <c r="B378" s="58"/>
      <c r="C378" s="58"/>
      <c r="D378" s="371"/>
      <c r="E378" s="403"/>
      <c r="F378" s="58"/>
      <c r="G378" s="58"/>
      <c r="H378" s="58"/>
      <c r="I378" s="58"/>
      <c r="J378" s="58"/>
      <c r="K378" s="58"/>
      <c r="L378" s="58"/>
      <c r="M378" s="58"/>
      <c r="N378" s="58"/>
      <c r="O378" s="58"/>
      <c r="P378" s="58"/>
      <c r="Q378" s="58"/>
      <c r="R378" s="58"/>
      <c r="S378" s="58"/>
      <c r="T378" s="58"/>
      <c r="U378" s="58"/>
      <c r="V378" s="58"/>
      <c r="W378" s="58"/>
      <c r="X378" s="58"/>
      <c r="Y378" s="58"/>
      <c r="Z378" s="58"/>
    </row>
    <row r="379" spans="1:26" ht="13.5" customHeight="1">
      <c r="A379" s="58"/>
      <c r="B379" s="58"/>
      <c r="C379" s="58"/>
      <c r="D379" s="371"/>
      <c r="E379" s="403"/>
      <c r="F379" s="58"/>
      <c r="G379" s="58"/>
      <c r="H379" s="58"/>
      <c r="I379" s="58"/>
      <c r="J379" s="58"/>
      <c r="K379" s="58"/>
      <c r="L379" s="58"/>
      <c r="M379" s="58"/>
      <c r="N379" s="58"/>
      <c r="O379" s="58"/>
      <c r="P379" s="58"/>
      <c r="Q379" s="58"/>
      <c r="R379" s="58"/>
      <c r="S379" s="58"/>
      <c r="T379" s="58"/>
      <c r="U379" s="58"/>
      <c r="V379" s="58"/>
      <c r="W379" s="58"/>
      <c r="X379" s="58"/>
      <c r="Y379" s="58"/>
      <c r="Z379" s="58"/>
    </row>
    <row r="380" spans="1:26" ht="13.5" customHeight="1">
      <c r="A380" s="58"/>
      <c r="B380" s="58"/>
      <c r="C380" s="58"/>
      <c r="D380" s="371"/>
      <c r="E380" s="403"/>
      <c r="F380" s="58"/>
      <c r="G380" s="58"/>
      <c r="H380" s="58"/>
      <c r="I380" s="58"/>
      <c r="J380" s="58"/>
      <c r="K380" s="58"/>
      <c r="L380" s="58"/>
      <c r="M380" s="58"/>
      <c r="N380" s="58"/>
      <c r="O380" s="58"/>
      <c r="P380" s="58"/>
      <c r="Q380" s="58"/>
      <c r="R380" s="58"/>
      <c r="S380" s="58"/>
      <c r="T380" s="58"/>
      <c r="U380" s="58"/>
      <c r="V380" s="58"/>
      <c r="W380" s="58"/>
      <c r="X380" s="58"/>
      <c r="Y380" s="58"/>
      <c r="Z380" s="58"/>
    </row>
    <row r="381" spans="1:26" ht="13.5" customHeight="1">
      <c r="A381" s="58"/>
      <c r="B381" s="58"/>
      <c r="C381" s="58"/>
      <c r="D381" s="371"/>
      <c r="E381" s="403"/>
      <c r="F381" s="58"/>
      <c r="G381" s="58"/>
      <c r="H381" s="58"/>
      <c r="I381" s="58"/>
      <c r="J381" s="58"/>
      <c r="K381" s="58"/>
      <c r="L381" s="58"/>
      <c r="M381" s="58"/>
      <c r="N381" s="58"/>
      <c r="O381" s="58"/>
      <c r="P381" s="58"/>
      <c r="Q381" s="58"/>
      <c r="R381" s="58"/>
      <c r="S381" s="58"/>
      <c r="T381" s="58"/>
      <c r="U381" s="58"/>
      <c r="V381" s="58"/>
      <c r="W381" s="58"/>
      <c r="X381" s="58"/>
      <c r="Y381" s="58"/>
      <c r="Z381" s="58"/>
    </row>
    <row r="382" spans="1:26" ht="13.5" customHeight="1">
      <c r="A382" s="58"/>
      <c r="B382" s="58"/>
      <c r="C382" s="58"/>
      <c r="D382" s="371"/>
      <c r="E382" s="403"/>
      <c r="F382" s="58"/>
      <c r="G382" s="58"/>
      <c r="H382" s="58"/>
      <c r="I382" s="58"/>
      <c r="J382" s="58"/>
      <c r="K382" s="58"/>
      <c r="L382" s="58"/>
      <c r="M382" s="58"/>
      <c r="N382" s="58"/>
      <c r="O382" s="58"/>
      <c r="P382" s="58"/>
      <c r="Q382" s="58"/>
      <c r="R382" s="58"/>
      <c r="S382" s="58"/>
      <c r="T382" s="58"/>
      <c r="U382" s="58"/>
      <c r="V382" s="58"/>
      <c r="W382" s="58"/>
      <c r="X382" s="58"/>
      <c r="Y382" s="58"/>
      <c r="Z382" s="58"/>
    </row>
    <row r="383" spans="1:26" ht="13.5" customHeight="1">
      <c r="A383" s="58"/>
      <c r="B383" s="58"/>
      <c r="C383" s="58"/>
      <c r="D383" s="371"/>
      <c r="E383" s="403"/>
      <c r="F383" s="58"/>
      <c r="G383" s="58"/>
      <c r="H383" s="58"/>
      <c r="I383" s="58"/>
      <c r="J383" s="58"/>
      <c r="K383" s="58"/>
      <c r="L383" s="58"/>
      <c r="M383" s="58"/>
      <c r="N383" s="58"/>
      <c r="O383" s="58"/>
      <c r="P383" s="58"/>
      <c r="Q383" s="58"/>
      <c r="R383" s="58"/>
      <c r="S383" s="58"/>
      <c r="T383" s="58"/>
      <c r="U383" s="58"/>
      <c r="V383" s="58"/>
      <c r="W383" s="58"/>
      <c r="X383" s="58"/>
      <c r="Y383" s="58"/>
      <c r="Z383" s="58"/>
    </row>
    <row r="384" spans="1:26" ht="13.5" customHeight="1">
      <c r="A384" s="58"/>
      <c r="B384" s="58"/>
      <c r="C384" s="58"/>
      <c r="D384" s="371"/>
      <c r="E384" s="403"/>
      <c r="F384" s="58"/>
      <c r="G384" s="58"/>
      <c r="H384" s="58"/>
      <c r="I384" s="58"/>
      <c r="J384" s="58"/>
      <c r="K384" s="58"/>
      <c r="L384" s="58"/>
      <c r="M384" s="58"/>
      <c r="N384" s="58"/>
      <c r="O384" s="58"/>
      <c r="P384" s="58"/>
      <c r="Q384" s="58"/>
      <c r="R384" s="58"/>
      <c r="S384" s="58"/>
      <c r="T384" s="58"/>
      <c r="U384" s="58"/>
      <c r="V384" s="58"/>
      <c r="W384" s="58"/>
      <c r="X384" s="58"/>
      <c r="Y384" s="58"/>
      <c r="Z384" s="58"/>
    </row>
    <row r="385" spans="1:26" ht="13.5" customHeight="1">
      <c r="A385" s="58"/>
      <c r="B385" s="58"/>
      <c r="C385" s="58"/>
      <c r="D385" s="371"/>
      <c r="E385" s="403"/>
      <c r="F385" s="58"/>
      <c r="G385" s="58"/>
      <c r="H385" s="58"/>
      <c r="I385" s="58"/>
      <c r="J385" s="58"/>
      <c r="K385" s="58"/>
      <c r="L385" s="58"/>
      <c r="M385" s="58"/>
      <c r="N385" s="58"/>
      <c r="O385" s="58"/>
      <c r="P385" s="58"/>
      <c r="Q385" s="58"/>
      <c r="R385" s="58"/>
      <c r="S385" s="58"/>
      <c r="T385" s="58"/>
      <c r="U385" s="58"/>
      <c r="V385" s="58"/>
      <c r="W385" s="58"/>
      <c r="X385" s="58"/>
      <c r="Y385" s="58"/>
      <c r="Z385" s="58"/>
    </row>
    <row r="386" spans="1:26" ht="13.5" customHeight="1">
      <c r="A386" s="58"/>
      <c r="B386" s="58"/>
      <c r="C386" s="58"/>
      <c r="D386" s="371"/>
      <c r="E386" s="403"/>
      <c r="F386" s="58"/>
      <c r="G386" s="58"/>
      <c r="H386" s="58"/>
      <c r="I386" s="58"/>
      <c r="J386" s="58"/>
      <c r="K386" s="58"/>
      <c r="L386" s="58"/>
      <c r="M386" s="58"/>
      <c r="N386" s="58"/>
      <c r="O386" s="58"/>
      <c r="P386" s="58"/>
      <c r="Q386" s="58"/>
      <c r="R386" s="58"/>
      <c r="S386" s="58"/>
      <c r="T386" s="58"/>
      <c r="U386" s="58"/>
      <c r="V386" s="58"/>
      <c r="W386" s="58"/>
      <c r="X386" s="58"/>
      <c r="Y386" s="58"/>
      <c r="Z386" s="58"/>
    </row>
    <row r="387" spans="1:26" ht="13.5" customHeight="1">
      <c r="A387" s="58"/>
      <c r="B387" s="58"/>
      <c r="C387" s="58"/>
      <c r="D387" s="371"/>
      <c r="E387" s="403"/>
      <c r="F387" s="58"/>
      <c r="G387" s="58"/>
      <c r="H387" s="58"/>
      <c r="I387" s="58"/>
      <c r="J387" s="58"/>
      <c r="K387" s="58"/>
      <c r="L387" s="58"/>
      <c r="M387" s="58"/>
      <c r="N387" s="58"/>
      <c r="O387" s="58"/>
      <c r="P387" s="58"/>
      <c r="Q387" s="58"/>
      <c r="R387" s="58"/>
      <c r="S387" s="58"/>
      <c r="T387" s="58"/>
      <c r="U387" s="58"/>
      <c r="V387" s="58"/>
      <c r="W387" s="58"/>
      <c r="X387" s="58"/>
      <c r="Y387" s="58"/>
      <c r="Z387" s="58"/>
    </row>
    <row r="388" spans="1:26" ht="13.5" customHeight="1">
      <c r="A388" s="58"/>
      <c r="B388" s="58"/>
      <c r="C388" s="58"/>
      <c r="D388" s="371"/>
      <c r="E388" s="403"/>
      <c r="F388" s="58"/>
      <c r="G388" s="58"/>
      <c r="H388" s="58"/>
      <c r="I388" s="58"/>
      <c r="J388" s="58"/>
      <c r="K388" s="58"/>
      <c r="L388" s="58"/>
      <c r="M388" s="58"/>
      <c r="N388" s="58"/>
      <c r="O388" s="58"/>
      <c r="P388" s="58"/>
      <c r="Q388" s="58"/>
      <c r="R388" s="58"/>
      <c r="S388" s="58"/>
      <c r="T388" s="58"/>
      <c r="U388" s="58"/>
      <c r="V388" s="58"/>
      <c r="W388" s="58"/>
      <c r="X388" s="58"/>
      <c r="Y388" s="58"/>
      <c r="Z388" s="58"/>
    </row>
    <row r="389" spans="1:26" ht="13.5" customHeight="1">
      <c r="A389" s="58"/>
      <c r="B389" s="58"/>
      <c r="C389" s="58"/>
      <c r="D389" s="371"/>
      <c r="E389" s="403"/>
      <c r="F389" s="58"/>
      <c r="G389" s="58"/>
      <c r="H389" s="58"/>
      <c r="I389" s="58"/>
      <c r="J389" s="58"/>
      <c r="K389" s="58"/>
      <c r="L389" s="58"/>
      <c r="M389" s="58"/>
      <c r="N389" s="58"/>
      <c r="O389" s="58"/>
      <c r="P389" s="58"/>
      <c r="Q389" s="58"/>
      <c r="R389" s="58"/>
      <c r="S389" s="58"/>
      <c r="T389" s="58"/>
      <c r="U389" s="58"/>
      <c r="V389" s="58"/>
      <c r="W389" s="58"/>
      <c r="X389" s="58"/>
      <c r="Y389" s="58"/>
      <c r="Z389" s="58"/>
    </row>
    <row r="390" spans="1:26" ht="13.5" customHeight="1">
      <c r="A390" s="58"/>
      <c r="B390" s="58"/>
      <c r="C390" s="58"/>
      <c r="D390" s="371"/>
      <c r="E390" s="403"/>
      <c r="F390" s="58"/>
      <c r="G390" s="58"/>
      <c r="H390" s="58"/>
      <c r="I390" s="58"/>
      <c r="J390" s="58"/>
      <c r="K390" s="58"/>
      <c r="L390" s="58"/>
      <c r="M390" s="58"/>
      <c r="N390" s="58"/>
      <c r="O390" s="58"/>
      <c r="P390" s="58"/>
      <c r="Q390" s="58"/>
      <c r="R390" s="58"/>
      <c r="S390" s="58"/>
      <c r="T390" s="58"/>
      <c r="U390" s="58"/>
      <c r="V390" s="58"/>
      <c r="W390" s="58"/>
      <c r="X390" s="58"/>
      <c r="Y390" s="58"/>
      <c r="Z390" s="58"/>
    </row>
    <row r="391" spans="1:26" ht="13.5" customHeight="1">
      <c r="A391" s="58"/>
      <c r="B391" s="58"/>
      <c r="C391" s="58"/>
      <c r="D391" s="371"/>
      <c r="E391" s="403"/>
      <c r="F391" s="58"/>
      <c r="G391" s="58"/>
      <c r="H391" s="58"/>
      <c r="I391" s="58"/>
      <c r="J391" s="58"/>
      <c r="K391" s="58"/>
      <c r="L391" s="58"/>
      <c r="M391" s="58"/>
      <c r="N391" s="58"/>
      <c r="O391" s="58"/>
      <c r="P391" s="58"/>
      <c r="Q391" s="58"/>
      <c r="R391" s="58"/>
      <c r="S391" s="58"/>
      <c r="T391" s="58"/>
      <c r="U391" s="58"/>
      <c r="V391" s="58"/>
      <c r="W391" s="58"/>
      <c r="X391" s="58"/>
      <c r="Y391" s="58"/>
      <c r="Z391" s="58"/>
    </row>
    <row r="392" spans="1:26" ht="13.5" customHeight="1">
      <c r="A392" s="58"/>
      <c r="B392" s="58"/>
      <c r="C392" s="58"/>
      <c r="D392" s="371"/>
      <c r="E392" s="403"/>
      <c r="F392" s="58"/>
      <c r="G392" s="58"/>
      <c r="H392" s="58"/>
      <c r="I392" s="58"/>
      <c r="J392" s="58"/>
      <c r="K392" s="58"/>
      <c r="L392" s="58"/>
      <c r="M392" s="58"/>
      <c r="N392" s="58"/>
      <c r="O392" s="58"/>
      <c r="P392" s="58"/>
      <c r="Q392" s="58"/>
      <c r="R392" s="58"/>
      <c r="S392" s="58"/>
      <c r="T392" s="58"/>
      <c r="U392" s="58"/>
      <c r="V392" s="58"/>
      <c r="W392" s="58"/>
      <c r="X392" s="58"/>
      <c r="Y392" s="58"/>
      <c r="Z392" s="58"/>
    </row>
    <row r="393" spans="1:26" ht="13.5" customHeight="1">
      <c r="A393" s="58"/>
      <c r="B393" s="58"/>
      <c r="C393" s="58"/>
      <c r="D393" s="371"/>
      <c r="E393" s="403"/>
      <c r="F393" s="58"/>
      <c r="G393" s="58"/>
      <c r="H393" s="58"/>
      <c r="I393" s="58"/>
      <c r="J393" s="58"/>
      <c r="K393" s="58"/>
      <c r="L393" s="58"/>
      <c r="M393" s="58"/>
      <c r="N393" s="58"/>
      <c r="O393" s="58"/>
      <c r="P393" s="58"/>
      <c r="Q393" s="58"/>
      <c r="R393" s="58"/>
      <c r="S393" s="58"/>
      <c r="T393" s="58"/>
      <c r="U393" s="58"/>
      <c r="V393" s="58"/>
      <c r="W393" s="58"/>
      <c r="X393" s="58"/>
      <c r="Y393" s="58"/>
      <c r="Z393" s="58"/>
    </row>
    <row r="394" spans="1:26" ht="13.5" customHeight="1">
      <c r="A394" s="58"/>
      <c r="B394" s="58"/>
      <c r="C394" s="58"/>
      <c r="D394" s="371"/>
      <c r="E394" s="403"/>
      <c r="F394" s="58"/>
      <c r="G394" s="58"/>
      <c r="H394" s="58"/>
      <c r="I394" s="58"/>
      <c r="J394" s="58"/>
      <c r="K394" s="58"/>
      <c r="L394" s="58"/>
      <c r="M394" s="58"/>
      <c r="N394" s="58"/>
      <c r="O394" s="58"/>
      <c r="P394" s="58"/>
      <c r="Q394" s="58"/>
      <c r="R394" s="58"/>
      <c r="S394" s="58"/>
      <c r="T394" s="58"/>
      <c r="U394" s="58"/>
      <c r="V394" s="58"/>
      <c r="W394" s="58"/>
      <c r="X394" s="58"/>
      <c r="Y394" s="58"/>
      <c r="Z394" s="58"/>
    </row>
    <row r="395" spans="1:26" ht="13.5" customHeight="1">
      <c r="A395" s="58"/>
      <c r="B395" s="58"/>
      <c r="C395" s="58"/>
      <c r="D395" s="371"/>
      <c r="E395" s="403"/>
      <c r="F395" s="58"/>
      <c r="G395" s="58"/>
      <c r="H395" s="58"/>
      <c r="I395" s="58"/>
      <c r="J395" s="58"/>
      <c r="K395" s="58"/>
      <c r="L395" s="58"/>
      <c r="M395" s="58"/>
      <c r="N395" s="58"/>
      <c r="O395" s="58"/>
      <c r="P395" s="58"/>
      <c r="Q395" s="58"/>
      <c r="R395" s="58"/>
      <c r="S395" s="58"/>
      <c r="T395" s="58"/>
      <c r="U395" s="58"/>
      <c r="V395" s="58"/>
      <c r="W395" s="58"/>
      <c r="X395" s="58"/>
      <c r="Y395" s="58"/>
      <c r="Z395" s="58"/>
    </row>
    <row r="396" spans="1:26" ht="13.5" customHeight="1">
      <c r="A396" s="58"/>
      <c r="B396" s="58"/>
      <c r="C396" s="58"/>
      <c r="D396" s="371"/>
      <c r="E396" s="403"/>
      <c r="F396" s="58"/>
      <c r="G396" s="58"/>
      <c r="H396" s="58"/>
      <c r="I396" s="58"/>
      <c r="J396" s="58"/>
      <c r="K396" s="58"/>
      <c r="L396" s="58"/>
      <c r="M396" s="58"/>
      <c r="N396" s="58"/>
      <c r="O396" s="58"/>
      <c r="P396" s="58"/>
      <c r="Q396" s="58"/>
      <c r="R396" s="58"/>
      <c r="S396" s="58"/>
      <c r="T396" s="58"/>
      <c r="U396" s="58"/>
      <c r="V396" s="58"/>
      <c r="W396" s="58"/>
      <c r="X396" s="58"/>
      <c r="Y396" s="58"/>
      <c r="Z396" s="58"/>
    </row>
    <row r="397" spans="1:26" ht="13.5" customHeight="1">
      <c r="A397" s="58"/>
      <c r="B397" s="58"/>
      <c r="C397" s="58"/>
      <c r="D397" s="371"/>
      <c r="E397" s="403"/>
      <c r="F397" s="58"/>
      <c r="G397" s="58"/>
      <c r="H397" s="58"/>
      <c r="I397" s="58"/>
      <c r="J397" s="58"/>
      <c r="K397" s="58"/>
      <c r="L397" s="58"/>
      <c r="M397" s="58"/>
      <c r="N397" s="58"/>
      <c r="O397" s="58"/>
      <c r="P397" s="58"/>
      <c r="Q397" s="58"/>
      <c r="R397" s="58"/>
      <c r="S397" s="58"/>
      <c r="T397" s="58"/>
      <c r="U397" s="58"/>
      <c r="V397" s="58"/>
      <c r="W397" s="58"/>
      <c r="X397" s="58"/>
      <c r="Y397" s="58"/>
      <c r="Z397" s="58"/>
    </row>
    <row r="398" spans="1:26" ht="13.5" customHeight="1">
      <c r="A398" s="58"/>
      <c r="B398" s="58"/>
      <c r="C398" s="58"/>
      <c r="D398" s="371"/>
      <c r="E398" s="403"/>
      <c r="F398" s="58"/>
      <c r="G398" s="58"/>
      <c r="H398" s="58"/>
      <c r="I398" s="58"/>
      <c r="J398" s="58"/>
      <c r="K398" s="58"/>
      <c r="L398" s="58"/>
      <c r="M398" s="58"/>
      <c r="N398" s="58"/>
      <c r="O398" s="58"/>
      <c r="P398" s="58"/>
      <c r="Q398" s="58"/>
      <c r="R398" s="58"/>
      <c r="S398" s="58"/>
      <c r="T398" s="58"/>
      <c r="U398" s="58"/>
      <c r="V398" s="58"/>
      <c r="W398" s="58"/>
      <c r="X398" s="58"/>
      <c r="Y398" s="58"/>
      <c r="Z398" s="58"/>
    </row>
    <row r="399" spans="1:26" ht="13.5" customHeight="1">
      <c r="A399" s="58"/>
      <c r="B399" s="58"/>
      <c r="C399" s="58"/>
      <c r="D399" s="371"/>
      <c r="E399" s="403"/>
      <c r="F399" s="58"/>
      <c r="G399" s="58"/>
      <c r="H399" s="58"/>
      <c r="I399" s="58"/>
      <c r="J399" s="58"/>
      <c r="K399" s="58"/>
      <c r="L399" s="58"/>
      <c r="M399" s="58"/>
      <c r="N399" s="58"/>
      <c r="O399" s="58"/>
      <c r="P399" s="58"/>
      <c r="Q399" s="58"/>
      <c r="R399" s="58"/>
      <c r="S399" s="58"/>
      <c r="T399" s="58"/>
      <c r="U399" s="58"/>
      <c r="V399" s="58"/>
      <c r="W399" s="58"/>
      <c r="X399" s="58"/>
      <c r="Y399" s="58"/>
      <c r="Z399" s="58"/>
    </row>
    <row r="400" spans="1:26" ht="13.5" customHeight="1">
      <c r="A400" s="58"/>
      <c r="B400" s="58"/>
      <c r="C400" s="58"/>
      <c r="D400" s="371"/>
      <c r="E400" s="403"/>
      <c r="F400" s="58"/>
      <c r="G400" s="58"/>
      <c r="H400" s="58"/>
      <c r="I400" s="58"/>
      <c r="J400" s="58"/>
      <c r="K400" s="58"/>
      <c r="L400" s="58"/>
      <c r="M400" s="58"/>
      <c r="N400" s="58"/>
      <c r="O400" s="58"/>
      <c r="P400" s="58"/>
      <c r="Q400" s="58"/>
      <c r="R400" s="58"/>
      <c r="S400" s="58"/>
      <c r="T400" s="58"/>
      <c r="U400" s="58"/>
      <c r="V400" s="58"/>
      <c r="W400" s="58"/>
      <c r="X400" s="58"/>
      <c r="Y400" s="58"/>
      <c r="Z400" s="58"/>
    </row>
    <row r="401" spans="1:26" ht="13.5" customHeight="1">
      <c r="A401" s="58"/>
      <c r="B401" s="58"/>
      <c r="C401" s="58"/>
      <c r="D401" s="371"/>
      <c r="E401" s="403"/>
      <c r="F401" s="58"/>
      <c r="G401" s="58"/>
      <c r="H401" s="58"/>
      <c r="I401" s="58"/>
      <c r="J401" s="58"/>
      <c r="K401" s="58"/>
      <c r="L401" s="58"/>
      <c r="M401" s="58"/>
      <c r="N401" s="58"/>
      <c r="O401" s="58"/>
      <c r="P401" s="58"/>
      <c r="Q401" s="58"/>
      <c r="R401" s="58"/>
      <c r="S401" s="58"/>
      <c r="T401" s="58"/>
      <c r="U401" s="58"/>
      <c r="V401" s="58"/>
      <c r="W401" s="58"/>
      <c r="X401" s="58"/>
      <c r="Y401" s="58"/>
      <c r="Z401" s="58"/>
    </row>
    <row r="402" spans="1:26" ht="13.5" customHeight="1">
      <c r="A402" s="58"/>
      <c r="B402" s="58"/>
      <c r="C402" s="58"/>
      <c r="D402" s="371"/>
      <c r="E402" s="403"/>
      <c r="F402" s="58"/>
      <c r="G402" s="58"/>
      <c r="H402" s="58"/>
      <c r="I402" s="58"/>
      <c r="J402" s="58"/>
      <c r="K402" s="58"/>
      <c r="L402" s="58"/>
      <c r="M402" s="58"/>
      <c r="N402" s="58"/>
      <c r="O402" s="58"/>
      <c r="P402" s="58"/>
      <c r="Q402" s="58"/>
      <c r="R402" s="58"/>
      <c r="S402" s="58"/>
      <c r="T402" s="58"/>
      <c r="U402" s="58"/>
      <c r="V402" s="58"/>
      <c r="W402" s="58"/>
      <c r="X402" s="58"/>
      <c r="Y402" s="58"/>
      <c r="Z402" s="58"/>
    </row>
    <row r="403" spans="1:26" ht="13.5" customHeight="1">
      <c r="A403" s="58"/>
      <c r="B403" s="58"/>
      <c r="C403" s="58"/>
      <c r="D403" s="371"/>
      <c r="E403" s="403"/>
      <c r="F403" s="58"/>
      <c r="G403" s="58"/>
      <c r="H403" s="58"/>
      <c r="I403" s="58"/>
      <c r="J403" s="58"/>
      <c r="K403" s="58"/>
      <c r="L403" s="58"/>
      <c r="M403" s="58"/>
      <c r="N403" s="58"/>
      <c r="O403" s="58"/>
      <c r="P403" s="58"/>
      <c r="Q403" s="58"/>
      <c r="R403" s="58"/>
      <c r="S403" s="58"/>
      <c r="T403" s="58"/>
      <c r="U403" s="58"/>
      <c r="V403" s="58"/>
      <c r="W403" s="58"/>
      <c r="X403" s="58"/>
      <c r="Y403" s="58"/>
      <c r="Z403" s="58"/>
    </row>
    <row r="404" spans="1:26" ht="13.5" customHeight="1">
      <c r="A404" s="58"/>
      <c r="B404" s="58"/>
      <c r="C404" s="58"/>
      <c r="D404" s="371"/>
      <c r="E404" s="403"/>
      <c r="F404" s="58"/>
      <c r="G404" s="58"/>
      <c r="H404" s="58"/>
      <c r="I404" s="58"/>
      <c r="J404" s="58"/>
      <c r="K404" s="58"/>
      <c r="L404" s="58"/>
      <c r="M404" s="58"/>
      <c r="N404" s="58"/>
      <c r="O404" s="58"/>
      <c r="P404" s="58"/>
      <c r="Q404" s="58"/>
      <c r="R404" s="58"/>
      <c r="S404" s="58"/>
      <c r="T404" s="58"/>
      <c r="U404" s="58"/>
      <c r="V404" s="58"/>
      <c r="W404" s="58"/>
      <c r="X404" s="58"/>
      <c r="Y404" s="58"/>
      <c r="Z404" s="58"/>
    </row>
    <row r="405" spans="1:26" ht="13.5" customHeight="1">
      <c r="A405" s="58"/>
      <c r="B405" s="58"/>
      <c r="C405" s="58"/>
      <c r="D405" s="371"/>
      <c r="E405" s="403"/>
      <c r="F405" s="58"/>
      <c r="G405" s="58"/>
      <c r="H405" s="58"/>
      <c r="I405" s="58"/>
      <c r="J405" s="58"/>
      <c r="K405" s="58"/>
      <c r="L405" s="58"/>
      <c r="M405" s="58"/>
      <c r="N405" s="58"/>
      <c r="O405" s="58"/>
      <c r="P405" s="58"/>
      <c r="Q405" s="58"/>
      <c r="R405" s="58"/>
      <c r="S405" s="58"/>
      <c r="T405" s="58"/>
      <c r="U405" s="58"/>
      <c r="V405" s="58"/>
      <c r="W405" s="58"/>
      <c r="X405" s="58"/>
      <c r="Y405" s="58"/>
      <c r="Z405" s="58"/>
    </row>
    <row r="406" spans="1:26" ht="13.5" customHeight="1">
      <c r="A406" s="58"/>
      <c r="B406" s="58"/>
      <c r="C406" s="58"/>
      <c r="D406" s="371"/>
      <c r="E406" s="403"/>
      <c r="F406" s="58"/>
      <c r="G406" s="58"/>
      <c r="H406" s="58"/>
      <c r="I406" s="58"/>
      <c r="J406" s="58"/>
      <c r="K406" s="58"/>
      <c r="L406" s="58"/>
      <c r="M406" s="58"/>
      <c r="N406" s="58"/>
      <c r="O406" s="58"/>
      <c r="P406" s="58"/>
      <c r="Q406" s="58"/>
      <c r="R406" s="58"/>
      <c r="S406" s="58"/>
      <c r="T406" s="58"/>
      <c r="U406" s="58"/>
      <c r="V406" s="58"/>
      <c r="W406" s="58"/>
      <c r="X406" s="58"/>
      <c r="Y406" s="58"/>
      <c r="Z406" s="58"/>
    </row>
    <row r="407" spans="1:26" ht="13.5" customHeight="1">
      <c r="A407" s="58"/>
      <c r="B407" s="58"/>
      <c r="C407" s="58"/>
      <c r="D407" s="371"/>
      <c r="E407" s="403"/>
      <c r="F407" s="58"/>
      <c r="G407" s="58"/>
      <c r="H407" s="58"/>
      <c r="I407" s="58"/>
      <c r="J407" s="58"/>
      <c r="K407" s="58"/>
      <c r="L407" s="58"/>
      <c r="M407" s="58"/>
      <c r="N407" s="58"/>
      <c r="O407" s="58"/>
      <c r="P407" s="58"/>
      <c r="Q407" s="58"/>
      <c r="R407" s="58"/>
      <c r="S407" s="58"/>
      <c r="T407" s="58"/>
      <c r="U407" s="58"/>
      <c r="V407" s="58"/>
      <c r="W407" s="58"/>
      <c r="X407" s="58"/>
      <c r="Y407" s="58"/>
      <c r="Z407" s="58"/>
    </row>
    <row r="408" spans="1:26" ht="13.5" customHeight="1">
      <c r="A408" s="58"/>
      <c r="B408" s="58"/>
      <c r="C408" s="58"/>
      <c r="D408" s="371"/>
      <c r="E408" s="403"/>
      <c r="F408" s="58"/>
      <c r="G408" s="58"/>
      <c r="H408" s="58"/>
      <c r="I408" s="58"/>
      <c r="J408" s="58"/>
      <c r="K408" s="58"/>
      <c r="L408" s="58"/>
      <c r="M408" s="58"/>
      <c r="N408" s="58"/>
      <c r="O408" s="58"/>
      <c r="P408" s="58"/>
      <c r="Q408" s="58"/>
      <c r="R408" s="58"/>
      <c r="S408" s="58"/>
      <c r="T408" s="58"/>
      <c r="U408" s="58"/>
      <c r="V408" s="58"/>
      <c r="W408" s="58"/>
      <c r="X408" s="58"/>
      <c r="Y408" s="58"/>
      <c r="Z408" s="58"/>
    </row>
    <row r="409" spans="1:26" ht="13.5" customHeight="1">
      <c r="A409" s="58"/>
      <c r="B409" s="58"/>
      <c r="C409" s="58"/>
      <c r="D409" s="371"/>
      <c r="E409" s="403"/>
      <c r="F409" s="58"/>
      <c r="G409" s="58"/>
      <c r="H409" s="58"/>
      <c r="I409" s="58"/>
      <c r="J409" s="58"/>
      <c r="K409" s="58"/>
      <c r="L409" s="58"/>
      <c r="M409" s="58"/>
      <c r="N409" s="58"/>
      <c r="O409" s="58"/>
      <c r="P409" s="58"/>
      <c r="Q409" s="58"/>
      <c r="R409" s="58"/>
      <c r="S409" s="58"/>
      <c r="T409" s="58"/>
      <c r="U409" s="58"/>
      <c r="V409" s="58"/>
      <c r="W409" s="58"/>
      <c r="X409" s="58"/>
      <c r="Y409" s="58"/>
      <c r="Z409" s="58"/>
    </row>
    <row r="410" spans="1:26" ht="13.5" customHeight="1">
      <c r="A410" s="58"/>
      <c r="B410" s="58"/>
      <c r="C410" s="58"/>
      <c r="D410" s="371"/>
      <c r="E410" s="403"/>
      <c r="F410" s="58"/>
      <c r="G410" s="58"/>
      <c r="H410" s="58"/>
      <c r="I410" s="58"/>
      <c r="J410" s="58"/>
      <c r="K410" s="58"/>
      <c r="L410" s="58"/>
      <c r="M410" s="58"/>
      <c r="N410" s="58"/>
      <c r="O410" s="58"/>
      <c r="P410" s="58"/>
      <c r="Q410" s="58"/>
      <c r="R410" s="58"/>
      <c r="S410" s="58"/>
      <c r="T410" s="58"/>
      <c r="U410" s="58"/>
      <c r="V410" s="58"/>
      <c r="W410" s="58"/>
      <c r="X410" s="58"/>
      <c r="Y410" s="58"/>
      <c r="Z410" s="58"/>
    </row>
    <row r="411" spans="1:26" ht="13.5" customHeight="1">
      <c r="A411" s="58"/>
      <c r="B411" s="58"/>
      <c r="C411" s="58"/>
      <c r="D411" s="371"/>
      <c r="E411" s="403"/>
      <c r="F411" s="58"/>
      <c r="G411" s="58"/>
      <c r="H411" s="58"/>
      <c r="I411" s="58"/>
      <c r="J411" s="58"/>
      <c r="K411" s="58"/>
      <c r="L411" s="58"/>
      <c r="M411" s="58"/>
      <c r="N411" s="58"/>
      <c r="O411" s="58"/>
      <c r="P411" s="58"/>
      <c r="Q411" s="58"/>
      <c r="R411" s="58"/>
      <c r="S411" s="58"/>
      <c r="T411" s="58"/>
      <c r="U411" s="58"/>
      <c r="V411" s="58"/>
      <c r="W411" s="58"/>
      <c r="X411" s="58"/>
      <c r="Y411" s="58"/>
      <c r="Z411" s="58"/>
    </row>
    <row r="412" spans="1:26" ht="13.5" customHeight="1">
      <c r="A412" s="58"/>
      <c r="B412" s="58"/>
      <c r="C412" s="58"/>
      <c r="D412" s="371"/>
      <c r="E412" s="403"/>
      <c r="F412" s="58"/>
      <c r="G412" s="58"/>
      <c r="H412" s="58"/>
      <c r="I412" s="58"/>
      <c r="J412" s="58"/>
      <c r="K412" s="58"/>
      <c r="L412" s="58"/>
      <c r="M412" s="58"/>
      <c r="N412" s="58"/>
      <c r="O412" s="58"/>
      <c r="P412" s="58"/>
      <c r="Q412" s="58"/>
      <c r="R412" s="58"/>
      <c r="S412" s="58"/>
      <c r="T412" s="58"/>
      <c r="U412" s="58"/>
      <c r="V412" s="58"/>
      <c r="W412" s="58"/>
      <c r="X412" s="58"/>
      <c r="Y412" s="58"/>
      <c r="Z412" s="58"/>
    </row>
    <row r="413" spans="1:26" ht="13.5" customHeight="1">
      <c r="A413" s="58"/>
      <c r="B413" s="58"/>
      <c r="C413" s="58"/>
      <c r="D413" s="371"/>
      <c r="E413" s="403"/>
      <c r="F413" s="58"/>
      <c r="G413" s="58"/>
      <c r="H413" s="58"/>
      <c r="I413" s="58"/>
      <c r="J413" s="58"/>
      <c r="K413" s="58"/>
      <c r="L413" s="58"/>
      <c r="M413" s="58"/>
      <c r="N413" s="58"/>
      <c r="O413" s="58"/>
      <c r="P413" s="58"/>
      <c r="Q413" s="58"/>
      <c r="R413" s="58"/>
      <c r="S413" s="58"/>
      <c r="T413" s="58"/>
      <c r="U413" s="58"/>
      <c r="V413" s="58"/>
      <c r="W413" s="58"/>
      <c r="X413" s="58"/>
      <c r="Y413" s="58"/>
      <c r="Z413" s="58"/>
    </row>
    <row r="414" spans="1:26" ht="13.5" customHeight="1">
      <c r="A414" s="58"/>
      <c r="B414" s="58"/>
      <c r="C414" s="58"/>
      <c r="D414" s="371"/>
      <c r="E414" s="403"/>
      <c r="F414" s="58"/>
      <c r="G414" s="58"/>
      <c r="H414" s="58"/>
      <c r="I414" s="58"/>
      <c r="J414" s="58"/>
      <c r="K414" s="58"/>
      <c r="L414" s="58"/>
      <c r="M414" s="58"/>
      <c r="N414" s="58"/>
      <c r="O414" s="58"/>
      <c r="P414" s="58"/>
      <c r="Q414" s="58"/>
      <c r="R414" s="58"/>
      <c r="S414" s="58"/>
      <c r="T414" s="58"/>
      <c r="U414" s="58"/>
      <c r="V414" s="58"/>
      <c r="W414" s="58"/>
      <c r="X414" s="58"/>
      <c r="Y414" s="58"/>
      <c r="Z414" s="58"/>
    </row>
    <row r="415" spans="1:26" ht="13.5" customHeight="1">
      <c r="A415" s="58"/>
      <c r="B415" s="58"/>
      <c r="C415" s="58"/>
      <c r="D415" s="371"/>
      <c r="E415" s="403"/>
      <c r="F415" s="58"/>
      <c r="G415" s="58"/>
      <c r="H415" s="58"/>
      <c r="I415" s="58"/>
      <c r="J415" s="58"/>
      <c r="K415" s="58"/>
      <c r="L415" s="58"/>
      <c r="M415" s="58"/>
      <c r="N415" s="58"/>
      <c r="O415" s="58"/>
      <c r="P415" s="58"/>
      <c r="Q415" s="58"/>
      <c r="R415" s="58"/>
      <c r="S415" s="58"/>
      <c r="T415" s="58"/>
      <c r="U415" s="58"/>
      <c r="V415" s="58"/>
      <c r="W415" s="58"/>
      <c r="X415" s="58"/>
      <c r="Y415" s="58"/>
      <c r="Z415" s="58"/>
    </row>
    <row r="416" spans="1:26" ht="13.5" customHeight="1">
      <c r="A416" s="58"/>
      <c r="B416" s="58"/>
      <c r="C416" s="58"/>
      <c r="D416" s="371"/>
      <c r="E416" s="403"/>
      <c r="F416" s="58"/>
      <c r="G416" s="58"/>
      <c r="H416" s="58"/>
      <c r="I416" s="58"/>
      <c r="J416" s="58"/>
      <c r="K416" s="58"/>
      <c r="L416" s="58"/>
      <c r="M416" s="58"/>
      <c r="N416" s="58"/>
      <c r="O416" s="58"/>
      <c r="P416" s="58"/>
      <c r="Q416" s="58"/>
      <c r="R416" s="58"/>
      <c r="S416" s="58"/>
      <c r="T416" s="58"/>
      <c r="U416" s="58"/>
      <c r="V416" s="58"/>
      <c r="W416" s="58"/>
      <c r="X416" s="58"/>
      <c r="Y416" s="58"/>
      <c r="Z416" s="58"/>
    </row>
    <row r="417" spans="1:26" ht="13.5" customHeight="1">
      <c r="A417" s="58"/>
      <c r="B417" s="58"/>
      <c r="C417" s="58"/>
      <c r="D417" s="371"/>
      <c r="E417" s="403"/>
      <c r="F417" s="58"/>
      <c r="G417" s="58"/>
      <c r="H417" s="58"/>
      <c r="I417" s="58"/>
      <c r="J417" s="58"/>
      <c r="K417" s="58"/>
      <c r="L417" s="58"/>
      <c r="M417" s="58"/>
      <c r="N417" s="58"/>
      <c r="O417" s="58"/>
      <c r="P417" s="58"/>
      <c r="Q417" s="58"/>
      <c r="R417" s="58"/>
      <c r="S417" s="58"/>
      <c r="T417" s="58"/>
      <c r="U417" s="58"/>
      <c r="V417" s="58"/>
      <c r="W417" s="58"/>
      <c r="X417" s="58"/>
      <c r="Y417" s="58"/>
      <c r="Z417" s="58"/>
    </row>
    <row r="418" spans="1:26" ht="13.5" customHeight="1">
      <c r="A418" s="58"/>
      <c r="B418" s="58"/>
      <c r="C418" s="58"/>
      <c r="D418" s="371"/>
      <c r="E418" s="403"/>
      <c r="F418" s="58"/>
      <c r="G418" s="58"/>
      <c r="H418" s="58"/>
      <c r="I418" s="58"/>
      <c r="J418" s="58"/>
      <c r="K418" s="58"/>
      <c r="L418" s="58"/>
      <c r="M418" s="58"/>
      <c r="N418" s="58"/>
      <c r="O418" s="58"/>
      <c r="P418" s="58"/>
      <c r="Q418" s="58"/>
      <c r="R418" s="58"/>
      <c r="S418" s="58"/>
      <c r="T418" s="58"/>
      <c r="U418" s="58"/>
      <c r="V418" s="58"/>
      <c r="W418" s="58"/>
      <c r="X418" s="58"/>
      <c r="Y418" s="58"/>
      <c r="Z418" s="58"/>
    </row>
    <row r="419" spans="1:26" ht="13.5" customHeight="1">
      <c r="A419" s="58"/>
      <c r="B419" s="58"/>
      <c r="C419" s="58"/>
      <c r="D419" s="371"/>
      <c r="E419" s="403"/>
      <c r="F419" s="58"/>
      <c r="G419" s="58"/>
      <c r="H419" s="58"/>
      <c r="I419" s="58"/>
      <c r="J419" s="58"/>
      <c r="K419" s="58"/>
      <c r="L419" s="58"/>
      <c r="M419" s="58"/>
      <c r="N419" s="58"/>
      <c r="O419" s="58"/>
      <c r="P419" s="58"/>
      <c r="Q419" s="58"/>
      <c r="R419" s="58"/>
      <c r="S419" s="58"/>
      <c r="T419" s="58"/>
      <c r="U419" s="58"/>
      <c r="V419" s="58"/>
      <c r="W419" s="58"/>
      <c r="X419" s="58"/>
      <c r="Y419" s="58"/>
      <c r="Z419" s="58"/>
    </row>
    <row r="420" spans="1:26" ht="13.5" customHeight="1">
      <c r="A420" s="58"/>
      <c r="B420" s="58"/>
      <c r="C420" s="58"/>
      <c r="D420" s="371"/>
      <c r="E420" s="403"/>
      <c r="F420" s="58"/>
      <c r="G420" s="58"/>
      <c r="H420" s="58"/>
      <c r="I420" s="58"/>
      <c r="J420" s="58"/>
      <c r="K420" s="58"/>
      <c r="L420" s="58"/>
      <c r="M420" s="58"/>
      <c r="N420" s="58"/>
      <c r="O420" s="58"/>
      <c r="P420" s="58"/>
      <c r="Q420" s="58"/>
      <c r="R420" s="58"/>
      <c r="S420" s="58"/>
      <c r="T420" s="58"/>
      <c r="U420" s="58"/>
      <c r="V420" s="58"/>
      <c r="W420" s="58"/>
      <c r="X420" s="58"/>
      <c r="Y420" s="58"/>
      <c r="Z420" s="58"/>
    </row>
    <row r="421" spans="1:26" ht="13.5" customHeight="1">
      <c r="A421" s="58"/>
      <c r="B421" s="58"/>
      <c r="C421" s="58"/>
      <c r="D421" s="371"/>
      <c r="E421" s="403"/>
      <c r="F421" s="58"/>
      <c r="G421" s="58"/>
      <c r="H421" s="58"/>
      <c r="I421" s="58"/>
      <c r="J421" s="58"/>
      <c r="K421" s="58"/>
      <c r="L421" s="58"/>
      <c r="M421" s="58"/>
      <c r="N421" s="58"/>
      <c r="O421" s="58"/>
      <c r="P421" s="58"/>
      <c r="Q421" s="58"/>
      <c r="R421" s="58"/>
      <c r="S421" s="58"/>
      <c r="T421" s="58"/>
      <c r="U421" s="58"/>
      <c r="V421" s="58"/>
      <c r="W421" s="58"/>
      <c r="X421" s="58"/>
      <c r="Y421" s="58"/>
      <c r="Z421" s="58"/>
    </row>
    <row r="422" spans="1:26" ht="13.5" customHeight="1">
      <c r="A422" s="58"/>
      <c r="B422" s="58"/>
      <c r="C422" s="58"/>
      <c r="D422" s="371"/>
      <c r="E422" s="403"/>
      <c r="F422" s="58"/>
      <c r="G422" s="58"/>
      <c r="H422" s="58"/>
      <c r="I422" s="58"/>
      <c r="J422" s="58"/>
      <c r="K422" s="58"/>
      <c r="L422" s="58"/>
      <c r="M422" s="58"/>
      <c r="N422" s="58"/>
      <c r="O422" s="58"/>
      <c r="P422" s="58"/>
      <c r="Q422" s="58"/>
      <c r="R422" s="58"/>
      <c r="S422" s="58"/>
      <c r="T422" s="58"/>
      <c r="U422" s="58"/>
      <c r="V422" s="58"/>
      <c r="W422" s="58"/>
      <c r="X422" s="58"/>
      <c r="Y422" s="58"/>
      <c r="Z422" s="58"/>
    </row>
    <row r="423" spans="1:26" ht="13.5" customHeight="1">
      <c r="A423" s="58"/>
      <c r="B423" s="58"/>
      <c r="C423" s="58"/>
      <c r="D423" s="371"/>
      <c r="E423" s="403"/>
      <c r="F423" s="58"/>
      <c r="G423" s="58"/>
      <c r="H423" s="58"/>
      <c r="I423" s="58"/>
      <c r="J423" s="58"/>
      <c r="K423" s="58"/>
      <c r="L423" s="58"/>
      <c r="M423" s="58"/>
      <c r="N423" s="58"/>
      <c r="O423" s="58"/>
      <c r="P423" s="58"/>
      <c r="Q423" s="58"/>
      <c r="R423" s="58"/>
      <c r="S423" s="58"/>
      <c r="T423" s="58"/>
      <c r="U423" s="58"/>
      <c r="V423" s="58"/>
      <c r="W423" s="58"/>
      <c r="X423" s="58"/>
      <c r="Y423" s="58"/>
      <c r="Z423" s="58"/>
    </row>
    <row r="424" spans="1:26" ht="13.5" customHeight="1">
      <c r="A424" s="58"/>
      <c r="B424" s="58"/>
      <c r="C424" s="58"/>
      <c r="D424" s="371"/>
      <c r="E424" s="403"/>
      <c r="F424" s="58"/>
      <c r="G424" s="58"/>
      <c r="H424" s="58"/>
      <c r="I424" s="58"/>
      <c r="J424" s="58"/>
      <c r="K424" s="58"/>
      <c r="L424" s="58"/>
      <c r="M424" s="58"/>
      <c r="N424" s="58"/>
      <c r="O424" s="58"/>
      <c r="P424" s="58"/>
      <c r="Q424" s="58"/>
      <c r="R424" s="58"/>
      <c r="S424" s="58"/>
      <c r="T424" s="58"/>
      <c r="U424" s="58"/>
      <c r="V424" s="58"/>
      <c r="W424" s="58"/>
      <c r="X424" s="58"/>
      <c r="Y424" s="58"/>
      <c r="Z424" s="58"/>
    </row>
    <row r="425" spans="1:26" ht="13.5" customHeight="1">
      <c r="A425" s="58"/>
      <c r="B425" s="58"/>
      <c r="C425" s="58"/>
      <c r="D425" s="371"/>
      <c r="E425" s="403"/>
      <c r="F425" s="58"/>
      <c r="G425" s="58"/>
      <c r="H425" s="58"/>
      <c r="I425" s="58"/>
      <c r="J425" s="58"/>
      <c r="K425" s="58"/>
      <c r="L425" s="58"/>
      <c r="M425" s="58"/>
      <c r="N425" s="58"/>
      <c r="O425" s="58"/>
      <c r="P425" s="58"/>
      <c r="Q425" s="58"/>
      <c r="R425" s="58"/>
      <c r="S425" s="58"/>
      <c r="T425" s="58"/>
      <c r="U425" s="58"/>
      <c r="V425" s="58"/>
      <c r="W425" s="58"/>
      <c r="X425" s="58"/>
      <c r="Y425" s="58"/>
      <c r="Z425" s="58"/>
    </row>
    <row r="426" spans="1:26" ht="13.5" customHeight="1">
      <c r="A426" s="58"/>
      <c r="B426" s="58"/>
      <c r="C426" s="58"/>
      <c r="D426" s="371"/>
      <c r="E426" s="403"/>
      <c r="F426" s="58"/>
      <c r="G426" s="58"/>
      <c r="H426" s="58"/>
      <c r="I426" s="58"/>
      <c r="J426" s="58"/>
      <c r="K426" s="58"/>
      <c r="L426" s="58"/>
      <c r="M426" s="58"/>
      <c r="N426" s="58"/>
      <c r="O426" s="58"/>
      <c r="P426" s="58"/>
      <c r="Q426" s="58"/>
      <c r="R426" s="58"/>
      <c r="S426" s="58"/>
      <c r="T426" s="58"/>
      <c r="U426" s="58"/>
      <c r="V426" s="58"/>
      <c r="W426" s="58"/>
      <c r="X426" s="58"/>
      <c r="Y426" s="58"/>
      <c r="Z426" s="58"/>
    </row>
    <row r="427" spans="1:26" ht="13.5" customHeight="1">
      <c r="A427" s="58"/>
      <c r="B427" s="58"/>
      <c r="C427" s="58"/>
      <c r="D427" s="371"/>
      <c r="E427" s="403"/>
      <c r="F427" s="58"/>
      <c r="G427" s="58"/>
      <c r="H427" s="58"/>
      <c r="I427" s="58"/>
      <c r="J427" s="58"/>
      <c r="K427" s="58"/>
      <c r="L427" s="58"/>
      <c r="M427" s="58"/>
      <c r="N427" s="58"/>
      <c r="O427" s="58"/>
      <c r="P427" s="58"/>
      <c r="Q427" s="58"/>
      <c r="R427" s="58"/>
      <c r="S427" s="58"/>
      <c r="T427" s="58"/>
      <c r="U427" s="58"/>
      <c r="V427" s="58"/>
      <c r="W427" s="58"/>
      <c r="X427" s="58"/>
      <c r="Y427" s="58"/>
      <c r="Z427" s="58"/>
    </row>
    <row r="428" spans="1:26" ht="13.5" customHeight="1">
      <c r="A428" s="58"/>
      <c r="B428" s="58"/>
      <c r="C428" s="58"/>
      <c r="D428" s="371"/>
      <c r="E428" s="403"/>
      <c r="F428" s="58"/>
      <c r="G428" s="58"/>
      <c r="H428" s="58"/>
      <c r="I428" s="58"/>
      <c r="J428" s="58"/>
      <c r="K428" s="58"/>
      <c r="L428" s="58"/>
      <c r="M428" s="58"/>
      <c r="N428" s="58"/>
      <c r="O428" s="58"/>
      <c r="P428" s="58"/>
      <c r="Q428" s="58"/>
      <c r="R428" s="58"/>
      <c r="S428" s="58"/>
      <c r="T428" s="58"/>
      <c r="U428" s="58"/>
      <c r="V428" s="58"/>
      <c r="W428" s="58"/>
      <c r="X428" s="58"/>
      <c r="Y428" s="58"/>
      <c r="Z428" s="58"/>
    </row>
    <row r="429" spans="1:26" ht="13.5" customHeight="1">
      <c r="A429" s="58"/>
      <c r="B429" s="58"/>
      <c r="C429" s="58"/>
      <c r="D429" s="371"/>
      <c r="E429" s="403"/>
      <c r="F429" s="58"/>
      <c r="G429" s="58"/>
      <c r="H429" s="58"/>
      <c r="I429" s="58"/>
      <c r="J429" s="58"/>
      <c r="K429" s="58"/>
      <c r="L429" s="58"/>
      <c r="M429" s="58"/>
      <c r="N429" s="58"/>
      <c r="O429" s="58"/>
      <c r="P429" s="58"/>
      <c r="Q429" s="58"/>
      <c r="R429" s="58"/>
      <c r="S429" s="58"/>
      <c r="T429" s="58"/>
      <c r="U429" s="58"/>
      <c r="V429" s="58"/>
      <c r="W429" s="58"/>
      <c r="X429" s="58"/>
      <c r="Y429" s="58"/>
      <c r="Z429" s="58"/>
    </row>
    <row r="430" spans="1:26" ht="13.5" customHeight="1">
      <c r="A430" s="58"/>
      <c r="B430" s="58"/>
      <c r="C430" s="58"/>
      <c r="D430" s="371"/>
      <c r="E430" s="403"/>
      <c r="F430" s="58"/>
      <c r="G430" s="58"/>
      <c r="H430" s="58"/>
      <c r="I430" s="58"/>
      <c r="J430" s="58"/>
      <c r="K430" s="58"/>
      <c r="L430" s="58"/>
      <c r="M430" s="58"/>
      <c r="N430" s="58"/>
      <c r="O430" s="58"/>
      <c r="P430" s="58"/>
      <c r="Q430" s="58"/>
      <c r="R430" s="58"/>
      <c r="S430" s="58"/>
      <c r="T430" s="58"/>
      <c r="U430" s="58"/>
      <c r="V430" s="58"/>
      <c r="W430" s="58"/>
      <c r="X430" s="58"/>
      <c r="Y430" s="58"/>
      <c r="Z430" s="58"/>
    </row>
    <row r="431" spans="1:26" ht="13.5" customHeight="1">
      <c r="A431" s="58"/>
      <c r="B431" s="58"/>
      <c r="C431" s="58"/>
      <c r="D431" s="371"/>
      <c r="E431" s="403"/>
      <c r="F431" s="58"/>
      <c r="G431" s="58"/>
      <c r="H431" s="58"/>
      <c r="I431" s="58"/>
      <c r="J431" s="58"/>
      <c r="K431" s="58"/>
      <c r="L431" s="58"/>
      <c r="M431" s="58"/>
      <c r="N431" s="58"/>
      <c r="O431" s="58"/>
      <c r="P431" s="58"/>
      <c r="Q431" s="58"/>
      <c r="R431" s="58"/>
      <c r="S431" s="58"/>
      <c r="T431" s="58"/>
      <c r="U431" s="58"/>
      <c r="V431" s="58"/>
      <c r="W431" s="58"/>
      <c r="X431" s="58"/>
      <c r="Y431" s="58"/>
      <c r="Z431" s="58"/>
    </row>
    <row r="432" spans="1:26" ht="13.5" customHeight="1">
      <c r="A432" s="58"/>
      <c r="B432" s="58"/>
      <c r="C432" s="58"/>
      <c r="D432" s="371"/>
      <c r="E432" s="403"/>
      <c r="F432" s="58"/>
      <c r="G432" s="58"/>
      <c r="H432" s="58"/>
      <c r="I432" s="58"/>
      <c r="J432" s="58"/>
      <c r="K432" s="58"/>
      <c r="L432" s="58"/>
      <c r="M432" s="58"/>
      <c r="N432" s="58"/>
      <c r="O432" s="58"/>
      <c r="P432" s="58"/>
      <c r="Q432" s="58"/>
      <c r="R432" s="58"/>
      <c r="S432" s="58"/>
      <c r="T432" s="58"/>
      <c r="U432" s="58"/>
      <c r="V432" s="58"/>
      <c r="W432" s="58"/>
      <c r="X432" s="58"/>
      <c r="Y432" s="58"/>
      <c r="Z432" s="58"/>
    </row>
    <row r="433" spans="1:26" ht="13.5" customHeight="1">
      <c r="A433" s="58"/>
      <c r="B433" s="58"/>
      <c r="C433" s="58"/>
      <c r="D433" s="371"/>
      <c r="E433" s="403"/>
      <c r="F433" s="58"/>
      <c r="G433" s="58"/>
      <c r="H433" s="58"/>
      <c r="I433" s="58"/>
      <c r="J433" s="58"/>
      <c r="K433" s="58"/>
      <c r="L433" s="58"/>
      <c r="M433" s="58"/>
      <c r="N433" s="58"/>
      <c r="O433" s="58"/>
      <c r="P433" s="58"/>
      <c r="Q433" s="58"/>
      <c r="R433" s="58"/>
      <c r="S433" s="58"/>
      <c r="T433" s="58"/>
      <c r="U433" s="58"/>
      <c r="V433" s="58"/>
      <c r="W433" s="58"/>
      <c r="X433" s="58"/>
      <c r="Y433" s="58"/>
      <c r="Z433" s="58"/>
    </row>
    <row r="434" spans="1:26" ht="13.5" customHeight="1">
      <c r="A434" s="58"/>
      <c r="B434" s="58"/>
      <c r="C434" s="58"/>
      <c r="D434" s="371"/>
      <c r="E434" s="403"/>
      <c r="F434" s="58"/>
      <c r="G434" s="58"/>
      <c r="H434" s="58"/>
      <c r="I434" s="58"/>
      <c r="J434" s="58"/>
      <c r="K434" s="58"/>
      <c r="L434" s="58"/>
      <c r="M434" s="58"/>
      <c r="N434" s="58"/>
      <c r="O434" s="58"/>
      <c r="P434" s="58"/>
      <c r="Q434" s="58"/>
      <c r="R434" s="58"/>
      <c r="S434" s="58"/>
      <c r="T434" s="58"/>
      <c r="U434" s="58"/>
      <c r="V434" s="58"/>
      <c r="W434" s="58"/>
      <c r="X434" s="58"/>
      <c r="Y434" s="58"/>
      <c r="Z434" s="58"/>
    </row>
    <row r="435" spans="1:26" ht="13.5" customHeight="1">
      <c r="A435" s="58"/>
      <c r="B435" s="58"/>
      <c r="C435" s="58"/>
      <c r="D435" s="371"/>
      <c r="E435" s="403"/>
      <c r="F435" s="58"/>
      <c r="G435" s="58"/>
      <c r="H435" s="58"/>
      <c r="I435" s="58"/>
      <c r="J435" s="58"/>
      <c r="K435" s="58"/>
      <c r="L435" s="58"/>
      <c r="M435" s="58"/>
      <c r="N435" s="58"/>
      <c r="O435" s="58"/>
      <c r="P435" s="58"/>
      <c r="Q435" s="58"/>
      <c r="R435" s="58"/>
      <c r="S435" s="58"/>
      <c r="T435" s="58"/>
      <c r="U435" s="58"/>
      <c r="V435" s="58"/>
      <c r="W435" s="58"/>
      <c r="X435" s="58"/>
      <c r="Y435" s="58"/>
      <c r="Z435" s="58"/>
    </row>
    <row r="436" spans="1:26" ht="13.5" customHeight="1">
      <c r="A436" s="58"/>
      <c r="B436" s="58"/>
      <c r="C436" s="58"/>
      <c r="D436" s="371"/>
      <c r="E436" s="403"/>
      <c r="F436" s="58"/>
      <c r="G436" s="58"/>
      <c r="H436" s="58"/>
      <c r="I436" s="58"/>
      <c r="J436" s="58"/>
      <c r="K436" s="58"/>
      <c r="L436" s="58"/>
      <c r="M436" s="58"/>
      <c r="N436" s="58"/>
      <c r="O436" s="58"/>
      <c r="P436" s="58"/>
      <c r="Q436" s="58"/>
      <c r="R436" s="58"/>
      <c r="S436" s="58"/>
      <c r="T436" s="58"/>
      <c r="U436" s="58"/>
      <c r="V436" s="58"/>
      <c r="W436" s="58"/>
      <c r="X436" s="58"/>
      <c r="Y436" s="58"/>
      <c r="Z436" s="58"/>
    </row>
    <row r="437" spans="1:26" ht="13.5" customHeight="1">
      <c r="A437" s="58"/>
      <c r="B437" s="58"/>
      <c r="C437" s="58"/>
      <c r="D437" s="371"/>
      <c r="E437" s="403"/>
      <c r="F437" s="58"/>
      <c r="G437" s="58"/>
      <c r="H437" s="58"/>
      <c r="I437" s="58"/>
      <c r="J437" s="58"/>
      <c r="K437" s="58"/>
      <c r="L437" s="58"/>
      <c r="M437" s="58"/>
      <c r="N437" s="58"/>
      <c r="O437" s="58"/>
      <c r="P437" s="58"/>
      <c r="Q437" s="58"/>
      <c r="R437" s="58"/>
      <c r="S437" s="58"/>
      <c r="T437" s="58"/>
      <c r="U437" s="58"/>
      <c r="V437" s="58"/>
      <c r="W437" s="58"/>
      <c r="X437" s="58"/>
      <c r="Y437" s="58"/>
      <c r="Z437" s="58"/>
    </row>
    <row r="438" spans="1:26" ht="13.5" customHeight="1">
      <c r="A438" s="58"/>
      <c r="B438" s="58"/>
      <c r="C438" s="58"/>
      <c r="D438" s="371"/>
      <c r="E438" s="403"/>
      <c r="F438" s="58"/>
      <c r="G438" s="58"/>
      <c r="H438" s="58"/>
      <c r="I438" s="58"/>
      <c r="J438" s="58"/>
      <c r="K438" s="58"/>
      <c r="L438" s="58"/>
      <c r="M438" s="58"/>
      <c r="N438" s="58"/>
      <c r="O438" s="58"/>
      <c r="P438" s="58"/>
      <c r="Q438" s="58"/>
      <c r="R438" s="58"/>
      <c r="S438" s="58"/>
      <c r="T438" s="58"/>
      <c r="U438" s="58"/>
      <c r="V438" s="58"/>
      <c r="W438" s="58"/>
      <c r="X438" s="58"/>
      <c r="Y438" s="58"/>
      <c r="Z438" s="58"/>
    </row>
    <row r="439" spans="1:26" ht="13.5" customHeight="1">
      <c r="A439" s="58"/>
      <c r="B439" s="58"/>
      <c r="C439" s="58"/>
      <c r="D439" s="371"/>
      <c r="E439" s="403"/>
      <c r="F439" s="58"/>
      <c r="G439" s="58"/>
      <c r="H439" s="58"/>
      <c r="I439" s="58"/>
      <c r="J439" s="58"/>
      <c r="K439" s="58"/>
      <c r="L439" s="58"/>
      <c r="M439" s="58"/>
      <c r="N439" s="58"/>
      <c r="O439" s="58"/>
      <c r="P439" s="58"/>
      <c r="Q439" s="58"/>
      <c r="R439" s="58"/>
      <c r="S439" s="58"/>
      <c r="T439" s="58"/>
      <c r="U439" s="58"/>
      <c r="V439" s="58"/>
      <c r="W439" s="58"/>
      <c r="X439" s="58"/>
      <c r="Y439" s="58"/>
      <c r="Z439" s="58"/>
    </row>
    <row r="440" spans="1:26" ht="13.5" customHeight="1">
      <c r="A440" s="58"/>
      <c r="B440" s="58"/>
      <c r="C440" s="58"/>
      <c r="D440" s="371"/>
      <c r="E440" s="403"/>
      <c r="F440" s="58"/>
      <c r="G440" s="58"/>
      <c r="H440" s="58"/>
      <c r="I440" s="58"/>
      <c r="J440" s="58"/>
      <c r="K440" s="58"/>
      <c r="L440" s="58"/>
      <c r="M440" s="58"/>
      <c r="N440" s="58"/>
      <c r="O440" s="58"/>
      <c r="P440" s="58"/>
      <c r="Q440" s="58"/>
      <c r="R440" s="58"/>
      <c r="S440" s="58"/>
      <c r="T440" s="58"/>
      <c r="U440" s="58"/>
      <c r="V440" s="58"/>
      <c r="W440" s="58"/>
      <c r="X440" s="58"/>
      <c r="Y440" s="58"/>
      <c r="Z440" s="58"/>
    </row>
    <row r="441" spans="1:26" ht="13.5" customHeight="1">
      <c r="A441" s="58"/>
      <c r="B441" s="58"/>
      <c r="C441" s="58"/>
      <c r="D441" s="371"/>
      <c r="E441" s="403"/>
      <c r="F441" s="58"/>
      <c r="G441" s="58"/>
      <c r="H441" s="58"/>
      <c r="I441" s="58"/>
      <c r="J441" s="58"/>
      <c r="K441" s="58"/>
      <c r="L441" s="58"/>
      <c r="M441" s="58"/>
      <c r="N441" s="58"/>
      <c r="O441" s="58"/>
      <c r="P441" s="58"/>
      <c r="Q441" s="58"/>
      <c r="R441" s="58"/>
      <c r="S441" s="58"/>
      <c r="T441" s="58"/>
      <c r="U441" s="58"/>
      <c r="V441" s="58"/>
      <c r="W441" s="58"/>
      <c r="X441" s="58"/>
      <c r="Y441" s="58"/>
      <c r="Z441" s="58"/>
    </row>
    <row r="442" spans="1:26" ht="13.5" customHeight="1">
      <c r="A442" s="58"/>
      <c r="B442" s="58"/>
      <c r="C442" s="58"/>
      <c r="D442" s="371"/>
      <c r="E442" s="403"/>
      <c r="F442" s="58"/>
      <c r="G442" s="58"/>
      <c r="H442" s="58"/>
      <c r="I442" s="58"/>
      <c r="J442" s="58"/>
      <c r="K442" s="58"/>
      <c r="L442" s="58"/>
      <c r="M442" s="58"/>
      <c r="N442" s="58"/>
      <c r="O442" s="58"/>
      <c r="P442" s="58"/>
      <c r="Q442" s="58"/>
      <c r="R442" s="58"/>
      <c r="S442" s="58"/>
      <c r="T442" s="58"/>
      <c r="U442" s="58"/>
      <c r="V442" s="58"/>
      <c r="W442" s="58"/>
      <c r="X442" s="58"/>
      <c r="Y442" s="58"/>
      <c r="Z442" s="58"/>
    </row>
    <row r="443" spans="1:26" ht="13.5" customHeight="1">
      <c r="A443" s="58"/>
      <c r="B443" s="58"/>
      <c r="C443" s="58"/>
      <c r="D443" s="371"/>
      <c r="E443" s="403"/>
      <c r="F443" s="58"/>
      <c r="G443" s="58"/>
      <c r="H443" s="58"/>
      <c r="I443" s="58"/>
      <c r="J443" s="58"/>
      <c r="K443" s="58"/>
      <c r="L443" s="58"/>
      <c r="M443" s="58"/>
      <c r="N443" s="58"/>
      <c r="O443" s="58"/>
      <c r="P443" s="58"/>
      <c r="Q443" s="58"/>
      <c r="R443" s="58"/>
      <c r="S443" s="58"/>
      <c r="T443" s="58"/>
      <c r="U443" s="58"/>
      <c r="V443" s="58"/>
      <c r="W443" s="58"/>
      <c r="X443" s="58"/>
      <c r="Y443" s="58"/>
      <c r="Z443" s="58"/>
    </row>
    <row r="444" spans="1:26" ht="13.5" customHeight="1">
      <c r="A444" s="58"/>
      <c r="B444" s="58"/>
      <c r="C444" s="58"/>
      <c r="D444" s="371"/>
      <c r="E444" s="403"/>
      <c r="F444" s="58"/>
      <c r="G444" s="58"/>
      <c r="H444" s="58"/>
      <c r="I444" s="58"/>
      <c r="J444" s="58"/>
      <c r="K444" s="58"/>
      <c r="L444" s="58"/>
      <c r="M444" s="58"/>
      <c r="N444" s="58"/>
      <c r="O444" s="58"/>
      <c r="P444" s="58"/>
      <c r="Q444" s="58"/>
      <c r="R444" s="58"/>
      <c r="S444" s="58"/>
      <c r="T444" s="58"/>
      <c r="U444" s="58"/>
      <c r="V444" s="58"/>
      <c r="W444" s="58"/>
      <c r="X444" s="58"/>
      <c r="Y444" s="58"/>
      <c r="Z444" s="58"/>
    </row>
    <row r="445" spans="1:26" ht="13.5" customHeight="1">
      <c r="A445" s="58"/>
      <c r="B445" s="58"/>
      <c r="C445" s="58"/>
      <c r="D445" s="371"/>
      <c r="E445" s="403"/>
      <c r="F445" s="58"/>
      <c r="G445" s="58"/>
      <c r="H445" s="58"/>
      <c r="I445" s="58"/>
      <c r="J445" s="58"/>
      <c r="K445" s="58"/>
      <c r="L445" s="58"/>
      <c r="M445" s="58"/>
      <c r="N445" s="58"/>
      <c r="O445" s="58"/>
      <c r="P445" s="58"/>
      <c r="Q445" s="58"/>
      <c r="R445" s="58"/>
      <c r="S445" s="58"/>
      <c r="T445" s="58"/>
      <c r="U445" s="58"/>
      <c r="V445" s="58"/>
      <c r="W445" s="58"/>
      <c r="X445" s="58"/>
      <c r="Y445" s="58"/>
      <c r="Z445" s="58"/>
    </row>
    <row r="446" spans="1:26" ht="13.5" customHeight="1">
      <c r="A446" s="58"/>
      <c r="B446" s="58"/>
      <c r="C446" s="58"/>
      <c r="D446" s="371"/>
      <c r="E446" s="403"/>
      <c r="F446" s="58"/>
      <c r="G446" s="58"/>
      <c r="H446" s="58"/>
      <c r="I446" s="58"/>
      <c r="J446" s="58"/>
      <c r="K446" s="58"/>
      <c r="L446" s="58"/>
      <c r="M446" s="58"/>
      <c r="N446" s="58"/>
      <c r="O446" s="58"/>
      <c r="P446" s="58"/>
      <c r="Q446" s="58"/>
      <c r="R446" s="58"/>
      <c r="S446" s="58"/>
      <c r="T446" s="58"/>
      <c r="U446" s="58"/>
      <c r="V446" s="58"/>
      <c r="W446" s="58"/>
      <c r="X446" s="58"/>
      <c r="Y446" s="58"/>
      <c r="Z446" s="58"/>
    </row>
    <row r="447" spans="1:26" ht="13.5" customHeight="1">
      <c r="A447" s="58"/>
      <c r="B447" s="58"/>
      <c r="C447" s="58"/>
      <c r="D447" s="371"/>
      <c r="E447" s="403"/>
      <c r="F447" s="58"/>
      <c r="G447" s="58"/>
      <c r="H447" s="58"/>
      <c r="I447" s="58"/>
      <c r="J447" s="58"/>
      <c r="K447" s="58"/>
      <c r="L447" s="58"/>
      <c r="M447" s="58"/>
      <c r="N447" s="58"/>
      <c r="O447" s="58"/>
      <c r="P447" s="58"/>
      <c r="Q447" s="58"/>
      <c r="R447" s="58"/>
      <c r="S447" s="58"/>
      <c r="T447" s="58"/>
      <c r="U447" s="58"/>
      <c r="V447" s="58"/>
      <c r="W447" s="58"/>
      <c r="X447" s="58"/>
      <c r="Y447" s="58"/>
      <c r="Z447" s="58"/>
    </row>
    <row r="448" spans="1:26" ht="13.5" customHeight="1">
      <c r="A448" s="58"/>
      <c r="B448" s="58"/>
      <c r="C448" s="58"/>
      <c r="D448" s="371"/>
      <c r="E448" s="403"/>
      <c r="F448" s="58"/>
      <c r="G448" s="58"/>
      <c r="H448" s="58"/>
      <c r="I448" s="58"/>
      <c r="J448" s="58"/>
      <c r="K448" s="58"/>
      <c r="L448" s="58"/>
      <c r="M448" s="58"/>
      <c r="N448" s="58"/>
      <c r="O448" s="58"/>
      <c r="P448" s="58"/>
      <c r="Q448" s="58"/>
      <c r="R448" s="58"/>
      <c r="S448" s="58"/>
      <c r="T448" s="58"/>
      <c r="U448" s="58"/>
      <c r="V448" s="58"/>
      <c r="W448" s="58"/>
      <c r="X448" s="58"/>
      <c r="Y448" s="58"/>
      <c r="Z448" s="58"/>
    </row>
    <row r="449" spans="1:26" ht="13.5" customHeight="1">
      <c r="A449" s="58"/>
      <c r="B449" s="58"/>
      <c r="C449" s="58"/>
      <c r="D449" s="371"/>
      <c r="E449" s="403"/>
      <c r="F449" s="58"/>
      <c r="G449" s="58"/>
      <c r="H449" s="58"/>
      <c r="I449" s="58"/>
      <c r="J449" s="58"/>
      <c r="K449" s="58"/>
      <c r="L449" s="58"/>
      <c r="M449" s="58"/>
      <c r="N449" s="58"/>
      <c r="O449" s="58"/>
      <c r="P449" s="58"/>
      <c r="Q449" s="58"/>
      <c r="R449" s="58"/>
      <c r="S449" s="58"/>
      <c r="T449" s="58"/>
      <c r="U449" s="58"/>
      <c r="V449" s="58"/>
      <c r="W449" s="58"/>
      <c r="X449" s="58"/>
      <c r="Y449" s="58"/>
      <c r="Z449" s="58"/>
    </row>
    <row r="450" spans="1:26" ht="13.5" customHeight="1">
      <c r="A450" s="58"/>
      <c r="B450" s="58"/>
      <c r="C450" s="58"/>
      <c r="D450" s="371"/>
      <c r="E450" s="403"/>
      <c r="F450" s="58"/>
      <c r="G450" s="58"/>
      <c r="H450" s="58"/>
      <c r="I450" s="58"/>
      <c r="J450" s="58"/>
      <c r="K450" s="58"/>
      <c r="L450" s="58"/>
      <c r="M450" s="58"/>
      <c r="N450" s="58"/>
      <c r="O450" s="58"/>
      <c r="P450" s="58"/>
      <c r="Q450" s="58"/>
      <c r="R450" s="58"/>
      <c r="S450" s="58"/>
      <c r="T450" s="58"/>
      <c r="U450" s="58"/>
      <c r="V450" s="58"/>
      <c r="W450" s="58"/>
      <c r="X450" s="58"/>
      <c r="Y450" s="58"/>
      <c r="Z450" s="58"/>
    </row>
    <row r="451" spans="1:26" ht="13.5" customHeight="1">
      <c r="A451" s="58"/>
      <c r="B451" s="58"/>
      <c r="C451" s="58"/>
      <c r="D451" s="371"/>
      <c r="E451" s="403"/>
      <c r="F451" s="58"/>
      <c r="G451" s="58"/>
      <c r="H451" s="58"/>
      <c r="I451" s="58"/>
      <c r="J451" s="58"/>
      <c r="K451" s="58"/>
      <c r="L451" s="58"/>
      <c r="M451" s="58"/>
      <c r="N451" s="58"/>
      <c r="O451" s="58"/>
      <c r="P451" s="58"/>
      <c r="Q451" s="58"/>
      <c r="R451" s="58"/>
      <c r="S451" s="58"/>
      <c r="T451" s="58"/>
      <c r="U451" s="58"/>
      <c r="V451" s="58"/>
      <c r="W451" s="58"/>
      <c r="X451" s="58"/>
      <c r="Y451" s="58"/>
      <c r="Z451" s="58"/>
    </row>
    <row r="452" spans="1:26" ht="13.5" customHeight="1">
      <c r="A452" s="58"/>
      <c r="B452" s="58"/>
      <c r="C452" s="58"/>
      <c r="D452" s="371"/>
      <c r="E452" s="403"/>
      <c r="F452" s="58"/>
      <c r="G452" s="58"/>
      <c r="H452" s="58"/>
      <c r="I452" s="58"/>
      <c r="J452" s="58"/>
      <c r="K452" s="58"/>
      <c r="L452" s="58"/>
      <c r="M452" s="58"/>
      <c r="N452" s="58"/>
      <c r="O452" s="58"/>
      <c r="P452" s="58"/>
      <c r="Q452" s="58"/>
      <c r="R452" s="58"/>
      <c r="S452" s="58"/>
      <c r="T452" s="58"/>
      <c r="U452" s="58"/>
      <c r="V452" s="58"/>
      <c r="W452" s="58"/>
      <c r="X452" s="58"/>
      <c r="Y452" s="58"/>
      <c r="Z452" s="58"/>
    </row>
    <row r="453" spans="1:26" ht="13.5" customHeight="1">
      <c r="A453" s="58"/>
      <c r="B453" s="58"/>
      <c r="C453" s="58"/>
      <c r="D453" s="371"/>
      <c r="E453" s="403"/>
      <c r="F453" s="58"/>
      <c r="G453" s="58"/>
      <c r="H453" s="58"/>
      <c r="I453" s="58"/>
      <c r="J453" s="58"/>
      <c r="K453" s="58"/>
      <c r="L453" s="58"/>
      <c r="M453" s="58"/>
      <c r="N453" s="58"/>
      <c r="O453" s="58"/>
      <c r="P453" s="58"/>
      <c r="Q453" s="58"/>
      <c r="R453" s="58"/>
      <c r="S453" s="58"/>
      <c r="T453" s="58"/>
      <c r="U453" s="58"/>
      <c r="V453" s="58"/>
      <c r="W453" s="58"/>
      <c r="X453" s="58"/>
      <c r="Y453" s="58"/>
      <c r="Z453" s="58"/>
    </row>
    <row r="454" spans="1:26" ht="13.5" customHeight="1">
      <c r="A454" s="58"/>
      <c r="B454" s="58"/>
      <c r="C454" s="58"/>
      <c r="D454" s="371"/>
      <c r="E454" s="403"/>
      <c r="F454" s="58"/>
      <c r="G454" s="58"/>
      <c r="H454" s="58"/>
      <c r="I454" s="58"/>
      <c r="J454" s="58"/>
      <c r="K454" s="58"/>
      <c r="L454" s="58"/>
      <c r="M454" s="58"/>
      <c r="N454" s="58"/>
      <c r="O454" s="58"/>
      <c r="P454" s="58"/>
      <c r="Q454" s="58"/>
      <c r="R454" s="58"/>
      <c r="S454" s="58"/>
      <c r="T454" s="58"/>
      <c r="U454" s="58"/>
      <c r="V454" s="58"/>
      <c r="W454" s="58"/>
      <c r="X454" s="58"/>
      <c r="Y454" s="58"/>
      <c r="Z454" s="58"/>
    </row>
    <row r="455" spans="1:26" ht="13.5" customHeight="1">
      <c r="A455" s="58"/>
      <c r="B455" s="58"/>
      <c r="C455" s="58"/>
      <c r="D455" s="371"/>
      <c r="E455" s="403"/>
      <c r="F455" s="58"/>
      <c r="G455" s="58"/>
      <c r="H455" s="58"/>
      <c r="I455" s="58"/>
      <c r="J455" s="58"/>
      <c r="K455" s="58"/>
      <c r="L455" s="58"/>
      <c r="M455" s="58"/>
      <c r="N455" s="58"/>
      <c r="O455" s="58"/>
      <c r="P455" s="58"/>
      <c r="Q455" s="58"/>
      <c r="R455" s="58"/>
      <c r="S455" s="58"/>
      <c r="T455" s="58"/>
      <c r="U455" s="58"/>
      <c r="V455" s="58"/>
      <c r="W455" s="58"/>
      <c r="X455" s="58"/>
      <c r="Y455" s="58"/>
      <c r="Z455" s="58"/>
    </row>
    <row r="456" spans="1:26" ht="13.5" customHeight="1">
      <c r="A456" s="58"/>
      <c r="B456" s="58"/>
      <c r="C456" s="58"/>
      <c r="D456" s="371"/>
      <c r="E456" s="403"/>
      <c r="F456" s="58"/>
      <c r="G456" s="58"/>
      <c r="H456" s="58"/>
      <c r="I456" s="58"/>
      <c r="J456" s="58"/>
      <c r="K456" s="58"/>
      <c r="L456" s="58"/>
      <c r="M456" s="58"/>
      <c r="N456" s="58"/>
      <c r="O456" s="58"/>
      <c r="P456" s="58"/>
      <c r="Q456" s="58"/>
      <c r="R456" s="58"/>
      <c r="S456" s="58"/>
      <c r="T456" s="58"/>
      <c r="U456" s="58"/>
      <c r="V456" s="58"/>
      <c r="W456" s="58"/>
      <c r="X456" s="58"/>
      <c r="Y456" s="58"/>
      <c r="Z456" s="58"/>
    </row>
    <row r="457" spans="1:26" ht="13.5" customHeight="1">
      <c r="A457" s="58"/>
      <c r="B457" s="58"/>
      <c r="C457" s="58"/>
      <c r="D457" s="371"/>
      <c r="E457" s="403"/>
      <c r="F457" s="58"/>
      <c r="G457" s="58"/>
      <c r="H457" s="58"/>
      <c r="I457" s="58"/>
      <c r="J457" s="58"/>
      <c r="K457" s="58"/>
      <c r="L457" s="58"/>
      <c r="M457" s="58"/>
      <c r="N457" s="58"/>
      <c r="O457" s="58"/>
      <c r="P457" s="58"/>
      <c r="Q457" s="58"/>
      <c r="R457" s="58"/>
      <c r="S457" s="58"/>
      <c r="T457" s="58"/>
      <c r="U457" s="58"/>
      <c r="V457" s="58"/>
      <c r="W457" s="58"/>
      <c r="X457" s="58"/>
      <c r="Y457" s="58"/>
      <c r="Z457" s="58"/>
    </row>
    <row r="458" spans="1:26" ht="13.5" customHeight="1">
      <c r="A458" s="58"/>
      <c r="B458" s="58"/>
      <c r="C458" s="58"/>
      <c r="D458" s="371"/>
      <c r="E458" s="403"/>
      <c r="F458" s="58"/>
      <c r="G458" s="58"/>
      <c r="H458" s="58"/>
      <c r="I458" s="58"/>
      <c r="J458" s="58"/>
      <c r="K458" s="58"/>
      <c r="L458" s="58"/>
      <c r="M458" s="58"/>
      <c r="N458" s="58"/>
      <c r="O458" s="58"/>
      <c r="P458" s="58"/>
      <c r="Q458" s="58"/>
      <c r="R458" s="58"/>
      <c r="S458" s="58"/>
      <c r="T458" s="58"/>
      <c r="U458" s="58"/>
      <c r="V458" s="58"/>
      <c r="W458" s="58"/>
      <c r="X458" s="58"/>
      <c r="Y458" s="58"/>
      <c r="Z458" s="58"/>
    </row>
    <row r="459" spans="1:26" ht="13.5" customHeight="1">
      <c r="A459" s="58"/>
      <c r="B459" s="58"/>
      <c r="C459" s="58"/>
      <c r="D459" s="371"/>
      <c r="E459" s="403"/>
      <c r="F459" s="58"/>
      <c r="G459" s="58"/>
      <c r="H459" s="58"/>
      <c r="I459" s="58"/>
      <c r="J459" s="58"/>
      <c r="K459" s="58"/>
      <c r="L459" s="58"/>
      <c r="M459" s="58"/>
      <c r="N459" s="58"/>
      <c r="O459" s="58"/>
      <c r="P459" s="58"/>
      <c r="Q459" s="58"/>
      <c r="R459" s="58"/>
      <c r="S459" s="58"/>
      <c r="T459" s="58"/>
      <c r="U459" s="58"/>
      <c r="V459" s="58"/>
      <c r="W459" s="58"/>
      <c r="X459" s="58"/>
      <c r="Y459" s="58"/>
      <c r="Z459" s="58"/>
    </row>
    <row r="460" spans="1:26" ht="13.5" customHeight="1">
      <c r="A460" s="58"/>
      <c r="B460" s="58"/>
      <c r="C460" s="58"/>
      <c r="D460" s="371"/>
      <c r="E460" s="403"/>
      <c r="F460" s="58"/>
      <c r="G460" s="58"/>
      <c r="H460" s="58"/>
      <c r="I460" s="58"/>
      <c r="J460" s="58"/>
      <c r="K460" s="58"/>
      <c r="L460" s="58"/>
      <c r="M460" s="58"/>
      <c r="N460" s="58"/>
      <c r="O460" s="58"/>
      <c r="P460" s="58"/>
      <c r="Q460" s="58"/>
      <c r="R460" s="58"/>
      <c r="S460" s="58"/>
      <c r="T460" s="58"/>
      <c r="U460" s="58"/>
      <c r="V460" s="58"/>
      <c r="W460" s="58"/>
      <c r="X460" s="58"/>
      <c r="Y460" s="58"/>
      <c r="Z460" s="58"/>
    </row>
    <row r="461" spans="1:26" ht="13.5" customHeight="1">
      <c r="A461" s="58"/>
      <c r="B461" s="58"/>
      <c r="C461" s="58"/>
      <c r="D461" s="371"/>
      <c r="E461" s="403"/>
      <c r="F461" s="58"/>
      <c r="G461" s="58"/>
      <c r="H461" s="58"/>
      <c r="I461" s="58"/>
      <c r="J461" s="58"/>
      <c r="K461" s="58"/>
      <c r="L461" s="58"/>
      <c r="M461" s="58"/>
      <c r="N461" s="58"/>
      <c r="O461" s="58"/>
      <c r="P461" s="58"/>
      <c r="Q461" s="58"/>
      <c r="R461" s="58"/>
      <c r="S461" s="58"/>
      <c r="T461" s="58"/>
      <c r="U461" s="58"/>
      <c r="V461" s="58"/>
      <c r="W461" s="58"/>
      <c r="X461" s="58"/>
      <c r="Y461" s="58"/>
      <c r="Z461" s="58"/>
    </row>
    <row r="462" spans="1:26" ht="13.5" customHeight="1">
      <c r="A462" s="58"/>
      <c r="B462" s="58"/>
      <c r="C462" s="58"/>
      <c r="D462" s="371"/>
      <c r="E462" s="403"/>
      <c r="F462" s="58"/>
      <c r="G462" s="58"/>
      <c r="H462" s="58"/>
      <c r="I462" s="58"/>
      <c r="J462" s="58"/>
      <c r="K462" s="58"/>
      <c r="L462" s="58"/>
      <c r="M462" s="58"/>
      <c r="N462" s="58"/>
      <c r="O462" s="58"/>
      <c r="P462" s="58"/>
      <c r="Q462" s="58"/>
      <c r="R462" s="58"/>
      <c r="S462" s="58"/>
      <c r="T462" s="58"/>
      <c r="U462" s="58"/>
      <c r="V462" s="58"/>
      <c r="W462" s="58"/>
      <c r="X462" s="58"/>
      <c r="Y462" s="58"/>
      <c r="Z462" s="58"/>
    </row>
    <row r="463" spans="1:26" ht="13.5" customHeight="1">
      <c r="A463" s="58"/>
      <c r="B463" s="58"/>
      <c r="C463" s="58"/>
      <c r="D463" s="371"/>
      <c r="E463" s="403"/>
      <c r="F463" s="58"/>
      <c r="G463" s="58"/>
      <c r="H463" s="58"/>
      <c r="I463" s="58"/>
      <c r="J463" s="58"/>
      <c r="K463" s="58"/>
      <c r="L463" s="58"/>
      <c r="M463" s="58"/>
      <c r="N463" s="58"/>
      <c r="O463" s="58"/>
      <c r="P463" s="58"/>
      <c r="Q463" s="58"/>
      <c r="R463" s="58"/>
      <c r="S463" s="58"/>
      <c r="T463" s="58"/>
      <c r="U463" s="58"/>
      <c r="V463" s="58"/>
      <c r="W463" s="58"/>
      <c r="X463" s="58"/>
      <c r="Y463" s="58"/>
      <c r="Z463" s="58"/>
    </row>
    <row r="464" spans="1:26" ht="13.5" customHeight="1">
      <c r="A464" s="58"/>
      <c r="B464" s="58"/>
      <c r="C464" s="58"/>
      <c r="D464" s="371"/>
      <c r="E464" s="403"/>
      <c r="F464" s="58"/>
      <c r="G464" s="58"/>
      <c r="H464" s="58"/>
      <c r="I464" s="58"/>
      <c r="J464" s="58"/>
      <c r="K464" s="58"/>
      <c r="L464" s="58"/>
      <c r="M464" s="58"/>
      <c r="N464" s="58"/>
      <c r="O464" s="58"/>
      <c r="P464" s="58"/>
      <c r="Q464" s="58"/>
      <c r="R464" s="58"/>
      <c r="S464" s="58"/>
      <c r="T464" s="58"/>
      <c r="U464" s="58"/>
      <c r="V464" s="58"/>
      <c r="W464" s="58"/>
      <c r="X464" s="58"/>
      <c r="Y464" s="58"/>
      <c r="Z464" s="58"/>
    </row>
    <row r="465" spans="1:26" ht="13.5" customHeight="1">
      <c r="A465" s="58"/>
      <c r="B465" s="58"/>
      <c r="C465" s="58"/>
      <c r="D465" s="371"/>
      <c r="E465" s="403"/>
      <c r="F465" s="58"/>
      <c r="G465" s="58"/>
      <c r="H465" s="58"/>
      <c r="I465" s="58"/>
      <c r="J465" s="58"/>
      <c r="K465" s="58"/>
      <c r="L465" s="58"/>
      <c r="M465" s="58"/>
      <c r="N465" s="58"/>
      <c r="O465" s="58"/>
      <c r="P465" s="58"/>
      <c r="Q465" s="58"/>
      <c r="R465" s="58"/>
      <c r="S465" s="58"/>
      <c r="T465" s="58"/>
      <c r="U465" s="58"/>
      <c r="V465" s="58"/>
      <c r="W465" s="58"/>
      <c r="X465" s="58"/>
      <c r="Y465" s="58"/>
      <c r="Z465" s="58"/>
    </row>
    <row r="466" spans="1:26" ht="13.5" customHeight="1">
      <c r="A466" s="58"/>
      <c r="B466" s="58"/>
      <c r="C466" s="58"/>
      <c r="D466" s="371"/>
      <c r="E466" s="403"/>
      <c r="F466" s="58"/>
      <c r="G466" s="58"/>
      <c r="H466" s="58"/>
      <c r="I466" s="58"/>
      <c r="J466" s="58"/>
      <c r="K466" s="58"/>
      <c r="L466" s="58"/>
      <c r="M466" s="58"/>
      <c r="N466" s="58"/>
      <c r="O466" s="58"/>
      <c r="P466" s="58"/>
      <c r="Q466" s="58"/>
      <c r="R466" s="58"/>
      <c r="S466" s="58"/>
      <c r="T466" s="58"/>
      <c r="U466" s="58"/>
      <c r="V466" s="58"/>
      <c r="W466" s="58"/>
      <c r="X466" s="58"/>
      <c r="Y466" s="58"/>
      <c r="Z466" s="58"/>
    </row>
    <row r="467" spans="1:26" ht="13.5" customHeight="1">
      <c r="A467" s="58"/>
      <c r="B467" s="58"/>
      <c r="C467" s="58"/>
      <c r="D467" s="371"/>
      <c r="E467" s="403"/>
      <c r="F467" s="58"/>
      <c r="G467" s="58"/>
      <c r="H467" s="58"/>
      <c r="I467" s="58"/>
      <c r="J467" s="58"/>
      <c r="K467" s="58"/>
      <c r="L467" s="58"/>
      <c r="M467" s="58"/>
      <c r="N467" s="58"/>
      <c r="O467" s="58"/>
      <c r="P467" s="58"/>
      <c r="Q467" s="58"/>
      <c r="R467" s="58"/>
      <c r="S467" s="58"/>
      <c r="T467" s="58"/>
      <c r="U467" s="58"/>
      <c r="V467" s="58"/>
      <c r="W467" s="58"/>
      <c r="X467" s="58"/>
      <c r="Y467" s="58"/>
      <c r="Z467" s="58"/>
    </row>
    <row r="468" spans="1:26" ht="13.5" customHeight="1">
      <c r="A468" s="58"/>
      <c r="B468" s="58"/>
      <c r="C468" s="58"/>
      <c r="D468" s="371"/>
      <c r="E468" s="403"/>
      <c r="F468" s="58"/>
      <c r="G468" s="58"/>
      <c r="H468" s="58"/>
      <c r="I468" s="58"/>
      <c r="J468" s="58"/>
      <c r="K468" s="58"/>
      <c r="L468" s="58"/>
      <c r="M468" s="58"/>
      <c r="N468" s="58"/>
      <c r="O468" s="58"/>
      <c r="P468" s="58"/>
      <c r="Q468" s="58"/>
      <c r="R468" s="58"/>
      <c r="S468" s="58"/>
      <c r="T468" s="58"/>
      <c r="U468" s="58"/>
      <c r="V468" s="58"/>
      <c r="W468" s="58"/>
      <c r="X468" s="58"/>
      <c r="Y468" s="58"/>
      <c r="Z468" s="58"/>
    </row>
    <row r="469" spans="1:26" ht="13.5" customHeight="1">
      <c r="A469" s="58"/>
      <c r="B469" s="58"/>
      <c r="C469" s="58"/>
      <c r="D469" s="371"/>
      <c r="E469" s="403"/>
      <c r="F469" s="58"/>
      <c r="G469" s="58"/>
      <c r="H469" s="58"/>
      <c r="I469" s="58"/>
      <c r="J469" s="58"/>
      <c r="K469" s="58"/>
      <c r="L469" s="58"/>
      <c r="M469" s="58"/>
      <c r="N469" s="58"/>
      <c r="O469" s="58"/>
      <c r="P469" s="58"/>
      <c r="Q469" s="58"/>
      <c r="R469" s="58"/>
      <c r="S469" s="58"/>
      <c r="T469" s="58"/>
      <c r="U469" s="58"/>
      <c r="V469" s="58"/>
      <c r="W469" s="58"/>
      <c r="X469" s="58"/>
      <c r="Y469" s="58"/>
      <c r="Z469" s="58"/>
    </row>
    <row r="470" spans="1:26" ht="13.5" customHeight="1">
      <c r="A470" s="58"/>
      <c r="B470" s="58"/>
      <c r="C470" s="58"/>
      <c r="D470" s="371"/>
      <c r="E470" s="403"/>
      <c r="F470" s="58"/>
      <c r="G470" s="58"/>
      <c r="H470" s="58"/>
      <c r="I470" s="58"/>
      <c r="J470" s="58"/>
      <c r="K470" s="58"/>
      <c r="L470" s="58"/>
      <c r="M470" s="58"/>
      <c r="N470" s="58"/>
      <c r="O470" s="58"/>
      <c r="P470" s="58"/>
      <c r="Q470" s="58"/>
      <c r="R470" s="58"/>
      <c r="S470" s="58"/>
      <c r="T470" s="58"/>
      <c r="U470" s="58"/>
      <c r="V470" s="58"/>
      <c r="W470" s="58"/>
      <c r="X470" s="58"/>
      <c r="Y470" s="58"/>
      <c r="Z470" s="58"/>
    </row>
    <row r="471" spans="1:26" ht="13.5" customHeight="1">
      <c r="A471" s="58"/>
      <c r="B471" s="58"/>
      <c r="C471" s="58"/>
      <c r="D471" s="371"/>
      <c r="E471" s="403"/>
      <c r="F471" s="58"/>
      <c r="G471" s="58"/>
      <c r="H471" s="58"/>
      <c r="I471" s="58"/>
      <c r="J471" s="58"/>
      <c r="K471" s="58"/>
      <c r="L471" s="58"/>
      <c r="M471" s="58"/>
      <c r="N471" s="58"/>
      <c r="O471" s="58"/>
      <c r="P471" s="58"/>
      <c r="Q471" s="58"/>
      <c r="R471" s="58"/>
      <c r="S471" s="58"/>
      <c r="T471" s="58"/>
      <c r="U471" s="58"/>
      <c r="V471" s="58"/>
      <c r="W471" s="58"/>
      <c r="X471" s="58"/>
      <c r="Y471" s="58"/>
      <c r="Z471" s="58"/>
    </row>
    <row r="472" spans="1:26" ht="13.5" customHeight="1">
      <c r="A472" s="58"/>
      <c r="B472" s="58"/>
      <c r="C472" s="58"/>
      <c r="D472" s="371"/>
      <c r="E472" s="403"/>
      <c r="F472" s="58"/>
      <c r="G472" s="58"/>
      <c r="H472" s="58"/>
      <c r="I472" s="58"/>
      <c r="J472" s="58"/>
      <c r="K472" s="58"/>
      <c r="L472" s="58"/>
      <c r="M472" s="58"/>
      <c r="N472" s="58"/>
      <c r="O472" s="58"/>
      <c r="P472" s="58"/>
      <c r="Q472" s="58"/>
      <c r="R472" s="58"/>
      <c r="S472" s="58"/>
      <c r="T472" s="58"/>
      <c r="U472" s="58"/>
      <c r="V472" s="58"/>
      <c r="W472" s="58"/>
      <c r="X472" s="58"/>
      <c r="Y472" s="58"/>
      <c r="Z472" s="58"/>
    </row>
    <row r="473" spans="1:26" ht="13.5" customHeight="1">
      <c r="A473" s="58"/>
      <c r="B473" s="58"/>
      <c r="C473" s="58"/>
      <c r="D473" s="371"/>
      <c r="E473" s="403"/>
      <c r="F473" s="58"/>
      <c r="G473" s="58"/>
      <c r="H473" s="58"/>
      <c r="I473" s="58"/>
      <c r="J473" s="58"/>
      <c r="K473" s="58"/>
      <c r="L473" s="58"/>
      <c r="M473" s="58"/>
      <c r="N473" s="58"/>
      <c r="O473" s="58"/>
      <c r="P473" s="58"/>
      <c r="Q473" s="58"/>
      <c r="R473" s="58"/>
      <c r="S473" s="58"/>
      <c r="T473" s="58"/>
      <c r="U473" s="58"/>
      <c r="V473" s="58"/>
      <c r="W473" s="58"/>
      <c r="X473" s="58"/>
      <c r="Y473" s="58"/>
      <c r="Z473" s="58"/>
    </row>
    <row r="474" spans="1:26" ht="13.5" customHeight="1">
      <c r="A474" s="58"/>
      <c r="B474" s="58"/>
      <c r="C474" s="58"/>
      <c r="D474" s="371"/>
      <c r="E474" s="403"/>
      <c r="F474" s="58"/>
      <c r="G474" s="58"/>
      <c r="H474" s="58"/>
      <c r="I474" s="58"/>
      <c r="J474" s="58"/>
      <c r="K474" s="58"/>
      <c r="L474" s="58"/>
      <c r="M474" s="58"/>
      <c r="N474" s="58"/>
      <c r="O474" s="58"/>
      <c r="P474" s="58"/>
      <c r="Q474" s="58"/>
      <c r="R474" s="58"/>
      <c r="S474" s="58"/>
      <c r="T474" s="58"/>
      <c r="U474" s="58"/>
      <c r="V474" s="58"/>
      <c r="W474" s="58"/>
      <c r="X474" s="58"/>
      <c r="Y474" s="58"/>
      <c r="Z474" s="58"/>
    </row>
    <row r="475" spans="1:26" ht="13.5" customHeight="1">
      <c r="A475" s="58"/>
      <c r="B475" s="58"/>
      <c r="C475" s="58"/>
      <c r="D475" s="371"/>
      <c r="E475" s="403"/>
      <c r="F475" s="58"/>
      <c r="G475" s="58"/>
      <c r="H475" s="58"/>
      <c r="I475" s="58"/>
      <c r="J475" s="58"/>
      <c r="K475" s="58"/>
      <c r="L475" s="58"/>
      <c r="M475" s="58"/>
      <c r="N475" s="58"/>
      <c r="O475" s="58"/>
      <c r="P475" s="58"/>
      <c r="Q475" s="58"/>
      <c r="R475" s="58"/>
      <c r="S475" s="58"/>
      <c r="T475" s="58"/>
      <c r="U475" s="58"/>
      <c r="V475" s="58"/>
      <c r="W475" s="58"/>
      <c r="X475" s="58"/>
      <c r="Y475" s="58"/>
      <c r="Z475" s="58"/>
    </row>
    <row r="476" spans="1:26" ht="13.5" customHeight="1">
      <c r="A476" s="58"/>
      <c r="B476" s="58"/>
      <c r="C476" s="58"/>
      <c r="D476" s="371"/>
      <c r="E476" s="403"/>
      <c r="F476" s="58"/>
      <c r="G476" s="58"/>
      <c r="H476" s="58"/>
      <c r="I476" s="58"/>
      <c r="J476" s="58"/>
      <c r="K476" s="58"/>
      <c r="L476" s="58"/>
      <c r="M476" s="58"/>
      <c r="N476" s="58"/>
      <c r="O476" s="58"/>
      <c r="P476" s="58"/>
      <c r="Q476" s="58"/>
      <c r="R476" s="58"/>
      <c r="S476" s="58"/>
      <c r="T476" s="58"/>
      <c r="U476" s="58"/>
      <c r="V476" s="58"/>
      <c r="W476" s="58"/>
      <c r="X476" s="58"/>
      <c r="Y476" s="58"/>
      <c r="Z476" s="58"/>
    </row>
    <row r="477" spans="1:26" ht="13.5" customHeight="1">
      <c r="A477" s="58"/>
      <c r="B477" s="58"/>
      <c r="C477" s="58"/>
      <c r="D477" s="371"/>
      <c r="E477" s="403"/>
      <c r="F477" s="58"/>
      <c r="G477" s="58"/>
      <c r="H477" s="58"/>
      <c r="I477" s="58"/>
      <c r="J477" s="58"/>
      <c r="K477" s="58"/>
      <c r="L477" s="58"/>
      <c r="M477" s="58"/>
      <c r="N477" s="58"/>
      <c r="O477" s="58"/>
      <c r="P477" s="58"/>
      <c r="Q477" s="58"/>
      <c r="R477" s="58"/>
      <c r="S477" s="58"/>
      <c r="T477" s="58"/>
      <c r="U477" s="58"/>
      <c r="V477" s="58"/>
      <c r="W477" s="58"/>
      <c r="X477" s="58"/>
      <c r="Y477" s="58"/>
      <c r="Z477" s="58"/>
    </row>
    <row r="478" spans="1:26" ht="13.5" customHeight="1">
      <c r="A478" s="58"/>
      <c r="B478" s="58"/>
      <c r="C478" s="58"/>
      <c r="D478" s="371"/>
      <c r="E478" s="403"/>
      <c r="F478" s="58"/>
      <c r="G478" s="58"/>
      <c r="H478" s="58"/>
      <c r="I478" s="58"/>
      <c r="J478" s="58"/>
      <c r="K478" s="58"/>
      <c r="L478" s="58"/>
      <c r="M478" s="58"/>
      <c r="N478" s="58"/>
      <c r="O478" s="58"/>
      <c r="P478" s="58"/>
      <c r="Q478" s="58"/>
      <c r="R478" s="58"/>
      <c r="S478" s="58"/>
      <c r="T478" s="58"/>
      <c r="U478" s="58"/>
      <c r="V478" s="58"/>
      <c r="W478" s="58"/>
      <c r="X478" s="58"/>
      <c r="Y478" s="58"/>
      <c r="Z478" s="58"/>
    </row>
    <row r="479" spans="1:26" ht="13.5" customHeight="1">
      <c r="A479" s="58"/>
      <c r="B479" s="58"/>
      <c r="C479" s="58"/>
      <c r="D479" s="371"/>
      <c r="E479" s="403"/>
      <c r="F479" s="58"/>
      <c r="G479" s="58"/>
      <c r="H479" s="58"/>
      <c r="I479" s="58"/>
      <c r="J479" s="58"/>
      <c r="K479" s="58"/>
      <c r="L479" s="58"/>
      <c r="M479" s="58"/>
      <c r="N479" s="58"/>
      <c r="O479" s="58"/>
      <c r="P479" s="58"/>
      <c r="Q479" s="58"/>
      <c r="R479" s="58"/>
      <c r="S479" s="58"/>
      <c r="T479" s="58"/>
      <c r="U479" s="58"/>
      <c r="V479" s="58"/>
      <c r="W479" s="58"/>
      <c r="X479" s="58"/>
      <c r="Y479" s="58"/>
      <c r="Z479" s="58"/>
    </row>
    <row r="480" spans="1:26" ht="13.5" customHeight="1">
      <c r="A480" s="58"/>
      <c r="B480" s="58"/>
      <c r="C480" s="58"/>
      <c r="D480" s="371"/>
      <c r="E480" s="403"/>
      <c r="F480" s="58"/>
      <c r="G480" s="58"/>
      <c r="H480" s="58"/>
      <c r="I480" s="58"/>
      <c r="J480" s="58"/>
      <c r="K480" s="58"/>
      <c r="L480" s="58"/>
      <c r="M480" s="58"/>
      <c r="N480" s="58"/>
      <c r="O480" s="58"/>
      <c r="P480" s="58"/>
      <c r="Q480" s="58"/>
      <c r="R480" s="58"/>
      <c r="S480" s="58"/>
      <c r="T480" s="58"/>
      <c r="U480" s="58"/>
      <c r="V480" s="58"/>
      <c r="W480" s="58"/>
      <c r="X480" s="58"/>
      <c r="Y480" s="58"/>
      <c r="Z480" s="58"/>
    </row>
    <row r="481" spans="1:26" ht="13.5" customHeight="1">
      <c r="A481" s="58"/>
      <c r="B481" s="58"/>
      <c r="C481" s="58"/>
      <c r="D481" s="371"/>
      <c r="E481" s="403"/>
      <c r="F481" s="58"/>
      <c r="G481" s="58"/>
      <c r="H481" s="58"/>
      <c r="I481" s="58"/>
      <c r="J481" s="58"/>
      <c r="K481" s="58"/>
      <c r="L481" s="58"/>
      <c r="M481" s="58"/>
      <c r="N481" s="58"/>
      <c r="O481" s="58"/>
      <c r="P481" s="58"/>
      <c r="Q481" s="58"/>
      <c r="R481" s="58"/>
      <c r="S481" s="58"/>
      <c r="T481" s="58"/>
      <c r="U481" s="58"/>
      <c r="V481" s="58"/>
      <c r="W481" s="58"/>
      <c r="X481" s="58"/>
      <c r="Y481" s="58"/>
      <c r="Z481" s="58"/>
    </row>
    <row r="482" spans="1:26" ht="13.5" customHeight="1">
      <c r="A482" s="58"/>
      <c r="B482" s="58"/>
      <c r="C482" s="58"/>
      <c r="D482" s="371"/>
      <c r="E482" s="403"/>
      <c r="F482" s="58"/>
      <c r="G482" s="58"/>
      <c r="H482" s="58"/>
      <c r="I482" s="58"/>
      <c r="J482" s="58"/>
      <c r="K482" s="58"/>
      <c r="L482" s="58"/>
      <c r="M482" s="58"/>
      <c r="N482" s="58"/>
      <c r="O482" s="58"/>
      <c r="P482" s="58"/>
      <c r="Q482" s="58"/>
      <c r="R482" s="58"/>
      <c r="S482" s="58"/>
      <c r="T482" s="58"/>
      <c r="U482" s="58"/>
      <c r="V482" s="58"/>
      <c r="W482" s="58"/>
      <c r="X482" s="58"/>
      <c r="Y482" s="58"/>
      <c r="Z482" s="58"/>
    </row>
    <row r="483" spans="1:26" ht="13.5" customHeight="1">
      <c r="A483" s="58"/>
      <c r="B483" s="58"/>
      <c r="C483" s="58"/>
      <c r="D483" s="371"/>
      <c r="E483" s="403"/>
      <c r="F483" s="58"/>
      <c r="G483" s="58"/>
      <c r="H483" s="58"/>
      <c r="I483" s="58"/>
      <c r="J483" s="58"/>
      <c r="K483" s="58"/>
      <c r="L483" s="58"/>
      <c r="M483" s="58"/>
      <c r="N483" s="58"/>
      <c r="O483" s="58"/>
      <c r="P483" s="58"/>
      <c r="Q483" s="58"/>
      <c r="R483" s="58"/>
      <c r="S483" s="58"/>
      <c r="T483" s="58"/>
      <c r="U483" s="58"/>
      <c r="V483" s="58"/>
      <c r="W483" s="58"/>
      <c r="X483" s="58"/>
      <c r="Y483" s="58"/>
      <c r="Z483" s="58"/>
    </row>
    <row r="484" spans="1:26" ht="13.5" customHeight="1">
      <c r="A484" s="58"/>
      <c r="B484" s="58"/>
      <c r="C484" s="58"/>
      <c r="D484" s="371"/>
      <c r="E484" s="403"/>
      <c r="F484" s="58"/>
      <c r="G484" s="58"/>
      <c r="H484" s="58"/>
      <c r="I484" s="58"/>
      <c r="J484" s="58"/>
      <c r="K484" s="58"/>
      <c r="L484" s="58"/>
      <c r="M484" s="58"/>
      <c r="N484" s="58"/>
      <c r="O484" s="58"/>
      <c r="P484" s="58"/>
      <c r="Q484" s="58"/>
      <c r="R484" s="58"/>
      <c r="S484" s="58"/>
      <c r="T484" s="58"/>
      <c r="U484" s="58"/>
      <c r="V484" s="58"/>
      <c r="W484" s="58"/>
      <c r="X484" s="58"/>
      <c r="Y484" s="58"/>
      <c r="Z484" s="58"/>
    </row>
    <row r="485" spans="1:26" ht="13.5" customHeight="1">
      <c r="A485" s="58"/>
      <c r="B485" s="58"/>
      <c r="C485" s="58"/>
      <c r="D485" s="371"/>
      <c r="E485" s="403"/>
      <c r="F485" s="58"/>
      <c r="G485" s="58"/>
      <c r="H485" s="58"/>
      <c r="I485" s="58"/>
      <c r="J485" s="58"/>
      <c r="K485" s="58"/>
      <c r="L485" s="58"/>
      <c r="M485" s="58"/>
      <c r="N485" s="58"/>
      <c r="O485" s="58"/>
      <c r="P485" s="58"/>
      <c r="Q485" s="58"/>
      <c r="R485" s="58"/>
      <c r="S485" s="58"/>
      <c r="T485" s="58"/>
      <c r="U485" s="58"/>
      <c r="V485" s="58"/>
      <c r="W485" s="58"/>
      <c r="X485" s="58"/>
      <c r="Y485" s="58"/>
      <c r="Z485" s="58"/>
    </row>
    <row r="486" spans="1:26" ht="13.5" customHeight="1">
      <c r="A486" s="58"/>
      <c r="B486" s="58"/>
      <c r="C486" s="58"/>
      <c r="D486" s="371"/>
      <c r="E486" s="403"/>
      <c r="F486" s="58"/>
      <c r="G486" s="58"/>
      <c r="H486" s="58"/>
      <c r="I486" s="58"/>
      <c r="J486" s="58"/>
      <c r="K486" s="58"/>
      <c r="L486" s="58"/>
      <c r="M486" s="58"/>
      <c r="N486" s="58"/>
      <c r="O486" s="58"/>
      <c r="P486" s="58"/>
      <c r="Q486" s="58"/>
      <c r="R486" s="58"/>
      <c r="S486" s="58"/>
      <c r="T486" s="58"/>
      <c r="U486" s="58"/>
      <c r="V486" s="58"/>
      <c r="W486" s="58"/>
      <c r="X486" s="58"/>
      <c r="Y486" s="58"/>
      <c r="Z486" s="58"/>
    </row>
    <row r="487" spans="1:26" ht="13.5" customHeight="1">
      <c r="A487" s="58"/>
      <c r="B487" s="58"/>
      <c r="C487" s="58"/>
      <c r="D487" s="371"/>
      <c r="E487" s="403"/>
      <c r="F487" s="58"/>
      <c r="G487" s="58"/>
      <c r="H487" s="58"/>
      <c r="I487" s="58"/>
      <c r="J487" s="58"/>
      <c r="K487" s="58"/>
      <c r="L487" s="58"/>
      <c r="M487" s="58"/>
      <c r="N487" s="58"/>
      <c r="O487" s="58"/>
      <c r="P487" s="58"/>
      <c r="Q487" s="58"/>
      <c r="R487" s="58"/>
      <c r="S487" s="58"/>
      <c r="T487" s="58"/>
      <c r="U487" s="58"/>
      <c r="V487" s="58"/>
      <c r="W487" s="58"/>
      <c r="X487" s="58"/>
      <c r="Y487" s="58"/>
      <c r="Z487" s="58"/>
    </row>
    <row r="488" spans="1:26" ht="13.5" customHeight="1">
      <c r="A488" s="58"/>
      <c r="B488" s="58"/>
      <c r="C488" s="58"/>
      <c r="D488" s="371"/>
      <c r="E488" s="403"/>
      <c r="F488" s="58"/>
      <c r="G488" s="58"/>
      <c r="H488" s="58"/>
      <c r="I488" s="58"/>
      <c r="J488" s="58"/>
      <c r="K488" s="58"/>
      <c r="L488" s="58"/>
      <c r="M488" s="58"/>
      <c r="N488" s="58"/>
      <c r="O488" s="58"/>
      <c r="P488" s="58"/>
      <c r="Q488" s="58"/>
      <c r="R488" s="58"/>
      <c r="S488" s="58"/>
      <c r="T488" s="58"/>
      <c r="U488" s="58"/>
      <c r="V488" s="58"/>
      <c r="W488" s="58"/>
      <c r="X488" s="58"/>
      <c r="Y488" s="58"/>
      <c r="Z488" s="58"/>
    </row>
    <row r="489" spans="1:26" ht="13.5" customHeight="1">
      <c r="A489" s="58"/>
      <c r="B489" s="58"/>
      <c r="C489" s="58"/>
      <c r="D489" s="371"/>
      <c r="E489" s="403"/>
      <c r="F489" s="58"/>
      <c r="G489" s="58"/>
      <c r="H489" s="58"/>
      <c r="I489" s="58"/>
      <c r="J489" s="58"/>
      <c r="K489" s="58"/>
      <c r="L489" s="58"/>
      <c r="M489" s="58"/>
      <c r="N489" s="58"/>
      <c r="O489" s="58"/>
      <c r="P489" s="58"/>
      <c r="Q489" s="58"/>
      <c r="R489" s="58"/>
      <c r="S489" s="58"/>
      <c r="T489" s="58"/>
      <c r="U489" s="58"/>
      <c r="V489" s="58"/>
      <c r="W489" s="58"/>
      <c r="X489" s="58"/>
      <c r="Y489" s="58"/>
      <c r="Z489" s="58"/>
    </row>
    <row r="490" spans="1:26" ht="13.5" customHeight="1">
      <c r="A490" s="58"/>
      <c r="B490" s="58"/>
      <c r="C490" s="58"/>
      <c r="D490" s="371"/>
      <c r="E490" s="403"/>
      <c r="F490" s="58"/>
      <c r="G490" s="58"/>
      <c r="H490" s="58"/>
      <c r="I490" s="58"/>
      <c r="J490" s="58"/>
      <c r="K490" s="58"/>
      <c r="L490" s="58"/>
      <c r="M490" s="58"/>
      <c r="N490" s="58"/>
      <c r="O490" s="58"/>
      <c r="P490" s="58"/>
      <c r="Q490" s="58"/>
      <c r="R490" s="58"/>
      <c r="S490" s="58"/>
      <c r="T490" s="58"/>
      <c r="U490" s="58"/>
      <c r="V490" s="58"/>
      <c r="W490" s="58"/>
      <c r="X490" s="58"/>
      <c r="Y490" s="58"/>
      <c r="Z490" s="58"/>
    </row>
    <row r="491" spans="1:26" ht="13.5" customHeight="1">
      <c r="A491" s="58"/>
      <c r="B491" s="58"/>
      <c r="C491" s="58"/>
      <c r="D491" s="371"/>
      <c r="E491" s="403"/>
      <c r="F491" s="58"/>
      <c r="G491" s="58"/>
      <c r="H491" s="58"/>
      <c r="I491" s="58"/>
      <c r="J491" s="58"/>
      <c r="K491" s="58"/>
      <c r="L491" s="58"/>
      <c r="M491" s="58"/>
      <c r="N491" s="58"/>
      <c r="O491" s="58"/>
      <c r="P491" s="58"/>
      <c r="Q491" s="58"/>
      <c r="R491" s="58"/>
      <c r="S491" s="58"/>
      <c r="T491" s="58"/>
      <c r="U491" s="58"/>
      <c r="V491" s="58"/>
      <c r="W491" s="58"/>
      <c r="X491" s="58"/>
      <c r="Y491" s="58"/>
      <c r="Z491" s="58"/>
    </row>
    <row r="492" spans="1:26" ht="13.5" customHeight="1">
      <c r="A492" s="58"/>
      <c r="B492" s="58"/>
      <c r="C492" s="58"/>
      <c r="D492" s="371"/>
      <c r="E492" s="403"/>
      <c r="F492" s="58"/>
      <c r="G492" s="58"/>
      <c r="H492" s="58"/>
      <c r="I492" s="58"/>
      <c r="J492" s="58"/>
      <c r="K492" s="58"/>
      <c r="L492" s="58"/>
      <c r="M492" s="58"/>
      <c r="N492" s="58"/>
      <c r="O492" s="58"/>
      <c r="P492" s="58"/>
      <c r="Q492" s="58"/>
      <c r="R492" s="58"/>
      <c r="S492" s="58"/>
      <c r="T492" s="58"/>
      <c r="U492" s="58"/>
      <c r="V492" s="58"/>
      <c r="W492" s="58"/>
      <c r="X492" s="58"/>
      <c r="Y492" s="58"/>
      <c r="Z492" s="58"/>
    </row>
    <row r="493" spans="1:26" ht="13.5" customHeight="1">
      <c r="A493" s="58"/>
      <c r="B493" s="58"/>
      <c r="C493" s="58"/>
      <c r="D493" s="371"/>
      <c r="E493" s="403"/>
      <c r="F493" s="58"/>
      <c r="G493" s="58"/>
      <c r="H493" s="58"/>
      <c r="I493" s="58"/>
      <c r="J493" s="58"/>
      <c r="K493" s="58"/>
      <c r="L493" s="58"/>
      <c r="M493" s="58"/>
      <c r="N493" s="58"/>
      <c r="O493" s="58"/>
      <c r="P493" s="58"/>
      <c r="Q493" s="58"/>
      <c r="R493" s="58"/>
      <c r="S493" s="58"/>
      <c r="T493" s="58"/>
      <c r="U493" s="58"/>
      <c r="V493" s="58"/>
      <c r="W493" s="58"/>
      <c r="X493" s="58"/>
      <c r="Y493" s="58"/>
      <c r="Z493" s="58"/>
    </row>
    <row r="494" spans="1:26" ht="13.5" customHeight="1">
      <c r="A494" s="58"/>
      <c r="B494" s="58"/>
      <c r="C494" s="58"/>
      <c r="D494" s="371"/>
      <c r="E494" s="403"/>
      <c r="F494" s="58"/>
      <c r="G494" s="58"/>
      <c r="H494" s="58"/>
      <c r="I494" s="58"/>
      <c r="J494" s="58"/>
      <c r="K494" s="58"/>
      <c r="L494" s="58"/>
      <c r="M494" s="58"/>
      <c r="N494" s="58"/>
      <c r="O494" s="58"/>
      <c r="P494" s="58"/>
      <c r="Q494" s="58"/>
      <c r="R494" s="58"/>
      <c r="S494" s="58"/>
      <c r="T494" s="58"/>
      <c r="U494" s="58"/>
      <c r="V494" s="58"/>
      <c r="W494" s="58"/>
      <c r="X494" s="58"/>
      <c r="Y494" s="58"/>
      <c r="Z494" s="58"/>
    </row>
    <row r="495" spans="1:26" ht="13.5" customHeight="1">
      <c r="A495" s="58"/>
      <c r="B495" s="58"/>
      <c r="C495" s="58"/>
      <c r="D495" s="371"/>
      <c r="E495" s="403"/>
      <c r="F495" s="58"/>
      <c r="G495" s="58"/>
      <c r="H495" s="58"/>
      <c r="I495" s="58"/>
      <c r="J495" s="58"/>
      <c r="K495" s="58"/>
      <c r="L495" s="58"/>
      <c r="M495" s="58"/>
      <c r="N495" s="58"/>
      <c r="O495" s="58"/>
      <c r="P495" s="58"/>
      <c r="Q495" s="58"/>
      <c r="R495" s="58"/>
      <c r="S495" s="58"/>
      <c r="T495" s="58"/>
      <c r="U495" s="58"/>
      <c r="V495" s="58"/>
      <c r="W495" s="58"/>
      <c r="X495" s="58"/>
      <c r="Y495" s="58"/>
      <c r="Z495" s="58"/>
    </row>
    <row r="496" spans="1:26" ht="13.5" customHeight="1">
      <c r="A496" s="58"/>
      <c r="B496" s="58"/>
      <c r="C496" s="58"/>
      <c r="D496" s="371"/>
      <c r="E496" s="403"/>
      <c r="F496" s="58"/>
      <c r="G496" s="58"/>
      <c r="H496" s="58"/>
      <c r="I496" s="58"/>
      <c r="J496" s="58"/>
      <c r="K496" s="58"/>
      <c r="L496" s="58"/>
      <c r="M496" s="58"/>
      <c r="N496" s="58"/>
      <c r="O496" s="58"/>
      <c r="P496" s="58"/>
      <c r="Q496" s="58"/>
      <c r="R496" s="58"/>
      <c r="S496" s="58"/>
      <c r="T496" s="58"/>
      <c r="U496" s="58"/>
      <c r="V496" s="58"/>
      <c r="W496" s="58"/>
      <c r="X496" s="58"/>
      <c r="Y496" s="58"/>
      <c r="Z496" s="58"/>
    </row>
    <row r="497" spans="1:26" ht="13.5" customHeight="1">
      <c r="A497" s="58"/>
      <c r="B497" s="58"/>
      <c r="C497" s="58"/>
      <c r="D497" s="371"/>
      <c r="E497" s="403"/>
      <c r="F497" s="58"/>
      <c r="G497" s="58"/>
      <c r="H497" s="58"/>
      <c r="I497" s="58"/>
      <c r="J497" s="58"/>
      <c r="K497" s="58"/>
      <c r="L497" s="58"/>
      <c r="M497" s="58"/>
      <c r="N497" s="58"/>
      <c r="O497" s="58"/>
      <c r="P497" s="58"/>
      <c r="Q497" s="58"/>
      <c r="R497" s="58"/>
      <c r="S497" s="58"/>
      <c r="T497" s="58"/>
      <c r="U497" s="58"/>
      <c r="V497" s="58"/>
      <c r="W497" s="58"/>
      <c r="X497" s="58"/>
      <c r="Y497" s="58"/>
      <c r="Z497" s="58"/>
    </row>
    <row r="498" spans="1:26" ht="13.5" customHeight="1">
      <c r="A498" s="58"/>
      <c r="B498" s="58"/>
      <c r="C498" s="58"/>
      <c r="D498" s="371"/>
      <c r="E498" s="403"/>
      <c r="F498" s="58"/>
      <c r="G498" s="58"/>
      <c r="H498" s="58"/>
      <c r="I498" s="58"/>
      <c r="J498" s="58"/>
      <c r="K498" s="58"/>
      <c r="L498" s="58"/>
      <c r="M498" s="58"/>
      <c r="N498" s="58"/>
      <c r="O498" s="58"/>
      <c r="P498" s="58"/>
      <c r="Q498" s="58"/>
      <c r="R498" s="58"/>
      <c r="S498" s="58"/>
      <c r="T498" s="58"/>
      <c r="U498" s="58"/>
      <c r="V498" s="58"/>
      <c r="W498" s="58"/>
      <c r="X498" s="58"/>
      <c r="Y498" s="58"/>
      <c r="Z498" s="58"/>
    </row>
    <row r="499" spans="1:26" ht="13.5" customHeight="1">
      <c r="A499" s="58"/>
      <c r="B499" s="58"/>
      <c r="C499" s="58"/>
      <c r="D499" s="371"/>
      <c r="E499" s="403"/>
      <c r="F499" s="58"/>
      <c r="G499" s="58"/>
      <c r="H499" s="58"/>
      <c r="I499" s="58"/>
      <c r="J499" s="58"/>
      <c r="K499" s="58"/>
      <c r="L499" s="58"/>
      <c r="M499" s="58"/>
      <c r="N499" s="58"/>
      <c r="O499" s="58"/>
      <c r="P499" s="58"/>
      <c r="Q499" s="58"/>
      <c r="R499" s="58"/>
      <c r="S499" s="58"/>
      <c r="T499" s="58"/>
      <c r="U499" s="58"/>
      <c r="V499" s="58"/>
      <c r="W499" s="58"/>
      <c r="X499" s="58"/>
      <c r="Y499" s="58"/>
      <c r="Z499" s="58"/>
    </row>
    <row r="500" spans="1:26" ht="13.5" customHeight="1">
      <c r="A500" s="58"/>
      <c r="B500" s="58"/>
      <c r="C500" s="58"/>
      <c r="D500" s="371"/>
      <c r="E500" s="403"/>
      <c r="F500" s="58"/>
      <c r="G500" s="58"/>
      <c r="H500" s="58"/>
      <c r="I500" s="58"/>
      <c r="J500" s="58"/>
      <c r="K500" s="58"/>
      <c r="L500" s="58"/>
      <c r="M500" s="58"/>
      <c r="N500" s="58"/>
      <c r="O500" s="58"/>
      <c r="P500" s="58"/>
      <c r="Q500" s="58"/>
      <c r="R500" s="58"/>
      <c r="S500" s="58"/>
      <c r="T500" s="58"/>
      <c r="U500" s="58"/>
      <c r="V500" s="58"/>
      <c r="W500" s="58"/>
      <c r="X500" s="58"/>
      <c r="Y500" s="58"/>
      <c r="Z500" s="58"/>
    </row>
    <row r="501" spans="1:26" ht="13.5" customHeight="1">
      <c r="A501" s="58"/>
      <c r="B501" s="58"/>
      <c r="C501" s="58"/>
      <c r="D501" s="371"/>
      <c r="E501" s="403"/>
      <c r="F501" s="58"/>
      <c r="G501" s="58"/>
      <c r="H501" s="58"/>
      <c r="I501" s="58"/>
      <c r="J501" s="58"/>
      <c r="K501" s="58"/>
      <c r="L501" s="58"/>
      <c r="M501" s="58"/>
      <c r="N501" s="58"/>
      <c r="O501" s="58"/>
      <c r="P501" s="58"/>
      <c r="Q501" s="58"/>
      <c r="R501" s="58"/>
      <c r="S501" s="58"/>
      <c r="T501" s="58"/>
      <c r="U501" s="58"/>
      <c r="V501" s="58"/>
      <c r="W501" s="58"/>
      <c r="X501" s="58"/>
      <c r="Y501" s="58"/>
      <c r="Z501" s="58"/>
    </row>
    <row r="502" spans="1:26" ht="13.5" customHeight="1">
      <c r="A502" s="58"/>
      <c r="B502" s="58"/>
      <c r="C502" s="58"/>
      <c r="D502" s="371"/>
      <c r="E502" s="403"/>
      <c r="F502" s="58"/>
      <c r="G502" s="58"/>
      <c r="H502" s="58"/>
      <c r="I502" s="58"/>
      <c r="J502" s="58"/>
      <c r="K502" s="58"/>
      <c r="L502" s="58"/>
      <c r="M502" s="58"/>
      <c r="N502" s="58"/>
      <c r="O502" s="58"/>
      <c r="P502" s="58"/>
      <c r="Q502" s="58"/>
      <c r="R502" s="58"/>
      <c r="S502" s="58"/>
      <c r="T502" s="58"/>
      <c r="U502" s="58"/>
      <c r="V502" s="58"/>
      <c r="W502" s="58"/>
      <c r="X502" s="58"/>
      <c r="Y502" s="58"/>
      <c r="Z502" s="58"/>
    </row>
    <row r="503" spans="1:26" ht="13.5" customHeight="1">
      <c r="A503" s="58"/>
      <c r="B503" s="58"/>
      <c r="C503" s="58"/>
      <c r="D503" s="371"/>
      <c r="E503" s="403"/>
      <c r="F503" s="58"/>
      <c r="G503" s="58"/>
      <c r="H503" s="58"/>
      <c r="I503" s="58"/>
      <c r="J503" s="58"/>
      <c r="K503" s="58"/>
      <c r="L503" s="58"/>
      <c r="M503" s="58"/>
      <c r="N503" s="58"/>
      <c r="O503" s="58"/>
      <c r="P503" s="58"/>
      <c r="Q503" s="58"/>
      <c r="R503" s="58"/>
      <c r="S503" s="58"/>
      <c r="T503" s="58"/>
      <c r="U503" s="58"/>
      <c r="V503" s="58"/>
      <c r="W503" s="58"/>
      <c r="X503" s="58"/>
      <c r="Y503" s="58"/>
      <c r="Z503" s="58"/>
    </row>
    <row r="504" spans="1:26" ht="13.5" customHeight="1">
      <c r="A504" s="58"/>
      <c r="B504" s="58"/>
      <c r="C504" s="58"/>
      <c r="D504" s="371"/>
      <c r="E504" s="403"/>
      <c r="F504" s="58"/>
      <c r="G504" s="58"/>
      <c r="H504" s="58"/>
      <c r="I504" s="58"/>
      <c r="J504" s="58"/>
      <c r="K504" s="58"/>
      <c r="L504" s="58"/>
      <c r="M504" s="58"/>
      <c r="N504" s="58"/>
      <c r="O504" s="58"/>
      <c r="P504" s="58"/>
      <c r="Q504" s="58"/>
      <c r="R504" s="58"/>
      <c r="S504" s="58"/>
      <c r="T504" s="58"/>
      <c r="U504" s="58"/>
      <c r="V504" s="58"/>
      <c r="W504" s="58"/>
      <c r="X504" s="58"/>
      <c r="Y504" s="58"/>
      <c r="Z504" s="58"/>
    </row>
    <row r="505" spans="1:26" ht="13.5" customHeight="1">
      <c r="A505" s="58"/>
      <c r="B505" s="58"/>
      <c r="C505" s="58"/>
      <c r="D505" s="371"/>
      <c r="E505" s="403"/>
      <c r="F505" s="58"/>
      <c r="G505" s="58"/>
      <c r="H505" s="58"/>
      <c r="I505" s="58"/>
      <c r="J505" s="58"/>
      <c r="K505" s="58"/>
      <c r="L505" s="58"/>
      <c r="M505" s="58"/>
      <c r="N505" s="58"/>
      <c r="O505" s="58"/>
      <c r="P505" s="58"/>
      <c r="Q505" s="58"/>
      <c r="R505" s="58"/>
      <c r="S505" s="58"/>
      <c r="T505" s="58"/>
      <c r="U505" s="58"/>
      <c r="V505" s="58"/>
      <c r="W505" s="58"/>
      <c r="X505" s="58"/>
      <c r="Y505" s="58"/>
      <c r="Z505" s="58"/>
    </row>
    <row r="506" spans="1:26" ht="13.5" customHeight="1">
      <c r="A506" s="58"/>
      <c r="B506" s="58"/>
      <c r="C506" s="58"/>
      <c r="D506" s="371"/>
      <c r="E506" s="403"/>
      <c r="F506" s="58"/>
      <c r="G506" s="58"/>
      <c r="H506" s="58"/>
      <c r="I506" s="58"/>
      <c r="J506" s="58"/>
      <c r="K506" s="58"/>
      <c r="L506" s="58"/>
      <c r="M506" s="58"/>
      <c r="N506" s="58"/>
      <c r="O506" s="58"/>
      <c r="P506" s="58"/>
      <c r="Q506" s="58"/>
      <c r="R506" s="58"/>
      <c r="S506" s="58"/>
      <c r="T506" s="58"/>
      <c r="U506" s="58"/>
      <c r="V506" s="58"/>
      <c r="W506" s="58"/>
      <c r="X506" s="58"/>
      <c r="Y506" s="58"/>
      <c r="Z506" s="58"/>
    </row>
    <row r="507" spans="1:26" ht="13.5" customHeight="1">
      <c r="A507" s="58"/>
      <c r="B507" s="58"/>
      <c r="C507" s="58"/>
      <c r="D507" s="371"/>
      <c r="E507" s="403"/>
      <c r="F507" s="58"/>
      <c r="G507" s="58"/>
      <c r="H507" s="58"/>
      <c r="I507" s="58"/>
      <c r="J507" s="58"/>
      <c r="K507" s="58"/>
      <c r="L507" s="58"/>
      <c r="M507" s="58"/>
      <c r="N507" s="58"/>
      <c r="O507" s="58"/>
      <c r="P507" s="58"/>
      <c r="Q507" s="58"/>
      <c r="R507" s="58"/>
      <c r="S507" s="58"/>
      <c r="T507" s="58"/>
      <c r="U507" s="58"/>
      <c r="V507" s="58"/>
      <c r="W507" s="58"/>
      <c r="X507" s="58"/>
      <c r="Y507" s="58"/>
      <c r="Z507" s="58"/>
    </row>
    <row r="508" spans="1:26" ht="13.5" customHeight="1">
      <c r="A508" s="58"/>
      <c r="B508" s="58"/>
      <c r="C508" s="58"/>
      <c r="D508" s="371"/>
      <c r="E508" s="403"/>
      <c r="F508" s="58"/>
      <c r="G508" s="58"/>
      <c r="H508" s="58"/>
      <c r="I508" s="58"/>
      <c r="J508" s="58"/>
      <c r="K508" s="58"/>
      <c r="L508" s="58"/>
      <c r="M508" s="58"/>
      <c r="N508" s="58"/>
      <c r="O508" s="58"/>
      <c r="P508" s="58"/>
      <c r="Q508" s="58"/>
      <c r="R508" s="58"/>
      <c r="S508" s="58"/>
      <c r="T508" s="58"/>
      <c r="U508" s="58"/>
      <c r="V508" s="58"/>
      <c r="W508" s="58"/>
      <c r="X508" s="58"/>
      <c r="Y508" s="58"/>
      <c r="Z508" s="58"/>
    </row>
    <row r="509" spans="1:26" ht="13.5" customHeight="1">
      <c r="A509" s="58"/>
      <c r="B509" s="58"/>
      <c r="C509" s="58"/>
      <c r="D509" s="371"/>
      <c r="E509" s="403"/>
      <c r="F509" s="58"/>
      <c r="G509" s="58"/>
      <c r="H509" s="58"/>
      <c r="I509" s="58"/>
      <c r="J509" s="58"/>
      <c r="K509" s="58"/>
      <c r="L509" s="58"/>
      <c r="M509" s="58"/>
      <c r="N509" s="58"/>
      <c r="O509" s="58"/>
      <c r="P509" s="58"/>
      <c r="Q509" s="58"/>
      <c r="R509" s="58"/>
      <c r="S509" s="58"/>
      <c r="T509" s="58"/>
      <c r="U509" s="58"/>
      <c r="V509" s="58"/>
      <c r="W509" s="58"/>
      <c r="X509" s="58"/>
      <c r="Y509" s="58"/>
      <c r="Z509" s="58"/>
    </row>
    <row r="510" spans="1:26" ht="13.5" customHeight="1">
      <c r="A510" s="58"/>
      <c r="B510" s="58"/>
      <c r="C510" s="58"/>
      <c r="D510" s="371"/>
      <c r="E510" s="403"/>
      <c r="F510" s="58"/>
      <c r="G510" s="58"/>
      <c r="H510" s="58"/>
      <c r="I510" s="58"/>
      <c r="J510" s="58"/>
      <c r="K510" s="58"/>
      <c r="L510" s="58"/>
      <c r="M510" s="58"/>
      <c r="N510" s="58"/>
      <c r="O510" s="58"/>
      <c r="P510" s="58"/>
      <c r="Q510" s="58"/>
      <c r="R510" s="58"/>
      <c r="S510" s="58"/>
      <c r="T510" s="58"/>
      <c r="U510" s="58"/>
      <c r="V510" s="58"/>
      <c r="W510" s="58"/>
      <c r="X510" s="58"/>
      <c r="Y510" s="58"/>
      <c r="Z510" s="58"/>
    </row>
    <row r="511" spans="1:26" ht="13.5" customHeight="1">
      <c r="A511" s="58"/>
      <c r="B511" s="58"/>
      <c r="C511" s="58"/>
      <c r="D511" s="371"/>
      <c r="E511" s="403"/>
      <c r="F511" s="58"/>
      <c r="G511" s="58"/>
      <c r="H511" s="58"/>
      <c r="I511" s="58"/>
      <c r="J511" s="58"/>
      <c r="K511" s="58"/>
      <c r="L511" s="58"/>
      <c r="M511" s="58"/>
      <c r="N511" s="58"/>
      <c r="O511" s="58"/>
      <c r="P511" s="58"/>
      <c r="Q511" s="58"/>
      <c r="R511" s="58"/>
      <c r="S511" s="58"/>
      <c r="T511" s="58"/>
      <c r="U511" s="58"/>
      <c r="V511" s="58"/>
      <c r="W511" s="58"/>
      <c r="X511" s="58"/>
      <c r="Y511" s="58"/>
      <c r="Z511" s="58"/>
    </row>
    <row r="512" spans="1:26" ht="13.5" customHeight="1">
      <c r="A512" s="58"/>
      <c r="B512" s="58"/>
      <c r="C512" s="58"/>
      <c r="D512" s="371"/>
      <c r="E512" s="403"/>
      <c r="F512" s="58"/>
      <c r="G512" s="58"/>
      <c r="H512" s="58"/>
      <c r="I512" s="58"/>
      <c r="J512" s="58"/>
      <c r="K512" s="58"/>
      <c r="L512" s="58"/>
      <c r="M512" s="58"/>
      <c r="N512" s="58"/>
      <c r="O512" s="58"/>
      <c r="P512" s="58"/>
      <c r="Q512" s="58"/>
      <c r="R512" s="58"/>
      <c r="S512" s="58"/>
      <c r="T512" s="58"/>
      <c r="U512" s="58"/>
      <c r="V512" s="58"/>
      <c r="W512" s="58"/>
      <c r="X512" s="58"/>
      <c r="Y512" s="58"/>
      <c r="Z512" s="58"/>
    </row>
    <row r="513" spans="1:26" ht="13.5" customHeight="1">
      <c r="A513" s="58"/>
      <c r="B513" s="58"/>
      <c r="C513" s="58"/>
      <c r="D513" s="371"/>
      <c r="E513" s="403"/>
      <c r="F513" s="58"/>
      <c r="G513" s="58"/>
      <c r="H513" s="58"/>
      <c r="I513" s="58"/>
      <c r="J513" s="58"/>
      <c r="K513" s="58"/>
      <c r="L513" s="58"/>
      <c r="M513" s="58"/>
      <c r="N513" s="58"/>
      <c r="O513" s="58"/>
      <c r="P513" s="58"/>
      <c r="Q513" s="58"/>
      <c r="R513" s="58"/>
      <c r="S513" s="58"/>
      <c r="T513" s="58"/>
      <c r="U513" s="58"/>
      <c r="V513" s="58"/>
      <c r="W513" s="58"/>
      <c r="X513" s="58"/>
      <c r="Y513" s="58"/>
      <c r="Z513" s="58"/>
    </row>
    <row r="514" spans="1:26" ht="13.5" customHeight="1">
      <c r="A514" s="58"/>
      <c r="B514" s="58"/>
      <c r="C514" s="58"/>
      <c r="D514" s="371"/>
      <c r="E514" s="403"/>
      <c r="F514" s="58"/>
      <c r="G514" s="58"/>
      <c r="H514" s="58"/>
      <c r="I514" s="58"/>
      <c r="J514" s="58"/>
      <c r="K514" s="58"/>
      <c r="L514" s="58"/>
      <c r="M514" s="58"/>
      <c r="N514" s="58"/>
      <c r="O514" s="58"/>
      <c r="P514" s="58"/>
      <c r="Q514" s="58"/>
      <c r="R514" s="58"/>
      <c r="S514" s="58"/>
      <c r="T514" s="58"/>
      <c r="U514" s="58"/>
      <c r="V514" s="58"/>
      <c r="W514" s="58"/>
      <c r="X514" s="58"/>
      <c r="Y514" s="58"/>
      <c r="Z514" s="58"/>
    </row>
    <row r="515" spans="1:26" ht="13.5" customHeight="1">
      <c r="A515" s="58"/>
      <c r="B515" s="58"/>
      <c r="C515" s="58"/>
      <c r="D515" s="371"/>
      <c r="E515" s="403"/>
      <c r="F515" s="58"/>
      <c r="G515" s="58"/>
      <c r="H515" s="58"/>
      <c r="I515" s="58"/>
      <c r="J515" s="58"/>
      <c r="K515" s="58"/>
      <c r="L515" s="58"/>
      <c r="M515" s="58"/>
      <c r="N515" s="58"/>
      <c r="O515" s="58"/>
      <c r="P515" s="58"/>
      <c r="Q515" s="58"/>
      <c r="R515" s="58"/>
      <c r="S515" s="58"/>
      <c r="T515" s="58"/>
      <c r="U515" s="58"/>
      <c r="V515" s="58"/>
      <c r="W515" s="58"/>
      <c r="X515" s="58"/>
      <c r="Y515" s="58"/>
      <c r="Z515" s="58"/>
    </row>
    <row r="516" spans="1:26" ht="13.5" customHeight="1">
      <c r="A516" s="58"/>
      <c r="B516" s="58"/>
      <c r="C516" s="58"/>
      <c r="D516" s="371"/>
      <c r="E516" s="403"/>
      <c r="F516" s="58"/>
      <c r="G516" s="58"/>
      <c r="H516" s="58"/>
      <c r="I516" s="58"/>
      <c r="J516" s="58"/>
      <c r="K516" s="58"/>
      <c r="L516" s="58"/>
      <c r="M516" s="58"/>
      <c r="N516" s="58"/>
      <c r="O516" s="58"/>
      <c r="P516" s="58"/>
      <c r="Q516" s="58"/>
      <c r="R516" s="58"/>
      <c r="S516" s="58"/>
      <c r="T516" s="58"/>
      <c r="U516" s="58"/>
      <c r="V516" s="58"/>
      <c r="W516" s="58"/>
      <c r="X516" s="58"/>
      <c r="Y516" s="58"/>
      <c r="Z516" s="58"/>
    </row>
    <row r="517" spans="1:26" ht="13.5" customHeight="1">
      <c r="A517" s="58"/>
      <c r="B517" s="58"/>
      <c r="C517" s="58"/>
      <c r="D517" s="371"/>
      <c r="E517" s="403"/>
      <c r="F517" s="58"/>
      <c r="G517" s="58"/>
      <c r="H517" s="58"/>
      <c r="I517" s="58"/>
      <c r="J517" s="58"/>
      <c r="K517" s="58"/>
      <c r="L517" s="58"/>
      <c r="M517" s="58"/>
      <c r="N517" s="58"/>
      <c r="O517" s="58"/>
      <c r="P517" s="58"/>
      <c r="Q517" s="58"/>
      <c r="R517" s="58"/>
      <c r="S517" s="58"/>
      <c r="T517" s="58"/>
      <c r="U517" s="58"/>
      <c r="V517" s="58"/>
      <c r="W517" s="58"/>
      <c r="X517" s="58"/>
      <c r="Y517" s="58"/>
      <c r="Z517" s="58"/>
    </row>
    <row r="518" spans="1:26" ht="13.5" customHeight="1">
      <c r="A518" s="58"/>
      <c r="B518" s="58"/>
      <c r="C518" s="58"/>
      <c r="D518" s="371"/>
      <c r="E518" s="403"/>
      <c r="F518" s="58"/>
      <c r="G518" s="58"/>
      <c r="H518" s="58"/>
      <c r="I518" s="58"/>
      <c r="J518" s="58"/>
      <c r="K518" s="58"/>
      <c r="L518" s="58"/>
      <c r="M518" s="58"/>
      <c r="N518" s="58"/>
      <c r="O518" s="58"/>
      <c r="P518" s="58"/>
      <c r="Q518" s="58"/>
      <c r="R518" s="58"/>
      <c r="S518" s="58"/>
      <c r="T518" s="58"/>
      <c r="U518" s="58"/>
      <c r="V518" s="58"/>
      <c r="W518" s="58"/>
      <c r="X518" s="58"/>
      <c r="Y518" s="58"/>
      <c r="Z518" s="58"/>
    </row>
    <row r="519" spans="1:26" ht="13.5" customHeight="1">
      <c r="A519" s="58"/>
      <c r="B519" s="58"/>
      <c r="C519" s="58"/>
      <c r="D519" s="371"/>
      <c r="E519" s="403"/>
      <c r="F519" s="58"/>
      <c r="G519" s="58"/>
      <c r="H519" s="58"/>
      <c r="I519" s="58"/>
      <c r="J519" s="58"/>
      <c r="K519" s="58"/>
      <c r="L519" s="58"/>
      <c r="M519" s="58"/>
      <c r="N519" s="58"/>
      <c r="O519" s="58"/>
      <c r="P519" s="58"/>
      <c r="Q519" s="58"/>
      <c r="R519" s="58"/>
      <c r="S519" s="58"/>
      <c r="T519" s="58"/>
      <c r="U519" s="58"/>
      <c r="V519" s="58"/>
      <c r="W519" s="58"/>
      <c r="X519" s="58"/>
      <c r="Y519" s="58"/>
      <c r="Z519" s="58"/>
    </row>
    <row r="520" spans="1:26" ht="13.5" customHeight="1">
      <c r="A520" s="58"/>
      <c r="B520" s="58"/>
      <c r="C520" s="58"/>
      <c r="D520" s="371"/>
      <c r="E520" s="403"/>
      <c r="F520" s="58"/>
      <c r="G520" s="58"/>
      <c r="H520" s="58"/>
      <c r="I520" s="58"/>
      <c r="J520" s="58"/>
      <c r="K520" s="58"/>
      <c r="L520" s="58"/>
      <c r="M520" s="58"/>
      <c r="N520" s="58"/>
      <c r="O520" s="58"/>
      <c r="P520" s="58"/>
      <c r="Q520" s="58"/>
      <c r="R520" s="58"/>
      <c r="S520" s="58"/>
      <c r="T520" s="58"/>
      <c r="U520" s="58"/>
      <c r="V520" s="58"/>
      <c r="W520" s="58"/>
      <c r="X520" s="58"/>
      <c r="Y520" s="58"/>
      <c r="Z520" s="58"/>
    </row>
    <row r="521" spans="1:26" ht="13.5" customHeight="1">
      <c r="A521" s="58"/>
      <c r="B521" s="58"/>
      <c r="C521" s="58"/>
      <c r="D521" s="371"/>
      <c r="E521" s="403"/>
      <c r="F521" s="58"/>
      <c r="G521" s="58"/>
      <c r="H521" s="58"/>
      <c r="I521" s="58"/>
      <c r="J521" s="58"/>
      <c r="K521" s="58"/>
      <c r="L521" s="58"/>
      <c r="M521" s="58"/>
      <c r="N521" s="58"/>
      <c r="O521" s="58"/>
      <c r="P521" s="58"/>
      <c r="Q521" s="58"/>
      <c r="R521" s="58"/>
      <c r="S521" s="58"/>
      <c r="T521" s="58"/>
      <c r="U521" s="58"/>
      <c r="V521" s="58"/>
      <c r="W521" s="58"/>
      <c r="X521" s="58"/>
      <c r="Y521" s="58"/>
      <c r="Z521" s="58"/>
    </row>
    <row r="522" spans="1:26" ht="13.5" customHeight="1">
      <c r="A522" s="58"/>
      <c r="B522" s="58"/>
      <c r="C522" s="58"/>
      <c r="D522" s="371"/>
      <c r="E522" s="403"/>
      <c r="F522" s="58"/>
      <c r="G522" s="58"/>
      <c r="H522" s="58"/>
      <c r="I522" s="58"/>
      <c r="J522" s="58"/>
      <c r="K522" s="58"/>
      <c r="L522" s="58"/>
      <c r="M522" s="58"/>
      <c r="N522" s="58"/>
      <c r="O522" s="58"/>
      <c r="P522" s="58"/>
      <c r="Q522" s="58"/>
      <c r="R522" s="58"/>
      <c r="S522" s="58"/>
      <c r="T522" s="58"/>
      <c r="U522" s="58"/>
      <c r="V522" s="58"/>
      <c r="W522" s="58"/>
      <c r="X522" s="58"/>
      <c r="Y522" s="58"/>
      <c r="Z522" s="58"/>
    </row>
    <row r="523" spans="1:26" ht="13.5" customHeight="1">
      <c r="A523" s="58"/>
      <c r="B523" s="58"/>
      <c r="C523" s="58"/>
      <c r="D523" s="371"/>
      <c r="E523" s="403"/>
      <c r="F523" s="58"/>
      <c r="G523" s="58"/>
      <c r="H523" s="58"/>
      <c r="I523" s="58"/>
      <c r="J523" s="58"/>
      <c r="K523" s="58"/>
      <c r="L523" s="58"/>
      <c r="M523" s="58"/>
      <c r="N523" s="58"/>
      <c r="O523" s="58"/>
      <c r="P523" s="58"/>
      <c r="Q523" s="58"/>
      <c r="R523" s="58"/>
      <c r="S523" s="58"/>
      <c r="T523" s="58"/>
      <c r="U523" s="58"/>
      <c r="V523" s="58"/>
      <c r="W523" s="58"/>
      <c r="X523" s="58"/>
      <c r="Y523" s="58"/>
      <c r="Z523" s="58"/>
    </row>
    <row r="524" spans="1:26" ht="13.5" customHeight="1">
      <c r="A524" s="58"/>
      <c r="B524" s="58"/>
      <c r="C524" s="58"/>
      <c r="D524" s="371"/>
      <c r="E524" s="403"/>
      <c r="F524" s="58"/>
      <c r="G524" s="58"/>
      <c r="H524" s="58"/>
      <c r="I524" s="58"/>
      <c r="J524" s="58"/>
      <c r="K524" s="58"/>
      <c r="L524" s="58"/>
      <c r="M524" s="58"/>
      <c r="N524" s="58"/>
      <c r="O524" s="58"/>
      <c r="P524" s="58"/>
      <c r="Q524" s="58"/>
      <c r="R524" s="58"/>
      <c r="S524" s="58"/>
      <c r="T524" s="58"/>
      <c r="U524" s="58"/>
      <c r="V524" s="58"/>
      <c r="W524" s="58"/>
      <c r="X524" s="58"/>
      <c r="Y524" s="58"/>
      <c r="Z524" s="58"/>
    </row>
    <row r="525" spans="1:26" ht="13.5" customHeight="1">
      <c r="A525" s="58"/>
      <c r="B525" s="58"/>
      <c r="C525" s="58"/>
      <c r="D525" s="371"/>
      <c r="E525" s="403"/>
      <c r="F525" s="58"/>
      <c r="G525" s="58"/>
      <c r="H525" s="58"/>
      <c r="I525" s="58"/>
      <c r="J525" s="58"/>
      <c r="K525" s="58"/>
      <c r="L525" s="58"/>
      <c r="M525" s="58"/>
      <c r="N525" s="58"/>
      <c r="O525" s="58"/>
      <c r="P525" s="58"/>
      <c r="Q525" s="58"/>
      <c r="R525" s="58"/>
      <c r="S525" s="58"/>
      <c r="T525" s="58"/>
      <c r="U525" s="58"/>
      <c r="V525" s="58"/>
      <c r="W525" s="58"/>
      <c r="X525" s="58"/>
      <c r="Y525" s="58"/>
      <c r="Z525" s="58"/>
    </row>
    <row r="526" spans="1:26" ht="13.5" customHeight="1">
      <c r="A526" s="58"/>
      <c r="B526" s="58"/>
      <c r="C526" s="58"/>
      <c r="D526" s="371"/>
      <c r="E526" s="403"/>
      <c r="F526" s="58"/>
      <c r="G526" s="58"/>
      <c r="H526" s="58"/>
      <c r="I526" s="58"/>
      <c r="J526" s="58"/>
      <c r="K526" s="58"/>
      <c r="L526" s="58"/>
      <c r="M526" s="58"/>
      <c r="N526" s="58"/>
      <c r="O526" s="58"/>
      <c r="P526" s="58"/>
      <c r="Q526" s="58"/>
      <c r="R526" s="58"/>
      <c r="S526" s="58"/>
      <c r="T526" s="58"/>
      <c r="U526" s="58"/>
      <c r="V526" s="58"/>
      <c r="W526" s="58"/>
      <c r="X526" s="58"/>
      <c r="Y526" s="58"/>
      <c r="Z526" s="58"/>
    </row>
    <row r="527" spans="1:26" ht="13.5" customHeight="1">
      <c r="A527" s="58"/>
      <c r="B527" s="58"/>
      <c r="C527" s="58"/>
      <c r="D527" s="371"/>
      <c r="E527" s="403"/>
      <c r="F527" s="58"/>
      <c r="G527" s="58"/>
      <c r="H527" s="58"/>
      <c r="I527" s="58"/>
      <c r="J527" s="58"/>
      <c r="K527" s="58"/>
      <c r="L527" s="58"/>
      <c r="M527" s="58"/>
      <c r="N527" s="58"/>
      <c r="O527" s="58"/>
      <c r="P527" s="58"/>
      <c r="Q527" s="58"/>
      <c r="R527" s="58"/>
      <c r="S527" s="58"/>
      <c r="T527" s="58"/>
      <c r="U527" s="58"/>
      <c r="V527" s="58"/>
      <c r="W527" s="58"/>
      <c r="X527" s="58"/>
      <c r="Y527" s="58"/>
      <c r="Z527" s="58"/>
    </row>
    <row r="528" spans="1:26" ht="13.5" customHeight="1">
      <c r="A528" s="58"/>
      <c r="B528" s="58"/>
      <c r="C528" s="58"/>
      <c r="D528" s="371"/>
      <c r="E528" s="403"/>
      <c r="F528" s="58"/>
      <c r="G528" s="58"/>
      <c r="H528" s="58"/>
      <c r="I528" s="58"/>
      <c r="J528" s="58"/>
      <c r="K528" s="58"/>
      <c r="L528" s="58"/>
      <c r="M528" s="58"/>
      <c r="N528" s="58"/>
      <c r="O528" s="58"/>
      <c r="P528" s="58"/>
      <c r="Q528" s="58"/>
      <c r="R528" s="58"/>
      <c r="S528" s="58"/>
      <c r="T528" s="58"/>
      <c r="U528" s="58"/>
      <c r="V528" s="58"/>
      <c r="W528" s="58"/>
      <c r="X528" s="58"/>
      <c r="Y528" s="58"/>
      <c r="Z528" s="58"/>
    </row>
    <row r="529" spans="1:26" ht="13.5" customHeight="1">
      <c r="A529" s="58"/>
      <c r="B529" s="58"/>
      <c r="C529" s="58"/>
      <c r="D529" s="371"/>
      <c r="E529" s="403"/>
      <c r="F529" s="58"/>
      <c r="G529" s="58"/>
      <c r="H529" s="58"/>
      <c r="I529" s="58"/>
      <c r="J529" s="58"/>
      <c r="K529" s="58"/>
      <c r="L529" s="58"/>
      <c r="M529" s="58"/>
      <c r="N529" s="58"/>
      <c r="O529" s="58"/>
      <c r="P529" s="58"/>
      <c r="Q529" s="58"/>
      <c r="R529" s="58"/>
      <c r="S529" s="58"/>
      <c r="T529" s="58"/>
      <c r="U529" s="58"/>
      <c r="V529" s="58"/>
      <c r="W529" s="58"/>
      <c r="X529" s="58"/>
      <c r="Y529" s="58"/>
      <c r="Z529" s="58"/>
    </row>
    <row r="530" spans="1:26" ht="13.5" customHeight="1">
      <c r="A530" s="58"/>
      <c r="B530" s="58"/>
      <c r="C530" s="58"/>
      <c r="D530" s="371"/>
      <c r="E530" s="403"/>
      <c r="F530" s="58"/>
      <c r="G530" s="58"/>
      <c r="H530" s="58"/>
      <c r="I530" s="58"/>
      <c r="J530" s="58"/>
      <c r="K530" s="58"/>
      <c r="L530" s="58"/>
      <c r="M530" s="58"/>
      <c r="N530" s="58"/>
      <c r="O530" s="58"/>
      <c r="P530" s="58"/>
      <c r="Q530" s="58"/>
      <c r="R530" s="58"/>
      <c r="S530" s="58"/>
      <c r="T530" s="58"/>
      <c r="U530" s="58"/>
      <c r="V530" s="58"/>
      <c r="W530" s="58"/>
      <c r="X530" s="58"/>
      <c r="Y530" s="58"/>
      <c r="Z530" s="58"/>
    </row>
    <row r="531" spans="1:26" ht="13.5" customHeight="1">
      <c r="A531" s="58"/>
      <c r="B531" s="58"/>
      <c r="C531" s="58"/>
      <c r="D531" s="371"/>
      <c r="E531" s="403"/>
      <c r="F531" s="58"/>
      <c r="G531" s="58"/>
      <c r="H531" s="58"/>
      <c r="I531" s="58"/>
      <c r="J531" s="58"/>
      <c r="K531" s="58"/>
      <c r="L531" s="58"/>
      <c r="M531" s="58"/>
      <c r="N531" s="58"/>
      <c r="O531" s="58"/>
      <c r="P531" s="58"/>
      <c r="Q531" s="58"/>
      <c r="R531" s="58"/>
      <c r="S531" s="58"/>
      <c r="T531" s="58"/>
      <c r="U531" s="58"/>
      <c r="V531" s="58"/>
      <c r="W531" s="58"/>
      <c r="X531" s="58"/>
      <c r="Y531" s="58"/>
      <c r="Z531" s="58"/>
    </row>
    <row r="532" spans="1:26" ht="13.5" customHeight="1">
      <c r="A532" s="58"/>
      <c r="B532" s="58"/>
      <c r="C532" s="58"/>
      <c r="D532" s="371"/>
      <c r="E532" s="403"/>
      <c r="F532" s="58"/>
      <c r="G532" s="58"/>
      <c r="H532" s="58"/>
      <c r="I532" s="58"/>
      <c r="J532" s="58"/>
      <c r="K532" s="58"/>
      <c r="L532" s="58"/>
      <c r="M532" s="58"/>
      <c r="N532" s="58"/>
      <c r="O532" s="58"/>
      <c r="P532" s="58"/>
      <c r="Q532" s="58"/>
      <c r="R532" s="58"/>
      <c r="S532" s="58"/>
      <c r="T532" s="58"/>
      <c r="U532" s="58"/>
      <c r="V532" s="58"/>
      <c r="W532" s="58"/>
      <c r="X532" s="58"/>
      <c r="Y532" s="58"/>
      <c r="Z532" s="58"/>
    </row>
    <row r="533" spans="1:26" ht="13.5" customHeight="1">
      <c r="A533" s="58"/>
      <c r="B533" s="58"/>
      <c r="C533" s="58"/>
      <c r="D533" s="371"/>
      <c r="E533" s="403"/>
      <c r="F533" s="58"/>
      <c r="G533" s="58"/>
      <c r="H533" s="58"/>
      <c r="I533" s="58"/>
      <c r="J533" s="58"/>
      <c r="K533" s="58"/>
      <c r="L533" s="58"/>
      <c r="M533" s="58"/>
      <c r="N533" s="58"/>
      <c r="O533" s="58"/>
      <c r="P533" s="58"/>
      <c r="Q533" s="58"/>
      <c r="R533" s="58"/>
      <c r="S533" s="58"/>
      <c r="T533" s="58"/>
      <c r="U533" s="58"/>
      <c r="V533" s="58"/>
      <c r="W533" s="58"/>
      <c r="X533" s="58"/>
      <c r="Y533" s="58"/>
      <c r="Z533" s="58"/>
    </row>
    <row r="534" spans="1:26" ht="13.5" customHeight="1">
      <c r="A534" s="58"/>
      <c r="B534" s="58"/>
      <c r="C534" s="58"/>
      <c r="D534" s="371"/>
      <c r="E534" s="403"/>
      <c r="F534" s="58"/>
      <c r="G534" s="58"/>
      <c r="H534" s="58"/>
      <c r="I534" s="58"/>
      <c r="J534" s="58"/>
      <c r="K534" s="58"/>
      <c r="L534" s="58"/>
      <c r="M534" s="58"/>
      <c r="N534" s="58"/>
      <c r="O534" s="58"/>
      <c r="P534" s="58"/>
      <c r="Q534" s="58"/>
      <c r="R534" s="58"/>
      <c r="S534" s="58"/>
      <c r="T534" s="58"/>
      <c r="U534" s="58"/>
      <c r="V534" s="58"/>
      <c r="W534" s="58"/>
      <c r="X534" s="58"/>
      <c r="Y534" s="58"/>
      <c r="Z534" s="58"/>
    </row>
    <row r="535" spans="1:26" ht="13.5" customHeight="1">
      <c r="A535" s="58"/>
      <c r="B535" s="58"/>
      <c r="C535" s="58"/>
      <c r="D535" s="371"/>
      <c r="E535" s="403"/>
      <c r="F535" s="58"/>
      <c r="G535" s="58"/>
      <c r="H535" s="58"/>
      <c r="I535" s="58"/>
      <c r="J535" s="58"/>
      <c r="K535" s="58"/>
      <c r="L535" s="58"/>
      <c r="M535" s="58"/>
      <c r="N535" s="58"/>
      <c r="O535" s="58"/>
      <c r="P535" s="58"/>
      <c r="Q535" s="58"/>
      <c r="R535" s="58"/>
      <c r="S535" s="58"/>
      <c r="T535" s="58"/>
      <c r="U535" s="58"/>
      <c r="V535" s="58"/>
      <c r="W535" s="58"/>
      <c r="X535" s="58"/>
      <c r="Y535" s="58"/>
      <c r="Z535" s="58"/>
    </row>
    <row r="536" spans="1:26" ht="13.5" customHeight="1">
      <c r="A536" s="58"/>
      <c r="B536" s="58"/>
      <c r="C536" s="58"/>
      <c r="D536" s="371"/>
      <c r="E536" s="403"/>
      <c r="F536" s="58"/>
      <c r="G536" s="58"/>
      <c r="H536" s="58"/>
      <c r="I536" s="58"/>
      <c r="J536" s="58"/>
      <c r="K536" s="58"/>
      <c r="L536" s="58"/>
      <c r="M536" s="58"/>
      <c r="N536" s="58"/>
      <c r="O536" s="58"/>
      <c r="P536" s="58"/>
      <c r="Q536" s="58"/>
      <c r="R536" s="58"/>
      <c r="S536" s="58"/>
      <c r="T536" s="58"/>
      <c r="U536" s="58"/>
      <c r="V536" s="58"/>
      <c r="W536" s="58"/>
      <c r="X536" s="58"/>
      <c r="Y536" s="58"/>
      <c r="Z536" s="58"/>
    </row>
    <row r="537" spans="1:26" ht="13.5" customHeight="1">
      <c r="A537" s="58"/>
      <c r="B537" s="58"/>
      <c r="C537" s="58"/>
      <c r="D537" s="371"/>
      <c r="E537" s="403"/>
      <c r="F537" s="58"/>
      <c r="G537" s="58"/>
      <c r="H537" s="58"/>
      <c r="I537" s="58"/>
      <c r="J537" s="58"/>
      <c r="K537" s="58"/>
      <c r="L537" s="58"/>
      <c r="M537" s="58"/>
      <c r="N537" s="58"/>
      <c r="O537" s="58"/>
      <c r="P537" s="58"/>
      <c r="Q537" s="58"/>
      <c r="R537" s="58"/>
      <c r="S537" s="58"/>
      <c r="T537" s="58"/>
      <c r="U537" s="58"/>
      <c r="V537" s="58"/>
      <c r="W537" s="58"/>
      <c r="X537" s="58"/>
      <c r="Y537" s="58"/>
      <c r="Z537" s="58"/>
    </row>
    <row r="538" spans="1:26" ht="13.5" customHeight="1">
      <c r="A538" s="58"/>
      <c r="B538" s="58"/>
      <c r="C538" s="58"/>
      <c r="D538" s="371"/>
      <c r="E538" s="403"/>
      <c r="F538" s="58"/>
      <c r="G538" s="58"/>
      <c r="H538" s="58"/>
      <c r="I538" s="58"/>
      <c r="J538" s="58"/>
      <c r="K538" s="58"/>
      <c r="L538" s="58"/>
      <c r="M538" s="58"/>
      <c r="N538" s="58"/>
      <c r="O538" s="58"/>
      <c r="P538" s="58"/>
      <c r="Q538" s="58"/>
      <c r="R538" s="58"/>
      <c r="S538" s="58"/>
      <c r="T538" s="58"/>
      <c r="U538" s="58"/>
      <c r="V538" s="58"/>
      <c r="W538" s="58"/>
      <c r="X538" s="58"/>
      <c r="Y538" s="58"/>
      <c r="Z538" s="58"/>
    </row>
    <row r="539" spans="1:26" ht="13.5" customHeight="1">
      <c r="A539" s="58"/>
      <c r="B539" s="58"/>
      <c r="C539" s="58"/>
      <c r="D539" s="371"/>
      <c r="E539" s="403"/>
      <c r="F539" s="58"/>
      <c r="G539" s="58"/>
      <c r="H539" s="58"/>
      <c r="I539" s="58"/>
      <c r="J539" s="58"/>
      <c r="K539" s="58"/>
      <c r="L539" s="58"/>
      <c r="M539" s="58"/>
      <c r="N539" s="58"/>
      <c r="O539" s="58"/>
      <c r="P539" s="58"/>
      <c r="Q539" s="58"/>
      <c r="R539" s="58"/>
      <c r="S539" s="58"/>
      <c r="T539" s="58"/>
      <c r="U539" s="58"/>
      <c r="V539" s="58"/>
      <c r="W539" s="58"/>
      <c r="X539" s="58"/>
      <c r="Y539" s="58"/>
      <c r="Z539" s="58"/>
    </row>
    <row r="540" spans="1:26" ht="13.5" customHeight="1">
      <c r="A540" s="58"/>
      <c r="B540" s="58"/>
      <c r="C540" s="58"/>
      <c r="D540" s="371"/>
      <c r="E540" s="403"/>
      <c r="F540" s="58"/>
      <c r="G540" s="58"/>
      <c r="H540" s="58"/>
      <c r="I540" s="58"/>
      <c r="J540" s="58"/>
      <c r="K540" s="58"/>
      <c r="L540" s="58"/>
      <c r="M540" s="58"/>
      <c r="N540" s="58"/>
      <c r="O540" s="58"/>
      <c r="P540" s="58"/>
      <c r="Q540" s="58"/>
      <c r="R540" s="58"/>
      <c r="S540" s="58"/>
      <c r="T540" s="58"/>
      <c r="U540" s="58"/>
      <c r="V540" s="58"/>
      <c r="W540" s="58"/>
      <c r="X540" s="58"/>
      <c r="Y540" s="58"/>
      <c r="Z540" s="58"/>
    </row>
    <row r="541" spans="1:26" ht="13.5" customHeight="1">
      <c r="A541" s="58"/>
      <c r="B541" s="58"/>
      <c r="C541" s="58"/>
      <c r="D541" s="371"/>
      <c r="E541" s="403"/>
      <c r="F541" s="58"/>
      <c r="G541" s="58"/>
      <c r="H541" s="58"/>
      <c r="I541" s="58"/>
      <c r="J541" s="58"/>
      <c r="K541" s="58"/>
      <c r="L541" s="58"/>
      <c r="M541" s="58"/>
      <c r="N541" s="58"/>
      <c r="O541" s="58"/>
      <c r="P541" s="58"/>
      <c r="Q541" s="58"/>
      <c r="R541" s="58"/>
      <c r="S541" s="58"/>
      <c r="T541" s="58"/>
      <c r="U541" s="58"/>
      <c r="V541" s="58"/>
      <c r="W541" s="58"/>
      <c r="X541" s="58"/>
      <c r="Y541" s="58"/>
      <c r="Z541" s="58"/>
    </row>
    <row r="542" spans="1:26" ht="13.5" customHeight="1">
      <c r="A542" s="58"/>
      <c r="B542" s="58"/>
      <c r="C542" s="58"/>
      <c r="D542" s="371"/>
      <c r="E542" s="403"/>
      <c r="F542" s="58"/>
      <c r="G542" s="58"/>
      <c r="H542" s="58"/>
      <c r="I542" s="58"/>
      <c r="J542" s="58"/>
      <c r="K542" s="58"/>
      <c r="L542" s="58"/>
      <c r="M542" s="58"/>
      <c r="N542" s="58"/>
      <c r="O542" s="58"/>
      <c r="P542" s="58"/>
      <c r="Q542" s="58"/>
      <c r="R542" s="58"/>
      <c r="S542" s="58"/>
      <c r="T542" s="58"/>
      <c r="U542" s="58"/>
      <c r="V542" s="58"/>
      <c r="W542" s="58"/>
      <c r="X542" s="58"/>
      <c r="Y542" s="58"/>
      <c r="Z542" s="58"/>
    </row>
    <row r="543" spans="1:26" ht="13.5" customHeight="1">
      <c r="A543" s="58"/>
      <c r="B543" s="58"/>
      <c r="C543" s="58"/>
      <c r="D543" s="371"/>
      <c r="E543" s="403"/>
      <c r="F543" s="58"/>
      <c r="G543" s="58"/>
      <c r="H543" s="58"/>
      <c r="I543" s="58"/>
      <c r="J543" s="58"/>
      <c r="K543" s="58"/>
      <c r="L543" s="58"/>
      <c r="M543" s="58"/>
      <c r="N543" s="58"/>
      <c r="O543" s="58"/>
      <c r="P543" s="58"/>
      <c r="Q543" s="58"/>
      <c r="R543" s="58"/>
      <c r="S543" s="58"/>
      <c r="T543" s="58"/>
      <c r="U543" s="58"/>
      <c r="V543" s="58"/>
      <c r="W543" s="58"/>
      <c r="X543" s="58"/>
      <c r="Y543" s="58"/>
      <c r="Z543" s="58"/>
    </row>
    <row r="544" spans="1:26" ht="13.5" customHeight="1">
      <c r="A544" s="58"/>
      <c r="B544" s="58"/>
      <c r="C544" s="58"/>
      <c r="D544" s="371"/>
      <c r="E544" s="403"/>
      <c r="F544" s="58"/>
      <c r="G544" s="58"/>
      <c r="H544" s="58"/>
      <c r="I544" s="58"/>
      <c r="J544" s="58"/>
      <c r="K544" s="58"/>
      <c r="L544" s="58"/>
      <c r="M544" s="58"/>
      <c r="N544" s="58"/>
      <c r="O544" s="58"/>
      <c r="P544" s="58"/>
      <c r="Q544" s="58"/>
      <c r="R544" s="58"/>
      <c r="S544" s="58"/>
      <c r="T544" s="58"/>
      <c r="U544" s="58"/>
      <c r="V544" s="58"/>
      <c r="W544" s="58"/>
      <c r="X544" s="58"/>
      <c r="Y544" s="58"/>
      <c r="Z544" s="58"/>
    </row>
    <row r="545" spans="1:26" ht="13.5" customHeight="1">
      <c r="A545" s="58"/>
      <c r="B545" s="58"/>
      <c r="C545" s="58"/>
      <c r="D545" s="371"/>
      <c r="E545" s="403"/>
      <c r="F545" s="58"/>
      <c r="G545" s="58"/>
      <c r="H545" s="58"/>
      <c r="I545" s="58"/>
      <c r="J545" s="58"/>
      <c r="K545" s="58"/>
      <c r="L545" s="58"/>
      <c r="M545" s="58"/>
      <c r="N545" s="58"/>
      <c r="O545" s="58"/>
      <c r="P545" s="58"/>
      <c r="Q545" s="58"/>
      <c r="R545" s="58"/>
      <c r="S545" s="58"/>
      <c r="T545" s="58"/>
      <c r="U545" s="58"/>
      <c r="V545" s="58"/>
      <c r="W545" s="58"/>
      <c r="X545" s="58"/>
      <c r="Y545" s="58"/>
      <c r="Z545" s="58"/>
    </row>
    <row r="546" spans="1:26" ht="13.5" customHeight="1">
      <c r="A546" s="58"/>
      <c r="B546" s="58"/>
      <c r="C546" s="58"/>
      <c r="D546" s="371"/>
      <c r="E546" s="403"/>
      <c r="F546" s="58"/>
      <c r="G546" s="58"/>
      <c r="H546" s="58"/>
      <c r="I546" s="58"/>
      <c r="J546" s="58"/>
      <c r="K546" s="58"/>
      <c r="L546" s="58"/>
      <c r="M546" s="58"/>
      <c r="N546" s="58"/>
      <c r="O546" s="58"/>
      <c r="P546" s="58"/>
      <c r="Q546" s="58"/>
      <c r="R546" s="58"/>
      <c r="S546" s="58"/>
      <c r="T546" s="58"/>
      <c r="U546" s="58"/>
      <c r="V546" s="58"/>
      <c r="W546" s="58"/>
      <c r="X546" s="58"/>
      <c r="Y546" s="58"/>
      <c r="Z546" s="58"/>
    </row>
    <row r="547" spans="1:26" ht="13.5" customHeight="1">
      <c r="A547" s="58"/>
      <c r="B547" s="58"/>
      <c r="C547" s="58"/>
      <c r="D547" s="371"/>
      <c r="E547" s="403"/>
      <c r="F547" s="58"/>
      <c r="G547" s="58"/>
      <c r="H547" s="58"/>
      <c r="I547" s="58"/>
      <c r="J547" s="58"/>
      <c r="K547" s="58"/>
      <c r="L547" s="58"/>
      <c r="M547" s="58"/>
      <c r="N547" s="58"/>
      <c r="O547" s="58"/>
      <c r="P547" s="58"/>
      <c r="Q547" s="58"/>
      <c r="R547" s="58"/>
      <c r="S547" s="58"/>
      <c r="T547" s="58"/>
      <c r="U547" s="58"/>
      <c r="V547" s="58"/>
      <c r="W547" s="58"/>
      <c r="X547" s="58"/>
      <c r="Y547" s="58"/>
      <c r="Z547" s="58"/>
    </row>
    <row r="548" spans="1:26" ht="13.5" customHeight="1">
      <c r="A548" s="58"/>
      <c r="B548" s="58"/>
      <c r="C548" s="58"/>
      <c r="D548" s="371"/>
      <c r="E548" s="403"/>
      <c r="F548" s="58"/>
      <c r="G548" s="58"/>
      <c r="H548" s="58"/>
      <c r="I548" s="58"/>
      <c r="J548" s="58"/>
      <c r="K548" s="58"/>
      <c r="L548" s="58"/>
      <c r="M548" s="58"/>
      <c r="N548" s="58"/>
      <c r="O548" s="58"/>
      <c r="P548" s="58"/>
      <c r="Q548" s="58"/>
      <c r="R548" s="58"/>
      <c r="S548" s="58"/>
      <c r="T548" s="58"/>
      <c r="U548" s="58"/>
      <c r="V548" s="58"/>
      <c r="W548" s="58"/>
      <c r="X548" s="58"/>
      <c r="Y548" s="58"/>
      <c r="Z548" s="58"/>
    </row>
    <row r="549" spans="1:26" ht="13.5" customHeight="1">
      <c r="A549" s="58"/>
      <c r="B549" s="58"/>
      <c r="C549" s="58"/>
      <c r="D549" s="371"/>
      <c r="E549" s="403"/>
      <c r="F549" s="58"/>
      <c r="G549" s="58"/>
      <c r="H549" s="58"/>
      <c r="I549" s="58"/>
      <c r="J549" s="58"/>
      <c r="K549" s="58"/>
      <c r="L549" s="58"/>
      <c r="M549" s="58"/>
      <c r="N549" s="58"/>
      <c r="O549" s="58"/>
      <c r="P549" s="58"/>
      <c r="Q549" s="58"/>
      <c r="R549" s="58"/>
      <c r="S549" s="58"/>
      <c r="T549" s="58"/>
      <c r="U549" s="58"/>
      <c r="V549" s="58"/>
      <c r="W549" s="58"/>
      <c r="X549" s="58"/>
      <c r="Y549" s="58"/>
      <c r="Z549" s="58"/>
    </row>
    <row r="550" spans="1:26" ht="13.5" customHeight="1">
      <c r="A550" s="58"/>
      <c r="B550" s="58"/>
      <c r="C550" s="58"/>
      <c r="D550" s="371"/>
      <c r="E550" s="403"/>
      <c r="F550" s="58"/>
      <c r="G550" s="58"/>
      <c r="H550" s="58"/>
      <c r="I550" s="58"/>
      <c r="J550" s="58"/>
      <c r="K550" s="58"/>
      <c r="L550" s="58"/>
      <c r="M550" s="58"/>
      <c r="N550" s="58"/>
      <c r="O550" s="58"/>
      <c r="P550" s="58"/>
      <c r="Q550" s="58"/>
      <c r="R550" s="58"/>
      <c r="S550" s="58"/>
      <c r="T550" s="58"/>
      <c r="U550" s="58"/>
      <c r="V550" s="58"/>
      <c r="W550" s="58"/>
      <c r="X550" s="58"/>
      <c r="Y550" s="58"/>
      <c r="Z550" s="58"/>
    </row>
    <row r="551" spans="1:26" ht="13.5" customHeight="1">
      <c r="A551" s="58"/>
      <c r="B551" s="58"/>
      <c r="C551" s="58"/>
      <c r="D551" s="371"/>
      <c r="E551" s="403"/>
      <c r="F551" s="58"/>
      <c r="G551" s="58"/>
      <c r="H551" s="58"/>
      <c r="I551" s="58"/>
      <c r="J551" s="58"/>
      <c r="K551" s="58"/>
      <c r="L551" s="58"/>
      <c r="M551" s="58"/>
      <c r="N551" s="58"/>
      <c r="O551" s="58"/>
      <c r="P551" s="58"/>
      <c r="Q551" s="58"/>
      <c r="R551" s="58"/>
      <c r="S551" s="58"/>
      <c r="T551" s="58"/>
      <c r="U551" s="58"/>
      <c r="V551" s="58"/>
      <c r="W551" s="58"/>
      <c r="X551" s="58"/>
      <c r="Y551" s="58"/>
      <c r="Z551" s="58"/>
    </row>
    <row r="552" spans="1:26" ht="13.5" customHeight="1">
      <c r="A552" s="58"/>
      <c r="B552" s="58"/>
      <c r="C552" s="58"/>
      <c r="D552" s="371"/>
      <c r="E552" s="403"/>
      <c r="F552" s="58"/>
      <c r="G552" s="58"/>
      <c r="H552" s="58"/>
      <c r="I552" s="58"/>
      <c r="J552" s="58"/>
      <c r="K552" s="58"/>
      <c r="L552" s="58"/>
      <c r="M552" s="58"/>
      <c r="N552" s="58"/>
      <c r="O552" s="58"/>
      <c r="P552" s="58"/>
      <c r="Q552" s="58"/>
      <c r="R552" s="58"/>
      <c r="S552" s="58"/>
      <c r="T552" s="58"/>
      <c r="U552" s="58"/>
      <c r="V552" s="58"/>
      <c r="W552" s="58"/>
      <c r="X552" s="58"/>
      <c r="Y552" s="58"/>
      <c r="Z552" s="58"/>
    </row>
    <row r="553" spans="1:26" ht="13.5" customHeight="1">
      <c r="A553" s="58"/>
      <c r="B553" s="58"/>
      <c r="C553" s="58"/>
      <c r="D553" s="371"/>
      <c r="E553" s="403"/>
      <c r="F553" s="58"/>
      <c r="G553" s="58"/>
      <c r="H553" s="58"/>
      <c r="I553" s="58"/>
      <c r="J553" s="58"/>
      <c r="K553" s="58"/>
      <c r="L553" s="58"/>
      <c r="M553" s="58"/>
      <c r="N553" s="58"/>
      <c r="O553" s="58"/>
      <c r="P553" s="58"/>
      <c r="Q553" s="58"/>
      <c r="R553" s="58"/>
      <c r="S553" s="58"/>
      <c r="T553" s="58"/>
      <c r="U553" s="58"/>
      <c r="V553" s="58"/>
      <c r="W553" s="58"/>
      <c r="X553" s="58"/>
      <c r="Y553" s="58"/>
      <c r="Z553" s="58"/>
    </row>
    <row r="554" spans="1:26" ht="13.5" customHeight="1">
      <c r="A554" s="58"/>
      <c r="B554" s="58"/>
      <c r="C554" s="58"/>
      <c r="D554" s="371"/>
      <c r="E554" s="403"/>
      <c r="F554" s="58"/>
      <c r="G554" s="58"/>
      <c r="H554" s="58"/>
      <c r="I554" s="58"/>
      <c r="J554" s="58"/>
      <c r="K554" s="58"/>
      <c r="L554" s="58"/>
      <c r="M554" s="58"/>
      <c r="N554" s="58"/>
      <c r="O554" s="58"/>
      <c r="P554" s="58"/>
      <c r="Q554" s="58"/>
      <c r="R554" s="58"/>
      <c r="S554" s="58"/>
      <c r="T554" s="58"/>
      <c r="U554" s="58"/>
      <c r="V554" s="58"/>
      <c r="W554" s="58"/>
      <c r="X554" s="58"/>
      <c r="Y554" s="58"/>
      <c r="Z554" s="58"/>
    </row>
    <row r="555" spans="1:26" ht="13.5" customHeight="1">
      <c r="A555" s="58"/>
      <c r="B555" s="58"/>
      <c r="C555" s="58"/>
      <c r="D555" s="371"/>
      <c r="E555" s="403"/>
      <c r="F555" s="58"/>
      <c r="G555" s="58"/>
      <c r="H555" s="58"/>
      <c r="I555" s="58"/>
      <c r="J555" s="58"/>
      <c r="K555" s="58"/>
      <c r="L555" s="58"/>
      <c r="M555" s="58"/>
      <c r="N555" s="58"/>
      <c r="O555" s="58"/>
      <c r="P555" s="58"/>
      <c r="Q555" s="58"/>
      <c r="R555" s="58"/>
      <c r="S555" s="58"/>
      <c r="T555" s="58"/>
      <c r="U555" s="58"/>
      <c r="V555" s="58"/>
      <c r="W555" s="58"/>
      <c r="X555" s="58"/>
      <c r="Y555" s="58"/>
      <c r="Z555" s="58"/>
    </row>
    <row r="556" spans="1:26" ht="13.5" customHeight="1">
      <c r="A556" s="58"/>
      <c r="B556" s="58"/>
      <c r="C556" s="58"/>
      <c r="D556" s="371"/>
      <c r="E556" s="403"/>
      <c r="F556" s="58"/>
      <c r="G556" s="58"/>
      <c r="H556" s="58"/>
      <c r="I556" s="58"/>
      <c r="J556" s="58"/>
      <c r="K556" s="58"/>
      <c r="L556" s="58"/>
      <c r="M556" s="58"/>
      <c r="N556" s="58"/>
      <c r="O556" s="58"/>
      <c r="P556" s="58"/>
      <c r="Q556" s="58"/>
      <c r="R556" s="58"/>
      <c r="S556" s="58"/>
      <c r="T556" s="58"/>
      <c r="U556" s="58"/>
      <c r="V556" s="58"/>
      <c r="W556" s="58"/>
      <c r="X556" s="58"/>
      <c r="Y556" s="58"/>
      <c r="Z556" s="58"/>
    </row>
    <row r="557" spans="1:26" ht="13.5" customHeight="1">
      <c r="A557" s="58"/>
      <c r="B557" s="58"/>
      <c r="C557" s="58"/>
      <c r="D557" s="371"/>
      <c r="E557" s="403"/>
      <c r="F557" s="58"/>
      <c r="G557" s="58"/>
      <c r="H557" s="58"/>
      <c r="I557" s="58"/>
      <c r="J557" s="58"/>
      <c r="K557" s="58"/>
      <c r="L557" s="58"/>
      <c r="M557" s="58"/>
      <c r="N557" s="58"/>
      <c r="O557" s="58"/>
      <c r="P557" s="58"/>
      <c r="Q557" s="58"/>
      <c r="R557" s="58"/>
      <c r="S557" s="58"/>
      <c r="T557" s="58"/>
      <c r="U557" s="58"/>
      <c r="V557" s="58"/>
      <c r="W557" s="58"/>
      <c r="X557" s="58"/>
      <c r="Y557" s="58"/>
      <c r="Z557" s="58"/>
    </row>
    <row r="558" spans="1:26" ht="13.5" customHeight="1">
      <c r="A558" s="58"/>
      <c r="B558" s="58"/>
      <c r="C558" s="58"/>
      <c r="D558" s="371"/>
      <c r="E558" s="403"/>
      <c r="F558" s="58"/>
      <c r="G558" s="58"/>
      <c r="H558" s="58"/>
      <c r="I558" s="58"/>
      <c r="J558" s="58"/>
      <c r="K558" s="58"/>
      <c r="L558" s="58"/>
      <c r="M558" s="58"/>
      <c r="N558" s="58"/>
      <c r="O558" s="58"/>
      <c r="P558" s="58"/>
      <c r="Q558" s="58"/>
      <c r="R558" s="58"/>
      <c r="S558" s="58"/>
      <c r="T558" s="58"/>
      <c r="U558" s="58"/>
      <c r="V558" s="58"/>
      <c r="W558" s="58"/>
      <c r="X558" s="58"/>
      <c r="Y558" s="58"/>
      <c r="Z558" s="58"/>
    </row>
    <row r="559" spans="1:26" ht="13.5" customHeight="1">
      <c r="A559" s="58"/>
      <c r="B559" s="58"/>
      <c r="C559" s="58"/>
      <c r="D559" s="371"/>
      <c r="E559" s="403"/>
      <c r="F559" s="58"/>
      <c r="G559" s="58"/>
      <c r="H559" s="58"/>
      <c r="I559" s="58"/>
      <c r="J559" s="58"/>
      <c r="K559" s="58"/>
      <c r="L559" s="58"/>
      <c r="M559" s="58"/>
      <c r="N559" s="58"/>
      <c r="O559" s="58"/>
      <c r="P559" s="58"/>
      <c r="Q559" s="58"/>
      <c r="R559" s="58"/>
      <c r="S559" s="58"/>
      <c r="T559" s="58"/>
      <c r="U559" s="58"/>
      <c r="V559" s="58"/>
      <c r="W559" s="58"/>
      <c r="X559" s="58"/>
      <c r="Y559" s="58"/>
      <c r="Z559" s="58"/>
    </row>
    <row r="560" spans="1:26" ht="13.5" customHeight="1">
      <c r="A560" s="58"/>
      <c r="B560" s="58"/>
      <c r="C560" s="58"/>
      <c r="D560" s="371"/>
      <c r="E560" s="403"/>
      <c r="F560" s="58"/>
      <c r="G560" s="58"/>
      <c r="H560" s="58"/>
      <c r="I560" s="58"/>
      <c r="J560" s="58"/>
      <c r="K560" s="58"/>
      <c r="L560" s="58"/>
      <c r="M560" s="58"/>
      <c r="N560" s="58"/>
      <c r="O560" s="58"/>
      <c r="P560" s="58"/>
      <c r="Q560" s="58"/>
      <c r="R560" s="58"/>
      <c r="S560" s="58"/>
      <c r="T560" s="58"/>
      <c r="U560" s="58"/>
      <c r="V560" s="58"/>
      <c r="W560" s="58"/>
      <c r="X560" s="58"/>
      <c r="Y560" s="58"/>
      <c r="Z560" s="58"/>
    </row>
    <row r="561" spans="1:26" ht="13.5" customHeight="1">
      <c r="A561" s="58"/>
      <c r="B561" s="58"/>
      <c r="C561" s="58"/>
      <c r="D561" s="371"/>
      <c r="E561" s="403"/>
      <c r="F561" s="58"/>
      <c r="G561" s="58"/>
      <c r="H561" s="58"/>
      <c r="I561" s="58"/>
      <c r="J561" s="58"/>
      <c r="K561" s="58"/>
      <c r="L561" s="58"/>
      <c r="M561" s="58"/>
      <c r="N561" s="58"/>
      <c r="O561" s="58"/>
      <c r="P561" s="58"/>
      <c r="Q561" s="58"/>
      <c r="R561" s="58"/>
      <c r="S561" s="58"/>
      <c r="T561" s="58"/>
      <c r="U561" s="58"/>
      <c r="V561" s="58"/>
      <c r="W561" s="58"/>
      <c r="X561" s="58"/>
      <c r="Y561" s="58"/>
      <c r="Z561" s="58"/>
    </row>
    <row r="562" spans="1:26" ht="13.5" customHeight="1">
      <c r="A562" s="58"/>
      <c r="B562" s="58"/>
      <c r="C562" s="58"/>
      <c r="D562" s="371"/>
      <c r="E562" s="403"/>
      <c r="F562" s="58"/>
      <c r="G562" s="58"/>
      <c r="H562" s="58"/>
      <c r="I562" s="58"/>
      <c r="J562" s="58"/>
      <c r="K562" s="58"/>
      <c r="L562" s="58"/>
      <c r="M562" s="58"/>
      <c r="N562" s="58"/>
      <c r="O562" s="58"/>
      <c r="P562" s="58"/>
      <c r="Q562" s="58"/>
      <c r="R562" s="58"/>
      <c r="S562" s="58"/>
      <c r="T562" s="58"/>
      <c r="U562" s="58"/>
      <c r="V562" s="58"/>
      <c r="W562" s="58"/>
      <c r="X562" s="58"/>
      <c r="Y562" s="58"/>
      <c r="Z562" s="58"/>
    </row>
    <row r="563" spans="1:26" ht="13.5" customHeight="1">
      <c r="A563" s="58"/>
      <c r="B563" s="58"/>
      <c r="C563" s="58"/>
      <c r="D563" s="371"/>
      <c r="E563" s="403"/>
      <c r="F563" s="58"/>
      <c r="G563" s="58"/>
      <c r="H563" s="58"/>
      <c r="I563" s="58"/>
      <c r="J563" s="58"/>
      <c r="K563" s="58"/>
      <c r="L563" s="58"/>
      <c r="M563" s="58"/>
      <c r="N563" s="58"/>
      <c r="O563" s="58"/>
      <c r="P563" s="58"/>
      <c r="Q563" s="58"/>
      <c r="R563" s="58"/>
      <c r="S563" s="58"/>
      <c r="T563" s="58"/>
      <c r="U563" s="58"/>
      <c r="V563" s="58"/>
      <c r="W563" s="58"/>
      <c r="X563" s="58"/>
      <c r="Y563" s="58"/>
      <c r="Z563" s="58"/>
    </row>
    <row r="564" spans="1:26" ht="13.5" customHeight="1">
      <c r="A564" s="58"/>
      <c r="B564" s="58"/>
      <c r="C564" s="58"/>
      <c r="D564" s="371"/>
      <c r="E564" s="403"/>
      <c r="F564" s="58"/>
      <c r="G564" s="58"/>
      <c r="H564" s="58"/>
      <c r="I564" s="58"/>
      <c r="J564" s="58"/>
      <c r="K564" s="58"/>
      <c r="L564" s="58"/>
      <c r="M564" s="58"/>
      <c r="N564" s="58"/>
      <c r="O564" s="58"/>
      <c r="P564" s="58"/>
      <c r="Q564" s="58"/>
      <c r="R564" s="58"/>
      <c r="S564" s="58"/>
      <c r="T564" s="58"/>
      <c r="U564" s="58"/>
      <c r="V564" s="58"/>
      <c r="W564" s="58"/>
      <c r="X564" s="58"/>
      <c r="Y564" s="58"/>
      <c r="Z564" s="58"/>
    </row>
    <row r="565" spans="1:26" ht="13.5" customHeight="1">
      <c r="A565" s="58"/>
      <c r="B565" s="58"/>
      <c r="C565" s="58"/>
      <c r="D565" s="371"/>
      <c r="E565" s="403"/>
      <c r="F565" s="58"/>
      <c r="G565" s="58"/>
      <c r="H565" s="58"/>
      <c r="I565" s="58"/>
      <c r="J565" s="58"/>
      <c r="K565" s="58"/>
      <c r="L565" s="58"/>
      <c r="M565" s="58"/>
      <c r="N565" s="58"/>
      <c r="O565" s="58"/>
      <c r="P565" s="58"/>
      <c r="Q565" s="58"/>
      <c r="R565" s="58"/>
      <c r="S565" s="58"/>
      <c r="T565" s="58"/>
      <c r="U565" s="58"/>
      <c r="V565" s="58"/>
      <c r="W565" s="58"/>
      <c r="X565" s="58"/>
      <c r="Y565" s="58"/>
      <c r="Z565" s="58"/>
    </row>
    <row r="566" spans="1:26" ht="13.5" customHeight="1">
      <c r="A566" s="58"/>
      <c r="B566" s="58"/>
      <c r="C566" s="58"/>
      <c r="D566" s="371"/>
      <c r="E566" s="403"/>
      <c r="F566" s="58"/>
      <c r="G566" s="58"/>
      <c r="H566" s="58"/>
      <c r="I566" s="58"/>
      <c r="J566" s="58"/>
      <c r="K566" s="58"/>
      <c r="L566" s="58"/>
      <c r="M566" s="58"/>
      <c r="N566" s="58"/>
      <c r="O566" s="58"/>
      <c r="P566" s="58"/>
      <c r="Q566" s="58"/>
      <c r="R566" s="58"/>
      <c r="S566" s="58"/>
      <c r="T566" s="58"/>
      <c r="U566" s="58"/>
      <c r="V566" s="58"/>
      <c r="W566" s="58"/>
      <c r="X566" s="58"/>
      <c r="Y566" s="58"/>
      <c r="Z566" s="58"/>
    </row>
    <row r="567" spans="1:26" ht="13.5" customHeight="1">
      <c r="A567" s="58"/>
      <c r="B567" s="58"/>
      <c r="C567" s="58"/>
      <c r="D567" s="371"/>
      <c r="E567" s="403"/>
      <c r="F567" s="58"/>
      <c r="G567" s="58"/>
      <c r="H567" s="58"/>
      <c r="I567" s="58"/>
      <c r="J567" s="58"/>
      <c r="K567" s="58"/>
      <c r="L567" s="58"/>
      <c r="M567" s="58"/>
      <c r="N567" s="58"/>
      <c r="O567" s="58"/>
      <c r="P567" s="58"/>
      <c r="Q567" s="58"/>
      <c r="R567" s="58"/>
      <c r="S567" s="58"/>
      <c r="T567" s="58"/>
      <c r="U567" s="58"/>
      <c r="V567" s="58"/>
      <c r="W567" s="58"/>
      <c r="X567" s="58"/>
      <c r="Y567" s="58"/>
      <c r="Z567" s="58"/>
    </row>
    <row r="568" spans="1:26" ht="13.5" customHeight="1">
      <c r="A568" s="58"/>
      <c r="B568" s="58"/>
      <c r="C568" s="58"/>
      <c r="D568" s="371"/>
      <c r="E568" s="403"/>
      <c r="F568" s="58"/>
      <c r="G568" s="58"/>
      <c r="H568" s="58"/>
      <c r="I568" s="58"/>
      <c r="J568" s="58"/>
      <c r="K568" s="58"/>
      <c r="L568" s="58"/>
      <c r="M568" s="58"/>
      <c r="N568" s="58"/>
      <c r="O568" s="58"/>
      <c r="P568" s="58"/>
      <c r="Q568" s="58"/>
      <c r="R568" s="58"/>
      <c r="S568" s="58"/>
      <c r="T568" s="58"/>
      <c r="U568" s="58"/>
      <c r="V568" s="58"/>
      <c r="W568" s="58"/>
      <c r="X568" s="58"/>
      <c r="Y568" s="58"/>
      <c r="Z568" s="58"/>
    </row>
    <row r="569" spans="1:26" ht="13.5" customHeight="1">
      <c r="A569" s="58"/>
      <c r="B569" s="58"/>
      <c r="C569" s="58"/>
      <c r="D569" s="371"/>
      <c r="E569" s="403"/>
      <c r="F569" s="58"/>
      <c r="G569" s="58"/>
      <c r="H569" s="58"/>
      <c r="I569" s="58"/>
      <c r="J569" s="58"/>
      <c r="K569" s="58"/>
      <c r="L569" s="58"/>
      <c r="M569" s="58"/>
      <c r="N569" s="58"/>
      <c r="O569" s="58"/>
      <c r="P569" s="58"/>
      <c r="Q569" s="58"/>
      <c r="R569" s="58"/>
      <c r="S569" s="58"/>
      <c r="T569" s="58"/>
      <c r="U569" s="58"/>
      <c r="V569" s="58"/>
      <c r="W569" s="58"/>
      <c r="X569" s="58"/>
      <c r="Y569" s="58"/>
      <c r="Z569" s="58"/>
    </row>
    <row r="570" spans="1:26" ht="13.5" customHeight="1">
      <c r="A570" s="58"/>
      <c r="B570" s="58"/>
      <c r="C570" s="58"/>
      <c r="D570" s="371"/>
      <c r="E570" s="403"/>
      <c r="F570" s="58"/>
      <c r="G570" s="58"/>
      <c r="H570" s="58"/>
      <c r="I570" s="58"/>
      <c r="J570" s="58"/>
      <c r="K570" s="58"/>
      <c r="L570" s="58"/>
      <c r="M570" s="58"/>
      <c r="N570" s="58"/>
      <c r="O570" s="58"/>
      <c r="P570" s="58"/>
      <c r="Q570" s="58"/>
      <c r="R570" s="58"/>
      <c r="S570" s="58"/>
      <c r="T570" s="58"/>
      <c r="U570" s="58"/>
      <c r="V570" s="58"/>
      <c r="W570" s="58"/>
      <c r="X570" s="58"/>
      <c r="Y570" s="58"/>
      <c r="Z570" s="58"/>
    </row>
    <row r="571" spans="1:26" ht="13.5" customHeight="1">
      <c r="A571" s="58"/>
      <c r="B571" s="58"/>
      <c r="C571" s="58"/>
      <c r="D571" s="371"/>
      <c r="E571" s="403"/>
      <c r="F571" s="58"/>
      <c r="G571" s="58"/>
      <c r="H571" s="58"/>
      <c r="I571" s="58"/>
      <c r="J571" s="58"/>
      <c r="K571" s="58"/>
      <c r="L571" s="58"/>
      <c r="M571" s="58"/>
      <c r="N571" s="58"/>
      <c r="O571" s="58"/>
      <c r="P571" s="58"/>
      <c r="Q571" s="58"/>
      <c r="R571" s="58"/>
      <c r="S571" s="58"/>
      <c r="T571" s="58"/>
      <c r="U571" s="58"/>
      <c r="V571" s="58"/>
      <c r="W571" s="58"/>
      <c r="X571" s="58"/>
      <c r="Y571" s="58"/>
      <c r="Z571" s="58"/>
    </row>
    <row r="572" spans="1:26" ht="13.5" customHeight="1">
      <c r="A572" s="58"/>
      <c r="B572" s="58"/>
      <c r="C572" s="58"/>
      <c r="D572" s="371"/>
      <c r="E572" s="403"/>
      <c r="F572" s="58"/>
      <c r="G572" s="58"/>
      <c r="H572" s="58"/>
      <c r="I572" s="58"/>
      <c r="J572" s="58"/>
      <c r="K572" s="58"/>
      <c r="L572" s="58"/>
      <c r="M572" s="58"/>
      <c r="N572" s="58"/>
      <c r="O572" s="58"/>
      <c r="P572" s="58"/>
      <c r="Q572" s="58"/>
      <c r="R572" s="58"/>
      <c r="S572" s="58"/>
      <c r="T572" s="58"/>
      <c r="U572" s="58"/>
      <c r="V572" s="58"/>
      <c r="W572" s="58"/>
      <c r="X572" s="58"/>
      <c r="Y572" s="58"/>
      <c r="Z572" s="58"/>
    </row>
    <row r="573" spans="1:26" ht="13.5" customHeight="1">
      <c r="A573" s="58"/>
      <c r="B573" s="58"/>
      <c r="C573" s="58"/>
      <c r="D573" s="371"/>
      <c r="E573" s="403"/>
      <c r="F573" s="58"/>
      <c r="G573" s="58"/>
      <c r="H573" s="58"/>
      <c r="I573" s="58"/>
      <c r="J573" s="58"/>
      <c r="K573" s="58"/>
      <c r="L573" s="58"/>
      <c r="M573" s="58"/>
      <c r="N573" s="58"/>
      <c r="O573" s="58"/>
      <c r="P573" s="58"/>
      <c r="Q573" s="58"/>
      <c r="R573" s="58"/>
      <c r="S573" s="58"/>
      <c r="T573" s="58"/>
      <c r="U573" s="58"/>
      <c r="V573" s="58"/>
      <c r="W573" s="58"/>
      <c r="X573" s="58"/>
      <c r="Y573" s="58"/>
      <c r="Z573" s="58"/>
    </row>
    <row r="574" spans="1:26" ht="13.5" customHeight="1">
      <c r="A574" s="58"/>
      <c r="B574" s="58"/>
      <c r="C574" s="58"/>
      <c r="D574" s="371"/>
      <c r="E574" s="403"/>
      <c r="F574" s="58"/>
      <c r="G574" s="58"/>
      <c r="H574" s="58"/>
      <c r="I574" s="58"/>
      <c r="J574" s="58"/>
      <c r="K574" s="58"/>
      <c r="L574" s="58"/>
      <c r="M574" s="58"/>
      <c r="N574" s="58"/>
      <c r="O574" s="58"/>
      <c r="P574" s="58"/>
      <c r="Q574" s="58"/>
      <c r="R574" s="58"/>
      <c r="S574" s="58"/>
      <c r="T574" s="58"/>
      <c r="U574" s="58"/>
      <c r="V574" s="58"/>
      <c r="W574" s="58"/>
      <c r="X574" s="58"/>
      <c r="Y574" s="58"/>
      <c r="Z574" s="58"/>
    </row>
    <row r="575" spans="1:26" ht="13.5" customHeight="1">
      <c r="A575" s="58"/>
      <c r="B575" s="58"/>
      <c r="C575" s="58"/>
      <c r="D575" s="371"/>
      <c r="E575" s="403"/>
      <c r="F575" s="58"/>
      <c r="G575" s="58"/>
      <c r="H575" s="58"/>
      <c r="I575" s="58"/>
      <c r="J575" s="58"/>
      <c r="K575" s="58"/>
      <c r="L575" s="58"/>
      <c r="M575" s="58"/>
      <c r="N575" s="58"/>
      <c r="O575" s="58"/>
      <c r="P575" s="58"/>
      <c r="Q575" s="58"/>
      <c r="R575" s="58"/>
      <c r="S575" s="58"/>
      <c r="T575" s="58"/>
      <c r="U575" s="58"/>
      <c r="V575" s="58"/>
      <c r="W575" s="58"/>
      <c r="X575" s="58"/>
      <c r="Y575" s="58"/>
      <c r="Z575" s="58"/>
    </row>
    <row r="576" spans="1:26" ht="13.5" customHeight="1">
      <c r="A576" s="58"/>
      <c r="B576" s="58"/>
      <c r="C576" s="58"/>
      <c r="D576" s="371"/>
      <c r="E576" s="403"/>
      <c r="F576" s="58"/>
      <c r="G576" s="58"/>
      <c r="H576" s="58"/>
      <c r="I576" s="58"/>
      <c r="J576" s="58"/>
      <c r="K576" s="58"/>
      <c r="L576" s="58"/>
      <c r="M576" s="58"/>
      <c r="N576" s="58"/>
      <c r="O576" s="58"/>
      <c r="P576" s="58"/>
      <c r="Q576" s="58"/>
      <c r="R576" s="58"/>
      <c r="S576" s="58"/>
      <c r="T576" s="58"/>
      <c r="U576" s="58"/>
      <c r="V576" s="58"/>
      <c r="W576" s="58"/>
      <c r="X576" s="58"/>
      <c r="Y576" s="58"/>
      <c r="Z576" s="58"/>
    </row>
    <row r="577" spans="1:26" ht="13.5" customHeight="1">
      <c r="A577" s="58"/>
      <c r="B577" s="58"/>
      <c r="C577" s="58"/>
      <c r="D577" s="371"/>
      <c r="E577" s="403"/>
      <c r="F577" s="58"/>
      <c r="G577" s="58"/>
      <c r="H577" s="58"/>
      <c r="I577" s="58"/>
      <c r="J577" s="58"/>
      <c r="K577" s="58"/>
      <c r="L577" s="58"/>
      <c r="M577" s="58"/>
      <c r="N577" s="58"/>
      <c r="O577" s="58"/>
      <c r="P577" s="58"/>
      <c r="Q577" s="58"/>
      <c r="R577" s="58"/>
      <c r="S577" s="58"/>
      <c r="T577" s="58"/>
      <c r="U577" s="58"/>
      <c r="V577" s="58"/>
      <c r="W577" s="58"/>
      <c r="X577" s="58"/>
      <c r="Y577" s="58"/>
      <c r="Z577" s="58"/>
    </row>
    <row r="578" spans="1:26" ht="13.5" customHeight="1">
      <c r="A578" s="58"/>
      <c r="B578" s="58"/>
      <c r="C578" s="58"/>
      <c r="D578" s="371"/>
      <c r="E578" s="403"/>
      <c r="F578" s="58"/>
      <c r="G578" s="58"/>
      <c r="H578" s="58"/>
      <c r="I578" s="58"/>
      <c r="J578" s="58"/>
      <c r="K578" s="58"/>
      <c r="L578" s="58"/>
      <c r="M578" s="58"/>
      <c r="N578" s="58"/>
      <c r="O578" s="58"/>
      <c r="P578" s="58"/>
      <c r="Q578" s="58"/>
      <c r="R578" s="58"/>
      <c r="S578" s="58"/>
      <c r="T578" s="58"/>
      <c r="U578" s="58"/>
      <c r="V578" s="58"/>
      <c r="W578" s="58"/>
      <c r="X578" s="58"/>
      <c r="Y578" s="58"/>
      <c r="Z578" s="58"/>
    </row>
    <row r="579" spans="1:26" ht="13.5" customHeight="1">
      <c r="A579" s="58"/>
      <c r="B579" s="58"/>
      <c r="C579" s="58"/>
      <c r="D579" s="371"/>
      <c r="E579" s="403"/>
      <c r="F579" s="58"/>
      <c r="G579" s="58"/>
      <c r="H579" s="58"/>
      <c r="I579" s="58"/>
      <c r="J579" s="58"/>
      <c r="K579" s="58"/>
      <c r="L579" s="58"/>
      <c r="M579" s="58"/>
      <c r="N579" s="58"/>
      <c r="O579" s="58"/>
      <c r="P579" s="58"/>
      <c r="Q579" s="58"/>
      <c r="R579" s="58"/>
      <c r="S579" s="58"/>
      <c r="T579" s="58"/>
      <c r="U579" s="58"/>
      <c r="V579" s="58"/>
      <c r="W579" s="58"/>
      <c r="X579" s="58"/>
      <c r="Y579" s="58"/>
      <c r="Z579" s="58"/>
    </row>
    <row r="580" spans="1:26" ht="13.5" customHeight="1">
      <c r="A580" s="58"/>
      <c r="B580" s="58"/>
      <c r="C580" s="58"/>
      <c r="D580" s="371"/>
      <c r="E580" s="403"/>
      <c r="F580" s="58"/>
      <c r="G580" s="58"/>
      <c r="H580" s="58"/>
      <c r="I580" s="58"/>
      <c r="J580" s="58"/>
      <c r="K580" s="58"/>
      <c r="L580" s="58"/>
      <c r="M580" s="58"/>
      <c r="N580" s="58"/>
      <c r="O580" s="58"/>
      <c r="P580" s="58"/>
      <c r="Q580" s="58"/>
      <c r="R580" s="58"/>
      <c r="S580" s="58"/>
      <c r="T580" s="58"/>
      <c r="U580" s="58"/>
      <c r="V580" s="58"/>
      <c r="W580" s="58"/>
      <c r="X580" s="58"/>
      <c r="Y580" s="58"/>
      <c r="Z580" s="58"/>
    </row>
    <row r="581" spans="1:26" ht="13.5" customHeight="1">
      <c r="A581" s="58"/>
      <c r="B581" s="58"/>
      <c r="C581" s="58"/>
      <c r="D581" s="371"/>
      <c r="E581" s="403"/>
      <c r="F581" s="58"/>
      <c r="G581" s="58"/>
      <c r="H581" s="58"/>
      <c r="I581" s="58"/>
      <c r="J581" s="58"/>
      <c r="K581" s="58"/>
      <c r="L581" s="58"/>
      <c r="M581" s="58"/>
      <c r="N581" s="58"/>
      <c r="O581" s="58"/>
      <c r="P581" s="58"/>
      <c r="Q581" s="58"/>
      <c r="R581" s="58"/>
      <c r="S581" s="58"/>
      <c r="T581" s="58"/>
      <c r="U581" s="58"/>
      <c r="V581" s="58"/>
      <c r="W581" s="58"/>
      <c r="X581" s="58"/>
      <c r="Y581" s="58"/>
      <c r="Z581" s="58"/>
    </row>
    <row r="582" spans="1:26" ht="13.5" customHeight="1">
      <c r="A582" s="58"/>
      <c r="B582" s="58"/>
      <c r="C582" s="58"/>
      <c r="D582" s="371"/>
      <c r="E582" s="403"/>
      <c r="F582" s="58"/>
      <c r="G582" s="58"/>
      <c r="H582" s="58"/>
      <c r="I582" s="58"/>
      <c r="J582" s="58"/>
      <c r="K582" s="58"/>
      <c r="L582" s="58"/>
      <c r="M582" s="58"/>
      <c r="N582" s="58"/>
      <c r="O582" s="58"/>
      <c r="P582" s="58"/>
      <c r="Q582" s="58"/>
      <c r="R582" s="58"/>
      <c r="S582" s="58"/>
      <c r="T582" s="58"/>
      <c r="U582" s="58"/>
      <c r="V582" s="58"/>
      <c r="W582" s="58"/>
      <c r="X582" s="58"/>
      <c r="Y582" s="58"/>
      <c r="Z582" s="58"/>
    </row>
    <row r="583" spans="1:26" ht="13.5" customHeight="1">
      <c r="A583" s="58"/>
      <c r="B583" s="58"/>
      <c r="C583" s="58"/>
      <c r="D583" s="371"/>
      <c r="E583" s="403"/>
      <c r="F583" s="58"/>
      <c r="G583" s="58"/>
      <c r="H583" s="58"/>
      <c r="I583" s="58"/>
      <c r="J583" s="58"/>
      <c r="K583" s="58"/>
      <c r="L583" s="58"/>
      <c r="M583" s="58"/>
      <c r="N583" s="58"/>
      <c r="O583" s="58"/>
      <c r="P583" s="58"/>
      <c r="Q583" s="58"/>
      <c r="R583" s="58"/>
      <c r="S583" s="58"/>
      <c r="T583" s="58"/>
      <c r="U583" s="58"/>
      <c r="V583" s="58"/>
      <c r="W583" s="58"/>
      <c r="X583" s="58"/>
      <c r="Y583" s="58"/>
      <c r="Z583" s="58"/>
    </row>
    <row r="584" spans="1:26" ht="13.5" customHeight="1">
      <c r="A584" s="58"/>
      <c r="B584" s="58"/>
      <c r="C584" s="58"/>
      <c r="D584" s="371"/>
      <c r="E584" s="403"/>
      <c r="F584" s="58"/>
      <c r="G584" s="58"/>
      <c r="H584" s="58"/>
      <c r="I584" s="58"/>
      <c r="J584" s="58"/>
      <c r="K584" s="58"/>
      <c r="L584" s="58"/>
      <c r="M584" s="58"/>
      <c r="N584" s="58"/>
      <c r="O584" s="58"/>
      <c r="P584" s="58"/>
      <c r="Q584" s="58"/>
      <c r="R584" s="58"/>
      <c r="S584" s="58"/>
      <c r="T584" s="58"/>
      <c r="U584" s="58"/>
      <c r="V584" s="58"/>
      <c r="W584" s="58"/>
      <c r="X584" s="58"/>
      <c r="Y584" s="58"/>
      <c r="Z584" s="58"/>
    </row>
    <row r="585" spans="1:26" ht="13.5" customHeight="1">
      <c r="A585" s="58"/>
      <c r="B585" s="58"/>
      <c r="C585" s="58"/>
      <c r="D585" s="371"/>
      <c r="E585" s="403"/>
      <c r="F585" s="58"/>
      <c r="G585" s="58"/>
      <c r="H585" s="58"/>
      <c r="I585" s="58"/>
      <c r="J585" s="58"/>
      <c r="K585" s="58"/>
      <c r="L585" s="58"/>
      <c r="M585" s="58"/>
      <c r="N585" s="58"/>
      <c r="O585" s="58"/>
      <c r="P585" s="58"/>
      <c r="Q585" s="58"/>
      <c r="R585" s="58"/>
      <c r="S585" s="58"/>
      <c r="T585" s="58"/>
      <c r="U585" s="58"/>
      <c r="V585" s="58"/>
      <c r="W585" s="58"/>
      <c r="X585" s="58"/>
      <c r="Y585" s="58"/>
      <c r="Z585" s="58"/>
    </row>
    <row r="586" spans="1:26" ht="13.5" customHeight="1">
      <c r="A586" s="58"/>
      <c r="B586" s="58"/>
      <c r="C586" s="58"/>
      <c r="D586" s="371"/>
      <c r="E586" s="403"/>
      <c r="F586" s="58"/>
      <c r="G586" s="58"/>
      <c r="H586" s="58"/>
      <c r="I586" s="58"/>
      <c r="J586" s="58"/>
      <c r="K586" s="58"/>
      <c r="L586" s="58"/>
      <c r="M586" s="58"/>
      <c r="N586" s="58"/>
      <c r="O586" s="58"/>
      <c r="P586" s="58"/>
      <c r="Q586" s="58"/>
      <c r="R586" s="58"/>
      <c r="S586" s="58"/>
      <c r="T586" s="58"/>
      <c r="U586" s="58"/>
      <c r="V586" s="58"/>
      <c r="W586" s="58"/>
      <c r="X586" s="58"/>
      <c r="Y586" s="58"/>
      <c r="Z586" s="58"/>
    </row>
    <row r="587" spans="1:26" ht="13.5" customHeight="1">
      <c r="A587" s="58"/>
      <c r="B587" s="58"/>
      <c r="C587" s="58"/>
      <c r="D587" s="371"/>
      <c r="E587" s="403"/>
      <c r="F587" s="58"/>
      <c r="G587" s="58"/>
      <c r="H587" s="58"/>
      <c r="I587" s="58"/>
      <c r="J587" s="58"/>
      <c r="K587" s="58"/>
      <c r="L587" s="58"/>
      <c r="M587" s="58"/>
      <c r="N587" s="58"/>
      <c r="O587" s="58"/>
      <c r="P587" s="58"/>
      <c r="Q587" s="58"/>
      <c r="R587" s="58"/>
      <c r="S587" s="58"/>
      <c r="T587" s="58"/>
      <c r="U587" s="58"/>
      <c r="V587" s="58"/>
      <c r="W587" s="58"/>
      <c r="X587" s="58"/>
      <c r="Y587" s="58"/>
      <c r="Z587" s="58"/>
    </row>
    <row r="588" spans="1:26" ht="13.5" customHeight="1">
      <c r="A588" s="58"/>
      <c r="B588" s="58"/>
      <c r="C588" s="58"/>
      <c r="D588" s="371"/>
      <c r="E588" s="403"/>
      <c r="F588" s="58"/>
      <c r="G588" s="58"/>
      <c r="H588" s="58"/>
      <c r="I588" s="58"/>
      <c r="J588" s="58"/>
      <c r="K588" s="58"/>
      <c r="L588" s="58"/>
      <c r="M588" s="58"/>
      <c r="N588" s="58"/>
      <c r="O588" s="58"/>
      <c r="P588" s="58"/>
      <c r="Q588" s="58"/>
      <c r="R588" s="58"/>
      <c r="S588" s="58"/>
      <c r="T588" s="58"/>
      <c r="U588" s="58"/>
      <c r="V588" s="58"/>
      <c r="W588" s="58"/>
      <c r="X588" s="58"/>
      <c r="Y588" s="58"/>
      <c r="Z588" s="58"/>
    </row>
    <row r="589" spans="1:26" ht="13.5" customHeight="1">
      <c r="A589" s="58"/>
      <c r="B589" s="58"/>
      <c r="C589" s="58"/>
      <c r="D589" s="371"/>
      <c r="E589" s="403"/>
      <c r="F589" s="58"/>
      <c r="G589" s="58"/>
      <c r="H589" s="58"/>
      <c r="I589" s="58"/>
      <c r="J589" s="58"/>
      <c r="K589" s="58"/>
      <c r="L589" s="58"/>
      <c r="M589" s="58"/>
      <c r="N589" s="58"/>
      <c r="O589" s="58"/>
      <c r="P589" s="58"/>
      <c r="Q589" s="58"/>
      <c r="R589" s="58"/>
      <c r="S589" s="58"/>
      <c r="T589" s="58"/>
      <c r="U589" s="58"/>
      <c r="V589" s="58"/>
      <c r="W589" s="58"/>
      <c r="X589" s="58"/>
      <c r="Y589" s="58"/>
      <c r="Z589" s="58"/>
    </row>
    <row r="590" spans="1:26" ht="13.5" customHeight="1">
      <c r="A590" s="58"/>
      <c r="B590" s="58"/>
      <c r="C590" s="58"/>
      <c r="D590" s="371"/>
      <c r="E590" s="403"/>
      <c r="F590" s="58"/>
      <c r="G590" s="58"/>
      <c r="H590" s="58"/>
      <c r="I590" s="58"/>
      <c r="J590" s="58"/>
      <c r="K590" s="58"/>
      <c r="L590" s="58"/>
      <c r="M590" s="58"/>
      <c r="N590" s="58"/>
      <c r="O590" s="58"/>
      <c r="P590" s="58"/>
      <c r="Q590" s="58"/>
      <c r="R590" s="58"/>
      <c r="S590" s="58"/>
      <c r="T590" s="58"/>
      <c r="U590" s="58"/>
      <c r="V590" s="58"/>
      <c r="W590" s="58"/>
      <c r="X590" s="58"/>
      <c r="Y590" s="58"/>
      <c r="Z590" s="58"/>
    </row>
    <row r="591" spans="1:26" ht="13.5" customHeight="1">
      <c r="A591" s="58"/>
      <c r="B591" s="58"/>
      <c r="C591" s="58"/>
      <c r="D591" s="371"/>
      <c r="E591" s="403"/>
      <c r="F591" s="58"/>
      <c r="G591" s="58"/>
      <c r="H591" s="58"/>
      <c r="I591" s="58"/>
      <c r="J591" s="58"/>
      <c r="K591" s="58"/>
      <c r="L591" s="58"/>
      <c r="M591" s="58"/>
      <c r="N591" s="58"/>
      <c r="O591" s="58"/>
      <c r="P591" s="58"/>
      <c r="Q591" s="58"/>
      <c r="R591" s="58"/>
      <c r="S591" s="58"/>
      <c r="T591" s="58"/>
      <c r="U591" s="58"/>
      <c r="V591" s="58"/>
      <c r="W591" s="58"/>
      <c r="X591" s="58"/>
      <c r="Y591" s="58"/>
      <c r="Z591" s="58"/>
    </row>
    <row r="592" spans="1:26" ht="13.5" customHeight="1">
      <c r="A592" s="58"/>
      <c r="B592" s="58"/>
      <c r="C592" s="58"/>
      <c r="D592" s="371"/>
      <c r="E592" s="403"/>
      <c r="F592" s="58"/>
      <c r="G592" s="58"/>
      <c r="H592" s="58"/>
      <c r="I592" s="58"/>
      <c r="J592" s="58"/>
      <c r="K592" s="58"/>
      <c r="L592" s="58"/>
      <c r="M592" s="58"/>
      <c r="N592" s="58"/>
      <c r="O592" s="58"/>
      <c r="P592" s="58"/>
      <c r="Q592" s="58"/>
      <c r="R592" s="58"/>
      <c r="S592" s="58"/>
      <c r="T592" s="58"/>
      <c r="U592" s="58"/>
      <c r="V592" s="58"/>
      <c r="W592" s="58"/>
      <c r="X592" s="58"/>
      <c r="Y592" s="58"/>
      <c r="Z592" s="58"/>
    </row>
    <row r="593" spans="1:26" ht="13.5" customHeight="1">
      <c r="A593" s="58"/>
      <c r="B593" s="58"/>
      <c r="C593" s="58"/>
      <c r="D593" s="371"/>
      <c r="E593" s="403"/>
      <c r="F593" s="58"/>
      <c r="G593" s="58"/>
      <c r="H593" s="58"/>
      <c r="I593" s="58"/>
      <c r="J593" s="58"/>
      <c r="K593" s="58"/>
      <c r="L593" s="58"/>
      <c r="M593" s="58"/>
      <c r="N593" s="58"/>
      <c r="O593" s="58"/>
      <c r="P593" s="58"/>
      <c r="Q593" s="58"/>
      <c r="R593" s="58"/>
      <c r="S593" s="58"/>
      <c r="T593" s="58"/>
      <c r="U593" s="58"/>
      <c r="V593" s="58"/>
      <c r="W593" s="58"/>
      <c r="X593" s="58"/>
      <c r="Y593" s="58"/>
      <c r="Z593" s="58"/>
    </row>
    <row r="594" spans="1:26" ht="13.5" customHeight="1">
      <c r="A594" s="58"/>
      <c r="B594" s="58"/>
      <c r="C594" s="58"/>
      <c r="D594" s="371"/>
      <c r="E594" s="403"/>
      <c r="F594" s="58"/>
      <c r="G594" s="58"/>
      <c r="H594" s="58"/>
      <c r="I594" s="58"/>
      <c r="J594" s="58"/>
      <c r="K594" s="58"/>
      <c r="L594" s="58"/>
      <c r="M594" s="58"/>
      <c r="N594" s="58"/>
      <c r="O594" s="58"/>
      <c r="P594" s="58"/>
      <c r="Q594" s="58"/>
      <c r="R594" s="58"/>
      <c r="S594" s="58"/>
      <c r="T594" s="58"/>
      <c r="U594" s="58"/>
      <c r="V594" s="58"/>
      <c r="W594" s="58"/>
      <c r="X594" s="58"/>
      <c r="Y594" s="58"/>
      <c r="Z594" s="58"/>
    </row>
    <row r="595" spans="1:26" ht="13.5" customHeight="1">
      <c r="A595" s="58"/>
      <c r="B595" s="58"/>
      <c r="C595" s="58"/>
      <c r="D595" s="371"/>
      <c r="E595" s="403"/>
      <c r="F595" s="58"/>
      <c r="G595" s="58"/>
      <c r="H595" s="58"/>
      <c r="I595" s="58"/>
      <c r="J595" s="58"/>
      <c r="K595" s="58"/>
      <c r="L595" s="58"/>
      <c r="M595" s="58"/>
      <c r="N595" s="58"/>
      <c r="O595" s="58"/>
      <c r="P595" s="58"/>
      <c r="Q595" s="58"/>
      <c r="R595" s="58"/>
      <c r="S595" s="58"/>
      <c r="T595" s="58"/>
      <c r="U595" s="58"/>
      <c r="V595" s="58"/>
      <c r="W595" s="58"/>
      <c r="X595" s="58"/>
      <c r="Y595" s="58"/>
      <c r="Z595" s="58"/>
    </row>
    <row r="596" spans="1:26" ht="13.5" customHeight="1">
      <c r="A596" s="58"/>
      <c r="B596" s="58"/>
      <c r="C596" s="58"/>
      <c r="D596" s="371"/>
      <c r="E596" s="403"/>
      <c r="F596" s="58"/>
      <c r="G596" s="58"/>
      <c r="H596" s="58"/>
      <c r="I596" s="58"/>
      <c r="J596" s="58"/>
      <c r="K596" s="58"/>
      <c r="L596" s="58"/>
      <c r="M596" s="58"/>
      <c r="N596" s="58"/>
      <c r="O596" s="58"/>
      <c r="P596" s="58"/>
      <c r="Q596" s="58"/>
      <c r="R596" s="58"/>
      <c r="S596" s="58"/>
      <c r="T596" s="58"/>
      <c r="U596" s="58"/>
      <c r="V596" s="58"/>
      <c r="W596" s="58"/>
      <c r="X596" s="58"/>
      <c r="Y596" s="58"/>
      <c r="Z596" s="58"/>
    </row>
    <row r="597" spans="1:26" ht="13.5" customHeight="1">
      <c r="A597" s="58"/>
      <c r="B597" s="58"/>
      <c r="C597" s="58"/>
      <c r="D597" s="371"/>
      <c r="E597" s="403"/>
      <c r="F597" s="58"/>
      <c r="G597" s="58"/>
      <c r="H597" s="58"/>
      <c r="I597" s="58"/>
      <c r="J597" s="58"/>
      <c r="K597" s="58"/>
      <c r="L597" s="58"/>
      <c r="M597" s="58"/>
      <c r="N597" s="58"/>
      <c r="O597" s="58"/>
      <c r="P597" s="58"/>
      <c r="Q597" s="58"/>
      <c r="R597" s="58"/>
      <c r="S597" s="58"/>
      <c r="T597" s="58"/>
      <c r="U597" s="58"/>
      <c r="V597" s="58"/>
      <c r="W597" s="58"/>
      <c r="X597" s="58"/>
      <c r="Y597" s="58"/>
      <c r="Z597" s="58"/>
    </row>
    <row r="598" spans="1:26" ht="13.5" customHeight="1">
      <c r="A598" s="58"/>
      <c r="B598" s="58"/>
      <c r="C598" s="58"/>
      <c r="D598" s="371"/>
      <c r="E598" s="403"/>
      <c r="F598" s="58"/>
      <c r="G598" s="58"/>
      <c r="H598" s="58"/>
      <c r="I598" s="58"/>
      <c r="J598" s="58"/>
      <c r="K598" s="58"/>
      <c r="L598" s="58"/>
      <c r="M598" s="58"/>
      <c r="N598" s="58"/>
      <c r="O598" s="58"/>
      <c r="P598" s="58"/>
      <c r="Q598" s="58"/>
      <c r="R598" s="58"/>
      <c r="S598" s="58"/>
      <c r="T598" s="58"/>
      <c r="U598" s="58"/>
      <c r="V598" s="58"/>
      <c r="W598" s="58"/>
      <c r="X598" s="58"/>
      <c r="Y598" s="58"/>
      <c r="Z598" s="58"/>
    </row>
    <row r="599" spans="1:26" ht="13.5" customHeight="1">
      <c r="A599" s="58"/>
      <c r="B599" s="58"/>
      <c r="C599" s="58"/>
      <c r="D599" s="371"/>
      <c r="E599" s="403"/>
      <c r="F599" s="58"/>
      <c r="G599" s="58"/>
      <c r="H599" s="58"/>
      <c r="I599" s="58"/>
      <c r="J599" s="58"/>
      <c r="K599" s="58"/>
      <c r="L599" s="58"/>
      <c r="M599" s="58"/>
      <c r="N599" s="58"/>
      <c r="O599" s="58"/>
      <c r="P599" s="58"/>
      <c r="Q599" s="58"/>
      <c r="R599" s="58"/>
      <c r="S599" s="58"/>
      <c r="T599" s="58"/>
      <c r="U599" s="58"/>
      <c r="V599" s="58"/>
      <c r="W599" s="58"/>
      <c r="X599" s="58"/>
      <c r="Y599" s="58"/>
      <c r="Z599" s="58"/>
    </row>
    <row r="600" spans="1:26" ht="13.5" customHeight="1">
      <c r="A600" s="58"/>
      <c r="B600" s="58"/>
      <c r="C600" s="58"/>
      <c r="D600" s="371"/>
      <c r="E600" s="403"/>
      <c r="F600" s="58"/>
      <c r="G600" s="58"/>
      <c r="H600" s="58"/>
      <c r="I600" s="58"/>
      <c r="J600" s="58"/>
      <c r="K600" s="58"/>
      <c r="L600" s="58"/>
      <c r="M600" s="58"/>
      <c r="N600" s="58"/>
      <c r="O600" s="58"/>
      <c r="P600" s="58"/>
      <c r="Q600" s="58"/>
      <c r="R600" s="58"/>
      <c r="S600" s="58"/>
      <c r="T600" s="58"/>
      <c r="U600" s="58"/>
      <c r="V600" s="58"/>
      <c r="W600" s="58"/>
      <c r="X600" s="58"/>
      <c r="Y600" s="58"/>
      <c r="Z600" s="58"/>
    </row>
    <row r="601" spans="1:26" ht="13.5" customHeight="1">
      <c r="A601" s="58"/>
      <c r="B601" s="58"/>
      <c r="C601" s="58"/>
      <c r="D601" s="371"/>
      <c r="E601" s="403"/>
      <c r="F601" s="58"/>
      <c r="G601" s="58"/>
      <c r="H601" s="58"/>
      <c r="I601" s="58"/>
      <c r="J601" s="58"/>
      <c r="K601" s="58"/>
      <c r="L601" s="58"/>
      <c r="M601" s="58"/>
      <c r="N601" s="58"/>
      <c r="O601" s="58"/>
      <c r="P601" s="58"/>
      <c r="Q601" s="58"/>
      <c r="R601" s="58"/>
      <c r="S601" s="58"/>
      <c r="T601" s="58"/>
      <c r="U601" s="58"/>
      <c r="V601" s="58"/>
      <c r="W601" s="58"/>
      <c r="X601" s="58"/>
      <c r="Y601" s="58"/>
      <c r="Z601" s="58"/>
    </row>
    <row r="602" spans="1:26" ht="13.5" customHeight="1">
      <c r="A602" s="58"/>
      <c r="B602" s="58"/>
      <c r="C602" s="58"/>
      <c r="D602" s="371"/>
      <c r="E602" s="403"/>
      <c r="F602" s="58"/>
      <c r="G602" s="58"/>
      <c r="H602" s="58"/>
      <c r="I602" s="58"/>
      <c r="J602" s="58"/>
      <c r="K602" s="58"/>
      <c r="L602" s="58"/>
      <c r="M602" s="58"/>
      <c r="N602" s="58"/>
      <c r="O602" s="58"/>
      <c r="P602" s="58"/>
      <c r="Q602" s="58"/>
      <c r="R602" s="58"/>
      <c r="S602" s="58"/>
      <c r="T602" s="58"/>
      <c r="U602" s="58"/>
      <c r="V602" s="58"/>
      <c r="W602" s="58"/>
      <c r="X602" s="58"/>
      <c r="Y602" s="58"/>
      <c r="Z602" s="58"/>
    </row>
    <row r="603" spans="1:26" ht="13.5" customHeight="1">
      <c r="A603" s="58"/>
      <c r="B603" s="58"/>
      <c r="C603" s="58"/>
      <c r="D603" s="371"/>
      <c r="E603" s="403"/>
      <c r="F603" s="58"/>
      <c r="G603" s="58"/>
      <c r="H603" s="58"/>
      <c r="I603" s="58"/>
      <c r="J603" s="58"/>
      <c r="K603" s="58"/>
      <c r="L603" s="58"/>
      <c r="M603" s="58"/>
      <c r="N603" s="58"/>
      <c r="O603" s="58"/>
      <c r="P603" s="58"/>
      <c r="Q603" s="58"/>
      <c r="R603" s="58"/>
      <c r="S603" s="58"/>
      <c r="T603" s="58"/>
      <c r="U603" s="58"/>
      <c r="V603" s="58"/>
      <c r="W603" s="58"/>
      <c r="X603" s="58"/>
      <c r="Y603" s="58"/>
      <c r="Z603" s="58"/>
    </row>
    <row r="604" spans="1:26" ht="13.5" customHeight="1">
      <c r="A604" s="58"/>
      <c r="B604" s="58"/>
      <c r="C604" s="58"/>
      <c r="D604" s="371"/>
      <c r="E604" s="403"/>
      <c r="F604" s="58"/>
      <c r="G604" s="58"/>
      <c r="H604" s="58"/>
      <c r="I604" s="58"/>
      <c r="J604" s="58"/>
      <c r="K604" s="58"/>
      <c r="L604" s="58"/>
      <c r="M604" s="58"/>
      <c r="N604" s="58"/>
      <c r="O604" s="58"/>
      <c r="P604" s="58"/>
      <c r="Q604" s="58"/>
      <c r="R604" s="58"/>
      <c r="S604" s="58"/>
      <c r="T604" s="58"/>
      <c r="U604" s="58"/>
      <c r="V604" s="58"/>
      <c r="W604" s="58"/>
      <c r="X604" s="58"/>
      <c r="Y604" s="58"/>
      <c r="Z604" s="58"/>
    </row>
    <row r="605" spans="1:26" ht="13.5" customHeight="1">
      <c r="A605" s="58"/>
      <c r="B605" s="58"/>
      <c r="C605" s="58"/>
      <c r="D605" s="371"/>
      <c r="E605" s="403"/>
      <c r="F605" s="58"/>
      <c r="G605" s="58"/>
      <c r="H605" s="58"/>
      <c r="I605" s="58"/>
      <c r="J605" s="58"/>
      <c r="K605" s="58"/>
      <c r="L605" s="58"/>
      <c r="M605" s="58"/>
      <c r="N605" s="58"/>
      <c r="O605" s="58"/>
      <c r="P605" s="58"/>
      <c r="Q605" s="58"/>
      <c r="R605" s="58"/>
      <c r="S605" s="58"/>
      <c r="T605" s="58"/>
      <c r="U605" s="58"/>
      <c r="V605" s="58"/>
      <c r="W605" s="58"/>
      <c r="X605" s="58"/>
      <c r="Y605" s="58"/>
      <c r="Z605" s="58"/>
    </row>
    <row r="606" spans="1:26" ht="13.5" customHeight="1">
      <c r="A606" s="58"/>
      <c r="B606" s="58"/>
      <c r="C606" s="58"/>
      <c r="D606" s="371"/>
      <c r="E606" s="403"/>
      <c r="F606" s="58"/>
      <c r="G606" s="58"/>
      <c r="H606" s="58"/>
      <c r="I606" s="58"/>
      <c r="J606" s="58"/>
      <c r="K606" s="58"/>
      <c r="L606" s="58"/>
      <c r="M606" s="58"/>
      <c r="N606" s="58"/>
      <c r="O606" s="58"/>
      <c r="P606" s="58"/>
      <c r="Q606" s="58"/>
      <c r="R606" s="58"/>
      <c r="S606" s="58"/>
      <c r="T606" s="58"/>
      <c r="U606" s="58"/>
      <c r="V606" s="58"/>
      <c r="W606" s="58"/>
      <c r="X606" s="58"/>
      <c r="Y606" s="58"/>
      <c r="Z606" s="58"/>
    </row>
    <row r="607" spans="1:26" ht="13.5" customHeight="1">
      <c r="A607" s="58"/>
      <c r="B607" s="58"/>
      <c r="C607" s="58"/>
      <c r="D607" s="371"/>
      <c r="E607" s="403"/>
      <c r="F607" s="58"/>
      <c r="G607" s="58"/>
      <c r="H607" s="58"/>
      <c r="I607" s="58"/>
      <c r="J607" s="58"/>
      <c r="K607" s="58"/>
      <c r="L607" s="58"/>
      <c r="M607" s="58"/>
      <c r="N607" s="58"/>
      <c r="O607" s="58"/>
      <c r="P607" s="58"/>
      <c r="Q607" s="58"/>
      <c r="R607" s="58"/>
      <c r="S607" s="58"/>
      <c r="T607" s="58"/>
      <c r="U607" s="58"/>
      <c r="V607" s="58"/>
      <c r="W607" s="58"/>
      <c r="X607" s="58"/>
      <c r="Y607" s="58"/>
      <c r="Z607" s="58"/>
    </row>
    <row r="608" spans="1:26" ht="13.5" customHeight="1">
      <c r="A608" s="58"/>
      <c r="B608" s="58"/>
      <c r="C608" s="58"/>
      <c r="D608" s="371"/>
      <c r="E608" s="403"/>
      <c r="F608" s="58"/>
      <c r="G608" s="58"/>
      <c r="H608" s="58"/>
      <c r="I608" s="58"/>
      <c r="J608" s="58"/>
      <c r="K608" s="58"/>
      <c r="L608" s="58"/>
      <c r="M608" s="58"/>
      <c r="N608" s="58"/>
      <c r="O608" s="58"/>
      <c r="P608" s="58"/>
      <c r="Q608" s="58"/>
      <c r="R608" s="58"/>
      <c r="S608" s="58"/>
      <c r="T608" s="58"/>
      <c r="U608" s="58"/>
      <c r="V608" s="58"/>
      <c r="W608" s="58"/>
      <c r="X608" s="58"/>
      <c r="Y608" s="58"/>
      <c r="Z608" s="58"/>
    </row>
    <row r="609" spans="1:26" ht="13.5" customHeight="1">
      <c r="A609" s="58"/>
      <c r="B609" s="58"/>
      <c r="C609" s="58"/>
      <c r="D609" s="371"/>
      <c r="E609" s="403"/>
      <c r="F609" s="58"/>
      <c r="G609" s="58"/>
      <c r="H609" s="58"/>
      <c r="I609" s="58"/>
      <c r="J609" s="58"/>
      <c r="K609" s="58"/>
      <c r="L609" s="58"/>
      <c r="M609" s="58"/>
      <c r="N609" s="58"/>
      <c r="O609" s="58"/>
      <c r="P609" s="58"/>
      <c r="Q609" s="58"/>
      <c r="R609" s="58"/>
      <c r="S609" s="58"/>
      <c r="T609" s="58"/>
      <c r="U609" s="58"/>
      <c r="V609" s="58"/>
      <c r="W609" s="58"/>
      <c r="X609" s="58"/>
      <c r="Y609" s="58"/>
      <c r="Z609" s="58"/>
    </row>
    <row r="610" spans="1:26" ht="13.5" customHeight="1">
      <c r="A610" s="58"/>
      <c r="B610" s="58"/>
      <c r="C610" s="58"/>
      <c r="D610" s="371"/>
      <c r="E610" s="403"/>
      <c r="F610" s="58"/>
      <c r="G610" s="58"/>
      <c r="H610" s="58"/>
      <c r="I610" s="58"/>
      <c r="J610" s="58"/>
      <c r="K610" s="58"/>
      <c r="L610" s="58"/>
      <c r="M610" s="58"/>
      <c r="N610" s="58"/>
      <c r="O610" s="58"/>
      <c r="P610" s="58"/>
      <c r="Q610" s="58"/>
      <c r="R610" s="58"/>
      <c r="S610" s="58"/>
      <c r="T610" s="58"/>
      <c r="U610" s="58"/>
      <c r="V610" s="58"/>
      <c r="W610" s="58"/>
      <c r="X610" s="58"/>
      <c r="Y610" s="58"/>
      <c r="Z610" s="58"/>
    </row>
    <row r="611" spans="1:26" ht="13.5" customHeight="1">
      <c r="A611" s="58"/>
      <c r="B611" s="58"/>
      <c r="C611" s="58"/>
      <c r="D611" s="371"/>
      <c r="E611" s="403"/>
      <c r="F611" s="58"/>
      <c r="G611" s="58"/>
      <c r="H611" s="58"/>
      <c r="I611" s="58"/>
      <c r="J611" s="58"/>
      <c r="K611" s="58"/>
      <c r="L611" s="58"/>
      <c r="M611" s="58"/>
      <c r="N611" s="58"/>
      <c r="O611" s="58"/>
      <c r="P611" s="58"/>
      <c r="Q611" s="58"/>
      <c r="R611" s="58"/>
      <c r="S611" s="58"/>
      <c r="T611" s="58"/>
      <c r="U611" s="58"/>
      <c r="V611" s="58"/>
      <c r="W611" s="58"/>
      <c r="X611" s="58"/>
      <c r="Y611" s="58"/>
      <c r="Z611" s="58"/>
    </row>
    <row r="612" spans="1:26" ht="13.5" customHeight="1">
      <c r="A612" s="58"/>
      <c r="B612" s="58"/>
      <c r="C612" s="58"/>
      <c r="D612" s="371"/>
      <c r="E612" s="403"/>
      <c r="F612" s="58"/>
      <c r="G612" s="58"/>
      <c r="H612" s="58"/>
      <c r="I612" s="58"/>
      <c r="J612" s="58"/>
      <c r="K612" s="58"/>
      <c r="L612" s="58"/>
      <c r="M612" s="58"/>
      <c r="N612" s="58"/>
      <c r="O612" s="58"/>
      <c r="P612" s="58"/>
      <c r="Q612" s="58"/>
      <c r="R612" s="58"/>
      <c r="S612" s="58"/>
      <c r="T612" s="58"/>
      <c r="U612" s="58"/>
      <c r="V612" s="58"/>
      <c r="W612" s="58"/>
      <c r="X612" s="58"/>
      <c r="Y612" s="58"/>
      <c r="Z612" s="58"/>
    </row>
    <row r="613" spans="1:26" ht="13.5" customHeight="1">
      <c r="A613" s="58"/>
      <c r="B613" s="58"/>
      <c r="C613" s="58"/>
      <c r="D613" s="371"/>
      <c r="E613" s="403"/>
      <c r="F613" s="58"/>
      <c r="G613" s="58"/>
      <c r="H613" s="58"/>
      <c r="I613" s="58"/>
      <c r="J613" s="58"/>
      <c r="K613" s="58"/>
      <c r="L613" s="58"/>
      <c r="M613" s="58"/>
      <c r="N613" s="58"/>
      <c r="O613" s="58"/>
      <c r="P613" s="58"/>
      <c r="Q613" s="58"/>
      <c r="R613" s="58"/>
      <c r="S613" s="58"/>
      <c r="T613" s="58"/>
      <c r="U613" s="58"/>
      <c r="V613" s="58"/>
      <c r="W613" s="58"/>
      <c r="X613" s="58"/>
      <c r="Y613" s="58"/>
      <c r="Z613" s="58"/>
    </row>
    <row r="614" spans="1:26" ht="13.5" customHeight="1">
      <c r="A614" s="58"/>
      <c r="B614" s="58"/>
      <c r="C614" s="58"/>
      <c r="D614" s="371"/>
      <c r="E614" s="403"/>
      <c r="F614" s="58"/>
      <c r="G614" s="58"/>
      <c r="H614" s="58"/>
      <c r="I614" s="58"/>
      <c r="J614" s="58"/>
      <c r="K614" s="58"/>
      <c r="L614" s="58"/>
      <c r="M614" s="58"/>
      <c r="N614" s="58"/>
      <c r="O614" s="58"/>
      <c r="P614" s="58"/>
      <c r="Q614" s="58"/>
      <c r="R614" s="58"/>
      <c r="S614" s="58"/>
      <c r="T614" s="58"/>
      <c r="U614" s="58"/>
      <c r="V614" s="58"/>
      <c r="W614" s="58"/>
      <c r="X614" s="58"/>
      <c r="Y614" s="58"/>
      <c r="Z614" s="58"/>
    </row>
    <row r="615" spans="1:26" ht="13.5" customHeight="1">
      <c r="A615" s="58"/>
      <c r="B615" s="58"/>
      <c r="C615" s="58"/>
      <c r="D615" s="371"/>
      <c r="E615" s="403"/>
      <c r="F615" s="58"/>
      <c r="G615" s="58"/>
      <c r="H615" s="58"/>
      <c r="I615" s="58"/>
      <c r="J615" s="58"/>
      <c r="K615" s="58"/>
      <c r="L615" s="58"/>
      <c r="M615" s="58"/>
      <c r="N615" s="58"/>
      <c r="O615" s="58"/>
      <c r="P615" s="58"/>
      <c r="Q615" s="58"/>
      <c r="R615" s="58"/>
      <c r="S615" s="58"/>
      <c r="T615" s="58"/>
      <c r="U615" s="58"/>
      <c r="V615" s="58"/>
      <c r="W615" s="58"/>
      <c r="X615" s="58"/>
      <c r="Y615" s="58"/>
      <c r="Z615" s="58"/>
    </row>
    <row r="616" spans="1:26" ht="13.5" customHeight="1">
      <c r="A616" s="58"/>
      <c r="B616" s="58"/>
      <c r="C616" s="58"/>
      <c r="D616" s="371"/>
      <c r="E616" s="403"/>
      <c r="F616" s="58"/>
      <c r="G616" s="58"/>
      <c r="H616" s="58"/>
      <c r="I616" s="58"/>
      <c r="J616" s="58"/>
      <c r="K616" s="58"/>
      <c r="L616" s="58"/>
      <c r="M616" s="58"/>
      <c r="N616" s="58"/>
      <c r="O616" s="58"/>
      <c r="P616" s="58"/>
      <c r="Q616" s="58"/>
      <c r="R616" s="58"/>
      <c r="S616" s="58"/>
      <c r="T616" s="58"/>
      <c r="U616" s="58"/>
      <c r="V616" s="58"/>
      <c r="W616" s="58"/>
      <c r="X616" s="58"/>
      <c r="Y616" s="58"/>
      <c r="Z616" s="58"/>
    </row>
    <row r="617" spans="1:26" ht="13.5" customHeight="1">
      <c r="A617" s="58"/>
      <c r="B617" s="58"/>
      <c r="C617" s="58"/>
      <c r="D617" s="371"/>
      <c r="E617" s="403"/>
      <c r="F617" s="58"/>
      <c r="G617" s="58"/>
      <c r="H617" s="58"/>
      <c r="I617" s="58"/>
      <c r="J617" s="58"/>
      <c r="K617" s="58"/>
      <c r="L617" s="58"/>
      <c r="M617" s="58"/>
      <c r="N617" s="58"/>
      <c r="O617" s="58"/>
      <c r="P617" s="58"/>
      <c r="Q617" s="58"/>
      <c r="R617" s="58"/>
      <c r="S617" s="58"/>
      <c r="T617" s="58"/>
      <c r="U617" s="58"/>
      <c r="V617" s="58"/>
      <c r="W617" s="58"/>
      <c r="X617" s="58"/>
      <c r="Y617" s="58"/>
      <c r="Z617" s="58"/>
    </row>
    <row r="618" spans="1:26" ht="13.5" customHeight="1">
      <c r="A618" s="58"/>
      <c r="B618" s="58"/>
      <c r="C618" s="58"/>
      <c r="D618" s="371"/>
      <c r="E618" s="403"/>
      <c r="F618" s="58"/>
      <c r="G618" s="58"/>
      <c r="H618" s="58"/>
      <c r="I618" s="58"/>
      <c r="J618" s="58"/>
      <c r="K618" s="58"/>
      <c r="L618" s="58"/>
      <c r="M618" s="58"/>
      <c r="N618" s="58"/>
      <c r="O618" s="58"/>
      <c r="P618" s="58"/>
      <c r="Q618" s="58"/>
      <c r="R618" s="58"/>
      <c r="S618" s="58"/>
      <c r="T618" s="58"/>
      <c r="U618" s="58"/>
      <c r="V618" s="58"/>
      <c r="W618" s="58"/>
      <c r="X618" s="58"/>
      <c r="Y618" s="58"/>
      <c r="Z618" s="58"/>
    </row>
    <row r="619" spans="1:26" ht="13.5" customHeight="1">
      <c r="A619" s="58"/>
      <c r="B619" s="58"/>
      <c r="C619" s="58"/>
      <c r="D619" s="371"/>
      <c r="E619" s="403"/>
      <c r="F619" s="58"/>
      <c r="G619" s="58"/>
      <c r="H619" s="58"/>
      <c r="I619" s="58"/>
      <c r="J619" s="58"/>
      <c r="K619" s="58"/>
      <c r="L619" s="58"/>
      <c r="M619" s="58"/>
      <c r="N619" s="58"/>
      <c r="O619" s="58"/>
      <c r="P619" s="58"/>
      <c r="Q619" s="58"/>
      <c r="R619" s="58"/>
      <c r="S619" s="58"/>
      <c r="T619" s="58"/>
      <c r="U619" s="58"/>
      <c r="V619" s="58"/>
      <c r="W619" s="58"/>
      <c r="X619" s="58"/>
      <c r="Y619" s="58"/>
      <c r="Z619" s="58"/>
    </row>
    <row r="620" spans="1:26" ht="13.5" customHeight="1">
      <c r="A620" s="58"/>
      <c r="B620" s="58"/>
      <c r="C620" s="58"/>
      <c r="D620" s="371"/>
      <c r="E620" s="403"/>
      <c r="F620" s="58"/>
      <c r="G620" s="58"/>
      <c r="H620" s="58"/>
      <c r="I620" s="58"/>
      <c r="J620" s="58"/>
      <c r="K620" s="58"/>
      <c r="L620" s="58"/>
      <c r="M620" s="58"/>
      <c r="N620" s="58"/>
      <c r="O620" s="58"/>
      <c r="P620" s="58"/>
      <c r="Q620" s="58"/>
      <c r="R620" s="58"/>
      <c r="S620" s="58"/>
      <c r="T620" s="58"/>
      <c r="U620" s="58"/>
      <c r="V620" s="58"/>
      <c r="W620" s="58"/>
      <c r="X620" s="58"/>
      <c r="Y620" s="58"/>
      <c r="Z620" s="58"/>
    </row>
    <row r="621" spans="1:26" ht="13.5" customHeight="1">
      <c r="A621" s="58"/>
      <c r="B621" s="58"/>
      <c r="C621" s="58"/>
      <c r="D621" s="371"/>
      <c r="E621" s="403"/>
      <c r="F621" s="58"/>
      <c r="G621" s="58"/>
      <c r="H621" s="58"/>
      <c r="I621" s="58"/>
      <c r="J621" s="58"/>
      <c r="K621" s="58"/>
      <c r="L621" s="58"/>
      <c r="M621" s="58"/>
      <c r="N621" s="58"/>
      <c r="O621" s="58"/>
      <c r="P621" s="58"/>
      <c r="Q621" s="58"/>
      <c r="R621" s="58"/>
      <c r="S621" s="58"/>
      <c r="T621" s="58"/>
      <c r="U621" s="58"/>
      <c r="V621" s="58"/>
      <c r="W621" s="58"/>
      <c r="X621" s="58"/>
      <c r="Y621" s="58"/>
      <c r="Z621" s="58"/>
    </row>
    <row r="622" spans="1:26" ht="13.5" customHeight="1">
      <c r="A622" s="58"/>
      <c r="B622" s="58"/>
      <c r="C622" s="58"/>
      <c r="D622" s="371"/>
      <c r="E622" s="403"/>
      <c r="F622" s="58"/>
      <c r="G622" s="58"/>
      <c r="H622" s="58"/>
      <c r="I622" s="58"/>
      <c r="J622" s="58"/>
      <c r="K622" s="58"/>
      <c r="L622" s="58"/>
      <c r="M622" s="58"/>
      <c r="N622" s="58"/>
      <c r="O622" s="58"/>
      <c r="P622" s="58"/>
      <c r="Q622" s="58"/>
      <c r="R622" s="58"/>
      <c r="S622" s="58"/>
      <c r="T622" s="58"/>
      <c r="U622" s="58"/>
      <c r="V622" s="58"/>
      <c r="W622" s="58"/>
      <c r="X622" s="58"/>
      <c r="Y622" s="58"/>
      <c r="Z622" s="58"/>
    </row>
    <row r="623" spans="1:26" ht="13.5" customHeight="1">
      <c r="A623" s="58"/>
      <c r="B623" s="58"/>
      <c r="C623" s="58"/>
      <c r="D623" s="371"/>
      <c r="E623" s="403"/>
      <c r="F623" s="58"/>
      <c r="G623" s="58"/>
      <c r="H623" s="58"/>
      <c r="I623" s="58"/>
      <c r="J623" s="58"/>
      <c r="K623" s="58"/>
      <c r="L623" s="58"/>
      <c r="M623" s="58"/>
      <c r="N623" s="58"/>
      <c r="O623" s="58"/>
      <c r="P623" s="58"/>
      <c r="Q623" s="58"/>
      <c r="R623" s="58"/>
      <c r="S623" s="58"/>
      <c r="T623" s="58"/>
      <c r="U623" s="58"/>
      <c r="V623" s="58"/>
      <c r="W623" s="58"/>
      <c r="X623" s="58"/>
      <c r="Y623" s="58"/>
      <c r="Z623" s="58"/>
    </row>
    <row r="624" spans="1:26" ht="13.5" customHeight="1">
      <c r="A624" s="58"/>
      <c r="B624" s="58"/>
      <c r="C624" s="58"/>
      <c r="D624" s="371"/>
      <c r="E624" s="403"/>
      <c r="F624" s="58"/>
      <c r="G624" s="58"/>
      <c r="H624" s="58"/>
      <c r="I624" s="58"/>
      <c r="J624" s="58"/>
      <c r="K624" s="58"/>
      <c r="L624" s="58"/>
      <c r="M624" s="58"/>
      <c r="N624" s="58"/>
      <c r="O624" s="58"/>
      <c r="P624" s="58"/>
      <c r="Q624" s="58"/>
      <c r="R624" s="58"/>
      <c r="S624" s="58"/>
      <c r="T624" s="58"/>
      <c r="U624" s="58"/>
      <c r="V624" s="58"/>
      <c r="W624" s="58"/>
      <c r="X624" s="58"/>
      <c r="Y624" s="58"/>
      <c r="Z624" s="58"/>
    </row>
    <row r="625" spans="1:26" ht="13.5" customHeight="1">
      <c r="A625" s="58"/>
      <c r="B625" s="58"/>
      <c r="C625" s="58"/>
      <c r="D625" s="371"/>
      <c r="E625" s="403"/>
      <c r="F625" s="58"/>
      <c r="G625" s="58"/>
      <c r="H625" s="58"/>
      <c r="I625" s="58"/>
      <c r="J625" s="58"/>
      <c r="K625" s="58"/>
      <c r="L625" s="58"/>
      <c r="M625" s="58"/>
      <c r="N625" s="58"/>
      <c r="O625" s="58"/>
      <c r="P625" s="58"/>
      <c r="Q625" s="58"/>
      <c r="R625" s="58"/>
      <c r="S625" s="58"/>
      <c r="T625" s="58"/>
      <c r="U625" s="58"/>
      <c r="V625" s="58"/>
      <c r="W625" s="58"/>
      <c r="X625" s="58"/>
      <c r="Y625" s="58"/>
      <c r="Z625" s="58"/>
    </row>
    <row r="626" spans="1:26" ht="13.5" customHeight="1">
      <c r="A626" s="58"/>
      <c r="B626" s="58"/>
      <c r="C626" s="58"/>
      <c r="D626" s="371"/>
      <c r="E626" s="403"/>
      <c r="F626" s="58"/>
      <c r="G626" s="58"/>
      <c r="H626" s="58"/>
      <c r="I626" s="58"/>
      <c r="J626" s="58"/>
      <c r="K626" s="58"/>
      <c r="L626" s="58"/>
      <c r="M626" s="58"/>
      <c r="N626" s="58"/>
      <c r="O626" s="58"/>
      <c r="P626" s="58"/>
      <c r="Q626" s="58"/>
      <c r="R626" s="58"/>
      <c r="S626" s="58"/>
      <c r="T626" s="58"/>
      <c r="U626" s="58"/>
      <c r="V626" s="58"/>
      <c r="W626" s="58"/>
      <c r="X626" s="58"/>
      <c r="Y626" s="58"/>
      <c r="Z626" s="58"/>
    </row>
    <row r="627" spans="1:26" ht="13.5" customHeight="1">
      <c r="A627" s="58"/>
      <c r="B627" s="58"/>
      <c r="C627" s="58"/>
      <c r="D627" s="371"/>
      <c r="E627" s="403"/>
      <c r="F627" s="58"/>
      <c r="G627" s="58"/>
      <c r="H627" s="58"/>
      <c r="I627" s="58"/>
      <c r="J627" s="58"/>
      <c r="K627" s="58"/>
      <c r="L627" s="58"/>
      <c r="M627" s="58"/>
      <c r="N627" s="58"/>
      <c r="O627" s="58"/>
      <c r="P627" s="58"/>
      <c r="Q627" s="58"/>
      <c r="R627" s="58"/>
      <c r="S627" s="58"/>
      <c r="T627" s="58"/>
      <c r="U627" s="58"/>
      <c r="V627" s="58"/>
      <c r="W627" s="58"/>
      <c r="X627" s="58"/>
      <c r="Y627" s="58"/>
      <c r="Z627" s="58"/>
    </row>
    <row r="628" spans="1:26" ht="13.5" customHeight="1">
      <c r="A628" s="58"/>
      <c r="B628" s="58"/>
      <c r="C628" s="58"/>
      <c r="D628" s="371"/>
      <c r="E628" s="403"/>
      <c r="F628" s="58"/>
      <c r="G628" s="58"/>
      <c r="H628" s="58"/>
      <c r="I628" s="58"/>
      <c r="J628" s="58"/>
      <c r="K628" s="58"/>
      <c r="L628" s="58"/>
      <c r="M628" s="58"/>
      <c r="N628" s="58"/>
      <c r="O628" s="58"/>
      <c r="P628" s="58"/>
      <c r="Q628" s="58"/>
      <c r="R628" s="58"/>
      <c r="S628" s="58"/>
      <c r="T628" s="58"/>
      <c r="U628" s="58"/>
      <c r="V628" s="58"/>
      <c r="W628" s="58"/>
      <c r="X628" s="58"/>
      <c r="Y628" s="58"/>
      <c r="Z628" s="58"/>
    </row>
    <row r="629" spans="1:26" ht="13.5" customHeight="1">
      <c r="A629" s="58"/>
      <c r="B629" s="58"/>
      <c r="C629" s="58"/>
      <c r="D629" s="371"/>
      <c r="E629" s="403"/>
      <c r="F629" s="58"/>
      <c r="G629" s="58"/>
      <c r="H629" s="58"/>
      <c r="I629" s="58"/>
      <c r="J629" s="58"/>
      <c r="K629" s="58"/>
      <c r="L629" s="58"/>
      <c r="M629" s="58"/>
      <c r="N629" s="58"/>
      <c r="O629" s="58"/>
      <c r="P629" s="58"/>
      <c r="Q629" s="58"/>
      <c r="R629" s="58"/>
      <c r="S629" s="58"/>
      <c r="T629" s="58"/>
      <c r="U629" s="58"/>
      <c r="V629" s="58"/>
      <c r="W629" s="58"/>
      <c r="X629" s="58"/>
      <c r="Y629" s="58"/>
      <c r="Z629" s="58"/>
    </row>
    <row r="630" spans="1:26" ht="13.5" customHeight="1">
      <c r="A630" s="58"/>
      <c r="B630" s="58"/>
      <c r="C630" s="58"/>
      <c r="D630" s="371"/>
      <c r="E630" s="403"/>
      <c r="F630" s="58"/>
      <c r="G630" s="58"/>
      <c r="H630" s="58"/>
      <c r="I630" s="58"/>
      <c r="J630" s="58"/>
      <c r="K630" s="58"/>
      <c r="L630" s="58"/>
      <c r="M630" s="58"/>
      <c r="N630" s="58"/>
      <c r="O630" s="58"/>
      <c r="P630" s="58"/>
      <c r="Q630" s="58"/>
      <c r="R630" s="58"/>
      <c r="S630" s="58"/>
      <c r="T630" s="58"/>
      <c r="U630" s="58"/>
      <c r="V630" s="58"/>
      <c r="W630" s="58"/>
      <c r="X630" s="58"/>
      <c r="Y630" s="58"/>
      <c r="Z630" s="58"/>
    </row>
    <row r="631" spans="1:26" ht="13.5" customHeight="1">
      <c r="A631" s="58"/>
      <c r="B631" s="58"/>
      <c r="C631" s="58"/>
      <c r="D631" s="371"/>
      <c r="E631" s="403"/>
      <c r="F631" s="58"/>
      <c r="G631" s="58"/>
      <c r="H631" s="58"/>
      <c r="I631" s="58"/>
      <c r="J631" s="58"/>
      <c r="K631" s="58"/>
      <c r="L631" s="58"/>
      <c r="M631" s="58"/>
      <c r="N631" s="58"/>
      <c r="O631" s="58"/>
      <c r="P631" s="58"/>
      <c r="Q631" s="58"/>
      <c r="R631" s="58"/>
      <c r="S631" s="58"/>
      <c r="T631" s="58"/>
      <c r="U631" s="58"/>
      <c r="V631" s="58"/>
      <c r="W631" s="58"/>
      <c r="X631" s="58"/>
      <c r="Y631" s="58"/>
      <c r="Z631" s="58"/>
    </row>
    <row r="632" spans="1:26" ht="13.5" customHeight="1">
      <c r="A632" s="58"/>
      <c r="B632" s="58"/>
      <c r="C632" s="58"/>
      <c r="D632" s="371"/>
      <c r="E632" s="403"/>
      <c r="F632" s="58"/>
      <c r="G632" s="58"/>
      <c r="H632" s="58"/>
      <c r="I632" s="58"/>
      <c r="J632" s="58"/>
      <c r="K632" s="58"/>
      <c r="L632" s="58"/>
      <c r="M632" s="58"/>
      <c r="N632" s="58"/>
      <c r="O632" s="58"/>
      <c r="P632" s="58"/>
      <c r="Q632" s="58"/>
      <c r="R632" s="58"/>
      <c r="S632" s="58"/>
      <c r="T632" s="58"/>
      <c r="U632" s="58"/>
      <c r="V632" s="58"/>
      <c r="W632" s="58"/>
      <c r="X632" s="58"/>
      <c r="Y632" s="58"/>
      <c r="Z632" s="58"/>
    </row>
    <row r="633" spans="1:26" ht="13.5" customHeight="1">
      <c r="A633" s="58"/>
      <c r="B633" s="58"/>
      <c r="C633" s="58"/>
      <c r="D633" s="371"/>
      <c r="E633" s="403"/>
      <c r="F633" s="58"/>
      <c r="G633" s="58"/>
      <c r="H633" s="58"/>
      <c r="I633" s="58"/>
      <c r="J633" s="58"/>
      <c r="K633" s="58"/>
      <c r="L633" s="58"/>
      <c r="M633" s="58"/>
      <c r="N633" s="58"/>
      <c r="O633" s="58"/>
      <c r="P633" s="58"/>
      <c r="Q633" s="58"/>
      <c r="R633" s="58"/>
      <c r="S633" s="58"/>
      <c r="T633" s="58"/>
      <c r="U633" s="58"/>
      <c r="V633" s="58"/>
      <c r="W633" s="58"/>
      <c r="X633" s="58"/>
      <c r="Y633" s="58"/>
      <c r="Z633" s="58"/>
    </row>
    <row r="634" spans="1:26" ht="13.5" customHeight="1">
      <c r="A634" s="58"/>
      <c r="B634" s="58"/>
      <c r="C634" s="58"/>
      <c r="D634" s="371"/>
      <c r="E634" s="403"/>
      <c r="F634" s="58"/>
      <c r="G634" s="58"/>
      <c r="H634" s="58"/>
      <c r="I634" s="58"/>
      <c r="J634" s="58"/>
      <c r="K634" s="58"/>
      <c r="L634" s="58"/>
      <c r="M634" s="58"/>
      <c r="N634" s="58"/>
      <c r="O634" s="58"/>
      <c r="P634" s="58"/>
      <c r="Q634" s="58"/>
      <c r="R634" s="58"/>
      <c r="S634" s="58"/>
      <c r="T634" s="58"/>
      <c r="U634" s="58"/>
      <c r="V634" s="58"/>
      <c r="W634" s="58"/>
      <c r="X634" s="58"/>
      <c r="Y634" s="58"/>
      <c r="Z634" s="58"/>
    </row>
    <row r="635" spans="1:26" ht="13.5" customHeight="1">
      <c r="A635" s="58"/>
      <c r="B635" s="58"/>
      <c r="C635" s="58"/>
      <c r="D635" s="371"/>
      <c r="E635" s="403"/>
      <c r="F635" s="58"/>
      <c r="G635" s="58"/>
      <c r="H635" s="58"/>
      <c r="I635" s="58"/>
      <c r="J635" s="58"/>
      <c r="K635" s="58"/>
      <c r="L635" s="58"/>
      <c r="M635" s="58"/>
      <c r="N635" s="58"/>
      <c r="O635" s="58"/>
      <c r="P635" s="58"/>
      <c r="Q635" s="58"/>
      <c r="R635" s="58"/>
      <c r="S635" s="58"/>
      <c r="T635" s="58"/>
      <c r="U635" s="58"/>
      <c r="V635" s="58"/>
      <c r="W635" s="58"/>
      <c r="X635" s="58"/>
      <c r="Y635" s="58"/>
      <c r="Z635" s="58"/>
    </row>
    <row r="636" spans="1:26" ht="13.5" customHeight="1">
      <c r="A636" s="58"/>
      <c r="B636" s="58"/>
      <c r="C636" s="58"/>
      <c r="D636" s="371"/>
      <c r="E636" s="403"/>
      <c r="F636" s="58"/>
      <c r="G636" s="58"/>
      <c r="H636" s="58"/>
      <c r="I636" s="58"/>
      <c r="J636" s="58"/>
      <c r="K636" s="58"/>
      <c r="L636" s="58"/>
      <c r="M636" s="58"/>
      <c r="N636" s="58"/>
      <c r="O636" s="58"/>
      <c r="P636" s="58"/>
      <c r="Q636" s="58"/>
      <c r="R636" s="58"/>
      <c r="S636" s="58"/>
      <c r="T636" s="58"/>
      <c r="U636" s="58"/>
      <c r="V636" s="58"/>
      <c r="W636" s="58"/>
      <c r="X636" s="58"/>
      <c r="Y636" s="58"/>
      <c r="Z636" s="58"/>
    </row>
    <row r="637" spans="1:26" ht="13.5" customHeight="1">
      <c r="A637" s="58"/>
      <c r="B637" s="58"/>
      <c r="C637" s="58"/>
      <c r="D637" s="371"/>
      <c r="E637" s="403"/>
      <c r="F637" s="58"/>
      <c r="G637" s="58"/>
      <c r="H637" s="58"/>
      <c r="I637" s="58"/>
      <c r="J637" s="58"/>
      <c r="K637" s="58"/>
      <c r="L637" s="58"/>
      <c r="M637" s="58"/>
      <c r="N637" s="58"/>
      <c r="O637" s="58"/>
      <c r="P637" s="58"/>
      <c r="Q637" s="58"/>
      <c r="R637" s="58"/>
      <c r="S637" s="58"/>
      <c r="T637" s="58"/>
      <c r="U637" s="58"/>
      <c r="V637" s="58"/>
      <c r="W637" s="58"/>
      <c r="X637" s="58"/>
      <c r="Y637" s="58"/>
      <c r="Z637" s="58"/>
    </row>
    <row r="638" spans="1:26" ht="13.5" customHeight="1">
      <c r="A638" s="58"/>
      <c r="B638" s="58"/>
      <c r="C638" s="58"/>
      <c r="D638" s="371"/>
      <c r="E638" s="403"/>
      <c r="F638" s="58"/>
      <c r="G638" s="58"/>
      <c r="H638" s="58"/>
      <c r="I638" s="58"/>
      <c r="J638" s="58"/>
      <c r="K638" s="58"/>
      <c r="L638" s="58"/>
      <c r="M638" s="58"/>
      <c r="N638" s="58"/>
      <c r="O638" s="58"/>
      <c r="P638" s="58"/>
      <c r="Q638" s="58"/>
      <c r="R638" s="58"/>
      <c r="S638" s="58"/>
      <c r="T638" s="58"/>
      <c r="U638" s="58"/>
      <c r="V638" s="58"/>
      <c r="W638" s="58"/>
      <c r="X638" s="58"/>
      <c r="Y638" s="58"/>
      <c r="Z638" s="58"/>
    </row>
    <row r="639" spans="1:26" ht="13.5" customHeight="1">
      <c r="A639" s="58"/>
      <c r="B639" s="58"/>
      <c r="C639" s="58"/>
      <c r="D639" s="371"/>
      <c r="E639" s="403"/>
      <c r="F639" s="58"/>
      <c r="G639" s="58"/>
      <c r="H639" s="58"/>
      <c r="I639" s="58"/>
      <c r="J639" s="58"/>
      <c r="K639" s="58"/>
      <c r="L639" s="58"/>
      <c r="M639" s="58"/>
      <c r="N639" s="58"/>
      <c r="O639" s="58"/>
      <c r="P639" s="58"/>
      <c r="Q639" s="58"/>
      <c r="R639" s="58"/>
      <c r="S639" s="58"/>
      <c r="T639" s="58"/>
      <c r="U639" s="58"/>
      <c r="V639" s="58"/>
      <c r="W639" s="58"/>
      <c r="X639" s="58"/>
      <c r="Y639" s="58"/>
      <c r="Z639" s="58"/>
    </row>
    <row r="640" spans="1:26" ht="13.5" customHeight="1">
      <c r="A640" s="58"/>
      <c r="B640" s="58"/>
      <c r="C640" s="58"/>
      <c r="D640" s="371"/>
      <c r="E640" s="403"/>
      <c r="F640" s="58"/>
      <c r="G640" s="58"/>
      <c r="H640" s="58"/>
      <c r="I640" s="58"/>
      <c r="J640" s="58"/>
      <c r="K640" s="58"/>
      <c r="L640" s="58"/>
      <c r="M640" s="58"/>
      <c r="N640" s="58"/>
      <c r="O640" s="58"/>
      <c r="P640" s="58"/>
      <c r="Q640" s="58"/>
      <c r="R640" s="58"/>
      <c r="S640" s="58"/>
      <c r="T640" s="58"/>
      <c r="U640" s="58"/>
      <c r="V640" s="58"/>
      <c r="W640" s="58"/>
      <c r="X640" s="58"/>
      <c r="Y640" s="58"/>
      <c r="Z640" s="58"/>
    </row>
    <row r="641" spans="1:26" ht="13.5" customHeight="1">
      <c r="A641" s="58"/>
      <c r="B641" s="58"/>
      <c r="C641" s="58"/>
      <c r="D641" s="371"/>
      <c r="E641" s="403"/>
      <c r="F641" s="58"/>
      <c r="G641" s="58"/>
      <c r="H641" s="58"/>
      <c r="I641" s="58"/>
      <c r="J641" s="58"/>
      <c r="K641" s="58"/>
      <c r="L641" s="58"/>
      <c r="M641" s="58"/>
      <c r="N641" s="58"/>
      <c r="O641" s="58"/>
      <c r="P641" s="58"/>
      <c r="Q641" s="58"/>
      <c r="R641" s="58"/>
      <c r="S641" s="58"/>
      <c r="T641" s="58"/>
      <c r="U641" s="58"/>
      <c r="V641" s="58"/>
      <c r="W641" s="58"/>
      <c r="X641" s="58"/>
      <c r="Y641" s="58"/>
      <c r="Z641" s="58"/>
    </row>
    <row r="642" spans="1:26" ht="13.5" customHeight="1">
      <c r="A642" s="58"/>
      <c r="B642" s="58"/>
      <c r="C642" s="58"/>
      <c r="D642" s="371"/>
      <c r="E642" s="403"/>
      <c r="F642" s="58"/>
      <c r="G642" s="58"/>
      <c r="H642" s="58"/>
      <c r="I642" s="58"/>
      <c r="J642" s="58"/>
      <c r="K642" s="58"/>
      <c r="L642" s="58"/>
      <c r="M642" s="58"/>
      <c r="N642" s="58"/>
      <c r="O642" s="58"/>
      <c r="P642" s="58"/>
      <c r="Q642" s="58"/>
      <c r="R642" s="58"/>
      <c r="S642" s="58"/>
      <c r="T642" s="58"/>
      <c r="U642" s="58"/>
      <c r="V642" s="58"/>
      <c r="W642" s="58"/>
      <c r="X642" s="58"/>
      <c r="Y642" s="58"/>
      <c r="Z642" s="58"/>
    </row>
    <row r="643" spans="1:26" ht="13.5" customHeight="1">
      <c r="A643" s="58"/>
      <c r="B643" s="58"/>
      <c r="C643" s="58"/>
      <c r="D643" s="371"/>
      <c r="E643" s="403"/>
      <c r="F643" s="58"/>
      <c r="G643" s="58"/>
      <c r="H643" s="58"/>
      <c r="I643" s="58"/>
      <c r="J643" s="58"/>
      <c r="K643" s="58"/>
      <c r="L643" s="58"/>
      <c r="M643" s="58"/>
      <c r="N643" s="58"/>
      <c r="O643" s="58"/>
      <c r="P643" s="58"/>
      <c r="Q643" s="58"/>
      <c r="R643" s="58"/>
      <c r="S643" s="58"/>
      <c r="T643" s="58"/>
      <c r="U643" s="58"/>
      <c r="V643" s="58"/>
      <c r="W643" s="58"/>
      <c r="X643" s="58"/>
      <c r="Y643" s="58"/>
      <c r="Z643" s="58"/>
    </row>
    <row r="644" spans="1:26" ht="13.5" customHeight="1">
      <c r="A644" s="58"/>
      <c r="B644" s="58"/>
      <c r="C644" s="58"/>
      <c r="D644" s="371"/>
      <c r="E644" s="403"/>
      <c r="F644" s="58"/>
      <c r="G644" s="58"/>
      <c r="H644" s="58"/>
      <c r="I644" s="58"/>
      <c r="J644" s="58"/>
      <c r="K644" s="58"/>
      <c r="L644" s="58"/>
      <c r="M644" s="58"/>
      <c r="N644" s="58"/>
      <c r="O644" s="58"/>
      <c r="P644" s="58"/>
      <c r="Q644" s="58"/>
      <c r="R644" s="58"/>
      <c r="S644" s="58"/>
      <c r="T644" s="58"/>
      <c r="U644" s="58"/>
      <c r="V644" s="58"/>
      <c r="W644" s="58"/>
      <c r="X644" s="58"/>
      <c r="Y644" s="58"/>
      <c r="Z644" s="58"/>
    </row>
    <row r="645" spans="1:26" ht="13.5" customHeight="1">
      <c r="A645" s="58"/>
      <c r="B645" s="58"/>
      <c r="C645" s="58"/>
      <c r="D645" s="371"/>
      <c r="E645" s="403"/>
      <c r="F645" s="58"/>
      <c r="G645" s="58"/>
      <c r="H645" s="58"/>
      <c r="I645" s="58"/>
      <c r="J645" s="58"/>
      <c r="K645" s="58"/>
      <c r="L645" s="58"/>
      <c r="M645" s="58"/>
      <c r="N645" s="58"/>
      <c r="O645" s="58"/>
      <c r="P645" s="58"/>
      <c r="Q645" s="58"/>
      <c r="R645" s="58"/>
      <c r="S645" s="58"/>
      <c r="T645" s="58"/>
      <c r="U645" s="58"/>
      <c r="V645" s="58"/>
      <c r="W645" s="58"/>
      <c r="X645" s="58"/>
      <c r="Y645" s="58"/>
      <c r="Z645" s="58"/>
    </row>
    <row r="646" spans="1:26" ht="13.5" customHeight="1">
      <c r="A646" s="58"/>
      <c r="B646" s="58"/>
      <c r="C646" s="58"/>
      <c r="D646" s="371"/>
      <c r="E646" s="403"/>
      <c r="F646" s="58"/>
      <c r="G646" s="58"/>
      <c r="H646" s="58"/>
      <c r="I646" s="58"/>
      <c r="J646" s="58"/>
      <c r="K646" s="58"/>
      <c r="L646" s="58"/>
      <c r="M646" s="58"/>
      <c r="N646" s="58"/>
      <c r="O646" s="58"/>
      <c r="P646" s="58"/>
      <c r="Q646" s="58"/>
      <c r="R646" s="58"/>
      <c r="S646" s="58"/>
      <c r="T646" s="58"/>
      <c r="U646" s="58"/>
      <c r="V646" s="58"/>
      <c r="W646" s="58"/>
      <c r="X646" s="58"/>
      <c r="Y646" s="58"/>
      <c r="Z646" s="58"/>
    </row>
    <row r="647" spans="1:26" ht="13.5" customHeight="1">
      <c r="A647" s="58"/>
      <c r="B647" s="58"/>
      <c r="C647" s="58"/>
      <c r="D647" s="371"/>
      <c r="E647" s="403"/>
      <c r="F647" s="58"/>
      <c r="G647" s="58"/>
      <c r="H647" s="58"/>
      <c r="I647" s="58"/>
      <c r="J647" s="58"/>
      <c r="K647" s="58"/>
      <c r="L647" s="58"/>
      <c r="M647" s="58"/>
      <c r="N647" s="58"/>
      <c r="O647" s="58"/>
      <c r="P647" s="58"/>
      <c r="Q647" s="58"/>
      <c r="R647" s="58"/>
      <c r="S647" s="58"/>
      <c r="T647" s="58"/>
      <c r="U647" s="58"/>
      <c r="V647" s="58"/>
      <c r="W647" s="58"/>
      <c r="X647" s="58"/>
      <c r="Y647" s="58"/>
      <c r="Z647" s="58"/>
    </row>
    <row r="648" spans="1:26" ht="13.5" customHeight="1">
      <c r="A648" s="58"/>
      <c r="B648" s="58"/>
      <c r="C648" s="58"/>
      <c r="D648" s="371"/>
      <c r="E648" s="403"/>
      <c r="F648" s="58"/>
      <c r="G648" s="58"/>
      <c r="H648" s="58"/>
      <c r="I648" s="58"/>
      <c r="J648" s="58"/>
      <c r="K648" s="58"/>
      <c r="L648" s="58"/>
      <c r="M648" s="58"/>
      <c r="N648" s="58"/>
      <c r="O648" s="58"/>
      <c r="P648" s="58"/>
      <c r="Q648" s="58"/>
      <c r="R648" s="58"/>
      <c r="S648" s="58"/>
      <c r="T648" s="58"/>
      <c r="U648" s="58"/>
      <c r="V648" s="58"/>
      <c r="W648" s="58"/>
      <c r="X648" s="58"/>
      <c r="Y648" s="58"/>
      <c r="Z648" s="58"/>
    </row>
    <row r="649" spans="1:26" ht="13.5" customHeight="1">
      <c r="A649" s="58"/>
      <c r="B649" s="58"/>
      <c r="C649" s="58"/>
      <c r="D649" s="371"/>
      <c r="E649" s="403"/>
      <c r="F649" s="58"/>
      <c r="G649" s="58"/>
      <c r="H649" s="58"/>
      <c r="I649" s="58"/>
      <c r="J649" s="58"/>
      <c r="K649" s="58"/>
      <c r="L649" s="58"/>
      <c r="M649" s="58"/>
      <c r="N649" s="58"/>
      <c r="O649" s="58"/>
      <c r="P649" s="58"/>
      <c r="Q649" s="58"/>
      <c r="R649" s="58"/>
      <c r="S649" s="58"/>
      <c r="T649" s="58"/>
      <c r="U649" s="58"/>
      <c r="V649" s="58"/>
      <c r="W649" s="58"/>
      <c r="X649" s="58"/>
      <c r="Y649" s="58"/>
      <c r="Z649" s="58"/>
    </row>
    <row r="650" spans="1:26" ht="13.5" customHeight="1">
      <c r="A650" s="58"/>
      <c r="B650" s="58"/>
      <c r="C650" s="58"/>
      <c r="D650" s="371"/>
      <c r="E650" s="403"/>
      <c r="F650" s="58"/>
      <c r="G650" s="58"/>
      <c r="H650" s="58"/>
      <c r="I650" s="58"/>
      <c r="J650" s="58"/>
      <c r="K650" s="58"/>
      <c r="L650" s="58"/>
      <c r="M650" s="58"/>
      <c r="N650" s="58"/>
      <c r="O650" s="58"/>
      <c r="P650" s="58"/>
      <c r="Q650" s="58"/>
      <c r="R650" s="58"/>
      <c r="S650" s="58"/>
      <c r="T650" s="58"/>
      <c r="U650" s="58"/>
      <c r="V650" s="58"/>
      <c r="W650" s="58"/>
      <c r="X650" s="58"/>
      <c r="Y650" s="58"/>
      <c r="Z650" s="58"/>
    </row>
    <row r="651" spans="1:26" ht="13.5" customHeight="1">
      <c r="A651" s="58"/>
      <c r="B651" s="58"/>
      <c r="C651" s="58"/>
      <c r="D651" s="371"/>
      <c r="E651" s="403"/>
      <c r="F651" s="58"/>
      <c r="G651" s="58"/>
      <c r="H651" s="58"/>
      <c r="I651" s="58"/>
      <c r="J651" s="58"/>
      <c r="K651" s="58"/>
      <c r="L651" s="58"/>
      <c r="M651" s="58"/>
      <c r="N651" s="58"/>
      <c r="O651" s="58"/>
      <c r="P651" s="58"/>
      <c r="Q651" s="58"/>
      <c r="R651" s="58"/>
      <c r="S651" s="58"/>
      <c r="T651" s="58"/>
      <c r="U651" s="58"/>
      <c r="V651" s="58"/>
      <c r="W651" s="58"/>
      <c r="X651" s="58"/>
      <c r="Y651" s="58"/>
      <c r="Z651" s="58"/>
    </row>
    <row r="652" spans="1:26" ht="13.5" customHeight="1">
      <c r="A652" s="58"/>
      <c r="B652" s="58"/>
      <c r="C652" s="58"/>
      <c r="D652" s="371"/>
      <c r="E652" s="403"/>
      <c r="F652" s="58"/>
      <c r="G652" s="58"/>
      <c r="H652" s="58"/>
      <c r="I652" s="58"/>
      <c r="J652" s="58"/>
      <c r="K652" s="58"/>
      <c r="L652" s="58"/>
      <c r="M652" s="58"/>
      <c r="N652" s="58"/>
      <c r="O652" s="58"/>
      <c r="P652" s="58"/>
      <c r="Q652" s="58"/>
      <c r="R652" s="58"/>
      <c r="S652" s="58"/>
      <c r="T652" s="58"/>
      <c r="U652" s="58"/>
      <c r="V652" s="58"/>
      <c r="W652" s="58"/>
      <c r="X652" s="58"/>
      <c r="Y652" s="58"/>
      <c r="Z652" s="58"/>
    </row>
    <row r="653" spans="1:26" ht="13.5" customHeight="1">
      <c r="A653" s="58"/>
      <c r="B653" s="58"/>
      <c r="C653" s="58"/>
      <c r="D653" s="371"/>
      <c r="E653" s="403"/>
      <c r="F653" s="58"/>
      <c r="G653" s="58"/>
      <c r="H653" s="58"/>
      <c r="I653" s="58"/>
      <c r="J653" s="58"/>
      <c r="K653" s="58"/>
      <c r="L653" s="58"/>
      <c r="M653" s="58"/>
      <c r="N653" s="58"/>
      <c r="O653" s="58"/>
      <c r="P653" s="58"/>
      <c r="Q653" s="58"/>
      <c r="R653" s="58"/>
      <c r="S653" s="58"/>
      <c r="T653" s="58"/>
      <c r="U653" s="58"/>
      <c r="V653" s="58"/>
      <c r="W653" s="58"/>
      <c r="X653" s="58"/>
      <c r="Y653" s="58"/>
      <c r="Z653" s="58"/>
    </row>
    <row r="654" spans="1:26" ht="13.5" customHeight="1">
      <c r="A654" s="58"/>
      <c r="B654" s="58"/>
      <c r="C654" s="58"/>
      <c r="D654" s="371"/>
      <c r="E654" s="403"/>
      <c r="F654" s="58"/>
      <c r="G654" s="58"/>
      <c r="H654" s="58"/>
      <c r="I654" s="58"/>
      <c r="J654" s="58"/>
      <c r="K654" s="58"/>
      <c r="L654" s="58"/>
      <c r="M654" s="58"/>
      <c r="N654" s="58"/>
      <c r="O654" s="58"/>
      <c r="P654" s="58"/>
      <c r="Q654" s="58"/>
      <c r="R654" s="58"/>
      <c r="S654" s="58"/>
      <c r="T654" s="58"/>
      <c r="U654" s="58"/>
      <c r="V654" s="58"/>
      <c r="W654" s="58"/>
      <c r="X654" s="58"/>
      <c r="Y654" s="58"/>
      <c r="Z654" s="58"/>
    </row>
    <row r="655" spans="1:26" ht="13.5" customHeight="1">
      <c r="A655" s="58"/>
      <c r="B655" s="58"/>
      <c r="C655" s="58"/>
      <c r="D655" s="371"/>
      <c r="E655" s="403"/>
      <c r="F655" s="58"/>
      <c r="G655" s="58"/>
      <c r="H655" s="58"/>
      <c r="I655" s="58"/>
      <c r="J655" s="58"/>
      <c r="K655" s="58"/>
      <c r="L655" s="58"/>
      <c r="M655" s="58"/>
      <c r="N655" s="58"/>
      <c r="O655" s="58"/>
      <c r="P655" s="58"/>
      <c r="Q655" s="58"/>
      <c r="R655" s="58"/>
      <c r="S655" s="58"/>
      <c r="T655" s="58"/>
      <c r="U655" s="58"/>
      <c r="V655" s="58"/>
      <c r="W655" s="58"/>
      <c r="X655" s="58"/>
      <c r="Y655" s="58"/>
      <c r="Z655" s="58"/>
    </row>
    <row r="656" spans="1:26" ht="13.5" customHeight="1">
      <c r="A656" s="58"/>
      <c r="B656" s="58"/>
      <c r="C656" s="58"/>
      <c r="D656" s="371"/>
      <c r="E656" s="403"/>
      <c r="F656" s="58"/>
      <c r="G656" s="58"/>
      <c r="H656" s="58"/>
      <c r="I656" s="58"/>
      <c r="J656" s="58"/>
      <c r="K656" s="58"/>
      <c r="L656" s="58"/>
      <c r="M656" s="58"/>
      <c r="N656" s="58"/>
      <c r="O656" s="58"/>
      <c r="P656" s="58"/>
      <c r="Q656" s="58"/>
      <c r="R656" s="58"/>
      <c r="S656" s="58"/>
      <c r="T656" s="58"/>
      <c r="U656" s="58"/>
      <c r="V656" s="58"/>
      <c r="W656" s="58"/>
      <c r="X656" s="58"/>
      <c r="Y656" s="58"/>
      <c r="Z656" s="58"/>
    </row>
    <row r="657" spans="1:26" ht="13.5" customHeight="1">
      <c r="A657" s="58"/>
      <c r="B657" s="58"/>
      <c r="C657" s="58"/>
      <c r="D657" s="371"/>
      <c r="E657" s="403"/>
      <c r="F657" s="58"/>
      <c r="G657" s="58"/>
      <c r="H657" s="58"/>
      <c r="I657" s="58"/>
      <c r="J657" s="58"/>
      <c r="K657" s="58"/>
      <c r="L657" s="58"/>
      <c r="M657" s="58"/>
      <c r="N657" s="58"/>
      <c r="O657" s="58"/>
      <c r="P657" s="58"/>
      <c r="Q657" s="58"/>
      <c r="R657" s="58"/>
      <c r="S657" s="58"/>
      <c r="T657" s="58"/>
      <c r="U657" s="58"/>
      <c r="V657" s="58"/>
      <c r="W657" s="58"/>
      <c r="X657" s="58"/>
      <c r="Y657" s="58"/>
      <c r="Z657" s="58"/>
    </row>
    <row r="658" spans="1:26" ht="13.5" customHeight="1">
      <c r="A658" s="58"/>
      <c r="B658" s="58"/>
      <c r="C658" s="58"/>
      <c r="D658" s="371"/>
      <c r="E658" s="403"/>
      <c r="F658" s="58"/>
      <c r="G658" s="58"/>
      <c r="H658" s="58"/>
      <c r="I658" s="58"/>
      <c r="J658" s="58"/>
      <c r="K658" s="58"/>
      <c r="L658" s="58"/>
      <c r="M658" s="58"/>
      <c r="N658" s="58"/>
      <c r="O658" s="58"/>
      <c r="P658" s="58"/>
      <c r="Q658" s="58"/>
      <c r="R658" s="58"/>
      <c r="S658" s="58"/>
      <c r="T658" s="58"/>
      <c r="U658" s="58"/>
      <c r="V658" s="58"/>
      <c r="W658" s="58"/>
      <c r="X658" s="58"/>
      <c r="Y658" s="58"/>
      <c r="Z658" s="58"/>
    </row>
    <row r="659" spans="1:26" ht="13.5" customHeight="1">
      <c r="A659" s="58"/>
      <c r="B659" s="58"/>
      <c r="C659" s="58"/>
      <c r="D659" s="371"/>
      <c r="E659" s="403"/>
      <c r="F659" s="58"/>
      <c r="G659" s="58"/>
      <c r="H659" s="58"/>
      <c r="I659" s="58"/>
      <c r="J659" s="58"/>
      <c r="K659" s="58"/>
      <c r="L659" s="58"/>
      <c r="M659" s="58"/>
      <c r="N659" s="58"/>
      <c r="O659" s="58"/>
      <c r="P659" s="58"/>
      <c r="Q659" s="58"/>
      <c r="R659" s="58"/>
      <c r="S659" s="58"/>
      <c r="T659" s="58"/>
      <c r="U659" s="58"/>
      <c r="V659" s="58"/>
      <c r="W659" s="58"/>
      <c r="X659" s="58"/>
      <c r="Y659" s="58"/>
      <c r="Z659" s="58"/>
    </row>
    <row r="660" spans="1:26" ht="13.5" customHeight="1">
      <c r="A660" s="58"/>
      <c r="B660" s="58"/>
      <c r="C660" s="58"/>
      <c r="D660" s="371"/>
      <c r="E660" s="403"/>
      <c r="F660" s="58"/>
      <c r="G660" s="58"/>
      <c r="H660" s="58"/>
      <c r="I660" s="58"/>
      <c r="J660" s="58"/>
      <c r="K660" s="58"/>
      <c r="L660" s="58"/>
      <c r="M660" s="58"/>
      <c r="N660" s="58"/>
      <c r="O660" s="58"/>
      <c r="P660" s="58"/>
      <c r="Q660" s="58"/>
      <c r="R660" s="58"/>
      <c r="S660" s="58"/>
      <c r="T660" s="58"/>
      <c r="U660" s="58"/>
      <c r="V660" s="58"/>
      <c r="W660" s="58"/>
      <c r="X660" s="58"/>
      <c r="Y660" s="58"/>
      <c r="Z660" s="58"/>
    </row>
    <row r="661" spans="1:26" ht="13.5" customHeight="1">
      <c r="A661" s="58"/>
      <c r="B661" s="58"/>
      <c r="C661" s="58"/>
      <c r="D661" s="371"/>
      <c r="E661" s="403"/>
      <c r="F661" s="58"/>
      <c r="G661" s="58"/>
      <c r="H661" s="58"/>
      <c r="I661" s="58"/>
      <c r="J661" s="58"/>
      <c r="K661" s="58"/>
      <c r="L661" s="58"/>
      <c r="M661" s="58"/>
      <c r="N661" s="58"/>
      <c r="O661" s="58"/>
      <c r="P661" s="58"/>
      <c r="Q661" s="58"/>
      <c r="R661" s="58"/>
      <c r="S661" s="58"/>
      <c r="T661" s="58"/>
      <c r="U661" s="58"/>
      <c r="V661" s="58"/>
      <c r="W661" s="58"/>
      <c r="X661" s="58"/>
      <c r="Y661" s="58"/>
      <c r="Z661" s="58"/>
    </row>
    <row r="662" spans="1:26" ht="13.5" customHeight="1">
      <c r="A662" s="58"/>
      <c r="B662" s="58"/>
      <c r="C662" s="58"/>
      <c r="D662" s="371"/>
      <c r="E662" s="403"/>
      <c r="F662" s="58"/>
      <c r="G662" s="58"/>
      <c r="H662" s="58"/>
      <c r="I662" s="58"/>
      <c r="J662" s="58"/>
      <c r="K662" s="58"/>
      <c r="L662" s="58"/>
      <c r="M662" s="58"/>
      <c r="N662" s="58"/>
      <c r="O662" s="58"/>
      <c r="P662" s="58"/>
      <c r="Q662" s="58"/>
      <c r="R662" s="58"/>
      <c r="S662" s="58"/>
      <c r="T662" s="58"/>
      <c r="U662" s="58"/>
      <c r="V662" s="58"/>
      <c r="W662" s="58"/>
      <c r="X662" s="58"/>
      <c r="Y662" s="58"/>
      <c r="Z662" s="58"/>
    </row>
    <row r="663" spans="1:26" ht="13.5" customHeight="1">
      <c r="A663" s="58"/>
      <c r="B663" s="58"/>
      <c r="C663" s="58"/>
      <c r="D663" s="371"/>
      <c r="E663" s="403"/>
      <c r="F663" s="58"/>
      <c r="G663" s="58"/>
      <c r="H663" s="58"/>
      <c r="I663" s="58"/>
      <c r="J663" s="58"/>
      <c r="K663" s="58"/>
      <c r="L663" s="58"/>
      <c r="M663" s="58"/>
      <c r="N663" s="58"/>
      <c r="O663" s="58"/>
      <c r="P663" s="58"/>
      <c r="Q663" s="58"/>
      <c r="R663" s="58"/>
      <c r="S663" s="58"/>
      <c r="T663" s="58"/>
      <c r="U663" s="58"/>
      <c r="V663" s="58"/>
      <c r="W663" s="58"/>
      <c r="X663" s="58"/>
      <c r="Y663" s="58"/>
      <c r="Z663" s="58"/>
    </row>
    <row r="664" spans="1:26" ht="13.5" customHeight="1">
      <c r="A664" s="58"/>
      <c r="B664" s="58"/>
      <c r="C664" s="58"/>
      <c r="D664" s="371"/>
      <c r="E664" s="403"/>
      <c r="F664" s="58"/>
      <c r="G664" s="58"/>
      <c r="H664" s="58"/>
      <c r="I664" s="58"/>
      <c r="J664" s="58"/>
      <c r="K664" s="58"/>
      <c r="L664" s="58"/>
      <c r="M664" s="58"/>
      <c r="N664" s="58"/>
      <c r="O664" s="58"/>
      <c r="P664" s="58"/>
      <c r="Q664" s="58"/>
      <c r="R664" s="58"/>
      <c r="S664" s="58"/>
      <c r="T664" s="58"/>
      <c r="U664" s="58"/>
      <c r="V664" s="58"/>
      <c r="W664" s="58"/>
      <c r="X664" s="58"/>
      <c r="Y664" s="58"/>
      <c r="Z664" s="58"/>
    </row>
    <row r="665" spans="1:26" ht="13.5" customHeight="1">
      <c r="A665" s="58"/>
      <c r="B665" s="58"/>
      <c r="C665" s="58"/>
      <c r="D665" s="371"/>
      <c r="E665" s="403"/>
      <c r="F665" s="58"/>
      <c r="G665" s="58"/>
      <c r="H665" s="58"/>
      <c r="I665" s="58"/>
      <c r="J665" s="58"/>
      <c r="K665" s="58"/>
      <c r="L665" s="58"/>
      <c r="M665" s="58"/>
      <c r="N665" s="58"/>
      <c r="O665" s="58"/>
      <c r="P665" s="58"/>
      <c r="Q665" s="58"/>
      <c r="R665" s="58"/>
      <c r="S665" s="58"/>
      <c r="T665" s="58"/>
      <c r="U665" s="58"/>
      <c r="V665" s="58"/>
      <c r="W665" s="58"/>
      <c r="X665" s="58"/>
      <c r="Y665" s="58"/>
      <c r="Z665" s="58"/>
    </row>
    <row r="666" spans="1:26" ht="13.5" customHeight="1">
      <c r="A666" s="58"/>
      <c r="B666" s="58"/>
      <c r="C666" s="58"/>
      <c r="D666" s="371"/>
      <c r="E666" s="403"/>
      <c r="F666" s="58"/>
      <c r="G666" s="58"/>
      <c r="H666" s="58"/>
      <c r="I666" s="58"/>
      <c r="J666" s="58"/>
      <c r="K666" s="58"/>
      <c r="L666" s="58"/>
      <c r="M666" s="58"/>
      <c r="N666" s="58"/>
      <c r="O666" s="58"/>
      <c r="P666" s="58"/>
      <c r="Q666" s="58"/>
      <c r="R666" s="58"/>
      <c r="S666" s="58"/>
      <c r="T666" s="58"/>
      <c r="U666" s="58"/>
      <c r="V666" s="58"/>
      <c r="W666" s="58"/>
      <c r="X666" s="58"/>
      <c r="Y666" s="58"/>
      <c r="Z666" s="58"/>
    </row>
    <row r="667" spans="1:26" ht="13.5" customHeight="1">
      <c r="A667" s="58"/>
      <c r="B667" s="58"/>
      <c r="C667" s="58"/>
      <c r="D667" s="371"/>
      <c r="E667" s="403"/>
      <c r="F667" s="58"/>
      <c r="G667" s="58"/>
      <c r="H667" s="58"/>
      <c r="I667" s="58"/>
      <c r="J667" s="58"/>
      <c r="K667" s="58"/>
      <c r="L667" s="58"/>
      <c r="M667" s="58"/>
      <c r="N667" s="58"/>
      <c r="O667" s="58"/>
      <c r="P667" s="58"/>
      <c r="Q667" s="58"/>
      <c r="R667" s="58"/>
      <c r="S667" s="58"/>
      <c r="T667" s="58"/>
      <c r="U667" s="58"/>
      <c r="V667" s="58"/>
      <c r="W667" s="58"/>
      <c r="X667" s="58"/>
      <c r="Y667" s="58"/>
      <c r="Z667" s="58"/>
    </row>
    <row r="668" spans="1:26" ht="13.5" customHeight="1">
      <c r="A668" s="58"/>
      <c r="B668" s="58"/>
      <c r="C668" s="58"/>
      <c r="D668" s="371"/>
      <c r="E668" s="403"/>
      <c r="F668" s="58"/>
      <c r="G668" s="58"/>
      <c r="H668" s="58"/>
      <c r="I668" s="58"/>
      <c r="J668" s="58"/>
      <c r="K668" s="58"/>
      <c r="L668" s="58"/>
      <c r="M668" s="58"/>
      <c r="N668" s="58"/>
      <c r="O668" s="58"/>
      <c r="P668" s="58"/>
      <c r="Q668" s="58"/>
      <c r="R668" s="58"/>
      <c r="S668" s="58"/>
      <c r="T668" s="58"/>
      <c r="U668" s="58"/>
      <c r="V668" s="58"/>
      <c r="W668" s="58"/>
      <c r="X668" s="58"/>
      <c r="Y668" s="58"/>
      <c r="Z668" s="58"/>
    </row>
    <row r="669" spans="1:26" ht="13.5" customHeight="1">
      <c r="A669" s="58"/>
      <c r="B669" s="58"/>
      <c r="C669" s="58"/>
      <c r="D669" s="371"/>
      <c r="E669" s="403"/>
      <c r="F669" s="58"/>
      <c r="G669" s="58"/>
      <c r="H669" s="58"/>
      <c r="I669" s="58"/>
      <c r="J669" s="58"/>
      <c r="K669" s="58"/>
      <c r="L669" s="58"/>
      <c r="M669" s="58"/>
      <c r="N669" s="58"/>
      <c r="O669" s="58"/>
      <c r="P669" s="58"/>
      <c r="Q669" s="58"/>
      <c r="R669" s="58"/>
      <c r="S669" s="58"/>
      <c r="T669" s="58"/>
      <c r="U669" s="58"/>
      <c r="V669" s="58"/>
      <c r="W669" s="58"/>
      <c r="X669" s="58"/>
      <c r="Y669" s="58"/>
      <c r="Z669" s="58"/>
    </row>
    <row r="670" spans="1:26" ht="13.5" customHeight="1">
      <c r="A670" s="58"/>
      <c r="B670" s="58"/>
      <c r="C670" s="58"/>
      <c r="D670" s="371"/>
      <c r="E670" s="403"/>
      <c r="F670" s="58"/>
      <c r="G670" s="58"/>
      <c r="H670" s="58"/>
      <c r="I670" s="58"/>
      <c r="J670" s="58"/>
      <c r="K670" s="58"/>
      <c r="L670" s="58"/>
      <c r="M670" s="58"/>
      <c r="N670" s="58"/>
      <c r="O670" s="58"/>
      <c r="P670" s="58"/>
      <c r="Q670" s="58"/>
      <c r="R670" s="58"/>
      <c r="S670" s="58"/>
      <c r="T670" s="58"/>
      <c r="U670" s="58"/>
      <c r="V670" s="58"/>
      <c r="W670" s="58"/>
      <c r="X670" s="58"/>
      <c r="Y670" s="58"/>
      <c r="Z670" s="58"/>
    </row>
    <row r="671" spans="1:26" ht="13.5" customHeight="1">
      <c r="A671" s="58"/>
      <c r="B671" s="58"/>
      <c r="C671" s="58"/>
      <c r="D671" s="371"/>
      <c r="E671" s="403"/>
      <c r="F671" s="58"/>
      <c r="G671" s="58"/>
      <c r="H671" s="58"/>
      <c r="I671" s="58"/>
      <c r="J671" s="58"/>
      <c r="K671" s="58"/>
      <c r="L671" s="58"/>
      <c r="M671" s="58"/>
      <c r="N671" s="58"/>
      <c r="O671" s="58"/>
      <c r="P671" s="58"/>
      <c r="Q671" s="58"/>
      <c r="R671" s="58"/>
      <c r="S671" s="58"/>
      <c r="T671" s="58"/>
      <c r="U671" s="58"/>
      <c r="V671" s="58"/>
      <c r="W671" s="58"/>
      <c r="X671" s="58"/>
      <c r="Y671" s="58"/>
      <c r="Z671" s="58"/>
    </row>
    <row r="672" spans="1:26" ht="13.5" customHeight="1">
      <c r="A672" s="58"/>
      <c r="B672" s="58"/>
      <c r="C672" s="58"/>
      <c r="D672" s="371"/>
      <c r="E672" s="403"/>
      <c r="F672" s="58"/>
      <c r="G672" s="58"/>
      <c r="H672" s="58"/>
      <c r="I672" s="58"/>
      <c r="J672" s="58"/>
      <c r="K672" s="58"/>
      <c r="L672" s="58"/>
      <c r="M672" s="58"/>
      <c r="N672" s="58"/>
      <c r="O672" s="58"/>
      <c r="P672" s="58"/>
      <c r="Q672" s="58"/>
      <c r="R672" s="58"/>
      <c r="S672" s="58"/>
      <c r="T672" s="58"/>
      <c r="U672" s="58"/>
      <c r="V672" s="58"/>
      <c r="W672" s="58"/>
      <c r="X672" s="58"/>
      <c r="Y672" s="58"/>
      <c r="Z672" s="58"/>
    </row>
    <row r="673" spans="1:26" ht="13.5" customHeight="1">
      <c r="A673" s="58"/>
      <c r="B673" s="58"/>
      <c r="C673" s="58"/>
      <c r="D673" s="371"/>
      <c r="E673" s="403"/>
      <c r="F673" s="58"/>
      <c r="G673" s="58"/>
      <c r="H673" s="58"/>
      <c r="I673" s="58"/>
      <c r="J673" s="58"/>
      <c r="K673" s="58"/>
      <c r="L673" s="58"/>
      <c r="M673" s="58"/>
      <c r="N673" s="58"/>
      <c r="O673" s="58"/>
      <c r="P673" s="58"/>
      <c r="Q673" s="58"/>
      <c r="R673" s="58"/>
      <c r="S673" s="58"/>
      <c r="T673" s="58"/>
      <c r="U673" s="58"/>
      <c r="V673" s="58"/>
      <c r="W673" s="58"/>
      <c r="X673" s="58"/>
      <c r="Y673" s="58"/>
      <c r="Z673" s="58"/>
    </row>
    <row r="674" spans="1:26" ht="13.5" customHeight="1">
      <c r="A674" s="58"/>
      <c r="B674" s="58"/>
      <c r="C674" s="58"/>
      <c r="D674" s="371"/>
      <c r="E674" s="403"/>
      <c r="F674" s="58"/>
      <c r="G674" s="58"/>
      <c r="H674" s="58"/>
      <c r="I674" s="58"/>
      <c r="J674" s="58"/>
      <c r="K674" s="58"/>
      <c r="L674" s="58"/>
      <c r="M674" s="58"/>
      <c r="N674" s="58"/>
      <c r="O674" s="58"/>
      <c r="P674" s="58"/>
      <c r="Q674" s="58"/>
      <c r="R674" s="58"/>
      <c r="S674" s="58"/>
      <c r="T674" s="58"/>
      <c r="U674" s="58"/>
      <c r="V674" s="58"/>
      <c r="W674" s="58"/>
      <c r="X674" s="58"/>
      <c r="Y674" s="58"/>
      <c r="Z674" s="58"/>
    </row>
    <row r="675" spans="1:26" ht="13.5" customHeight="1">
      <c r="A675" s="58"/>
      <c r="B675" s="58"/>
      <c r="C675" s="58"/>
      <c r="D675" s="371"/>
      <c r="E675" s="403"/>
      <c r="F675" s="58"/>
      <c r="G675" s="58"/>
      <c r="H675" s="58"/>
      <c r="I675" s="58"/>
      <c r="J675" s="58"/>
      <c r="K675" s="58"/>
      <c r="L675" s="58"/>
      <c r="M675" s="58"/>
      <c r="N675" s="58"/>
      <c r="O675" s="58"/>
      <c r="P675" s="58"/>
      <c r="Q675" s="58"/>
      <c r="R675" s="58"/>
      <c r="S675" s="58"/>
      <c r="T675" s="58"/>
      <c r="U675" s="58"/>
      <c r="V675" s="58"/>
      <c r="W675" s="58"/>
      <c r="X675" s="58"/>
      <c r="Y675" s="58"/>
      <c r="Z675" s="58"/>
    </row>
    <row r="676" spans="1:26" ht="13.5" customHeight="1">
      <c r="A676" s="58"/>
      <c r="B676" s="58"/>
      <c r="C676" s="58"/>
      <c r="D676" s="371"/>
      <c r="E676" s="403"/>
      <c r="F676" s="58"/>
      <c r="G676" s="58"/>
      <c r="H676" s="58"/>
      <c r="I676" s="58"/>
      <c r="J676" s="58"/>
      <c r="K676" s="58"/>
      <c r="L676" s="58"/>
      <c r="M676" s="58"/>
      <c r="N676" s="58"/>
      <c r="O676" s="58"/>
      <c r="P676" s="58"/>
      <c r="Q676" s="58"/>
      <c r="R676" s="58"/>
      <c r="S676" s="58"/>
      <c r="T676" s="58"/>
      <c r="U676" s="58"/>
      <c r="V676" s="58"/>
      <c r="W676" s="58"/>
      <c r="X676" s="58"/>
      <c r="Y676" s="58"/>
      <c r="Z676" s="58"/>
    </row>
    <row r="677" spans="1:26" ht="13.5" customHeight="1">
      <c r="A677" s="58"/>
      <c r="B677" s="58"/>
      <c r="C677" s="58"/>
      <c r="D677" s="371"/>
      <c r="E677" s="403"/>
      <c r="F677" s="58"/>
      <c r="G677" s="58"/>
      <c r="H677" s="58"/>
      <c r="I677" s="58"/>
      <c r="J677" s="58"/>
      <c r="K677" s="58"/>
      <c r="L677" s="58"/>
      <c r="M677" s="58"/>
      <c r="N677" s="58"/>
      <c r="O677" s="58"/>
      <c r="P677" s="58"/>
      <c r="Q677" s="58"/>
      <c r="R677" s="58"/>
      <c r="S677" s="58"/>
      <c r="T677" s="58"/>
      <c r="U677" s="58"/>
      <c r="V677" s="58"/>
      <c r="W677" s="58"/>
      <c r="X677" s="58"/>
      <c r="Y677" s="58"/>
      <c r="Z677" s="58"/>
    </row>
    <row r="678" spans="1:26" ht="13.5" customHeight="1">
      <c r="A678" s="58"/>
      <c r="B678" s="58"/>
      <c r="C678" s="58"/>
      <c r="D678" s="371"/>
      <c r="E678" s="403"/>
      <c r="F678" s="58"/>
      <c r="G678" s="58"/>
      <c r="H678" s="58"/>
      <c r="I678" s="58"/>
      <c r="J678" s="58"/>
      <c r="K678" s="58"/>
      <c r="L678" s="58"/>
      <c r="M678" s="58"/>
      <c r="N678" s="58"/>
      <c r="O678" s="58"/>
      <c r="P678" s="58"/>
      <c r="Q678" s="58"/>
      <c r="R678" s="58"/>
      <c r="S678" s="58"/>
      <c r="T678" s="58"/>
      <c r="U678" s="58"/>
      <c r="V678" s="58"/>
      <c r="W678" s="58"/>
      <c r="X678" s="58"/>
      <c r="Y678" s="58"/>
      <c r="Z678" s="58"/>
    </row>
    <row r="679" spans="1:26" ht="13.5" customHeight="1">
      <c r="A679" s="58"/>
      <c r="B679" s="58"/>
      <c r="C679" s="58"/>
      <c r="D679" s="371"/>
      <c r="E679" s="403"/>
      <c r="F679" s="58"/>
      <c r="G679" s="58"/>
      <c r="H679" s="58"/>
      <c r="I679" s="58"/>
      <c r="J679" s="58"/>
      <c r="K679" s="58"/>
      <c r="L679" s="58"/>
      <c r="M679" s="58"/>
      <c r="N679" s="58"/>
      <c r="O679" s="58"/>
      <c r="P679" s="58"/>
      <c r="Q679" s="58"/>
      <c r="R679" s="58"/>
      <c r="S679" s="58"/>
      <c r="T679" s="58"/>
      <c r="U679" s="58"/>
      <c r="V679" s="58"/>
      <c r="W679" s="58"/>
      <c r="X679" s="58"/>
      <c r="Y679" s="58"/>
      <c r="Z679" s="58"/>
    </row>
    <row r="680" spans="1:26" ht="13.5" customHeight="1">
      <c r="A680" s="58"/>
      <c r="B680" s="58"/>
      <c r="C680" s="58"/>
      <c r="D680" s="371"/>
      <c r="E680" s="403"/>
      <c r="F680" s="58"/>
      <c r="G680" s="58"/>
      <c r="H680" s="58"/>
      <c r="I680" s="58"/>
      <c r="J680" s="58"/>
      <c r="K680" s="58"/>
      <c r="L680" s="58"/>
      <c r="M680" s="58"/>
      <c r="N680" s="58"/>
      <c r="O680" s="58"/>
      <c r="P680" s="58"/>
      <c r="Q680" s="58"/>
      <c r="R680" s="58"/>
      <c r="S680" s="58"/>
      <c r="T680" s="58"/>
      <c r="U680" s="58"/>
      <c r="V680" s="58"/>
      <c r="W680" s="58"/>
      <c r="X680" s="58"/>
      <c r="Y680" s="58"/>
      <c r="Z680" s="58"/>
    </row>
    <row r="681" spans="1:26" ht="13.5" customHeight="1">
      <c r="A681" s="58"/>
      <c r="B681" s="58"/>
      <c r="C681" s="58"/>
      <c r="D681" s="371"/>
      <c r="E681" s="403"/>
      <c r="F681" s="58"/>
      <c r="G681" s="58"/>
      <c r="H681" s="58"/>
      <c r="I681" s="58"/>
      <c r="J681" s="58"/>
      <c r="K681" s="58"/>
      <c r="L681" s="58"/>
      <c r="M681" s="58"/>
      <c r="N681" s="58"/>
      <c r="O681" s="58"/>
      <c r="P681" s="58"/>
      <c r="Q681" s="58"/>
      <c r="R681" s="58"/>
      <c r="S681" s="58"/>
      <c r="T681" s="58"/>
      <c r="U681" s="58"/>
      <c r="V681" s="58"/>
      <c r="W681" s="58"/>
      <c r="X681" s="58"/>
      <c r="Y681" s="58"/>
      <c r="Z681" s="58"/>
    </row>
    <row r="682" spans="1:26" ht="13.5" customHeight="1">
      <c r="A682" s="58"/>
      <c r="B682" s="58"/>
      <c r="C682" s="58"/>
      <c r="D682" s="371"/>
      <c r="E682" s="403"/>
      <c r="F682" s="58"/>
      <c r="G682" s="58"/>
      <c r="H682" s="58"/>
      <c r="I682" s="58"/>
      <c r="J682" s="58"/>
      <c r="K682" s="58"/>
      <c r="L682" s="58"/>
      <c r="M682" s="58"/>
      <c r="N682" s="58"/>
      <c r="O682" s="58"/>
      <c r="P682" s="58"/>
      <c r="Q682" s="58"/>
      <c r="R682" s="58"/>
      <c r="S682" s="58"/>
      <c r="T682" s="58"/>
      <c r="U682" s="58"/>
      <c r="V682" s="58"/>
      <c r="W682" s="58"/>
      <c r="X682" s="58"/>
      <c r="Y682" s="58"/>
      <c r="Z682" s="58"/>
    </row>
    <row r="683" spans="1:26" ht="13.5" customHeight="1">
      <c r="A683" s="58"/>
      <c r="B683" s="58"/>
      <c r="C683" s="58"/>
      <c r="D683" s="371"/>
      <c r="E683" s="403"/>
      <c r="F683" s="58"/>
      <c r="G683" s="58"/>
      <c r="H683" s="58"/>
      <c r="I683" s="58"/>
      <c r="J683" s="58"/>
      <c r="K683" s="58"/>
      <c r="L683" s="58"/>
      <c r="M683" s="58"/>
      <c r="N683" s="58"/>
      <c r="O683" s="58"/>
      <c r="P683" s="58"/>
      <c r="Q683" s="58"/>
      <c r="R683" s="58"/>
      <c r="S683" s="58"/>
      <c r="T683" s="58"/>
      <c r="U683" s="58"/>
      <c r="V683" s="58"/>
      <c r="W683" s="58"/>
      <c r="X683" s="58"/>
      <c r="Y683" s="58"/>
      <c r="Z683" s="58"/>
    </row>
    <row r="684" spans="1:26" ht="13.5" customHeight="1">
      <c r="A684" s="58"/>
      <c r="B684" s="58"/>
      <c r="C684" s="58"/>
      <c r="D684" s="371"/>
      <c r="E684" s="403"/>
      <c r="F684" s="58"/>
      <c r="G684" s="58"/>
      <c r="H684" s="58"/>
      <c r="I684" s="58"/>
      <c r="J684" s="58"/>
      <c r="K684" s="58"/>
      <c r="L684" s="58"/>
      <c r="M684" s="58"/>
      <c r="N684" s="58"/>
      <c r="O684" s="58"/>
      <c r="P684" s="58"/>
      <c r="Q684" s="58"/>
      <c r="R684" s="58"/>
      <c r="S684" s="58"/>
      <c r="T684" s="58"/>
      <c r="U684" s="58"/>
      <c r="V684" s="58"/>
      <c r="W684" s="58"/>
      <c r="X684" s="58"/>
      <c r="Y684" s="58"/>
      <c r="Z684" s="58"/>
    </row>
    <row r="685" spans="1:26" ht="13.5" customHeight="1">
      <c r="A685" s="58"/>
      <c r="B685" s="58"/>
      <c r="C685" s="58"/>
      <c r="D685" s="371"/>
      <c r="E685" s="403"/>
      <c r="F685" s="58"/>
      <c r="G685" s="58"/>
      <c r="H685" s="58"/>
      <c r="I685" s="58"/>
      <c r="J685" s="58"/>
      <c r="K685" s="58"/>
      <c r="L685" s="58"/>
      <c r="M685" s="58"/>
      <c r="N685" s="58"/>
      <c r="O685" s="58"/>
      <c r="P685" s="58"/>
      <c r="Q685" s="58"/>
      <c r="R685" s="58"/>
      <c r="S685" s="58"/>
      <c r="T685" s="58"/>
      <c r="U685" s="58"/>
      <c r="V685" s="58"/>
      <c r="W685" s="58"/>
      <c r="X685" s="58"/>
      <c r="Y685" s="58"/>
      <c r="Z685" s="58"/>
    </row>
    <row r="686" spans="1:26" ht="13.5" customHeight="1">
      <c r="A686" s="58"/>
      <c r="B686" s="58"/>
      <c r="C686" s="58"/>
      <c r="D686" s="371"/>
      <c r="E686" s="403"/>
      <c r="F686" s="58"/>
      <c r="G686" s="58"/>
      <c r="H686" s="58"/>
      <c r="I686" s="58"/>
      <c r="J686" s="58"/>
      <c r="K686" s="58"/>
      <c r="L686" s="58"/>
      <c r="M686" s="58"/>
      <c r="N686" s="58"/>
      <c r="O686" s="58"/>
      <c r="P686" s="58"/>
      <c r="Q686" s="58"/>
      <c r="R686" s="58"/>
      <c r="S686" s="58"/>
      <c r="T686" s="58"/>
      <c r="U686" s="58"/>
      <c r="V686" s="58"/>
      <c r="W686" s="58"/>
      <c r="X686" s="58"/>
      <c r="Y686" s="58"/>
      <c r="Z686" s="58"/>
    </row>
    <row r="687" spans="1:26" ht="13.5" customHeight="1">
      <c r="A687" s="58"/>
      <c r="B687" s="58"/>
      <c r="C687" s="58"/>
      <c r="D687" s="371"/>
      <c r="E687" s="403"/>
      <c r="F687" s="58"/>
      <c r="G687" s="58"/>
      <c r="H687" s="58"/>
      <c r="I687" s="58"/>
      <c r="J687" s="58"/>
      <c r="K687" s="58"/>
      <c r="L687" s="58"/>
      <c r="M687" s="58"/>
      <c r="N687" s="58"/>
      <c r="O687" s="58"/>
      <c r="P687" s="58"/>
      <c r="Q687" s="58"/>
      <c r="R687" s="58"/>
      <c r="S687" s="58"/>
      <c r="T687" s="58"/>
      <c r="U687" s="58"/>
      <c r="V687" s="58"/>
      <c r="W687" s="58"/>
      <c r="X687" s="58"/>
      <c r="Y687" s="58"/>
      <c r="Z687" s="58"/>
    </row>
    <row r="688" spans="1:26" ht="13.5" customHeight="1">
      <c r="A688" s="58"/>
      <c r="B688" s="58"/>
      <c r="C688" s="58"/>
      <c r="D688" s="371"/>
      <c r="E688" s="403"/>
      <c r="F688" s="58"/>
      <c r="G688" s="58"/>
      <c r="H688" s="58"/>
      <c r="I688" s="58"/>
      <c r="J688" s="58"/>
      <c r="K688" s="58"/>
      <c r="L688" s="58"/>
      <c r="M688" s="58"/>
      <c r="N688" s="58"/>
      <c r="O688" s="58"/>
      <c r="P688" s="58"/>
      <c r="Q688" s="58"/>
      <c r="R688" s="58"/>
      <c r="S688" s="58"/>
      <c r="T688" s="58"/>
      <c r="U688" s="58"/>
      <c r="V688" s="58"/>
      <c r="W688" s="58"/>
      <c r="X688" s="58"/>
      <c r="Y688" s="58"/>
      <c r="Z688" s="58"/>
    </row>
    <row r="689" spans="1:26" ht="13.5" customHeight="1">
      <c r="A689" s="58"/>
      <c r="B689" s="58"/>
      <c r="C689" s="58"/>
      <c r="D689" s="371"/>
      <c r="E689" s="403"/>
      <c r="F689" s="58"/>
      <c r="G689" s="58"/>
      <c r="H689" s="58"/>
      <c r="I689" s="58"/>
      <c r="J689" s="58"/>
      <c r="K689" s="58"/>
      <c r="L689" s="58"/>
      <c r="M689" s="58"/>
      <c r="N689" s="58"/>
      <c r="O689" s="58"/>
      <c r="P689" s="58"/>
      <c r="Q689" s="58"/>
      <c r="R689" s="58"/>
      <c r="S689" s="58"/>
      <c r="T689" s="58"/>
      <c r="U689" s="58"/>
      <c r="V689" s="58"/>
      <c r="W689" s="58"/>
      <c r="X689" s="58"/>
      <c r="Y689" s="58"/>
      <c r="Z689" s="58"/>
    </row>
    <row r="690" spans="1:26" ht="13.5" customHeight="1">
      <c r="A690" s="58"/>
      <c r="B690" s="58"/>
      <c r="C690" s="58"/>
      <c r="D690" s="371"/>
      <c r="E690" s="403"/>
      <c r="F690" s="58"/>
      <c r="G690" s="58"/>
      <c r="H690" s="58"/>
      <c r="I690" s="58"/>
      <c r="J690" s="58"/>
      <c r="K690" s="58"/>
      <c r="L690" s="58"/>
      <c r="M690" s="58"/>
      <c r="N690" s="58"/>
      <c r="O690" s="58"/>
      <c r="P690" s="58"/>
      <c r="Q690" s="58"/>
      <c r="R690" s="58"/>
      <c r="S690" s="58"/>
      <c r="T690" s="58"/>
      <c r="U690" s="58"/>
      <c r="V690" s="58"/>
      <c r="W690" s="58"/>
      <c r="X690" s="58"/>
      <c r="Y690" s="58"/>
      <c r="Z690" s="58"/>
    </row>
    <row r="691" spans="1:26" ht="13.5" customHeight="1">
      <c r="A691" s="58"/>
      <c r="B691" s="58"/>
      <c r="C691" s="58"/>
      <c r="D691" s="371"/>
      <c r="E691" s="403"/>
      <c r="F691" s="58"/>
      <c r="G691" s="58"/>
      <c r="H691" s="58"/>
      <c r="I691" s="58"/>
      <c r="J691" s="58"/>
      <c r="K691" s="58"/>
      <c r="L691" s="58"/>
      <c r="M691" s="58"/>
      <c r="N691" s="58"/>
      <c r="O691" s="58"/>
      <c r="P691" s="58"/>
      <c r="Q691" s="58"/>
      <c r="R691" s="58"/>
      <c r="S691" s="58"/>
      <c r="T691" s="58"/>
      <c r="U691" s="58"/>
      <c r="V691" s="58"/>
      <c r="W691" s="58"/>
      <c r="X691" s="58"/>
      <c r="Y691" s="58"/>
      <c r="Z691" s="58"/>
    </row>
    <row r="692" spans="1:26" ht="13.5" customHeight="1">
      <c r="A692" s="58"/>
      <c r="B692" s="58"/>
      <c r="C692" s="58"/>
      <c r="D692" s="371"/>
      <c r="E692" s="403"/>
      <c r="F692" s="58"/>
      <c r="G692" s="58"/>
      <c r="H692" s="58"/>
      <c r="I692" s="58"/>
      <c r="J692" s="58"/>
      <c r="K692" s="58"/>
      <c r="L692" s="58"/>
      <c r="M692" s="58"/>
      <c r="N692" s="58"/>
      <c r="O692" s="58"/>
      <c r="P692" s="58"/>
      <c r="Q692" s="58"/>
      <c r="R692" s="58"/>
      <c r="S692" s="58"/>
      <c r="T692" s="58"/>
      <c r="U692" s="58"/>
      <c r="V692" s="58"/>
      <c r="W692" s="58"/>
      <c r="X692" s="58"/>
      <c r="Y692" s="58"/>
      <c r="Z692" s="58"/>
    </row>
    <row r="693" spans="1:26" ht="13.5" customHeight="1">
      <c r="A693" s="58"/>
      <c r="B693" s="58"/>
      <c r="C693" s="58"/>
      <c r="D693" s="371"/>
      <c r="E693" s="403"/>
      <c r="F693" s="58"/>
      <c r="G693" s="58"/>
      <c r="H693" s="58"/>
      <c r="I693" s="58"/>
      <c r="J693" s="58"/>
      <c r="K693" s="58"/>
      <c r="L693" s="58"/>
      <c r="M693" s="58"/>
      <c r="N693" s="58"/>
      <c r="O693" s="58"/>
      <c r="P693" s="58"/>
      <c r="Q693" s="58"/>
      <c r="R693" s="58"/>
      <c r="S693" s="58"/>
      <c r="T693" s="58"/>
      <c r="U693" s="58"/>
      <c r="V693" s="58"/>
      <c r="W693" s="58"/>
      <c r="X693" s="58"/>
      <c r="Y693" s="58"/>
      <c r="Z693" s="58"/>
    </row>
    <row r="694" spans="1:26" ht="13.5" customHeight="1">
      <c r="A694" s="58"/>
      <c r="B694" s="58"/>
      <c r="C694" s="58"/>
      <c r="D694" s="371"/>
      <c r="E694" s="403"/>
      <c r="F694" s="58"/>
      <c r="G694" s="58"/>
      <c r="H694" s="58"/>
      <c r="I694" s="58"/>
      <c r="J694" s="58"/>
      <c r="K694" s="58"/>
      <c r="L694" s="58"/>
      <c r="M694" s="58"/>
      <c r="N694" s="58"/>
      <c r="O694" s="58"/>
      <c r="P694" s="58"/>
      <c r="Q694" s="58"/>
      <c r="R694" s="58"/>
      <c r="S694" s="58"/>
      <c r="T694" s="58"/>
      <c r="U694" s="58"/>
      <c r="V694" s="58"/>
      <c r="W694" s="58"/>
      <c r="X694" s="58"/>
      <c r="Y694" s="58"/>
      <c r="Z694" s="58"/>
    </row>
    <row r="695" spans="1:26" ht="13.5" customHeight="1">
      <c r="A695" s="58"/>
      <c r="B695" s="58"/>
      <c r="C695" s="58"/>
      <c r="D695" s="371"/>
      <c r="E695" s="403"/>
      <c r="F695" s="58"/>
      <c r="G695" s="58"/>
      <c r="H695" s="58"/>
      <c r="I695" s="58"/>
      <c r="J695" s="58"/>
      <c r="K695" s="58"/>
      <c r="L695" s="58"/>
      <c r="M695" s="58"/>
      <c r="N695" s="58"/>
      <c r="O695" s="58"/>
      <c r="P695" s="58"/>
      <c r="Q695" s="58"/>
      <c r="R695" s="58"/>
      <c r="S695" s="58"/>
      <c r="T695" s="58"/>
      <c r="U695" s="58"/>
      <c r="V695" s="58"/>
      <c r="W695" s="58"/>
      <c r="X695" s="58"/>
      <c r="Y695" s="58"/>
      <c r="Z695" s="58"/>
    </row>
    <row r="696" spans="1:26" ht="13.5" customHeight="1">
      <c r="A696" s="58"/>
      <c r="B696" s="58"/>
      <c r="C696" s="58"/>
      <c r="D696" s="371"/>
      <c r="E696" s="403"/>
      <c r="F696" s="58"/>
      <c r="G696" s="58"/>
      <c r="H696" s="58"/>
      <c r="I696" s="58"/>
      <c r="J696" s="58"/>
      <c r="K696" s="58"/>
      <c r="L696" s="58"/>
      <c r="M696" s="58"/>
      <c r="N696" s="58"/>
      <c r="O696" s="58"/>
      <c r="P696" s="58"/>
      <c r="Q696" s="58"/>
      <c r="R696" s="58"/>
      <c r="S696" s="58"/>
      <c r="T696" s="58"/>
      <c r="U696" s="58"/>
      <c r="V696" s="58"/>
      <c r="W696" s="58"/>
      <c r="X696" s="58"/>
      <c r="Y696" s="58"/>
      <c r="Z696" s="58"/>
    </row>
    <row r="697" spans="1:26" ht="13.5" customHeight="1">
      <c r="A697" s="58"/>
      <c r="B697" s="58"/>
      <c r="C697" s="58"/>
      <c r="D697" s="371"/>
      <c r="E697" s="403"/>
      <c r="F697" s="58"/>
      <c r="G697" s="58"/>
      <c r="H697" s="58"/>
      <c r="I697" s="58"/>
      <c r="J697" s="58"/>
      <c r="K697" s="58"/>
      <c r="L697" s="58"/>
      <c r="M697" s="58"/>
      <c r="N697" s="58"/>
      <c r="O697" s="58"/>
      <c r="P697" s="58"/>
      <c r="Q697" s="58"/>
      <c r="R697" s="58"/>
      <c r="S697" s="58"/>
      <c r="T697" s="58"/>
      <c r="U697" s="58"/>
      <c r="V697" s="58"/>
      <c r="W697" s="58"/>
      <c r="X697" s="58"/>
      <c r="Y697" s="58"/>
      <c r="Z697" s="58"/>
    </row>
    <row r="698" spans="1:26" ht="13.5" customHeight="1">
      <c r="A698" s="58"/>
      <c r="B698" s="58"/>
      <c r="C698" s="58"/>
      <c r="D698" s="371"/>
      <c r="E698" s="403"/>
      <c r="F698" s="58"/>
      <c r="G698" s="58"/>
      <c r="H698" s="58"/>
      <c r="I698" s="58"/>
      <c r="J698" s="58"/>
      <c r="K698" s="58"/>
      <c r="L698" s="58"/>
      <c r="M698" s="58"/>
      <c r="N698" s="58"/>
      <c r="O698" s="58"/>
      <c r="P698" s="58"/>
      <c r="Q698" s="58"/>
      <c r="R698" s="58"/>
      <c r="S698" s="58"/>
      <c r="T698" s="58"/>
      <c r="U698" s="58"/>
      <c r="V698" s="58"/>
      <c r="W698" s="58"/>
      <c r="X698" s="58"/>
      <c r="Y698" s="58"/>
      <c r="Z698" s="58"/>
    </row>
    <row r="699" spans="1:26" ht="13.5" customHeight="1">
      <c r="A699" s="58"/>
      <c r="B699" s="58"/>
      <c r="C699" s="58"/>
      <c r="D699" s="371"/>
      <c r="E699" s="403"/>
      <c r="F699" s="58"/>
      <c r="G699" s="58"/>
      <c r="H699" s="58"/>
      <c r="I699" s="58"/>
      <c r="J699" s="58"/>
      <c r="K699" s="58"/>
      <c r="L699" s="58"/>
      <c r="M699" s="58"/>
      <c r="N699" s="58"/>
      <c r="O699" s="58"/>
      <c r="P699" s="58"/>
      <c r="Q699" s="58"/>
      <c r="R699" s="58"/>
      <c r="S699" s="58"/>
      <c r="T699" s="58"/>
      <c r="U699" s="58"/>
      <c r="V699" s="58"/>
      <c r="W699" s="58"/>
      <c r="X699" s="58"/>
      <c r="Y699" s="58"/>
      <c r="Z699" s="58"/>
    </row>
    <row r="700" spans="1:26" ht="13.5" customHeight="1">
      <c r="A700" s="58"/>
      <c r="B700" s="58"/>
      <c r="C700" s="58"/>
      <c r="D700" s="371"/>
      <c r="E700" s="403"/>
      <c r="F700" s="58"/>
      <c r="G700" s="58"/>
      <c r="H700" s="58"/>
      <c r="I700" s="58"/>
      <c r="J700" s="58"/>
      <c r="K700" s="58"/>
      <c r="L700" s="58"/>
      <c r="M700" s="58"/>
      <c r="N700" s="58"/>
      <c r="O700" s="58"/>
      <c r="P700" s="58"/>
      <c r="Q700" s="58"/>
      <c r="R700" s="58"/>
      <c r="S700" s="58"/>
      <c r="T700" s="58"/>
      <c r="U700" s="58"/>
      <c r="V700" s="58"/>
      <c r="W700" s="58"/>
      <c r="X700" s="58"/>
      <c r="Y700" s="58"/>
      <c r="Z700" s="58"/>
    </row>
    <row r="701" spans="1:26" ht="13.5" customHeight="1">
      <c r="A701" s="58"/>
      <c r="B701" s="58"/>
      <c r="C701" s="58"/>
      <c r="D701" s="371"/>
      <c r="E701" s="403"/>
      <c r="F701" s="58"/>
      <c r="G701" s="58"/>
      <c r="H701" s="58"/>
      <c r="I701" s="58"/>
      <c r="J701" s="58"/>
      <c r="K701" s="58"/>
      <c r="L701" s="58"/>
      <c r="M701" s="58"/>
      <c r="N701" s="58"/>
      <c r="O701" s="58"/>
      <c r="P701" s="58"/>
      <c r="Q701" s="58"/>
      <c r="R701" s="58"/>
      <c r="S701" s="58"/>
      <c r="T701" s="58"/>
      <c r="U701" s="58"/>
      <c r="V701" s="58"/>
      <c r="W701" s="58"/>
      <c r="X701" s="58"/>
      <c r="Y701" s="58"/>
      <c r="Z701" s="58"/>
    </row>
    <row r="702" spans="1:26" ht="13.5" customHeight="1">
      <c r="A702" s="58"/>
      <c r="B702" s="58"/>
      <c r="C702" s="58"/>
      <c r="D702" s="371"/>
      <c r="E702" s="403"/>
      <c r="F702" s="58"/>
      <c r="G702" s="58"/>
      <c r="H702" s="58"/>
      <c r="I702" s="58"/>
      <c r="J702" s="58"/>
      <c r="K702" s="58"/>
      <c r="L702" s="58"/>
      <c r="M702" s="58"/>
      <c r="N702" s="58"/>
      <c r="O702" s="58"/>
      <c r="P702" s="58"/>
      <c r="Q702" s="58"/>
      <c r="R702" s="58"/>
      <c r="S702" s="58"/>
      <c r="T702" s="58"/>
      <c r="U702" s="58"/>
      <c r="V702" s="58"/>
      <c r="W702" s="58"/>
      <c r="X702" s="58"/>
      <c r="Y702" s="58"/>
      <c r="Z702" s="58"/>
    </row>
    <row r="703" spans="1:26" ht="13.5" customHeight="1">
      <c r="A703" s="58"/>
      <c r="B703" s="58"/>
      <c r="C703" s="58"/>
      <c r="D703" s="371"/>
      <c r="E703" s="403"/>
      <c r="F703" s="58"/>
      <c r="G703" s="58"/>
      <c r="H703" s="58"/>
      <c r="I703" s="58"/>
      <c r="J703" s="58"/>
      <c r="K703" s="58"/>
      <c r="L703" s="58"/>
      <c r="M703" s="58"/>
      <c r="N703" s="58"/>
      <c r="O703" s="58"/>
      <c r="P703" s="58"/>
      <c r="Q703" s="58"/>
      <c r="R703" s="58"/>
      <c r="S703" s="58"/>
      <c r="T703" s="58"/>
      <c r="U703" s="58"/>
      <c r="V703" s="58"/>
      <c r="W703" s="58"/>
      <c r="X703" s="58"/>
      <c r="Y703" s="58"/>
      <c r="Z703" s="58"/>
    </row>
    <row r="704" spans="1:26" ht="13.5" customHeight="1">
      <c r="A704" s="58"/>
      <c r="B704" s="58"/>
      <c r="C704" s="58"/>
      <c r="D704" s="371"/>
      <c r="E704" s="403"/>
      <c r="F704" s="58"/>
      <c r="G704" s="58"/>
      <c r="H704" s="58"/>
      <c r="I704" s="58"/>
      <c r="J704" s="58"/>
      <c r="K704" s="58"/>
      <c r="L704" s="58"/>
      <c r="M704" s="58"/>
      <c r="N704" s="58"/>
      <c r="O704" s="58"/>
      <c r="P704" s="58"/>
      <c r="Q704" s="58"/>
      <c r="R704" s="58"/>
      <c r="S704" s="58"/>
      <c r="T704" s="58"/>
      <c r="U704" s="58"/>
      <c r="V704" s="58"/>
      <c r="W704" s="58"/>
      <c r="X704" s="58"/>
      <c r="Y704" s="58"/>
      <c r="Z704" s="58"/>
    </row>
    <row r="705" spans="1:26" ht="13.5" customHeight="1">
      <c r="A705" s="58"/>
      <c r="B705" s="58"/>
      <c r="C705" s="58"/>
      <c r="D705" s="371"/>
      <c r="E705" s="403"/>
      <c r="F705" s="58"/>
      <c r="G705" s="58"/>
      <c r="H705" s="58"/>
      <c r="I705" s="58"/>
      <c r="J705" s="58"/>
      <c r="K705" s="58"/>
      <c r="L705" s="58"/>
      <c r="M705" s="58"/>
      <c r="N705" s="58"/>
      <c r="O705" s="58"/>
      <c r="P705" s="58"/>
      <c r="Q705" s="58"/>
      <c r="R705" s="58"/>
      <c r="S705" s="58"/>
      <c r="T705" s="58"/>
      <c r="U705" s="58"/>
      <c r="V705" s="58"/>
      <c r="W705" s="58"/>
      <c r="X705" s="58"/>
      <c r="Y705" s="58"/>
      <c r="Z705" s="58"/>
    </row>
    <row r="706" spans="1:26" ht="13.5" customHeight="1">
      <c r="A706" s="58"/>
      <c r="B706" s="58"/>
      <c r="C706" s="58"/>
      <c r="D706" s="371"/>
      <c r="E706" s="403"/>
      <c r="F706" s="58"/>
      <c r="G706" s="58"/>
      <c r="H706" s="58"/>
      <c r="I706" s="58"/>
      <c r="J706" s="58"/>
      <c r="K706" s="58"/>
      <c r="L706" s="58"/>
      <c r="M706" s="58"/>
      <c r="N706" s="58"/>
      <c r="O706" s="58"/>
      <c r="P706" s="58"/>
      <c r="Q706" s="58"/>
      <c r="R706" s="58"/>
      <c r="S706" s="58"/>
      <c r="T706" s="58"/>
      <c r="U706" s="58"/>
      <c r="V706" s="58"/>
      <c r="W706" s="58"/>
      <c r="X706" s="58"/>
      <c r="Y706" s="58"/>
      <c r="Z706" s="58"/>
    </row>
    <row r="707" spans="1:26" ht="13.5" customHeight="1">
      <c r="A707" s="58"/>
      <c r="B707" s="58"/>
      <c r="C707" s="58"/>
      <c r="D707" s="371"/>
      <c r="E707" s="403"/>
      <c r="F707" s="58"/>
      <c r="G707" s="58"/>
      <c r="H707" s="58"/>
      <c r="I707" s="58"/>
      <c r="J707" s="58"/>
      <c r="K707" s="58"/>
      <c r="L707" s="58"/>
      <c r="M707" s="58"/>
      <c r="N707" s="58"/>
      <c r="O707" s="58"/>
      <c r="P707" s="58"/>
      <c r="Q707" s="58"/>
      <c r="R707" s="58"/>
      <c r="S707" s="58"/>
      <c r="T707" s="58"/>
      <c r="U707" s="58"/>
      <c r="V707" s="58"/>
      <c r="W707" s="58"/>
      <c r="X707" s="58"/>
      <c r="Y707" s="58"/>
      <c r="Z707" s="58"/>
    </row>
    <row r="708" spans="1:26" ht="13.5" customHeight="1">
      <c r="A708" s="58"/>
      <c r="B708" s="58"/>
      <c r="C708" s="58"/>
      <c r="D708" s="371"/>
      <c r="E708" s="403"/>
      <c r="F708" s="58"/>
      <c r="G708" s="58"/>
      <c r="H708" s="58"/>
      <c r="I708" s="58"/>
      <c r="J708" s="58"/>
      <c r="K708" s="58"/>
      <c r="L708" s="58"/>
      <c r="M708" s="58"/>
      <c r="N708" s="58"/>
      <c r="O708" s="58"/>
      <c r="P708" s="58"/>
      <c r="Q708" s="58"/>
      <c r="R708" s="58"/>
      <c r="S708" s="58"/>
      <c r="T708" s="58"/>
      <c r="U708" s="58"/>
      <c r="V708" s="58"/>
      <c r="W708" s="58"/>
      <c r="X708" s="58"/>
      <c r="Y708" s="58"/>
      <c r="Z708" s="58"/>
    </row>
    <row r="709" spans="1:26" ht="13.5" customHeight="1">
      <c r="A709" s="58"/>
      <c r="B709" s="58"/>
      <c r="C709" s="58"/>
      <c r="D709" s="371"/>
      <c r="E709" s="403"/>
      <c r="F709" s="58"/>
      <c r="G709" s="58"/>
      <c r="H709" s="58"/>
      <c r="I709" s="58"/>
      <c r="J709" s="58"/>
      <c r="K709" s="58"/>
      <c r="L709" s="58"/>
      <c r="M709" s="58"/>
      <c r="N709" s="58"/>
      <c r="O709" s="58"/>
      <c r="P709" s="58"/>
      <c r="Q709" s="58"/>
      <c r="R709" s="58"/>
      <c r="S709" s="58"/>
      <c r="T709" s="58"/>
      <c r="U709" s="58"/>
      <c r="V709" s="58"/>
      <c r="W709" s="58"/>
      <c r="X709" s="58"/>
      <c r="Y709" s="58"/>
      <c r="Z709" s="58"/>
    </row>
    <row r="710" spans="1:26" ht="13.5" customHeight="1">
      <c r="A710" s="58"/>
      <c r="B710" s="58"/>
      <c r="C710" s="58"/>
      <c r="D710" s="371"/>
      <c r="E710" s="403"/>
      <c r="F710" s="58"/>
      <c r="G710" s="58"/>
      <c r="H710" s="58"/>
      <c r="I710" s="58"/>
      <c r="J710" s="58"/>
      <c r="K710" s="58"/>
      <c r="L710" s="58"/>
      <c r="M710" s="58"/>
      <c r="N710" s="58"/>
      <c r="O710" s="58"/>
      <c r="P710" s="58"/>
      <c r="Q710" s="58"/>
      <c r="R710" s="58"/>
      <c r="S710" s="58"/>
      <c r="T710" s="58"/>
      <c r="U710" s="58"/>
      <c r="V710" s="58"/>
      <c r="W710" s="58"/>
      <c r="X710" s="58"/>
      <c r="Y710" s="58"/>
      <c r="Z710" s="58"/>
    </row>
    <row r="711" spans="1:26" ht="13.5" customHeight="1">
      <c r="A711" s="58"/>
      <c r="B711" s="58"/>
      <c r="C711" s="58"/>
      <c r="D711" s="371"/>
      <c r="E711" s="403"/>
      <c r="F711" s="58"/>
      <c r="G711" s="58"/>
      <c r="H711" s="58"/>
      <c r="I711" s="58"/>
      <c r="J711" s="58"/>
      <c r="K711" s="58"/>
      <c r="L711" s="58"/>
      <c r="M711" s="58"/>
      <c r="N711" s="58"/>
      <c r="O711" s="58"/>
      <c r="P711" s="58"/>
      <c r="Q711" s="58"/>
      <c r="R711" s="58"/>
      <c r="S711" s="58"/>
      <c r="T711" s="58"/>
      <c r="U711" s="58"/>
      <c r="V711" s="58"/>
      <c r="W711" s="58"/>
      <c r="X711" s="58"/>
      <c r="Y711" s="58"/>
      <c r="Z711" s="58"/>
    </row>
    <row r="712" spans="1:26" ht="13.5" customHeight="1">
      <c r="A712" s="58"/>
      <c r="B712" s="58"/>
      <c r="C712" s="58"/>
      <c r="D712" s="371"/>
      <c r="E712" s="403"/>
      <c r="F712" s="58"/>
      <c r="G712" s="58"/>
      <c r="H712" s="58"/>
      <c r="I712" s="58"/>
      <c r="J712" s="58"/>
      <c r="K712" s="58"/>
      <c r="L712" s="58"/>
      <c r="M712" s="58"/>
      <c r="N712" s="58"/>
      <c r="O712" s="58"/>
      <c r="P712" s="58"/>
      <c r="Q712" s="58"/>
      <c r="R712" s="58"/>
      <c r="S712" s="58"/>
      <c r="T712" s="58"/>
      <c r="U712" s="58"/>
      <c r="V712" s="58"/>
      <c r="W712" s="58"/>
      <c r="X712" s="58"/>
      <c r="Y712" s="58"/>
      <c r="Z712" s="58"/>
    </row>
    <row r="713" spans="1:26" ht="13.5" customHeight="1">
      <c r="A713" s="58"/>
      <c r="B713" s="58"/>
      <c r="C713" s="58"/>
      <c r="D713" s="371"/>
      <c r="E713" s="403"/>
      <c r="F713" s="58"/>
      <c r="G713" s="58"/>
      <c r="H713" s="58"/>
      <c r="I713" s="58"/>
      <c r="J713" s="58"/>
      <c r="K713" s="58"/>
      <c r="L713" s="58"/>
      <c r="M713" s="58"/>
      <c r="N713" s="58"/>
      <c r="O713" s="58"/>
      <c r="P713" s="58"/>
      <c r="Q713" s="58"/>
      <c r="R713" s="58"/>
      <c r="S713" s="58"/>
      <c r="T713" s="58"/>
      <c r="U713" s="58"/>
      <c r="V713" s="58"/>
      <c r="W713" s="58"/>
      <c r="X713" s="58"/>
      <c r="Y713" s="58"/>
      <c r="Z713" s="58"/>
    </row>
    <row r="714" spans="1:26" ht="13.5" customHeight="1">
      <c r="A714" s="58"/>
      <c r="B714" s="58"/>
      <c r="C714" s="58"/>
      <c r="D714" s="371"/>
      <c r="E714" s="403"/>
      <c r="F714" s="58"/>
      <c r="G714" s="58"/>
      <c r="H714" s="58"/>
      <c r="I714" s="58"/>
      <c r="J714" s="58"/>
      <c r="K714" s="58"/>
      <c r="L714" s="58"/>
      <c r="M714" s="58"/>
      <c r="N714" s="58"/>
      <c r="O714" s="58"/>
      <c r="P714" s="58"/>
      <c r="Q714" s="58"/>
      <c r="R714" s="58"/>
      <c r="S714" s="58"/>
      <c r="T714" s="58"/>
      <c r="U714" s="58"/>
      <c r="V714" s="58"/>
      <c r="W714" s="58"/>
      <c r="X714" s="58"/>
      <c r="Y714" s="58"/>
      <c r="Z714" s="58"/>
    </row>
    <row r="715" spans="1:26" ht="13.5" customHeight="1">
      <c r="A715" s="58"/>
      <c r="B715" s="58"/>
      <c r="C715" s="58"/>
      <c r="D715" s="371"/>
      <c r="E715" s="403"/>
      <c r="F715" s="58"/>
      <c r="G715" s="58"/>
      <c r="H715" s="58"/>
      <c r="I715" s="58"/>
      <c r="J715" s="58"/>
      <c r="K715" s="58"/>
      <c r="L715" s="58"/>
      <c r="M715" s="58"/>
      <c r="N715" s="58"/>
      <c r="O715" s="58"/>
      <c r="P715" s="58"/>
      <c r="Q715" s="58"/>
      <c r="R715" s="58"/>
      <c r="S715" s="58"/>
      <c r="T715" s="58"/>
      <c r="U715" s="58"/>
      <c r="V715" s="58"/>
      <c r="W715" s="58"/>
      <c r="X715" s="58"/>
      <c r="Y715" s="58"/>
      <c r="Z715" s="58"/>
    </row>
    <row r="716" spans="1:26" ht="13.5" customHeight="1">
      <c r="A716" s="58"/>
      <c r="B716" s="58"/>
      <c r="C716" s="58"/>
      <c r="D716" s="371"/>
      <c r="E716" s="403"/>
      <c r="F716" s="58"/>
      <c r="G716" s="58"/>
      <c r="H716" s="58"/>
      <c r="I716" s="58"/>
      <c r="J716" s="58"/>
      <c r="K716" s="58"/>
      <c r="L716" s="58"/>
      <c r="M716" s="58"/>
      <c r="N716" s="58"/>
      <c r="O716" s="58"/>
      <c r="P716" s="58"/>
      <c r="Q716" s="58"/>
      <c r="R716" s="58"/>
      <c r="S716" s="58"/>
      <c r="T716" s="58"/>
      <c r="U716" s="58"/>
      <c r="V716" s="58"/>
      <c r="W716" s="58"/>
      <c r="X716" s="58"/>
      <c r="Y716" s="58"/>
      <c r="Z716" s="58"/>
    </row>
    <row r="717" spans="1:26" ht="13.5" customHeight="1">
      <c r="A717" s="58"/>
      <c r="B717" s="58"/>
      <c r="C717" s="58"/>
      <c r="D717" s="371"/>
      <c r="E717" s="403"/>
      <c r="F717" s="58"/>
      <c r="G717" s="58"/>
      <c r="H717" s="58"/>
      <c r="I717" s="58"/>
      <c r="J717" s="58"/>
      <c r="K717" s="58"/>
      <c r="L717" s="58"/>
      <c r="M717" s="58"/>
      <c r="N717" s="58"/>
      <c r="O717" s="58"/>
      <c r="P717" s="58"/>
      <c r="Q717" s="58"/>
      <c r="R717" s="58"/>
      <c r="S717" s="58"/>
      <c r="T717" s="58"/>
      <c r="U717" s="58"/>
      <c r="V717" s="58"/>
      <c r="W717" s="58"/>
      <c r="X717" s="58"/>
      <c r="Y717" s="58"/>
      <c r="Z717" s="58"/>
    </row>
    <row r="718" spans="1:26" ht="13.5" customHeight="1">
      <c r="A718" s="58"/>
      <c r="B718" s="58"/>
      <c r="C718" s="58"/>
      <c r="D718" s="371"/>
      <c r="E718" s="403"/>
      <c r="F718" s="58"/>
      <c r="G718" s="58"/>
      <c r="H718" s="58"/>
      <c r="I718" s="58"/>
      <c r="J718" s="58"/>
      <c r="K718" s="58"/>
      <c r="L718" s="58"/>
      <c r="M718" s="58"/>
      <c r="N718" s="58"/>
      <c r="O718" s="58"/>
      <c r="P718" s="58"/>
      <c r="Q718" s="58"/>
      <c r="R718" s="58"/>
      <c r="S718" s="58"/>
      <c r="T718" s="58"/>
      <c r="U718" s="58"/>
      <c r="V718" s="58"/>
      <c r="W718" s="58"/>
      <c r="X718" s="58"/>
      <c r="Y718" s="58"/>
      <c r="Z718" s="58"/>
    </row>
    <row r="719" spans="1:26" ht="13.5" customHeight="1">
      <c r="A719" s="58"/>
      <c r="B719" s="58"/>
      <c r="C719" s="58"/>
      <c r="D719" s="371"/>
      <c r="E719" s="403"/>
      <c r="F719" s="58"/>
      <c r="G719" s="58"/>
      <c r="H719" s="58"/>
      <c r="I719" s="58"/>
      <c r="J719" s="58"/>
      <c r="K719" s="58"/>
      <c r="L719" s="58"/>
      <c r="M719" s="58"/>
      <c r="N719" s="58"/>
      <c r="O719" s="58"/>
      <c r="P719" s="58"/>
      <c r="Q719" s="58"/>
      <c r="R719" s="58"/>
      <c r="S719" s="58"/>
      <c r="T719" s="58"/>
      <c r="U719" s="58"/>
      <c r="V719" s="58"/>
      <c r="W719" s="58"/>
      <c r="X719" s="58"/>
      <c r="Y719" s="58"/>
      <c r="Z719" s="58"/>
    </row>
    <row r="720" spans="1:26" ht="13.5" customHeight="1">
      <c r="A720" s="58"/>
      <c r="B720" s="58"/>
      <c r="C720" s="58"/>
      <c r="D720" s="371"/>
      <c r="E720" s="403"/>
      <c r="F720" s="58"/>
      <c r="G720" s="58"/>
      <c r="H720" s="58"/>
      <c r="I720" s="58"/>
      <c r="J720" s="58"/>
      <c r="K720" s="58"/>
      <c r="L720" s="58"/>
      <c r="M720" s="58"/>
      <c r="N720" s="58"/>
      <c r="O720" s="58"/>
      <c r="P720" s="58"/>
      <c r="Q720" s="58"/>
      <c r="R720" s="58"/>
      <c r="S720" s="58"/>
      <c r="T720" s="58"/>
      <c r="U720" s="58"/>
      <c r="V720" s="58"/>
      <c r="W720" s="58"/>
      <c r="X720" s="58"/>
      <c r="Y720" s="58"/>
      <c r="Z720" s="58"/>
    </row>
    <row r="721" spans="1:26" ht="13.5" customHeight="1">
      <c r="A721" s="58"/>
      <c r="B721" s="58"/>
      <c r="C721" s="58"/>
      <c r="D721" s="371"/>
      <c r="E721" s="403"/>
      <c r="F721" s="58"/>
      <c r="G721" s="58"/>
      <c r="H721" s="58"/>
      <c r="I721" s="58"/>
      <c r="J721" s="58"/>
      <c r="K721" s="58"/>
      <c r="L721" s="58"/>
      <c r="M721" s="58"/>
      <c r="N721" s="58"/>
      <c r="O721" s="58"/>
      <c r="P721" s="58"/>
      <c r="Q721" s="58"/>
      <c r="R721" s="58"/>
      <c r="S721" s="58"/>
      <c r="T721" s="58"/>
      <c r="U721" s="58"/>
      <c r="V721" s="58"/>
      <c r="W721" s="58"/>
      <c r="X721" s="58"/>
      <c r="Y721" s="58"/>
      <c r="Z721" s="58"/>
    </row>
    <row r="722" spans="1:26" ht="13.5" customHeight="1">
      <c r="A722" s="58"/>
      <c r="B722" s="58"/>
      <c r="C722" s="58"/>
      <c r="D722" s="371"/>
      <c r="E722" s="403"/>
      <c r="F722" s="58"/>
      <c r="G722" s="58"/>
      <c r="H722" s="58"/>
      <c r="I722" s="58"/>
      <c r="J722" s="58"/>
      <c r="K722" s="58"/>
      <c r="L722" s="58"/>
      <c r="M722" s="58"/>
      <c r="N722" s="58"/>
      <c r="O722" s="58"/>
      <c r="P722" s="58"/>
      <c r="Q722" s="58"/>
      <c r="R722" s="58"/>
      <c r="S722" s="58"/>
      <c r="T722" s="58"/>
      <c r="U722" s="58"/>
      <c r="V722" s="58"/>
      <c r="W722" s="58"/>
      <c r="X722" s="58"/>
      <c r="Y722" s="58"/>
      <c r="Z722" s="58"/>
    </row>
    <row r="723" spans="1:26" ht="13.5" customHeight="1">
      <c r="A723" s="58"/>
      <c r="B723" s="58"/>
      <c r="C723" s="58"/>
      <c r="D723" s="371"/>
      <c r="E723" s="403"/>
      <c r="F723" s="58"/>
      <c r="G723" s="58"/>
      <c r="H723" s="58"/>
      <c r="I723" s="58"/>
      <c r="J723" s="58"/>
      <c r="K723" s="58"/>
      <c r="L723" s="58"/>
      <c r="M723" s="58"/>
      <c r="N723" s="58"/>
      <c r="O723" s="58"/>
      <c r="P723" s="58"/>
      <c r="Q723" s="58"/>
      <c r="R723" s="58"/>
      <c r="S723" s="58"/>
      <c r="T723" s="58"/>
      <c r="U723" s="58"/>
      <c r="V723" s="58"/>
      <c r="W723" s="58"/>
      <c r="X723" s="58"/>
      <c r="Y723" s="58"/>
      <c r="Z723" s="58"/>
    </row>
    <row r="724" spans="1:26" ht="13.5" customHeight="1">
      <c r="A724" s="58"/>
      <c r="B724" s="58"/>
      <c r="C724" s="58"/>
      <c r="D724" s="371"/>
      <c r="E724" s="403"/>
      <c r="F724" s="58"/>
      <c r="G724" s="58"/>
      <c r="H724" s="58"/>
      <c r="I724" s="58"/>
      <c r="J724" s="58"/>
      <c r="K724" s="58"/>
      <c r="L724" s="58"/>
      <c r="M724" s="58"/>
      <c r="N724" s="58"/>
      <c r="O724" s="58"/>
      <c r="P724" s="58"/>
      <c r="Q724" s="58"/>
      <c r="R724" s="58"/>
      <c r="S724" s="58"/>
      <c r="T724" s="58"/>
      <c r="U724" s="58"/>
      <c r="V724" s="58"/>
      <c r="W724" s="58"/>
      <c r="X724" s="58"/>
      <c r="Y724" s="58"/>
      <c r="Z724" s="58"/>
    </row>
    <row r="725" spans="1:26" ht="13.5" customHeight="1">
      <c r="A725" s="58"/>
      <c r="B725" s="58"/>
      <c r="C725" s="58"/>
      <c r="D725" s="371"/>
      <c r="E725" s="403"/>
      <c r="F725" s="58"/>
      <c r="G725" s="58"/>
      <c r="H725" s="58"/>
      <c r="I725" s="58"/>
      <c r="J725" s="58"/>
      <c r="K725" s="58"/>
      <c r="L725" s="58"/>
      <c r="M725" s="58"/>
      <c r="N725" s="58"/>
      <c r="O725" s="58"/>
      <c r="P725" s="58"/>
      <c r="Q725" s="58"/>
      <c r="R725" s="58"/>
      <c r="S725" s="58"/>
      <c r="T725" s="58"/>
      <c r="U725" s="58"/>
      <c r="V725" s="58"/>
      <c r="W725" s="58"/>
      <c r="X725" s="58"/>
      <c r="Y725" s="58"/>
      <c r="Z725" s="58"/>
    </row>
    <row r="726" spans="1:26" ht="13.5" customHeight="1">
      <c r="A726" s="58"/>
      <c r="B726" s="58"/>
      <c r="C726" s="58"/>
      <c r="D726" s="371"/>
      <c r="E726" s="403"/>
      <c r="F726" s="58"/>
      <c r="G726" s="58"/>
      <c r="H726" s="58"/>
      <c r="I726" s="58"/>
      <c r="J726" s="58"/>
      <c r="K726" s="58"/>
      <c r="L726" s="58"/>
      <c r="M726" s="58"/>
      <c r="N726" s="58"/>
      <c r="O726" s="58"/>
      <c r="P726" s="58"/>
      <c r="Q726" s="58"/>
      <c r="R726" s="58"/>
      <c r="S726" s="58"/>
      <c r="T726" s="58"/>
      <c r="U726" s="58"/>
      <c r="V726" s="58"/>
      <c r="W726" s="58"/>
      <c r="X726" s="58"/>
      <c r="Y726" s="58"/>
      <c r="Z726" s="58"/>
    </row>
    <row r="727" spans="1:26" ht="13.5" customHeight="1">
      <c r="A727" s="58"/>
      <c r="B727" s="58"/>
      <c r="C727" s="58"/>
      <c r="D727" s="371"/>
      <c r="E727" s="403"/>
      <c r="F727" s="58"/>
      <c r="G727" s="58"/>
      <c r="H727" s="58"/>
      <c r="I727" s="58"/>
      <c r="J727" s="58"/>
      <c r="K727" s="58"/>
      <c r="L727" s="58"/>
      <c r="M727" s="58"/>
      <c r="N727" s="58"/>
      <c r="O727" s="58"/>
      <c r="P727" s="58"/>
      <c r="Q727" s="58"/>
      <c r="R727" s="58"/>
      <c r="S727" s="58"/>
      <c r="T727" s="58"/>
      <c r="U727" s="58"/>
      <c r="V727" s="58"/>
      <c r="W727" s="58"/>
      <c r="X727" s="58"/>
      <c r="Y727" s="58"/>
      <c r="Z727" s="58"/>
    </row>
    <row r="728" spans="1:26" ht="13.5" customHeight="1">
      <c r="A728" s="58"/>
      <c r="B728" s="58"/>
      <c r="C728" s="58"/>
      <c r="D728" s="371"/>
      <c r="E728" s="403"/>
      <c r="F728" s="58"/>
      <c r="G728" s="58"/>
      <c r="H728" s="58"/>
      <c r="I728" s="58"/>
      <c r="J728" s="58"/>
      <c r="K728" s="58"/>
      <c r="L728" s="58"/>
      <c r="M728" s="58"/>
      <c r="N728" s="58"/>
      <c r="O728" s="58"/>
      <c r="P728" s="58"/>
      <c r="Q728" s="58"/>
      <c r="R728" s="58"/>
      <c r="S728" s="58"/>
      <c r="T728" s="58"/>
      <c r="U728" s="58"/>
      <c r="V728" s="58"/>
      <c r="W728" s="58"/>
      <c r="X728" s="58"/>
      <c r="Y728" s="58"/>
      <c r="Z728" s="58"/>
    </row>
    <row r="729" spans="1:26" ht="13.5" customHeight="1">
      <c r="A729" s="58"/>
      <c r="B729" s="58"/>
      <c r="C729" s="58"/>
      <c r="D729" s="371"/>
      <c r="E729" s="403"/>
      <c r="F729" s="58"/>
      <c r="G729" s="58"/>
      <c r="H729" s="58"/>
      <c r="I729" s="58"/>
      <c r="J729" s="58"/>
      <c r="K729" s="58"/>
      <c r="L729" s="58"/>
      <c r="M729" s="58"/>
      <c r="N729" s="58"/>
      <c r="O729" s="58"/>
      <c r="P729" s="58"/>
      <c r="Q729" s="58"/>
      <c r="R729" s="58"/>
      <c r="S729" s="58"/>
      <c r="T729" s="58"/>
      <c r="U729" s="58"/>
      <c r="V729" s="58"/>
      <c r="W729" s="58"/>
      <c r="X729" s="58"/>
      <c r="Y729" s="58"/>
      <c r="Z729" s="58"/>
    </row>
    <row r="730" spans="1:26" ht="13.5" customHeight="1">
      <c r="A730" s="58"/>
      <c r="B730" s="58"/>
      <c r="C730" s="58"/>
      <c r="D730" s="371"/>
      <c r="E730" s="403"/>
      <c r="F730" s="58"/>
      <c r="G730" s="58"/>
      <c r="H730" s="58"/>
      <c r="I730" s="58"/>
      <c r="J730" s="58"/>
      <c r="K730" s="58"/>
      <c r="L730" s="58"/>
      <c r="M730" s="58"/>
      <c r="N730" s="58"/>
      <c r="O730" s="58"/>
      <c r="P730" s="58"/>
      <c r="Q730" s="58"/>
      <c r="R730" s="58"/>
      <c r="S730" s="58"/>
      <c r="T730" s="58"/>
      <c r="U730" s="58"/>
      <c r="V730" s="58"/>
      <c r="W730" s="58"/>
      <c r="X730" s="58"/>
      <c r="Y730" s="58"/>
      <c r="Z730" s="58"/>
    </row>
    <row r="731" spans="1:26" ht="13.5" customHeight="1">
      <c r="A731" s="58"/>
      <c r="B731" s="58"/>
      <c r="C731" s="58"/>
      <c r="D731" s="371"/>
      <c r="E731" s="403"/>
      <c r="F731" s="58"/>
      <c r="G731" s="58"/>
      <c r="H731" s="58"/>
      <c r="I731" s="58"/>
      <c r="J731" s="58"/>
      <c r="K731" s="58"/>
      <c r="L731" s="58"/>
      <c r="M731" s="58"/>
      <c r="N731" s="58"/>
      <c r="O731" s="58"/>
      <c r="P731" s="58"/>
      <c r="Q731" s="58"/>
      <c r="R731" s="58"/>
      <c r="S731" s="58"/>
      <c r="T731" s="58"/>
      <c r="U731" s="58"/>
      <c r="V731" s="58"/>
      <c r="W731" s="58"/>
      <c r="X731" s="58"/>
      <c r="Y731" s="58"/>
      <c r="Z731" s="58"/>
    </row>
    <row r="732" spans="1:26" ht="13.5" customHeight="1">
      <c r="A732" s="58"/>
      <c r="B732" s="58"/>
      <c r="C732" s="58"/>
      <c r="D732" s="371"/>
      <c r="E732" s="403"/>
      <c r="F732" s="58"/>
      <c r="G732" s="58"/>
      <c r="H732" s="58"/>
      <c r="I732" s="58"/>
      <c r="J732" s="58"/>
      <c r="K732" s="58"/>
      <c r="L732" s="58"/>
      <c r="M732" s="58"/>
      <c r="N732" s="58"/>
      <c r="O732" s="58"/>
      <c r="P732" s="58"/>
      <c r="Q732" s="58"/>
      <c r="R732" s="58"/>
      <c r="S732" s="58"/>
      <c r="T732" s="58"/>
      <c r="U732" s="58"/>
      <c r="V732" s="58"/>
      <c r="W732" s="58"/>
      <c r="X732" s="58"/>
      <c r="Y732" s="58"/>
      <c r="Z732" s="58"/>
    </row>
    <row r="733" spans="1:26" ht="13.5" customHeight="1">
      <c r="A733" s="58"/>
      <c r="B733" s="58"/>
      <c r="C733" s="58"/>
      <c r="D733" s="371"/>
      <c r="E733" s="403"/>
      <c r="F733" s="58"/>
      <c r="G733" s="58"/>
      <c r="H733" s="58"/>
      <c r="I733" s="58"/>
      <c r="J733" s="58"/>
      <c r="K733" s="58"/>
      <c r="L733" s="58"/>
      <c r="M733" s="58"/>
      <c r="N733" s="58"/>
      <c r="O733" s="58"/>
      <c r="P733" s="58"/>
      <c r="Q733" s="58"/>
      <c r="R733" s="58"/>
      <c r="S733" s="58"/>
      <c r="T733" s="58"/>
      <c r="U733" s="58"/>
      <c r="V733" s="58"/>
      <c r="W733" s="58"/>
      <c r="X733" s="58"/>
      <c r="Y733" s="58"/>
      <c r="Z733" s="58"/>
    </row>
    <row r="734" spans="1:26" ht="13.5" customHeight="1">
      <c r="A734" s="58"/>
      <c r="B734" s="58"/>
      <c r="C734" s="58"/>
      <c r="D734" s="371"/>
      <c r="E734" s="403"/>
      <c r="F734" s="58"/>
      <c r="G734" s="58"/>
      <c r="H734" s="58"/>
      <c r="I734" s="58"/>
      <c r="J734" s="58"/>
      <c r="K734" s="58"/>
      <c r="L734" s="58"/>
      <c r="M734" s="58"/>
      <c r="N734" s="58"/>
      <c r="O734" s="58"/>
      <c r="P734" s="58"/>
      <c r="Q734" s="58"/>
      <c r="R734" s="58"/>
      <c r="S734" s="58"/>
      <c r="T734" s="58"/>
      <c r="U734" s="58"/>
      <c r="V734" s="58"/>
      <c r="W734" s="58"/>
      <c r="X734" s="58"/>
      <c r="Y734" s="58"/>
      <c r="Z734" s="58"/>
    </row>
    <row r="735" spans="1:26" ht="13.5" customHeight="1">
      <c r="A735" s="58"/>
      <c r="B735" s="58"/>
      <c r="C735" s="58"/>
      <c r="D735" s="371"/>
      <c r="E735" s="403"/>
      <c r="F735" s="58"/>
      <c r="G735" s="58"/>
      <c r="H735" s="58"/>
      <c r="I735" s="58"/>
      <c r="J735" s="58"/>
      <c r="K735" s="58"/>
      <c r="L735" s="58"/>
      <c r="M735" s="58"/>
      <c r="N735" s="58"/>
      <c r="O735" s="58"/>
      <c r="P735" s="58"/>
      <c r="Q735" s="58"/>
      <c r="R735" s="58"/>
      <c r="S735" s="58"/>
      <c r="T735" s="58"/>
      <c r="U735" s="58"/>
      <c r="V735" s="58"/>
      <c r="W735" s="58"/>
      <c r="X735" s="58"/>
      <c r="Y735" s="58"/>
      <c r="Z735" s="58"/>
    </row>
    <row r="736" spans="1:26" ht="13.5" customHeight="1">
      <c r="A736" s="58"/>
      <c r="B736" s="58"/>
      <c r="C736" s="58"/>
      <c r="D736" s="371"/>
      <c r="E736" s="403"/>
      <c r="F736" s="58"/>
      <c r="G736" s="58"/>
      <c r="H736" s="58"/>
      <c r="I736" s="58"/>
      <c r="J736" s="58"/>
      <c r="K736" s="58"/>
      <c r="L736" s="58"/>
      <c r="M736" s="58"/>
      <c r="N736" s="58"/>
      <c r="O736" s="58"/>
      <c r="P736" s="58"/>
      <c r="Q736" s="58"/>
      <c r="R736" s="58"/>
      <c r="S736" s="58"/>
      <c r="T736" s="58"/>
      <c r="U736" s="58"/>
      <c r="V736" s="58"/>
      <c r="W736" s="58"/>
      <c r="X736" s="58"/>
      <c r="Y736" s="58"/>
      <c r="Z736" s="58"/>
    </row>
    <row r="737" spans="1:26" ht="13.5" customHeight="1">
      <c r="A737" s="58"/>
      <c r="B737" s="58"/>
      <c r="C737" s="58"/>
      <c r="D737" s="371"/>
      <c r="E737" s="403"/>
      <c r="F737" s="58"/>
      <c r="G737" s="58"/>
      <c r="H737" s="58"/>
      <c r="I737" s="58"/>
      <c r="J737" s="58"/>
      <c r="K737" s="58"/>
      <c r="L737" s="58"/>
      <c r="M737" s="58"/>
      <c r="N737" s="58"/>
      <c r="O737" s="58"/>
      <c r="P737" s="58"/>
      <c r="Q737" s="58"/>
      <c r="R737" s="58"/>
      <c r="S737" s="58"/>
      <c r="T737" s="58"/>
      <c r="U737" s="58"/>
      <c r="V737" s="58"/>
      <c r="W737" s="58"/>
      <c r="X737" s="58"/>
      <c r="Y737" s="58"/>
      <c r="Z737" s="58"/>
    </row>
    <row r="738" spans="1:26" ht="13.5" customHeight="1">
      <c r="A738" s="58"/>
      <c r="B738" s="58"/>
      <c r="C738" s="58"/>
      <c r="D738" s="371"/>
      <c r="E738" s="403"/>
      <c r="F738" s="58"/>
      <c r="G738" s="58"/>
      <c r="H738" s="58"/>
      <c r="I738" s="58"/>
      <c r="J738" s="58"/>
      <c r="K738" s="58"/>
      <c r="L738" s="58"/>
      <c r="M738" s="58"/>
      <c r="N738" s="58"/>
      <c r="O738" s="58"/>
      <c r="P738" s="58"/>
      <c r="Q738" s="58"/>
      <c r="R738" s="58"/>
      <c r="S738" s="58"/>
      <c r="T738" s="58"/>
      <c r="U738" s="58"/>
      <c r="V738" s="58"/>
      <c r="W738" s="58"/>
      <c r="X738" s="58"/>
      <c r="Y738" s="58"/>
      <c r="Z738" s="58"/>
    </row>
    <row r="739" spans="1:26" ht="13.5" customHeight="1">
      <c r="A739" s="58"/>
      <c r="B739" s="58"/>
      <c r="C739" s="58"/>
      <c r="D739" s="371"/>
      <c r="E739" s="403"/>
      <c r="F739" s="58"/>
      <c r="G739" s="58"/>
      <c r="H739" s="58"/>
      <c r="I739" s="58"/>
      <c r="J739" s="58"/>
      <c r="K739" s="58"/>
      <c r="L739" s="58"/>
      <c r="M739" s="58"/>
      <c r="N739" s="58"/>
      <c r="O739" s="58"/>
      <c r="P739" s="58"/>
      <c r="Q739" s="58"/>
      <c r="R739" s="58"/>
      <c r="S739" s="58"/>
      <c r="T739" s="58"/>
      <c r="U739" s="58"/>
      <c r="V739" s="58"/>
      <c r="W739" s="58"/>
      <c r="X739" s="58"/>
      <c r="Y739" s="58"/>
      <c r="Z739" s="58"/>
    </row>
    <row r="740" spans="1:26" ht="13.5" customHeight="1">
      <c r="A740" s="58"/>
      <c r="B740" s="58"/>
      <c r="C740" s="58"/>
      <c r="D740" s="371"/>
      <c r="E740" s="403"/>
      <c r="F740" s="58"/>
      <c r="G740" s="58"/>
      <c r="H740" s="58"/>
      <c r="I740" s="58"/>
      <c r="J740" s="58"/>
      <c r="K740" s="58"/>
      <c r="L740" s="58"/>
      <c r="M740" s="58"/>
      <c r="N740" s="58"/>
      <c r="O740" s="58"/>
      <c r="P740" s="58"/>
      <c r="Q740" s="58"/>
      <c r="R740" s="58"/>
      <c r="S740" s="58"/>
      <c r="T740" s="58"/>
      <c r="U740" s="58"/>
      <c r="V740" s="58"/>
      <c r="W740" s="58"/>
      <c r="X740" s="58"/>
      <c r="Y740" s="58"/>
      <c r="Z740" s="58"/>
    </row>
    <row r="741" spans="1:26" ht="13.5" customHeight="1">
      <c r="A741" s="58"/>
      <c r="B741" s="58"/>
      <c r="C741" s="58"/>
      <c r="D741" s="371"/>
      <c r="E741" s="403"/>
      <c r="F741" s="58"/>
      <c r="G741" s="58"/>
      <c r="H741" s="58"/>
      <c r="I741" s="58"/>
      <c r="J741" s="58"/>
      <c r="K741" s="58"/>
      <c r="L741" s="58"/>
      <c r="M741" s="58"/>
      <c r="N741" s="58"/>
      <c r="O741" s="58"/>
      <c r="P741" s="58"/>
      <c r="Q741" s="58"/>
      <c r="R741" s="58"/>
      <c r="S741" s="58"/>
      <c r="T741" s="58"/>
      <c r="U741" s="58"/>
      <c r="V741" s="58"/>
      <c r="W741" s="58"/>
      <c r="X741" s="58"/>
      <c r="Y741" s="58"/>
      <c r="Z741" s="58"/>
    </row>
    <row r="742" spans="1:26" ht="13.5" customHeight="1">
      <c r="A742" s="58"/>
      <c r="B742" s="58"/>
      <c r="C742" s="58"/>
      <c r="D742" s="371"/>
      <c r="E742" s="403"/>
      <c r="F742" s="58"/>
      <c r="G742" s="58"/>
      <c r="H742" s="58"/>
      <c r="I742" s="58"/>
      <c r="J742" s="58"/>
      <c r="K742" s="58"/>
      <c r="L742" s="58"/>
      <c r="M742" s="58"/>
      <c r="N742" s="58"/>
      <c r="O742" s="58"/>
      <c r="P742" s="58"/>
      <c r="Q742" s="58"/>
      <c r="R742" s="58"/>
      <c r="S742" s="58"/>
      <c r="T742" s="58"/>
      <c r="U742" s="58"/>
      <c r="V742" s="58"/>
      <c r="W742" s="58"/>
      <c r="X742" s="58"/>
      <c r="Y742" s="58"/>
      <c r="Z742" s="58"/>
    </row>
    <row r="743" spans="1:26" ht="13.5" customHeight="1">
      <c r="A743" s="58"/>
      <c r="B743" s="58"/>
      <c r="C743" s="58"/>
      <c r="D743" s="371"/>
      <c r="E743" s="403"/>
      <c r="F743" s="58"/>
      <c r="G743" s="58"/>
      <c r="H743" s="58"/>
      <c r="I743" s="58"/>
      <c r="J743" s="58"/>
      <c r="K743" s="58"/>
      <c r="L743" s="58"/>
      <c r="M743" s="58"/>
      <c r="N743" s="58"/>
      <c r="O743" s="58"/>
      <c r="P743" s="58"/>
      <c r="Q743" s="58"/>
      <c r="R743" s="58"/>
      <c r="S743" s="58"/>
      <c r="T743" s="58"/>
      <c r="U743" s="58"/>
      <c r="V743" s="58"/>
      <c r="W743" s="58"/>
      <c r="X743" s="58"/>
      <c r="Y743" s="58"/>
      <c r="Z743" s="58"/>
    </row>
    <row r="744" spans="1:26" ht="13.5" customHeight="1">
      <c r="A744" s="58"/>
      <c r="B744" s="58"/>
      <c r="C744" s="58"/>
      <c r="D744" s="371"/>
      <c r="E744" s="403"/>
      <c r="F744" s="58"/>
      <c r="G744" s="58"/>
      <c r="H744" s="58"/>
      <c r="I744" s="58"/>
      <c r="J744" s="58"/>
      <c r="K744" s="58"/>
      <c r="L744" s="58"/>
      <c r="M744" s="58"/>
      <c r="N744" s="58"/>
      <c r="O744" s="58"/>
      <c r="P744" s="58"/>
      <c r="Q744" s="58"/>
      <c r="R744" s="58"/>
      <c r="S744" s="58"/>
      <c r="T744" s="58"/>
      <c r="U744" s="58"/>
      <c r="V744" s="58"/>
      <c r="W744" s="58"/>
      <c r="X744" s="58"/>
      <c r="Y744" s="58"/>
      <c r="Z744" s="58"/>
    </row>
    <row r="745" spans="1:26" ht="13.5" customHeight="1">
      <c r="A745" s="58"/>
      <c r="B745" s="58"/>
      <c r="C745" s="58"/>
      <c r="D745" s="371"/>
      <c r="E745" s="403"/>
      <c r="F745" s="58"/>
      <c r="G745" s="58"/>
      <c r="H745" s="58"/>
      <c r="I745" s="58"/>
      <c r="J745" s="58"/>
      <c r="K745" s="58"/>
      <c r="L745" s="58"/>
      <c r="M745" s="58"/>
      <c r="N745" s="58"/>
      <c r="O745" s="58"/>
      <c r="P745" s="58"/>
      <c r="Q745" s="58"/>
      <c r="R745" s="58"/>
      <c r="S745" s="58"/>
      <c r="T745" s="58"/>
      <c r="U745" s="58"/>
      <c r="V745" s="58"/>
      <c r="W745" s="58"/>
      <c r="X745" s="58"/>
      <c r="Y745" s="58"/>
      <c r="Z745" s="58"/>
    </row>
    <row r="746" spans="1:26" ht="13.5" customHeight="1">
      <c r="A746" s="58"/>
      <c r="B746" s="58"/>
      <c r="C746" s="58"/>
      <c r="D746" s="371"/>
      <c r="E746" s="403"/>
      <c r="F746" s="58"/>
      <c r="G746" s="58"/>
      <c r="H746" s="58"/>
      <c r="I746" s="58"/>
      <c r="J746" s="58"/>
      <c r="K746" s="58"/>
      <c r="L746" s="58"/>
      <c r="M746" s="58"/>
      <c r="N746" s="58"/>
      <c r="O746" s="58"/>
      <c r="P746" s="58"/>
      <c r="Q746" s="58"/>
      <c r="R746" s="58"/>
      <c r="S746" s="58"/>
      <c r="T746" s="58"/>
      <c r="U746" s="58"/>
      <c r="V746" s="58"/>
      <c r="W746" s="58"/>
      <c r="X746" s="58"/>
      <c r="Y746" s="58"/>
      <c r="Z746" s="58"/>
    </row>
    <row r="747" spans="1:26" ht="13.5" customHeight="1">
      <c r="A747" s="58"/>
      <c r="B747" s="58"/>
      <c r="C747" s="58"/>
      <c r="D747" s="371"/>
      <c r="E747" s="403"/>
      <c r="F747" s="58"/>
      <c r="G747" s="58"/>
      <c r="H747" s="58"/>
      <c r="I747" s="58"/>
      <c r="J747" s="58"/>
      <c r="K747" s="58"/>
      <c r="L747" s="58"/>
      <c r="M747" s="58"/>
      <c r="N747" s="58"/>
      <c r="O747" s="58"/>
      <c r="P747" s="58"/>
      <c r="Q747" s="58"/>
      <c r="R747" s="58"/>
      <c r="S747" s="58"/>
      <c r="T747" s="58"/>
      <c r="U747" s="58"/>
      <c r="V747" s="58"/>
      <c r="W747" s="58"/>
      <c r="X747" s="58"/>
      <c r="Y747" s="58"/>
      <c r="Z747" s="58"/>
    </row>
    <row r="748" spans="1:26" ht="13.5" customHeight="1">
      <c r="A748" s="58"/>
      <c r="B748" s="58"/>
      <c r="C748" s="58"/>
      <c r="D748" s="371"/>
      <c r="E748" s="403"/>
      <c r="F748" s="58"/>
      <c r="G748" s="58"/>
      <c r="H748" s="58"/>
      <c r="I748" s="58"/>
      <c r="J748" s="58"/>
      <c r="K748" s="58"/>
      <c r="L748" s="58"/>
      <c r="M748" s="58"/>
      <c r="N748" s="58"/>
      <c r="O748" s="58"/>
      <c r="P748" s="58"/>
      <c r="Q748" s="58"/>
      <c r="R748" s="58"/>
      <c r="S748" s="58"/>
      <c r="T748" s="58"/>
      <c r="U748" s="58"/>
      <c r="V748" s="58"/>
      <c r="W748" s="58"/>
      <c r="X748" s="58"/>
      <c r="Y748" s="58"/>
      <c r="Z748" s="58"/>
    </row>
    <row r="749" spans="1:26" ht="13.5" customHeight="1">
      <c r="A749" s="58"/>
      <c r="B749" s="58"/>
      <c r="C749" s="58"/>
      <c r="D749" s="371"/>
      <c r="E749" s="403"/>
      <c r="F749" s="58"/>
      <c r="G749" s="58"/>
      <c r="H749" s="58"/>
      <c r="I749" s="58"/>
      <c r="J749" s="58"/>
      <c r="K749" s="58"/>
      <c r="L749" s="58"/>
      <c r="M749" s="58"/>
      <c r="N749" s="58"/>
      <c r="O749" s="58"/>
      <c r="P749" s="58"/>
      <c r="Q749" s="58"/>
      <c r="R749" s="58"/>
      <c r="S749" s="58"/>
      <c r="T749" s="58"/>
      <c r="U749" s="58"/>
      <c r="V749" s="58"/>
      <c r="W749" s="58"/>
      <c r="X749" s="58"/>
      <c r="Y749" s="58"/>
      <c r="Z749" s="58"/>
    </row>
    <row r="750" spans="1:26" ht="13.5" customHeight="1">
      <c r="A750" s="58"/>
      <c r="B750" s="58"/>
      <c r="C750" s="58"/>
      <c r="D750" s="371"/>
      <c r="E750" s="403"/>
      <c r="F750" s="58"/>
      <c r="G750" s="58"/>
      <c r="H750" s="58"/>
      <c r="I750" s="58"/>
      <c r="J750" s="58"/>
      <c r="K750" s="58"/>
      <c r="L750" s="58"/>
      <c r="M750" s="58"/>
      <c r="N750" s="58"/>
      <c r="O750" s="58"/>
      <c r="P750" s="58"/>
      <c r="Q750" s="58"/>
      <c r="R750" s="58"/>
      <c r="S750" s="58"/>
      <c r="T750" s="58"/>
      <c r="U750" s="58"/>
      <c r="V750" s="58"/>
      <c r="W750" s="58"/>
      <c r="X750" s="58"/>
      <c r="Y750" s="58"/>
      <c r="Z750" s="58"/>
    </row>
    <row r="751" spans="1:26" ht="13.5" customHeight="1">
      <c r="A751" s="58"/>
      <c r="B751" s="58"/>
      <c r="C751" s="58"/>
      <c r="D751" s="371"/>
      <c r="E751" s="403"/>
      <c r="F751" s="58"/>
      <c r="G751" s="58"/>
      <c r="H751" s="58"/>
      <c r="I751" s="58"/>
      <c r="J751" s="58"/>
      <c r="K751" s="58"/>
      <c r="L751" s="58"/>
      <c r="M751" s="58"/>
      <c r="N751" s="58"/>
      <c r="O751" s="58"/>
      <c r="P751" s="58"/>
      <c r="Q751" s="58"/>
      <c r="R751" s="58"/>
      <c r="S751" s="58"/>
      <c r="T751" s="58"/>
      <c r="U751" s="58"/>
      <c r="V751" s="58"/>
      <c r="W751" s="58"/>
      <c r="X751" s="58"/>
      <c r="Y751" s="58"/>
      <c r="Z751" s="58"/>
    </row>
    <row r="752" spans="1:26" ht="13.5" customHeight="1">
      <c r="A752" s="58"/>
      <c r="B752" s="58"/>
      <c r="C752" s="58"/>
      <c r="D752" s="371"/>
      <c r="E752" s="403"/>
      <c r="F752" s="58"/>
      <c r="G752" s="58"/>
      <c r="H752" s="58"/>
      <c r="I752" s="58"/>
      <c r="J752" s="58"/>
      <c r="K752" s="58"/>
      <c r="L752" s="58"/>
      <c r="M752" s="58"/>
      <c r="N752" s="58"/>
      <c r="O752" s="58"/>
      <c r="P752" s="58"/>
      <c r="Q752" s="58"/>
      <c r="R752" s="58"/>
      <c r="S752" s="58"/>
      <c r="T752" s="58"/>
      <c r="U752" s="58"/>
      <c r="V752" s="58"/>
      <c r="W752" s="58"/>
      <c r="X752" s="58"/>
      <c r="Y752" s="58"/>
      <c r="Z752" s="58"/>
    </row>
    <row r="753" spans="1:26" ht="13.5" customHeight="1">
      <c r="A753" s="58"/>
      <c r="B753" s="58"/>
      <c r="C753" s="58"/>
      <c r="D753" s="371"/>
      <c r="E753" s="403"/>
      <c r="F753" s="58"/>
      <c r="G753" s="58"/>
      <c r="H753" s="58"/>
      <c r="I753" s="58"/>
      <c r="J753" s="58"/>
      <c r="K753" s="58"/>
      <c r="L753" s="58"/>
      <c r="M753" s="58"/>
      <c r="N753" s="58"/>
      <c r="O753" s="58"/>
      <c r="P753" s="58"/>
      <c r="Q753" s="58"/>
      <c r="R753" s="58"/>
      <c r="S753" s="58"/>
      <c r="T753" s="58"/>
      <c r="U753" s="58"/>
      <c r="V753" s="58"/>
      <c r="W753" s="58"/>
      <c r="X753" s="58"/>
      <c r="Y753" s="58"/>
      <c r="Z753" s="58"/>
    </row>
    <row r="754" spans="1:26" ht="13.5" customHeight="1">
      <c r="A754" s="58"/>
      <c r="B754" s="58"/>
      <c r="C754" s="58"/>
      <c r="D754" s="371"/>
      <c r="E754" s="403"/>
      <c r="F754" s="58"/>
      <c r="G754" s="58"/>
      <c r="H754" s="58"/>
      <c r="I754" s="58"/>
      <c r="J754" s="58"/>
      <c r="K754" s="58"/>
      <c r="L754" s="58"/>
      <c r="M754" s="58"/>
      <c r="N754" s="58"/>
      <c r="O754" s="58"/>
      <c r="P754" s="58"/>
      <c r="Q754" s="58"/>
      <c r="R754" s="58"/>
      <c r="S754" s="58"/>
      <c r="T754" s="58"/>
      <c r="U754" s="58"/>
      <c r="V754" s="58"/>
      <c r="W754" s="58"/>
      <c r="X754" s="58"/>
      <c r="Y754" s="58"/>
      <c r="Z754" s="58"/>
    </row>
    <row r="755" spans="1:26" ht="13.5" customHeight="1">
      <c r="A755" s="58"/>
      <c r="B755" s="58"/>
      <c r="C755" s="58"/>
      <c r="D755" s="371"/>
      <c r="E755" s="403"/>
      <c r="F755" s="58"/>
      <c r="G755" s="58"/>
      <c r="H755" s="58"/>
      <c r="I755" s="58"/>
      <c r="J755" s="58"/>
      <c r="K755" s="58"/>
      <c r="L755" s="58"/>
      <c r="M755" s="58"/>
      <c r="N755" s="58"/>
      <c r="O755" s="58"/>
      <c r="P755" s="58"/>
      <c r="Q755" s="58"/>
      <c r="R755" s="58"/>
      <c r="S755" s="58"/>
      <c r="T755" s="58"/>
      <c r="U755" s="58"/>
      <c r="V755" s="58"/>
      <c r="W755" s="58"/>
      <c r="X755" s="58"/>
      <c r="Y755" s="58"/>
      <c r="Z755" s="58"/>
    </row>
    <row r="756" spans="1:26" ht="13.5" customHeight="1">
      <c r="A756" s="58"/>
      <c r="B756" s="58"/>
      <c r="C756" s="58"/>
      <c r="D756" s="371"/>
      <c r="E756" s="403"/>
      <c r="F756" s="58"/>
      <c r="G756" s="58"/>
      <c r="H756" s="58"/>
      <c r="I756" s="58"/>
      <c r="J756" s="58"/>
      <c r="K756" s="58"/>
      <c r="L756" s="58"/>
      <c r="M756" s="58"/>
      <c r="N756" s="58"/>
      <c r="O756" s="58"/>
      <c r="P756" s="58"/>
      <c r="Q756" s="58"/>
      <c r="R756" s="58"/>
      <c r="S756" s="58"/>
      <c r="T756" s="58"/>
      <c r="U756" s="58"/>
      <c r="V756" s="58"/>
      <c r="W756" s="58"/>
      <c r="X756" s="58"/>
      <c r="Y756" s="58"/>
      <c r="Z756" s="58"/>
    </row>
    <row r="757" spans="1:26" ht="13.5" customHeight="1">
      <c r="A757" s="58"/>
      <c r="B757" s="58"/>
      <c r="C757" s="58"/>
      <c r="D757" s="371"/>
      <c r="E757" s="403"/>
      <c r="F757" s="58"/>
      <c r="G757" s="58"/>
      <c r="H757" s="58"/>
      <c r="I757" s="58"/>
      <c r="J757" s="58"/>
      <c r="K757" s="58"/>
      <c r="L757" s="58"/>
      <c r="M757" s="58"/>
      <c r="N757" s="58"/>
      <c r="O757" s="58"/>
      <c r="P757" s="58"/>
      <c r="Q757" s="58"/>
      <c r="R757" s="58"/>
      <c r="S757" s="58"/>
      <c r="T757" s="58"/>
      <c r="U757" s="58"/>
      <c r="V757" s="58"/>
      <c r="W757" s="58"/>
      <c r="X757" s="58"/>
      <c r="Y757" s="58"/>
      <c r="Z757" s="58"/>
    </row>
    <row r="758" spans="1:26" ht="13.5" customHeight="1">
      <c r="A758" s="58"/>
      <c r="B758" s="58"/>
      <c r="C758" s="58"/>
      <c r="D758" s="371"/>
      <c r="E758" s="403"/>
      <c r="F758" s="58"/>
      <c r="G758" s="58"/>
      <c r="H758" s="58"/>
      <c r="I758" s="58"/>
      <c r="J758" s="58"/>
      <c r="K758" s="58"/>
      <c r="L758" s="58"/>
      <c r="M758" s="58"/>
      <c r="N758" s="58"/>
      <c r="O758" s="58"/>
      <c r="P758" s="58"/>
      <c r="Q758" s="58"/>
      <c r="R758" s="58"/>
      <c r="S758" s="58"/>
      <c r="T758" s="58"/>
      <c r="U758" s="58"/>
      <c r="V758" s="58"/>
      <c r="W758" s="58"/>
      <c r="X758" s="58"/>
      <c r="Y758" s="58"/>
      <c r="Z758" s="58"/>
    </row>
    <row r="759" spans="1:26" ht="13.5" customHeight="1">
      <c r="A759" s="58"/>
      <c r="B759" s="58"/>
      <c r="C759" s="58"/>
      <c r="D759" s="371"/>
      <c r="E759" s="403"/>
      <c r="F759" s="58"/>
      <c r="G759" s="58"/>
      <c r="H759" s="58"/>
      <c r="I759" s="58"/>
      <c r="J759" s="58"/>
      <c r="K759" s="58"/>
      <c r="L759" s="58"/>
      <c r="M759" s="58"/>
      <c r="N759" s="58"/>
      <c r="O759" s="58"/>
      <c r="P759" s="58"/>
      <c r="Q759" s="58"/>
      <c r="R759" s="58"/>
      <c r="S759" s="58"/>
      <c r="T759" s="58"/>
      <c r="U759" s="58"/>
      <c r="V759" s="58"/>
      <c r="W759" s="58"/>
      <c r="X759" s="58"/>
      <c r="Y759" s="58"/>
      <c r="Z759" s="58"/>
    </row>
    <row r="760" spans="1:26" ht="13.5" customHeight="1">
      <c r="A760" s="58"/>
      <c r="B760" s="58"/>
      <c r="C760" s="58"/>
      <c r="D760" s="371"/>
      <c r="E760" s="403"/>
      <c r="F760" s="58"/>
      <c r="G760" s="58"/>
      <c r="H760" s="58"/>
      <c r="I760" s="58"/>
      <c r="J760" s="58"/>
      <c r="K760" s="58"/>
      <c r="L760" s="58"/>
      <c r="M760" s="58"/>
      <c r="N760" s="58"/>
      <c r="O760" s="58"/>
      <c r="P760" s="58"/>
      <c r="Q760" s="58"/>
      <c r="R760" s="58"/>
      <c r="S760" s="58"/>
      <c r="T760" s="58"/>
      <c r="U760" s="58"/>
      <c r="V760" s="58"/>
      <c r="W760" s="58"/>
      <c r="X760" s="58"/>
      <c r="Y760" s="58"/>
      <c r="Z760" s="58"/>
    </row>
    <row r="761" spans="1:26" ht="13.5" customHeight="1">
      <c r="A761" s="58"/>
      <c r="B761" s="58"/>
      <c r="C761" s="58"/>
      <c r="D761" s="371"/>
      <c r="E761" s="403"/>
      <c r="F761" s="58"/>
      <c r="G761" s="58"/>
      <c r="H761" s="58"/>
      <c r="I761" s="58"/>
      <c r="J761" s="58"/>
      <c r="K761" s="58"/>
      <c r="L761" s="58"/>
      <c r="M761" s="58"/>
      <c r="N761" s="58"/>
      <c r="O761" s="58"/>
      <c r="P761" s="58"/>
      <c r="Q761" s="58"/>
      <c r="R761" s="58"/>
      <c r="S761" s="58"/>
      <c r="T761" s="58"/>
      <c r="U761" s="58"/>
      <c r="V761" s="58"/>
      <c r="W761" s="58"/>
      <c r="X761" s="58"/>
      <c r="Y761" s="58"/>
      <c r="Z761" s="58"/>
    </row>
    <row r="762" spans="1:26" ht="13.5" customHeight="1">
      <c r="A762" s="58"/>
      <c r="B762" s="58"/>
      <c r="C762" s="58"/>
      <c r="D762" s="371"/>
      <c r="E762" s="403"/>
      <c r="F762" s="58"/>
      <c r="G762" s="58"/>
      <c r="H762" s="58"/>
      <c r="I762" s="58"/>
      <c r="J762" s="58"/>
      <c r="K762" s="58"/>
      <c r="L762" s="58"/>
      <c r="M762" s="58"/>
      <c r="N762" s="58"/>
      <c r="O762" s="58"/>
      <c r="P762" s="58"/>
      <c r="Q762" s="58"/>
      <c r="R762" s="58"/>
      <c r="S762" s="58"/>
      <c r="T762" s="58"/>
      <c r="U762" s="58"/>
      <c r="V762" s="58"/>
      <c r="W762" s="58"/>
      <c r="X762" s="58"/>
      <c r="Y762" s="58"/>
      <c r="Z762" s="58"/>
    </row>
    <row r="763" spans="1:26" ht="13.5" customHeight="1">
      <c r="A763" s="58"/>
      <c r="B763" s="58"/>
      <c r="C763" s="58"/>
      <c r="D763" s="371"/>
      <c r="E763" s="403"/>
      <c r="F763" s="58"/>
      <c r="G763" s="58"/>
      <c r="H763" s="58"/>
      <c r="I763" s="58"/>
      <c r="J763" s="58"/>
      <c r="K763" s="58"/>
      <c r="L763" s="58"/>
      <c r="M763" s="58"/>
      <c r="N763" s="58"/>
      <c r="O763" s="58"/>
      <c r="P763" s="58"/>
      <c r="Q763" s="58"/>
      <c r="R763" s="58"/>
      <c r="S763" s="58"/>
      <c r="T763" s="58"/>
      <c r="U763" s="58"/>
      <c r="V763" s="58"/>
      <c r="W763" s="58"/>
      <c r="X763" s="58"/>
      <c r="Y763" s="58"/>
      <c r="Z763" s="58"/>
    </row>
    <row r="764" spans="1:26" ht="13.5" customHeight="1">
      <c r="A764" s="58"/>
      <c r="B764" s="58"/>
      <c r="C764" s="58"/>
      <c r="D764" s="371"/>
      <c r="E764" s="403"/>
      <c r="F764" s="58"/>
      <c r="G764" s="58"/>
      <c r="H764" s="58"/>
      <c r="I764" s="58"/>
      <c r="J764" s="58"/>
      <c r="K764" s="58"/>
      <c r="L764" s="58"/>
      <c r="M764" s="58"/>
      <c r="N764" s="58"/>
      <c r="O764" s="58"/>
      <c r="P764" s="58"/>
      <c r="Q764" s="58"/>
      <c r="R764" s="58"/>
      <c r="S764" s="58"/>
      <c r="T764" s="58"/>
      <c r="U764" s="58"/>
      <c r="V764" s="58"/>
      <c r="W764" s="58"/>
      <c r="X764" s="58"/>
      <c r="Y764" s="58"/>
      <c r="Z764" s="58"/>
    </row>
    <row r="765" spans="1:26" ht="13.5" customHeight="1">
      <c r="A765" s="58"/>
      <c r="B765" s="58"/>
      <c r="C765" s="58"/>
      <c r="D765" s="371"/>
      <c r="E765" s="403"/>
      <c r="F765" s="58"/>
      <c r="G765" s="58"/>
      <c r="H765" s="58"/>
      <c r="I765" s="58"/>
      <c r="J765" s="58"/>
      <c r="K765" s="58"/>
      <c r="L765" s="58"/>
      <c r="M765" s="58"/>
      <c r="N765" s="58"/>
      <c r="O765" s="58"/>
      <c r="P765" s="58"/>
      <c r="Q765" s="58"/>
      <c r="R765" s="58"/>
      <c r="S765" s="58"/>
      <c r="T765" s="58"/>
      <c r="U765" s="58"/>
      <c r="V765" s="58"/>
      <c r="W765" s="58"/>
      <c r="X765" s="58"/>
      <c r="Y765" s="58"/>
      <c r="Z765" s="58"/>
    </row>
    <row r="766" spans="1:26" ht="13.5" customHeight="1">
      <c r="A766" s="58"/>
      <c r="B766" s="58"/>
      <c r="C766" s="58"/>
      <c r="D766" s="371"/>
      <c r="E766" s="403"/>
      <c r="F766" s="58"/>
      <c r="G766" s="58"/>
      <c r="H766" s="58"/>
      <c r="I766" s="58"/>
      <c r="J766" s="58"/>
      <c r="K766" s="58"/>
      <c r="L766" s="58"/>
      <c r="M766" s="58"/>
      <c r="N766" s="58"/>
      <c r="O766" s="58"/>
      <c r="P766" s="58"/>
      <c r="Q766" s="58"/>
      <c r="R766" s="58"/>
      <c r="S766" s="58"/>
      <c r="T766" s="58"/>
      <c r="U766" s="58"/>
      <c r="V766" s="58"/>
      <c r="W766" s="58"/>
      <c r="X766" s="58"/>
      <c r="Y766" s="58"/>
      <c r="Z766" s="58"/>
    </row>
    <row r="767" spans="1:26" ht="13.5" customHeight="1">
      <c r="A767" s="58"/>
      <c r="B767" s="58"/>
      <c r="C767" s="58"/>
      <c r="D767" s="371"/>
      <c r="E767" s="403"/>
      <c r="F767" s="58"/>
      <c r="G767" s="58"/>
      <c r="H767" s="58"/>
      <c r="I767" s="58"/>
      <c r="J767" s="58"/>
      <c r="K767" s="58"/>
      <c r="L767" s="58"/>
      <c r="M767" s="58"/>
      <c r="N767" s="58"/>
      <c r="O767" s="58"/>
      <c r="P767" s="58"/>
      <c r="Q767" s="58"/>
      <c r="R767" s="58"/>
      <c r="S767" s="58"/>
      <c r="T767" s="58"/>
      <c r="U767" s="58"/>
      <c r="V767" s="58"/>
      <c r="W767" s="58"/>
      <c r="X767" s="58"/>
      <c r="Y767" s="58"/>
      <c r="Z767" s="58"/>
    </row>
    <row r="768" spans="1:26" ht="13.5" customHeight="1">
      <c r="A768" s="58"/>
      <c r="B768" s="58"/>
      <c r="C768" s="58"/>
      <c r="D768" s="371"/>
      <c r="E768" s="403"/>
      <c r="F768" s="58"/>
      <c r="G768" s="58"/>
      <c r="H768" s="58"/>
      <c r="I768" s="58"/>
      <c r="J768" s="58"/>
      <c r="K768" s="58"/>
      <c r="L768" s="58"/>
      <c r="M768" s="58"/>
      <c r="N768" s="58"/>
      <c r="O768" s="58"/>
      <c r="P768" s="58"/>
      <c r="Q768" s="58"/>
      <c r="R768" s="58"/>
      <c r="S768" s="58"/>
      <c r="T768" s="58"/>
      <c r="U768" s="58"/>
      <c r="V768" s="58"/>
      <c r="W768" s="58"/>
      <c r="X768" s="58"/>
      <c r="Y768" s="58"/>
      <c r="Z768" s="58"/>
    </row>
    <row r="769" spans="1:26" ht="13.5" customHeight="1">
      <c r="A769" s="58"/>
      <c r="B769" s="58"/>
      <c r="C769" s="58"/>
      <c r="D769" s="371"/>
      <c r="E769" s="403"/>
      <c r="F769" s="58"/>
      <c r="G769" s="58"/>
      <c r="H769" s="58"/>
      <c r="I769" s="58"/>
      <c r="J769" s="58"/>
      <c r="K769" s="58"/>
      <c r="L769" s="58"/>
      <c r="M769" s="58"/>
      <c r="N769" s="58"/>
      <c r="O769" s="58"/>
      <c r="P769" s="58"/>
      <c r="Q769" s="58"/>
      <c r="R769" s="58"/>
      <c r="S769" s="58"/>
      <c r="T769" s="58"/>
      <c r="U769" s="58"/>
      <c r="V769" s="58"/>
      <c r="W769" s="58"/>
      <c r="X769" s="58"/>
      <c r="Y769" s="58"/>
      <c r="Z769" s="58"/>
    </row>
    <row r="770" spans="1:26" ht="13.5" customHeight="1">
      <c r="A770" s="58"/>
      <c r="B770" s="58"/>
      <c r="C770" s="58"/>
      <c r="D770" s="371"/>
      <c r="E770" s="403"/>
      <c r="F770" s="58"/>
      <c r="G770" s="58"/>
      <c r="H770" s="58"/>
      <c r="I770" s="58"/>
      <c r="J770" s="58"/>
      <c r="K770" s="58"/>
      <c r="L770" s="58"/>
      <c r="M770" s="58"/>
      <c r="N770" s="58"/>
      <c r="O770" s="58"/>
      <c r="P770" s="58"/>
      <c r="Q770" s="58"/>
      <c r="R770" s="58"/>
      <c r="S770" s="58"/>
      <c r="T770" s="58"/>
      <c r="U770" s="58"/>
      <c r="V770" s="58"/>
      <c r="W770" s="58"/>
      <c r="X770" s="58"/>
      <c r="Y770" s="58"/>
      <c r="Z770" s="58"/>
    </row>
    <row r="771" spans="1:26" ht="13.5" customHeight="1">
      <c r="A771" s="58"/>
      <c r="B771" s="58"/>
      <c r="C771" s="58"/>
      <c r="D771" s="371"/>
      <c r="E771" s="403"/>
      <c r="F771" s="58"/>
      <c r="G771" s="58"/>
      <c r="H771" s="58"/>
      <c r="I771" s="58"/>
      <c r="J771" s="58"/>
      <c r="K771" s="58"/>
      <c r="L771" s="58"/>
      <c r="M771" s="58"/>
      <c r="N771" s="58"/>
      <c r="O771" s="58"/>
      <c r="P771" s="58"/>
      <c r="Q771" s="58"/>
      <c r="R771" s="58"/>
      <c r="S771" s="58"/>
      <c r="T771" s="58"/>
      <c r="U771" s="58"/>
      <c r="V771" s="58"/>
      <c r="W771" s="58"/>
      <c r="X771" s="58"/>
      <c r="Y771" s="58"/>
      <c r="Z771" s="58"/>
    </row>
    <row r="772" spans="1:26" ht="13.5" customHeight="1">
      <c r="A772" s="58"/>
      <c r="B772" s="58"/>
      <c r="C772" s="58"/>
      <c r="D772" s="371"/>
      <c r="E772" s="403"/>
      <c r="F772" s="58"/>
      <c r="G772" s="58"/>
      <c r="H772" s="58"/>
      <c r="I772" s="58"/>
      <c r="J772" s="58"/>
      <c r="K772" s="58"/>
      <c r="L772" s="58"/>
      <c r="M772" s="58"/>
      <c r="N772" s="58"/>
      <c r="O772" s="58"/>
      <c r="P772" s="58"/>
      <c r="Q772" s="58"/>
      <c r="R772" s="58"/>
      <c r="S772" s="58"/>
      <c r="T772" s="58"/>
      <c r="U772" s="58"/>
      <c r="V772" s="58"/>
      <c r="W772" s="58"/>
      <c r="X772" s="58"/>
      <c r="Y772" s="58"/>
      <c r="Z772" s="58"/>
    </row>
    <row r="773" spans="1:26" ht="13.5" customHeight="1">
      <c r="A773" s="58"/>
      <c r="B773" s="58"/>
      <c r="C773" s="58"/>
      <c r="D773" s="371"/>
      <c r="E773" s="403"/>
      <c r="F773" s="58"/>
      <c r="G773" s="58"/>
      <c r="H773" s="58"/>
      <c r="I773" s="58"/>
      <c r="J773" s="58"/>
      <c r="K773" s="58"/>
      <c r="L773" s="58"/>
      <c r="M773" s="58"/>
      <c r="N773" s="58"/>
      <c r="O773" s="58"/>
      <c r="P773" s="58"/>
      <c r="Q773" s="58"/>
      <c r="R773" s="58"/>
      <c r="S773" s="58"/>
      <c r="T773" s="58"/>
      <c r="U773" s="58"/>
      <c r="V773" s="58"/>
      <c r="W773" s="58"/>
      <c r="X773" s="58"/>
      <c r="Y773" s="58"/>
      <c r="Z773" s="58"/>
    </row>
    <row r="774" spans="1:26" ht="13.5" customHeight="1">
      <c r="A774" s="58"/>
      <c r="B774" s="58"/>
      <c r="C774" s="58"/>
      <c r="D774" s="371"/>
      <c r="E774" s="403"/>
      <c r="F774" s="58"/>
      <c r="G774" s="58"/>
      <c r="H774" s="58"/>
      <c r="I774" s="58"/>
      <c r="J774" s="58"/>
      <c r="K774" s="58"/>
      <c r="L774" s="58"/>
      <c r="M774" s="58"/>
      <c r="N774" s="58"/>
      <c r="O774" s="58"/>
      <c r="P774" s="58"/>
      <c r="Q774" s="58"/>
      <c r="R774" s="58"/>
      <c r="S774" s="58"/>
      <c r="T774" s="58"/>
      <c r="U774" s="58"/>
      <c r="V774" s="58"/>
      <c r="W774" s="58"/>
      <c r="X774" s="58"/>
      <c r="Y774" s="58"/>
      <c r="Z774" s="58"/>
    </row>
    <row r="775" spans="1:26" ht="13.5" customHeight="1">
      <c r="A775" s="58"/>
      <c r="B775" s="58"/>
      <c r="C775" s="58"/>
      <c r="D775" s="371"/>
      <c r="E775" s="403"/>
      <c r="F775" s="58"/>
      <c r="G775" s="58"/>
      <c r="H775" s="58"/>
      <c r="I775" s="58"/>
      <c r="J775" s="58"/>
      <c r="K775" s="58"/>
      <c r="L775" s="58"/>
      <c r="M775" s="58"/>
      <c r="N775" s="58"/>
      <c r="O775" s="58"/>
      <c r="P775" s="58"/>
      <c r="Q775" s="58"/>
      <c r="R775" s="58"/>
      <c r="S775" s="58"/>
      <c r="T775" s="58"/>
      <c r="U775" s="58"/>
      <c r="V775" s="58"/>
      <c r="W775" s="58"/>
      <c r="X775" s="58"/>
      <c r="Y775" s="58"/>
      <c r="Z775" s="58"/>
    </row>
    <row r="776" spans="1:26" ht="13.5" customHeight="1">
      <c r="A776" s="58"/>
      <c r="B776" s="58"/>
      <c r="C776" s="58"/>
      <c r="D776" s="371"/>
      <c r="E776" s="403"/>
      <c r="F776" s="58"/>
      <c r="G776" s="58"/>
      <c r="H776" s="58"/>
      <c r="I776" s="58"/>
      <c r="J776" s="58"/>
      <c r="K776" s="58"/>
      <c r="L776" s="58"/>
      <c r="M776" s="58"/>
      <c r="N776" s="58"/>
      <c r="O776" s="58"/>
      <c r="P776" s="58"/>
      <c r="Q776" s="58"/>
      <c r="R776" s="58"/>
      <c r="S776" s="58"/>
      <c r="T776" s="58"/>
      <c r="U776" s="58"/>
      <c r="V776" s="58"/>
      <c r="W776" s="58"/>
      <c r="X776" s="58"/>
      <c r="Y776" s="58"/>
      <c r="Z776" s="58"/>
    </row>
    <row r="777" spans="1:26" ht="13.5" customHeight="1">
      <c r="A777" s="58"/>
      <c r="B777" s="58"/>
      <c r="C777" s="58"/>
      <c r="D777" s="371"/>
      <c r="E777" s="403"/>
      <c r="F777" s="58"/>
      <c r="G777" s="58"/>
      <c r="H777" s="58"/>
      <c r="I777" s="58"/>
      <c r="J777" s="58"/>
      <c r="K777" s="58"/>
      <c r="L777" s="58"/>
      <c r="M777" s="58"/>
      <c r="N777" s="58"/>
      <c r="O777" s="58"/>
      <c r="P777" s="58"/>
      <c r="Q777" s="58"/>
      <c r="R777" s="58"/>
      <c r="S777" s="58"/>
      <c r="T777" s="58"/>
      <c r="U777" s="58"/>
      <c r="V777" s="58"/>
      <c r="W777" s="58"/>
      <c r="X777" s="58"/>
      <c r="Y777" s="58"/>
      <c r="Z777" s="58"/>
    </row>
    <row r="778" spans="1:26" ht="13.5" customHeight="1">
      <c r="A778" s="58"/>
      <c r="B778" s="58"/>
      <c r="C778" s="58"/>
      <c r="D778" s="371"/>
      <c r="E778" s="403"/>
      <c r="F778" s="58"/>
      <c r="G778" s="58"/>
      <c r="H778" s="58"/>
      <c r="I778" s="58"/>
      <c r="J778" s="58"/>
      <c r="K778" s="58"/>
      <c r="L778" s="58"/>
      <c r="M778" s="58"/>
      <c r="N778" s="58"/>
      <c r="O778" s="58"/>
      <c r="P778" s="58"/>
      <c r="Q778" s="58"/>
      <c r="R778" s="58"/>
      <c r="S778" s="58"/>
      <c r="T778" s="58"/>
      <c r="U778" s="58"/>
      <c r="V778" s="58"/>
      <c r="W778" s="58"/>
      <c r="X778" s="58"/>
      <c r="Y778" s="58"/>
      <c r="Z778" s="58"/>
    </row>
    <row r="779" spans="1:26" ht="13.5" customHeight="1">
      <c r="A779" s="58"/>
      <c r="B779" s="58"/>
      <c r="C779" s="58"/>
      <c r="D779" s="371"/>
      <c r="E779" s="403"/>
      <c r="F779" s="58"/>
      <c r="G779" s="58"/>
      <c r="H779" s="58"/>
      <c r="I779" s="58"/>
      <c r="J779" s="58"/>
      <c r="K779" s="58"/>
      <c r="L779" s="58"/>
      <c r="M779" s="58"/>
      <c r="N779" s="58"/>
      <c r="O779" s="58"/>
      <c r="P779" s="58"/>
      <c r="Q779" s="58"/>
      <c r="R779" s="58"/>
      <c r="S779" s="58"/>
      <c r="T779" s="58"/>
      <c r="U779" s="58"/>
      <c r="V779" s="58"/>
      <c r="W779" s="58"/>
      <c r="X779" s="58"/>
      <c r="Y779" s="58"/>
      <c r="Z779" s="58"/>
    </row>
    <row r="780" spans="1:26" ht="13.5" customHeight="1">
      <c r="A780" s="58"/>
      <c r="B780" s="58"/>
      <c r="C780" s="58"/>
      <c r="D780" s="371"/>
      <c r="E780" s="403"/>
      <c r="F780" s="58"/>
      <c r="G780" s="58"/>
      <c r="H780" s="58"/>
      <c r="I780" s="58"/>
      <c r="J780" s="58"/>
      <c r="K780" s="58"/>
      <c r="L780" s="58"/>
      <c r="M780" s="58"/>
      <c r="N780" s="58"/>
      <c r="O780" s="58"/>
      <c r="P780" s="58"/>
      <c r="Q780" s="58"/>
      <c r="R780" s="58"/>
      <c r="S780" s="58"/>
      <c r="T780" s="58"/>
      <c r="U780" s="58"/>
      <c r="V780" s="58"/>
      <c r="W780" s="58"/>
      <c r="X780" s="58"/>
      <c r="Y780" s="58"/>
      <c r="Z780" s="58"/>
    </row>
    <row r="781" spans="1:26" ht="13.5" customHeight="1">
      <c r="A781" s="58"/>
      <c r="B781" s="58"/>
      <c r="C781" s="58"/>
      <c r="D781" s="371"/>
      <c r="E781" s="403"/>
      <c r="F781" s="58"/>
      <c r="G781" s="58"/>
      <c r="H781" s="58"/>
      <c r="I781" s="58"/>
      <c r="J781" s="58"/>
      <c r="K781" s="58"/>
      <c r="L781" s="58"/>
      <c r="M781" s="58"/>
      <c r="N781" s="58"/>
      <c r="O781" s="58"/>
      <c r="P781" s="58"/>
      <c r="Q781" s="58"/>
      <c r="R781" s="58"/>
      <c r="S781" s="58"/>
      <c r="T781" s="58"/>
      <c r="U781" s="58"/>
      <c r="V781" s="58"/>
      <c r="W781" s="58"/>
      <c r="X781" s="58"/>
      <c r="Y781" s="58"/>
      <c r="Z781" s="58"/>
    </row>
    <row r="782" spans="1:26" ht="13.5" customHeight="1">
      <c r="A782" s="58"/>
      <c r="B782" s="58"/>
      <c r="C782" s="58"/>
      <c r="D782" s="371"/>
      <c r="E782" s="403"/>
      <c r="F782" s="58"/>
      <c r="G782" s="58"/>
      <c r="H782" s="58"/>
      <c r="I782" s="58"/>
      <c r="J782" s="58"/>
      <c r="K782" s="58"/>
      <c r="L782" s="58"/>
      <c r="M782" s="58"/>
      <c r="N782" s="58"/>
      <c r="O782" s="58"/>
      <c r="P782" s="58"/>
      <c r="Q782" s="58"/>
      <c r="R782" s="58"/>
      <c r="S782" s="58"/>
      <c r="T782" s="58"/>
      <c r="U782" s="58"/>
      <c r="V782" s="58"/>
      <c r="W782" s="58"/>
      <c r="X782" s="58"/>
      <c r="Y782" s="58"/>
      <c r="Z782" s="58"/>
    </row>
    <row r="783" spans="1:26" ht="13.5" customHeight="1">
      <c r="A783" s="58"/>
      <c r="B783" s="58"/>
      <c r="C783" s="58"/>
      <c r="D783" s="371"/>
      <c r="E783" s="403"/>
      <c r="F783" s="58"/>
      <c r="G783" s="58"/>
      <c r="H783" s="58"/>
      <c r="I783" s="58"/>
      <c r="J783" s="58"/>
      <c r="K783" s="58"/>
      <c r="L783" s="58"/>
      <c r="M783" s="58"/>
      <c r="N783" s="58"/>
      <c r="O783" s="58"/>
      <c r="P783" s="58"/>
      <c r="Q783" s="58"/>
      <c r="R783" s="58"/>
      <c r="S783" s="58"/>
      <c r="T783" s="58"/>
      <c r="U783" s="58"/>
      <c r="V783" s="58"/>
      <c r="W783" s="58"/>
      <c r="X783" s="58"/>
      <c r="Y783" s="58"/>
      <c r="Z783" s="58"/>
    </row>
    <row r="784" spans="1:26" ht="13.5" customHeight="1">
      <c r="A784" s="58"/>
      <c r="B784" s="58"/>
      <c r="C784" s="58"/>
      <c r="D784" s="371"/>
      <c r="E784" s="403"/>
      <c r="F784" s="58"/>
      <c r="G784" s="58"/>
      <c r="H784" s="58"/>
      <c r="I784" s="58"/>
      <c r="J784" s="58"/>
      <c r="K784" s="58"/>
      <c r="L784" s="58"/>
      <c r="M784" s="58"/>
      <c r="N784" s="58"/>
      <c r="O784" s="58"/>
      <c r="P784" s="58"/>
      <c r="Q784" s="58"/>
      <c r="R784" s="58"/>
      <c r="S784" s="58"/>
      <c r="T784" s="58"/>
      <c r="U784" s="58"/>
      <c r="V784" s="58"/>
      <c r="W784" s="58"/>
      <c r="X784" s="58"/>
      <c r="Y784" s="58"/>
      <c r="Z784" s="58"/>
    </row>
    <row r="785" spans="1:26" ht="13.5" customHeight="1">
      <c r="A785" s="58"/>
      <c r="B785" s="58"/>
      <c r="C785" s="58"/>
      <c r="D785" s="371"/>
      <c r="E785" s="403"/>
      <c r="F785" s="58"/>
      <c r="G785" s="58"/>
      <c r="H785" s="58"/>
      <c r="I785" s="58"/>
      <c r="J785" s="58"/>
      <c r="K785" s="58"/>
      <c r="L785" s="58"/>
      <c r="M785" s="58"/>
      <c r="N785" s="58"/>
      <c r="O785" s="58"/>
      <c r="P785" s="58"/>
      <c r="Q785" s="58"/>
      <c r="R785" s="58"/>
      <c r="S785" s="58"/>
      <c r="T785" s="58"/>
      <c r="U785" s="58"/>
      <c r="V785" s="58"/>
      <c r="W785" s="58"/>
      <c r="X785" s="58"/>
      <c r="Y785" s="58"/>
      <c r="Z785" s="58"/>
    </row>
    <row r="786" spans="1:26" ht="13.5" customHeight="1">
      <c r="A786" s="58"/>
      <c r="B786" s="58"/>
      <c r="C786" s="58"/>
      <c r="D786" s="371"/>
      <c r="E786" s="403"/>
      <c r="F786" s="58"/>
      <c r="G786" s="58"/>
      <c r="H786" s="58"/>
      <c r="I786" s="58"/>
      <c r="J786" s="58"/>
      <c r="K786" s="58"/>
      <c r="L786" s="58"/>
      <c r="M786" s="58"/>
      <c r="N786" s="58"/>
      <c r="O786" s="58"/>
      <c r="P786" s="58"/>
      <c r="Q786" s="58"/>
      <c r="R786" s="58"/>
      <c r="S786" s="58"/>
      <c r="T786" s="58"/>
      <c r="U786" s="58"/>
      <c r="V786" s="58"/>
      <c r="W786" s="58"/>
      <c r="X786" s="58"/>
      <c r="Y786" s="58"/>
      <c r="Z786" s="58"/>
    </row>
    <row r="787" spans="1:26" ht="13.5" customHeight="1">
      <c r="A787" s="58"/>
      <c r="B787" s="58"/>
      <c r="C787" s="58"/>
      <c r="D787" s="371"/>
      <c r="E787" s="403"/>
      <c r="F787" s="58"/>
      <c r="G787" s="58"/>
      <c r="H787" s="58"/>
      <c r="I787" s="58"/>
      <c r="J787" s="58"/>
      <c r="K787" s="58"/>
      <c r="L787" s="58"/>
      <c r="M787" s="58"/>
      <c r="N787" s="58"/>
      <c r="O787" s="58"/>
      <c r="P787" s="58"/>
      <c r="Q787" s="58"/>
      <c r="R787" s="58"/>
      <c r="S787" s="58"/>
      <c r="T787" s="58"/>
      <c r="U787" s="58"/>
      <c r="V787" s="58"/>
      <c r="W787" s="58"/>
      <c r="X787" s="58"/>
      <c r="Y787" s="58"/>
      <c r="Z787" s="58"/>
    </row>
    <row r="788" spans="1:26" ht="13.5" customHeight="1">
      <c r="A788" s="58"/>
      <c r="B788" s="58"/>
      <c r="C788" s="58"/>
      <c r="D788" s="371"/>
      <c r="E788" s="403"/>
      <c r="F788" s="58"/>
      <c r="G788" s="58"/>
      <c r="H788" s="58"/>
      <c r="I788" s="58"/>
      <c r="J788" s="58"/>
      <c r="K788" s="58"/>
      <c r="L788" s="58"/>
      <c r="M788" s="58"/>
      <c r="N788" s="58"/>
      <c r="O788" s="58"/>
      <c r="P788" s="58"/>
      <c r="Q788" s="58"/>
      <c r="R788" s="58"/>
      <c r="S788" s="58"/>
      <c r="T788" s="58"/>
      <c r="U788" s="58"/>
      <c r="V788" s="58"/>
      <c r="W788" s="58"/>
      <c r="X788" s="58"/>
      <c r="Y788" s="58"/>
      <c r="Z788" s="58"/>
    </row>
    <row r="789" spans="1:26" ht="13.5" customHeight="1">
      <c r="A789" s="58"/>
      <c r="B789" s="58"/>
      <c r="C789" s="58"/>
      <c r="D789" s="371"/>
      <c r="E789" s="403"/>
      <c r="F789" s="58"/>
      <c r="G789" s="58"/>
      <c r="H789" s="58"/>
      <c r="I789" s="58"/>
      <c r="J789" s="58"/>
      <c r="K789" s="58"/>
      <c r="L789" s="58"/>
      <c r="M789" s="58"/>
      <c r="N789" s="58"/>
      <c r="O789" s="58"/>
      <c r="P789" s="58"/>
      <c r="Q789" s="58"/>
      <c r="R789" s="58"/>
      <c r="S789" s="58"/>
      <c r="T789" s="58"/>
      <c r="U789" s="58"/>
      <c r="V789" s="58"/>
      <c r="W789" s="58"/>
      <c r="X789" s="58"/>
      <c r="Y789" s="58"/>
      <c r="Z789" s="58"/>
    </row>
    <row r="790" spans="1:26" ht="13.5" customHeight="1">
      <c r="A790" s="58"/>
      <c r="B790" s="58"/>
      <c r="C790" s="58"/>
      <c r="D790" s="371"/>
      <c r="E790" s="403"/>
      <c r="F790" s="58"/>
      <c r="G790" s="58"/>
      <c r="H790" s="58"/>
      <c r="I790" s="58"/>
      <c r="J790" s="58"/>
      <c r="K790" s="58"/>
      <c r="L790" s="58"/>
      <c r="M790" s="58"/>
      <c r="N790" s="58"/>
      <c r="O790" s="58"/>
      <c r="P790" s="58"/>
      <c r="Q790" s="58"/>
      <c r="R790" s="58"/>
      <c r="S790" s="58"/>
      <c r="T790" s="58"/>
      <c r="U790" s="58"/>
      <c r="V790" s="58"/>
      <c r="W790" s="58"/>
      <c r="X790" s="58"/>
      <c r="Y790" s="58"/>
      <c r="Z790" s="58"/>
    </row>
    <row r="791" spans="1:26" ht="13.5" customHeight="1">
      <c r="A791" s="58"/>
      <c r="B791" s="58"/>
      <c r="C791" s="58"/>
      <c r="D791" s="371"/>
      <c r="E791" s="403"/>
      <c r="F791" s="58"/>
      <c r="G791" s="58"/>
      <c r="H791" s="58"/>
      <c r="I791" s="58"/>
      <c r="J791" s="58"/>
      <c r="K791" s="58"/>
      <c r="L791" s="58"/>
      <c r="M791" s="58"/>
      <c r="N791" s="58"/>
      <c r="O791" s="58"/>
      <c r="P791" s="58"/>
      <c r="Q791" s="58"/>
      <c r="R791" s="58"/>
      <c r="S791" s="58"/>
      <c r="T791" s="58"/>
      <c r="U791" s="58"/>
      <c r="V791" s="58"/>
      <c r="W791" s="58"/>
      <c r="X791" s="58"/>
      <c r="Y791" s="58"/>
      <c r="Z791" s="58"/>
    </row>
    <row r="792" spans="1:26" ht="13.5" customHeight="1">
      <c r="A792" s="58"/>
      <c r="B792" s="58"/>
      <c r="C792" s="58"/>
      <c r="D792" s="371"/>
      <c r="E792" s="403"/>
      <c r="F792" s="58"/>
      <c r="G792" s="58"/>
      <c r="H792" s="58"/>
      <c r="I792" s="58"/>
      <c r="J792" s="58"/>
      <c r="K792" s="58"/>
      <c r="L792" s="58"/>
      <c r="M792" s="58"/>
      <c r="N792" s="58"/>
      <c r="O792" s="58"/>
      <c r="P792" s="58"/>
      <c r="Q792" s="58"/>
      <c r="R792" s="58"/>
      <c r="S792" s="58"/>
      <c r="T792" s="58"/>
      <c r="U792" s="58"/>
      <c r="V792" s="58"/>
      <c r="W792" s="58"/>
      <c r="X792" s="58"/>
      <c r="Y792" s="58"/>
      <c r="Z792" s="58"/>
    </row>
    <row r="793" spans="1:26" ht="13.5" customHeight="1">
      <c r="A793" s="58"/>
      <c r="B793" s="58"/>
      <c r="C793" s="58"/>
      <c r="D793" s="371"/>
      <c r="E793" s="403"/>
      <c r="F793" s="58"/>
      <c r="G793" s="58"/>
      <c r="H793" s="58"/>
      <c r="I793" s="58"/>
      <c r="J793" s="58"/>
      <c r="K793" s="58"/>
      <c r="L793" s="58"/>
      <c r="M793" s="58"/>
      <c r="N793" s="58"/>
      <c r="O793" s="58"/>
      <c r="P793" s="58"/>
      <c r="Q793" s="58"/>
      <c r="R793" s="58"/>
      <c r="S793" s="58"/>
      <c r="T793" s="58"/>
      <c r="U793" s="58"/>
      <c r="V793" s="58"/>
      <c r="W793" s="58"/>
      <c r="X793" s="58"/>
      <c r="Y793" s="58"/>
      <c r="Z793" s="58"/>
    </row>
    <row r="794" spans="1:26" ht="13.5" customHeight="1">
      <c r="A794" s="58"/>
      <c r="B794" s="58"/>
      <c r="C794" s="58"/>
      <c r="D794" s="371"/>
      <c r="E794" s="403"/>
      <c r="F794" s="58"/>
      <c r="G794" s="58"/>
      <c r="H794" s="58"/>
      <c r="I794" s="58"/>
      <c r="J794" s="58"/>
      <c r="K794" s="58"/>
      <c r="L794" s="58"/>
      <c r="M794" s="58"/>
      <c r="N794" s="58"/>
      <c r="O794" s="58"/>
      <c r="P794" s="58"/>
      <c r="Q794" s="58"/>
      <c r="R794" s="58"/>
      <c r="S794" s="58"/>
      <c r="T794" s="58"/>
      <c r="U794" s="58"/>
      <c r="V794" s="58"/>
      <c r="W794" s="58"/>
      <c r="X794" s="58"/>
      <c r="Y794" s="58"/>
      <c r="Z794" s="58"/>
    </row>
    <row r="795" spans="1:26" ht="13.5" customHeight="1">
      <c r="A795" s="58"/>
      <c r="B795" s="58"/>
      <c r="C795" s="58"/>
      <c r="D795" s="371"/>
      <c r="E795" s="403"/>
      <c r="F795" s="58"/>
      <c r="G795" s="58"/>
      <c r="H795" s="58"/>
      <c r="I795" s="58"/>
      <c r="J795" s="58"/>
      <c r="K795" s="58"/>
      <c r="L795" s="58"/>
      <c r="M795" s="58"/>
      <c r="N795" s="58"/>
      <c r="O795" s="58"/>
      <c r="P795" s="58"/>
      <c r="Q795" s="58"/>
      <c r="R795" s="58"/>
      <c r="S795" s="58"/>
      <c r="T795" s="58"/>
      <c r="U795" s="58"/>
      <c r="V795" s="58"/>
      <c r="W795" s="58"/>
      <c r="X795" s="58"/>
      <c r="Y795" s="58"/>
      <c r="Z795" s="58"/>
    </row>
    <row r="796" spans="1:26" ht="13.5" customHeight="1">
      <c r="A796" s="58"/>
      <c r="B796" s="58"/>
      <c r="C796" s="58"/>
      <c r="D796" s="371"/>
      <c r="E796" s="403"/>
      <c r="F796" s="58"/>
      <c r="G796" s="58"/>
      <c r="H796" s="58"/>
      <c r="I796" s="58"/>
      <c r="J796" s="58"/>
      <c r="K796" s="58"/>
      <c r="L796" s="58"/>
      <c r="M796" s="58"/>
      <c r="N796" s="58"/>
      <c r="O796" s="58"/>
      <c r="P796" s="58"/>
      <c r="Q796" s="58"/>
      <c r="R796" s="58"/>
      <c r="S796" s="58"/>
      <c r="T796" s="58"/>
      <c r="U796" s="58"/>
      <c r="V796" s="58"/>
      <c r="W796" s="58"/>
      <c r="X796" s="58"/>
      <c r="Y796" s="58"/>
      <c r="Z796" s="58"/>
    </row>
    <row r="797" spans="1:26" ht="13.5" customHeight="1">
      <c r="A797" s="58"/>
      <c r="B797" s="58"/>
      <c r="C797" s="58"/>
      <c r="D797" s="371"/>
      <c r="E797" s="403"/>
      <c r="F797" s="58"/>
      <c r="G797" s="58"/>
      <c r="H797" s="58"/>
      <c r="I797" s="58"/>
      <c r="J797" s="58"/>
      <c r="K797" s="58"/>
      <c r="L797" s="58"/>
      <c r="M797" s="58"/>
      <c r="N797" s="58"/>
      <c r="O797" s="58"/>
      <c r="P797" s="58"/>
      <c r="Q797" s="58"/>
      <c r="R797" s="58"/>
      <c r="S797" s="58"/>
      <c r="T797" s="58"/>
      <c r="U797" s="58"/>
      <c r="V797" s="58"/>
      <c r="W797" s="58"/>
      <c r="X797" s="58"/>
      <c r="Y797" s="58"/>
      <c r="Z797" s="58"/>
    </row>
    <row r="798" spans="1:26" ht="13.5" customHeight="1">
      <c r="A798" s="58"/>
      <c r="B798" s="58"/>
      <c r="C798" s="58"/>
      <c r="D798" s="371"/>
      <c r="E798" s="403"/>
      <c r="F798" s="58"/>
      <c r="G798" s="58"/>
      <c r="H798" s="58"/>
      <c r="I798" s="58"/>
      <c r="J798" s="58"/>
      <c r="K798" s="58"/>
      <c r="L798" s="58"/>
      <c r="M798" s="58"/>
      <c r="N798" s="58"/>
      <c r="O798" s="58"/>
      <c r="P798" s="58"/>
      <c r="Q798" s="58"/>
      <c r="R798" s="58"/>
      <c r="S798" s="58"/>
      <c r="T798" s="58"/>
      <c r="U798" s="58"/>
      <c r="V798" s="58"/>
      <c r="W798" s="58"/>
      <c r="X798" s="58"/>
      <c r="Y798" s="58"/>
      <c r="Z798" s="58"/>
    </row>
    <row r="799" spans="1:26" ht="13.5" customHeight="1">
      <c r="A799" s="58"/>
      <c r="B799" s="58"/>
      <c r="C799" s="58"/>
      <c r="D799" s="371"/>
      <c r="E799" s="403"/>
      <c r="F799" s="58"/>
      <c r="G799" s="58"/>
      <c r="H799" s="58"/>
      <c r="I799" s="58"/>
      <c r="J799" s="58"/>
      <c r="K799" s="58"/>
      <c r="L799" s="58"/>
      <c r="M799" s="58"/>
      <c r="N799" s="58"/>
      <c r="O799" s="58"/>
      <c r="P799" s="58"/>
      <c r="Q799" s="58"/>
      <c r="R799" s="58"/>
      <c r="S799" s="58"/>
      <c r="T799" s="58"/>
      <c r="U799" s="58"/>
      <c r="V799" s="58"/>
      <c r="W799" s="58"/>
      <c r="X799" s="58"/>
      <c r="Y799" s="58"/>
      <c r="Z799" s="58"/>
    </row>
    <row r="800" spans="1:26" ht="13.5" customHeight="1">
      <c r="A800" s="58"/>
      <c r="B800" s="58"/>
      <c r="C800" s="58"/>
      <c r="D800" s="371"/>
      <c r="E800" s="403"/>
      <c r="F800" s="58"/>
      <c r="G800" s="58"/>
      <c r="H800" s="58"/>
      <c r="I800" s="58"/>
      <c r="J800" s="58"/>
      <c r="K800" s="58"/>
      <c r="L800" s="58"/>
      <c r="M800" s="58"/>
      <c r="N800" s="58"/>
      <c r="O800" s="58"/>
      <c r="P800" s="58"/>
      <c r="Q800" s="58"/>
      <c r="R800" s="58"/>
      <c r="S800" s="58"/>
      <c r="T800" s="58"/>
      <c r="U800" s="58"/>
      <c r="V800" s="58"/>
      <c r="W800" s="58"/>
      <c r="X800" s="58"/>
      <c r="Y800" s="58"/>
      <c r="Z800" s="58"/>
    </row>
    <row r="801" spans="1:26" ht="13.5" customHeight="1">
      <c r="A801" s="58"/>
      <c r="B801" s="58"/>
      <c r="C801" s="58"/>
      <c r="D801" s="371"/>
      <c r="E801" s="403"/>
      <c r="F801" s="58"/>
      <c r="G801" s="58"/>
      <c r="H801" s="58"/>
      <c r="I801" s="58"/>
      <c r="J801" s="58"/>
      <c r="K801" s="58"/>
      <c r="L801" s="58"/>
      <c r="M801" s="58"/>
      <c r="N801" s="58"/>
      <c r="O801" s="58"/>
      <c r="P801" s="58"/>
      <c r="Q801" s="58"/>
      <c r="R801" s="58"/>
      <c r="S801" s="58"/>
      <c r="T801" s="58"/>
      <c r="U801" s="58"/>
      <c r="V801" s="58"/>
      <c r="W801" s="58"/>
      <c r="X801" s="58"/>
      <c r="Y801" s="58"/>
      <c r="Z801" s="58"/>
    </row>
    <row r="802" spans="1:26" ht="13.5" customHeight="1">
      <c r="A802" s="58"/>
      <c r="B802" s="58"/>
      <c r="C802" s="58"/>
      <c r="D802" s="371"/>
      <c r="E802" s="403"/>
      <c r="F802" s="58"/>
      <c r="G802" s="58"/>
      <c r="H802" s="58"/>
      <c r="I802" s="58"/>
      <c r="J802" s="58"/>
      <c r="K802" s="58"/>
      <c r="L802" s="58"/>
      <c r="M802" s="58"/>
      <c r="N802" s="58"/>
      <c r="O802" s="58"/>
      <c r="P802" s="58"/>
      <c r="Q802" s="58"/>
      <c r="R802" s="58"/>
      <c r="S802" s="58"/>
      <c r="T802" s="58"/>
      <c r="U802" s="58"/>
      <c r="V802" s="58"/>
      <c r="W802" s="58"/>
      <c r="X802" s="58"/>
      <c r="Y802" s="58"/>
      <c r="Z802" s="58"/>
    </row>
    <row r="803" spans="1:26" ht="13.5" customHeight="1">
      <c r="A803" s="58"/>
      <c r="B803" s="58"/>
      <c r="C803" s="58"/>
      <c r="D803" s="371"/>
      <c r="E803" s="403"/>
      <c r="F803" s="58"/>
      <c r="G803" s="58"/>
      <c r="H803" s="58"/>
      <c r="I803" s="58"/>
      <c r="J803" s="58"/>
      <c r="K803" s="58"/>
      <c r="L803" s="58"/>
      <c r="M803" s="58"/>
      <c r="N803" s="58"/>
      <c r="O803" s="58"/>
      <c r="P803" s="58"/>
      <c r="Q803" s="58"/>
      <c r="R803" s="58"/>
      <c r="S803" s="58"/>
      <c r="T803" s="58"/>
      <c r="U803" s="58"/>
      <c r="V803" s="58"/>
      <c r="W803" s="58"/>
      <c r="X803" s="58"/>
      <c r="Y803" s="58"/>
      <c r="Z803" s="58"/>
    </row>
    <row r="804" spans="1:26" ht="13.5" customHeight="1">
      <c r="A804" s="58"/>
      <c r="B804" s="58"/>
      <c r="C804" s="58"/>
      <c r="D804" s="371"/>
      <c r="E804" s="403"/>
      <c r="F804" s="58"/>
      <c r="G804" s="58"/>
      <c r="H804" s="58"/>
      <c r="I804" s="58"/>
      <c r="J804" s="58"/>
      <c r="K804" s="58"/>
      <c r="L804" s="58"/>
      <c r="M804" s="58"/>
      <c r="N804" s="58"/>
      <c r="O804" s="58"/>
      <c r="P804" s="58"/>
      <c r="Q804" s="58"/>
      <c r="R804" s="58"/>
      <c r="S804" s="58"/>
      <c r="T804" s="58"/>
      <c r="U804" s="58"/>
      <c r="V804" s="58"/>
      <c r="W804" s="58"/>
      <c r="X804" s="58"/>
      <c r="Y804" s="58"/>
      <c r="Z804" s="58"/>
    </row>
    <row r="805" spans="1:26" ht="13.5" customHeight="1">
      <c r="A805" s="58"/>
      <c r="B805" s="58"/>
      <c r="C805" s="58"/>
      <c r="D805" s="371"/>
      <c r="E805" s="403"/>
      <c r="F805" s="58"/>
      <c r="G805" s="58"/>
      <c r="H805" s="58"/>
      <c r="I805" s="58"/>
      <c r="J805" s="58"/>
      <c r="K805" s="58"/>
      <c r="L805" s="58"/>
      <c r="M805" s="58"/>
      <c r="N805" s="58"/>
      <c r="O805" s="58"/>
      <c r="P805" s="58"/>
      <c r="Q805" s="58"/>
      <c r="R805" s="58"/>
      <c r="S805" s="58"/>
      <c r="T805" s="58"/>
      <c r="U805" s="58"/>
      <c r="V805" s="58"/>
      <c r="W805" s="58"/>
      <c r="X805" s="58"/>
      <c r="Y805" s="58"/>
      <c r="Z805" s="58"/>
    </row>
    <row r="806" spans="1:26" ht="13.5" customHeight="1">
      <c r="A806" s="58"/>
      <c r="B806" s="58"/>
      <c r="C806" s="58"/>
      <c r="D806" s="371"/>
      <c r="E806" s="403"/>
      <c r="F806" s="58"/>
      <c r="G806" s="58"/>
      <c r="H806" s="58"/>
      <c r="I806" s="58"/>
      <c r="J806" s="58"/>
      <c r="K806" s="58"/>
      <c r="L806" s="58"/>
      <c r="M806" s="58"/>
      <c r="N806" s="58"/>
      <c r="O806" s="58"/>
      <c r="P806" s="58"/>
      <c r="Q806" s="58"/>
      <c r="R806" s="58"/>
      <c r="S806" s="58"/>
      <c r="T806" s="58"/>
      <c r="U806" s="58"/>
      <c r="V806" s="58"/>
      <c r="W806" s="58"/>
      <c r="X806" s="58"/>
      <c r="Y806" s="58"/>
      <c r="Z806" s="58"/>
    </row>
    <row r="807" spans="1:26" ht="13.5" customHeight="1">
      <c r="A807" s="58"/>
      <c r="B807" s="58"/>
      <c r="C807" s="58"/>
      <c r="D807" s="371"/>
      <c r="E807" s="403"/>
      <c r="F807" s="58"/>
      <c r="G807" s="58"/>
      <c r="H807" s="58"/>
      <c r="I807" s="58"/>
      <c r="J807" s="58"/>
      <c r="K807" s="58"/>
      <c r="L807" s="58"/>
      <c r="M807" s="58"/>
      <c r="N807" s="58"/>
      <c r="O807" s="58"/>
      <c r="P807" s="58"/>
      <c r="Q807" s="58"/>
      <c r="R807" s="58"/>
      <c r="S807" s="58"/>
      <c r="T807" s="58"/>
      <c r="U807" s="58"/>
      <c r="V807" s="58"/>
      <c r="W807" s="58"/>
      <c r="X807" s="58"/>
      <c r="Y807" s="58"/>
      <c r="Z807" s="58"/>
    </row>
    <row r="808" spans="1:26" ht="13.5" customHeight="1">
      <c r="A808" s="58"/>
      <c r="B808" s="58"/>
      <c r="C808" s="58"/>
      <c r="D808" s="371"/>
      <c r="E808" s="403"/>
      <c r="F808" s="58"/>
      <c r="G808" s="58"/>
      <c r="H808" s="58"/>
      <c r="I808" s="58"/>
      <c r="J808" s="58"/>
      <c r="K808" s="58"/>
      <c r="L808" s="58"/>
      <c r="M808" s="58"/>
      <c r="N808" s="58"/>
      <c r="O808" s="58"/>
      <c r="P808" s="58"/>
      <c r="Q808" s="58"/>
      <c r="R808" s="58"/>
      <c r="S808" s="58"/>
      <c r="T808" s="58"/>
      <c r="U808" s="58"/>
      <c r="V808" s="58"/>
      <c r="W808" s="58"/>
      <c r="X808" s="58"/>
      <c r="Y808" s="58"/>
      <c r="Z808" s="58"/>
    </row>
    <row r="809" spans="1:26" ht="13.5" customHeight="1">
      <c r="A809" s="58"/>
      <c r="B809" s="58"/>
      <c r="C809" s="58"/>
      <c r="D809" s="371"/>
      <c r="E809" s="403"/>
      <c r="F809" s="58"/>
      <c r="G809" s="58"/>
      <c r="H809" s="58"/>
      <c r="I809" s="58"/>
      <c r="J809" s="58"/>
      <c r="K809" s="58"/>
      <c r="L809" s="58"/>
      <c r="M809" s="58"/>
      <c r="N809" s="58"/>
      <c r="O809" s="58"/>
      <c r="P809" s="58"/>
      <c r="Q809" s="58"/>
      <c r="R809" s="58"/>
      <c r="S809" s="58"/>
      <c r="T809" s="58"/>
      <c r="U809" s="58"/>
      <c r="V809" s="58"/>
      <c r="W809" s="58"/>
      <c r="X809" s="58"/>
      <c r="Y809" s="58"/>
      <c r="Z809" s="58"/>
    </row>
    <row r="810" spans="1:26" ht="13.5" customHeight="1">
      <c r="A810" s="58"/>
      <c r="B810" s="58"/>
      <c r="C810" s="58"/>
      <c r="D810" s="371"/>
      <c r="E810" s="403"/>
      <c r="F810" s="58"/>
      <c r="G810" s="58"/>
      <c r="H810" s="58"/>
      <c r="I810" s="58"/>
      <c r="J810" s="58"/>
      <c r="K810" s="58"/>
      <c r="L810" s="58"/>
      <c r="M810" s="58"/>
      <c r="N810" s="58"/>
      <c r="O810" s="58"/>
      <c r="P810" s="58"/>
      <c r="Q810" s="58"/>
      <c r="R810" s="58"/>
      <c r="S810" s="58"/>
      <c r="T810" s="58"/>
      <c r="U810" s="58"/>
      <c r="V810" s="58"/>
      <c r="W810" s="58"/>
      <c r="X810" s="58"/>
      <c r="Y810" s="58"/>
      <c r="Z810" s="58"/>
    </row>
    <row r="811" spans="1:26" ht="13.5" customHeight="1">
      <c r="A811" s="58"/>
      <c r="B811" s="58"/>
      <c r="C811" s="58"/>
      <c r="D811" s="371"/>
      <c r="E811" s="403"/>
      <c r="F811" s="58"/>
      <c r="G811" s="58"/>
      <c r="H811" s="58"/>
      <c r="I811" s="58"/>
      <c r="J811" s="58"/>
      <c r="K811" s="58"/>
      <c r="L811" s="58"/>
      <c r="M811" s="58"/>
      <c r="N811" s="58"/>
      <c r="O811" s="58"/>
      <c r="P811" s="58"/>
      <c r="Q811" s="58"/>
      <c r="R811" s="58"/>
      <c r="S811" s="58"/>
      <c r="T811" s="58"/>
      <c r="U811" s="58"/>
      <c r="V811" s="58"/>
      <c r="W811" s="58"/>
      <c r="X811" s="58"/>
      <c r="Y811" s="58"/>
      <c r="Z811" s="58"/>
    </row>
    <row r="812" spans="1:26" ht="13.5" customHeight="1">
      <c r="A812" s="58"/>
      <c r="B812" s="58"/>
      <c r="C812" s="58"/>
      <c r="D812" s="371"/>
      <c r="E812" s="403"/>
      <c r="F812" s="58"/>
      <c r="G812" s="58"/>
      <c r="H812" s="58"/>
      <c r="I812" s="58"/>
      <c r="J812" s="58"/>
      <c r="K812" s="58"/>
      <c r="L812" s="58"/>
      <c r="M812" s="58"/>
      <c r="N812" s="58"/>
      <c r="O812" s="58"/>
      <c r="P812" s="58"/>
      <c r="Q812" s="58"/>
      <c r="R812" s="58"/>
      <c r="S812" s="58"/>
      <c r="T812" s="58"/>
      <c r="U812" s="58"/>
      <c r="V812" s="58"/>
      <c r="W812" s="58"/>
      <c r="X812" s="58"/>
      <c r="Y812" s="58"/>
      <c r="Z812" s="58"/>
    </row>
    <row r="813" spans="1:26" ht="13.5" customHeight="1">
      <c r="A813" s="58"/>
      <c r="B813" s="58"/>
      <c r="C813" s="58"/>
      <c r="D813" s="371"/>
      <c r="E813" s="403"/>
      <c r="F813" s="58"/>
      <c r="G813" s="58"/>
      <c r="H813" s="58"/>
      <c r="I813" s="58"/>
      <c r="J813" s="58"/>
      <c r="K813" s="58"/>
      <c r="L813" s="58"/>
      <c r="M813" s="58"/>
      <c r="N813" s="58"/>
      <c r="O813" s="58"/>
      <c r="P813" s="58"/>
      <c r="Q813" s="58"/>
      <c r="R813" s="58"/>
      <c r="S813" s="58"/>
      <c r="T813" s="58"/>
      <c r="U813" s="58"/>
      <c r="V813" s="58"/>
      <c r="W813" s="58"/>
      <c r="X813" s="58"/>
      <c r="Y813" s="58"/>
      <c r="Z813" s="58"/>
    </row>
    <row r="814" spans="1:26" ht="13.5" customHeight="1">
      <c r="A814" s="58"/>
      <c r="B814" s="58"/>
      <c r="C814" s="58"/>
      <c r="D814" s="371"/>
      <c r="E814" s="403"/>
      <c r="F814" s="58"/>
      <c r="G814" s="58"/>
      <c r="H814" s="58"/>
      <c r="I814" s="58"/>
      <c r="J814" s="58"/>
      <c r="K814" s="58"/>
      <c r="L814" s="58"/>
      <c r="M814" s="58"/>
      <c r="N814" s="58"/>
      <c r="O814" s="58"/>
      <c r="P814" s="58"/>
      <c r="Q814" s="58"/>
      <c r="R814" s="58"/>
      <c r="S814" s="58"/>
      <c r="T814" s="58"/>
      <c r="U814" s="58"/>
      <c r="V814" s="58"/>
      <c r="W814" s="58"/>
      <c r="X814" s="58"/>
      <c r="Y814" s="58"/>
      <c r="Z814" s="58"/>
    </row>
    <row r="815" spans="1:26" ht="13.5" customHeight="1">
      <c r="A815" s="58"/>
      <c r="B815" s="58"/>
      <c r="C815" s="58"/>
      <c r="D815" s="371"/>
      <c r="E815" s="403"/>
      <c r="F815" s="58"/>
      <c r="G815" s="58"/>
      <c r="H815" s="58"/>
      <c r="I815" s="58"/>
      <c r="J815" s="58"/>
      <c r="K815" s="58"/>
      <c r="L815" s="58"/>
      <c r="M815" s="58"/>
      <c r="N815" s="58"/>
      <c r="O815" s="58"/>
      <c r="P815" s="58"/>
      <c r="Q815" s="58"/>
      <c r="R815" s="58"/>
      <c r="S815" s="58"/>
      <c r="T815" s="58"/>
      <c r="U815" s="58"/>
      <c r="V815" s="58"/>
      <c r="W815" s="58"/>
      <c r="X815" s="58"/>
      <c r="Y815" s="58"/>
      <c r="Z815" s="58"/>
    </row>
    <row r="816" spans="1:26" ht="13.5" customHeight="1">
      <c r="A816" s="58"/>
      <c r="B816" s="58"/>
      <c r="C816" s="58"/>
      <c r="D816" s="371"/>
      <c r="E816" s="403"/>
      <c r="F816" s="58"/>
      <c r="G816" s="58"/>
      <c r="H816" s="58"/>
      <c r="I816" s="58"/>
      <c r="J816" s="58"/>
      <c r="K816" s="58"/>
      <c r="L816" s="58"/>
      <c r="M816" s="58"/>
      <c r="N816" s="58"/>
      <c r="O816" s="58"/>
      <c r="P816" s="58"/>
      <c r="Q816" s="58"/>
      <c r="R816" s="58"/>
      <c r="S816" s="58"/>
      <c r="T816" s="58"/>
      <c r="U816" s="58"/>
      <c r="V816" s="58"/>
      <c r="W816" s="58"/>
      <c r="X816" s="58"/>
      <c r="Y816" s="58"/>
      <c r="Z816" s="58"/>
    </row>
    <row r="817" spans="1:26" ht="13.5" customHeight="1">
      <c r="A817" s="58"/>
      <c r="B817" s="58"/>
      <c r="C817" s="58"/>
      <c r="D817" s="371"/>
      <c r="E817" s="403"/>
      <c r="F817" s="58"/>
      <c r="G817" s="58"/>
      <c r="H817" s="58"/>
      <c r="I817" s="58"/>
      <c r="J817" s="58"/>
      <c r="K817" s="58"/>
      <c r="L817" s="58"/>
      <c r="M817" s="58"/>
      <c r="N817" s="58"/>
      <c r="O817" s="58"/>
      <c r="P817" s="58"/>
      <c r="Q817" s="58"/>
      <c r="R817" s="58"/>
      <c r="S817" s="58"/>
      <c r="T817" s="58"/>
      <c r="U817" s="58"/>
      <c r="V817" s="58"/>
      <c r="W817" s="58"/>
      <c r="X817" s="58"/>
      <c r="Y817" s="58"/>
      <c r="Z817" s="58"/>
    </row>
    <row r="818" spans="1:26" ht="13.5" customHeight="1">
      <c r="A818" s="58"/>
      <c r="B818" s="58"/>
      <c r="C818" s="58"/>
      <c r="D818" s="371"/>
      <c r="E818" s="403"/>
      <c r="F818" s="58"/>
      <c r="G818" s="58"/>
      <c r="H818" s="58"/>
      <c r="I818" s="58"/>
      <c r="J818" s="58"/>
      <c r="K818" s="58"/>
      <c r="L818" s="58"/>
      <c r="M818" s="58"/>
      <c r="N818" s="58"/>
      <c r="O818" s="58"/>
      <c r="P818" s="58"/>
      <c r="Q818" s="58"/>
      <c r="R818" s="58"/>
      <c r="S818" s="58"/>
      <c r="T818" s="58"/>
      <c r="U818" s="58"/>
      <c r="V818" s="58"/>
      <c r="W818" s="58"/>
      <c r="X818" s="58"/>
      <c r="Y818" s="58"/>
      <c r="Z818" s="58"/>
    </row>
    <row r="819" spans="1:26" ht="13.5" customHeight="1">
      <c r="A819" s="58"/>
      <c r="B819" s="58"/>
      <c r="C819" s="58"/>
      <c r="D819" s="371"/>
      <c r="E819" s="403"/>
      <c r="F819" s="58"/>
      <c r="G819" s="58"/>
      <c r="H819" s="58"/>
      <c r="I819" s="58"/>
      <c r="J819" s="58"/>
      <c r="K819" s="58"/>
      <c r="L819" s="58"/>
      <c r="M819" s="58"/>
      <c r="N819" s="58"/>
      <c r="O819" s="58"/>
      <c r="P819" s="58"/>
      <c r="Q819" s="58"/>
      <c r="R819" s="58"/>
      <c r="S819" s="58"/>
      <c r="T819" s="58"/>
      <c r="U819" s="58"/>
      <c r="V819" s="58"/>
      <c r="W819" s="58"/>
      <c r="X819" s="58"/>
      <c r="Y819" s="58"/>
      <c r="Z819" s="58"/>
    </row>
    <row r="820" spans="1:26" ht="13.5" customHeight="1">
      <c r="A820" s="58"/>
      <c r="B820" s="58"/>
      <c r="C820" s="58"/>
      <c r="D820" s="371"/>
      <c r="E820" s="403"/>
      <c r="F820" s="58"/>
      <c r="G820" s="58"/>
      <c r="H820" s="58"/>
      <c r="I820" s="58"/>
      <c r="J820" s="58"/>
      <c r="K820" s="58"/>
      <c r="L820" s="58"/>
      <c r="M820" s="58"/>
      <c r="N820" s="58"/>
      <c r="O820" s="58"/>
      <c r="P820" s="58"/>
      <c r="Q820" s="58"/>
      <c r="R820" s="58"/>
      <c r="S820" s="58"/>
      <c r="T820" s="58"/>
      <c r="U820" s="58"/>
      <c r="V820" s="58"/>
      <c r="W820" s="58"/>
      <c r="X820" s="58"/>
      <c r="Y820" s="58"/>
      <c r="Z820" s="58"/>
    </row>
    <row r="821" spans="1:26" ht="13.5" customHeight="1">
      <c r="A821" s="58"/>
      <c r="B821" s="58"/>
      <c r="C821" s="58"/>
      <c r="D821" s="371"/>
      <c r="E821" s="403"/>
      <c r="F821" s="58"/>
      <c r="G821" s="58"/>
      <c r="H821" s="58"/>
      <c r="I821" s="58"/>
      <c r="J821" s="58"/>
      <c r="K821" s="58"/>
      <c r="L821" s="58"/>
      <c r="M821" s="58"/>
      <c r="N821" s="58"/>
      <c r="O821" s="58"/>
      <c r="P821" s="58"/>
      <c r="Q821" s="58"/>
      <c r="R821" s="58"/>
      <c r="S821" s="58"/>
      <c r="T821" s="58"/>
      <c r="U821" s="58"/>
      <c r="V821" s="58"/>
      <c r="W821" s="58"/>
      <c r="X821" s="58"/>
      <c r="Y821" s="58"/>
      <c r="Z821" s="58"/>
    </row>
    <row r="822" spans="1:26" ht="13.5" customHeight="1">
      <c r="A822" s="58"/>
      <c r="B822" s="58"/>
      <c r="C822" s="58"/>
      <c r="D822" s="371"/>
      <c r="E822" s="403"/>
      <c r="F822" s="58"/>
      <c r="G822" s="58"/>
      <c r="H822" s="58"/>
      <c r="I822" s="58"/>
      <c r="J822" s="58"/>
      <c r="K822" s="58"/>
      <c r="L822" s="58"/>
      <c r="M822" s="58"/>
      <c r="N822" s="58"/>
      <c r="O822" s="58"/>
      <c r="P822" s="58"/>
      <c r="Q822" s="58"/>
      <c r="R822" s="58"/>
      <c r="S822" s="58"/>
      <c r="T822" s="58"/>
      <c r="U822" s="58"/>
      <c r="V822" s="58"/>
      <c r="W822" s="58"/>
      <c r="X822" s="58"/>
      <c r="Y822" s="58"/>
      <c r="Z822" s="58"/>
    </row>
    <row r="823" spans="1:26" ht="13.5" customHeight="1">
      <c r="A823" s="58"/>
      <c r="B823" s="58"/>
      <c r="C823" s="58"/>
      <c r="D823" s="371"/>
      <c r="E823" s="403"/>
      <c r="F823" s="58"/>
      <c r="G823" s="58"/>
      <c r="H823" s="58"/>
      <c r="I823" s="58"/>
      <c r="J823" s="58"/>
      <c r="K823" s="58"/>
      <c r="L823" s="58"/>
      <c r="M823" s="58"/>
      <c r="N823" s="58"/>
      <c r="O823" s="58"/>
      <c r="P823" s="58"/>
      <c r="Q823" s="58"/>
      <c r="R823" s="58"/>
      <c r="S823" s="58"/>
      <c r="T823" s="58"/>
      <c r="U823" s="58"/>
      <c r="V823" s="58"/>
      <c r="W823" s="58"/>
      <c r="X823" s="58"/>
      <c r="Y823" s="58"/>
      <c r="Z823" s="58"/>
    </row>
    <row r="824" spans="1:26" ht="13.5" customHeight="1">
      <c r="A824" s="58"/>
      <c r="B824" s="58"/>
      <c r="C824" s="58"/>
      <c r="D824" s="371"/>
      <c r="E824" s="403"/>
      <c r="F824" s="58"/>
      <c r="G824" s="58"/>
      <c r="H824" s="58"/>
      <c r="I824" s="58"/>
      <c r="J824" s="58"/>
      <c r="K824" s="58"/>
      <c r="L824" s="58"/>
      <c r="M824" s="58"/>
      <c r="N824" s="58"/>
      <c r="O824" s="58"/>
      <c r="P824" s="58"/>
      <c r="Q824" s="58"/>
      <c r="R824" s="58"/>
      <c r="S824" s="58"/>
      <c r="T824" s="58"/>
      <c r="U824" s="58"/>
      <c r="V824" s="58"/>
      <c r="W824" s="58"/>
      <c r="X824" s="58"/>
      <c r="Y824" s="58"/>
      <c r="Z824" s="58"/>
    </row>
    <row r="825" spans="1:26" ht="13.5" customHeight="1">
      <c r="A825" s="58"/>
      <c r="B825" s="58"/>
      <c r="C825" s="58"/>
      <c r="D825" s="371"/>
      <c r="E825" s="403"/>
      <c r="F825" s="58"/>
      <c r="G825" s="58"/>
      <c r="H825" s="58"/>
      <c r="I825" s="58"/>
      <c r="J825" s="58"/>
      <c r="K825" s="58"/>
      <c r="L825" s="58"/>
      <c r="M825" s="58"/>
      <c r="N825" s="58"/>
      <c r="O825" s="58"/>
      <c r="P825" s="58"/>
      <c r="Q825" s="58"/>
      <c r="R825" s="58"/>
      <c r="S825" s="58"/>
      <c r="T825" s="58"/>
      <c r="U825" s="58"/>
      <c r="V825" s="58"/>
      <c r="W825" s="58"/>
      <c r="X825" s="58"/>
      <c r="Y825" s="58"/>
      <c r="Z825" s="58"/>
    </row>
    <row r="826" spans="1:26" ht="13.5" customHeight="1">
      <c r="A826" s="58"/>
      <c r="B826" s="58"/>
      <c r="C826" s="58"/>
      <c r="D826" s="371"/>
      <c r="E826" s="403"/>
      <c r="F826" s="58"/>
      <c r="G826" s="58"/>
      <c r="H826" s="58"/>
      <c r="I826" s="58"/>
      <c r="J826" s="58"/>
      <c r="K826" s="58"/>
      <c r="L826" s="58"/>
      <c r="M826" s="58"/>
      <c r="N826" s="58"/>
      <c r="O826" s="58"/>
      <c r="P826" s="58"/>
      <c r="Q826" s="58"/>
      <c r="R826" s="58"/>
      <c r="S826" s="58"/>
      <c r="T826" s="58"/>
      <c r="U826" s="58"/>
      <c r="V826" s="58"/>
      <c r="W826" s="58"/>
      <c r="X826" s="58"/>
      <c r="Y826" s="58"/>
      <c r="Z826" s="58"/>
    </row>
    <row r="827" spans="1:26" ht="13.5" customHeight="1">
      <c r="A827" s="58"/>
      <c r="B827" s="58"/>
      <c r="C827" s="58"/>
      <c r="D827" s="371"/>
      <c r="E827" s="403"/>
      <c r="F827" s="58"/>
      <c r="G827" s="58"/>
      <c r="H827" s="58"/>
      <c r="I827" s="58"/>
      <c r="J827" s="58"/>
      <c r="K827" s="58"/>
      <c r="L827" s="58"/>
      <c r="M827" s="58"/>
      <c r="N827" s="58"/>
      <c r="O827" s="58"/>
      <c r="P827" s="58"/>
      <c r="Q827" s="58"/>
      <c r="R827" s="58"/>
      <c r="S827" s="58"/>
      <c r="T827" s="58"/>
      <c r="U827" s="58"/>
      <c r="V827" s="58"/>
      <c r="W827" s="58"/>
      <c r="X827" s="58"/>
      <c r="Y827" s="58"/>
      <c r="Z827" s="58"/>
    </row>
    <row r="828" spans="1:26" ht="13.5" customHeight="1">
      <c r="A828" s="58"/>
      <c r="B828" s="58"/>
      <c r="C828" s="58"/>
      <c r="D828" s="371"/>
      <c r="E828" s="403"/>
      <c r="F828" s="58"/>
      <c r="G828" s="58"/>
      <c r="H828" s="58"/>
      <c r="I828" s="58"/>
      <c r="J828" s="58"/>
      <c r="K828" s="58"/>
      <c r="L828" s="58"/>
      <c r="M828" s="58"/>
      <c r="N828" s="58"/>
      <c r="O828" s="58"/>
      <c r="P828" s="58"/>
      <c r="Q828" s="58"/>
      <c r="R828" s="58"/>
      <c r="S828" s="58"/>
      <c r="T828" s="58"/>
      <c r="U828" s="58"/>
      <c r="V828" s="58"/>
      <c r="W828" s="58"/>
      <c r="X828" s="58"/>
      <c r="Y828" s="58"/>
      <c r="Z828" s="58"/>
    </row>
    <row r="829" spans="1:26" ht="13.5" customHeight="1">
      <c r="A829" s="58"/>
      <c r="B829" s="58"/>
      <c r="C829" s="58"/>
      <c r="D829" s="371"/>
      <c r="E829" s="403"/>
      <c r="F829" s="58"/>
      <c r="G829" s="58"/>
      <c r="H829" s="58"/>
      <c r="I829" s="58"/>
      <c r="J829" s="58"/>
      <c r="K829" s="58"/>
      <c r="L829" s="58"/>
      <c r="M829" s="58"/>
      <c r="N829" s="58"/>
      <c r="O829" s="58"/>
      <c r="P829" s="58"/>
      <c r="Q829" s="58"/>
      <c r="R829" s="58"/>
      <c r="S829" s="58"/>
      <c r="T829" s="58"/>
      <c r="U829" s="58"/>
      <c r="V829" s="58"/>
      <c r="W829" s="58"/>
      <c r="X829" s="58"/>
      <c r="Y829" s="58"/>
      <c r="Z829" s="58"/>
    </row>
    <row r="830" spans="1:26" ht="13.5" customHeight="1">
      <c r="A830" s="58"/>
      <c r="B830" s="58"/>
      <c r="C830" s="58"/>
      <c r="D830" s="371"/>
      <c r="E830" s="403"/>
      <c r="F830" s="58"/>
      <c r="G830" s="58"/>
      <c r="H830" s="58"/>
      <c r="I830" s="58"/>
      <c r="J830" s="58"/>
      <c r="K830" s="58"/>
      <c r="L830" s="58"/>
      <c r="M830" s="58"/>
      <c r="N830" s="58"/>
      <c r="O830" s="58"/>
      <c r="P830" s="58"/>
      <c r="Q830" s="58"/>
      <c r="R830" s="58"/>
      <c r="S830" s="58"/>
      <c r="T830" s="58"/>
      <c r="U830" s="58"/>
      <c r="V830" s="58"/>
      <c r="W830" s="58"/>
      <c r="X830" s="58"/>
      <c r="Y830" s="58"/>
      <c r="Z830" s="58"/>
    </row>
    <row r="831" spans="1:26" ht="13.5" customHeight="1">
      <c r="A831" s="58"/>
      <c r="B831" s="58"/>
      <c r="C831" s="58"/>
      <c r="D831" s="371"/>
      <c r="E831" s="403"/>
      <c r="F831" s="58"/>
      <c r="G831" s="58"/>
      <c r="H831" s="58"/>
      <c r="I831" s="58"/>
      <c r="J831" s="58"/>
      <c r="K831" s="58"/>
      <c r="L831" s="58"/>
      <c r="M831" s="58"/>
      <c r="N831" s="58"/>
      <c r="O831" s="58"/>
      <c r="P831" s="58"/>
      <c r="Q831" s="58"/>
      <c r="R831" s="58"/>
      <c r="S831" s="58"/>
      <c r="T831" s="58"/>
      <c r="U831" s="58"/>
      <c r="V831" s="58"/>
      <c r="W831" s="58"/>
      <c r="X831" s="58"/>
      <c r="Y831" s="58"/>
      <c r="Z831" s="58"/>
    </row>
    <row r="832" spans="1:26" ht="13.5" customHeight="1">
      <c r="A832" s="58"/>
      <c r="B832" s="58"/>
      <c r="C832" s="58"/>
      <c r="D832" s="371"/>
      <c r="E832" s="403"/>
      <c r="F832" s="58"/>
      <c r="G832" s="58"/>
      <c r="H832" s="58"/>
      <c r="I832" s="58"/>
      <c r="J832" s="58"/>
      <c r="K832" s="58"/>
      <c r="L832" s="58"/>
      <c r="M832" s="58"/>
      <c r="N832" s="58"/>
      <c r="O832" s="58"/>
      <c r="P832" s="58"/>
      <c r="Q832" s="58"/>
      <c r="R832" s="58"/>
      <c r="S832" s="58"/>
      <c r="T832" s="58"/>
      <c r="U832" s="58"/>
      <c r="V832" s="58"/>
      <c r="W832" s="58"/>
      <c r="X832" s="58"/>
      <c r="Y832" s="58"/>
      <c r="Z832" s="58"/>
    </row>
    <row r="833" spans="1:26" ht="13.5" customHeight="1">
      <c r="A833" s="58"/>
      <c r="B833" s="58"/>
      <c r="C833" s="58"/>
      <c r="D833" s="371"/>
      <c r="E833" s="403"/>
      <c r="F833" s="58"/>
      <c r="G833" s="58"/>
      <c r="H833" s="58"/>
      <c r="I833" s="58"/>
      <c r="J833" s="58"/>
      <c r="K833" s="58"/>
      <c r="L833" s="58"/>
      <c r="M833" s="58"/>
      <c r="N833" s="58"/>
      <c r="O833" s="58"/>
      <c r="P833" s="58"/>
      <c r="Q833" s="58"/>
      <c r="R833" s="58"/>
      <c r="S833" s="58"/>
      <c r="T833" s="58"/>
      <c r="U833" s="58"/>
      <c r="V833" s="58"/>
      <c r="W833" s="58"/>
      <c r="X833" s="58"/>
      <c r="Y833" s="58"/>
      <c r="Z833" s="58"/>
    </row>
    <row r="834" spans="1:26" ht="13.5" customHeight="1">
      <c r="A834" s="58"/>
      <c r="B834" s="58"/>
      <c r="C834" s="58"/>
      <c r="D834" s="371"/>
      <c r="E834" s="403"/>
      <c r="F834" s="58"/>
      <c r="G834" s="58"/>
      <c r="H834" s="58"/>
      <c r="I834" s="58"/>
      <c r="J834" s="58"/>
      <c r="K834" s="58"/>
      <c r="L834" s="58"/>
      <c r="M834" s="58"/>
      <c r="N834" s="58"/>
      <c r="O834" s="58"/>
      <c r="P834" s="58"/>
      <c r="Q834" s="58"/>
      <c r="R834" s="58"/>
      <c r="S834" s="58"/>
      <c r="T834" s="58"/>
      <c r="U834" s="58"/>
      <c r="V834" s="58"/>
      <c r="W834" s="58"/>
      <c r="X834" s="58"/>
      <c r="Y834" s="58"/>
      <c r="Z834" s="58"/>
    </row>
    <row r="835" spans="1:26" ht="13.5" customHeight="1">
      <c r="A835" s="58"/>
      <c r="B835" s="58"/>
      <c r="C835" s="58"/>
      <c r="D835" s="371"/>
      <c r="E835" s="403"/>
      <c r="F835" s="58"/>
      <c r="G835" s="58"/>
      <c r="H835" s="58"/>
      <c r="I835" s="58"/>
      <c r="J835" s="58"/>
      <c r="K835" s="58"/>
      <c r="L835" s="58"/>
      <c r="M835" s="58"/>
      <c r="N835" s="58"/>
      <c r="O835" s="58"/>
      <c r="P835" s="58"/>
      <c r="Q835" s="58"/>
      <c r="R835" s="58"/>
      <c r="S835" s="58"/>
      <c r="T835" s="58"/>
      <c r="U835" s="58"/>
      <c r="V835" s="58"/>
      <c r="W835" s="58"/>
      <c r="X835" s="58"/>
      <c r="Y835" s="58"/>
      <c r="Z835" s="58"/>
    </row>
    <row r="836" spans="1:26" ht="13.5" customHeight="1">
      <c r="A836" s="58"/>
      <c r="B836" s="58"/>
      <c r="C836" s="58"/>
      <c r="D836" s="371"/>
      <c r="E836" s="403"/>
      <c r="F836" s="58"/>
      <c r="G836" s="58"/>
      <c r="H836" s="58"/>
      <c r="I836" s="58"/>
      <c r="J836" s="58"/>
      <c r="K836" s="58"/>
      <c r="L836" s="58"/>
      <c r="M836" s="58"/>
      <c r="N836" s="58"/>
      <c r="O836" s="58"/>
      <c r="P836" s="58"/>
      <c r="Q836" s="58"/>
      <c r="R836" s="58"/>
      <c r="S836" s="58"/>
      <c r="T836" s="58"/>
      <c r="U836" s="58"/>
      <c r="V836" s="58"/>
      <c r="W836" s="58"/>
      <c r="X836" s="58"/>
      <c r="Y836" s="58"/>
      <c r="Z836" s="58"/>
    </row>
    <row r="837" spans="1:26" ht="13.5" customHeight="1">
      <c r="A837" s="58"/>
      <c r="B837" s="58"/>
      <c r="C837" s="58"/>
      <c r="D837" s="371"/>
      <c r="E837" s="403"/>
      <c r="F837" s="58"/>
      <c r="G837" s="58"/>
      <c r="H837" s="58"/>
      <c r="I837" s="58"/>
      <c r="J837" s="58"/>
      <c r="K837" s="58"/>
      <c r="L837" s="58"/>
      <c r="M837" s="58"/>
      <c r="N837" s="58"/>
      <c r="O837" s="58"/>
      <c r="P837" s="58"/>
      <c r="Q837" s="58"/>
      <c r="R837" s="58"/>
      <c r="S837" s="58"/>
      <c r="T837" s="58"/>
      <c r="U837" s="58"/>
      <c r="V837" s="58"/>
      <c r="W837" s="58"/>
      <c r="X837" s="58"/>
      <c r="Y837" s="58"/>
      <c r="Z837" s="58"/>
    </row>
    <row r="838" spans="1:26" ht="13.5" customHeight="1">
      <c r="A838" s="58"/>
      <c r="B838" s="58"/>
      <c r="C838" s="58"/>
      <c r="D838" s="371"/>
      <c r="E838" s="403"/>
      <c r="F838" s="58"/>
      <c r="G838" s="58"/>
      <c r="H838" s="58"/>
      <c r="I838" s="58"/>
      <c r="J838" s="58"/>
      <c r="K838" s="58"/>
      <c r="L838" s="58"/>
      <c r="M838" s="58"/>
      <c r="N838" s="58"/>
      <c r="O838" s="58"/>
      <c r="P838" s="58"/>
      <c r="Q838" s="58"/>
      <c r="R838" s="58"/>
      <c r="S838" s="58"/>
      <c r="T838" s="58"/>
      <c r="U838" s="58"/>
      <c r="V838" s="58"/>
      <c r="W838" s="58"/>
      <c r="X838" s="58"/>
      <c r="Y838" s="58"/>
      <c r="Z838" s="58"/>
    </row>
    <row r="839" spans="1:26" ht="13.5" customHeight="1">
      <c r="A839" s="58"/>
      <c r="B839" s="58"/>
      <c r="C839" s="58"/>
      <c r="D839" s="371"/>
      <c r="E839" s="403"/>
      <c r="F839" s="58"/>
      <c r="G839" s="58"/>
      <c r="H839" s="58"/>
      <c r="I839" s="58"/>
      <c r="J839" s="58"/>
      <c r="K839" s="58"/>
      <c r="L839" s="58"/>
      <c r="M839" s="58"/>
      <c r="N839" s="58"/>
      <c r="O839" s="58"/>
      <c r="P839" s="58"/>
      <c r="Q839" s="58"/>
      <c r="R839" s="58"/>
      <c r="S839" s="58"/>
      <c r="T839" s="58"/>
      <c r="U839" s="58"/>
      <c r="V839" s="58"/>
      <c r="W839" s="58"/>
      <c r="X839" s="58"/>
      <c r="Y839" s="58"/>
      <c r="Z839" s="58"/>
    </row>
    <row r="840" spans="1:26" ht="13.5" customHeight="1">
      <c r="A840" s="58"/>
      <c r="B840" s="58"/>
      <c r="C840" s="58"/>
      <c r="D840" s="371"/>
      <c r="E840" s="403"/>
      <c r="F840" s="58"/>
      <c r="G840" s="58"/>
      <c r="H840" s="58"/>
      <c r="I840" s="58"/>
      <c r="J840" s="58"/>
      <c r="K840" s="58"/>
      <c r="L840" s="58"/>
      <c r="M840" s="58"/>
      <c r="N840" s="58"/>
      <c r="O840" s="58"/>
      <c r="P840" s="58"/>
      <c r="Q840" s="58"/>
      <c r="R840" s="58"/>
      <c r="S840" s="58"/>
      <c r="T840" s="58"/>
      <c r="U840" s="58"/>
      <c r="V840" s="58"/>
      <c r="W840" s="58"/>
      <c r="X840" s="58"/>
      <c r="Y840" s="58"/>
      <c r="Z840" s="58"/>
    </row>
    <row r="841" spans="1:26" ht="13.5" customHeight="1">
      <c r="A841" s="58"/>
      <c r="B841" s="58"/>
      <c r="C841" s="58"/>
      <c r="D841" s="371"/>
      <c r="E841" s="403"/>
      <c r="F841" s="58"/>
      <c r="G841" s="58"/>
      <c r="H841" s="58"/>
      <c r="I841" s="58"/>
      <c r="J841" s="58"/>
      <c r="K841" s="58"/>
      <c r="L841" s="58"/>
      <c r="M841" s="58"/>
      <c r="N841" s="58"/>
      <c r="O841" s="58"/>
      <c r="P841" s="58"/>
      <c r="Q841" s="58"/>
      <c r="R841" s="58"/>
      <c r="S841" s="58"/>
      <c r="T841" s="58"/>
      <c r="U841" s="58"/>
      <c r="V841" s="58"/>
      <c r="W841" s="58"/>
      <c r="X841" s="58"/>
      <c r="Y841" s="58"/>
      <c r="Z841" s="58"/>
    </row>
    <row r="842" spans="1:26" ht="13.5" customHeight="1">
      <c r="A842" s="58"/>
      <c r="B842" s="58"/>
      <c r="C842" s="58"/>
      <c r="D842" s="371"/>
      <c r="E842" s="403"/>
      <c r="F842" s="58"/>
      <c r="G842" s="58"/>
      <c r="H842" s="58"/>
      <c r="I842" s="58"/>
      <c r="J842" s="58"/>
      <c r="K842" s="58"/>
      <c r="L842" s="58"/>
      <c r="M842" s="58"/>
      <c r="N842" s="58"/>
      <c r="O842" s="58"/>
      <c r="P842" s="58"/>
      <c r="Q842" s="58"/>
      <c r="R842" s="58"/>
      <c r="S842" s="58"/>
      <c r="T842" s="58"/>
      <c r="U842" s="58"/>
      <c r="V842" s="58"/>
      <c r="W842" s="58"/>
      <c r="X842" s="58"/>
      <c r="Y842" s="58"/>
      <c r="Z842" s="58"/>
    </row>
    <row r="843" spans="1:26" ht="13.5" customHeight="1">
      <c r="A843" s="58"/>
      <c r="B843" s="58"/>
      <c r="C843" s="58"/>
      <c r="D843" s="371"/>
      <c r="E843" s="403"/>
      <c r="F843" s="58"/>
      <c r="G843" s="58"/>
      <c r="H843" s="58"/>
      <c r="I843" s="58"/>
      <c r="J843" s="58"/>
      <c r="K843" s="58"/>
      <c r="L843" s="58"/>
      <c r="M843" s="58"/>
      <c r="N843" s="58"/>
      <c r="O843" s="58"/>
      <c r="P843" s="58"/>
      <c r="Q843" s="58"/>
      <c r="R843" s="58"/>
      <c r="S843" s="58"/>
      <c r="T843" s="58"/>
      <c r="U843" s="58"/>
      <c r="V843" s="58"/>
      <c r="W843" s="58"/>
      <c r="X843" s="58"/>
      <c r="Y843" s="58"/>
      <c r="Z843" s="58"/>
    </row>
    <row r="844" spans="1:26" ht="13.5" customHeight="1">
      <c r="A844" s="58"/>
      <c r="B844" s="58"/>
      <c r="C844" s="58"/>
      <c r="D844" s="371"/>
      <c r="E844" s="403"/>
      <c r="F844" s="58"/>
      <c r="G844" s="58"/>
      <c r="H844" s="58"/>
      <c r="I844" s="58"/>
      <c r="J844" s="58"/>
      <c r="K844" s="58"/>
      <c r="L844" s="58"/>
      <c r="M844" s="58"/>
      <c r="N844" s="58"/>
      <c r="O844" s="58"/>
      <c r="P844" s="58"/>
      <c r="Q844" s="58"/>
      <c r="R844" s="58"/>
      <c r="S844" s="58"/>
      <c r="T844" s="58"/>
      <c r="U844" s="58"/>
      <c r="V844" s="58"/>
      <c r="W844" s="58"/>
      <c r="X844" s="58"/>
      <c r="Y844" s="58"/>
      <c r="Z844" s="58"/>
    </row>
    <row r="845" spans="1:26" ht="13.5" customHeight="1">
      <c r="A845" s="58"/>
      <c r="B845" s="58"/>
      <c r="C845" s="58"/>
      <c r="D845" s="371"/>
      <c r="E845" s="403"/>
      <c r="F845" s="58"/>
      <c r="G845" s="58"/>
      <c r="H845" s="58"/>
      <c r="I845" s="58"/>
      <c r="J845" s="58"/>
      <c r="K845" s="58"/>
      <c r="L845" s="58"/>
      <c r="M845" s="58"/>
      <c r="N845" s="58"/>
      <c r="O845" s="58"/>
      <c r="P845" s="58"/>
      <c r="Q845" s="58"/>
      <c r="R845" s="58"/>
      <c r="S845" s="58"/>
      <c r="T845" s="58"/>
      <c r="U845" s="58"/>
      <c r="V845" s="58"/>
      <c r="W845" s="58"/>
      <c r="X845" s="58"/>
      <c r="Y845" s="58"/>
      <c r="Z845" s="58"/>
    </row>
    <row r="846" spans="1:26" ht="13.5" customHeight="1">
      <c r="A846" s="58"/>
      <c r="B846" s="58"/>
      <c r="C846" s="58"/>
      <c r="D846" s="371"/>
      <c r="E846" s="403"/>
      <c r="F846" s="58"/>
      <c r="G846" s="58"/>
      <c r="H846" s="58"/>
      <c r="I846" s="58"/>
      <c r="J846" s="58"/>
      <c r="K846" s="58"/>
      <c r="L846" s="58"/>
      <c r="M846" s="58"/>
      <c r="N846" s="58"/>
      <c r="O846" s="58"/>
      <c r="P846" s="58"/>
      <c r="Q846" s="58"/>
      <c r="R846" s="58"/>
      <c r="S846" s="58"/>
      <c r="T846" s="58"/>
      <c r="U846" s="58"/>
      <c r="V846" s="58"/>
      <c r="W846" s="58"/>
      <c r="X846" s="58"/>
      <c r="Y846" s="58"/>
      <c r="Z846" s="58"/>
    </row>
    <row r="847" spans="1:26" ht="13.5" customHeight="1">
      <c r="A847" s="58"/>
      <c r="B847" s="58"/>
      <c r="C847" s="58"/>
      <c r="D847" s="371"/>
      <c r="E847" s="403"/>
      <c r="F847" s="58"/>
      <c r="G847" s="58"/>
      <c r="H847" s="58"/>
      <c r="I847" s="58"/>
      <c r="J847" s="58"/>
      <c r="K847" s="58"/>
      <c r="L847" s="58"/>
      <c r="M847" s="58"/>
      <c r="N847" s="58"/>
      <c r="O847" s="58"/>
      <c r="P847" s="58"/>
      <c r="Q847" s="58"/>
      <c r="R847" s="58"/>
      <c r="S847" s="58"/>
      <c r="T847" s="58"/>
      <c r="U847" s="58"/>
      <c r="V847" s="58"/>
      <c r="W847" s="58"/>
      <c r="X847" s="58"/>
      <c r="Y847" s="58"/>
      <c r="Z847" s="58"/>
    </row>
    <row r="848" spans="1:26" ht="13.5" customHeight="1">
      <c r="A848" s="58"/>
      <c r="B848" s="58"/>
      <c r="C848" s="58"/>
      <c r="D848" s="371"/>
      <c r="E848" s="403"/>
      <c r="F848" s="58"/>
      <c r="G848" s="58"/>
      <c r="H848" s="58"/>
      <c r="I848" s="58"/>
      <c r="J848" s="58"/>
      <c r="K848" s="58"/>
      <c r="L848" s="58"/>
      <c r="M848" s="58"/>
      <c r="N848" s="58"/>
      <c r="O848" s="58"/>
      <c r="P848" s="58"/>
      <c r="Q848" s="58"/>
      <c r="R848" s="58"/>
      <c r="S848" s="58"/>
      <c r="T848" s="58"/>
      <c r="U848" s="58"/>
      <c r="V848" s="58"/>
      <c r="W848" s="58"/>
      <c r="X848" s="58"/>
      <c r="Y848" s="58"/>
      <c r="Z848" s="58"/>
    </row>
    <row r="849" spans="1:26" ht="13.5" customHeight="1">
      <c r="A849" s="58"/>
      <c r="B849" s="58"/>
      <c r="C849" s="58"/>
      <c r="D849" s="371"/>
      <c r="E849" s="403"/>
      <c r="F849" s="58"/>
      <c r="G849" s="58"/>
      <c r="H849" s="58"/>
      <c r="I849" s="58"/>
      <c r="J849" s="58"/>
      <c r="K849" s="58"/>
      <c r="L849" s="58"/>
      <c r="M849" s="58"/>
      <c r="N849" s="58"/>
      <c r="O849" s="58"/>
      <c r="P849" s="58"/>
      <c r="Q849" s="58"/>
      <c r="R849" s="58"/>
      <c r="S849" s="58"/>
      <c r="T849" s="58"/>
      <c r="U849" s="58"/>
      <c r="V849" s="58"/>
      <c r="W849" s="58"/>
      <c r="X849" s="58"/>
      <c r="Y849" s="58"/>
      <c r="Z849" s="58"/>
    </row>
    <row r="850" spans="1:26" ht="13.5" customHeight="1">
      <c r="A850" s="58"/>
      <c r="B850" s="58"/>
      <c r="C850" s="58"/>
      <c r="D850" s="371"/>
      <c r="E850" s="403"/>
      <c r="F850" s="58"/>
      <c r="G850" s="58"/>
      <c r="H850" s="58"/>
      <c r="I850" s="58"/>
      <c r="J850" s="58"/>
      <c r="K850" s="58"/>
      <c r="L850" s="58"/>
      <c r="M850" s="58"/>
      <c r="N850" s="58"/>
      <c r="O850" s="58"/>
      <c r="P850" s="58"/>
      <c r="Q850" s="58"/>
      <c r="R850" s="58"/>
      <c r="S850" s="58"/>
      <c r="T850" s="58"/>
      <c r="U850" s="58"/>
      <c r="V850" s="58"/>
      <c r="W850" s="58"/>
      <c r="X850" s="58"/>
      <c r="Y850" s="58"/>
      <c r="Z850" s="58"/>
    </row>
    <row r="851" spans="1:26" ht="13.5" customHeight="1">
      <c r="A851" s="58"/>
      <c r="B851" s="58"/>
      <c r="C851" s="58"/>
      <c r="D851" s="371"/>
      <c r="E851" s="403"/>
      <c r="F851" s="58"/>
      <c r="G851" s="58"/>
      <c r="H851" s="58"/>
      <c r="I851" s="58"/>
      <c r="J851" s="58"/>
      <c r="K851" s="58"/>
      <c r="L851" s="58"/>
      <c r="M851" s="58"/>
      <c r="N851" s="58"/>
      <c r="O851" s="58"/>
      <c r="P851" s="58"/>
      <c r="Q851" s="58"/>
      <c r="R851" s="58"/>
      <c r="S851" s="58"/>
      <c r="T851" s="58"/>
      <c r="U851" s="58"/>
      <c r="V851" s="58"/>
      <c r="W851" s="58"/>
      <c r="X851" s="58"/>
      <c r="Y851" s="58"/>
      <c r="Z851" s="58"/>
    </row>
    <row r="852" spans="1:26" ht="13.5" customHeight="1">
      <c r="A852" s="58"/>
      <c r="B852" s="58"/>
      <c r="C852" s="58"/>
      <c r="D852" s="371"/>
      <c r="E852" s="403"/>
      <c r="F852" s="58"/>
      <c r="G852" s="58"/>
      <c r="H852" s="58"/>
      <c r="I852" s="58"/>
      <c r="J852" s="58"/>
      <c r="K852" s="58"/>
      <c r="L852" s="58"/>
      <c r="M852" s="58"/>
      <c r="N852" s="58"/>
      <c r="O852" s="58"/>
      <c r="P852" s="58"/>
      <c r="Q852" s="58"/>
      <c r="R852" s="58"/>
      <c r="S852" s="58"/>
      <c r="T852" s="58"/>
      <c r="U852" s="58"/>
      <c r="V852" s="58"/>
      <c r="W852" s="58"/>
      <c r="X852" s="58"/>
      <c r="Y852" s="58"/>
      <c r="Z852" s="58"/>
    </row>
    <row r="853" spans="1:26" ht="13.5" customHeight="1">
      <c r="A853" s="58"/>
      <c r="B853" s="58"/>
      <c r="C853" s="58"/>
      <c r="D853" s="371"/>
      <c r="E853" s="403"/>
      <c r="F853" s="58"/>
      <c r="G853" s="58"/>
      <c r="H853" s="58"/>
      <c r="I853" s="58"/>
      <c r="J853" s="58"/>
      <c r="K853" s="58"/>
      <c r="L853" s="58"/>
      <c r="M853" s="58"/>
      <c r="N853" s="58"/>
      <c r="O853" s="58"/>
      <c r="P853" s="58"/>
      <c r="Q853" s="58"/>
      <c r="R853" s="58"/>
      <c r="S853" s="58"/>
      <c r="T853" s="58"/>
      <c r="U853" s="58"/>
      <c r="V853" s="58"/>
      <c r="W853" s="58"/>
      <c r="X853" s="58"/>
      <c r="Y853" s="58"/>
      <c r="Z853" s="58"/>
    </row>
    <row r="854" spans="1:26" ht="13.5" customHeight="1">
      <c r="A854" s="58"/>
      <c r="B854" s="58"/>
      <c r="C854" s="58"/>
      <c r="D854" s="371"/>
      <c r="E854" s="403"/>
      <c r="F854" s="58"/>
      <c r="G854" s="58"/>
      <c r="H854" s="58"/>
      <c r="I854" s="58"/>
      <c r="J854" s="58"/>
      <c r="K854" s="58"/>
      <c r="L854" s="58"/>
      <c r="M854" s="58"/>
      <c r="N854" s="58"/>
      <c r="O854" s="58"/>
      <c r="P854" s="58"/>
      <c r="Q854" s="58"/>
      <c r="R854" s="58"/>
      <c r="S854" s="58"/>
      <c r="T854" s="58"/>
      <c r="U854" s="58"/>
      <c r="V854" s="58"/>
      <c r="W854" s="58"/>
      <c r="X854" s="58"/>
      <c r="Y854" s="58"/>
      <c r="Z854" s="58"/>
    </row>
    <row r="855" spans="1:26" ht="13.5" customHeight="1">
      <c r="A855" s="58"/>
      <c r="B855" s="58"/>
      <c r="C855" s="58"/>
      <c r="D855" s="371"/>
      <c r="E855" s="403"/>
      <c r="F855" s="58"/>
      <c r="G855" s="58"/>
      <c r="H855" s="58"/>
      <c r="I855" s="58"/>
      <c r="J855" s="58"/>
      <c r="K855" s="58"/>
      <c r="L855" s="58"/>
      <c r="M855" s="58"/>
      <c r="N855" s="58"/>
      <c r="O855" s="58"/>
      <c r="P855" s="58"/>
      <c r="Q855" s="58"/>
      <c r="R855" s="58"/>
      <c r="S855" s="58"/>
      <c r="T855" s="58"/>
      <c r="U855" s="58"/>
      <c r="V855" s="58"/>
      <c r="W855" s="58"/>
      <c r="X855" s="58"/>
      <c r="Y855" s="58"/>
      <c r="Z855" s="58"/>
    </row>
    <row r="856" spans="1:26" ht="13.5" customHeight="1">
      <c r="A856" s="58"/>
      <c r="B856" s="58"/>
      <c r="C856" s="58"/>
      <c r="D856" s="371"/>
      <c r="E856" s="403"/>
      <c r="F856" s="58"/>
      <c r="G856" s="58"/>
      <c r="H856" s="58"/>
      <c r="I856" s="58"/>
      <c r="J856" s="58"/>
      <c r="K856" s="58"/>
      <c r="L856" s="58"/>
      <c r="M856" s="58"/>
      <c r="N856" s="58"/>
      <c r="O856" s="58"/>
      <c r="P856" s="58"/>
      <c r="Q856" s="58"/>
      <c r="R856" s="58"/>
      <c r="S856" s="58"/>
      <c r="T856" s="58"/>
      <c r="U856" s="58"/>
      <c r="V856" s="58"/>
      <c r="W856" s="58"/>
      <c r="X856" s="58"/>
      <c r="Y856" s="58"/>
      <c r="Z856" s="58"/>
    </row>
    <row r="857" spans="1:26" ht="13.5" customHeight="1">
      <c r="A857" s="58"/>
      <c r="B857" s="58"/>
      <c r="C857" s="58"/>
      <c r="D857" s="371"/>
      <c r="E857" s="403"/>
      <c r="F857" s="58"/>
      <c r="G857" s="58"/>
      <c r="H857" s="58"/>
      <c r="I857" s="58"/>
      <c r="J857" s="58"/>
      <c r="K857" s="58"/>
      <c r="L857" s="58"/>
      <c r="M857" s="58"/>
      <c r="N857" s="58"/>
      <c r="O857" s="58"/>
      <c r="P857" s="58"/>
      <c r="Q857" s="58"/>
      <c r="R857" s="58"/>
      <c r="S857" s="58"/>
      <c r="T857" s="58"/>
      <c r="U857" s="58"/>
      <c r="V857" s="58"/>
      <c r="W857" s="58"/>
      <c r="X857" s="58"/>
      <c r="Y857" s="58"/>
      <c r="Z857" s="58"/>
    </row>
    <row r="858" spans="1:26" ht="13.5" customHeight="1">
      <c r="A858" s="58"/>
      <c r="B858" s="58"/>
      <c r="C858" s="58"/>
      <c r="D858" s="371"/>
      <c r="E858" s="403"/>
      <c r="F858" s="58"/>
      <c r="G858" s="58"/>
      <c r="H858" s="58"/>
      <c r="I858" s="58"/>
      <c r="J858" s="58"/>
      <c r="K858" s="58"/>
      <c r="L858" s="58"/>
      <c r="M858" s="58"/>
      <c r="N858" s="58"/>
      <c r="O858" s="58"/>
      <c r="P858" s="58"/>
      <c r="Q858" s="58"/>
      <c r="R858" s="58"/>
      <c r="S858" s="58"/>
      <c r="T858" s="58"/>
      <c r="U858" s="58"/>
      <c r="V858" s="58"/>
      <c r="W858" s="58"/>
      <c r="X858" s="58"/>
      <c r="Y858" s="58"/>
      <c r="Z858" s="58"/>
    </row>
    <row r="859" spans="1:26" ht="13.5" customHeight="1">
      <c r="A859" s="58"/>
      <c r="B859" s="58"/>
      <c r="C859" s="58"/>
      <c r="D859" s="371"/>
      <c r="E859" s="403"/>
      <c r="F859" s="58"/>
      <c r="G859" s="58"/>
      <c r="H859" s="58"/>
      <c r="I859" s="58"/>
      <c r="J859" s="58"/>
      <c r="K859" s="58"/>
      <c r="L859" s="58"/>
      <c r="M859" s="58"/>
      <c r="N859" s="58"/>
      <c r="O859" s="58"/>
      <c r="P859" s="58"/>
      <c r="Q859" s="58"/>
      <c r="R859" s="58"/>
      <c r="S859" s="58"/>
      <c r="T859" s="58"/>
      <c r="U859" s="58"/>
      <c r="V859" s="58"/>
      <c r="W859" s="58"/>
      <c r="X859" s="58"/>
      <c r="Y859" s="58"/>
      <c r="Z859" s="58"/>
    </row>
    <row r="860" spans="1:26" ht="13.5" customHeight="1">
      <c r="A860" s="58"/>
      <c r="B860" s="58"/>
      <c r="C860" s="58"/>
      <c r="D860" s="371"/>
      <c r="E860" s="403"/>
      <c r="F860" s="58"/>
      <c r="G860" s="58"/>
      <c r="H860" s="58"/>
      <c r="I860" s="58"/>
      <c r="J860" s="58"/>
      <c r="K860" s="58"/>
      <c r="L860" s="58"/>
      <c r="M860" s="58"/>
      <c r="N860" s="58"/>
      <c r="O860" s="58"/>
      <c r="P860" s="58"/>
      <c r="Q860" s="58"/>
      <c r="R860" s="58"/>
      <c r="S860" s="58"/>
      <c r="T860" s="58"/>
      <c r="U860" s="58"/>
      <c r="V860" s="58"/>
      <c r="W860" s="58"/>
      <c r="X860" s="58"/>
      <c r="Y860" s="58"/>
      <c r="Z860" s="58"/>
    </row>
    <row r="861" spans="1:26" ht="13.5" customHeight="1">
      <c r="A861" s="58"/>
      <c r="B861" s="58"/>
      <c r="C861" s="58"/>
      <c r="D861" s="371"/>
      <c r="E861" s="403"/>
      <c r="F861" s="58"/>
      <c r="G861" s="58"/>
      <c r="H861" s="58"/>
      <c r="I861" s="58"/>
      <c r="J861" s="58"/>
      <c r="K861" s="58"/>
      <c r="L861" s="58"/>
      <c r="M861" s="58"/>
      <c r="N861" s="58"/>
      <c r="O861" s="58"/>
      <c r="P861" s="58"/>
      <c r="Q861" s="58"/>
      <c r="R861" s="58"/>
      <c r="S861" s="58"/>
      <c r="T861" s="58"/>
      <c r="U861" s="58"/>
      <c r="V861" s="58"/>
      <c r="W861" s="58"/>
      <c r="X861" s="58"/>
      <c r="Y861" s="58"/>
      <c r="Z861" s="58"/>
    </row>
    <row r="862" spans="1:26" ht="13.5" customHeight="1">
      <c r="A862" s="58"/>
      <c r="B862" s="58"/>
      <c r="C862" s="58"/>
      <c r="D862" s="371"/>
      <c r="E862" s="403"/>
      <c r="F862" s="58"/>
      <c r="G862" s="58"/>
      <c r="H862" s="58"/>
      <c r="I862" s="58"/>
      <c r="J862" s="58"/>
      <c r="K862" s="58"/>
      <c r="L862" s="58"/>
      <c r="M862" s="58"/>
      <c r="N862" s="58"/>
      <c r="O862" s="58"/>
      <c r="P862" s="58"/>
      <c r="Q862" s="58"/>
      <c r="R862" s="58"/>
      <c r="S862" s="58"/>
      <c r="T862" s="58"/>
      <c r="U862" s="58"/>
      <c r="V862" s="58"/>
      <c r="W862" s="58"/>
      <c r="X862" s="58"/>
      <c r="Y862" s="58"/>
      <c r="Z862" s="58"/>
    </row>
    <row r="863" spans="1:26" ht="13.5" customHeight="1">
      <c r="A863" s="58"/>
      <c r="B863" s="58"/>
      <c r="C863" s="58"/>
      <c r="D863" s="371"/>
      <c r="E863" s="403"/>
      <c r="F863" s="58"/>
      <c r="G863" s="58"/>
      <c r="H863" s="58"/>
      <c r="I863" s="58"/>
      <c r="J863" s="58"/>
      <c r="K863" s="58"/>
      <c r="L863" s="58"/>
      <c r="M863" s="58"/>
      <c r="N863" s="58"/>
      <c r="O863" s="58"/>
      <c r="P863" s="58"/>
      <c r="Q863" s="58"/>
      <c r="R863" s="58"/>
      <c r="S863" s="58"/>
      <c r="T863" s="58"/>
      <c r="U863" s="58"/>
      <c r="V863" s="58"/>
      <c r="W863" s="58"/>
      <c r="X863" s="58"/>
      <c r="Y863" s="58"/>
      <c r="Z863" s="58"/>
    </row>
    <row r="864" spans="1:26" ht="13.5" customHeight="1">
      <c r="A864" s="58"/>
      <c r="B864" s="58"/>
      <c r="C864" s="58"/>
      <c r="D864" s="371"/>
      <c r="E864" s="403"/>
      <c r="F864" s="58"/>
      <c r="G864" s="58"/>
      <c r="H864" s="58"/>
      <c r="I864" s="58"/>
      <c r="J864" s="58"/>
      <c r="K864" s="58"/>
      <c r="L864" s="58"/>
      <c r="M864" s="58"/>
      <c r="N864" s="58"/>
      <c r="O864" s="58"/>
      <c r="P864" s="58"/>
      <c r="Q864" s="58"/>
      <c r="R864" s="58"/>
      <c r="S864" s="58"/>
      <c r="T864" s="58"/>
      <c r="U864" s="58"/>
      <c r="V864" s="58"/>
      <c r="W864" s="58"/>
      <c r="X864" s="58"/>
      <c r="Y864" s="58"/>
      <c r="Z864" s="58"/>
    </row>
    <row r="865" spans="1:26" ht="13.5" customHeight="1">
      <c r="A865" s="58"/>
      <c r="B865" s="58"/>
      <c r="C865" s="58"/>
      <c r="D865" s="371"/>
      <c r="E865" s="403"/>
      <c r="F865" s="58"/>
      <c r="G865" s="58"/>
      <c r="H865" s="58"/>
      <c r="I865" s="58"/>
      <c r="J865" s="58"/>
      <c r="K865" s="58"/>
      <c r="L865" s="58"/>
      <c r="M865" s="58"/>
      <c r="N865" s="58"/>
      <c r="O865" s="58"/>
      <c r="P865" s="58"/>
      <c r="Q865" s="58"/>
      <c r="R865" s="58"/>
      <c r="S865" s="58"/>
      <c r="T865" s="58"/>
      <c r="U865" s="58"/>
      <c r="V865" s="58"/>
      <c r="W865" s="58"/>
      <c r="X865" s="58"/>
      <c r="Y865" s="58"/>
      <c r="Z865" s="58"/>
    </row>
    <row r="866" spans="1:26" ht="13.5" customHeight="1">
      <c r="A866" s="58"/>
      <c r="B866" s="58"/>
      <c r="C866" s="58"/>
      <c r="D866" s="371"/>
      <c r="E866" s="403"/>
      <c r="F866" s="58"/>
      <c r="G866" s="58"/>
      <c r="H866" s="58"/>
      <c r="I866" s="58"/>
      <c r="J866" s="58"/>
      <c r="K866" s="58"/>
      <c r="L866" s="58"/>
      <c r="M866" s="58"/>
      <c r="N866" s="58"/>
      <c r="O866" s="58"/>
      <c r="P866" s="58"/>
      <c r="Q866" s="58"/>
      <c r="R866" s="58"/>
      <c r="S866" s="58"/>
      <c r="T866" s="58"/>
      <c r="U866" s="58"/>
      <c r="V866" s="58"/>
      <c r="W866" s="58"/>
      <c r="X866" s="58"/>
      <c r="Y866" s="58"/>
      <c r="Z866" s="58"/>
    </row>
    <row r="867" spans="1:26" ht="13.5" customHeight="1">
      <c r="A867" s="58"/>
      <c r="B867" s="58"/>
      <c r="C867" s="58"/>
      <c r="D867" s="371"/>
      <c r="E867" s="403"/>
      <c r="F867" s="58"/>
      <c r="G867" s="58"/>
      <c r="H867" s="58"/>
      <c r="I867" s="58"/>
      <c r="J867" s="58"/>
      <c r="K867" s="58"/>
      <c r="L867" s="58"/>
      <c r="M867" s="58"/>
      <c r="N867" s="58"/>
      <c r="O867" s="58"/>
      <c r="P867" s="58"/>
      <c r="Q867" s="58"/>
      <c r="R867" s="58"/>
      <c r="S867" s="58"/>
      <c r="T867" s="58"/>
      <c r="U867" s="58"/>
      <c r="V867" s="58"/>
      <c r="W867" s="58"/>
      <c r="X867" s="58"/>
      <c r="Y867" s="58"/>
      <c r="Z867" s="58"/>
    </row>
    <row r="868" spans="1:26" ht="13.5" customHeight="1">
      <c r="A868" s="58"/>
      <c r="B868" s="58"/>
      <c r="C868" s="58"/>
      <c r="D868" s="371"/>
      <c r="E868" s="403"/>
      <c r="F868" s="58"/>
      <c r="G868" s="58"/>
      <c r="H868" s="58"/>
      <c r="I868" s="58"/>
      <c r="J868" s="58"/>
      <c r="K868" s="58"/>
      <c r="L868" s="58"/>
      <c r="M868" s="58"/>
      <c r="N868" s="58"/>
      <c r="O868" s="58"/>
      <c r="P868" s="58"/>
      <c r="Q868" s="58"/>
      <c r="R868" s="58"/>
      <c r="S868" s="58"/>
      <c r="T868" s="58"/>
      <c r="U868" s="58"/>
      <c r="V868" s="58"/>
      <c r="W868" s="58"/>
      <c r="X868" s="58"/>
      <c r="Y868" s="58"/>
      <c r="Z868" s="58"/>
    </row>
    <row r="869" spans="1:26" ht="13.5" customHeight="1">
      <c r="A869" s="58"/>
      <c r="B869" s="58"/>
      <c r="C869" s="58"/>
      <c r="D869" s="371"/>
      <c r="E869" s="403"/>
      <c r="F869" s="58"/>
      <c r="G869" s="58"/>
      <c r="H869" s="58"/>
      <c r="I869" s="58"/>
      <c r="J869" s="58"/>
      <c r="K869" s="58"/>
      <c r="L869" s="58"/>
      <c r="M869" s="58"/>
      <c r="N869" s="58"/>
      <c r="O869" s="58"/>
      <c r="P869" s="58"/>
      <c r="Q869" s="58"/>
      <c r="R869" s="58"/>
      <c r="S869" s="58"/>
      <c r="T869" s="58"/>
      <c r="U869" s="58"/>
      <c r="V869" s="58"/>
      <c r="W869" s="58"/>
      <c r="X869" s="58"/>
      <c r="Y869" s="58"/>
      <c r="Z869" s="58"/>
    </row>
    <row r="870" spans="1:26" ht="13.5" customHeight="1">
      <c r="A870" s="58"/>
      <c r="B870" s="58"/>
      <c r="C870" s="58"/>
      <c r="D870" s="371"/>
      <c r="E870" s="403"/>
      <c r="F870" s="58"/>
      <c r="G870" s="58"/>
      <c r="H870" s="58"/>
      <c r="I870" s="58"/>
      <c r="J870" s="58"/>
      <c r="K870" s="58"/>
      <c r="L870" s="58"/>
      <c r="M870" s="58"/>
      <c r="N870" s="58"/>
      <c r="O870" s="58"/>
      <c r="P870" s="58"/>
      <c r="Q870" s="58"/>
      <c r="R870" s="58"/>
      <c r="S870" s="58"/>
      <c r="T870" s="58"/>
      <c r="U870" s="58"/>
      <c r="V870" s="58"/>
      <c r="W870" s="58"/>
      <c r="X870" s="58"/>
      <c r="Y870" s="58"/>
      <c r="Z870" s="58"/>
    </row>
    <row r="871" spans="1:26" ht="13.5" customHeight="1">
      <c r="A871" s="58"/>
      <c r="B871" s="58"/>
      <c r="C871" s="58"/>
      <c r="D871" s="371"/>
      <c r="E871" s="403"/>
      <c r="F871" s="58"/>
      <c r="G871" s="58"/>
      <c r="H871" s="58"/>
      <c r="I871" s="58"/>
      <c r="J871" s="58"/>
      <c r="K871" s="58"/>
      <c r="L871" s="58"/>
      <c r="M871" s="58"/>
      <c r="N871" s="58"/>
      <c r="O871" s="58"/>
      <c r="P871" s="58"/>
      <c r="Q871" s="58"/>
      <c r="R871" s="58"/>
      <c r="S871" s="58"/>
      <c r="T871" s="58"/>
      <c r="U871" s="58"/>
      <c r="V871" s="58"/>
      <c r="W871" s="58"/>
      <c r="X871" s="58"/>
      <c r="Y871" s="58"/>
      <c r="Z871" s="58"/>
    </row>
    <row r="872" spans="1:26" ht="13.5" customHeight="1">
      <c r="A872" s="58"/>
      <c r="B872" s="58"/>
      <c r="C872" s="58"/>
      <c r="D872" s="371"/>
      <c r="E872" s="403"/>
      <c r="F872" s="58"/>
      <c r="G872" s="58"/>
      <c r="H872" s="58"/>
      <c r="I872" s="58"/>
      <c r="J872" s="58"/>
      <c r="K872" s="58"/>
      <c r="L872" s="58"/>
      <c r="M872" s="58"/>
      <c r="N872" s="58"/>
      <c r="O872" s="58"/>
      <c r="P872" s="58"/>
      <c r="Q872" s="58"/>
      <c r="R872" s="58"/>
      <c r="S872" s="58"/>
      <c r="T872" s="58"/>
      <c r="U872" s="58"/>
      <c r="V872" s="58"/>
      <c r="W872" s="58"/>
      <c r="X872" s="58"/>
      <c r="Y872" s="58"/>
      <c r="Z872" s="58"/>
    </row>
    <row r="873" spans="1:26" ht="13.5" customHeight="1">
      <c r="A873" s="58"/>
      <c r="B873" s="58"/>
      <c r="C873" s="58"/>
      <c r="D873" s="371"/>
      <c r="E873" s="403"/>
      <c r="F873" s="58"/>
      <c r="G873" s="58"/>
      <c r="H873" s="58"/>
      <c r="I873" s="58"/>
      <c r="J873" s="58"/>
      <c r="K873" s="58"/>
      <c r="L873" s="58"/>
      <c r="M873" s="58"/>
      <c r="N873" s="58"/>
      <c r="O873" s="58"/>
      <c r="P873" s="58"/>
      <c r="Q873" s="58"/>
      <c r="R873" s="58"/>
      <c r="S873" s="58"/>
      <c r="T873" s="58"/>
      <c r="U873" s="58"/>
      <c r="V873" s="58"/>
      <c r="W873" s="58"/>
      <c r="X873" s="58"/>
      <c r="Y873" s="58"/>
      <c r="Z873" s="58"/>
    </row>
    <row r="874" spans="1:26" ht="13.5" customHeight="1">
      <c r="A874" s="58"/>
      <c r="B874" s="58"/>
      <c r="C874" s="58"/>
      <c r="D874" s="371"/>
      <c r="E874" s="403"/>
      <c r="F874" s="58"/>
      <c r="G874" s="58"/>
      <c r="H874" s="58"/>
      <c r="I874" s="58"/>
      <c r="J874" s="58"/>
      <c r="K874" s="58"/>
      <c r="L874" s="58"/>
      <c r="M874" s="58"/>
      <c r="N874" s="58"/>
      <c r="O874" s="58"/>
      <c r="P874" s="58"/>
      <c r="Q874" s="58"/>
      <c r="R874" s="58"/>
      <c r="S874" s="58"/>
      <c r="T874" s="58"/>
      <c r="U874" s="58"/>
      <c r="V874" s="58"/>
      <c r="W874" s="58"/>
      <c r="X874" s="58"/>
      <c r="Y874" s="58"/>
      <c r="Z874" s="58"/>
    </row>
    <row r="875" spans="1:26" ht="13.5" customHeight="1">
      <c r="A875" s="58"/>
      <c r="B875" s="58"/>
      <c r="C875" s="58"/>
      <c r="D875" s="371"/>
      <c r="E875" s="403"/>
      <c r="F875" s="58"/>
      <c r="G875" s="58"/>
      <c r="H875" s="58"/>
      <c r="I875" s="58"/>
      <c r="J875" s="58"/>
      <c r="K875" s="58"/>
      <c r="L875" s="58"/>
      <c r="M875" s="58"/>
      <c r="N875" s="58"/>
      <c r="O875" s="58"/>
      <c r="P875" s="58"/>
      <c r="Q875" s="58"/>
      <c r="R875" s="58"/>
      <c r="S875" s="58"/>
      <c r="T875" s="58"/>
      <c r="U875" s="58"/>
      <c r="V875" s="58"/>
      <c r="W875" s="58"/>
      <c r="X875" s="58"/>
      <c r="Y875" s="58"/>
      <c r="Z875" s="58"/>
    </row>
    <row r="876" spans="1:26" ht="13.5" customHeight="1">
      <c r="A876" s="58"/>
      <c r="B876" s="58"/>
      <c r="C876" s="58"/>
      <c r="D876" s="371"/>
      <c r="E876" s="403"/>
      <c r="F876" s="58"/>
      <c r="G876" s="58"/>
      <c r="H876" s="58"/>
      <c r="I876" s="58"/>
      <c r="J876" s="58"/>
      <c r="K876" s="58"/>
      <c r="L876" s="58"/>
      <c r="M876" s="58"/>
      <c r="N876" s="58"/>
      <c r="O876" s="58"/>
      <c r="P876" s="58"/>
      <c r="Q876" s="58"/>
      <c r="R876" s="58"/>
      <c r="S876" s="58"/>
      <c r="T876" s="58"/>
      <c r="U876" s="58"/>
      <c r="V876" s="58"/>
      <c r="W876" s="58"/>
      <c r="X876" s="58"/>
      <c r="Y876" s="58"/>
      <c r="Z876" s="58"/>
    </row>
    <row r="877" spans="1:26" ht="13.5" customHeight="1">
      <c r="A877" s="58"/>
      <c r="B877" s="58"/>
      <c r="C877" s="58"/>
      <c r="D877" s="371"/>
      <c r="E877" s="403"/>
      <c r="F877" s="58"/>
      <c r="G877" s="58"/>
      <c r="H877" s="58"/>
      <c r="I877" s="58"/>
      <c r="J877" s="58"/>
      <c r="K877" s="58"/>
      <c r="L877" s="58"/>
      <c r="M877" s="58"/>
      <c r="N877" s="58"/>
      <c r="O877" s="58"/>
      <c r="P877" s="58"/>
      <c r="Q877" s="58"/>
      <c r="R877" s="58"/>
      <c r="S877" s="58"/>
      <c r="T877" s="58"/>
      <c r="U877" s="58"/>
      <c r="V877" s="58"/>
      <c r="W877" s="58"/>
      <c r="X877" s="58"/>
      <c r="Y877" s="58"/>
      <c r="Z877" s="58"/>
    </row>
    <row r="878" spans="1:26" ht="13.5" customHeight="1">
      <c r="A878" s="58"/>
      <c r="B878" s="58"/>
      <c r="C878" s="58"/>
      <c r="D878" s="371"/>
      <c r="E878" s="403"/>
      <c r="F878" s="58"/>
      <c r="G878" s="58"/>
      <c r="H878" s="58"/>
      <c r="I878" s="58"/>
      <c r="J878" s="58"/>
      <c r="K878" s="58"/>
      <c r="L878" s="58"/>
      <c r="M878" s="58"/>
      <c r="N878" s="58"/>
      <c r="O878" s="58"/>
      <c r="P878" s="58"/>
      <c r="Q878" s="58"/>
      <c r="R878" s="58"/>
      <c r="S878" s="58"/>
      <c r="T878" s="58"/>
      <c r="U878" s="58"/>
      <c r="V878" s="58"/>
      <c r="W878" s="58"/>
      <c r="X878" s="58"/>
      <c r="Y878" s="58"/>
      <c r="Z878" s="58"/>
    </row>
    <row r="879" spans="1:26" ht="13.5" customHeight="1">
      <c r="A879" s="58"/>
      <c r="B879" s="58"/>
      <c r="C879" s="58"/>
      <c r="D879" s="371"/>
      <c r="E879" s="403"/>
      <c r="F879" s="58"/>
      <c r="G879" s="58"/>
      <c r="H879" s="58"/>
      <c r="I879" s="58"/>
      <c r="J879" s="58"/>
      <c r="K879" s="58"/>
      <c r="L879" s="58"/>
      <c r="M879" s="58"/>
      <c r="N879" s="58"/>
      <c r="O879" s="58"/>
      <c r="P879" s="58"/>
      <c r="Q879" s="58"/>
      <c r="R879" s="58"/>
      <c r="S879" s="58"/>
      <c r="T879" s="58"/>
      <c r="U879" s="58"/>
      <c r="V879" s="58"/>
      <c r="W879" s="58"/>
      <c r="X879" s="58"/>
      <c r="Y879" s="58"/>
      <c r="Z879" s="58"/>
    </row>
    <row r="880" spans="1:26" ht="13.5" customHeight="1">
      <c r="A880" s="58"/>
      <c r="B880" s="58"/>
      <c r="C880" s="58"/>
      <c r="D880" s="371"/>
      <c r="E880" s="403"/>
      <c r="F880" s="58"/>
      <c r="G880" s="58"/>
      <c r="H880" s="58"/>
      <c r="I880" s="58"/>
      <c r="J880" s="58"/>
      <c r="K880" s="58"/>
      <c r="L880" s="58"/>
      <c r="M880" s="58"/>
      <c r="N880" s="58"/>
      <c r="O880" s="58"/>
      <c r="P880" s="58"/>
      <c r="Q880" s="58"/>
      <c r="R880" s="58"/>
      <c r="S880" s="58"/>
      <c r="T880" s="58"/>
      <c r="U880" s="58"/>
      <c r="V880" s="58"/>
      <c r="W880" s="58"/>
      <c r="X880" s="58"/>
      <c r="Y880" s="58"/>
      <c r="Z880" s="58"/>
    </row>
    <row r="881" spans="1:26" ht="13.5" customHeight="1">
      <c r="A881" s="58"/>
      <c r="B881" s="58"/>
      <c r="C881" s="58"/>
      <c r="D881" s="371"/>
      <c r="E881" s="403"/>
      <c r="F881" s="58"/>
      <c r="G881" s="58"/>
      <c r="H881" s="58"/>
      <c r="I881" s="58"/>
      <c r="J881" s="58"/>
      <c r="K881" s="58"/>
      <c r="L881" s="58"/>
      <c r="M881" s="58"/>
      <c r="N881" s="58"/>
      <c r="O881" s="58"/>
      <c r="P881" s="58"/>
      <c r="Q881" s="58"/>
      <c r="R881" s="58"/>
      <c r="S881" s="58"/>
      <c r="T881" s="58"/>
      <c r="U881" s="58"/>
      <c r="V881" s="58"/>
      <c r="W881" s="58"/>
      <c r="X881" s="58"/>
      <c r="Y881" s="58"/>
      <c r="Z881" s="58"/>
    </row>
    <row r="882" spans="1:26" ht="13.5" customHeight="1">
      <c r="A882" s="58"/>
      <c r="B882" s="58"/>
      <c r="C882" s="58"/>
      <c r="D882" s="371"/>
      <c r="E882" s="403"/>
      <c r="F882" s="58"/>
      <c r="G882" s="58"/>
      <c r="H882" s="58"/>
      <c r="I882" s="58"/>
      <c r="J882" s="58"/>
      <c r="K882" s="58"/>
      <c r="L882" s="58"/>
      <c r="M882" s="58"/>
      <c r="N882" s="58"/>
      <c r="O882" s="58"/>
      <c r="P882" s="58"/>
      <c r="Q882" s="58"/>
      <c r="R882" s="58"/>
      <c r="S882" s="58"/>
      <c r="T882" s="58"/>
      <c r="U882" s="58"/>
      <c r="V882" s="58"/>
      <c r="W882" s="58"/>
      <c r="X882" s="58"/>
      <c r="Y882" s="58"/>
      <c r="Z882" s="58"/>
    </row>
    <row r="883" spans="1:26" ht="13.5" customHeight="1">
      <c r="A883" s="58"/>
      <c r="B883" s="58"/>
      <c r="C883" s="58"/>
      <c r="D883" s="371"/>
      <c r="E883" s="403"/>
      <c r="F883" s="58"/>
      <c r="G883" s="58"/>
      <c r="H883" s="58"/>
      <c r="I883" s="58"/>
      <c r="J883" s="58"/>
      <c r="K883" s="58"/>
      <c r="L883" s="58"/>
      <c r="M883" s="58"/>
      <c r="N883" s="58"/>
      <c r="O883" s="58"/>
      <c r="P883" s="58"/>
      <c r="Q883" s="58"/>
      <c r="R883" s="58"/>
      <c r="S883" s="58"/>
      <c r="T883" s="58"/>
      <c r="U883" s="58"/>
      <c r="V883" s="58"/>
      <c r="W883" s="58"/>
      <c r="X883" s="58"/>
      <c r="Y883" s="58"/>
      <c r="Z883" s="58"/>
    </row>
    <row r="884" spans="1:26" ht="13.5" customHeight="1">
      <c r="A884" s="58"/>
      <c r="B884" s="58"/>
      <c r="C884" s="58"/>
      <c r="D884" s="371"/>
      <c r="E884" s="403"/>
      <c r="F884" s="58"/>
      <c r="G884" s="58"/>
      <c r="H884" s="58"/>
      <c r="I884" s="58"/>
      <c r="J884" s="58"/>
      <c r="K884" s="58"/>
      <c r="L884" s="58"/>
      <c r="M884" s="58"/>
      <c r="N884" s="58"/>
      <c r="O884" s="58"/>
      <c r="P884" s="58"/>
      <c r="Q884" s="58"/>
      <c r="R884" s="58"/>
      <c r="S884" s="58"/>
      <c r="T884" s="58"/>
      <c r="U884" s="58"/>
      <c r="V884" s="58"/>
      <c r="W884" s="58"/>
      <c r="X884" s="58"/>
      <c r="Y884" s="58"/>
      <c r="Z884" s="58"/>
    </row>
    <row r="885" spans="1:26" ht="13.5" customHeight="1">
      <c r="A885" s="58"/>
      <c r="B885" s="58"/>
      <c r="C885" s="58"/>
      <c r="D885" s="371"/>
      <c r="E885" s="403"/>
      <c r="F885" s="58"/>
      <c r="G885" s="58"/>
      <c r="H885" s="58"/>
      <c r="I885" s="58"/>
      <c r="J885" s="58"/>
      <c r="K885" s="58"/>
      <c r="L885" s="58"/>
      <c r="M885" s="58"/>
      <c r="N885" s="58"/>
      <c r="O885" s="58"/>
      <c r="P885" s="58"/>
      <c r="Q885" s="58"/>
      <c r="R885" s="58"/>
      <c r="S885" s="58"/>
      <c r="T885" s="58"/>
      <c r="U885" s="58"/>
      <c r="V885" s="58"/>
      <c r="W885" s="58"/>
      <c r="X885" s="58"/>
      <c r="Y885" s="58"/>
      <c r="Z885" s="58"/>
    </row>
    <row r="886" spans="1:26" ht="13.5" customHeight="1">
      <c r="A886" s="58"/>
      <c r="B886" s="58"/>
      <c r="C886" s="58"/>
      <c r="D886" s="371"/>
      <c r="E886" s="403"/>
      <c r="F886" s="58"/>
      <c r="G886" s="58"/>
      <c r="H886" s="58"/>
      <c r="I886" s="58"/>
      <c r="J886" s="58"/>
      <c r="K886" s="58"/>
      <c r="L886" s="58"/>
      <c r="M886" s="58"/>
      <c r="N886" s="58"/>
      <c r="O886" s="58"/>
      <c r="P886" s="58"/>
      <c r="Q886" s="58"/>
      <c r="R886" s="58"/>
      <c r="S886" s="58"/>
      <c r="T886" s="58"/>
      <c r="U886" s="58"/>
      <c r="V886" s="58"/>
      <c r="W886" s="58"/>
      <c r="X886" s="58"/>
      <c r="Y886" s="58"/>
      <c r="Z886" s="58"/>
    </row>
    <row r="887" spans="1:26" ht="13.5" customHeight="1">
      <c r="A887" s="58"/>
      <c r="B887" s="58"/>
      <c r="C887" s="58"/>
      <c r="D887" s="371"/>
      <c r="E887" s="403"/>
      <c r="F887" s="58"/>
      <c r="G887" s="58"/>
      <c r="H887" s="58"/>
      <c r="I887" s="58"/>
      <c r="J887" s="58"/>
      <c r="K887" s="58"/>
      <c r="L887" s="58"/>
      <c r="M887" s="58"/>
      <c r="N887" s="58"/>
      <c r="O887" s="58"/>
      <c r="P887" s="58"/>
      <c r="Q887" s="58"/>
      <c r="R887" s="58"/>
      <c r="S887" s="58"/>
      <c r="T887" s="58"/>
      <c r="U887" s="58"/>
      <c r="V887" s="58"/>
      <c r="W887" s="58"/>
      <c r="X887" s="58"/>
      <c r="Y887" s="58"/>
      <c r="Z887" s="58"/>
    </row>
    <row r="888" spans="1:26" ht="13.5" customHeight="1">
      <c r="A888" s="58"/>
      <c r="B888" s="58"/>
      <c r="C888" s="58"/>
      <c r="D888" s="371"/>
      <c r="E888" s="403"/>
      <c r="F888" s="58"/>
      <c r="G888" s="58"/>
      <c r="H888" s="58"/>
      <c r="I888" s="58"/>
      <c r="J888" s="58"/>
      <c r="K888" s="58"/>
      <c r="L888" s="58"/>
      <c r="M888" s="58"/>
      <c r="N888" s="58"/>
      <c r="O888" s="58"/>
      <c r="P888" s="58"/>
      <c r="Q888" s="58"/>
      <c r="R888" s="58"/>
      <c r="S888" s="58"/>
      <c r="T888" s="58"/>
      <c r="U888" s="58"/>
      <c r="V888" s="58"/>
      <c r="W888" s="58"/>
      <c r="X888" s="58"/>
      <c r="Y888" s="58"/>
      <c r="Z888" s="58"/>
    </row>
    <row r="889" spans="1:26" ht="13.5" customHeight="1">
      <c r="A889" s="58"/>
      <c r="B889" s="58"/>
      <c r="C889" s="58"/>
      <c r="D889" s="371"/>
      <c r="E889" s="403"/>
      <c r="F889" s="58"/>
      <c r="G889" s="58"/>
      <c r="H889" s="58"/>
      <c r="I889" s="58"/>
      <c r="J889" s="58"/>
      <c r="K889" s="58"/>
      <c r="L889" s="58"/>
      <c r="M889" s="58"/>
      <c r="N889" s="58"/>
      <c r="O889" s="58"/>
      <c r="P889" s="58"/>
      <c r="Q889" s="58"/>
      <c r="R889" s="58"/>
      <c r="S889" s="58"/>
      <c r="T889" s="58"/>
      <c r="U889" s="58"/>
      <c r="V889" s="58"/>
      <c r="W889" s="58"/>
      <c r="X889" s="58"/>
      <c r="Y889" s="58"/>
      <c r="Z889" s="58"/>
    </row>
    <row r="890" spans="1:26" ht="13.5" customHeight="1">
      <c r="A890" s="58"/>
      <c r="B890" s="58"/>
      <c r="C890" s="58"/>
      <c r="D890" s="371"/>
      <c r="E890" s="403"/>
      <c r="F890" s="58"/>
      <c r="G890" s="58"/>
      <c r="H890" s="58"/>
      <c r="I890" s="58"/>
      <c r="J890" s="58"/>
      <c r="K890" s="58"/>
      <c r="L890" s="58"/>
      <c r="M890" s="58"/>
      <c r="N890" s="58"/>
      <c r="O890" s="58"/>
      <c r="P890" s="58"/>
      <c r="Q890" s="58"/>
      <c r="R890" s="58"/>
      <c r="S890" s="58"/>
      <c r="T890" s="58"/>
      <c r="U890" s="58"/>
      <c r="V890" s="58"/>
      <c r="W890" s="58"/>
      <c r="X890" s="58"/>
      <c r="Y890" s="58"/>
      <c r="Z890" s="58"/>
    </row>
    <row r="891" spans="1:26" ht="13.5" customHeight="1">
      <c r="A891" s="58"/>
      <c r="B891" s="58"/>
      <c r="C891" s="58"/>
      <c r="D891" s="371"/>
      <c r="E891" s="403"/>
      <c r="F891" s="58"/>
      <c r="G891" s="58"/>
      <c r="H891" s="58"/>
      <c r="I891" s="58"/>
      <c r="J891" s="58"/>
      <c r="K891" s="58"/>
      <c r="L891" s="58"/>
      <c r="M891" s="58"/>
      <c r="N891" s="58"/>
      <c r="O891" s="58"/>
      <c r="P891" s="58"/>
      <c r="Q891" s="58"/>
      <c r="R891" s="58"/>
      <c r="S891" s="58"/>
      <c r="T891" s="58"/>
      <c r="U891" s="58"/>
      <c r="V891" s="58"/>
      <c r="W891" s="58"/>
      <c r="X891" s="58"/>
      <c r="Y891" s="58"/>
      <c r="Z891" s="58"/>
    </row>
    <row r="892" spans="1:26" ht="13.5" customHeight="1">
      <c r="A892" s="58"/>
      <c r="B892" s="58"/>
      <c r="C892" s="58"/>
      <c r="D892" s="371"/>
      <c r="E892" s="403"/>
      <c r="F892" s="58"/>
      <c r="G892" s="58"/>
      <c r="H892" s="58"/>
      <c r="I892" s="58"/>
      <c r="J892" s="58"/>
      <c r="K892" s="58"/>
      <c r="L892" s="58"/>
      <c r="M892" s="58"/>
      <c r="N892" s="58"/>
      <c r="O892" s="58"/>
      <c r="P892" s="58"/>
      <c r="Q892" s="58"/>
      <c r="R892" s="58"/>
      <c r="S892" s="58"/>
      <c r="T892" s="58"/>
      <c r="U892" s="58"/>
      <c r="V892" s="58"/>
      <c r="W892" s="58"/>
      <c r="X892" s="58"/>
      <c r="Y892" s="58"/>
      <c r="Z892" s="58"/>
    </row>
    <row r="893" spans="1:26" ht="13.5" customHeight="1">
      <c r="A893" s="58"/>
      <c r="B893" s="58"/>
      <c r="C893" s="58"/>
      <c r="D893" s="371"/>
      <c r="E893" s="403"/>
      <c r="F893" s="58"/>
      <c r="G893" s="58"/>
      <c r="H893" s="58"/>
      <c r="I893" s="58"/>
      <c r="J893" s="58"/>
      <c r="K893" s="58"/>
      <c r="L893" s="58"/>
      <c r="M893" s="58"/>
      <c r="N893" s="58"/>
      <c r="O893" s="58"/>
      <c r="P893" s="58"/>
      <c r="Q893" s="58"/>
      <c r="R893" s="58"/>
      <c r="S893" s="58"/>
      <c r="T893" s="58"/>
      <c r="U893" s="58"/>
      <c r="V893" s="58"/>
      <c r="W893" s="58"/>
      <c r="X893" s="58"/>
      <c r="Y893" s="58"/>
      <c r="Z893" s="58"/>
    </row>
    <row r="894" spans="1:26" ht="13.5" customHeight="1">
      <c r="A894" s="58"/>
      <c r="B894" s="58"/>
      <c r="C894" s="58"/>
      <c r="D894" s="371"/>
      <c r="E894" s="403"/>
      <c r="F894" s="58"/>
      <c r="G894" s="58"/>
      <c r="H894" s="58"/>
      <c r="I894" s="58"/>
      <c r="J894" s="58"/>
      <c r="K894" s="58"/>
      <c r="L894" s="58"/>
      <c r="M894" s="58"/>
      <c r="N894" s="58"/>
      <c r="O894" s="58"/>
      <c r="P894" s="58"/>
      <c r="Q894" s="58"/>
      <c r="R894" s="58"/>
      <c r="S894" s="58"/>
      <c r="T894" s="58"/>
      <c r="U894" s="58"/>
      <c r="V894" s="58"/>
      <c r="W894" s="58"/>
      <c r="X894" s="58"/>
      <c r="Y894" s="58"/>
      <c r="Z894" s="58"/>
    </row>
    <row r="895" spans="1:26" ht="13.5" customHeight="1">
      <c r="A895" s="58"/>
      <c r="B895" s="58"/>
      <c r="C895" s="58"/>
      <c r="D895" s="371"/>
      <c r="E895" s="403"/>
      <c r="F895" s="58"/>
      <c r="G895" s="58"/>
      <c r="H895" s="58"/>
      <c r="I895" s="58"/>
      <c r="J895" s="58"/>
      <c r="K895" s="58"/>
      <c r="L895" s="58"/>
      <c r="M895" s="58"/>
      <c r="N895" s="58"/>
      <c r="O895" s="58"/>
      <c r="P895" s="58"/>
      <c r="Q895" s="58"/>
      <c r="R895" s="58"/>
      <c r="S895" s="58"/>
      <c r="T895" s="58"/>
      <c r="U895" s="58"/>
      <c r="V895" s="58"/>
      <c r="W895" s="58"/>
      <c r="X895" s="58"/>
      <c r="Y895" s="58"/>
      <c r="Z895" s="58"/>
    </row>
    <row r="896" spans="1:26" ht="13.5" customHeight="1">
      <c r="A896" s="58"/>
      <c r="B896" s="58"/>
      <c r="C896" s="58"/>
      <c r="D896" s="371"/>
      <c r="E896" s="403"/>
      <c r="F896" s="58"/>
      <c r="G896" s="58"/>
      <c r="H896" s="58"/>
      <c r="I896" s="58"/>
      <c r="J896" s="58"/>
      <c r="K896" s="58"/>
      <c r="L896" s="58"/>
      <c r="M896" s="58"/>
      <c r="N896" s="58"/>
      <c r="O896" s="58"/>
      <c r="P896" s="58"/>
      <c r="Q896" s="58"/>
      <c r="R896" s="58"/>
      <c r="S896" s="58"/>
      <c r="T896" s="58"/>
      <c r="U896" s="58"/>
      <c r="V896" s="58"/>
      <c r="W896" s="58"/>
      <c r="X896" s="58"/>
      <c r="Y896" s="58"/>
      <c r="Z896" s="58"/>
    </row>
    <row r="897" spans="1:26" ht="13.5" customHeight="1">
      <c r="A897" s="58"/>
      <c r="B897" s="58"/>
      <c r="C897" s="58"/>
      <c r="D897" s="371"/>
      <c r="E897" s="403"/>
      <c r="F897" s="58"/>
      <c r="G897" s="58"/>
      <c r="H897" s="58"/>
      <c r="I897" s="58"/>
      <c r="J897" s="58"/>
      <c r="K897" s="58"/>
      <c r="L897" s="58"/>
      <c r="M897" s="58"/>
      <c r="N897" s="58"/>
      <c r="O897" s="58"/>
      <c r="P897" s="58"/>
      <c r="Q897" s="58"/>
      <c r="R897" s="58"/>
      <c r="S897" s="58"/>
      <c r="T897" s="58"/>
      <c r="U897" s="58"/>
      <c r="V897" s="58"/>
      <c r="W897" s="58"/>
      <c r="X897" s="58"/>
      <c r="Y897" s="58"/>
      <c r="Z897" s="58"/>
    </row>
    <row r="898" spans="1:26" ht="13.5" customHeight="1">
      <c r="A898" s="58"/>
      <c r="B898" s="58"/>
      <c r="C898" s="58"/>
      <c r="D898" s="371"/>
      <c r="E898" s="403"/>
      <c r="F898" s="58"/>
      <c r="G898" s="58"/>
      <c r="H898" s="58"/>
      <c r="I898" s="58"/>
      <c r="J898" s="58"/>
      <c r="K898" s="58"/>
      <c r="L898" s="58"/>
      <c r="M898" s="58"/>
      <c r="N898" s="58"/>
      <c r="O898" s="58"/>
      <c r="P898" s="58"/>
      <c r="Q898" s="58"/>
      <c r="R898" s="58"/>
      <c r="S898" s="58"/>
      <c r="T898" s="58"/>
      <c r="U898" s="58"/>
      <c r="V898" s="58"/>
      <c r="W898" s="58"/>
      <c r="X898" s="58"/>
      <c r="Y898" s="58"/>
      <c r="Z898" s="58"/>
    </row>
    <row r="899" spans="1:26" ht="13.5" customHeight="1">
      <c r="A899" s="58"/>
      <c r="B899" s="58"/>
      <c r="C899" s="58"/>
      <c r="D899" s="371"/>
      <c r="E899" s="403"/>
      <c r="F899" s="58"/>
      <c r="G899" s="58"/>
      <c r="H899" s="58"/>
      <c r="I899" s="58"/>
      <c r="J899" s="58"/>
      <c r="K899" s="58"/>
      <c r="L899" s="58"/>
      <c r="M899" s="58"/>
      <c r="N899" s="58"/>
      <c r="O899" s="58"/>
      <c r="P899" s="58"/>
      <c r="Q899" s="58"/>
      <c r="R899" s="58"/>
      <c r="S899" s="58"/>
      <c r="T899" s="58"/>
      <c r="U899" s="58"/>
      <c r="V899" s="58"/>
      <c r="W899" s="58"/>
      <c r="X899" s="58"/>
      <c r="Y899" s="58"/>
      <c r="Z899" s="58"/>
    </row>
    <row r="900" spans="1:26" ht="13.5" customHeight="1">
      <c r="A900" s="58"/>
      <c r="B900" s="58"/>
      <c r="C900" s="58"/>
      <c r="D900" s="371"/>
      <c r="E900" s="403"/>
      <c r="F900" s="58"/>
      <c r="G900" s="58"/>
      <c r="H900" s="58"/>
      <c r="I900" s="58"/>
      <c r="J900" s="58"/>
      <c r="K900" s="58"/>
      <c r="L900" s="58"/>
      <c r="M900" s="58"/>
      <c r="N900" s="58"/>
      <c r="O900" s="58"/>
      <c r="P900" s="58"/>
      <c r="Q900" s="58"/>
      <c r="R900" s="58"/>
      <c r="S900" s="58"/>
      <c r="T900" s="58"/>
      <c r="U900" s="58"/>
      <c r="V900" s="58"/>
      <c r="W900" s="58"/>
      <c r="X900" s="58"/>
      <c r="Y900" s="58"/>
      <c r="Z900" s="58"/>
    </row>
    <row r="901" spans="1:26" ht="13.5" customHeight="1">
      <c r="A901" s="58"/>
      <c r="B901" s="58"/>
      <c r="C901" s="58"/>
      <c r="D901" s="371"/>
      <c r="E901" s="403"/>
      <c r="F901" s="58"/>
      <c r="G901" s="58"/>
      <c r="H901" s="58"/>
      <c r="I901" s="58"/>
      <c r="J901" s="58"/>
      <c r="K901" s="58"/>
      <c r="L901" s="58"/>
      <c r="M901" s="58"/>
      <c r="N901" s="58"/>
      <c r="O901" s="58"/>
      <c r="P901" s="58"/>
      <c r="Q901" s="58"/>
      <c r="R901" s="58"/>
      <c r="S901" s="58"/>
      <c r="T901" s="58"/>
      <c r="U901" s="58"/>
      <c r="V901" s="58"/>
      <c r="W901" s="58"/>
      <c r="X901" s="58"/>
      <c r="Y901" s="58"/>
      <c r="Z901" s="58"/>
    </row>
    <row r="902" spans="1:26" ht="13.5" customHeight="1">
      <c r="A902" s="58"/>
      <c r="B902" s="58"/>
      <c r="C902" s="58"/>
      <c r="D902" s="371"/>
      <c r="E902" s="403"/>
      <c r="F902" s="58"/>
      <c r="G902" s="58"/>
      <c r="H902" s="58"/>
      <c r="I902" s="58"/>
      <c r="J902" s="58"/>
      <c r="K902" s="58"/>
      <c r="L902" s="58"/>
      <c r="M902" s="58"/>
      <c r="N902" s="58"/>
      <c r="O902" s="58"/>
      <c r="P902" s="58"/>
      <c r="Q902" s="58"/>
      <c r="R902" s="58"/>
      <c r="S902" s="58"/>
      <c r="T902" s="58"/>
      <c r="U902" s="58"/>
      <c r="V902" s="58"/>
      <c r="W902" s="58"/>
      <c r="X902" s="58"/>
      <c r="Y902" s="58"/>
      <c r="Z902" s="58"/>
    </row>
    <row r="903" spans="1:26" ht="13.5" customHeight="1">
      <c r="A903" s="58"/>
      <c r="B903" s="58"/>
      <c r="C903" s="58"/>
      <c r="D903" s="371"/>
      <c r="E903" s="403"/>
      <c r="F903" s="58"/>
      <c r="G903" s="58"/>
      <c r="H903" s="58"/>
      <c r="I903" s="58"/>
      <c r="J903" s="58"/>
      <c r="K903" s="58"/>
      <c r="L903" s="58"/>
      <c r="M903" s="58"/>
      <c r="N903" s="58"/>
      <c r="O903" s="58"/>
      <c r="P903" s="58"/>
      <c r="Q903" s="58"/>
      <c r="R903" s="58"/>
      <c r="S903" s="58"/>
      <c r="T903" s="58"/>
      <c r="U903" s="58"/>
      <c r="V903" s="58"/>
      <c r="W903" s="58"/>
      <c r="X903" s="58"/>
      <c r="Y903" s="58"/>
      <c r="Z903" s="58"/>
    </row>
    <row r="904" spans="1:26" ht="13.5" customHeight="1">
      <c r="A904" s="58"/>
      <c r="B904" s="58"/>
      <c r="C904" s="58"/>
      <c r="D904" s="371"/>
      <c r="E904" s="403"/>
      <c r="F904" s="58"/>
      <c r="G904" s="58"/>
      <c r="H904" s="58"/>
      <c r="I904" s="58"/>
      <c r="J904" s="58"/>
      <c r="K904" s="58"/>
      <c r="L904" s="58"/>
      <c r="M904" s="58"/>
      <c r="N904" s="58"/>
      <c r="O904" s="58"/>
      <c r="P904" s="58"/>
      <c r="Q904" s="58"/>
      <c r="R904" s="58"/>
      <c r="S904" s="58"/>
      <c r="T904" s="58"/>
      <c r="U904" s="58"/>
      <c r="V904" s="58"/>
      <c r="W904" s="58"/>
      <c r="X904" s="58"/>
      <c r="Y904" s="58"/>
      <c r="Z904" s="58"/>
    </row>
    <row r="905" spans="1:26" ht="13.5" customHeight="1">
      <c r="A905" s="58"/>
      <c r="B905" s="58"/>
      <c r="C905" s="58"/>
      <c r="D905" s="371"/>
      <c r="E905" s="403"/>
      <c r="F905" s="58"/>
      <c r="G905" s="58"/>
      <c r="H905" s="58"/>
      <c r="I905" s="58"/>
      <c r="J905" s="58"/>
      <c r="K905" s="58"/>
      <c r="L905" s="58"/>
      <c r="M905" s="58"/>
      <c r="N905" s="58"/>
      <c r="O905" s="58"/>
      <c r="P905" s="58"/>
      <c r="Q905" s="58"/>
      <c r="R905" s="58"/>
      <c r="S905" s="58"/>
      <c r="T905" s="58"/>
      <c r="U905" s="58"/>
      <c r="V905" s="58"/>
      <c r="W905" s="58"/>
      <c r="X905" s="58"/>
      <c r="Y905" s="58"/>
      <c r="Z905" s="58"/>
    </row>
    <row r="906" spans="1:26" ht="13.5" customHeight="1">
      <c r="A906" s="58"/>
      <c r="B906" s="58"/>
      <c r="C906" s="58"/>
      <c r="D906" s="371"/>
      <c r="E906" s="403"/>
      <c r="F906" s="58"/>
      <c r="G906" s="58"/>
      <c r="H906" s="58"/>
      <c r="I906" s="58"/>
      <c r="J906" s="58"/>
      <c r="K906" s="58"/>
      <c r="L906" s="58"/>
      <c r="M906" s="58"/>
      <c r="N906" s="58"/>
      <c r="O906" s="58"/>
      <c r="P906" s="58"/>
      <c r="Q906" s="58"/>
      <c r="R906" s="58"/>
      <c r="S906" s="58"/>
      <c r="T906" s="58"/>
      <c r="U906" s="58"/>
      <c r="V906" s="58"/>
      <c r="W906" s="58"/>
      <c r="X906" s="58"/>
      <c r="Y906" s="58"/>
      <c r="Z906" s="58"/>
    </row>
    <row r="907" spans="1:26" ht="13.5" customHeight="1">
      <c r="A907" s="58"/>
      <c r="B907" s="58"/>
      <c r="C907" s="58"/>
      <c r="D907" s="371"/>
      <c r="E907" s="403"/>
      <c r="F907" s="58"/>
      <c r="G907" s="58"/>
      <c r="H907" s="58"/>
      <c r="I907" s="58"/>
      <c r="J907" s="58"/>
      <c r="K907" s="58"/>
      <c r="L907" s="58"/>
      <c r="M907" s="58"/>
      <c r="N907" s="58"/>
      <c r="O907" s="58"/>
      <c r="P907" s="58"/>
      <c r="Q907" s="58"/>
      <c r="R907" s="58"/>
      <c r="S907" s="58"/>
      <c r="T907" s="58"/>
      <c r="U907" s="58"/>
      <c r="V907" s="58"/>
      <c r="W907" s="58"/>
      <c r="X907" s="58"/>
      <c r="Y907" s="58"/>
      <c r="Z907" s="58"/>
    </row>
    <row r="908" spans="1:26" ht="13.5" customHeight="1">
      <c r="A908" s="58"/>
      <c r="B908" s="58"/>
      <c r="C908" s="58"/>
      <c r="D908" s="371"/>
      <c r="E908" s="403"/>
      <c r="F908" s="58"/>
      <c r="G908" s="58"/>
      <c r="H908" s="58"/>
      <c r="I908" s="58"/>
      <c r="J908" s="58"/>
      <c r="K908" s="58"/>
      <c r="L908" s="58"/>
      <c r="M908" s="58"/>
      <c r="N908" s="58"/>
      <c r="O908" s="58"/>
      <c r="P908" s="58"/>
      <c r="Q908" s="58"/>
      <c r="R908" s="58"/>
      <c r="S908" s="58"/>
      <c r="T908" s="58"/>
      <c r="U908" s="58"/>
      <c r="V908" s="58"/>
      <c r="W908" s="58"/>
      <c r="X908" s="58"/>
      <c r="Y908" s="58"/>
      <c r="Z908" s="58"/>
    </row>
    <row r="909" spans="1:26" ht="13.5" customHeight="1">
      <c r="A909" s="58"/>
      <c r="B909" s="58"/>
      <c r="C909" s="58"/>
      <c r="D909" s="371"/>
      <c r="E909" s="403"/>
      <c r="F909" s="58"/>
      <c r="G909" s="58"/>
      <c r="H909" s="58"/>
      <c r="I909" s="58"/>
      <c r="J909" s="58"/>
      <c r="K909" s="58"/>
      <c r="L909" s="58"/>
      <c r="M909" s="58"/>
      <c r="N909" s="58"/>
      <c r="O909" s="58"/>
      <c r="P909" s="58"/>
      <c r="Q909" s="58"/>
      <c r="R909" s="58"/>
      <c r="S909" s="58"/>
      <c r="T909" s="58"/>
      <c r="U909" s="58"/>
      <c r="V909" s="58"/>
      <c r="W909" s="58"/>
      <c r="X909" s="58"/>
      <c r="Y909" s="58"/>
      <c r="Z909" s="58"/>
    </row>
    <row r="910" spans="1:26" ht="13.5" customHeight="1">
      <c r="A910" s="58"/>
      <c r="B910" s="58"/>
      <c r="C910" s="58"/>
      <c r="D910" s="371"/>
      <c r="E910" s="403"/>
      <c r="F910" s="58"/>
      <c r="G910" s="58"/>
      <c r="H910" s="58"/>
      <c r="I910" s="58"/>
      <c r="J910" s="58"/>
      <c r="K910" s="58"/>
      <c r="L910" s="58"/>
      <c r="M910" s="58"/>
      <c r="N910" s="58"/>
      <c r="O910" s="58"/>
      <c r="P910" s="58"/>
      <c r="Q910" s="58"/>
      <c r="R910" s="58"/>
      <c r="S910" s="58"/>
      <c r="T910" s="58"/>
      <c r="U910" s="58"/>
      <c r="V910" s="58"/>
      <c r="W910" s="58"/>
      <c r="X910" s="58"/>
      <c r="Y910" s="58"/>
      <c r="Z910" s="58"/>
    </row>
    <row r="911" spans="1:26" ht="13.5" customHeight="1">
      <c r="A911" s="58"/>
      <c r="B911" s="58"/>
      <c r="C911" s="58"/>
      <c r="D911" s="371"/>
      <c r="E911" s="403"/>
      <c r="F911" s="58"/>
      <c r="G911" s="58"/>
      <c r="H911" s="58"/>
      <c r="I911" s="58"/>
      <c r="J911" s="58"/>
      <c r="K911" s="58"/>
      <c r="L911" s="58"/>
      <c r="M911" s="58"/>
      <c r="N911" s="58"/>
      <c r="O911" s="58"/>
      <c r="P911" s="58"/>
      <c r="Q911" s="58"/>
      <c r="R911" s="58"/>
      <c r="S911" s="58"/>
      <c r="T911" s="58"/>
      <c r="U911" s="58"/>
      <c r="V911" s="58"/>
      <c r="W911" s="58"/>
      <c r="X911" s="58"/>
      <c r="Y911" s="58"/>
      <c r="Z911" s="58"/>
    </row>
    <row r="912" spans="1:26" ht="13.5" customHeight="1">
      <c r="A912" s="58"/>
      <c r="B912" s="58"/>
      <c r="C912" s="58"/>
      <c r="D912" s="371"/>
      <c r="E912" s="403"/>
      <c r="F912" s="58"/>
      <c r="G912" s="58"/>
      <c r="H912" s="58"/>
      <c r="I912" s="58"/>
      <c r="J912" s="58"/>
      <c r="K912" s="58"/>
      <c r="L912" s="58"/>
      <c r="M912" s="58"/>
      <c r="N912" s="58"/>
      <c r="O912" s="58"/>
      <c r="P912" s="58"/>
      <c r="Q912" s="58"/>
      <c r="R912" s="58"/>
      <c r="S912" s="58"/>
      <c r="T912" s="58"/>
      <c r="U912" s="58"/>
      <c r="V912" s="58"/>
      <c r="W912" s="58"/>
      <c r="X912" s="58"/>
      <c r="Y912" s="58"/>
      <c r="Z912" s="58"/>
    </row>
    <row r="913" spans="1:26" ht="13.5" customHeight="1">
      <c r="A913" s="58"/>
      <c r="B913" s="58"/>
      <c r="C913" s="58"/>
      <c r="D913" s="371"/>
      <c r="E913" s="403"/>
      <c r="F913" s="58"/>
      <c r="G913" s="58"/>
      <c r="H913" s="58"/>
      <c r="I913" s="58"/>
      <c r="J913" s="58"/>
      <c r="K913" s="58"/>
      <c r="L913" s="58"/>
      <c r="M913" s="58"/>
      <c r="N913" s="58"/>
      <c r="O913" s="58"/>
      <c r="P913" s="58"/>
      <c r="Q913" s="58"/>
      <c r="R913" s="58"/>
      <c r="S913" s="58"/>
      <c r="T913" s="58"/>
      <c r="U913" s="58"/>
      <c r="V913" s="58"/>
      <c r="W913" s="58"/>
      <c r="X913" s="58"/>
      <c r="Y913" s="58"/>
      <c r="Z913" s="58"/>
    </row>
    <row r="914" spans="1:26" ht="13.5" customHeight="1">
      <c r="A914" s="58"/>
      <c r="B914" s="58"/>
      <c r="C914" s="58"/>
      <c r="D914" s="371"/>
      <c r="E914" s="403"/>
      <c r="F914" s="58"/>
      <c r="G914" s="58"/>
      <c r="H914" s="58"/>
      <c r="I914" s="58"/>
      <c r="J914" s="58"/>
      <c r="K914" s="58"/>
      <c r="L914" s="58"/>
      <c r="M914" s="58"/>
      <c r="N914" s="58"/>
      <c r="O914" s="58"/>
      <c r="P914" s="58"/>
      <c r="Q914" s="58"/>
      <c r="R914" s="58"/>
      <c r="S914" s="58"/>
      <c r="T914" s="58"/>
      <c r="U914" s="58"/>
      <c r="V914" s="58"/>
      <c r="W914" s="58"/>
      <c r="X914" s="58"/>
      <c r="Y914" s="58"/>
      <c r="Z914" s="58"/>
    </row>
    <row r="915" spans="1:26" ht="13.5" customHeight="1">
      <c r="A915" s="58"/>
      <c r="B915" s="58"/>
      <c r="C915" s="58"/>
      <c r="D915" s="371"/>
      <c r="E915" s="403"/>
      <c r="F915" s="58"/>
      <c r="G915" s="58"/>
      <c r="H915" s="58"/>
      <c r="I915" s="58"/>
      <c r="J915" s="58"/>
      <c r="K915" s="58"/>
      <c r="L915" s="58"/>
      <c r="M915" s="58"/>
      <c r="N915" s="58"/>
      <c r="O915" s="58"/>
      <c r="P915" s="58"/>
      <c r="Q915" s="58"/>
      <c r="R915" s="58"/>
      <c r="S915" s="58"/>
      <c r="T915" s="58"/>
      <c r="U915" s="58"/>
      <c r="V915" s="58"/>
      <c r="W915" s="58"/>
      <c r="X915" s="58"/>
      <c r="Y915" s="58"/>
      <c r="Z915" s="58"/>
    </row>
    <row r="916" spans="1:26" ht="13.5" customHeight="1">
      <c r="A916" s="58"/>
      <c r="B916" s="58"/>
      <c r="C916" s="58"/>
      <c r="D916" s="371"/>
      <c r="E916" s="403"/>
      <c r="F916" s="58"/>
      <c r="G916" s="58"/>
      <c r="H916" s="58"/>
      <c r="I916" s="58"/>
      <c r="J916" s="58"/>
      <c r="K916" s="58"/>
      <c r="L916" s="58"/>
      <c r="M916" s="58"/>
      <c r="N916" s="58"/>
      <c r="O916" s="58"/>
      <c r="P916" s="58"/>
      <c r="Q916" s="58"/>
      <c r="R916" s="58"/>
      <c r="S916" s="58"/>
      <c r="T916" s="58"/>
      <c r="U916" s="58"/>
      <c r="V916" s="58"/>
      <c r="W916" s="58"/>
      <c r="X916" s="58"/>
      <c r="Y916" s="58"/>
      <c r="Z916" s="58"/>
    </row>
    <row r="917" spans="1:26" ht="13.5" customHeight="1">
      <c r="A917" s="58"/>
      <c r="B917" s="58"/>
      <c r="C917" s="58"/>
      <c r="D917" s="371"/>
      <c r="E917" s="403"/>
      <c r="F917" s="58"/>
      <c r="G917" s="58"/>
      <c r="H917" s="58"/>
      <c r="I917" s="58"/>
      <c r="J917" s="58"/>
      <c r="K917" s="58"/>
      <c r="L917" s="58"/>
      <c r="M917" s="58"/>
      <c r="N917" s="58"/>
      <c r="O917" s="58"/>
      <c r="P917" s="58"/>
      <c r="Q917" s="58"/>
      <c r="R917" s="58"/>
      <c r="S917" s="58"/>
      <c r="T917" s="58"/>
      <c r="U917" s="58"/>
      <c r="V917" s="58"/>
      <c r="W917" s="58"/>
      <c r="X917" s="58"/>
      <c r="Y917" s="58"/>
      <c r="Z917" s="58"/>
    </row>
    <row r="918" spans="1:26" ht="13.5" customHeight="1">
      <c r="A918" s="58"/>
      <c r="B918" s="58"/>
      <c r="C918" s="58"/>
      <c r="D918" s="371"/>
      <c r="E918" s="403"/>
      <c r="F918" s="58"/>
      <c r="G918" s="58"/>
      <c r="H918" s="58"/>
      <c r="I918" s="58"/>
      <c r="J918" s="58"/>
      <c r="K918" s="58"/>
      <c r="L918" s="58"/>
      <c r="M918" s="58"/>
      <c r="N918" s="58"/>
      <c r="O918" s="58"/>
      <c r="P918" s="58"/>
      <c r="Q918" s="58"/>
      <c r="R918" s="58"/>
      <c r="S918" s="58"/>
      <c r="T918" s="58"/>
      <c r="U918" s="58"/>
      <c r="V918" s="58"/>
      <c r="W918" s="58"/>
      <c r="X918" s="58"/>
      <c r="Y918" s="58"/>
      <c r="Z918" s="58"/>
    </row>
    <row r="919" spans="1:26" ht="13.5" customHeight="1">
      <c r="A919" s="58"/>
      <c r="B919" s="58"/>
      <c r="C919" s="58"/>
      <c r="D919" s="371"/>
      <c r="E919" s="403"/>
      <c r="F919" s="58"/>
      <c r="G919" s="58"/>
      <c r="H919" s="58"/>
      <c r="I919" s="58"/>
      <c r="J919" s="58"/>
      <c r="K919" s="58"/>
      <c r="L919" s="58"/>
      <c r="M919" s="58"/>
      <c r="N919" s="58"/>
      <c r="O919" s="58"/>
      <c r="P919" s="58"/>
      <c r="Q919" s="58"/>
      <c r="R919" s="58"/>
      <c r="S919" s="58"/>
      <c r="T919" s="58"/>
      <c r="U919" s="58"/>
      <c r="V919" s="58"/>
      <c r="W919" s="58"/>
      <c r="X919" s="58"/>
      <c r="Y919" s="58"/>
      <c r="Z919" s="58"/>
    </row>
    <row r="920" spans="1:26" ht="13.5" customHeight="1">
      <c r="A920" s="58"/>
      <c r="B920" s="58"/>
      <c r="C920" s="58"/>
      <c r="D920" s="371"/>
      <c r="E920" s="403"/>
      <c r="F920" s="58"/>
      <c r="G920" s="58"/>
      <c r="H920" s="58"/>
      <c r="I920" s="58"/>
      <c r="J920" s="58"/>
      <c r="K920" s="58"/>
      <c r="L920" s="58"/>
      <c r="M920" s="58"/>
      <c r="N920" s="58"/>
      <c r="O920" s="58"/>
      <c r="P920" s="58"/>
      <c r="Q920" s="58"/>
      <c r="R920" s="58"/>
      <c r="S920" s="58"/>
      <c r="T920" s="58"/>
      <c r="U920" s="58"/>
      <c r="V920" s="58"/>
      <c r="W920" s="58"/>
      <c r="X920" s="58"/>
      <c r="Y920" s="58"/>
      <c r="Z920" s="58"/>
    </row>
    <row r="921" spans="1:26" ht="13.5" customHeight="1">
      <c r="A921" s="58"/>
      <c r="B921" s="58"/>
      <c r="C921" s="58"/>
      <c r="D921" s="371"/>
      <c r="E921" s="403"/>
      <c r="F921" s="58"/>
      <c r="G921" s="58"/>
      <c r="H921" s="58"/>
      <c r="I921" s="58"/>
      <c r="J921" s="58"/>
      <c r="K921" s="58"/>
      <c r="L921" s="58"/>
      <c r="M921" s="58"/>
      <c r="N921" s="58"/>
      <c r="O921" s="58"/>
      <c r="P921" s="58"/>
      <c r="Q921" s="58"/>
      <c r="R921" s="58"/>
      <c r="S921" s="58"/>
      <c r="T921" s="58"/>
      <c r="U921" s="58"/>
      <c r="V921" s="58"/>
      <c r="W921" s="58"/>
      <c r="X921" s="58"/>
      <c r="Y921" s="58"/>
      <c r="Z921" s="58"/>
    </row>
    <row r="922" spans="1:26" ht="13.5" customHeight="1">
      <c r="A922" s="58"/>
      <c r="B922" s="58"/>
      <c r="C922" s="58"/>
      <c r="D922" s="371"/>
      <c r="E922" s="403"/>
      <c r="F922" s="58"/>
      <c r="G922" s="58"/>
      <c r="H922" s="58"/>
      <c r="I922" s="58"/>
      <c r="J922" s="58"/>
      <c r="K922" s="58"/>
      <c r="L922" s="58"/>
      <c r="M922" s="58"/>
      <c r="N922" s="58"/>
      <c r="O922" s="58"/>
      <c r="P922" s="58"/>
      <c r="Q922" s="58"/>
      <c r="R922" s="58"/>
      <c r="S922" s="58"/>
      <c r="T922" s="58"/>
      <c r="U922" s="58"/>
      <c r="V922" s="58"/>
      <c r="W922" s="58"/>
      <c r="X922" s="58"/>
      <c r="Y922" s="58"/>
      <c r="Z922" s="58"/>
    </row>
    <row r="923" spans="1:26" ht="13.5" customHeight="1">
      <c r="A923" s="58"/>
      <c r="B923" s="58"/>
      <c r="C923" s="58"/>
      <c r="D923" s="371"/>
      <c r="E923" s="403"/>
      <c r="F923" s="58"/>
      <c r="G923" s="58"/>
      <c r="H923" s="58"/>
      <c r="I923" s="58"/>
      <c r="J923" s="58"/>
      <c r="K923" s="58"/>
      <c r="L923" s="58"/>
      <c r="M923" s="58"/>
      <c r="N923" s="58"/>
      <c r="O923" s="58"/>
      <c r="P923" s="58"/>
      <c r="Q923" s="58"/>
      <c r="R923" s="58"/>
      <c r="S923" s="58"/>
      <c r="T923" s="58"/>
      <c r="U923" s="58"/>
      <c r="V923" s="58"/>
      <c r="W923" s="58"/>
      <c r="X923" s="58"/>
      <c r="Y923" s="58"/>
      <c r="Z923" s="58"/>
    </row>
    <row r="924" spans="1:26" ht="13.5" customHeight="1">
      <c r="A924" s="58"/>
      <c r="B924" s="58"/>
      <c r="C924" s="58"/>
      <c r="D924" s="371"/>
      <c r="E924" s="403"/>
      <c r="F924" s="58"/>
      <c r="G924" s="58"/>
      <c r="H924" s="58"/>
      <c r="I924" s="58"/>
      <c r="J924" s="58"/>
      <c r="K924" s="58"/>
      <c r="L924" s="58"/>
      <c r="M924" s="58"/>
      <c r="N924" s="58"/>
      <c r="O924" s="58"/>
      <c r="P924" s="58"/>
      <c r="Q924" s="58"/>
      <c r="R924" s="58"/>
      <c r="S924" s="58"/>
      <c r="T924" s="58"/>
      <c r="U924" s="58"/>
      <c r="V924" s="58"/>
      <c r="W924" s="58"/>
      <c r="X924" s="58"/>
      <c r="Y924" s="58"/>
      <c r="Z924" s="58"/>
    </row>
    <row r="925" spans="1:26" ht="13.5" customHeight="1">
      <c r="A925" s="58"/>
      <c r="B925" s="58"/>
      <c r="C925" s="58"/>
      <c r="D925" s="371"/>
      <c r="E925" s="403"/>
      <c r="F925" s="58"/>
      <c r="G925" s="58"/>
      <c r="H925" s="58"/>
      <c r="I925" s="58"/>
      <c r="J925" s="58"/>
      <c r="K925" s="58"/>
      <c r="L925" s="58"/>
      <c r="M925" s="58"/>
      <c r="N925" s="58"/>
      <c r="O925" s="58"/>
      <c r="P925" s="58"/>
      <c r="Q925" s="58"/>
      <c r="R925" s="58"/>
      <c r="S925" s="58"/>
      <c r="T925" s="58"/>
      <c r="U925" s="58"/>
      <c r="V925" s="58"/>
      <c r="W925" s="58"/>
      <c r="X925" s="58"/>
      <c r="Y925" s="58"/>
      <c r="Z925" s="58"/>
    </row>
    <row r="926" spans="1:26" ht="13.5" customHeight="1">
      <c r="A926" s="58"/>
      <c r="B926" s="58"/>
      <c r="C926" s="58"/>
      <c r="D926" s="371"/>
      <c r="E926" s="403"/>
      <c r="F926" s="58"/>
      <c r="G926" s="58"/>
      <c r="H926" s="58"/>
      <c r="I926" s="58"/>
      <c r="J926" s="58"/>
      <c r="K926" s="58"/>
      <c r="L926" s="58"/>
      <c r="M926" s="58"/>
      <c r="N926" s="58"/>
      <c r="O926" s="58"/>
      <c r="P926" s="58"/>
      <c r="Q926" s="58"/>
      <c r="R926" s="58"/>
      <c r="S926" s="58"/>
      <c r="T926" s="58"/>
      <c r="U926" s="58"/>
      <c r="V926" s="58"/>
      <c r="W926" s="58"/>
      <c r="X926" s="58"/>
      <c r="Y926" s="58"/>
      <c r="Z926" s="58"/>
    </row>
    <row r="927" spans="1:26" ht="13.5" customHeight="1">
      <c r="A927" s="58"/>
      <c r="B927" s="58"/>
      <c r="C927" s="58"/>
      <c r="D927" s="371"/>
      <c r="E927" s="403"/>
      <c r="F927" s="58"/>
      <c r="G927" s="58"/>
      <c r="H927" s="58"/>
      <c r="I927" s="58"/>
      <c r="J927" s="58"/>
      <c r="K927" s="58"/>
      <c r="L927" s="58"/>
      <c r="M927" s="58"/>
      <c r="N927" s="58"/>
      <c r="O927" s="58"/>
      <c r="P927" s="58"/>
      <c r="Q927" s="58"/>
      <c r="R927" s="58"/>
      <c r="S927" s="58"/>
      <c r="T927" s="58"/>
      <c r="U927" s="58"/>
      <c r="V927" s="58"/>
      <c r="W927" s="58"/>
      <c r="X927" s="58"/>
      <c r="Y927" s="58"/>
      <c r="Z927" s="58"/>
    </row>
    <row r="928" spans="1:26" ht="13.5" customHeight="1">
      <c r="A928" s="58"/>
      <c r="B928" s="58"/>
      <c r="C928" s="58"/>
      <c r="D928" s="371"/>
      <c r="E928" s="403"/>
      <c r="F928" s="58"/>
      <c r="G928" s="58"/>
      <c r="H928" s="58"/>
      <c r="I928" s="58"/>
      <c r="J928" s="58"/>
      <c r="K928" s="58"/>
      <c r="L928" s="58"/>
      <c r="M928" s="58"/>
      <c r="N928" s="58"/>
      <c r="O928" s="58"/>
      <c r="P928" s="58"/>
      <c r="Q928" s="58"/>
      <c r="R928" s="58"/>
      <c r="S928" s="58"/>
      <c r="T928" s="58"/>
      <c r="U928" s="58"/>
      <c r="V928" s="58"/>
      <c r="W928" s="58"/>
      <c r="X928" s="58"/>
      <c r="Y928" s="58"/>
      <c r="Z928" s="58"/>
    </row>
    <row r="929" spans="1:26" ht="13.5" customHeight="1">
      <c r="A929" s="58"/>
      <c r="B929" s="58"/>
      <c r="C929" s="58"/>
      <c r="D929" s="371"/>
      <c r="E929" s="403"/>
      <c r="F929" s="58"/>
      <c r="G929" s="58"/>
      <c r="H929" s="58"/>
      <c r="I929" s="58"/>
      <c r="J929" s="58"/>
      <c r="K929" s="58"/>
      <c r="L929" s="58"/>
      <c r="M929" s="58"/>
      <c r="N929" s="58"/>
      <c r="O929" s="58"/>
      <c r="P929" s="58"/>
      <c r="Q929" s="58"/>
      <c r="R929" s="58"/>
      <c r="S929" s="58"/>
      <c r="T929" s="58"/>
      <c r="U929" s="58"/>
      <c r="V929" s="58"/>
      <c r="W929" s="58"/>
      <c r="X929" s="58"/>
      <c r="Y929" s="58"/>
      <c r="Z929" s="58"/>
    </row>
    <row r="930" spans="1:26" ht="13.5" customHeight="1">
      <c r="A930" s="58"/>
      <c r="B930" s="58"/>
      <c r="C930" s="58"/>
      <c r="D930" s="371"/>
      <c r="E930" s="403"/>
      <c r="F930" s="58"/>
      <c r="G930" s="58"/>
      <c r="H930" s="58"/>
      <c r="I930" s="58"/>
      <c r="J930" s="58"/>
      <c r="K930" s="58"/>
      <c r="L930" s="58"/>
      <c r="M930" s="58"/>
      <c r="N930" s="58"/>
      <c r="O930" s="58"/>
      <c r="P930" s="58"/>
      <c r="Q930" s="58"/>
      <c r="R930" s="58"/>
      <c r="S930" s="58"/>
      <c r="T930" s="58"/>
      <c r="U930" s="58"/>
      <c r="V930" s="58"/>
      <c r="W930" s="58"/>
      <c r="X930" s="58"/>
      <c r="Y930" s="58"/>
      <c r="Z930" s="58"/>
    </row>
    <row r="931" spans="1:26" ht="13.5" customHeight="1">
      <c r="A931" s="58"/>
      <c r="B931" s="58"/>
      <c r="C931" s="58"/>
      <c r="D931" s="371"/>
      <c r="E931" s="403"/>
      <c r="F931" s="58"/>
      <c r="G931" s="58"/>
      <c r="H931" s="58"/>
      <c r="I931" s="58"/>
      <c r="J931" s="58"/>
      <c r="K931" s="58"/>
      <c r="L931" s="58"/>
      <c r="M931" s="58"/>
      <c r="N931" s="58"/>
      <c r="O931" s="58"/>
      <c r="P931" s="58"/>
      <c r="Q931" s="58"/>
      <c r="R931" s="58"/>
      <c r="S931" s="58"/>
      <c r="T931" s="58"/>
      <c r="U931" s="58"/>
      <c r="V931" s="58"/>
      <c r="W931" s="58"/>
      <c r="X931" s="58"/>
      <c r="Y931" s="58"/>
      <c r="Z931" s="58"/>
    </row>
    <row r="932" spans="1:26" ht="13.5" customHeight="1">
      <c r="A932" s="58"/>
      <c r="B932" s="58"/>
      <c r="C932" s="58"/>
      <c r="D932" s="371"/>
      <c r="E932" s="403"/>
      <c r="F932" s="58"/>
      <c r="G932" s="58"/>
      <c r="H932" s="58"/>
      <c r="I932" s="58"/>
      <c r="J932" s="58"/>
      <c r="K932" s="58"/>
      <c r="L932" s="58"/>
      <c r="M932" s="58"/>
      <c r="N932" s="58"/>
      <c r="O932" s="58"/>
      <c r="P932" s="58"/>
      <c r="Q932" s="58"/>
      <c r="R932" s="58"/>
      <c r="S932" s="58"/>
      <c r="T932" s="58"/>
      <c r="U932" s="58"/>
      <c r="V932" s="58"/>
      <c r="W932" s="58"/>
      <c r="X932" s="58"/>
      <c r="Y932" s="58"/>
      <c r="Z932" s="58"/>
    </row>
    <row r="933" spans="1:26" ht="13.5" customHeight="1">
      <c r="A933" s="58"/>
      <c r="B933" s="58"/>
      <c r="C933" s="58"/>
      <c r="D933" s="371"/>
      <c r="E933" s="403"/>
      <c r="F933" s="58"/>
      <c r="G933" s="58"/>
      <c r="H933" s="58"/>
      <c r="I933" s="58"/>
      <c r="J933" s="58"/>
      <c r="K933" s="58"/>
      <c r="L933" s="58"/>
      <c r="M933" s="58"/>
      <c r="N933" s="58"/>
      <c r="O933" s="58"/>
      <c r="P933" s="58"/>
      <c r="Q933" s="58"/>
      <c r="R933" s="58"/>
      <c r="S933" s="58"/>
      <c r="T933" s="58"/>
      <c r="U933" s="58"/>
      <c r="V933" s="58"/>
      <c r="W933" s="58"/>
      <c r="X933" s="58"/>
      <c r="Y933" s="58"/>
      <c r="Z933" s="58"/>
    </row>
    <row r="934" spans="1:26" ht="13.5" customHeight="1">
      <c r="A934" s="58"/>
      <c r="B934" s="58"/>
      <c r="C934" s="58"/>
      <c r="D934" s="371"/>
      <c r="E934" s="403"/>
      <c r="F934" s="58"/>
      <c r="G934" s="58"/>
      <c r="H934" s="58"/>
      <c r="I934" s="58"/>
      <c r="J934" s="58"/>
      <c r="K934" s="58"/>
      <c r="L934" s="58"/>
      <c r="M934" s="58"/>
      <c r="N934" s="58"/>
      <c r="O934" s="58"/>
      <c r="P934" s="58"/>
      <c r="Q934" s="58"/>
      <c r="R934" s="58"/>
      <c r="S934" s="58"/>
      <c r="T934" s="58"/>
      <c r="U934" s="58"/>
      <c r="V934" s="58"/>
      <c r="W934" s="58"/>
      <c r="X934" s="58"/>
      <c r="Y934" s="58"/>
      <c r="Z934" s="58"/>
    </row>
    <row r="935" spans="1:26" ht="13.5" customHeight="1">
      <c r="A935" s="58"/>
      <c r="B935" s="58"/>
      <c r="C935" s="58"/>
      <c r="D935" s="371"/>
      <c r="E935" s="403"/>
      <c r="F935" s="58"/>
      <c r="G935" s="58"/>
      <c r="H935" s="58"/>
      <c r="I935" s="58"/>
      <c r="J935" s="58"/>
      <c r="K935" s="58"/>
      <c r="L935" s="58"/>
      <c r="M935" s="58"/>
      <c r="N935" s="58"/>
      <c r="O935" s="58"/>
      <c r="P935" s="58"/>
      <c r="Q935" s="58"/>
      <c r="R935" s="58"/>
      <c r="S935" s="58"/>
      <c r="T935" s="58"/>
      <c r="U935" s="58"/>
      <c r="V935" s="58"/>
      <c r="W935" s="58"/>
      <c r="X935" s="58"/>
      <c r="Y935" s="58"/>
      <c r="Z935" s="58"/>
    </row>
    <row r="936" spans="1:26" ht="13.5" customHeight="1">
      <c r="A936" s="58"/>
      <c r="B936" s="58"/>
      <c r="C936" s="58"/>
      <c r="D936" s="371"/>
      <c r="E936" s="403"/>
      <c r="F936" s="58"/>
      <c r="G936" s="58"/>
      <c r="H936" s="58"/>
      <c r="I936" s="58"/>
      <c r="J936" s="58"/>
      <c r="K936" s="58"/>
      <c r="L936" s="58"/>
      <c r="M936" s="58"/>
      <c r="N936" s="58"/>
      <c r="O936" s="58"/>
      <c r="P936" s="58"/>
      <c r="Q936" s="58"/>
      <c r="R936" s="58"/>
      <c r="S936" s="58"/>
      <c r="T936" s="58"/>
      <c r="U936" s="58"/>
      <c r="V936" s="58"/>
      <c r="W936" s="58"/>
      <c r="X936" s="58"/>
      <c r="Y936" s="58"/>
      <c r="Z936" s="58"/>
    </row>
    <row r="937" spans="1:26" ht="13.5" customHeight="1">
      <c r="A937" s="58"/>
      <c r="B937" s="58"/>
      <c r="C937" s="58"/>
      <c r="D937" s="371"/>
      <c r="E937" s="403"/>
      <c r="F937" s="58"/>
      <c r="G937" s="58"/>
      <c r="H937" s="58"/>
      <c r="I937" s="58"/>
      <c r="J937" s="58"/>
      <c r="K937" s="58"/>
      <c r="L937" s="58"/>
      <c r="M937" s="58"/>
      <c r="N937" s="58"/>
      <c r="O937" s="58"/>
      <c r="P937" s="58"/>
      <c r="Q937" s="58"/>
      <c r="R937" s="58"/>
      <c r="S937" s="58"/>
      <c r="T937" s="58"/>
      <c r="U937" s="58"/>
      <c r="V937" s="58"/>
      <c r="W937" s="58"/>
      <c r="X937" s="58"/>
      <c r="Y937" s="58"/>
      <c r="Z937" s="58"/>
    </row>
    <row r="938" spans="1:26" ht="13.5" customHeight="1">
      <c r="A938" s="58"/>
      <c r="B938" s="58"/>
      <c r="C938" s="58"/>
      <c r="D938" s="371"/>
      <c r="E938" s="403"/>
      <c r="F938" s="58"/>
      <c r="G938" s="58"/>
      <c r="H938" s="58"/>
      <c r="I938" s="58"/>
      <c r="J938" s="58"/>
      <c r="K938" s="58"/>
      <c r="L938" s="58"/>
      <c r="M938" s="58"/>
      <c r="N938" s="58"/>
      <c r="O938" s="58"/>
      <c r="P938" s="58"/>
      <c r="Q938" s="58"/>
      <c r="R938" s="58"/>
      <c r="S938" s="58"/>
      <c r="T938" s="58"/>
      <c r="U938" s="58"/>
      <c r="V938" s="58"/>
      <c r="W938" s="58"/>
      <c r="X938" s="58"/>
      <c r="Y938" s="58"/>
      <c r="Z938" s="58"/>
    </row>
    <row r="939" spans="1:26" ht="13.5" customHeight="1">
      <c r="A939" s="58"/>
      <c r="B939" s="58"/>
      <c r="C939" s="58"/>
      <c r="D939" s="371"/>
      <c r="E939" s="403"/>
      <c r="F939" s="58"/>
      <c r="G939" s="58"/>
      <c r="H939" s="58"/>
      <c r="I939" s="58"/>
      <c r="J939" s="58"/>
      <c r="K939" s="58"/>
      <c r="L939" s="58"/>
      <c r="M939" s="58"/>
      <c r="N939" s="58"/>
      <c r="O939" s="58"/>
      <c r="P939" s="58"/>
      <c r="Q939" s="58"/>
      <c r="R939" s="58"/>
      <c r="S939" s="58"/>
      <c r="T939" s="58"/>
      <c r="U939" s="58"/>
      <c r="V939" s="58"/>
      <c r="W939" s="58"/>
      <c r="X939" s="58"/>
      <c r="Y939" s="58"/>
      <c r="Z939" s="58"/>
    </row>
    <row r="940" spans="1:26" ht="13.5" customHeight="1">
      <c r="A940" s="58"/>
      <c r="B940" s="58"/>
      <c r="C940" s="58"/>
      <c r="D940" s="371"/>
      <c r="E940" s="403"/>
      <c r="F940" s="58"/>
      <c r="G940" s="58"/>
      <c r="H940" s="58"/>
      <c r="I940" s="58"/>
      <c r="J940" s="58"/>
      <c r="K940" s="58"/>
      <c r="L940" s="58"/>
      <c r="M940" s="58"/>
      <c r="N940" s="58"/>
      <c r="O940" s="58"/>
      <c r="P940" s="58"/>
      <c r="Q940" s="58"/>
      <c r="R940" s="58"/>
      <c r="S940" s="58"/>
      <c r="T940" s="58"/>
      <c r="U940" s="58"/>
      <c r="V940" s="58"/>
      <c r="W940" s="58"/>
      <c r="X940" s="58"/>
      <c r="Y940" s="58"/>
      <c r="Z940" s="58"/>
    </row>
    <row r="941" spans="1:26" ht="13.5" customHeight="1">
      <c r="A941" s="58"/>
      <c r="B941" s="58"/>
      <c r="C941" s="58"/>
      <c r="D941" s="371"/>
      <c r="E941" s="403"/>
      <c r="F941" s="58"/>
      <c r="G941" s="58"/>
      <c r="H941" s="58"/>
      <c r="I941" s="58"/>
      <c r="J941" s="58"/>
      <c r="K941" s="58"/>
      <c r="L941" s="58"/>
      <c r="M941" s="58"/>
      <c r="N941" s="58"/>
      <c r="O941" s="58"/>
      <c r="P941" s="58"/>
      <c r="Q941" s="58"/>
      <c r="R941" s="58"/>
      <c r="S941" s="58"/>
      <c r="T941" s="58"/>
      <c r="U941" s="58"/>
      <c r="V941" s="58"/>
      <c r="W941" s="58"/>
      <c r="X941" s="58"/>
      <c r="Y941" s="58"/>
      <c r="Z941" s="58"/>
    </row>
    <row r="942" spans="1:26" ht="13.5" customHeight="1">
      <c r="A942" s="58"/>
      <c r="B942" s="58"/>
      <c r="C942" s="58"/>
      <c r="D942" s="371"/>
      <c r="E942" s="403"/>
      <c r="F942" s="58"/>
      <c r="G942" s="58"/>
      <c r="H942" s="58"/>
      <c r="I942" s="58"/>
      <c r="J942" s="58"/>
      <c r="K942" s="58"/>
      <c r="L942" s="58"/>
      <c r="M942" s="58"/>
      <c r="N942" s="58"/>
      <c r="O942" s="58"/>
      <c r="P942" s="58"/>
      <c r="Q942" s="58"/>
      <c r="R942" s="58"/>
      <c r="S942" s="58"/>
      <c r="T942" s="58"/>
      <c r="U942" s="58"/>
      <c r="V942" s="58"/>
      <c r="W942" s="58"/>
      <c r="X942" s="58"/>
      <c r="Y942" s="58"/>
      <c r="Z942" s="58"/>
    </row>
    <row r="943" spans="1:26" ht="13.5" customHeight="1">
      <c r="A943" s="58"/>
      <c r="B943" s="58"/>
      <c r="C943" s="58"/>
      <c r="D943" s="371"/>
      <c r="E943" s="403"/>
      <c r="F943" s="58"/>
      <c r="G943" s="58"/>
      <c r="H943" s="58"/>
      <c r="I943" s="58"/>
      <c r="J943" s="58"/>
      <c r="K943" s="58"/>
      <c r="L943" s="58"/>
      <c r="M943" s="58"/>
      <c r="N943" s="58"/>
      <c r="O943" s="58"/>
      <c r="P943" s="58"/>
      <c r="Q943" s="58"/>
      <c r="R943" s="58"/>
      <c r="S943" s="58"/>
      <c r="T943" s="58"/>
      <c r="U943" s="58"/>
      <c r="V943" s="58"/>
      <c r="W943" s="58"/>
      <c r="X943" s="58"/>
      <c r="Y943" s="58"/>
      <c r="Z943" s="58"/>
    </row>
    <row r="944" spans="1:26" ht="13.5" customHeight="1">
      <c r="A944" s="58"/>
      <c r="B944" s="58"/>
      <c r="C944" s="58"/>
      <c r="D944" s="371"/>
      <c r="E944" s="403"/>
      <c r="F944" s="58"/>
      <c r="G944" s="58"/>
      <c r="H944" s="58"/>
      <c r="I944" s="58"/>
      <c r="J944" s="58"/>
      <c r="K944" s="58"/>
      <c r="L944" s="58"/>
      <c r="M944" s="58"/>
      <c r="N944" s="58"/>
      <c r="O944" s="58"/>
      <c r="P944" s="58"/>
      <c r="Q944" s="58"/>
      <c r="R944" s="58"/>
      <c r="S944" s="58"/>
      <c r="T944" s="58"/>
      <c r="U944" s="58"/>
      <c r="V944" s="58"/>
      <c r="W944" s="58"/>
      <c r="X944" s="58"/>
      <c r="Y944" s="58"/>
      <c r="Z944" s="58"/>
    </row>
    <row r="945" spans="1:26" ht="13.5" customHeight="1">
      <c r="A945" s="58"/>
      <c r="B945" s="58"/>
      <c r="C945" s="58"/>
      <c r="D945" s="371"/>
      <c r="E945" s="403"/>
      <c r="F945" s="58"/>
      <c r="G945" s="58"/>
      <c r="H945" s="58"/>
      <c r="I945" s="58"/>
      <c r="J945" s="58"/>
      <c r="K945" s="58"/>
      <c r="L945" s="58"/>
      <c r="M945" s="58"/>
      <c r="N945" s="58"/>
      <c r="O945" s="58"/>
      <c r="P945" s="58"/>
      <c r="Q945" s="58"/>
      <c r="R945" s="58"/>
      <c r="S945" s="58"/>
      <c r="T945" s="58"/>
      <c r="U945" s="58"/>
      <c r="V945" s="58"/>
      <c r="W945" s="58"/>
      <c r="X945" s="58"/>
      <c r="Y945" s="58"/>
      <c r="Z945" s="58"/>
    </row>
    <row r="946" spans="1:26" ht="13.5" customHeight="1">
      <c r="A946" s="58"/>
      <c r="B946" s="58"/>
      <c r="C946" s="58"/>
      <c r="D946" s="371"/>
      <c r="E946" s="403"/>
      <c r="F946" s="58"/>
      <c r="G946" s="58"/>
      <c r="H946" s="58"/>
      <c r="I946" s="58"/>
      <c r="J946" s="58"/>
      <c r="K946" s="58"/>
      <c r="L946" s="58"/>
      <c r="M946" s="58"/>
      <c r="N946" s="58"/>
      <c r="O946" s="58"/>
      <c r="P946" s="58"/>
      <c r="Q946" s="58"/>
      <c r="R946" s="58"/>
      <c r="S946" s="58"/>
      <c r="T946" s="58"/>
      <c r="U946" s="58"/>
      <c r="V946" s="58"/>
      <c r="W946" s="58"/>
      <c r="X946" s="58"/>
      <c r="Y946" s="58"/>
      <c r="Z946" s="58"/>
    </row>
    <row r="947" spans="1:26" ht="13.5" customHeight="1">
      <c r="A947" s="58"/>
      <c r="B947" s="58"/>
      <c r="C947" s="58"/>
      <c r="D947" s="371"/>
      <c r="E947" s="403"/>
      <c r="F947" s="58"/>
      <c r="G947" s="58"/>
      <c r="H947" s="58"/>
      <c r="I947" s="58"/>
      <c r="J947" s="58"/>
      <c r="K947" s="58"/>
      <c r="L947" s="58"/>
      <c r="M947" s="58"/>
      <c r="N947" s="58"/>
      <c r="O947" s="58"/>
      <c r="P947" s="58"/>
      <c r="Q947" s="58"/>
      <c r="R947" s="58"/>
      <c r="S947" s="58"/>
      <c r="T947" s="58"/>
      <c r="U947" s="58"/>
      <c r="V947" s="58"/>
      <c r="W947" s="58"/>
      <c r="X947" s="58"/>
      <c r="Y947" s="58"/>
      <c r="Z947" s="58"/>
    </row>
    <row r="948" spans="1:26" ht="13.5" customHeight="1">
      <c r="A948" s="58"/>
      <c r="B948" s="58"/>
      <c r="C948" s="58"/>
      <c r="D948" s="371"/>
      <c r="E948" s="403"/>
      <c r="F948" s="58"/>
      <c r="G948" s="58"/>
      <c r="H948" s="58"/>
      <c r="I948" s="58"/>
      <c r="J948" s="58"/>
      <c r="K948" s="58"/>
      <c r="L948" s="58"/>
      <c r="M948" s="58"/>
      <c r="N948" s="58"/>
      <c r="O948" s="58"/>
      <c r="P948" s="58"/>
      <c r="Q948" s="58"/>
      <c r="R948" s="58"/>
      <c r="S948" s="58"/>
      <c r="T948" s="58"/>
      <c r="U948" s="58"/>
      <c r="V948" s="58"/>
      <c r="W948" s="58"/>
      <c r="X948" s="58"/>
      <c r="Y948" s="58"/>
      <c r="Z948" s="58"/>
    </row>
    <row r="949" spans="1:26" ht="13.5" customHeight="1">
      <c r="A949" s="58"/>
      <c r="B949" s="58"/>
      <c r="C949" s="58"/>
      <c r="D949" s="371"/>
      <c r="E949" s="403"/>
      <c r="F949" s="58"/>
      <c r="G949" s="58"/>
      <c r="H949" s="58"/>
      <c r="I949" s="58"/>
      <c r="J949" s="58"/>
      <c r="K949" s="58"/>
      <c r="L949" s="58"/>
      <c r="M949" s="58"/>
      <c r="N949" s="58"/>
      <c r="O949" s="58"/>
      <c r="P949" s="58"/>
      <c r="Q949" s="58"/>
      <c r="R949" s="58"/>
      <c r="S949" s="58"/>
      <c r="T949" s="58"/>
      <c r="U949" s="58"/>
      <c r="V949" s="58"/>
      <c r="W949" s="58"/>
      <c r="X949" s="58"/>
      <c r="Y949" s="58"/>
      <c r="Z949" s="58"/>
    </row>
    <row r="950" spans="1:26" ht="13.5" customHeight="1">
      <c r="A950" s="58"/>
      <c r="B950" s="58"/>
      <c r="C950" s="58"/>
      <c r="D950" s="371"/>
      <c r="E950" s="403"/>
      <c r="F950" s="58"/>
      <c r="G950" s="58"/>
      <c r="H950" s="58"/>
      <c r="I950" s="58"/>
      <c r="J950" s="58"/>
      <c r="K950" s="58"/>
      <c r="L950" s="58"/>
      <c r="M950" s="58"/>
      <c r="N950" s="58"/>
      <c r="O950" s="58"/>
      <c r="P950" s="58"/>
      <c r="Q950" s="58"/>
      <c r="R950" s="58"/>
      <c r="S950" s="58"/>
      <c r="T950" s="58"/>
      <c r="U950" s="58"/>
      <c r="V950" s="58"/>
      <c r="W950" s="58"/>
      <c r="X950" s="58"/>
      <c r="Y950" s="58"/>
      <c r="Z950" s="58"/>
    </row>
    <row r="951" spans="1:26" ht="13.5" customHeight="1">
      <c r="A951" s="58"/>
      <c r="B951" s="58"/>
      <c r="C951" s="58"/>
      <c r="D951" s="371"/>
      <c r="E951" s="403"/>
      <c r="F951" s="58"/>
      <c r="G951" s="58"/>
      <c r="H951" s="58"/>
      <c r="I951" s="58"/>
      <c r="J951" s="58"/>
      <c r="K951" s="58"/>
      <c r="L951" s="58"/>
      <c r="M951" s="58"/>
      <c r="N951" s="58"/>
      <c r="O951" s="58"/>
      <c r="P951" s="58"/>
      <c r="Q951" s="58"/>
      <c r="R951" s="58"/>
      <c r="S951" s="58"/>
      <c r="T951" s="58"/>
      <c r="U951" s="58"/>
      <c r="V951" s="58"/>
      <c r="W951" s="58"/>
      <c r="X951" s="58"/>
      <c r="Y951" s="58"/>
      <c r="Z951" s="58"/>
    </row>
    <row r="952" spans="1:26" ht="13.5" customHeight="1">
      <c r="A952" s="58"/>
      <c r="B952" s="58"/>
      <c r="C952" s="58"/>
      <c r="D952" s="371"/>
      <c r="E952" s="403"/>
      <c r="F952" s="58"/>
      <c r="G952" s="58"/>
      <c r="H952" s="58"/>
      <c r="I952" s="58"/>
      <c r="J952" s="58"/>
      <c r="K952" s="58"/>
      <c r="L952" s="58"/>
      <c r="M952" s="58"/>
      <c r="N952" s="58"/>
      <c r="O952" s="58"/>
      <c r="P952" s="58"/>
      <c r="Q952" s="58"/>
      <c r="R952" s="58"/>
      <c r="S952" s="58"/>
      <c r="T952" s="58"/>
      <c r="U952" s="58"/>
      <c r="V952" s="58"/>
      <c r="W952" s="58"/>
      <c r="X952" s="58"/>
      <c r="Y952" s="58"/>
      <c r="Z952" s="58"/>
    </row>
    <row r="953" spans="1:26" ht="13.5" customHeight="1">
      <c r="A953" s="58"/>
      <c r="B953" s="58"/>
      <c r="C953" s="58"/>
      <c r="D953" s="371"/>
      <c r="E953" s="403"/>
      <c r="F953" s="58"/>
      <c r="G953" s="58"/>
      <c r="H953" s="58"/>
      <c r="I953" s="58"/>
      <c r="J953" s="58"/>
      <c r="K953" s="58"/>
      <c r="L953" s="58"/>
      <c r="M953" s="58"/>
      <c r="N953" s="58"/>
      <c r="O953" s="58"/>
      <c r="P953" s="58"/>
      <c r="Q953" s="58"/>
      <c r="R953" s="58"/>
      <c r="S953" s="58"/>
      <c r="T953" s="58"/>
      <c r="U953" s="58"/>
      <c r="V953" s="58"/>
      <c r="W953" s="58"/>
      <c r="X953" s="58"/>
      <c r="Y953" s="58"/>
      <c r="Z953" s="58"/>
    </row>
    <row r="954" spans="1:26" ht="13.5" customHeight="1">
      <c r="A954" s="58"/>
      <c r="B954" s="58"/>
      <c r="C954" s="58"/>
      <c r="D954" s="371"/>
      <c r="E954" s="403"/>
      <c r="F954" s="58"/>
      <c r="G954" s="58"/>
      <c r="H954" s="58"/>
      <c r="I954" s="58"/>
      <c r="J954" s="58"/>
      <c r="K954" s="58"/>
      <c r="L954" s="58"/>
      <c r="M954" s="58"/>
      <c r="N954" s="58"/>
      <c r="O954" s="58"/>
      <c r="P954" s="58"/>
      <c r="Q954" s="58"/>
      <c r="R954" s="58"/>
      <c r="S954" s="58"/>
      <c r="T954" s="58"/>
      <c r="U954" s="58"/>
      <c r="V954" s="58"/>
      <c r="W954" s="58"/>
      <c r="X954" s="58"/>
      <c r="Y954" s="58"/>
      <c r="Z954" s="58"/>
    </row>
    <row r="955" spans="1:26" ht="13.5" customHeight="1">
      <c r="A955" s="58"/>
      <c r="B955" s="58"/>
      <c r="C955" s="58"/>
      <c r="D955" s="371"/>
      <c r="E955" s="403"/>
      <c r="F955" s="58"/>
      <c r="G955" s="58"/>
      <c r="H955" s="58"/>
      <c r="I955" s="58"/>
      <c r="J955" s="58"/>
      <c r="K955" s="58"/>
      <c r="L955" s="58"/>
      <c r="M955" s="58"/>
      <c r="N955" s="58"/>
      <c r="O955" s="58"/>
      <c r="P955" s="58"/>
      <c r="Q955" s="58"/>
      <c r="R955" s="58"/>
      <c r="S955" s="58"/>
      <c r="T955" s="58"/>
      <c r="U955" s="58"/>
      <c r="V955" s="58"/>
      <c r="W955" s="58"/>
      <c r="X955" s="58"/>
      <c r="Y955" s="58"/>
      <c r="Z955" s="58"/>
    </row>
    <row r="956" spans="1:26" ht="13.5" customHeight="1">
      <c r="A956" s="58"/>
      <c r="B956" s="58"/>
      <c r="C956" s="58"/>
      <c r="D956" s="371"/>
      <c r="E956" s="403"/>
      <c r="F956" s="58"/>
      <c r="G956" s="58"/>
      <c r="H956" s="58"/>
      <c r="I956" s="58"/>
      <c r="J956" s="58"/>
      <c r="K956" s="58"/>
      <c r="L956" s="58"/>
      <c r="M956" s="58"/>
      <c r="N956" s="58"/>
      <c r="O956" s="58"/>
      <c r="P956" s="58"/>
      <c r="Q956" s="58"/>
      <c r="R956" s="58"/>
      <c r="S956" s="58"/>
      <c r="T956" s="58"/>
      <c r="U956" s="58"/>
      <c r="V956" s="58"/>
      <c r="W956" s="58"/>
      <c r="X956" s="58"/>
      <c r="Y956" s="58"/>
      <c r="Z956" s="58"/>
    </row>
    <row r="957" spans="1:26" ht="13.5" customHeight="1">
      <c r="A957" s="58"/>
      <c r="B957" s="58"/>
      <c r="C957" s="58"/>
      <c r="D957" s="371"/>
      <c r="E957" s="403"/>
      <c r="F957" s="58"/>
      <c r="G957" s="58"/>
      <c r="H957" s="58"/>
      <c r="I957" s="58"/>
      <c r="J957" s="58"/>
      <c r="K957" s="58"/>
      <c r="L957" s="58"/>
      <c r="M957" s="58"/>
      <c r="N957" s="58"/>
      <c r="O957" s="58"/>
      <c r="P957" s="58"/>
      <c r="Q957" s="58"/>
      <c r="R957" s="58"/>
      <c r="S957" s="58"/>
      <c r="T957" s="58"/>
      <c r="U957" s="58"/>
      <c r="V957" s="58"/>
      <c r="W957" s="58"/>
      <c r="X957" s="58"/>
      <c r="Y957" s="58"/>
      <c r="Z957" s="58"/>
    </row>
    <row r="958" spans="1:26" ht="13.5" customHeight="1">
      <c r="A958" s="58"/>
      <c r="B958" s="58"/>
      <c r="C958" s="58"/>
      <c r="D958" s="371"/>
      <c r="E958" s="403"/>
      <c r="F958" s="58"/>
      <c r="G958" s="58"/>
      <c r="H958" s="58"/>
      <c r="I958" s="58"/>
      <c r="J958" s="58"/>
      <c r="K958" s="58"/>
      <c r="L958" s="58"/>
      <c r="M958" s="58"/>
      <c r="N958" s="58"/>
      <c r="O958" s="58"/>
      <c r="P958" s="58"/>
      <c r="Q958" s="58"/>
      <c r="R958" s="58"/>
      <c r="S958" s="58"/>
      <c r="T958" s="58"/>
      <c r="U958" s="58"/>
      <c r="V958" s="58"/>
      <c r="W958" s="58"/>
      <c r="X958" s="58"/>
      <c r="Y958" s="58"/>
      <c r="Z958" s="58"/>
    </row>
    <row r="959" spans="1:26" ht="13.5" customHeight="1">
      <c r="A959" s="58"/>
      <c r="B959" s="58"/>
      <c r="C959" s="58"/>
      <c r="D959" s="371"/>
      <c r="E959" s="403"/>
      <c r="F959" s="58"/>
      <c r="G959" s="58"/>
      <c r="H959" s="58"/>
      <c r="I959" s="58"/>
      <c r="J959" s="58"/>
      <c r="K959" s="58"/>
      <c r="L959" s="58"/>
      <c r="M959" s="58"/>
      <c r="N959" s="58"/>
      <c r="O959" s="58"/>
      <c r="P959" s="58"/>
      <c r="Q959" s="58"/>
      <c r="R959" s="58"/>
      <c r="S959" s="58"/>
      <c r="T959" s="58"/>
      <c r="U959" s="58"/>
      <c r="V959" s="58"/>
      <c r="W959" s="58"/>
      <c r="X959" s="58"/>
      <c r="Y959" s="58"/>
      <c r="Z959" s="58"/>
    </row>
    <row r="960" spans="1:26" ht="13.5" customHeight="1">
      <c r="A960" s="58"/>
      <c r="B960" s="58"/>
      <c r="C960" s="58"/>
      <c r="D960" s="371"/>
      <c r="E960" s="403"/>
      <c r="F960" s="58"/>
      <c r="G960" s="58"/>
      <c r="H960" s="58"/>
      <c r="I960" s="58"/>
      <c r="J960" s="58"/>
      <c r="K960" s="58"/>
      <c r="L960" s="58"/>
      <c r="M960" s="58"/>
      <c r="N960" s="58"/>
      <c r="O960" s="58"/>
      <c r="P960" s="58"/>
      <c r="Q960" s="58"/>
      <c r="R960" s="58"/>
      <c r="S960" s="58"/>
      <c r="T960" s="58"/>
      <c r="U960" s="58"/>
      <c r="V960" s="58"/>
      <c r="W960" s="58"/>
      <c r="X960" s="58"/>
      <c r="Y960" s="58"/>
      <c r="Z960" s="58"/>
    </row>
    <row r="961" spans="1:26" ht="13.5" customHeight="1">
      <c r="A961" s="58"/>
      <c r="B961" s="58"/>
      <c r="C961" s="58"/>
      <c r="D961" s="371"/>
      <c r="E961" s="403"/>
      <c r="F961" s="58"/>
      <c r="G961" s="58"/>
      <c r="H961" s="58"/>
      <c r="I961" s="58"/>
      <c r="J961" s="58"/>
      <c r="K961" s="58"/>
      <c r="L961" s="58"/>
      <c r="M961" s="58"/>
      <c r="N961" s="58"/>
      <c r="O961" s="58"/>
      <c r="P961" s="58"/>
      <c r="Q961" s="58"/>
      <c r="R961" s="58"/>
      <c r="S961" s="58"/>
      <c r="T961" s="58"/>
      <c r="U961" s="58"/>
      <c r="V961" s="58"/>
      <c r="W961" s="58"/>
      <c r="X961" s="58"/>
      <c r="Y961" s="58"/>
      <c r="Z961" s="58"/>
    </row>
    <row r="962" spans="1:26" ht="13.5" customHeight="1">
      <c r="A962" s="58"/>
      <c r="B962" s="58"/>
      <c r="C962" s="58"/>
      <c r="D962" s="371"/>
      <c r="E962" s="403"/>
      <c r="F962" s="58"/>
      <c r="G962" s="58"/>
      <c r="H962" s="58"/>
      <c r="I962" s="58"/>
      <c r="J962" s="58"/>
      <c r="K962" s="58"/>
      <c r="L962" s="58"/>
      <c r="M962" s="58"/>
      <c r="N962" s="58"/>
      <c r="O962" s="58"/>
      <c r="P962" s="58"/>
      <c r="Q962" s="58"/>
      <c r="R962" s="58"/>
      <c r="S962" s="58"/>
      <c r="T962" s="58"/>
      <c r="U962" s="58"/>
      <c r="V962" s="58"/>
      <c r="W962" s="58"/>
      <c r="X962" s="58"/>
      <c r="Y962" s="58"/>
      <c r="Z962" s="58"/>
    </row>
    <row r="963" spans="1:26" ht="13.5" customHeight="1">
      <c r="A963" s="58"/>
      <c r="B963" s="58"/>
      <c r="C963" s="58"/>
      <c r="D963" s="371"/>
      <c r="E963" s="403"/>
      <c r="F963" s="58"/>
      <c r="G963" s="58"/>
      <c r="H963" s="58"/>
      <c r="I963" s="58"/>
      <c r="J963" s="58"/>
      <c r="K963" s="58"/>
      <c r="L963" s="58"/>
      <c r="M963" s="58"/>
      <c r="N963" s="58"/>
      <c r="O963" s="58"/>
      <c r="P963" s="58"/>
      <c r="Q963" s="58"/>
      <c r="R963" s="58"/>
      <c r="S963" s="58"/>
      <c r="T963" s="58"/>
      <c r="U963" s="58"/>
      <c r="V963" s="58"/>
      <c r="W963" s="58"/>
      <c r="X963" s="58"/>
      <c r="Y963" s="58"/>
      <c r="Z963" s="58"/>
    </row>
    <row r="964" spans="1:26" ht="13.5" customHeight="1">
      <c r="A964" s="58"/>
      <c r="B964" s="58"/>
      <c r="C964" s="58"/>
      <c r="D964" s="371"/>
      <c r="E964" s="403"/>
      <c r="F964" s="58"/>
      <c r="G964" s="58"/>
      <c r="H964" s="58"/>
      <c r="I964" s="58"/>
      <c r="J964" s="58"/>
      <c r="K964" s="58"/>
      <c r="L964" s="58"/>
      <c r="M964" s="58"/>
      <c r="N964" s="58"/>
      <c r="O964" s="58"/>
      <c r="P964" s="58"/>
      <c r="Q964" s="58"/>
      <c r="R964" s="58"/>
      <c r="S964" s="58"/>
      <c r="T964" s="58"/>
      <c r="U964" s="58"/>
      <c r="V964" s="58"/>
      <c r="W964" s="58"/>
      <c r="X964" s="58"/>
      <c r="Y964" s="58"/>
      <c r="Z964" s="58"/>
    </row>
    <row r="965" spans="1:26" ht="13.5" customHeight="1">
      <c r="A965" s="58"/>
      <c r="B965" s="58"/>
      <c r="C965" s="58"/>
      <c r="D965" s="371"/>
      <c r="E965" s="403"/>
      <c r="F965" s="58"/>
      <c r="G965" s="58"/>
      <c r="H965" s="58"/>
      <c r="I965" s="58"/>
      <c r="J965" s="58"/>
      <c r="K965" s="58"/>
      <c r="L965" s="58"/>
      <c r="M965" s="58"/>
      <c r="N965" s="58"/>
      <c r="O965" s="58"/>
      <c r="P965" s="58"/>
      <c r="Q965" s="58"/>
      <c r="R965" s="58"/>
      <c r="S965" s="58"/>
      <c r="T965" s="58"/>
      <c r="U965" s="58"/>
      <c r="V965" s="58"/>
      <c r="W965" s="58"/>
      <c r="X965" s="58"/>
      <c r="Y965" s="58"/>
      <c r="Z965" s="58"/>
    </row>
    <row r="966" spans="1:26" ht="13.5" customHeight="1">
      <c r="A966" s="58"/>
      <c r="B966" s="58"/>
      <c r="C966" s="58"/>
      <c r="D966" s="371"/>
      <c r="E966" s="403"/>
      <c r="F966" s="58"/>
      <c r="G966" s="58"/>
      <c r="H966" s="58"/>
      <c r="I966" s="58"/>
      <c r="J966" s="58"/>
      <c r="K966" s="58"/>
      <c r="L966" s="58"/>
      <c r="M966" s="58"/>
      <c r="N966" s="58"/>
      <c r="O966" s="58"/>
      <c r="P966" s="58"/>
      <c r="Q966" s="58"/>
      <c r="R966" s="58"/>
      <c r="S966" s="58"/>
      <c r="T966" s="58"/>
      <c r="U966" s="58"/>
      <c r="V966" s="58"/>
      <c r="W966" s="58"/>
      <c r="X966" s="58"/>
      <c r="Y966" s="58"/>
      <c r="Z966" s="58"/>
    </row>
    <row r="967" spans="1:26" ht="13.5" customHeight="1">
      <c r="A967" s="58"/>
      <c r="B967" s="58"/>
      <c r="C967" s="58"/>
      <c r="D967" s="371"/>
      <c r="E967" s="403"/>
      <c r="F967" s="58"/>
      <c r="G967" s="58"/>
      <c r="H967" s="58"/>
      <c r="I967" s="58"/>
      <c r="J967" s="58"/>
      <c r="K967" s="58"/>
      <c r="L967" s="58"/>
      <c r="M967" s="58"/>
      <c r="N967" s="58"/>
      <c r="O967" s="58"/>
      <c r="P967" s="58"/>
      <c r="Q967" s="58"/>
      <c r="R967" s="58"/>
      <c r="S967" s="58"/>
      <c r="T967" s="58"/>
      <c r="U967" s="58"/>
      <c r="V967" s="58"/>
      <c r="W967" s="58"/>
      <c r="X967" s="58"/>
      <c r="Y967" s="58"/>
      <c r="Z967" s="58"/>
    </row>
    <row r="968" spans="1:26" ht="13.5" customHeight="1">
      <c r="A968" s="58"/>
      <c r="B968" s="58"/>
      <c r="C968" s="58"/>
      <c r="D968" s="371"/>
      <c r="E968" s="403"/>
      <c r="F968" s="58"/>
      <c r="G968" s="58"/>
      <c r="H968" s="58"/>
      <c r="I968" s="58"/>
      <c r="J968" s="58"/>
      <c r="K968" s="58"/>
      <c r="L968" s="58"/>
      <c r="M968" s="58"/>
      <c r="N968" s="58"/>
      <c r="O968" s="58"/>
      <c r="P968" s="58"/>
      <c r="Q968" s="58"/>
      <c r="R968" s="58"/>
      <c r="S968" s="58"/>
      <c r="T968" s="58"/>
      <c r="U968" s="58"/>
      <c r="V968" s="58"/>
      <c r="W968" s="58"/>
      <c r="X968" s="58"/>
      <c r="Y968" s="58"/>
      <c r="Z968" s="58"/>
    </row>
    <row r="969" spans="1:26" ht="13.5" customHeight="1">
      <c r="A969" s="58"/>
      <c r="B969" s="58"/>
      <c r="C969" s="58"/>
      <c r="D969" s="371"/>
      <c r="E969" s="403"/>
      <c r="F969" s="58"/>
      <c r="G969" s="58"/>
      <c r="H969" s="58"/>
      <c r="I969" s="58"/>
      <c r="J969" s="58"/>
      <c r="K969" s="58"/>
      <c r="L969" s="58"/>
      <c r="M969" s="58"/>
      <c r="N969" s="58"/>
      <c r="O969" s="58"/>
      <c r="P969" s="58"/>
      <c r="Q969" s="58"/>
      <c r="R969" s="58"/>
      <c r="S969" s="58"/>
      <c r="T969" s="58"/>
      <c r="U969" s="58"/>
      <c r="V969" s="58"/>
      <c r="W969" s="58"/>
      <c r="X969" s="58"/>
      <c r="Y969" s="58"/>
      <c r="Z969" s="58"/>
    </row>
    <row r="970" spans="1:26" ht="13.5" customHeight="1">
      <c r="A970" s="58"/>
      <c r="B970" s="58"/>
      <c r="C970" s="58"/>
      <c r="D970" s="371"/>
      <c r="E970" s="403"/>
      <c r="F970" s="58"/>
      <c r="G970" s="58"/>
      <c r="H970" s="58"/>
      <c r="I970" s="58"/>
      <c r="J970" s="58"/>
      <c r="K970" s="58"/>
      <c r="L970" s="58"/>
      <c r="M970" s="58"/>
      <c r="N970" s="58"/>
      <c r="O970" s="58"/>
      <c r="P970" s="58"/>
      <c r="Q970" s="58"/>
      <c r="R970" s="58"/>
      <c r="S970" s="58"/>
      <c r="T970" s="58"/>
      <c r="U970" s="58"/>
      <c r="V970" s="58"/>
      <c r="W970" s="58"/>
      <c r="X970" s="58"/>
      <c r="Y970" s="58"/>
      <c r="Z970" s="58"/>
    </row>
    <row r="971" spans="1:26" ht="13.5" customHeight="1">
      <c r="A971" s="58"/>
      <c r="B971" s="58"/>
      <c r="C971" s="58"/>
      <c r="D971" s="371"/>
      <c r="E971" s="403"/>
      <c r="F971" s="58"/>
      <c r="G971" s="58"/>
      <c r="H971" s="58"/>
      <c r="I971" s="58"/>
      <c r="J971" s="58"/>
      <c r="K971" s="58"/>
      <c r="L971" s="58"/>
      <c r="M971" s="58"/>
      <c r="N971" s="58"/>
      <c r="O971" s="58"/>
      <c r="P971" s="58"/>
      <c r="Q971" s="58"/>
      <c r="R971" s="58"/>
      <c r="S971" s="58"/>
      <c r="T971" s="58"/>
      <c r="U971" s="58"/>
      <c r="V971" s="58"/>
      <c r="W971" s="58"/>
      <c r="X971" s="58"/>
      <c r="Y971" s="58"/>
      <c r="Z971" s="58"/>
    </row>
    <row r="972" spans="1:26" ht="13.5" customHeight="1">
      <c r="A972" s="58"/>
      <c r="B972" s="58"/>
      <c r="C972" s="58"/>
      <c r="D972" s="371"/>
      <c r="E972" s="403"/>
      <c r="F972" s="58"/>
      <c r="G972" s="58"/>
      <c r="H972" s="58"/>
      <c r="I972" s="58"/>
      <c r="J972" s="58"/>
      <c r="K972" s="58"/>
      <c r="L972" s="58"/>
      <c r="M972" s="58"/>
      <c r="N972" s="58"/>
      <c r="O972" s="58"/>
      <c r="P972" s="58"/>
      <c r="Q972" s="58"/>
      <c r="R972" s="58"/>
      <c r="S972" s="58"/>
      <c r="T972" s="58"/>
      <c r="U972" s="58"/>
      <c r="V972" s="58"/>
      <c r="W972" s="58"/>
      <c r="X972" s="58"/>
      <c r="Y972" s="58"/>
      <c r="Z972" s="58"/>
    </row>
    <row r="973" spans="1:26" ht="13.5" customHeight="1">
      <c r="A973" s="58"/>
      <c r="B973" s="58"/>
      <c r="C973" s="58"/>
      <c r="D973" s="371"/>
      <c r="E973" s="403"/>
      <c r="F973" s="58"/>
      <c r="G973" s="58"/>
      <c r="H973" s="58"/>
      <c r="I973" s="58"/>
      <c r="J973" s="58"/>
      <c r="K973" s="58"/>
      <c r="L973" s="58"/>
      <c r="M973" s="58"/>
      <c r="N973" s="58"/>
      <c r="O973" s="58"/>
      <c r="P973" s="58"/>
      <c r="Q973" s="58"/>
      <c r="R973" s="58"/>
      <c r="S973" s="58"/>
      <c r="T973" s="58"/>
      <c r="U973" s="58"/>
      <c r="V973" s="58"/>
      <c r="W973" s="58"/>
      <c r="X973" s="58"/>
      <c r="Y973" s="58"/>
      <c r="Z973" s="58"/>
    </row>
    <row r="974" spans="1:26" ht="13.5" customHeight="1">
      <c r="A974" s="58"/>
      <c r="B974" s="58"/>
      <c r="C974" s="58"/>
      <c r="D974" s="371"/>
      <c r="E974" s="403"/>
      <c r="F974" s="58"/>
      <c r="G974" s="58"/>
      <c r="H974" s="58"/>
      <c r="I974" s="58"/>
      <c r="J974" s="58"/>
      <c r="K974" s="58"/>
      <c r="L974" s="58"/>
      <c r="M974" s="58"/>
      <c r="N974" s="58"/>
      <c r="O974" s="58"/>
      <c r="P974" s="58"/>
      <c r="Q974" s="58"/>
      <c r="R974" s="58"/>
      <c r="S974" s="58"/>
      <c r="T974" s="58"/>
      <c r="U974" s="58"/>
      <c r="V974" s="58"/>
      <c r="W974" s="58"/>
      <c r="X974" s="58"/>
      <c r="Y974" s="58"/>
      <c r="Z974" s="58"/>
    </row>
    <row r="975" spans="1:26" ht="13.5" customHeight="1">
      <c r="A975" s="58"/>
      <c r="B975" s="58"/>
      <c r="C975" s="58"/>
      <c r="D975" s="371"/>
      <c r="E975" s="403"/>
      <c r="F975" s="58"/>
      <c r="G975" s="58"/>
      <c r="H975" s="58"/>
      <c r="I975" s="58"/>
      <c r="J975" s="58"/>
      <c r="K975" s="58"/>
      <c r="L975" s="58"/>
      <c r="M975" s="58"/>
      <c r="N975" s="58"/>
      <c r="O975" s="58"/>
      <c r="P975" s="58"/>
      <c r="Q975" s="58"/>
      <c r="R975" s="58"/>
      <c r="S975" s="58"/>
      <c r="T975" s="58"/>
      <c r="U975" s="58"/>
      <c r="V975" s="58"/>
      <c r="W975" s="58"/>
      <c r="X975" s="58"/>
      <c r="Y975" s="58"/>
      <c r="Z975" s="58"/>
    </row>
    <row r="976" spans="1:26" ht="13.5" customHeight="1">
      <c r="A976" s="58"/>
      <c r="B976" s="58"/>
      <c r="C976" s="58"/>
      <c r="D976" s="371"/>
      <c r="E976" s="403"/>
      <c r="F976" s="58"/>
      <c r="G976" s="58"/>
      <c r="H976" s="58"/>
      <c r="I976" s="58"/>
      <c r="J976" s="58"/>
      <c r="K976" s="58"/>
      <c r="L976" s="58"/>
      <c r="M976" s="58"/>
      <c r="N976" s="58"/>
      <c r="O976" s="58"/>
      <c r="P976" s="58"/>
      <c r="Q976" s="58"/>
      <c r="R976" s="58"/>
      <c r="S976" s="58"/>
      <c r="T976" s="58"/>
      <c r="U976" s="58"/>
      <c r="V976" s="58"/>
      <c r="W976" s="58"/>
      <c r="X976" s="58"/>
      <c r="Y976" s="58"/>
      <c r="Z976" s="58"/>
    </row>
    <row r="977" spans="1:26" ht="13.5" customHeight="1">
      <c r="A977" s="58"/>
      <c r="B977" s="58"/>
      <c r="C977" s="58"/>
      <c r="D977" s="371"/>
      <c r="E977" s="403"/>
      <c r="F977" s="58"/>
      <c r="G977" s="58"/>
      <c r="H977" s="58"/>
      <c r="I977" s="58"/>
      <c r="J977" s="58"/>
      <c r="K977" s="58"/>
      <c r="L977" s="58"/>
      <c r="M977" s="58"/>
      <c r="N977" s="58"/>
      <c r="O977" s="58"/>
      <c r="P977" s="58"/>
      <c r="Q977" s="58"/>
      <c r="R977" s="58"/>
      <c r="S977" s="58"/>
      <c r="T977" s="58"/>
      <c r="U977" s="58"/>
      <c r="V977" s="58"/>
      <c r="W977" s="58"/>
      <c r="X977" s="58"/>
      <c r="Y977" s="58"/>
      <c r="Z977" s="58"/>
    </row>
    <row r="978" spans="1:26" ht="13.5" customHeight="1">
      <c r="A978" s="58"/>
      <c r="B978" s="58"/>
      <c r="C978" s="58"/>
      <c r="D978" s="371"/>
      <c r="E978" s="403"/>
      <c r="F978" s="58"/>
      <c r="G978" s="58"/>
      <c r="H978" s="58"/>
      <c r="I978" s="58"/>
      <c r="J978" s="58"/>
      <c r="K978" s="58"/>
      <c r="L978" s="58"/>
      <c r="M978" s="58"/>
      <c r="N978" s="58"/>
      <c r="O978" s="58"/>
      <c r="P978" s="58"/>
      <c r="Q978" s="58"/>
      <c r="R978" s="58"/>
      <c r="S978" s="58"/>
      <c r="T978" s="58"/>
      <c r="U978" s="58"/>
      <c r="V978" s="58"/>
      <c r="W978" s="58"/>
      <c r="X978" s="58"/>
      <c r="Y978" s="58"/>
      <c r="Z978" s="58"/>
    </row>
    <row r="979" spans="1:26" ht="13.5" customHeight="1">
      <c r="A979" s="58"/>
      <c r="B979" s="58"/>
      <c r="C979" s="58"/>
      <c r="D979" s="371"/>
      <c r="E979" s="403"/>
      <c r="F979" s="58"/>
      <c r="G979" s="58"/>
      <c r="H979" s="58"/>
      <c r="I979" s="58"/>
      <c r="J979" s="58"/>
      <c r="K979" s="58"/>
      <c r="L979" s="58"/>
      <c r="M979" s="58"/>
      <c r="N979" s="58"/>
      <c r="O979" s="58"/>
      <c r="P979" s="58"/>
      <c r="Q979" s="58"/>
      <c r="R979" s="58"/>
      <c r="S979" s="58"/>
      <c r="T979" s="58"/>
      <c r="U979" s="58"/>
      <c r="V979" s="58"/>
      <c r="W979" s="58"/>
      <c r="X979" s="58"/>
      <c r="Y979" s="58"/>
      <c r="Z979" s="58"/>
    </row>
    <row r="980" spans="1:26" ht="13.5" customHeight="1">
      <c r="A980" s="58"/>
      <c r="B980" s="58"/>
      <c r="C980" s="58"/>
      <c r="D980" s="371"/>
      <c r="E980" s="403"/>
      <c r="F980" s="58"/>
      <c r="G980" s="58"/>
      <c r="H980" s="58"/>
      <c r="I980" s="58"/>
      <c r="J980" s="58"/>
      <c r="K980" s="58"/>
      <c r="L980" s="58"/>
      <c r="M980" s="58"/>
      <c r="N980" s="58"/>
      <c r="O980" s="58"/>
      <c r="P980" s="58"/>
      <c r="Q980" s="58"/>
      <c r="R980" s="58"/>
      <c r="S980" s="58"/>
      <c r="T980" s="58"/>
      <c r="U980" s="58"/>
      <c r="V980" s="58"/>
      <c r="W980" s="58"/>
      <c r="X980" s="58"/>
      <c r="Y980" s="58"/>
      <c r="Z980" s="58"/>
    </row>
    <row r="981" spans="1:26" ht="13.5" customHeight="1">
      <c r="A981" s="58"/>
      <c r="B981" s="58"/>
      <c r="C981" s="58"/>
      <c r="D981" s="371"/>
      <c r="E981" s="403"/>
      <c r="F981" s="58"/>
      <c r="G981" s="58"/>
      <c r="H981" s="58"/>
      <c r="I981" s="58"/>
      <c r="J981" s="58"/>
      <c r="K981" s="58"/>
      <c r="L981" s="58"/>
      <c r="M981" s="58"/>
      <c r="N981" s="58"/>
      <c r="O981" s="58"/>
      <c r="P981" s="58"/>
      <c r="Q981" s="58"/>
      <c r="R981" s="58"/>
      <c r="S981" s="58"/>
      <c r="T981" s="58"/>
      <c r="U981" s="58"/>
      <c r="V981" s="58"/>
      <c r="W981" s="58"/>
      <c r="X981" s="58"/>
      <c r="Y981" s="58"/>
      <c r="Z981" s="58"/>
    </row>
    <row r="982" spans="1:26" ht="13.5" customHeight="1">
      <c r="A982" s="58"/>
      <c r="B982" s="58"/>
      <c r="C982" s="58"/>
      <c r="D982" s="371"/>
      <c r="E982" s="403"/>
      <c r="F982" s="58"/>
      <c r="G982" s="58"/>
      <c r="H982" s="58"/>
      <c r="I982" s="58"/>
      <c r="J982" s="58"/>
      <c r="K982" s="58"/>
      <c r="L982" s="58"/>
      <c r="M982" s="58"/>
      <c r="N982" s="58"/>
      <c r="O982" s="58"/>
      <c r="P982" s="58"/>
      <c r="Q982" s="58"/>
      <c r="R982" s="58"/>
      <c r="S982" s="58"/>
      <c r="T982" s="58"/>
      <c r="U982" s="58"/>
      <c r="V982" s="58"/>
      <c r="W982" s="58"/>
      <c r="X982" s="58"/>
      <c r="Y982" s="58"/>
      <c r="Z982" s="58"/>
    </row>
    <row r="983" spans="1:26" ht="13.5" customHeight="1">
      <c r="A983" s="58"/>
      <c r="B983" s="58"/>
      <c r="C983" s="58"/>
      <c r="D983" s="371"/>
      <c r="E983" s="403"/>
      <c r="F983" s="58"/>
      <c r="G983" s="58"/>
      <c r="H983" s="58"/>
      <c r="I983" s="58"/>
      <c r="J983" s="58"/>
      <c r="K983" s="58"/>
      <c r="L983" s="58"/>
      <c r="M983" s="58"/>
      <c r="N983" s="58"/>
      <c r="O983" s="58"/>
      <c r="P983" s="58"/>
      <c r="Q983" s="58"/>
      <c r="R983" s="58"/>
      <c r="S983" s="58"/>
      <c r="T983" s="58"/>
      <c r="U983" s="58"/>
      <c r="V983" s="58"/>
      <c r="W983" s="58"/>
      <c r="X983" s="58"/>
      <c r="Y983" s="58"/>
      <c r="Z983" s="58"/>
    </row>
    <row r="984" spans="1:26" ht="13.5" customHeight="1">
      <c r="A984" s="58"/>
      <c r="B984" s="58"/>
      <c r="C984" s="58"/>
      <c r="D984" s="371"/>
      <c r="E984" s="403"/>
      <c r="F984" s="58"/>
      <c r="G984" s="58"/>
      <c r="H984" s="58"/>
      <c r="I984" s="58"/>
      <c r="J984" s="58"/>
      <c r="K984" s="58"/>
      <c r="L984" s="58"/>
      <c r="M984" s="58"/>
      <c r="N984" s="58"/>
      <c r="O984" s="58"/>
      <c r="P984" s="58"/>
      <c r="Q984" s="58"/>
      <c r="R984" s="58"/>
      <c r="S984" s="58"/>
      <c r="T984" s="58"/>
      <c r="U984" s="58"/>
      <c r="V984" s="58"/>
      <c r="W984" s="58"/>
      <c r="X984" s="58"/>
      <c r="Y984" s="58"/>
      <c r="Z984" s="58"/>
    </row>
    <row r="985" spans="1:26" ht="13.5" customHeight="1">
      <c r="A985" s="58"/>
      <c r="B985" s="58"/>
      <c r="C985" s="58"/>
      <c r="D985" s="371"/>
      <c r="E985" s="403"/>
      <c r="F985" s="58"/>
      <c r="G985" s="58"/>
      <c r="H985" s="58"/>
      <c r="I985" s="58"/>
      <c r="J985" s="58"/>
      <c r="K985" s="58"/>
      <c r="L985" s="58"/>
      <c r="M985" s="58"/>
      <c r="N985" s="58"/>
      <c r="O985" s="58"/>
      <c r="P985" s="58"/>
      <c r="Q985" s="58"/>
      <c r="R985" s="58"/>
      <c r="S985" s="58"/>
      <c r="T985" s="58"/>
      <c r="U985" s="58"/>
      <c r="V985" s="58"/>
      <c r="W985" s="58"/>
      <c r="X985" s="58"/>
      <c r="Y985" s="58"/>
      <c r="Z985" s="58"/>
    </row>
    <row r="986" spans="1:26" ht="13.5" customHeight="1">
      <c r="A986" s="58"/>
      <c r="B986" s="58"/>
      <c r="C986" s="58"/>
      <c r="D986" s="371"/>
      <c r="E986" s="403"/>
      <c r="F986" s="58"/>
      <c r="G986" s="58"/>
      <c r="H986" s="58"/>
      <c r="I986" s="58"/>
      <c r="J986" s="58"/>
      <c r="K986" s="58"/>
      <c r="L986" s="58"/>
      <c r="M986" s="58"/>
      <c r="N986" s="58"/>
      <c r="O986" s="58"/>
      <c r="P986" s="58"/>
      <c r="Q986" s="58"/>
      <c r="R986" s="58"/>
      <c r="S986" s="58"/>
      <c r="T986" s="58"/>
      <c r="U986" s="58"/>
      <c r="V986" s="58"/>
      <c r="W986" s="58"/>
      <c r="X986" s="58"/>
      <c r="Y986" s="58"/>
      <c r="Z986" s="58"/>
    </row>
    <row r="987" spans="1:26" ht="13.5" customHeight="1">
      <c r="A987" s="58"/>
      <c r="B987" s="58"/>
      <c r="C987" s="58"/>
      <c r="D987" s="371"/>
      <c r="E987" s="403"/>
      <c r="F987" s="58"/>
      <c r="G987" s="58"/>
      <c r="H987" s="58"/>
      <c r="I987" s="58"/>
      <c r="J987" s="58"/>
      <c r="K987" s="58"/>
      <c r="L987" s="58"/>
      <c r="M987" s="58"/>
      <c r="N987" s="58"/>
      <c r="O987" s="58"/>
      <c r="P987" s="58"/>
      <c r="Q987" s="58"/>
      <c r="R987" s="58"/>
      <c r="S987" s="58"/>
      <c r="T987" s="58"/>
      <c r="U987" s="58"/>
      <c r="V987" s="58"/>
      <c r="W987" s="58"/>
      <c r="X987" s="58"/>
      <c r="Y987" s="58"/>
      <c r="Z987" s="58"/>
    </row>
    <row r="988" spans="1:26" ht="13.5" customHeight="1">
      <c r="A988" s="58"/>
      <c r="B988" s="58"/>
      <c r="C988" s="58"/>
      <c r="D988" s="371"/>
      <c r="E988" s="403"/>
      <c r="F988" s="58"/>
      <c r="G988" s="58"/>
      <c r="H988" s="58"/>
      <c r="I988" s="58"/>
      <c r="J988" s="58"/>
      <c r="K988" s="58"/>
      <c r="L988" s="58"/>
      <c r="M988" s="58"/>
      <c r="N988" s="58"/>
      <c r="O988" s="58"/>
      <c r="P988" s="58"/>
      <c r="Q988" s="58"/>
      <c r="R988" s="58"/>
      <c r="S988" s="58"/>
      <c r="T988" s="58"/>
      <c r="U988" s="58"/>
      <c r="V988" s="58"/>
      <c r="W988" s="58"/>
      <c r="X988" s="58"/>
      <c r="Y988" s="58"/>
      <c r="Z988" s="58"/>
    </row>
    <row r="989" spans="1:26" ht="13.5" customHeight="1">
      <c r="A989" s="58"/>
      <c r="B989" s="58"/>
      <c r="C989" s="58"/>
      <c r="D989" s="371"/>
      <c r="E989" s="403"/>
      <c r="F989" s="58"/>
      <c r="G989" s="58"/>
      <c r="H989" s="58"/>
      <c r="I989" s="58"/>
      <c r="J989" s="58"/>
      <c r="K989" s="58"/>
      <c r="L989" s="58"/>
      <c r="M989" s="58"/>
      <c r="N989" s="58"/>
      <c r="O989" s="58"/>
      <c r="P989" s="58"/>
      <c r="Q989" s="58"/>
      <c r="R989" s="58"/>
      <c r="S989" s="58"/>
      <c r="T989" s="58"/>
      <c r="U989" s="58"/>
      <c r="V989" s="58"/>
      <c r="W989" s="58"/>
      <c r="X989" s="58"/>
      <c r="Y989" s="58"/>
      <c r="Z989" s="58"/>
    </row>
    <row r="990" spans="1:26" ht="13.5" customHeight="1">
      <c r="A990" s="58"/>
      <c r="B990" s="58"/>
      <c r="C990" s="58"/>
      <c r="D990" s="371"/>
      <c r="E990" s="403"/>
      <c r="F990" s="58"/>
      <c r="G990" s="58"/>
      <c r="H990" s="58"/>
      <c r="I990" s="58"/>
      <c r="J990" s="58"/>
      <c r="K990" s="58"/>
      <c r="L990" s="58"/>
      <c r="M990" s="58"/>
      <c r="N990" s="58"/>
      <c r="O990" s="58"/>
      <c r="P990" s="58"/>
      <c r="Q990" s="58"/>
      <c r="R990" s="58"/>
      <c r="S990" s="58"/>
      <c r="T990" s="58"/>
      <c r="U990" s="58"/>
      <c r="V990" s="58"/>
      <c r="W990" s="58"/>
      <c r="X990" s="58"/>
      <c r="Y990" s="58"/>
      <c r="Z990" s="58"/>
    </row>
    <row r="991" spans="1:26" ht="13.5" customHeight="1">
      <c r="A991" s="58"/>
      <c r="B991" s="58"/>
      <c r="C991" s="58"/>
      <c r="D991" s="371"/>
      <c r="E991" s="403"/>
      <c r="F991" s="58"/>
      <c r="G991" s="58"/>
      <c r="H991" s="58"/>
      <c r="I991" s="58"/>
      <c r="J991" s="58"/>
      <c r="K991" s="58"/>
      <c r="L991" s="58"/>
      <c r="M991" s="58"/>
      <c r="N991" s="58"/>
      <c r="O991" s="58"/>
      <c r="P991" s="58"/>
      <c r="Q991" s="58"/>
      <c r="R991" s="58"/>
      <c r="S991" s="58"/>
      <c r="T991" s="58"/>
      <c r="U991" s="58"/>
      <c r="V991" s="58"/>
      <c r="W991" s="58"/>
      <c r="X991" s="58"/>
      <c r="Y991" s="58"/>
      <c r="Z991" s="58"/>
    </row>
    <row r="992" spans="1:26" ht="13.5" customHeight="1">
      <c r="A992" s="58"/>
      <c r="B992" s="58"/>
      <c r="C992" s="58"/>
      <c r="D992" s="371"/>
      <c r="E992" s="403"/>
      <c r="F992" s="58"/>
      <c r="G992" s="58"/>
      <c r="H992" s="58"/>
      <c r="I992" s="58"/>
      <c r="J992" s="58"/>
      <c r="K992" s="58"/>
      <c r="L992" s="58"/>
      <c r="M992" s="58"/>
      <c r="N992" s="58"/>
      <c r="O992" s="58"/>
      <c r="P992" s="58"/>
      <c r="Q992" s="58"/>
      <c r="R992" s="58"/>
      <c r="S992" s="58"/>
      <c r="T992" s="58"/>
      <c r="U992" s="58"/>
      <c r="V992" s="58"/>
      <c r="W992" s="58"/>
      <c r="X992" s="58"/>
      <c r="Y992" s="58"/>
      <c r="Z992" s="58"/>
    </row>
    <row r="993" spans="1:26" ht="13.5" customHeight="1">
      <c r="A993" s="58"/>
      <c r="B993" s="58"/>
      <c r="C993" s="58"/>
      <c r="D993" s="371"/>
      <c r="E993" s="403"/>
      <c r="F993" s="58"/>
      <c r="G993" s="58"/>
      <c r="H993" s="58"/>
      <c r="I993" s="58"/>
      <c r="J993" s="58"/>
      <c r="K993" s="58"/>
      <c r="L993" s="58"/>
      <c r="M993" s="58"/>
      <c r="N993" s="58"/>
      <c r="O993" s="58"/>
      <c r="P993" s="58"/>
      <c r="Q993" s="58"/>
      <c r="R993" s="58"/>
      <c r="S993" s="58"/>
      <c r="T993" s="58"/>
      <c r="U993" s="58"/>
      <c r="V993" s="58"/>
      <c r="W993" s="58"/>
      <c r="X993" s="58"/>
      <c r="Y993" s="58"/>
      <c r="Z993" s="58"/>
    </row>
    <row r="994" spans="1:26" ht="13.5" customHeight="1">
      <c r="A994" s="58"/>
      <c r="B994" s="58"/>
      <c r="C994" s="58"/>
      <c r="D994" s="371"/>
      <c r="E994" s="403"/>
      <c r="F994" s="58"/>
      <c r="G994" s="58"/>
      <c r="H994" s="58"/>
      <c r="I994" s="58"/>
      <c r="J994" s="58"/>
      <c r="K994" s="58"/>
      <c r="L994" s="58"/>
      <c r="M994" s="58"/>
      <c r="N994" s="58"/>
      <c r="O994" s="58"/>
      <c r="P994" s="58"/>
      <c r="Q994" s="58"/>
      <c r="R994" s="58"/>
      <c r="S994" s="58"/>
      <c r="T994" s="58"/>
      <c r="U994" s="58"/>
      <c r="V994" s="58"/>
      <c r="W994" s="58"/>
      <c r="X994" s="58"/>
      <c r="Y994" s="58"/>
      <c r="Z994" s="58"/>
    </row>
    <row r="995" spans="1:26" ht="13.5" customHeight="1">
      <c r="A995" s="58"/>
      <c r="B995" s="58"/>
      <c r="C995" s="58"/>
      <c r="D995" s="371"/>
      <c r="E995" s="403"/>
      <c r="F995" s="58"/>
      <c r="G995" s="58"/>
      <c r="H995" s="58"/>
      <c r="I995" s="58"/>
      <c r="J995" s="58"/>
      <c r="K995" s="58"/>
      <c r="L995" s="58"/>
      <c r="M995" s="58"/>
      <c r="N995" s="58"/>
      <c r="O995" s="58"/>
      <c r="P995" s="58"/>
      <c r="Q995" s="58"/>
      <c r="R995" s="58"/>
      <c r="S995" s="58"/>
      <c r="T995" s="58"/>
      <c r="U995" s="58"/>
      <c r="V995" s="58"/>
      <c r="W995" s="58"/>
      <c r="X995" s="58"/>
      <c r="Y995" s="58"/>
      <c r="Z995" s="58"/>
    </row>
    <row r="996" spans="1:26" ht="13.5" customHeight="1">
      <c r="A996" s="58"/>
      <c r="B996" s="58"/>
      <c r="C996" s="58"/>
      <c r="D996" s="371"/>
      <c r="E996" s="403"/>
      <c r="F996" s="58"/>
      <c r="G996" s="58"/>
      <c r="H996" s="58"/>
      <c r="I996" s="58"/>
      <c r="J996" s="58"/>
      <c r="K996" s="58"/>
      <c r="L996" s="58"/>
      <c r="M996" s="58"/>
      <c r="N996" s="58"/>
      <c r="O996" s="58"/>
      <c r="P996" s="58"/>
      <c r="Q996" s="58"/>
      <c r="R996" s="58"/>
      <c r="S996" s="58"/>
      <c r="T996" s="58"/>
      <c r="U996" s="58"/>
      <c r="V996" s="58"/>
      <c r="W996" s="58"/>
      <c r="X996" s="58"/>
      <c r="Y996" s="58"/>
      <c r="Z996" s="58"/>
    </row>
    <row r="997" spans="1:26" ht="13.5" customHeight="1">
      <c r="A997" s="58"/>
      <c r="B997" s="58"/>
      <c r="C997" s="58"/>
      <c r="D997" s="371"/>
      <c r="E997" s="403"/>
      <c r="F997" s="58"/>
      <c r="G997" s="58"/>
      <c r="H997" s="58"/>
      <c r="I997" s="58"/>
      <c r="J997" s="58"/>
      <c r="K997" s="58"/>
      <c r="L997" s="58"/>
      <c r="M997" s="58"/>
      <c r="N997" s="58"/>
      <c r="O997" s="58"/>
      <c r="P997" s="58"/>
      <c r="Q997" s="58"/>
      <c r="R997" s="58"/>
      <c r="S997" s="58"/>
      <c r="T997" s="58"/>
      <c r="U997" s="58"/>
      <c r="V997" s="58"/>
      <c r="W997" s="58"/>
      <c r="X997" s="58"/>
      <c r="Y997" s="58"/>
      <c r="Z997" s="58"/>
    </row>
    <row r="998" spans="1:26" ht="13.5" customHeight="1">
      <c r="A998" s="58"/>
      <c r="B998" s="58"/>
      <c r="C998" s="58"/>
      <c r="D998" s="371"/>
      <c r="E998" s="403"/>
      <c r="F998" s="58"/>
      <c r="G998" s="58"/>
      <c r="H998" s="58"/>
      <c r="I998" s="58"/>
      <c r="J998" s="58"/>
      <c r="K998" s="58"/>
      <c r="L998" s="58"/>
      <c r="M998" s="58"/>
      <c r="N998" s="58"/>
      <c r="O998" s="58"/>
      <c r="P998" s="58"/>
      <c r="Q998" s="58"/>
      <c r="R998" s="58"/>
      <c r="S998" s="58"/>
      <c r="T998" s="58"/>
      <c r="U998" s="58"/>
      <c r="V998" s="58"/>
      <c r="W998" s="58"/>
      <c r="X998" s="58"/>
      <c r="Y998" s="58"/>
      <c r="Z998" s="58"/>
    </row>
    <row r="999" spans="1:26" ht="13.5" customHeight="1">
      <c r="A999" s="58"/>
      <c r="B999" s="58"/>
      <c r="C999" s="58"/>
      <c r="D999" s="371"/>
      <c r="E999" s="403"/>
      <c r="F999" s="58"/>
      <c r="G999" s="58"/>
      <c r="H999" s="58"/>
      <c r="I999" s="58"/>
      <c r="J999" s="58"/>
      <c r="K999" s="58"/>
      <c r="L999" s="58"/>
      <c r="M999" s="58"/>
      <c r="N999" s="58"/>
      <c r="O999" s="58"/>
      <c r="P999" s="58"/>
      <c r="Q999" s="58"/>
      <c r="R999" s="58"/>
      <c r="S999" s="58"/>
      <c r="T999" s="58"/>
      <c r="U999" s="58"/>
      <c r="V999" s="58"/>
      <c r="W999" s="58"/>
      <c r="X999" s="58"/>
      <c r="Y999" s="58"/>
      <c r="Z999" s="58"/>
    </row>
  </sheetData>
  <mergeCells count="7">
    <mergeCell ref="A1:E1"/>
    <mergeCell ref="A13:C13"/>
    <mergeCell ref="A6:A7"/>
    <mergeCell ref="A8:A10"/>
    <mergeCell ref="B6:B7"/>
    <mergeCell ref="C6:C7"/>
    <mergeCell ref="E6:E7"/>
  </mergeCells>
  <printOptions horizontalCentered="1"/>
  <pageMargins left="0.4" right="0.4" top="0.5" bottom="0.5" header="0" footer="0"/>
  <pageSetup paperSize="9" fitToHeight="0" orientation="landscape"/>
  <headerFooter>
    <oddFooter>&amp;L &amp;A&amp;R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V999"/>
  <sheetViews>
    <sheetView zoomScale="85" zoomScaleNormal="85" workbookViewId="0">
      <selection activeCell="B6" sqref="B6"/>
    </sheetView>
  </sheetViews>
  <sheetFormatPr defaultColWidth="14.42578125" defaultRowHeight="15" customHeight="1"/>
  <cols>
    <col min="1" max="1" width="8" customWidth="1"/>
    <col min="2" max="2" width="63.42578125" customWidth="1"/>
    <col min="3" max="3" width="6.7109375" customWidth="1"/>
    <col min="4" max="4" width="9.7109375" customWidth="1"/>
    <col min="5" max="6" width="16.7109375" customWidth="1"/>
    <col min="7" max="7" width="17" customWidth="1"/>
    <col min="8" max="22" width="9.140625" customWidth="1"/>
  </cols>
  <sheetData>
    <row r="1" spans="1:22" ht="24.75" customHeight="1">
      <c r="A1" s="274" t="s">
        <v>35</v>
      </c>
      <c r="B1" s="274"/>
      <c r="C1" s="371"/>
      <c r="D1" s="58"/>
      <c r="E1" s="58"/>
      <c r="F1" s="58"/>
      <c r="G1" s="58"/>
      <c r="H1" s="58"/>
      <c r="I1" s="58"/>
      <c r="J1" s="58"/>
      <c r="K1" s="58"/>
      <c r="L1" s="58"/>
      <c r="M1" s="58"/>
      <c r="N1" s="58"/>
      <c r="O1" s="58"/>
      <c r="P1" s="58"/>
      <c r="Q1" s="58"/>
      <c r="R1" s="58"/>
      <c r="S1" s="58"/>
      <c r="T1" s="58"/>
      <c r="U1" s="58"/>
      <c r="V1" s="58"/>
    </row>
    <row r="2" spans="1:22" ht="24.75" customHeight="1">
      <c r="A2" s="675" t="s">
        <v>50</v>
      </c>
      <c r="B2" s="634"/>
      <c r="C2" s="634"/>
      <c r="D2" s="634"/>
      <c r="E2" s="634"/>
      <c r="F2" s="634"/>
      <c r="G2" s="634"/>
      <c r="H2" s="58"/>
      <c r="I2" s="58"/>
      <c r="J2" s="58"/>
      <c r="K2" s="58"/>
      <c r="L2" s="58"/>
      <c r="M2" s="58"/>
      <c r="N2" s="58"/>
      <c r="O2" s="58"/>
      <c r="P2" s="58"/>
      <c r="Q2" s="58"/>
      <c r="R2" s="58"/>
      <c r="S2" s="58"/>
      <c r="T2" s="58"/>
      <c r="U2" s="58"/>
      <c r="V2" s="58"/>
    </row>
    <row r="3" spans="1:22" ht="27.75" customHeight="1">
      <c r="A3" s="676" t="s">
        <v>51</v>
      </c>
      <c r="B3" s="677"/>
      <c r="C3" s="677"/>
      <c r="D3" s="677"/>
      <c r="E3" s="677"/>
      <c r="F3" s="677"/>
      <c r="G3" s="677"/>
      <c r="H3" s="26"/>
      <c r="I3" s="26"/>
      <c r="J3" s="26"/>
      <c r="K3" s="26"/>
      <c r="L3" s="26"/>
      <c r="M3" s="26"/>
      <c r="N3" s="26"/>
      <c r="O3" s="26"/>
      <c r="P3" s="26"/>
      <c r="Q3" s="26"/>
      <c r="R3" s="26"/>
      <c r="S3" s="26"/>
      <c r="T3" s="26"/>
      <c r="U3" s="26"/>
      <c r="V3" s="26"/>
    </row>
    <row r="4" spans="1:22" ht="27.75" customHeight="1">
      <c r="A4" s="465" t="s">
        <v>39</v>
      </c>
      <c r="B4" s="466" t="s">
        <v>21</v>
      </c>
      <c r="C4" s="466" t="s">
        <v>52</v>
      </c>
      <c r="D4" s="467" t="s">
        <v>53</v>
      </c>
      <c r="E4" s="468" t="s">
        <v>54</v>
      </c>
      <c r="F4" s="468" t="s">
        <v>22</v>
      </c>
      <c r="G4" s="469" t="s">
        <v>23</v>
      </c>
      <c r="H4" s="26"/>
      <c r="I4" s="26"/>
      <c r="J4" s="26"/>
      <c r="K4" s="26"/>
      <c r="L4" s="26"/>
      <c r="M4" s="26"/>
      <c r="N4" s="26"/>
      <c r="O4" s="26"/>
      <c r="P4" s="26"/>
      <c r="Q4" s="26"/>
      <c r="R4" s="26"/>
      <c r="S4" s="26"/>
      <c r="T4" s="26"/>
      <c r="U4" s="26"/>
      <c r="V4" s="26"/>
    </row>
    <row r="5" spans="1:22" ht="27.75" customHeight="1">
      <c r="A5" s="470" t="s">
        <v>55</v>
      </c>
      <c r="B5" s="471" t="s">
        <v>56</v>
      </c>
      <c r="C5" s="472"/>
      <c r="D5" s="473"/>
      <c r="E5" s="474"/>
      <c r="F5" s="474">
        <f>SUBTOTAL(9,F6:F69)</f>
        <v>0</v>
      </c>
      <c r="G5" s="470"/>
      <c r="H5" s="26"/>
      <c r="I5" s="26"/>
      <c r="J5" s="26"/>
      <c r="K5" s="26"/>
      <c r="L5" s="26"/>
      <c r="M5" s="26"/>
      <c r="N5" s="26"/>
      <c r="O5" s="26"/>
      <c r="P5" s="26"/>
      <c r="Q5" s="26"/>
      <c r="R5" s="26"/>
      <c r="S5" s="26"/>
      <c r="T5" s="26"/>
      <c r="U5" s="26"/>
      <c r="V5" s="26"/>
    </row>
    <row r="6" spans="1:22" ht="138" customHeight="1">
      <c r="A6" s="475"/>
      <c r="B6" s="476" t="s">
        <v>57</v>
      </c>
      <c r="C6" s="477"/>
      <c r="D6" s="478"/>
      <c r="E6" s="479"/>
      <c r="F6" s="479"/>
      <c r="G6" s="480"/>
      <c r="H6" s="26"/>
      <c r="I6" s="26"/>
      <c r="J6" s="26"/>
      <c r="K6" s="26"/>
      <c r="L6" s="26"/>
      <c r="M6" s="26"/>
      <c r="N6" s="26"/>
      <c r="O6" s="26"/>
      <c r="P6" s="26"/>
      <c r="Q6" s="26"/>
      <c r="R6" s="26"/>
      <c r="S6" s="26"/>
      <c r="T6" s="26"/>
      <c r="U6" s="26"/>
      <c r="V6" s="26"/>
    </row>
    <row r="7" spans="1:22" ht="23.25" customHeight="1">
      <c r="A7" s="481" t="s">
        <v>58</v>
      </c>
      <c r="B7" s="482" t="s">
        <v>59</v>
      </c>
      <c r="C7" s="483"/>
      <c r="D7" s="483"/>
      <c r="E7" s="484"/>
      <c r="F7" s="484"/>
      <c r="G7" s="485"/>
      <c r="H7" s="122"/>
      <c r="I7" s="122"/>
      <c r="J7" s="122"/>
      <c r="K7" s="122"/>
      <c r="L7" s="122"/>
      <c r="M7" s="122"/>
      <c r="N7" s="122"/>
      <c r="O7" s="122"/>
      <c r="P7" s="122"/>
      <c r="Q7" s="122"/>
      <c r="R7" s="122"/>
      <c r="S7" s="122"/>
      <c r="T7" s="122"/>
      <c r="U7" s="122"/>
      <c r="V7" s="122"/>
    </row>
    <row r="8" spans="1:22" ht="23.25" customHeight="1">
      <c r="A8" s="486" t="s">
        <v>60</v>
      </c>
      <c r="B8" s="487" t="s">
        <v>61</v>
      </c>
      <c r="C8" s="488" t="s">
        <v>62</v>
      </c>
      <c r="D8" s="488"/>
      <c r="E8" s="489"/>
      <c r="F8" s="489"/>
      <c r="G8" s="490"/>
      <c r="H8" s="122"/>
      <c r="I8" s="122"/>
      <c r="J8" s="122"/>
      <c r="K8" s="122"/>
      <c r="L8" s="122"/>
      <c r="M8" s="122"/>
      <c r="N8" s="122"/>
      <c r="O8" s="122"/>
      <c r="P8" s="122"/>
      <c r="Q8" s="122"/>
      <c r="R8" s="122"/>
      <c r="S8" s="122"/>
      <c r="T8" s="122"/>
      <c r="U8" s="122"/>
      <c r="V8" s="122"/>
    </row>
    <row r="9" spans="1:22" ht="38.25" customHeight="1">
      <c r="A9" s="491" t="s">
        <v>63</v>
      </c>
      <c r="B9" s="492" t="s">
        <v>64</v>
      </c>
      <c r="C9" s="488"/>
      <c r="D9" s="488"/>
      <c r="E9" s="493"/>
      <c r="F9" s="494"/>
      <c r="G9" s="494"/>
      <c r="H9" s="402"/>
      <c r="I9" s="402"/>
      <c r="J9" s="402"/>
      <c r="K9" s="402"/>
      <c r="L9" s="402"/>
      <c r="M9" s="402"/>
      <c r="N9" s="400"/>
      <c r="O9" s="124"/>
      <c r="P9" s="119"/>
      <c r="Q9" s="119"/>
      <c r="R9" s="124"/>
      <c r="S9" s="124"/>
      <c r="T9" s="124"/>
      <c r="U9" s="124"/>
      <c r="V9" s="124"/>
    </row>
    <row r="10" spans="1:22" ht="38.25" customHeight="1">
      <c r="A10" s="495" t="s">
        <v>65</v>
      </c>
      <c r="B10" s="496" t="s">
        <v>66</v>
      </c>
      <c r="C10" s="488" t="s">
        <v>62</v>
      </c>
      <c r="D10" s="488"/>
      <c r="E10" s="489"/>
      <c r="F10" s="489"/>
      <c r="G10" s="494"/>
      <c r="H10" s="402"/>
      <c r="I10" s="402"/>
      <c r="J10" s="402"/>
      <c r="K10" s="402"/>
      <c r="L10" s="402"/>
      <c r="M10" s="402"/>
      <c r="N10" s="400"/>
      <c r="O10" s="124"/>
      <c r="P10" s="119"/>
      <c r="Q10" s="119"/>
      <c r="R10" s="124"/>
      <c r="S10" s="124"/>
      <c r="T10" s="124"/>
      <c r="U10" s="124"/>
      <c r="V10" s="124"/>
    </row>
    <row r="11" spans="1:22" ht="38.25" customHeight="1">
      <c r="A11" s="497" t="s">
        <v>67</v>
      </c>
      <c r="B11" s="496" t="s">
        <v>68</v>
      </c>
      <c r="C11" s="488" t="s">
        <v>62</v>
      </c>
      <c r="D11" s="488"/>
      <c r="E11" s="489"/>
      <c r="F11" s="489"/>
      <c r="G11" s="494"/>
      <c r="H11" s="402"/>
      <c r="I11" s="402"/>
      <c r="J11" s="402"/>
      <c r="K11" s="402"/>
      <c r="L11" s="402"/>
      <c r="M11" s="402"/>
      <c r="N11" s="400"/>
      <c r="O11" s="124"/>
      <c r="P11" s="119"/>
      <c r="Q11" s="119"/>
      <c r="R11" s="124"/>
      <c r="S11" s="124"/>
      <c r="T11" s="124"/>
      <c r="U11" s="124"/>
      <c r="V11" s="124"/>
    </row>
    <row r="12" spans="1:22" ht="38.25" customHeight="1">
      <c r="A12" s="486" t="s">
        <v>69</v>
      </c>
      <c r="B12" s="492" t="s">
        <v>70</v>
      </c>
      <c r="C12" s="488"/>
      <c r="D12" s="488"/>
      <c r="E12" s="493"/>
      <c r="F12" s="494"/>
      <c r="G12" s="494"/>
      <c r="H12" s="402"/>
      <c r="I12" s="402"/>
      <c r="J12" s="402"/>
      <c r="K12" s="402"/>
      <c r="L12" s="402"/>
      <c r="M12" s="402"/>
      <c r="N12" s="400"/>
      <c r="O12" s="124"/>
      <c r="P12" s="119"/>
      <c r="Q12" s="119"/>
      <c r="R12" s="124"/>
      <c r="S12" s="124"/>
      <c r="T12" s="124"/>
      <c r="U12" s="124"/>
      <c r="V12" s="124"/>
    </row>
    <row r="13" spans="1:22" ht="38.25" customHeight="1">
      <c r="A13" s="497" t="s">
        <v>71</v>
      </c>
      <c r="B13" s="496" t="s">
        <v>72</v>
      </c>
      <c r="C13" s="488" t="s">
        <v>62</v>
      </c>
      <c r="D13" s="488"/>
      <c r="E13" s="489"/>
      <c r="F13" s="489"/>
      <c r="G13" s="494"/>
      <c r="H13" s="402"/>
      <c r="I13" s="402"/>
      <c r="J13" s="402"/>
      <c r="K13" s="402"/>
      <c r="L13" s="402"/>
      <c r="M13" s="402"/>
      <c r="N13" s="400"/>
      <c r="O13" s="124"/>
      <c r="P13" s="119"/>
      <c r="Q13" s="119"/>
      <c r="R13" s="124"/>
      <c r="S13" s="124"/>
      <c r="T13" s="124"/>
      <c r="U13" s="124"/>
      <c r="V13" s="124"/>
    </row>
    <row r="14" spans="1:22" ht="38.25" customHeight="1">
      <c r="A14" s="497" t="s">
        <v>73</v>
      </c>
      <c r="B14" s="496" t="s">
        <v>74</v>
      </c>
      <c r="C14" s="488" t="s">
        <v>62</v>
      </c>
      <c r="D14" s="488"/>
      <c r="E14" s="489"/>
      <c r="F14" s="489"/>
      <c r="G14" s="494"/>
      <c r="H14" s="402"/>
      <c r="I14" s="402"/>
      <c r="J14" s="402"/>
      <c r="K14" s="402"/>
      <c r="L14" s="402"/>
      <c r="M14" s="402"/>
      <c r="N14" s="400"/>
      <c r="O14" s="124"/>
      <c r="P14" s="119"/>
      <c r="Q14" s="119"/>
      <c r="R14" s="124"/>
      <c r="S14" s="124"/>
      <c r="T14" s="124"/>
      <c r="U14" s="124"/>
      <c r="V14" s="124"/>
    </row>
    <row r="15" spans="1:22" ht="38.25" customHeight="1">
      <c r="A15" s="497" t="s">
        <v>75</v>
      </c>
      <c r="B15" s="496" t="s">
        <v>76</v>
      </c>
      <c r="C15" s="488" t="s">
        <v>62</v>
      </c>
      <c r="D15" s="488"/>
      <c r="E15" s="489"/>
      <c r="F15" s="489"/>
      <c r="G15" s="494"/>
      <c r="H15" s="402"/>
      <c r="I15" s="402"/>
      <c r="J15" s="402"/>
      <c r="K15" s="402"/>
      <c r="L15" s="402"/>
      <c r="M15" s="402"/>
      <c r="N15" s="400"/>
      <c r="O15" s="124"/>
      <c r="P15" s="119"/>
      <c r="Q15" s="119"/>
      <c r="R15" s="124"/>
      <c r="S15" s="124"/>
      <c r="T15" s="124"/>
      <c r="U15" s="124"/>
      <c r="V15" s="124"/>
    </row>
    <row r="16" spans="1:22" ht="38.25" customHeight="1">
      <c r="A16" s="486">
        <v>1.4</v>
      </c>
      <c r="B16" s="492" t="s">
        <v>77</v>
      </c>
      <c r="C16" s="488"/>
      <c r="D16" s="488"/>
      <c r="E16" s="493"/>
      <c r="F16" s="494"/>
      <c r="G16" s="494"/>
      <c r="H16" s="402"/>
      <c r="I16" s="402"/>
      <c r="J16" s="402"/>
      <c r="K16" s="402"/>
      <c r="L16" s="402"/>
      <c r="M16" s="402"/>
      <c r="N16" s="400"/>
      <c r="O16" s="124"/>
      <c r="P16" s="119"/>
      <c r="Q16" s="119"/>
      <c r="R16" s="124"/>
      <c r="S16" s="124"/>
      <c r="T16" s="124"/>
      <c r="U16" s="124"/>
      <c r="V16" s="124"/>
    </row>
    <row r="17" spans="1:22" ht="38.25" customHeight="1">
      <c r="A17" s="497" t="s">
        <v>78</v>
      </c>
      <c r="B17" s="496" t="s">
        <v>79</v>
      </c>
      <c r="C17" s="488" t="s">
        <v>62</v>
      </c>
      <c r="D17" s="488"/>
      <c r="E17" s="489"/>
      <c r="F17" s="489"/>
      <c r="G17" s="494"/>
      <c r="H17" s="402"/>
      <c r="I17" s="402"/>
      <c r="J17" s="402"/>
      <c r="K17" s="402"/>
      <c r="L17" s="402"/>
      <c r="M17" s="402"/>
      <c r="N17" s="400"/>
      <c r="O17" s="124"/>
      <c r="P17" s="119"/>
      <c r="Q17" s="119"/>
      <c r="R17" s="124"/>
      <c r="S17" s="124"/>
      <c r="T17" s="124"/>
      <c r="U17" s="124"/>
      <c r="V17" s="124"/>
    </row>
    <row r="18" spans="1:22" ht="38.25" customHeight="1">
      <c r="A18" s="497" t="s">
        <v>80</v>
      </c>
      <c r="B18" s="496" t="s">
        <v>81</v>
      </c>
      <c r="C18" s="488" t="s">
        <v>62</v>
      </c>
      <c r="D18" s="488"/>
      <c r="E18" s="489"/>
      <c r="F18" s="489"/>
      <c r="G18" s="494"/>
      <c r="H18" s="402"/>
      <c r="I18" s="402"/>
      <c r="J18" s="402"/>
      <c r="K18" s="402"/>
      <c r="L18" s="402"/>
      <c r="M18" s="402"/>
      <c r="N18" s="400"/>
      <c r="O18" s="124"/>
      <c r="P18" s="119"/>
      <c r="Q18" s="119"/>
      <c r="R18" s="124"/>
      <c r="S18" s="124"/>
      <c r="T18" s="124"/>
      <c r="U18" s="124"/>
      <c r="V18" s="124"/>
    </row>
    <row r="19" spans="1:22" ht="38.25" customHeight="1">
      <c r="A19" s="497" t="s">
        <v>82</v>
      </c>
      <c r="B19" s="496" t="s">
        <v>83</v>
      </c>
      <c r="C19" s="488" t="s">
        <v>62</v>
      </c>
      <c r="D19" s="488"/>
      <c r="E19" s="489"/>
      <c r="F19" s="489"/>
      <c r="G19" s="494"/>
      <c r="H19" s="402"/>
      <c r="I19" s="402"/>
      <c r="J19" s="402"/>
      <c r="K19" s="402"/>
      <c r="L19" s="402"/>
      <c r="M19" s="402"/>
      <c r="N19" s="400"/>
      <c r="O19" s="124"/>
      <c r="P19" s="119"/>
      <c r="Q19" s="119"/>
      <c r="R19" s="124"/>
      <c r="S19" s="124"/>
      <c r="T19" s="124"/>
      <c r="U19" s="124"/>
      <c r="V19" s="124"/>
    </row>
    <row r="20" spans="1:22" ht="38.25" customHeight="1">
      <c r="A20" s="497" t="s">
        <v>84</v>
      </c>
      <c r="B20" s="496" t="s">
        <v>85</v>
      </c>
      <c r="C20" s="488" t="s">
        <v>62</v>
      </c>
      <c r="D20" s="488"/>
      <c r="E20" s="489"/>
      <c r="F20" s="489"/>
      <c r="G20" s="494"/>
      <c r="H20" s="402"/>
      <c r="I20" s="402"/>
      <c r="J20" s="402"/>
      <c r="K20" s="402"/>
      <c r="L20" s="402"/>
      <c r="M20" s="402"/>
      <c r="N20" s="400"/>
      <c r="O20" s="124"/>
      <c r="P20" s="119"/>
      <c r="Q20" s="119"/>
      <c r="R20" s="124"/>
      <c r="S20" s="124"/>
      <c r="T20" s="124"/>
      <c r="U20" s="124"/>
      <c r="V20" s="124"/>
    </row>
    <row r="21" spans="1:22" ht="38.25" customHeight="1">
      <c r="A21" s="486">
        <v>1.5</v>
      </c>
      <c r="B21" s="492" t="s">
        <v>86</v>
      </c>
      <c r="C21" s="488"/>
      <c r="D21" s="488"/>
      <c r="E21" s="493"/>
      <c r="F21" s="494"/>
      <c r="G21" s="494"/>
      <c r="H21" s="402"/>
      <c r="I21" s="402"/>
      <c r="J21" s="402"/>
      <c r="K21" s="402"/>
      <c r="L21" s="402"/>
      <c r="M21" s="402"/>
      <c r="N21" s="400"/>
      <c r="O21" s="124"/>
      <c r="P21" s="119"/>
      <c r="Q21" s="119"/>
      <c r="R21" s="124"/>
      <c r="S21" s="124"/>
      <c r="T21" s="124"/>
      <c r="U21" s="124"/>
      <c r="V21" s="124"/>
    </row>
    <row r="22" spans="1:22" ht="38.25" customHeight="1">
      <c r="A22" s="497" t="s">
        <v>87</v>
      </c>
      <c r="B22" s="496" t="s">
        <v>88</v>
      </c>
      <c r="C22" s="488" t="s">
        <v>62</v>
      </c>
      <c r="D22" s="488"/>
      <c r="E22" s="489"/>
      <c r="F22" s="489"/>
      <c r="G22" s="494"/>
      <c r="H22" s="402"/>
      <c r="I22" s="402"/>
      <c r="J22" s="402"/>
      <c r="K22" s="402"/>
      <c r="L22" s="402"/>
      <c r="M22" s="402"/>
      <c r="N22" s="400"/>
      <c r="O22" s="124"/>
      <c r="P22" s="119"/>
      <c r="Q22" s="119"/>
      <c r="R22" s="124"/>
      <c r="S22" s="124"/>
      <c r="T22" s="124"/>
      <c r="U22" s="124"/>
      <c r="V22" s="124"/>
    </row>
    <row r="23" spans="1:22" ht="38.25" customHeight="1">
      <c r="A23" s="497" t="s">
        <v>89</v>
      </c>
      <c r="B23" s="496" t="s">
        <v>90</v>
      </c>
      <c r="C23" s="488" t="s">
        <v>62</v>
      </c>
      <c r="D23" s="488"/>
      <c r="E23" s="489"/>
      <c r="F23" s="489"/>
      <c r="G23" s="494"/>
      <c r="H23" s="402"/>
      <c r="I23" s="402"/>
      <c r="J23" s="402"/>
      <c r="K23" s="402"/>
      <c r="L23" s="402"/>
      <c r="M23" s="402"/>
      <c r="N23" s="400"/>
      <c r="O23" s="124"/>
      <c r="P23" s="119"/>
      <c r="Q23" s="119"/>
      <c r="R23" s="124"/>
      <c r="S23" s="124"/>
      <c r="T23" s="124"/>
      <c r="U23" s="124"/>
      <c r="V23" s="124"/>
    </row>
    <row r="24" spans="1:22" ht="38.25" customHeight="1">
      <c r="A24" s="497" t="s">
        <v>91</v>
      </c>
      <c r="B24" s="496" t="s">
        <v>92</v>
      </c>
      <c r="C24" s="488" t="s">
        <v>62</v>
      </c>
      <c r="D24" s="488"/>
      <c r="E24" s="489"/>
      <c r="F24" s="489"/>
      <c r="G24" s="494"/>
      <c r="H24" s="402"/>
      <c r="I24" s="402"/>
      <c r="J24" s="402"/>
      <c r="K24" s="402"/>
      <c r="L24" s="402"/>
      <c r="M24" s="402"/>
      <c r="N24" s="400"/>
      <c r="O24" s="124"/>
      <c r="P24" s="119"/>
      <c r="Q24" s="119"/>
      <c r="R24" s="124"/>
      <c r="S24" s="124"/>
      <c r="T24" s="124"/>
      <c r="U24" s="124"/>
      <c r="V24" s="124"/>
    </row>
    <row r="25" spans="1:22" ht="38.25" customHeight="1">
      <c r="A25" s="497" t="s">
        <v>93</v>
      </c>
      <c r="B25" s="496" t="s">
        <v>94</v>
      </c>
      <c r="C25" s="488" t="s">
        <v>62</v>
      </c>
      <c r="D25" s="488"/>
      <c r="E25" s="489"/>
      <c r="F25" s="498"/>
      <c r="G25" s="494"/>
      <c r="H25" s="402"/>
      <c r="I25" s="402"/>
      <c r="J25" s="402"/>
      <c r="K25" s="402"/>
      <c r="L25" s="402"/>
      <c r="M25" s="402"/>
      <c r="N25" s="400"/>
      <c r="O25" s="124"/>
      <c r="P25" s="119"/>
      <c r="Q25" s="119"/>
      <c r="R25" s="124"/>
      <c r="S25" s="124"/>
      <c r="T25" s="124"/>
      <c r="U25" s="124"/>
      <c r="V25" s="124"/>
    </row>
    <row r="26" spans="1:22" ht="38.25" customHeight="1">
      <c r="A26" s="497" t="s">
        <v>95</v>
      </c>
      <c r="B26" s="496" t="s">
        <v>96</v>
      </c>
      <c r="C26" s="488" t="s">
        <v>62</v>
      </c>
      <c r="D26" s="488"/>
      <c r="E26" s="489"/>
      <c r="F26" s="489"/>
      <c r="G26" s="494"/>
      <c r="H26" s="402"/>
      <c r="I26" s="402"/>
      <c r="J26" s="402"/>
      <c r="K26" s="402"/>
      <c r="L26" s="402"/>
      <c r="M26" s="402"/>
      <c r="N26" s="400"/>
      <c r="O26" s="124"/>
      <c r="P26" s="119"/>
      <c r="Q26" s="119"/>
      <c r="R26" s="124"/>
      <c r="S26" s="124"/>
      <c r="T26" s="124"/>
      <c r="U26" s="124"/>
      <c r="V26" s="124"/>
    </row>
    <row r="27" spans="1:22" ht="38.25" customHeight="1">
      <c r="A27" s="497" t="s">
        <v>97</v>
      </c>
      <c r="B27" s="496" t="s">
        <v>98</v>
      </c>
      <c r="C27" s="488" t="s">
        <v>62</v>
      </c>
      <c r="D27" s="488"/>
      <c r="E27" s="489"/>
      <c r="F27" s="489"/>
      <c r="G27" s="494"/>
      <c r="H27" s="402"/>
      <c r="I27" s="402"/>
      <c r="J27" s="402"/>
      <c r="K27" s="402"/>
      <c r="L27" s="402"/>
      <c r="M27" s="402"/>
      <c r="N27" s="400"/>
      <c r="O27" s="124"/>
      <c r="P27" s="119"/>
      <c r="Q27" s="119"/>
      <c r="R27" s="124"/>
      <c r="S27" s="124"/>
      <c r="T27" s="124"/>
      <c r="U27" s="124"/>
      <c r="V27" s="124"/>
    </row>
    <row r="28" spans="1:22" ht="38.25" customHeight="1">
      <c r="A28" s="497" t="s">
        <v>99</v>
      </c>
      <c r="B28" s="496" t="s">
        <v>100</v>
      </c>
      <c r="C28" s="488" t="s">
        <v>62</v>
      </c>
      <c r="D28" s="488"/>
      <c r="E28" s="489"/>
      <c r="F28" s="489"/>
      <c r="G28" s="494"/>
      <c r="H28" s="402"/>
      <c r="I28" s="402"/>
      <c r="J28" s="402"/>
      <c r="K28" s="402"/>
      <c r="L28" s="402"/>
      <c r="M28" s="402"/>
      <c r="N28" s="400"/>
      <c r="O28" s="124"/>
      <c r="P28" s="119"/>
      <c r="Q28" s="119"/>
      <c r="R28" s="124"/>
      <c r="S28" s="124"/>
      <c r="T28" s="124"/>
      <c r="U28" s="124"/>
      <c r="V28" s="124"/>
    </row>
    <row r="29" spans="1:22" ht="38.25" customHeight="1">
      <c r="A29" s="497" t="s">
        <v>101</v>
      </c>
      <c r="B29" s="496" t="s">
        <v>102</v>
      </c>
      <c r="C29" s="488" t="s">
        <v>62</v>
      </c>
      <c r="D29" s="488"/>
      <c r="E29" s="489"/>
      <c r="F29" s="489"/>
      <c r="G29" s="494"/>
      <c r="H29" s="402"/>
      <c r="I29" s="402"/>
      <c r="J29" s="402"/>
      <c r="K29" s="402"/>
      <c r="L29" s="402"/>
      <c r="M29" s="402"/>
      <c r="N29" s="400"/>
      <c r="O29" s="124"/>
      <c r="P29" s="119"/>
      <c r="Q29" s="119"/>
      <c r="R29" s="124"/>
      <c r="S29" s="124"/>
      <c r="T29" s="124"/>
      <c r="U29" s="124"/>
      <c r="V29" s="124"/>
    </row>
    <row r="30" spans="1:22" ht="38.25" customHeight="1">
      <c r="A30" s="497" t="s">
        <v>103</v>
      </c>
      <c r="B30" s="496" t="s">
        <v>104</v>
      </c>
      <c r="C30" s="488" t="s">
        <v>62</v>
      </c>
      <c r="D30" s="488"/>
      <c r="E30" s="489"/>
      <c r="F30" s="489"/>
      <c r="G30" s="494"/>
      <c r="H30" s="402"/>
      <c r="I30" s="402"/>
      <c r="J30" s="402"/>
      <c r="K30" s="402"/>
      <c r="L30" s="402"/>
      <c r="M30" s="402"/>
      <c r="N30" s="400"/>
      <c r="O30" s="124"/>
      <c r="P30" s="119"/>
      <c r="Q30" s="119"/>
      <c r="R30" s="124"/>
      <c r="S30" s="124"/>
      <c r="T30" s="124"/>
      <c r="U30" s="124"/>
      <c r="V30" s="124"/>
    </row>
    <row r="31" spans="1:22" ht="38.25" customHeight="1">
      <c r="A31" s="497" t="s">
        <v>105</v>
      </c>
      <c r="B31" s="496" t="s">
        <v>106</v>
      </c>
      <c r="C31" s="488" t="s">
        <v>62</v>
      </c>
      <c r="D31" s="488"/>
      <c r="E31" s="489"/>
      <c r="F31" s="489"/>
      <c r="G31" s="494"/>
      <c r="H31" s="402"/>
      <c r="I31" s="402"/>
      <c r="J31" s="402"/>
      <c r="K31" s="402"/>
      <c r="L31" s="402"/>
      <c r="M31" s="402"/>
      <c r="N31" s="400"/>
      <c r="O31" s="124"/>
      <c r="P31" s="119"/>
      <c r="Q31" s="119"/>
      <c r="R31" s="124"/>
      <c r="S31" s="124"/>
      <c r="T31" s="124"/>
      <c r="U31" s="124"/>
      <c r="V31" s="124"/>
    </row>
    <row r="32" spans="1:22" ht="38.25" customHeight="1">
      <c r="A32" s="497" t="s">
        <v>107</v>
      </c>
      <c r="B32" s="496" t="s">
        <v>108</v>
      </c>
      <c r="C32" s="488" t="s">
        <v>62</v>
      </c>
      <c r="D32" s="488"/>
      <c r="E32" s="489"/>
      <c r="F32" s="489"/>
      <c r="G32" s="494"/>
      <c r="H32" s="402"/>
      <c r="I32" s="402"/>
      <c r="J32" s="402"/>
      <c r="K32" s="402"/>
      <c r="L32" s="402"/>
      <c r="M32" s="402"/>
      <c r="N32" s="400"/>
      <c r="O32" s="124"/>
      <c r="P32" s="119"/>
      <c r="Q32" s="119"/>
      <c r="R32" s="124"/>
      <c r="S32" s="124"/>
      <c r="T32" s="124"/>
      <c r="U32" s="124"/>
      <c r="V32" s="124"/>
    </row>
    <row r="33" spans="1:22" ht="38.25" customHeight="1">
      <c r="A33" s="486">
        <v>1.6</v>
      </c>
      <c r="B33" s="492" t="s">
        <v>109</v>
      </c>
      <c r="C33" s="488"/>
      <c r="D33" s="488"/>
      <c r="E33" s="493"/>
      <c r="F33" s="494"/>
      <c r="G33" s="494"/>
      <c r="H33" s="402"/>
      <c r="I33" s="402"/>
      <c r="J33" s="402"/>
      <c r="K33" s="402"/>
      <c r="L33" s="402"/>
      <c r="M33" s="402"/>
      <c r="N33" s="400"/>
      <c r="O33" s="124"/>
      <c r="P33" s="119"/>
      <c r="Q33" s="119"/>
      <c r="R33" s="124"/>
      <c r="S33" s="124"/>
      <c r="T33" s="124"/>
      <c r="U33" s="124"/>
      <c r="V33" s="124"/>
    </row>
    <row r="34" spans="1:22" ht="38.25" customHeight="1">
      <c r="A34" s="497" t="s">
        <v>110</v>
      </c>
      <c r="B34" s="496" t="s">
        <v>111</v>
      </c>
      <c r="C34" s="488" t="s">
        <v>62</v>
      </c>
      <c r="D34" s="488"/>
      <c r="E34" s="489"/>
      <c r="F34" s="489"/>
      <c r="G34" s="494"/>
      <c r="H34" s="402"/>
      <c r="I34" s="402"/>
      <c r="J34" s="402"/>
      <c r="K34" s="402"/>
      <c r="L34" s="402"/>
      <c r="M34" s="402"/>
      <c r="N34" s="400"/>
      <c r="O34" s="124"/>
      <c r="P34" s="119"/>
      <c r="Q34" s="119"/>
      <c r="R34" s="124"/>
      <c r="S34" s="124"/>
      <c r="T34" s="124"/>
      <c r="U34" s="124"/>
      <c r="V34" s="124"/>
    </row>
    <row r="35" spans="1:22" ht="38.25" customHeight="1">
      <c r="A35" s="497" t="s">
        <v>112</v>
      </c>
      <c r="B35" s="496" t="s">
        <v>113</v>
      </c>
      <c r="C35" s="488" t="s">
        <v>62</v>
      </c>
      <c r="D35" s="488"/>
      <c r="E35" s="489"/>
      <c r="F35" s="489"/>
      <c r="G35" s="494"/>
      <c r="H35" s="402"/>
      <c r="I35" s="402"/>
      <c r="J35" s="402"/>
      <c r="K35" s="402"/>
      <c r="L35" s="402"/>
      <c r="M35" s="402"/>
      <c r="N35" s="400"/>
      <c r="O35" s="124"/>
      <c r="P35" s="119"/>
      <c r="Q35" s="119"/>
      <c r="R35" s="124"/>
      <c r="S35" s="124"/>
      <c r="T35" s="124"/>
      <c r="U35" s="124"/>
      <c r="V35" s="124"/>
    </row>
    <row r="36" spans="1:22" ht="38.25" customHeight="1">
      <c r="A36" s="497" t="s">
        <v>114</v>
      </c>
      <c r="B36" s="496" t="s">
        <v>115</v>
      </c>
      <c r="C36" s="488" t="s">
        <v>62</v>
      </c>
      <c r="D36" s="488"/>
      <c r="E36" s="489"/>
      <c r="F36" s="489"/>
      <c r="G36" s="494"/>
      <c r="H36" s="402"/>
      <c r="I36" s="402"/>
      <c r="J36" s="402"/>
      <c r="K36" s="402"/>
      <c r="L36" s="402"/>
      <c r="M36" s="402"/>
      <c r="N36" s="400"/>
      <c r="O36" s="124"/>
      <c r="P36" s="119"/>
      <c r="Q36" s="119"/>
      <c r="R36" s="124"/>
      <c r="S36" s="124"/>
      <c r="T36" s="124"/>
      <c r="U36" s="124"/>
      <c r="V36" s="124"/>
    </row>
    <row r="37" spans="1:22" ht="38.25" customHeight="1">
      <c r="A37" s="497" t="s">
        <v>116</v>
      </c>
      <c r="B37" s="496" t="s">
        <v>117</v>
      </c>
      <c r="C37" s="488" t="s">
        <v>62</v>
      </c>
      <c r="D37" s="488"/>
      <c r="E37" s="489"/>
      <c r="F37" s="489"/>
      <c r="G37" s="494"/>
      <c r="H37" s="402"/>
      <c r="I37" s="402"/>
      <c r="J37" s="402"/>
      <c r="K37" s="402"/>
      <c r="L37" s="402"/>
      <c r="M37" s="402"/>
      <c r="N37" s="400"/>
      <c r="O37" s="124"/>
      <c r="P37" s="119"/>
      <c r="Q37" s="119"/>
      <c r="R37" s="124"/>
      <c r="S37" s="124"/>
      <c r="T37" s="124"/>
      <c r="U37" s="124"/>
      <c r="V37" s="124"/>
    </row>
    <row r="38" spans="1:22" ht="38.25" customHeight="1">
      <c r="A38" s="497" t="s">
        <v>118</v>
      </c>
      <c r="B38" s="496" t="s">
        <v>119</v>
      </c>
      <c r="C38" s="488" t="s">
        <v>62</v>
      </c>
      <c r="D38" s="488"/>
      <c r="E38" s="489"/>
      <c r="F38" s="489"/>
      <c r="G38" s="494"/>
      <c r="H38" s="402"/>
      <c r="I38" s="402"/>
      <c r="J38" s="402"/>
      <c r="K38" s="402"/>
      <c r="L38" s="402"/>
      <c r="M38" s="402"/>
      <c r="N38" s="400"/>
      <c r="O38" s="124"/>
      <c r="P38" s="119"/>
      <c r="Q38" s="119"/>
      <c r="R38" s="124"/>
      <c r="S38" s="124"/>
      <c r="T38" s="124"/>
      <c r="U38" s="124"/>
      <c r="V38" s="124"/>
    </row>
    <row r="39" spans="1:22" ht="38.25" customHeight="1">
      <c r="A39" s="486">
        <v>1.7</v>
      </c>
      <c r="B39" s="492" t="s">
        <v>120</v>
      </c>
      <c r="C39" s="488" t="s">
        <v>62</v>
      </c>
      <c r="D39" s="488"/>
      <c r="E39" s="489"/>
      <c r="F39" s="489"/>
      <c r="G39" s="494"/>
      <c r="H39" s="402"/>
      <c r="I39" s="402"/>
      <c r="J39" s="402"/>
      <c r="K39" s="402"/>
      <c r="L39" s="402"/>
      <c r="M39" s="402"/>
      <c r="N39" s="400"/>
      <c r="O39" s="124"/>
      <c r="P39" s="119"/>
      <c r="Q39" s="119"/>
      <c r="R39" s="124"/>
      <c r="S39" s="124"/>
      <c r="T39" s="124"/>
      <c r="U39" s="124"/>
      <c r="V39" s="124"/>
    </row>
    <row r="40" spans="1:22" ht="38.25" customHeight="1">
      <c r="A40" s="486">
        <v>1.8</v>
      </c>
      <c r="B40" s="492" t="s">
        <v>121</v>
      </c>
      <c r="C40" s="488" t="s">
        <v>62</v>
      </c>
      <c r="D40" s="488"/>
      <c r="E40" s="489"/>
      <c r="F40" s="489"/>
      <c r="G40" s="494"/>
      <c r="H40" s="402"/>
      <c r="I40" s="402"/>
      <c r="J40" s="402"/>
      <c r="K40" s="402"/>
      <c r="L40" s="402"/>
      <c r="M40" s="402"/>
      <c r="N40" s="400"/>
      <c r="O40" s="124"/>
      <c r="P40" s="119"/>
      <c r="Q40" s="119"/>
      <c r="R40" s="124"/>
      <c r="S40" s="124"/>
      <c r="T40" s="124"/>
      <c r="U40" s="124"/>
      <c r="V40" s="124"/>
    </row>
    <row r="41" spans="1:22" ht="38.25" customHeight="1">
      <c r="A41" s="486">
        <v>1.9</v>
      </c>
      <c r="B41" s="492" t="s">
        <v>122</v>
      </c>
      <c r="C41" s="488" t="s">
        <v>62</v>
      </c>
      <c r="D41" s="488"/>
      <c r="E41" s="489"/>
      <c r="F41" s="489"/>
      <c r="G41" s="494"/>
      <c r="H41" s="402"/>
      <c r="I41" s="402"/>
      <c r="J41" s="402"/>
      <c r="K41" s="402"/>
      <c r="L41" s="402"/>
      <c r="M41" s="402"/>
      <c r="N41" s="400"/>
      <c r="O41" s="124"/>
      <c r="P41" s="119"/>
      <c r="Q41" s="119"/>
      <c r="R41" s="124"/>
      <c r="S41" s="124"/>
      <c r="T41" s="124"/>
      <c r="U41" s="124"/>
      <c r="V41" s="124"/>
    </row>
    <row r="42" spans="1:22" ht="38.25" customHeight="1">
      <c r="A42" s="499">
        <v>1.1000000000000001</v>
      </c>
      <c r="B42" s="492" t="s">
        <v>123</v>
      </c>
      <c r="C42" s="488"/>
      <c r="D42" s="488"/>
      <c r="E42" s="493"/>
      <c r="F42" s="494"/>
      <c r="G42" s="494"/>
      <c r="H42" s="402"/>
      <c r="I42" s="402"/>
      <c r="J42" s="402"/>
      <c r="K42" s="402"/>
      <c r="L42" s="402"/>
      <c r="M42" s="402"/>
      <c r="N42" s="400"/>
      <c r="O42" s="124"/>
      <c r="P42" s="119"/>
      <c r="Q42" s="119"/>
      <c r="R42" s="124"/>
      <c r="S42" s="124"/>
      <c r="T42" s="124"/>
      <c r="U42" s="124"/>
      <c r="V42" s="124"/>
    </row>
    <row r="43" spans="1:22" ht="38.25" customHeight="1">
      <c r="A43" s="497" t="s">
        <v>124</v>
      </c>
      <c r="B43" s="492" t="s">
        <v>125</v>
      </c>
      <c r="C43" s="488" t="s">
        <v>62</v>
      </c>
      <c r="D43" s="488"/>
      <c r="E43" s="489"/>
      <c r="F43" s="489"/>
      <c r="G43" s="494"/>
      <c r="H43" s="402"/>
      <c r="I43" s="402"/>
      <c r="J43" s="402"/>
      <c r="K43" s="402"/>
      <c r="L43" s="402"/>
      <c r="M43" s="402"/>
      <c r="N43" s="400"/>
      <c r="O43" s="124"/>
      <c r="P43" s="119"/>
      <c r="Q43" s="119"/>
      <c r="R43" s="124"/>
      <c r="S43" s="124"/>
      <c r="T43" s="124"/>
      <c r="U43" s="124"/>
      <c r="V43" s="124"/>
    </row>
    <row r="44" spans="1:22" ht="38.25" customHeight="1">
      <c r="A44" s="497" t="s">
        <v>126</v>
      </c>
      <c r="B44" s="492" t="s">
        <v>127</v>
      </c>
      <c r="C44" s="488" t="s">
        <v>62</v>
      </c>
      <c r="D44" s="488"/>
      <c r="E44" s="489"/>
      <c r="F44" s="489"/>
      <c r="G44" s="494"/>
      <c r="H44" s="402"/>
      <c r="I44" s="402"/>
      <c r="J44" s="402"/>
      <c r="K44" s="402"/>
      <c r="L44" s="402"/>
      <c r="M44" s="402"/>
      <c r="N44" s="400"/>
      <c r="O44" s="124"/>
      <c r="P44" s="119"/>
      <c r="Q44" s="119"/>
      <c r="R44" s="124"/>
      <c r="S44" s="124"/>
      <c r="T44" s="124"/>
      <c r="U44" s="124"/>
      <c r="V44" s="124"/>
    </row>
    <row r="45" spans="1:22" ht="38.25" customHeight="1">
      <c r="A45" s="497" t="s">
        <v>128</v>
      </c>
      <c r="B45" s="492" t="s">
        <v>129</v>
      </c>
      <c r="C45" s="488" t="s">
        <v>62</v>
      </c>
      <c r="D45" s="488"/>
      <c r="E45" s="489"/>
      <c r="F45" s="489"/>
      <c r="G45" s="494"/>
      <c r="H45" s="402"/>
      <c r="I45" s="402"/>
      <c r="J45" s="402"/>
      <c r="K45" s="402"/>
      <c r="L45" s="402"/>
      <c r="M45" s="402"/>
      <c r="N45" s="400"/>
      <c r="O45" s="124"/>
      <c r="P45" s="119"/>
      <c r="Q45" s="119"/>
      <c r="R45" s="124"/>
      <c r="S45" s="124"/>
      <c r="T45" s="124"/>
      <c r="U45" s="124"/>
      <c r="V45" s="124"/>
    </row>
    <row r="46" spans="1:22" ht="38.25" customHeight="1">
      <c r="A46" s="486">
        <v>1.1100000000000001</v>
      </c>
      <c r="B46" s="492" t="s">
        <v>130</v>
      </c>
      <c r="C46" s="488" t="s">
        <v>62</v>
      </c>
      <c r="D46" s="488"/>
      <c r="E46" s="489"/>
      <c r="F46" s="489"/>
      <c r="G46" s="494"/>
      <c r="H46" s="402"/>
      <c r="I46" s="402"/>
      <c r="J46" s="402"/>
      <c r="K46" s="402"/>
      <c r="L46" s="402"/>
      <c r="M46" s="402"/>
      <c r="N46" s="400"/>
      <c r="O46" s="124"/>
      <c r="P46" s="119"/>
      <c r="Q46" s="119"/>
      <c r="R46" s="124"/>
      <c r="S46" s="124"/>
      <c r="T46" s="124"/>
      <c r="U46" s="124"/>
      <c r="V46" s="124"/>
    </row>
    <row r="47" spans="1:22" ht="38.25" customHeight="1">
      <c r="A47" s="486">
        <v>1.1200000000000001</v>
      </c>
      <c r="B47" s="492" t="s">
        <v>131</v>
      </c>
      <c r="C47" s="488" t="s">
        <v>62</v>
      </c>
      <c r="D47" s="488"/>
      <c r="E47" s="489"/>
      <c r="F47" s="489"/>
      <c r="G47" s="494"/>
      <c r="H47" s="402"/>
      <c r="I47" s="402"/>
      <c r="J47" s="402"/>
      <c r="K47" s="402"/>
      <c r="L47" s="402"/>
      <c r="M47" s="402"/>
      <c r="N47" s="400"/>
      <c r="O47" s="124"/>
      <c r="P47" s="119"/>
      <c r="Q47" s="119"/>
      <c r="R47" s="124"/>
      <c r="S47" s="124"/>
      <c r="T47" s="124"/>
      <c r="U47" s="124"/>
      <c r="V47" s="124"/>
    </row>
    <row r="48" spans="1:22" ht="38.25" customHeight="1">
      <c r="A48" s="486">
        <v>1.1299999999999999</v>
      </c>
      <c r="B48" s="492" t="s">
        <v>132</v>
      </c>
      <c r="C48" s="488"/>
      <c r="D48" s="488"/>
      <c r="E48" s="493"/>
      <c r="F48" s="494"/>
      <c r="G48" s="494"/>
      <c r="H48" s="402"/>
      <c r="I48" s="402"/>
      <c r="J48" s="402"/>
      <c r="K48" s="402"/>
      <c r="L48" s="402"/>
      <c r="M48" s="402"/>
      <c r="N48" s="400"/>
      <c r="O48" s="124"/>
      <c r="P48" s="119"/>
      <c r="Q48" s="119"/>
      <c r="R48" s="124"/>
      <c r="S48" s="124"/>
      <c r="T48" s="124"/>
      <c r="U48" s="124"/>
      <c r="V48" s="124"/>
    </row>
    <row r="49" spans="1:22" ht="38.25" customHeight="1">
      <c r="A49" s="497" t="s">
        <v>133</v>
      </c>
      <c r="B49" s="496" t="s">
        <v>134</v>
      </c>
      <c r="C49" s="488" t="s">
        <v>62</v>
      </c>
      <c r="D49" s="488"/>
      <c r="E49" s="489"/>
      <c r="F49" s="489"/>
      <c r="G49" s="494"/>
      <c r="H49" s="402"/>
      <c r="I49" s="402"/>
      <c r="J49" s="402"/>
      <c r="K49" s="402"/>
      <c r="L49" s="402"/>
      <c r="M49" s="402"/>
      <c r="N49" s="400"/>
      <c r="O49" s="124"/>
      <c r="P49" s="119"/>
      <c r="Q49" s="119"/>
      <c r="R49" s="124"/>
      <c r="S49" s="124"/>
      <c r="T49" s="124"/>
      <c r="U49" s="124"/>
      <c r="V49" s="124"/>
    </row>
    <row r="50" spans="1:22" ht="38.25" customHeight="1">
      <c r="A50" s="497" t="s">
        <v>135</v>
      </c>
      <c r="B50" s="496" t="s">
        <v>136</v>
      </c>
      <c r="C50" s="488" t="s">
        <v>62</v>
      </c>
      <c r="D50" s="488"/>
      <c r="E50" s="489"/>
      <c r="F50" s="489"/>
      <c r="G50" s="494"/>
      <c r="H50" s="402"/>
      <c r="I50" s="402"/>
      <c r="J50" s="402"/>
      <c r="K50" s="402"/>
      <c r="L50" s="402"/>
      <c r="M50" s="402"/>
      <c r="N50" s="400"/>
      <c r="O50" s="124"/>
      <c r="P50" s="119"/>
      <c r="Q50" s="119"/>
      <c r="R50" s="124"/>
      <c r="S50" s="124"/>
      <c r="T50" s="124"/>
      <c r="U50" s="124"/>
      <c r="V50" s="124"/>
    </row>
    <row r="51" spans="1:22" ht="38.25" customHeight="1">
      <c r="A51" s="497" t="s">
        <v>137</v>
      </c>
      <c r="B51" s="496" t="s">
        <v>138</v>
      </c>
      <c r="C51" s="488" t="s">
        <v>62</v>
      </c>
      <c r="D51" s="488"/>
      <c r="E51" s="489"/>
      <c r="F51" s="489"/>
      <c r="G51" s="494"/>
      <c r="H51" s="402"/>
      <c r="I51" s="402"/>
      <c r="J51" s="402"/>
      <c r="K51" s="402"/>
      <c r="L51" s="402"/>
      <c r="M51" s="402"/>
      <c r="N51" s="400"/>
      <c r="O51" s="124"/>
      <c r="P51" s="119"/>
      <c r="Q51" s="119"/>
      <c r="R51" s="124"/>
      <c r="S51" s="124"/>
      <c r="T51" s="124"/>
      <c r="U51" s="124"/>
      <c r="V51" s="124"/>
    </row>
    <row r="52" spans="1:22" ht="38.25" customHeight="1">
      <c r="A52" s="486">
        <v>1.1399999999999999</v>
      </c>
      <c r="B52" s="500" t="s">
        <v>139</v>
      </c>
      <c r="C52" s="488" t="s">
        <v>62</v>
      </c>
      <c r="D52" s="488"/>
      <c r="E52" s="489"/>
      <c r="F52" s="489"/>
      <c r="G52" s="494"/>
      <c r="H52" s="402"/>
      <c r="I52" s="402"/>
      <c r="J52" s="402"/>
      <c r="K52" s="402"/>
      <c r="L52" s="402"/>
      <c r="M52" s="402"/>
      <c r="N52" s="400"/>
      <c r="O52" s="124"/>
      <c r="P52" s="119"/>
      <c r="Q52" s="119"/>
      <c r="R52" s="124"/>
      <c r="S52" s="124"/>
      <c r="T52" s="124"/>
      <c r="U52" s="124"/>
      <c r="V52" s="124"/>
    </row>
    <row r="53" spans="1:22" ht="38.25" customHeight="1">
      <c r="A53" s="486">
        <v>1.1499999999999999</v>
      </c>
      <c r="B53" s="492" t="s">
        <v>140</v>
      </c>
      <c r="C53" s="488"/>
      <c r="D53" s="488"/>
      <c r="E53" s="493"/>
      <c r="F53" s="494"/>
      <c r="G53" s="494"/>
      <c r="H53" s="402"/>
      <c r="I53" s="402"/>
      <c r="J53" s="402"/>
      <c r="K53" s="402"/>
      <c r="L53" s="402"/>
      <c r="M53" s="402"/>
      <c r="N53" s="400"/>
      <c r="O53" s="124"/>
      <c r="P53" s="119"/>
      <c r="Q53" s="119"/>
      <c r="R53" s="124"/>
      <c r="S53" s="124"/>
      <c r="T53" s="124"/>
      <c r="U53" s="124"/>
      <c r="V53" s="124"/>
    </row>
    <row r="54" spans="1:22" ht="38.25" customHeight="1">
      <c r="A54" s="497" t="s">
        <v>141</v>
      </c>
      <c r="B54" s="496" t="s">
        <v>142</v>
      </c>
      <c r="C54" s="488" t="s">
        <v>62</v>
      </c>
      <c r="D54" s="488"/>
      <c r="E54" s="489"/>
      <c r="F54" s="489"/>
      <c r="G54" s="494"/>
      <c r="H54" s="402"/>
      <c r="I54" s="402"/>
      <c r="J54" s="402"/>
      <c r="K54" s="402"/>
      <c r="L54" s="402"/>
      <c r="M54" s="402"/>
      <c r="N54" s="400"/>
      <c r="O54" s="124"/>
      <c r="P54" s="119"/>
      <c r="Q54" s="119"/>
      <c r="R54" s="124"/>
      <c r="S54" s="124"/>
      <c r="T54" s="124"/>
      <c r="U54" s="124"/>
      <c r="V54" s="124"/>
    </row>
    <row r="55" spans="1:22" ht="38.25" customHeight="1">
      <c r="A55" s="497" t="s">
        <v>143</v>
      </c>
      <c r="B55" s="496" t="s">
        <v>144</v>
      </c>
      <c r="C55" s="488" t="s">
        <v>62</v>
      </c>
      <c r="D55" s="488"/>
      <c r="E55" s="489"/>
      <c r="F55" s="489"/>
      <c r="G55" s="494"/>
      <c r="H55" s="402"/>
      <c r="I55" s="402"/>
      <c r="J55" s="402"/>
      <c r="K55" s="402"/>
      <c r="L55" s="402"/>
      <c r="M55" s="402"/>
      <c r="N55" s="400"/>
      <c r="O55" s="124"/>
      <c r="P55" s="119"/>
      <c r="Q55" s="119"/>
      <c r="R55" s="124"/>
      <c r="S55" s="124"/>
      <c r="T55" s="124"/>
      <c r="U55" s="124"/>
      <c r="V55" s="124"/>
    </row>
    <row r="56" spans="1:22" ht="38.25" customHeight="1">
      <c r="A56" s="497" t="s">
        <v>145</v>
      </c>
      <c r="B56" s="496" t="s">
        <v>146</v>
      </c>
      <c r="C56" s="488" t="s">
        <v>62</v>
      </c>
      <c r="D56" s="488"/>
      <c r="E56" s="489"/>
      <c r="F56" s="489"/>
      <c r="G56" s="494"/>
      <c r="H56" s="402"/>
      <c r="I56" s="402"/>
      <c r="J56" s="402"/>
      <c r="K56" s="402"/>
      <c r="L56" s="402"/>
      <c r="M56" s="402"/>
      <c r="N56" s="400"/>
      <c r="O56" s="124"/>
      <c r="P56" s="119"/>
      <c r="Q56" s="119"/>
      <c r="R56" s="124"/>
      <c r="S56" s="124"/>
      <c r="T56" s="124"/>
      <c r="U56" s="124"/>
      <c r="V56" s="124"/>
    </row>
    <row r="57" spans="1:22" ht="38.25" customHeight="1">
      <c r="A57" s="486">
        <v>1.1599999999999999</v>
      </c>
      <c r="B57" s="492" t="s">
        <v>147</v>
      </c>
      <c r="C57" s="488" t="s">
        <v>62</v>
      </c>
      <c r="D57" s="488"/>
      <c r="E57" s="489"/>
      <c r="F57" s="489"/>
      <c r="G57" s="494"/>
      <c r="H57" s="402"/>
      <c r="I57" s="402"/>
      <c r="J57" s="402"/>
      <c r="K57" s="402"/>
      <c r="L57" s="402"/>
      <c r="M57" s="402"/>
      <c r="N57" s="400"/>
      <c r="O57" s="124"/>
      <c r="P57" s="119"/>
      <c r="Q57" s="119"/>
      <c r="R57" s="124"/>
      <c r="S57" s="124"/>
      <c r="T57" s="124"/>
      <c r="U57" s="124"/>
      <c r="V57" s="124"/>
    </row>
    <row r="58" spans="1:22" ht="38.25" customHeight="1">
      <c r="A58" s="486">
        <v>1.17</v>
      </c>
      <c r="B58" s="492" t="s">
        <v>148</v>
      </c>
      <c r="C58" s="488" t="s">
        <v>62</v>
      </c>
      <c r="D58" s="488"/>
      <c r="E58" s="489"/>
      <c r="F58" s="489"/>
      <c r="G58" s="494"/>
      <c r="H58" s="402"/>
      <c r="I58" s="402"/>
      <c r="J58" s="402"/>
      <c r="K58" s="402"/>
      <c r="L58" s="402"/>
      <c r="M58" s="402"/>
      <c r="N58" s="400"/>
      <c r="O58" s="124"/>
      <c r="P58" s="119"/>
      <c r="Q58" s="119"/>
      <c r="R58" s="124"/>
      <c r="S58" s="124"/>
      <c r="T58" s="124"/>
      <c r="U58" s="124"/>
      <c r="V58" s="124"/>
    </row>
    <row r="59" spans="1:22" ht="23.25" customHeight="1">
      <c r="A59" s="501" t="s">
        <v>149</v>
      </c>
      <c r="B59" s="482" t="s">
        <v>150</v>
      </c>
      <c r="C59" s="502"/>
      <c r="D59" s="502"/>
      <c r="E59" s="503"/>
      <c r="F59" s="503"/>
      <c r="G59" s="504"/>
      <c r="H59" s="26"/>
      <c r="I59" s="26"/>
      <c r="J59" s="26"/>
      <c r="K59" s="26"/>
      <c r="L59" s="26"/>
      <c r="M59" s="26"/>
      <c r="N59" s="26"/>
      <c r="O59" s="26"/>
      <c r="P59" s="26"/>
      <c r="Q59" s="26"/>
      <c r="R59" s="26"/>
      <c r="S59" s="26"/>
      <c r="T59" s="26"/>
      <c r="U59" s="26"/>
      <c r="V59" s="26"/>
    </row>
    <row r="60" spans="1:22" ht="38.25" customHeight="1">
      <c r="A60" s="486">
        <v>1.18</v>
      </c>
      <c r="B60" s="492" t="s">
        <v>151</v>
      </c>
      <c r="C60" s="488"/>
      <c r="D60" s="488"/>
      <c r="E60" s="493"/>
      <c r="F60" s="489"/>
      <c r="G60" s="494"/>
      <c r="H60" s="402"/>
      <c r="I60" s="402"/>
      <c r="J60" s="402"/>
      <c r="K60" s="402"/>
      <c r="L60" s="402"/>
      <c r="M60" s="402"/>
      <c r="N60" s="400"/>
      <c r="O60" s="124"/>
      <c r="P60" s="119"/>
      <c r="Q60" s="119"/>
      <c r="R60" s="124"/>
      <c r="S60" s="124"/>
      <c r="T60" s="124"/>
      <c r="U60" s="124"/>
      <c r="V60" s="124"/>
    </row>
    <row r="61" spans="1:22" ht="21" customHeight="1">
      <c r="A61" s="497" t="s">
        <v>152</v>
      </c>
      <c r="B61" s="505" t="s">
        <v>153</v>
      </c>
      <c r="C61" s="488" t="s">
        <v>154</v>
      </c>
      <c r="D61" s="488"/>
      <c r="E61" s="506"/>
      <c r="F61" s="507"/>
      <c r="G61" s="508"/>
      <c r="H61" s="26"/>
      <c r="I61" s="26"/>
      <c r="J61" s="26"/>
      <c r="K61" s="26"/>
      <c r="L61" s="26"/>
      <c r="M61" s="26"/>
      <c r="N61" s="26"/>
      <c r="O61" s="26"/>
      <c r="P61" s="26"/>
      <c r="Q61" s="26"/>
      <c r="R61" s="26"/>
      <c r="S61" s="26"/>
      <c r="T61" s="26"/>
      <c r="U61" s="26"/>
      <c r="V61" s="26"/>
    </row>
    <row r="62" spans="1:22" ht="21" customHeight="1">
      <c r="A62" s="497" t="s">
        <v>155</v>
      </c>
      <c r="B62" s="505" t="s">
        <v>156</v>
      </c>
      <c r="C62" s="488" t="s">
        <v>154</v>
      </c>
      <c r="D62" s="488"/>
      <c r="E62" s="506"/>
      <c r="F62" s="507"/>
      <c r="G62" s="508"/>
      <c r="H62" s="26"/>
      <c r="I62" s="26"/>
      <c r="J62" s="26"/>
      <c r="K62" s="26"/>
      <c r="L62" s="26"/>
      <c r="M62" s="26"/>
      <c r="N62" s="26"/>
      <c r="O62" s="26"/>
      <c r="P62" s="26"/>
      <c r="Q62" s="26"/>
      <c r="R62" s="26"/>
      <c r="S62" s="26"/>
      <c r="T62" s="26"/>
      <c r="U62" s="26"/>
      <c r="V62" s="26"/>
    </row>
    <row r="63" spans="1:22" ht="21" customHeight="1">
      <c r="A63" s="497" t="s">
        <v>157</v>
      </c>
      <c r="B63" s="505" t="s">
        <v>158</v>
      </c>
      <c r="C63" s="488" t="s">
        <v>154</v>
      </c>
      <c r="D63" s="488"/>
      <c r="E63" s="506"/>
      <c r="F63" s="507"/>
      <c r="G63" s="508"/>
      <c r="H63" s="26"/>
      <c r="I63" s="26"/>
      <c r="J63" s="26"/>
      <c r="K63" s="26"/>
      <c r="L63" s="26"/>
      <c r="M63" s="26"/>
      <c r="N63" s="26"/>
      <c r="O63" s="26"/>
      <c r="P63" s="26"/>
      <c r="Q63" s="26"/>
      <c r="R63" s="26"/>
      <c r="S63" s="26"/>
      <c r="T63" s="26"/>
      <c r="U63" s="26"/>
      <c r="V63" s="26"/>
    </row>
    <row r="64" spans="1:22" ht="38.25" customHeight="1">
      <c r="A64" s="499">
        <v>1.19</v>
      </c>
      <c r="B64" s="492" t="s">
        <v>159</v>
      </c>
      <c r="C64" s="488" t="s">
        <v>154</v>
      </c>
      <c r="D64" s="488"/>
      <c r="E64" s="507"/>
      <c r="F64" s="507"/>
      <c r="G64" s="494"/>
      <c r="H64" s="402"/>
      <c r="I64" s="402"/>
      <c r="J64" s="402"/>
      <c r="K64" s="402"/>
      <c r="L64" s="402"/>
      <c r="M64" s="402"/>
      <c r="N64" s="400"/>
      <c r="O64" s="124"/>
      <c r="P64" s="119"/>
      <c r="Q64" s="119"/>
      <c r="R64" s="124"/>
      <c r="S64" s="124"/>
      <c r="T64" s="124"/>
      <c r="U64" s="124"/>
      <c r="V64" s="124"/>
    </row>
    <row r="65" spans="1:22" ht="38.25" customHeight="1">
      <c r="A65" s="499">
        <v>1.2</v>
      </c>
      <c r="B65" s="492" t="s">
        <v>160</v>
      </c>
      <c r="C65" s="488" t="s">
        <v>154</v>
      </c>
      <c r="D65" s="488"/>
      <c r="E65" s="507"/>
      <c r="F65" s="507"/>
      <c r="G65" s="494"/>
      <c r="H65" s="402"/>
      <c r="I65" s="402"/>
      <c r="J65" s="402"/>
      <c r="K65" s="402"/>
      <c r="L65" s="402"/>
      <c r="M65" s="402"/>
      <c r="N65" s="400"/>
      <c r="O65" s="124"/>
      <c r="P65" s="119"/>
      <c r="Q65" s="119"/>
      <c r="R65" s="124"/>
      <c r="S65" s="124"/>
      <c r="T65" s="124"/>
      <c r="U65" s="124"/>
      <c r="V65" s="124"/>
    </row>
    <row r="66" spans="1:22" ht="38.25" customHeight="1">
      <c r="A66" s="499">
        <v>1.21</v>
      </c>
      <c r="B66" s="492" t="s">
        <v>161</v>
      </c>
      <c r="C66" s="488" t="s">
        <v>154</v>
      </c>
      <c r="D66" s="488"/>
      <c r="E66" s="507"/>
      <c r="F66" s="507"/>
      <c r="G66" s="494"/>
      <c r="H66" s="402"/>
      <c r="I66" s="402"/>
      <c r="J66" s="402"/>
      <c r="K66" s="402"/>
      <c r="L66" s="402"/>
      <c r="M66" s="402"/>
      <c r="N66" s="400"/>
      <c r="O66" s="124"/>
      <c r="P66" s="119"/>
      <c r="Q66" s="119"/>
      <c r="R66" s="124"/>
      <c r="S66" s="124"/>
      <c r="T66" s="124"/>
      <c r="U66" s="124"/>
      <c r="V66" s="124"/>
    </row>
    <row r="67" spans="1:22" ht="38.25" customHeight="1">
      <c r="A67" s="499">
        <v>1.22</v>
      </c>
      <c r="B67" s="492" t="s">
        <v>162</v>
      </c>
      <c r="C67" s="488" t="s">
        <v>163</v>
      </c>
      <c r="D67" s="488"/>
      <c r="E67" s="507"/>
      <c r="F67" s="507"/>
      <c r="G67" s="494"/>
      <c r="H67" s="402"/>
      <c r="I67" s="402"/>
      <c r="J67" s="402"/>
      <c r="K67" s="402"/>
      <c r="L67" s="402"/>
      <c r="M67" s="402"/>
      <c r="N67" s="400"/>
      <c r="O67" s="124"/>
      <c r="P67" s="119"/>
      <c r="Q67" s="119"/>
      <c r="R67" s="124"/>
      <c r="S67" s="124"/>
      <c r="T67" s="124"/>
      <c r="U67" s="124"/>
      <c r="V67" s="124"/>
    </row>
    <row r="68" spans="1:22" ht="12.75" customHeight="1">
      <c r="A68" s="499">
        <v>1.23</v>
      </c>
      <c r="B68" s="492" t="s">
        <v>164</v>
      </c>
      <c r="C68" s="488" t="s">
        <v>154</v>
      </c>
      <c r="D68" s="488"/>
      <c r="E68" s="507"/>
      <c r="F68" s="507"/>
      <c r="G68" s="494"/>
      <c r="H68" s="26"/>
      <c r="I68" s="26"/>
      <c r="J68" s="26"/>
      <c r="K68" s="26"/>
      <c r="L68" s="26"/>
      <c r="M68" s="26"/>
      <c r="N68" s="26"/>
      <c r="O68" s="26"/>
      <c r="P68" s="26"/>
      <c r="Q68" s="26"/>
      <c r="R68" s="26"/>
      <c r="S68" s="26"/>
      <c r="T68" s="26"/>
      <c r="U68" s="26"/>
      <c r="V68" s="26"/>
    </row>
    <row r="69" spans="1:22" ht="12.75" customHeight="1">
      <c r="A69" s="509"/>
      <c r="B69" s="510"/>
      <c r="C69" s="511"/>
      <c r="D69" s="512"/>
      <c r="E69" s="513"/>
      <c r="F69" s="513"/>
      <c r="G69" s="514"/>
      <c r="H69" s="26"/>
      <c r="I69" s="26"/>
      <c r="J69" s="26"/>
      <c r="K69" s="26"/>
      <c r="L69" s="26"/>
      <c r="M69" s="26"/>
      <c r="N69" s="26"/>
      <c r="O69" s="26"/>
      <c r="P69" s="26"/>
      <c r="Q69" s="26"/>
      <c r="R69" s="26"/>
      <c r="S69" s="26"/>
      <c r="T69" s="26"/>
      <c r="U69" s="26"/>
      <c r="V69" s="26"/>
    </row>
    <row r="70" spans="1:22" ht="12.75" customHeight="1">
      <c r="A70" s="129"/>
      <c r="B70" s="54"/>
      <c r="C70" s="26"/>
      <c r="D70" s="130"/>
      <c r="E70" s="56"/>
      <c r="F70" s="56"/>
      <c r="G70" s="133"/>
      <c r="H70" s="26"/>
      <c r="I70" s="26"/>
      <c r="J70" s="26"/>
      <c r="K70" s="26"/>
      <c r="L70" s="26"/>
      <c r="M70" s="26"/>
      <c r="N70" s="26"/>
      <c r="O70" s="26"/>
      <c r="P70" s="26"/>
      <c r="Q70" s="26"/>
      <c r="R70" s="26"/>
      <c r="S70" s="26"/>
      <c r="T70" s="26"/>
      <c r="U70" s="26"/>
      <c r="V70" s="26"/>
    </row>
    <row r="71" spans="1:22" ht="12.75" customHeight="1">
      <c r="A71" s="129"/>
      <c r="B71" s="54"/>
      <c r="C71" s="26"/>
      <c r="D71" s="130"/>
      <c r="E71" s="56"/>
      <c r="F71" s="56"/>
      <c r="G71" s="133"/>
      <c r="H71" s="26"/>
      <c r="I71" s="26"/>
      <c r="J71" s="26"/>
      <c r="K71" s="26"/>
      <c r="L71" s="26"/>
      <c r="M71" s="26"/>
      <c r="N71" s="26"/>
      <c r="O71" s="26"/>
      <c r="P71" s="26"/>
      <c r="Q71" s="26"/>
      <c r="R71" s="26"/>
      <c r="S71" s="26"/>
      <c r="T71" s="26"/>
      <c r="U71" s="26"/>
      <c r="V71" s="26"/>
    </row>
    <row r="72" spans="1:22" ht="12.75" customHeight="1">
      <c r="A72" s="129"/>
      <c r="B72" s="54"/>
      <c r="C72" s="26"/>
      <c r="D72" s="130"/>
      <c r="E72" s="56"/>
      <c r="F72" s="56"/>
      <c r="G72" s="133"/>
      <c r="H72" s="26"/>
      <c r="I72" s="26"/>
      <c r="J72" s="26"/>
      <c r="K72" s="26"/>
      <c r="L72" s="26"/>
      <c r="M72" s="26"/>
      <c r="N72" s="26"/>
      <c r="O72" s="26"/>
      <c r="P72" s="26"/>
      <c r="Q72" s="26"/>
      <c r="R72" s="26"/>
      <c r="S72" s="26"/>
      <c r="T72" s="26"/>
      <c r="U72" s="26"/>
      <c r="V72" s="26"/>
    </row>
    <row r="73" spans="1:22" ht="12.75" customHeight="1">
      <c r="A73" s="129"/>
      <c r="B73" s="54"/>
      <c r="C73" s="26"/>
      <c r="D73" s="130"/>
      <c r="E73" s="56"/>
      <c r="F73" s="56"/>
      <c r="G73" s="133"/>
      <c r="H73" s="26"/>
      <c r="I73" s="26"/>
      <c r="J73" s="26"/>
      <c r="K73" s="26"/>
      <c r="L73" s="26"/>
      <c r="M73" s="26"/>
      <c r="N73" s="26"/>
      <c r="O73" s="26"/>
      <c r="P73" s="26"/>
      <c r="Q73" s="26"/>
      <c r="R73" s="26"/>
      <c r="S73" s="26"/>
      <c r="T73" s="26"/>
      <c r="U73" s="26"/>
      <c r="V73" s="26"/>
    </row>
    <row r="74" spans="1:22" ht="12.75" customHeight="1">
      <c r="A74" s="129"/>
      <c r="B74" s="54"/>
      <c r="C74" s="26"/>
      <c r="D74" s="130"/>
      <c r="E74" s="56"/>
      <c r="F74" s="56"/>
      <c r="G74" s="133"/>
      <c r="H74" s="26"/>
      <c r="I74" s="26"/>
      <c r="J74" s="26"/>
      <c r="K74" s="26"/>
      <c r="L74" s="26"/>
      <c r="M74" s="26"/>
      <c r="N74" s="26"/>
      <c r="O74" s="26"/>
      <c r="P74" s="26"/>
      <c r="Q74" s="26"/>
      <c r="R74" s="26"/>
      <c r="S74" s="26"/>
      <c r="T74" s="26"/>
      <c r="U74" s="26"/>
      <c r="V74" s="26"/>
    </row>
    <row r="75" spans="1:22" ht="12.75" customHeight="1">
      <c r="A75" s="129"/>
      <c r="B75" s="54"/>
      <c r="C75" s="26"/>
      <c r="D75" s="130"/>
      <c r="E75" s="56"/>
      <c r="F75" s="56"/>
      <c r="G75" s="133"/>
      <c r="H75" s="26"/>
      <c r="I75" s="26"/>
      <c r="J75" s="26"/>
      <c r="K75" s="26"/>
      <c r="L75" s="26"/>
      <c r="M75" s="26"/>
      <c r="N75" s="26"/>
      <c r="O75" s="26"/>
      <c r="P75" s="26"/>
      <c r="Q75" s="26"/>
      <c r="R75" s="26"/>
      <c r="S75" s="26"/>
      <c r="T75" s="26"/>
      <c r="U75" s="26"/>
      <c r="V75" s="26"/>
    </row>
    <row r="76" spans="1:22" ht="12.75" customHeight="1">
      <c r="A76" s="129"/>
      <c r="B76" s="54"/>
      <c r="C76" s="26"/>
      <c r="D76" s="130"/>
      <c r="E76" s="56"/>
      <c r="F76" s="56"/>
      <c r="G76" s="133"/>
      <c r="H76" s="26"/>
      <c r="I76" s="26"/>
      <c r="J76" s="26"/>
      <c r="K76" s="26"/>
      <c r="L76" s="26"/>
      <c r="M76" s="26"/>
      <c r="N76" s="26"/>
      <c r="O76" s="26"/>
      <c r="P76" s="26"/>
      <c r="Q76" s="26"/>
      <c r="R76" s="26"/>
      <c r="S76" s="26"/>
      <c r="T76" s="26"/>
      <c r="U76" s="26"/>
      <c r="V76" s="26"/>
    </row>
    <row r="77" spans="1:22" ht="12.75" customHeight="1">
      <c r="A77" s="129"/>
      <c r="B77" s="54"/>
      <c r="C77" s="26"/>
      <c r="D77" s="130"/>
      <c r="E77" s="56"/>
      <c r="F77" s="56"/>
      <c r="G77" s="133"/>
      <c r="H77" s="26"/>
      <c r="I77" s="26"/>
      <c r="J77" s="26"/>
      <c r="K77" s="26"/>
      <c r="L77" s="26"/>
      <c r="M77" s="26"/>
      <c r="N77" s="26"/>
      <c r="O77" s="26"/>
      <c r="P77" s="26"/>
      <c r="Q77" s="26"/>
      <c r="R77" s="26"/>
      <c r="S77" s="26"/>
      <c r="T77" s="26"/>
      <c r="U77" s="26"/>
      <c r="V77" s="26"/>
    </row>
    <row r="78" spans="1:22" ht="12.75" customHeight="1">
      <c r="A78" s="129"/>
      <c r="B78" s="54"/>
      <c r="C78" s="26"/>
      <c r="D78" s="130"/>
      <c r="E78" s="56"/>
      <c r="F78" s="56"/>
      <c r="G78" s="133"/>
      <c r="H78" s="26"/>
      <c r="I78" s="26"/>
      <c r="J78" s="26"/>
      <c r="K78" s="26"/>
      <c r="L78" s="26"/>
      <c r="M78" s="26"/>
      <c r="N78" s="26"/>
      <c r="O78" s="26"/>
      <c r="P78" s="26"/>
      <c r="Q78" s="26"/>
      <c r="R78" s="26"/>
      <c r="S78" s="26"/>
      <c r="T78" s="26"/>
      <c r="U78" s="26"/>
      <c r="V78" s="26"/>
    </row>
    <row r="79" spans="1:22" ht="12.75" customHeight="1">
      <c r="A79" s="129"/>
      <c r="B79" s="54"/>
      <c r="C79" s="26"/>
      <c r="D79" s="130"/>
      <c r="E79" s="56"/>
      <c r="F79" s="56"/>
      <c r="G79" s="133"/>
      <c r="H79" s="26"/>
      <c r="I79" s="26"/>
      <c r="J79" s="26"/>
      <c r="K79" s="26"/>
      <c r="L79" s="26"/>
      <c r="M79" s="26"/>
      <c r="N79" s="26"/>
      <c r="O79" s="26"/>
      <c r="P79" s="26"/>
      <c r="Q79" s="26"/>
      <c r="R79" s="26"/>
      <c r="S79" s="26"/>
      <c r="T79" s="26"/>
      <c r="U79" s="26"/>
      <c r="V79" s="26"/>
    </row>
    <row r="80" spans="1:22" ht="12.75" customHeight="1">
      <c r="A80" s="129"/>
      <c r="B80" s="54"/>
      <c r="C80" s="26"/>
      <c r="D80" s="130"/>
      <c r="E80" s="56"/>
      <c r="F80" s="56"/>
      <c r="G80" s="133"/>
      <c r="H80" s="26"/>
      <c r="I80" s="26"/>
      <c r="J80" s="26"/>
      <c r="K80" s="26"/>
      <c r="L80" s="26"/>
      <c r="M80" s="26"/>
      <c r="N80" s="26"/>
      <c r="O80" s="26"/>
      <c r="P80" s="26"/>
      <c r="Q80" s="26"/>
      <c r="R80" s="26"/>
      <c r="S80" s="26"/>
      <c r="T80" s="26"/>
      <c r="U80" s="26"/>
      <c r="V80" s="26"/>
    </row>
    <row r="81" spans="1:22" ht="12.75" customHeight="1">
      <c r="A81" s="129"/>
      <c r="B81" s="54"/>
      <c r="C81" s="26"/>
      <c r="D81" s="130"/>
      <c r="E81" s="56"/>
      <c r="F81" s="56"/>
      <c r="G81" s="133"/>
      <c r="H81" s="26"/>
      <c r="I81" s="26"/>
      <c r="J81" s="26"/>
      <c r="K81" s="26"/>
      <c r="L81" s="26"/>
      <c r="M81" s="26"/>
      <c r="N81" s="26"/>
      <c r="O81" s="26"/>
      <c r="P81" s="26"/>
      <c r="Q81" s="26"/>
      <c r="R81" s="26"/>
      <c r="S81" s="26"/>
      <c r="T81" s="26"/>
      <c r="U81" s="26"/>
      <c r="V81" s="26"/>
    </row>
    <row r="82" spans="1:22" ht="12.75" customHeight="1">
      <c r="A82" s="129"/>
      <c r="B82" s="54"/>
      <c r="C82" s="26"/>
      <c r="D82" s="130"/>
      <c r="E82" s="56"/>
      <c r="F82" s="56"/>
      <c r="G82" s="133"/>
      <c r="H82" s="26"/>
      <c r="I82" s="26"/>
      <c r="J82" s="26"/>
      <c r="K82" s="26"/>
      <c r="L82" s="26"/>
      <c r="M82" s="26"/>
      <c r="N82" s="26"/>
      <c r="O82" s="26"/>
      <c r="P82" s="26"/>
      <c r="Q82" s="26"/>
      <c r="R82" s="26"/>
      <c r="S82" s="26"/>
      <c r="T82" s="26"/>
      <c r="U82" s="26"/>
      <c r="V82" s="26"/>
    </row>
    <row r="83" spans="1:22" ht="12.75" customHeight="1">
      <c r="A83" s="129"/>
      <c r="B83" s="54"/>
      <c r="C83" s="26"/>
      <c r="D83" s="130"/>
      <c r="E83" s="56"/>
      <c r="F83" s="56"/>
      <c r="G83" s="133"/>
      <c r="H83" s="26"/>
      <c r="I83" s="26"/>
      <c r="J83" s="26"/>
      <c r="K83" s="26"/>
      <c r="L83" s="26"/>
      <c r="M83" s="26"/>
      <c r="N83" s="26"/>
      <c r="O83" s="26"/>
      <c r="P83" s="26"/>
      <c r="Q83" s="26"/>
      <c r="R83" s="26"/>
      <c r="S83" s="26"/>
      <c r="T83" s="26"/>
      <c r="U83" s="26"/>
      <c r="V83" s="26"/>
    </row>
    <row r="84" spans="1:22" ht="12.75" customHeight="1">
      <c r="A84" s="129"/>
      <c r="B84" s="54"/>
      <c r="C84" s="26"/>
      <c r="D84" s="130"/>
      <c r="E84" s="56"/>
      <c r="F84" s="56"/>
      <c r="G84" s="133"/>
      <c r="H84" s="26"/>
      <c r="I84" s="26"/>
      <c r="J84" s="26"/>
      <c r="K84" s="26"/>
      <c r="L84" s="26"/>
      <c r="M84" s="26"/>
      <c r="N84" s="26"/>
      <c r="O84" s="26"/>
      <c r="P84" s="26"/>
      <c r="Q84" s="26"/>
      <c r="R84" s="26"/>
      <c r="S84" s="26"/>
      <c r="T84" s="26"/>
      <c r="U84" s="26"/>
      <c r="V84" s="26"/>
    </row>
    <row r="85" spans="1:22" ht="12.75" customHeight="1">
      <c r="A85" s="129"/>
      <c r="B85" s="54"/>
      <c r="C85" s="26"/>
      <c r="D85" s="130"/>
      <c r="E85" s="56"/>
      <c r="F85" s="56"/>
      <c r="G85" s="133"/>
      <c r="H85" s="26"/>
      <c r="I85" s="26"/>
      <c r="J85" s="26"/>
      <c r="K85" s="26"/>
      <c r="L85" s="26"/>
      <c r="M85" s="26"/>
      <c r="N85" s="26"/>
      <c r="O85" s="26"/>
      <c r="P85" s="26"/>
      <c r="Q85" s="26"/>
      <c r="R85" s="26"/>
      <c r="S85" s="26"/>
      <c r="T85" s="26"/>
      <c r="U85" s="26"/>
      <c r="V85" s="26"/>
    </row>
    <row r="86" spans="1:22" ht="12.75" customHeight="1">
      <c r="A86" s="129"/>
      <c r="B86" s="54"/>
      <c r="C86" s="26"/>
      <c r="D86" s="130"/>
      <c r="E86" s="56"/>
      <c r="F86" s="56"/>
      <c r="G86" s="133"/>
      <c r="H86" s="26"/>
      <c r="I86" s="26"/>
      <c r="J86" s="26"/>
      <c r="K86" s="26"/>
      <c r="L86" s="26"/>
      <c r="M86" s="26"/>
      <c r="N86" s="26"/>
      <c r="O86" s="26"/>
      <c r="P86" s="26"/>
      <c r="Q86" s="26"/>
      <c r="R86" s="26"/>
      <c r="S86" s="26"/>
      <c r="T86" s="26"/>
      <c r="U86" s="26"/>
      <c r="V86" s="26"/>
    </row>
    <row r="87" spans="1:22" ht="12.75" customHeight="1">
      <c r="A87" s="129"/>
      <c r="B87" s="54"/>
      <c r="C87" s="26"/>
      <c r="D87" s="130"/>
      <c r="E87" s="56"/>
      <c r="F87" s="56"/>
      <c r="G87" s="133"/>
      <c r="H87" s="26"/>
      <c r="I87" s="26"/>
      <c r="J87" s="26"/>
      <c r="K87" s="26"/>
      <c r="L87" s="26"/>
      <c r="M87" s="26"/>
      <c r="N87" s="26"/>
      <c r="O87" s="26"/>
      <c r="P87" s="26"/>
      <c r="Q87" s="26"/>
      <c r="R87" s="26"/>
      <c r="S87" s="26"/>
      <c r="T87" s="26"/>
      <c r="U87" s="26"/>
      <c r="V87" s="26"/>
    </row>
    <row r="88" spans="1:22" ht="12.75" customHeight="1">
      <c r="A88" s="129"/>
      <c r="B88" s="54"/>
      <c r="C88" s="26"/>
      <c r="D88" s="130"/>
      <c r="E88" s="56"/>
      <c r="F88" s="56"/>
      <c r="G88" s="133"/>
      <c r="H88" s="26"/>
      <c r="I88" s="26"/>
      <c r="J88" s="26"/>
      <c r="K88" s="26"/>
      <c r="L88" s="26"/>
      <c r="M88" s="26"/>
      <c r="N88" s="26"/>
      <c r="O88" s="26"/>
      <c r="P88" s="26"/>
      <c r="Q88" s="26"/>
      <c r="R88" s="26"/>
      <c r="S88" s="26"/>
      <c r="T88" s="26"/>
      <c r="U88" s="26"/>
      <c r="V88" s="26"/>
    </row>
    <row r="89" spans="1:22" ht="12.75" customHeight="1">
      <c r="A89" s="129"/>
      <c r="B89" s="54"/>
      <c r="C89" s="26"/>
      <c r="D89" s="130"/>
      <c r="E89" s="56"/>
      <c r="F89" s="56"/>
      <c r="G89" s="133"/>
      <c r="H89" s="26"/>
      <c r="I89" s="26"/>
      <c r="J89" s="26"/>
      <c r="K89" s="26"/>
      <c r="L89" s="26"/>
      <c r="M89" s="26"/>
      <c r="N89" s="26"/>
      <c r="O89" s="26"/>
      <c r="P89" s="26"/>
      <c r="Q89" s="26"/>
      <c r="R89" s="26"/>
      <c r="S89" s="26"/>
      <c r="T89" s="26"/>
      <c r="U89" s="26"/>
      <c r="V89" s="26"/>
    </row>
    <row r="90" spans="1:22" ht="12.75" customHeight="1">
      <c r="A90" s="129"/>
      <c r="B90" s="54"/>
      <c r="C90" s="26"/>
      <c r="D90" s="130"/>
      <c r="E90" s="56"/>
      <c r="F90" s="56"/>
      <c r="G90" s="133"/>
      <c r="H90" s="26"/>
      <c r="I90" s="26"/>
      <c r="J90" s="26"/>
      <c r="K90" s="26"/>
      <c r="L90" s="26"/>
      <c r="M90" s="26"/>
      <c r="N90" s="26"/>
      <c r="O90" s="26"/>
      <c r="P90" s="26"/>
      <c r="Q90" s="26"/>
      <c r="R90" s="26"/>
      <c r="S90" s="26"/>
      <c r="T90" s="26"/>
      <c r="U90" s="26"/>
      <c r="V90" s="26"/>
    </row>
    <row r="91" spans="1:22" ht="12.75" customHeight="1">
      <c r="A91" s="129"/>
      <c r="B91" s="54"/>
      <c r="C91" s="26"/>
      <c r="D91" s="130"/>
      <c r="E91" s="56"/>
      <c r="F91" s="56"/>
      <c r="G91" s="133"/>
      <c r="H91" s="26"/>
      <c r="I91" s="26"/>
      <c r="J91" s="26"/>
      <c r="K91" s="26"/>
      <c r="L91" s="26"/>
      <c r="M91" s="26"/>
      <c r="N91" s="26"/>
      <c r="O91" s="26"/>
      <c r="P91" s="26"/>
      <c r="Q91" s="26"/>
      <c r="R91" s="26"/>
      <c r="S91" s="26"/>
      <c r="T91" s="26"/>
      <c r="U91" s="26"/>
      <c r="V91" s="26"/>
    </row>
    <row r="92" spans="1:22" ht="12.75" customHeight="1">
      <c r="A92" s="129"/>
      <c r="B92" s="54"/>
      <c r="C92" s="26"/>
      <c r="D92" s="130"/>
      <c r="E92" s="56"/>
      <c r="F92" s="56"/>
      <c r="G92" s="133"/>
      <c r="H92" s="26"/>
      <c r="I92" s="26"/>
      <c r="J92" s="26"/>
      <c r="K92" s="26"/>
      <c r="L92" s="26"/>
      <c r="M92" s="26"/>
      <c r="N92" s="26"/>
      <c r="O92" s="26"/>
      <c r="P92" s="26"/>
      <c r="Q92" s="26"/>
      <c r="R92" s="26"/>
      <c r="S92" s="26"/>
      <c r="T92" s="26"/>
      <c r="U92" s="26"/>
      <c r="V92" s="26"/>
    </row>
    <row r="93" spans="1:22" ht="12.75" customHeight="1">
      <c r="A93" s="129"/>
      <c r="B93" s="54"/>
      <c r="C93" s="26"/>
      <c r="D93" s="130"/>
      <c r="E93" s="56"/>
      <c r="F93" s="56"/>
      <c r="G93" s="133"/>
      <c r="H93" s="26"/>
      <c r="I93" s="26"/>
      <c r="J93" s="26"/>
      <c r="K93" s="26"/>
      <c r="L93" s="26"/>
      <c r="M93" s="26"/>
      <c r="N93" s="26"/>
      <c r="O93" s="26"/>
      <c r="P93" s="26"/>
      <c r="Q93" s="26"/>
      <c r="R93" s="26"/>
      <c r="S93" s="26"/>
      <c r="T93" s="26"/>
      <c r="U93" s="26"/>
      <c r="V93" s="26"/>
    </row>
    <row r="94" spans="1:22" ht="12.75" customHeight="1">
      <c r="A94" s="129"/>
      <c r="B94" s="54"/>
      <c r="C94" s="26"/>
      <c r="D94" s="130"/>
      <c r="E94" s="56"/>
      <c r="F94" s="56"/>
      <c r="G94" s="133"/>
      <c r="H94" s="26"/>
      <c r="I94" s="26"/>
      <c r="J94" s="26"/>
      <c r="K94" s="26"/>
      <c r="L94" s="26"/>
      <c r="M94" s="26"/>
      <c r="N94" s="26"/>
      <c r="O94" s="26"/>
      <c r="P94" s="26"/>
      <c r="Q94" s="26"/>
      <c r="R94" s="26"/>
      <c r="S94" s="26"/>
      <c r="T94" s="26"/>
      <c r="U94" s="26"/>
      <c r="V94" s="26"/>
    </row>
    <row r="95" spans="1:22" ht="12.75" customHeight="1">
      <c r="A95" s="129"/>
      <c r="B95" s="54"/>
      <c r="C95" s="26"/>
      <c r="D95" s="130"/>
      <c r="E95" s="56"/>
      <c r="F95" s="56"/>
      <c r="G95" s="133"/>
      <c r="H95" s="26"/>
      <c r="I95" s="26"/>
      <c r="J95" s="26"/>
      <c r="K95" s="26"/>
      <c r="L95" s="26"/>
      <c r="M95" s="26"/>
      <c r="N95" s="26"/>
      <c r="O95" s="26"/>
      <c r="P95" s="26"/>
      <c r="Q95" s="26"/>
      <c r="R95" s="26"/>
      <c r="S95" s="26"/>
      <c r="T95" s="26"/>
      <c r="U95" s="26"/>
      <c r="V95" s="26"/>
    </row>
    <row r="96" spans="1:22" ht="12.75" customHeight="1">
      <c r="A96" s="129"/>
      <c r="B96" s="54"/>
      <c r="C96" s="26"/>
      <c r="D96" s="130"/>
      <c r="E96" s="56"/>
      <c r="F96" s="56"/>
      <c r="G96" s="133"/>
      <c r="H96" s="26"/>
      <c r="I96" s="26"/>
      <c r="J96" s="26"/>
      <c r="K96" s="26"/>
      <c r="L96" s="26"/>
      <c r="M96" s="26"/>
      <c r="N96" s="26"/>
      <c r="O96" s="26"/>
      <c r="P96" s="26"/>
      <c r="Q96" s="26"/>
      <c r="R96" s="26"/>
      <c r="S96" s="26"/>
      <c r="T96" s="26"/>
      <c r="U96" s="26"/>
      <c r="V96" s="26"/>
    </row>
    <row r="97" spans="1:22" ht="12.75" customHeight="1">
      <c r="A97" s="129"/>
      <c r="B97" s="54"/>
      <c r="C97" s="26"/>
      <c r="D97" s="130"/>
      <c r="E97" s="56"/>
      <c r="F97" s="56"/>
      <c r="G97" s="133"/>
      <c r="H97" s="26"/>
      <c r="I97" s="26"/>
      <c r="J97" s="26"/>
      <c r="K97" s="26"/>
      <c r="L97" s="26"/>
      <c r="M97" s="26"/>
      <c r="N97" s="26"/>
      <c r="O97" s="26"/>
      <c r="P97" s="26"/>
      <c r="Q97" s="26"/>
      <c r="R97" s="26"/>
      <c r="S97" s="26"/>
      <c r="T97" s="26"/>
      <c r="U97" s="26"/>
      <c r="V97" s="26"/>
    </row>
    <row r="98" spans="1:22" ht="12.75" customHeight="1">
      <c r="A98" s="129"/>
      <c r="B98" s="54"/>
      <c r="C98" s="26"/>
      <c r="D98" s="130"/>
      <c r="E98" s="56"/>
      <c r="F98" s="56"/>
      <c r="G98" s="133"/>
      <c r="H98" s="26"/>
      <c r="I98" s="26"/>
      <c r="J98" s="26"/>
      <c r="K98" s="26"/>
      <c r="L98" s="26"/>
      <c r="M98" s="26"/>
      <c r="N98" s="26"/>
      <c r="O98" s="26"/>
      <c r="P98" s="26"/>
      <c r="Q98" s="26"/>
      <c r="R98" s="26"/>
      <c r="S98" s="26"/>
      <c r="T98" s="26"/>
      <c r="U98" s="26"/>
      <c r="V98" s="26"/>
    </row>
    <row r="99" spans="1:22" ht="12.75" customHeight="1">
      <c r="A99" s="129"/>
      <c r="B99" s="54"/>
      <c r="C99" s="26"/>
      <c r="D99" s="130"/>
      <c r="E99" s="56"/>
      <c r="F99" s="56"/>
      <c r="G99" s="133"/>
      <c r="H99" s="26"/>
      <c r="I99" s="26"/>
      <c r="J99" s="26"/>
      <c r="K99" s="26"/>
      <c r="L99" s="26"/>
      <c r="M99" s="26"/>
      <c r="N99" s="26"/>
      <c r="O99" s="26"/>
      <c r="P99" s="26"/>
      <c r="Q99" s="26"/>
      <c r="R99" s="26"/>
      <c r="S99" s="26"/>
      <c r="T99" s="26"/>
      <c r="U99" s="26"/>
      <c r="V99" s="26"/>
    </row>
    <row r="100" spans="1:22" ht="12.75" customHeight="1">
      <c r="A100" s="129"/>
      <c r="B100" s="54"/>
      <c r="C100" s="26"/>
      <c r="D100" s="130"/>
      <c r="E100" s="56"/>
      <c r="F100" s="56"/>
      <c r="G100" s="133"/>
      <c r="H100" s="26"/>
      <c r="I100" s="26"/>
      <c r="J100" s="26"/>
      <c r="K100" s="26"/>
      <c r="L100" s="26"/>
      <c r="M100" s="26"/>
      <c r="N100" s="26"/>
      <c r="O100" s="26"/>
      <c r="P100" s="26"/>
      <c r="Q100" s="26"/>
      <c r="R100" s="26"/>
      <c r="S100" s="26"/>
      <c r="T100" s="26"/>
      <c r="U100" s="26"/>
      <c r="V100" s="26"/>
    </row>
    <row r="101" spans="1:22" ht="12.75" customHeight="1">
      <c r="A101" s="129"/>
      <c r="B101" s="54"/>
      <c r="C101" s="26"/>
      <c r="D101" s="130"/>
      <c r="E101" s="56"/>
      <c r="F101" s="56"/>
      <c r="G101" s="133"/>
      <c r="H101" s="26"/>
      <c r="I101" s="26"/>
      <c r="J101" s="26"/>
      <c r="K101" s="26"/>
      <c r="L101" s="26"/>
      <c r="M101" s="26"/>
      <c r="N101" s="26"/>
      <c r="O101" s="26"/>
      <c r="P101" s="26"/>
      <c r="Q101" s="26"/>
      <c r="R101" s="26"/>
      <c r="S101" s="26"/>
      <c r="T101" s="26"/>
      <c r="U101" s="26"/>
      <c r="V101" s="26"/>
    </row>
    <row r="102" spans="1:22" ht="12.75" customHeight="1">
      <c r="A102" s="129"/>
      <c r="B102" s="54"/>
      <c r="C102" s="26"/>
      <c r="D102" s="130"/>
      <c r="E102" s="56"/>
      <c r="F102" s="56"/>
      <c r="G102" s="133"/>
      <c r="H102" s="26"/>
      <c r="I102" s="26"/>
      <c r="J102" s="26"/>
      <c r="K102" s="26"/>
      <c r="L102" s="26"/>
      <c r="M102" s="26"/>
      <c r="N102" s="26"/>
      <c r="O102" s="26"/>
      <c r="P102" s="26"/>
      <c r="Q102" s="26"/>
      <c r="R102" s="26"/>
      <c r="S102" s="26"/>
      <c r="T102" s="26"/>
      <c r="U102" s="26"/>
      <c r="V102" s="26"/>
    </row>
    <row r="103" spans="1:22" ht="12.75" customHeight="1">
      <c r="A103" s="129"/>
      <c r="B103" s="54"/>
      <c r="C103" s="26"/>
      <c r="D103" s="130"/>
      <c r="E103" s="56"/>
      <c r="F103" s="56"/>
      <c r="G103" s="133"/>
      <c r="H103" s="26"/>
      <c r="I103" s="26"/>
      <c r="J103" s="26"/>
      <c r="K103" s="26"/>
      <c r="L103" s="26"/>
      <c r="M103" s="26"/>
      <c r="N103" s="26"/>
      <c r="O103" s="26"/>
      <c r="P103" s="26"/>
      <c r="Q103" s="26"/>
      <c r="R103" s="26"/>
      <c r="S103" s="26"/>
      <c r="T103" s="26"/>
      <c r="U103" s="26"/>
      <c r="V103" s="26"/>
    </row>
    <row r="104" spans="1:22" ht="12.75" customHeight="1">
      <c r="A104" s="129"/>
      <c r="B104" s="54"/>
      <c r="C104" s="26"/>
      <c r="D104" s="130"/>
      <c r="E104" s="56"/>
      <c r="F104" s="56"/>
      <c r="G104" s="133"/>
      <c r="H104" s="26"/>
      <c r="I104" s="26"/>
      <c r="J104" s="26"/>
      <c r="K104" s="26"/>
      <c r="L104" s="26"/>
      <c r="M104" s="26"/>
      <c r="N104" s="26"/>
      <c r="O104" s="26"/>
      <c r="P104" s="26"/>
      <c r="Q104" s="26"/>
      <c r="R104" s="26"/>
      <c r="S104" s="26"/>
      <c r="T104" s="26"/>
      <c r="U104" s="26"/>
      <c r="V104" s="26"/>
    </row>
    <row r="105" spans="1:22" ht="12.75" customHeight="1">
      <c r="A105" s="129"/>
      <c r="B105" s="54"/>
      <c r="C105" s="26"/>
      <c r="D105" s="130"/>
      <c r="E105" s="56"/>
      <c r="F105" s="56"/>
      <c r="G105" s="133"/>
      <c r="H105" s="26"/>
      <c r="I105" s="26"/>
      <c r="J105" s="26"/>
      <c r="K105" s="26"/>
      <c r="L105" s="26"/>
      <c r="M105" s="26"/>
      <c r="N105" s="26"/>
      <c r="O105" s="26"/>
      <c r="P105" s="26"/>
      <c r="Q105" s="26"/>
      <c r="R105" s="26"/>
      <c r="S105" s="26"/>
      <c r="T105" s="26"/>
      <c r="U105" s="26"/>
      <c r="V105" s="26"/>
    </row>
    <row r="106" spans="1:22" ht="12.75" customHeight="1">
      <c r="A106" s="129"/>
      <c r="B106" s="54"/>
      <c r="C106" s="26"/>
      <c r="D106" s="130"/>
      <c r="E106" s="56"/>
      <c r="F106" s="56"/>
      <c r="G106" s="133"/>
      <c r="H106" s="26"/>
      <c r="I106" s="26"/>
      <c r="J106" s="26"/>
      <c r="K106" s="26"/>
      <c r="L106" s="26"/>
      <c r="M106" s="26"/>
      <c r="N106" s="26"/>
      <c r="O106" s="26"/>
      <c r="P106" s="26"/>
      <c r="Q106" s="26"/>
      <c r="R106" s="26"/>
      <c r="S106" s="26"/>
      <c r="T106" s="26"/>
      <c r="U106" s="26"/>
      <c r="V106" s="26"/>
    </row>
    <row r="107" spans="1:22" ht="12.75" customHeight="1">
      <c r="A107" s="129"/>
      <c r="B107" s="54"/>
      <c r="C107" s="26"/>
      <c r="D107" s="130"/>
      <c r="E107" s="56"/>
      <c r="F107" s="56"/>
      <c r="G107" s="133"/>
      <c r="H107" s="26"/>
      <c r="I107" s="26"/>
      <c r="J107" s="26"/>
      <c r="K107" s="26"/>
      <c r="L107" s="26"/>
      <c r="M107" s="26"/>
      <c r="N107" s="26"/>
      <c r="O107" s="26"/>
      <c r="P107" s="26"/>
      <c r="Q107" s="26"/>
      <c r="R107" s="26"/>
      <c r="S107" s="26"/>
      <c r="T107" s="26"/>
      <c r="U107" s="26"/>
      <c r="V107" s="26"/>
    </row>
    <row r="108" spans="1:22" ht="12.75" customHeight="1">
      <c r="A108" s="129"/>
      <c r="B108" s="54"/>
      <c r="C108" s="26"/>
      <c r="D108" s="130"/>
      <c r="E108" s="56"/>
      <c r="F108" s="56"/>
      <c r="G108" s="133"/>
      <c r="H108" s="26"/>
      <c r="I108" s="26"/>
      <c r="J108" s="26"/>
      <c r="K108" s="26"/>
      <c r="L108" s="26"/>
      <c r="M108" s="26"/>
      <c r="N108" s="26"/>
      <c r="O108" s="26"/>
      <c r="P108" s="26"/>
      <c r="Q108" s="26"/>
      <c r="R108" s="26"/>
      <c r="S108" s="26"/>
      <c r="T108" s="26"/>
      <c r="U108" s="26"/>
      <c r="V108" s="26"/>
    </row>
    <row r="109" spans="1:22" ht="12.75" customHeight="1">
      <c r="A109" s="129"/>
      <c r="B109" s="54"/>
      <c r="C109" s="26"/>
      <c r="D109" s="130"/>
      <c r="E109" s="56"/>
      <c r="F109" s="56"/>
      <c r="G109" s="133"/>
      <c r="H109" s="26"/>
      <c r="I109" s="26"/>
      <c r="J109" s="26"/>
      <c r="K109" s="26"/>
      <c r="L109" s="26"/>
      <c r="M109" s="26"/>
      <c r="N109" s="26"/>
      <c r="O109" s="26"/>
      <c r="P109" s="26"/>
      <c r="Q109" s="26"/>
      <c r="R109" s="26"/>
      <c r="S109" s="26"/>
      <c r="T109" s="26"/>
      <c r="U109" s="26"/>
      <c r="V109" s="26"/>
    </row>
    <row r="110" spans="1:22" ht="12.75" customHeight="1">
      <c r="A110" s="129"/>
      <c r="B110" s="54"/>
      <c r="C110" s="26"/>
      <c r="D110" s="130"/>
      <c r="E110" s="56"/>
      <c r="F110" s="56"/>
      <c r="G110" s="133"/>
      <c r="H110" s="26"/>
      <c r="I110" s="26"/>
      <c r="J110" s="26"/>
      <c r="K110" s="26"/>
      <c r="L110" s="26"/>
      <c r="M110" s="26"/>
      <c r="N110" s="26"/>
      <c r="O110" s="26"/>
      <c r="P110" s="26"/>
      <c r="Q110" s="26"/>
      <c r="R110" s="26"/>
      <c r="S110" s="26"/>
      <c r="T110" s="26"/>
      <c r="U110" s="26"/>
      <c r="V110" s="26"/>
    </row>
    <row r="111" spans="1:22" ht="12.75" customHeight="1">
      <c r="A111" s="129"/>
      <c r="B111" s="54"/>
      <c r="C111" s="26"/>
      <c r="D111" s="130"/>
      <c r="E111" s="56"/>
      <c r="F111" s="56"/>
      <c r="G111" s="133"/>
      <c r="H111" s="26"/>
      <c r="I111" s="26"/>
      <c r="J111" s="26"/>
      <c r="K111" s="26"/>
      <c r="L111" s="26"/>
      <c r="M111" s="26"/>
      <c r="N111" s="26"/>
      <c r="O111" s="26"/>
      <c r="P111" s="26"/>
      <c r="Q111" s="26"/>
      <c r="R111" s="26"/>
      <c r="S111" s="26"/>
      <c r="T111" s="26"/>
      <c r="U111" s="26"/>
      <c r="V111" s="26"/>
    </row>
    <row r="112" spans="1:22" ht="12.75" customHeight="1">
      <c r="A112" s="129"/>
      <c r="B112" s="54"/>
      <c r="C112" s="26"/>
      <c r="D112" s="130"/>
      <c r="E112" s="56"/>
      <c r="F112" s="56"/>
      <c r="G112" s="133"/>
      <c r="H112" s="26"/>
      <c r="I112" s="26"/>
      <c r="J112" s="26"/>
      <c r="K112" s="26"/>
      <c r="L112" s="26"/>
      <c r="M112" s="26"/>
      <c r="N112" s="26"/>
      <c r="O112" s="26"/>
      <c r="P112" s="26"/>
      <c r="Q112" s="26"/>
      <c r="R112" s="26"/>
      <c r="S112" s="26"/>
      <c r="T112" s="26"/>
      <c r="U112" s="26"/>
      <c r="V112" s="26"/>
    </row>
    <row r="113" spans="1:22" ht="12.75" customHeight="1">
      <c r="A113" s="129"/>
      <c r="B113" s="54"/>
      <c r="C113" s="26"/>
      <c r="D113" s="130"/>
      <c r="E113" s="56"/>
      <c r="F113" s="56"/>
      <c r="G113" s="133"/>
      <c r="H113" s="26"/>
      <c r="I113" s="26"/>
      <c r="J113" s="26"/>
      <c r="K113" s="26"/>
      <c r="L113" s="26"/>
      <c r="M113" s="26"/>
      <c r="N113" s="26"/>
      <c r="O113" s="26"/>
      <c r="P113" s="26"/>
      <c r="Q113" s="26"/>
      <c r="R113" s="26"/>
      <c r="S113" s="26"/>
      <c r="T113" s="26"/>
      <c r="U113" s="26"/>
      <c r="V113" s="26"/>
    </row>
    <row r="114" spans="1:22" ht="12.75" customHeight="1">
      <c r="A114" s="129"/>
      <c r="B114" s="54"/>
      <c r="C114" s="26"/>
      <c r="D114" s="130"/>
      <c r="E114" s="56"/>
      <c r="F114" s="56"/>
      <c r="G114" s="133"/>
      <c r="H114" s="26"/>
      <c r="I114" s="26"/>
      <c r="J114" s="26"/>
      <c r="K114" s="26"/>
      <c r="L114" s="26"/>
      <c r="M114" s="26"/>
      <c r="N114" s="26"/>
      <c r="O114" s="26"/>
      <c r="P114" s="26"/>
      <c r="Q114" s="26"/>
      <c r="R114" s="26"/>
      <c r="S114" s="26"/>
      <c r="T114" s="26"/>
      <c r="U114" s="26"/>
      <c r="V114" s="26"/>
    </row>
    <row r="115" spans="1:22" ht="12.75" customHeight="1">
      <c r="A115" s="129"/>
      <c r="B115" s="54"/>
      <c r="C115" s="26"/>
      <c r="D115" s="130"/>
      <c r="E115" s="56"/>
      <c r="F115" s="56"/>
      <c r="G115" s="133"/>
      <c r="H115" s="26"/>
      <c r="I115" s="26"/>
      <c r="J115" s="26"/>
      <c r="K115" s="26"/>
      <c r="L115" s="26"/>
      <c r="M115" s="26"/>
      <c r="N115" s="26"/>
      <c r="O115" s="26"/>
      <c r="P115" s="26"/>
      <c r="Q115" s="26"/>
      <c r="R115" s="26"/>
      <c r="S115" s="26"/>
      <c r="T115" s="26"/>
      <c r="U115" s="26"/>
      <c r="V115" s="26"/>
    </row>
    <row r="116" spans="1:22" ht="12.75" customHeight="1">
      <c r="A116" s="129"/>
      <c r="B116" s="54"/>
      <c r="C116" s="26"/>
      <c r="D116" s="130"/>
      <c r="E116" s="56"/>
      <c r="F116" s="56"/>
      <c r="G116" s="133"/>
      <c r="H116" s="26"/>
      <c r="I116" s="26"/>
      <c r="J116" s="26"/>
      <c r="K116" s="26"/>
      <c r="L116" s="26"/>
      <c r="M116" s="26"/>
      <c r="N116" s="26"/>
      <c r="O116" s="26"/>
      <c r="P116" s="26"/>
      <c r="Q116" s="26"/>
      <c r="R116" s="26"/>
      <c r="S116" s="26"/>
      <c r="T116" s="26"/>
      <c r="U116" s="26"/>
      <c r="V116" s="26"/>
    </row>
    <row r="117" spans="1:22" ht="12.75" customHeight="1">
      <c r="A117" s="129"/>
      <c r="B117" s="54"/>
      <c r="C117" s="26"/>
      <c r="D117" s="130"/>
      <c r="E117" s="56"/>
      <c r="F117" s="56"/>
      <c r="G117" s="133"/>
      <c r="H117" s="26"/>
      <c r="I117" s="26"/>
      <c r="J117" s="26"/>
      <c r="K117" s="26"/>
      <c r="L117" s="26"/>
      <c r="M117" s="26"/>
      <c r="N117" s="26"/>
      <c r="O117" s="26"/>
      <c r="P117" s="26"/>
      <c r="Q117" s="26"/>
      <c r="R117" s="26"/>
      <c r="S117" s="26"/>
      <c r="T117" s="26"/>
      <c r="U117" s="26"/>
      <c r="V117" s="26"/>
    </row>
    <row r="118" spans="1:22" ht="12.75" customHeight="1">
      <c r="A118" s="129"/>
      <c r="B118" s="54"/>
      <c r="C118" s="26"/>
      <c r="D118" s="130"/>
      <c r="E118" s="56"/>
      <c r="F118" s="56"/>
      <c r="G118" s="133"/>
      <c r="H118" s="26"/>
      <c r="I118" s="26"/>
      <c r="J118" s="26"/>
      <c r="K118" s="26"/>
      <c r="L118" s="26"/>
      <c r="M118" s="26"/>
      <c r="N118" s="26"/>
      <c r="O118" s="26"/>
      <c r="P118" s="26"/>
      <c r="Q118" s="26"/>
      <c r="R118" s="26"/>
      <c r="S118" s="26"/>
      <c r="T118" s="26"/>
      <c r="U118" s="26"/>
      <c r="V118" s="26"/>
    </row>
    <row r="119" spans="1:22" ht="12.75" customHeight="1">
      <c r="A119" s="129"/>
      <c r="B119" s="54"/>
      <c r="C119" s="26"/>
      <c r="D119" s="130"/>
      <c r="E119" s="56"/>
      <c r="F119" s="56"/>
      <c r="G119" s="133"/>
      <c r="H119" s="26"/>
      <c r="I119" s="26"/>
      <c r="J119" s="26"/>
      <c r="K119" s="26"/>
      <c r="L119" s="26"/>
      <c r="M119" s="26"/>
      <c r="N119" s="26"/>
      <c r="O119" s="26"/>
      <c r="P119" s="26"/>
      <c r="Q119" s="26"/>
      <c r="R119" s="26"/>
      <c r="S119" s="26"/>
      <c r="T119" s="26"/>
      <c r="U119" s="26"/>
      <c r="V119" s="26"/>
    </row>
    <row r="120" spans="1:22" ht="12.75" customHeight="1">
      <c r="A120" s="129"/>
      <c r="B120" s="54"/>
      <c r="C120" s="26"/>
      <c r="D120" s="130"/>
      <c r="E120" s="56"/>
      <c r="F120" s="56"/>
      <c r="G120" s="133"/>
      <c r="H120" s="26"/>
      <c r="I120" s="26"/>
      <c r="J120" s="26"/>
      <c r="K120" s="26"/>
      <c r="L120" s="26"/>
      <c r="M120" s="26"/>
      <c r="N120" s="26"/>
      <c r="O120" s="26"/>
      <c r="P120" s="26"/>
      <c r="Q120" s="26"/>
      <c r="R120" s="26"/>
      <c r="S120" s="26"/>
      <c r="T120" s="26"/>
      <c r="U120" s="26"/>
      <c r="V120" s="26"/>
    </row>
    <row r="121" spans="1:22" ht="12.75" customHeight="1">
      <c r="A121" s="129"/>
      <c r="B121" s="54"/>
      <c r="C121" s="26"/>
      <c r="D121" s="130"/>
      <c r="E121" s="56"/>
      <c r="F121" s="56"/>
      <c r="G121" s="133"/>
      <c r="H121" s="26"/>
      <c r="I121" s="26"/>
      <c r="J121" s="26"/>
      <c r="K121" s="26"/>
      <c r="L121" s="26"/>
      <c r="M121" s="26"/>
      <c r="N121" s="26"/>
      <c r="O121" s="26"/>
      <c r="P121" s="26"/>
      <c r="Q121" s="26"/>
      <c r="R121" s="26"/>
      <c r="S121" s="26"/>
      <c r="T121" s="26"/>
      <c r="U121" s="26"/>
      <c r="V121" s="26"/>
    </row>
    <row r="122" spans="1:22" ht="12.75" customHeight="1">
      <c r="A122" s="129"/>
      <c r="B122" s="54"/>
      <c r="C122" s="26"/>
      <c r="D122" s="130"/>
      <c r="E122" s="56"/>
      <c r="F122" s="56"/>
      <c r="G122" s="133"/>
      <c r="H122" s="26"/>
      <c r="I122" s="26"/>
      <c r="J122" s="26"/>
      <c r="K122" s="26"/>
      <c r="L122" s="26"/>
      <c r="M122" s="26"/>
      <c r="N122" s="26"/>
      <c r="O122" s="26"/>
      <c r="P122" s="26"/>
      <c r="Q122" s="26"/>
      <c r="R122" s="26"/>
      <c r="S122" s="26"/>
      <c r="T122" s="26"/>
      <c r="U122" s="26"/>
      <c r="V122" s="26"/>
    </row>
    <row r="123" spans="1:22" ht="12.75" customHeight="1">
      <c r="A123" s="129"/>
      <c r="B123" s="54"/>
      <c r="C123" s="26"/>
      <c r="D123" s="130"/>
      <c r="E123" s="56"/>
      <c r="F123" s="56"/>
      <c r="G123" s="133"/>
      <c r="H123" s="26"/>
      <c r="I123" s="26"/>
      <c r="J123" s="26"/>
      <c r="K123" s="26"/>
      <c r="L123" s="26"/>
      <c r="M123" s="26"/>
      <c r="N123" s="26"/>
      <c r="O123" s="26"/>
      <c r="P123" s="26"/>
      <c r="Q123" s="26"/>
      <c r="R123" s="26"/>
      <c r="S123" s="26"/>
      <c r="T123" s="26"/>
      <c r="U123" s="26"/>
      <c r="V123" s="26"/>
    </row>
    <row r="124" spans="1:22" ht="12.75" customHeight="1">
      <c r="A124" s="129"/>
      <c r="B124" s="54"/>
      <c r="C124" s="26"/>
      <c r="D124" s="130"/>
      <c r="E124" s="56"/>
      <c r="F124" s="56"/>
      <c r="G124" s="133"/>
      <c r="H124" s="26"/>
      <c r="I124" s="26"/>
      <c r="J124" s="26"/>
      <c r="K124" s="26"/>
      <c r="L124" s="26"/>
      <c r="M124" s="26"/>
      <c r="N124" s="26"/>
      <c r="O124" s="26"/>
      <c r="P124" s="26"/>
      <c r="Q124" s="26"/>
      <c r="R124" s="26"/>
      <c r="S124" s="26"/>
      <c r="T124" s="26"/>
      <c r="U124" s="26"/>
      <c r="V124" s="26"/>
    </row>
    <row r="125" spans="1:22" ht="12.75" customHeight="1">
      <c r="A125" s="129"/>
      <c r="B125" s="54"/>
      <c r="C125" s="26"/>
      <c r="D125" s="130"/>
      <c r="E125" s="56"/>
      <c r="F125" s="56"/>
      <c r="G125" s="133"/>
      <c r="H125" s="26"/>
      <c r="I125" s="26"/>
      <c r="J125" s="26"/>
      <c r="K125" s="26"/>
      <c r="L125" s="26"/>
      <c r="M125" s="26"/>
      <c r="N125" s="26"/>
      <c r="O125" s="26"/>
      <c r="P125" s="26"/>
      <c r="Q125" s="26"/>
      <c r="R125" s="26"/>
      <c r="S125" s="26"/>
      <c r="T125" s="26"/>
      <c r="U125" s="26"/>
      <c r="V125" s="26"/>
    </row>
    <row r="126" spans="1:22" ht="12.75" customHeight="1">
      <c r="A126" s="129"/>
      <c r="B126" s="54"/>
      <c r="C126" s="26"/>
      <c r="D126" s="130"/>
      <c r="E126" s="56"/>
      <c r="F126" s="56"/>
      <c r="G126" s="133"/>
      <c r="H126" s="26"/>
      <c r="I126" s="26"/>
      <c r="J126" s="26"/>
      <c r="K126" s="26"/>
      <c r="L126" s="26"/>
      <c r="M126" s="26"/>
      <c r="N126" s="26"/>
      <c r="O126" s="26"/>
      <c r="P126" s="26"/>
      <c r="Q126" s="26"/>
      <c r="R126" s="26"/>
      <c r="S126" s="26"/>
      <c r="T126" s="26"/>
      <c r="U126" s="26"/>
      <c r="V126" s="26"/>
    </row>
    <row r="127" spans="1:22" ht="12.75" customHeight="1">
      <c r="A127" s="129"/>
      <c r="B127" s="54"/>
      <c r="C127" s="26"/>
      <c r="D127" s="130"/>
      <c r="E127" s="56"/>
      <c r="F127" s="56"/>
      <c r="G127" s="133"/>
      <c r="H127" s="26"/>
      <c r="I127" s="26"/>
      <c r="J127" s="26"/>
      <c r="K127" s="26"/>
      <c r="L127" s="26"/>
      <c r="M127" s="26"/>
      <c r="N127" s="26"/>
      <c r="O127" s="26"/>
      <c r="P127" s="26"/>
      <c r="Q127" s="26"/>
      <c r="R127" s="26"/>
      <c r="S127" s="26"/>
      <c r="T127" s="26"/>
      <c r="U127" s="26"/>
      <c r="V127" s="26"/>
    </row>
    <row r="128" spans="1:22" ht="12.75" customHeight="1">
      <c r="A128" s="129"/>
      <c r="B128" s="54"/>
      <c r="C128" s="26"/>
      <c r="D128" s="130"/>
      <c r="E128" s="56"/>
      <c r="F128" s="56"/>
      <c r="G128" s="133"/>
      <c r="H128" s="26"/>
      <c r="I128" s="26"/>
      <c r="J128" s="26"/>
      <c r="K128" s="26"/>
      <c r="L128" s="26"/>
      <c r="M128" s="26"/>
      <c r="N128" s="26"/>
      <c r="O128" s="26"/>
      <c r="P128" s="26"/>
      <c r="Q128" s="26"/>
      <c r="R128" s="26"/>
      <c r="S128" s="26"/>
      <c r="T128" s="26"/>
      <c r="U128" s="26"/>
      <c r="V128" s="26"/>
    </row>
    <row r="129" spans="1:22" ht="12.75" customHeight="1">
      <c r="A129" s="129"/>
      <c r="B129" s="54"/>
      <c r="C129" s="26"/>
      <c r="D129" s="130"/>
      <c r="E129" s="56"/>
      <c r="F129" s="56"/>
      <c r="G129" s="133"/>
      <c r="H129" s="26"/>
      <c r="I129" s="26"/>
      <c r="J129" s="26"/>
      <c r="K129" s="26"/>
      <c r="L129" s="26"/>
      <c r="M129" s="26"/>
      <c r="N129" s="26"/>
      <c r="O129" s="26"/>
      <c r="P129" s="26"/>
      <c r="Q129" s="26"/>
      <c r="R129" s="26"/>
      <c r="S129" s="26"/>
      <c r="T129" s="26"/>
      <c r="U129" s="26"/>
      <c r="V129" s="26"/>
    </row>
    <row r="130" spans="1:22" ht="12.75" customHeight="1">
      <c r="A130" s="129"/>
      <c r="B130" s="54"/>
      <c r="C130" s="26"/>
      <c r="D130" s="130"/>
      <c r="E130" s="56"/>
      <c r="F130" s="56"/>
      <c r="G130" s="133"/>
      <c r="H130" s="26"/>
      <c r="I130" s="26"/>
      <c r="J130" s="26"/>
      <c r="K130" s="26"/>
      <c r="L130" s="26"/>
      <c r="M130" s="26"/>
      <c r="N130" s="26"/>
      <c r="O130" s="26"/>
      <c r="P130" s="26"/>
      <c r="Q130" s="26"/>
      <c r="R130" s="26"/>
      <c r="S130" s="26"/>
      <c r="T130" s="26"/>
      <c r="U130" s="26"/>
      <c r="V130" s="26"/>
    </row>
    <row r="131" spans="1:22" ht="12.75" customHeight="1">
      <c r="A131" s="129"/>
      <c r="B131" s="54"/>
      <c r="C131" s="26"/>
      <c r="D131" s="130"/>
      <c r="E131" s="56"/>
      <c r="F131" s="56"/>
      <c r="G131" s="133"/>
      <c r="H131" s="26"/>
      <c r="I131" s="26"/>
      <c r="J131" s="26"/>
      <c r="K131" s="26"/>
      <c r="L131" s="26"/>
      <c r="M131" s="26"/>
      <c r="N131" s="26"/>
      <c r="O131" s="26"/>
      <c r="P131" s="26"/>
      <c r="Q131" s="26"/>
      <c r="R131" s="26"/>
      <c r="S131" s="26"/>
      <c r="T131" s="26"/>
      <c r="U131" s="26"/>
      <c r="V131" s="26"/>
    </row>
    <row r="132" spans="1:22" ht="12.75" customHeight="1">
      <c r="A132" s="129"/>
      <c r="B132" s="54"/>
      <c r="C132" s="26"/>
      <c r="D132" s="130"/>
      <c r="E132" s="56"/>
      <c r="F132" s="56"/>
      <c r="G132" s="133"/>
      <c r="H132" s="26"/>
      <c r="I132" s="26"/>
      <c r="J132" s="26"/>
      <c r="K132" s="26"/>
      <c r="L132" s="26"/>
      <c r="M132" s="26"/>
      <c r="N132" s="26"/>
      <c r="O132" s="26"/>
      <c r="P132" s="26"/>
      <c r="Q132" s="26"/>
      <c r="R132" s="26"/>
      <c r="S132" s="26"/>
      <c r="T132" s="26"/>
      <c r="U132" s="26"/>
      <c r="V132" s="26"/>
    </row>
    <row r="133" spans="1:22" ht="12.75" customHeight="1">
      <c r="A133" s="129"/>
      <c r="B133" s="54"/>
      <c r="C133" s="26"/>
      <c r="D133" s="130"/>
      <c r="E133" s="56"/>
      <c r="F133" s="56"/>
      <c r="G133" s="133"/>
      <c r="H133" s="26"/>
      <c r="I133" s="26"/>
      <c r="J133" s="26"/>
      <c r="K133" s="26"/>
      <c r="L133" s="26"/>
      <c r="M133" s="26"/>
      <c r="N133" s="26"/>
      <c r="O133" s="26"/>
      <c r="P133" s="26"/>
      <c r="Q133" s="26"/>
      <c r="R133" s="26"/>
      <c r="S133" s="26"/>
      <c r="T133" s="26"/>
      <c r="U133" s="26"/>
      <c r="V133" s="26"/>
    </row>
    <row r="134" spans="1:22" ht="12.75" customHeight="1">
      <c r="A134" s="129"/>
      <c r="B134" s="54"/>
      <c r="C134" s="26"/>
      <c r="D134" s="130"/>
      <c r="E134" s="56"/>
      <c r="F134" s="56"/>
      <c r="G134" s="133"/>
      <c r="H134" s="26"/>
      <c r="I134" s="26"/>
      <c r="J134" s="26"/>
      <c r="K134" s="26"/>
      <c r="L134" s="26"/>
      <c r="M134" s="26"/>
      <c r="N134" s="26"/>
      <c r="O134" s="26"/>
      <c r="P134" s="26"/>
      <c r="Q134" s="26"/>
      <c r="R134" s="26"/>
      <c r="S134" s="26"/>
      <c r="T134" s="26"/>
      <c r="U134" s="26"/>
      <c r="V134" s="26"/>
    </row>
    <row r="135" spans="1:22" ht="12.75" customHeight="1">
      <c r="A135" s="129"/>
      <c r="B135" s="54"/>
      <c r="C135" s="26"/>
      <c r="D135" s="130"/>
      <c r="E135" s="56"/>
      <c r="F135" s="56"/>
      <c r="G135" s="133"/>
      <c r="H135" s="26"/>
      <c r="I135" s="26"/>
      <c r="J135" s="26"/>
      <c r="K135" s="26"/>
      <c r="L135" s="26"/>
      <c r="M135" s="26"/>
      <c r="N135" s="26"/>
      <c r="O135" s="26"/>
      <c r="P135" s="26"/>
      <c r="Q135" s="26"/>
      <c r="R135" s="26"/>
      <c r="S135" s="26"/>
      <c r="T135" s="26"/>
      <c r="U135" s="26"/>
      <c r="V135" s="26"/>
    </row>
    <row r="136" spans="1:22" ht="12.75" customHeight="1">
      <c r="A136" s="129"/>
      <c r="B136" s="54"/>
      <c r="C136" s="26"/>
      <c r="D136" s="130"/>
      <c r="E136" s="56"/>
      <c r="F136" s="56"/>
      <c r="G136" s="133"/>
      <c r="H136" s="26"/>
      <c r="I136" s="26"/>
      <c r="J136" s="26"/>
      <c r="K136" s="26"/>
      <c r="L136" s="26"/>
      <c r="M136" s="26"/>
      <c r="N136" s="26"/>
      <c r="O136" s="26"/>
      <c r="P136" s="26"/>
      <c r="Q136" s="26"/>
      <c r="R136" s="26"/>
      <c r="S136" s="26"/>
      <c r="T136" s="26"/>
      <c r="U136" s="26"/>
      <c r="V136" s="26"/>
    </row>
    <row r="137" spans="1:22" ht="12.75" customHeight="1">
      <c r="A137" s="129"/>
      <c r="B137" s="54"/>
      <c r="C137" s="26"/>
      <c r="D137" s="130"/>
      <c r="E137" s="56"/>
      <c r="F137" s="56"/>
      <c r="G137" s="133"/>
      <c r="H137" s="26"/>
      <c r="I137" s="26"/>
      <c r="J137" s="26"/>
      <c r="K137" s="26"/>
      <c r="L137" s="26"/>
      <c r="M137" s="26"/>
      <c r="N137" s="26"/>
      <c r="O137" s="26"/>
      <c r="P137" s="26"/>
      <c r="Q137" s="26"/>
      <c r="R137" s="26"/>
      <c r="S137" s="26"/>
      <c r="T137" s="26"/>
      <c r="U137" s="26"/>
      <c r="V137" s="26"/>
    </row>
    <row r="138" spans="1:22" ht="12.75" customHeight="1">
      <c r="A138" s="129"/>
      <c r="B138" s="54"/>
      <c r="C138" s="26"/>
      <c r="D138" s="130"/>
      <c r="E138" s="56"/>
      <c r="F138" s="56"/>
      <c r="G138" s="133"/>
      <c r="H138" s="26"/>
      <c r="I138" s="26"/>
      <c r="J138" s="26"/>
      <c r="K138" s="26"/>
      <c r="L138" s="26"/>
      <c r="M138" s="26"/>
      <c r="N138" s="26"/>
      <c r="O138" s="26"/>
      <c r="P138" s="26"/>
      <c r="Q138" s="26"/>
      <c r="R138" s="26"/>
      <c r="S138" s="26"/>
      <c r="T138" s="26"/>
      <c r="U138" s="26"/>
      <c r="V138" s="26"/>
    </row>
    <row r="139" spans="1:22" ht="12.75" customHeight="1">
      <c r="A139" s="129"/>
      <c r="B139" s="54"/>
      <c r="C139" s="26"/>
      <c r="D139" s="130"/>
      <c r="E139" s="56"/>
      <c r="F139" s="56"/>
      <c r="G139" s="133"/>
      <c r="H139" s="26"/>
      <c r="I139" s="26"/>
      <c r="J139" s="26"/>
      <c r="K139" s="26"/>
      <c r="L139" s="26"/>
      <c r="M139" s="26"/>
      <c r="N139" s="26"/>
      <c r="O139" s="26"/>
      <c r="P139" s="26"/>
      <c r="Q139" s="26"/>
      <c r="R139" s="26"/>
      <c r="S139" s="26"/>
      <c r="T139" s="26"/>
      <c r="U139" s="26"/>
      <c r="V139" s="26"/>
    </row>
    <row r="140" spans="1:22" ht="12.75" customHeight="1">
      <c r="A140" s="129"/>
      <c r="B140" s="54"/>
      <c r="C140" s="26"/>
      <c r="D140" s="130"/>
      <c r="E140" s="56"/>
      <c r="F140" s="56"/>
      <c r="G140" s="133"/>
      <c r="H140" s="26"/>
      <c r="I140" s="26"/>
      <c r="J140" s="26"/>
      <c r="K140" s="26"/>
      <c r="L140" s="26"/>
      <c r="M140" s="26"/>
      <c r="N140" s="26"/>
      <c r="O140" s="26"/>
      <c r="P140" s="26"/>
      <c r="Q140" s="26"/>
      <c r="R140" s="26"/>
      <c r="S140" s="26"/>
      <c r="T140" s="26"/>
      <c r="U140" s="26"/>
      <c r="V140" s="26"/>
    </row>
    <row r="141" spans="1:22" ht="12.75" customHeight="1">
      <c r="A141" s="129"/>
      <c r="B141" s="54"/>
      <c r="C141" s="26"/>
      <c r="D141" s="130"/>
      <c r="E141" s="56"/>
      <c r="F141" s="56"/>
      <c r="G141" s="133"/>
      <c r="H141" s="26"/>
      <c r="I141" s="26"/>
      <c r="J141" s="26"/>
      <c r="K141" s="26"/>
      <c r="L141" s="26"/>
      <c r="M141" s="26"/>
      <c r="N141" s="26"/>
      <c r="O141" s="26"/>
      <c r="P141" s="26"/>
      <c r="Q141" s="26"/>
      <c r="R141" s="26"/>
      <c r="S141" s="26"/>
      <c r="T141" s="26"/>
      <c r="U141" s="26"/>
      <c r="V141" s="26"/>
    </row>
    <row r="142" spans="1:22" ht="12.75" customHeight="1">
      <c r="A142" s="129"/>
      <c r="B142" s="54"/>
      <c r="C142" s="26"/>
      <c r="D142" s="130"/>
      <c r="E142" s="56"/>
      <c r="F142" s="56"/>
      <c r="G142" s="133"/>
      <c r="H142" s="26"/>
      <c r="I142" s="26"/>
      <c r="J142" s="26"/>
      <c r="K142" s="26"/>
      <c r="L142" s="26"/>
      <c r="M142" s="26"/>
      <c r="N142" s="26"/>
      <c r="O142" s="26"/>
      <c r="P142" s="26"/>
      <c r="Q142" s="26"/>
      <c r="R142" s="26"/>
      <c r="S142" s="26"/>
      <c r="T142" s="26"/>
      <c r="U142" s="26"/>
      <c r="V142" s="26"/>
    </row>
    <row r="143" spans="1:22" ht="12.75" customHeight="1">
      <c r="A143" s="129"/>
      <c r="B143" s="54"/>
      <c r="C143" s="26"/>
      <c r="D143" s="130"/>
      <c r="E143" s="56"/>
      <c r="F143" s="56"/>
      <c r="G143" s="133"/>
      <c r="H143" s="26"/>
      <c r="I143" s="26"/>
      <c r="J143" s="26"/>
      <c r="K143" s="26"/>
      <c r="L143" s="26"/>
      <c r="M143" s="26"/>
      <c r="N143" s="26"/>
      <c r="O143" s="26"/>
      <c r="P143" s="26"/>
      <c r="Q143" s="26"/>
      <c r="R143" s="26"/>
      <c r="S143" s="26"/>
      <c r="T143" s="26"/>
      <c r="U143" s="26"/>
      <c r="V143" s="26"/>
    </row>
    <row r="144" spans="1:22" ht="12.75" customHeight="1">
      <c r="A144" s="129"/>
      <c r="B144" s="54"/>
      <c r="C144" s="26"/>
      <c r="D144" s="130"/>
      <c r="E144" s="56"/>
      <c r="F144" s="56"/>
      <c r="G144" s="133"/>
      <c r="H144" s="26"/>
      <c r="I144" s="26"/>
      <c r="J144" s="26"/>
      <c r="K144" s="26"/>
      <c r="L144" s="26"/>
      <c r="M144" s="26"/>
      <c r="N144" s="26"/>
      <c r="O144" s="26"/>
      <c r="P144" s="26"/>
      <c r="Q144" s="26"/>
      <c r="R144" s="26"/>
      <c r="S144" s="26"/>
      <c r="T144" s="26"/>
      <c r="U144" s="26"/>
      <c r="V144" s="26"/>
    </row>
    <row r="145" spans="1:22" ht="12.75" customHeight="1">
      <c r="A145" s="129"/>
      <c r="B145" s="54"/>
      <c r="C145" s="26"/>
      <c r="D145" s="130"/>
      <c r="E145" s="56"/>
      <c r="F145" s="56"/>
      <c r="G145" s="133"/>
      <c r="H145" s="26"/>
      <c r="I145" s="26"/>
      <c r="J145" s="26"/>
      <c r="K145" s="26"/>
      <c r="L145" s="26"/>
      <c r="M145" s="26"/>
      <c r="N145" s="26"/>
      <c r="O145" s="26"/>
      <c r="P145" s="26"/>
      <c r="Q145" s="26"/>
      <c r="R145" s="26"/>
      <c r="S145" s="26"/>
      <c r="T145" s="26"/>
      <c r="U145" s="26"/>
      <c r="V145" s="26"/>
    </row>
    <row r="146" spans="1:22" ht="12.75" customHeight="1">
      <c r="A146" s="129"/>
      <c r="B146" s="54"/>
      <c r="C146" s="26"/>
      <c r="D146" s="130"/>
      <c r="E146" s="56"/>
      <c r="F146" s="56"/>
      <c r="G146" s="133"/>
      <c r="H146" s="26"/>
      <c r="I146" s="26"/>
      <c r="J146" s="26"/>
      <c r="K146" s="26"/>
      <c r="L146" s="26"/>
      <c r="M146" s="26"/>
      <c r="N146" s="26"/>
      <c r="O146" s="26"/>
      <c r="P146" s="26"/>
      <c r="Q146" s="26"/>
      <c r="R146" s="26"/>
      <c r="S146" s="26"/>
      <c r="T146" s="26"/>
      <c r="U146" s="26"/>
      <c r="V146" s="26"/>
    </row>
    <row r="147" spans="1:22" ht="12.75" customHeight="1">
      <c r="A147" s="129"/>
      <c r="B147" s="54"/>
      <c r="C147" s="26"/>
      <c r="D147" s="130"/>
      <c r="E147" s="56"/>
      <c r="F147" s="56"/>
      <c r="G147" s="133"/>
      <c r="H147" s="26"/>
      <c r="I147" s="26"/>
      <c r="J147" s="26"/>
      <c r="K147" s="26"/>
      <c r="L147" s="26"/>
      <c r="M147" s="26"/>
      <c r="N147" s="26"/>
      <c r="O147" s="26"/>
      <c r="P147" s="26"/>
      <c r="Q147" s="26"/>
      <c r="R147" s="26"/>
      <c r="S147" s="26"/>
      <c r="T147" s="26"/>
      <c r="U147" s="26"/>
      <c r="V147" s="26"/>
    </row>
    <row r="148" spans="1:22" ht="12.75" customHeight="1">
      <c r="A148" s="129"/>
      <c r="B148" s="54"/>
      <c r="C148" s="26"/>
      <c r="D148" s="130"/>
      <c r="E148" s="56"/>
      <c r="F148" s="56"/>
      <c r="G148" s="133"/>
      <c r="H148" s="26"/>
      <c r="I148" s="26"/>
      <c r="J148" s="26"/>
      <c r="K148" s="26"/>
      <c r="L148" s="26"/>
      <c r="M148" s="26"/>
      <c r="N148" s="26"/>
      <c r="O148" s="26"/>
      <c r="P148" s="26"/>
      <c r="Q148" s="26"/>
      <c r="R148" s="26"/>
      <c r="S148" s="26"/>
      <c r="T148" s="26"/>
      <c r="U148" s="26"/>
      <c r="V148" s="26"/>
    </row>
    <row r="149" spans="1:22" ht="12.75" customHeight="1">
      <c r="A149" s="129"/>
      <c r="B149" s="54"/>
      <c r="C149" s="26"/>
      <c r="D149" s="130"/>
      <c r="E149" s="56"/>
      <c r="F149" s="56"/>
      <c r="G149" s="133"/>
      <c r="H149" s="26"/>
      <c r="I149" s="26"/>
      <c r="J149" s="26"/>
      <c r="K149" s="26"/>
      <c r="L149" s="26"/>
      <c r="M149" s="26"/>
      <c r="N149" s="26"/>
      <c r="O149" s="26"/>
      <c r="P149" s="26"/>
      <c r="Q149" s="26"/>
      <c r="R149" s="26"/>
      <c r="S149" s="26"/>
      <c r="T149" s="26"/>
      <c r="U149" s="26"/>
      <c r="V149" s="26"/>
    </row>
    <row r="150" spans="1:22" ht="12.75" customHeight="1">
      <c r="A150" s="129"/>
      <c r="B150" s="54"/>
      <c r="C150" s="26"/>
      <c r="D150" s="130"/>
      <c r="E150" s="56"/>
      <c r="F150" s="56"/>
      <c r="G150" s="133"/>
      <c r="H150" s="26"/>
      <c r="I150" s="26"/>
      <c r="J150" s="26"/>
      <c r="K150" s="26"/>
      <c r="L150" s="26"/>
      <c r="M150" s="26"/>
      <c r="N150" s="26"/>
      <c r="O150" s="26"/>
      <c r="P150" s="26"/>
      <c r="Q150" s="26"/>
      <c r="R150" s="26"/>
      <c r="S150" s="26"/>
      <c r="T150" s="26"/>
      <c r="U150" s="26"/>
      <c r="V150" s="26"/>
    </row>
    <row r="151" spans="1:22" ht="12.75" customHeight="1">
      <c r="A151" s="129"/>
      <c r="B151" s="54"/>
      <c r="C151" s="26"/>
      <c r="D151" s="130"/>
      <c r="E151" s="56"/>
      <c r="F151" s="56"/>
      <c r="G151" s="133"/>
      <c r="H151" s="26"/>
      <c r="I151" s="26"/>
      <c r="J151" s="26"/>
      <c r="K151" s="26"/>
      <c r="L151" s="26"/>
      <c r="M151" s="26"/>
      <c r="N151" s="26"/>
      <c r="O151" s="26"/>
      <c r="P151" s="26"/>
      <c r="Q151" s="26"/>
      <c r="R151" s="26"/>
      <c r="S151" s="26"/>
      <c r="T151" s="26"/>
      <c r="U151" s="26"/>
      <c r="V151" s="26"/>
    </row>
    <row r="152" spans="1:22" ht="12.75" customHeight="1">
      <c r="A152" s="129"/>
      <c r="B152" s="54"/>
      <c r="C152" s="26"/>
      <c r="D152" s="130"/>
      <c r="E152" s="56"/>
      <c r="F152" s="56"/>
      <c r="G152" s="133"/>
      <c r="H152" s="26"/>
      <c r="I152" s="26"/>
      <c r="J152" s="26"/>
      <c r="K152" s="26"/>
      <c r="L152" s="26"/>
      <c r="M152" s="26"/>
      <c r="N152" s="26"/>
      <c r="O152" s="26"/>
      <c r="P152" s="26"/>
      <c r="Q152" s="26"/>
      <c r="R152" s="26"/>
      <c r="S152" s="26"/>
      <c r="T152" s="26"/>
      <c r="U152" s="26"/>
      <c r="V152" s="26"/>
    </row>
    <row r="153" spans="1:22" ht="12.75" customHeight="1">
      <c r="A153" s="129"/>
      <c r="B153" s="54"/>
      <c r="C153" s="26"/>
      <c r="D153" s="130"/>
      <c r="E153" s="56"/>
      <c r="F153" s="56"/>
      <c r="G153" s="133"/>
      <c r="H153" s="26"/>
      <c r="I153" s="26"/>
      <c r="J153" s="26"/>
      <c r="K153" s="26"/>
      <c r="L153" s="26"/>
      <c r="M153" s="26"/>
      <c r="N153" s="26"/>
      <c r="O153" s="26"/>
      <c r="P153" s="26"/>
      <c r="Q153" s="26"/>
      <c r="R153" s="26"/>
      <c r="S153" s="26"/>
      <c r="T153" s="26"/>
      <c r="U153" s="26"/>
      <c r="V153" s="26"/>
    </row>
    <row r="154" spans="1:22" ht="12.75" customHeight="1">
      <c r="A154" s="129"/>
      <c r="B154" s="54"/>
      <c r="C154" s="26"/>
      <c r="D154" s="130"/>
      <c r="E154" s="56"/>
      <c r="F154" s="56"/>
      <c r="G154" s="133"/>
      <c r="H154" s="26"/>
      <c r="I154" s="26"/>
      <c r="J154" s="26"/>
      <c r="K154" s="26"/>
      <c r="L154" s="26"/>
      <c r="M154" s="26"/>
      <c r="N154" s="26"/>
      <c r="O154" s="26"/>
      <c r="P154" s="26"/>
      <c r="Q154" s="26"/>
      <c r="R154" s="26"/>
      <c r="S154" s="26"/>
      <c r="T154" s="26"/>
      <c r="U154" s="26"/>
      <c r="V154" s="26"/>
    </row>
    <row r="155" spans="1:22" ht="12.75" customHeight="1">
      <c r="A155" s="129"/>
      <c r="B155" s="54"/>
      <c r="C155" s="26"/>
      <c r="D155" s="130"/>
      <c r="E155" s="56"/>
      <c r="F155" s="56"/>
      <c r="G155" s="133"/>
      <c r="H155" s="26"/>
      <c r="I155" s="26"/>
      <c r="J155" s="26"/>
      <c r="K155" s="26"/>
      <c r="L155" s="26"/>
      <c r="M155" s="26"/>
      <c r="N155" s="26"/>
      <c r="O155" s="26"/>
      <c r="P155" s="26"/>
      <c r="Q155" s="26"/>
      <c r="R155" s="26"/>
      <c r="S155" s="26"/>
      <c r="T155" s="26"/>
      <c r="U155" s="26"/>
      <c r="V155" s="26"/>
    </row>
    <row r="156" spans="1:22" ht="12.75" customHeight="1">
      <c r="A156" s="129"/>
      <c r="B156" s="54"/>
      <c r="C156" s="26"/>
      <c r="D156" s="130"/>
      <c r="E156" s="56"/>
      <c r="F156" s="56"/>
      <c r="G156" s="133"/>
      <c r="H156" s="26"/>
      <c r="I156" s="26"/>
      <c r="J156" s="26"/>
      <c r="K156" s="26"/>
      <c r="L156" s="26"/>
      <c r="M156" s="26"/>
      <c r="N156" s="26"/>
      <c r="O156" s="26"/>
      <c r="P156" s="26"/>
      <c r="Q156" s="26"/>
      <c r="R156" s="26"/>
      <c r="S156" s="26"/>
      <c r="T156" s="26"/>
      <c r="U156" s="26"/>
      <c r="V156" s="26"/>
    </row>
    <row r="157" spans="1:22" ht="12.75" customHeight="1">
      <c r="A157" s="129"/>
      <c r="B157" s="54"/>
      <c r="C157" s="26"/>
      <c r="D157" s="130"/>
      <c r="E157" s="56"/>
      <c r="F157" s="56"/>
      <c r="G157" s="133"/>
      <c r="H157" s="26"/>
      <c r="I157" s="26"/>
      <c r="J157" s="26"/>
      <c r="K157" s="26"/>
      <c r="L157" s="26"/>
      <c r="M157" s="26"/>
      <c r="N157" s="26"/>
      <c r="O157" s="26"/>
      <c r="P157" s="26"/>
      <c r="Q157" s="26"/>
      <c r="R157" s="26"/>
      <c r="S157" s="26"/>
      <c r="T157" s="26"/>
      <c r="U157" s="26"/>
      <c r="V157" s="26"/>
    </row>
    <row r="158" spans="1:22" ht="12.75" customHeight="1">
      <c r="A158" s="129"/>
      <c r="B158" s="54"/>
      <c r="C158" s="26"/>
      <c r="D158" s="130"/>
      <c r="E158" s="56"/>
      <c r="F158" s="56"/>
      <c r="G158" s="133"/>
      <c r="H158" s="26"/>
      <c r="I158" s="26"/>
      <c r="J158" s="26"/>
      <c r="K158" s="26"/>
      <c r="L158" s="26"/>
      <c r="M158" s="26"/>
      <c r="N158" s="26"/>
      <c r="O158" s="26"/>
      <c r="P158" s="26"/>
      <c r="Q158" s="26"/>
      <c r="R158" s="26"/>
      <c r="S158" s="26"/>
      <c r="T158" s="26"/>
      <c r="U158" s="26"/>
      <c r="V158" s="26"/>
    </row>
    <row r="159" spans="1:22" ht="12.75" customHeight="1">
      <c r="A159" s="129"/>
      <c r="B159" s="54"/>
      <c r="C159" s="26"/>
      <c r="D159" s="130"/>
      <c r="E159" s="56"/>
      <c r="F159" s="56"/>
      <c r="G159" s="133"/>
      <c r="H159" s="26"/>
      <c r="I159" s="26"/>
      <c r="J159" s="26"/>
      <c r="K159" s="26"/>
      <c r="L159" s="26"/>
      <c r="M159" s="26"/>
      <c r="N159" s="26"/>
      <c r="O159" s="26"/>
      <c r="P159" s="26"/>
      <c r="Q159" s="26"/>
      <c r="R159" s="26"/>
      <c r="S159" s="26"/>
      <c r="T159" s="26"/>
      <c r="U159" s="26"/>
      <c r="V159" s="26"/>
    </row>
    <row r="160" spans="1:22" ht="12.75" customHeight="1">
      <c r="A160" s="129"/>
      <c r="B160" s="54"/>
      <c r="C160" s="26"/>
      <c r="D160" s="130"/>
      <c r="E160" s="56"/>
      <c r="F160" s="56"/>
      <c r="G160" s="133"/>
      <c r="H160" s="26"/>
      <c r="I160" s="26"/>
      <c r="J160" s="26"/>
      <c r="K160" s="26"/>
      <c r="L160" s="26"/>
      <c r="M160" s="26"/>
      <c r="N160" s="26"/>
      <c r="O160" s="26"/>
      <c r="P160" s="26"/>
      <c r="Q160" s="26"/>
      <c r="R160" s="26"/>
      <c r="S160" s="26"/>
      <c r="T160" s="26"/>
      <c r="U160" s="26"/>
      <c r="V160" s="26"/>
    </row>
    <row r="161" spans="1:22" ht="12.75" customHeight="1">
      <c r="A161" s="129"/>
      <c r="B161" s="54"/>
      <c r="C161" s="26"/>
      <c r="D161" s="130"/>
      <c r="E161" s="56"/>
      <c r="F161" s="56"/>
      <c r="G161" s="133"/>
      <c r="H161" s="26"/>
      <c r="I161" s="26"/>
      <c r="J161" s="26"/>
      <c r="K161" s="26"/>
      <c r="L161" s="26"/>
      <c r="M161" s="26"/>
      <c r="N161" s="26"/>
      <c r="O161" s="26"/>
      <c r="P161" s="26"/>
      <c r="Q161" s="26"/>
      <c r="R161" s="26"/>
      <c r="S161" s="26"/>
      <c r="T161" s="26"/>
      <c r="U161" s="26"/>
      <c r="V161" s="26"/>
    </row>
    <row r="162" spans="1:22" ht="12.75" customHeight="1">
      <c r="A162" s="129"/>
      <c r="B162" s="54"/>
      <c r="C162" s="26"/>
      <c r="D162" s="130"/>
      <c r="E162" s="56"/>
      <c r="F162" s="56"/>
      <c r="G162" s="133"/>
      <c r="H162" s="26"/>
      <c r="I162" s="26"/>
      <c r="J162" s="26"/>
      <c r="K162" s="26"/>
      <c r="L162" s="26"/>
      <c r="M162" s="26"/>
      <c r="N162" s="26"/>
      <c r="O162" s="26"/>
      <c r="P162" s="26"/>
      <c r="Q162" s="26"/>
      <c r="R162" s="26"/>
      <c r="S162" s="26"/>
      <c r="T162" s="26"/>
      <c r="U162" s="26"/>
      <c r="V162" s="26"/>
    </row>
    <row r="163" spans="1:22" ht="12.75" customHeight="1">
      <c r="A163" s="129"/>
      <c r="B163" s="54"/>
      <c r="C163" s="26"/>
      <c r="D163" s="130"/>
      <c r="E163" s="56"/>
      <c r="F163" s="56"/>
      <c r="G163" s="133"/>
      <c r="H163" s="26"/>
      <c r="I163" s="26"/>
      <c r="J163" s="26"/>
      <c r="K163" s="26"/>
      <c r="L163" s="26"/>
      <c r="M163" s="26"/>
      <c r="N163" s="26"/>
      <c r="O163" s="26"/>
      <c r="P163" s="26"/>
      <c r="Q163" s="26"/>
      <c r="R163" s="26"/>
      <c r="S163" s="26"/>
      <c r="T163" s="26"/>
      <c r="U163" s="26"/>
      <c r="V163" s="26"/>
    </row>
    <row r="164" spans="1:22" ht="12.75" customHeight="1">
      <c r="A164" s="129"/>
      <c r="B164" s="54"/>
      <c r="C164" s="26"/>
      <c r="D164" s="130"/>
      <c r="E164" s="56"/>
      <c r="F164" s="56"/>
      <c r="G164" s="133"/>
      <c r="H164" s="26"/>
      <c r="I164" s="26"/>
      <c r="J164" s="26"/>
      <c r="K164" s="26"/>
      <c r="L164" s="26"/>
      <c r="M164" s="26"/>
      <c r="N164" s="26"/>
      <c r="O164" s="26"/>
      <c r="P164" s="26"/>
      <c r="Q164" s="26"/>
      <c r="R164" s="26"/>
      <c r="S164" s="26"/>
      <c r="T164" s="26"/>
      <c r="U164" s="26"/>
      <c r="V164" s="26"/>
    </row>
    <row r="165" spans="1:22" ht="12.75" customHeight="1">
      <c r="A165" s="129"/>
      <c r="B165" s="54"/>
      <c r="C165" s="26"/>
      <c r="D165" s="130"/>
      <c r="E165" s="56"/>
      <c r="F165" s="56"/>
      <c r="G165" s="133"/>
      <c r="H165" s="26"/>
      <c r="I165" s="26"/>
      <c r="J165" s="26"/>
      <c r="K165" s="26"/>
      <c r="L165" s="26"/>
      <c r="M165" s="26"/>
      <c r="N165" s="26"/>
      <c r="O165" s="26"/>
      <c r="P165" s="26"/>
      <c r="Q165" s="26"/>
      <c r="R165" s="26"/>
      <c r="S165" s="26"/>
      <c r="T165" s="26"/>
      <c r="U165" s="26"/>
      <c r="V165" s="26"/>
    </row>
    <row r="166" spans="1:22" ht="12.75" customHeight="1">
      <c r="A166" s="129"/>
      <c r="B166" s="54"/>
      <c r="C166" s="26"/>
      <c r="D166" s="130"/>
      <c r="E166" s="56"/>
      <c r="F166" s="56"/>
      <c r="G166" s="133"/>
      <c r="H166" s="26"/>
      <c r="I166" s="26"/>
      <c r="J166" s="26"/>
      <c r="K166" s="26"/>
      <c r="L166" s="26"/>
      <c r="M166" s="26"/>
      <c r="N166" s="26"/>
      <c r="O166" s="26"/>
      <c r="P166" s="26"/>
      <c r="Q166" s="26"/>
      <c r="R166" s="26"/>
      <c r="S166" s="26"/>
      <c r="T166" s="26"/>
      <c r="U166" s="26"/>
      <c r="V166" s="26"/>
    </row>
    <row r="167" spans="1:22" ht="12.75" customHeight="1">
      <c r="A167" s="129"/>
      <c r="B167" s="54"/>
      <c r="C167" s="26"/>
      <c r="D167" s="130"/>
      <c r="E167" s="56"/>
      <c r="F167" s="56"/>
      <c r="G167" s="133"/>
      <c r="H167" s="26"/>
      <c r="I167" s="26"/>
      <c r="J167" s="26"/>
      <c r="K167" s="26"/>
      <c r="L167" s="26"/>
      <c r="M167" s="26"/>
      <c r="N167" s="26"/>
      <c r="O167" s="26"/>
      <c r="P167" s="26"/>
      <c r="Q167" s="26"/>
      <c r="R167" s="26"/>
      <c r="S167" s="26"/>
      <c r="T167" s="26"/>
      <c r="U167" s="26"/>
      <c r="V167" s="26"/>
    </row>
    <row r="168" spans="1:22" ht="12.75" customHeight="1">
      <c r="A168" s="129"/>
      <c r="B168" s="54"/>
      <c r="C168" s="26"/>
      <c r="D168" s="130"/>
      <c r="E168" s="56"/>
      <c r="F168" s="56"/>
      <c r="G168" s="133"/>
      <c r="H168" s="26"/>
      <c r="I168" s="26"/>
      <c r="J168" s="26"/>
      <c r="K168" s="26"/>
      <c r="L168" s="26"/>
      <c r="M168" s="26"/>
      <c r="N168" s="26"/>
      <c r="O168" s="26"/>
      <c r="P168" s="26"/>
      <c r="Q168" s="26"/>
      <c r="R168" s="26"/>
      <c r="S168" s="26"/>
      <c r="T168" s="26"/>
      <c r="U168" s="26"/>
      <c r="V168" s="26"/>
    </row>
    <row r="169" spans="1:22" ht="12.75" customHeight="1">
      <c r="A169" s="129"/>
      <c r="B169" s="54"/>
      <c r="C169" s="26"/>
      <c r="D169" s="130"/>
      <c r="E169" s="56"/>
      <c r="F169" s="56"/>
      <c r="G169" s="133"/>
      <c r="H169" s="26"/>
      <c r="I169" s="26"/>
      <c r="J169" s="26"/>
      <c r="K169" s="26"/>
      <c r="L169" s="26"/>
      <c r="M169" s="26"/>
      <c r="N169" s="26"/>
      <c r="O169" s="26"/>
      <c r="P169" s="26"/>
      <c r="Q169" s="26"/>
      <c r="R169" s="26"/>
      <c r="S169" s="26"/>
      <c r="T169" s="26"/>
      <c r="U169" s="26"/>
      <c r="V169" s="26"/>
    </row>
    <row r="170" spans="1:22" ht="12.75" customHeight="1">
      <c r="A170" s="129"/>
      <c r="B170" s="54"/>
      <c r="C170" s="26"/>
      <c r="D170" s="130"/>
      <c r="E170" s="56"/>
      <c r="F170" s="56"/>
      <c r="G170" s="133"/>
      <c r="H170" s="26"/>
      <c r="I170" s="26"/>
      <c r="J170" s="26"/>
      <c r="K170" s="26"/>
      <c r="L170" s="26"/>
      <c r="M170" s="26"/>
      <c r="N170" s="26"/>
      <c r="O170" s="26"/>
      <c r="P170" s="26"/>
      <c r="Q170" s="26"/>
      <c r="R170" s="26"/>
      <c r="S170" s="26"/>
      <c r="T170" s="26"/>
      <c r="U170" s="26"/>
      <c r="V170" s="26"/>
    </row>
    <row r="171" spans="1:22" ht="12.75" customHeight="1">
      <c r="A171" s="129"/>
      <c r="B171" s="54"/>
      <c r="C171" s="26"/>
      <c r="D171" s="130"/>
      <c r="E171" s="56"/>
      <c r="F171" s="56"/>
      <c r="G171" s="133"/>
      <c r="H171" s="26"/>
      <c r="I171" s="26"/>
      <c r="J171" s="26"/>
      <c r="K171" s="26"/>
      <c r="L171" s="26"/>
      <c r="M171" s="26"/>
      <c r="N171" s="26"/>
      <c r="O171" s="26"/>
      <c r="P171" s="26"/>
      <c r="Q171" s="26"/>
      <c r="R171" s="26"/>
      <c r="S171" s="26"/>
      <c r="T171" s="26"/>
      <c r="U171" s="26"/>
      <c r="V171" s="26"/>
    </row>
    <row r="172" spans="1:22" ht="12.75" customHeight="1">
      <c r="A172" s="129"/>
      <c r="B172" s="54"/>
      <c r="C172" s="26"/>
      <c r="D172" s="130"/>
      <c r="E172" s="56"/>
      <c r="F172" s="56"/>
      <c r="G172" s="133"/>
      <c r="H172" s="26"/>
      <c r="I172" s="26"/>
      <c r="J172" s="26"/>
      <c r="K172" s="26"/>
      <c r="L172" s="26"/>
      <c r="M172" s="26"/>
      <c r="N172" s="26"/>
      <c r="O172" s="26"/>
      <c r="P172" s="26"/>
      <c r="Q172" s="26"/>
      <c r="R172" s="26"/>
      <c r="S172" s="26"/>
      <c r="T172" s="26"/>
      <c r="U172" s="26"/>
      <c r="V172" s="26"/>
    </row>
    <row r="173" spans="1:22" ht="12.75" customHeight="1">
      <c r="A173" s="129"/>
      <c r="B173" s="54"/>
      <c r="C173" s="26"/>
      <c r="D173" s="130"/>
      <c r="E173" s="56"/>
      <c r="F173" s="56"/>
      <c r="G173" s="133"/>
      <c r="H173" s="26"/>
      <c r="I173" s="26"/>
      <c r="J173" s="26"/>
      <c r="K173" s="26"/>
      <c r="L173" s="26"/>
      <c r="M173" s="26"/>
      <c r="N173" s="26"/>
      <c r="O173" s="26"/>
      <c r="P173" s="26"/>
      <c r="Q173" s="26"/>
      <c r="R173" s="26"/>
      <c r="S173" s="26"/>
      <c r="T173" s="26"/>
      <c r="U173" s="26"/>
      <c r="V173" s="26"/>
    </row>
    <row r="174" spans="1:22" ht="12.75" customHeight="1">
      <c r="A174" s="129"/>
      <c r="B174" s="54"/>
      <c r="C174" s="26"/>
      <c r="D174" s="130"/>
      <c r="E174" s="56"/>
      <c r="F174" s="56"/>
      <c r="G174" s="133"/>
      <c r="H174" s="26"/>
      <c r="I174" s="26"/>
      <c r="J174" s="26"/>
      <c r="K174" s="26"/>
      <c r="L174" s="26"/>
      <c r="M174" s="26"/>
      <c r="N174" s="26"/>
      <c r="O174" s="26"/>
      <c r="P174" s="26"/>
      <c r="Q174" s="26"/>
      <c r="R174" s="26"/>
      <c r="S174" s="26"/>
      <c r="T174" s="26"/>
      <c r="U174" s="26"/>
      <c r="V174" s="26"/>
    </row>
    <row r="175" spans="1:22" ht="12.75" customHeight="1">
      <c r="A175" s="129"/>
      <c r="B175" s="54"/>
      <c r="C175" s="26"/>
      <c r="D175" s="130"/>
      <c r="E175" s="56"/>
      <c r="F175" s="56"/>
      <c r="G175" s="133"/>
      <c r="H175" s="26"/>
      <c r="I175" s="26"/>
      <c r="J175" s="26"/>
      <c r="K175" s="26"/>
      <c r="L175" s="26"/>
      <c r="M175" s="26"/>
      <c r="N175" s="26"/>
      <c r="O175" s="26"/>
      <c r="P175" s="26"/>
      <c r="Q175" s="26"/>
      <c r="R175" s="26"/>
      <c r="S175" s="26"/>
      <c r="T175" s="26"/>
      <c r="U175" s="26"/>
      <c r="V175" s="26"/>
    </row>
    <row r="176" spans="1:22" ht="12.75" customHeight="1">
      <c r="A176" s="129"/>
      <c r="B176" s="54"/>
      <c r="C176" s="26"/>
      <c r="D176" s="130"/>
      <c r="E176" s="56"/>
      <c r="F176" s="56"/>
      <c r="G176" s="133"/>
      <c r="H176" s="26"/>
      <c r="I176" s="26"/>
      <c r="J176" s="26"/>
      <c r="K176" s="26"/>
      <c r="L176" s="26"/>
      <c r="M176" s="26"/>
      <c r="N176" s="26"/>
      <c r="O176" s="26"/>
      <c r="P176" s="26"/>
      <c r="Q176" s="26"/>
      <c r="R176" s="26"/>
      <c r="S176" s="26"/>
      <c r="T176" s="26"/>
      <c r="U176" s="26"/>
      <c r="V176" s="26"/>
    </row>
    <row r="177" spans="1:22" ht="12.75" customHeight="1">
      <c r="A177" s="129"/>
      <c r="B177" s="54"/>
      <c r="C177" s="26"/>
      <c r="D177" s="130"/>
      <c r="E177" s="56"/>
      <c r="F177" s="56"/>
      <c r="G177" s="133"/>
      <c r="H177" s="26"/>
      <c r="I177" s="26"/>
      <c r="J177" s="26"/>
      <c r="K177" s="26"/>
      <c r="L177" s="26"/>
      <c r="M177" s="26"/>
      <c r="N177" s="26"/>
      <c r="O177" s="26"/>
      <c r="P177" s="26"/>
      <c r="Q177" s="26"/>
      <c r="R177" s="26"/>
      <c r="S177" s="26"/>
      <c r="T177" s="26"/>
      <c r="U177" s="26"/>
      <c r="V177" s="26"/>
    </row>
    <row r="178" spans="1:22" ht="12.75" customHeight="1">
      <c r="A178" s="129"/>
      <c r="B178" s="54"/>
      <c r="C178" s="26"/>
      <c r="D178" s="130"/>
      <c r="E178" s="56"/>
      <c r="F178" s="56"/>
      <c r="G178" s="133"/>
      <c r="H178" s="26"/>
      <c r="I178" s="26"/>
      <c r="J178" s="26"/>
      <c r="K178" s="26"/>
      <c r="L178" s="26"/>
      <c r="M178" s="26"/>
      <c r="N178" s="26"/>
      <c r="O178" s="26"/>
      <c r="P178" s="26"/>
      <c r="Q178" s="26"/>
      <c r="R178" s="26"/>
      <c r="S178" s="26"/>
      <c r="T178" s="26"/>
      <c r="U178" s="26"/>
      <c r="V178" s="26"/>
    </row>
    <row r="179" spans="1:22" ht="12.75" customHeight="1">
      <c r="A179" s="129"/>
      <c r="B179" s="54"/>
      <c r="C179" s="26"/>
      <c r="D179" s="130"/>
      <c r="E179" s="56"/>
      <c r="F179" s="56"/>
      <c r="G179" s="133"/>
      <c r="H179" s="26"/>
      <c r="I179" s="26"/>
      <c r="J179" s="26"/>
      <c r="K179" s="26"/>
      <c r="L179" s="26"/>
      <c r="M179" s="26"/>
      <c r="N179" s="26"/>
      <c r="O179" s="26"/>
      <c r="P179" s="26"/>
      <c r="Q179" s="26"/>
      <c r="R179" s="26"/>
      <c r="S179" s="26"/>
      <c r="T179" s="26"/>
      <c r="U179" s="26"/>
      <c r="V179" s="26"/>
    </row>
    <row r="180" spans="1:22" ht="12.75" customHeight="1">
      <c r="A180" s="129"/>
      <c r="B180" s="54"/>
      <c r="C180" s="26"/>
      <c r="D180" s="130"/>
      <c r="E180" s="56"/>
      <c r="F180" s="56"/>
      <c r="G180" s="133"/>
      <c r="H180" s="26"/>
      <c r="I180" s="26"/>
      <c r="J180" s="26"/>
      <c r="K180" s="26"/>
      <c r="L180" s="26"/>
      <c r="M180" s="26"/>
      <c r="N180" s="26"/>
      <c r="O180" s="26"/>
      <c r="P180" s="26"/>
      <c r="Q180" s="26"/>
      <c r="R180" s="26"/>
      <c r="S180" s="26"/>
      <c r="T180" s="26"/>
      <c r="U180" s="26"/>
      <c r="V180" s="26"/>
    </row>
    <row r="181" spans="1:22" ht="12.75" customHeight="1">
      <c r="A181" s="129"/>
      <c r="B181" s="54"/>
      <c r="C181" s="26"/>
      <c r="D181" s="130"/>
      <c r="E181" s="56"/>
      <c r="F181" s="56"/>
      <c r="G181" s="133"/>
      <c r="H181" s="26"/>
      <c r="I181" s="26"/>
      <c r="J181" s="26"/>
      <c r="K181" s="26"/>
      <c r="L181" s="26"/>
      <c r="M181" s="26"/>
      <c r="N181" s="26"/>
      <c r="O181" s="26"/>
      <c r="P181" s="26"/>
      <c r="Q181" s="26"/>
      <c r="R181" s="26"/>
      <c r="S181" s="26"/>
      <c r="T181" s="26"/>
      <c r="U181" s="26"/>
      <c r="V181" s="26"/>
    </row>
    <row r="182" spans="1:22" ht="12.75" customHeight="1">
      <c r="A182" s="129"/>
      <c r="B182" s="54"/>
      <c r="C182" s="26"/>
      <c r="D182" s="130"/>
      <c r="E182" s="56"/>
      <c r="F182" s="56"/>
      <c r="G182" s="133"/>
      <c r="H182" s="26"/>
      <c r="I182" s="26"/>
      <c r="J182" s="26"/>
      <c r="K182" s="26"/>
      <c r="L182" s="26"/>
      <c r="M182" s="26"/>
      <c r="N182" s="26"/>
      <c r="O182" s="26"/>
      <c r="P182" s="26"/>
      <c r="Q182" s="26"/>
      <c r="R182" s="26"/>
      <c r="S182" s="26"/>
      <c r="T182" s="26"/>
      <c r="U182" s="26"/>
      <c r="V182" s="26"/>
    </row>
    <row r="183" spans="1:22" ht="12.75" customHeight="1">
      <c r="A183" s="129"/>
      <c r="B183" s="54"/>
      <c r="C183" s="26"/>
      <c r="D183" s="130"/>
      <c r="E183" s="56"/>
      <c r="F183" s="56"/>
      <c r="G183" s="133"/>
      <c r="H183" s="26"/>
      <c r="I183" s="26"/>
      <c r="J183" s="26"/>
      <c r="K183" s="26"/>
      <c r="L183" s="26"/>
      <c r="M183" s="26"/>
      <c r="N183" s="26"/>
      <c r="O183" s="26"/>
      <c r="P183" s="26"/>
      <c r="Q183" s="26"/>
      <c r="R183" s="26"/>
      <c r="S183" s="26"/>
      <c r="T183" s="26"/>
      <c r="U183" s="26"/>
      <c r="V183" s="26"/>
    </row>
    <row r="184" spans="1:22" ht="12.75" customHeight="1">
      <c r="A184" s="129"/>
      <c r="B184" s="54"/>
      <c r="C184" s="26"/>
      <c r="D184" s="130"/>
      <c r="E184" s="56"/>
      <c r="F184" s="56"/>
      <c r="G184" s="133"/>
      <c r="H184" s="26"/>
      <c r="I184" s="26"/>
      <c r="J184" s="26"/>
      <c r="K184" s="26"/>
      <c r="L184" s="26"/>
      <c r="M184" s="26"/>
      <c r="N184" s="26"/>
      <c r="O184" s="26"/>
      <c r="P184" s="26"/>
      <c r="Q184" s="26"/>
      <c r="R184" s="26"/>
      <c r="S184" s="26"/>
      <c r="T184" s="26"/>
      <c r="U184" s="26"/>
      <c r="V184" s="26"/>
    </row>
    <row r="185" spans="1:22" ht="12.75" customHeight="1">
      <c r="A185" s="129"/>
      <c r="B185" s="54"/>
      <c r="C185" s="26"/>
      <c r="D185" s="130"/>
      <c r="E185" s="56"/>
      <c r="F185" s="56"/>
      <c r="G185" s="133"/>
      <c r="H185" s="26"/>
      <c r="I185" s="26"/>
      <c r="J185" s="26"/>
      <c r="K185" s="26"/>
      <c r="L185" s="26"/>
      <c r="M185" s="26"/>
      <c r="N185" s="26"/>
      <c r="O185" s="26"/>
      <c r="P185" s="26"/>
      <c r="Q185" s="26"/>
      <c r="R185" s="26"/>
      <c r="S185" s="26"/>
      <c r="T185" s="26"/>
      <c r="U185" s="26"/>
      <c r="V185" s="26"/>
    </row>
    <row r="186" spans="1:22" ht="12.75" customHeight="1">
      <c r="A186" s="129"/>
      <c r="B186" s="54"/>
      <c r="C186" s="26"/>
      <c r="D186" s="130"/>
      <c r="E186" s="56"/>
      <c r="F186" s="56"/>
      <c r="G186" s="133"/>
      <c r="H186" s="26"/>
      <c r="I186" s="26"/>
      <c r="J186" s="26"/>
      <c r="K186" s="26"/>
      <c r="L186" s="26"/>
      <c r="M186" s="26"/>
      <c r="N186" s="26"/>
      <c r="O186" s="26"/>
      <c r="P186" s="26"/>
      <c r="Q186" s="26"/>
      <c r="R186" s="26"/>
      <c r="S186" s="26"/>
      <c r="T186" s="26"/>
      <c r="U186" s="26"/>
      <c r="V186" s="26"/>
    </row>
    <row r="187" spans="1:22" ht="12.75" customHeight="1">
      <c r="A187" s="129"/>
      <c r="B187" s="54"/>
      <c r="C187" s="26"/>
      <c r="D187" s="130"/>
      <c r="E187" s="56"/>
      <c r="F187" s="56"/>
      <c r="G187" s="133"/>
      <c r="H187" s="26"/>
      <c r="I187" s="26"/>
      <c r="J187" s="26"/>
      <c r="K187" s="26"/>
      <c r="L187" s="26"/>
      <c r="M187" s="26"/>
      <c r="N187" s="26"/>
      <c r="O187" s="26"/>
      <c r="P187" s="26"/>
      <c r="Q187" s="26"/>
      <c r="R187" s="26"/>
      <c r="S187" s="26"/>
      <c r="T187" s="26"/>
      <c r="U187" s="26"/>
      <c r="V187" s="26"/>
    </row>
    <row r="188" spans="1:22" ht="12.75" customHeight="1">
      <c r="A188" s="129"/>
      <c r="B188" s="54"/>
      <c r="C188" s="26"/>
      <c r="D188" s="130"/>
      <c r="E188" s="56"/>
      <c r="F188" s="56"/>
      <c r="G188" s="133"/>
      <c r="H188" s="26"/>
      <c r="I188" s="26"/>
      <c r="J188" s="26"/>
      <c r="K188" s="26"/>
      <c r="L188" s="26"/>
      <c r="M188" s="26"/>
      <c r="N188" s="26"/>
      <c r="O188" s="26"/>
      <c r="P188" s="26"/>
      <c r="Q188" s="26"/>
      <c r="R188" s="26"/>
      <c r="S188" s="26"/>
      <c r="T188" s="26"/>
      <c r="U188" s="26"/>
      <c r="V188" s="26"/>
    </row>
    <row r="189" spans="1:22" ht="12.75" customHeight="1">
      <c r="A189" s="129"/>
      <c r="B189" s="54"/>
      <c r="C189" s="26"/>
      <c r="D189" s="130"/>
      <c r="E189" s="56"/>
      <c r="F189" s="56"/>
      <c r="G189" s="133"/>
      <c r="H189" s="26"/>
      <c r="I189" s="26"/>
      <c r="J189" s="26"/>
      <c r="K189" s="26"/>
      <c r="L189" s="26"/>
      <c r="M189" s="26"/>
      <c r="N189" s="26"/>
      <c r="O189" s="26"/>
      <c r="P189" s="26"/>
      <c r="Q189" s="26"/>
      <c r="R189" s="26"/>
      <c r="S189" s="26"/>
      <c r="T189" s="26"/>
      <c r="U189" s="26"/>
      <c r="V189" s="26"/>
    </row>
    <row r="190" spans="1:22" ht="12.75" customHeight="1">
      <c r="A190" s="129"/>
      <c r="B190" s="54"/>
      <c r="C190" s="26"/>
      <c r="D190" s="130"/>
      <c r="E190" s="56"/>
      <c r="F190" s="56"/>
      <c r="G190" s="133"/>
      <c r="H190" s="26"/>
      <c r="I190" s="26"/>
      <c r="J190" s="26"/>
      <c r="K190" s="26"/>
      <c r="L190" s="26"/>
      <c r="M190" s="26"/>
      <c r="N190" s="26"/>
      <c r="O190" s="26"/>
      <c r="P190" s="26"/>
      <c r="Q190" s="26"/>
      <c r="R190" s="26"/>
      <c r="S190" s="26"/>
      <c r="T190" s="26"/>
      <c r="U190" s="26"/>
      <c r="V190" s="26"/>
    </row>
    <row r="191" spans="1:22" ht="12.75" customHeight="1">
      <c r="A191" s="129"/>
      <c r="B191" s="54"/>
      <c r="C191" s="26"/>
      <c r="D191" s="130"/>
      <c r="E191" s="56"/>
      <c r="F191" s="56"/>
      <c r="G191" s="133"/>
      <c r="H191" s="26"/>
      <c r="I191" s="26"/>
      <c r="J191" s="26"/>
      <c r="K191" s="26"/>
      <c r="L191" s="26"/>
      <c r="M191" s="26"/>
      <c r="N191" s="26"/>
      <c r="O191" s="26"/>
      <c r="P191" s="26"/>
      <c r="Q191" s="26"/>
      <c r="R191" s="26"/>
      <c r="S191" s="26"/>
      <c r="T191" s="26"/>
      <c r="U191" s="26"/>
      <c r="V191" s="26"/>
    </row>
    <row r="192" spans="1:22" ht="12.75" customHeight="1">
      <c r="A192" s="129"/>
      <c r="B192" s="54"/>
      <c r="C192" s="26"/>
      <c r="D192" s="130"/>
      <c r="E192" s="56"/>
      <c r="F192" s="56"/>
      <c r="G192" s="133"/>
      <c r="H192" s="26"/>
      <c r="I192" s="26"/>
      <c r="J192" s="26"/>
      <c r="K192" s="26"/>
      <c r="L192" s="26"/>
      <c r="M192" s="26"/>
      <c r="N192" s="26"/>
      <c r="O192" s="26"/>
      <c r="P192" s="26"/>
      <c r="Q192" s="26"/>
      <c r="R192" s="26"/>
      <c r="S192" s="26"/>
      <c r="T192" s="26"/>
      <c r="U192" s="26"/>
      <c r="V192" s="26"/>
    </row>
    <row r="193" spans="1:22" ht="12.75" customHeight="1">
      <c r="A193" s="129"/>
      <c r="B193" s="54"/>
      <c r="C193" s="26"/>
      <c r="D193" s="130"/>
      <c r="E193" s="56"/>
      <c r="F193" s="56"/>
      <c r="G193" s="133"/>
      <c r="H193" s="26"/>
      <c r="I193" s="26"/>
      <c r="J193" s="26"/>
      <c r="K193" s="26"/>
      <c r="L193" s="26"/>
      <c r="M193" s="26"/>
      <c r="N193" s="26"/>
      <c r="O193" s="26"/>
      <c r="P193" s="26"/>
      <c r="Q193" s="26"/>
      <c r="R193" s="26"/>
      <c r="S193" s="26"/>
      <c r="T193" s="26"/>
      <c r="U193" s="26"/>
      <c r="V193" s="26"/>
    </row>
    <row r="194" spans="1:22" ht="12.75" customHeight="1">
      <c r="A194" s="129"/>
      <c r="B194" s="54"/>
      <c r="C194" s="26"/>
      <c r="D194" s="130"/>
      <c r="E194" s="56"/>
      <c r="F194" s="56"/>
      <c r="G194" s="133"/>
      <c r="H194" s="26"/>
      <c r="I194" s="26"/>
      <c r="J194" s="26"/>
      <c r="K194" s="26"/>
      <c r="L194" s="26"/>
      <c r="M194" s="26"/>
      <c r="N194" s="26"/>
      <c r="O194" s="26"/>
      <c r="P194" s="26"/>
      <c r="Q194" s="26"/>
      <c r="R194" s="26"/>
      <c r="S194" s="26"/>
      <c r="T194" s="26"/>
      <c r="U194" s="26"/>
      <c r="V194" s="26"/>
    </row>
    <row r="195" spans="1:22" ht="12.75" customHeight="1">
      <c r="A195" s="129"/>
      <c r="B195" s="54"/>
      <c r="C195" s="26"/>
      <c r="D195" s="130"/>
      <c r="E195" s="56"/>
      <c r="F195" s="56"/>
      <c r="G195" s="133"/>
      <c r="H195" s="26"/>
      <c r="I195" s="26"/>
      <c r="J195" s="26"/>
      <c r="K195" s="26"/>
      <c r="L195" s="26"/>
      <c r="M195" s="26"/>
      <c r="N195" s="26"/>
      <c r="O195" s="26"/>
      <c r="P195" s="26"/>
      <c r="Q195" s="26"/>
      <c r="R195" s="26"/>
      <c r="S195" s="26"/>
      <c r="T195" s="26"/>
      <c r="U195" s="26"/>
      <c r="V195" s="26"/>
    </row>
    <row r="196" spans="1:22" ht="12.75" customHeight="1">
      <c r="A196" s="129"/>
      <c r="B196" s="54"/>
      <c r="C196" s="26"/>
      <c r="D196" s="130"/>
      <c r="E196" s="56"/>
      <c r="F196" s="56"/>
      <c r="G196" s="133"/>
      <c r="H196" s="26"/>
      <c r="I196" s="26"/>
      <c r="J196" s="26"/>
      <c r="K196" s="26"/>
      <c r="L196" s="26"/>
      <c r="M196" s="26"/>
      <c r="N196" s="26"/>
      <c r="O196" s="26"/>
      <c r="P196" s="26"/>
      <c r="Q196" s="26"/>
      <c r="R196" s="26"/>
      <c r="S196" s="26"/>
      <c r="T196" s="26"/>
      <c r="U196" s="26"/>
      <c r="V196" s="26"/>
    </row>
    <row r="197" spans="1:22" ht="12.75" customHeight="1">
      <c r="A197" s="129"/>
      <c r="B197" s="54"/>
      <c r="C197" s="26"/>
      <c r="D197" s="130"/>
      <c r="E197" s="56"/>
      <c r="F197" s="56"/>
      <c r="G197" s="133"/>
      <c r="H197" s="26"/>
      <c r="I197" s="26"/>
      <c r="J197" s="26"/>
      <c r="K197" s="26"/>
      <c r="L197" s="26"/>
      <c r="M197" s="26"/>
      <c r="N197" s="26"/>
      <c r="O197" s="26"/>
      <c r="P197" s="26"/>
      <c r="Q197" s="26"/>
      <c r="R197" s="26"/>
      <c r="S197" s="26"/>
      <c r="T197" s="26"/>
      <c r="U197" s="26"/>
      <c r="V197" s="26"/>
    </row>
    <row r="198" spans="1:22" ht="12.75" customHeight="1">
      <c r="A198" s="129"/>
      <c r="B198" s="54"/>
      <c r="C198" s="26"/>
      <c r="D198" s="130"/>
      <c r="E198" s="56"/>
      <c r="F198" s="56"/>
      <c r="G198" s="133"/>
      <c r="H198" s="26"/>
      <c r="I198" s="26"/>
      <c r="J198" s="26"/>
      <c r="K198" s="26"/>
      <c r="L198" s="26"/>
      <c r="M198" s="26"/>
      <c r="N198" s="26"/>
      <c r="O198" s="26"/>
      <c r="P198" s="26"/>
      <c r="Q198" s="26"/>
      <c r="R198" s="26"/>
      <c r="S198" s="26"/>
      <c r="T198" s="26"/>
      <c r="U198" s="26"/>
      <c r="V198" s="26"/>
    </row>
    <row r="199" spans="1:22" ht="12.75" customHeight="1">
      <c r="A199" s="129"/>
      <c r="B199" s="54"/>
      <c r="C199" s="26"/>
      <c r="D199" s="130"/>
      <c r="E199" s="56"/>
      <c r="F199" s="56"/>
      <c r="G199" s="133"/>
      <c r="H199" s="26"/>
      <c r="I199" s="26"/>
      <c r="J199" s="26"/>
      <c r="K199" s="26"/>
      <c r="L199" s="26"/>
      <c r="M199" s="26"/>
      <c r="N199" s="26"/>
      <c r="O199" s="26"/>
      <c r="P199" s="26"/>
      <c r="Q199" s="26"/>
      <c r="R199" s="26"/>
      <c r="S199" s="26"/>
      <c r="T199" s="26"/>
      <c r="U199" s="26"/>
      <c r="V199" s="26"/>
    </row>
    <row r="200" spans="1:22" ht="12.75" customHeight="1">
      <c r="A200" s="129"/>
      <c r="B200" s="54"/>
      <c r="C200" s="26"/>
      <c r="D200" s="130"/>
      <c r="E200" s="56"/>
      <c r="F200" s="56"/>
      <c r="G200" s="133"/>
      <c r="H200" s="26"/>
      <c r="I200" s="26"/>
      <c r="J200" s="26"/>
      <c r="K200" s="26"/>
      <c r="L200" s="26"/>
      <c r="M200" s="26"/>
      <c r="N200" s="26"/>
      <c r="O200" s="26"/>
      <c r="P200" s="26"/>
      <c r="Q200" s="26"/>
      <c r="R200" s="26"/>
      <c r="S200" s="26"/>
      <c r="T200" s="26"/>
      <c r="U200" s="26"/>
      <c r="V200" s="26"/>
    </row>
    <row r="201" spans="1:22" ht="12.75" customHeight="1">
      <c r="A201" s="129"/>
      <c r="B201" s="54"/>
      <c r="C201" s="26"/>
      <c r="D201" s="130"/>
      <c r="E201" s="56"/>
      <c r="F201" s="56"/>
      <c r="G201" s="133"/>
      <c r="H201" s="26"/>
      <c r="I201" s="26"/>
      <c r="J201" s="26"/>
      <c r="K201" s="26"/>
      <c r="L201" s="26"/>
      <c r="M201" s="26"/>
      <c r="N201" s="26"/>
      <c r="O201" s="26"/>
      <c r="P201" s="26"/>
      <c r="Q201" s="26"/>
      <c r="R201" s="26"/>
      <c r="S201" s="26"/>
      <c r="T201" s="26"/>
      <c r="U201" s="26"/>
      <c r="V201" s="26"/>
    </row>
    <row r="202" spans="1:22" ht="12.75" customHeight="1">
      <c r="A202" s="129"/>
      <c r="B202" s="54"/>
      <c r="C202" s="26"/>
      <c r="D202" s="130"/>
      <c r="E202" s="56"/>
      <c r="F202" s="56"/>
      <c r="G202" s="133"/>
      <c r="H202" s="26"/>
      <c r="I202" s="26"/>
      <c r="J202" s="26"/>
      <c r="K202" s="26"/>
      <c r="L202" s="26"/>
      <c r="M202" s="26"/>
      <c r="N202" s="26"/>
      <c r="O202" s="26"/>
      <c r="P202" s="26"/>
      <c r="Q202" s="26"/>
      <c r="R202" s="26"/>
      <c r="S202" s="26"/>
      <c r="T202" s="26"/>
      <c r="U202" s="26"/>
      <c r="V202" s="26"/>
    </row>
    <row r="203" spans="1:22" ht="12.75" customHeight="1">
      <c r="A203" s="129"/>
      <c r="B203" s="54"/>
      <c r="C203" s="26"/>
      <c r="D203" s="130"/>
      <c r="E203" s="56"/>
      <c r="F203" s="56"/>
      <c r="G203" s="133"/>
      <c r="H203" s="26"/>
      <c r="I203" s="26"/>
      <c r="J203" s="26"/>
      <c r="K203" s="26"/>
      <c r="L203" s="26"/>
      <c r="M203" s="26"/>
      <c r="N203" s="26"/>
      <c r="O203" s="26"/>
      <c r="P203" s="26"/>
      <c r="Q203" s="26"/>
      <c r="R203" s="26"/>
      <c r="S203" s="26"/>
      <c r="T203" s="26"/>
      <c r="U203" s="26"/>
      <c r="V203" s="26"/>
    </row>
    <row r="204" spans="1:22" ht="12.75" customHeight="1">
      <c r="A204" s="129"/>
      <c r="B204" s="54"/>
      <c r="C204" s="26"/>
      <c r="D204" s="130"/>
      <c r="E204" s="56"/>
      <c r="F204" s="56"/>
      <c r="G204" s="133"/>
      <c r="H204" s="26"/>
      <c r="I204" s="26"/>
      <c r="J204" s="26"/>
      <c r="K204" s="26"/>
      <c r="L204" s="26"/>
      <c r="M204" s="26"/>
      <c r="N204" s="26"/>
      <c r="O204" s="26"/>
      <c r="P204" s="26"/>
      <c r="Q204" s="26"/>
      <c r="R204" s="26"/>
      <c r="S204" s="26"/>
      <c r="T204" s="26"/>
      <c r="U204" s="26"/>
      <c r="V204" s="26"/>
    </row>
    <row r="205" spans="1:22" ht="12.75" customHeight="1">
      <c r="A205" s="129"/>
      <c r="B205" s="54"/>
      <c r="C205" s="26"/>
      <c r="D205" s="130"/>
      <c r="E205" s="56"/>
      <c r="F205" s="56"/>
      <c r="G205" s="133"/>
      <c r="H205" s="26"/>
      <c r="I205" s="26"/>
      <c r="J205" s="26"/>
      <c r="K205" s="26"/>
      <c r="L205" s="26"/>
      <c r="M205" s="26"/>
      <c r="N205" s="26"/>
      <c r="O205" s="26"/>
      <c r="P205" s="26"/>
      <c r="Q205" s="26"/>
      <c r="R205" s="26"/>
      <c r="S205" s="26"/>
      <c r="T205" s="26"/>
      <c r="U205" s="26"/>
      <c r="V205" s="26"/>
    </row>
    <row r="206" spans="1:22" ht="12.75" customHeight="1">
      <c r="A206" s="129"/>
      <c r="B206" s="54"/>
      <c r="C206" s="26"/>
      <c r="D206" s="130"/>
      <c r="E206" s="56"/>
      <c r="F206" s="56"/>
      <c r="G206" s="133"/>
      <c r="H206" s="26"/>
      <c r="I206" s="26"/>
      <c r="J206" s="26"/>
      <c r="K206" s="26"/>
      <c r="L206" s="26"/>
      <c r="M206" s="26"/>
      <c r="N206" s="26"/>
      <c r="O206" s="26"/>
      <c r="P206" s="26"/>
      <c r="Q206" s="26"/>
      <c r="R206" s="26"/>
      <c r="S206" s="26"/>
      <c r="T206" s="26"/>
      <c r="U206" s="26"/>
      <c r="V206" s="26"/>
    </row>
    <row r="207" spans="1:22" ht="12.75" customHeight="1">
      <c r="A207" s="129"/>
      <c r="B207" s="54"/>
      <c r="C207" s="26"/>
      <c r="D207" s="130"/>
      <c r="E207" s="56"/>
      <c r="F207" s="56"/>
      <c r="G207" s="133"/>
      <c r="H207" s="26"/>
      <c r="I207" s="26"/>
      <c r="J207" s="26"/>
      <c r="K207" s="26"/>
      <c r="L207" s="26"/>
      <c r="M207" s="26"/>
      <c r="N207" s="26"/>
      <c r="O207" s="26"/>
      <c r="P207" s="26"/>
      <c r="Q207" s="26"/>
      <c r="R207" s="26"/>
      <c r="S207" s="26"/>
      <c r="T207" s="26"/>
      <c r="U207" s="26"/>
      <c r="V207" s="26"/>
    </row>
    <row r="208" spans="1:22" ht="12.75" customHeight="1">
      <c r="A208" s="129"/>
      <c r="B208" s="54"/>
      <c r="C208" s="26"/>
      <c r="D208" s="130"/>
      <c r="E208" s="56"/>
      <c r="F208" s="56"/>
      <c r="G208" s="133"/>
      <c r="H208" s="26"/>
      <c r="I208" s="26"/>
      <c r="J208" s="26"/>
      <c r="K208" s="26"/>
      <c r="L208" s="26"/>
      <c r="M208" s="26"/>
      <c r="N208" s="26"/>
      <c r="O208" s="26"/>
      <c r="P208" s="26"/>
      <c r="Q208" s="26"/>
      <c r="R208" s="26"/>
      <c r="S208" s="26"/>
      <c r="T208" s="26"/>
      <c r="U208" s="26"/>
      <c r="V208" s="26"/>
    </row>
    <row r="209" spans="1:22" ht="12.75" customHeight="1">
      <c r="A209" s="129"/>
      <c r="B209" s="54"/>
      <c r="C209" s="26"/>
      <c r="D209" s="130"/>
      <c r="E209" s="56"/>
      <c r="F209" s="56"/>
      <c r="G209" s="133"/>
      <c r="H209" s="26"/>
      <c r="I209" s="26"/>
      <c r="J209" s="26"/>
      <c r="K209" s="26"/>
      <c r="L209" s="26"/>
      <c r="M209" s="26"/>
      <c r="N209" s="26"/>
      <c r="O209" s="26"/>
      <c r="P209" s="26"/>
      <c r="Q209" s="26"/>
      <c r="R209" s="26"/>
      <c r="S209" s="26"/>
      <c r="T209" s="26"/>
      <c r="U209" s="26"/>
      <c r="V209" s="26"/>
    </row>
    <row r="210" spans="1:22" ht="12.75" customHeight="1">
      <c r="A210" s="129"/>
      <c r="B210" s="54"/>
      <c r="C210" s="26"/>
      <c r="D210" s="130"/>
      <c r="E210" s="56"/>
      <c r="F210" s="56"/>
      <c r="G210" s="133"/>
      <c r="H210" s="26"/>
      <c r="I210" s="26"/>
      <c r="J210" s="26"/>
      <c r="K210" s="26"/>
      <c r="L210" s="26"/>
      <c r="M210" s="26"/>
      <c r="N210" s="26"/>
      <c r="O210" s="26"/>
      <c r="P210" s="26"/>
      <c r="Q210" s="26"/>
      <c r="R210" s="26"/>
      <c r="S210" s="26"/>
      <c r="T210" s="26"/>
      <c r="U210" s="26"/>
      <c r="V210" s="26"/>
    </row>
    <row r="211" spans="1:22" ht="12.75" customHeight="1">
      <c r="A211" s="129"/>
      <c r="B211" s="54"/>
      <c r="C211" s="26"/>
      <c r="D211" s="130"/>
      <c r="E211" s="56"/>
      <c r="F211" s="56"/>
      <c r="G211" s="133"/>
      <c r="H211" s="26"/>
      <c r="I211" s="26"/>
      <c r="J211" s="26"/>
      <c r="K211" s="26"/>
      <c r="L211" s="26"/>
      <c r="M211" s="26"/>
      <c r="N211" s="26"/>
      <c r="O211" s="26"/>
      <c r="P211" s="26"/>
      <c r="Q211" s="26"/>
      <c r="R211" s="26"/>
      <c r="S211" s="26"/>
      <c r="T211" s="26"/>
      <c r="U211" s="26"/>
      <c r="V211" s="26"/>
    </row>
    <row r="212" spans="1:22" ht="12.75" customHeight="1">
      <c r="A212" s="129"/>
      <c r="B212" s="54"/>
      <c r="C212" s="26"/>
      <c r="D212" s="130"/>
      <c r="E212" s="56"/>
      <c r="F212" s="56"/>
      <c r="G212" s="133"/>
      <c r="H212" s="26"/>
      <c r="I212" s="26"/>
      <c r="J212" s="26"/>
      <c r="K212" s="26"/>
      <c r="L212" s="26"/>
      <c r="M212" s="26"/>
      <c r="N212" s="26"/>
      <c r="O212" s="26"/>
      <c r="P212" s="26"/>
      <c r="Q212" s="26"/>
      <c r="R212" s="26"/>
      <c r="S212" s="26"/>
      <c r="T212" s="26"/>
      <c r="U212" s="26"/>
      <c r="V212" s="26"/>
    </row>
    <row r="213" spans="1:22" ht="12.75" customHeight="1">
      <c r="A213" s="129"/>
      <c r="B213" s="54"/>
      <c r="C213" s="26"/>
      <c r="D213" s="130"/>
      <c r="E213" s="56"/>
      <c r="F213" s="56"/>
      <c r="G213" s="133"/>
      <c r="H213" s="26"/>
      <c r="I213" s="26"/>
      <c r="J213" s="26"/>
      <c r="K213" s="26"/>
      <c r="L213" s="26"/>
      <c r="M213" s="26"/>
      <c r="N213" s="26"/>
      <c r="O213" s="26"/>
      <c r="P213" s="26"/>
      <c r="Q213" s="26"/>
      <c r="R213" s="26"/>
      <c r="S213" s="26"/>
      <c r="T213" s="26"/>
      <c r="U213" s="26"/>
      <c r="V213" s="26"/>
    </row>
    <row r="214" spans="1:22" ht="12.75" customHeight="1">
      <c r="A214" s="129"/>
      <c r="B214" s="54"/>
      <c r="C214" s="26"/>
      <c r="D214" s="130"/>
      <c r="E214" s="56"/>
      <c r="F214" s="56"/>
      <c r="G214" s="133"/>
      <c r="H214" s="26"/>
      <c r="I214" s="26"/>
      <c r="J214" s="26"/>
      <c r="K214" s="26"/>
      <c r="L214" s="26"/>
      <c r="M214" s="26"/>
      <c r="N214" s="26"/>
      <c r="O214" s="26"/>
      <c r="P214" s="26"/>
      <c r="Q214" s="26"/>
      <c r="R214" s="26"/>
      <c r="S214" s="26"/>
      <c r="T214" s="26"/>
      <c r="U214" s="26"/>
      <c r="V214" s="26"/>
    </row>
    <row r="215" spans="1:22" ht="12.75" customHeight="1">
      <c r="A215" s="129"/>
      <c r="B215" s="54"/>
      <c r="C215" s="26"/>
      <c r="D215" s="130"/>
      <c r="E215" s="56"/>
      <c r="F215" s="56"/>
      <c r="G215" s="133"/>
      <c r="H215" s="26"/>
      <c r="I215" s="26"/>
      <c r="J215" s="26"/>
      <c r="K215" s="26"/>
      <c r="L215" s="26"/>
      <c r="M215" s="26"/>
      <c r="N215" s="26"/>
      <c r="O215" s="26"/>
      <c r="P215" s="26"/>
      <c r="Q215" s="26"/>
      <c r="R215" s="26"/>
      <c r="S215" s="26"/>
      <c r="T215" s="26"/>
      <c r="U215" s="26"/>
      <c r="V215" s="26"/>
    </row>
    <row r="216" spans="1:22" ht="12.75" customHeight="1">
      <c r="A216" s="129"/>
      <c r="B216" s="54"/>
      <c r="C216" s="26"/>
      <c r="D216" s="130"/>
      <c r="E216" s="56"/>
      <c r="F216" s="56"/>
      <c r="G216" s="133"/>
      <c r="H216" s="26"/>
      <c r="I216" s="26"/>
      <c r="J216" s="26"/>
      <c r="K216" s="26"/>
      <c r="L216" s="26"/>
      <c r="M216" s="26"/>
      <c r="N216" s="26"/>
      <c r="O216" s="26"/>
      <c r="P216" s="26"/>
      <c r="Q216" s="26"/>
      <c r="R216" s="26"/>
      <c r="S216" s="26"/>
      <c r="T216" s="26"/>
      <c r="U216" s="26"/>
      <c r="V216" s="26"/>
    </row>
    <row r="217" spans="1:22" ht="12.75" customHeight="1">
      <c r="A217" s="129"/>
      <c r="B217" s="54"/>
      <c r="C217" s="26"/>
      <c r="D217" s="130"/>
      <c r="E217" s="56"/>
      <c r="F217" s="56"/>
      <c r="G217" s="133"/>
      <c r="H217" s="26"/>
      <c r="I217" s="26"/>
      <c r="J217" s="26"/>
      <c r="K217" s="26"/>
      <c r="L217" s="26"/>
      <c r="M217" s="26"/>
      <c r="N217" s="26"/>
      <c r="O217" s="26"/>
      <c r="P217" s="26"/>
      <c r="Q217" s="26"/>
      <c r="R217" s="26"/>
      <c r="S217" s="26"/>
      <c r="T217" s="26"/>
      <c r="U217" s="26"/>
      <c r="V217" s="26"/>
    </row>
    <row r="218" spans="1:22" ht="12.75" customHeight="1">
      <c r="A218" s="129"/>
      <c r="B218" s="54"/>
      <c r="C218" s="26"/>
      <c r="D218" s="130"/>
      <c r="E218" s="56"/>
      <c r="F218" s="56"/>
      <c r="G218" s="133"/>
      <c r="H218" s="26"/>
      <c r="I218" s="26"/>
      <c r="J218" s="26"/>
      <c r="K218" s="26"/>
      <c r="L218" s="26"/>
      <c r="M218" s="26"/>
      <c r="N218" s="26"/>
      <c r="O218" s="26"/>
      <c r="P218" s="26"/>
      <c r="Q218" s="26"/>
      <c r="R218" s="26"/>
      <c r="S218" s="26"/>
      <c r="T218" s="26"/>
      <c r="U218" s="26"/>
      <c r="V218" s="26"/>
    </row>
    <row r="219" spans="1:22" ht="12.75" customHeight="1">
      <c r="A219" s="129"/>
      <c r="B219" s="54"/>
      <c r="C219" s="26"/>
      <c r="D219" s="130"/>
      <c r="E219" s="56"/>
      <c r="F219" s="56"/>
      <c r="G219" s="133"/>
      <c r="H219" s="26"/>
      <c r="I219" s="26"/>
      <c r="J219" s="26"/>
      <c r="K219" s="26"/>
      <c r="L219" s="26"/>
      <c r="M219" s="26"/>
      <c r="N219" s="26"/>
      <c r="O219" s="26"/>
      <c r="P219" s="26"/>
      <c r="Q219" s="26"/>
      <c r="R219" s="26"/>
      <c r="S219" s="26"/>
      <c r="T219" s="26"/>
      <c r="U219" s="26"/>
      <c r="V219" s="26"/>
    </row>
    <row r="220" spans="1:22" ht="12.75" customHeight="1">
      <c r="A220" s="129"/>
      <c r="B220" s="54"/>
      <c r="C220" s="26"/>
      <c r="D220" s="130"/>
      <c r="E220" s="56"/>
      <c r="F220" s="56"/>
      <c r="G220" s="133"/>
      <c r="H220" s="26"/>
      <c r="I220" s="26"/>
      <c r="J220" s="26"/>
      <c r="K220" s="26"/>
      <c r="L220" s="26"/>
      <c r="M220" s="26"/>
      <c r="N220" s="26"/>
      <c r="O220" s="26"/>
      <c r="P220" s="26"/>
      <c r="Q220" s="26"/>
      <c r="R220" s="26"/>
      <c r="S220" s="26"/>
      <c r="T220" s="26"/>
      <c r="U220" s="26"/>
      <c r="V220" s="26"/>
    </row>
    <row r="221" spans="1:22" ht="12.75" customHeight="1">
      <c r="A221" s="129"/>
      <c r="B221" s="54"/>
      <c r="C221" s="26"/>
      <c r="D221" s="130"/>
      <c r="E221" s="56"/>
      <c r="F221" s="56"/>
      <c r="G221" s="133"/>
      <c r="H221" s="26"/>
      <c r="I221" s="26"/>
      <c r="J221" s="26"/>
      <c r="K221" s="26"/>
      <c r="L221" s="26"/>
      <c r="M221" s="26"/>
      <c r="N221" s="26"/>
      <c r="O221" s="26"/>
      <c r="P221" s="26"/>
      <c r="Q221" s="26"/>
      <c r="R221" s="26"/>
      <c r="S221" s="26"/>
      <c r="T221" s="26"/>
      <c r="U221" s="26"/>
      <c r="V221" s="26"/>
    </row>
    <row r="222" spans="1:22" ht="12.75" customHeight="1">
      <c r="A222" s="129"/>
      <c r="B222" s="54"/>
      <c r="C222" s="26"/>
      <c r="D222" s="130"/>
      <c r="E222" s="56"/>
      <c r="F222" s="56"/>
      <c r="G222" s="133"/>
      <c r="H222" s="26"/>
      <c r="I222" s="26"/>
      <c r="J222" s="26"/>
      <c r="K222" s="26"/>
      <c r="L222" s="26"/>
      <c r="M222" s="26"/>
      <c r="N222" s="26"/>
      <c r="O222" s="26"/>
      <c r="P222" s="26"/>
      <c r="Q222" s="26"/>
      <c r="R222" s="26"/>
      <c r="S222" s="26"/>
      <c r="T222" s="26"/>
      <c r="U222" s="26"/>
      <c r="V222" s="26"/>
    </row>
    <row r="223" spans="1:22" ht="12.75" customHeight="1">
      <c r="A223" s="129"/>
      <c r="B223" s="54"/>
      <c r="C223" s="26"/>
      <c r="D223" s="130"/>
      <c r="E223" s="56"/>
      <c r="F223" s="56"/>
      <c r="G223" s="133"/>
      <c r="H223" s="26"/>
      <c r="I223" s="26"/>
      <c r="J223" s="26"/>
      <c r="K223" s="26"/>
      <c r="L223" s="26"/>
      <c r="M223" s="26"/>
      <c r="N223" s="26"/>
      <c r="O223" s="26"/>
      <c r="P223" s="26"/>
      <c r="Q223" s="26"/>
      <c r="R223" s="26"/>
      <c r="S223" s="26"/>
      <c r="T223" s="26"/>
      <c r="U223" s="26"/>
      <c r="V223" s="26"/>
    </row>
    <row r="224" spans="1:22" ht="12.75" customHeight="1">
      <c r="A224" s="129"/>
      <c r="B224" s="54"/>
      <c r="C224" s="26"/>
      <c r="D224" s="130"/>
      <c r="E224" s="56"/>
      <c r="F224" s="56"/>
      <c r="G224" s="133"/>
      <c r="H224" s="26"/>
      <c r="I224" s="26"/>
      <c r="J224" s="26"/>
      <c r="K224" s="26"/>
      <c r="L224" s="26"/>
      <c r="M224" s="26"/>
      <c r="N224" s="26"/>
      <c r="O224" s="26"/>
      <c r="P224" s="26"/>
      <c r="Q224" s="26"/>
      <c r="R224" s="26"/>
      <c r="S224" s="26"/>
      <c r="T224" s="26"/>
      <c r="U224" s="26"/>
      <c r="V224" s="26"/>
    </row>
    <row r="225" spans="1:22" ht="12.75" customHeight="1">
      <c r="A225" s="129"/>
      <c r="B225" s="54"/>
      <c r="C225" s="26"/>
      <c r="D225" s="130"/>
      <c r="E225" s="56"/>
      <c r="F225" s="56"/>
      <c r="G225" s="133"/>
      <c r="H225" s="26"/>
      <c r="I225" s="26"/>
      <c r="J225" s="26"/>
      <c r="K225" s="26"/>
      <c r="L225" s="26"/>
      <c r="M225" s="26"/>
      <c r="N225" s="26"/>
      <c r="O225" s="26"/>
      <c r="P225" s="26"/>
      <c r="Q225" s="26"/>
      <c r="R225" s="26"/>
      <c r="S225" s="26"/>
      <c r="T225" s="26"/>
      <c r="U225" s="26"/>
      <c r="V225" s="26"/>
    </row>
    <row r="226" spans="1:22" ht="12.75" customHeight="1">
      <c r="A226" s="129"/>
      <c r="B226" s="54"/>
      <c r="C226" s="26"/>
      <c r="D226" s="130"/>
      <c r="E226" s="56"/>
      <c r="F226" s="56"/>
      <c r="G226" s="133"/>
      <c r="H226" s="26"/>
      <c r="I226" s="26"/>
      <c r="J226" s="26"/>
      <c r="K226" s="26"/>
      <c r="L226" s="26"/>
      <c r="M226" s="26"/>
      <c r="N226" s="26"/>
      <c r="O226" s="26"/>
      <c r="P226" s="26"/>
      <c r="Q226" s="26"/>
      <c r="R226" s="26"/>
      <c r="S226" s="26"/>
      <c r="T226" s="26"/>
      <c r="U226" s="26"/>
      <c r="V226" s="26"/>
    </row>
    <row r="227" spans="1:22" ht="12.75" customHeight="1">
      <c r="A227" s="129"/>
      <c r="B227" s="54"/>
      <c r="C227" s="26"/>
      <c r="D227" s="130"/>
      <c r="E227" s="56"/>
      <c r="F227" s="56"/>
      <c r="G227" s="133"/>
      <c r="H227" s="26"/>
      <c r="I227" s="26"/>
      <c r="J227" s="26"/>
      <c r="K227" s="26"/>
      <c r="L227" s="26"/>
      <c r="M227" s="26"/>
      <c r="N227" s="26"/>
      <c r="O227" s="26"/>
      <c r="P227" s="26"/>
      <c r="Q227" s="26"/>
      <c r="R227" s="26"/>
      <c r="S227" s="26"/>
      <c r="T227" s="26"/>
      <c r="U227" s="26"/>
      <c r="V227" s="26"/>
    </row>
    <row r="228" spans="1:22" ht="12.75" customHeight="1">
      <c r="A228" s="129"/>
      <c r="B228" s="54"/>
      <c r="C228" s="26"/>
      <c r="D228" s="130"/>
      <c r="E228" s="56"/>
      <c r="F228" s="56"/>
      <c r="G228" s="133"/>
      <c r="H228" s="26"/>
      <c r="I228" s="26"/>
      <c r="J228" s="26"/>
      <c r="K228" s="26"/>
      <c r="L228" s="26"/>
      <c r="M228" s="26"/>
      <c r="N228" s="26"/>
      <c r="O228" s="26"/>
      <c r="P228" s="26"/>
      <c r="Q228" s="26"/>
      <c r="R228" s="26"/>
      <c r="S228" s="26"/>
      <c r="T228" s="26"/>
      <c r="U228" s="26"/>
      <c r="V228" s="26"/>
    </row>
    <row r="229" spans="1:22" ht="12.75" customHeight="1">
      <c r="A229" s="129"/>
      <c r="B229" s="54"/>
      <c r="C229" s="26"/>
      <c r="D229" s="130"/>
      <c r="E229" s="56"/>
      <c r="F229" s="56"/>
      <c r="G229" s="133"/>
      <c r="H229" s="26"/>
      <c r="I229" s="26"/>
      <c r="J229" s="26"/>
      <c r="K229" s="26"/>
      <c r="L229" s="26"/>
      <c r="M229" s="26"/>
      <c r="N229" s="26"/>
      <c r="O229" s="26"/>
      <c r="P229" s="26"/>
      <c r="Q229" s="26"/>
      <c r="R229" s="26"/>
      <c r="S229" s="26"/>
      <c r="T229" s="26"/>
      <c r="U229" s="26"/>
      <c r="V229" s="26"/>
    </row>
    <row r="230" spans="1:22" ht="12.75" customHeight="1">
      <c r="A230" s="129"/>
      <c r="B230" s="54"/>
      <c r="C230" s="26"/>
      <c r="D230" s="130"/>
      <c r="E230" s="56"/>
      <c r="F230" s="56"/>
      <c r="G230" s="133"/>
      <c r="H230" s="26"/>
      <c r="I230" s="26"/>
      <c r="J230" s="26"/>
      <c r="K230" s="26"/>
      <c r="L230" s="26"/>
      <c r="M230" s="26"/>
      <c r="N230" s="26"/>
      <c r="O230" s="26"/>
      <c r="P230" s="26"/>
      <c r="Q230" s="26"/>
      <c r="R230" s="26"/>
      <c r="S230" s="26"/>
      <c r="T230" s="26"/>
      <c r="U230" s="26"/>
      <c r="V230" s="26"/>
    </row>
    <row r="231" spans="1:22" ht="12.75" customHeight="1">
      <c r="A231" s="129"/>
      <c r="B231" s="54"/>
      <c r="C231" s="26"/>
      <c r="D231" s="130"/>
      <c r="E231" s="56"/>
      <c r="F231" s="56"/>
      <c r="G231" s="133"/>
      <c r="H231" s="26"/>
      <c r="I231" s="26"/>
      <c r="J231" s="26"/>
      <c r="K231" s="26"/>
      <c r="L231" s="26"/>
      <c r="M231" s="26"/>
      <c r="N231" s="26"/>
      <c r="O231" s="26"/>
      <c r="P231" s="26"/>
      <c r="Q231" s="26"/>
      <c r="R231" s="26"/>
      <c r="S231" s="26"/>
      <c r="T231" s="26"/>
      <c r="U231" s="26"/>
      <c r="V231" s="26"/>
    </row>
    <row r="232" spans="1:22" ht="12.75" customHeight="1">
      <c r="A232" s="129"/>
      <c r="B232" s="54"/>
      <c r="C232" s="26"/>
      <c r="D232" s="130"/>
      <c r="E232" s="56"/>
      <c r="F232" s="56"/>
      <c r="G232" s="133"/>
      <c r="H232" s="26"/>
      <c r="I232" s="26"/>
      <c r="J232" s="26"/>
      <c r="K232" s="26"/>
      <c r="L232" s="26"/>
      <c r="M232" s="26"/>
      <c r="N232" s="26"/>
      <c r="O232" s="26"/>
      <c r="P232" s="26"/>
      <c r="Q232" s="26"/>
      <c r="R232" s="26"/>
      <c r="S232" s="26"/>
      <c r="T232" s="26"/>
      <c r="U232" s="26"/>
      <c r="V232" s="26"/>
    </row>
    <row r="233" spans="1:22" ht="12.75" customHeight="1">
      <c r="A233" s="129"/>
      <c r="B233" s="54"/>
      <c r="C233" s="26"/>
      <c r="D233" s="130"/>
      <c r="E233" s="56"/>
      <c r="F233" s="56"/>
      <c r="G233" s="133"/>
      <c r="H233" s="26"/>
      <c r="I233" s="26"/>
      <c r="J233" s="26"/>
      <c r="K233" s="26"/>
      <c r="L233" s="26"/>
      <c r="M233" s="26"/>
      <c r="N233" s="26"/>
      <c r="O233" s="26"/>
      <c r="P233" s="26"/>
      <c r="Q233" s="26"/>
      <c r="R233" s="26"/>
      <c r="S233" s="26"/>
      <c r="T233" s="26"/>
      <c r="U233" s="26"/>
      <c r="V233" s="26"/>
    </row>
    <row r="234" spans="1:22" ht="12.75" customHeight="1">
      <c r="A234" s="129"/>
      <c r="B234" s="54"/>
      <c r="C234" s="26"/>
      <c r="D234" s="130"/>
      <c r="E234" s="56"/>
      <c r="F234" s="56"/>
      <c r="G234" s="133"/>
      <c r="H234" s="26"/>
      <c r="I234" s="26"/>
      <c r="J234" s="26"/>
      <c r="K234" s="26"/>
      <c r="L234" s="26"/>
      <c r="M234" s="26"/>
      <c r="N234" s="26"/>
      <c r="O234" s="26"/>
      <c r="P234" s="26"/>
      <c r="Q234" s="26"/>
      <c r="R234" s="26"/>
      <c r="S234" s="26"/>
      <c r="T234" s="26"/>
      <c r="U234" s="26"/>
      <c r="V234" s="26"/>
    </row>
    <row r="235" spans="1:22" ht="12.75" customHeight="1">
      <c r="A235" s="129"/>
      <c r="B235" s="54"/>
      <c r="C235" s="26"/>
      <c r="D235" s="130"/>
      <c r="E235" s="56"/>
      <c r="F235" s="56"/>
      <c r="G235" s="133"/>
      <c r="H235" s="26"/>
      <c r="I235" s="26"/>
      <c r="J235" s="26"/>
      <c r="K235" s="26"/>
      <c r="L235" s="26"/>
      <c r="M235" s="26"/>
      <c r="N235" s="26"/>
      <c r="O235" s="26"/>
      <c r="P235" s="26"/>
      <c r="Q235" s="26"/>
      <c r="R235" s="26"/>
      <c r="S235" s="26"/>
      <c r="T235" s="26"/>
      <c r="U235" s="26"/>
      <c r="V235" s="26"/>
    </row>
    <row r="236" spans="1:22" ht="12.75" customHeight="1">
      <c r="A236" s="129"/>
      <c r="B236" s="54"/>
      <c r="C236" s="26"/>
      <c r="D236" s="130"/>
      <c r="E236" s="56"/>
      <c r="F236" s="56"/>
      <c r="G236" s="133"/>
      <c r="H236" s="26"/>
      <c r="I236" s="26"/>
      <c r="J236" s="26"/>
      <c r="K236" s="26"/>
      <c r="L236" s="26"/>
      <c r="M236" s="26"/>
      <c r="N236" s="26"/>
      <c r="O236" s="26"/>
      <c r="P236" s="26"/>
      <c r="Q236" s="26"/>
      <c r="R236" s="26"/>
      <c r="S236" s="26"/>
      <c r="T236" s="26"/>
      <c r="U236" s="26"/>
      <c r="V236" s="26"/>
    </row>
    <row r="237" spans="1:22" ht="12.75" customHeight="1">
      <c r="A237" s="129"/>
      <c r="B237" s="54"/>
      <c r="C237" s="26"/>
      <c r="D237" s="130"/>
      <c r="E237" s="56"/>
      <c r="F237" s="56"/>
      <c r="G237" s="133"/>
      <c r="H237" s="26"/>
      <c r="I237" s="26"/>
      <c r="J237" s="26"/>
      <c r="K237" s="26"/>
      <c r="L237" s="26"/>
      <c r="M237" s="26"/>
      <c r="N237" s="26"/>
      <c r="O237" s="26"/>
      <c r="P237" s="26"/>
      <c r="Q237" s="26"/>
      <c r="R237" s="26"/>
      <c r="S237" s="26"/>
      <c r="T237" s="26"/>
      <c r="U237" s="26"/>
      <c r="V237" s="26"/>
    </row>
    <row r="238" spans="1:22" ht="12.75" customHeight="1">
      <c r="A238" s="129"/>
      <c r="B238" s="54"/>
      <c r="C238" s="26"/>
      <c r="D238" s="130"/>
      <c r="E238" s="56"/>
      <c r="F238" s="56"/>
      <c r="G238" s="133"/>
      <c r="H238" s="26"/>
      <c r="I238" s="26"/>
      <c r="J238" s="26"/>
      <c r="K238" s="26"/>
      <c r="L238" s="26"/>
      <c r="M238" s="26"/>
      <c r="N238" s="26"/>
      <c r="O238" s="26"/>
      <c r="P238" s="26"/>
      <c r="Q238" s="26"/>
      <c r="R238" s="26"/>
      <c r="S238" s="26"/>
      <c r="T238" s="26"/>
      <c r="U238" s="26"/>
      <c r="V238" s="26"/>
    </row>
    <row r="239" spans="1:22" ht="12.75" customHeight="1">
      <c r="A239" s="129"/>
      <c r="B239" s="54"/>
      <c r="C239" s="26"/>
      <c r="D239" s="130"/>
      <c r="E239" s="56"/>
      <c r="F239" s="56"/>
      <c r="G239" s="133"/>
      <c r="H239" s="26"/>
      <c r="I239" s="26"/>
      <c r="J239" s="26"/>
      <c r="K239" s="26"/>
      <c r="L239" s="26"/>
      <c r="M239" s="26"/>
      <c r="N239" s="26"/>
      <c r="O239" s="26"/>
      <c r="P239" s="26"/>
      <c r="Q239" s="26"/>
      <c r="R239" s="26"/>
      <c r="S239" s="26"/>
      <c r="T239" s="26"/>
      <c r="U239" s="26"/>
      <c r="V239" s="26"/>
    </row>
    <row r="240" spans="1:22" ht="12.75" customHeight="1">
      <c r="A240" s="129"/>
      <c r="B240" s="54"/>
      <c r="C240" s="26"/>
      <c r="D240" s="130"/>
      <c r="E240" s="56"/>
      <c r="F240" s="56"/>
      <c r="G240" s="133"/>
      <c r="H240" s="26"/>
      <c r="I240" s="26"/>
      <c r="J240" s="26"/>
      <c r="K240" s="26"/>
      <c r="L240" s="26"/>
      <c r="M240" s="26"/>
      <c r="N240" s="26"/>
      <c r="O240" s="26"/>
      <c r="P240" s="26"/>
      <c r="Q240" s="26"/>
      <c r="R240" s="26"/>
      <c r="S240" s="26"/>
      <c r="T240" s="26"/>
      <c r="U240" s="26"/>
      <c r="V240" s="26"/>
    </row>
    <row r="241" spans="1:22" ht="12.75" customHeight="1">
      <c r="A241" s="129"/>
      <c r="B241" s="54"/>
      <c r="C241" s="26"/>
      <c r="D241" s="130"/>
      <c r="E241" s="56"/>
      <c r="F241" s="56"/>
      <c r="G241" s="133"/>
      <c r="H241" s="26"/>
      <c r="I241" s="26"/>
      <c r="J241" s="26"/>
      <c r="K241" s="26"/>
      <c r="L241" s="26"/>
      <c r="M241" s="26"/>
      <c r="N241" s="26"/>
      <c r="O241" s="26"/>
      <c r="P241" s="26"/>
      <c r="Q241" s="26"/>
      <c r="R241" s="26"/>
      <c r="S241" s="26"/>
      <c r="T241" s="26"/>
      <c r="U241" s="26"/>
      <c r="V241" s="26"/>
    </row>
    <row r="242" spans="1:22" ht="12.75" customHeight="1">
      <c r="A242" s="129"/>
      <c r="B242" s="54"/>
      <c r="C242" s="26"/>
      <c r="D242" s="130"/>
      <c r="E242" s="56"/>
      <c r="F242" s="56"/>
      <c r="G242" s="133"/>
      <c r="H242" s="26"/>
      <c r="I242" s="26"/>
      <c r="J242" s="26"/>
      <c r="K242" s="26"/>
      <c r="L242" s="26"/>
      <c r="M242" s="26"/>
      <c r="N242" s="26"/>
      <c r="O242" s="26"/>
      <c r="P242" s="26"/>
      <c r="Q242" s="26"/>
      <c r="R242" s="26"/>
      <c r="S242" s="26"/>
      <c r="T242" s="26"/>
      <c r="U242" s="26"/>
      <c r="V242" s="26"/>
    </row>
    <row r="243" spans="1:22" ht="12.75" customHeight="1">
      <c r="A243" s="129"/>
      <c r="B243" s="54"/>
      <c r="C243" s="26"/>
      <c r="D243" s="130"/>
      <c r="E243" s="56"/>
      <c r="F243" s="56"/>
      <c r="G243" s="133"/>
      <c r="H243" s="26"/>
      <c r="I243" s="26"/>
      <c r="J243" s="26"/>
      <c r="K243" s="26"/>
      <c r="L243" s="26"/>
      <c r="M243" s="26"/>
      <c r="N243" s="26"/>
      <c r="O243" s="26"/>
      <c r="P243" s="26"/>
      <c r="Q243" s="26"/>
      <c r="R243" s="26"/>
      <c r="S243" s="26"/>
      <c r="T243" s="26"/>
      <c r="U243" s="26"/>
      <c r="V243" s="26"/>
    </row>
    <row r="244" spans="1:22" ht="12.75" customHeight="1">
      <c r="A244" s="129"/>
      <c r="B244" s="54"/>
      <c r="C244" s="26"/>
      <c r="D244" s="130"/>
      <c r="E244" s="56"/>
      <c r="F244" s="56"/>
      <c r="G244" s="133"/>
      <c r="H244" s="26"/>
      <c r="I244" s="26"/>
      <c r="J244" s="26"/>
      <c r="K244" s="26"/>
      <c r="L244" s="26"/>
      <c r="M244" s="26"/>
      <c r="N244" s="26"/>
      <c r="O244" s="26"/>
      <c r="P244" s="26"/>
      <c r="Q244" s="26"/>
      <c r="R244" s="26"/>
      <c r="S244" s="26"/>
      <c r="T244" s="26"/>
      <c r="U244" s="26"/>
      <c r="V244" s="26"/>
    </row>
    <row r="245" spans="1:22" ht="12.75" customHeight="1">
      <c r="A245" s="129"/>
      <c r="B245" s="54"/>
      <c r="C245" s="26"/>
      <c r="D245" s="130"/>
      <c r="E245" s="56"/>
      <c r="F245" s="56"/>
      <c r="G245" s="133"/>
      <c r="H245" s="26"/>
      <c r="I245" s="26"/>
      <c r="J245" s="26"/>
      <c r="K245" s="26"/>
      <c r="L245" s="26"/>
      <c r="M245" s="26"/>
      <c r="N245" s="26"/>
      <c r="O245" s="26"/>
      <c r="P245" s="26"/>
      <c r="Q245" s="26"/>
      <c r="R245" s="26"/>
      <c r="S245" s="26"/>
      <c r="T245" s="26"/>
      <c r="U245" s="26"/>
      <c r="V245" s="26"/>
    </row>
    <row r="246" spans="1:22" ht="12.75" customHeight="1">
      <c r="A246" s="129"/>
      <c r="B246" s="54"/>
      <c r="C246" s="26"/>
      <c r="D246" s="130"/>
      <c r="E246" s="56"/>
      <c r="F246" s="56"/>
      <c r="G246" s="133"/>
      <c r="H246" s="26"/>
      <c r="I246" s="26"/>
      <c r="J246" s="26"/>
      <c r="K246" s="26"/>
      <c r="L246" s="26"/>
      <c r="M246" s="26"/>
      <c r="N246" s="26"/>
      <c r="O246" s="26"/>
      <c r="P246" s="26"/>
      <c r="Q246" s="26"/>
      <c r="R246" s="26"/>
      <c r="S246" s="26"/>
      <c r="T246" s="26"/>
      <c r="U246" s="26"/>
      <c r="V246" s="26"/>
    </row>
    <row r="247" spans="1:22" ht="12.75" customHeight="1">
      <c r="A247" s="129"/>
      <c r="B247" s="54"/>
      <c r="C247" s="26"/>
      <c r="D247" s="130"/>
      <c r="E247" s="56"/>
      <c r="F247" s="56"/>
      <c r="G247" s="133"/>
      <c r="H247" s="26"/>
      <c r="I247" s="26"/>
      <c r="J247" s="26"/>
      <c r="K247" s="26"/>
      <c r="L247" s="26"/>
      <c r="M247" s="26"/>
      <c r="N247" s="26"/>
      <c r="O247" s="26"/>
      <c r="P247" s="26"/>
      <c r="Q247" s="26"/>
      <c r="R247" s="26"/>
      <c r="S247" s="26"/>
      <c r="T247" s="26"/>
      <c r="U247" s="26"/>
      <c r="V247" s="26"/>
    </row>
    <row r="248" spans="1:22" ht="12.75" customHeight="1">
      <c r="A248" s="129"/>
      <c r="B248" s="54"/>
      <c r="C248" s="26"/>
      <c r="D248" s="130"/>
      <c r="E248" s="56"/>
      <c r="F248" s="56"/>
      <c r="G248" s="133"/>
      <c r="H248" s="26"/>
      <c r="I248" s="26"/>
      <c r="J248" s="26"/>
      <c r="K248" s="26"/>
      <c r="L248" s="26"/>
      <c r="M248" s="26"/>
      <c r="N248" s="26"/>
      <c r="O248" s="26"/>
      <c r="P248" s="26"/>
      <c r="Q248" s="26"/>
      <c r="R248" s="26"/>
      <c r="S248" s="26"/>
      <c r="T248" s="26"/>
      <c r="U248" s="26"/>
      <c r="V248" s="26"/>
    </row>
    <row r="249" spans="1:22" ht="12.75" customHeight="1">
      <c r="A249" s="129"/>
      <c r="B249" s="54"/>
      <c r="C249" s="26"/>
      <c r="D249" s="130"/>
      <c r="E249" s="56"/>
      <c r="F249" s="56"/>
      <c r="G249" s="133"/>
      <c r="H249" s="26"/>
      <c r="I249" s="26"/>
      <c r="J249" s="26"/>
      <c r="K249" s="26"/>
      <c r="L249" s="26"/>
      <c r="M249" s="26"/>
      <c r="N249" s="26"/>
      <c r="O249" s="26"/>
      <c r="P249" s="26"/>
      <c r="Q249" s="26"/>
      <c r="R249" s="26"/>
      <c r="S249" s="26"/>
      <c r="T249" s="26"/>
      <c r="U249" s="26"/>
      <c r="V249" s="26"/>
    </row>
    <row r="250" spans="1:22" ht="12.75" customHeight="1">
      <c r="A250" s="129"/>
      <c r="B250" s="54"/>
      <c r="C250" s="26"/>
      <c r="D250" s="130"/>
      <c r="E250" s="56"/>
      <c r="F250" s="56"/>
      <c r="G250" s="133"/>
      <c r="H250" s="26"/>
      <c r="I250" s="26"/>
      <c r="J250" s="26"/>
      <c r="K250" s="26"/>
      <c r="L250" s="26"/>
      <c r="M250" s="26"/>
      <c r="N250" s="26"/>
      <c r="O250" s="26"/>
      <c r="P250" s="26"/>
      <c r="Q250" s="26"/>
      <c r="R250" s="26"/>
      <c r="S250" s="26"/>
      <c r="T250" s="26"/>
      <c r="U250" s="26"/>
      <c r="V250" s="26"/>
    </row>
    <row r="251" spans="1:22" ht="12.75" customHeight="1">
      <c r="A251" s="129"/>
      <c r="B251" s="54"/>
      <c r="C251" s="26"/>
      <c r="D251" s="130"/>
      <c r="E251" s="56"/>
      <c r="F251" s="56"/>
      <c r="G251" s="133"/>
      <c r="H251" s="26"/>
      <c r="I251" s="26"/>
      <c r="J251" s="26"/>
      <c r="K251" s="26"/>
      <c r="L251" s="26"/>
      <c r="M251" s="26"/>
      <c r="N251" s="26"/>
      <c r="O251" s="26"/>
      <c r="P251" s="26"/>
      <c r="Q251" s="26"/>
      <c r="R251" s="26"/>
      <c r="S251" s="26"/>
      <c r="T251" s="26"/>
      <c r="U251" s="26"/>
      <c r="V251" s="26"/>
    </row>
    <row r="252" spans="1:22" ht="12.75" customHeight="1">
      <c r="A252" s="129"/>
      <c r="B252" s="54"/>
      <c r="C252" s="26"/>
      <c r="D252" s="130"/>
      <c r="E252" s="56"/>
      <c r="F252" s="56"/>
      <c r="G252" s="133"/>
      <c r="H252" s="26"/>
      <c r="I252" s="26"/>
      <c r="J252" s="26"/>
      <c r="K252" s="26"/>
      <c r="L252" s="26"/>
      <c r="M252" s="26"/>
      <c r="N252" s="26"/>
      <c r="O252" s="26"/>
      <c r="P252" s="26"/>
      <c r="Q252" s="26"/>
      <c r="R252" s="26"/>
      <c r="S252" s="26"/>
      <c r="T252" s="26"/>
      <c r="U252" s="26"/>
      <c r="V252" s="26"/>
    </row>
    <row r="253" spans="1:22" ht="12.75" customHeight="1">
      <c r="A253" s="129"/>
      <c r="B253" s="54"/>
      <c r="C253" s="26"/>
      <c r="D253" s="130"/>
      <c r="E253" s="56"/>
      <c r="F253" s="56"/>
      <c r="G253" s="133"/>
      <c r="H253" s="26"/>
      <c r="I253" s="26"/>
      <c r="J253" s="26"/>
      <c r="K253" s="26"/>
      <c r="L253" s="26"/>
      <c r="M253" s="26"/>
      <c r="N253" s="26"/>
      <c r="O253" s="26"/>
      <c r="P253" s="26"/>
      <c r="Q253" s="26"/>
      <c r="R253" s="26"/>
      <c r="S253" s="26"/>
      <c r="T253" s="26"/>
      <c r="U253" s="26"/>
      <c r="V253" s="26"/>
    </row>
    <row r="254" spans="1:22" ht="12.75" customHeight="1">
      <c r="A254" s="129"/>
      <c r="B254" s="54"/>
      <c r="C254" s="26"/>
      <c r="D254" s="130"/>
      <c r="E254" s="56"/>
      <c r="F254" s="56"/>
      <c r="G254" s="133"/>
      <c r="H254" s="26"/>
      <c r="I254" s="26"/>
      <c r="J254" s="26"/>
      <c r="K254" s="26"/>
      <c r="L254" s="26"/>
      <c r="M254" s="26"/>
      <c r="N254" s="26"/>
      <c r="O254" s="26"/>
      <c r="P254" s="26"/>
      <c r="Q254" s="26"/>
      <c r="R254" s="26"/>
      <c r="S254" s="26"/>
      <c r="T254" s="26"/>
      <c r="U254" s="26"/>
      <c r="V254" s="26"/>
    </row>
    <row r="255" spans="1:22" ht="12.75" customHeight="1">
      <c r="A255" s="129"/>
      <c r="B255" s="54"/>
      <c r="C255" s="26"/>
      <c r="D255" s="130"/>
      <c r="E255" s="56"/>
      <c r="F255" s="56"/>
      <c r="G255" s="133"/>
      <c r="H255" s="26"/>
      <c r="I255" s="26"/>
      <c r="J255" s="26"/>
      <c r="K255" s="26"/>
      <c r="L255" s="26"/>
      <c r="M255" s="26"/>
      <c r="N255" s="26"/>
      <c r="O255" s="26"/>
      <c r="P255" s="26"/>
      <c r="Q255" s="26"/>
      <c r="R255" s="26"/>
      <c r="S255" s="26"/>
      <c r="T255" s="26"/>
      <c r="U255" s="26"/>
      <c r="V255" s="26"/>
    </row>
    <row r="256" spans="1:22" ht="12.75" customHeight="1">
      <c r="A256" s="129"/>
      <c r="B256" s="54"/>
      <c r="C256" s="26"/>
      <c r="D256" s="130"/>
      <c r="E256" s="56"/>
      <c r="F256" s="56"/>
      <c r="G256" s="133"/>
      <c r="H256" s="26"/>
      <c r="I256" s="26"/>
      <c r="J256" s="26"/>
      <c r="K256" s="26"/>
      <c r="L256" s="26"/>
      <c r="M256" s="26"/>
      <c r="N256" s="26"/>
      <c r="O256" s="26"/>
      <c r="P256" s="26"/>
      <c r="Q256" s="26"/>
      <c r="R256" s="26"/>
      <c r="S256" s="26"/>
      <c r="T256" s="26"/>
      <c r="U256" s="26"/>
      <c r="V256" s="26"/>
    </row>
    <row r="257" spans="1:22" ht="12.75" customHeight="1">
      <c r="A257" s="129"/>
      <c r="B257" s="54"/>
      <c r="C257" s="26"/>
      <c r="D257" s="130"/>
      <c r="E257" s="56"/>
      <c r="F257" s="56"/>
      <c r="G257" s="133"/>
      <c r="H257" s="26"/>
      <c r="I257" s="26"/>
      <c r="J257" s="26"/>
      <c r="K257" s="26"/>
      <c r="L257" s="26"/>
      <c r="M257" s="26"/>
      <c r="N257" s="26"/>
      <c r="O257" s="26"/>
      <c r="P257" s="26"/>
      <c r="Q257" s="26"/>
      <c r="R257" s="26"/>
      <c r="S257" s="26"/>
      <c r="T257" s="26"/>
      <c r="U257" s="26"/>
      <c r="V257" s="26"/>
    </row>
    <row r="258" spans="1:22" ht="12.75" customHeight="1">
      <c r="A258" s="129"/>
      <c r="B258" s="54"/>
      <c r="C258" s="26"/>
      <c r="D258" s="130"/>
      <c r="E258" s="56"/>
      <c r="F258" s="56"/>
      <c r="G258" s="133"/>
      <c r="H258" s="26"/>
      <c r="I258" s="26"/>
      <c r="J258" s="26"/>
      <c r="K258" s="26"/>
      <c r="L258" s="26"/>
      <c r="M258" s="26"/>
      <c r="N258" s="26"/>
      <c r="O258" s="26"/>
      <c r="P258" s="26"/>
      <c r="Q258" s="26"/>
      <c r="R258" s="26"/>
      <c r="S258" s="26"/>
      <c r="T258" s="26"/>
      <c r="U258" s="26"/>
      <c r="V258" s="26"/>
    </row>
    <row r="259" spans="1:22" ht="12.75" customHeight="1">
      <c r="A259" s="129"/>
      <c r="B259" s="54"/>
      <c r="C259" s="26"/>
      <c r="D259" s="130"/>
      <c r="E259" s="56"/>
      <c r="F259" s="56"/>
      <c r="G259" s="133"/>
      <c r="H259" s="26"/>
      <c r="I259" s="26"/>
      <c r="J259" s="26"/>
      <c r="K259" s="26"/>
      <c r="L259" s="26"/>
      <c r="M259" s="26"/>
      <c r="N259" s="26"/>
      <c r="O259" s="26"/>
      <c r="P259" s="26"/>
      <c r="Q259" s="26"/>
      <c r="R259" s="26"/>
      <c r="S259" s="26"/>
      <c r="T259" s="26"/>
      <c r="U259" s="26"/>
      <c r="V259" s="26"/>
    </row>
    <row r="260" spans="1:22" ht="12.75" customHeight="1">
      <c r="A260" s="129"/>
      <c r="B260" s="54"/>
      <c r="C260" s="26"/>
      <c r="D260" s="130"/>
      <c r="E260" s="56"/>
      <c r="F260" s="56"/>
      <c r="G260" s="133"/>
      <c r="H260" s="26"/>
      <c r="I260" s="26"/>
      <c r="J260" s="26"/>
      <c r="K260" s="26"/>
      <c r="L260" s="26"/>
      <c r="M260" s="26"/>
      <c r="N260" s="26"/>
      <c r="O260" s="26"/>
      <c r="P260" s="26"/>
      <c r="Q260" s="26"/>
      <c r="R260" s="26"/>
      <c r="S260" s="26"/>
      <c r="T260" s="26"/>
      <c r="U260" s="26"/>
      <c r="V260" s="26"/>
    </row>
    <row r="261" spans="1:22" ht="12.75" customHeight="1">
      <c r="A261" s="129"/>
      <c r="B261" s="54"/>
      <c r="C261" s="26"/>
      <c r="D261" s="130"/>
      <c r="E261" s="56"/>
      <c r="F261" s="56"/>
      <c r="G261" s="133"/>
      <c r="H261" s="26"/>
      <c r="I261" s="26"/>
      <c r="J261" s="26"/>
      <c r="K261" s="26"/>
      <c r="L261" s="26"/>
      <c r="M261" s="26"/>
      <c r="N261" s="26"/>
      <c r="O261" s="26"/>
      <c r="P261" s="26"/>
      <c r="Q261" s="26"/>
      <c r="R261" s="26"/>
      <c r="S261" s="26"/>
      <c r="T261" s="26"/>
      <c r="U261" s="26"/>
      <c r="V261" s="26"/>
    </row>
    <row r="262" spans="1:22" ht="12.75" customHeight="1">
      <c r="A262" s="129"/>
      <c r="B262" s="54"/>
      <c r="C262" s="26"/>
      <c r="D262" s="130"/>
      <c r="E262" s="56"/>
      <c r="F262" s="56"/>
      <c r="G262" s="133"/>
      <c r="H262" s="26"/>
      <c r="I262" s="26"/>
      <c r="J262" s="26"/>
      <c r="K262" s="26"/>
      <c r="L262" s="26"/>
      <c r="M262" s="26"/>
      <c r="N262" s="26"/>
      <c r="O262" s="26"/>
      <c r="P262" s="26"/>
      <c r="Q262" s="26"/>
      <c r="R262" s="26"/>
      <c r="S262" s="26"/>
      <c r="T262" s="26"/>
      <c r="U262" s="26"/>
      <c r="V262" s="26"/>
    </row>
    <row r="263" spans="1:22" ht="12.75" customHeight="1">
      <c r="A263" s="129"/>
      <c r="B263" s="54"/>
      <c r="C263" s="26"/>
      <c r="D263" s="130"/>
      <c r="E263" s="56"/>
      <c r="F263" s="56"/>
      <c r="G263" s="133"/>
      <c r="H263" s="26"/>
      <c r="I263" s="26"/>
      <c r="J263" s="26"/>
      <c r="K263" s="26"/>
      <c r="L263" s="26"/>
      <c r="M263" s="26"/>
      <c r="N263" s="26"/>
      <c r="O263" s="26"/>
      <c r="P263" s="26"/>
      <c r="Q263" s="26"/>
      <c r="R263" s="26"/>
      <c r="S263" s="26"/>
      <c r="T263" s="26"/>
      <c r="U263" s="26"/>
      <c r="V263" s="26"/>
    </row>
    <row r="264" spans="1:22" ht="12.75" customHeight="1">
      <c r="A264" s="129"/>
      <c r="B264" s="54"/>
      <c r="C264" s="26"/>
      <c r="D264" s="130"/>
      <c r="E264" s="56"/>
      <c r="F264" s="56"/>
      <c r="G264" s="133"/>
      <c r="H264" s="26"/>
      <c r="I264" s="26"/>
      <c r="J264" s="26"/>
      <c r="K264" s="26"/>
      <c r="L264" s="26"/>
      <c r="M264" s="26"/>
      <c r="N264" s="26"/>
      <c r="O264" s="26"/>
      <c r="P264" s="26"/>
      <c r="Q264" s="26"/>
      <c r="R264" s="26"/>
      <c r="S264" s="26"/>
      <c r="T264" s="26"/>
      <c r="U264" s="26"/>
      <c r="V264" s="26"/>
    </row>
    <row r="265" spans="1:22" ht="12.75" customHeight="1">
      <c r="A265" s="129"/>
      <c r="B265" s="54"/>
      <c r="C265" s="26"/>
      <c r="D265" s="130"/>
      <c r="E265" s="56"/>
      <c r="F265" s="56"/>
      <c r="G265" s="133"/>
      <c r="H265" s="26"/>
      <c r="I265" s="26"/>
      <c r="J265" s="26"/>
      <c r="K265" s="26"/>
      <c r="L265" s="26"/>
      <c r="M265" s="26"/>
      <c r="N265" s="26"/>
      <c r="O265" s="26"/>
      <c r="P265" s="26"/>
      <c r="Q265" s="26"/>
      <c r="R265" s="26"/>
      <c r="S265" s="26"/>
      <c r="T265" s="26"/>
      <c r="U265" s="26"/>
      <c r="V265" s="26"/>
    </row>
    <row r="266" spans="1:22" ht="12.75" customHeight="1">
      <c r="A266" s="129"/>
      <c r="B266" s="54"/>
      <c r="C266" s="26"/>
      <c r="D266" s="130"/>
      <c r="E266" s="56"/>
      <c r="F266" s="56"/>
      <c r="G266" s="133"/>
      <c r="H266" s="26"/>
      <c r="I266" s="26"/>
      <c r="J266" s="26"/>
      <c r="K266" s="26"/>
      <c r="L266" s="26"/>
      <c r="M266" s="26"/>
      <c r="N266" s="26"/>
      <c r="O266" s="26"/>
      <c r="P266" s="26"/>
      <c r="Q266" s="26"/>
      <c r="R266" s="26"/>
      <c r="S266" s="26"/>
      <c r="T266" s="26"/>
      <c r="U266" s="26"/>
      <c r="V266" s="26"/>
    </row>
    <row r="267" spans="1:22" ht="12.75" customHeight="1">
      <c r="A267" s="129"/>
      <c r="B267" s="54"/>
      <c r="C267" s="26"/>
      <c r="D267" s="130"/>
      <c r="E267" s="56"/>
      <c r="F267" s="56"/>
      <c r="G267" s="133"/>
      <c r="H267" s="26"/>
      <c r="I267" s="26"/>
      <c r="J267" s="26"/>
      <c r="K267" s="26"/>
      <c r="L267" s="26"/>
      <c r="M267" s="26"/>
      <c r="N267" s="26"/>
      <c r="O267" s="26"/>
      <c r="P267" s="26"/>
      <c r="Q267" s="26"/>
      <c r="R267" s="26"/>
      <c r="S267" s="26"/>
      <c r="T267" s="26"/>
      <c r="U267" s="26"/>
      <c r="V267" s="26"/>
    </row>
    <row r="268" spans="1:22" ht="12.75" customHeight="1">
      <c r="A268" s="129"/>
      <c r="B268" s="54"/>
      <c r="C268" s="26"/>
      <c r="D268" s="130"/>
      <c r="E268" s="56"/>
      <c r="F268" s="56"/>
      <c r="G268" s="133"/>
      <c r="H268" s="26"/>
      <c r="I268" s="26"/>
      <c r="J268" s="26"/>
      <c r="K268" s="26"/>
      <c r="L268" s="26"/>
      <c r="M268" s="26"/>
      <c r="N268" s="26"/>
      <c r="O268" s="26"/>
      <c r="P268" s="26"/>
      <c r="Q268" s="26"/>
      <c r="R268" s="26"/>
      <c r="S268" s="26"/>
      <c r="T268" s="26"/>
      <c r="U268" s="26"/>
      <c r="V268" s="26"/>
    </row>
    <row r="269" spans="1:22" ht="12.75" customHeight="1">
      <c r="A269" s="129"/>
      <c r="B269" s="54"/>
      <c r="C269" s="26"/>
      <c r="D269" s="130"/>
      <c r="E269" s="56"/>
      <c r="F269" s="56"/>
      <c r="G269" s="133"/>
      <c r="H269" s="26"/>
      <c r="I269" s="26"/>
      <c r="J269" s="26"/>
      <c r="K269" s="26"/>
      <c r="L269" s="26"/>
      <c r="M269" s="26"/>
      <c r="N269" s="26"/>
      <c r="O269" s="26"/>
      <c r="P269" s="26"/>
      <c r="Q269" s="26"/>
      <c r="R269" s="26"/>
      <c r="S269" s="26"/>
      <c r="T269" s="26"/>
      <c r="U269" s="26"/>
      <c r="V269" s="26"/>
    </row>
    <row r="270" spans="1:22" ht="12.75" customHeight="1">
      <c r="A270" s="129"/>
      <c r="B270" s="54"/>
      <c r="C270" s="26"/>
      <c r="D270" s="130"/>
      <c r="E270" s="56"/>
      <c r="F270" s="56"/>
      <c r="G270" s="133"/>
      <c r="H270" s="26"/>
      <c r="I270" s="26"/>
      <c r="J270" s="26"/>
      <c r="K270" s="26"/>
      <c r="L270" s="26"/>
      <c r="M270" s="26"/>
      <c r="N270" s="26"/>
      <c r="O270" s="26"/>
      <c r="P270" s="26"/>
      <c r="Q270" s="26"/>
      <c r="R270" s="26"/>
      <c r="S270" s="26"/>
      <c r="T270" s="26"/>
      <c r="U270" s="26"/>
      <c r="V270" s="26"/>
    </row>
    <row r="271" spans="1:22" ht="12.75" customHeight="1">
      <c r="A271" s="129"/>
      <c r="B271" s="54"/>
      <c r="C271" s="26"/>
      <c r="D271" s="130"/>
      <c r="E271" s="56"/>
      <c r="F271" s="56"/>
      <c r="G271" s="133"/>
      <c r="H271" s="26"/>
      <c r="I271" s="26"/>
      <c r="J271" s="26"/>
      <c r="K271" s="26"/>
      <c r="L271" s="26"/>
      <c r="M271" s="26"/>
      <c r="N271" s="26"/>
      <c r="O271" s="26"/>
      <c r="P271" s="26"/>
      <c r="Q271" s="26"/>
      <c r="R271" s="26"/>
      <c r="S271" s="26"/>
      <c r="T271" s="26"/>
      <c r="U271" s="26"/>
      <c r="V271" s="26"/>
    </row>
    <row r="272" spans="1:22" ht="12.75" customHeight="1">
      <c r="A272" s="129"/>
      <c r="B272" s="54"/>
      <c r="C272" s="26"/>
      <c r="D272" s="130"/>
      <c r="E272" s="56"/>
      <c r="F272" s="56"/>
      <c r="G272" s="133"/>
      <c r="H272" s="26"/>
      <c r="I272" s="26"/>
      <c r="J272" s="26"/>
      <c r="K272" s="26"/>
      <c r="L272" s="26"/>
      <c r="M272" s="26"/>
      <c r="N272" s="26"/>
      <c r="O272" s="26"/>
      <c r="P272" s="26"/>
      <c r="Q272" s="26"/>
      <c r="R272" s="26"/>
      <c r="S272" s="26"/>
      <c r="T272" s="26"/>
      <c r="U272" s="26"/>
      <c r="V272" s="26"/>
    </row>
    <row r="273" spans="1:22" ht="12.75" customHeight="1">
      <c r="A273" s="129"/>
      <c r="B273" s="54"/>
      <c r="C273" s="26"/>
      <c r="D273" s="130"/>
      <c r="E273" s="56"/>
      <c r="F273" s="56"/>
      <c r="G273" s="133"/>
      <c r="H273" s="26"/>
      <c r="I273" s="26"/>
      <c r="J273" s="26"/>
      <c r="K273" s="26"/>
      <c r="L273" s="26"/>
      <c r="M273" s="26"/>
      <c r="N273" s="26"/>
      <c r="O273" s="26"/>
      <c r="P273" s="26"/>
      <c r="Q273" s="26"/>
      <c r="R273" s="26"/>
      <c r="S273" s="26"/>
      <c r="T273" s="26"/>
      <c r="U273" s="26"/>
      <c r="V273" s="26"/>
    </row>
    <row r="274" spans="1:22" ht="12.75" customHeight="1">
      <c r="A274" s="129"/>
      <c r="B274" s="54"/>
      <c r="C274" s="26"/>
      <c r="D274" s="130"/>
      <c r="E274" s="56"/>
      <c r="F274" s="56"/>
      <c r="G274" s="133"/>
      <c r="H274" s="26"/>
      <c r="I274" s="26"/>
      <c r="J274" s="26"/>
      <c r="K274" s="26"/>
      <c r="L274" s="26"/>
      <c r="M274" s="26"/>
      <c r="N274" s="26"/>
      <c r="O274" s="26"/>
      <c r="P274" s="26"/>
      <c r="Q274" s="26"/>
      <c r="R274" s="26"/>
      <c r="S274" s="26"/>
      <c r="T274" s="26"/>
      <c r="U274" s="26"/>
      <c r="V274" s="26"/>
    </row>
    <row r="275" spans="1:22" ht="12.75" customHeight="1">
      <c r="A275" s="129"/>
      <c r="B275" s="54"/>
      <c r="C275" s="26"/>
      <c r="D275" s="130"/>
      <c r="E275" s="56"/>
      <c r="F275" s="56"/>
      <c r="G275" s="133"/>
      <c r="H275" s="26"/>
      <c r="I275" s="26"/>
      <c r="J275" s="26"/>
      <c r="K275" s="26"/>
      <c r="L275" s="26"/>
      <c r="M275" s="26"/>
      <c r="N275" s="26"/>
      <c r="O275" s="26"/>
      <c r="P275" s="26"/>
      <c r="Q275" s="26"/>
      <c r="R275" s="26"/>
      <c r="S275" s="26"/>
      <c r="T275" s="26"/>
      <c r="U275" s="26"/>
      <c r="V275" s="26"/>
    </row>
    <row r="276" spans="1:22" ht="12.75" customHeight="1">
      <c r="A276" s="129"/>
      <c r="B276" s="54"/>
      <c r="C276" s="26"/>
      <c r="D276" s="130"/>
      <c r="E276" s="56"/>
      <c r="F276" s="56"/>
      <c r="G276" s="133"/>
      <c r="H276" s="26"/>
      <c r="I276" s="26"/>
      <c r="J276" s="26"/>
      <c r="K276" s="26"/>
      <c r="L276" s="26"/>
      <c r="M276" s="26"/>
      <c r="N276" s="26"/>
      <c r="O276" s="26"/>
      <c r="P276" s="26"/>
      <c r="Q276" s="26"/>
      <c r="R276" s="26"/>
      <c r="S276" s="26"/>
      <c r="T276" s="26"/>
      <c r="U276" s="26"/>
      <c r="V276" s="26"/>
    </row>
    <row r="277" spans="1:22" ht="12.75" customHeight="1">
      <c r="A277" s="129"/>
      <c r="B277" s="54"/>
      <c r="C277" s="26"/>
      <c r="D277" s="130"/>
      <c r="E277" s="56"/>
      <c r="F277" s="56"/>
      <c r="G277" s="133"/>
      <c r="H277" s="26"/>
      <c r="I277" s="26"/>
      <c r="J277" s="26"/>
      <c r="K277" s="26"/>
      <c r="L277" s="26"/>
      <c r="M277" s="26"/>
      <c r="N277" s="26"/>
      <c r="O277" s="26"/>
      <c r="P277" s="26"/>
      <c r="Q277" s="26"/>
      <c r="R277" s="26"/>
      <c r="S277" s="26"/>
      <c r="T277" s="26"/>
      <c r="U277" s="26"/>
      <c r="V277" s="26"/>
    </row>
    <row r="278" spans="1:22" ht="12.75" customHeight="1">
      <c r="A278" s="129"/>
      <c r="B278" s="54"/>
      <c r="C278" s="26"/>
      <c r="D278" s="130"/>
      <c r="E278" s="56"/>
      <c r="F278" s="56"/>
      <c r="G278" s="133"/>
      <c r="H278" s="26"/>
      <c r="I278" s="26"/>
      <c r="J278" s="26"/>
      <c r="K278" s="26"/>
      <c r="L278" s="26"/>
      <c r="M278" s="26"/>
      <c r="N278" s="26"/>
      <c r="O278" s="26"/>
      <c r="P278" s="26"/>
      <c r="Q278" s="26"/>
      <c r="R278" s="26"/>
      <c r="S278" s="26"/>
      <c r="T278" s="26"/>
      <c r="U278" s="26"/>
      <c r="V278" s="26"/>
    </row>
    <row r="279" spans="1:22" ht="12.75" customHeight="1">
      <c r="A279" s="129"/>
      <c r="B279" s="54"/>
      <c r="C279" s="26"/>
      <c r="D279" s="130"/>
      <c r="E279" s="56"/>
      <c r="F279" s="56"/>
      <c r="G279" s="133"/>
      <c r="H279" s="26"/>
      <c r="I279" s="26"/>
      <c r="J279" s="26"/>
      <c r="K279" s="26"/>
      <c r="L279" s="26"/>
      <c r="M279" s="26"/>
      <c r="N279" s="26"/>
      <c r="O279" s="26"/>
      <c r="P279" s="26"/>
      <c r="Q279" s="26"/>
      <c r="R279" s="26"/>
      <c r="S279" s="26"/>
      <c r="T279" s="26"/>
      <c r="U279" s="26"/>
      <c r="V279" s="26"/>
    </row>
    <row r="280" spans="1:22" ht="12.75" customHeight="1">
      <c r="A280" s="129"/>
      <c r="B280" s="54"/>
      <c r="C280" s="26"/>
      <c r="D280" s="130"/>
      <c r="E280" s="56"/>
      <c r="F280" s="56"/>
      <c r="G280" s="133"/>
      <c r="H280" s="26"/>
      <c r="I280" s="26"/>
      <c r="J280" s="26"/>
      <c r="K280" s="26"/>
      <c r="L280" s="26"/>
      <c r="M280" s="26"/>
      <c r="N280" s="26"/>
      <c r="O280" s="26"/>
      <c r="P280" s="26"/>
      <c r="Q280" s="26"/>
      <c r="R280" s="26"/>
      <c r="S280" s="26"/>
      <c r="T280" s="26"/>
      <c r="U280" s="26"/>
      <c r="V280" s="26"/>
    </row>
    <row r="281" spans="1:22" ht="12.75" customHeight="1">
      <c r="A281" s="129"/>
      <c r="B281" s="54"/>
      <c r="C281" s="26"/>
      <c r="D281" s="130"/>
      <c r="E281" s="56"/>
      <c r="F281" s="56"/>
      <c r="G281" s="133"/>
      <c r="H281" s="26"/>
      <c r="I281" s="26"/>
      <c r="J281" s="26"/>
      <c r="K281" s="26"/>
      <c r="L281" s="26"/>
      <c r="M281" s="26"/>
      <c r="N281" s="26"/>
      <c r="O281" s="26"/>
      <c r="P281" s="26"/>
      <c r="Q281" s="26"/>
      <c r="R281" s="26"/>
      <c r="S281" s="26"/>
      <c r="T281" s="26"/>
      <c r="U281" s="26"/>
      <c r="V281" s="26"/>
    </row>
    <row r="282" spans="1:22" ht="12.75" customHeight="1">
      <c r="A282" s="129"/>
      <c r="B282" s="54"/>
      <c r="C282" s="26"/>
      <c r="D282" s="130"/>
      <c r="E282" s="56"/>
      <c r="F282" s="56"/>
      <c r="G282" s="133"/>
      <c r="H282" s="26"/>
      <c r="I282" s="26"/>
      <c r="J282" s="26"/>
      <c r="K282" s="26"/>
      <c r="L282" s="26"/>
      <c r="M282" s="26"/>
      <c r="N282" s="26"/>
      <c r="O282" s="26"/>
      <c r="P282" s="26"/>
      <c r="Q282" s="26"/>
      <c r="R282" s="26"/>
      <c r="S282" s="26"/>
      <c r="T282" s="26"/>
      <c r="U282" s="26"/>
      <c r="V282" s="26"/>
    </row>
    <row r="283" spans="1:22" ht="12.75" customHeight="1">
      <c r="A283" s="129"/>
      <c r="B283" s="54"/>
      <c r="C283" s="26"/>
      <c r="D283" s="130"/>
      <c r="E283" s="56"/>
      <c r="F283" s="56"/>
      <c r="G283" s="133"/>
      <c r="H283" s="26"/>
      <c r="I283" s="26"/>
      <c r="J283" s="26"/>
      <c r="K283" s="26"/>
      <c r="L283" s="26"/>
      <c r="M283" s="26"/>
      <c r="N283" s="26"/>
      <c r="O283" s="26"/>
      <c r="P283" s="26"/>
      <c r="Q283" s="26"/>
      <c r="R283" s="26"/>
      <c r="S283" s="26"/>
      <c r="T283" s="26"/>
      <c r="U283" s="26"/>
      <c r="V283" s="26"/>
    </row>
    <row r="284" spans="1:22" ht="12.75" customHeight="1">
      <c r="A284" s="129"/>
      <c r="B284" s="54"/>
      <c r="C284" s="26"/>
      <c r="D284" s="130"/>
      <c r="E284" s="56"/>
      <c r="F284" s="56"/>
      <c r="G284" s="133"/>
      <c r="H284" s="26"/>
      <c r="I284" s="26"/>
      <c r="J284" s="26"/>
      <c r="K284" s="26"/>
      <c r="L284" s="26"/>
      <c r="M284" s="26"/>
      <c r="N284" s="26"/>
      <c r="O284" s="26"/>
      <c r="P284" s="26"/>
      <c r="Q284" s="26"/>
      <c r="R284" s="26"/>
      <c r="S284" s="26"/>
      <c r="T284" s="26"/>
      <c r="U284" s="26"/>
      <c r="V284" s="26"/>
    </row>
    <row r="285" spans="1:22" ht="12.75" customHeight="1">
      <c r="A285" s="129"/>
      <c r="B285" s="54"/>
      <c r="C285" s="26"/>
      <c r="D285" s="130"/>
      <c r="E285" s="56"/>
      <c r="F285" s="56"/>
      <c r="G285" s="133"/>
      <c r="H285" s="26"/>
      <c r="I285" s="26"/>
      <c r="J285" s="26"/>
      <c r="K285" s="26"/>
      <c r="L285" s="26"/>
      <c r="M285" s="26"/>
      <c r="N285" s="26"/>
      <c r="O285" s="26"/>
      <c r="P285" s="26"/>
      <c r="Q285" s="26"/>
      <c r="R285" s="26"/>
      <c r="S285" s="26"/>
      <c r="T285" s="26"/>
      <c r="U285" s="26"/>
      <c r="V285" s="26"/>
    </row>
    <row r="286" spans="1:22" ht="12.75" customHeight="1">
      <c r="A286" s="129"/>
      <c r="B286" s="54"/>
      <c r="C286" s="26"/>
      <c r="D286" s="130"/>
      <c r="E286" s="56"/>
      <c r="F286" s="56"/>
      <c r="G286" s="133"/>
      <c r="H286" s="26"/>
      <c r="I286" s="26"/>
      <c r="J286" s="26"/>
      <c r="K286" s="26"/>
      <c r="L286" s="26"/>
      <c r="M286" s="26"/>
      <c r="N286" s="26"/>
      <c r="O286" s="26"/>
      <c r="P286" s="26"/>
      <c r="Q286" s="26"/>
      <c r="R286" s="26"/>
      <c r="S286" s="26"/>
      <c r="T286" s="26"/>
      <c r="U286" s="26"/>
      <c r="V286" s="26"/>
    </row>
    <row r="287" spans="1:22" ht="12.75" customHeight="1">
      <c r="A287" s="129"/>
      <c r="B287" s="54"/>
      <c r="C287" s="26"/>
      <c r="D287" s="130"/>
      <c r="E287" s="56"/>
      <c r="F287" s="56"/>
      <c r="G287" s="133"/>
      <c r="H287" s="26"/>
      <c r="I287" s="26"/>
      <c r="J287" s="26"/>
      <c r="K287" s="26"/>
      <c r="L287" s="26"/>
      <c r="M287" s="26"/>
      <c r="N287" s="26"/>
      <c r="O287" s="26"/>
      <c r="P287" s="26"/>
      <c r="Q287" s="26"/>
      <c r="R287" s="26"/>
      <c r="S287" s="26"/>
      <c r="T287" s="26"/>
      <c r="U287" s="26"/>
      <c r="V287" s="26"/>
    </row>
    <row r="288" spans="1:22" ht="12.75" customHeight="1">
      <c r="A288" s="129"/>
      <c r="B288" s="54"/>
      <c r="C288" s="26"/>
      <c r="D288" s="130"/>
      <c r="E288" s="56"/>
      <c r="F288" s="56"/>
      <c r="G288" s="133"/>
      <c r="H288" s="26"/>
      <c r="I288" s="26"/>
      <c r="J288" s="26"/>
      <c r="K288" s="26"/>
      <c r="L288" s="26"/>
      <c r="M288" s="26"/>
      <c r="N288" s="26"/>
      <c r="O288" s="26"/>
      <c r="P288" s="26"/>
      <c r="Q288" s="26"/>
      <c r="R288" s="26"/>
      <c r="S288" s="26"/>
      <c r="T288" s="26"/>
      <c r="U288" s="26"/>
      <c r="V288" s="26"/>
    </row>
    <row r="289" spans="1:22" ht="12.75" customHeight="1">
      <c r="A289" s="129"/>
      <c r="B289" s="54"/>
      <c r="C289" s="26"/>
      <c r="D289" s="130"/>
      <c r="E289" s="56"/>
      <c r="F289" s="56"/>
      <c r="G289" s="133"/>
      <c r="H289" s="26"/>
      <c r="I289" s="26"/>
      <c r="J289" s="26"/>
      <c r="K289" s="26"/>
      <c r="L289" s="26"/>
      <c r="M289" s="26"/>
      <c r="N289" s="26"/>
      <c r="O289" s="26"/>
      <c r="P289" s="26"/>
      <c r="Q289" s="26"/>
      <c r="R289" s="26"/>
      <c r="S289" s="26"/>
      <c r="T289" s="26"/>
      <c r="U289" s="26"/>
      <c r="V289" s="26"/>
    </row>
    <row r="290" spans="1:22" ht="12.75" customHeight="1">
      <c r="A290" s="129"/>
      <c r="B290" s="54"/>
      <c r="C290" s="26"/>
      <c r="D290" s="130"/>
      <c r="E290" s="56"/>
      <c r="F290" s="56"/>
      <c r="G290" s="133"/>
      <c r="H290" s="26"/>
      <c r="I290" s="26"/>
      <c r="J290" s="26"/>
      <c r="K290" s="26"/>
      <c r="L290" s="26"/>
      <c r="M290" s="26"/>
      <c r="N290" s="26"/>
      <c r="O290" s="26"/>
      <c r="P290" s="26"/>
      <c r="Q290" s="26"/>
      <c r="R290" s="26"/>
      <c r="S290" s="26"/>
      <c r="T290" s="26"/>
      <c r="U290" s="26"/>
      <c r="V290" s="26"/>
    </row>
    <row r="291" spans="1:22" ht="12.75" customHeight="1">
      <c r="A291" s="129"/>
      <c r="B291" s="54"/>
      <c r="C291" s="26"/>
      <c r="D291" s="130"/>
      <c r="E291" s="56"/>
      <c r="F291" s="56"/>
      <c r="G291" s="133"/>
      <c r="H291" s="26"/>
      <c r="I291" s="26"/>
      <c r="J291" s="26"/>
      <c r="K291" s="26"/>
      <c r="L291" s="26"/>
      <c r="M291" s="26"/>
      <c r="N291" s="26"/>
      <c r="O291" s="26"/>
      <c r="P291" s="26"/>
      <c r="Q291" s="26"/>
      <c r="R291" s="26"/>
      <c r="S291" s="26"/>
      <c r="T291" s="26"/>
      <c r="U291" s="26"/>
      <c r="V291" s="26"/>
    </row>
    <row r="292" spans="1:22" ht="12.75" customHeight="1">
      <c r="A292" s="129"/>
      <c r="B292" s="54"/>
      <c r="C292" s="26"/>
      <c r="D292" s="130"/>
      <c r="E292" s="56"/>
      <c r="F292" s="56"/>
      <c r="G292" s="133"/>
      <c r="H292" s="26"/>
      <c r="I292" s="26"/>
      <c r="J292" s="26"/>
      <c r="K292" s="26"/>
      <c r="L292" s="26"/>
      <c r="M292" s="26"/>
      <c r="N292" s="26"/>
      <c r="O292" s="26"/>
      <c r="P292" s="26"/>
      <c r="Q292" s="26"/>
      <c r="R292" s="26"/>
      <c r="S292" s="26"/>
      <c r="T292" s="26"/>
      <c r="U292" s="26"/>
      <c r="V292" s="26"/>
    </row>
    <row r="293" spans="1:22" ht="12.75" customHeight="1">
      <c r="A293" s="129"/>
      <c r="B293" s="54"/>
      <c r="C293" s="26"/>
      <c r="D293" s="130"/>
      <c r="E293" s="56"/>
      <c r="F293" s="56"/>
      <c r="G293" s="133"/>
      <c r="H293" s="26"/>
      <c r="I293" s="26"/>
      <c r="J293" s="26"/>
      <c r="K293" s="26"/>
      <c r="L293" s="26"/>
      <c r="M293" s="26"/>
      <c r="N293" s="26"/>
      <c r="O293" s="26"/>
      <c r="P293" s="26"/>
      <c r="Q293" s="26"/>
      <c r="R293" s="26"/>
      <c r="S293" s="26"/>
      <c r="T293" s="26"/>
      <c r="U293" s="26"/>
      <c r="V293" s="26"/>
    </row>
    <row r="294" spans="1:22" ht="12.75" customHeight="1">
      <c r="A294" s="129"/>
      <c r="B294" s="54"/>
      <c r="C294" s="26"/>
      <c r="D294" s="130"/>
      <c r="E294" s="56"/>
      <c r="F294" s="56"/>
      <c r="G294" s="133"/>
      <c r="H294" s="26"/>
      <c r="I294" s="26"/>
      <c r="J294" s="26"/>
      <c r="K294" s="26"/>
      <c r="L294" s="26"/>
      <c r="M294" s="26"/>
      <c r="N294" s="26"/>
      <c r="O294" s="26"/>
      <c r="P294" s="26"/>
      <c r="Q294" s="26"/>
      <c r="R294" s="26"/>
      <c r="S294" s="26"/>
      <c r="T294" s="26"/>
      <c r="U294" s="26"/>
      <c r="V294" s="26"/>
    </row>
    <row r="295" spans="1:22" ht="12.75" customHeight="1">
      <c r="A295" s="129"/>
      <c r="B295" s="54"/>
      <c r="C295" s="26"/>
      <c r="D295" s="130"/>
      <c r="E295" s="56"/>
      <c r="F295" s="56"/>
      <c r="G295" s="133"/>
      <c r="H295" s="26"/>
      <c r="I295" s="26"/>
      <c r="J295" s="26"/>
      <c r="K295" s="26"/>
      <c r="L295" s="26"/>
      <c r="M295" s="26"/>
      <c r="N295" s="26"/>
      <c r="O295" s="26"/>
      <c r="P295" s="26"/>
      <c r="Q295" s="26"/>
      <c r="R295" s="26"/>
      <c r="S295" s="26"/>
      <c r="T295" s="26"/>
      <c r="U295" s="26"/>
      <c r="V295" s="26"/>
    </row>
    <row r="296" spans="1:22" ht="12.75" customHeight="1">
      <c r="A296" s="129"/>
      <c r="B296" s="54"/>
      <c r="C296" s="26"/>
      <c r="D296" s="130"/>
      <c r="E296" s="56"/>
      <c r="F296" s="56"/>
      <c r="G296" s="133"/>
      <c r="H296" s="26"/>
      <c r="I296" s="26"/>
      <c r="J296" s="26"/>
      <c r="K296" s="26"/>
      <c r="L296" s="26"/>
      <c r="M296" s="26"/>
      <c r="N296" s="26"/>
      <c r="O296" s="26"/>
      <c r="P296" s="26"/>
      <c r="Q296" s="26"/>
      <c r="R296" s="26"/>
      <c r="S296" s="26"/>
      <c r="T296" s="26"/>
      <c r="U296" s="26"/>
      <c r="V296" s="26"/>
    </row>
    <row r="297" spans="1:22" ht="12.75" customHeight="1">
      <c r="A297" s="129"/>
      <c r="B297" s="54"/>
      <c r="C297" s="26"/>
      <c r="D297" s="130"/>
      <c r="E297" s="56"/>
      <c r="F297" s="56"/>
      <c r="G297" s="133"/>
      <c r="H297" s="26"/>
      <c r="I297" s="26"/>
      <c r="J297" s="26"/>
      <c r="K297" s="26"/>
      <c r="L297" s="26"/>
      <c r="M297" s="26"/>
      <c r="N297" s="26"/>
      <c r="O297" s="26"/>
      <c r="P297" s="26"/>
      <c r="Q297" s="26"/>
      <c r="R297" s="26"/>
      <c r="S297" s="26"/>
      <c r="T297" s="26"/>
      <c r="U297" s="26"/>
      <c r="V297" s="26"/>
    </row>
    <row r="298" spans="1:22" ht="12.75" customHeight="1">
      <c r="A298" s="129"/>
      <c r="B298" s="54"/>
      <c r="C298" s="26"/>
      <c r="D298" s="130"/>
      <c r="E298" s="56"/>
      <c r="F298" s="56"/>
      <c r="G298" s="133"/>
      <c r="H298" s="26"/>
      <c r="I298" s="26"/>
      <c r="J298" s="26"/>
      <c r="K298" s="26"/>
      <c r="L298" s="26"/>
      <c r="M298" s="26"/>
      <c r="N298" s="26"/>
      <c r="O298" s="26"/>
      <c r="P298" s="26"/>
      <c r="Q298" s="26"/>
      <c r="R298" s="26"/>
      <c r="S298" s="26"/>
      <c r="T298" s="26"/>
      <c r="U298" s="26"/>
      <c r="V298" s="26"/>
    </row>
    <row r="299" spans="1:22" ht="12.75" customHeight="1">
      <c r="A299" s="129"/>
      <c r="B299" s="54"/>
      <c r="C299" s="26"/>
      <c r="D299" s="130"/>
      <c r="E299" s="56"/>
      <c r="F299" s="56"/>
      <c r="G299" s="133"/>
      <c r="H299" s="26"/>
      <c r="I299" s="26"/>
      <c r="J299" s="26"/>
      <c r="K299" s="26"/>
      <c r="L299" s="26"/>
      <c r="M299" s="26"/>
      <c r="N299" s="26"/>
      <c r="O299" s="26"/>
      <c r="P299" s="26"/>
      <c r="Q299" s="26"/>
      <c r="R299" s="26"/>
      <c r="S299" s="26"/>
      <c r="T299" s="26"/>
      <c r="U299" s="26"/>
      <c r="V299" s="26"/>
    </row>
    <row r="300" spans="1:22" ht="12.75" customHeight="1">
      <c r="A300" s="129"/>
      <c r="B300" s="54"/>
      <c r="C300" s="26"/>
      <c r="D300" s="130"/>
      <c r="E300" s="56"/>
      <c r="F300" s="56"/>
      <c r="G300" s="133"/>
      <c r="H300" s="26"/>
      <c r="I300" s="26"/>
      <c r="J300" s="26"/>
      <c r="K300" s="26"/>
      <c r="L300" s="26"/>
      <c r="M300" s="26"/>
      <c r="N300" s="26"/>
      <c r="O300" s="26"/>
      <c r="P300" s="26"/>
      <c r="Q300" s="26"/>
      <c r="R300" s="26"/>
      <c r="S300" s="26"/>
      <c r="T300" s="26"/>
      <c r="U300" s="26"/>
      <c r="V300" s="26"/>
    </row>
    <row r="301" spans="1:22" ht="12.75" customHeight="1">
      <c r="A301" s="129"/>
      <c r="B301" s="54"/>
      <c r="C301" s="26"/>
      <c r="D301" s="130"/>
      <c r="E301" s="56"/>
      <c r="F301" s="56"/>
      <c r="G301" s="133"/>
      <c r="H301" s="26"/>
      <c r="I301" s="26"/>
      <c r="J301" s="26"/>
      <c r="K301" s="26"/>
      <c r="L301" s="26"/>
      <c r="M301" s="26"/>
      <c r="N301" s="26"/>
      <c r="O301" s="26"/>
      <c r="P301" s="26"/>
      <c r="Q301" s="26"/>
      <c r="R301" s="26"/>
      <c r="S301" s="26"/>
      <c r="T301" s="26"/>
      <c r="U301" s="26"/>
      <c r="V301" s="26"/>
    </row>
    <row r="302" spans="1:22" ht="12.75" customHeight="1">
      <c r="A302" s="129"/>
      <c r="B302" s="54"/>
      <c r="C302" s="26"/>
      <c r="D302" s="130"/>
      <c r="E302" s="56"/>
      <c r="F302" s="56"/>
      <c r="G302" s="133"/>
      <c r="H302" s="26"/>
      <c r="I302" s="26"/>
      <c r="J302" s="26"/>
      <c r="K302" s="26"/>
      <c r="L302" s="26"/>
      <c r="M302" s="26"/>
      <c r="N302" s="26"/>
      <c r="O302" s="26"/>
      <c r="P302" s="26"/>
      <c r="Q302" s="26"/>
      <c r="R302" s="26"/>
      <c r="S302" s="26"/>
      <c r="T302" s="26"/>
      <c r="U302" s="26"/>
      <c r="V302" s="26"/>
    </row>
    <row r="303" spans="1:22" ht="12.75" customHeight="1">
      <c r="A303" s="129"/>
      <c r="B303" s="54"/>
      <c r="C303" s="26"/>
      <c r="D303" s="130"/>
      <c r="E303" s="56"/>
      <c r="F303" s="56"/>
      <c r="G303" s="133"/>
      <c r="H303" s="26"/>
      <c r="I303" s="26"/>
      <c r="J303" s="26"/>
      <c r="K303" s="26"/>
      <c r="L303" s="26"/>
      <c r="M303" s="26"/>
      <c r="N303" s="26"/>
      <c r="O303" s="26"/>
      <c r="P303" s="26"/>
      <c r="Q303" s="26"/>
      <c r="R303" s="26"/>
      <c r="S303" s="26"/>
      <c r="T303" s="26"/>
      <c r="U303" s="26"/>
      <c r="V303" s="26"/>
    </row>
    <row r="304" spans="1:22" ht="12.75" customHeight="1">
      <c r="A304" s="129"/>
      <c r="B304" s="54"/>
      <c r="C304" s="26"/>
      <c r="D304" s="130"/>
      <c r="E304" s="56"/>
      <c r="F304" s="56"/>
      <c r="G304" s="133"/>
      <c r="H304" s="26"/>
      <c r="I304" s="26"/>
      <c r="J304" s="26"/>
      <c r="K304" s="26"/>
      <c r="L304" s="26"/>
      <c r="M304" s="26"/>
      <c r="N304" s="26"/>
      <c r="O304" s="26"/>
      <c r="P304" s="26"/>
      <c r="Q304" s="26"/>
      <c r="R304" s="26"/>
      <c r="S304" s="26"/>
      <c r="T304" s="26"/>
      <c r="U304" s="26"/>
      <c r="V304" s="26"/>
    </row>
    <row r="305" spans="1:22" ht="12.75" customHeight="1">
      <c r="A305" s="129"/>
      <c r="B305" s="54"/>
      <c r="C305" s="26"/>
      <c r="D305" s="130"/>
      <c r="E305" s="56"/>
      <c r="F305" s="56"/>
      <c r="G305" s="133"/>
      <c r="H305" s="26"/>
      <c r="I305" s="26"/>
      <c r="J305" s="26"/>
      <c r="K305" s="26"/>
      <c r="L305" s="26"/>
      <c r="M305" s="26"/>
      <c r="N305" s="26"/>
      <c r="O305" s="26"/>
      <c r="P305" s="26"/>
      <c r="Q305" s="26"/>
      <c r="R305" s="26"/>
      <c r="S305" s="26"/>
      <c r="T305" s="26"/>
      <c r="U305" s="26"/>
      <c r="V305" s="26"/>
    </row>
    <row r="306" spans="1:22" ht="12.75" customHeight="1">
      <c r="A306" s="129"/>
      <c r="B306" s="54"/>
      <c r="C306" s="26"/>
      <c r="D306" s="130"/>
      <c r="E306" s="56"/>
      <c r="F306" s="56"/>
      <c r="G306" s="133"/>
      <c r="H306" s="26"/>
      <c r="I306" s="26"/>
      <c r="J306" s="26"/>
      <c r="K306" s="26"/>
      <c r="L306" s="26"/>
      <c r="M306" s="26"/>
      <c r="N306" s="26"/>
      <c r="O306" s="26"/>
      <c r="P306" s="26"/>
      <c r="Q306" s="26"/>
      <c r="R306" s="26"/>
      <c r="S306" s="26"/>
      <c r="T306" s="26"/>
      <c r="U306" s="26"/>
      <c r="V306" s="26"/>
    </row>
    <row r="307" spans="1:22" ht="12.75" customHeight="1">
      <c r="A307" s="129"/>
      <c r="B307" s="54"/>
      <c r="C307" s="26"/>
      <c r="D307" s="130"/>
      <c r="E307" s="56"/>
      <c r="F307" s="56"/>
      <c r="G307" s="133"/>
      <c r="H307" s="26"/>
      <c r="I307" s="26"/>
      <c r="J307" s="26"/>
      <c r="K307" s="26"/>
      <c r="L307" s="26"/>
      <c r="M307" s="26"/>
      <c r="N307" s="26"/>
      <c r="O307" s="26"/>
      <c r="P307" s="26"/>
      <c r="Q307" s="26"/>
      <c r="R307" s="26"/>
      <c r="S307" s="26"/>
      <c r="T307" s="26"/>
      <c r="U307" s="26"/>
      <c r="V307" s="26"/>
    </row>
    <row r="308" spans="1:22" ht="12.75" customHeight="1">
      <c r="A308" s="129"/>
      <c r="B308" s="54"/>
      <c r="C308" s="26"/>
      <c r="D308" s="130"/>
      <c r="E308" s="56"/>
      <c r="F308" s="56"/>
      <c r="G308" s="133"/>
      <c r="H308" s="26"/>
      <c r="I308" s="26"/>
      <c r="J308" s="26"/>
      <c r="K308" s="26"/>
      <c r="L308" s="26"/>
      <c r="M308" s="26"/>
      <c r="N308" s="26"/>
      <c r="O308" s="26"/>
      <c r="P308" s="26"/>
      <c r="Q308" s="26"/>
      <c r="R308" s="26"/>
      <c r="S308" s="26"/>
      <c r="T308" s="26"/>
      <c r="U308" s="26"/>
      <c r="V308" s="26"/>
    </row>
    <row r="309" spans="1:22" ht="12.75" customHeight="1">
      <c r="A309" s="129"/>
      <c r="B309" s="54"/>
      <c r="C309" s="26"/>
      <c r="D309" s="130"/>
      <c r="E309" s="56"/>
      <c r="F309" s="56"/>
      <c r="G309" s="133"/>
      <c r="H309" s="26"/>
      <c r="I309" s="26"/>
      <c r="J309" s="26"/>
      <c r="K309" s="26"/>
      <c r="L309" s="26"/>
      <c r="M309" s="26"/>
      <c r="N309" s="26"/>
      <c r="O309" s="26"/>
      <c r="P309" s="26"/>
      <c r="Q309" s="26"/>
      <c r="R309" s="26"/>
      <c r="S309" s="26"/>
      <c r="T309" s="26"/>
      <c r="U309" s="26"/>
      <c r="V309" s="26"/>
    </row>
    <row r="310" spans="1:22" ht="12.75" customHeight="1">
      <c r="A310" s="129"/>
      <c r="B310" s="54"/>
      <c r="C310" s="26"/>
      <c r="D310" s="130"/>
      <c r="E310" s="56"/>
      <c r="F310" s="56"/>
      <c r="G310" s="133"/>
      <c r="H310" s="26"/>
      <c r="I310" s="26"/>
      <c r="J310" s="26"/>
      <c r="K310" s="26"/>
      <c r="L310" s="26"/>
      <c r="M310" s="26"/>
      <c r="N310" s="26"/>
      <c r="O310" s="26"/>
      <c r="P310" s="26"/>
      <c r="Q310" s="26"/>
      <c r="R310" s="26"/>
      <c r="S310" s="26"/>
      <c r="T310" s="26"/>
      <c r="U310" s="26"/>
      <c r="V310" s="26"/>
    </row>
    <row r="311" spans="1:22" ht="12.75" customHeight="1">
      <c r="A311" s="129"/>
      <c r="B311" s="54"/>
      <c r="C311" s="26"/>
      <c r="D311" s="130"/>
      <c r="E311" s="56"/>
      <c r="F311" s="56"/>
      <c r="G311" s="133"/>
      <c r="H311" s="26"/>
      <c r="I311" s="26"/>
      <c r="J311" s="26"/>
      <c r="K311" s="26"/>
      <c r="L311" s="26"/>
      <c r="M311" s="26"/>
      <c r="N311" s="26"/>
      <c r="O311" s="26"/>
      <c r="P311" s="26"/>
      <c r="Q311" s="26"/>
      <c r="R311" s="26"/>
      <c r="S311" s="26"/>
      <c r="T311" s="26"/>
      <c r="U311" s="26"/>
      <c r="V311" s="26"/>
    </row>
    <row r="312" spans="1:22" ht="12.75" customHeight="1">
      <c r="A312" s="129"/>
      <c r="B312" s="54"/>
      <c r="C312" s="26"/>
      <c r="D312" s="130"/>
      <c r="E312" s="56"/>
      <c r="F312" s="56"/>
      <c r="G312" s="133"/>
      <c r="H312" s="26"/>
      <c r="I312" s="26"/>
      <c r="J312" s="26"/>
      <c r="K312" s="26"/>
      <c r="L312" s="26"/>
      <c r="M312" s="26"/>
      <c r="N312" s="26"/>
      <c r="O312" s="26"/>
      <c r="P312" s="26"/>
      <c r="Q312" s="26"/>
      <c r="R312" s="26"/>
      <c r="S312" s="26"/>
      <c r="T312" s="26"/>
      <c r="U312" s="26"/>
      <c r="V312" s="26"/>
    </row>
    <row r="313" spans="1:22" ht="12.75" customHeight="1">
      <c r="A313" s="129"/>
      <c r="B313" s="54"/>
      <c r="C313" s="26"/>
      <c r="D313" s="130"/>
      <c r="E313" s="56"/>
      <c r="F313" s="56"/>
      <c r="G313" s="133"/>
      <c r="H313" s="26"/>
      <c r="I313" s="26"/>
      <c r="J313" s="26"/>
      <c r="K313" s="26"/>
      <c r="L313" s="26"/>
      <c r="M313" s="26"/>
      <c r="N313" s="26"/>
      <c r="O313" s="26"/>
      <c r="P313" s="26"/>
      <c r="Q313" s="26"/>
      <c r="R313" s="26"/>
      <c r="S313" s="26"/>
      <c r="T313" s="26"/>
      <c r="U313" s="26"/>
      <c r="V313" s="26"/>
    </row>
    <row r="314" spans="1:22" ht="12.75" customHeight="1">
      <c r="A314" s="129"/>
      <c r="B314" s="54"/>
      <c r="C314" s="26"/>
      <c r="D314" s="130"/>
      <c r="E314" s="56"/>
      <c r="F314" s="56"/>
      <c r="G314" s="133"/>
      <c r="H314" s="26"/>
      <c r="I314" s="26"/>
      <c r="J314" s="26"/>
      <c r="K314" s="26"/>
      <c r="L314" s="26"/>
      <c r="M314" s="26"/>
      <c r="N314" s="26"/>
      <c r="O314" s="26"/>
      <c r="P314" s="26"/>
      <c r="Q314" s="26"/>
      <c r="R314" s="26"/>
      <c r="S314" s="26"/>
      <c r="T314" s="26"/>
      <c r="U314" s="26"/>
      <c r="V314" s="26"/>
    </row>
    <row r="315" spans="1:22" ht="12.75" customHeight="1">
      <c r="A315" s="129"/>
      <c r="B315" s="54"/>
      <c r="C315" s="26"/>
      <c r="D315" s="130"/>
      <c r="E315" s="56"/>
      <c r="F315" s="56"/>
      <c r="G315" s="133"/>
      <c r="H315" s="26"/>
      <c r="I315" s="26"/>
      <c r="J315" s="26"/>
      <c r="K315" s="26"/>
      <c r="L315" s="26"/>
      <c r="M315" s="26"/>
      <c r="N315" s="26"/>
      <c r="O315" s="26"/>
      <c r="P315" s="26"/>
      <c r="Q315" s="26"/>
      <c r="R315" s="26"/>
      <c r="S315" s="26"/>
      <c r="T315" s="26"/>
      <c r="U315" s="26"/>
      <c r="V315" s="26"/>
    </row>
    <row r="316" spans="1:22" ht="12.75" customHeight="1">
      <c r="A316" s="129"/>
      <c r="B316" s="54"/>
      <c r="C316" s="26"/>
      <c r="D316" s="130"/>
      <c r="E316" s="56"/>
      <c r="F316" s="56"/>
      <c r="G316" s="133"/>
      <c r="H316" s="26"/>
      <c r="I316" s="26"/>
      <c r="J316" s="26"/>
      <c r="K316" s="26"/>
      <c r="L316" s="26"/>
      <c r="M316" s="26"/>
      <c r="N316" s="26"/>
      <c r="O316" s="26"/>
      <c r="P316" s="26"/>
      <c r="Q316" s="26"/>
      <c r="R316" s="26"/>
      <c r="S316" s="26"/>
      <c r="T316" s="26"/>
      <c r="U316" s="26"/>
      <c r="V316" s="26"/>
    </row>
    <row r="317" spans="1:22" ht="12.75" customHeight="1">
      <c r="A317" s="129"/>
      <c r="B317" s="54"/>
      <c r="C317" s="26"/>
      <c r="D317" s="130"/>
      <c r="E317" s="56"/>
      <c r="F317" s="56"/>
      <c r="G317" s="133"/>
      <c r="H317" s="26"/>
      <c r="I317" s="26"/>
      <c r="J317" s="26"/>
      <c r="K317" s="26"/>
      <c r="L317" s="26"/>
      <c r="M317" s="26"/>
      <c r="N317" s="26"/>
      <c r="O317" s="26"/>
      <c r="P317" s="26"/>
      <c r="Q317" s="26"/>
      <c r="R317" s="26"/>
      <c r="S317" s="26"/>
      <c r="T317" s="26"/>
      <c r="U317" s="26"/>
      <c r="V317" s="26"/>
    </row>
    <row r="318" spans="1:22" ht="12.75" customHeight="1">
      <c r="A318" s="129"/>
      <c r="B318" s="54"/>
      <c r="C318" s="26"/>
      <c r="D318" s="130"/>
      <c r="E318" s="56"/>
      <c r="F318" s="56"/>
      <c r="G318" s="133"/>
      <c r="H318" s="26"/>
      <c r="I318" s="26"/>
      <c r="J318" s="26"/>
      <c r="K318" s="26"/>
      <c r="L318" s="26"/>
      <c r="M318" s="26"/>
      <c r="N318" s="26"/>
      <c r="O318" s="26"/>
      <c r="P318" s="26"/>
      <c r="Q318" s="26"/>
      <c r="R318" s="26"/>
      <c r="S318" s="26"/>
      <c r="T318" s="26"/>
      <c r="U318" s="26"/>
      <c r="V318" s="26"/>
    </row>
    <row r="319" spans="1:22" ht="12.75" customHeight="1">
      <c r="A319" s="129"/>
      <c r="B319" s="54"/>
      <c r="C319" s="26"/>
      <c r="D319" s="130"/>
      <c r="E319" s="56"/>
      <c r="F319" s="56"/>
      <c r="G319" s="133"/>
      <c r="H319" s="26"/>
      <c r="I319" s="26"/>
      <c r="J319" s="26"/>
      <c r="K319" s="26"/>
      <c r="L319" s="26"/>
      <c r="M319" s="26"/>
      <c r="N319" s="26"/>
      <c r="O319" s="26"/>
      <c r="P319" s="26"/>
      <c r="Q319" s="26"/>
      <c r="R319" s="26"/>
      <c r="S319" s="26"/>
      <c r="T319" s="26"/>
      <c r="U319" s="26"/>
      <c r="V319" s="26"/>
    </row>
    <row r="320" spans="1:22" ht="12.75" customHeight="1">
      <c r="A320" s="129"/>
      <c r="B320" s="54"/>
      <c r="C320" s="26"/>
      <c r="D320" s="130"/>
      <c r="E320" s="56"/>
      <c r="F320" s="56"/>
      <c r="G320" s="133"/>
      <c r="H320" s="26"/>
      <c r="I320" s="26"/>
      <c r="J320" s="26"/>
      <c r="K320" s="26"/>
      <c r="L320" s="26"/>
      <c r="M320" s="26"/>
      <c r="N320" s="26"/>
      <c r="O320" s="26"/>
      <c r="P320" s="26"/>
      <c r="Q320" s="26"/>
      <c r="R320" s="26"/>
      <c r="S320" s="26"/>
      <c r="T320" s="26"/>
      <c r="U320" s="26"/>
      <c r="V320" s="26"/>
    </row>
    <row r="321" spans="1:22" ht="12.75" customHeight="1">
      <c r="A321" s="129"/>
      <c r="B321" s="54"/>
      <c r="C321" s="26"/>
      <c r="D321" s="130"/>
      <c r="E321" s="56"/>
      <c r="F321" s="56"/>
      <c r="G321" s="133"/>
      <c r="H321" s="26"/>
      <c r="I321" s="26"/>
      <c r="J321" s="26"/>
      <c r="K321" s="26"/>
      <c r="L321" s="26"/>
      <c r="M321" s="26"/>
      <c r="N321" s="26"/>
      <c r="O321" s="26"/>
      <c r="P321" s="26"/>
      <c r="Q321" s="26"/>
      <c r="R321" s="26"/>
      <c r="S321" s="26"/>
      <c r="T321" s="26"/>
      <c r="U321" s="26"/>
      <c r="V321" s="26"/>
    </row>
    <row r="322" spans="1:22" ht="12.75" customHeight="1">
      <c r="A322" s="129"/>
      <c r="B322" s="54"/>
      <c r="C322" s="26"/>
      <c r="D322" s="130"/>
      <c r="E322" s="56"/>
      <c r="F322" s="56"/>
      <c r="G322" s="133"/>
      <c r="H322" s="26"/>
      <c r="I322" s="26"/>
      <c r="J322" s="26"/>
      <c r="K322" s="26"/>
      <c r="L322" s="26"/>
      <c r="M322" s="26"/>
      <c r="N322" s="26"/>
      <c r="O322" s="26"/>
      <c r="P322" s="26"/>
      <c r="Q322" s="26"/>
      <c r="R322" s="26"/>
      <c r="S322" s="26"/>
      <c r="T322" s="26"/>
      <c r="U322" s="26"/>
      <c r="V322" s="26"/>
    </row>
    <row r="323" spans="1:22" ht="12.75" customHeight="1">
      <c r="A323" s="129"/>
      <c r="B323" s="54"/>
      <c r="C323" s="26"/>
      <c r="D323" s="130"/>
      <c r="E323" s="56"/>
      <c r="F323" s="56"/>
      <c r="G323" s="133"/>
      <c r="H323" s="26"/>
      <c r="I323" s="26"/>
      <c r="J323" s="26"/>
      <c r="K323" s="26"/>
      <c r="L323" s="26"/>
      <c r="M323" s="26"/>
      <c r="N323" s="26"/>
      <c r="O323" s="26"/>
      <c r="P323" s="26"/>
      <c r="Q323" s="26"/>
      <c r="R323" s="26"/>
      <c r="S323" s="26"/>
      <c r="T323" s="26"/>
      <c r="U323" s="26"/>
      <c r="V323" s="26"/>
    </row>
    <row r="324" spans="1:22" ht="12.75" customHeight="1">
      <c r="A324" s="129"/>
      <c r="B324" s="54"/>
      <c r="C324" s="26"/>
      <c r="D324" s="130"/>
      <c r="E324" s="56"/>
      <c r="F324" s="56"/>
      <c r="G324" s="133"/>
      <c r="H324" s="26"/>
      <c r="I324" s="26"/>
      <c r="J324" s="26"/>
      <c r="K324" s="26"/>
      <c r="L324" s="26"/>
      <c r="M324" s="26"/>
      <c r="N324" s="26"/>
      <c r="O324" s="26"/>
      <c r="P324" s="26"/>
      <c r="Q324" s="26"/>
      <c r="R324" s="26"/>
      <c r="S324" s="26"/>
      <c r="T324" s="26"/>
      <c r="U324" s="26"/>
      <c r="V324" s="26"/>
    </row>
    <row r="325" spans="1:22" ht="12.75" customHeight="1">
      <c r="A325" s="129"/>
      <c r="B325" s="54"/>
      <c r="C325" s="26"/>
      <c r="D325" s="130"/>
      <c r="E325" s="56"/>
      <c r="F325" s="56"/>
      <c r="G325" s="133"/>
      <c r="H325" s="26"/>
      <c r="I325" s="26"/>
      <c r="J325" s="26"/>
      <c r="K325" s="26"/>
      <c r="L325" s="26"/>
      <c r="M325" s="26"/>
      <c r="N325" s="26"/>
      <c r="O325" s="26"/>
      <c r="P325" s="26"/>
      <c r="Q325" s="26"/>
      <c r="R325" s="26"/>
      <c r="S325" s="26"/>
      <c r="T325" s="26"/>
      <c r="U325" s="26"/>
      <c r="V325" s="26"/>
    </row>
    <row r="326" spans="1:22" ht="12.75" customHeight="1">
      <c r="A326" s="129"/>
      <c r="B326" s="54"/>
      <c r="C326" s="26"/>
      <c r="D326" s="130"/>
      <c r="E326" s="56"/>
      <c r="F326" s="56"/>
      <c r="G326" s="133"/>
      <c r="H326" s="26"/>
      <c r="I326" s="26"/>
      <c r="J326" s="26"/>
      <c r="K326" s="26"/>
      <c r="L326" s="26"/>
      <c r="M326" s="26"/>
      <c r="N326" s="26"/>
      <c r="O326" s="26"/>
      <c r="P326" s="26"/>
      <c r="Q326" s="26"/>
      <c r="R326" s="26"/>
      <c r="S326" s="26"/>
      <c r="T326" s="26"/>
      <c r="U326" s="26"/>
      <c r="V326" s="26"/>
    </row>
    <row r="327" spans="1:22" ht="12.75" customHeight="1">
      <c r="A327" s="129"/>
      <c r="B327" s="54"/>
      <c r="C327" s="26"/>
      <c r="D327" s="130"/>
      <c r="E327" s="56"/>
      <c r="F327" s="56"/>
      <c r="G327" s="133"/>
      <c r="H327" s="26"/>
      <c r="I327" s="26"/>
      <c r="J327" s="26"/>
      <c r="K327" s="26"/>
      <c r="L327" s="26"/>
      <c r="M327" s="26"/>
      <c r="N327" s="26"/>
      <c r="O327" s="26"/>
      <c r="P327" s="26"/>
      <c r="Q327" s="26"/>
      <c r="R327" s="26"/>
      <c r="S327" s="26"/>
      <c r="T327" s="26"/>
      <c r="U327" s="26"/>
      <c r="V327" s="26"/>
    </row>
    <row r="328" spans="1:22" ht="12.75" customHeight="1">
      <c r="A328" s="129"/>
      <c r="B328" s="54"/>
      <c r="C328" s="26"/>
      <c r="D328" s="130"/>
      <c r="E328" s="56"/>
      <c r="F328" s="56"/>
      <c r="G328" s="133"/>
      <c r="H328" s="26"/>
      <c r="I328" s="26"/>
      <c r="J328" s="26"/>
      <c r="K328" s="26"/>
      <c r="L328" s="26"/>
      <c r="M328" s="26"/>
      <c r="N328" s="26"/>
      <c r="O328" s="26"/>
      <c r="P328" s="26"/>
      <c r="Q328" s="26"/>
      <c r="R328" s="26"/>
      <c r="S328" s="26"/>
      <c r="T328" s="26"/>
      <c r="U328" s="26"/>
      <c r="V328" s="26"/>
    </row>
    <row r="329" spans="1:22" ht="12.75" customHeight="1">
      <c r="A329" s="129"/>
      <c r="B329" s="54"/>
      <c r="C329" s="26"/>
      <c r="D329" s="130"/>
      <c r="E329" s="56"/>
      <c r="F329" s="56"/>
      <c r="G329" s="133"/>
      <c r="H329" s="26"/>
      <c r="I329" s="26"/>
      <c r="J329" s="26"/>
      <c r="K329" s="26"/>
      <c r="L329" s="26"/>
      <c r="M329" s="26"/>
      <c r="N329" s="26"/>
      <c r="O329" s="26"/>
      <c r="P329" s="26"/>
      <c r="Q329" s="26"/>
      <c r="R329" s="26"/>
      <c r="S329" s="26"/>
      <c r="T329" s="26"/>
      <c r="U329" s="26"/>
      <c r="V329" s="26"/>
    </row>
    <row r="330" spans="1:22" ht="12.75" customHeight="1">
      <c r="A330" s="129"/>
      <c r="B330" s="54"/>
      <c r="C330" s="26"/>
      <c r="D330" s="130"/>
      <c r="E330" s="56"/>
      <c r="F330" s="56"/>
      <c r="G330" s="133"/>
      <c r="H330" s="26"/>
      <c r="I330" s="26"/>
      <c r="J330" s="26"/>
      <c r="K330" s="26"/>
      <c r="L330" s="26"/>
      <c r="M330" s="26"/>
      <c r="N330" s="26"/>
      <c r="O330" s="26"/>
      <c r="P330" s="26"/>
      <c r="Q330" s="26"/>
      <c r="R330" s="26"/>
      <c r="S330" s="26"/>
      <c r="T330" s="26"/>
      <c r="U330" s="26"/>
      <c r="V330" s="26"/>
    </row>
    <row r="331" spans="1:22" ht="12.75" customHeight="1">
      <c r="A331" s="129"/>
      <c r="B331" s="54"/>
      <c r="C331" s="26"/>
      <c r="D331" s="130"/>
      <c r="E331" s="56"/>
      <c r="F331" s="56"/>
      <c r="G331" s="133"/>
      <c r="H331" s="26"/>
      <c r="I331" s="26"/>
      <c r="J331" s="26"/>
      <c r="K331" s="26"/>
      <c r="L331" s="26"/>
      <c r="M331" s="26"/>
      <c r="N331" s="26"/>
      <c r="O331" s="26"/>
      <c r="P331" s="26"/>
      <c r="Q331" s="26"/>
      <c r="R331" s="26"/>
      <c r="S331" s="26"/>
      <c r="T331" s="26"/>
      <c r="U331" s="26"/>
      <c r="V331" s="26"/>
    </row>
    <row r="332" spans="1:22" ht="12.75" customHeight="1">
      <c r="A332" s="129"/>
      <c r="B332" s="54"/>
      <c r="C332" s="26"/>
      <c r="D332" s="130"/>
      <c r="E332" s="56"/>
      <c r="F332" s="56"/>
      <c r="G332" s="133"/>
      <c r="H332" s="26"/>
      <c r="I332" s="26"/>
      <c r="J332" s="26"/>
      <c r="K332" s="26"/>
      <c r="L332" s="26"/>
      <c r="M332" s="26"/>
      <c r="N332" s="26"/>
      <c r="O332" s="26"/>
      <c r="P332" s="26"/>
      <c r="Q332" s="26"/>
      <c r="R332" s="26"/>
      <c r="S332" s="26"/>
      <c r="T332" s="26"/>
      <c r="U332" s="26"/>
      <c r="V332" s="26"/>
    </row>
    <row r="333" spans="1:22" ht="12.75" customHeight="1">
      <c r="A333" s="129"/>
      <c r="B333" s="54"/>
      <c r="C333" s="26"/>
      <c r="D333" s="130"/>
      <c r="E333" s="56"/>
      <c r="F333" s="56"/>
      <c r="G333" s="133"/>
      <c r="H333" s="26"/>
      <c r="I333" s="26"/>
      <c r="J333" s="26"/>
      <c r="K333" s="26"/>
      <c r="L333" s="26"/>
      <c r="M333" s="26"/>
      <c r="N333" s="26"/>
      <c r="O333" s="26"/>
      <c r="P333" s="26"/>
      <c r="Q333" s="26"/>
      <c r="R333" s="26"/>
      <c r="S333" s="26"/>
      <c r="T333" s="26"/>
      <c r="U333" s="26"/>
      <c r="V333" s="26"/>
    </row>
    <row r="334" spans="1:22" ht="12.75" customHeight="1">
      <c r="A334" s="129"/>
      <c r="B334" s="54"/>
      <c r="C334" s="26"/>
      <c r="D334" s="130"/>
      <c r="E334" s="56"/>
      <c r="F334" s="56"/>
      <c r="G334" s="133"/>
      <c r="H334" s="26"/>
      <c r="I334" s="26"/>
      <c r="J334" s="26"/>
      <c r="K334" s="26"/>
      <c r="L334" s="26"/>
      <c r="M334" s="26"/>
      <c r="N334" s="26"/>
      <c r="O334" s="26"/>
      <c r="P334" s="26"/>
      <c r="Q334" s="26"/>
      <c r="R334" s="26"/>
      <c r="S334" s="26"/>
      <c r="T334" s="26"/>
      <c r="U334" s="26"/>
      <c r="V334" s="26"/>
    </row>
    <row r="335" spans="1:22" ht="12.75" customHeight="1">
      <c r="A335" s="129"/>
      <c r="B335" s="54"/>
      <c r="C335" s="26"/>
      <c r="D335" s="130"/>
      <c r="E335" s="56"/>
      <c r="F335" s="56"/>
      <c r="G335" s="133"/>
      <c r="H335" s="26"/>
      <c r="I335" s="26"/>
      <c r="J335" s="26"/>
      <c r="K335" s="26"/>
      <c r="L335" s="26"/>
      <c r="M335" s="26"/>
      <c r="N335" s="26"/>
      <c r="O335" s="26"/>
      <c r="P335" s="26"/>
      <c r="Q335" s="26"/>
      <c r="R335" s="26"/>
      <c r="S335" s="26"/>
      <c r="T335" s="26"/>
      <c r="U335" s="26"/>
      <c r="V335" s="26"/>
    </row>
    <row r="336" spans="1:22" ht="12.75" customHeight="1">
      <c r="A336" s="129"/>
      <c r="B336" s="54"/>
      <c r="C336" s="26"/>
      <c r="D336" s="130"/>
      <c r="E336" s="56"/>
      <c r="F336" s="56"/>
      <c r="G336" s="133"/>
      <c r="H336" s="26"/>
      <c r="I336" s="26"/>
      <c r="J336" s="26"/>
      <c r="K336" s="26"/>
      <c r="L336" s="26"/>
      <c r="M336" s="26"/>
      <c r="N336" s="26"/>
      <c r="O336" s="26"/>
      <c r="P336" s="26"/>
      <c r="Q336" s="26"/>
      <c r="R336" s="26"/>
      <c r="S336" s="26"/>
      <c r="T336" s="26"/>
      <c r="U336" s="26"/>
      <c r="V336" s="26"/>
    </row>
    <row r="337" spans="1:22" ht="12.75" customHeight="1">
      <c r="A337" s="129"/>
      <c r="B337" s="54"/>
      <c r="C337" s="26"/>
      <c r="D337" s="130"/>
      <c r="E337" s="56"/>
      <c r="F337" s="56"/>
      <c r="G337" s="133"/>
      <c r="H337" s="26"/>
      <c r="I337" s="26"/>
      <c r="J337" s="26"/>
      <c r="K337" s="26"/>
      <c r="L337" s="26"/>
      <c r="M337" s="26"/>
      <c r="N337" s="26"/>
      <c r="O337" s="26"/>
      <c r="P337" s="26"/>
      <c r="Q337" s="26"/>
      <c r="R337" s="26"/>
      <c r="S337" s="26"/>
      <c r="T337" s="26"/>
      <c r="U337" s="26"/>
      <c r="V337" s="26"/>
    </row>
    <row r="338" spans="1:22" ht="12.75" customHeight="1">
      <c r="A338" s="129"/>
      <c r="B338" s="54"/>
      <c r="C338" s="26"/>
      <c r="D338" s="130"/>
      <c r="E338" s="56"/>
      <c r="F338" s="56"/>
      <c r="G338" s="133"/>
      <c r="H338" s="26"/>
      <c r="I338" s="26"/>
      <c r="J338" s="26"/>
      <c r="K338" s="26"/>
      <c r="L338" s="26"/>
      <c r="M338" s="26"/>
      <c r="N338" s="26"/>
      <c r="O338" s="26"/>
      <c r="P338" s="26"/>
      <c r="Q338" s="26"/>
      <c r="R338" s="26"/>
      <c r="S338" s="26"/>
      <c r="T338" s="26"/>
      <c r="U338" s="26"/>
      <c r="V338" s="26"/>
    </row>
    <row r="339" spans="1:22" ht="12.75" customHeight="1">
      <c r="A339" s="129"/>
      <c r="B339" s="54"/>
      <c r="C339" s="26"/>
      <c r="D339" s="130"/>
      <c r="E339" s="56"/>
      <c r="F339" s="56"/>
      <c r="G339" s="133"/>
      <c r="H339" s="26"/>
      <c r="I339" s="26"/>
      <c r="J339" s="26"/>
      <c r="K339" s="26"/>
      <c r="L339" s="26"/>
      <c r="M339" s="26"/>
      <c r="N339" s="26"/>
      <c r="O339" s="26"/>
      <c r="P339" s="26"/>
      <c r="Q339" s="26"/>
      <c r="R339" s="26"/>
      <c r="S339" s="26"/>
      <c r="T339" s="26"/>
      <c r="U339" s="26"/>
      <c r="V339" s="26"/>
    </row>
    <row r="340" spans="1:22" ht="12.75" customHeight="1">
      <c r="A340" s="129"/>
      <c r="B340" s="54"/>
      <c r="C340" s="26"/>
      <c r="D340" s="130"/>
      <c r="E340" s="56"/>
      <c r="F340" s="56"/>
      <c r="G340" s="133"/>
      <c r="H340" s="26"/>
      <c r="I340" s="26"/>
      <c r="J340" s="26"/>
      <c r="K340" s="26"/>
      <c r="L340" s="26"/>
      <c r="M340" s="26"/>
      <c r="N340" s="26"/>
      <c r="O340" s="26"/>
      <c r="P340" s="26"/>
      <c r="Q340" s="26"/>
      <c r="R340" s="26"/>
      <c r="S340" s="26"/>
      <c r="T340" s="26"/>
      <c r="U340" s="26"/>
      <c r="V340" s="26"/>
    </row>
    <row r="341" spans="1:22" ht="12.75" customHeight="1">
      <c r="A341" s="129"/>
      <c r="B341" s="54"/>
      <c r="C341" s="26"/>
      <c r="D341" s="130"/>
      <c r="E341" s="56"/>
      <c r="F341" s="56"/>
      <c r="G341" s="133"/>
      <c r="H341" s="26"/>
      <c r="I341" s="26"/>
      <c r="J341" s="26"/>
      <c r="K341" s="26"/>
      <c r="L341" s="26"/>
      <c r="M341" s="26"/>
      <c r="N341" s="26"/>
      <c r="O341" s="26"/>
      <c r="P341" s="26"/>
      <c r="Q341" s="26"/>
      <c r="R341" s="26"/>
      <c r="S341" s="26"/>
      <c r="T341" s="26"/>
      <c r="U341" s="26"/>
      <c r="V341" s="26"/>
    </row>
    <row r="342" spans="1:22" ht="12.75" customHeight="1">
      <c r="A342" s="129"/>
      <c r="B342" s="54"/>
      <c r="C342" s="26"/>
      <c r="D342" s="130"/>
      <c r="E342" s="56"/>
      <c r="F342" s="56"/>
      <c r="G342" s="133"/>
      <c r="H342" s="26"/>
      <c r="I342" s="26"/>
      <c r="J342" s="26"/>
      <c r="K342" s="26"/>
      <c r="L342" s="26"/>
      <c r="M342" s="26"/>
      <c r="N342" s="26"/>
      <c r="O342" s="26"/>
      <c r="P342" s="26"/>
      <c r="Q342" s="26"/>
      <c r="R342" s="26"/>
      <c r="S342" s="26"/>
      <c r="T342" s="26"/>
      <c r="U342" s="26"/>
      <c r="V342" s="26"/>
    </row>
    <row r="343" spans="1:22" ht="12.75" customHeight="1">
      <c r="A343" s="129"/>
      <c r="B343" s="54"/>
      <c r="C343" s="26"/>
      <c r="D343" s="130"/>
      <c r="E343" s="56"/>
      <c r="F343" s="56"/>
      <c r="G343" s="133"/>
      <c r="H343" s="26"/>
      <c r="I343" s="26"/>
      <c r="J343" s="26"/>
      <c r="K343" s="26"/>
      <c r="L343" s="26"/>
      <c r="M343" s="26"/>
      <c r="N343" s="26"/>
      <c r="O343" s="26"/>
      <c r="P343" s="26"/>
      <c r="Q343" s="26"/>
      <c r="R343" s="26"/>
      <c r="S343" s="26"/>
      <c r="T343" s="26"/>
      <c r="U343" s="26"/>
      <c r="V343" s="26"/>
    </row>
    <row r="344" spans="1:22" ht="12.75" customHeight="1">
      <c r="A344" s="129"/>
      <c r="B344" s="54"/>
      <c r="C344" s="26"/>
      <c r="D344" s="130"/>
      <c r="E344" s="56"/>
      <c r="F344" s="56"/>
      <c r="G344" s="133"/>
      <c r="H344" s="26"/>
      <c r="I344" s="26"/>
      <c r="J344" s="26"/>
      <c r="K344" s="26"/>
      <c r="L344" s="26"/>
      <c r="M344" s="26"/>
      <c r="N344" s="26"/>
      <c r="O344" s="26"/>
      <c r="P344" s="26"/>
      <c r="Q344" s="26"/>
      <c r="R344" s="26"/>
      <c r="S344" s="26"/>
      <c r="T344" s="26"/>
      <c r="U344" s="26"/>
      <c r="V344" s="26"/>
    </row>
    <row r="345" spans="1:22" ht="12.75" customHeight="1">
      <c r="A345" s="129"/>
      <c r="B345" s="54"/>
      <c r="C345" s="26"/>
      <c r="D345" s="130"/>
      <c r="E345" s="56"/>
      <c r="F345" s="56"/>
      <c r="G345" s="133"/>
      <c r="H345" s="26"/>
      <c r="I345" s="26"/>
      <c r="J345" s="26"/>
      <c r="K345" s="26"/>
      <c r="L345" s="26"/>
      <c r="M345" s="26"/>
      <c r="N345" s="26"/>
      <c r="O345" s="26"/>
      <c r="P345" s="26"/>
      <c r="Q345" s="26"/>
      <c r="R345" s="26"/>
      <c r="S345" s="26"/>
      <c r="T345" s="26"/>
      <c r="U345" s="26"/>
      <c r="V345" s="26"/>
    </row>
    <row r="346" spans="1:22" ht="12.75" customHeight="1">
      <c r="A346" s="129"/>
      <c r="B346" s="54"/>
      <c r="C346" s="26"/>
      <c r="D346" s="130"/>
      <c r="E346" s="56"/>
      <c r="F346" s="56"/>
      <c r="G346" s="133"/>
      <c r="H346" s="26"/>
      <c r="I346" s="26"/>
      <c r="J346" s="26"/>
      <c r="K346" s="26"/>
      <c r="L346" s="26"/>
      <c r="M346" s="26"/>
      <c r="N346" s="26"/>
      <c r="O346" s="26"/>
      <c r="P346" s="26"/>
      <c r="Q346" s="26"/>
      <c r="R346" s="26"/>
      <c r="S346" s="26"/>
      <c r="T346" s="26"/>
      <c r="U346" s="26"/>
      <c r="V346" s="26"/>
    </row>
    <row r="347" spans="1:22" ht="12.75" customHeight="1">
      <c r="A347" s="129"/>
      <c r="B347" s="54"/>
      <c r="C347" s="26"/>
      <c r="D347" s="130"/>
      <c r="E347" s="56"/>
      <c r="F347" s="56"/>
      <c r="G347" s="133"/>
      <c r="H347" s="26"/>
      <c r="I347" s="26"/>
      <c r="J347" s="26"/>
      <c r="K347" s="26"/>
      <c r="L347" s="26"/>
      <c r="M347" s="26"/>
      <c r="N347" s="26"/>
      <c r="O347" s="26"/>
      <c r="P347" s="26"/>
      <c r="Q347" s="26"/>
      <c r="R347" s="26"/>
      <c r="S347" s="26"/>
      <c r="T347" s="26"/>
      <c r="U347" s="26"/>
      <c r="V347" s="26"/>
    </row>
    <row r="348" spans="1:22" ht="12.75" customHeight="1">
      <c r="A348" s="129"/>
      <c r="B348" s="54"/>
      <c r="C348" s="26"/>
      <c r="D348" s="130"/>
      <c r="E348" s="56"/>
      <c r="F348" s="56"/>
      <c r="G348" s="133"/>
      <c r="H348" s="26"/>
      <c r="I348" s="26"/>
      <c r="J348" s="26"/>
      <c r="K348" s="26"/>
      <c r="L348" s="26"/>
      <c r="M348" s="26"/>
      <c r="N348" s="26"/>
      <c r="O348" s="26"/>
      <c r="P348" s="26"/>
      <c r="Q348" s="26"/>
      <c r="R348" s="26"/>
      <c r="S348" s="26"/>
      <c r="T348" s="26"/>
      <c r="U348" s="26"/>
      <c r="V348" s="26"/>
    </row>
    <row r="349" spans="1:22" ht="12.75" customHeight="1">
      <c r="A349" s="129"/>
      <c r="B349" s="54"/>
      <c r="C349" s="26"/>
      <c r="D349" s="130"/>
      <c r="E349" s="56"/>
      <c r="F349" s="56"/>
      <c r="G349" s="133"/>
      <c r="H349" s="26"/>
      <c r="I349" s="26"/>
      <c r="J349" s="26"/>
      <c r="K349" s="26"/>
      <c r="L349" s="26"/>
      <c r="M349" s="26"/>
      <c r="N349" s="26"/>
      <c r="O349" s="26"/>
      <c r="P349" s="26"/>
      <c r="Q349" s="26"/>
      <c r="R349" s="26"/>
      <c r="S349" s="26"/>
      <c r="T349" s="26"/>
      <c r="U349" s="26"/>
      <c r="V349" s="26"/>
    </row>
    <row r="350" spans="1:22" ht="12.75" customHeight="1">
      <c r="A350" s="129"/>
      <c r="B350" s="54"/>
      <c r="C350" s="26"/>
      <c r="D350" s="130"/>
      <c r="E350" s="56"/>
      <c r="F350" s="56"/>
      <c r="G350" s="133"/>
      <c r="H350" s="26"/>
      <c r="I350" s="26"/>
      <c r="J350" s="26"/>
      <c r="K350" s="26"/>
      <c r="L350" s="26"/>
      <c r="M350" s="26"/>
      <c r="N350" s="26"/>
      <c r="O350" s="26"/>
      <c r="P350" s="26"/>
      <c r="Q350" s="26"/>
      <c r="R350" s="26"/>
      <c r="S350" s="26"/>
      <c r="T350" s="26"/>
      <c r="U350" s="26"/>
      <c r="V350" s="26"/>
    </row>
    <row r="351" spans="1:22" ht="12.75" customHeight="1">
      <c r="A351" s="129"/>
      <c r="B351" s="54"/>
      <c r="C351" s="26"/>
      <c r="D351" s="130"/>
      <c r="E351" s="56"/>
      <c r="F351" s="56"/>
      <c r="G351" s="133"/>
      <c r="H351" s="26"/>
      <c r="I351" s="26"/>
      <c r="J351" s="26"/>
      <c r="K351" s="26"/>
      <c r="L351" s="26"/>
      <c r="M351" s="26"/>
      <c r="N351" s="26"/>
      <c r="O351" s="26"/>
      <c r="P351" s="26"/>
      <c r="Q351" s="26"/>
      <c r="R351" s="26"/>
      <c r="S351" s="26"/>
      <c r="T351" s="26"/>
      <c r="U351" s="26"/>
      <c r="V351" s="26"/>
    </row>
    <row r="352" spans="1:22" ht="12.75" customHeight="1">
      <c r="A352" s="129"/>
      <c r="B352" s="54"/>
      <c r="C352" s="26"/>
      <c r="D352" s="130"/>
      <c r="E352" s="56"/>
      <c r="F352" s="56"/>
      <c r="G352" s="133"/>
      <c r="H352" s="26"/>
      <c r="I352" s="26"/>
      <c r="J352" s="26"/>
      <c r="K352" s="26"/>
      <c r="L352" s="26"/>
      <c r="M352" s="26"/>
      <c r="N352" s="26"/>
      <c r="O352" s="26"/>
      <c r="P352" s="26"/>
      <c r="Q352" s="26"/>
      <c r="R352" s="26"/>
      <c r="S352" s="26"/>
      <c r="T352" s="26"/>
      <c r="U352" s="26"/>
      <c r="V352" s="26"/>
    </row>
    <row r="353" spans="1:22" ht="12.75" customHeight="1">
      <c r="A353" s="129"/>
      <c r="B353" s="54"/>
      <c r="C353" s="26"/>
      <c r="D353" s="130"/>
      <c r="E353" s="56"/>
      <c r="F353" s="56"/>
      <c r="G353" s="133"/>
      <c r="H353" s="26"/>
      <c r="I353" s="26"/>
      <c r="J353" s="26"/>
      <c r="K353" s="26"/>
      <c r="L353" s="26"/>
      <c r="M353" s="26"/>
      <c r="N353" s="26"/>
      <c r="O353" s="26"/>
      <c r="P353" s="26"/>
      <c r="Q353" s="26"/>
      <c r="R353" s="26"/>
      <c r="S353" s="26"/>
      <c r="T353" s="26"/>
      <c r="U353" s="26"/>
      <c r="V353" s="26"/>
    </row>
    <row r="354" spans="1:22" ht="12.75" customHeight="1">
      <c r="A354" s="129"/>
      <c r="B354" s="54"/>
      <c r="C354" s="26"/>
      <c r="D354" s="130"/>
      <c r="E354" s="56"/>
      <c r="F354" s="56"/>
      <c r="G354" s="133"/>
      <c r="H354" s="26"/>
      <c r="I354" s="26"/>
      <c r="J354" s="26"/>
      <c r="K354" s="26"/>
      <c r="L354" s="26"/>
      <c r="M354" s="26"/>
      <c r="N354" s="26"/>
      <c r="O354" s="26"/>
      <c r="P354" s="26"/>
      <c r="Q354" s="26"/>
      <c r="R354" s="26"/>
      <c r="S354" s="26"/>
      <c r="T354" s="26"/>
      <c r="U354" s="26"/>
      <c r="V354" s="26"/>
    </row>
    <row r="355" spans="1:22" ht="12.75" customHeight="1">
      <c r="A355" s="129"/>
      <c r="B355" s="54"/>
      <c r="C355" s="26"/>
      <c r="D355" s="130"/>
      <c r="E355" s="56"/>
      <c r="F355" s="56"/>
      <c r="G355" s="133"/>
      <c r="H355" s="26"/>
      <c r="I355" s="26"/>
      <c r="J355" s="26"/>
      <c r="K355" s="26"/>
      <c r="L355" s="26"/>
      <c r="M355" s="26"/>
      <c r="N355" s="26"/>
      <c r="O355" s="26"/>
      <c r="P355" s="26"/>
      <c r="Q355" s="26"/>
      <c r="R355" s="26"/>
      <c r="S355" s="26"/>
      <c r="T355" s="26"/>
      <c r="U355" s="26"/>
      <c r="V355" s="26"/>
    </row>
    <row r="356" spans="1:22" ht="12.75" customHeight="1">
      <c r="A356" s="129"/>
      <c r="B356" s="54"/>
      <c r="C356" s="26"/>
      <c r="D356" s="130"/>
      <c r="E356" s="56"/>
      <c r="F356" s="56"/>
      <c r="G356" s="133"/>
      <c r="H356" s="26"/>
      <c r="I356" s="26"/>
      <c r="J356" s="26"/>
      <c r="K356" s="26"/>
      <c r="L356" s="26"/>
      <c r="M356" s="26"/>
      <c r="N356" s="26"/>
      <c r="O356" s="26"/>
      <c r="P356" s="26"/>
      <c r="Q356" s="26"/>
      <c r="R356" s="26"/>
      <c r="S356" s="26"/>
      <c r="T356" s="26"/>
      <c r="U356" s="26"/>
      <c r="V356" s="26"/>
    </row>
    <row r="357" spans="1:22" ht="12.75" customHeight="1">
      <c r="A357" s="129"/>
      <c r="B357" s="54"/>
      <c r="C357" s="26"/>
      <c r="D357" s="130"/>
      <c r="E357" s="56"/>
      <c r="F357" s="56"/>
      <c r="G357" s="133"/>
      <c r="H357" s="26"/>
      <c r="I357" s="26"/>
      <c r="J357" s="26"/>
      <c r="K357" s="26"/>
      <c r="L357" s="26"/>
      <c r="M357" s="26"/>
      <c r="N357" s="26"/>
      <c r="O357" s="26"/>
      <c r="P357" s="26"/>
      <c r="Q357" s="26"/>
      <c r="R357" s="26"/>
      <c r="S357" s="26"/>
      <c r="T357" s="26"/>
      <c r="U357" s="26"/>
      <c r="V357" s="26"/>
    </row>
    <row r="358" spans="1:22" ht="12.75" customHeight="1">
      <c r="A358" s="129"/>
      <c r="B358" s="54"/>
      <c r="C358" s="26"/>
      <c r="D358" s="130"/>
      <c r="E358" s="56"/>
      <c r="F358" s="56"/>
      <c r="G358" s="133"/>
      <c r="H358" s="26"/>
      <c r="I358" s="26"/>
      <c r="J358" s="26"/>
      <c r="K358" s="26"/>
      <c r="L358" s="26"/>
      <c r="M358" s="26"/>
      <c r="N358" s="26"/>
      <c r="O358" s="26"/>
      <c r="P358" s="26"/>
      <c r="Q358" s="26"/>
      <c r="R358" s="26"/>
      <c r="S358" s="26"/>
      <c r="T358" s="26"/>
      <c r="U358" s="26"/>
      <c r="V358" s="26"/>
    </row>
    <row r="359" spans="1:22" ht="12.75" customHeight="1">
      <c r="A359" s="129"/>
      <c r="B359" s="54"/>
      <c r="C359" s="26"/>
      <c r="D359" s="130"/>
      <c r="E359" s="56"/>
      <c r="F359" s="56"/>
      <c r="G359" s="133"/>
      <c r="H359" s="26"/>
      <c r="I359" s="26"/>
      <c r="J359" s="26"/>
      <c r="K359" s="26"/>
      <c r="L359" s="26"/>
      <c r="M359" s="26"/>
      <c r="N359" s="26"/>
      <c r="O359" s="26"/>
      <c r="P359" s="26"/>
      <c r="Q359" s="26"/>
      <c r="R359" s="26"/>
      <c r="S359" s="26"/>
      <c r="T359" s="26"/>
      <c r="U359" s="26"/>
      <c r="V359" s="26"/>
    </row>
    <row r="360" spans="1:22" ht="12.75" customHeight="1">
      <c r="A360" s="129"/>
      <c r="B360" s="54"/>
      <c r="C360" s="26"/>
      <c r="D360" s="130"/>
      <c r="E360" s="56"/>
      <c r="F360" s="56"/>
      <c r="G360" s="133"/>
      <c r="H360" s="26"/>
      <c r="I360" s="26"/>
      <c r="J360" s="26"/>
      <c r="K360" s="26"/>
      <c r="L360" s="26"/>
      <c r="M360" s="26"/>
      <c r="N360" s="26"/>
      <c r="O360" s="26"/>
      <c r="P360" s="26"/>
      <c r="Q360" s="26"/>
      <c r="R360" s="26"/>
      <c r="S360" s="26"/>
      <c r="T360" s="26"/>
      <c r="U360" s="26"/>
      <c r="V360" s="26"/>
    </row>
    <row r="361" spans="1:22" ht="12.75" customHeight="1">
      <c r="A361" s="129"/>
      <c r="B361" s="54"/>
      <c r="C361" s="26"/>
      <c r="D361" s="130"/>
      <c r="E361" s="56"/>
      <c r="F361" s="56"/>
      <c r="G361" s="133"/>
      <c r="H361" s="26"/>
      <c r="I361" s="26"/>
      <c r="J361" s="26"/>
      <c r="K361" s="26"/>
      <c r="L361" s="26"/>
      <c r="M361" s="26"/>
      <c r="N361" s="26"/>
      <c r="O361" s="26"/>
      <c r="P361" s="26"/>
      <c r="Q361" s="26"/>
      <c r="R361" s="26"/>
      <c r="S361" s="26"/>
      <c r="T361" s="26"/>
      <c r="U361" s="26"/>
      <c r="V361" s="26"/>
    </row>
    <row r="362" spans="1:22" ht="12.75" customHeight="1">
      <c r="A362" s="129"/>
      <c r="B362" s="54"/>
      <c r="C362" s="26"/>
      <c r="D362" s="130"/>
      <c r="E362" s="56"/>
      <c r="F362" s="56"/>
      <c r="G362" s="133"/>
      <c r="H362" s="26"/>
      <c r="I362" s="26"/>
      <c r="J362" s="26"/>
      <c r="K362" s="26"/>
      <c r="L362" s="26"/>
      <c r="M362" s="26"/>
      <c r="N362" s="26"/>
      <c r="O362" s="26"/>
      <c r="P362" s="26"/>
      <c r="Q362" s="26"/>
      <c r="R362" s="26"/>
      <c r="S362" s="26"/>
      <c r="T362" s="26"/>
      <c r="U362" s="26"/>
      <c r="V362" s="26"/>
    </row>
    <row r="363" spans="1:22" ht="12.75" customHeight="1">
      <c r="A363" s="129"/>
      <c r="B363" s="54"/>
      <c r="C363" s="26"/>
      <c r="D363" s="130"/>
      <c r="E363" s="56"/>
      <c r="F363" s="56"/>
      <c r="G363" s="133"/>
      <c r="H363" s="26"/>
      <c r="I363" s="26"/>
      <c r="J363" s="26"/>
      <c r="K363" s="26"/>
      <c r="L363" s="26"/>
      <c r="M363" s="26"/>
      <c r="N363" s="26"/>
      <c r="O363" s="26"/>
      <c r="P363" s="26"/>
      <c r="Q363" s="26"/>
      <c r="R363" s="26"/>
      <c r="S363" s="26"/>
      <c r="T363" s="26"/>
      <c r="U363" s="26"/>
      <c r="V363" s="26"/>
    </row>
    <row r="364" spans="1:22" ht="12.75" customHeight="1">
      <c r="A364" s="129"/>
      <c r="B364" s="54"/>
      <c r="C364" s="26"/>
      <c r="D364" s="130"/>
      <c r="E364" s="56"/>
      <c r="F364" s="56"/>
      <c r="G364" s="133"/>
      <c r="H364" s="26"/>
      <c r="I364" s="26"/>
      <c r="J364" s="26"/>
      <c r="K364" s="26"/>
      <c r="L364" s="26"/>
      <c r="M364" s="26"/>
      <c r="N364" s="26"/>
      <c r="O364" s="26"/>
      <c r="P364" s="26"/>
      <c r="Q364" s="26"/>
      <c r="R364" s="26"/>
      <c r="S364" s="26"/>
      <c r="T364" s="26"/>
      <c r="U364" s="26"/>
      <c r="V364" s="26"/>
    </row>
    <row r="365" spans="1:22" ht="12.75" customHeight="1">
      <c r="A365" s="129"/>
      <c r="B365" s="54"/>
      <c r="C365" s="26"/>
      <c r="D365" s="130"/>
      <c r="E365" s="56"/>
      <c r="F365" s="56"/>
      <c r="G365" s="133"/>
      <c r="H365" s="26"/>
      <c r="I365" s="26"/>
      <c r="J365" s="26"/>
      <c r="K365" s="26"/>
      <c r="L365" s="26"/>
      <c r="M365" s="26"/>
      <c r="N365" s="26"/>
      <c r="O365" s="26"/>
      <c r="P365" s="26"/>
      <c r="Q365" s="26"/>
      <c r="R365" s="26"/>
      <c r="S365" s="26"/>
      <c r="T365" s="26"/>
      <c r="U365" s="26"/>
      <c r="V365" s="26"/>
    </row>
    <row r="366" spans="1:22" ht="12.75" customHeight="1">
      <c r="A366" s="129"/>
      <c r="B366" s="54"/>
      <c r="C366" s="26"/>
      <c r="D366" s="130"/>
      <c r="E366" s="56"/>
      <c r="F366" s="56"/>
      <c r="G366" s="133"/>
      <c r="H366" s="26"/>
      <c r="I366" s="26"/>
      <c r="J366" s="26"/>
      <c r="K366" s="26"/>
      <c r="L366" s="26"/>
      <c r="M366" s="26"/>
      <c r="N366" s="26"/>
      <c r="O366" s="26"/>
      <c r="P366" s="26"/>
      <c r="Q366" s="26"/>
      <c r="R366" s="26"/>
      <c r="S366" s="26"/>
      <c r="T366" s="26"/>
      <c r="U366" s="26"/>
      <c r="V366" s="26"/>
    </row>
    <row r="367" spans="1:22" ht="12.75" customHeight="1">
      <c r="A367" s="129"/>
      <c r="B367" s="54"/>
      <c r="C367" s="26"/>
      <c r="D367" s="130"/>
      <c r="E367" s="56"/>
      <c r="F367" s="56"/>
      <c r="G367" s="133"/>
      <c r="H367" s="26"/>
      <c r="I367" s="26"/>
      <c r="J367" s="26"/>
      <c r="K367" s="26"/>
      <c r="L367" s="26"/>
      <c r="M367" s="26"/>
      <c r="N367" s="26"/>
      <c r="O367" s="26"/>
      <c r="P367" s="26"/>
      <c r="Q367" s="26"/>
      <c r="R367" s="26"/>
      <c r="S367" s="26"/>
      <c r="T367" s="26"/>
      <c r="U367" s="26"/>
      <c r="V367" s="26"/>
    </row>
    <row r="368" spans="1:22" ht="12.75" customHeight="1">
      <c r="A368" s="129"/>
      <c r="B368" s="54"/>
      <c r="C368" s="26"/>
      <c r="D368" s="130"/>
      <c r="E368" s="56"/>
      <c r="F368" s="56"/>
      <c r="G368" s="133"/>
      <c r="H368" s="26"/>
      <c r="I368" s="26"/>
      <c r="J368" s="26"/>
      <c r="K368" s="26"/>
      <c r="L368" s="26"/>
      <c r="M368" s="26"/>
      <c r="N368" s="26"/>
      <c r="O368" s="26"/>
      <c r="P368" s="26"/>
      <c r="Q368" s="26"/>
      <c r="R368" s="26"/>
      <c r="S368" s="26"/>
      <c r="T368" s="26"/>
      <c r="U368" s="26"/>
      <c r="V368" s="26"/>
    </row>
    <row r="369" spans="1:22" ht="12.75" customHeight="1">
      <c r="A369" s="129"/>
      <c r="B369" s="54"/>
      <c r="C369" s="26"/>
      <c r="D369" s="130"/>
      <c r="E369" s="56"/>
      <c r="F369" s="56"/>
      <c r="G369" s="133"/>
      <c r="H369" s="26"/>
      <c r="I369" s="26"/>
      <c r="J369" s="26"/>
      <c r="K369" s="26"/>
      <c r="L369" s="26"/>
      <c r="M369" s="26"/>
      <c r="N369" s="26"/>
      <c r="O369" s="26"/>
      <c r="P369" s="26"/>
      <c r="Q369" s="26"/>
      <c r="R369" s="26"/>
      <c r="S369" s="26"/>
      <c r="T369" s="26"/>
      <c r="U369" s="26"/>
      <c r="V369" s="26"/>
    </row>
    <row r="370" spans="1:22" ht="12.75" customHeight="1">
      <c r="A370" s="129"/>
      <c r="B370" s="54"/>
      <c r="C370" s="26"/>
      <c r="D370" s="130"/>
      <c r="E370" s="56"/>
      <c r="F370" s="56"/>
      <c r="G370" s="133"/>
      <c r="H370" s="26"/>
      <c r="I370" s="26"/>
      <c r="J370" s="26"/>
      <c r="K370" s="26"/>
      <c r="L370" s="26"/>
      <c r="M370" s="26"/>
      <c r="N370" s="26"/>
      <c r="O370" s="26"/>
      <c r="P370" s="26"/>
      <c r="Q370" s="26"/>
      <c r="R370" s="26"/>
      <c r="S370" s="26"/>
      <c r="T370" s="26"/>
      <c r="U370" s="26"/>
      <c r="V370" s="26"/>
    </row>
    <row r="371" spans="1:22" ht="12.75" customHeight="1">
      <c r="A371" s="129"/>
      <c r="B371" s="54"/>
      <c r="C371" s="26"/>
      <c r="D371" s="130"/>
      <c r="E371" s="56"/>
      <c r="F371" s="56"/>
      <c r="G371" s="133"/>
      <c r="H371" s="26"/>
      <c r="I371" s="26"/>
      <c r="J371" s="26"/>
      <c r="K371" s="26"/>
      <c r="L371" s="26"/>
      <c r="M371" s="26"/>
      <c r="N371" s="26"/>
      <c r="O371" s="26"/>
      <c r="P371" s="26"/>
      <c r="Q371" s="26"/>
      <c r="R371" s="26"/>
      <c r="S371" s="26"/>
      <c r="T371" s="26"/>
      <c r="U371" s="26"/>
      <c r="V371" s="26"/>
    </row>
    <row r="372" spans="1:22" ht="12.75" customHeight="1">
      <c r="A372" s="129"/>
      <c r="B372" s="54"/>
      <c r="C372" s="26"/>
      <c r="D372" s="130"/>
      <c r="E372" s="56"/>
      <c r="F372" s="56"/>
      <c r="G372" s="133"/>
      <c r="H372" s="26"/>
      <c r="I372" s="26"/>
      <c r="J372" s="26"/>
      <c r="K372" s="26"/>
      <c r="L372" s="26"/>
      <c r="M372" s="26"/>
      <c r="N372" s="26"/>
      <c r="O372" s="26"/>
      <c r="P372" s="26"/>
      <c r="Q372" s="26"/>
      <c r="R372" s="26"/>
      <c r="S372" s="26"/>
      <c r="T372" s="26"/>
      <c r="U372" s="26"/>
      <c r="V372" s="26"/>
    </row>
    <row r="373" spans="1:22" ht="12.75" customHeight="1">
      <c r="A373" s="129"/>
      <c r="B373" s="54"/>
      <c r="C373" s="26"/>
      <c r="D373" s="130"/>
      <c r="E373" s="56"/>
      <c r="F373" s="56"/>
      <c r="G373" s="133"/>
      <c r="H373" s="26"/>
      <c r="I373" s="26"/>
      <c r="J373" s="26"/>
      <c r="K373" s="26"/>
      <c r="L373" s="26"/>
      <c r="M373" s="26"/>
      <c r="N373" s="26"/>
      <c r="O373" s="26"/>
      <c r="P373" s="26"/>
      <c r="Q373" s="26"/>
      <c r="R373" s="26"/>
      <c r="S373" s="26"/>
      <c r="T373" s="26"/>
      <c r="U373" s="26"/>
      <c r="V373" s="26"/>
    </row>
    <row r="374" spans="1:22" ht="12.75" customHeight="1">
      <c r="A374" s="129"/>
      <c r="B374" s="54"/>
      <c r="C374" s="26"/>
      <c r="D374" s="130"/>
      <c r="E374" s="56"/>
      <c r="F374" s="56"/>
      <c r="G374" s="133"/>
      <c r="H374" s="26"/>
      <c r="I374" s="26"/>
      <c r="J374" s="26"/>
      <c r="K374" s="26"/>
      <c r="L374" s="26"/>
      <c r="M374" s="26"/>
      <c r="N374" s="26"/>
      <c r="O374" s="26"/>
      <c r="P374" s="26"/>
      <c r="Q374" s="26"/>
      <c r="R374" s="26"/>
      <c r="S374" s="26"/>
      <c r="T374" s="26"/>
      <c r="U374" s="26"/>
      <c r="V374" s="26"/>
    </row>
    <row r="375" spans="1:22" ht="12.75" customHeight="1">
      <c r="A375" s="129"/>
      <c r="B375" s="54"/>
      <c r="C375" s="26"/>
      <c r="D375" s="130"/>
      <c r="E375" s="56"/>
      <c r="F375" s="56"/>
      <c r="G375" s="133"/>
      <c r="H375" s="26"/>
      <c r="I375" s="26"/>
      <c r="J375" s="26"/>
      <c r="K375" s="26"/>
      <c r="L375" s="26"/>
      <c r="M375" s="26"/>
      <c r="N375" s="26"/>
      <c r="O375" s="26"/>
      <c r="P375" s="26"/>
      <c r="Q375" s="26"/>
      <c r="R375" s="26"/>
      <c r="S375" s="26"/>
      <c r="T375" s="26"/>
      <c r="U375" s="26"/>
      <c r="V375" s="26"/>
    </row>
    <row r="376" spans="1:22" ht="12.75" customHeight="1">
      <c r="A376" s="129"/>
      <c r="B376" s="54"/>
      <c r="C376" s="26"/>
      <c r="D376" s="130"/>
      <c r="E376" s="56"/>
      <c r="F376" s="56"/>
      <c r="G376" s="133"/>
      <c r="H376" s="26"/>
      <c r="I376" s="26"/>
      <c r="J376" s="26"/>
      <c r="K376" s="26"/>
      <c r="L376" s="26"/>
      <c r="M376" s="26"/>
      <c r="N376" s="26"/>
      <c r="O376" s="26"/>
      <c r="P376" s="26"/>
      <c r="Q376" s="26"/>
      <c r="R376" s="26"/>
      <c r="S376" s="26"/>
      <c r="T376" s="26"/>
      <c r="U376" s="26"/>
      <c r="V376" s="26"/>
    </row>
    <row r="377" spans="1:22" ht="12.75" customHeight="1">
      <c r="A377" s="129"/>
      <c r="B377" s="54"/>
      <c r="C377" s="26"/>
      <c r="D377" s="130"/>
      <c r="E377" s="56"/>
      <c r="F377" s="56"/>
      <c r="G377" s="133"/>
      <c r="H377" s="26"/>
      <c r="I377" s="26"/>
      <c r="J377" s="26"/>
      <c r="K377" s="26"/>
      <c r="L377" s="26"/>
      <c r="M377" s="26"/>
      <c r="N377" s="26"/>
      <c r="O377" s="26"/>
      <c r="P377" s="26"/>
      <c r="Q377" s="26"/>
      <c r="R377" s="26"/>
      <c r="S377" s="26"/>
      <c r="T377" s="26"/>
      <c r="U377" s="26"/>
      <c r="V377" s="26"/>
    </row>
    <row r="378" spans="1:22" ht="12.75" customHeight="1">
      <c r="A378" s="129"/>
      <c r="B378" s="54"/>
      <c r="C378" s="26"/>
      <c r="D378" s="130"/>
      <c r="E378" s="56"/>
      <c r="F378" s="56"/>
      <c r="G378" s="133"/>
      <c r="H378" s="26"/>
      <c r="I378" s="26"/>
      <c r="J378" s="26"/>
      <c r="K378" s="26"/>
      <c r="L378" s="26"/>
      <c r="M378" s="26"/>
      <c r="N378" s="26"/>
      <c r="O378" s="26"/>
      <c r="P378" s="26"/>
      <c r="Q378" s="26"/>
      <c r="R378" s="26"/>
      <c r="S378" s="26"/>
      <c r="T378" s="26"/>
      <c r="U378" s="26"/>
      <c r="V378" s="26"/>
    </row>
    <row r="379" spans="1:22" ht="12.75" customHeight="1">
      <c r="A379" s="129"/>
      <c r="B379" s="54"/>
      <c r="C379" s="26"/>
      <c r="D379" s="130"/>
      <c r="E379" s="56"/>
      <c r="F379" s="56"/>
      <c r="G379" s="133"/>
      <c r="H379" s="26"/>
      <c r="I379" s="26"/>
      <c r="J379" s="26"/>
      <c r="K379" s="26"/>
      <c r="L379" s="26"/>
      <c r="M379" s="26"/>
      <c r="N379" s="26"/>
      <c r="O379" s="26"/>
      <c r="P379" s="26"/>
      <c r="Q379" s="26"/>
      <c r="R379" s="26"/>
      <c r="S379" s="26"/>
      <c r="T379" s="26"/>
      <c r="U379" s="26"/>
      <c r="V379" s="26"/>
    </row>
    <row r="380" spans="1:22" ht="12.75" customHeight="1">
      <c r="A380" s="129"/>
      <c r="B380" s="54"/>
      <c r="C380" s="26"/>
      <c r="D380" s="130"/>
      <c r="E380" s="56"/>
      <c r="F380" s="56"/>
      <c r="G380" s="133"/>
      <c r="H380" s="26"/>
      <c r="I380" s="26"/>
      <c r="J380" s="26"/>
      <c r="K380" s="26"/>
      <c r="L380" s="26"/>
      <c r="M380" s="26"/>
      <c r="N380" s="26"/>
      <c r="O380" s="26"/>
      <c r="P380" s="26"/>
      <c r="Q380" s="26"/>
      <c r="R380" s="26"/>
      <c r="S380" s="26"/>
      <c r="T380" s="26"/>
      <c r="U380" s="26"/>
      <c r="V380" s="26"/>
    </row>
    <row r="381" spans="1:22" ht="12.75" customHeight="1">
      <c r="A381" s="129"/>
      <c r="B381" s="54"/>
      <c r="C381" s="26"/>
      <c r="D381" s="130"/>
      <c r="E381" s="56"/>
      <c r="F381" s="56"/>
      <c r="G381" s="133"/>
      <c r="H381" s="26"/>
      <c r="I381" s="26"/>
      <c r="J381" s="26"/>
      <c r="K381" s="26"/>
      <c r="L381" s="26"/>
      <c r="M381" s="26"/>
      <c r="N381" s="26"/>
      <c r="O381" s="26"/>
      <c r="P381" s="26"/>
      <c r="Q381" s="26"/>
      <c r="R381" s="26"/>
      <c r="S381" s="26"/>
      <c r="T381" s="26"/>
      <c r="U381" s="26"/>
      <c r="V381" s="26"/>
    </row>
    <row r="382" spans="1:22" ht="12.75" customHeight="1">
      <c r="A382" s="129"/>
      <c r="B382" s="54"/>
      <c r="C382" s="26"/>
      <c r="D382" s="130"/>
      <c r="E382" s="56"/>
      <c r="F382" s="56"/>
      <c r="G382" s="133"/>
      <c r="H382" s="26"/>
      <c r="I382" s="26"/>
      <c r="J382" s="26"/>
      <c r="K382" s="26"/>
      <c r="L382" s="26"/>
      <c r="M382" s="26"/>
      <c r="N382" s="26"/>
      <c r="O382" s="26"/>
      <c r="P382" s="26"/>
      <c r="Q382" s="26"/>
      <c r="R382" s="26"/>
      <c r="S382" s="26"/>
      <c r="T382" s="26"/>
      <c r="U382" s="26"/>
      <c r="V382" s="26"/>
    </row>
    <row r="383" spans="1:22" ht="12.75" customHeight="1">
      <c r="A383" s="129"/>
      <c r="B383" s="54"/>
      <c r="C383" s="26"/>
      <c r="D383" s="130"/>
      <c r="E383" s="56"/>
      <c r="F383" s="56"/>
      <c r="G383" s="133"/>
      <c r="H383" s="26"/>
      <c r="I383" s="26"/>
      <c r="J383" s="26"/>
      <c r="K383" s="26"/>
      <c r="L383" s="26"/>
      <c r="M383" s="26"/>
      <c r="N383" s="26"/>
      <c r="O383" s="26"/>
      <c r="P383" s="26"/>
      <c r="Q383" s="26"/>
      <c r="R383" s="26"/>
      <c r="S383" s="26"/>
      <c r="T383" s="26"/>
      <c r="U383" s="26"/>
      <c r="V383" s="26"/>
    </row>
    <row r="384" spans="1:22" ht="12.75" customHeight="1">
      <c r="A384" s="129"/>
      <c r="B384" s="54"/>
      <c r="C384" s="26"/>
      <c r="D384" s="130"/>
      <c r="E384" s="56"/>
      <c r="F384" s="56"/>
      <c r="G384" s="133"/>
      <c r="H384" s="26"/>
      <c r="I384" s="26"/>
      <c r="J384" s="26"/>
      <c r="K384" s="26"/>
      <c r="L384" s="26"/>
      <c r="M384" s="26"/>
      <c r="N384" s="26"/>
      <c r="O384" s="26"/>
      <c r="P384" s="26"/>
      <c r="Q384" s="26"/>
      <c r="R384" s="26"/>
      <c r="S384" s="26"/>
      <c r="T384" s="26"/>
      <c r="U384" s="26"/>
      <c r="V384" s="26"/>
    </row>
    <row r="385" spans="1:22" ht="12.75" customHeight="1">
      <c r="A385" s="129"/>
      <c r="B385" s="54"/>
      <c r="C385" s="26"/>
      <c r="D385" s="130"/>
      <c r="E385" s="56"/>
      <c r="F385" s="56"/>
      <c r="G385" s="133"/>
      <c r="H385" s="26"/>
      <c r="I385" s="26"/>
      <c r="J385" s="26"/>
      <c r="K385" s="26"/>
      <c r="L385" s="26"/>
      <c r="M385" s="26"/>
      <c r="N385" s="26"/>
      <c r="O385" s="26"/>
      <c r="P385" s="26"/>
      <c r="Q385" s="26"/>
      <c r="R385" s="26"/>
      <c r="S385" s="26"/>
      <c r="T385" s="26"/>
      <c r="U385" s="26"/>
      <c r="V385" s="26"/>
    </row>
    <row r="386" spans="1:22" ht="12.75" customHeight="1">
      <c r="A386" s="129"/>
      <c r="B386" s="54"/>
      <c r="C386" s="26"/>
      <c r="D386" s="130"/>
      <c r="E386" s="56"/>
      <c r="F386" s="56"/>
      <c r="G386" s="133"/>
      <c r="H386" s="26"/>
      <c r="I386" s="26"/>
      <c r="J386" s="26"/>
      <c r="K386" s="26"/>
      <c r="L386" s="26"/>
      <c r="M386" s="26"/>
      <c r="N386" s="26"/>
      <c r="O386" s="26"/>
      <c r="P386" s="26"/>
      <c r="Q386" s="26"/>
      <c r="R386" s="26"/>
      <c r="S386" s="26"/>
      <c r="T386" s="26"/>
      <c r="U386" s="26"/>
      <c r="V386" s="26"/>
    </row>
    <row r="387" spans="1:22" ht="12.75" customHeight="1">
      <c r="A387" s="129"/>
      <c r="B387" s="54"/>
      <c r="C387" s="26"/>
      <c r="D387" s="130"/>
      <c r="E387" s="56"/>
      <c r="F387" s="56"/>
      <c r="G387" s="133"/>
      <c r="H387" s="26"/>
      <c r="I387" s="26"/>
      <c r="J387" s="26"/>
      <c r="K387" s="26"/>
      <c r="L387" s="26"/>
      <c r="M387" s="26"/>
      <c r="N387" s="26"/>
      <c r="O387" s="26"/>
      <c r="P387" s="26"/>
      <c r="Q387" s="26"/>
      <c r="R387" s="26"/>
      <c r="S387" s="26"/>
      <c r="T387" s="26"/>
      <c r="U387" s="26"/>
      <c r="V387" s="26"/>
    </row>
    <row r="388" spans="1:22" ht="12.75" customHeight="1">
      <c r="A388" s="129"/>
      <c r="B388" s="54"/>
      <c r="C388" s="26"/>
      <c r="D388" s="130"/>
      <c r="E388" s="56"/>
      <c r="F388" s="56"/>
      <c r="G388" s="133"/>
      <c r="H388" s="26"/>
      <c r="I388" s="26"/>
      <c r="J388" s="26"/>
      <c r="K388" s="26"/>
      <c r="L388" s="26"/>
      <c r="M388" s="26"/>
      <c r="N388" s="26"/>
      <c r="O388" s="26"/>
      <c r="P388" s="26"/>
      <c r="Q388" s="26"/>
      <c r="R388" s="26"/>
      <c r="S388" s="26"/>
      <c r="T388" s="26"/>
      <c r="U388" s="26"/>
      <c r="V388" s="26"/>
    </row>
    <row r="389" spans="1:22" ht="12.75" customHeight="1">
      <c r="A389" s="129"/>
      <c r="B389" s="54"/>
      <c r="C389" s="26"/>
      <c r="D389" s="130"/>
      <c r="E389" s="56"/>
      <c r="F389" s="56"/>
      <c r="G389" s="133"/>
      <c r="H389" s="26"/>
      <c r="I389" s="26"/>
      <c r="J389" s="26"/>
      <c r="K389" s="26"/>
      <c r="L389" s="26"/>
      <c r="M389" s="26"/>
      <c r="N389" s="26"/>
      <c r="O389" s="26"/>
      <c r="P389" s="26"/>
      <c r="Q389" s="26"/>
      <c r="R389" s="26"/>
      <c r="S389" s="26"/>
      <c r="T389" s="26"/>
      <c r="U389" s="26"/>
      <c r="V389" s="26"/>
    </row>
    <row r="390" spans="1:22" ht="12.75" customHeight="1">
      <c r="A390" s="129"/>
      <c r="B390" s="54"/>
      <c r="C390" s="26"/>
      <c r="D390" s="130"/>
      <c r="E390" s="56"/>
      <c r="F390" s="56"/>
      <c r="G390" s="133"/>
      <c r="H390" s="26"/>
      <c r="I390" s="26"/>
      <c r="J390" s="26"/>
      <c r="K390" s="26"/>
      <c r="L390" s="26"/>
      <c r="M390" s="26"/>
      <c r="N390" s="26"/>
      <c r="O390" s="26"/>
      <c r="P390" s="26"/>
      <c r="Q390" s="26"/>
      <c r="R390" s="26"/>
      <c r="S390" s="26"/>
      <c r="T390" s="26"/>
      <c r="U390" s="26"/>
      <c r="V390" s="26"/>
    </row>
    <row r="391" spans="1:22" ht="12.75" customHeight="1">
      <c r="A391" s="129"/>
      <c r="B391" s="54"/>
      <c r="C391" s="26"/>
      <c r="D391" s="130"/>
      <c r="E391" s="56"/>
      <c r="F391" s="56"/>
      <c r="G391" s="133"/>
      <c r="H391" s="26"/>
      <c r="I391" s="26"/>
      <c r="J391" s="26"/>
      <c r="K391" s="26"/>
      <c r="L391" s="26"/>
      <c r="M391" s="26"/>
      <c r="N391" s="26"/>
      <c r="O391" s="26"/>
      <c r="P391" s="26"/>
      <c r="Q391" s="26"/>
      <c r="R391" s="26"/>
      <c r="S391" s="26"/>
      <c r="T391" s="26"/>
      <c r="U391" s="26"/>
      <c r="V391" s="26"/>
    </row>
    <row r="392" spans="1:22" ht="12.75" customHeight="1">
      <c r="A392" s="129"/>
      <c r="B392" s="54"/>
      <c r="C392" s="26"/>
      <c r="D392" s="130"/>
      <c r="E392" s="56"/>
      <c r="F392" s="56"/>
      <c r="G392" s="133"/>
      <c r="H392" s="26"/>
      <c r="I392" s="26"/>
      <c r="J392" s="26"/>
      <c r="K392" s="26"/>
      <c r="L392" s="26"/>
      <c r="M392" s="26"/>
      <c r="N392" s="26"/>
      <c r="O392" s="26"/>
      <c r="P392" s="26"/>
      <c r="Q392" s="26"/>
      <c r="R392" s="26"/>
      <c r="S392" s="26"/>
      <c r="T392" s="26"/>
      <c r="U392" s="26"/>
      <c r="V392" s="26"/>
    </row>
    <row r="393" spans="1:22" ht="12.75" customHeight="1">
      <c r="A393" s="129"/>
      <c r="B393" s="54"/>
      <c r="C393" s="26"/>
      <c r="D393" s="130"/>
      <c r="E393" s="56"/>
      <c r="F393" s="56"/>
      <c r="G393" s="133"/>
      <c r="H393" s="26"/>
      <c r="I393" s="26"/>
      <c r="J393" s="26"/>
      <c r="K393" s="26"/>
      <c r="L393" s="26"/>
      <c r="M393" s="26"/>
      <c r="N393" s="26"/>
      <c r="O393" s="26"/>
      <c r="P393" s="26"/>
      <c r="Q393" s="26"/>
      <c r="R393" s="26"/>
      <c r="S393" s="26"/>
      <c r="T393" s="26"/>
      <c r="U393" s="26"/>
      <c r="V393" s="26"/>
    </row>
    <row r="394" spans="1:22" ht="12.75" customHeight="1">
      <c r="A394" s="129"/>
      <c r="B394" s="54"/>
      <c r="C394" s="26"/>
      <c r="D394" s="130"/>
      <c r="E394" s="56"/>
      <c r="F394" s="56"/>
      <c r="G394" s="133"/>
      <c r="H394" s="26"/>
      <c r="I394" s="26"/>
      <c r="J394" s="26"/>
      <c r="K394" s="26"/>
      <c r="L394" s="26"/>
      <c r="M394" s="26"/>
      <c r="N394" s="26"/>
      <c r="O394" s="26"/>
      <c r="P394" s="26"/>
      <c r="Q394" s="26"/>
      <c r="R394" s="26"/>
      <c r="S394" s="26"/>
      <c r="T394" s="26"/>
      <c r="U394" s="26"/>
      <c r="V394" s="26"/>
    </row>
    <row r="395" spans="1:22" ht="12.75" customHeight="1">
      <c r="A395" s="129"/>
      <c r="B395" s="54"/>
      <c r="C395" s="26"/>
      <c r="D395" s="130"/>
      <c r="E395" s="56"/>
      <c r="F395" s="56"/>
      <c r="G395" s="133"/>
      <c r="H395" s="26"/>
      <c r="I395" s="26"/>
      <c r="J395" s="26"/>
      <c r="K395" s="26"/>
      <c r="L395" s="26"/>
      <c r="M395" s="26"/>
      <c r="N395" s="26"/>
      <c r="O395" s="26"/>
      <c r="P395" s="26"/>
      <c r="Q395" s="26"/>
      <c r="R395" s="26"/>
      <c r="S395" s="26"/>
      <c r="T395" s="26"/>
      <c r="U395" s="26"/>
      <c r="V395" s="26"/>
    </row>
    <row r="396" spans="1:22" ht="12.75" customHeight="1">
      <c r="A396" s="129"/>
      <c r="B396" s="54"/>
      <c r="C396" s="26"/>
      <c r="D396" s="130"/>
      <c r="E396" s="56"/>
      <c r="F396" s="56"/>
      <c r="G396" s="133"/>
      <c r="H396" s="26"/>
      <c r="I396" s="26"/>
      <c r="J396" s="26"/>
      <c r="K396" s="26"/>
      <c r="L396" s="26"/>
      <c r="M396" s="26"/>
      <c r="N396" s="26"/>
      <c r="O396" s="26"/>
      <c r="P396" s="26"/>
      <c r="Q396" s="26"/>
      <c r="R396" s="26"/>
      <c r="S396" s="26"/>
      <c r="T396" s="26"/>
      <c r="U396" s="26"/>
      <c r="V396" s="26"/>
    </row>
    <row r="397" spans="1:22" ht="12.75" customHeight="1">
      <c r="A397" s="129"/>
      <c r="B397" s="54"/>
      <c r="C397" s="26"/>
      <c r="D397" s="130"/>
      <c r="E397" s="56"/>
      <c r="F397" s="56"/>
      <c r="G397" s="133"/>
      <c r="H397" s="26"/>
      <c r="I397" s="26"/>
      <c r="J397" s="26"/>
      <c r="K397" s="26"/>
      <c r="L397" s="26"/>
      <c r="M397" s="26"/>
      <c r="N397" s="26"/>
      <c r="O397" s="26"/>
      <c r="P397" s="26"/>
      <c r="Q397" s="26"/>
      <c r="R397" s="26"/>
      <c r="S397" s="26"/>
      <c r="T397" s="26"/>
      <c r="U397" s="26"/>
      <c r="V397" s="26"/>
    </row>
    <row r="398" spans="1:22" ht="12.75" customHeight="1">
      <c r="A398" s="129"/>
      <c r="B398" s="54"/>
      <c r="C398" s="26"/>
      <c r="D398" s="130"/>
      <c r="E398" s="56"/>
      <c r="F398" s="56"/>
      <c r="G398" s="133"/>
      <c r="H398" s="26"/>
      <c r="I398" s="26"/>
      <c r="J398" s="26"/>
      <c r="K398" s="26"/>
      <c r="L398" s="26"/>
      <c r="M398" s="26"/>
      <c r="N398" s="26"/>
      <c r="O398" s="26"/>
      <c r="P398" s="26"/>
      <c r="Q398" s="26"/>
      <c r="R398" s="26"/>
      <c r="S398" s="26"/>
      <c r="T398" s="26"/>
      <c r="U398" s="26"/>
      <c r="V398" s="26"/>
    </row>
    <row r="399" spans="1:22" ht="12.75" customHeight="1">
      <c r="A399" s="129"/>
      <c r="B399" s="54"/>
      <c r="C399" s="26"/>
      <c r="D399" s="130"/>
      <c r="E399" s="56"/>
      <c r="F399" s="56"/>
      <c r="G399" s="133"/>
      <c r="H399" s="26"/>
      <c r="I399" s="26"/>
      <c r="J399" s="26"/>
      <c r="K399" s="26"/>
      <c r="L399" s="26"/>
      <c r="M399" s="26"/>
      <c r="N399" s="26"/>
      <c r="O399" s="26"/>
      <c r="P399" s="26"/>
      <c r="Q399" s="26"/>
      <c r="R399" s="26"/>
      <c r="S399" s="26"/>
      <c r="T399" s="26"/>
      <c r="U399" s="26"/>
      <c r="V399" s="26"/>
    </row>
    <row r="400" spans="1:22" ht="12.75" customHeight="1">
      <c r="A400" s="129"/>
      <c r="B400" s="54"/>
      <c r="C400" s="26"/>
      <c r="D400" s="130"/>
      <c r="E400" s="56"/>
      <c r="F400" s="56"/>
      <c r="G400" s="133"/>
      <c r="H400" s="26"/>
      <c r="I400" s="26"/>
      <c r="J400" s="26"/>
      <c r="K400" s="26"/>
      <c r="L400" s="26"/>
      <c r="M400" s="26"/>
      <c r="N400" s="26"/>
      <c r="O400" s="26"/>
      <c r="P400" s="26"/>
      <c r="Q400" s="26"/>
      <c r="R400" s="26"/>
      <c r="S400" s="26"/>
      <c r="T400" s="26"/>
      <c r="U400" s="26"/>
      <c r="V400" s="26"/>
    </row>
    <row r="401" spans="1:22" ht="12.75" customHeight="1">
      <c r="A401" s="129"/>
      <c r="B401" s="54"/>
      <c r="C401" s="26"/>
      <c r="D401" s="130"/>
      <c r="E401" s="56"/>
      <c r="F401" s="56"/>
      <c r="G401" s="133"/>
      <c r="H401" s="26"/>
      <c r="I401" s="26"/>
      <c r="J401" s="26"/>
      <c r="K401" s="26"/>
      <c r="L401" s="26"/>
      <c r="M401" s="26"/>
      <c r="N401" s="26"/>
      <c r="O401" s="26"/>
      <c r="P401" s="26"/>
      <c r="Q401" s="26"/>
      <c r="R401" s="26"/>
      <c r="S401" s="26"/>
      <c r="T401" s="26"/>
      <c r="U401" s="26"/>
      <c r="V401" s="26"/>
    </row>
    <row r="402" spans="1:22" ht="12.75" customHeight="1">
      <c r="A402" s="129"/>
      <c r="B402" s="54"/>
      <c r="C402" s="26"/>
      <c r="D402" s="130"/>
      <c r="E402" s="56"/>
      <c r="F402" s="56"/>
      <c r="G402" s="133"/>
      <c r="H402" s="26"/>
      <c r="I402" s="26"/>
      <c r="J402" s="26"/>
      <c r="K402" s="26"/>
      <c r="L402" s="26"/>
      <c r="M402" s="26"/>
      <c r="N402" s="26"/>
      <c r="O402" s="26"/>
      <c r="P402" s="26"/>
      <c r="Q402" s="26"/>
      <c r="R402" s="26"/>
      <c r="S402" s="26"/>
      <c r="T402" s="26"/>
      <c r="U402" s="26"/>
      <c r="V402" s="26"/>
    </row>
    <row r="403" spans="1:22" ht="12.75" customHeight="1">
      <c r="A403" s="129"/>
      <c r="B403" s="54"/>
      <c r="C403" s="26"/>
      <c r="D403" s="130"/>
      <c r="E403" s="56"/>
      <c r="F403" s="56"/>
      <c r="G403" s="133"/>
      <c r="H403" s="26"/>
      <c r="I403" s="26"/>
      <c r="J403" s="26"/>
      <c r="K403" s="26"/>
      <c r="L403" s="26"/>
      <c r="M403" s="26"/>
      <c r="N403" s="26"/>
      <c r="O403" s="26"/>
      <c r="P403" s="26"/>
      <c r="Q403" s="26"/>
      <c r="R403" s="26"/>
      <c r="S403" s="26"/>
      <c r="T403" s="26"/>
      <c r="U403" s="26"/>
      <c r="V403" s="26"/>
    </row>
    <row r="404" spans="1:22" ht="12.75" customHeight="1">
      <c r="A404" s="129"/>
      <c r="B404" s="54"/>
      <c r="C404" s="26"/>
      <c r="D404" s="130"/>
      <c r="E404" s="56"/>
      <c r="F404" s="56"/>
      <c r="G404" s="133"/>
      <c r="H404" s="26"/>
      <c r="I404" s="26"/>
      <c r="J404" s="26"/>
      <c r="K404" s="26"/>
      <c r="L404" s="26"/>
      <c r="M404" s="26"/>
      <c r="N404" s="26"/>
      <c r="O404" s="26"/>
      <c r="P404" s="26"/>
      <c r="Q404" s="26"/>
      <c r="R404" s="26"/>
      <c r="S404" s="26"/>
      <c r="T404" s="26"/>
      <c r="U404" s="26"/>
      <c r="V404" s="26"/>
    </row>
    <row r="405" spans="1:22" ht="12.75" customHeight="1">
      <c r="A405" s="129"/>
      <c r="B405" s="54"/>
      <c r="C405" s="26"/>
      <c r="D405" s="130"/>
      <c r="E405" s="56"/>
      <c r="F405" s="56"/>
      <c r="G405" s="133"/>
      <c r="H405" s="26"/>
      <c r="I405" s="26"/>
      <c r="J405" s="26"/>
      <c r="K405" s="26"/>
      <c r="L405" s="26"/>
      <c r="M405" s="26"/>
      <c r="N405" s="26"/>
      <c r="O405" s="26"/>
      <c r="P405" s="26"/>
      <c r="Q405" s="26"/>
      <c r="R405" s="26"/>
      <c r="S405" s="26"/>
      <c r="T405" s="26"/>
      <c r="U405" s="26"/>
      <c r="V405" s="26"/>
    </row>
    <row r="406" spans="1:22" ht="12.75" customHeight="1">
      <c r="A406" s="129"/>
      <c r="B406" s="54"/>
      <c r="C406" s="26"/>
      <c r="D406" s="130"/>
      <c r="E406" s="56"/>
      <c r="F406" s="56"/>
      <c r="G406" s="133"/>
      <c r="H406" s="26"/>
      <c r="I406" s="26"/>
      <c r="J406" s="26"/>
      <c r="K406" s="26"/>
      <c r="L406" s="26"/>
      <c r="M406" s="26"/>
      <c r="N406" s="26"/>
      <c r="O406" s="26"/>
      <c r="P406" s="26"/>
      <c r="Q406" s="26"/>
      <c r="R406" s="26"/>
      <c r="S406" s="26"/>
      <c r="T406" s="26"/>
      <c r="U406" s="26"/>
      <c r="V406" s="26"/>
    </row>
    <row r="407" spans="1:22" ht="12.75" customHeight="1">
      <c r="A407" s="129"/>
      <c r="B407" s="54"/>
      <c r="C407" s="26"/>
      <c r="D407" s="130"/>
      <c r="E407" s="56"/>
      <c r="F407" s="56"/>
      <c r="G407" s="133"/>
      <c r="H407" s="26"/>
      <c r="I407" s="26"/>
      <c r="J407" s="26"/>
      <c r="K407" s="26"/>
      <c r="L407" s="26"/>
      <c r="M407" s="26"/>
      <c r="N407" s="26"/>
      <c r="O407" s="26"/>
      <c r="P407" s="26"/>
      <c r="Q407" s="26"/>
      <c r="R407" s="26"/>
      <c r="S407" s="26"/>
      <c r="T407" s="26"/>
      <c r="U407" s="26"/>
      <c r="V407" s="26"/>
    </row>
    <row r="408" spans="1:22" ht="12.75" customHeight="1">
      <c r="A408" s="129"/>
      <c r="B408" s="54"/>
      <c r="C408" s="26"/>
      <c r="D408" s="130"/>
      <c r="E408" s="56"/>
      <c r="F408" s="56"/>
      <c r="G408" s="133"/>
      <c r="H408" s="26"/>
      <c r="I408" s="26"/>
      <c r="J408" s="26"/>
      <c r="K408" s="26"/>
      <c r="L408" s="26"/>
      <c r="M408" s="26"/>
      <c r="N408" s="26"/>
      <c r="O408" s="26"/>
      <c r="P408" s="26"/>
      <c r="Q408" s="26"/>
      <c r="R408" s="26"/>
      <c r="S408" s="26"/>
      <c r="T408" s="26"/>
      <c r="U408" s="26"/>
      <c r="V408" s="26"/>
    </row>
    <row r="409" spans="1:22" ht="12.75" customHeight="1">
      <c r="A409" s="129"/>
      <c r="B409" s="54"/>
      <c r="C409" s="26"/>
      <c r="D409" s="130"/>
      <c r="E409" s="56"/>
      <c r="F409" s="56"/>
      <c r="G409" s="133"/>
      <c r="H409" s="26"/>
      <c r="I409" s="26"/>
      <c r="J409" s="26"/>
      <c r="K409" s="26"/>
      <c r="L409" s="26"/>
      <c r="M409" s="26"/>
      <c r="N409" s="26"/>
      <c r="O409" s="26"/>
      <c r="P409" s="26"/>
      <c r="Q409" s="26"/>
      <c r="R409" s="26"/>
      <c r="S409" s="26"/>
      <c r="T409" s="26"/>
      <c r="U409" s="26"/>
      <c r="V409" s="26"/>
    </row>
    <row r="410" spans="1:22" ht="12.75" customHeight="1">
      <c r="A410" s="129"/>
      <c r="B410" s="54"/>
      <c r="C410" s="26"/>
      <c r="D410" s="130"/>
      <c r="E410" s="56"/>
      <c r="F410" s="56"/>
      <c r="G410" s="133"/>
      <c r="H410" s="26"/>
      <c r="I410" s="26"/>
      <c r="J410" s="26"/>
      <c r="K410" s="26"/>
      <c r="L410" s="26"/>
      <c r="M410" s="26"/>
      <c r="N410" s="26"/>
      <c r="O410" s="26"/>
      <c r="P410" s="26"/>
      <c r="Q410" s="26"/>
      <c r="R410" s="26"/>
      <c r="S410" s="26"/>
      <c r="T410" s="26"/>
      <c r="U410" s="26"/>
      <c r="V410" s="26"/>
    </row>
    <row r="411" spans="1:22" ht="12.75" customHeight="1">
      <c r="A411" s="129"/>
      <c r="B411" s="54"/>
      <c r="C411" s="26"/>
      <c r="D411" s="130"/>
      <c r="E411" s="56"/>
      <c r="F411" s="56"/>
      <c r="G411" s="133"/>
      <c r="H411" s="26"/>
      <c r="I411" s="26"/>
      <c r="J411" s="26"/>
      <c r="K411" s="26"/>
      <c r="L411" s="26"/>
      <c r="M411" s="26"/>
      <c r="N411" s="26"/>
      <c r="O411" s="26"/>
      <c r="P411" s="26"/>
      <c r="Q411" s="26"/>
      <c r="R411" s="26"/>
      <c r="S411" s="26"/>
      <c r="T411" s="26"/>
      <c r="U411" s="26"/>
      <c r="V411" s="26"/>
    </row>
    <row r="412" spans="1:22" ht="12.75" customHeight="1">
      <c r="A412" s="129"/>
      <c r="B412" s="54"/>
      <c r="C412" s="26"/>
      <c r="D412" s="130"/>
      <c r="E412" s="56"/>
      <c r="F412" s="56"/>
      <c r="G412" s="133"/>
      <c r="H412" s="26"/>
      <c r="I412" s="26"/>
      <c r="J412" s="26"/>
      <c r="K412" s="26"/>
      <c r="L412" s="26"/>
      <c r="M412" s="26"/>
      <c r="N412" s="26"/>
      <c r="O412" s="26"/>
      <c r="P412" s="26"/>
      <c r="Q412" s="26"/>
      <c r="R412" s="26"/>
      <c r="S412" s="26"/>
      <c r="T412" s="26"/>
      <c r="U412" s="26"/>
      <c r="V412" s="26"/>
    </row>
    <row r="413" spans="1:22" ht="12.75" customHeight="1">
      <c r="A413" s="129"/>
      <c r="B413" s="54"/>
      <c r="C413" s="26"/>
      <c r="D413" s="130"/>
      <c r="E413" s="56"/>
      <c r="F413" s="56"/>
      <c r="G413" s="133"/>
      <c r="H413" s="26"/>
      <c r="I413" s="26"/>
      <c r="J413" s="26"/>
      <c r="K413" s="26"/>
      <c r="L413" s="26"/>
      <c r="M413" s="26"/>
      <c r="N413" s="26"/>
      <c r="O413" s="26"/>
      <c r="P413" s="26"/>
      <c r="Q413" s="26"/>
      <c r="R413" s="26"/>
      <c r="S413" s="26"/>
      <c r="T413" s="26"/>
      <c r="U413" s="26"/>
      <c r="V413" s="26"/>
    </row>
    <row r="414" spans="1:22" ht="12.75" customHeight="1">
      <c r="A414" s="129"/>
      <c r="B414" s="54"/>
      <c r="C414" s="26"/>
      <c r="D414" s="130"/>
      <c r="E414" s="56"/>
      <c r="F414" s="56"/>
      <c r="G414" s="133"/>
      <c r="H414" s="26"/>
      <c r="I414" s="26"/>
      <c r="J414" s="26"/>
      <c r="K414" s="26"/>
      <c r="L414" s="26"/>
      <c r="M414" s="26"/>
      <c r="N414" s="26"/>
      <c r="O414" s="26"/>
      <c r="P414" s="26"/>
      <c r="Q414" s="26"/>
      <c r="R414" s="26"/>
      <c r="S414" s="26"/>
      <c r="T414" s="26"/>
      <c r="U414" s="26"/>
      <c r="V414" s="26"/>
    </row>
    <row r="415" spans="1:22" ht="12.75" customHeight="1">
      <c r="A415" s="129"/>
      <c r="B415" s="54"/>
      <c r="C415" s="26"/>
      <c r="D415" s="130"/>
      <c r="E415" s="56"/>
      <c r="F415" s="56"/>
      <c r="G415" s="133"/>
      <c r="H415" s="26"/>
      <c r="I415" s="26"/>
      <c r="J415" s="26"/>
      <c r="K415" s="26"/>
      <c r="L415" s="26"/>
      <c r="M415" s="26"/>
      <c r="N415" s="26"/>
      <c r="O415" s="26"/>
      <c r="P415" s="26"/>
      <c r="Q415" s="26"/>
      <c r="R415" s="26"/>
      <c r="S415" s="26"/>
      <c r="T415" s="26"/>
      <c r="U415" s="26"/>
      <c r="V415" s="26"/>
    </row>
    <row r="416" spans="1:22" ht="12.75" customHeight="1">
      <c r="A416" s="129"/>
      <c r="B416" s="54"/>
      <c r="C416" s="26"/>
      <c r="D416" s="130"/>
      <c r="E416" s="56"/>
      <c r="F416" s="56"/>
      <c r="G416" s="133"/>
      <c r="H416" s="26"/>
      <c r="I416" s="26"/>
      <c r="J416" s="26"/>
      <c r="K416" s="26"/>
      <c r="L416" s="26"/>
      <c r="M416" s="26"/>
      <c r="N416" s="26"/>
      <c r="O416" s="26"/>
      <c r="P416" s="26"/>
      <c r="Q416" s="26"/>
      <c r="R416" s="26"/>
      <c r="S416" s="26"/>
      <c r="T416" s="26"/>
      <c r="U416" s="26"/>
      <c r="V416" s="26"/>
    </row>
    <row r="417" spans="1:22" ht="12.75" customHeight="1">
      <c r="A417" s="129"/>
      <c r="B417" s="54"/>
      <c r="C417" s="26"/>
      <c r="D417" s="130"/>
      <c r="E417" s="56"/>
      <c r="F417" s="56"/>
      <c r="G417" s="133"/>
      <c r="H417" s="26"/>
      <c r="I417" s="26"/>
      <c r="J417" s="26"/>
      <c r="K417" s="26"/>
      <c r="L417" s="26"/>
      <c r="M417" s="26"/>
      <c r="N417" s="26"/>
      <c r="O417" s="26"/>
      <c r="P417" s="26"/>
      <c r="Q417" s="26"/>
      <c r="R417" s="26"/>
      <c r="S417" s="26"/>
      <c r="T417" s="26"/>
      <c r="U417" s="26"/>
      <c r="V417" s="26"/>
    </row>
    <row r="418" spans="1:22" ht="12.75" customHeight="1">
      <c r="A418" s="129"/>
      <c r="B418" s="54"/>
      <c r="C418" s="26"/>
      <c r="D418" s="130"/>
      <c r="E418" s="56"/>
      <c r="F418" s="56"/>
      <c r="G418" s="133"/>
      <c r="H418" s="26"/>
      <c r="I418" s="26"/>
      <c r="J418" s="26"/>
      <c r="K418" s="26"/>
      <c r="L418" s="26"/>
      <c r="M418" s="26"/>
      <c r="N418" s="26"/>
      <c r="O418" s="26"/>
      <c r="P418" s="26"/>
      <c r="Q418" s="26"/>
      <c r="R418" s="26"/>
      <c r="S418" s="26"/>
      <c r="T418" s="26"/>
      <c r="U418" s="26"/>
      <c r="V418" s="26"/>
    </row>
    <row r="419" spans="1:22" ht="12.75" customHeight="1">
      <c r="A419" s="129"/>
      <c r="B419" s="54"/>
      <c r="C419" s="26"/>
      <c r="D419" s="130"/>
      <c r="E419" s="56"/>
      <c r="F419" s="56"/>
      <c r="G419" s="133"/>
      <c r="H419" s="26"/>
      <c r="I419" s="26"/>
      <c r="J419" s="26"/>
      <c r="K419" s="26"/>
      <c r="L419" s="26"/>
      <c r="M419" s="26"/>
      <c r="N419" s="26"/>
      <c r="O419" s="26"/>
      <c r="P419" s="26"/>
      <c r="Q419" s="26"/>
      <c r="R419" s="26"/>
      <c r="S419" s="26"/>
      <c r="T419" s="26"/>
      <c r="U419" s="26"/>
      <c r="V419" s="26"/>
    </row>
    <row r="420" spans="1:22" ht="12.75" customHeight="1">
      <c r="A420" s="129"/>
      <c r="B420" s="54"/>
      <c r="C420" s="26"/>
      <c r="D420" s="130"/>
      <c r="E420" s="56"/>
      <c r="F420" s="56"/>
      <c r="G420" s="133"/>
      <c r="H420" s="26"/>
      <c r="I420" s="26"/>
      <c r="J420" s="26"/>
      <c r="K420" s="26"/>
      <c r="L420" s="26"/>
      <c r="M420" s="26"/>
      <c r="N420" s="26"/>
      <c r="O420" s="26"/>
      <c r="P420" s="26"/>
      <c r="Q420" s="26"/>
      <c r="R420" s="26"/>
      <c r="S420" s="26"/>
      <c r="T420" s="26"/>
      <c r="U420" s="26"/>
      <c r="V420" s="26"/>
    </row>
    <row r="421" spans="1:22" ht="12.75" customHeight="1">
      <c r="A421" s="129"/>
      <c r="B421" s="54"/>
      <c r="C421" s="26"/>
      <c r="D421" s="130"/>
      <c r="E421" s="56"/>
      <c r="F421" s="56"/>
      <c r="G421" s="133"/>
      <c r="H421" s="26"/>
      <c r="I421" s="26"/>
      <c r="J421" s="26"/>
      <c r="K421" s="26"/>
      <c r="L421" s="26"/>
      <c r="M421" s="26"/>
      <c r="N421" s="26"/>
      <c r="O421" s="26"/>
      <c r="P421" s="26"/>
      <c r="Q421" s="26"/>
      <c r="R421" s="26"/>
      <c r="S421" s="26"/>
      <c r="T421" s="26"/>
      <c r="U421" s="26"/>
      <c r="V421" s="26"/>
    </row>
    <row r="422" spans="1:22" ht="12.75" customHeight="1">
      <c r="A422" s="129"/>
      <c r="B422" s="54"/>
      <c r="C422" s="26"/>
      <c r="D422" s="130"/>
      <c r="E422" s="56"/>
      <c r="F422" s="56"/>
      <c r="G422" s="133"/>
      <c r="H422" s="26"/>
      <c r="I422" s="26"/>
      <c r="J422" s="26"/>
      <c r="K422" s="26"/>
      <c r="L422" s="26"/>
      <c r="M422" s="26"/>
      <c r="N422" s="26"/>
      <c r="O422" s="26"/>
      <c r="P422" s="26"/>
      <c r="Q422" s="26"/>
      <c r="R422" s="26"/>
      <c r="S422" s="26"/>
      <c r="T422" s="26"/>
      <c r="U422" s="26"/>
      <c r="V422" s="26"/>
    </row>
    <row r="423" spans="1:22" ht="12.75" customHeight="1">
      <c r="A423" s="129"/>
      <c r="B423" s="54"/>
      <c r="C423" s="26"/>
      <c r="D423" s="130"/>
      <c r="E423" s="56"/>
      <c r="F423" s="56"/>
      <c r="G423" s="133"/>
      <c r="H423" s="26"/>
      <c r="I423" s="26"/>
      <c r="J423" s="26"/>
      <c r="K423" s="26"/>
      <c r="L423" s="26"/>
      <c r="M423" s="26"/>
      <c r="N423" s="26"/>
      <c r="O423" s="26"/>
      <c r="P423" s="26"/>
      <c r="Q423" s="26"/>
      <c r="R423" s="26"/>
      <c r="S423" s="26"/>
      <c r="T423" s="26"/>
      <c r="U423" s="26"/>
      <c r="V423" s="26"/>
    </row>
    <row r="424" spans="1:22" ht="12.75" customHeight="1">
      <c r="A424" s="129"/>
      <c r="B424" s="54"/>
      <c r="C424" s="26"/>
      <c r="D424" s="130"/>
      <c r="E424" s="56"/>
      <c r="F424" s="56"/>
      <c r="G424" s="133"/>
      <c r="H424" s="26"/>
      <c r="I424" s="26"/>
      <c r="J424" s="26"/>
      <c r="K424" s="26"/>
      <c r="L424" s="26"/>
      <c r="M424" s="26"/>
      <c r="N424" s="26"/>
      <c r="O424" s="26"/>
      <c r="P424" s="26"/>
      <c r="Q424" s="26"/>
      <c r="R424" s="26"/>
      <c r="S424" s="26"/>
      <c r="T424" s="26"/>
      <c r="U424" s="26"/>
      <c r="V424" s="26"/>
    </row>
    <row r="425" spans="1:22" ht="12.75" customHeight="1">
      <c r="A425" s="129"/>
      <c r="B425" s="54"/>
      <c r="C425" s="26"/>
      <c r="D425" s="130"/>
      <c r="E425" s="56"/>
      <c r="F425" s="56"/>
      <c r="G425" s="133"/>
      <c r="H425" s="26"/>
      <c r="I425" s="26"/>
      <c r="J425" s="26"/>
      <c r="K425" s="26"/>
      <c r="L425" s="26"/>
      <c r="M425" s="26"/>
      <c r="N425" s="26"/>
      <c r="O425" s="26"/>
      <c r="P425" s="26"/>
      <c r="Q425" s="26"/>
      <c r="R425" s="26"/>
      <c r="S425" s="26"/>
      <c r="T425" s="26"/>
      <c r="U425" s="26"/>
      <c r="V425" s="26"/>
    </row>
    <row r="426" spans="1:22" ht="12.75" customHeight="1">
      <c r="A426" s="129"/>
      <c r="B426" s="54"/>
      <c r="C426" s="26"/>
      <c r="D426" s="130"/>
      <c r="E426" s="56"/>
      <c r="F426" s="56"/>
      <c r="G426" s="133"/>
      <c r="H426" s="26"/>
      <c r="I426" s="26"/>
      <c r="J426" s="26"/>
      <c r="K426" s="26"/>
      <c r="L426" s="26"/>
      <c r="M426" s="26"/>
      <c r="N426" s="26"/>
      <c r="O426" s="26"/>
      <c r="P426" s="26"/>
      <c r="Q426" s="26"/>
      <c r="R426" s="26"/>
      <c r="S426" s="26"/>
      <c r="T426" s="26"/>
      <c r="U426" s="26"/>
      <c r="V426" s="26"/>
    </row>
    <row r="427" spans="1:22" ht="12.75" customHeight="1">
      <c r="A427" s="129"/>
      <c r="B427" s="54"/>
      <c r="C427" s="26"/>
      <c r="D427" s="130"/>
      <c r="E427" s="56"/>
      <c r="F427" s="56"/>
      <c r="G427" s="133"/>
      <c r="H427" s="26"/>
      <c r="I427" s="26"/>
      <c r="J427" s="26"/>
      <c r="K427" s="26"/>
      <c r="L427" s="26"/>
      <c r="M427" s="26"/>
      <c r="N427" s="26"/>
      <c r="O427" s="26"/>
      <c r="P427" s="26"/>
      <c r="Q427" s="26"/>
      <c r="R427" s="26"/>
      <c r="S427" s="26"/>
      <c r="T427" s="26"/>
      <c r="U427" s="26"/>
      <c r="V427" s="26"/>
    </row>
    <row r="428" spans="1:22" ht="12.75" customHeight="1">
      <c r="A428" s="129"/>
      <c r="B428" s="54"/>
      <c r="C428" s="26"/>
      <c r="D428" s="130"/>
      <c r="E428" s="56"/>
      <c r="F428" s="56"/>
      <c r="G428" s="133"/>
      <c r="H428" s="26"/>
      <c r="I428" s="26"/>
      <c r="J428" s="26"/>
      <c r="K428" s="26"/>
      <c r="L428" s="26"/>
      <c r="M428" s="26"/>
      <c r="N428" s="26"/>
      <c r="O428" s="26"/>
      <c r="P428" s="26"/>
      <c r="Q428" s="26"/>
      <c r="R428" s="26"/>
      <c r="S428" s="26"/>
      <c r="T428" s="26"/>
      <c r="U428" s="26"/>
      <c r="V428" s="26"/>
    </row>
    <row r="429" spans="1:22" ht="12.75" customHeight="1">
      <c r="A429" s="129"/>
      <c r="B429" s="54"/>
      <c r="C429" s="26"/>
      <c r="D429" s="130"/>
      <c r="E429" s="56"/>
      <c r="F429" s="56"/>
      <c r="G429" s="133"/>
      <c r="H429" s="26"/>
      <c r="I429" s="26"/>
      <c r="J429" s="26"/>
      <c r="K429" s="26"/>
      <c r="L429" s="26"/>
      <c r="M429" s="26"/>
      <c r="N429" s="26"/>
      <c r="O429" s="26"/>
      <c r="P429" s="26"/>
      <c r="Q429" s="26"/>
      <c r="R429" s="26"/>
      <c r="S429" s="26"/>
      <c r="T429" s="26"/>
      <c r="U429" s="26"/>
      <c r="V429" s="26"/>
    </row>
    <row r="430" spans="1:22" ht="12.75" customHeight="1">
      <c r="A430" s="129"/>
      <c r="B430" s="54"/>
      <c r="C430" s="26"/>
      <c r="D430" s="130"/>
      <c r="E430" s="56"/>
      <c r="F430" s="56"/>
      <c r="G430" s="133"/>
      <c r="H430" s="26"/>
      <c r="I430" s="26"/>
      <c r="J430" s="26"/>
      <c r="K430" s="26"/>
      <c r="L430" s="26"/>
      <c r="M430" s="26"/>
      <c r="N430" s="26"/>
      <c r="O430" s="26"/>
      <c r="P430" s="26"/>
      <c r="Q430" s="26"/>
      <c r="R430" s="26"/>
      <c r="S430" s="26"/>
      <c r="T430" s="26"/>
      <c r="U430" s="26"/>
      <c r="V430" s="26"/>
    </row>
    <row r="431" spans="1:22" ht="12.75" customHeight="1">
      <c r="A431" s="129"/>
      <c r="B431" s="54"/>
      <c r="C431" s="26"/>
      <c r="D431" s="130"/>
      <c r="E431" s="56"/>
      <c r="F431" s="56"/>
      <c r="G431" s="133"/>
      <c r="H431" s="26"/>
      <c r="I431" s="26"/>
      <c r="J431" s="26"/>
      <c r="K431" s="26"/>
      <c r="L431" s="26"/>
      <c r="M431" s="26"/>
      <c r="N431" s="26"/>
      <c r="O431" s="26"/>
      <c r="P431" s="26"/>
      <c r="Q431" s="26"/>
      <c r="R431" s="26"/>
      <c r="S431" s="26"/>
      <c r="T431" s="26"/>
      <c r="U431" s="26"/>
      <c r="V431" s="26"/>
    </row>
    <row r="432" spans="1:22" ht="12.75" customHeight="1">
      <c r="A432" s="129"/>
      <c r="B432" s="54"/>
      <c r="C432" s="26"/>
      <c r="D432" s="130"/>
      <c r="E432" s="56"/>
      <c r="F432" s="56"/>
      <c r="G432" s="133"/>
      <c r="H432" s="26"/>
      <c r="I432" s="26"/>
      <c r="J432" s="26"/>
      <c r="K432" s="26"/>
      <c r="L432" s="26"/>
      <c r="M432" s="26"/>
      <c r="N432" s="26"/>
      <c r="O432" s="26"/>
      <c r="P432" s="26"/>
      <c r="Q432" s="26"/>
      <c r="R432" s="26"/>
      <c r="S432" s="26"/>
      <c r="T432" s="26"/>
      <c r="U432" s="26"/>
      <c r="V432" s="26"/>
    </row>
    <row r="433" spans="1:22" ht="12.75" customHeight="1">
      <c r="A433" s="129"/>
      <c r="B433" s="54"/>
      <c r="C433" s="26"/>
      <c r="D433" s="130"/>
      <c r="E433" s="56"/>
      <c r="F433" s="56"/>
      <c r="G433" s="133"/>
      <c r="H433" s="26"/>
      <c r="I433" s="26"/>
      <c r="J433" s="26"/>
      <c r="K433" s="26"/>
      <c r="L433" s="26"/>
      <c r="M433" s="26"/>
      <c r="N433" s="26"/>
      <c r="O433" s="26"/>
      <c r="P433" s="26"/>
      <c r="Q433" s="26"/>
      <c r="R433" s="26"/>
      <c r="S433" s="26"/>
      <c r="T433" s="26"/>
      <c r="U433" s="26"/>
      <c r="V433" s="26"/>
    </row>
    <row r="434" spans="1:22" ht="12.75" customHeight="1">
      <c r="A434" s="129"/>
      <c r="B434" s="54"/>
      <c r="C434" s="26"/>
      <c r="D434" s="130"/>
      <c r="E434" s="56"/>
      <c r="F434" s="56"/>
      <c r="G434" s="133"/>
      <c r="H434" s="26"/>
      <c r="I434" s="26"/>
      <c r="J434" s="26"/>
      <c r="K434" s="26"/>
      <c r="L434" s="26"/>
      <c r="M434" s="26"/>
      <c r="N434" s="26"/>
      <c r="O434" s="26"/>
      <c r="P434" s="26"/>
      <c r="Q434" s="26"/>
      <c r="R434" s="26"/>
      <c r="S434" s="26"/>
      <c r="T434" s="26"/>
      <c r="U434" s="26"/>
      <c r="V434" s="26"/>
    </row>
    <row r="435" spans="1:22" ht="12.75" customHeight="1">
      <c r="A435" s="129"/>
      <c r="B435" s="54"/>
      <c r="C435" s="26"/>
      <c r="D435" s="130"/>
      <c r="E435" s="56"/>
      <c r="F435" s="56"/>
      <c r="G435" s="133"/>
      <c r="H435" s="26"/>
      <c r="I435" s="26"/>
      <c r="J435" s="26"/>
      <c r="K435" s="26"/>
      <c r="L435" s="26"/>
      <c r="M435" s="26"/>
      <c r="N435" s="26"/>
      <c r="O435" s="26"/>
      <c r="P435" s="26"/>
      <c r="Q435" s="26"/>
      <c r="R435" s="26"/>
      <c r="S435" s="26"/>
      <c r="T435" s="26"/>
      <c r="U435" s="26"/>
      <c r="V435" s="26"/>
    </row>
    <row r="436" spans="1:22" ht="12.75" customHeight="1">
      <c r="A436" s="129"/>
      <c r="B436" s="54"/>
      <c r="C436" s="26"/>
      <c r="D436" s="130"/>
      <c r="E436" s="56"/>
      <c r="F436" s="56"/>
      <c r="G436" s="133"/>
      <c r="H436" s="26"/>
      <c r="I436" s="26"/>
      <c r="J436" s="26"/>
      <c r="K436" s="26"/>
      <c r="L436" s="26"/>
      <c r="M436" s="26"/>
      <c r="N436" s="26"/>
      <c r="O436" s="26"/>
      <c r="P436" s="26"/>
      <c r="Q436" s="26"/>
      <c r="R436" s="26"/>
      <c r="S436" s="26"/>
      <c r="T436" s="26"/>
      <c r="U436" s="26"/>
      <c r="V436" s="26"/>
    </row>
    <row r="437" spans="1:22" ht="12.75" customHeight="1">
      <c r="A437" s="129"/>
      <c r="B437" s="54"/>
      <c r="C437" s="26"/>
      <c r="D437" s="130"/>
      <c r="E437" s="56"/>
      <c r="F437" s="56"/>
      <c r="G437" s="133"/>
      <c r="H437" s="26"/>
      <c r="I437" s="26"/>
      <c r="J437" s="26"/>
      <c r="K437" s="26"/>
      <c r="L437" s="26"/>
      <c r="M437" s="26"/>
      <c r="N437" s="26"/>
      <c r="O437" s="26"/>
      <c r="P437" s="26"/>
      <c r="Q437" s="26"/>
      <c r="R437" s="26"/>
      <c r="S437" s="26"/>
      <c r="T437" s="26"/>
      <c r="U437" s="26"/>
      <c r="V437" s="26"/>
    </row>
    <row r="438" spans="1:22" ht="12.75" customHeight="1">
      <c r="A438" s="129"/>
      <c r="B438" s="54"/>
      <c r="C438" s="26"/>
      <c r="D438" s="130"/>
      <c r="E438" s="56"/>
      <c r="F438" s="56"/>
      <c r="G438" s="133"/>
      <c r="H438" s="26"/>
      <c r="I438" s="26"/>
      <c r="J438" s="26"/>
      <c r="K438" s="26"/>
      <c r="L438" s="26"/>
      <c r="M438" s="26"/>
      <c r="N438" s="26"/>
      <c r="O438" s="26"/>
      <c r="P438" s="26"/>
      <c r="Q438" s="26"/>
      <c r="R438" s="26"/>
      <c r="S438" s="26"/>
      <c r="T438" s="26"/>
      <c r="U438" s="26"/>
      <c r="V438" s="26"/>
    </row>
    <row r="439" spans="1:22" ht="12.75" customHeight="1">
      <c r="A439" s="129"/>
      <c r="B439" s="54"/>
      <c r="C439" s="26"/>
      <c r="D439" s="130"/>
      <c r="E439" s="56"/>
      <c r="F439" s="56"/>
      <c r="G439" s="133"/>
      <c r="H439" s="26"/>
      <c r="I439" s="26"/>
      <c r="J439" s="26"/>
      <c r="K439" s="26"/>
      <c r="L439" s="26"/>
      <c r="M439" s="26"/>
      <c r="N439" s="26"/>
      <c r="O439" s="26"/>
      <c r="P439" s="26"/>
      <c r="Q439" s="26"/>
      <c r="R439" s="26"/>
      <c r="S439" s="26"/>
      <c r="T439" s="26"/>
      <c r="U439" s="26"/>
      <c r="V439" s="26"/>
    </row>
    <row r="440" spans="1:22" ht="12.75" customHeight="1">
      <c r="A440" s="129"/>
      <c r="B440" s="54"/>
      <c r="C440" s="26"/>
      <c r="D440" s="130"/>
      <c r="E440" s="56"/>
      <c r="F440" s="56"/>
      <c r="G440" s="133"/>
      <c r="H440" s="26"/>
      <c r="I440" s="26"/>
      <c r="J440" s="26"/>
      <c r="K440" s="26"/>
      <c r="L440" s="26"/>
      <c r="M440" s="26"/>
      <c r="N440" s="26"/>
      <c r="O440" s="26"/>
      <c r="P440" s="26"/>
      <c r="Q440" s="26"/>
      <c r="R440" s="26"/>
      <c r="S440" s="26"/>
      <c r="T440" s="26"/>
      <c r="U440" s="26"/>
      <c r="V440" s="26"/>
    </row>
    <row r="441" spans="1:22" ht="12.75" customHeight="1">
      <c r="A441" s="129"/>
      <c r="B441" s="54"/>
      <c r="C441" s="26"/>
      <c r="D441" s="130"/>
      <c r="E441" s="56"/>
      <c r="F441" s="56"/>
      <c r="G441" s="133"/>
      <c r="H441" s="26"/>
      <c r="I441" s="26"/>
      <c r="J441" s="26"/>
      <c r="K441" s="26"/>
      <c r="L441" s="26"/>
      <c r="M441" s="26"/>
      <c r="N441" s="26"/>
      <c r="O441" s="26"/>
      <c r="P441" s="26"/>
      <c r="Q441" s="26"/>
      <c r="R441" s="26"/>
      <c r="S441" s="26"/>
      <c r="T441" s="26"/>
      <c r="U441" s="26"/>
      <c r="V441" s="26"/>
    </row>
    <row r="442" spans="1:22" ht="12.75" customHeight="1">
      <c r="A442" s="129"/>
      <c r="B442" s="54"/>
      <c r="C442" s="26"/>
      <c r="D442" s="130"/>
      <c r="E442" s="56"/>
      <c r="F442" s="56"/>
      <c r="G442" s="133"/>
      <c r="H442" s="26"/>
      <c r="I442" s="26"/>
      <c r="J442" s="26"/>
      <c r="K442" s="26"/>
      <c r="L442" s="26"/>
      <c r="M442" s="26"/>
      <c r="N442" s="26"/>
      <c r="O442" s="26"/>
      <c r="P442" s="26"/>
      <c r="Q442" s="26"/>
      <c r="R442" s="26"/>
      <c r="S442" s="26"/>
      <c r="T442" s="26"/>
      <c r="U442" s="26"/>
      <c r="V442" s="26"/>
    </row>
    <row r="443" spans="1:22" ht="12.75" customHeight="1">
      <c r="A443" s="129"/>
      <c r="B443" s="54"/>
      <c r="C443" s="26"/>
      <c r="D443" s="130"/>
      <c r="E443" s="56"/>
      <c r="F443" s="56"/>
      <c r="G443" s="133"/>
      <c r="H443" s="26"/>
      <c r="I443" s="26"/>
      <c r="J443" s="26"/>
      <c r="K443" s="26"/>
      <c r="L443" s="26"/>
      <c r="M443" s="26"/>
      <c r="N443" s="26"/>
      <c r="O443" s="26"/>
      <c r="P443" s="26"/>
      <c r="Q443" s="26"/>
      <c r="R443" s="26"/>
      <c r="S443" s="26"/>
      <c r="T443" s="26"/>
      <c r="U443" s="26"/>
      <c r="V443" s="26"/>
    </row>
    <row r="444" spans="1:22" ht="12.75" customHeight="1">
      <c r="A444" s="129"/>
      <c r="B444" s="54"/>
      <c r="C444" s="26"/>
      <c r="D444" s="130"/>
      <c r="E444" s="56"/>
      <c r="F444" s="56"/>
      <c r="G444" s="133"/>
      <c r="H444" s="26"/>
      <c r="I444" s="26"/>
      <c r="J444" s="26"/>
      <c r="K444" s="26"/>
      <c r="L444" s="26"/>
      <c r="M444" s="26"/>
      <c r="N444" s="26"/>
      <c r="O444" s="26"/>
      <c r="P444" s="26"/>
      <c r="Q444" s="26"/>
      <c r="R444" s="26"/>
      <c r="S444" s="26"/>
      <c r="T444" s="26"/>
      <c r="U444" s="26"/>
      <c r="V444" s="26"/>
    </row>
    <row r="445" spans="1:22" ht="12.75" customHeight="1">
      <c r="A445" s="129"/>
      <c r="B445" s="54"/>
      <c r="C445" s="26"/>
      <c r="D445" s="130"/>
      <c r="E445" s="56"/>
      <c r="F445" s="56"/>
      <c r="G445" s="133"/>
      <c r="H445" s="26"/>
      <c r="I445" s="26"/>
      <c r="J445" s="26"/>
      <c r="K445" s="26"/>
      <c r="L445" s="26"/>
      <c r="M445" s="26"/>
      <c r="N445" s="26"/>
      <c r="O445" s="26"/>
      <c r="P445" s="26"/>
      <c r="Q445" s="26"/>
      <c r="R445" s="26"/>
      <c r="S445" s="26"/>
      <c r="T445" s="26"/>
      <c r="U445" s="26"/>
      <c r="V445" s="26"/>
    </row>
    <row r="446" spans="1:22" ht="12.75" customHeight="1">
      <c r="A446" s="129"/>
      <c r="B446" s="54"/>
      <c r="C446" s="26"/>
      <c r="D446" s="130"/>
      <c r="E446" s="56"/>
      <c r="F446" s="56"/>
      <c r="G446" s="133"/>
      <c r="H446" s="26"/>
      <c r="I446" s="26"/>
      <c r="J446" s="26"/>
      <c r="K446" s="26"/>
      <c r="L446" s="26"/>
      <c r="M446" s="26"/>
      <c r="N446" s="26"/>
      <c r="O446" s="26"/>
      <c r="P446" s="26"/>
      <c r="Q446" s="26"/>
      <c r="R446" s="26"/>
      <c r="S446" s="26"/>
      <c r="T446" s="26"/>
      <c r="U446" s="26"/>
      <c r="V446" s="26"/>
    </row>
    <row r="447" spans="1:22" ht="12.75" customHeight="1">
      <c r="A447" s="129"/>
      <c r="B447" s="54"/>
      <c r="C447" s="26"/>
      <c r="D447" s="130"/>
      <c r="E447" s="56"/>
      <c r="F447" s="56"/>
      <c r="G447" s="133"/>
      <c r="H447" s="26"/>
      <c r="I447" s="26"/>
      <c r="J447" s="26"/>
      <c r="K447" s="26"/>
      <c r="L447" s="26"/>
      <c r="M447" s="26"/>
      <c r="N447" s="26"/>
      <c r="O447" s="26"/>
      <c r="P447" s="26"/>
      <c r="Q447" s="26"/>
      <c r="R447" s="26"/>
      <c r="S447" s="26"/>
      <c r="T447" s="26"/>
      <c r="U447" s="26"/>
      <c r="V447" s="26"/>
    </row>
    <row r="448" spans="1:22" ht="12.75" customHeight="1">
      <c r="A448" s="129"/>
      <c r="B448" s="54"/>
      <c r="C448" s="26"/>
      <c r="D448" s="130"/>
      <c r="E448" s="56"/>
      <c r="F448" s="56"/>
      <c r="G448" s="133"/>
      <c r="H448" s="26"/>
      <c r="I448" s="26"/>
      <c r="J448" s="26"/>
      <c r="K448" s="26"/>
      <c r="L448" s="26"/>
      <c r="M448" s="26"/>
      <c r="N448" s="26"/>
      <c r="O448" s="26"/>
      <c r="P448" s="26"/>
      <c r="Q448" s="26"/>
      <c r="R448" s="26"/>
      <c r="S448" s="26"/>
      <c r="T448" s="26"/>
      <c r="U448" s="26"/>
      <c r="V448" s="26"/>
    </row>
    <row r="449" spans="1:22" ht="12.75" customHeight="1">
      <c r="A449" s="129"/>
      <c r="B449" s="54"/>
      <c r="C449" s="26"/>
      <c r="D449" s="130"/>
      <c r="E449" s="56"/>
      <c r="F449" s="56"/>
      <c r="G449" s="133"/>
      <c r="H449" s="26"/>
      <c r="I449" s="26"/>
      <c r="J449" s="26"/>
      <c r="K449" s="26"/>
      <c r="L449" s="26"/>
      <c r="M449" s="26"/>
      <c r="N449" s="26"/>
      <c r="O449" s="26"/>
      <c r="P449" s="26"/>
      <c r="Q449" s="26"/>
      <c r="R449" s="26"/>
      <c r="S449" s="26"/>
      <c r="T449" s="26"/>
      <c r="U449" s="26"/>
      <c r="V449" s="26"/>
    </row>
    <row r="450" spans="1:22" ht="12.75" customHeight="1">
      <c r="A450" s="129"/>
      <c r="B450" s="54"/>
      <c r="C450" s="26"/>
      <c r="D450" s="130"/>
      <c r="E450" s="56"/>
      <c r="F450" s="56"/>
      <c r="G450" s="133"/>
      <c r="H450" s="26"/>
      <c r="I450" s="26"/>
      <c r="J450" s="26"/>
      <c r="K450" s="26"/>
      <c r="L450" s="26"/>
      <c r="M450" s="26"/>
      <c r="N450" s="26"/>
      <c r="O450" s="26"/>
      <c r="P450" s="26"/>
      <c r="Q450" s="26"/>
      <c r="R450" s="26"/>
      <c r="S450" s="26"/>
      <c r="T450" s="26"/>
      <c r="U450" s="26"/>
      <c r="V450" s="26"/>
    </row>
    <row r="451" spans="1:22" ht="12.75" customHeight="1">
      <c r="A451" s="129"/>
      <c r="B451" s="54"/>
      <c r="C451" s="26"/>
      <c r="D451" s="130"/>
      <c r="E451" s="56"/>
      <c r="F451" s="56"/>
      <c r="G451" s="133"/>
      <c r="H451" s="26"/>
      <c r="I451" s="26"/>
      <c r="J451" s="26"/>
      <c r="K451" s="26"/>
      <c r="L451" s="26"/>
      <c r="M451" s="26"/>
      <c r="N451" s="26"/>
      <c r="O451" s="26"/>
      <c r="P451" s="26"/>
      <c r="Q451" s="26"/>
      <c r="R451" s="26"/>
      <c r="S451" s="26"/>
      <c r="T451" s="26"/>
      <c r="U451" s="26"/>
      <c r="V451" s="26"/>
    </row>
    <row r="452" spans="1:22" ht="12.75" customHeight="1">
      <c r="A452" s="129"/>
      <c r="B452" s="54"/>
      <c r="C452" s="26"/>
      <c r="D452" s="130"/>
      <c r="E452" s="56"/>
      <c r="F452" s="56"/>
      <c r="G452" s="133"/>
      <c r="H452" s="26"/>
      <c r="I452" s="26"/>
      <c r="J452" s="26"/>
      <c r="K452" s="26"/>
      <c r="L452" s="26"/>
      <c r="M452" s="26"/>
      <c r="N452" s="26"/>
      <c r="O452" s="26"/>
      <c r="P452" s="26"/>
      <c r="Q452" s="26"/>
      <c r="R452" s="26"/>
      <c r="S452" s="26"/>
      <c r="T452" s="26"/>
      <c r="U452" s="26"/>
      <c r="V452" s="26"/>
    </row>
    <row r="453" spans="1:22" ht="12.75" customHeight="1">
      <c r="A453" s="129"/>
      <c r="B453" s="54"/>
      <c r="C453" s="26"/>
      <c r="D453" s="130"/>
      <c r="E453" s="56"/>
      <c r="F453" s="56"/>
      <c r="G453" s="133"/>
      <c r="H453" s="26"/>
      <c r="I453" s="26"/>
      <c r="J453" s="26"/>
      <c r="K453" s="26"/>
      <c r="L453" s="26"/>
      <c r="M453" s="26"/>
      <c r="N453" s="26"/>
      <c r="O453" s="26"/>
      <c r="P453" s="26"/>
      <c r="Q453" s="26"/>
      <c r="R453" s="26"/>
      <c r="S453" s="26"/>
      <c r="T453" s="26"/>
      <c r="U453" s="26"/>
      <c r="V453" s="26"/>
    </row>
    <row r="454" spans="1:22" ht="12.75" customHeight="1">
      <c r="A454" s="129"/>
      <c r="B454" s="54"/>
      <c r="C454" s="26"/>
      <c r="D454" s="130"/>
      <c r="E454" s="56"/>
      <c r="F454" s="56"/>
      <c r="G454" s="133"/>
      <c r="H454" s="26"/>
      <c r="I454" s="26"/>
      <c r="J454" s="26"/>
      <c r="K454" s="26"/>
      <c r="L454" s="26"/>
      <c r="M454" s="26"/>
      <c r="N454" s="26"/>
      <c r="O454" s="26"/>
      <c r="P454" s="26"/>
      <c r="Q454" s="26"/>
      <c r="R454" s="26"/>
      <c r="S454" s="26"/>
      <c r="T454" s="26"/>
      <c r="U454" s="26"/>
      <c r="V454" s="26"/>
    </row>
    <row r="455" spans="1:22" ht="12.75" customHeight="1">
      <c r="A455" s="129"/>
      <c r="B455" s="54"/>
      <c r="C455" s="26"/>
      <c r="D455" s="130"/>
      <c r="E455" s="56"/>
      <c r="F455" s="56"/>
      <c r="G455" s="133"/>
      <c r="H455" s="26"/>
      <c r="I455" s="26"/>
      <c r="J455" s="26"/>
      <c r="K455" s="26"/>
      <c r="L455" s="26"/>
      <c r="M455" s="26"/>
      <c r="N455" s="26"/>
      <c r="O455" s="26"/>
      <c r="P455" s="26"/>
      <c r="Q455" s="26"/>
      <c r="R455" s="26"/>
      <c r="S455" s="26"/>
      <c r="T455" s="26"/>
      <c r="U455" s="26"/>
      <c r="V455" s="26"/>
    </row>
    <row r="456" spans="1:22" ht="12.75" customHeight="1">
      <c r="A456" s="129"/>
      <c r="B456" s="54"/>
      <c r="C456" s="26"/>
      <c r="D456" s="130"/>
      <c r="E456" s="56"/>
      <c r="F456" s="56"/>
      <c r="G456" s="133"/>
      <c r="H456" s="26"/>
      <c r="I456" s="26"/>
      <c r="J456" s="26"/>
      <c r="K456" s="26"/>
      <c r="L456" s="26"/>
      <c r="M456" s="26"/>
      <c r="N456" s="26"/>
      <c r="O456" s="26"/>
      <c r="P456" s="26"/>
      <c r="Q456" s="26"/>
      <c r="R456" s="26"/>
      <c r="S456" s="26"/>
      <c r="T456" s="26"/>
      <c r="U456" s="26"/>
      <c r="V456" s="26"/>
    </row>
    <row r="457" spans="1:22" ht="12.75" customHeight="1">
      <c r="A457" s="129"/>
      <c r="B457" s="54"/>
      <c r="C457" s="26"/>
      <c r="D457" s="130"/>
      <c r="E457" s="56"/>
      <c r="F457" s="56"/>
      <c r="G457" s="133"/>
      <c r="H457" s="26"/>
      <c r="I457" s="26"/>
      <c r="J457" s="26"/>
      <c r="K457" s="26"/>
      <c r="L457" s="26"/>
      <c r="M457" s="26"/>
      <c r="N457" s="26"/>
      <c r="O457" s="26"/>
      <c r="P457" s="26"/>
      <c r="Q457" s="26"/>
      <c r="R457" s="26"/>
      <c r="S457" s="26"/>
      <c r="T457" s="26"/>
      <c r="U457" s="26"/>
      <c r="V457" s="26"/>
    </row>
    <row r="458" spans="1:22" ht="12.75" customHeight="1">
      <c r="A458" s="129"/>
      <c r="B458" s="54"/>
      <c r="C458" s="26"/>
      <c r="D458" s="130"/>
      <c r="E458" s="56"/>
      <c r="F458" s="56"/>
      <c r="G458" s="133"/>
      <c r="H458" s="26"/>
      <c r="I458" s="26"/>
      <c r="J458" s="26"/>
      <c r="K458" s="26"/>
      <c r="L458" s="26"/>
      <c r="M458" s="26"/>
      <c r="N458" s="26"/>
      <c r="O458" s="26"/>
      <c r="P458" s="26"/>
      <c r="Q458" s="26"/>
      <c r="R458" s="26"/>
      <c r="S458" s="26"/>
      <c r="T458" s="26"/>
      <c r="U458" s="26"/>
      <c r="V458" s="26"/>
    </row>
    <row r="459" spans="1:22" ht="12.75" customHeight="1">
      <c r="A459" s="129"/>
      <c r="B459" s="54"/>
      <c r="C459" s="26"/>
      <c r="D459" s="130"/>
      <c r="E459" s="56"/>
      <c r="F459" s="56"/>
      <c r="G459" s="133"/>
      <c r="H459" s="26"/>
      <c r="I459" s="26"/>
      <c r="J459" s="26"/>
      <c r="K459" s="26"/>
      <c r="L459" s="26"/>
      <c r="M459" s="26"/>
      <c r="N459" s="26"/>
      <c r="O459" s="26"/>
      <c r="P459" s="26"/>
      <c r="Q459" s="26"/>
      <c r="R459" s="26"/>
      <c r="S459" s="26"/>
      <c r="T459" s="26"/>
      <c r="U459" s="26"/>
      <c r="V459" s="26"/>
    </row>
    <row r="460" spans="1:22" ht="12.75" customHeight="1">
      <c r="A460" s="129"/>
      <c r="B460" s="54"/>
      <c r="C460" s="26"/>
      <c r="D460" s="130"/>
      <c r="E460" s="56"/>
      <c r="F460" s="56"/>
      <c r="G460" s="133"/>
      <c r="H460" s="26"/>
      <c r="I460" s="26"/>
      <c r="J460" s="26"/>
      <c r="K460" s="26"/>
      <c r="L460" s="26"/>
      <c r="M460" s="26"/>
      <c r="N460" s="26"/>
      <c r="O460" s="26"/>
      <c r="P460" s="26"/>
      <c r="Q460" s="26"/>
      <c r="R460" s="26"/>
      <c r="S460" s="26"/>
      <c r="T460" s="26"/>
      <c r="U460" s="26"/>
      <c r="V460" s="26"/>
    </row>
    <row r="461" spans="1:22" ht="12.75" customHeight="1">
      <c r="A461" s="129"/>
      <c r="B461" s="54"/>
      <c r="C461" s="26"/>
      <c r="D461" s="130"/>
      <c r="E461" s="56"/>
      <c r="F461" s="56"/>
      <c r="G461" s="133"/>
      <c r="H461" s="26"/>
      <c r="I461" s="26"/>
      <c r="J461" s="26"/>
      <c r="K461" s="26"/>
      <c r="L461" s="26"/>
      <c r="M461" s="26"/>
      <c r="N461" s="26"/>
      <c r="O461" s="26"/>
      <c r="P461" s="26"/>
      <c r="Q461" s="26"/>
      <c r="R461" s="26"/>
      <c r="S461" s="26"/>
      <c r="T461" s="26"/>
      <c r="U461" s="26"/>
      <c r="V461" s="26"/>
    </row>
    <row r="462" spans="1:22" ht="12.75" customHeight="1">
      <c r="A462" s="129"/>
      <c r="B462" s="54"/>
      <c r="C462" s="26"/>
      <c r="D462" s="130"/>
      <c r="E462" s="56"/>
      <c r="F462" s="56"/>
      <c r="G462" s="133"/>
      <c r="H462" s="26"/>
      <c r="I462" s="26"/>
      <c r="J462" s="26"/>
      <c r="K462" s="26"/>
      <c r="L462" s="26"/>
      <c r="M462" s="26"/>
      <c r="N462" s="26"/>
      <c r="O462" s="26"/>
      <c r="P462" s="26"/>
      <c r="Q462" s="26"/>
      <c r="R462" s="26"/>
      <c r="S462" s="26"/>
      <c r="T462" s="26"/>
      <c r="U462" s="26"/>
      <c r="V462" s="26"/>
    </row>
    <row r="463" spans="1:22" ht="12.75" customHeight="1">
      <c r="A463" s="129"/>
      <c r="B463" s="54"/>
      <c r="C463" s="26"/>
      <c r="D463" s="130"/>
      <c r="E463" s="56"/>
      <c r="F463" s="56"/>
      <c r="G463" s="133"/>
      <c r="H463" s="26"/>
      <c r="I463" s="26"/>
      <c r="J463" s="26"/>
      <c r="K463" s="26"/>
      <c r="L463" s="26"/>
      <c r="M463" s="26"/>
      <c r="N463" s="26"/>
      <c r="O463" s="26"/>
      <c r="P463" s="26"/>
      <c r="Q463" s="26"/>
      <c r="R463" s="26"/>
      <c r="S463" s="26"/>
      <c r="T463" s="26"/>
      <c r="U463" s="26"/>
      <c r="V463" s="26"/>
    </row>
    <row r="464" spans="1:22" ht="12.75" customHeight="1">
      <c r="A464" s="129"/>
      <c r="B464" s="54"/>
      <c r="C464" s="26"/>
      <c r="D464" s="130"/>
      <c r="E464" s="56"/>
      <c r="F464" s="56"/>
      <c r="G464" s="133"/>
      <c r="H464" s="26"/>
      <c r="I464" s="26"/>
      <c r="J464" s="26"/>
      <c r="K464" s="26"/>
      <c r="L464" s="26"/>
      <c r="M464" s="26"/>
      <c r="N464" s="26"/>
      <c r="O464" s="26"/>
      <c r="P464" s="26"/>
      <c r="Q464" s="26"/>
      <c r="R464" s="26"/>
      <c r="S464" s="26"/>
      <c r="T464" s="26"/>
      <c r="U464" s="26"/>
      <c r="V464" s="26"/>
    </row>
    <row r="465" spans="1:22" ht="12.75" customHeight="1">
      <c r="A465" s="129"/>
      <c r="B465" s="54"/>
      <c r="C465" s="26"/>
      <c r="D465" s="130"/>
      <c r="E465" s="56"/>
      <c r="F465" s="56"/>
      <c r="G465" s="133"/>
      <c r="H465" s="26"/>
      <c r="I465" s="26"/>
      <c r="J465" s="26"/>
      <c r="K465" s="26"/>
      <c r="L465" s="26"/>
      <c r="M465" s="26"/>
      <c r="N465" s="26"/>
      <c r="O465" s="26"/>
      <c r="P465" s="26"/>
      <c r="Q465" s="26"/>
      <c r="R465" s="26"/>
      <c r="S465" s="26"/>
      <c r="T465" s="26"/>
      <c r="U465" s="26"/>
      <c r="V465" s="26"/>
    </row>
    <row r="466" spans="1:22" ht="12.75" customHeight="1">
      <c r="A466" s="129"/>
      <c r="B466" s="54"/>
      <c r="C466" s="26"/>
      <c r="D466" s="130"/>
      <c r="E466" s="56"/>
      <c r="F466" s="56"/>
      <c r="G466" s="133"/>
      <c r="H466" s="26"/>
      <c r="I466" s="26"/>
      <c r="J466" s="26"/>
      <c r="K466" s="26"/>
      <c r="L466" s="26"/>
      <c r="M466" s="26"/>
      <c r="N466" s="26"/>
      <c r="O466" s="26"/>
      <c r="P466" s="26"/>
      <c r="Q466" s="26"/>
      <c r="R466" s="26"/>
      <c r="S466" s="26"/>
      <c r="T466" s="26"/>
      <c r="U466" s="26"/>
      <c r="V466" s="26"/>
    </row>
    <row r="467" spans="1:22" ht="12.75" customHeight="1">
      <c r="A467" s="129"/>
      <c r="B467" s="54"/>
      <c r="C467" s="26"/>
      <c r="D467" s="130"/>
      <c r="E467" s="56"/>
      <c r="F467" s="56"/>
      <c r="G467" s="133"/>
      <c r="H467" s="26"/>
      <c r="I467" s="26"/>
      <c r="J467" s="26"/>
      <c r="K467" s="26"/>
      <c r="L467" s="26"/>
      <c r="M467" s="26"/>
      <c r="N467" s="26"/>
      <c r="O467" s="26"/>
      <c r="P467" s="26"/>
      <c r="Q467" s="26"/>
      <c r="R467" s="26"/>
      <c r="S467" s="26"/>
      <c r="T467" s="26"/>
      <c r="U467" s="26"/>
      <c r="V467" s="26"/>
    </row>
    <row r="468" spans="1:22" ht="12.75" customHeight="1">
      <c r="A468" s="129"/>
      <c r="B468" s="54"/>
      <c r="C468" s="26"/>
      <c r="D468" s="130"/>
      <c r="E468" s="56"/>
      <c r="F468" s="56"/>
      <c r="G468" s="133"/>
      <c r="H468" s="26"/>
      <c r="I468" s="26"/>
      <c r="J468" s="26"/>
      <c r="K468" s="26"/>
      <c r="L468" s="26"/>
      <c r="M468" s="26"/>
      <c r="N468" s="26"/>
      <c r="O468" s="26"/>
      <c r="P468" s="26"/>
      <c r="Q468" s="26"/>
      <c r="R468" s="26"/>
      <c r="S468" s="26"/>
      <c r="T468" s="26"/>
      <c r="U468" s="26"/>
      <c r="V468" s="26"/>
    </row>
    <row r="469" spans="1:22" ht="12.75" customHeight="1">
      <c r="A469" s="129"/>
      <c r="B469" s="54"/>
      <c r="C469" s="26"/>
      <c r="D469" s="130"/>
      <c r="E469" s="56"/>
      <c r="F469" s="56"/>
      <c r="G469" s="133"/>
      <c r="H469" s="26"/>
      <c r="I469" s="26"/>
      <c r="J469" s="26"/>
      <c r="K469" s="26"/>
      <c r="L469" s="26"/>
      <c r="M469" s="26"/>
      <c r="N469" s="26"/>
      <c r="O469" s="26"/>
      <c r="P469" s="26"/>
      <c r="Q469" s="26"/>
      <c r="R469" s="26"/>
      <c r="S469" s="26"/>
      <c r="T469" s="26"/>
      <c r="U469" s="26"/>
      <c r="V469" s="26"/>
    </row>
    <row r="470" spans="1:22" ht="12.75" customHeight="1">
      <c r="A470" s="129"/>
      <c r="B470" s="54"/>
      <c r="C470" s="26"/>
      <c r="D470" s="130"/>
      <c r="E470" s="56"/>
      <c r="F470" s="56"/>
      <c r="G470" s="133"/>
      <c r="H470" s="26"/>
      <c r="I470" s="26"/>
      <c r="J470" s="26"/>
      <c r="K470" s="26"/>
      <c r="L470" s="26"/>
      <c r="M470" s="26"/>
      <c r="N470" s="26"/>
      <c r="O470" s="26"/>
      <c r="P470" s="26"/>
      <c r="Q470" s="26"/>
      <c r="R470" s="26"/>
      <c r="S470" s="26"/>
      <c r="T470" s="26"/>
      <c r="U470" s="26"/>
      <c r="V470" s="26"/>
    </row>
    <row r="471" spans="1:22" ht="12.75" customHeight="1">
      <c r="A471" s="129"/>
      <c r="B471" s="54"/>
      <c r="C471" s="26"/>
      <c r="D471" s="130"/>
      <c r="E471" s="56"/>
      <c r="F471" s="56"/>
      <c r="G471" s="133"/>
      <c r="H471" s="26"/>
      <c r="I471" s="26"/>
      <c r="J471" s="26"/>
      <c r="K471" s="26"/>
      <c r="L471" s="26"/>
      <c r="M471" s="26"/>
      <c r="N471" s="26"/>
      <c r="O471" s="26"/>
      <c r="P471" s="26"/>
      <c r="Q471" s="26"/>
      <c r="R471" s="26"/>
      <c r="S471" s="26"/>
      <c r="T471" s="26"/>
      <c r="U471" s="26"/>
      <c r="V471" s="26"/>
    </row>
    <row r="472" spans="1:22" ht="12.75" customHeight="1">
      <c r="A472" s="129"/>
      <c r="B472" s="54"/>
      <c r="C472" s="26"/>
      <c r="D472" s="130"/>
      <c r="E472" s="56"/>
      <c r="F472" s="56"/>
      <c r="G472" s="133"/>
      <c r="H472" s="26"/>
      <c r="I472" s="26"/>
      <c r="J472" s="26"/>
      <c r="K472" s="26"/>
      <c r="L472" s="26"/>
      <c r="M472" s="26"/>
      <c r="N472" s="26"/>
      <c r="O472" s="26"/>
      <c r="P472" s="26"/>
      <c r="Q472" s="26"/>
      <c r="R472" s="26"/>
      <c r="S472" s="26"/>
      <c r="T472" s="26"/>
      <c r="U472" s="26"/>
      <c r="V472" s="26"/>
    </row>
    <row r="473" spans="1:22" ht="12.75" customHeight="1">
      <c r="A473" s="129"/>
      <c r="B473" s="54"/>
      <c r="C473" s="26"/>
      <c r="D473" s="130"/>
      <c r="E473" s="56"/>
      <c r="F473" s="56"/>
      <c r="G473" s="133"/>
      <c r="H473" s="26"/>
      <c r="I473" s="26"/>
      <c r="J473" s="26"/>
      <c r="K473" s="26"/>
      <c r="L473" s="26"/>
      <c r="M473" s="26"/>
      <c r="N473" s="26"/>
      <c r="O473" s="26"/>
      <c r="P473" s="26"/>
      <c r="Q473" s="26"/>
      <c r="R473" s="26"/>
      <c r="S473" s="26"/>
      <c r="T473" s="26"/>
      <c r="U473" s="26"/>
      <c r="V473" s="26"/>
    </row>
    <row r="474" spans="1:22" ht="12.75" customHeight="1">
      <c r="A474" s="129"/>
      <c r="B474" s="54"/>
      <c r="C474" s="26"/>
      <c r="D474" s="130"/>
      <c r="E474" s="56"/>
      <c r="F474" s="56"/>
      <c r="G474" s="133"/>
      <c r="H474" s="26"/>
      <c r="I474" s="26"/>
      <c r="J474" s="26"/>
      <c r="K474" s="26"/>
      <c r="L474" s="26"/>
      <c r="M474" s="26"/>
      <c r="N474" s="26"/>
      <c r="O474" s="26"/>
      <c r="P474" s="26"/>
      <c r="Q474" s="26"/>
      <c r="R474" s="26"/>
      <c r="S474" s="26"/>
      <c r="T474" s="26"/>
      <c r="U474" s="26"/>
      <c r="V474" s="26"/>
    </row>
    <row r="475" spans="1:22" ht="12.75" customHeight="1">
      <c r="A475" s="129"/>
      <c r="B475" s="54"/>
      <c r="C475" s="26"/>
      <c r="D475" s="130"/>
      <c r="E475" s="56"/>
      <c r="F475" s="56"/>
      <c r="G475" s="133"/>
      <c r="H475" s="26"/>
      <c r="I475" s="26"/>
      <c r="J475" s="26"/>
      <c r="K475" s="26"/>
      <c r="L475" s="26"/>
      <c r="M475" s="26"/>
      <c r="N475" s="26"/>
      <c r="O475" s="26"/>
      <c r="P475" s="26"/>
      <c r="Q475" s="26"/>
      <c r="R475" s="26"/>
      <c r="S475" s="26"/>
      <c r="T475" s="26"/>
      <c r="U475" s="26"/>
      <c r="V475" s="26"/>
    </row>
    <row r="476" spans="1:22" ht="12.75" customHeight="1">
      <c r="A476" s="129"/>
      <c r="B476" s="54"/>
      <c r="C476" s="26"/>
      <c r="D476" s="130"/>
      <c r="E476" s="56"/>
      <c r="F476" s="56"/>
      <c r="G476" s="133"/>
      <c r="H476" s="26"/>
      <c r="I476" s="26"/>
      <c r="J476" s="26"/>
      <c r="K476" s="26"/>
      <c r="L476" s="26"/>
      <c r="M476" s="26"/>
      <c r="N476" s="26"/>
      <c r="O476" s="26"/>
      <c r="P476" s="26"/>
      <c r="Q476" s="26"/>
      <c r="R476" s="26"/>
      <c r="S476" s="26"/>
      <c r="T476" s="26"/>
      <c r="U476" s="26"/>
      <c r="V476" s="26"/>
    </row>
    <row r="477" spans="1:22" ht="12.75" customHeight="1">
      <c r="A477" s="129"/>
      <c r="B477" s="54"/>
      <c r="C477" s="26"/>
      <c r="D477" s="130"/>
      <c r="E477" s="56"/>
      <c r="F477" s="56"/>
      <c r="G477" s="133"/>
      <c r="H477" s="26"/>
      <c r="I477" s="26"/>
      <c r="J477" s="26"/>
      <c r="K477" s="26"/>
      <c r="L477" s="26"/>
      <c r="M477" s="26"/>
      <c r="N477" s="26"/>
      <c r="O477" s="26"/>
      <c r="P477" s="26"/>
      <c r="Q477" s="26"/>
      <c r="R477" s="26"/>
      <c r="S477" s="26"/>
      <c r="T477" s="26"/>
      <c r="U477" s="26"/>
      <c r="V477" s="26"/>
    </row>
    <row r="478" spans="1:22" ht="12.75" customHeight="1">
      <c r="A478" s="129"/>
      <c r="B478" s="54"/>
      <c r="C478" s="26"/>
      <c r="D478" s="130"/>
      <c r="E478" s="56"/>
      <c r="F478" s="56"/>
      <c r="G478" s="133"/>
      <c r="H478" s="26"/>
      <c r="I478" s="26"/>
      <c r="J478" s="26"/>
      <c r="K478" s="26"/>
      <c r="L478" s="26"/>
      <c r="M478" s="26"/>
      <c r="N478" s="26"/>
      <c r="O478" s="26"/>
      <c r="P478" s="26"/>
      <c r="Q478" s="26"/>
      <c r="R478" s="26"/>
      <c r="S478" s="26"/>
      <c r="T478" s="26"/>
      <c r="U478" s="26"/>
      <c r="V478" s="26"/>
    </row>
    <row r="479" spans="1:22" ht="12.75" customHeight="1">
      <c r="A479" s="129"/>
      <c r="B479" s="54"/>
      <c r="C479" s="26"/>
      <c r="D479" s="130"/>
      <c r="E479" s="56"/>
      <c r="F479" s="56"/>
      <c r="G479" s="133"/>
      <c r="H479" s="26"/>
      <c r="I479" s="26"/>
      <c r="J479" s="26"/>
      <c r="K479" s="26"/>
      <c r="L479" s="26"/>
      <c r="M479" s="26"/>
      <c r="N479" s="26"/>
      <c r="O479" s="26"/>
      <c r="P479" s="26"/>
      <c r="Q479" s="26"/>
      <c r="R479" s="26"/>
      <c r="S479" s="26"/>
      <c r="T479" s="26"/>
      <c r="U479" s="26"/>
      <c r="V479" s="26"/>
    </row>
    <row r="480" spans="1:22" ht="12.75" customHeight="1">
      <c r="A480" s="129"/>
      <c r="B480" s="54"/>
      <c r="C480" s="26"/>
      <c r="D480" s="130"/>
      <c r="E480" s="56"/>
      <c r="F480" s="56"/>
      <c r="G480" s="133"/>
      <c r="H480" s="26"/>
      <c r="I480" s="26"/>
      <c r="J480" s="26"/>
      <c r="K480" s="26"/>
      <c r="L480" s="26"/>
      <c r="M480" s="26"/>
      <c r="N480" s="26"/>
      <c r="O480" s="26"/>
      <c r="P480" s="26"/>
      <c r="Q480" s="26"/>
      <c r="R480" s="26"/>
      <c r="S480" s="26"/>
      <c r="T480" s="26"/>
      <c r="U480" s="26"/>
      <c r="V480" s="26"/>
    </row>
    <row r="481" spans="1:22" ht="12.75" customHeight="1">
      <c r="A481" s="129"/>
      <c r="B481" s="54"/>
      <c r="C481" s="26"/>
      <c r="D481" s="130"/>
      <c r="E481" s="56"/>
      <c r="F481" s="56"/>
      <c r="G481" s="133"/>
      <c r="H481" s="26"/>
      <c r="I481" s="26"/>
      <c r="J481" s="26"/>
      <c r="K481" s="26"/>
      <c r="L481" s="26"/>
      <c r="M481" s="26"/>
      <c r="N481" s="26"/>
      <c r="O481" s="26"/>
      <c r="P481" s="26"/>
      <c r="Q481" s="26"/>
      <c r="R481" s="26"/>
      <c r="S481" s="26"/>
      <c r="T481" s="26"/>
      <c r="U481" s="26"/>
      <c r="V481" s="26"/>
    </row>
    <row r="482" spans="1:22" ht="12.75" customHeight="1">
      <c r="A482" s="129"/>
      <c r="B482" s="54"/>
      <c r="C482" s="26"/>
      <c r="D482" s="130"/>
      <c r="E482" s="56"/>
      <c r="F482" s="56"/>
      <c r="G482" s="133"/>
      <c r="H482" s="26"/>
      <c r="I482" s="26"/>
      <c r="J482" s="26"/>
      <c r="K482" s="26"/>
      <c r="L482" s="26"/>
      <c r="M482" s="26"/>
      <c r="N482" s="26"/>
      <c r="O482" s="26"/>
      <c r="P482" s="26"/>
      <c r="Q482" s="26"/>
      <c r="R482" s="26"/>
      <c r="S482" s="26"/>
      <c r="T482" s="26"/>
      <c r="U482" s="26"/>
      <c r="V482" s="26"/>
    </row>
    <row r="483" spans="1:22" ht="12.75" customHeight="1">
      <c r="A483" s="129"/>
      <c r="B483" s="54"/>
      <c r="C483" s="26"/>
      <c r="D483" s="130"/>
      <c r="E483" s="56"/>
      <c r="F483" s="56"/>
      <c r="G483" s="133"/>
      <c r="H483" s="26"/>
      <c r="I483" s="26"/>
      <c r="J483" s="26"/>
      <c r="K483" s="26"/>
      <c r="L483" s="26"/>
      <c r="M483" s="26"/>
      <c r="N483" s="26"/>
      <c r="O483" s="26"/>
      <c r="P483" s="26"/>
      <c r="Q483" s="26"/>
      <c r="R483" s="26"/>
      <c r="S483" s="26"/>
      <c r="T483" s="26"/>
      <c r="U483" s="26"/>
      <c r="V483" s="26"/>
    </row>
    <row r="484" spans="1:22" ht="12.75" customHeight="1">
      <c r="A484" s="129"/>
      <c r="B484" s="54"/>
      <c r="C484" s="26"/>
      <c r="D484" s="130"/>
      <c r="E484" s="56"/>
      <c r="F484" s="56"/>
      <c r="G484" s="133"/>
      <c r="H484" s="26"/>
      <c r="I484" s="26"/>
      <c r="J484" s="26"/>
      <c r="K484" s="26"/>
      <c r="L484" s="26"/>
      <c r="M484" s="26"/>
      <c r="N484" s="26"/>
      <c r="O484" s="26"/>
      <c r="P484" s="26"/>
      <c r="Q484" s="26"/>
      <c r="R484" s="26"/>
      <c r="S484" s="26"/>
      <c r="T484" s="26"/>
      <c r="U484" s="26"/>
      <c r="V484" s="26"/>
    </row>
    <row r="485" spans="1:22" ht="12.75" customHeight="1">
      <c r="A485" s="129"/>
      <c r="B485" s="54"/>
      <c r="C485" s="26"/>
      <c r="D485" s="130"/>
      <c r="E485" s="56"/>
      <c r="F485" s="56"/>
      <c r="G485" s="133"/>
      <c r="H485" s="26"/>
      <c r="I485" s="26"/>
      <c r="J485" s="26"/>
      <c r="K485" s="26"/>
      <c r="L485" s="26"/>
      <c r="M485" s="26"/>
      <c r="N485" s="26"/>
      <c r="O485" s="26"/>
      <c r="P485" s="26"/>
      <c r="Q485" s="26"/>
      <c r="R485" s="26"/>
      <c r="S485" s="26"/>
      <c r="T485" s="26"/>
      <c r="U485" s="26"/>
      <c r="V485" s="26"/>
    </row>
    <row r="486" spans="1:22" ht="12.75" customHeight="1">
      <c r="A486" s="129"/>
      <c r="B486" s="54"/>
      <c r="C486" s="26"/>
      <c r="D486" s="130"/>
      <c r="E486" s="56"/>
      <c r="F486" s="56"/>
      <c r="G486" s="133"/>
      <c r="H486" s="26"/>
      <c r="I486" s="26"/>
      <c r="J486" s="26"/>
      <c r="K486" s="26"/>
      <c r="L486" s="26"/>
      <c r="M486" s="26"/>
      <c r="N486" s="26"/>
      <c r="O486" s="26"/>
      <c r="P486" s="26"/>
      <c r="Q486" s="26"/>
      <c r="R486" s="26"/>
      <c r="S486" s="26"/>
      <c r="T486" s="26"/>
      <c r="U486" s="26"/>
      <c r="V486" s="26"/>
    </row>
    <row r="487" spans="1:22" ht="12.75" customHeight="1">
      <c r="A487" s="129"/>
      <c r="B487" s="54"/>
      <c r="C487" s="26"/>
      <c r="D487" s="130"/>
      <c r="E487" s="56"/>
      <c r="F487" s="56"/>
      <c r="G487" s="133"/>
      <c r="H487" s="26"/>
      <c r="I487" s="26"/>
      <c r="J487" s="26"/>
      <c r="K487" s="26"/>
      <c r="L487" s="26"/>
      <c r="M487" s="26"/>
      <c r="N487" s="26"/>
      <c r="O487" s="26"/>
      <c r="P487" s="26"/>
      <c r="Q487" s="26"/>
      <c r="R487" s="26"/>
      <c r="S487" s="26"/>
      <c r="T487" s="26"/>
      <c r="U487" s="26"/>
      <c r="V487" s="26"/>
    </row>
    <row r="488" spans="1:22" ht="12.75" customHeight="1">
      <c r="A488" s="129"/>
      <c r="B488" s="54"/>
      <c r="C488" s="26"/>
      <c r="D488" s="130"/>
      <c r="E488" s="56"/>
      <c r="F488" s="56"/>
      <c r="G488" s="133"/>
      <c r="H488" s="26"/>
      <c r="I488" s="26"/>
      <c r="J488" s="26"/>
      <c r="K488" s="26"/>
      <c r="L488" s="26"/>
      <c r="M488" s="26"/>
      <c r="N488" s="26"/>
      <c r="O488" s="26"/>
      <c r="P488" s="26"/>
      <c r="Q488" s="26"/>
      <c r="R488" s="26"/>
      <c r="S488" s="26"/>
      <c r="T488" s="26"/>
      <c r="U488" s="26"/>
      <c r="V488" s="26"/>
    </row>
    <row r="489" spans="1:22" ht="12.75" customHeight="1">
      <c r="A489" s="129"/>
      <c r="B489" s="54"/>
      <c r="C489" s="26"/>
      <c r="D489" s="130"/>
      <c r="E489" s="56"/>
      <c r="F489" s="56"/>
      <c r="G489" s="133"/>
      <c r="H489" s="26"/>
      <c r="I489" s="26"/>
      <c r="J489" s="26"/>
      <c r="K489" s="26"/>
      <c r="L489" s="26"/>
      <c r="M489" s="26"/>
      <c r="N489" s="26"/>
      <c r="O489" s="26"/>
      <c r="P489" s="26"/>
      <c r="Q489" s="26"/>
      <c r="R489" s="26"/>
      <c r="S489" s="26"/>
      <c r="T489" s="26"/>
      <c r="U489" s="26"/>
      <c r="V489" s="26"/>
    </row>
    <row r="490" spans="1:22" ht="12.75" customHeight="1">
      <c r="A490" s="129"/>
      <c r="B490" s="54"/>
      <c r="C490" s="26"/>
      <c r="D490" s="130"/>
      <c r="E490" s="56"/>
      <c r="F490" s="56"/>
      <c r="G490" s="133"/>
      <c r="H490" s="26"/>
      <c r="I490" s="26"/>
      <c r="J490" s="26"/>
      <c r="K490" s="26"/>
      <c r="L490" s="26"/>
      <c r="M490" s="26"/>
      <c r="N490" s="26"/>
      <c r="O490" s="26"/>
      <c r="P490" s="26"/>
      <c r="Q490" s="26"/>
      <c r="R490" s="26"/>
      <c r="S490" s="26"/>
      <c r="T490" s="26"/>
      <c r="U490" s="26"/>
      <c r="V490" s="26"/>
    </row>
    <row r="491" spans="1:22" ht="12.75" customHeight="1">
      <c r="A491" s="129"/>
      <c r="B491" s="54"/>
      <c r="C491" s="26"/>
      <c r="D491" s="130"/>
      <c r="E491" s="56"/>
      <c r="F491" s="56"/>
      <c r="G491" s="133"/>
      <c r="H491" s="26"/>
      <c r="I491" s="26"/>
      <c r="J491" s="26"/>
      <c r="K491" s="26"/>
      <c r="L491" s="26"/>
      <c r="M491" s="26"/>
      <c r="N491" s="26"/>
      <c r="O491" s="26"/>
      <c r="P491" s="26"/>
      <c r="Q491" s="26"/>
      <c r="R491" s="26"/>
      <c r="S491" s="26"/>
      <c r="T491" s="26"/>
      <c r="U491" s="26"/>
      <c r="V491" s="26"/>
    </row>
    <row r="492" spans="1:22" ht="12.75" customHeight="1">
      <c r="A492" s="129"/>
      <c r="B492" s="54"/>
      <c r="C492" s="26"/>
      <c r="D492" s="130"/>
      <c r="E492" s="56"/>
      <c r="F492" s="56"/>
      <c r="G492" s="133"/>
      <c r="H492" s="26"/>
      <c r="I492" s="26"/>
      <c r="J492" s="26"/>
      <c r="K492" s="26"/>
      <c r="L492" s="26"/>
      <c r="M492" s="26"/>
      <c r="N492" s="26"/>
      <c r="O492" s="26"/>
      <c r="P492" s="26"/>
      <c r="Q492" s="26"/>
      <c r="R492" s="26"/>
      <c r="S492" s="26"/>
      <c r="T492" s="26"/>
      <c r="U492" s="26"/>
      <c r="V492" s="26"/>
    </row>
    <row r="493" spans="1:22" ht="12.75" customHeight="1">
      <c r="A493" s="129"/>
      <c r="B493" s="54"/>
      <c r="C493" s="26"/>
      <c r="D493" s="130"/>
      <c r="E493" s="56"/>
      <c r="F493" s="56"/>
      <c r="G493" s="133"/>
      <c r="H493" s="26"/>
      <c r="I493" s="26"/>
      <c r="J493" s="26"/>
      <c r="K493" s="26"/>
      <c r="L493" s="26"/>
      <c r="M493" s="26"/>
      <c r="N493" s="26"/>
      <c r="O493" s="26"/>
      <c r="P493" s="26"/>
      <c r="Q493" s="26"/>
      <c r="R493" s="26"/>
      <c r="S493" s="26"/>
      <c r="T493" s="26"/>
      <c r="U493" s="26"/>
      <c r="V493" s="26"/>
    </row>
    <row r="494" spans="1:22" ht="12.75" customHeight="1">
      <c r="A494" s="129"/>
      <c r="B494" s="54"/>
      <c r="C494" s="26"/>
      <c r="D494" s="130"/>
      <c r="E494" s="56"/>
      <c r="F494" s="56"/>
      <c r="G494" s="133"/>
      <c r="H494" s="26"/>
      <c r="I494" s="26"/>
      <c r="J494" s="26"/>
      <c r="K494" s="26"/>
      <c r="L494" s="26"/>
      <c r="M494" s="26"/>
      <c r="N494" s="26"/>
      <c r="O494" s="26"/>
      <c r="P494" s="26"/>
      <c r="Q494" s="26"/>
      <c r="R494" s="26"/>
      <c r="S494" s="26"/>
      <c r="T494" s="26"/>
      <c r="U494" s="26"/>
      <c r="V494" s="26"/>
    </row>
    <row r="495" spans="1:22" ht="12.75" customHeight="1">
      <c r="A495" s="129"/>
      <c r="B495" s="54"/>
      <c r="C495" s="26"/>
      <c r="D495" s="130"/>
      <c r="E495" s="56"/>
      <c r="F495" s="56"/>
      <c r="G495" s="133"/>
      <c r="H495" s="26"/>
      <c r="I495" s="26"/>
      <c r="J495" s="26"/>
      <c r="K495" s="26"/>
      <c r="L495" s="26"/>
      <c r="M495" s="26"/>
      <c r="N495" s="26"/>
      <c r="O495" s="26"/>
      <c r="P495" s="26"/>
      <c r="Q495" s="26"/>
      <c r="R495" s="26"/>
      <c r="S495" s="26"/>
      <c r="T495" s="26"/>
      <c r="U495" s="26"/>
      <c r="V495" s="26"/>
    </row>
    <row r="496" spans="1:22" ht="12.75" customHeight="1">
      <c r="A496" s="129"/>
      <c r="B496" s="54"/>
      <c r="C496" s="26"/>
      <c r="D496" s="130"/>
      <c r="E496" s="56"/>
      <c r="F496" s="56"/>
      <c r="G496" s="133"/>
      <c r="H496" s="26"/>
      <c r="I496" s="26"/>
      <c r="J496" s="26"/>
      <c r="K496" s="26"/>
      <c r="L496" s="26"/>
      <c r="M496" s="26"/>
      <c r="N496" s="26"/>
      <c r="O496" s="26"/>
      <c r="P496" s="26"/>
      <c r="Q496" s="26"/>
      <c r="R496" s="26"/>
      <c r="S496" s="26"/>
      <c r="T496" s="26"/>
      <c r="U496" s="26"/>
      <c r="V496" s="26"/>
    </row>
    <row r="497" spans="1:22" ht="12.75" customHeight="1">
      <c r="A497" s="129"/>
      <c r="B497" s="54"/>
      <c r="C497" s="26"/>
      <c r="D497" s="130"/>
      <c r="E497" s="56"/>
      <c r="F497" s="56"/>
      <c r="G497" s="133"/>
      <c r="H497" s="26"/>
      <c r="I497" s="26"/>
      <c r="J497" s="26"/>
      <c r="K497" s="26"/>
      <c r="L497" s="26"/>
      <c r="M497" s="26"/>
      <c r="N497" s="26"/>
      <c r="O497" s="26"/>
      <c r="P497" s="26"/>
      <c r="Q497" s="26"/>
      <c r="R497" s="26"/>
      <c r="S497" s="26"/>
      <c r="T497" s="26"/>
      <c r="U497" s="26"/>
      <c r="V497" s="26"/>
    </row>
    <row r="498" spans="1:22" ht="12.75" customHeight="1">
      <c r="A498" s="129"/>
      <c r="B498" s="54"/>
      <c r="C498" s="26"/>
      <c r="D498" s="130"/>
      <c r="E498" s="56"/>
      <c r="F498" s="56"/>
      <c r="G498" s="133"/>
      <c r="H498" s="26"/>
      <c r="I498" s="26"/>
      <c r="J498" s="26"/>
      <c r="K498" s="26"/>
      <c r="L498" s="26"/>
      <c r="M498" s="26"/>
      <c r="N498" s="26"/>
      <c r="O498" s="26"/>
      <c r="P498" s="26"/>
      <c r="Q498" s="26"/>
      <c r="R498" s="26"/>
      <c r="S498" s="26"/>
      <c r="T498" s="26"/>
      <c r="U498" s="26"/>
      <c r="V498" s="26"/>
    </row>
    <row r="499" spans="1:22" ht="12.75" customHeight="1">
      <c r="A499" s="129"/>
      <c r="B499" s="54"/>
      <c r="C499" s="26"/>
      <c r="D499" s="130"/>
      <c r="E499" s="56"/>
      <c r="F499" s="56"/>
      <c r="G499" s="133"/>
      <c r="H499" s="26"/>
      <c r="I499" s="26"/>
      <c r="J499" s="26"/>
      <c r="K499" s="26"/>
      <c r="L499" s="26"/>
      <c r="M499" s="26"/>
      <c r="N499" s="26"/>
      <c r="O499" s="26"/>
      <c r="P499" s="26"/>
      <c r="Q499" s="26"/>
      <c r="R499" s="26"/>
      <c r="S499" s="26"/>
      <c r="T499" s="26"/>
      <c r="U499" s="26"/>
      <c r="V499" s="26"/>
    </row>
    <row r="500" spans="1:22" ht="12.75" customHeight="1">
      <c r="A500" s="129"/>
      <c r="B500" s="54"/>
      <c r="C500" s="26"/>
      <c r="D500" s="130"/>
      <c r="E500" s="56"/>
      <c r="F500" s="56"/>
      <c r="G500" s="133"/>
      <c r="H500" s="26"/>
      <c r="I500" s="26"/>
      <c r="J500" s="26"/>
      <c r="K500" s="26"/>
      <c r="L500" s="26"/>
      <c r="M500" s="26"/>
      <c r="N500" s="26"/>
      <c r="O500" s="26"/>
      <c r="P500" s="26"/>
      <c r="Q500" s="26"/>
      <c r="R500" s="26"/>
      <c r="S500" s="26"/>
      <c r="T500" s="26"/>
      <c r="U500" s="26"/>
      <c r="V500" s="26"/>
    </row>
    <row r="501" spans="1:22" ht="12.75" customHeight="1">
      <c r="A501" s="129"/>
      <c r="B501" s="54"/>
      <c r="C501" s="26"/>
      <c r="D501" s="130"/>
      <c r="E501" s="56"/>
      <c r="F501" s="56"/>
      <c r="G501" s="133"/>
      <c r="H501" s="26"/>
      <c r="I501" s="26"/>
      <c r="J501" s="26"/>
      <c r="K501" s="26"/>
      <c r="L501" s="26"/>
      <c r="M501" s="26"/>
      <c r="N501" s="26"/>
      <c r="O501" s="26"/>
      <c r="P501" s="26"/>
      <c r="Q501" s="26"/>
      <c r="R501" s="26"/>
      <c r="S501" s="26"/>
      <c r="T501" s="26"/>
      <c r="U501" s="26"/>
      <c r="V501" s="26"/>
    </row>
    <row r="502" spans="1:22" ht="12.75" customHeight="1">
      <c r="A502" s="129"/>
      <c r="B502" s="54"/>
      <c r="C502" s="26"/>
      <c r="D502" s="130"/>
      <c r="E502" s="56"/>
      <c r="F502" s="56"/>
      <c r="G502" s="133"/>
      <c r="H502" s="26"/>
      <c r="I502" s="26"/>
      <c r="J502" s="26"/>
      <c r="K502" s="26"/>
      <c r="L502" s="26"/>
      <c r="M502" s="26"/>
      <c r="N502" s="26"/>
      <c r="O502" s="26"/>
      <c r="P502" s="26"/>
      <c r="Q502" s="26"/>
      <c r="R502" s="26"/>
      <c r="S502" s="26"/>
      <c r="T502" s="26"/>
      <c r="U502" s="26"/>
      <c r="V502" s="26"/>
    </row>
    <row r="503" spans="1:22" ht="12.75" customHeight="1">
      <c r="A503" s="129"/>
      <c r="B503" s="54"/>
      <c r="C503" s="26"/>
      <c r="D503" s="130"/>
      <c r="E503" s="56"/>
      <c r="F503" s="56"/>
      <c r="G503" s="133"/>
      <c r="H503" s="26"/>
      <c r="I503" s="26"/>
      <c r="J503" s="26"/>
      <c r="K503" s="26"/>
      <c r="L503" s="26"/>
      <c r="M503" s="26"/>
      <c r="N503" s="26"/>
      <c r="O503" s="26"/>
      <c r="P503" s="26"/>
      <c r="Q503" s="26"/>
      <c r="R503" s="26"/>
      <c r="S503" s="26"/>
      <c r="T503" s="26"/>
      <c r="U503" s="26"/>
      <c r="V503" s="26"/>
    </row>
    <row r="504" spans="1:22" ht="12.75" customHeight="1">
      <c r="A504" s="129"/>
      <c r="B504" s="54"/>
      <c r="C504" s="26"/>
      <c r="D504" s="130"/>
      <c r="E504" s="56"/>
      <c r="F504" s="56"/>
      <c r="G504" s="133"/>
      <c r="H504" s="26"/>
      <c r="I504" s="26"/>
      <c r="J504" s="26"/>
      <c r="K504" s="26"/>
      <c r="L504" s="26"/>
      <c r="M504" s="26"/>
      <c r="N504" s="26"/>
      <c r="O504" s="26"/>
      <c r="P504" s="26"/>
      <c r="Q504" s="26"/>
      <c r="R504" s="26"/>
      <c r="S504" s="26"/>
      <c r="T504" s="26"/>
      <c r="U504" s="26"/>
      <c r="V504" s="26"/>
    </row>
    <row r="505" spans="1:22" ht="12.75" customHeight="1">
      <c r="A505" s="129"/>
      <c r="B505" s="54"/>
      <c r="C505" s="26"/>
      <c r="D505" s="130"/>
      <c r="E505" s="56"/>
      <c r="F505" s="56"/>
      <c r="G505" s="133"/>
      <c r="H505" s="26"/>
      <c r="I505" s="26"/>
      <c r="J505" s="26"/>
      <c r="K505" s="26"/>
      <c r="L505" s="26"/>
      <c r="M505" s="26"/>
      <c r="N505" s="26"/>
      <c r="O505" s="26"/>
      <c r="P505" s="26"/>
      <c r="Q505" s="26"/>
      <c r="R505" s="26"/>
      <c r="S505" s="26"/>
      <c r="T505" s="26"/>
      <c r="U505" s="26"/>
      <c r="V505" s="26"/>
    </row>
    <row r="506" spans="1:22" ht="12.75" customHeight="1">
      <c r="A506" s="129"/>
      <c r="B506" s="54"/>
      <c r="C506" s="26"/>
      <c r="D506" s="130"/>
      <c r="E506" s="56"/>
      <c r="F506" s="56"/>
      <c r="G506" s="133"/>
      <c r="H506" s="26"/>
      <c r="I506" s="26"/>
      <c r="J506" s="26"/>
      <c r="K506" s="26"/>
      <c r="L506" s="26"/>
      <c r="M506" s="26"/>
      <c r="N506" s="26"/>
      <c r="O506" s="26"/>
      <c r="P506" s="26"/>
      <c r="Q506" s="26"/>
      <c r="R506" s="26"/>
      <c r="S506" s="26"/>
      <c r="T506" s="26"/>
      <c r="U506" s="26"/>
      <c r="V506" s="26"/>
    </row>
    <row r="507" spans="1:22" ht="12.75" customHeight="1">
      <c r="A507" s="129"/>
      <c r="B507" s="54"/>
      <c r="C507" s="26"/>
      <c r="D507" s="130"/>
      <c r="E507" s="56"/>
      <c r="F507" s="56"/>
      <c r="G507" s="133"/>
      <c r="H507" s="26"/>
      <c r="I507" s="26"/>
      <c r="J507" s="26"/>
      <c r="K507" s="26"/>
      <c r="L507" s="26"/>
      <c r="M507" s="26"/>
      <c r="N507" s="26"/>
      <c r="O507" s="26"/>
      <c r="P507" s="26"/>
      <c r="Q507" s="26"/>
      <c r="R507" s="26"/>
      <c r="S507" s="26"/>
      <c r="T507" s="26"/>
      <c r="U507" s="26"/>
      <c r="V507" s="26"/>
    </row>
    <row r="508" spans="1:22" ht="12.75" customHeight="1">
      <c r="A508" s="129"/>
      <c r="B508" s="54"/>
      <c r="C508" s="26"/>
      <c r="D508" s="130"/>
      <c r="E508" s="56"/>
      <c r="F508" s="56"/>
      <c r="G508" s="133"/>
      <c r="H508" s="26"/>
      <c r="I508" s="26"/>
      <c r="J508" s="26"/>
      <c r="K508" s="26"/>
      <c r="L508" s="26"/>
      <c r="M508" s="26"/>
      <c r="N508" s="26"/>
      <c r="O508" s="26"/>
      <c r="P508" s="26"/>
      <c r="Q508" s="26"/>
      <c r="R508" s="26"/>
      <c r="S508" s="26"/>
      <c r="T508" s="26"/>
      <c r="U508" s="26"/>
      <c r="V508" s="26"/>
    </row>
    <row r="509" spans="1:22" ht="12.75" customHeight="1">
      <c r="A509" s="129"/>
      <c r="B509" s="54"/>
      <c r="C509" s="26"/>
      <c r="D509" s="130"/>
      <c r="E509" s="56"/>
      <c r="F509" s="56"/>
      <c r="G509" s="133"/>
      <c r="H509" s="26"/>
      <c r="I509" s="26"/>
      <c r="J509" s="26"/>
      <c r="K509" s="26"/>
      <c r="L509" s="26"/>
      <c r="M509" s="26"/>
      <c r="N509" s="26"/>
      <c r="O509" s="26"/>
      <c r="P509" s="26"/>
      <c r="Q509" s="26"/>
      <c r="R509" s="26"/>
      <c r="S509" s="26"/>
      <c r="T509" s="26"/>
      <c r="U509" s="26"/>
      <c r="V509" s="26"/>
    </row>
    <row r="510" spans="1:22" ht="12.75" customHeight="1">
      <c r="A510" s="129"/>
      <c r="B510" s="54"/>
      <c r="C510" s="26"/>
      <c r="D510" s="130"/>
      <c r="E510" s="56"/>
      <c r="F510" s="56"/>
      <c r="G510" s="133"/>
      <c r="H510" s="26"/>
      <c r="I510" s="26"/>
      <c r="J510" s="26"/>
      <c r="K510" s="26"/>
      <c r="L510" s="26"/>
      <c r="M510" s="26"/>
      <c r="N510" s="26"/>
      <c r="O510" s="26"/>
      <c r="P510" s="26"/>
      <c r="Q510" s="26"/>
      <c r="R510" s="26"/>
      <c r="S510" s="26"/>
      <c r="T510" s="26"/>
      <c r="U510" s="26"/>
      <c r="V510" s="26"/>
    </row>
    <row r="511" spans="1:22" ht="12.75" customHeight="1">
      <c r="A511" s="129"/>
      <c r="B511" s="54"/>
      <c r="C511" s="26"/>
      <c r="D511" s="130"/>
      <c r="E511" s="56"/>
      <c r="F511" s="56"/>
      <c r="G511" s="133"/>
      <c r="H511" s="26"/>
      <c r="I511" s="26"/>
      <c r="J511" s="26"/>
      <c r="K511" s="26"/>
      <c r="L511" s="26"/>
      <c r="M511" s="26"/>
      <c r="N511" s="26"/>
      <c r="O511" s="26"/>
      <c r="P511" s="26"/>
      <c r="Q511" s="26"/>
      <c r="R511" s="26"/>
      <c r="S511" s="26"/>
      <c r="T511" s="26"/>
      <c r="U511" s="26"/>
      <c r="V511" s="26"/>
    </row>
    <row r="512" spans="1:22" ht="12.75" customHeight="1">
      <c r="A512" s="129"/>
      <c r="B512" s="54"/>
      <c r="C512" s="26"/>
      <c r="D512" s="130"/>
      <c r="E512" s="56"/>
      <c r="F512" s="56"/>
      <c r="G512" s="133"/>
      <c r="H512" s="26"/>
      <c r="I512" s="26"/>
      <c r="J512" s="26"/>
      <c r="K512" s="26"/>
      <c r="L512" s="26"/>
      <c r="M512" s="26"/>
      <c r="N512" s="26"/>
      <c r="O512" s="26"/>
      <c r="P512" s="26"/>
      <c r="Q512" s="26"/>
      <c r="R512" s="26"/>
      <c r="S512" s="26"/>
      <c r="T512" s="26"/>
      <c r="U512" s="26"/>
      <c r="V512" s="26"/>
    </row>
    <row r="513" spans="1:22" ht="12.75" customHeight="1">
      <c r="A513" s="129"/>
      <c r="B513" s="54"/>
      <c r="C513" s="26"/>
      <c r="D513" s="130"/>
      <c r="E513" s="56"/>
      <c r="F513" s="56"/>
      <c r="G513" s="133"/>
      <c r="H513" s="26"/>
      <c r="I513" s="26"/>
      <c r="J513" s="26"/>
      <c r="K513" s="26"/>
      <c r="L513" s="26"/>
      <c r="M513" s="26"/>
      <c r="N513" s="26"/>
      <c r="O513" s="26"/>
      <c r="P513" s="26"/>
      <c r="Q513" s="26"/>
      <c r="R513" s="26"/>
      <c r="S513" s="26"/>
      <c r="T513" s="26"/>
      <c r="U513" s="26"/>
      <c r="V513" s="26"/>
    </row>
    <row r="514" spans="1:22" ht="12.75" customHeight="1">
      <c r="A514" s="129"/>
      <c r="B514" s="54"/>
      <c r="C514" s="26"/>
      <c r="D514" s="130"/>
      <c r="E514" s="56"/>
      <c r="F514" s="56"/>
      <c r="G514" s="133"/>
      <c r="H514" s="26"/>
      <c r="I514" s="26"/>
      <c r="J514" s="26"/>
      <c r="K514" s="26"/>
      <c r="L514" s="26"/>
      <c r="M514" s="26"/>
      <c r="N514" s="26"/>
      <c r="O514" s="26"/>
      <c r="P514" s="26"/>
      <c r="Q514" s="26"/>
      <c r="R514" s="26"/>
      <c r="S514" s="26"/>
      <c r="T514" s="26"/>
      <c r="U514" s="26"/>
      <c r="V514" s="26"/>
    </row>
    <row r="515" spans="1:22" ht="12.75" customHeight="1">
      <c r="A515" s="129"/>
      <c r="B515" s="54"/>
      <c r="C515" s="26"/>
      <c r="D515" s="130"/>
      <c r="E515" s="56"/>
      <c r="F515" s="56"/>
      <c r="G515" s="133"/>
      <c r="H515" s="26"/>
      <c r="I515" s="26"/>
      <c r="J515" s="26"/>
      <c r="K515" s="26"/>
      <c r="L515" s="26"/>
      <c r="M515" s="26"/>
      <c r="N515" s="26"/>
      <c r="O515" s="26"/>
      <c r="P515" s="26"/>
      <c r="Q515" s="26"/>
      <c r="R515" s="26"/>
      <c r="S515" s="26"/>
      <c r="T515" s="26"/>
      <c r="U515" s="26"/>
      <c r="V515" s="26"/>
    </row>
    <row r="516" spans="1:22" ht="12.75" customHeight="1">
      <c r="A516" s="129"/>
      <c r="B516" s="54"/>
      <c r="C516" s="26"/>
      <c r="D516" s="130"/>
      <c r="E516" s="56"/>
      <c r="F516" s="56"/>
      <c r="G516" s="133"/>
      <c r="H516" s="26"/>
      <c r="I516" s="26"/>
      <c r="J516" s="26"/>
      <c r="K516" s="26"/>
      <c r="L516" s="26"/>
      <c r="M516" s="26"/>
      <c r="N516" s="26"/>
      <c r="O516" s="26"/>
      <c r="P516" s="26"/>
      <c r="Q516" s="26"/>
      <c r="R516" s="26"/>
      <c r="S516" s="26"/>
      <c r="T516" s="26"/>
      <c r="U516" s="26"/>
      <c r="V516" s="26"/>
    </row>
    <row r="517" spans="1:22" ht="12.75" customHeight="1">
      <c r="A517" s="129"/>
      <c r="B517" s="54"/>
      <c r="C517" s="26"/>
      <c r="D517" s="130"/>
      <c r="E517" s="56"/>
      <c r="F517" s="56"/>
      <c r="G517" s="133"/>
      <c r="H517" s="26"/>
      <c r="I517" s="26"/>
      <c r="J517" s="26"/>
      <c r="K517" s="26"/>
      <c r="L517" s="26"/>
      <c r="M517" s="26"/>
      <c r="N517" s="26"/>
      <c r="O517" s="26"/>
      <c r="P517" s="26"/>
      <c r="Q517" s="26"/>
      <c r="R517" s="26"/>
      <c r="S517" s="26"/>
      <c r="T517" s="26"/>
      <c r="U517" s="26"/>
      <c r="V517" s="26"/>
    </row>
    <row r="518" spans="1:22" ht="12.75" customHeight="1">
      <c r="A518" s="129"/>
      <c r="B518" s="54"/>
      <c r="C518" s="26"/>
      <c r="D518" s="130"/>
      <c r="E518" s="56"/>
      <c r="F518" s="56"/>
      <c r="G518" s="133"/>
      <c r="H518" s="26"/>
      <c r="I518" s="26"/>
      <c r="J518" s="26"/>
      <c r="K518" s="26"/>
      <c r="L518" s="26"/>
      <c r="M518" s="26"/>
      <c r="N518" s="26"/>
      <c r="O518" s="26"/>
      <c r="P518" s="26"/>
      <c r="Q518" s="26"/>
      <c r="R518" s="26"/>
      <c r="S518" s="26"/>
      <c r="T518" s="26"/>
      <c r="U518" s="26"/>
      <c r="V518" s="26"/>
    </row>
    <row r="519" spans="1:22" ht="12.75" customHeight="1">
      <c r="A519" s="129"/>
      <c r="B519" s="54"/>
      <c r="C519" s="26"/>
      <c r="D519" s="130"/>
      <c r="E519" s="56"/>
      <c r="F519" s="56"/>
      <c r="G519" s="133"/>
      <c r="H519" s="26"/>
      <c r="I519" s="26"/>
      <c r="J519" s="26"/>
      <c r="K519" s="26"/>
      <c r="L519" s="26"/>
      <c r="M519" s="26"/>
      <c r="N519" s="26"/>
      <c r="O519" s="26"/>
      <c r="P519" s="26"/>
      <c r="Q519" s="26"/>
      <c r="R519" s="26"/>
      <c r="S519" s="26"/>
      <c r="T519" s="26"/>
      <c r="U519" s="26"/>
      <c r="V519" s="26"/>
    </row>
    <row r="520" spans="1:22" ht="12.75" customHeight="1">
      <c r="A520" s="129"/>
      <c r="B520" s="54"/>
      <c r="C520" s="26"/>
      <c r="D520" s="130"/>
      <c r="E520" s="56"/>
      <c r="F520" s="56"/>
      <c r="G520" s="133"/>
      <c r="H520" s="26"/>
      <c r="I520" s="26"/>
      <c r="J520" s="26"/>
      <c r="K520" s="26"/>
      <c r="L520" s="26"/>
      <c r="M520" s="26"/>
      <c r="N520" s="26"/>
      <c r="O520" s="26"/>
      <c r="P520" s="26"/>
      <c r="Q520" s="26"/>
      <c r="R520" s="26"/>
      <c r="S520" s="26"/>
      <c r="T520" s="26"/>
      <c r="U520" s="26"/>
      <c r="V520" s="26"/>
    </row>
    <row r="521" spans="1:22" ht="12.75" customHeight="1">
      <c r="A521" s="129"/>
      <c r="B521" s="54"/>
      <c r="C521" s="26"/>
      <c r="D521" s="130"/>
      <c r="E521" s="56"/>
      <c r="F521" s="56"/>
      <c r="G521" s="133"/>
      <c r="H521" s="26"/>
      <c r="I521" s="26"/>
      <c r="J521" s="26"/>
      <c r="K521" s="26"/>
      <c r="L521" s="26"/>
      <c r="M521" s="26"/>
      <c r="N521" s="26"/>
      <c r="O521" s="26"/>
      <c r="P521" s="26"/>
      <c r="Q521" s="26"/>
      <c r="R521" s="26"/>
      <c r="S521" s="26"/>
      <c r="T521" s="26"/>
      <c r="U521" s="26"/>
      <c r="V521" s="26"/>
    </row>
    <row r="522" spans="1:22" ht="12.75" customHeight="1">
      <c r="A522" s="129"/>
      <c r="B522" s="54"/>
      <c r="C522" s="26"/>
      <c r="D522" s="130"/>
      <c r="E522" s="56"/>
      <c r="F522" s="56"/>
      <c r="G522" s="133"/>
      <c r="H522" s="26"/>
      <c r="I522" s="26"/>
      <c r="J522" s="26"/>
      <c r="K522" s="26"/>
      <c r="L522" s="26"/>
      <c r="M522" s="26"/>
      <c r="N522" s="26"/>
      <c r="O522" s="26"/>
      <c r="P522" s="26"/>
      <c r="Q522" s="26"/>
      <c r="R522" s="26"/>
      <c r="S522" s="26"/>
      <c r="T522" s="26"/>
      <c r="U522" s="26"/>
      <c r="V522" s="26"/>
    </row>
    <row r="523" spans="1:22" ht="12.75" customHeight="1">
      <c r="A523" s="129"/>
      <c r="B523" s="54"/>
      <c r="C523" s="26"/>
      <c r="D523" s="130"/>
      <c r="E523" s="56"/>
      <c r="F523" s="56"/>
      <c r="G523" s="133"/>
      <c r="H523" s="26"/>
      <c r="I523" s="26"/>
      <c r="J523" s="26"/>
      <c r="K523" s="26"/>
      <c r="L523" s="26"/>
      <c r="M523" s="26"/>
      <c r="N523" s="26"/>
      <c r="O523" s="26"/>
      <c r="P523" s="26"/>
      <c r="Q523" s="26"/>
      <c r="R523" s="26"/>
      <c r="S523" s="26"/>
      <c r="T523" s="26"/>
      <c r="U523" s="26"/>
      <c r="V523" s="26"/>
    </row>
    <row r="524" spans="1:22" ht="12.75" customHeight="1">
      <c r="A524" s="129"/>
      <c r="B524" s="54"/>
      <c r="C524" s="26"/>
      <c r="D524" s="130"/>
      <c r="E524" s="56"/>
      <c r="F524" s="56"/>
      <c r="G524" s="133"/>
      <c r="H524" s="26"/>
      <c r="I524" s="26"/>
      <c r="J524" s="26"/>
      <c r="K524" s="26"/>
      <c r="L524" s="26"/>
      <c r="M524" s="26"/>
      <c r="N524" s="26"/>
      <c r="O524" s="26"/>
      <c r="P524" s="26"/>
      <c r="Q524" s="26"/>
      <c r="R524" s="26"/>
      <c r="S524" s="26"/>
      <c r="T524" s="26"/>
      <c r="U524" s="26"/>
      <c r="V524" s="26"/>
    </row>
    <row r="525" spans="1:22" ht="12.75" customHeight="1">
      <c r="A525" s="129"/>
      <c r="B525" s="54"/>
      <c r="C525" s="26"/>
      <c r="D525" s="130"/>
      <c r="E525" s="56"/>
      <c r="F525" s="56"/>
      <c r="G525" s="133"/>
      <c r="H525" s="26"/>
      <c r="I525" s="26"/>
      <c r="J525" s="26"/>
      <c r="K525" s="26"/>
      <c r="L525" s="26"/>
      <c r="M525" s="26"/>
      <c r="N525" s="26"/>
      <c r="O525" s="26"/>
      <c r="P525" s="26"/>
      <c r="Q525" s="26"/>
      <c r="R525" s="26"/>
      <c r="S525" s="26"/>
      <c r="T525" s="26"/>
      <c r="U525" s="26"/>
      <c r="V525" s="26"/>
    </row>
    <row r="526" spans="1:22" ht="12.75" customHeight="1">
      <c r="A526" s="129"/>
      <c r="B526" s="54"/>
      <c r="C526" s="26"/>
      <c r="D526" s="130"/>
      <c r="E526" s="56"/>
      <c r="F526" s="56"/>
      <c r="G526" s="133"/>
      <c r="H526" s="26"/>
      <c r="I526" s="26"/>
      <c r="J526" s="26"/>
      <c r="K526" s="26"/>
      <c r="L526" s="26"/>
      <c r="M526" s="26"/>
      <c r="N526" s="26"/>
      <c r="O526" s="26"/>
      <c r="P526" s="26"/>
      <c r="Q526" s="26"/>
      <c r="R526" s="26"/>
      <c r="S526" s="26"/>
      <c r="T526" s="26"/>
      <c r="U526" s="26"/>
      <c r="V526" s="26"/>
    </row>
    <row r="527" spans="1:22" ht="12.75" customHeight="1">
      <c r="A527" s="129"/>
      <c r="B527" s="54"/>
      <c r="C527" s="26"/>
      <c r="D527" s="130"/>
      <c r="E527" s="56"/>
      <c r="F527" s="56"/>
      <c r="G527" s="133"/>
      <c r="H527" s="26"/>
      <c r="I527" s="26"/>
      <c r="J527" s="26"/>
      <c r="K527" s="26"/>
      <c r="L527" s="26"/>
      <c r="M527" s="26"/>
      <c r="N527" s="26"/>
      <c r="O527" s="26"/>
      <c r="P527" s="26"/>
      <c r="Q527" s="26"/>
      <c r="R527" s="26"/>
      <c r="S527" s="26"/>
      <c r="T527" s="26"/>
      <c r="U527" s="26"/>
      <c r="V527" s="26"/>
    </row>
    <row r="528" spans="1:22" ht="12.75" customHeight="1">
      <c r="A528" s="129"/>
      <c r="B528" s="54"/>
      <c r="C528" s="26"/>
      <c r="D528" s="130"/>
      <c r="E528" s="56"/>
      <c r="F528" s="56"/>
      <c r="G528" s="133"/>
      <c r="H528" s="26"/>
      <c r="I528" s="26"/>
      <c r="J528" s="26"/>
      <c r="K528" s="26"/>
      <c r="L528" s="26"/>
      <c r="M528" s="26"/>
      <c r="N528" s="26"/>
      <c r="O528" s="26"/>
      <c r="P528" s="26"/>
      <c r="Q528" s="26"/>
      <c r="R528" s="26"/>
      <c r="S528" s="26"/>
      <c r="T528" s="26"/>
      <c r="U528" s="26"/>
      <c r="V528" s="26"/>
    </row>
    <row r="529" spans="1:22" ht="12.75" customHeight="1">
      <c r="A529" s="129"/>
      <c r="B529" s="54"/>
      <c r="C529" s="26"/>
      <c r="D529" s="130"/>
      <c r="E529" s="56"/>
      <c r="F529" s="56"/>
      <c r="G529" s="133"/>
      <c r="H529" s="26"/>
      <c r="I529" s="26"/>
      <c r="J529" s="26"/>
      <c r="K529" s="26"/>
      <c r="L529" s="26"/>
      <c r="M529" s="26"/>
      <c r="N529" s="26"/>
      <c r="O529" s="26"/>
      <c r="P529" s="26"/>
      <c r="Q529" s="26"/>
      <c r="R529" s="26"/>
      <c r="S529" s="26"/>
      <c r="T529" s="26"/>
      <c r="U529" s="26"/>
      <c r="V529" s="26"/>
    </row>
    <row r="530" spans="1:22" ht="12.75" customHeight="1">
      <c r="A530" s="129"/>
      <c r="B530" s="54"/>
      <c r="C530" s="26"/>
      <c r="D530" s="130"/>
      <c r="E530" s="56"/>
      <c r="F530" s="56"/>
      <c r="G530" s="133"/>
      <c r="H530" s="26"/>
      <c r="I530" s="26"/>
      <c r="J530" s="26"/>
      <c r="K530" s="26"/>
      <c r="L530" s="26"/>
      <c r="M530" s="26"/>
      <c r="N530" s="26"/>
      <c r="O530" s="26"/>
      <c r="P530" s="26"/>
      <c r="Q530" s="26"/>
      <c r="R530" s="26"/>
      <c r="S530" s="26"/>
      <c r="T530" s="26"/>
      <c r="U530" s="26"/>
      <c r="V530" s="26"/>
    </row>
    <row r="531" spans="1:22" ht="12.75" customHeight="1">
      <c r="A531" s="129"/>
      <c r="B531" s="54"/>
      <c r="C531" s="26"/>
      <c r="D531" s="130"/>
      <c r="E531" s="56"/>
      <c r="F531" s="56"/>
      <c r="G531" s="133"/>
      <c r="H531" s="26"/>
      <c r="I531" s="26"/>
      <c r="J531" s="26"/>
      <c r="K531" s="26"/>
      <c r="L531" s="26"/>
      <c r="M531" s="26"/>
      <c r="N531" s="26"/>
      <c r="O531" s="26"/>
      <c r="P531" s="26"/>
      <c r="Q531" s="26"/>
      <c r="R531" s="26"/>
      <c r="S531" s="26"/>
      <c r="T531" s="26"/>
      <c r="U531" s="26"/>
      <c r="V531" s="26"/>
    </row>
    <row r="532" spans="1:22" ht="12.75" customHeight="1">
      <c r="A532" s="129"/>
      <c r="B532" s="54"/>
      <c r="C532" s="26"/>
      <c r="D532" s="130"/>
      <c r="E532" s="56"/>
      <c r="F532" s="56"/>
      <c r="G532" s="133"/>
      <c r="H532" s="26"/>
      <c r="I532" s="26"/>
      <c r="J532" s="26"/>
      <c r="K532" s="26"/>
      <c r="L532" s="26"/>
      <c r="M532" s="26"/>
      <c r="N532" s="26"/>
      <c r="O532" s="26"/>
      <c r="P532" s="26"/>
      <c r="Q532" s="26"/>
      <c r="R532" s="26"/>
      <c r="S532" s="26"/>
      <c r="T532" s="26"/>
      <c r="U532" s="26"/>
      <c r="V532" s="26"/>
    </row>
    <row r="533" spans="1:22" ht="12.75" customHeight="1">
      <c r="A533" s="129"/>
      <c r="B533" s="54"/>
      <c r="C533" s="26"/>
      <c r="D533" s="130"/>
      <c r="E533" s="56"/>
      <c r="F533" s="56"/>
      <c r="G533" s="133"/>
      <c r="H533" s="26"/>
      <c r="I533" s="26"/>
      <c r="J533" s="26"/>
      <c r="K533" s="26"/>
      <c r="L533" s="26"/>
      <c r="M533" s="26"/>
      <c r="N533" s="26"/>
      <c r="O533" s="26"/>
      <c r="P533" s="26"/>
      <c r="Q533" s="26"/>
      <c r="R533" s="26"/>
      <c r="S533" s="26"/>
      <c r="T533" s="26"/>
      <c r="U533" s="26"/>
      <c r="V533" s="26"/>
    </row>
    <row r="534" spans="1:22" ht="12.75" customHeight="1">
      <c r="A534" s="129"/>
      <c r="B534" s="54"/>
      <c r="C534" s="26"/>
      <c r="D534" s="130"/>
      <c r="E534" s="56"/>
      <c r="F534" s="56"/>
      <c r="G534" s="133"/>
      <c r="H534" s="26"/>
      <c r="I534" s="26"/>
      <c r="J534" s="26"/>
      <c r="K534" s="26"/>
      <c r="L534" s="26"/>
      <c r="M534" s="26"/>
      <c r="N534" s="26"/>
      <c r="O534" s="26"/>
      <c r="P534" s="26"/>
      <c r="Q534" s="26"/>
      <c r="R534" s="26"/>
      <c r="S534" s="26"/>
      <c r="T534" s="26"/>
      <c r="U534" s="26"/>
      <c r="V534" s="26"/>
    </row>
    <row r="535" spans="1:22" ht="12.75" customHeight="1">
      <c r="A535" s="129"/>
      <c r="B535" s="54"/>
      <c r="C535" s="26"/>
      <c r="D535" s="130"/>
      <c r="E535" s="56"/>
      <c r="F535" s="56"/>
      <c r="G535" s="133"/>
      <c r="H535" s="26"/>
      <c r="I535" s="26"/>
      <c r="J535" s="26"/>
      <c r="K535" s="26"/>
      <c r="L535" s="26"/>
      <c r="M535" s="26"/>
      <c r="N535" s="26"/>
      <c r="O535" s="26"/>
      <c r="P535" s="26"/>
      <c r="Q535" s="26"/>
      <c r="R535" s="26"/>
      <c r="S535" s="26"/>
      <c r="T535" s="26"/>
      <c r="U535" s="26"/>
      <c r="V535" s="26"/>
    </row>
    <row r="536" spans="1:22" ht="12.75" customHeight="1">
      <c r="A536" s="129"/>
      <c r="B536" s="54"/>
      <c r="C536" s="26"/>
      <c r="D536" s="130"/>
      <c r="E536" s="56"/>
      <c r="F536" s="56"/>
      <c r="G536" s="133"/>
      <c r="H536" s="26"/>
      <c r="I536" s="26"/>
      <c r="J536" s="26"/>
      <c r="K536" s="26"/>
      <c r="L536" s="26"/>
      <c r="M536" s="26"/>
      <c r="N536" s="26"/>
      <c r="O536" s="26"/>
      <c r="P536" s="26"/>
      <c r="Q536" s="26"/>
      <c r="R536" s="26"/>
      <c r="S536" s="26"/>
      <c r="T536" s="26"/>
      <c r="U536" s="26"/>
      <c r="V536" s="26"/>
    </row>
    <row r="537" spans="1:22" ht="12.75" customHeight="1">
      <c r="A537" s="129"/>
      <c r="B537" s="54"/>
      <c r="C537" s="26"/>
      <c r="D537" s="130"/>
      <c r="E537" s="56"/>
      <c r="F537" s="56"/>
      <c r="G537" s="133"/>
      <c r="H537" s="26"/>
      <c r="I537" s="26"/>
      <c r="J537" s="26"/>
      <c r="K537" s="26"/>
      <c r="L537" s="26"/>
      <c r="M537" s="26"/>
      <c r="N537" s="26"/>
      <c r="O537" s="26"/>
      <c r="P537" s="26"/>
      <c r="Q537" s="26"/>
      <c r="R537" s="26"/>
      <c r="S537" s="26"/>
      <c r="T537" s="26"/>
      <c r="U537" s="26"/>
      <c r="V537" s="26"/>
    </row>
    <row r="538" spans="1:22" ht="12.75" customHeight="1">
      <c r="A538" s="129"/>
      <c r="B538" s="54"/>
      <c r="C538" s="26"/>
      <c r="D538" s="130"/>
      <c r="E538" s="56"/>
      <c r="F538" s="56"/>
      <c r="G538" s="133"/>
      <c r="H538" s="26"/>
      <c r="I538" s="26"/>
      <c r="J538" s="26"/>
      <c r="K538" s="26"/>
      <c r="L538" s="26"/>
      <c r="M538" s="26"/>
      <c r="N538" s="26"/>
      <c r="O538" s="26"/>
      <c r="P538" s="26"/>
      <c r="Q538" s="26"/>
      <c r="R538" s="26"/>
      <c r="S538" s="26"/>
      <c r="T538" s="26"/>
      <c r="U538" s="26"/>
      <c r="V538" s="26"/>
    </row>
    <row r="539" spans="1:22" ht="12.75" customHeight="1">
      <c r="A539" s="129"/>
      <c r="B539" s="54"/>
      <c r="C539" s="26"/>
      <c r="D539" s="130"/>
      <c r="E539" s="56"/>
      <c r="F539" s="56"/>
      <c r="G539" s="133"/>
      <c r="H539" s="26"/>
      <c r="I539" s="26"/>
      <c r="J539" s="26"/>
      <c r="K539" s="26"/>
      <c r="L539" s="26"/>
      <c r="M539" s="26"/>
      <c r="N539" s="26"/>
      <c r="O539" s="26"/>
      <c r="P539" s="26"/>
      <c r="Q539" s="26"/>
      <c r="R539" s="26"/>
      <c r="S539" s="26"/>
      <c r="T539" s="26"/>
      <c r="U539" s="26"/>
      <c r="V539" s="26"/>
    </row>
    <row r="540" spans="1:22" ht="12.75" customHeight="1">
      <c r="A540" s="129"/>
      <c r="B540" s="54"/>
      <c r="C540" s="26"/>
      <c r="D540" s="130"/>
      <c r="E540" s="56"/>
      <c r="F540" s="56"/>
      <c r="G540" s="133"/>
      <c r="H540" s="26"/>
      <c r="I540" s="26"/>
      <c r="J540" s="26"/>
      <c r="K540" s="26"/>
      <c r="L540" s="26"/>
      <c r="M540" s="26"/>
      <c r="N540" s="26"/>
      <c r="O540" s="26"/>
      <c r="P540" s="26"/>
      <c r="Q540" s="26"/>
      <c r="R540" s="26"/>
      <c r="S540" s="26"/>
      <c r="T540" s="26"/>
      <c r="U540" s="26"/>
      <c r="V540" s="26"/>
    </row>
    <row r="541" spans="1:22" ht="12.75" customHeight="1">
      <c r="A541" s="129"/>
      <c r="B541" s="54"/>
      <c r="C541" s="26"/>
      <c r="D541" s="130"/>
      <c r="E541" s="56"/>
      <c r="F541" s="56"/>
      <c r="G541" s="133"/>
      <c r="H541" s="26"/>
      <c r="I541" s="26"/>
      <c r="J541" s="26"/>
      <c r="K541" s="26"/>
      <c r="L541" s="26"/>
      <c r="M541" s="26"/>
      <c r="N541" s="26"/>
      <c r="O541" s="26"/>
      <c r="P541" s="26"/>
      <c r="Q541" s="26"/>
      <c r="R541" s="26"/>
      <c r="S541" s="26"/>
      <c r="T541" s="26"/>
      <c r="U541" s="26"/>
      <c r="V541" s="26"/>
    </row>
    <row r="542" spans="1:22" ht="12.75" customHeight="1">
      <c r="A542" s="129"/>
      <c r="B542" s="54"/>
      <c r="C542" s="26"/>
      <c r="D542" s="130"/>
      <c r="E542" s="56"/>
      <c r="F542" s="56"/>
      <c r="G542" s="133"/>
      <c r="H542" s="26"/>
      <c r="I542" s="26"/>
      <c r="J542" s="26"/>
      <c r="K542" s="26"/>
      <c r="L542" s="26"/>
      <c r="M542" s="26"/>
      <c r="N542" s="26"/>
      <c r="O542" s="26"/>
      <c r="P542" s="26"/>
      <c r="Q542" s="26"/>
      <c r="R542" s="26"/>
      <c r="S542" s="26"/>
      <c r="T542" s="26"/>
      <c r="U542" s="26"/>
      <c r="V542" s="26"/>
    </row>
    <row r="543" spans="1:22" ht="12.75" customHeight="1">
      <c r="A543" s="129"/>
      <c r="B543" s="54"/>
      <c r="C543" s="26"/>
      <c r="D543" s="130"/>
      <c r="E543" s="56"/>
      <c r="F543" s="56"/>
      <c r="G543" s="133"/>
      <c r="H543" s="26"/>
      <c r="I543" s="26"/>
      <c r="J543" s="26"/>
      <c r="K543" s="26"/>
      <c r="L543" s="26"/>
      <c r="M543" s="26"/>
      <c r="N543" s="26"/>
      <c r="O543" s="26"/>
      <c r="P543" s="26"/>
      <c r="Q543" s="26"/>
      <c r="R543" s="26"/>
      <c r="S543" s="26"/>
      <c r="T543" s="26"/>
      <c r="U543" s="26"/>
      <c r="V543" s="26"/>
    </row>
    <row r="544" spans="1:22" ht="12.75" customHeight="1">
      <c r="A544" s="129"/>
      <c r="B544" s="54"/>
      <c r="C544" s="26"/>
      <c r="D544" s="130"/>
      <c r="E544" s="56"/>
      <c r="F544" s="56"/>
      <c r="G544" s="133"/>
      <c r="H544" s="26"/>
      <c r="I544" s="26"/>
      <c r="J544" s="26"/>
      <c r="K544" s="26"/>
      <c r="L544" s="26"/>
      <c r="M544" s="26"/>
      <c r="N544" s="26"/>
      <c r="O544" s="26"/>
      <c r="P544" s="26"/>
      <c r="Q544" s="26"/>
      <c r="R544" s="26"/>
      <c r="S544" s="26"/>
      <c r="T544" s="26"/>
      <c r="U544" s="26"/>
      <c r="V544" s="26"/>
    </row>
    <row r="545" spans="1:22" ht="12.75" customHeight="1">
      <c r="A545" s="129"/>
      <c r="B545" s="54"/>
      <c r="C545" s="26"/>
      <c r="D545" s="130"/>
      <c r="E545" s="56"/>
      <c r="F545" s="56"/>
      <c r="G545" s="133"/>
      <c r="H545" s="26"/>
      <c r="I545" s="26"/>
      <c r="J545" s="26"/>
      <c r="K545" s="26"/>
      <c r="L545" s="26"/>
      <c r="M545" s="26"/>
      <c r="N545" s="26"/>
      <c r="O545" s="26"/>
      <c r="P545" s="26"/>
      <c r="Q545" s="26"/>
      <c r="R545" s="26"/>
      <c r="S545" s="26"/>
      <c r="T545" s="26"/>
      <c r="U545" s="26"/>
      <c r="V545" s="26"/>
    </row>
    <row r="546" spans="1:22" ht="12.75" customHeight="1">
      <c r="A546" s="129"/>
      <c r="B546" s="54"/>
      <c r="C546" s="26"/>
      <c r="D546" s="130"/>
      <c r="E546" s="56"/>
      <c r="F546" s="56"/>
      <c r="G546" s="133"/>
      <c r="H546" s="26"/>
      <c r="I546" s="26"/>
      <c r="J546" s="26"/>
      <c r="K546" s="26"/>
      <c r="L546" s="26"/>
      <c r="M546" s="26"/>
      <c r="N546" s="26"/>
      <c r="O546" s="26"/>
      <c r="P546" s="26"/>
      <c r="Q546" s="26"/>
      <c r="R546" s="26"/>
      <c r="S546" s="26"/>
      <c r="T546" s="26"/>
      <c r="U546" s="26"/>
      <c r="V546" s="26"/>
    </row>
    <row r="547" spans="1:22" ht="12.75" customHeight="1">
      <c r="A547" s="129"/>
      <c r="B547" s="54"/>
      <c r="C547" s="26"/>
      <c r="D547" s="130"/>
      <c r="E547" s="56"/>
      <c r="F547" s="56"/>
      <c r="G547" s="133"/>
      <c r="H547" s="26"/>
      <c r="I547" s="26"/>
      <c r="J547" s="26"/>
      <c r="K547" s="26"/>
      <c r="L547" s="26"/>
      <c r="M547" s="26"/>
      <c r="N547" s="26"/>
      <c r="O547" s="26"/>
      <c r="P547" s="26"/>
      <c r="Q547" s="26"/>
      <c r="R547" s="26"/>
      <c r="S547" s="26"/>
      <c r="T547" s="26"/>
      <c r="U547" s="26"/>
      <c r="V547" s="26"/>
    </row>
    <row r="548" spans="1:22" ht="12.75" customHeight="1">
      <c r="A548" s="129"/>
      <c r="B548" s="54"/>
      <c r="C548" s="26"/>
      <c r="D548" s="130"/>
      <c r="E548" s="56"/>
      <c r="F548" s="56"/>
      <c r="G548" s="133"/>
      <c r="H548" s="26"/>
      <c r="I548" s="26"/>
      <c r="J548" s="26"/>
      <c r="K548" s="26"/>
      <c r="L548" s="26"/>
      <c r="M548" s="26"/>
      <c r="N548" s="26"/>
      <c r="O548" s="26"/>
      <c r="P548" s="26"/>
      <c r="Q548" s="26"/>
      <c r="R548" s="26"/>
      <c r="S548" s="26"/>
      <c r="T548" s="26"/>
      <c r="U548" s="26"/>
      <c r="V548" s="26"/>
    </row>
    <row r="549" spans="1:22" ht="12.75" customHeight="1">
      <c r="A549" s="129"/>
      <c r="B549" s="54"/>
      <c r="C549" s="26"/>
      <c r="D549" s="130"/>
      <c r="E549" s="56"/>
      <c r="F549" s="56"/>
      <c r="G549" s="133"/>
      <c r="H549" s="26"/>
      <c r="I549" s="26"/>
      <c r="J549" s="26"/>
      <c r="K549" s="26"/>
      <c r="L549" s="26"/>
      <c r="M549" s="26"/>
      <c r="N549" s="26"/>
      <c r="O549" s="26"/>
      <c r="P549" s="26"/>
      <c r="Q549" s="26"/>
      <c r="R549" s="26"/>
      <c r="S549" s="26"/>
      <c r="T549" s="26"/>
      <c r="U549" s="26"/>
      <c r="V549" s="26"/>
    </row>
    <row r="550" spans="1:22" ht="12.75" customHeight="1">
      <c r="A550" s="129"/>
      <c r="B550" s="54"/>
      <c r="C550" s="26"/>
      <c r="D550" s="130"/>
      <c r="E550" s="56"/>
      <c r="F550" s="56"/>
      <c r="G550" s="133"/>
      <c r="H550" s="26"/>
      <c r="I550" s="26"/>
      <c r="J550" s="26"/>
      <c r="K550" s="26"/>
      <c r="L550" s="26"/>
      <c r="M550" s="26"/>
      <c r="N550" s="26"/>
      <c r="O550" s="26"/>
      <c r="P550" s="26"/>
      <c r="Q550" s="26"/>
      <c r="R550" s="26"/>
      <c r="S550" s="26"/>
      <c r="T550" s="26"/>
      <c r="U550" s="26"/>
      <c r="V550" s="26"/>
    </row>
    <row r="551" spans="1:22" ht="12.75" customHeight="1">
      <c r="A551" s="129"/>
      <c r="B551" s="54"/>
      <c r="C551" s="26"/>
      <c r="D551" s="130"/>
      <c r="E551" s="56"/>
      <c r="F551" s="56"/>
      <c r="G551" s="133"/>
      <c r="H551" s="26"/>
      <c r="I551" s="26"/>
      <c r="J551" s="26"/>
      <c r="K551" s="26"/>
      <c r="L551" s="26"/>
      <c r="M551" s="26"/>
      <c r="N551" s="26"/>
      <c r="O551" s="26"/>
      <c r="P551" s="26"/>
      <c r="Q551" s="26"/>
      <c r="R551" s="26"/>
      <c r="S551" s="26"/>
      <c r="T551" s="26"/>
      <c r="U551" s="26"/>
      <c r="V551" s="26"/>
    </row>
    <row r="552" spans="1:22" ht="12.75" customHeight="1">
      <c r="A552" s="129"/>
      <c r="B552" s="54"/>
      <c r="C552" s="26"/>
      <c r="D552" s="130"/>
      <c r="E552" s="56"/>
      <c r="F552" s="56"/>
      <c r="G552" s="133"/>
      <c r="H552" s="26"/>
      <c r="I552" s="26"/>
      <c r="J552" s="26"/>
      <c r="K552" s="26"/>
      <c r="L552" s="26"/>
      <c r="M552" s="26"/>
      <c r="N552" s="26"/>
      <c r="O552" s="26"/>
      <c r="P552" s="26"/>
      <c r="Q552" s="26"/>
      <c r="R552" s="26"/>
      <c r="S552" s="26"/>
      <c r="T552" s="26"/>
      <c r="U552" s="26"/>
      <c r="V552" s="26"/>
    </row>
    <row r="553" spans="1:22" ht="12.75" customHeight="1">
      <c r="A553" s="129"/>
      <c r="B553" s="54"/>
      <c r="C553" s="26"/>
      <c r="D553" s="130"/>
      <c r="E553" s="56"/>
      <c r="F553" s="56"/>
      <c r="G553" s="133"/>
      <c r="H553" s="26"/>
      <c r="I553" s="26"/>
      <c r="J553" s="26"/>
      <c r="K553" s="26"/>
      <c r="L553" s="26"/>
      <c r="M553" s="26"/>
      <c r="N553" s="26"/>
      <c r="O553" s="26"/>
      <c r="P553" s="26"/>
      <c r="Q553" s="26"/>
      <c r="R553" s="26"/>
      <c r="S553" s="26"/>
      <c r="T553" s="26"/>
      <c r="U553" s="26"/>
      <c r="V553" s="26"/>
    </row>
    <row r="554" spans="1:22" ht="12.75" customHeight="1">
      <c r="A554" s="129"/>
      <c r="B554" s="54"/>
      <c r="C554" s="26"/>
      <c r="D554" s="130"/>
      <c r="E554" s="56"/>
      <c r="F554" s="56"/>
      <c r="G554" s="133"/>
      <c r="H554" s="26"/>
      <c r="I554" s="26"/>
      <c r="J554" s="26"/>
      <c r="K554" s="26"/>
      <c r="L554" s="26"/>
      <c r="M554" s="26"/>
      <c r="N554" s="26"/>
      <c r="O554" s="26"/>
      <c r="P554" s="26"/>
      <c r="Q554" s="26"/>
      <c r="R554" s="26"/>
      <c r="S554" s="26"/>
      <c r="T554" s="26"/>
      <c r="U554" s="26"/>
      <c r="V554" s="26"/>
    </row>
    <row r="555" spans="1:22" ht="12.75" customHeight="1">
      <c r="A555" s="129"/>
      <c r="B555" s="54"/>
      <c r="C555" s="26"/>
      <c r="D555" s="130"/>
      <c r="E555" s="56"/>
      <c r="F555" s="56"/>
      <c r="G555" s="133"/>
      <c r="H555" s="26"/>
      <c r="I555" s="26"/>
      <c r="J555" s="26"/>
      <c r="K555" s="26"/>
      <c r="L555" s="26"/>
      <c r="M555" s="26"/>
      <c r="N555" s="26"/>
      <c r="O555" s="26"/>
      <c r="P555" s="26"/>
      <c r="Q555" s="26"/>
      <c r="R555" s="26"/>
      <c r="S555" s="26"/>
      <c r="T555" s="26"/>
      <c r="U555" s="26"/>
      <c r="V555" s="26"/>
    </row>
    <row r="556" spans="1:22" ht="12.75" customHeight="1">
      <c r="A556" s="129"/>
      <c r="B556" s="54"/>
      <c r="C556" s="26"/>
      <c r="D556" s="130"/>
      <c r="E556" s="56"/>
      <c r="F556" s="56"/>
      <c r="G556" s="133"/>
      <c r="H556" s="26"/>
      <c r="I556" s="26"/>
      <c r="J556" s="26"/>
      <c r="K556" s="26"/>
      <c r="L556" s="26"/>
      <c r="M556" s="26"/>
      <c r="N556" s="26"/>
      <c r="O556" s="26"/>
      <c r="P556" s="26"/>
      <c r="Q556" s="26"/>
      <c r="R556" s="26"/>
      <c r="S556" s="26"/>
      <c r="T556" s="26"/>
      <c r="U556" s="26"/>
      <c r="V556" s="26"/>
    </row>
    <row r="557" spans="1:22" ht="12.75" customHeight="1">
      <c r="A557" s="129"/>
      <c r="B557" s="54"/>
      <c r="C557" s="26"/>
      <c r="D557" s="130"/>
      <c r="E557" s="56"/>
      <c r="F557" s="56"/>
      <c r="G557" s="133"/>
      <c r="H557" s="26"/>
      <c r="I557" s="26"/>
      <c r="J557" s="26"/>
      <c r="K557" s="26"/>
      <c r="L557" s="26"/>
      <c r="M557" s="26"/>
      <c r="N557" s="26"/>
      <c r="O557" s="26"/>
      <c r="P557" s="26"/>
      <c r="Q557" s="26"/>
      <c r="R557" s="26"/>
      <c r="S557" s="26"/>
      <c r="T557" s="26"/>
      <c r="U557" s="26"/>
      <c r="V557" s="26"/>
    </row>
    <row r="558" spans="1:22" ht="12.75" customHeight="1">
      <c r="A558" s="129"/>
      <c r="B558" s="54"/>
      <c r="C558" s="26"/>
      <c r="D558" s="130"/>
      <c r="E558" s="56"/>
      <c r="F558" s="56"/>
      <c r="G558" s="133"/>
      <c r="H558" s="26"/>
      <c r="I558" s="26"/>
      <c r="J558" s="26"/>
      <c r="K558" s="26"/>
      <c r="L558" s="26"/>
      <c r="M558" s="26"/>
      <c r="N558" s="26"/>
      <c r="O558" s="26"/>
      <c r="P558" s="26"/>
      <c r="Q558" s="26"/>
      <c r="R558" s="26"/>
      <c r="S558" s="26"/>
      <c r="T558" s="26"/>
      <c r="U558" s="26"/>
      <c r="V558" s="26"/>
    </row>
    <row r="559" spans="1:22" ht="12.75" customHeight="1">
      <c r="A559" s="129"/>
      <c r="B559" s="54"/>
      <c r="C559" s="26"/>
      <c r="D559" s="130"/>
      <c r="E559" s="56"/>
      <c r="F559" s="56"/>
      <c r="G559" s="133"/>
      <c r="H559" s="26"/>
      <c r="I559" s="26"/>
      <c r="J559" s="26"/>
      <c r="K559" s="26"/>
      <c r="L559" s="26"/>
      <c r="M559" s="26"/>
      <c r="N559" s="26"/>
      <c r="O559" s="26"/>
      <c r="P559" s="26"/>
      <c r="Q559" s="26"/>
      <c r="R559" s="26"/>
      <c r="S559" s="26"/>
      <c r="T559" s="26"/>
      <c r="U559" s="26"/>
      <c r="V559" s="26"/>
    </row>
    <row r="560" spans="1:22" ht="12.75" customHeight="1">
      <c r="A560" s="129"/>
      <c r="B560" s="54"/>
      <c r="C560" s="26"/>
      <c r="D560" s="130"/>
      <c r="E560" s="56"/>
      <c r="F560" s="56"/>
      <c r="G560" s="133"/>
      <c r="H560" s="26"/>
      <c r="I560" s="26"/>
      <c r="J560" s="26"/>
      <c r="K560" s="26"/>
      <c r="L560" s="26"/>
      <c r="M560" s="26"/>
      <c r="N560" s="26"/>
      <c r="O560" s="26"/>
      <c r="P560" s="26"/>
      <c r="Q560" s="26"/>
      <c r="R560" s="26"/>
      <c r="S560" s="26"/>
      <c r="T560" s="26"/>
      <c r="U560" s="26"/>
      <c r="V560" s="26"/>
    </row>
    <row r="561" spans="1:22" ht="12.75" customHeight="1">
      <c r="A561" s="129"/>
      <c r="B561" s="54"/>
      <c r="C561" s="26"/>
      <c r="D561" s="130"/>
      <c r="E561" s="56"/>
      <c r="F561" s="56"/>
      <c r="G561" s="133"/>
      <c r="H561" s="26"/>
      <c r="I561" s="26"/>
      <c r="J561" s="26"/>
      <c r="K561" s="26"/>
      <c r="L561" s="26"/>
      <c r="M561" s="26"/>
      <c r="N561" s="26"/>
      <c r="O561" s="26"/>
      <c r="P561" s="26"/>
      <c r="Q561" s="26"/>
      <c r="R561" s="26"/>
      <c r="S561" s="26"/>
      <c r="T561" s="26"/>
      <c r="U561" s="26"/>
      <c r="V561" s="26"/>
    </row>
    <row r="562" spans="1:22" ht="12.75" customHeight="1">
      <c r="A562" s="129"/>
      <c r="B562" s="54"/>
      <c r="C562" s="26"/>
      <c r="D562" s="130"/>
      <c r="E562" s="56"/>
      <c r="F562" s="56"/>
      <c r="G562" s="133"/>
      <c r="H562" s="26"/>
      <c r="I562" s="26"/>
      <c r="J562" s="26"/>
      <c r="K562" s="26"/>
      <c r="L562" s="26"/>
      <c r="M562" s="26"/>
      <c r="N562" s="26"/>
      <c r="O562" s="26"/>
      <c r="P562" s="26"/>
      <c r="Q562" s="26"/>
      <c r="R562" s="26"/>
      <c r="S562" s="26"/>
      <c r="T562" s="26"/>
      <c r="U562" s="26"/>
      <c r="V562" s="26"/>
    </row>
    <row r="563" spans="1:22" ht="12.75" customHeight="1">
      <c r="A563" s="129"/>
      <c r="B563" s="54"/>
      <c r="C563" s="26"/>
      <c r="D563" s="130"/>
      <c r="E563" s="56"/>
      <c r="F563" s="56"/>
      <c r="G563" s="133"/>
      <c r="H563" s="26"/>
      <c r="I563" s="26"/>
      <c r="J563" s="26"/>
      <c r="K563" s="26"/>
      <c r="L563" s="26"/>
      <c r="M563" s="26"/>
      <c r="N563" s="26"/>
      <c r="O563" s="26"/>
      <c r="P563" s="26"/>
      <c r="Q563" s="26"/>
      <c r="R563" s="26"/>
      <c r="S563" s="26"/>
      <c r="T563" s="26"/>
      <c r="U563" s="26"/>
      <c r="V563" s="26"/>
    </row>
    <row r="564" spans="1:22" ht="12.75" customHeight="1">
      <c r="A564" s="129"/>
      <c r="B564" s="54"/>
      <c r="C564" s="26"/>
      <c r="D564" s="130"/>
      <c r="E564" s="56"/>
      <c r="F564" s="56"/>
      <c r="G564" s="133"/>
      <c r="H564" s="26"/>
      <c r="I564" s="26"/>
      <c r="J564" s="26"/>
      <c r="K564" s="26"/>
      <c r="L564" s="26"/>
      <c r="M564" s="26"/>
      <c r="N564" s="26"/>
      <c r="O564" s="26"/>
      <c r="P564" s="26"/>
      <c r="Q564" s="26"/>
      <c r="R564" s="26"/>
      <c r="S564" s="26"/>
      <c r="T564" s="26"/>
      <c r="U564" s="26"/>
      <c r="V564" s="26"/>
    </row>
    <row r="565" spans="1:22" ht="12.75" customHeight="1">
      <c r="A565" s="129"/>
      <c r="B565" s="54"/>
      <c r="C565" s="26"/>
      <c r="D565" s="130"/>
      <c r="E565" s="56"/>
      <c r="F565" s="56"/>
      <c r="G565" s="133"/>
      <c r="H565" s="26"/>
      <c r="I565" s="26"/>
      <c r="J565" s="26"/>
      <c r="K565" s="26"/>
      <c r="L565" s="26"/>
      <c r="M565" s="26"/>
      <c r="N565" s="26"/>
      <c r="O565" s="26"/>
      <c r="P565" s="26"/>
      <c r="Q565" s="26"/>
      <c r="R565" s="26"/>
      <c r="S565" s="26"/>
      <c r="T565" s="26"/>
      <c r="U565" s="26"/>
      <c r="V565" s="26"/>
    </row>
    <row r="566" spans="1:22" ht="12.75" customHeight="1">
      <c r="A566" s="129"/>
      <c r="B566" s="54"/>
      <c r="C566" s="26"/>
      <c r="D566" s="130"/>
      <c r="E566" s="56"/>
      <c r="F566" s="56"/>
      <c r="G566" s="133"/>
      <c r="H566" s="26"/>
      <c r="I566" s="26"/>
      <c r="J566" s="26"/>
      <c r="K566" s="26"/>
      <c r="L566" s="26"/>
      <c r="M566" s="26"/>
      <c r="N566" s="26"/>
      <c r="O566" s="26"/>
      <c r="P566" s="26"/>
      <c r="Q566" s="26"/>
      <c r="R566" s="26"/>
      <c r="S566" s="26"/>
      <c r="T566" s="26"/>
      <c r="U566" s="26"/>
      <c r="V566" s="26"/>
    </row>
    <row r="567" spans="1:22" ht="12.75" customHeight="1">
      <c r="A567" s="129"/>
      <c r="B567" s="54"/>
      <c r="C567" s="26"/>
      <c r="D567" s="130"/>
      <c r="E567" s="56"/>
      <c r="F567" s="56"/>
      <c r="G567" s="133"/>
      <c r="H567" s="26"/>
      <c r="I567" s="26"/>
      <c r="J567" s="26"/>
      <c r="K567" s="26"/>
      <c r="L567" s="26"/>
      <c r="M567" s="26"/>
      <c r="N567" s="26"/>
      <c r="O567" s="26"/>
      <c r="P567" s="26"/>
      <c r="Q567" s="26"/>
      <c r="R567" s="26"/>
      <c r="S567" s="26"/>
      <c r="T567" s="26"/>
      <c r="U567" s="26"/>
      <c r="V567" s="26"/>
    </row>
    <row r="568" spans="1:22" ht="12.75" customHeight="1">
      <c r="A568" s="129"/>
      <c r="B568" s="54"/>
      <c r="C568" s="26"/>
      <c r="D568" s="130"/>
      <c r="E568" s="56"/>
      <c r="F568" s="56"/>
      <c r="G568" s="133"/>
      <c r="H568" s="26"/>
      <c r="I568" s="26"/>
      <c r="J568" s="26"/>
      <c r="K568" s="26"/>
      <c r="L568" s="26"/>
      <c r="M568" s="26"/>
      <c r="N568" s="26"/>
      <c r="O568" s="26"/>
      <c r="P568" s="26"/>
      <c r="Q568" s="26"/>
      <c r="R568" s="26"/>
      <c r="S568" s="26"/>
      <c r="T568" s="26"/>
      <c r="U568" s="26"/>
      <c r="V568" s="26"/>
    </row>
    <row r="569" spans="1:22" ht="12.75" customHeight="1">
      <c r="A569" s="129"/>
      <c r="B569" s="54"/>
      <c r="C569" s="26"/>
      <c r="D569" s="130"/>
      <c r="E569" s="56"/>
      <c r="F569" s="56"/>
      <c r="G569" s="133"/>
      <c r="H569" s="26"/>
      <c r="I569" s="26"/>
      <c r="J569" s="26"/>
      <c r="K569" s="26"/>
      <c r="L569" s="26"/>
      <c r="M569" s="26"/>
      <c r="N569" s="26"/>
      <c r="O569" s="26"/>
      <c r="P569" s="26"/>
      <c r="Q569" s="26"/>
      <c r="R569" s="26"/>
      <c r="S569" s="26"/>
      <c r="T569" s="26"/>
      <c r="U569" s="26"/>
      <c r="V569" s="26"/>
    </row>
    <row r="570" spans="1:22" ht="12.75" customHeight="1">
      <c r="A570" s="129"/>
      <c r="B570" s="54"/>
      <c r="C570" s="26"/>
      <c r="D570" s="130"/>
      <c r="E570" s="56"/>
      <c r="F570" s="56"/>
      <c r="G570" s="133"/>
      <c r="H570" s="26"/>
      <c r="I570" s="26"/>
      <c r="J570" s="26"/>
      <c r="K570" s="26"/>
      <c r="L570" s="26"/>
      <c r="M570" s="26"/>
      <c r="N570" s="26"/>
      <c r="O570" s="26"/>
      <c r="P570" s="26"/>
      <c r="Q570" s="26"/>
      <c r="R570" s="26"/>
      <c r="S570" s="26"/>
      <c r="T570" s="26"/>
      <c r="U570" s="26"/>
      <c r="V570" s="26"/>
    </row>
    <row r="571" spans="1:22" ht="12.75" customHeight="1">
      <c r="A571" s="129"/>
      <c r="B571" s="54"/>
      <c r="C571" s="26"/>
      <c r="D571" s="130"/>
      <c r="E571" s="56"/>
      <c r="F571" s="56"/>
      <c r="G571" s="133"/>
      <c r="H571" s="26"/>
      <c r="I571" s="26"/>
      <c r="J571" s="26"/>
      <c r="K571" s="26"/>
      <c r="L571" s="26"/>
      <c r="M571" s="26"/>
      <c r="N571" s="26"/>
      <c r="O571" s="26"/>
      <c r="P571" s="26"/>
      <c r="Q571" s="26"/>
      <c r="R571" s="26"/>
      <c r="S571" s="26"/>
      <c r="T571" s="26"/>
      <c r="U571" s="26"/>
      <c r="V571" s="26"/>
    </row>
    <row r="572" spans="1:22" ht="12.75" customHeight="1">
      <c r="A572" s="129"/>
      <c r="B572" s="54"/>
      <c r="C572" s="26"/>
      <c r="D572" s="130"/>
      <c r="E572" s="56"/>
      <c r="F572" s="56"/>
      <c r="G572" s="133"/>
      <c r="H572" s="26"/>
      <c r="I572" s="26"/>
      <c r="J572" s="26"/>
      <c r="K572" s="26"/>
      <c r="L572" s="26"/>
      <c r="M572" s="26"/>
      <c r="N572" s="26"/>
      <c r="O572" s="26"/>
      <c r="P572" s="26"/>
      <c r="Q572" s="26"/>
      <c r="R572" s="26"/>
      <c r="S572" s="26"/>
      <c r="T572" s="26"/>
      <c r="U572" s="26"/>
      <c r="V572" s="26"/>
    </row>
    <row r="573" spans="1:22" ht="12.75" customHeight="1">
      <c r="A573" s="129"/>
      <c r="B573" s="54"/>
      <c r="C573" s="26"/>
      <c r="D573" s="130"/>
      <c r="E573" s="56"/>
      <c r="F573" s="56"/>
      <c r="G573" s="133"/>
      <c r="H573" s="26"/>
      <c r="I573" s="26"/>
      <c r="J573" s="26"/>
      <c r="K573" s="26"/>
      <c r="L573" s="26"/>
      <c r="M573" s="26"/>
      <c r="N573" s="26"/>
      <c r="O573" s="26"/>
      <c r="P573" s="26"/>
      <c r="Q573" s="26"/>
      <c r="R573" s="26"/>
      <c r="S573" s="26"/>
      <c r="T573" s="26"/>
      <c r="U573" s="26"/>
      <c r="V573" s="26"/>
    </row>
    <row r="574" spans="1:22" ht="12.75" customHeight="1">
      <c r="A574" s="129"/>
      <c r="B574" s="54"/>
      <c r="C574" s="26"/>
      <c r="D574" s="130"/>
      <c r="E574" s="56"/>
      <c r="F574" s="56"/>
      <c r="G574" s="133"/>
      <c r="H574" s="26"/>
      <c r="I574" s="26"/>
      <c r="J574" s="26"/>
      <c r="K574" s="26"/>
      <c r="L574" s="26"/>
      <c r="M574" s="26"/>
      <c r="N574" s="26"/>
      <c r="O574" s="26"/>
      <c r="P574" s="26"/>
      <c r="Q574" s="26"/>
      <c r="R574" s="26"/>
      <c r="S574" s="26"/>
      <c r="T574" s="26"/>
      <c r="U574" s="26"/>
      <c r="V574" s="26"/>
    </row>
    <row r="575" spans="1:22" ht="12.75" customHeight="1">
      <c r="A575" s="129"/>
      <c r="B575" s="54"/>
      <c r="C575" s="26"/>
      <c r="D575" s="130"/>
      <c r="E575" s="56"/>
      <c r="F575" s="56"/>
      <c r="G575" s="133"/>
      <c r="H575" s="26"/>
      <c r="I575" s="26"/>
      <c r="J575" s="26"/>
      <c r="K575" s="26"/>
      <c r="L575" s="26"/>
      <c r="M575" s="26"/>
      <c r="N575" s="26"/>
      <c r="O575" s="26"/>
      <c r="P575" s="26"/>
      <c r="Q575" s="26"/>
      <c r="R575" s="26"/>
      <c r="S575" s="26"/>
      <c r="T575" s="26"/>
      <c r="U575" s="26"/>
      <c r="V575" s="26"/>
    </row>
    <row r="576" spans="1:22" ht="12.75" customHeight="1">
      <c r="A576" s="129"/>
      <c r="B576" s="54"/>
      <c r="C576" s="26"/>
      <c r="D576" s="130"/>
      <c r="E576" s="56"/>
      <c r="F576" s="56"/>
      <c r="G576" s="133"/>
      <c r="H576" s="26"/>
      <c r="I576" s="26"/>
      <c r="J576" s="26"/>
      <c r="K576" s="26"/>
      <c r="L576" s="26"/>
      <c r="M576" s="26"/>
      <c r="N576" s="26"/>
      <c r="O576" s="26"/>
      <c r="P576" s="26"/>
      <c r="Q576" s="26"/>
      <c r="R576" s="26"/>
      <c r="S576" s="26"/>
      <c r="T576" s="26"/>
      <c r="U576" s="26"/>
      <c r="V576" s="26"/>
    </row>
    <row r="577" spans="1:22" ht="12.75" customHeight="1">
      <c r="A577" s="129"/>
      <c r="B577" s="54"/>
      <c r="C577" s="26"/>
      <c r="D577" s="130"/>
      <c r="E577" s="56"/>
      <c r="F577" s="56"/>
      <c r="G577" s="133"/>
      <c r="H577" s="26"/>
      <c r="I577" s="26"/>
      <c r="J577" s="26"/>
      <c r="K577" s="26"/>
      <c r="L577" s="26"/>
      <c r="M577" s="26"/>
      <c r="N577" s="26"/>
      <c r="O577" s="26"/>
      <c r="P577" s="26"/>
      <c r="Q577" s="26"/>
      <c r="R577" s="26"/>
      <c r="S577" s="26"/>
      <c r="T577" s="26"/>
      <c r="U577" s="26"/>
      <c r="V577" s="26"/>
    </row>
    <row r="578" spans="1:22" ht="12.75" customHeight="1">
      <c r="A578" s="129"/>
      <c r="B578" s="54"/>
      <c r="C578" s="26"/>
      <c r="D578" s="130"/>
      <c r="E578" s="56"/>
      <c r="F578" s="56"/>
      <c r="G578" s="133"/>
      <c r="H578" s="26"/>
      <c r="I578" s="26"/>
      <c r="J578" s="26"/>
      <c r="K578" s="26"/>
      <c r="L578" s="26"/>
      <c r="M578" s="26"/>
      <c r="N578" s="26"/>
      <c r="O578" s="26"/>
      <c r="P578" s="26"/>
      <c r="Q578" s="26"/>
      <c r="R578" s="26"/>
      <c r="S578" s="26"/>
      <c r="T578" s="26"/>
      <c r="U578" s="26"/>
      <c r="V578" s="26"/>
    </row>
    <row r="579" spans="1:22" ht="12.75" customHeight="1">
      <c r="A579" s="129"/>
      <c r="B579" s="54"/>
      <c r="C579" s="26"/>
      <c r="D579" s="130"/>
      <c r="E579" s="56"/>
      <c r="F579" s="56"/>
      <c r="G579" s="133"/>
      <c r="H579" s="26"/>
      <c r="I579" s="26"/>
      <c r="J579" s="26"/>
      <c r="K579" s="26"/>
      <c r="L579" s="26"/>
      <c r="M579" s="26"/>
      <c r="N579" s="26"/>
      <c r="O579" s="26"/>
      <c r="P579" s="26"/>
      <c r="Q579" s="26"/>
      <c r="R579" s="26"/>
      <c r="S579" s="26"/>
      <c r="T579" s="26"/>
      <c r="U579" s="26"/>
      <c r="V579" s="26"/>
    </row>
    <row r="580" spans="1:22" ht="12.75" customHeight="1">
      <c r="A580" s="129"/>
      <c r="B580" s="54"/>
      <c r="C580" s="26"/>
      <c r="D580" s="130"/>
      <c r="E580" s="56"/>
      <c r="F580" s="56"/>
      <c r="G580" s="133"/>
      <c r="H580" s="26"/>
      <c r="I580" s="26"/>
      <c r="J580" s="26"/>
      <c r="K580" s="26"/>
      <c r="L580" s="26"/>
      <c r="M580" s="26"/>
      <c r="N580" s="26"/>
      <c r="O580" s="26"/>
      <c r="P580" s="26"/>
      <c r="Q580" s="26"/>
      <c r="R580" s="26"/>
      <c r="S580" s="26"/>
      <c r="T580" s="26"/>
      <c r="U580" s="26"/>
      <c r="V580" s="26"/>
    </row>
    <row r="581" spans="1:22" ht="12.75" customHeight="1">
      <c r="A581" s="129"/>
      <c r="B581" s="54"/>
      <c r="C581" s="26"/>
      <c r="D581" s="130"/>
      <c r="E581" s="56"/>
      <c r="F581" s="56"/>
      <c r="G581" s="133"/>
      <c r="H581" s="26"/>
      <c r="I581" s="26"/>
      <c r="J581" s="26"/>
      <c r="K581" s="26"/>
      <c r="L581" s="26"/>
      <c r="M581" s="26"/>
      <c r="N581" s="26"/>
      <c r="O581" s="26"/>
      <c r="P581" s="26"/>
      <c r="Q581" s="26"/>
      <c r="R581" s="26"/>
      <c r="S581" s="26"/>
      <c r="T581" s="26"/>
      <c r="U581" s="26"/>
      <c r="V581" s="26"/>
    </row>
    <row r="582" spans="1:22" ht="12.75" customHeight="1">
      <c r="A582" s="129"/>
      <c r="B582" s="54"/>
      <c r="C582" s="26"/>
      <c r="D582" s="130"/>
      <c r="E582" s="56"/>
      <c r="F582" s="56"/>
      <c r="G582" s="133"/>
      <c r="H582" s="26"/>
      <c r="I582" s="26"/>
      <c r="J582" s="26"/>
      <c r="K582" s="26"/>
      <c r="L582" s="26"/>
      <c r="M582" s="26"/>
      <c r="N582" s="26"/>
      <c r="O582" s="26"/>
      <c r="P582" s="26"/>
      <c r="Q582" s="26"/>
      <c r="R582" s="26"/>
      <c r="S582" s="26"/>
      <c r="T582" s="26"/>
      <c r="U582" s="26"/>
      <c r="V582" s="26"/>
    </row>
    <row r="583" spans="1:22" ht="12.75" customHeight="1">
      <c r="A583" s="129"/>
      <c r="B583" s="54"/>
      <c r="C583" s="26"/>
      <c r="D583" s="130"/>
      <c r="E583" s="56"/>
      <c r="F583" s="56"/>
      <c r="G583" s="133"/>
      <c r="H583" s="26"/>
      <c r="I583" s="26"/>
      <c r="J583" s="26"/>
      <c r="K583" s="26"/>
      <c r="L583" s="26"/>
      <c r="M583" s="26"/>
      <c r="N583" s="26"/>
      <c r="O583" s="26"/>
      <c r="P583" s="26"/>
      <c r="Q583" s="26"/>
      <c r="R583" s="26"/>
      <c r="S583" s="26"/>
      <c r="T583" s="26"/>
      <c r="U583" s="26"/>
      <c r="V583" s="26"/>
    </row>
    <row r="584" spans="1:22" ht="12.75" customHeight="1">
      <c r="A584" s="129"/>
      <c r="B584" s="54"/>
      <c r="C584" s="26"/>
      <c r="D584" s="130"/>
      <c r="E584" s="56"/>
      <c r="F584" s="56"/>
      <c r="G584" s="133"/>
      <c r="H584" s="26"/>
      <c r="I584" s="26"/>
      <c r="J584" s="26"/>
      <c r="K584" s="26"/>
      <c r="L584" s="26"/>
      <c r="M584" s="26"/>
      <c r="N584" s="26"/>
      <c r="O584" s="26"/>
      <c r="P584" s="26"/>
      <c r="Q584" s="26"/>
      <c r="R584" s="26"/>
      <c r="S584" s="26"/>
      <c r="T584" s="26"/>
      <c r="U584" s="26"/>
      <c r="V584" s="26"/>
    </row>
    <row r="585" spans="1:22" ht="12.75" customHeight="1">
      <c r="A585" s="129"/>
      <c r="B585" s="54"/>
      <c r="C585" s="26"/>
      <c r="D585" s="130"/>
      <c r="E585" s="56"/>
      <c r="F585" s="56"/>
      <c r="G585" s="133"/>
      <c r="H585" s="26"/>
      <c r="I585" s="26"/>
      <c r="J585" s="26"/>
      <c r="K585" s="26"/>
      <c r="L585" s="26"/>
      <c r="M585" s="26"/>
      <c r="N585" s="26"/>
      <c r="O585" s="26"/>
      <c r="P585" s="26"/>
      <c r="Q585" s="26"/>
      <c r="R585" s="26"/>
      <c r="S585" s="26"/>
      <c r="T585" s="26"/>
      <c r="U585" s="26"/>
      <c r="V585" s="26"/>
    </row>
    <row r="586" spans="1:22" ht="12.75" customHeight="1">
      <c r="A586" s="129"/>
      <c r="B586" s="54"/>
      <c r="C586" s="26"/>
      <c r="D586" s="130"/>
      <c r="E586" s="56"/>
      <c r="F586" s="56"/>
      <c r="G586" s="133"/>
      <c r="H586" s="26"/>
      <c r="I586" s="26"/>
      <c r="J586" s="26"/>
      <c r="K586" s="26"/>
      <c r="L586" s="26"/>
      <c r="M586" s="26"/>
      <c r="N586" s="26"/>
      <c r="O586" s="26"/>
      <c r="P586" s="26"/>
      <c r="Q586" s="26"/>
      <c r="R586" s="26"/>
      <c r="S586" s="26"/>
      <c r="T586" s="26"/>
      <c r="U586" s="26"/>
      <c r="V586" s="26"/>
    </row>
    <row r="587" spans="1:22" ht="12.75" customHeight="1">
      <c r="A587" s="129"/>
      <c r="B587" s="54"/>
      <c r="C587" s="26"/>
      <c r="D587" s="130"/>
      <c r="E587" s="56"/>
      <c r="F587" s="56"/>
      <c r="G587" s="133"/>
      <c r="H587" s="26"/>
      <c r="I587" s="26"/>
      <c r="J587" s="26"/>
      <c r="K587" s="26"/>
      <c r="L587" s="26"/>
      <c r="M587" s="26"/>
      <c r="N587" s="26"/>
      <c r="O587" s="26"/>
      <c r="P587" s="26"/>
      <c r="Q587" s="26"/>
      <c r="R587" s="26"/>
      <c r="S587" s="26"/>
      <c r="T587" s="26"/>
      <c r="U587" s="26"/>
      <c r="V587" s="26"/>
    </row>
    <row r="588" spans="1:22" ht="12.75" customHeight="1">
      <c r="A588" s="129"/>
      <c r="B588" s="54"/>
      <c r="C588" s="26"/>
      <c r="D588" s="130"/>
      <c r="E588" s="56"/>
      <c r="F588" s="56"/>
      <c r="G588" s="133"/>
      <c r="H588" s="26"/>
      <c r="I588" s="26"/>
      <c r="J588" s="26"/>
      <c r="K588" s="26"/>
      <c r="L588" s="26"/>
      <c r="M588" s="26"/>
      <c r="N588" s="26"/>
      <c r="O588" s="26"/>
      <c r="P588" s="26"/>
      <c r="Q588" s="26"/>
      <c r="R588" s="26"/>
      <c r="S588" s="26"/>
      <c r="T588" s="26"/>
      <c r="U588" s="26"/>
      <c r="V588" s="26"/>
    </row>
    <row r="589" spans="1:22" ht="12.75" customHeight="1">
      <c r="A589" s="129"/>
      <c r="B589" s="54"/>
      <c r="C589" s="26"/>
      <c r="D589" s="130"/>
      <c r="E589" s="56"/>
      <c r="F589" s="56"/>
      <c r="G589" s="133"/>
      <c r="H589" s="26"/>
      <c r="I589" s="26"/>
      <c r="J589" s="26"/>
      <c r="K589" s="26"/>
      <c r="L589" s="26"/>
      <c r="M589" s="26"/>
      <c r="N589" s="26"/>
      <c r="O589" s="26"/>
      <c r="P589" s="26"/>
      <c r="Q589" s="26"/>
      <c r="R589" s="26"/>
      <c r="S589" s="26"/>
      <c r="T589" s="26"/>
      <c r="U589" s="26"/>
      <c r="V589" s="26"/>
    </row>
    <row r="590" spans="1:22" ht="12.75" customHeight="1">
      <c r="A590" s="129"/>
      <c r="B590" s="54"/>
      <c r="C590" s="26"/>
      <c r="D590" s="130"/>
      <c r="E590" s="56"/>
      <c r="F590" s="56"/>
      <c r="G590" s="133"/>
      <c r="H590" s="26"/>
      <c r="I590" s="26"/>
      <c r="J590" s="26"/>
      <c r="K590" s="26"/>
      <c r="L590" s="26"/>
      <c r="M590" s="26"/>
      <c r="N590" s="26"/>
      <c r="O590" s="26"/>
      <c r="P590" s="26"/>
      <c r="Q590" s="26"/>
      <c r="R590" s="26"/>
      <c r="S590" s="26"/>
      <c r="T590" s="26"/>
      <c r="U590" s="26"/>
      <c r="V590" s="26"/>
    </row>
    <row r="591" spans="1:22" ht="12.75" customHeight="1">
      <c r="A591" s="129"/>
      <c r="B591" s="54"/>
      <c r="C591" s="26"/>
      <c r="D591" s="130"/>
      <c r="E591" s="56"/>
      <c r="F591" s="56"/>
      <c r="G591" s="133"/>
      <c r="H591" s="26"/>
      <c r="I591" s="26"/>
      <c r="J591" s="26"/>
      <c r="K591" s="26"/>
      <c r="L591" s="26"/>
      <c r="M591" s="26"/>
      <c r="N591" s="26"/>
      <c r="O591" s="26"/>
      <c r="P591" s="26"/>
      <c r="Q591" s="26"/>
      <c r="R591" s="26"/>
      <c r="S591" s="26"/>
      <c r="T591" s="26"/>
      <c r="U591" s="26"/>
      <c r="V591" s="26"/>
    </row>
    <row r="592" spans="1:22" ht="12.75" customHeight="1">
      <c r="A592" s="129"/>
      <c r="B592" s="54"/>
      <c r="C592" s="26"/>
      <c r="D592" s="130"/>
      <c r="E592" s="56"/>
      <c r="F592" s="56"/>
      <c r="G592" s="133"/>
      <c r="H592" s="26"/>
      <c r="I592" s="26"/>
      <c r="J592" s="26"/>
      <c r="K592" s="26"/>
      <c r="L592" s="26"/>
      <c r="M592" s="26"/>
      <c r="N592" s="26"/>
      <c r="O592" s="26"/>
      <c r="P592" s="26"/>
      <c r="Q592" s="26"/>
      <c r="R592" s="26"/>
      <c r="S592" s="26"/>
      <c r="T592" s="26"/>
      <c r="U592" s="26"/>
      <c r="V592" s="26"/>
    </row>
    <row r="593" spans="1:22" ht="12.75" customHeight="1">
      <c r="A593" s="129"/>
      <c r="B593" s="54"/>
      <c r="C593" s="26"/>
      <c r="D593" s="130"/>
      <c r="E593" s="56"/>
      <c r="F593" s="56"/>
      <c r="G593" s="133"/>
      <c r="H593" s="26"/>
      <c r="I593" s="26"/>
      <c r="J593" s="26"/>
      <c r="K593" s="26"/>
      <c r="L593" s="26"/>
      <c r="M593" s="26"/>
      <c r="N593" s="26"/>
      <c r="O593" s="26"/>
      <c r="P593" s="26"/>
      <c r="Q593" s="26"/>
      <c r="R593" s="26"/>
      <c r="S593" s="26"/>
      <c r="T593" s="26"/>
      <c r="U593" s="26"/>
      <c r="V593" s="26"/>
    </row>
    <row r="594" spans="1:22" ht="12.75" customHeight="1">
      <c r="A594" s="129"/>
      <c r="B594" s="54"/>
      <c r="C594" s="26"/>
      <c r="D594" s="130"/>
      <c r="E594" s="56"/>
      <c r="F594" s="56"/>
      <c r="G594" s="133"/>
      <c r="H594" s="26"/>
      <c r="I594" s="26"/>
      <c r="J594" s="26"/>
      <c r="K594" s="26"/>
      <c r="L594" s="26"/>
      <c r="M594" s="26"/>
      <c r="N594" s="26"/>
      <c r="O594" s="26"/>
      <c r="P594" s="26"/>
      <c r="Q594" s="26"/>
      <c r="R594" s="26"/>
      <c r="S594" s="26"/>
      <c r="T594" s="26"/>
      <c r="U594" s="26"/>
      <c r="V594" s="26"/>
    </row>
    <row r="595" spans="1:22" ht="12.75" customHeight="1">
      <c r="A595" s="129"/>
      <c r="B595" s="54"/>
      <c r="C595" s="26"/>
      <c r="D595" s="130"/>
      <c r="E595" s="56"/>
      <c r="F595" s="56"/>
      <c r="G595" s="133"/>
      <c r="H595" s="26"/>
      <c r="I595" s="26"/>
      <c r="J595" s="26"/>
      <c r="K595" s="26"/>
      <c r="L595" s="26"/>
      <c r="M595" s="26"/>
      <c r="N595" s="26"/>
      <c r="O595" s="26"/>
      <c r="P595" s="26"/>
      <c r="Q595" s="26"/>
      <c r="R595" s="26"/>
      <c r="S595" s="26"/>
      <c r="T595" s="26"/>
      <c r="U595" s="26"/>
      <c r="V595" s="26"/>
    </row>
    <row r="596" spans="1:22" ht="12.75" customHeight="1">
      <c r="A596" s="129"/>
      <c r="B596" s="54"/>
      <c r="C596" s="26"/>
      <c r="D596" s="130"/>
      <c r="E596" s="56"/>
      <c r="F596" s="56"/>
      <c r="G596" s="133"/>
      <c r="H596" s="26"/>
      <c r="I596" s="26"/>
      <c r="J596" s="26"/>
      <c r="K596" s="26"/>
      <c r="L596" s="26"/>
      <c r="M596" s="26"/>
      <c r="N596" s="26"/>
      <c r="O596" s="26"/>
      <c r="P596" s="26"/>
      <c r="Q596" s="26"/>
      <c r="R596" s="26"/>
      <c r="S596" s="26"/>
      <c r="T596" s="26"/>
      <c r="U596" s="26"/>
      <c r="V596" s="26"/>
    </row>
    <row r="597" spans="1:22" ht="12.75" customHeight="1">
      <c r="A597" s="129"/>
      <c r="B597" s="54"/>
      <c r="C597" s="26"/>
      <c r="D597" s="130"/>
      <c r="E597" s="56"/>
      <c r="F597" s="56"/>
      <c r="G597" s="133"/>
      <c r="H597" s="26"/>
      <c r="I597" s="26"/>
      <c r="J597" s="26"/>
      <c r="K597" s="26"/>
      <c r="L597" s="26"/>
      <c r="M597" s="26"/>
      <c r="N597" s="26"/>
      <c r="O597" s="26"/>
      <c r="P597" s="26"/>
      <c r="Q597" s="26"/>
      <c r="R597" s="26"/>
      <c r="S597" s="26"/>
      <c r="T597" s="26"/>
      <c r="U597" s="26"/>
      <c r="V597" s="26"/>
    </row>
    <row r="598" spans="1:22" ht="12.75" customHeight="1">
      <c r="A598" s="129"/>
      <c r="B598" s="54"/>
      <c r="C598" s="26"/>
      <c r="D598" s="130"/>
      <c r="E598" s="56"/>
      <c r="F598" s="56"/>
      <c r="G598" s="133"/>
      <c r="H598" s="26"/>
      <c r="I598" s="26"/>
      <c r="J598" s="26"/>
      <c r="K598" s="26"/>
      <c r="L598" s="26"/>
      <c r="M598" s="26"/>
      <c r="N598" s="26"/>
      <c r="O598" s="26"/>
      <c r="P598" s="26"/>
      <c r="Q598" s="26"/>
      <c r="R598" s="26"/>
      <c r="S598" s="26"/>
      <c r="T598" s="26"/>
      <c r="U598" s="26"/>
      <c r="V598" s="26"/>
    </row>
    <row r="599" spans="1:22" ht="12.75" customHeight="1">
      <c r="A599" s="129"/>
      <c r="B599" s="54"/>
      <c r="C599" s="26"/>
      <c r="D599" s="130"/>
      <c r="E599" s="56"/>
      <c r="F599" s="56"/>
      <c r="G599" s="133"/>
      <c r="H599" s="26"/>
      <c r="I599" s="26"/>
      <c r="J599" s="26"/>
      <c r="K599" s="26"/>
      <c r="L599" s="26"/>
      <c r="M599" s="26"/>
      <c r="N599" s="26"/>
      <c r="O599" s="26"/>
      <c r="P599" s="26"/>
      <c r="Q599" s="26"/>
      <c r="R599" s="26"/>
      <c r="S599" s="26"/>
      <c r="T599" s="26"/>
      <c r="U599" s="26"/>
      <c r="V599" s="26"/>
    </row>
    <row r="600" spans="1:22" ht="12.75" customHeight="1">
      <c r="A600" s="129"/>
      <c r="B600" s="54"/>
      <c r="C600" s="26"/>
      <c r="D600" s="130"/>
      <c r="E600" s="56"/>
      <c r="F600" s="56"/>
      <c r="G600" s="133"/>
      <c r="H600" s="26"/>
      <c r="I600" s="26"/>
      <c r="J600" s="26"/>
      <c r="K600" s="26"/>
      <c r="L600" s="26"/>
      <c r="M600" s="26"/>
      <c r="N600" s="26"/>
      <c r="O600" s="26"/>
      <c r="P600" s="26"/>
      <c r="Q600" s="26"/>
      <c r="R600" s="26"/>
      <c r="S600" s="26"/>
      <c r="T600" s="26"/>
      <c r="U600" s="26"/>
      <c r="V600" s="26"/>
    </row>
    <row r="601" spans="1:22" ht="12.75" customHeight="1">
      <c r="A601" s="129"/>
      <c r="B601" s="54"/>
      <c r="C601" s="26"/>
      <c r="D601" s="130"/>
      <c r="E601" s="56"/>
      <c r="F601" s="56"/>
      <c r="G601" s="133"/>
      <c r="H601" s="26"/>
      <c r="I601" s="26"/>
      <c r="J601" s="26"/>
      <c r="K601" s="26"/>
      <c r="L601" s="26"/>
      <c r="M601" s="26"/>
      <c r="N601" s="26"/>
      <c r="O601" s="26"/>
      <c r="P601" s="26"/>
      <c r="Q601" s="26"/>
      <c r="R601" s="26"/>
      <c r="S601" s="26"/>
      <c r="T601" s="26"/>
      <c r="U601" s="26"/>
      <c r="V601" s="26"/>
    </row>
    <row r="602" spans="1:22" ht="12.75" customHeight="1">
      <c r="A602" s="129"/>
      <c r="B602" s="54"/>
      <c r="C602" s="26"/>
      <c r="D602" s="130"/>
      <c r="E602" s="56"/>
      <c r="F602" s="56"/>
      <c r="G602" s="133"/>
      <c r="H602" s="26"/>
      <c r="I602" s="26"/>
      <c r="J602" s="26"/>
      <c r="K602" s="26"/>
      <c r="L602" s="26"/>
      <c r="M602" s="26"/>
      <c r="N602" s="26"/>
      <c r="O602" s="26"/>
      <c r="P602" s="26"/>
      <c r="Q602" s="26"/>
      <c r="R602" s="26"/>
      <c r="S602" s="26"/>
      <c r="T602" s="26"/>
      <c r="U602" s="26"/>
      <c r="V602" s="26"/>
    </row>
    <row r="603" spans="1:22" ht="12.75" customHeight="1">
      <c r="A603" s="129"/>
      <c r="B603" s="54"/>
      <c r="C603" s="26"/>
      <c r="D603" s="130"/>
      <c r="E603" s="56"/>
      <c r="F603" s="56"/>
      <c r="G603" s="133"/>
      <c r="H603" s="26"/>
      <c r="I603" s="26"/>
      <c r="J603" s="26"/>
      <c r="K603" s="26"/>
      <c r="L603" s="26"/>
      <c r="M603" s="26"/>
      <c r="N603" s="26"/>
      <c r="O603" s="26"/>
      <c r="P603" s="26"/>
      <c r="Q603" s="26"/>
      <c r="R603" s="26"/>
      <c r="S603" s="26"/>
      <c r="T603" s="26"/>
      <c r="U603" s="26"/>
      <c r="V603" s="26"/>
    </row>
    <row r="604" spans="1:22" ht="12.75" customHeight="1">
      <c r="A604" s="129"/>
      <c r="B604" s="54"/>
      <c r="C604" s="26"/>
      <c r="D604" s="130"/>
      <c r="E604" s="56"/>
      <c r="F604" s="56"/>
      <c r="G604" s="133"/>
      <c r="H604" s="26"/>
      <c r="I604" s="26"/>
      <c r="J604" s="26"/>
      <c r="K604" s="26"/>
      <c r="L604" s="26"/>
      <c r="M604" s="26"/>
      <c r="N604" s="26"/>
      <c r="O604" s="26"/>
      <c r="P604" s="26"/>
      <c r="Q604" s="26"/>
      <c r="R604" s="26"/>
      <c r="S604" s="26"/>
      <c r="T604" s="26"/>
      <c r="U604" s="26"/>
      <c r="V604" s="26"/>
    </row>
    <row r="605" spans="1:22" ht="12.75" customHeight="1">
      <c r="A605" s="129"/>
      <c r="B605" s="54"/>
      <c r="C605" s="26"/>
      <c r="D605" s="130"/>
      <c r="E605" s="56"/>
      <c r="F605" s="56"/>
      <c r="G605" s="133"/>
      <c r="H605" s="26"/>
      <c r="I605" s="26"/>
      <c r="J605" s="26"/>
      <c r="K605" s="26"/>
      <c r="L605" s="26"/>
      <c r="M605" s="26"/>
      <c r="N605" s="26"/>
      <c r="O605" s="26"/>
      <c r="P605" s="26"/>
      <c r="Q605" s="26"/>
      <c r="R605" s="26"/>
      <c r="S605" s="26"/>
      <c r="T605" s="26"/>
      <c r="U605" s="26"/>
      <c r="V605" s="26"/>
    </row>
    <row r="606" spans="1:22" ht="12.75" customHeight="1">
      <c r="A606" s="129"/>
      <c r="B606" s="54"/>
      <c r="C606" s="26"/>
      <c r="D606" s="130"/>
      <c r="E606" s="56"/>
      <c r="F606" s="56"/>
      <c r="G606" s="133"/>
      <c r="H606" s="26"/>
      <c r="I606" s="26"/>
      <c r="J606" s="26"/>
      <c r="K606" s="26"/>
      <c r="L606" s="26"/>
      <c r="M606" s="26"/>
      <c r="N606" s="26"/>
      <c r="O606" s="26"/>
      <c r="P606" s="26"/>
      <c r="Q606" s="26"/>
      <c r="R606" s="26"/>
      <c r="S606" s="26"/>
      <c r="T606" s="26"/>
      <c r="U606" s="26"/>
      <c r="V606" s="26"/>
    </row>
    <row r="607" spans="1:22" ht="12.75" customHeight="1">
      <c r="A607" s="129"/>
      <c r="B607" s="54"/>
      <c r="C607" s="26"/>
      <c r="D607" s="130"/>
      <c r="E607" s="56"/>
      <c r="F607" s="56"/>
      <c r="G607" s="133"/>
      <c r="H607" s="26"/>
      <c r="I607" s="26"/>
      <c r="J607" s="26"/>
      <c r="K607" s="26"/>
      <c r="L607" s="26"/>
      <c r="M607" s="26"/>
      <c r="N607" s="26"/>
      <c r="O607" s="26"/>
      <c r="P607" s="26"/>
      <c r="Q607" s="26"/>
      <c r="R607" s="26"/>
      <c r="S607" s="26"/>
      <c r="T607" s="26"/>
      <c r="U607" s="26"/>
      <c r="V607" s="26"/>
    </row>
    <row r="608" spans="1:22" ht="12.75" customHeight="1">
      <c r="A608" s="129"/>
      <c r="B608" s="54"/>
      <c r="C608" s="26"/>
      <c r="D608" s="130"/>
      <c r="E608" s="56"/>
      <c r="F608" s="56"/>
      <c r="G608" s="133"/>
      <c r="H608" s="26"/>
      <c r="I608" s="26"/>
      <c r="J608" s="26"/>
      <c r="K608" s="26"/>
      <c r="L608" s="26"/>
      <c r="M608" s="26"/>
      <c r="N608" s="26"/>
      <c r="O608" s="26"/>
      <c r="P608" s="26"/>
      <c r="Q608" s="26"/>
      <c r="R608" s="26"/>
      <c r="S608" s="26"/>
      <c r="T608" s="26"/>
      <c r="U608" s="26"/>
      <c r="V608" s="26"/>
    </row>
    <row r="609" spans="1:22" ht="12.75" customHeight="1">
      <c r="A609" s="129"/>
      <c r="B609" s="54"/>
      <c r="C609" s="26"/>
      <c r="D609" s="130"/>
      <c r="E609" s="56"/>
      <c r="F609" s="56"/>
      <c r="G609" s="133"/>
      <c r="H609" s="26"/>
      <c r="I609" s="26"/>
      <c r="J609" s="26"/>
      <c r="K609" s="26"/>
      <c r="L609" s="26"/>
      <c r="M609" s="26"/>
      <c r="N609" s="26"/>
      <c r="O609" s="26"/>
      <c r="P609" s="26"/>
      <c r="Q609" s="26"/>
      <c r="R609" s="26"/>
      <c r="S609" s="26"/>
      <c r="T609" s="26"/>
      <c r="U609" s="26"/>
      <c r="V609" s="26"/>
    </row>
    <row r="610" spans="1:22" ht="12.75" customHeight="1">
      <c r="A610" s="129"/>
      <c r="B610" s="54"/>
      <c r="C610" s="26"/>
      <c r="D610" s="130"/>
      <c r="E610" s="56"/>
      <c r="F610" s="56"/>
      <c r="G610" s="133"/>
      <c r="H610" s="26"/>
      <c r="I610" s="26"/>
      <c r="J610" s="26"/>
      <c r="K610" s="26"/>
      <c r="L610" s="26"/>
      <c r="M610" s="26"/>
      <c r="N610" s="26"/>
      <c r="O610" s="26"/>
      <c r="P610" s="26"/>
      <c r="Q610" s="26"/>
      <c r="R610" s="26"/>
      <c r="S610" s="26"/>
      <c r="T610" s="26"/>
      <c r="U610" s="26"/>
      <c r="V610" s="26"/>
    </row>
    <row r="611" spans="1:22" ht="12.75" customHeight="1">
      <c r="A611" s="129"/>
      <c r="B611" s="54"/>
      <c r="C611" s="26"/>
      <c r="D611" s="130"/>
      <c r="E611" s="56"/>
      <c r="F611" s="56"/>
      <c r="G611" s="133"/>
      <c r="H611" s="26"/>
      <c r="I611" s="26"/>
      <c r="J611" s="26"/>
      <c r="K611" s="26"/>
      <c r="L611" s="26"/>
      <c r="M611" s="26"/>
      <c r="N611" s="26"/>
      <c r="O611" s="26"/>
      <c r="P611" s="26"/>
      <c r="Q611" s="26"/>
      <c r="R611" s="26"/>
      <c r="S611" s="26"/>
      <c r="T611" s="26"/>
      <c r="U611" s="26"/>
      <c r="V611" s="26"/>
    </row>
    <row r="612" spans="1:22" ht="12.75" customHeight="1">
      <c r="A612" s="129"/>
      <c r="B612" s="54"/>
      <c r="C612" s="26"/>
      <c r="D612" s="130"/>
      <c r="E612" s="56"/>
      <c r="F612" s="56"/>
      <c r="G612" s="133"/>
      <c r="H612" s="26"/>
      <c r="I612" s="26"/>
      <c r="J612" s="26"/>
      <c r="K612" s="26"/>
      <c r="L612" s="26"/>
      <c r="M612" s="26"/>
      <c r="N612" s="26"/>
      <c r="O612" s="26"/>
      <c r="P612" s="26"/>
      <c r="Q612" s="26"/>
      <c r="R612" s="26"/>
      <c r="S612" s="26"/>
      <c r="T612" s="26"/>
      <c r="U612" s="26"/>
      <c r="V612" s="26"/>
    </row>
    <row r="613" spans="1:22" ht="12.75" customHeight="1">
      <c r="A613" s="129"/>
      <c r="B613" s="54"/>
      <c r="C613" s="26"/>
      <c r="D613" s="130"/>
      <c r="E613" s="56"/>
      <c r="F613" s="56"/>
      <c r="G613" s="133"/>
      <c r="H613" s="26"/>
      <c r="I613" s="26"/>
      <c r="J613" s="26"/>
      <c r="K613" s="26"/>
      <c r="L613" s="26"/>
      <c r="M613" s="26"/>
      <c r="N613" s="26"/>
      <c r="O613" s="26"/>
      <c r="P613" s="26"/>
      <c r="Q613" s="26"/>
      <c r="R613" s="26"/>
      <c r="S613" s="26"/>
      <c r="T613" s="26"/>
      <c r="U613" s="26"/>
      <c r="V613" s="26"/>
    </row>
    <row r="614" spans="1:22" ht="12.75" customHeight="1">
      <c r="A614" s="129"/>
      <c r="B614" s="54"/>
      <c r="C614" s="26"/>
      <c r="D614" s="130"/>
      <c r="E614" s="56"/>
      <c r="F614" s="56"/>
      <c r="G614" s="133"/>
      <c r="H614" s="26"/>
      <c r="I614" s="26"/>
      <c r="J614" s="26"/>
      <c r="K614" s="26"/>
      <c r="L614" s="26"/>
      <c r="M614" s="26"/>
      <c r="N614" s="26"/>
      <c r="O614" s="26"/>
      <c r="P614" s="26"/>
      <c r="Q614" s="26"/>
      <c r="R614" s="26"/>
      <c r="S614" s="26"/>
      <c r="T614" s="26"/>
      <c r="U614" s="26"/>
      <c r="V614" s="26"/>
    </row>
    <row r="615" spans="1:22" ht="12.75" customHeight="1">
      <c r="A615" s="129"/>
      <c r="B615" s="54"/>
      <c r="C615" s="26"/>
      <c r="D615" s="130"/>
      <c r="E615" s="56"/>
      <c r="F615" s="56"/>
      <c r="G615" s="133"/>
      <c r="H615" s="26"/>
      <c r="I615" s="26"/>
      <c r="J615" s="26"/>
      <c r="K615" s="26"/>
      <c r="L615" s="26"/>
      <c r="M615" s="26"/>
      <c r="N615" s="26"/>
      <c r="O615" s="26"/>
      <c r="P615" s="26"/>
      <c r="Q615" s="26"/>
      <c r="R615" s="26"/>
      <c r="S615" s="26"/>
      <c r="T615" s="26"/>
      <c r="U615" s="26"/>
      <c r="V615" s="26"/>
    </row>
    <row r="616" spans="1:22" ht="12.75" customHeight="1">
      <c r="A616" s="129"/>
      <c r="B616" s="54"/>
      <c r="C616" s="26"/>
      <c r="D616" s="130"/>
      <c r="E616" s="56"/>
      <c r="F616" s="56"/>
      <c r="G616" s="133"/>
      <c r="H616" s="26"/>
      <c r="I616" s="26"/>
      <c r="J616" s="26"/>
      <c r="K616" s="26"/>
      <c r="L616" s="26"/>
      <c r="M616" s="26"/>
      <c r="N616" s="26"/>
      <c r="O616" s="26"/>
      <c r="P616" s="26"/>
      <c r="Q616" s="26"/>
      <c r="R616" s="26"/>
      <c r="S616" s="26"/>
      <c r="T616" s="26"/>
      <c r="U616" s="26"/>
      <c r="V616" s="26"/>
    </row>
    <row r="617" spans="1:22" ht="12.75" customHeight="1">
      <c r="A617" s="129"/>
      <c r="B617" s="54"/>
      <c r="C617" s="26"/>
      <c r="D617" s="130"/>
      <c r="E617" s="56"/>
      <c r="F617" s="56"/>
      <c r="G617" s="133"/>
      <c r="H617" s="26"/>
      <c r="I617" s="26"/>
      <c r="J617" s="26"/>
      <c r="K617" s="26"/>
      <c r="L617" s="26"/>
      <c r="M617" s="26"/>
      <c r="N617" s="26"/>
      <c r="O617" s="26"/>
      <c r="P617" s="26"/>
      <c r="Q617" s="26"/>
      <c r="R617" s="26"/>
      <c r="S617" s="26"/>
      <c r="T617" s="26"/>
      <c r="U617" s="26"/>
      <c r="V617" s="26"/>
    </row>
    <row r="618" spans="1:22" ht="12.75" customHeight="1">
      <c r="A618" s="129"/>
      <c r="B618" s="54"/>
      <c r="C618" s="26"/>
      <c r="D618" s="130"/>
      <c r="E618" s="56"/>
      <c r="F618" s="56"/>
      <c r="G618" s="133"/>
      <c r="H618" s="26"/>
      <c r="I618" s="26"/>
      <c r="J618" s="26"/>
      <c r="K618" s="26"/>
      <c r="L618" s="26"/>
      <c r="M618" s="26"/>
      <c r="N618" s="26"/>
      <c r="O618" s="26"/>
      <c r="P618" s="26"/>
      <c r="Q618" s="26"/>
      <c r="R618" s="26"/>
      <c r="S618" s="26"/>
      <c r="T618" s="26"/>
      <c r="U618" s="26"/>
      <c r="V618" s="26"/>
    </row>
    <row r="619" spans="1:22" ht="12.75" customHeight="1">
      <c r="A619" s="129"/>
      <c r="B619" s="54"/>
      <c r="C619" s="26"/>
      <c r="D619" s="130"/>
      <c r="E619" s="56"/>
      <c r="F619" s="56"/>
      <c r="G619" s="133"/>
      <c r="H619" s="26"/>
      <c r="I619" s="26"/>
      <c r="J619" s="26"/>
      <c r="K619" s="26"/>
      <c r="L619" s="26"/>
      <c r="M619" s="26"/>
      <c r="N619" s="26"/>
      <c r="O619" s="26"/>
      <c r="P619" s="26"/>
      <c r="Q619" s="26"/>
      <c r="R619" s="26"/>
      <c r="S619" s="26"/>
      <c r="T619" s="26"/>
      <c r="U619" s="26"/>
      <c r="V619" s="26"/>
    </row>
    <row r="620" spans="1:22" ht="12.75" customHeight="1">
      <c r="A620" s="129"/>
      <c r="B620" s="54"/>
      <c r="C620" s="26"/>
      <c r="D620" s="130"/>
      <c r="E620" s="56"/>
      <c r="F620" s="56"/>
      <c r="G620" s="133"/>
      <c r="H620" s="26"/>
      <c r="I620" s="26"/>
      <c r="J620" s="26"/>
      <c r="K620" s="26"/>
      <c r="L620" s="26"/>
      <c r="M620" s="26"/>
      <c r="N620" s="26"/>
      <c r="O620" s="26"/>
      <c r="P620" s="26"/>
      <c r="Q620" s="26"/>
      <c r="R620" s="26"/>
      <c r="S620" s="26"/>
      <c r="T620" s="26"/>
      <c r="U620" s="26"/>
      <c r="V620" s="26"/>
    </row>
    <row r="621" spans="1:22" ht="12.75" customHeight="1">
      <c r="A621" s="129"/>
      <c r="B621" s="54"/>
      <c r="C621" s="26"/>
      <c r="D621" s="130"/>
      <c r="E621" s="56"/>
      <c r="F621" s="56"/>
      <c r="G621" s="133"/>
      <c r="H621" s="26"/>
      <c r="I621" s="26"/>
      <c r="J621" s="26"/>
      <c r="K621" s="26"/>
      <c r="L621" s="26"/>
      <c r="M621" s="26"/>
      <c r="N621" s="26"/>
      <c r="O621" s="26"/>
      <c r="P621" s="26"/>
      <c r="Q621" s="26"/>
      <c r="R621" s="26"/>
      <c r="S621" s="26"/>
      <c r="T621" s="26"/>
      <c r="U621" s="26"/>
      <c r="V621" s="26"/>
    </row>
    <row r="622" spans="1:22" ht="12.75" customHeight="1">
      <c r="A622" s="129"/>
      <c r="B622" s="54"/>
      <c r="C622" s="26"/>
      <c r="D622" s="130"/>
      <c r="E622" s="56"/>
      <c r="F622" s="56"/>
      <c r="G622" s="133"/>
      <c r="H622" s="26"/>
      <c r="I622" s="26"/>
      <c r="J622" s="26"/>
      <c r="K622" s="26"/>
      <c r="L622" s="26"/>
      <c r="M622" s="26"/>
      <c r="N622" s="26"/>
      <c r="O622" s="26"/>
      <c r="P622" s="26"/>
      <c r="Q622" s="26"/>
      <c r="R622" s="26"/>
      <c r="S622" s="26"/>
      <c r="T622" s="26"/>
      <c r="U622" s="26"/>
      <c r="V622" s="26"/>
    </row>
    <row r="623" spans="1:22" ht="12.75" customHeight="1">
      <c r="A623" s="129"/>
      <c r="B623" s="54"/>
      <c r="C623" s="26"/>
      <c r="D623" s="130"/>
      <c r="E623" s="56"/>
      <c r="F623" s="56"/>
      <c r="G623" s="133"/>
      <c r="H623" s="26"/>
      <c r="I623" s="26"/>
      <c r="J623" s="26"/>
      <c r="K623" s="26"/>
      <c r="L623" s="26"/>
      <c r="M623" s="26"/>
      <c r="N623" s="26"/>
      <c r="O623" s="26"/>
      <c r="P623" s="26"/>
      <c r="Q623" s="26"/>
      <c r="R623" s="26"/>
      <c r="S623" s="26"/>
      <c r="T623" s="26"/>
      <c r="U623" s="26"/>
      <c r="V623" s="26"/>
    </row>
    <row r="624" spans="1:22" ht="12.75" customHeight="1">
      <c r="A624" s="129"/>
      <c r="B624" s="54"/>
      <c r="C624" s="26"/>
      <c r="D624" s="130"/>
      <c r="E624" s="56"/>
      <c r="F624" s="56"/>
      <c r="G624" s="133"/>
      <c r="H624" s="26"/>
      <c r="I624" s="26"/>
      <c r="J624" s="26"/>
      <c r="K624" s="26"/>
      <c r="L624" s="26"/>
      <c r="M624" s="26"/>
      <c r="N624" s="26"/>
      <c r="O624" s="26"/>
      <c r="P624" s="26"/>
      <c r="Q624" s="26"/>
      <c r="R624" s="26"/>
      <c r="S624" s="26"/>
      <c r="T624" s="26"/>
      <c r="U624" s="26"/>
      <c r="V624" s="26"/>
    </row>
    <row r="625" spans="1:22" ht="12.75" customHeight="1">
      <c r="A625" s="129"/>
      <c r="B625" s="54"/>
      <c r="C625" s="26"/>
      <c r="D625" s="130"/>
      <c r="E625" s="56"/>
      <c r="F625" s="56"/>
      <c r="G625" s="133"/>
      <c r="H625" s="26"/>
      <c r="I625" s="26"/>
      <c r="J625" s="26"/>
      <c r="K625" s="26"/>
      <c r="L625" s="26"/>
      <c r="M625" s="26"/>
      <c r="N625" s="26"/>
      <c r="O625" s="26"/>
      <c r="P625" s="26"/>
      <c r="Q625" s="26"/>
      <c r="R625" s="26"/>
      <c r="S625" s="26"/>
      <c r="T625" s="26"/>
      <c r="U625" s="26"/>
      <c r="V625" s="26"/>
    </row>
    <row r="626" spans="1:22" ht="12.75" customHeight="1">
      <c r="A626" s="129"/>
      <c r="B626" s="54"/>
      <c r="C626" s="26"/>
      <c r="D626" s="130"/>
      <c r="E626" s="56"/>
      <c r="F626" s="56"/>
      <c r="G626" s="133"/>
      <c r="H626" s="26"/>
      <c r="I626" s="26"/>
      <c r="J626" s="26"/>
      <c r="K626" s="26"/>
      <c r="L626" s="26"/>
      <c r="M626" s="26"/>
      <c r="N626" s="26"/>
      <c r="O626" s="26"/>
      <c r="P626" s="26"/>
      <c r="Q626" s="26"/>
      <c r="R626" s="26"/>
      <c r="S626" s="26"/>
      <c r="T626" s="26"/>
      <c r="U626" s="26"/>
      <c r="V626" s="26"/>
    </row>
    <row r="627" spans="1:22" ht="12.75" customHeight="1">
      <c r="A627" s="129"/>
      <c r="B627" s="54"/>
      <c r="C627" s="26"/>
      <c r="D627" s="130"/>
      <c r="E627" s="56"/>
      <c r="F627" s="56"/>
      <c r="G627" s="133"/>
      <c r="H627" s="26"/>
      <c r="I627" s="26"/>
      <c r="J627" s="26"/>
      <c r="K627" s="26"/>
      <c r="L627" s="26"/>
      <c r="M627" s="26"/>
      <c r="N627" s="26"/>
      <c r="O627" s="26"/>
      <c r="P627" s="26"/>
      <c r="Q627" s="26"/>
      <c r="R627" s="26"/>
      <c r="S627" s="26"/>
      <c r="T627" s="26"/>
      <c r="U627" s="26"/>
      <c r="V627" s="26"/>
    </row>
    <row r="628" spans="1:22" ht="12.75" customHeight="1">
      <c r="A628" s="129"/>
      <c r="B628" s="54"/>
      <c r="C628" s="26"/>
      <c r="D628" s="130"/>
      <c r="E628" s="56"/>
      <c r="F628" s="56"/>
      <c r="G628" s="133"/>
      <c r="H628" s="26"/>
      <c r="I628" s="26"/>
      <c r="J628" s="26"/>
      <c r="K628" s="26"/>
      <c r="L628" s="26"/>
      <c r="M628" s="26"/>
      <c r="N628" s="26"/>
      <c r="O628" s="26"/>
      <c r="P628" s="26"/>
      <c r="Q628" s="26"/>
      <c r="R628" s="26"/>
      <c r="S628" s="26"/>
      <c r="T628" s="26"/>
      <c r="U628" s="26"/>
      <c r="V628" s="26"/>
    </row>
    <row r="629" spans="1:22" ht="12.75" customHeight="1">
      <c r="A629" s="129"/>
      <c r="B629" s="54"/>
      <c r="C629" s="26"/>
      <c r="D629" s="130"/>
      <c r="E629" s="56"/>
      <c r="F629" s="56"/>
      <c r="G629" s="133"/>
      <c r="H629" s="26"/>
      <c r="I629" s="26"/>
      <c r="J629" s="26"/>
      <c r="K629" s="26"/>
      <c r="L629" s="26"/>
      <c r="M629" s="26"/>
      <c r="N629" s="26"/>
      <c r="O629" s="26"/>
      <c r="P629" s="26"/>
      <c r="Q629" s="26"/>
      <c r="R629" s="26"/>
      <c r="S629" s="26"/>
      <c r="T629" s="26"/>
      <c r="U629" s="26"/>
      <c r="V629" s="26"/>
    </row>
    <row r="630" spans="1:22" ht="12.75" customHeight="1">
      <c r="A630" s="129"/>
      <c r="B630" s="54"/>
      <c r="C630" s="26"/>
      <c r="D630" s="130"/>
      <c r="E630" s="56"/>
      <c r="F630" s="56"/>
      <c r="G630" s="133"/>
      <c r="H630" s="26"/>
      <c r="I630" s="26"/>
      <c r="J630" s="26"/>
      <c r="K630" s="26"/>
      <c r="L630" s="26"/>
      <c r="M630" s="26"/>
      <c r="N630" s="26"/>
      <c r="O630" s="26"/>
      <c r="P630" s="26"/>
      <c r="Q630" s="26"/>
      <c r="R630" s="26"/>
      <c r="S630" s="26"/>
      <c r="T630" s="26"/>
      <c r="U630" s="26"/>
      <c r="V630" s="26"/>
    </row>
    <row r="631" spans="1:22" ht="12.75" customHeight="1">
      <c r="A631" s="129"/>
      <c r="B631" s="54"/>
      <c r="C631" s="26"/>
      <c r="D631" s="130"/>
      <c r="E631" s="56"/>
      <c r="F631" s="56"/>
      <c r="G631" s="133"/>
      <c r="H631" s="26"/>
      <c r="I631" s="26"/>
      <c r="J631" s="26"/>
      <c r="K631" s="26"/>
      <c r="L631" s="26"/>
      <c r="M631" s="26"/>
      <c r="N631" s="26"/>
      <c r="O631" s="26"/>
      <c r="P631" s="26"/>
      <c r="Q631" s="26"/>
      <c r="R631" s="26"/>
      <c r="S631" s="26"/>
      <c r="T631" s="26"/>
      <c r="U631" s="26"/>
      <c r="V631" s="26"/>
    </row>
    <row r="632" spans="1:22" ht="12.75" customHeight="1">
      <c r="A632" s="129"/>
      <c r="B632" s="54"/>
      <c r="C632" s="26"/>
      <c r="D632" s="130"/>
      <c r="E632" s="56"/>
      <c r="F632" s="56"/>
      <c r="G632" s="133"/>
      <c r="H632" s="26"/>
      <c r="I632" s="26"/>
      <c r="J632" s="26"/>
      <c r="K632" s="26"/>
      <c r="L632" s="26"/>
      <c r="M632" s="26"/>
      <c r="N632" s="26"/>
      <c r="O632" s="26"/>
      <c r="P632" s="26"/>
      <c r="Q632" s="26"/>
      <c r="R632" s="26"/>
      <c r="S632" s="26"/>
      <c r="T632" s="26"/>
      <c r="U632" s="26"/>
      <c r="V632" s="26"/>
    </row>
    <row r="633" spans="1:22" ht="12.75" customHeight="1">
      <c r="A633" s="129"/>
      <c r="B633" s="54"/>
      <c r="C633" s="26"/>
      <c r="D633" s="130"/>
      <c r="E633" s="56"/>
      <c r="F633" s="56"/>
      <c r="G633" s="133"/>
      <c r="H633" s="26"/>
      <c r="I633" s="26"/>
      <c r="J633" s="26"/>
      <c r="K633" s="26"/>
      <c r="L633" s="26"/>
      <c r="M633" s="26"/>
      <c r="N633" s="26"/>
      <c r="O633" s="26"/>
      <c r="P633" s="26"/>
      <c r="Q633" s="26"/>
      <c r="R633" s="26"/>
      <c r="S633" s="26"/>
      <c r="T633" s="26"/>
      <c r="U633" s="26"/>
      <c r="V633" s="26"/>
    </row>
    <row r="634" spans="1:22" ht="12.75" customHeight="1">
      <c r="A634" s="129"/>
      <c r="B634" s="54"/>
      <c r="C634" s="26"/>
      <c r="D634" s="130"/>
      <c r="E634" s="56"/>
      <c r="F634" s="56"/>
      <c r="G634" s="133"/>
      <c r="H634" s="26"/>
      <c r="I634" s="26"/>
      <c r="J634" s="26"/>
      <c r="K634" s="26"/>
      <c r="L634" s="26"/>
      <c r="M634" s="26"/>
      <c r="N634" s="26"/>
      <c r="O634" s="26"/>
      <c r="P634" s="26"/>
      <c r="Q634" s="26"/>
      <c r="R634" s="26"/>
      <c r="S634" s="26"/>
      <c r="T634" s="26"/>
      <c r="U634" s="26"/>
      <c r="V634" s="26"/>
    </row>
    <row r="635" spans="1:22" ht="12.75" customHeight="1">
      <c r="A635" s="129"/>
      <c r="B635" s="54"/>
      <c r="C635" s="26"/>
      <c r="D635" s="130"/>
      <c r="E635" s="56"/>
      <c r="F635" s="56"/>
      <c r="G635" s="133"/>
      <c r="H635" s="26"/>
      <c r="I635" s="26"/>
      <c r="J635" s="26"/>
      <c r="K635" s="26"/>
      <c r="L635" s="26"/>
      <c r="M635" s="26"/>
      <c r="N635" s="26"/>
      <c r="O635" s="26"/>
      <c r="P635" s="26"/>
      <c r="Q635" s="26"/>
      <c r="R635" s="26"/>
      <c r="S635" s="26"/>
      <c r="T635" s="26"/>
      <c r="U635" s="26"/>
      <c r="V635" s="26"/>
    </row>
    <row r="636" spans="1:22" ht="12.75" customHeight="1">
      <c r="A636" s="129"/>
      <c r="B636" s="54"/>
      <c r="C636" s="26"/>
      <c r="D636" s="130"/>
      <c r="E636" s="56"/>
      <c r="F636" s="56"/>
      <c r="G636" s="133"/>
      <c r="H636" s="26"/>
      <c r="I636" s="26"/>
      <c r="J636" s="26"/>
      <c r="K636" s="26"/>
      <c r="L636" s="26"/>
      <c r="M636" s="26"/>
      <c r="N636" s="26"/>
      <c r="O636" s="26"/>
      <c r="P636" s="26"/>
      <c r="Q636" s="26"/>
      <c r="R636" s="26"/>
      <c r="S636" s="26"/>
      <c r="T636" s="26"/>
      <c r="U636" s="26"/>
      <c r="V636" s="26"/>
    </row>
    <row r="637" spans="1:22" ht="12.75" customHeight="1">
      <c r="A637" s="129"/>
      <c r="B637" s="54"/>
      <c r="C637" s="26"/>
      <c r="D637" s="130"/>
      <c r="E637" s="56"/>
      <c r="F637" s="56"/>
      <c r="G637" s="133"/>
      <c r="H637" s="26"/>
      <c r="I637" s="26"/>
      <c r="J637" s="26"/>
      <c r="K637" s="26"/>
      <c r="L637" s="26"/>
      <c r="M637" s="26"/>
      <c r="N637" s="26"/>
      <c r="O637" s="26"/>
      <c r="P637" s="26"/>
      <c r="Q637" s="26"/>
      <c r="R637" s="26"/>
      <c r="S637" s="26"/>
      <c r="T637" s="26"/>
      <c r="U637" s="26"/>
      <c r="V637" s="26"/>
    </row>
    <row r="638" spans="1:22" ht="12.75" customHeight="1">
      <c r="A638" s="129"/>
      <c r="B638" s="54"/>
      <c r="C638" s="26"/>
      <c r="D638" s="130"/>
      <c r="E638" s="56"/>
      <c r="F638" s="56"/>
      <c r="G638" s="133"/>
      <c r="H638" s="26"/>
      <c r="I638" s="26"/>
      <c r="J638" s="26"/>
      <c r="K638" s="26"/>
      <c r="L638" s="26"/>
      <c r="M638" s="26"/>
      <c r="N638" s="26"/>
      <c r="O638" s="26"/>
      <c r="P638" s="26"/>
      <c r="Q638" s="26"/>
      <c r="R638" s="26"/>
      <c r="S638" s="26"/>
      <c r="T638" s="26"/>
      <c r="U638" s="26"/>
      <c r="V638" s="26"/>
    </row>
    <row r="639" spans="1:22" ht="12.75" customHeight="1">
      <c r="A639" s="129"/>
      <c r="B639" s="54"/>
      <c r="C639" s="26"/>
      <c r="D639" s="130"/>
      <c r="E639" s="56"/>
      <c r="F639" s="56"/>
      <c r="G639" s="133"/>
      <c r="H639" s="26"/>
      <c r="I639" s="26"/>
      <c r="J639" s="26"/>
      <c r="K639" s="26"/>
      <c r="L639" s="26"/>
      <c r="M639" s="26"/>
      <c r="N639" s="26"/>
      <c r="O639" s="26"/>
      <c r="P639" s="26"/>
      <c r="Q639" s="26"/>
      <c r="R639" s="26"/>
      <c r="S639" s="26"/>
      <c r="T639" s="26"/>
      <c r="U639" s="26"/>
      <c r="V639" s="26"/>
    </row>
    <row r="640" spans="1:22" ht="12.75" customHeight="1">
      <c r="A640" s="129"/>
      <c r="B640" s="54"/>
      <c r="C640" s="26"/>
      <c r="D640" s="130"/>
      <c r="E640" s="56"/>
      <c r="F640" s="56"/>
      <c r="G640" s="133"/>
      <c r="H640" s="26"/>
      <c r="I640" s="26"/>
      <c r="J640" s="26"/>
      <c r="K640" s="26"/>
      <c r="L640" s="26"/>
      <c r="M640" s="26"/>
      <c r="N640" s="26"/>
      <c r="O640" s="26"/>
      <c r="P640" s="26"/>
      <c r="Q640" s="26"/>
      <c r="R640" s="26"/>
      <c r="S640" s="26"/>
      <c r="T640" s="26"/>
      <c r="U640" s="26"/>
      <c r="V640" s="26"/>
    </row>
    <row r="641" spans="1:22" ht="12.75" customHeight="1">
      <c r="A641" s="129"/>
      <c r="B641" s="54"/>
      <c r="C641" s="26"/>
      <c r="D641" s="130"/>
      <c r="E641" s="56"/>
      <c r="F641" s="56"/>
      <c r="G641" s="133"/>
      <c r="H641" s="26"/>
      <c r="I641" s="26"/>
      <c r="J641" s="26"/>
      <c r="K641" s="26"/>
      <c r="L641" s="26"/>
      <c r="M641" s="26"/>
      <c r="N641" s="26"/>
      <c r="O641" s="26"/>
      <c r="P641" s="26"/>
      <c r="Q641" s="26"/>
      <c r="R641" s="26"/>
      <c r="S641" s="26"/>
      <c r="T641" s="26"/>
      <c r="U641" s="26"/>
      <c r="V641" s="26"/>
    </row>
    <row r="642" spans="1:22" ht="12.75" customHeight="1">
      <c r="A642" s="129"/>
      <c r="B642" s="54"/>
      <c r="C642" s="26"/>
      <c r="D642" s="130"/>
      <c r="E642" s="56"/>
      <c r="F642" s="56"/>
      <c r="G642" s="133"/>
      <c r="H642" s="26"/>
      <c r="I642" s="26"/>
      <c r="J642" s="26"/>
      <c r="K642" s="26"/>
      <c r="L642" s="26"/>
      <c r="M642" s="26"/>
      <c r="N642" s="26"/>
      <c r="O642" s="26"/>
      <c r="P642" s="26"/>
      <c r="Q642" s="26"/>
      <c r="R642" s="26"/>
      <c r="S642" s="26"/>
      <c r="T642" s="26"/>
      <c r="U642" s="26"/>
      <c r="V642" s="26"/>
    </row>
    <row r="643" spans="1:22" ht="12.75" customHeight="1">
      <c r="A643" s="129"/>
      <c r="B643" s="54"/>
      <c r="C643" s="26"/>
      <c r="D643" s="130"/>
      <c r="E643" s="56"/>
      <c r="F643" s="56"/>
      <c r="G643" s="133"/>
      <c r="H643" s="26"/>
      <c r="I643" s="26"/>
      <c r="J643" s="26"/>
      <c r="K643" s="26"/>
      <c r="L643" s="26"/>
      <c r="M643" s="26"/>
      <c r="N643" s="26"/>
      <c r="O643" s="26"/>
      <c r="P643" s="26"/>
      <c r="Q643" s="26"/>
      <c r="R643" s="26"/>
      <c r="S643" s="26"/>
      <c r="T643" s="26"/>
      <c r="U643" s="26"/>
      <c r="V643" s="26"/>
    </row>
    <row r="644" spans="1:22" ht="12.75" customHeight="1">
      <c r="A644" s="129"/>
      <c r="B644" s="54"/>
      <c r="C644" s="26"/>
      <c r="D644" s="130"/>
      <c r="E644" s="56"/>
      <c r="F644" s="56"/>
      <c r="G644" s="133"/>
      <c r="H644" s="26"/>
      <c r="I644" s="26"/>
      <c r="J644" s="26"/>
      <c r="K644" s="26"/>
      <c r="L644" s="26"/>
      <c r="M644" s="26"/>
      <c r="N644" s="26"/>
      <c r="O644" s="26"/>
      <c r="P644" s="26"/>
      <c r="Q644" s="26"/>
      <c r="R644" s="26"/>
      <c r="S644" s="26"/>
      <c r="T644" s="26"/>
      <c r="U644" s="26"/>
      <c r="V644" s="26"/>
    </row>
    <row r="645" spans="1:22" ht="12.75" customHeight="1">
      <c r="A645" s="129"/>
      <c r="B645" s="54"/>
      <c r="C645" s="26"/>
      <c r="D645" s="130"/>
      <c r="E645" s="56"/>
      <c r="F645" s="56"/>
      <c r="G645" s="133"/>
      <c r="H645" s="26"/>
      <c r="I645" s="26"/>
      <c r="J645" s="26"/>
      <c r="K645" s="26"/>
      <c r="L645" s="26"/>
      <c r="M645" s="26"/>
      <c r="N645" s="26"/>
      <c r="O645" s="26"/>
      <c r="P645" s="26"/>
      <c r="Q645" s="26"/>
      <c r="R645" s="26"/>
      <c r="S645" s="26"/>
      <c r="T645" s="26"/>
      <c r="U645" s="26"/>
      <c r="V645" s="26"/>
    </row>
    <row r="646" spans="1:22" ht="12.75" customHeight="1">
      <c r="A646" s="129"/>
      <c r="B646" s="54"/>
      <c r="C646" s="26"/>
      <c r="D646" s="130"/>
      <c r="E646" s="56"/>
      <c r="F646" s="56"/>
      <c r="G646" s="133"/>
      <c r="H646" s="26"/>
      <c r="I646" s="26"/>
      <c r="J646" s="26"/>
      <c r="K646" s="26"/>
      <c r="L646" s="26"/>
      <c r="M646" s="26"/>
      <c r="N646" s="26"/>
      <c r="O646" s="26"/>
      <c r="P646" s="26"/>
      <c r="Q646" s="26"/>
      <c r="R646" s="26"/>
      <c r="S646" s="26"/>
      <c r="T646" s="26"/>
      <c r="U646" s="26"/>
      <c r="V646" s="26"/>
    </row>
    <row r="647" spans="1:22" ht="12.75" customHeight="1">
      <c r="A647" s="129"/>
      <c r="B647" s="54"/>
      <c r="C647" s="26"/>
      <c r="D647" s="130"/>
      <c r="E647" s="56"/>
      <c r="F647" s="56"/>
      <c r="G647" s="133"/>
      <c r="H647" s="26"/>
      <c r="I647" s="26"/>
      <c r="J647" s="26"/>
      <c r="K647" s="26"/>
      <c r="L647" s="26"/>
      <c r="M647" s="26"/>
      <c r="N647" s="26"/>
      <c r="O647" s="26"/>
      <c r="P647" s="26"/>
      <c r="Q647" s="26"/>
      <c r="R647" s="26"/>
      <c r="S647" s="26"/>
      <c r="T647" s="26"/>
      <c r="U647" s="26"/>
      <c r="V647" s="26"/>
    </row>
    <row r="648" spans="1:22" ht="12.75" customHeight="1">
      <c r="A648" s="129"/>
      <c r="B648" s="54"/>
      <c r="C648" s="26"/>
      <c r="D648" s="130"/>
      <c r="E648" s="56"/>
      <c r="F648" s="56"/>
      <c r="G648" s="133"/>
      <c r="H648" s="26"/>
      <c r="I648" s="26"/>
      <c r="J648" s="26"/>
      <c r="K648" s="26"/>
      <c r="L648" s="26"/>
      <c r="M648" s="26"/>
      <c r="N648" s="26"/>
      <c r="O648" s="26"/>
      <c r="P648" s="26"/>
      <c r="Q648" s="26"/>
      <c r="R648" s="26"/>
      <c r="S648" s="26"/>
      <c r="T648" s="26"/>
      <c r="U648" s="26"/>
      <c r="V648" s="26"/>
    </row>
    <row r="649" spans="1:22" ht="12.75" customHeight="1">
      <c r="A649" s="129"/>
      <c r="B649" s="54"/>
      <c r="C649" s="26"/>
      <c r="D649" s="130"/>
      <c r="E649" s="56"/>
      <c r="F649" s="56"/>
      <c r="G649" s="133"/>
      <c r="H649" s="26"/>
      <c r="I649" s="26"/>
      <c r="J649" s="26"/>
      <c r="K649" s="26"/>
      <c r="L649" s="26"/>
      <c r="M649" s="26"/>
      <c r="N649" s="26"/>
      <c r="O649" s="26"/>
      <c r="P649" s="26"/>
      <c r="Q649" s="26"/>
      <c r="R649" s="26"/>
      <c r="S649" s="26"/>
      <c r="T649" s="26"/>
      <c r="U649" s="26"/>
      <c r="V649" s="26"/>
    </row>
    <row r="650" spans="1:22" ht="12.75" customHeight="1">
      <c r="A650" s="129"/>
      <c r="B650" s="54"/>
      <c r="C650" s="26"/>
      <c r="D650" s="130"/>
      <c r="E650" s="56"/>
      <c r="F650" s="56"/>
      <c r="G650" s="133"/>
      <c r="H650" s="26"/>
      <c r="I650" s="26"/>
      <c r="J650" s="26"/>
      <c r="K650" s="26"/>
      <c r="L650" s="26"/>
      <c r="M650" s="26"/>
      <c r="N650" s="26"/>
      <c r="O650" s="26"/>
      <c r="P650" s="26"/>
      <c r="Q650" s="26"/>
      <c r="R650" s="26"/>
      <c r="S650" s="26"/>
      <c r="T650" s="26"/>
      <c r="U650" s="26"/>
      <c r="V650" s="26"/>
    </row>
    <row r="651" spans="1:22" ht="12.75" customHeight="1">
      <c r="A651" s="129"/>
      <c r="B651" s="54"/>
      <c r="C651" s="26"/>
      <c r="D651" s="130"/>
      <c r="E651" s="56"/>
      <c r="F651" s="56"/>
      <c r="G651" s="133"/>
      <c r="H651" s="26"/>
      <c r="I651" s="26"/>
      <c r="J651" s="26"/>
      <c r="K651" s="26"/>
      <c r="L651" s="26"/>
      <c r="M651" s="26"/>
      <c r="N651" s="26"/>
      <c r="O651" s="26"/>
      <c r="P651" s="26"/>
      <c r="Q651" s="26"/>
      <c r="R651" s="26"/>
      <c r="S651" s="26"/>
      <c r="T651" s="26"/>
      <c r="U651" s="26"/>
      <c r="V651" s="26"/>
    </row>
    <row r="652" spans="1:22" ht="12.75" customHeight="1">
      <c r="A652" s="129"/>
      <c r="B652" s="54"/>
      <c r="C652" s="26"/>
      <c r="D652" s="130"/>
      <c r="E652" s="56"/>
      <c r="F652" s="56"/>
      <c r="G652" s="133"/>
      <c r="H652" s="26"/>
      <c r="I652" s="26"/>
      <c r="J652" s="26"/>
      <c r="K652" s="26"/>
      <c r="L652" s="26"/>
      <c r="M652" s="26"/>
      <c r="N652" s="26"/>
      <c r="O652" s="26"/>
      <c r="P652" s="26"/>
      <c r="Q652" s="26"/>
      <c r="R652" s="26"/>
      <c r="S652" s="26"/>
      <c r="T652" s="26"/>
      <c r="U652" s="26"/>
      <c r="V652" s="26"/>
    </row>
    <row r="653" spans="1:22" ht="12.75" customHeight="1">
      <c r="A653" s="129"/>
      <c r="B653" s="54"/>
      <c r="C653" s="26"/>
      <c r="D653" s="130"/>
      <c r="E653" s="56"/>
      <c r="F653" s="56"/>
      <c r="G653" s="133"/>
      <c r="H653" s="26"/>
      <c r="I653" s="26"/>
      <c r="J653" s="26"/>
      <c r="K653" s="26"/>
      <c r="L653" s="26"/>
      <c r="M653" s="26"/>
      <c r="N653" s="26"/>
      <c r="O653" s="26"/>
      <c r="P653" s="26"/>
      <c r="Q653" s="26"/>
      <c r="R653" s="26"/>
      <c r="S653" s="26"/>
      <c r="T653" s="26"/>
      <c r="U653" s="26"/>
      <c r="V653" s="26"/>
    </row>
    <row r="654" spans="1:22" ht="12.75" customHeight="1">
      <c r="A654" s="129"/>
      <c r="B654" s="54"/>
      <c r="C654" s="26"/>
      <c r="D654" s="130"/>
      <c r="E654" s="56"/>
      <c r="F654" s="56"/>
      <c r="G654" s="133"/>
      <c r="H654" s="26"/>
      <c r="I654" s="26"/>
      <c r="J654" s="26"/>
      <c r="K654" s="26"/>
      <c r="L654" s="26"/>
      <c r="M654" s="26"/>
      <c r="N654" s="26"/>
      <c r="O654" s="26"/>
      <c r="P654" s="26"/>
      <c r="Q654" s="26"/>
      <c r="R654" s="26"/>
      <c r="S654" s="26"/>
      <c r="T654" s="26"/>
      <c r="U654" s="26"/>
      <c r="V654" s="26"/>
    </row>
    <row r="655" spans="1:22" ht="12.75" customHeight="1">
      <c r="A655" s="129"/>
      <c r="B655" s="54"/>
      <c r="C655" s="26"/>
      <c r="D655" s="130"/>
      <c r="E655" s="56"/>
      <c r="F655" s="56"/>
      <c r="G655" s="133"/>
      <c r="H655" s="26"/>
      <c r="I655" s="26"/>
      <c r="J655" s="26"/>
      <c r="K655" s="26"/>
      <c r="L655" s="26"/>
      <c r="M655" s="26"/>
      <c r="N655" s="26"/>
      <c r="O655" s="26"/>
      <c r="P655" s="26"/>
      <c r="Q655" s="26"/>
      <c r="R655" s="26"/>
      <c r="S655" s="26"/>
      <c r="T655" s="26"/>
      <c r="U655" s="26"/>
      <c r="V655" s="26"/>
    </row>
    <row r="656" spans="1:22" ht="12.75" customHeight="1">
      <c r="A656" s="129"/>
      <c r="B656" s="54"/>
      <c r="C656" s="26"/>
      <c r="D656" s="130"/>
      <c r="E656" s="56"/>
      <c r="F656" s="56"/>
      <c r="G656" s="133"/>
      <c r="H656" s="26"/>
      <c r="I656" s="26"/>
      <c r="J656" s="26"/>
      <c r="K656" s="26"/>
      <c r="L656" s="26"/>
      <c r="M656" s="26"/>
      <c r="N656" s="26"/>
      <c r="O656" s="26"/>
      <c r="P656" s="26"/>
      <c r="Q656" s="26"/>
      <c r="R656" s="26"/>
      <c r="S656" s="26"/>
      <c r="T656" s="26"/>
      <c r="U656" s="26"/>
      <c r="V656" s="26"/>
    </row>
    <row r="657" spans="1:22" ht="12.75" customHeight="1">
      <c r="A657" s="129"/>
      <c r="B657" s="54"/>
      <c r="C657" s="26"/>
      <c r="D657" s="130"/>
      <c r="E657" s="56"/>
      <c r="F657" s="56"/>
      <c r="G657" s="133"/>
      <c r="H657" s="26"/>
      <c r="I657" s="26"/>
      <c r="J657" s="26"/>
      <c r="K657" s="26"/>
      <c r="L657" s="26"/>
      <c r="M657" s="26"/>
      <c r="N657" s="26"/>
      <c r="O657" s="26"/>
      <c r="P657" s="26"/>
      <c r="Q657" s="26"/>
      <c r="R657" s="26"/>
      <c r="S657" s="26"/>
      <c r="T657" s="26"/>
      <c r="U657" s="26"/>
      <c r="V657" s="26"/>
    </row>
    <row r="658" spans="1:22" ht="12.75" customHeight="1">
      <c r="A658" s="129"/>
      <c r="B658" s="54"/>
      <c r="C658" s="26"/>
      <c r="D658" s="130"/>
      <c r="E658" s="56"/>
      <c r="F658" s="56"/>
      <c r="G658" s="133"/>
      <c r="H658" s="26"/>
      <c r="I658" s="26"/>
      <c r="J658" s="26"/>
      <c r="K658" s="26"/>
      <c r="L658" s="26"/>
      <c r="M658" s="26"/>
      <c r="N658" s="26"/>
      <c r="O658" s="26"/>
      <c r="P658" s="26"/>
      <c r="Q658" s="26"/>
      <c r="R658" s="26"/>
      <c r="S658" s="26"/>
      <c r="T658" s="26"/>
      <c r="U658" s="26"/>
      <c r="V658" s="26"/>
    </row>
    <row r="659" spans="1:22" ht="12.75" customHeight="1">
      <c r="A659" s="129"/>
      <c r="B659" s="54"/>
      <c r="C659" s="26"/>
      <c r="D659" s="130"/>
      <c r="E659" s="56"/>
      <c r="F659" s="56"/>
      <c r="G659" s="133"/>
      <c r="H659" s="26"/>
      <c r="I659" s="26"/>
      <c r="J659" s="26"/>
      <c r="K659" s="26"/>
      <c r="L659" s="26"/>
      <c r="M659" s="26"/>
      <c r="N659" s="26"/>
      <c r="O659" s="26"/>
      <c r="P659" s="26"/>
      <c r="Q659" s="26"/>
      <c r="R659" s="26"/>
      <c r="S659" s="26"/>
      <c r="T659" s="26"/>
      <c r="U659" s="26"/>
      <c r="V659" s="26"/>
    </row>
    <row r="660" spans="1:22" ht="12.75" customHeight="1">
      <c r="A660" s="129"/>
      <c r="B660" s="54"/>
      <c r="C660" s="26"/>
      <c r="D660" s="130"/>
      <c r="E660" s="56"/>
      <c r="F660" s="56"/>
      <c r="G660" s="133"/>
      <c r="H660" s="26"/>
      <c r="I660" s="26"/>
      <c r="J660" s="26"/>
      <c r="K660" s="26"/>
      <c r="L660" s="26"/>
      <c r="M660" s="26"/>
      <c r="N660" s="26"/>
      <c r="O660" s="26"/>
      <c r="P660" s="26"/>
      <c r="Q660" s="26"/>
      <c r="R660" s="26"/>
      <c r="S660" s="26"/>
      <c r="T660" s="26"/>
      <c r="U660" s="26"/>
      <c r="V660" s="26"/>
    </row>
    <row r="661" spans="1:22" ht="12.75" customHeight="1">
      <c r="A661" s="129"/>
      <c r="B661" s="54"/>
      <c r="C661" s="26"/>
      <c r="D661" s="130"/>
      <c r="E661" s="56"/>
      <c r="F661" s="56"/>
      <c r="G661" s="133"/>
      <c r="H661" s="26"/>
      <c r="I661" s="26"/>
      <c r="J661" s="26"/>
      <c r="K661" s="26"/>
      <c r="L661" s="26"/>
      <c r="M661" s="26"/>
      <c r="N661" s="26"/>
      <c r="O661" s="26"/>
      <c r="P661" s="26"/>
      <c r="Q661" s="26"/>
      <c r="R661" s="26"/>
      <c r="S661" s="26"/>
      <c r="T661" s="26"/>
      <c r="U661" s="26"/>
      <c r="V661" s="26"/>
    </row>
    <row r="662" spans="1:22" ht="12.75" customHeight="1">
      <c r="A662" s="129"/>
      <c r="B662" s="54"/>
      <c r="C662" s="26"/>
      <c r="D662" s="130"/>
      <c r="E662" s="56"/>
      <c r="F662" s="56"/>
      <c r="G662" s="133"/>
      <c r="H662" s="26"/>
      <c r="I662" s="26"/>
      <c r="J662" s="26"/>
      <c r="K662" s="26"/>
      <c r="L662" s="26"/>
      <c r="M662" s="26"/>
      <c r="N662" s="26"/>
      <c r="O662" s="26"/>
      <c r="P662" s="26"/>
      <c r="Q662" s="26"/>
      <c r="R662" s="26"/>
      <c r="S662" s="26"/>
      <c r="T662" s="26"/>
      <c r="U662" s="26"/>
      <c r="V662" s="26"/>
    </row>
    <row r="663" spans="1:22" ht="12.75" customHeight="1">
      <c r="A663" s="129"/>
      <c r="B663" s="54"/>
      <c r="C663" s="26"/>
      <c r="D663" s="130"/>
      <c r="E663" s="56"/>
      <c r="F663" s="56"/>
      <c r="G663" s="133"/>
      <c r="H663" s="26"/>
      <c r="I663" s="26"/>
      <c r="J663" s="26"/>
      <c r="K663" s="26"/>
      <c r="L663" s="26"/>
      <c r="M663" s="26"/>
      <c r="N663" s="26"/>
      <c r="O663" s="26"/>
      <c r="P663" s="26"/>
      <c r="Q663" s="26"/>
      <c r="R663" s="26"/>
      <c r="S663" s="26"/>
      <c r="T663" s="26"/>
      <c r="U663" s="26"/>
      <c r="V663" s="26"/>
    </row>
    <row r="664" spans="1:22" ht="12.75" customHeight="1">
      <c r="A664" s="129"/>
      <c r="B664" s="54"/>
      <c r="C664" s="26"/>
      <c r="D664" s="130"/>
      <c r="E664" s="56"/>
      <c r="F664" s="56"/>
      <c r="G664" s="133"/>
      <c r="H664" s="26"/>
      <c r="I664" s="26"/>
      <c r="J664" s="26"/>
      <c r="K664" s="26"/>
      <c r="L664" s="26"/>
      <c r="M664" s="26"/>
      <c r="N664" s="26"/>
      <c r="O664" s="26"/>
      <c r="P664" s="26"/>
      <c r="Q664" s="26"/>
      <c r="R664" s="26"/>
      <c r="S664" s="26"/>
      <c r="T664" s="26"/>
      <c r="U664" s="26"/>
      <c r="V664" s="26"/>
    </row>
    <row r="665" spans="1:22" ht="12.75" customHeight="1">
      <c r="A665" s="129"/>
      <c r="B665" s="54"/>
      <c r="C665" s="26"/>
      <c r="D665" s="130"/>
      <c r="E665" s="56"/>
      <c r="F665" s="56"/>
      <c r="G665" s="133"/>
      <c r="H665" s="26"/>
      <c r="I665" s="26"/>
      <c r="J665" s="26"/>
      <c r="K665" s="26"/>
      <c r="L665" s="26"/>
      <c r="M665" s="26"/>
      <c r="N665" s="26"/>
      <c r="O665" s="26"/>
      <c r="P665" s="26"/>
      <c r="Q665" s="26"/>
      <c r="R665" s="26"/>
      <c r="S665" s="26"/>
      <c r="T665" s="26"/>
      <c r="U665" s="26"/>
      <c r="V665" s="26"/>
    </row>
    <row r="666" spans="1:22" ht="12.75" customHeight="1">
      <c r="A666" s="129"/>
      <c r="B666" s="54"/>
      <c r="C666" s="26"/>
      <c r="D666" s="130"/>
      <c r="E666" s="56"/>
      <c r="F666" s="56"/>
      <c r="G666" s="133"/>
      <c r="H666" s="26"/>
      <c r="I666" s="26"/>
      <c r="J666" s="26"/>
      <c r="K666" s="26"/>
      <c r="L666" s="26"/>
      <c r="M666" s="26"/>
      <c r="N666" s="26"/>
      <c r="O666" s="26"/>
      <c r="P666" s="26"/>
      <c r="Q666" s="26"/>
      <c r="R666" s="26"/>
      <c r="S666" s="26"/>
      <c r="T666" s="26"/>
      <c r="U666" s="26"/>
      <c r="V666" s="26"/>
    </row>
    <row r="667" spans="1:22" ht="12.75" customHeight="1">
      <c r="A667" s="129"/>
      <c r="B667" s="54"/>
      <c r="C667" s="26"/>
      <c r="D667" s="130"/>
      <c r="E667" s="56"/>
      <c r="F667" s="56"/>
      <c r="G667" s="133"/>
      <c r="H667" s="26"/>
      <c r="I667" s="26"/>
      <c r="J667" s="26"/>
      <c r="K667" s="26"/>
      <c r="L667" s="26"/>
      <c r="M667" s="26"/>
      <c r="N667" s="26"/>
      <c r="O667" s="26"/>
      <c r="P667" s="26"/>
      <c r="Q667" s="26"/>
      <c r="R667" s="26"/>
      <c r="S667" s="26"/>
      <c r="T667" s="26"/>
      <c r="U667" s="26"/>
      <c r="V667" s="26"/>
    </row>
    <row r="668" spans="1:22" ht="12.75" customHeight="1">
      <c r="A668" s="129"/>
      <c r="B668" s="54"/>
      <c r="C668" s="26"/>
      <c r="D668" s="130"/>
      <c r="E668" s="56"/>
      <c r="F668" s="56"/>
      <c r="G668" s="133"/>
      <c r="H668" s="26"/>
      <c r="I668" s="26"/>
      <c r="J668" s="26"/>
      <c r="K668" s="26"/>
      <c r="L668" s="26"/>
      <c r="M668" s="26"/>
      <c r="N668" s="26"/>
      <c r="O668" s="26"/>
      <c r="P668" s="26"/>
      <c r="Q668" s="26"/>
      <c r="R668" s="26"/>
      <c r="S668" s="26"/>
      <c r="T668" s="26"/>
      <c r="U668" s="26"/>
      <c r="V668" s="26"/>
    </row>
    <row r="669" spans="1:22" ht="12.75" customHeight="1">
      <c r="A669" s="129"/>
      <c r="B669" s="54"/>
      <c r="C669" s="26"/>
      <c r="D669" s="130"/>
      <c r="E669" s="56"/>
      <c r="F669" s="56"/>
      <c r="G669" s="133"/>
      <c r="H669" s="26"/>
      <c r="I669" s="26"/>
      <c r="J669" s="26"/>
      <c r="K669" s="26"/>
      <c r="L669" s="26"/>
      <c r="M669" s="26"/>
      <c r="N669" s="26"/>
      <c r="O669" s="26"/>
      <c r="P669" s="26"/>
      <c r="Q669" s="26"/>
      <c r="R669" s="26"/>
      <c r="S669" s="26"/>
      <c r="T669" s="26"/>
      <c r="U669" s="26"/>
      <c r="V669" s="26"/>
    </row>
    <row r="670" spans="1:22" ht="12.75" customHeight="1">
      <c r="A670" s="129"/>
      <c r="B670" s="54"/>
      <c r="C670" s="26"/>
      <c r="D670" s="130"/>
      <c r="E670" s="56"/>
      <c r="F670" s="56"/>
      <c r="G670" s="133"/>
      <c r="H670" s="26"/>
      <c r="I670" s="26"/>
      <c r="J670" s="26"/>
      <c r="K670" s="26"/>
      <c r="L670" s="26"/>
      <c r="M670" s="26"/>
      <c r="N670" s="26"/>
      <c r="O670" s="26"/>
      <c r="P670" s="26"/>
      <c r="Q670" s="26"/>
      <c r="R670" s="26"/>
      <c r="S670" s="26"/>
      <c r="T670" s="26"/>
      <c r="U670" s="26"/>
      <c r="V670" s="26"/>
    </row>
    <row r="671" spans="1:22" ht="12.75" customHeight="1">
      <c r="A671" s="129"/>
      <c r="B671" s="54"/>
      <c r="C671" s="26"/>
      <c r="D671" s="130"/>
      <c r="E671" s="56"/>
      <c r="F671" s="56"/>
      <c r="G671" s="133"/>
      <c r="H671" s="26"/>
      <c r="I671" s="26"/>
      <c r="J671" s="26"/>
      <c r="K671" s="26"/>
      <c r="L671" s="26"/>
      <c r="M671" s="26"/>
      <c r="N671" s="26"/>
      <c r="O671" s="26"/>
      <c r="P671" s="26"/>
      <c r="Q671" s="26"/>
      <c r="R671" s="26"/>
      <c r="S671" s="26"/>
      <c r="T671" s="26"/>
      <c r="U671" s="26"/>
      <c r="V671" s="26"/>
    </row>
    <row r="672" spans="1:22" ht="12.75" customHeight="1">
      <c r="A672" s="129"/>
      <c r="B672" s="54"/>
      <c r="C672" s="26"/>
      <c r="D672" s="130"/>
      <c r="E672" s="56"/>
      <c r="F672" s="56"/>
      <c r="G672" s="133"/>
      <c r="H672" s="26"/>
      <c r="I672" s="26"/>
      <c r="J672" s="26"/>
      <c r="K672" s="26"/>
      <c r="L672" s="26"/>
      <c r="M672" s="26"/>
      <c r="N672" s="26"/>
      <c r="O672" s="26"/>
      <c r="P672" s="26"/>
      <c r="Q672" s="26"/>
      <c r="R672" s="26"/>
      <c r="S672" s="26"/>
      <c r="T672" s="26"/>
      <c r="U672" s="26"/>
      <c r="V672" s="26"/>
    </row>
    <row r="673" spans="1:22" ht="12.75" customHeight="1">
      <c r="A673" s="129"/>
      <c r="B673" s="54"/>
      <c r="C673" s="26"/>
      <c r="D673" s="130"/>
      <c r="E673" s="56"/>
      <c r="F673" s="56"/>
      <c r="G673" s="133"/>
      <c r="H673" s="26"/>
      <c r="I673" s="26"/>
      <c r="J673" s="26"/>
      <c r="K673" s="26"/>
      <c r="L673" s="26"/>
      <c r="M673" s="26"/>
      <c r="N673" s="26"/>
      <c r="O673" s="26"/>
      <c r="P673" s="26"/>
      <c r="Q673" s="26"/>
      <c r="R673" s="26"/>
      <c r="S673" s="26"/>
      <c r="T673" s="26"/>
      <c r="U673" s="26"/>
      <c r="V673" s="26"/>
    </row>
    <row r="674" spans="1:22" ht="12.75" customHeight="1">
      <c r="A674" s="129"/>
      <c r="B674" s="54"/>
      <c r="C674" s="26"/>
      <c r="D674" s="130"/>
      <c r="E674" s="56"/>
      <c r="F674" s="56"/>
      <c r="G674" s="133"/>
      <c r="H674" s="26"/>
      <c r="I674" s="26"/>
      <c r="J674" s="26"/>
      <c r="K674" s="26"/>
      <c r="L674" s="26"/>
      <c r="M674" s="26"/>
      <c r="N674" s="26"/>
      <c r="O674" s="26"/>
      <c r="P674" s="26"/>
      <c r="Q674" s="26"/>
      <c r="R674" s="26"/>
      <c r="S674" s="26"/>
      <c r="T674" s="26"/>
      <c r="U674" s="26"/>
      <c r="V674" s="26"/>
    </row>
    <row r="675" spans="1:22" ht="12.75" customHeight="1">
      <c r="A675" s="129"/>
      <c r="B675" s="54"/>
      <c r="C675" s="26"/>
      <c r="D675" s="130"/>
      <c r="E675" s="56"/>
      <c r="F675" s="56"/>
      <c r="G675" s="133"/>
      <c r="H675" s="26"/>
      <c r="I675" s="26"/>
      <c r="J675" s="26"/>
      <c r="K675" s="26"/>
      <c r="L675" s="26"/>
      <c r="M675" s="26"/>
      <c r="N675" s="26"/>
      <c r="O675" s="26"/>
      <c r="P675" s="26"/>
      <c r="Q675" s="26"/>
      <c r="R675" s="26"/>
      <c r="S675" s="26"/>
      <c r="T675" s="26"/>
      <c r="U675" s="26"/>
      <c r="V675" s="26"/>
    </row>
    <row r="676" spans="1:22" ht="12.75" customHeight="1">
      <c r="A676" s="129"/>
      <c r="B676" s="54"/>
      <c r="C676" s="26"/>
      <c r="D676" s="130"/>
      <c r="E676" s="56"/>
      <c r="F676" s="56"/>
      <c r="G676" s="133"/>
      <c r="H676" s="26"/>
      <c r="I676" s="26"/>
      <c r="J676" s="26"/>
      <c r="K676" s="26"/>
      <c r="L676" s="26"/>
      <c r="M676" s="26"/>
      <c r="N676" s="26"/>
      <c r="O676" s="26"/>
      <c r="P676" s="26"/>
      <c r="Q676" s="26"/>
      <c r="R676" s="26"/>
      <c r="S676" s="26"/>
      <c r="T676" s="26"/>
      <c r="U676" s="26"/>
      <c r="V676" s="26"/>
    </row>
    <row r="677" spans="1:22" ht="12.75" customHeight="1">
      <c r="A677" s="129"/>
      <c r="B677" s="54"/>
      <c r="C677" s="26"/>
      <c r="D677" s="130"/>
      <c r="E677" s="56"/>
      <c r="F677" s="56"/>
      <c r="G677" s="133"/>
      <c r="H677" s="26"/>
      <c r="I677" s="26"/>
      <c r="J677" s="26"/>
      <c r="K677" s="26"/>
      <c r="L677" s="26"/>
      <c r="M677" s="26"/>
      <c r="N677" s="26"/>
      <c r="O677" s="26"/>
      <c r="P677" s="26"/>
      <c r="Q677" s="26"/>
      <c r="R677" s="26"/>
      <c r="S677" s="26"/>
      <c r="T677" s="26"/>
      <c r="U677" s="26"/>
      <c r="V677" s="26"/>
    </row>
    <row r="678" spans="1:22" ht="12.75" customHeight="1">
      <c r="A678" s="129"/>
      <c r="B678" s="54"/>
      <c r="C678" s="26"/>
      <c r="D678" s="130"/>
      <c r="E678" s="56"/>
      <c r="F678" s="56"/>
      <c r="G678" s="133"/>
      <c r="H678" s="26"/>
      <c r="I678" s="26"/>
      <c r="J678" s="26"/>
      <c r="K678" s="26"/>
      <c r="L678" s="26"/>
      <c r="M678" s="26"/>
      <c r="N678" s="26"/>
      <c r="O678" s="26"/>
      <c r="P678" s="26"/>
      <c r="Q678" s="26"/>
      <c r="R678" s="26"/>
      <c r="S678" s="26"/>
      <c r="T678" s="26"/>
      <c r="U678" s="26"/>
      <c r="V678" s="26"/>
    </row>
    <row r="679" spans="1:22" ht="12.75" customHeight="1">
      <c r="A679" s="129"/>
      <c r="B679" s="54"/>
      <c r="C679" s="26"/>
      <c r="D679" s="130"/>
      <c r="E679" s="56"/>
      <c r="F679" s="56"/>
      <c r="G679" s="133"/>
      <c r="H679" s="26"/>
      <c r="I679" s="26"/>
      <c r="J679" s="26"/>
      <c r="K679" s="26"/>
      <c r="L679" s="26"/>
      <c r="M679" s="26"/>
      <c r="N679" s="26"/>
      <c r="O679" s="26"/>
      <c r="P679" s="26"/>
      <c r="Q679" s="26"/>
      <c r="R679" s="26"/>
      <c r="S679" s="26"/>
      <c r="T679" s="26"/>
      <c r="U679" s="26"/>
      <c r="V679" s="26"/>
    </row>
    <row r="680" spans="1:22" ht="12.75" customHeight="1">
      <c r="A680" s="129"/>
      <c r="B680" s="54"/>
      <c r="C680" s="26"/>
      <c r="D680" s="130"/>
      <c r="E680" s="56"/>
      <c r="F680" s="56"/>
      <c r="G680" s="133"/>
      <c r="H680" s="26"/>
      <c r="I680" s="26"/>
      <c r="J680" s="26"/>
      <c r="K680" s="26"/>
      <c r="L680" s="26"/>
      <c r="M680" s="26"/>
      <c r="N680" s="26"/>
      <c r="O680" s="26"/>
      <c r="P680" s="26"/>
      <c r="Q680" s="26"/>
      <c r="R680" s="26"/>
      <c r="S680" s="26"/>
      <c r="T680" s="26"/>
      <c r="U680" s="26"/>
      <c r="V680" s="26"/>
    </row>
    <row r="681" spans="1:22" ht="12.75" customHeight="1">
      <c r="A681" s="129"/>
      <c r="B681" s="54"/>
      <c r="C681" s="26"/>
      <c r="D681" s="130"/>
      <c r="E681" s="56"/>
      <c r="F681" s="56"/>
      <c r="G681" s="133"/>
      <c r="H681" s="26"/>
      <c r="I681" s="26"/>
      <c r="J681" s="26"/>
      <c r="K681" s="26"/>
      <c r="L681" s="26"/>
      <c r="M681" s="26"/>
      <c r="N681" s="26"/>
      <c r="O681" s="26"/>
      <c r="P681" s="26"/>
      <c r="Q681" s="26"/>
      <c r="R681" s="26"/>
      <c r="S681" s="26"/>
      <c r="T681" s="26"/>
      <c r="U681" s="26"/>
      <c r="V681" s="26"/>
    </row>
    <row r="682" spans="1:22" ht="12.75" customHeight="1">
      <c r="A682" s="129"/>
      <c r="B682" s="54"/>
      <c r="C682" s="26"/>
      <c r="D682" s="130"/>
      <c r="E682" s="56"/>
      <c r="F682" s="56"/>
      <c r="G682" s="133"/>
      <c r="H682" s="26"/>
      <c r="I682" s="26"/>
      <c r="J682" s="26"/>
      <c r="K682" s="26"/>
      <c r="L682" s="26"/>
      <c r="M682" s="26"/>
      <c r="N682" s="26"/>
      <c r="O682" s="26"/>
      <c r="P682" s="26"/>
      <c r="Q682" s="26"/>
      <c r="R682" s="26"/>
      <c r="S682" s="26"/>
      <c r="T682" s="26"/>
      <c r="U682" s="26"/>
      <c r="V682" s="26"/>
    </row>
    <row r="683" spans="1:22" ht="12.75" customHeight="1">
      <c r="A683" s="129"/>
      <c r="B683" s="54"/>
      <c r="C683" s="26"/>
      <c r="D683" s="130"/>
      <c r="E683" s="56"/>
      <c r="F683" s="56"/>
      <c r="G683" s="133"/>
      <c r="H683" s="26"/>
      <c r="I683" s="26"/>
      <c r="J683" s="26"/>
      <c r="K683" s="26"/>
      <c r="L683" s="26"/>
      <c r="M683" s="26"/>
      <c r="N683" s="26"/>
      <c r="O683" s="26"/>
      <c r="P683" s="26"/>
      <c r="Q683" s="26"/>
      <c r="R683" s="26"/>
      <c r="S683" s="26"/>
      <c r="T683" s="26"/>
      <c r="U683" s="26"/>
      <c r="V683" s="26"/>
    </row>
    <row r="684" spans="1:22" ht="12.75" customHeight="1">
      <c r="A684" s="129"/>
      <c r="B684" s="54"/>
      <c r="C684" s="26"/>
      <c r="D684" s="130"/>
      <c r="E684" s="56"/>
      <c r="F684" s="56"/>
      <c r="G684" s="133"/>
      <c r="H684" s="26"/>
      <c r="I684" s="26"/>
      <c r="J684" s="26"/>
      <c r="K684" s="26"/>
      <c r="L684" s="26"/>
      <c r="M684" s="26"/>
      <c r="N684" s="26"/>
      <c r="O684" s="26"/>
      <c r="P684" s="26"/>
      <c r="Q684" s="26"/>
      <c r="R684" s="26"/>
      <c r="S684" s="26"/>
      <c r="T684" s="26"/>
      <c r="U684" s="26"/>
      <c r="V684" s="26"/>
    </row>
    <row r="685" spans="1:22" ht="12.75" customHeight="1">
      <c r="A685" s="129"/>
      <c r="B685" s="54"/>
      <c r="C685" s="26"/>
      <c r="D685" s="130"/>
      <c r="E685" s="56"/>
      <c r="F685" s="56"/>
      <c r="G685" s="133"/>
      <c r="H685" s="26"/>
      <c r="I685" s="26"/>
      <c r="J685" s="26"/>
      <c r="K685" s="26"/>
      <c r="L685" s="26"/>
      <c r="M685" s="26"/>
      <c r="N685" s="26"/>
      <c r="O685" s="26"/>
      <c r="P685" s="26"/>
      <c r="Q685" s="26"/>
      <c r="R685" s="26"/>
      <c r="S685" s="26"/>
      <c r="T685" s="26"/>
      <c r="U685" s="26"/>
      <c r="V685" s="26"/>
    </row>
    <row r="686" spans="1:22" ht="12.75" customHeight="1">
      <c r="A686" s="129"/>
      <c r="B686" s="54"/>
      <c r="C686" s="26"/>
      <c r="D686" s="130"/>
      <c r="E686" s="56"/>
      <c r="F686" s="56"/>
      <c r="G686" s="133"/>
      <c r="H686" s="26"/>
      <c r="I686" s="26"/>
      <c r="J686" s="26"/>
      <c r="K686" s="26"/>
      <c r="L686" s="26"/>
      <c r="M686" s="26"/>
      <c r="N686" s="26"/>
      <c r="O686" s="26"/>
      <c r="P686" s="26"/>
      <c r="Q686" s="26"/>
      <c r="R686" s="26"/>
      <c r="S686" s="26"/>
      <c r="T686" s="26"/>
      <c r="U686" s="26"/>
      <c r="V686" s="26"/>
    </row>
    <row r="687" spans="1:22" ht="12.75" customHeight="1">
      <c r="A687" s="129"/>
      <c r="B687" s="54"/>
      <c r="C687" s="26"/>
      <c r="D687" s="130"/>
      <c r="E687" s="56"/>
      <c r="F687" s="56"/>
      <c r="G687" s="133"/>
      <c r="H687" s="26"/>
      <c r="I687" s="26"/>
      <c r="J687" s="26"/>
      <c r="K687" s="26"/>
      <c r="L687" s="26"/>
      <c r="M687" s="26"/>
      <c r="N687" s="26"/>
      <c r="O687" s="26"/>
      <c r="P687" s="26"/>
      <c r="Q687" s="26"/>
      <c r="R687" s="26"/>
      <c r="S687" s="26"/>
      <c r="T687" s="26"/>
      <c r="U687" s="26"/>
      <c r="V687" s="26"/>
    </row>
    <row r="688" spans="1:22" ht="12.75" customHeight="1">
      <c r="A688" s="129"/>
      <c r="B688" s="54"/>
      <c r="C688" s="26"/>
      <c r="D688" s="130"/>
      <c r="E688" s="56"/>
      <c r="F688" s="56"/>
      <c r="G688" s="133"/>
      <c r="H688" s="26"/>
      <c r="I688" s="26"/>
      <c r="J688" s="26"/>
      <c r="K688" s="26"/>
      <c r="L688" s="26"/>
      <c r="M688" s="26"/>
      <c r="N688" s="26"/>
      <c r="O688" s="26"/>
      <c r="P688" s="26"/>
      <c r="Q688" s="26"/>
      <c r="R688" s="26"/>
      <c r="S688" s="26"/>
      <c r="T688" s="26"/>
      <c r="U688" s="26"/>
      <c r="V688" s="26"/>
    </row>
    <row r="689" spans="1:22" ht="12.75" customHeight="1">
      <c r="A689" s="129"/>
      <c r="B689" s="54"/>
      <c r="C689" s="26"/>
      <c r="D689" s="130"/>
      <c r="E689" s="56"/>
      <c r="F689" s="56"/>
      <c r="G689" s="133"/>
      <c r="H689" s="26"/>
      <c r="I689" s="26"/>
      <c r="J689" s="26"/>
      <c r="K689" s="26"/>
      <c r="L689" s="26"/>
      <c r="M689" s="26"/>
      <c r="N689" s="26"/>
      <c r="O689" s="26"/>
      <c r="P689" s="26"/>
      <c r="Q689" s="26"/>
      <c r="R689" s="26"/>
      <c r="S689" s="26"/>
      <c r="T689" s="26"/>
      <c r="U689" s="26"/>
      <c r="V689" s="26"/>
    </row>
    <row r="690" spans="1:22" ht="12.75" customHeight="1">
      <c r="A690" s="129"/>
      <c r="B690" s="54"/>
      <c r="C690" s="26"/>
      <c r="D690" s="130"/>
      <c r="E690" s="56"/>
      <c r="F690" s="56"/>
      <c r="G690" s="133"/>
      <c r="H690" s="26"/>
      <c r="I690" s="26"/>
      <c r="J690" s="26"/>
      <c r="K690" s="26"/>
      <c r="L690" s="26"/>
      <c r="M690" s="26"/>
      <c r="N690" s="26"/>
      <c r="O690" s="26"/>
      <c r="P690" s="26"/>
      <c r="Q690" s="26"/>
      <c r="R690" s="26"/>
      <c r="S690" s="26"/>
      <c r="T690" s="26"/>
      <c r="U690" s="26"/>
      <c r="V690" s="26"/>
    </row>
    <row r="691" spans="1:22" ht="12.75" customHeight="1">
      <c r="A691" s="129"/>
      <c r="B691" s="54"/>
      <c r="C691" s="26"/>
      <c r="D691" s="130"/>
      <c r="E691" s="56"/>
      <c r="F691" s="56"/>
      <c r="G691" s="133"/>
      <c r="H691" s="26"/>
      <c r="I691" s="26"/>
      <c r="J691" s="26"/>
      <c r="K691" s="26"/>
      <c r="L691" s="26"/>
      <c r="M691" s="26"/>
      <c r="N691" s="26"/>
      <c r="O691" s="26"/>
      <c r="P691" s="26"/>
      <c r="Q691" s="26"/>
      <c r="R691" s="26"/>
      <c r="S691" s="26"/>
      <c r="T691" s="26"/>
      <c r="U691" s="26"/>
      <c r="V691" s="26"/>
    </row>
    <row r="692" spans="1:22" ht="12.75" customHeight="1">
      <c r="A692" s="129"/>
      <c r="B692" s="54"/>
      <c r="C692" s="26"/>
      <c r="D692" s="130"/>
      <c r="E692" s="56"/>
      <c r="F692" s="56"/>
      <c r="G692" s="133"/>
      <c r="H692" s="26"/>
      <c r="I692" s="26"/>
      <c r="J692" s="26"/>
      <c r="K692" s="26"/>
      <c r="L692" s="26"/>
      <c r="M692" s="26"/>
      <c r="N692" s="26"/>
      <c r="O692" s="26"/>
      <c r="P692" s="26"/>
      <c r="Q692" s="26"/>
      <c r="R692" s="26"/>
      <c r="S692" s="26"/>
      <c r="T692" s="26"/>
      <c r="U692" s="26"/>
      <c r="V692" s="26"/>
    </row>
    <row r="693" spans="1:22" ht="12.75" customHeight="1">
      <c r="A693" s="129"/>
      <c r="B693" s="54"/>
      <c r="C693" s="26"/>
      <c r="D693" s="130"/>
      <c r="E693" s="56"/>
      <c r="F693" s="56"/>
      <c r="G693" s="133"/>
      <c r="H693" s="26"/>
      <c r="I693" s="26"/>
      <c r="J693" s="26"/>
      <c r="K693" s="26"/>
      <c r="L693" s="26"/>
      <c r="M693" s="26"/>
      <c r="N693" s="26"/>
      <c r="O693" s="26"/>
      <c r="P693" s="26"/>
      <c r="Q693" s="26"/>
      <c r="R693" s="26"/>
      <c r="S693" s="26"/>
      <c r="T693" s="26"/>
      <c r="U693" s="26"/>
      <c r="V693" s="26"/>
    </row>
    <row r="694" spans="1:22" ht="12.75" customHeight="1">
      <c r="A694" s="129"/>
      <c r="B694" s="54"/>
      <c r="C694" s="26"/>
      <c r="D694" s="130"/>
      <c r="E694" s="56"/>
      <c r="F694" s="56"/>
      <c r="G694" s="133"/>
      <c r="H694" s="26"/>
      <c r="I694" s="26"/>
      <c r="J694" s="26"/>
      <c r="K694" s="26"/>
      <c r="L694" s="26"/>
      <c r="M694" s="26"/>
      <c r="N694" s="26"/>
      <c r="O694" s="26"/>
      <c r="P694" s="26"/>
      <c r="Q694" s="26"/>
      <c r="R694" s="26"/>
      <c r="S694" s="26"/>
      <c r="T694" s="26"/>
      <c r="U694" s="26"/>
      <c r="V694" s="26"/>
    </row>
    <row r="695" spans="1:22" ht="12.75" customHeight="1">
      <c r="A695" s="129"/>
      <c r="B695" s="54"/>
      <c r="C695" s="26"/>
      <c r="D695" s="130"/>
      <c r="E695" s="56"/>
      <c r="F695" s="56"/>
      <c r="G695" s="133"/>
      <c r="H695" s="26"/>
      <c r="I695" s="26"/>
      <c r="J695" s="26"/>
      <c r="K695" s="26"/>
      <c r="L695" s="26"/>
      <c r="M695" s="26"/>
      <c r="N695" s="26"/>
      <c r="O695" s="26"/>
      <c r="P695" s="26"/>
      <c r="Q695" s="26"/>
      <c r="R695" s="26"/>
      <c r="S695" s="26"/>
      <c r="T695" s="26"/>
      <c r="U695" s="26"/>
      <c r="V695" s="26"/>
    </row>
    <row r="696" spans="1:22" ht="12.75" customHeight="1">
      <c r="A696" s="129"/>
      <c r="B696" s="54"/>
      <c r="C696" s="26"/>
      <c r="D696" s="130"/>
      <c r="E696" s="56"/>
      <c r="F696" s="56"/>
      <c r="G696" s="133"/>
      <c r="H696" s="26"/>
      <c r="I696" s="26"/>
      <c r="J696" s="26"/>
      <c r="K696" s="26"/>
      <c r="L696" s="26"/>
      <c r="M696" s="26"/>
      <c r="N696" s="26"/>
      <c r="O696" s="26"/>
      <c r="P696" s="26"/>
      <c r="Q696" s="26"/>
      <c r="R696" s="26"/>
      <c r="S696" s="26"/>
      <c r="T696" s="26"/>
      <c r="U696" s="26"/>
      <c r="V696" s="26"/>
    </row>
    <row r="697" spans="1:22" ht="12.75" customHeight="1">
      <c r="A697" s="129"/>
      <c r="B697" s="54"/>
      <c r="C697" s="26"/>
      <c r="D697" s="130"/>
      <c r="E697" s="56"/>
      <c r="F697" s="56"/>
      <c r="G697" s="133"/>
      <c r="H697" s="26"/>
      <c r="I697" s="26"/>
      <c r="J697" s="26"/>
      <c r="K697" s="26"/>
      <c r="L697" s="26"/>
      <c r="M697" s="26"/>
      <c r="N697" s="26"/>
      <c r="O697" s="26"/>
      <c r="P697" s="26"/>
      <c r="Q697" s="26"/>
      <c r="R697" s="26"/>
      <c r="S697" s="26"/>
      <c r="T697" s="26"/>
      <c r="U697" s="26"/>
      <c r="V697" s="26"/>
    </row>
    <row r="698" spans="1:22" ht="12.75" customHeight="1">
      <c r="A698" s="129"/>
      <c r="B698" s="54"/>
      <c r="C698" s="26"/>
      <c r="D698" s="130"/>
      <c r="E698" s="56"/>
      <c r="F698" s="56"/>
      <c r="G698" s="133"/>
      <c r="H698" s="26"/>
      <c r="I698" s="26"/>
      <c r="J698" s="26"/>
      <c r="K698" s="26"/>
      <c r="L698" s="26"/>
      <c r="M698" s="26"/>
      <c r="N698" s="26"/>
      <c r="O698" s="26"/>
      <c r="P698" s="26"/>
      <c r="Q698" s="26"/>
      <c r="R698" s="26"/>
      <c r="S698" s="26"/>
      <c r="T698" s="26"/>
      <c r="U698" s="26"/>
      <c r="V698" s="26"/>
    </row>
    <row r="699" spans="1:22" ht="12.75" customHeight="1">
      <c r="A699" s="129"/>
      <c r="B699" s="54"/>
      <c r="C699" s="26"/>
      <c r="D699" s="130"/>
      <c r="E699" s="56"/>
      <c r="F699" s="56"/>
      <c r="G699" s="133"/>
      <c r="H699" s="26"/>
      <c r="I699" s="26"/>
      <c r="J699" s="26"/>
      <c r="K699" s="26"/>
      <c r="L699" s="26"/>
      <c r="M699" s="26"/>
      <c r="N699" s="26"/>
      <c r="O699" s="26"/>
      <c r="P699" s="26"/>
      <c r="Q699" s="26"/>
      <c r="R699" s="26"/>
      <c r="S699" s="26"/>
      <c r="T699" s="26"/>
      <c r="U699" s="26"/>
      <c r="V699" s="26"/>
    </row>
    <row r="700" spans="1:22" ht="12.75" customHeight="1">
      <c r="A700" s="129"/>
      <c r="B700" s="54"/>
      <c r="C700" s="26"/>
      <c r="D700" s="130"/>
      <c r="E700" s="56"/>
      <c r="F700" s="56"/>
      <c r="G700" s="133"/>
      <c r="H700" s="26"/>
      <c r="I700" s="26"/>
      <c r="J700" s="26"/>
      <c r="K700" s="26"/>
      <c r="L700" s="26"/>
      <c r="M700" s="26"/>
      <c r="N700" s="26"/>
      <c r="O700" s="26"/>
      <c r="P700" s="26"/>
      <c r="Q700" s="26"/>
      <c r="R700" s="26"/>
      <c r="S700" s="26"/>
      <c r="T700" s="26"/>
      <c r="U700" s="26"/>
      <c r="V700" s="26"/>
    </row>
    <row r="701" spans="1:22" ht="12.75" customHeight="1">
      <c r="A701" s="129"/>
      <c r="B701" s="54"/>
      <c r="C701" s="26"/>
      <c r="D701" s="130"/>
      <c r="E701" s="56"/>
      <c r="F701" s="56"/>
      <c r="G701" s="133"/>
      <c r="H701" s="26"/>
      <c r="I701" s="26"/>
      <c r="J701" s="26"/>
      <c r="K701" s="26"/>
      <c r="L701" s="26"/>
      <c r="M701" s="26"/>
      <c r="N701" s="26"/>
      <c r="O701" s="26"/>
      <c r="P701" s="26"/>
      <c r="Q701" s="26"/>
      <c r="R701" s="26"/>
      <c r="S701" s="26"/>
      <c r="T701" s="26"/>
      <c r="U701" s="26"/>
      <c r="V701" s="26"/>
    </row>
    <row r="702" spans="1:22" ht="12.75" customHeight="1">
      <c r="A702" s="129"/>
      <c r="B702" s="54"/>
      <c r="C702" s="26"/>
      <c r="D702" s="130"/>
      <c r="E702" s="56"/>
      <c r="F702" s="56"/>
      <c r="G702" s="133"/>
      <c r="H702" s="26"/>
      <c r="I702" s="26"/>
      <c r="J702" s="26"/>
      <c r="K702" s="26"/>
      <c r="L702" s="26"/>
      <c r="M702" s="26"/>
      <c r="N702" s="26"/>
      <c r="O702" s="26"/>
      <c r="P702" s="26"/>
      <c r="Q702" s="26"/>
      <c r="R702" s="26"/>
      <c r="S702" s="26"/>
      <c r="T702" s="26"/>
      <c r="U702" s="26"/>
      <c r="V702" s="26"/>
    </row>
    <row r="703" spans="1:22" ht="12.75" customHeight="1">
      <c r="A703" s="129"/>
      <c r="B703" s="54"/>
      <c r="C703" s="26"/>
      <c r="D703" s="130"/>
      <c r="E703" s="56"/>
      <c r="F703" s="56"/>
      <c r="G703" s="133"/>
      <c r="H703" s="26"/>
      <c r="I703" s="26"/>
      <c r="J703" s="26"/>
      <c r="K703" s="26"/>
      <c r="L703" s="26"/>
      <c r="M703" s="26"/>
      <c r="N703" s="26"/>
      <c r="O703" s="26"/>
      <c r="P703" s="26"/>
      <c r="Q703" s="26"/>
      <c r="R703" s="26"/>
      <c r="S703" s="26"/>
      <c r="T703" s="26"/>
      <c r="U703" s="26"/>
      <c r="V703" s="26"/>
    </row>
    <row r="704" spans="1:22" ht="12.75" customHeight="1">
      <c r="A704" s="129"/>
      <c r="B704" s="54"/>
      <c r="C704" s="26"/>
      <c r="D704" s="130"/>
      <c r="E704" s="56"/>
      <c r="F704" s="56"/>
      <c r="G704" s="133"/>
      <c r="H704" s="26"/>
      <c r="I704" s="26"/>
      <c r="J704" s="26"/>
      <c r="K704" s="26"/>
      <c r="L704" s="26"/>
      <c r="M704" s="26"/>
      <c r="N704" s="26"/>
      <c r="O704" s="26"/>
      <c r="P704" s="26"/>
      <c r="Q704" s="26"/>
      <c r="R704" s="26"/>
      <c r="S704" s="26"/>
      <c r="T704" s="26"/>
      <c r="U704" s="26"/>
      <c r="V704" s="26"/>
    </row>
    <row r="705" spans="1:22" ht="12.75" customHeight="1">
      <c r="A705" s="129"/>
      <c r="B705" s="54"/>
      <c r="C705" s="26"/>
      <c r="D705" s="130"/>
      <c r="E705" s="56"/>
      <c r="F705" s="56"/>
      <c r="G705" s="133"/>
      <c r="H705" s="26"/>
      <c r="I705" s="26"/>
      <c r="J705" s="26"/>
      <c r="K705" s="26"/>
      <c r="L705" s="26"/>
      <c r="M705" s="26"/>
      <c r="N705" s="26"/>
      <c r="O705" s="26"/>
      <c r="P705" s="26"/>
      <c r="Q705" s="26"/>
      <c r="R705" s="26"/>
      <c r="S705" s="26"/>
      <c r="T705" s="26"/>
      <c r="U705" s="26"/>
      <c r="V705" s="26"/>
    </row>
    <row r="706" spans="1:22" ht="12.75" customHeight="1">
      <c r="A706" s="129"/>
      <c r="B706" s="54"/>
      <c r="C706" s="26"/>
      <c r="D706" s="130"/>
      <c r="E706" s="56"/>
      <c r="F706" s="56"/>
      <c r="G706" s="133"/>
      <c r="H706" s="26"/>
      <c r="I706" s="26"/>
      <c r="J706" s="26"/>
      <c r="K706" s="26"/>
      <c r="L706" s="26"/>
      <c r="M706" s="26"/>
      <c r="N706" s="26"/>
      <c r="O706" s="26"/>
      <c r="P706" s="26"/>
      <c r="Q706" s="26"/>
      <c r="R706" s="26"/>
      <c r="S706" s="26"/>
      <c r="T706" s="26"/>
      <c r="U706" s="26"/>
      <c r="V706" s="26"/>
    </row>
    <row r="707" spans="1:22" ht="12.75" customHeight="1">
      <c r="A707" s="129"/>
      <c r="B707" s="54"/>
      <c r="C707" s="26"/>
      <c r="D707" s="130"/>
      <c r="E707" s="56"/>
      <c r="F707" s="56"/>
      <c r="G707" s="133"/>
      <c r="H707" s="26"/>
      <c r="I707" s="26"/>
      <c r="J707" s="26"/>
      <c r="K707" s="26"/>
      <c r="L707" s="26"/>
      <c r="M707" s="26"/>
      <c r="N707" s="26"/>
      <c r="O707" s="26"/>
      <c r="P707" s="26"/>
      <c r="Q707" s="26"/>
      <c r="R707" s="26"/>
      <c r="S707" s="26"/>
      <c r="T707" s="26"/>
      <c r="U707" s="26"/>
      <c r="V707" s="26"/>
    </row>
    <row r="708" spans="1:22" ht="12.75" customHeight="1">
      <c r="A708" s="129"/>
      <c r="B708" s="54"/>
      <c r="C708" s="26"/>
      <c r="D708" s="130"/>
      <c r="E708" s="56"/>
      <c r="F708" s="56"/>
      <c r="G708" s="133"/>
      <c r="H708" s="26"/>
      <c r="I708" s="26"/>
      <c r="J708" s="26"/>
      <c r="K708" s="26"/>
      <c r="L708" s="26"/>
      <c r="M708" s="26"/>
      <c r="N708" s="26"/>
      <c r="O708" s="26"/>
      <c r="P708" s="26"/>
      <c r="Q708" s="26"/>
      <c r="R708" s="26"/>
      <c r="S708" s="26"/>
      <c r="T708" s="26"/>
      <c r="U708" s="26"/>
      <c r="V708" s="26"/>
    </row>
    <row r="709" spans="1:22" ht="12.75" customHeight="1">
      <c r="A709" s="129"/>
      <c r="B709" s="54"/>
      <c r="C709" s="26"/>
      <c r="D709" s="130"/>
      <c r="E709" s="56"/>
      <c r="F709" s="56"/>
      <c r="G709" s="133"/>
      <c r="H709" s="26"/>
      <c r="I709" s="26"/>
      <c r="J709" s="26"/>
      <c r="K709" s="26"/>
      <c r="L709" s="26"/>
      <c r="M709" s="26"/>
      <c r="N709" s="26"/>
      <c r="O709" s="26"/>
      <c r="P709" s="26"/>
      <c r="Q709" s="26"/>
      <c r="R709" s="26"/>
      <c r="S709" s="26"/>
      <c r="T709" s="26"/>
      <c r="U709" s="26"/>
      <c r="V709" s="26"/>
    </row>
    <row r="710" spans="1:22" ht="12.75" customHeight="1">
      <c r="A710" s="129"/>
      <c r="B710" s="54"/>
      <c r="C710" s="26"/>
      <c r="D710" s="130"/>
      <c r="E710" s="56"/>
      <c r="F710" s="56"/>
      <c r="G710" s="133"/>
      <c r="H710" s="26"/>
      <c r="I710" s="26"/>
      <c r="J710" s="26"/>
      <c r="K710" s="26"/>
      <c r="L710" s="26"/>
      <c r="M710" s="26"/>
      <c r="N710" s="26"/>
      <c r="O710" s="26"/>
      <c r="P710" s="26"/>
      <c r="Q710" s="26"/>
      <c r="R710" s="26"/>
      <c r="S710" s="26"/>
      <c r="T710" s="26"/>
      <c r="U710" s="26"/>
      <c r="V710" s="26"/>
    </row>
    <row r="711" spans="1:22" ht="12.75" customHeight="1">
      <c r="A711" s="129"/>
      <c r="B711" s="54"/>
      <c r="C711" s="26"/>
      <c r="D711" s="130"/>
      <c r="E711" s="56"/>
      <c r="F711" s="56"/>
      <c r="G711" s="133"/>
      <c r="H711" s="26"/>
      <c r="I711" s="26"/>
      <c r="J711" s="26"/>
      <c r="K711" s="26"/>
      <c r="L711" s="26"/>
      <c r="M711" s="26"/>
      <c r="N711" s="26"/>
      <c r="O711" s="26"/>
      <c r="P711" s="26"/>
      <c r="Q711" s="26"/>
      <c r="R711" s="26"/>
      <c r="S711" s="26"/>
      <c r="T711" s="26"/>
      <c r="U711" s="26"/>
      <c r="V711" s="26"/>
    </row>
    <row r="712" spans="1:22" ht="12.75" customHeight="1">
      <c r="A712" s="129"/>
      <c r="B712" s="54"/>
      <c r="C712" s="26"/>
      <c r="D712" s="130"/>
      <c r="E712" s="56"/>
      <c r="F712" s="56"/>
      <c r="G712" s="133"/>
      <c r="H712" s="26"/>
      <c r="I712" s="26"/>
      <c r="J712" s="26"/>
      <c r="K712" s="26"/>
      <c r="L712" s="26"/>
      <c r="M712" s="26"/>
      <c r="N712" s="26"/>
      <c r="O712" s="26"/>
      <c r="P712" s="26"/>
      <c r="Q712" s="26"/>
      <c r="R712" s="26"/>
      <c r="S712" s="26"/>
      <c r="T712" s="26"/>
      <c r="U712" s="26"/>
      <c r="V712" s="26"/>
    </row>
    <row r="713" spans="1:22" ht="12.75" customHeight="1">
      <c r="A713" s="129"/>
      <c r="B713" s="54"/>
      <c r="C713" s="26"/>
      <c r="D713" s="130"/>
      <c r="E713" s="56"/>
      <c r="F713" s="56"/>
      <c r="G713" s="133"/>
      <c r="H713" s="26"/>
      <c r="I713" s="26"/>
      <c r="J713" s="26"/>
      <c r="K713" s="26"/>
      <c r="L713" s="26"/>
      <c r="M713" s="26"/>
      <c r="N713" s="26"/>
      <c r="O713" s="26"/>
      <c r="P713" s="26"/>
      <c r="Q713" s="26"/>
      <c r="R713" s="26"/>
      <c r="S713" s="26"/>
      <c r="T713" s="26"/>
      <c r="U713" s="26"/>
      <c r="V713" s="26"/>
    </row>
    <row r="714" spans="1:22" ht="12.75" customHeight="1">
      <c r="A714" s="129"/>
      <c r="B714" s="54"/>
      <c r="C714" s="26"/>
      <c r="D714" s="130"/>
      <c r="E714" s="56"/>
      <c r="F714" s="56"/>
      <c r="G714" s="133"/>
      <c r="H714" s="26"/>
      <c r="I714" s="26"/>
      <c r="J714" s="26"/>
      <c r="K714" s="26"/>
      <c r="L714" s="26"/>
      <c r="M714" s="26"/>
      <c r="N714" s="26"/>
      <c r="O714" s="26"/>
      <c r="P714" s="26"/>
      <c r="Q714" s="26"/>
      <c r="R714" s="26"/>
      <c r="S714" s="26"/>
      <c r="T714" s="26"/>
      <c r="U714" s="26"/>
      <c r="V714" s="26"/>
    </row>
    <row r="715" spans="1:22" ht="12.75" customHeight="1">
      <c r="A715" s="129"/>
      <c r="B715" s="54"/>
      <c r="C715" s="26"/>
      <c r="D715" s="130"/>
      <c r="E715" s="56"/>
      <c r="F715" s="56"/>
      <c r="G715" s="133"/>
      <c r="H715" s="26"/>
      <c r="I715" s="26"/>
      <c r="J715" s="26"/>
      <c r="K715" s="26"/>
      <c r="L715" s="26"/>
      <c r="M715" s="26"/>
      <c r="N715" s="26"/>
      <c r="O715" s="26"/>
      <c r="P715" s="26"/>
      <c r="Q715" s="26"/>
      <c r="R715" s="26"/>
      <c r="S715" s="26"/>
      <c r="T715" s="26"/>
      <c r="U715" s="26"/>
      <c r="V715" s="26"/>
    </row>
    <row r="716" spans="1:22" ht="12.75" customHeight="1">
      <c r="A716" s="129"/>
      <c r="B716" s="54"/>
      <c r="C716" s="26"/>
      <c r="D716" s="130"/>
      <c r="E716" s="56"/>
      <c r="F716" s="56"/>
      <c r="G716" s="133"/>
      <c r="H716" s="26"/>
      <c r="I716" s="26"/>
      <c r="J716" s="26"/>
      <c r="K716" s="26"/>
      <c r="L716" s="26"/>
      <c r="M716" s="26"/>
      <c r="N716" s="26"/>
      <c r="O716" s="26"/>
      <c r="P716" s="26"/>
      <c r="Q716" s="26"/>
      <c r="R716" s="26"/>
      <c r="S716" s="26"/>
      <c r="T716" s="26"/>
      <c r="U716" s="26"/>
      <c r="V716" s="26"/>
    </row>
    <row r="717" spans="1:22" ht="12.75" customHeight="1">
      <c r="A717" s="129"/>
      <c r="B717" s="54"/>
      <c r="C717" s="26"/>
      <c r="D717" s="130"/>
      <c r="E717" s="56"/>
      <c r="F717" s="56"/>
      <c r="G717" s="133"/>
      <c r="H717" s="26"/>
      <c r="I717" s="26"/>
      <c r="J717" s="26"/>
      <c r="K717" s="26"/>
      <c r="L717" s="26"/>
      <c r="M717" s="26"/>
      <c r="N717" s="26"/>
      <c r="O717" s="26"/>
      <c r="P717" s="26"/>
      <c r="Q717" s="26"/>
      <c r="R717" s="26"/>
      <c r="S717" s="26"/>
      <c r="T717" s="26"/>
      <c r="U717" s="26"/>
      <c r="V717" s="26"/>
    </row>
    <row r="718" spans="1:22" ht="12.75" customHeight="1">
      <c r="A718" s="129"/>
      <c r="B718" s="54"/>
      <c r="C718" s="26"/>
      <c r="D718" s="130"/>
      <c r="E718" s="56"/>
      <c r="F718" s="56"/>
      <c r="G718" s="133"/>
      <c r="H718" s="26"/>
      <c r="I718" s="26"/>
      <c r="J718" s="26"/>
      <c r="K718" s="26"/>
      <c r="L718" s="26"/>
      <c r="M718" s="26"/>
      <c r="N718" s="26"/>
      <c r="O718" s="26"/>
      <c r="P718" s="26"/>
      <c r="Q718" s="26"/>
      <c r="R718" s="26"/>
      <c r="S718" s="26"/>
      <c r="T718" s="26"/>
      <c r="U718" s="26"/>
      <c r="V718" s="26"/>
    </row>
    <row r="719" spans="1:22" ht="12.75" customHeight="1">
      <c r="A719" s="129"/>
      <c r="B719" s="54"/>
      <c r="C719" s="26"/>
      <c r="D719" s="130"/>
      <c r="E719" s="56"/>
      <c r="F719" s="56"/>
      <c r="G719" s="133"/>
      <c r="H719" s="26"/>
      <c r="I719" s="26"/>
      <c r="J719" s="26"/>
      <c r="K719" s="26"/>
      <c r="L719" s="26"/>
      <c r="M719" s="26"/>
      <c r="N719" s="26"/>
      <c r="O719" s="26"/>
      <c r="P719" s="26"/>
      <c r="Q719" s="26"/>
      <c r="R719" s="26"/>
      <c r="S719" s="26"/>
      <c r="T719" s="26"/>
      <c r="U719" s="26"/>
      <c r="V719" s="26"/>
    </row>
    <row r="720" spans="1:22" ht="12.75" customHeight="1">
      <c r="A720" s="129"/>
      <c r="B720" s="54"/>
      <c r="C720" s="26"/>
      <c r="D720" s="130"/>
      <c r="E720" s="56"/>
      <c r="F720" s="56"/>
      <c r="G720" s="133"/>
      <c r="H720" s="26"/>
      <c r="I720" s="26"/>
      <c r="J720" s="26"/>
      <c r="K720" s="26"/>
      <c r="L720" s="26"/>
      <c r="M720" s="26"/>
      <c r="N720" s="26"/>
      <c r="O720" s="26"/>
      <c r="P720" s="26"/>
      <c r="Q720" s="26"/>
      <c r="R720" s="26"/>
      <c r="S720" s="26"/>
      <c r="T720" s="26"/>
      <c r="U720" s="26"/>
      <c r="V720" s="26"/>
    </row>
    <row r="721" spans="1:22" ht="12.75" customHeight="1">
      <c r="A721" s="129"/>
      <c r="B721" s="54"/>
      <c r="C721" s="26"/>
      <c r="D721" s="130"/>
      <c r="E721" s="56"/>
      <c r="F721" s="56"/>
      <c r="G721" s="133"/>
      <c r="H721" s="26"/>
      <c r="I721" s="26"/>
      <c r="J721" s="26"/>
      <c r="K721" s="26"/>
      <c r="L721" s="26"/>
      <c r="M721" s="26"/>
      <c r="N721" s="26"/>
      <c r="O721" s="26"/>
      <c r="P721" s="26"/>
      <c r="Q721" s="26"/>
      <c r="R721" s="26"/>
      <c r="S721" s="26"/>
      <c r="T721" s="26"/>
      <c r="U721" s="26"/>
      <c r="V721" s="26"/>
    </row>
    <row r="722" spans="1:22" ht="12.75" customHeight="1">
      <c r="A722" s="129"/>
      <c r="B722" s="54"/>
      <c r="C722" s="26"/>
      <c r="D722" s="130"/>
      <c r="E722" s="56"/>
      <c r="F722" s="56"/>
      <c r="G722" s="133"/>
      <c r="H722" s="26"/>
      <c r="I722" s="26"/>
      <c r="J722" s="26"/>
      <c r="K722" s="26"/>
      <c r="L722" s="26"/>
      <c r="M722" s="26"/>
      <c r="N722" s="26"/>
      <c r="O722" s="26"/>
      <c r="P722" s="26"/>
      <c r="Q722" s="26"/>
      <c r="R722" s="26"/>
      <c r="S722" s="26"/>
      <c r="T722" s="26"/>
      <c r="U722" s="26"/>
      <c r="V722" s="26"/>
    </row>
    <row r="723" spans="1:22" ht="12.75" customHeight="1">
      <c r="A723" s="129"/>
      <c r="B723" s="54"/>
      <c r="C723" s="26"/>
      <c r="D723" s="130"/>
      <c r="E723" s="56"/>
      <c r="F723" s="56"/>
      <c r="G723" s="133"/>
      <c r="H723" s="26"/>
      <c r="I723" s="26"/>
      <c r="J723" s="26"/>
      <c r="K723" s="26"/>
      <c r="L723" s="26"/>
      <c r="M723" s="26"/>
      <c r="N723" s="26"/>
      <c r="O723" s="26"/>
      <c r="P723" s="26"/>
      <c r="Q723" s="26"/>
      <c r="R723" s="26"/>
      <c r="S723" s="26"/>
      <c r="T723" s="26"/>
      <c r="U723" s="26"/>
      <c r="V723" s="26"/>
    </row>
    <row r="724" spans="1:22" ht="12.75" customHeight="1">
      <c r="A724" s="129"/>
      <c r="B724" s="54"/>
      <c r="C724" s="26"/>
      <c r="D724" s="130"/>
      <c r="E724" s="56"/>
      <c r="F724" s="56"/>
      <c r="G724" s="133"/>
      <c r="H724" s="26"/>
      <c r="I724" s="26"/>
      <c r="J724" s="26"/>
      <c r="K724" s="26"/>
      <c r="L724" s="26"/>
      <c r="M724" s="26"/>
      <c r="N724" s="26"/>
      <c r="O724" s="26"/>
      <c r="P724" s="26"/>
      <c r="Q724" s="26"/>
      <c r="R724" s="26"/>
      <c r="S724" s="26"/>
      <c r="T724" s="26"/>
      <c r="U724" s="26"/>
      <c r="V724" s="26"/>
    </row>
    <row r="725" spans="1:22" ht="12.75" customHeight="1">
      <c r="A725" s="129"/>
      <c r="B725" s="54"/>
      <c r="C725" s="26"/>
      <c r="D725" s="130"/>
      <c r="E725" s="56"/>
      <c r="F725" s="56"/>
      <c r="G725" s="133"/>
      <c r="H725" s="26"/>
      <c r="I725" s="26"/>
      <c r="J725" s="26"/>
      <c r="K725" s="26"/>
      <c r="L725" s="26"/>
      <c r="M725" s="26"/>
      <c r="N725" s="26"/>
      <c r="O725" s="26"/>
      <c r="P725" s="26"/>
      <c r="Q725" s="26"/>
      <c r="R725" s="26"/>
      <c r="S725" s="26"/>
      <c r="T725" s="26"/>
      <c r="U725" s="26"/>
      <c r="V725" s="26"/>
    </row>
    <row r="726" spans="1:22" ht="12.75" customHeight="1">
      <c r="A726" s="129"/>
      <c r="B726" s="54"/>
      <c r="C726" s="26"/>
      <c r="D726" s="130"/>
      <c r="E726" s="56"/>
      <c r="F726" s="56"/>
      <c r="G726" s="133"/>
      <c r="H726" s="26"/>
      <c r="I726" s="26"/>
      <c r="J726" s="26"/>
      <c r="K726" s="26"/>
      <c r="L726" s="26"/>
      <c r="M726" s="26"/>
      <c r="N726" s="26"/>
      <c r="O726" s="26"/>
      <c r="P726" s="26"/>
      <c r="Q726" s="26"/>
      <c r="R726" s="26"/>
      <c r="S726" s="26"/>
      <c r="T726" s="26"/>
      <c r="U726" s="26"/>
      <c r="V726" s="26"/>
    </row>
    <row r="727" spans="1:22" ht="12.75" customHeight="1">
      <c r="A727" s="129"/>
      <c r="B727" s="54"/>
      <c r="C727" s="26"/>
      <c r="D727" s="130"/>
      <c r="E727" s="56"/>
      <c r="F727" s="56"/>
      <c r="G727" s="133"/>
      <c r="H727" s="26"/>
      <c r="I727" s="26"/>
      <c r="J727" s="26"/>
      <c r="K727" s="26"/>
      <c r="L727" s="26"/>
      <c r="M727" s="26"/>
      <c r="N727" s="26"/>
      <c r="O727" s="26"/>
      <c r="P727" s="26"/>
      <c r="Q727" s="26"/>
      <c r="R727" s="26"/>
      <c r="S727" s="26"/>
      <c r="T727" s="26"/>
      <c r="U727" s="26"/>
      <c r="V727" s="26"/>
    </row>
    <row r="728" spans="1:22" ht="12.75" customHeight="1">
      <c r="A728" s="129"/>
      <c r="B728" s="54"/>
      <c r="C728" s="26"/>
      <c r="D728" s="130"/>
      <c r="E728" s="56"/>
      <c r="F728" s="56"/>
      <c r="G728" s="133"/>
      <c r="H728" s="26"/>
      <c r="I728" s="26"/>
      <c r="J728" s="26"/>
      <c r="K728" s="26"/>
      <c r="L728" s="26"/>
      <c r="M728" s="26"/>
      <c r="N728" s="26"/>
      <c r="O728" s="26"/>
      <c r="P728" s="26"/>
      <c r="Q728" s="26"/>
      <c r="R728" s="26"/>
      <c r="S728" s="26"/>
      <c r="T728" s="26"/>
      <c r="U728" s="26"/>
      <c r="V728" s="26"/>
    </row>
    <row r="729" spans="1:22" ht="12.75" customHeight="1">
      <c r="A729" s="129"/>
      <c r="B729" s="54"/>
      <c r="C729" s="26"/>
      <c r="D729" s="130"/>
      <c r="E729" s="56"/>
      <c r="F729" s="56"/>
      <c r="G729" s="133"/>
      <c r="H729" s="26"/>
      <c r="I729" s="26"/>
      <c r="J729" s="26"/>
      <c r="K729" s="26"/>
      <c r="L729" s="26"/>
      <c r="M729" s="26"/>
      <c r="N729" s="26"/>
      <c r="O729" s="26"/>
      <c r="P729" s="26"/>
      <c r="Q729" s="26"/>
      <c r="R729" s="26"/>
      <c r="S729" s="26"/>
      <c r="T729" s="26"/>
      <c r="U729" s="26"/>
      <c r="V729" s="26"/>
    </row>
    <row r="730" spans="1:22" ht="12.75" customHeight="1">
      <c r="A730" s="129"/>
      <c r="B730" s="54"/>
      <c r="C730" s="26"/>
      <c r="D730" s="130"/>
      <c r="E730" s="56"/>
      <c r="F730" s="56"/>
      <c r="G730" s="133"/>
      <c r="H730" s="26"/>
      <c r="I730" s="26"/>
      <c r="J730" s="26"/>
      <c r="K730" s="26"/>
      <c r="L730" s="26"/>
      <c r="M730" s="26"/>
      <c r="N730" s="26"/>
      <c r="O730" s="26"/>
      <c r="P730" s="26"/>
      <c r="Q730" s="26"/>
      <c r="R730" s="26"/>
      <c r="S730" s="26"/>
      <c r="T730" s="26"/>
      <c r="U730" s="26"/>
      <c r="V730" s="26"/>
    </row>
    <row r="731" spans="1:22" ht="12.75" customHeight="1">
      <c r="A731" s="129"/>
      <c r="B731" s="54"/>
      <c r="C731" s="26"/>
      <c r="D731" s="130"/>
      <c r="E731" s="56"/>
      <c r="F731" s="56"/>
      <c r="G731" s="133"/>
      <c r="H731" s="26"/>
      <c r="I731" s="26"/>
      <c r="J731" s="26"/>
      <c r="K731" s="26"/>
      <c r="L731" s="26"/>
      <c r="M731" s="26"/>
      <c r="N731" s="26"/>
      <c r="O731" s="26"/>
      <c r="P731" s="26"/>
      <c r="Q731" s="26"/>
      <c r="R731" s="26"/>
      <c r="S731" s="26"/>
      <c r="T731" s="26"/>
      <c r="U731" s="26"/>
      <c r="V731" s="26"/>
    </row>
    <row r="732" spans="1:22" ht="12.75" customHeight="1">
      <c r="A732" s="129"/>
      <c r="B732" s="54"/>
      <c r="C732" s="26"/>
      <c r="D732" s="130"/>
      <c r="E732" s="56"/>
      <c r="F732" s="56"/>
      <c r="G732" s="133"/>
      <c r="H732" s="26"/>
      <c r="I732" s="26"/>
      <c r="J732" s="26"/>
      <c r="K732" s="26"/>
      <c r="L732" s="26"/>
      <c r="M732" s="26"/>
      <c r="N732" s="26"/>
      <c r="O732" s="26"/>
      <c r="P732" s="26"/>
      <c r="Q732" s="26"/>
      <c r="R732" s="26"/>
      <c r="S732" s="26"/>
      <c r="T732" s="26"/>
      <c r="U732" s="26"/>
      <c r="V732" s="26"/>
    </row>
    <row r="733" spans="1:22" ht="12.75" customHeight="1">
      <c r="A733" s="129"/>
      <c r="B733" s="54"/>
      <c r="C733" s="26"/>
      <c r="D733" s="130"/>
      <c r="E733" s="56"/>
      <c r="F733" s="56"/>
      <c r="G733" s="133"/>
      <c r="H733" s="26"/>
      <c r="I733" s="26"/>
      <c r="J733" s="26"/>
      <c r="K733" s="26"/>
      <c r="L733" s="26"/>
      <c r="M733" s="26"/>
      <c r="N733" s="26"/>
      <c r="O733" s="26"/>
      <c r="P733" s="26"/>
      <c r="Q733" s="26"/>
      <c r="R733" s="26"/>
      <c r="S733" s="26"/>
      <c r="T733" s="26"/>
      <c r="U733" s="26"/>
      <c r="V733" s="26"/>
    </row>
    <row r="734" spans="1:22" ht="12.75" customHeight="1">
      <c r="A734" s="129"/>
      <c r="B734" s="54"/>
      <c r="C734" s="26"/>
      <c r="D734" s="130"/>
      <c r="E734" s="56"/>
      <c r="F734" s="56"/>
      <c r="G734" s="133"/>
      <c r="H734" s="26"/>
      <c r="I734" s="26"/>
      <c r="J734" s="26"/>
      <c r="K734" s="26"/>
      <c r="L734" s="26"/>
      <c r="M734" s="26"/>
      <c r="N734" s="26"/>
      <c r="O734" s="26"/>
      <c r="P734" s="26"/>
      <c r="Q734" s="26"/>
      <c r="R734" s="26"/>
      <c r="S734" s="26"/>
      <c r="T734" s="26"/>
      <c r="U734" s="26"/>
      <c r="V734" s="26"/>
    </row>
    <row r="735" spans="1:22" ht="12.75" customHeight="1">
      <c r="A735" s="129"/>
      <c r="B735" s="54"/>
      <c r="C735" s="26"/>
      <c r="D735" s="130"/>
      <c r="E735" s="56"/>
      <c r="F735" s="56"/>
      <c r="G735" s="133"/>
      <c r="H735" s="26"/>
      <c r="I735" s="26"/>
      <c r="J735" s="26"/>
      <c r="K735" s="26"/>
      <c r="L735" s="26"/>
      <c r="M735" s="26"/>
      <c r="N735" s="26"/>
      <c r="O735" s="26"/>
      <c r="P735" s="26"/>
      <c r="Q735" s="26"/>
      <c r="R735" s="26"/>
      <c r="S735" s="26"/>
      <c r="T735" s="26"/>
      <c r="U735" s="26"/>
      <c r="V735" s="26"/>
    </row>
    <row r="736" spans="1:22" ht="12.75" customHeight="1">
      <c r="A736" s="129"/>
      <c r="B736" s="54"/>
      <c r="C736" s="26"/>
      <c r="D736" s="130"/>
      <c r="E736" s="56"/>
      <c r="F736" s="56"/>
      <c r="G736" s="133"/>
      <c r="H736" s="26"/>
      <c r="I736" s="26"/>
      <c r="J736" s="26"/>
      <c r="K736" s="26"/>
      <c r="L736" s="26"/>
      <c r="M736" s="26"/>
      <c r="N736" s="26"/>
      <c r="O736" s="26"/>
      <c r="P736" s="26"/>
      <c r="Q736" s="26"/>
      <c r="R736" s="26"/>
      <c r="S736" s="26"/>
      <c r="T736" s="26"/>
      <c r="U736" s="26"/>
      <c r="V736" s="26"/>
    </row>
    <row r="737" spans="1:22" ht="12.75" customHeight="1">
      <c r="A737" s="129"/>
      <c r="B737" s="54"/>
      <c r="C737" s="26"/>
      <c r="D737" s="130"/>
      <c r="E737" s="56"/>
      <c r="F737" s="56"/>
      <c r="G737" s="133"/>
      <c r="H737" s="26"/>
      <c r="I737" s="26"/>
      <c r="J737" s="26"/>
      <c r="K737" s="26"/>
      <c r="L737" s="26"/>
      <c r="M737" s="26"/>
      <c r="N737" s="26"/>
      <c r="O737" s="26"/>
      <c r="P737" s="26"/>
      <c r="Q737" s="26"/>
      <c r="R737" s="26"/>
      <c r="S737" s="26"/>
      <c r="T737" s="26"/>
      <c r="U737" s="26"/>
      <c r="V737" s="26"/>
    </row>
    <row r="738" spans="1:22" ht="12.75" customHeight="1">
      <c r="A738" s="129"/>
      <c r="B738" s="54"/>
      <c r="C738" s="26"/>
      <c r="D738" s="130"/>
      <c r="E738" s="56"/>
      <c r="F738" s="56"/>
      <c r="G738" s="133"/>
      <c r="H738" s="26"/>
      <c r="I738" s="26"/>
      <c r="J738" s="26"/>
      <c r="K738" s="26"/>
      <c r="L738" s="26"/>
      <c r="M738" s="26"/>
      <c r="N738" s="26"/>
      <c r="O738" s="26"/>
      <c r="P738" s="26"/>
      <c r="Q738" s="26"/>
      <c r="R738" s="26"/>
      <c r="S738" s="26"/>
      <c r="T738" s="26"/>
      <c r="U738" s="26"/>
      <c r="V738" s="26"/>
    </row>
    <row r="739" spans="1:22" ht="12.75" customHeight="1">
      <c r="A739" s="129"/>
      <c r="B739" s="54"/>
      <c r="C739" s="26"/>
      <c r="D739" s="130"/>
      <c r="E739" s="56"/>
      <c r="F739" s="56"/>
      <c r="G739" s="133"/>
      <c r="H739" s="26"/>
      <c r="I739" s="26"/>
      <c r="J739" s="26"/>
      <c r="K739" s="26"/>
      <c r="L739" s="26"/>
      <c r="M739" s="26"/>
      <c r="N739" s="26"/>
      <c r="O739" s="26"/>
      <c r="P739" s="26"/>
      <c r="Q739" s="26"/>
      <c r="R739" s="26"/>
      <c r="S739" s="26"/>
      <c r="T739" s="26"/>
      <c r="U739" s="26"/>
      <c r="V739" s="26"/>
    </row>
    <row r="740" spans="1:22" ht="12.75" customHeight="1">
      <c r="A740" s="129"/>
      <c r="B740" s="54"/>
      <c r="C740" s="26"/>
      <c r="D740" s="130"/>
      <c r="E740" s="56"/>
      <c r="F740" s="56"/>
      <c r="G740" s="133"/>
      <c r="H740" s="26"/>
      <c r="I740" s="26"/>
      <c r="J740" s="26"/>
      <c r="K740" s="26"/>
      <c r="L740" s="26"/>
      <c r="M740" s="26"/>
      <c r="N740" s="26"/>
      <c r="O740" s="26"/>
      <c r="P740" s="26"/>
      <c r="Q740" s="26"/>
      <c r="R740" s="26"/>
      <c r="S740" s="26"/>
      <c r="T740" s="26"/>
      <c r="U740" s="26"/>
      <c r="V740" s="26"/>
    </row>
    <row r="741" spans="1:22" ht="12.75" customHeight="1">
      <c r="A741" s="129"/>
      <c r="B741" s="54"/>
      <c r="C741" s="26"/>
      <c r="D741" s="130"/>
      <c r="E741" s="56"/>
      <c r="F741" s="56"/>
      <c r="G741" s="133"/>
      <c r="H741" s="26"/>
      <c r="I741" s="26"/>
      <c r="J741" s="26"/>
      <c r="K741" s="26"/>
      <c r="L741" s="26"/>
      <c r="M741" s="26"/>
      <c r="N741" s="26"/>
      <c r="O741" s="26"/>
      <c r="P741" s="26"/>
      <c r="Q741" s="26"/>
      <c r="R741" s="26"/>
      <c r="S741" s="26"/>
      <c r="T741" s="26"/>
      <c r="U741" s="26"/>
      <c r="V741" s="26"/>
    </row>
    <row r="742" spans="1:22" ht="12.75" customHeight="1">
      <c r="A742" s="129"/>
      <c r="B742" s="54"/>
      <c r="C742" s="26"/>
      <c r="D742" s="130"/>
      <c r="E742" s="56"/>
      <c r="F742" s="56"/>
      <c r="G742" s="133"/>
      <c r="H742" s="26"/>
      <c r="I742" s="26"/>
      <c r="J742" s="26"/>
      <c r="K742" s="26"/>
      <c r="L742" s="26"/>
      <c r="M742" s="26"/>
      <c r="N742" s="26"/>
      <c r="O742" s="26"/>
      <c r="P742" s="26"/>
      <c r="Q742" s="26"/>
      <c r="R742" s="26"/>
      <c r="S742" s="26"/>
      <c r="T742" s="26"/>
      <c r="U742" s="26"/>
      <c r="V742" s="26"/>
    </row>
    <row r="743" spans="1:22" ht="12.75" customHeight="1">
      <c r="A743" s="129"/>
      <c r="B743" s="54"/>
      <c r="C743" s="26"/>
      <c r="D743" s="130"/>
      <c r="E743" s="56"/>
      <c r="F743" s="56"/>
      <c r="G743" s="133"/>
      <c r="H743" s="26"/>
      <c r="I743" s="26"/>
      <c r="J743" s="26"/>
      <c r="K743" s="26"/>
      <c r="L743" s="26"/>
      <c r="M743" s="26"/>
      <c r="N743" s="26"/>
      <c r="O743" s="26"/>
      <c r="P743" s="26"/>
      <c r="Q743" s="26"/>
      <c r="R743" s="26"/>
      <c r="S743" s="26"/>
      <c r="T743" s="26"/>
      <c r="U743" s="26"/>
      <c r="V743" s="26"/>
    </row>
    <row r="744" spans="1:22" ht="12.75" customHeight="1">
      <c r="A744" s="129"/>
      <c r="B744" s="54"/>
      <c r="C744" s="26"/>
      <c r="D744" s="130"/>
      <c r="E744" s="56"/>
      <c r="F744" s="56"/>
      <c r="G744" s="133"/>
      <c r="H744" s="26"/>
      <c r="I744" s="26"/>
      <c r="J744" s="26"/>
      <c r="K744" s="26"/>
      <c r="L744" s="26"/>
      <c r="M744" s="26"/>
      <c r="N744" s="26"/>
      <c r="O744" s="26"/>
      <c r="P744" s="26"/>
      <c r="Q744" s="26"/>
      <c r="R744" s="26"/>
      <c r="S744" s="26"/>
      <c r="T744" s="26"/>
      <c r="U744" s="26"/>
      <c r="V744" s="26"/>
    </row>
    <row r="745" spans="1:22" ht="12.75" customHeight="1">
      <c r="A745" s="129"/>
      <c r="B745" s="54"/>
      <c r="C745" s="26"/>
      <c r="D745" s="130"/>
      <c r="E745" s="56"/>
      <c r="F745" s="56"/>
      <c r="G745" s="133"/>
      <c r="H745" s="26"/>
      <c r="I745" s="26"/>
      <c r="J745" s="26"/>
      <c r="K745" s="26"/>
      <c r="L745" s="26"/>
      <c r="M745" s="26"/>
      <c r="N745" s="26"/>
      <c r="O745" s="26"/>
      <c r="P745" s="26"/>
      <c r="Q745" s="26"/>
      <c r="R745" s="26"/>
      <c r="S745" s="26"/>
      <c r="T745" s="26"/>
      <c r="U745" s="26"/>
      <c r="V745" s="26"/>
    </row>
    <row r="746" spans="1:22" ht="12.75" customHeight="1">
      <c r="A746" s="129"/>
      <c r="B746" s="54"/>
      <c r="C746" s="26"/>
      <c r="D746" s="130"/>
      <c r="E746" s="56"/>
      <c r="F746" s="56"/>
      <c r="G746" s="133"/>
      <c r="H746" s="26"/>
      <c r="I746" s="26"/>
      <c r="J746" s="26"/>
      <c r="K746" s="26"/>
      <c r="L746" s="26"/>
      <c r="M746" s="26"/>
      <c r="N746" s="26"/>
      <c r="O746" s="26"/>
      <c r="P746" s="26"/>
      <c r="Q746" s="26"/>
      <c r="R746" s="26"/>
      <c r="S746" s="26"/>
      <c r="T746" s="26"/>
      <c r="U746" s="26"/>
      <c r="V746" s="26"/>
    </row>
    <row r="747" spans="1:22" ht="12.75" customHeight="1">
      <c r="A747" s="129"/>
      <c r="B747" s="54"/>
      <c r="C747" s="26"/>
      <c r="D747" s="130"/>
      <c r="E747" s="56"/>
      <c r="F747" s="56"/>
      <c r="G747" s="133"/>
      <c r="H747" s="26"/>
      <c r="I747" s="26"/>
      <c r="J747" s="26"/>
      <c r="K747" s="26"/>
      <c r="L747" s="26"/>
      <c r="M747" s="26"/>
      <c r="N747" s="26"/>
      <c r="O747" s="26"/>
      <c r="P747" s="26"/>
      <c r="Q747" s="26"/>
      <c r="R747" s="26"/>
      <c r="S747" s="26"/>
      <c r="T747" s="26"/>
      <c r="U747" s="26"/>
      <c r="V747" s="26"/>
    </row>
    <row r="748" spans="1:22" ht="12.75" customHeight="1">
      <c r="A748" s="129"/>
      <c r="B748" s="54"/>
      <c r="C748" s="26"/>
      <c r="D748" s="130"/>
      <c r="E748" s="56"/>
      <c r="F748" s="56"/>
      <c r="G748" s="133"/>
      <c r="H748" s="26"/>
      <c r="I748" s="26"/>
      <c r="J748" s="26"/>
      <c r="K748" s="26"/>
      <c r="L748" s="26"/>
      <c r="M748" s="26"/>
      <c r="N748" s="26"/>
      <c r="O748" s="26"/>
      <c r="P748" s="26"/>
      <c r="Q748" s="26"/>
      <c r="R748" s="26"/>
      <c r="S748" s="26"/>
      <c r="T748" s="26"/>
      <c r="U748" s="26"/>
      <c r="V748" s="26"/>
    </row>
    <row r="749" spans="1:22" ht="12.75" customHeight="1">
      <c r="A749" s="129"/>
      <c r="B749" s="54"/>
      <c r="C749" s="26"/>
      <c r="D749" s="130"/>
      <c r="E749" s="56"/>
      <c r="F749" s="56"/>
      <c r="G749" s="133"/>
      <c r="H749" s="26"/>
      <c r="I749" s="26"/>
      <c r="J749" s="26"/>
      <c r="K749" s="26"/>
      <c r="L749" s="26"/>
      <c r="M749" s="26"/>
      <c r="N749" s="26"/>
      <c r="O749" s="26"/>
      <c r="P749" s="26"/>
      <c r="Q749" s="26"/>
      <c r="R749" s="26"/>
      <c r="S749" s="26"/>
      <c r="T749" s="26"/>
      <c r="U749" s="26"/>
      <c r="V749" s="26"/>
    </row>
    <row r="750" spans="1:22" ht="12.75" customHeight="1">
      <c r="A750" s="129"/>
      <c r="B750" s="54"/>
      <c r="C750" s="26"/>
      <c r="D750" s="130"/>
      <c r="E750" s="56"/>
      <c r="F750" s="56"/>
      <c r="G750" s="133"/>
      <c r="H750" s="26"/>
      <c r="I750" s="26"/>
      <c r="J750" s="26"/>
      <c r="K750" s="26"/>
      <c r="L750" s="26"/>
      <c r="M750" s="26"/>
      <c r="N750" s="26"/>
      <c r="O750" s="26"/>
      <c r="P750" s="26"/>
      <c r="Q750" s="26"/>
      <c r="R750" s="26"/>
      <c r="S750" s="26"/>
      <c r="T750" s="26"/>
      <c r="U750" s="26"/>
      <c r="V750" s="26"/>
    </row>
    <row r="751" spans="1:22" ht="12.75" customHeight="1">
      <c r="A751" s="129"/>
      <c r="B751" s="54"/>
      <c r="C751" s="26"/>
      <c r="D751" s="130"/>
      <c r="E751" s="56"/>
      <c r="F751" s="56"/>
      <c r="G751" s="133"/>
      <c r="H751" s="26"/>
      <c r="I751" s="26"/>
      <c r="J751" s="26"/>
      <c r="K751" s="26"/>
      <c r="L751" s="26"/>
      <c r="M751" s="26"/>
      <c r="N751" s="26"/>
      <c r="O751" s="26"/>
      <c r="P751" s="26"/>
      <c r="Q751" s="26"/>
      <c r="R751" s="26"/>
      <c r="S751" s="26"/>
      <c r="T751" s="26"/>
      <c r="U751" s="26"/>
      <c r="V751" s="26"/>
    </row>
    <row r="752" spans="1:22" ht="12.75" customHeight="1">
      <c r="A752" s="129"/>
      <c r="B752" s="54"/>
      <c r="C752" s="26"/>
      <c r="D752" s="130"/>
      <c r="E752" s="56"/>
      <c r="F752" s="56"/>
      <c r="G752" s="133"/>
      <c r="H752" s="26"/>
      <c r="I752" s="26"/>
      <c r="J752" s="26"/>
      <c r="K752" s="26"/>
      <c r="L752" s="26"/>
      <c r="M752" s="26"/>
      <c r="N752" s="26"/>
      <c r="O752" s="26"/>
      <c r="P752" s="26"/>
      <c r="Q752" s="26"/>
      <c r="R752" s="26"/>
      <c r="S752" s="26"/>
      <c r="T752" s="26"/>
      <c r="U752" s="26"/>
      <c r="V752" s="26"/>
    </row>
    <row r="753" spans="1:22" ht="12.75" customHeight="1">
      <c r="A753" s="129"/>
      <c r="B753" s="54"/>
      <c r="C753" s="26"/>
      <c r="D753" s="130"/>
      <c r="E753" s="56"/>
      <c r="F753" s="56"/>
      <c r="G753" s="133"/>
      <c r="H753" s="26"/>
      <c r="I753" s="26"/>
      <c r="J753" s="26"/>
      <c r="K753" s="26"/>
      <c r="L753" s="26"/>
      <c r="M753" s="26"/>
      <c r="N753" s="26"/>
      <c r="O753" s="26"/>
      <c r="P753" s="26"/>
      <c r="Q753" s="26"/>
      <c r="R753" s="26"/>
      <c r="S753" s="26"/>
      <c r="T753" s="26"/>
      <c r="U753" s="26"/>
      <c r="V753" s="26"/>
    </row>
    <row r="754" spans="1:22" ht="12.75" customHeight="1">
      <c r="A754" s="129"/>
      <c r="B754" s="54"/>
      <c r="C754" s="26"/>
      <c r="D754" s="130"/>
      <c r="E754" s="56"/>
      <c r="F754" s="56"/>
      <c r="G754" s="133"/>
      <c r="H754" s="26"/>
      <c r="I754" s="26"/>
      <c r="J754" s="26"/>
      <c r="K754" s="26"/>
      <c r="L754" s="26"/>
      <c r="M754" s="26"/>
      <c r="N754" s="26"/>
      <c r="O754" s="26"/>
      <c r="P754" s="26"/>
      <c r="Q754" s="26"/>
      <c r="R754" s="26"/>
      <c r="S754" s="26"/>
      <c r="T754" s="26"/>
      <c r="U754" s="26"/>
      <c r="V754" s="26"/>
    </row>
    <row r="755" spans="1:22" ht="12.75" customHeight="1">
      <c r="A755" s="129"/>
      <c r="B755" s="54"/>
      <c r="C755" s="26"/>
      <c r="D755" s="130"/>
      <c r="E755" s="56"/>
      <c r="F755" s="56"/>
      <c r="G755" s="133"/>
      <c r="H755" s="26"/>
      <c r="I755" s="26"/>
      <c r="J755" s="26"/>
      <c r="K755" s="26"/>
      <c r="L755" s="26"/>
      <c r="M755" s="26"/>
      <c r="N755" s="26"/>
      <c r="O755" s="26"/>
      <c r="P755" s="26"/>
      <c r="Q755" s="26"/>
      <c r="R755" s="26"/>
      <c r="S755" s="26"/>
      <c r="T755" s="26"/>
      <c r="U755" s="26"/>
      <c r="V755" s="26"/>
    </row>
    <row r="756" spans="1:22" ht="12.75" customHeight="1">
      <c r="A756" s="129"/>
      <c r="B756" s="54"/>
      <c r="C756" s="26"/>
      <c r="D756" s="130"/>
      <c r="E756" s="56"/>
      <c r="F756" s="56"/>
      <c r="G756" s="133"/>
      <c r="H756" s="26"/>
      <c r="I756" s="26"/>
      <c r="J756" s="26"/>
      <c r="K756" s="26"/>
      <c r="L756" s="26"/>
      <c r="M756" s="26"/>
      <c r="N756" s="26"/>
      <c r="O756" s="26"/>
      <c r="P756" s="26"/>
      <c r="Q756" s="26"/>
      <c r="R756" s="26"/>
      <c r="S756" s="26"/>
      <c r="T756" s="26"/>
      <c r="U756" s="26"/>
      <c r="V756" s="26"/>
    </row>
    <row r="757" spans="1:22" ht="12.75" customHeight="1">
      <c r="A757" s="129"/>
      <c r="B757" s="54"/>
      <c r="C757" s="26"/>
      <c r="D757" s="130"/>
      <c r="E757" s="56"/>
      <c r="F757" s="56"/>
      <c r="G757" s="133"/>
      <c r="H757" s="26"/>
      <c r="I757" s="26"/>
      <c r="J757" s="26"/>
      <c r="K757" s="26"/>
      <c r="L757" s="26"/>
      <c r="M757" s="26"/>
      <c r="N757" s="26"/>
      <c r="O757" s="26"/>
      <c r="P757" s="26"/>
      <c r="Q757" s="26"/>
      <c r="R757" s="26"/>
      <c r="S757" s="26"/>
      <c r="T757" s="26"/>
      <c r="U757" s="26"/>
      <c r="V757" s="26"/>
    </row>
    <row r="758" spans="1:22" ht="12.75" customHeight="1">
      <c r="A758" s="129"/>
      <c r="B758" s="54"/>
      <c r="C758" s="26"/>
      <c r="D758" s="130"/>
      <c r="E758" s="56"/>
      <c r="F758" s="56"/>
      <c r="G758" s="133"/>
      <c r="H758" s="26"/>
      <c r="I758" s="26"/>
      <c r="J758" s="26"/>
      <c r="K758" s="26"/>
      <c r="L758" s="26"/>
      <c r="M758" s="26"/>
      <c r="N758" s="26"/>
      <c r="O758" s="26"/>
      <c r="P758" s="26"/>
      <c r="Q758" s="26"/>
      <c r="R758" s="26"/>
      <c r="S758" s="26"/>
      <c r="T758" s="26"/>
      <c r="U758" s="26"/>
      <c r="V758" s="26"/>
    </row>
    <row r="759" spans="1:22" ht="12.75" customHeight="1">
      <c r="A759" s="129"/>
      <c r="B759" s="54"/>
      <c r="C759" s="26"/>
      <c r="D759" s="130"/>
      <c r="E759" s="56"/>
      <c r="F759" s="56"/>
      <c r="G759" s="133"/>
      <c r="H759" s="26"/>
      <c r="I759" s="26"/>
      <c r="J759" s="26"/>
      <c r="K759" s="26"/>
      <c r="L759" s="26"/>
      <c r="M759" s="26"/>
      <c r="N759" s="26"/>
      <c r="O759" s="26"/>
      <c r="P759" s="26"/>
      <c r="Q759" s="26"/>
      <c r="R759" s="26"/>
      <c r="S759" s="26"/>
      <c r="T759" s="26"/>
      <c r="U759" s="26"/>
      <c r="V759" s="26"/>
    </row>
    <row r="760" spans="1:22" ht="12.75" customHeight="1">
      <c r="A760" s="129"/>
      <c r="B760" s="54"/>
      <c r="C760" s="26"/>
      <c r="D760" s="130"/>
      <c r="E760" s="56"/>
      <c r="F760" s="56"/>
      <c r="G760" s="133"/>
      <c r="H760" s="26"/>
      <c r="I760" s="26"/>
      <c r="J760" s="26"/>
      <c r="K760" s="26"/>
      <c r="L760" s="26"/>
      <c r="M760" s="26"/>
      <c r="N760" s="26"/>
      <c r="O760" s="26"/>
      <c r="P760" s="26"/>
      <c r="Q760" s="26"/>
      <c r="R760" s="26"/>
      <c r="S760" s="26"/>
      <c r="T760" s="26"/>
      <c r="U760" s="26"/>
      <c r="V760" s="26"/>
    </row>
    <row r="761" spans="1:22" ht="12.75" customHeight="1">
      <c r="A761" s="129"/>
      <c r="B761" s="54"/>
      <c r="C761" s="26"/>
      <c r="D761" s="130"/>
      <c r="E761" s="56"/>
      <c r="F761" s="56"/>
      <c r="G761" s="133"/>
      <c r="H761" s="26"/>
      <c r="I761" s="26"/>
      <c r="J761" s="26"/>
      <c r="K761" s="26"/>
      <c r="L761" s="26"/>
      <c r="M761" s="26"/>
      <c r="N761" s="26"/>
      <c r="O761" s="26"/>
      <c r="P761" s="26"/>
      <c r="Q761" s="26"/>
      <c r="R761" s="26"/>
      <c r="S761" s="26"/>
      <c r="T761" s="26"/>
      <c r="U761" s="26"/>
      <c r="V761" s="26"/>
    </row>
    <row r="762" spans="1:22" ht="12.75" customHeight="1">
      <c r="A762" s="129"/>
      <c r="B762" s="54"/>
      <c r="C762" s="26"/>
      <c r="D762" s="130"/>
      <c r="E762" s="56"/>
      <c r="F762" s="56"/>
      <c r="G762" s="133"/>
      <c r="H762" s="26"/>
      <c r="I762" s="26"/>
      <c r="J762" s="26"/>
      <c r="K762" s="26"/>
      <c r="L762" s="26"/>
      <c r="M762" s="26"/>
      <c r="N762" s="26"/>
      <c r="O762" s="26"/>
      <c r="P762" s="26"/>
      <c r="Q762" s="26"/>
      <c r="R762" s="26"/>
      <c r="S762" s="26"/>
      <c r="T762" s="26"/>
      <c r="U762" s="26"/>
      <c r="V762" s="26"/>
    </row>
    <row r="763" spans="1:22" ht="12.75" customHeight="1">
      <c r="A763" s="129"/>
      <c r="B763" s="54"/>
      <c r="C763" s="26"/>
      <c r="D763" s="130"/>
      <c r="E763" s="56"/>
      <c r="F763" s="56"/>
      <c r="G763" s="133"/>
      <c r="H763" s="26"/>
      <c r="I763" s="26"/>
      <c r="J763" s="26"/>
      <c r="K763" s="26"/>
      <c r="L763" s="26"/>
      <c r="M763" s="26"/>
      <c r="N763" s="26"/>
      <c r="O763" s="26"/>
      <c r="P763" s="26"/>
      <c r="Q763" s="26"/>
      <c r="R763" s="26"/>
      <c r="S763" s="26"/>
      <c r="T763" s="26"/>
      <c r="U763" s="26"/>
      <c r="V763" s="26"/>
    </row>
    <row r="764" spans="1:22" ht="12.75" customHeight="1">
      <c r="A764" s="129"/>
      <c r="B764" s="54"/>
      <c r="C764" s="26"/>
      <c r="D764" s="130"/>
      <c r="E764" s="56"/>
      <c r="F764" s="56"/>
      <c r="G764" s="133"/>
      <c r="H764" s="26"/>
      <c r="I764" s="26"/>
      <c r="J764" s="26"/>
      <c r="K764" s="26"/>
      <c r="L764" s="26"/>
      <c r="M764" s="26"/>
      <c r="N764" s="26"/>
      <c r="O764" s="26"/>
      <c r="P764" s="26"/>
      <c r="Q764" s="26"/>
      <c r="R764" s="26"/>
      <c r="S764" s="26"/>
      <c r="T764" s="26"/>
      <c r="U764" s="26"/>
      <c r="V764" s="26"/>
    </row>
    <row r="765" spans="1:22" ht="12.75" customHeight="1">
      <c r="A765" s="129"/>
      <c r="B765" s="54"/>
      <c r="C765" s="26"/>
      <c r="D765" s="130"/>
      <c r="E765" s="56"/>
      <c r="F765" s="56"/>
      <c r="G765" s="133"/>
      <c r="H765" s="26"/>
      <c r="I765" s="26"/>
      <c r="J765" s="26"/>
      <c r="K765" s="26"/>
      <c r="L765" s="26"/>
      <c r="M765" s="26"/>
      <c r="N765" s="26"/>
      <c r="O765" s="26"/>
      <c r="P765" s="26"/>
      <c r="Q765" s="26"/>
      <c r="R765" s="26"/>
      <c r="S765" s="26"/>
      <c r="T765" s="26"/>
      <c r="U765" s="26"/>
      <c r="V765" s="26"/>
    </row>
    <row r="766" spans="1:22" ht="12.75" customHeight="1">
      <c r="A766" s="129"/>
      <c r="B766" s="54"/>
      <c r="C766" s="26"/>
      <c r="D766" s="130"/>
      <c r="E766" s="56"/>
      <c r="F766" s="56"/>
      <c r="G766" s="133"/>
      <c r="H766" s="26"/>
      <c r="I766" s="26"/>
      <c r="J766" s="26"/>
      <c r="K766" s="26"/>
      <c r="L766" s="26"/>
      <c r="M766" s="26"/>
      <c r="N766" s="26"/>
      <c r="O766" s="26"/>
      <c r="P766" s="26"/>
      <c r="Q766" s="26"/>
      <c r="R766" s="26"/>
      <c r="S766" s="26"/>
      <c r="T766" s="26"/>
      <c r="U766" s="26"/>
      <c r="V766" s="26"/>
    </row>
    <row r="767" spans="1:22" ht="12.75" customHeight="1">
      <c r="A767" s="129"/>
      <c r="B767" s="54"/>
      <c r="C767" s="26"/>
      <c r="D767" s="130"/>
      <c r="E767" s="56"/>
      <c r="F767" s="56"/>
      <c r="G767" s="133"/>
      <c r="H767" s="26"/>
      <c r="I767" s="26"/>
      <c r="J767" s="26"/>
      <c r="K767" s="26"/>
      <c r="L767" s="26"/>
      <c r="M767" s="26"/>
      <c r="N767" s="26"/>
      <c r="O767" s="26"/>
      <c r="P767" s="26"/>
      <c r="Q767" s="26"/>
      <c r="R767" s="26"/>
      <c r="S767" s="26"/>
      <c r="T767" s="26"/>
      <c r="U767" s="26"/>
      <c r="V767" s="26"/>
    </row>
    <row r="768" spans="1:22" ht="12.75" customHeight="1">
      <c r="A768" s="129"/>
      <c r="B768" s="54"/>
      <c r="C768" s="26"/>
      <c r="D768" s="130"/>
      <c r="E768" s="56"/>
      <c r="F768" s="56"/>
      <c r="G768" s="133"/>
      <c r="H768" s="26"/>
      <c r="I768" s="26"/>
      <c r="J768" s="26"/>
      <c r="K768" s="26"/>
      <c r="L768" s="26"/>
      <c r="M768" s="26"/>
      <c r="N768" s="26"/>
      <c r="O768" s="26"/>
      <c r="P768" s="26"/>
      <c r="Q768" s="26"/>
      <c r="R768" s="26"/>
      <c r="S768" s="26"/>
      <c r="T768" s="26"/>
      <c r="U768" s="26"/>
      <c r="V768" s="26"/>
    </row>
    <row r="769" spans="1:22" ht="12.75" customHeight="1">
      <c r="A769" s="129"/>
      <c r="B769" s="54"/>
      <c r="C769" s="26"/>
      <c r="D769" s="130"/>
      <c r="E769" s="56"/>
      <c r="F769" s="56"/>
      <c r="G769" s="133"/>
      <c r="H769" s="26"/>
      <c r="I769" s="26"/>
      <c r="J769" s="26"/>
      <c r="K769" s="26"/>
      <c r="L769" s="26"/>
      <c r="M769" s="26"/>
      <c r="N769" s="26"/>
      <c r="O769" s="26"/>
      <c r="P769" s="26"/>
      <c r="Q769" s="26"/>
      <c r="R769" s="26"/>
      <c r="S769" s="26"/>
      <c r="T769" s="26"/>
      <c r="U769" s="26"/>
      <c r="V769" s="26"/>
    </row>
    <row r="770" spans="1:22" ht="12.75" customHeight="1">
      <c r="A770" s="129"/>
      <c r="B770" s="54"/>
      <c r="C770" s="26"/>
      <c r="D770" s="130"/>
      <c r="E770" s="56"/>
      <c r="F770" s="56"/>
      <c r="G770" s="133"/>
      <c r="H770" s="26"/>
      <c r="I770" s="26"/>
      <c r="J770" s="26"/>
      <c r="K770" s="26"/>
      <c r="L770" s="26"/>
      <c r="M770" s="26"/>
      <c r="N770" s="26"/>
      <c r="O770" s="26"/>
      <c r="P770" s="26"/>
      <c r="Q770" s="26"/>
      <c r="R770" s="26"/>
      <c r="S770" s="26"/>
      <c r="T770" s="26"/>
      <c r="U770" s="26"/>
      <c r="V770" s="26"/>
    </row>
    <row r="771" spans="1:22" ht="12.75" customHeight="1">
      <c r="A771" s="129"/>
      <c r="B771" s="54"/>
      <c r="C771" s="26"/>
      <c r="D771" s="130"/>
      <c r="E771" s="56"/>
      <c r="F771" s="56"/>
      <c r="G771" s="133"/>
      <c r="H771" s="26"/>
      <c r="I771" s="26"/>
      <c r="J771" s="26"/>
      <c r="K771" s="26"/>
      <c r="L771" s="26"/>
      <c r="M771" s="26"/>
      <c r="N771" s="26"/>
      <c r="O771" s="26"/>
      <c r="P771" s="26"/>
      <c r="Q771" s="26"/>
      <c r="R771" s="26"/>
      <c r="S771" s="26"/>
      <c r="T771" s="26"/>
      <c r="U771" s="26"/>
      <c r="V771" s="26"/>
    </row>
    <row r="772" spans="1:22" ht="12.75" customHeight="1">
      <c r="A772" s="129"/>
      <c r="B772" s="54"/>
      <c r="C772" s="26"/>
      <c r="D772" s="130"/>
      <c r="E772" s="56"/>
      <c r="F772" s="56"/>
      <c r="G772" s="133"/>
      <c r="H772" s="26"/>
      <c r="I772" s="26"/>
      <c r="J772" s="26"/>
      <c r="K772" s="26"/>
      <c r="L772" s="26"/>
      <c r="M772" s="26"/>
      <c r="N772" s="26"/>
      <c r="O772" s="26"/>
      <c r="P772" s="26"/>
      <c r="Q772" s="26"/>
      <c r="R772" s="26"/>
      <c r="S772" s="26"/>
      <c r="T772" s="26"/>
      <c r="U772" s="26"/>
      <c r="V772" s="26"/>
    </row>
    <row r="773" spans="1:22" ht="12.75" customHeight="1">
      <c r="A773" s="129"/>
      <c r="B773" s="54"/>
      <c r="C773" s="26"/>
      <c r="D773" s="130"/>
      <c r="E773" s="56"/>
      <c r="F773" s="56"/>
      <c r="G773" s="133"/>
      <c r="H773" s="26"/>
      <c r="I773" s="26"/>
      <c r="J773" s="26"/>
      <c r="K773" s="26"/>
      <c r="L773" s="26"/>
      <c r="M773" s="26"/>
      <c r="N773" s="26"/>
      <c r="O773" s="26"/>
      <c r="P773" s="26"/>
      <c r="Q773" s="26"/>
      <c r="R773" s="26"/>
      <c r="S773" s="26"/>
      <c r="T773" s="26"/>
      <c r="U773" s="26"/>
      <c r="V773" s="26"/>
    </row>
    <row r="774" spans="1:22" ht="12.75" customHeight="1">
      <c r="A774" s="129"/>
      <c r="B774" s="54"/>
      <c r="C774" s="26"/>
      <c r="D774" s="130"/>
      <c r="E774" s="56"/>
      <c r="F774" s="56"/>
      <c r="G774" s="133"/>
      <c r="H774" s="26"/>
      <c r="I774" s="26"/>
      <c r="J774" s="26"/>
      <c r="K774" s="26"/>
      <c r="L774" s="26"/>
      <c r="M774" s="26"/>
      <c r="N774" s="26"/>
      <c r="O774" s="26"/>
      <c r="P774" s="26"/>
      <c r="Q774" s="26"/>
      <c r="R774" s="26"/>
      <c r="S774" s="26"/>
      <c r="T774" s="26"/>
      <c r="U774" s="26"/>
      <c r="V774" s="26"/>
    </row>
    <row r="775" spans="1:22" ht="12.75" customHeight="1">
      <c r="A775" s="129"/>
      <c r="B775" s="54"/>
      <c r="C775" s="26"/>
      <c r="D775" s="130"/>
      <c r="E775" s="56"/>
      <c r="F775" s="56"/>
      <c r="G775" s="133"/>
      <c r="H775" s="26"/>
      <c r="I775" s="26"/>
      <c r="J775" s="26"/>
      <c r="K775" s="26"/>
      <c r="L775" s="26"/>
      <c r="M775" s="26"/>
      <c r="N775" s="26"/>
      <c r="O775" s="26"/>
      <c r="P775" s="26"/>
      <c r="Q775" s="26"/>
      <c r="R775" s="26"/>
      <c r="S775" s="26"/>
      <c r="T775" s="26"/>
      <c r="U775" s="26"/>
      <c r="V775" s="26"/>
    </row>
    <row r="776" spans="1:22" ht="12.75" customHeight="1">
      <c r="A776" s="129"/>
      <c r="B776" s="54"/>
      <c r="C776" s="26"/>
      <c r="D776" s="130"/>
      <c r="E776" s="56"/>
      <c r="F776" s="56"/>
      <c r="G776" s="133"/>
      <c r="H776" s="26"/>
      <c r="I776" s="26"/>
      <c r="J776" s="26"/>
      <c r="K776" s="26"/>
      <c r="L776" s="26"/>
      <c r="M776" s="26"/>
      <c r="N776" s="26"/>
      <c r="O776" s="26"/>
      <c r="P776" s="26"/>
      <c r="Q776" s="26"/>
      <c r="R776" s="26"/>
      <c r="S776" s="26"/>
      <c r="T776" s="26"/>
      <c r="U776" s="26"/>
      <c r="V776" s="26"/>
    </row>
    <row r="777" spans="1:22" ht="12.75" customHeight="1">
      <c r="A777" s="129"/>
      <c r="B777" s="54"/>
      <c r="C777" s="26"/>
      <c r="D777" s="130"/>
      <c r="E777" s="56"/>
      <c r="F777" s="56"/>
      <c r="G777" s="133"/>
      <c r="H777" s="26"/>
      <c r="I777" s="26"/>
      <c r="J777" s="26"/>
      <c r="K777" s="26"/>
      <c r="L777" s="26"/>
      <c r="M777" s="26"/>
      <c r="N777" s="26"/>
      <c r="O777" s="26"/>
      <c r="P777" s="26"/>
      <c r="Q777" s="26"/>
      <c r="R777" s="26"/>
      <c r="S777" s="26"/>
      <c r="T777" s="26"/>
      <c r="U777" s="26"/>
      <c r="V777" s="26"/>
    </row>
    <row r="778" spans="1:22" ht="12.75" customHeight="1">
      <c r="A778" s="129"/>
      <c r="B778" s="54"/>
      <c r="C778" s="26"/>
      <c r="D778" s="130"/>
      <c r="E778" s="56"/>
      <c r="F778" s="56"/>
      <c r="G778" s="133"/>
      <c r="H778" s="26"/>
      <c r="I778" s="26"/>
      <c r="J778" s="26"/>
      <c r="K778" s="26"/>
      <c r="L778" s="26"/>
      <c r="M778" s="26"/>
      <c r="N778" s="26"/>
      <c r="O778" s="26"/>
      <c r="P778" s="26"/>
      <c r="Q778" s="26"/>
      <c r="R778" s="26"/>
      <c r="S778" s="26"/>
      <c r="T778" s="26"/>
      <c r="U778" s="26"/>
      <c r="V778" s="26"/>
    </row>
    <row r="779" spans="1:22" ht="12.75" customHeight="1">
      <c r="A779" s="129"/>
      <c r="B779" s="54"/>
      <c r="C779" s="26"/>
      <c r="D779" s="130"/>
      <c r="E779" s="56"/>
      <c r="F779" s="56"/>
      <c r="G779" s="133"/>
      <c r="H779" s="26"/>
      <c r="I779" s="26"/>
      <c r="J779" s="26"/>
      <c r="K779" s="26"/>
      <c r="L779" s="26"/>
      <c r="M779" s="26"/>
      <c r="N779" s="26"/>
      <c r="O779" s="26"/>
      <c r="P779" s="26"/>
      <c r="Q779" s="26"/>
      <c r="R779" s="26"/>
      <c r="S779" s="26"/>
      <c r="T779" s="26"/>
      <c r="U779" s="26"/>
      <c r="V779" s="26"/>
    </row>
    <row r="780" spans="1:22" ht="12.75" customHeight="1">
      <c r="A780" s="129"/>
      <c r="B780" s="54"/>
      <c r="C780" s="26"/>
      <c r="D780" s="130"/>
      <c r="E780" s="56"/>
      <c r="F780" s="56"/>
      <c r="G780" s="133"/>
      <c r="H780" s="26"/>
      <c r="I780" s="26"/>
      <c r="J780" s="26"/>
      <c r="K780" s="26"/>
      <c r="L780" s="26"/>
      <c r="M780" s="26"/>
      <c r="N780" s="26"/>
      <c r="O780" s="26"/>
      <c r="P780" s="26"/>
      <c r="Q780" s="26"/>
      <c r="R780" s="26"/>
      <c r="S780" s="26"/>
      <c r="T780" s="26"/>
      <c r="U780" s="26"/>
      <c r="V780" s="26"/>
    </row>
    <row r="781" spans="1:22" ht="12.75" customHeight="1">
      <c r="A781" s="129"/>
      <c r="B781" s="54"/>
      <c r="C781" s="26"/>
      <c r="D781" s="130"/>
      <c r="E781" s="56"/>
      <c r="F781" s="56"/>
      <c r="G781" s="133"/>
      <c r="H781" s="26"/>
      <c r="I781" s="26"/>
      <c r="J781" s="26"/>
      <c r="K781" s="26"/>
      <c r="L781" s="26"/>
      <c r="M781" s="26"/>
      <c r="N781" s="26"/>
      <c r="O781" s="26"/>
      <c r="P781" s="26"/>
      <c r="Q781" s="26"/>
      <c r="R781" s="26"/>
      <c r="S781" s="26"/>
      <c r="T781" s="26"/>
      <c r="U781" s="26"/>
      <c r="V781" s="26"/>
    </row>
    <row r="782" spans="1:22" ht="12.75" customHeight="1">
      <c r="A782" s="129"/>
      <c r="B782" s="54"/>
      <c r="C782" s="26"/>
      <c r="D782" s="130"/>
      <c r="E782" s="56"/>
      <c r="F782" s="56"/>
      <c r="G782" s="133"/>
      <c r="H782" s="26"/>
      <c r="I782" s="26"/>
      <c r="J782" s="26"/>
      <c r="K782" s="26"/>
      <c r="L782" s="26"/>
      <c r="M782" s="26"/>
      <c r="N782" s="26"/>
      <c r="O782" s="26"/>
      <c r="P782" s="26"/>
      <c r="Q782" s="26"/>
      <c r="R782" s="26"/>
      <c r="S782" s="26"/>
      <c r="T782" s="26"/>
      <c r="U782" s="26"/>
      <c r="V782" s="26"/>
    </row>
    <row r="783" spans="1:22" ht="12.75" customHeight="1">
      <c r="A783" s="129"/>
      <c r="B783" s="54"/>
      <c r="C783" s="26"/>
      <c r="D783" s="130"/>
      <c r="E783" s="56"/>
      <c r="F783" s="56"/>
      <c r="G783" s="133"/>
      <c r="H783" s="26"/>
      <c r="I783" s="26"/>
      <c r="J783" s="26"/>
      <c r="K783" s="26"/>
      <c r="L783" s="26"/>
      <c r="M783" s="26"/>
      <c r="N783" s="26"/>
      <c r="O783" s="26"/>
      <c r="P783" s="26"/>
      <c r="Q783" s="26"/>
      <c r="R783" s="26"/>
      <c r="S783" s="26"/>
      <c r="T783" s="26"/>
      <c r="U783" s="26"/>
      <c r="V783" s="26"/>
    </row>
    <row r="784" spans="1:22" ht="12.75" customHeight="1">
      <c r="A784" s="129"/>
      <c r="B784" s="54"/>
      <c r="C784" s="26"/>
      <c r="D784" s="130"/>
      <c r="E784" s="56"/>
      <c r="F784" s="56"/>
      <c r="G784" s="133"/>
      <c r="H784" s="26"/>
      <c r="I784" s="26"/>
      <c r="J784" s="26"/>
      <c r="K784" s="26"/>
      <c r="L784" s="26"/>
      <c r="M784" s="26"/>
      <c r="N784" s="26"/>
      <c r="O784" s="26"/>
      <c r="P784" s="26"/>
      <c r="Q784" s="26"/>
      <c r="R784" s="26"/>
      <c r="S784" s="26"/>
      <c r="T784" s="26"/>
      <c r="U784" s="26"/>
      <c r="V784" s="26"/>
    </row>
    <row r="785" spans="1:22" ht="12.75" customHeight="1">
      <c r="A785" s="129"/>
      <c r="B785" s="54"/>
      <c r="C785" s="26"/>
      <c r="D785" s="130"/>
      <c r="E785" s="56"/>
      <c r="F785" s="56"/>
      <c r="G785" s="133"/>
      <c r="H785" s="26"/>
      <c r="I785" s="26"/>
      <c r="J785" s="26"/>
      <c r="K785" s="26"/>
      <c r="L785" s="26"/>
      <c r="M785" s="26"/>
      <c r="N785" s="26"/>
      <c r="O785" s="26"/>
      <c r="P785" s="26"/>
      <c r="Q785" s="26"/>
      <c r="R785" s="26"/>
      <c r="S785" s="26"/>
      <c r="T785" s="26"/>
      <c r="U785" s="26"/>
      <c r="V785" s="26"/>
    </row>
    <row r="786" spans="1:22" ht="12.75" customHeight="1">
      <c r="A786" s="129"/>
      <c r="B786" s="54"/>
      <c r="C786" s="26"/>
      <c r="D786" s="130"/>
      <c r="E786" s="56"/>
      <c r="F786" s="56"/>
      <c r="G786" s="133"/>
      <c r="H786" s="26"/>
      <c r="I786" s="26"/>
      <c r="J786" s="26"/>
      <c r="K786" s="26"/>
      <c r="L786" s="26"/>
      <c r="M786" s="26"/>
      <c r="N786" s="26"/>
      <c r="O786" s="26"/>
      <c r="P786" s="26"/>
      <c r="Q786" s="26"/>
      <c r="R786" s="26"/>
      <c r="S786" s="26"/>
      <c r="T786" s="26"/>
      <c r="U786" s="26"/>
      <c r="V786" s="26"/>
    </row>
    <row r="787" spans="1:22" ht="12.75" customHeight="1">
      <c r="A787" s="129"/>
      <c r="B787" s="54"/>
      <c r="C787" s="26"/>
      <c r="D787" s="130"/>
      <c r="E787" s="56"/>
      <c r="F787" s="56"/>
      <c r="G787" s="133"/>
      <c r="H787" s="26"/>
      <c r="I787" s="26"/>
      <c r="J787" s="26"/>
      <c r="K787" s="26"/>
      <c r="L787" s="26"/>
      <c r="M787" s="26"/>
      <c r="N787" s="26"/>
      <c r="O787" s="26"/>
      <c r="P787" s="26"/>
      <c r="Q787" s="26"/>
      <c r="R787" s="26"/>
      <c r="S787" s="26"/>
      <c r="T787" s="26"/>
      <c r="U787" s="26"/>
      <c r="V787" s="26"/>
    </row>
    <row r="788" spans="1:22" ht="12.75" customHeight="1">
      <c r="A788" s="129"/>
      <c r="B788" s="54"/>
      <c r="C788" s="26"/>
      <c r="D788" s="130"/>
      <c r="E788" s="56"/>
      <c r="F788" s="56"/>
      <c r="G788" s="133"/>
      <c r="H788" s="26"/>
      <c r="I788" s="26"/>
      <c r="J788" s="26"/>
      <c r="K788" s="26"/>
      <c r="L788" s="26"/>
      <c r="M788" s="26"/>
      <c r="N788" s="26"/>
      <c r="O788" s="26"/>
      <c r="P788" s="26"/>
      <c r="Q788" s="26"/>
      <c r="R788" s="26"/>
      <c r="S788" s="26"/>
      <c r="T788" s="26"/>
      <c r="U788" s="26"/>
      <c r="V788" s="26"/>
    </row>
    <row r="789" spans="1:22" ht="12.75" customHeight="1">
      <c r="A789" s="129"/>
      <c r="B789" s="54"/>
      <c r="C789" s="26"/>
      <c r="D789" s="130"/>
      <c r="E789" s="56"/>
      <c r="F789" s="56"/>
      <c r="G789" s="133"/>
      <c r="H789" s="26"/>
      <c r="I789" s="26"/>
      <c r="J789" s="26"/>
      <c r="K789" s="26"/>
      <c r="L789" s="26"/>
      <c r="M789" s="26"/>
      <c r="N789" s="26"/>
      <c r="O789" s="26"/>
      <c r="P789" s="26"/>
      <c r="Q789" s="26"/>
      <c r="R789" s="26"/>
      <c r="S789" s="26"/>
      <c r="T789" s="26"/>
      <c r="U789" s="26"/>
      <c r="V789" s="26"/>
    </row>
    <row r="790" spans="1:22" ht="12.75" customHeight="1">
      <c r="A790" s="129"/>
      <c r="B790" s="54"/>
      <c r="C790" s="26"/>
      <c r="D790" s="130"/>
      <c r="E790" s="56"/>
      <c r="F790" s="56"/>
      <c r="G790" s="133"/>
      <c r="H790" s="26"/>
      <c r="I790" s="26"/>
      <c r="J790" s="26"/>
      <c r="K790" s="26"/>
      <c r="L790" s="26"/>
      <c r="M790" s="26"/>
      <c r="N790" s="26"/>
      <c r="O790" s="26"/>
      <c r="P790" s="26"/>
      <c r="Q790" s="26"/>
      <c r="R790" s="26"/>
      <c r="S790" s="26"/>
      <c r="T790" s="26"/>
      <c r="U790" s="26"/>
      <c r="V790" s="26"/>
    </row>
    <row r="791" spans="1:22" ht="12.75" customHeight="1">
      <c r="A791" s="129"/>
      <c r="B791" s="54"/>
      <c r="C791" s="26"/>
      <c r="D791" s="130"/>
      <c r="E791" s="56"/>
      <c r="F791" s="56"/>
      <c r="G791" s="133"/>
      <c r="H791" s="26"/>
      <c r="I791" s="26"/>
      <c r="J791" s="26"/>
      <c r="K791" s="26"/>
      <c r="L791" s="26"/>
      <c r="M791" s="26"/>
      <c r="N791" s="26"/>
      <c r="O791" s="26"/>
      <c r="P791" s="26"/>
      <c r="Q791" s="26"/>
      <c r="R791" s="26"/>
      <c r="S791" s="26"/>
      <c r="T791" s="26"/>
      <c r="U791" s="26"/>
      <c r="V791" s="26"/>
    </row>
    <row r="792" spans="1:22" ht="12.75" customHeight="1">
      <c r="A792" s="129"/>
      <c r="B792" s="54"/>
      <c r="C792" s="26"/>
      <c r="D792" s="130"/>
      <c r="E792" s="56"/>
      <c r="F792" s="56"/>
      <c r="G792" s="133"/>
      <c r="H792" s="26"/>
      <c r="I792" s="26"/>
      <c r="J792" s="26"/>
      <c r="K792" s="26"/>
      <c r="L792" s="26"/>
      <c r="M792" s="26"/>
      <c r="N792" s="26"/>
      <c r="O792" s="26"/>
      <c r="P792" s="26"/>
      <c r="Q792" s="26"/>
      <c r="R792" s="26"/>
      <c r="S792" s="26"/>
      <c r="T792" s="26"/>
      <c r="U792" s="26"/>
      <c r="V792" s="26"/>
    </row>
    <row r="793" spans="1:22" ht="12.75" customHeight="1">
      <c r="A793" s="129"/>
      <c r="B793" s="54"/>
      <c r="C793" s="26"/>
      <c r="D793" s="130"/>
      <c r="E793" s="56"/>
      <c r="F793" s="56"/>
      <c r="G793" s="133"/>
      <c r="H793" s="26"/>
      <c r="I793" s="26"/>
      <c r="J793" s="26"/>
      <c r="K793" s="26"/>
      <c r="L793" s="26"/>
      <c r="M793" s="26"/>
      <c r="N793" s="26"/>
      <c r="O793" s="26"/>
      <c r="P793" s="26"/>
      <c r="Q793" s="26"/>
      <c r="R793" s="26"/>
      <c r="S793" s="26"/>
      <c r="T793" s="26"/>
      <c r="U793" s="26"/>
      <c r="V793" s="26"/>
    </row>
    <row r="794" spans="1:22" ht="12.75" customHeight="1">
      <c r="A794" s="129"/>
      <c r="B794" s="54"/>
      <c r="C794" s="26"/>
      <c r="D794" s="130"/>
      <c r="E794" s="56"/>
      <c r="F794" s="56"/>
      <c r="G794" s="133"/>
      <c r="H794" s="26"/>
      <c r="I794" s="26"/>
      <c r="J794" s="26"/>
      <c r="K794" s="26"/>
      <c r="L794" s="26"/>
      <c r="M794" s="26"/>
      <c r="N794" s="26"/>
      <c r="O794" s="26"/>
      <c r="P794" s="26"/>
      <c r="Q794" s="26"/>
      <c r="R794" s="26"/>
      <c r="S794" s="26"/>
      <c r="T794" s="26"/>
      <c r="U794" s="26"/>
      <c r="V794" s="26"/>
    </row>
    <row r="795" spans="1:22" ht="12.75" customHeight="1">
      <c r="A795" s="129"/>
      <c r="B795" s="54"/>
      <c r="C795" s="26"/>
      <c r="D795" s="130"/>
      <c r="E795" s="56"/>
      <c r="F795" s="56"/>
      <c r="G795" s="133"/>
      <c r="H795" s="26"/>
      <c r="I795" s="26"/>
      <c r="J795" s="26"/>
      <c r="K795" s="26"/>
      <c r="L795" s="26"/>
      <c r="M795" s="26"/>
      <c r="N795" s="26"/>
      <c r="O795" s="26"/>
      <c r="P795" s="26"/>
      <c r="Q795" s="26"/>
      <c r="R795" s="26"/>
      <c r="S795" s="26"/>
      <c r="T795" s="26"/>
      <c r="U795" s="26"/>
      <c r="V795" s="26"/>
    </row>
    <row r="796" spans="1:22" ht="12.75" customHeight="1">
      <c r="A796" s="129"/>
      <c r="B796" s="54"/>
      <c r="C796" s="26"/>
      <c r="D796" s="130"/>
      <c r="E796" s="56"/>
      <c r="F796" s="56"/>
      <c r="G796" s="133"/>
      <c r="H796" s="26"/>
      <c r="I796" s="26"/>
      <c r="J796" s="26"/>
      <c r="K796" s="26"/>
      <c r="L796" s="26"/>
      <c r="M796" s="26"/>
      <c r="N796" s="26"/>
      <c r="O796" s="26"/>
      <c r="P796" s="26"/>
      <c r="Q796" s="26"/>
      <c r="R796" s="26"/>
      <c r="S796" s="26"/>
      <c r="T796" s="26"/>
      <c r="U796" s="26"/>
      <c r="V796" s="26"/>
    </row>
    <row r="797" spans="1:22" ht="12.75" customHeight="1">
      <c r="A797" s="129"/>
      <c r="B797" s="54"/>
      <c r="C797" s="26"/>
      <c r="D797" s="130"/>
      <c r="E797" s="56"/>
      <c r="F797" s="56"/>
      <c r="G797" s="133"/>
      <c r="H797" s="26"/>
      <c r="I797" s="26"/>
      <c r="J797" s="26"/>
      <c r="K797" s="26"/>
      <c r="L797" s="26"/>
      <c r="M797" s="26"/>
      <c r="N797" s="26"/>
      <c r="O797" s="26"/>
      <c r="P797" s="26"/>
      <c r="Q797" s="26"/>
      <c r="R797" s="26"/>
      <c r="S797" s="26"/>
      <c r="T797" s="26"/>
      <c r="U797" s="26"/>
      <c r="V797" s="26"/>
    </row>
    <row r="798" spans="1:22" ht="12.75" customHeight="1">
      <c r="A798" s="129"/>
      <c r="B798" s="54"/>
      <c r="C798" s="26"/>
      <c r="D798" s="130"/>
      <c r="E798" s="56"/>
      <c r="F798" s="56"/>
      <c r="G798" s="133"/>
      <c r="H798" s="26"/>
      <c r="I798" s="26"/>
      <c r="J798" s="26"/>
      <c r="K798" s="26"/>
      <c r="L798" s="26"/>
      <c r="M798" s="26"/>
      <c r="N798" s="26"/>
      <c r="O798" s="26"/>
      <c r="P798" s="26"/>
      <c r="Q798" s="26"/>
      <c r="R798" s="26"/>
      <c r="S798" s="26"/>
      <c r="T798" s="26"/>
      <c r="U798" s="26"/>
      <c r="V798" s="26"/>
    </row>
    <row r="799" spans="1:22" ht="12.75" customHeight="1">
      <c r="A799" s="129"/>
      <c r="B799" s="54"/>
      <c r="C799" s="26"/>
      <c r="D799" s="130"/>
      <c r="E799" s="56"/>
      <c r="F799" s="56"/>
      <c r="G799" s="133"/>
      <c r="H799" s="26"/>
      <c r="I799" s="26"/>
      <c r="J799" s="26"/>
      <c r="K799" s="26"/>
      <c r="L799" s="26"/>
      <c r="M799" s="26"/>
      <c r="N799" s="26"/>
      <c r="O799" s="26"/>
      <c r="P799" s="26"/>
      <c r="Q799" s="26"/>
      <c r="R799" s="26"/>
      <c r="S799" s="26"/>
      <c r="T799" s="26"/>
      <c r="U799" s="26"/>
      <c r="V799" s="26"/>
    </row>
    <row r="800" spans="1:22" ht="12.75" customHeight="1">
      <c r="A800" s="129"/>
      <c r="B800" s="54"/>
      <c r="C800" s="26"/>
      <c r="D800" s="130"/>
      <c r="E800" s="56"/>
      <c r="F800" s="56"/>
      <c r="G800" s="133"/>
      <c r="H800" s="26"/>
      <c r="I800" s="26"/>
      <c r="J800" s="26"/>
      <c r="K800" s="26"/>
      <c r="L800" s="26"/>
      <c r="M800" s="26"/>
      <c r="N800" s="26"/>
      <c r="O800" s="26"/>
      <c r="P800" s="26"/>
      <c r="Q800" s="26"/>
      <c r="R800" s="26"/>
      <c r="S800" s="26"/>
      <c r="T800" s="26"/>
      <c r="U800" s="26"/>
      <c r="V800" s="26"/>
    </row>
    <row r="801" spans="1:22" ht="12.75" customHeight="1">
      <c r="A801" s="129"/>
      <c r="B801" s="54"/>
      <c r="C801" s="26"/>
      <c r="D801" s="130"/>
      <c r="E801" s="56"/>
      <c r="F801" s="56"/>
      <c r="G801" s="133"/>
      <c r="H801" s="26"/>
      <c r="I801" s="26"/>
      <c r="J801" s="26"/>
      <c r="K801" s="26"/>
      <c r="L801" s="26"/>
      <c r="M801" s="26"/>
      <c r="N801" s="26"/>
      <c r="O801" s="26"/>
      <c r="P801" s="26"/>
      <c r="Q801" s="26"/>
      <c r="R801" s="26"/>
      <c r="S801" s="26"/>
      <c r="T801" s="26"/>
      <c r="U801" s="26"/>
      <c r="V801" s="26"/>
    </row>
    <row r="802" spans="1:22" ht="12.75" customHeight="1">
      <c r="A802" s="129"/>
      <c r="B802" s="54"/>
      <c r="C802" s="26"/>
      <c r="D802" s="130"/>
      <c r="E802" s="56"/>
      <c r="F802" s="56"/>
      <c r="G802" s="133"/>
      <c r="H802" s="26"/>
      <c r="I802" s="26"/>
      <c r="J802" s="26"/>
      <c r="K802" s="26"/>
      <c r="L802" s="26"/>
      <c r="M802" s="26"/>
      <c r="N802" s="26"/>
      <c r="O802" s="26"/>
      <c r="P802" s="26"/>
      <c r="Q802" s="26"/>
      <c r="R802" s="26"/>
      <c r="S802" s="26"/>
      <c r="T802" s="26"/>
      <c r="U802" s="26"/>
      <c r="V802" s="26"/>
    </row>
    <row r="803" spans="1:22" ht="12.75" customHeight="1">
      <c r="A803" s="129"/>
      <c r="B803" s="54"/>
      <c r="C803" s="26"/>
      <c r="D803" s="130"/>
      <c r="E803" s="56"/>
      <c r="F803" s="56"/>
      <c r="G803" s="133"/>
      <c r="H803" s="26"/>
      <c r="I803" s="26"/>
      <c r="J803" s="26"/>
      <c r="K803" s="26"/>
      <c r="L803" s="26"/>
      <c r="M803" s="26"/>
      <c r="N803" s="26"/>
      <c r="O803" s="26"/>
      <c r="P803" s="26"/>
      <c r="Q803" s="26"/>
      <c r="R803" s="26"/>
      <c r="S803" s="26"/>
      <c r="T803" s="26"/>
      <c r="U803" s="26"/>
      <c r="V803" s="26"/>
    </row>
    <row r="804" spans="1:22" ht="12.75" customHeight="1">
      <c r="A804" s="129"/>
      <c r="B804" s="54"/>
      <c r="C804" s="26"/>
      <c r="D804" s="130"/>
      <c r="E804" s="56"/>
      <c r="F804" s="56"/>
      <c r="G804" s="133"/>
      <c r="H804" s="26"/>
      <c r="I804" s="26"/>
      <c r="J804" s="26"/>
      <c r="K804" s="26"/>
      <c r="L804" s="26"/>
      <c r="M804" s="26"/>
      <c r="N804" s="26"/>
      <c r="O804" s="26"/>
      <c r="P804" s="26"/>
      <c r="Q804" s="26"/>
      <c r="R804" s="26"/>
      <c r="S804" s="26"/>
      <c r="T804" s="26"/>
      <c r="U804" s="26"/>
      <c r="V804" s="26"/>
    </row>
    <row r="805" spans="1:22" ht="12.75" customHeight="1">
      <c r="A805" s="129"/>
      <c r="B805" s="54"/>
      <c r="C805" s="26"/>
      <c r="D805" s="130"/>
      <c r="E805" s="56"/>
      <c r="F805" s="56"/>
      <c r="G805" s="133"/>
      <c r="H805" s="26"/>
      <c r="I805" s="26"/>
      <c r="J805" s="26"/>
      <c r="K805" s="26"/>
      <c r="L805" s="26"/>
      <c r="M805" s="26"/>
      <c r="N805" s="26"/>
      <c r="O805" s="26"/>
      <c r="P805" s="26"/>
      <c r="Q805" s="26"/>
      <c r="R805" s="26"/>
      <c r="S805" s="26"/>
      <c r="T805" s="26"/>
      <c r="U805" s="26"/>
      <c r="V805" s="26"/>
    </row>
    <row r="806" spans="1:22" ht="12.75" customHeight="1">
      <c r="A806" s="129"/>
      <c r="B806" s="54"/>
      <c r="C806" s="26"/>
      <c r="D806" s="130"/>
      <c r="E806" s="56"/>
      <c r="F806" s="56"/>
      <c r="G806" s="133"/>
      <c r="H806" s="26"/>
      <c r="I806" s="26"/>
      <c r="J806" s="26"/>
      <c r="K806" s="26"/>
      <c r="L806" s="26"/>
      <c r="M806" s="26"/>
      <c r="N806" s="26"/>
      <c r="O806" s="26"/>
      <c r="P806" s="26"/>
      <c r="Q806" s="26"/>
      <c r="R806" s="26"/>
      <c r="S806" s="26"/>
      <c r="T806" s="26"/>
      <c r="U806" s="26"/>
      <c r="V806" s="26"/>
    </row>
    <row r="807" spans="1:22" ht="12.75" customHeight="1">
      <c r="A807" s="129"/>
      <c r="B807" s="54"/>
      <c r="C807" s="26"/>
      <c r="D807" s="130"/>
      <c r="E807" s="56"/>
      <c r="F807" s="56"/>
      <c r="G807" s="133"/>
      <c r="H807" s="26"/>
      <c r="I807" s="26"/>
      <c r="J807" s="26"/>
      <c r="K807" s="26"/>
      <c r="L807" s="26"/>
      <c r="M807" s="26"/>
      <c r="N807" s="26"/>
      <c r="O807" s="26"/>
      <c r="P807" s="26"/>
      <c r="Q807" s="26"/>
      <c r="R807" s="26"/>
      <c r="S807" s="26"/>
      <c r="T807" s="26"/>
      <c r="U807" s="26"/>
      <c r="V807" s="26"/>
    </row>
    <row r="808" spans="1:22" ht="12.75" customHeight="1">
      <c r="A808" s="129"/>
      <c r="B808" s="54"/>
      <c r="C808" s="26"/>
      <c r="D808" s="130"/>
      <c r="E808" s="56"/>
      <c r="F808" s="56"/>
      <c r="G808" s="133"/>
      <c r="H808" s="26"/>
      <c r="I808" s="26"/>
      <c r="J808" s="26"/>
      <c r="K808" s="26"/>
      <c r="L808" s="26"/>
      <c r="M808" s="26"/>
      <c r="N808" s="26"/>
      <c r="O808" s="26"/>
      <c r="P808" s="26"/>
      <c r="Q808" s="26"/>
      <c r="R808" s="26"/>
      <c r="S808" s="26"/>
      <c r="T808" s="26"/>
      <c r="U808" s="26"/>
      <c r="V808" s="26"/>
    </row>
    <row r="809" spans="1:22" ht="12.75" customHeight="1">
      <c r="A809" s="129"/>
      <c r="B809" s="54"/>
      <c r="C809" s="26"/>
      <c r="D809" s="130"/>
      <c r="E809" s="56"/>
      <c r="F809" s="56"/>
      <c r="G809" s="133"/>
      <c r="H809" s="26"/>
      <c r="I809" s="26"/>
      <c r="J809" s="26"/>
      <c r="K809" s="26"/>
      <c r="L809" s="26"/>
      <c r="M809" s="26"/>
      <c r="N809" s="26"/>
      <c r="O809" s="26"/>
      <c r="P809" s="26"/>
      <c r="Q809" s="26"/>
      <c r="R809" s="26"/>
      <c r="S809" s="26"/>
      <c r="T809" s="26"/>
      <c r="U809" s="26"/>
      <c r="V809" s="26"/>
    </row>
    <row r="810" spans="1:22" ht="12.75" customHeight="1">
      <c r="A810" s="129"/>
      <c r="B810" s="54"/>
      <c r="C810" s="26"/>
      <c r="D810" s="130"/>
      <c r="E810" s="56"/>
      <c r="F810" s="56"/>
      <c r="G810" s="133"/>
      <c r="H810" s="26"/>
      <c r="I810" s="26"/>
      <c r="J810" s="26"/>
      <c r="K810" s="26"/>
      <c r="L810" s="26"/>
      <c r="M810" s="26"/>
      <c r="N810" s="26"/>
      <c r="O810" s="26"/>
      <c r="P810" s="26"/>
      <c r="Q810" s="26"/>
      <c r="R810" s="26"/>
      <c r="S810" s="26"/>
      <c r="T810" s="26"/>
      <c r="U810" s="26"/>
      <c r="V810" s="26"/>
    </row>
    <row r="811" spans="1:22" ht="12.75" customHeight="1">
      <c r="A811" s="129"/>
      <c r="B811" s="54"/>
      <c r="C811" s="26"/>
      <c r="D811" s="130"/>
      <c r="E811" s="56"/>
      <c r="F811" s="56"/>
      <c r="G811" s="133"/>
      <c r="H811" s="26"/>
      <c r="I811" s="26"/>
      <c r="J811" s="26"/>
      <c r="K811" s="26"/>
      <c r="L811" s="26"/>
      <c r="M811" s="26"/>
      <c r="N811" s="26"/>
      <c r="O811" s="26"/>
      <c r="P811" s="26"/>
      <c r="Q811" s="26"/>
      <c r="R811" s="26"/>
      <c r="S811" s="26"/>
      <c r="T811" s="26"/>
      <c r="U811" s="26"/>
      <c r="V811" s="26"/>
    </row>
    <row r="812" spans="1:22" ht="12.75" customHeight="1">
      <c r="A812" s="129"/>
      <c r="B812" s="54"/>
      <c r="C812" s="26"/>
      <c r="D812" s="130"/>
      <c r="E812" s="56"/>
      <c r="F812" s="56"/>
      <c r="G812" s="133"/>
      <c r="H812" s="26"/>
      <c r="I812" s="26"/>
      <c r="J812" s="26"/>
      <c r="K812" s="26"/>
      <c r="L812" s="26"/>
      <c r="M812" s="26"/>
      <c r="N812" s="26"/>
      <c r="O812" s="26"/>
      <c r="P812" s="26"/>
      <c r="Q812" s="26"/>
      <c r="R812" s="26"/>
      <c r="S812" s="26"/>
      <c r="T812" s="26"/>
      <c r="U812" s="26"/>
      <c r="V812" s="26"/>
    </row>
    <row r="813" spans="1:22" ht="12.75" customHeight="1">
      <c r="A813" s="129"/>
      <c r="B813" s="54"/>
      <c r="C813" s="26"/>
      <c r="D813" s="130"/>
      <c r="E813" s="56"/>
      <c r="F813" s="56"/>
      <c r="G813" s="133"/>
      <c r="H813" s="26"/>
      <c r="I813" s="26"/>
      <c r="J813" s="26"/>
      <c r="K813" s="26"/>
      <c r="L813" s="26"/>
      <c r="M813" s="26"/>
      <c r="N813" s="26"/>
      <c r="O813" s="26"/>
      <c r="P813" s="26"/>
      <c r="Q813" s="26"/>
      <c r="R813" s="26"/>
      <c r="S813" s="26"/>
      <c r="T813" s="26"/>
      <c r="U813" s="26"/>
      <c r="V813" s="26"/>
    </row>
    <row r="814" spans="1:22" ht="12.75" customHeight="1">
      <c r="A814" s="129"/>
      <c r="B814" s="54"/>
      <c r="C814" s="26"/>
      <c r="D814" s="130"/>
      <c r="E814" s="56"/>
      <c r="F814" s="56"/>
      <c r="G814" s="133"/>
      <c r="H814" s="26"/>
      <c r="I814" s="26"/>
      <c r="J814" s="26"/>
      <c r="K814" s="26"/>
      <c r="L814" s="26"/>
      <c r="M814" s="26"/>
      <c r="N814" s="26"/>
      <c r="O814" s="26"/>
      <c r="P814" s="26"/>
      <c r="Q814" s="26"/>
      <c r="R814" s="26"/>
      <c r="S814" s="26"/>
      <c r="T814" s="26"/>
      <c r="U814" s="26"/>
      <c r="V814" s="26"/>
    </row>
    <row r="815" spans="1:22" ht="12.75" customHeight="1">
      <c r="A815" s="129"/>
      <c r="B815" s="54"/>
      <c r="C815" s="26"/>
      <c r="D815" s="130"/>
      <c r="E815" s="56"/>
      <c r="F815" s="56"/>
      <c r="G815" s="133"/>
      <c r="H815" s="26"/>
      <c r="I815" s="26"/>
      <c r="J815" s="26"/>
      <c r="K815" s="26"/>
      <c r="L815" s="26"/>
      <c r="M815" s="26"/>
      <c r="N815" s="26"/>
      <c r="O815" s="26"/>
      <c r="P815" s="26"/>
      <c r="Q815" s="26"/>
      <c r="R815" s="26"/>
      <c r="S815" s="26"/>
      <c r="T815" s="26"/>
      <c r="U815" s="26"/>
      <c r="V815" s="26"/>
    </row>
    <row r="816" spans="1:22" ht="12.75" customHeight="1">
      <c r="A816" s="129"/>
      <c r="B816" s="54"/>
      <c r="C816" s="26"/>
      <c r="D816" s="130"/>
      <c r="E816" s="56"/>
      <c r="F816" s="56"/>
      <c r="G816" s="133"/>
      <c r="H816" s="26"/>
      <c r="I816" s="26"/>
      <c r="J816" s="26"/>
      <c r="K816" s="26"/>
      <c r="L816" s="26"/>
      <c r="M816" s="26"/>
      <c r="N816" s="26"/>
      <c r="O816" s="26"/>
      <c r="P816" s="26"/>
      <c r="Q816" s="26"/>
      <c r="R816" s="26"/>
      <c r="S816" s="26"/>
      <c r="T816" s="26"/>
      <c r="U816" s="26"/>
      <c r="V816" s="26"/>
    </row>
    <row r="817" spans="1:22" ht="12.75" customHeight="1">
      <c r="A817" s="129"/>
      <c r="B817" s="54"/>
      <c r="C817" s="26"/>
      <c r="D817" s="130"/>
      <c r="E817" s="56"/>
      <c r="F817" s="56"/>
      <c r="G817" s="133"/>
      <c r="H817" s="26"/>
      <c r="I817" s="26"/>
      <c r="J817" s="26"/>
      <c r="K817" s="26"/>
      <c r="L817" s="26"/>
      <c r="M817" s="26"/>
      <c r="N817" s="26"/>
      <c r="O817" s="26"/>
      <c r="P817" s="26"/>
      <c r="Q817" s="26"/>
      <c r="R817" s="26"/>
      <c r="S817" s="26"/>
      <c r="T817" s="26"/>
      <c r="U817" s="26"/>
      <c r="V817" s="26"/>
    </row>
    <row r="818" spans="1:22" ht="12.75" customHeight="1">
      <c r="A818" s="129"/>
      <c r="B818" s="54"/>
      <c r="C818" s="26"/>
      <c r="D818" s="130"/>
      <c r="E818" s="56"/>
      <c r="F818" s="56"/>
      <c r="G818" s="133"/>
      <c r="H818" s="26"/>
      <c r="I818" s="26"/>
      <c r="J818" s="26"/>
      <c r="K818" s="26"/>
      <c r="L818" s="26"/>
      <c r="M818" s="26"/>
      <c r="N818" s="26"/>
      <c r="O818" s="26"/>
      <c r="P818" s="26"/>
      <c r="Q818" s="26"/>
      <c r="R818" s="26"/>
      <c r="S818" s="26"/>
      <c r="T818" s="26"/>
      <c r="U818" s="26"/>
      <c r="V818" s="26"/>
    </row>
    <row r="819" spans="1:22" ht="12.75" customHeight="1">
      <c r="A819" s="129"/>
      <c r="B819" s="54"/>
      <c r="C819" s="26"/>
      <c r="D819" s="130"/>
      <c r="E819" s="56"/>
      <c r="F819" s="56"/>
      <c r="G819" s="133"/>
      <c r="H819" s="26"/>
      <c r="I819" s="26"/>
      <c r="J819" s="26"/>
      <c r="K819" s="26"/>
      <c r="L819" s="26"/>
      <c r="M819" s="26"/>
      <c r="N819" s="26"/>
      <c r="O819" s="26"/>
      <c r="P819" s="26"/>
      <c r="Q819" s="26"/>
      <c r="R819" s="26"/>
      <c r="S819" s="26"/>
      <c r="T819" s="26"/>
      <c r="U819" s="26"/>
      <c r="V819" s="26"/>
    </row>
    <row r="820" spans="1:22" ht="12.75" customHeight="1">
      <c r="A820" s="129"/>
      <c r="B820" s="54"/>
      <c r="C820" s="26"/>
      <c r="D820" s="130"/>
      <c r="E820" s="56"/>
      <c r="F820" s="56"/>
      <c r="G820" s="133"/>
      <c r="H820" s="26"/>
      <c r="I820" s="26"/>
      <c r="J820" s="26"/>
      <c r="K820" s="26"/>
      <c r="L820" s="26"/>
      <c r="M820" s="26"/>
      <c r="N820" s="26"/>
      <c r="O820" s="26"/>
      <c r="P820" s="26"/>
      <c r="Q820" s="26"/>
      <c r="R820" s="26"/>
      <c r="S820" s="26"/>
      <c r="T820" s="26"/>
      <c r="U820" s="26"/>
      <c r="V820" s="26"/>
    </row>
    <row r="821" spans="1:22" ht="12.75" customHeight="1">
      <c r="A821" s="129"/>
      <c r="B821" s="54"/>
      <c r="C821" s="26"/>
      <c r="D821" s="130"/>
      <c r="E821" s="56"/>
      <c r="F821" s="56"/>
      <c r="G821" s="133"/>
      <c r="H821" s="26"/>
      <c r="I821" s="26"/>
      <c r="J821" s="26"/>
      <c r="K821" s="26"/>
      <c r="L821" s="26"/>
      <c r="M821" s="26"/>
      <c r="N821" s="26"/>
      <c r="O821" s="26"/>
      <c r="P821" s="26"/>
      <c r="Q821" s="26"/>
      <c r="R821" s="26"/>
      <c r="S821" s="26"/>
      <c r="T821" s="26"/>
      <c r="U821" s="26"/>
      <c r="V821" s="26"/>
    </row>
    <row r="822" spans="1:22" ht="12.75" customHeight="1">
      <c r="A822" s="129"/>
      <c r="B822" s="54"/>
      <c r="C822" s="26"/>
      <c r="D822" s="130"/>
      <c r="E822" s="56"/>
      <c r="F822" s="56"/>
      <c r="G822" s="133"/>
      <c r="H822" s="26"/>
      <c r="I822" s="26"/>
      <c r="J822" s="26"/>
      <c r="K822" s="26"/>
      <c r="L822" s="26"/>
      <c r="M822" s="26"/>
      <c r="N822" s="26"/>
      <c r="O822" s="26"/>
      <c r="P822" s="26"/>
      <c r="Q822" s="26"/>
      <c r="R822" s="26"/>
      <c r="S822" s="26"/>
      <c r="T822" s="26"/>
      <c r="U822" s="26"/>
      <c r="V822" s="26"/>
    </row>
    <row r="823" spans="1:22" ht="12.75" customHeight="1">
      <c r="A823" s="129"/>
      <c r="B823" s="54"/>
      <c r="C823" s="26"/>
      <c r="D823" s="130"/>
      <c r="E823" s="56"/>
      <c r="F823" s="56"/>
      <c r="G823" s="133"/>
      <c r="H823" s="26"/>
      <c r="I823" s="26"/>
      <c r="J823" s="26"/>
      <c r="K823" s="26"/>
      <c r="L823" s="26"/>
      <c r="M823" s="26"/>
      <c r="N823" s="26"/>
      <c r="O823" s="26"/>
      <c r="P823" s="26"/>
      <c r="Q823" s="26"/>
      <c r="R823" s="26"/>
      <c r="S823" s="26"/>
      <c r="T823" s="26"/>
      <c r="U823" s="26"/>
      <c r="V823" s="26"/>
    </row>
    <row r="824" spans="1:22" ht="12.75" customHeight="1">
      <c r="A824" s="129"/>
      <c r="B824" s="54"/>
      <c r="C824" s="26"/>
      <c r="D824" s="130"/>
      <c r="E824" s="56"/>
      <c r="F824" s="56"/>
      <c r="G824" s="133"/>
      <c r="H824" s="26"/>
      <c r="I824" s="26"/>
      <c r="J824" s="26"/>
      <c r="K824" s="26"/>
      <c r="L824" s="26"/>
      <c r="M824" s="26"/>
      <c r="N824" s="26"/>
      <c r="O824" s="26"/>
      <c r="P824" s="26"/>
      <c r="Q824" s="26"/>
      <c r="R824" s="26"/>
      <c r="S824" s="26"/>
      <c r="T824" s="26"/>
      <c r="U824" s="26"/>
      <c r="V824" s="26"/>
    </row>
    <row r="825" spans="1:22" ht="12.75" customHeight="1">
      <c r="A825" s="129"/>
      <c r="B825" s="54"/>
      <c r="C825" s="26"/>
      <c r="D825" s="130"/>
      <c r="E825" s="56"/>
      <c r="F825" s="56"/>
      <c r="G825" s="133"/>
      <c r="H825" s="26"/>
      <c r="I825" s="26"/>
      <c r="J825" s="26"/>
      <c r="K825" s="26"/>
      <c r="L825" s="26"/>
      <c r="M825" s="26"/>
      <c r="N825" s="26"/>
      <c r="O825" s="26"/>
      <c r="P825" s="26"/>
      <c r="Q825" s="26"/>
      <c r="R825" s="26"/>
      <c r="S825" s="26"/>
      <c r="T825" s="26"/>
      <c r="U825" s="26"/>
      <c r="V825" s="26"/>
    </row>
    <row r="826" spans="1:22" ht="12.75" customHeight="1">
      <c r="A826" s="129"/>
      <c r="B826" s="54"/>
      <c r="C826" s="26"/>
      <c r="D826" s="130"/>
      <c r="E826" s="56"/>
      <c r="F826" s="56"/>
      <c r="G826" s="133"/>
      <c r="H826" s="26"/>
      <c r="I826" s="26"/>
      <c r="J826" s="26"/>
      <c r="K826" s="26"/>
      <c r="L826" s="26"/>
      <c r="M826" s="26"/>
      <c r="N826" s="26"/>
      <c r="O826" s="26"/>
      <c r="P826" s="26"/>
      <c r="Q826" s="26"/>
      <c r="R826" s="26"/>
      <c r="S826" s="26"/>
      <c r="T826" s="26"/>
      <c r="U826" s="26"/>
      <c r="V826" s="26"/>
    </row>
    <row r="827" spans="1:22" ht="12.75" customHeight="1">
      <c r="A827" s="129"/>
      <c r="B827" s="54"/>
      <c r="C827" s="26"/>
      <c r="D827" s="130"/>
      <c r="E827" s="56"/>
      <c r="F827" s="56"/>
      <c r="G827" s="133"/>
      <c r="H827" s="26"/>
      <c r="I827" s="26"/>
      <c r="J827" s="26"/>
      <c r="K827" s="26"/>
      <c r="L827" s="26"/>
      <c r="M827" s="26"/>
      <c r="N827" s="26"/>
      <c r="O827" s="26"/>
      <c r="P827" s="26"/>
      <c r="Q827" s="26"/>
      <c r="R827" s="26"/>
      <c r="S827" s="26"/>
      <c r="T827" s="26"/>
      <c r="U827" s="26"/>
      <c r="V827" s="26"/>
    </row>
    <row r="828" spans="1:22" ht="12.75" customHeight="1">
      <c r="A828" s="129"/>
      <c r="B828" s="54"/>
      <c r="C828" s="26"/>
      <c r="D828" s="130"/>
      <c r="E828" s="56"/>
      <c r="F828" s="56"/>
      <c r="G828" s="133"/>
      <c r="H828" s="26"/>
      <c r="I828" s="26"/>
      <c r="J828" s="26"/>
      <c r="K828" s="26"/>
      <c r="L828" s="26"/>
      <c r="M828" s="26"/>
      <c r="N828" s="26"/>
      <c r="O828" s="26"/>
      <c r="P828" s="26"/>
      <c r="Q828" s="26"/>
      <c r="R828" s="26"/>
      <c r="S828" s="26"/>
      <c r="T828" s="26"/>
      <c r="U828" s="26"/>
      <c r="V828" s="26"/>
    </row>
    <row r="829" spans="1:22" ht="12.75" customHeight="1">
      <c r="A829" s="129"/>
      <c r="B829" s="54"/>
      <c r="C829" s="26"/>
      <c r="D829" s="130"/>
      <c r="E829" s="56"/>
      <c r="F829" s="56"/>
      <c r="G829" s="133"/>
      <c r="H829" s="26"/>
      <c r="I829" s="26"/>
      <c r="J829" s="26"/>
      <c r="K829" s="26"/>
      <c r="L829" s="26"/>
      <c r="M829" s="26"/>
      <c r="N829" s="26"/>
      <c r="O829" s="26"/>
      <c r="P829" s="26"/>
      <c r="Q829" s="26"/>
      <c r="R829" s="26"/>
      <c r="S829" s="26"/>
      <c r="T829" s="26"/>
      <c r="U829" s="26"/>
      <c r="V829" s="26"/>
    </row>
    <row r="830" spans="1:22" ht="12.75" customHeight="1">
      <c r="A830" s="129"/>
      <c r="B830" s="54"/>
      <c r="C830" s="26"/>
      <c r="D830" s="130"/>
      <c r="E830" s="56"/>
      <c r="F830" s="56"/>
      <c r="G830" s="133"/>
      <c r="H830" s="26"/>
      <c r="I830" s="26"/>
      <c r="J830" s="26"/>
      <c r="K830" s="26"/>
      <c r="L830" s="26"/>
      <c r="M830" s="26"/>
      <c r="N830" s="26"/>
      <c r="O830" s="26"/>
      <c r="P830" s="26"/>
      <c r="Q830" s="26"/>
      <c r="R830" s="26"/>
      <c r="S830" s="26"/>
      <c r="T830" s="26"/>
      <c r="U830" s="26"/>
      <c r="V830" s="26"/>
    </row>
    <row r="831" spans="1:22" ht="12.75" customHeight="1">
      <c r="A831" s="129"/>
      <c r="B831" s="54"/>
      <c r="C831" s="26"/>
      <c r="D831" s="130"/>
      <c r="E831" s="56"/>
      <c r="F831" s="56"/>
      <c r="G831" s="133"/>
      <c r="H831" s="26"/>
      <c r="I831" s="26"/>
      <c r="J831" s="26"/>
      <c r="K831" s="26"/>
      <c r="L831" s="26"/>
      <c r="M831" s="26"/>
      <c r="N831" s="26"/>
      <c r="O831" s="26"/>
      <c r="P831" s="26"/>
      <c r="Q831" s="26"/>
      <c r="R831" s="26"/>
      <c r="S831" s="26"/>
      <c r="T831" s="26"/>
      <c r="U831" s="26"/>
      <c r="V831" s="26"/>
    </row>
    <row r="832" spans="1:22" ht="12.75" customHeight="1">
      <c r="A832" s="129"/>
      <c r="B832" s="54"/>
      <c r="C832" s="26"/>
      <c r="D832" s="130"/>
      <c r="E832" s="56"/>
      <c r="F832" s="56"/>
      <c r="G832" s="133"/>
      <c r="H832" s="26"/>
      <c r="I832" s="26"/>
      <c r="J832" s="26"/>
      <c r="K832" s="26"/>
      <c r="L832" s="26"/>
      <c r="M832" s="26"/>
      <c r="N832" s="26"/>
      <c r="O832" s="26"/>
      <c r="P832" s="26"/>
      <c r="Q832" s="26"/>
      <c r="R832" s="26"/>
      <c r="S832" s="26"/>
      <c r="T832" s="26"/>
      <c r="U832" s="26"/>
      <c r="V832" s="26"/>
    </row>
    <row r="833" spans="1:22" ht="12.75" customHeight="1">
      <c r="A833" s="129"/>
      <c r="B833" s="54"/>
      <c r="C833" s="26"/>
      <c r="D833" s="130"/>
      <c r="E833" s="56"/>
      <c r="F833" s="56"/>
      <c r="G833" s="133"/>
      <c r="H833" s="26"/>
      <c r="I833" s="26"/>
      <c r="J833" s="26"/>
      <c r="K833" s="26"/>
      <c r="L833" s="26"/>
      <c r="M833" s="26"/>
      <c r="N833" s="26"/>
      <c r="O833" s="26"/>
      <c r="P833" s="26"/>
      <c r="Q833" s="26"/>
      <c r="R833" s="26"/>
      <c r="S833" s="26"/>
      <c r="T833" s="26"/>
      <c r="U833" s="26"/>
      <c r="V833" s="26"/>
    </row>
    <row r="834" spans="1:22" ht="12.75" customHeight="1">
      <c r="A834" s="129"/>
      <c r="B834" s="54"/>
      <c r="C834" s="26"/>
      <c r="D834" s="130"/>
      <c r="E834" s="56"/>
      <c r="F834" s="56"/>
      <c r="G834" s="133"/>
      <c r="H834" s="26"/>
      <c r="I834" s="26"/>
      <c r="J834" s="26"/>
      <c r="K834" s="26"/>
      <c r="L834" s="26"/>
      <c r="M834" s="26"/>
      <c r="N834" s="26"/>
      <c r="O834" s="26"/>
      <c r="P834" s="26"/>
      <c r="Q834" s="26"/>
      <c r="R834" s="26"/>
      <c r="S834" s="26"/>
      <c r="T834" s="26"/>
      <c r="U834" s="26"/>
      <c r="V834" s="26"/>
    </row>
    <row r="835" spans="1:22" ht="12.75" customHeight="1">
      <c r="A835" s="129"/>
      <c r="B835" s="54"/>
      <c r="C835" s="26"/>
      <c r="D835" s="130"/>
      <c r="E835" s="56"/>
      <c r="F835" s="56"/>
      <c r="G835" s="133"/>
      <c r="H835" s="26"/>
      <c r="I835" s="26"/>
      <c r="J835" s="26"/>
      <c r="K835" s="26"/>
      <c r="L835" s="26"/>
      <c r="M835" s="26"/>
      <c r="N835" s="26"/>
      <c r="O835" s="26"/>
      <c r="P835" s="26"/>
      <c r="Q835" s="26"/>
      <c r="R835" s="26"/>
      <c r="S835" s="26"/>
      <c r="T835" s="26"/>
      <c r="U835" s="26"/>
      <c r="V835" s="26"/>
    </row>
    <row r="836" spans="1:22" ht="12.75" customHeight="1">
      <c r="A836" s="129"/>
      <c r="B836" s="54"/>
      <c r="C836" s="26"/>
      <c r="D836" s="130"/>
      <c r="E836" s="56"/>
      <c r="F836" s="56"/>
      <c r="G836" s="133"/>
      <c r="H836" s="26"/>
      <c r="I836" s="26"/>
      <c r="J836" s="26"/>
      <c r="K836" s="26"/>
      <c r="L836" s="26"/>
      <c r="M836" s="26"/>
      <c r="N836" s="26"/>
      <c r="O836" s="26"/>
      <c r="P836" s="26"/>
      <c r="Q836" s="26"/>
      <c r="R836" s="26"/>
      <c r="S836" s="26"/>
      <c r="T836" s="26"/>
      <c r="U836" s="26"/>
      <c r="V836" s="26"/>
    </row>
    <row r="837" spans="1:22" ht="12.75" customHeight="1">
      <c r="A837" s="129"/>
      <c r="B837" s="54"/>
      <c r="C837" s="26"/>
      <c r="D837" s="130"/>
      <c r="E837" s="56"/>
      <c r="F837" s="56"/>
      <c r="G837" s="133"/>
      <c r="H837" s="26"/>
      <c r="I837" s="26"/>
      <c r="J837" s="26"/>
      <c r="K837" s="26"/>
      <c r="L837" s="26"/>
      <c r="M837" s="26"/>
      <c r="N837" s="26"/>
      <c r="O837" s="26"/>
      <c r="P837" s="26"/>
      <c r="Q837" s="26"/>
      <c r="R837" s="26"/>
      <c r="S837" s="26"/>
      <c r="T837" s="26"/>
      <c r="U837" s="26"/>
      <c r="V837" s="26"/>
    </row>
    <row r="838" spans="1:22" ht="12.75" customHeight="1">
      <c r="A838" s="129"/>
      <c r="B838" s="54"/>
      <c r="C838" s="26"/>
      <c r="D838" s="130"/>
      <c r="E838" s="56"/>
      <c r="F838" s="56"/>
      <c r="G838" s="133"/>
      <c r="H838" s="26"/>
      <c r="I838" s="26"/>
      <c r="J838" s="26"/>
      <c r="K838" s="26"/>
      <c r="L838" s="26"/>
      <c r="M838" s="26"/>
      <c r="N838" s="26"/>
      <c r="O838" s="26"/>
      <c r="P838" s="26"/>
      <c r="Q838" s="26"/>
      <c r="R838" s="26"/>
      <c r="S838" s="26"/>
      <c r="T838" s="26"/>
      <c r="U838" s="26"/>
      <c r="V838" s="26"/>
    </row>
    <row r="839" spans="1:22" ht="12.75" customHeight="1">
      <c r="A839" s="129"/>
      <c r="B839" s="54"/>
      <c r="C839" s="26"/>
      <c r="D839" s="130"/>
      <c r="E839" s="56"/>
      <c r="F839" s="56"/>
      <c r="G839" s="133"/>
      <c r="H839" s="26"/>
      <c r="I839" s="26"/>
      <c r="J839" s="26"/>
      <c r="K839" s="26"/>
      <c r="L839" s="26"/>
      <c r="M839" s="26"/>
      <c r="N839" s="26"/>
      <c r="O839" s="26"/>
      <c r="P839" s="26"/>
      <c r="Q839" s="26"/>
      <c r="R839" s="26"/>
      <c r="S839" s="26"/>
      <c r="T839" s="26"/>
      <c r="U839" s="26"/>
      <c r="V839" s="26"/>
    </row>
    <row r="840" spans="1:22" ht="12.75" customHeight="1">
      <c r="A840" s="129"/>
      <c r="B840" s="54"/>
      <c r="C840" s="26"/>
      <c r="D840" s="130"/>
      <c r="E840" s="56"/>
      <c r="F840" s="56"/>
      <c r="G840" s="133"/>
      <c r="H840" s="26"/>
      <c r="I840" s="26"/>
      <c r="J840" s="26"/>
      <c r="K840" s="26"/>
      <c r="L840" s="26"/>
      <c r="M840" s="26"/>
      <c r="N840" s="26"/>
      <c r="O840" s="26"/>
      <c r="P840" s="26"/>
      <c r="Q840" s="26"/>
      <c r="R840" s="26"/>
      <c r="S840" s="26"/>
      <c r="T840" s="26"/>
      <c r="U840" s="26"/>
      <c r="V840" s="26"/>
    </row>
    <row r="841" spans="1:22" ht="12.75" customHeight="1">
      <c r="A841" s="129"/>
      <c r="B841" s="54"/>
      <c r="C841" s="26"/>
      <c r="D841" s="130"/>
      <c r="E841" s="56"/>
      <c r="F841" s="56"/>
      <c r="G841" s="133"/>
      <c r="H841" s="26"/>
      <c r="I841" s="26"/>
      <c r="J841" s="26"/>
      <c r="K841" s="26"/>
      <c r="L841" s="26"/>
      <c r="M841" s="26"/>
      <c r="N841" s="26"/>
      <c r="O841" s="26"/>
      <c r="P841" s="26"/>
      <c r="Q841" s="26"/>
      <c r="R841" s="26"/>
      <c r="S841" s="26"/>
      <c r="T841" s="26"/>
      <c r="U841" s="26"/>
      <c r="V841" s="26"/>
    </row>
    <row r="842" spans="1:22" ht="12.75" customHeight="1">
      <c r="A842" s="129"/>
      <c r="B842" s="54"/>
      <c r="C842" s="26"/>
      <c r="D842" s="130"/>
      <c r="E842" s="56"/>
      <c r="F842" s="56"/>
      <c r="G842" s="133"/>
      <c r="H842" s="26"/>
      <c r="I842" s="26"/>
      <c r="J842" s="26"/>
      <c r="K842" s="26"/>
      <c r="L842" s="26"/>
      <c r="M842" s="26"/>
      <c r="N842" s="26"/>
      <c r="O842" s="26"/>
      <c r="P842" s="26"/>
      <c r="Q842" s="26"/>
      <c r="R842" s="26"/>
      <c r="S842" s="26"/>
      <c r="T842" s="26"/>
      <c r="U842" s="26"/>
      <c r="V842" s="26"/>
    </row>
    <row r="843" spans="1:22" ht="12.75" customHeight="1">
      <c r="A843" s="129"/>
      <c r="B843" s="54"/>
      <c r="C843" s="26"/>
      <c r="D843" s="130"/>
      <c r="E843" s="56"/>
      <c r="F843" s="56"/>
      <c r="G843" s="133"/>
      <c r="H843" s="26"/>
      <c r="I843" s="26"/>
      <c r="J843" s="26"/>
      <c r="K843" s="26"/>
      <c r="L843" s="26"/>
      <c r="M843" s="26"/>
      <c r="N843" s="26"/>
      <c r="O843" s="26"/>
      <c r="P843" s="26"/>
      <c r="Q843" s="26"/>
      <c r="R843" s="26"/>
      <c r="S843" s="26"/>
      <c r="T843" s="26"/>
      <c r="U843" s="26"/>
      <c r="V843" s="26"/>
    </row>
    <row r="844" spans="1:22" ht="12.75" customHeight="1">
      <c r="A844" s="129"/>
      <c r="B844" s="54"/>
      <c r="C844" s="26"/>
      <c r="D844" s="130"/>
      <c r="E844" s="56"/>
      <c r="F844" s="56"/>
      <c r="G844" s="133"/>
      <c r="H844" s="26"/>
      <c r="I844" s="26"/>
      <c r="J844" s="26"/>
      <c r="K844" s="26"/>
      <c r="L844" s="26"/>
      <c r="M844" s="26"/>
      <c r="N844" s="26"/>
      <c r="O844" s="26"/>
      <c r="P844" s="26"/>
      <c r="Q844" s="26"/>
      <c r="R844" s="26"/>
      <c r="S844" s="26"/>
      <c r="T844" s="26"/>
      <c r="U844" s="26"/>
      <c r="V844" s="26"/>
    </row>
    <row r="845" spans="1:22" ht="12.75" customHeight="1">
      <c r="A845" s="129"/>
      <c r="B845" s="54"/>
      <c r="C845" s="26"/>
      <c r="D845" s="130"/>
      <c r="E845" s="56"/>
      <c r="F845" s="56"/>
      <c r="G845" s="133"/>
      <c r="H845" s="26"/>
      <c r="I845" s="26"/>
      <c r="J845" s="26"/>
      <c r="K845" s="26"/>
      <c r="L845" s="26"/>
      <c r="M845" s="26"/>
      <c r="N845" s="26"/>
      <c r="O845" s="26"/>
      <c r="P845" s="26"/>
      <c r="Q845" s="26"/>
      <c r="R845" s="26"/>
      <c r="S845" s="26"/>
      <c r="T845" s="26"/>
      <c r="U845" s="26"/>
      <c r="V845" s="26"/>
    </row>
    <row r="846" spans="1:22" ht="12.75" customHeight="1">
      <c r="A846" s="129"/>
      <c r="B846" s="54"/>
      <c r="C846" s="26"/>
      <c r="D846" s="130"/>
      <c r="E846" s="56"/>
      <c r="F846" s="56"/>
      <c r="G846" s="133"/>
      <c r="H846" s="26"/>
      <c r="I846" s="26"/>
      <c r="J846" s="26"/>
      <c r="K846" s="26"/>
      <c r="L846" s="26"/>
      <c r="M846" s="26"/>
      <c r="N846" s="26"/>
      <c r="O846" s="26"/>
      <c r="P846" s="26"/>
      <c r="Q846" s="26"/>
      <c r="R846" s="26"/>
      <c r="S846" s="26"/>
      <c r="T846" s="26"/>
      <c r="U846" s="26"/>
      <c r="V846" s="26"/>
    </row>
    <row r="847" spans="1:22" ht="12.75" customHeight="1">
      <c r="A847" s="129"/>
      <c r="B847" s="54"/>
      <c r="C847" s="26"/>
      <c r="D847" s="130"/>
      <c r="E847" s="56"/>
      <c r="F847" s="56"/>
      <c r="G847" s="133"/>
      <c r="H847" s="26"/>
      <c r="I847" s="26"/>
      <c r="J847" s="26"/>
      <c r="K847" s="26"/>
      <c r="L847" s="26"/>
      <c r="M847" s="26"/>
      <c r="N847" s="26"/>
      <c r="O847" s="26"/>
      <c r="P847" s="26"/>
      <c r="Q847" s="26"/>
      <c r="R847" s="26"/>
      <c r="S847" s="26"/>
      <c r="T847" s="26"/>
      <c r="U847" s="26"/>
      <c r="V847" s="26"/>
    </row>
    <row r="848" spans="1:22" ht="12.75" customHeight="1">
      <c r="A848" s="129"/>
      <c r="B848" s="54"/>
      <c r="C848" s="26"/>
      <c r="D848" s="130"/>
      <c r="E848" s="56"/>
      <c r="F848" s="56"/>
      <c r="G848" s="133"/>
      <c r="H848" s="26"/>
      <c r="I848" s="26"/>
      <c r="J848" s="26"/>
      <c r="K848" s="26"/>
      <c r="L848" s="26"/>
      <c r="M848" s="26"/>
      <c r="N848" s="26"/>
      <c r="O848" s="26"/>
      <c r="P848" s="26"/>
      <c r="Q848" s="26"/>
      <c r="R848" s="26"/>
      <c r="S848" s="26"/>
      <c r="T848" s="26"/>
      <c r="U848" s="26"/>
      <c r="V848" s="26"/>
    </row>
    <row r="849" spans="1:22" ht="12.75" customHeight="1">
      <c r="A849" s="129"/>
      <c r="B849" s="54"/>
      <c r="C849" s="26"/>
      <c r="D849" s="130"/>
      <c r="E849" s="56"/>
      <c r="F849" s="56"/>
      <c r="G849" s="133"/>
      <c r="H849" s="26"/>
      <c r="I849" s="26"/>
      <c r="J849" s="26"/>
      <c r="K849" s="26"/>
      <c r="L849" s="26"/>
      <c r="M849" s="26"/>
      <c r="N849" s="26"/>
      <c r="O849" s="26"/>
      <c r="P849" s="26"/>
      <c r="Q849" s="26"/>
      <c r="R849" s="26"/>
      <c r="S849" s="26"/>
      <c r="T849" s="26"/>
      <c r="U849" s="26"/>
      <c r="V849" s="26"/>
    </row>
    <row r="850" spans="1:22" ht="12.75" customHeight="1">
      <c r="A850" s="129"/>
      <c r="B850" s="54"/>
      <c r="C850" s="26"/>
      <c r="D850" s="130"/>
      <c r="E850" s="56"/>
      <c r="F850" s="56"/>
      <c r="G850" s="133"/>
      <c r="H850" s="26"/>
      <c r="I850" s="26"/>
      <c r="J850" s="26"/>
      <c r="K850" s="26"/>
      <c r="L850" s="26"/>
      <c r="M850" s="26"/>
      <c r="N850" s="26"/>
      <c r="O850" s="26"/>
      <c r="P850" s="26"/>
      <c r="Q850" s="26"/>
      <c r="R850" s="26"/>
      <c r="S850" s="26"/>
      <c r="T850" s="26"/>
      <c r="U850" s="26"/>
      <c r="V850" s="26"/>
    </row>
    <row r="851" spans="1:22" ht="12.75" customHeight="1">
      <c r="A851" s="129"/>
      <c r="B851" s="54"/>
      <c r="C851" s="26"/>
      <c r="D851" s="130"/>
      <c r="E851" s="56"/>
      <c r="F851" s="56"/>
      <c r="G851" s="133"/>
      <c r="H851" s="26"/>
      <c r="I851" s="26"/>
      <c r="J851" s="26"/>
      <c r="K851" s="26"/>
      <c r="L851" s="26"/>
      <c r="M851" s="26"/>
      <c r="N851" s="26"/>
      <c r="O851" s="26"/>
      <c r="P851" s="26"/>
      <c r="Q851" s="26"/>
      <c r="R851" s="26"/>
      <c r="S851" s="26"/>
      <c r="T851" s="26"/>
      <c r="U851" s="26"/>
      <c r="V851" s="26"/>
    </row>
    <row r="852" spans="1:22" ht="12.75" customHeight="1">
      <c r="A852" s="129"/>
      <c r="B852" s="54"/>
      <c r="C852" s="26"/>
      <c r="D852" s="130"/>
      <c r="E852" s="56"/>
      <c r="F852" s="56"/>
      <c r="G852" s="133"/>
      <c r="H852" s="26"/>
      <c r="I852" s="26"/>
      <c r="J852" s="26"/>
      <c r="K852" s="26"/>
      <c r="L852" s="26"/>
      <c r="M852" s="26"/>
      <c r="N852" s="26"/>
      <c r="O852" s="26"/>
      <c r="P852" s="26"/>
      <c r="Q852" s="26"/>
      <c r="R852" s="26"/>
      <c r="S852" s="26"/>
      <c r="T852" s="26"/>
      <c r="U852" s="26"/>
      <c r="V852" s="26"/>
    </row>
    <row r="853" spans="1:22" ht="12.75" customHeight="1">
      <c r="A853" s="129"/>
      <c r="B853" s="54"/>
      <c r="C853" s="26"/>
      <c r="D853" s="130"/>
      <c r="E853" s="56"/>
      <c r="F853" s="56"/>
      <c r="G853" s="133"/>
      <c r="H853" s="26"/>
      <c r="I853" s="26"/>
      <c r="J853" s="26"/>
      <c r="K853" s="26"/>
      <c r="L853" s="26"/>
      <c r="M853" s="26"/>
      <c r="N853" s="26"/>
      <c r="O853" s="26"/>
      <c r="P853" s="26"/>
      <c r="Q853" s="26"/>
      <c r="R853" s="26"/>
      <c r="S853" s="26"/>
      <c r="T853" s="26"/>
      <c r="U853" s="26"/>
      <c r="V853" s="26"/>
    </row>
    <row r="854" spans="1:22" ht="12.75" customHeight="1">
      <c r="A854" s="129"/>
      <c r="B854" s="54"/>
      <c r="C854" s="26"/>
      <c r="D854" s="130"/>
      <c r="E854" s="56"/>
      <c r="F854" s="56"/>
      <c r="G854" s="133"/>
      <c r="H854" s="26"/>
      <c r="I854" s="26"/>
      <c r="J854" s="26"/>
      <c r="K854" s="26"/>
      <c r="L854" s="26"/>
      <c r="M854" s="26"/>
      <c r="N854" s="26"/>
      <c r="O854" s="26"/>
      <c r="P854" s="26"/>
      <c r="Q854" s="26"/>
      <c r="R854" s="26"/>
      <c r="S854" s="26"/>
      <c r="T854" s="26"/>
      <c r="U854" s="26"/>
      <c r="V854" s="26"/>
    </row>
    <row r="855" spans="1:22" ht="12.75" customHeight="1">
      <c r="A855" s="129"/>
      <c r="B855" s="54"/>
      <c r="C855" s="26"/>
      <c r="D855" s="130"/>
      <c r="E855" s="56"/>
      <c r="F855" s="56"/>
      <c r="G855" s="133"/>
      <c r="H855" s="26"/>
      <c r="I855" s="26"/>
      <c r="J855" s="26"/>
      <c r="K855" s="26"/>
      <c r="L855" s="26"/>
      <c r="M855" s="26"/>
      <c r="N855" s="26"/>
      <c r="O855" s="26"/>
      <c r="P855" s="26"/>
      <c r="Q855" s="26"/>
      <c r="R855" s="26"/>
      <c r="S855" s="26"/>
      <c r="T855" s="26"/>
      <c r="U855" s="26"/>
      <c r="V855" s="26"/>
    </row>
    <row r="856" spans="1:22" ht="12.75" customHeight="1">
      <c r="A856" s="129"/>
      <c r="B856" s="54"/>
      <c r="C856" s="26"/>
      <c r="D856" s="130"/>
      <c r="E856" s="56"/>
      <c r="F856" s="56"/>
      <c r="G856" s="133"/>
      <c r="H856" s="26"/>
      <c r="I856" s="26"/>
      <c r="J856" s="26"/>
      <c r="K856" s="26"/>
      <c r="L856" s="26"/>
      <c r="M856" s="26"/>
      <c r="N856" s="26"/>
      <c r="O856" s="26"/>
      <c r="P856" s="26"/>
      <c r="Q856" s="26"/>
      <c r="R856" s="26"/>
      <c r="S856" s="26"/>
      <c r="T856" s="26"/>
      <c r="U856" s="26"/>
      <c r="V856" s="26"/>
    </row>
    <row r="857" spans="1:22" ht="12.75" customHeight="1">
      <c r="A857" s="129"/>
      <c r="B857" s="54"/>
      <c r="C857" s="26"/>
      <c r="D857" s="130"/>
      <c r="E857" s="56"/>
      <c r="F857" s="56"/>
      <c r="G857" s="133"/>
      <c r="H857" s="26"/>
      <c r="I857" s="26"/>
      <c r="J857" s="26"/>
      <c r="K857" s="26"/>
      <c r="L857" s="26"/>
      <c r="M857" s="26"/>
      <c r="N857" s="26"/>
      <c r="O857" s="26"/>
      <c r="P857" s="26"/>
      <c r="Q857" s="26"/>
      <c r="R857" s="26"/>
      <c r="S857" s="26"/>
      <c r="T857" s="26"/>
      <c r="U857" s="26"/>
      <c r="V857" s="26"/>
    </row>
    <row r="858" spans="1:22" ht="12.75" customHeight="1">
      <c r="A858" s="129"/>
      <c r="B858" s="54"/>
      <c r="C858" s="26"/>
      <c r="D858" s="130"/>
      <c r="E858" s="56"/>
      <c r="F858" s="56"/>
      <c r="G858" s="133"/>
      <c r="H858" s="26"/>
      <c r="I858" s="26"/>
      <c r="J858" s="26"/>
      <c r="K858" s="26"/>
      <c r="L858" s="26"/>
      <c r="M858" s="26"/>
      <c r="N858" s="26"/>
      <c r="O858" s="26"/>
      <c r="P858" s="26"/>
      <c r="Q858" s="26"/>
      <c r="R858" s="26"/>
      <c r="S858" s="26"/>
      <c r="T858" s="26"/>
      <c r="U858" s="26"/>
      <c r="V858" s="26"/>
    </row>
    <row r="859" spans="1:22" ht="12.75" customHeight="1">
      <c r="A859" s="129"/>
      <c r="B859" s="54"/>
      <c r="C859" s="26"/>
      <c r="D859" s="130"/>
      <c r="E859" s="56"/>
      <c r="F859" s="56"/>
      <c r="G859" s="133"/>
      <c r="H859" s="26"/>
      <c r="I859" s="26"/>
      <c r="J859" s="26"/>
      <c r="K859" s="26"/>
      <c r="L859" s="26"/>
      <c r="M859" s="26"/>
      <c r="N859" s="26"/>
      <c r="O859" s="26"/>
      <c r="P859" s="26"/>
      <c r="Q859" s="26"/>
      <c r="R859" s="26"/>
      <c r="S859" s="26"/>
      <c r="T859" s="26"/>
      <c r="U859" s="26"/>
      <c r="V859" s="26"/>
    </row>
    <row r="860" spans="1:22" ht="12.75" customHeight="1">
      <c r="A860" s="129"/>
      <c r="B860" s="54"/>
      <c r="C860" s="26"/>
      <c r="D860" s="130"/>
      <c r="E860" s="56"/>
      <c r="F860" s="56"/>
      <c r="G860" s="133"/>
      <c r="H860" s="26"/>
      <c r="I860" s="26"/>
      <c r="J860" s="26"/>
      <c r="K860" s="26"/>
      <c r="L860" s="26"/>
      <c r="M860" s="26"/>
      <c r="N860" s="26"/>
      <c r="O860" s="26"/>
      <c r="P860" s="26"/>
      <c r="Q860" s="26"/>
      <c r="R860" s="26"/>
      <c r="S860" s="26"/>
      <c r="T860" s="26"/>
      <c r="U860" s="26"/>
      <c r="V860" s="26"/>
    </row>
    <row r="861" spans="1:22" ht="12.75" customHeight="1">
      <c r="A861" s="129"/>
      <c r="B861" s="54"/>
      <c r="C861" s="26"/>
      <c r="D861" s="130"/>
      <c r="E861" s="56"/>
      <c r="F861" s="56"/>
      <c r="G861" s="133"/>
      <c r="H861" s="26"/>
      <c r="I861" s="26"/>
      <c r="J861" s="26"/>
      <c r="K861" s="26"/>
      <c r="L861" s="26"/>
      <c r="M861" s="26"/>
      <c r="N861" s="26"/>
      <c r="O861" s="26"/>
      <c r="P861" s="26"/>
      <c r="Q861" s="26"/>
      <c r="R861" s="26"/>
      <c r="S861" s="26"/>
      <c r="T861" s="26"/>
      <c r="U861" s="26"/>
      <c r="V861" s="26"/>
    </row>
    <row r="862" spans="1:22" ht="12.75" customHeight="1">
      <c r="A862" s="129"/>
      <c r="B862" s="54"/>
      <c r="C862" s="26"/>
      <c r="D862" s="130"/>
      <c r="E862" s="56"/>
      <c r="F862" s="56"/>
      <c r="G862" s="133"/>
      <c r="H862" s="26"/>
      <c r="I862" s="26"/>
      <c r="J862" s="26"/>
      <c r="K862" s="26"/>
      <c r="L862" s="26"/>
      <c r="M862" s="26"/>
      <c r="N862" s="26"/>
      <c r="O862" s="26"/>
      <c r="P862" s="26"/>
      <c r="Q862" s="26"/>
      <c r="R862" s="26"/>
      <c r="S862" s="26"/>
      <c r="T862" s="26"/>
      <c r="U862" s="26"/>
      <c r="V862" s="26"/>
    </row>
    <row r="863" spans="1:22" ht="12.75" customHeight="1">
      <c r="A863" s="129"/>
      <c r="B863" s="54"/>
      <c r="C863" s="26"/>
      <c r="D863" s="130"/>
      <c r="E863" s="56"/>
      <c r="F863" s="56"/>
      <c r="G863" s="133"/>
      <c r="H863" s="26"/>
      <c r="I863" s="26"/>
      <c r="J863" s="26"/>
      <c r="K863" s="26"/>
      <c r="L863" s="26"/>
      <c r="M863" s="26"/>
      <c r="N863" s="26"/>
      <c r="O863" s="26"/>
      <c r="P863" s="26"/>
      <c r="Q863" s="26"/>
      <c r="R863" s="26"/>
      <c r="S863" s="26"/>
      <c r="T863" s="26"/>
      <c r="U863" s="26"/>
      <c r="V863" s="26"/>
    </row>
    <row r="864" spans="1:22" ht="12.75" customHeight="1">
      <c r="A864" s="129"/>
      <c r="B864" s="54"/>
      <c r="C864" s="26"/>
      <c r="D864" s="130"/>
      <c r="E864" s="56"/>
      <c r="F864" s="56"/>
      <c r="G864" s="133"/>
      <c r="H864" s="26"/>
      <c r="I864" s="26"/>
      <c r="J864" s="26"/>
      <c r="K864" s="26"/>
      <c r="L864" s="26"/>
      <c r="M864" s="26"/>
      <c r="N864" s="26"/>
      <c r="O864" s="26"/>
      <c r="P864" s="26"/>
      <c r="Q864" s="26"/>
      <c r="R864" s="26"/>
      <c r="S864" s="26"/>
      <c r="T864" s="26"/>
      <c r="U864" s="26"/>
      <c r="V864" s="26"/>
    </row>
    <row r="865" spans="1:22" ht="12.75" customHeight="1">
      <c r="A865" s="129"/>
      <c r="B865" s="54"/>
      <c r="C865" s="26"/>
      <c r="D865" s="130"/>
      <c r="E865" s="56"/>
      <c r="F865" s="56"/>
      <c r="G865" s="133"/>
      <c r="H865" s="26"/>
      <c r="I865" s="26"/>
      <c r="J865" s="26"/>
      <c r="K865" s="26"/>
      <c r="L865" s="26"/>
      <c r="M865" s="26"/>
      <c r="N865" s="26"/>
      <c r="O865" s="26"/>
      <c r="P865" s="26"/>
      <c r="Q865" s="26"/>
      <c r="R865" s="26"/>
      <c r="S865" s="26"/>
      <c r="T865" s="26"/>
      <c r="U865" s="26"/>
      <c r="V865" s="26"/>
    </row>
    <row r="866" spans="1:22" ht="12.75" customHeight="1">
      <c r="A866" s="129"/>
      <c r="B866" s="54"/>
      <c r="C866" s="26"/>
      <c r="D866" s="130"/>
      <c r="E866" s="56"/>
      <c r="F866" s="56"/>
      <c r="G866" s="133"/>
      <c r="H866" s="26"/>
      <c r="I866" s="26"/>
      <c r="J866" s="26"/>
      <c r="K866" s="26"/>
      <c r="L866" s="26"/>
      <c r="M866" s="26"/>
      <c r="N866" s="26"/>
      <c r="O866" s="26"/>
      <c r="P866" s="26"/>
      <c r="Q866" s="26"/>
      <c r="R866" s="26"/>
      <c r="S866" s="26"/>
      <c r="T866" s="26"/>
      <c r="U866" s="26"/>
      <c r="V866" s="26"/>
    </row>
    <row r="867" spans="1:22" ht="12.75" customHeight="1">
      <c r="A867" s="129"/>
      <c r="B867" s="54"/>
      <c r="C867" s="26"/>
      <c r="D867" s="130"/>
      <c r="E867" s="56"/>
      <c r="F867" s="56"/>
      <c r="G867" s="133"/>
      <c r="H867" s="26"/>
      <c r="I867" s="26"/>
      <c r="J867" s="26"/>
      <c r="K867" s="26"/>
      <c r="L867" s="26"/>
      <c r="M867" s="26"/>
      <c r="N867" s="26"/>
      <c r="O867" s="26"/>
      <c r="P867" s="26"/>
      <c r="Q867" s="26"/>
      <c r="R867" s="26"/>
      <c r="S867" s="26"/>
      <c r="T867" s="26"/>
      <c r="U867" s="26"/>
      <c r="V867" s="26"/>
    </row>
    <row r="868" spans="1:22" ht="12.75" customHeight="1">
      <c r="A868" s="129"/>
      <c r="B868" s="54"/>
      <c r="C868" s="26"/>
      <c r="D868" s="130"/>
      <c r="E868" s="56"/>
      <c r="F868" s="56"/>
      <c r="G868" s="133"/>
      <c r="H868" s="26"/>
      <c r="I868" s="26"/>
      <c r="J868" s="26"/>
      <c r="K868" s="26"/>
      <c r="L868" s="26"/>
      <c r="M868" s="26"/>
      <c r="N868" s="26"/>
      <c r="O868" s="26"/>
      <c r="P868" s="26"/>
      <c r="Q868" s="26"/>
      <c r="R868" s="26"/>
      <c r="S868" s="26"/>
      <c r="T868" s="26"/>
      <c r="U868" s="26"/>
      <c r="V868" s="26"/>
    </row>
    <row r="869" spans="1:22" ht="12.75" customHeight="1">
      <c r="A869" s="129"/>
      <c r="B869" s="54"/>
      <c r="C869" s="26"/>
      <c r="D869" s="130"/>
      <c r="E869" s="56"/>
      <c r="F869" s="56"/>
      <c r="G869" s="133"/>
      <c r="H869" s="26"/>
      <c r="I869" s="26"/>
      <c r="J869" s="26"/>
      <c r="K869" s="26"/>
      <c r="L869" s="26"/>
      <c r="M869" s="26"/>
      <c r="N869" s="26"/>
      <c r="O869" s="26"/>
      <c r="P869" s="26"/>
      <c r="Q869" s="26"/>
      <c r="R869" s="26"/>
      <c r="S869" s="26"/>
      <c r="T869" s="26"/>
      <c r="U869" s="26"/>
      <c r="V869" s="26"/>
    </row>
    <row r="870" spans="1:22" ht="12.75" customHeight="1">
      <c r="A870" s="129"/>
      <c r="B870" s="54"/>
      <c r="C870" s="26"/>
      <c r="D870" s="130"/>
      <c r="E870" s="56"/>
      <c r="F870" s="56"/>
      <c r="G870" s="133"/>
      <c r="H870" s="26"/>
      <c r="I870" s="26"/>
      <c r="J870" s="26"/>
      <c r="K870" s="26"/>
      <c r="L870" s="26"/>
      <c r="M870" s="26"/>
      <c r="N870" s="26"/>
      <c r="O870" s="26"/>
      <c r="P870" s="26"/>
      <c r="Q870" s="26"/>
      <c r="R870" s="26"/>
      <c r="S870" s="26"/>
      <c r="T870" s="26"/>
      <c r="U870" s="26"/>
      <c r="V870" s="26"/>
    </row>
    <row r="871" spans="1:22" ht="12.75" customHeight="1">
      <c r="A871" s="129"/>
      <c r="B871" s="54"/>
      <c r="C871" s="26"/>
      <c r="D871" s="130"/>
      <c r="E871" s="56"/>
      <c r="F871" s="56"/>
      <c r="G871" s="133"/>
      <c r="H871" s="26"/>
      <c r="I871" s="26"/>
      <c r="J871" s="26"/>
      <c r="K871" s="26"/>
      <c r="L871" s="26"/>
      <c r="M871" s="26"/>
      <c r="N871" s="26"/>
      <c r="O871" s="26"/>
      <c r="P871" s="26"/>
      <c r="Q871" s="26"/>
      <c r="R871" s="26"/>
      <c r="S871" s="26"/>
      <c r="T871" s="26"/>
      <c r="U871" s="26"/>
      <c r="V871" s="26"/>
    </row>
    <row r="872" spans="1:22" ht="12.75" customHeight="1">
      <c r="A872" s="129"/>
      <c r="B872" s="54"/>
      <c r="C872" s="26"/>
      <c r="D872" s="130"/>
      <c r="E872" s="56"/>
      <c r="F872" s="56"/>
      <c r="G872" s="133"/>
      <c r="H872" s="26"/>
      <c r="I872" s="26"/>
      <c r="J872" s="26"/>
      <c r="K872" s="26"/>
      <c r="L872" s="26"/>
      <c r="M872" s="26"/>
      <c r="N872" s="26"/>
      <c r="O872" s="26"/>
      <c r="P872" s="26"/>
      <c r="Q872" s="26"/>
      <c r="R872" s="26"/>
      <c r="S872" s="26"/>
      <c r="T872" s="26"/>
      <c r="U872" s="26"/>
      <c r="V872" s="26"/>
    </row>
    <row r="873" spans="1:22" ht="12.75" customHeight="1">
      <c r="A873" s="129"/>
      <c r="B873" s="54"/>
      <c r="C873" s="26"/>
      <c r="D873" s="130"/>
      <c r="E873" s="56"/>
      <c r="F873" s="56"/>
      <c r="G873" s="133"/>
      <c r="H873" s="26"/>
      <c r="I873" s="26"/>
      <c r="J873" s="26"/>
      <c r="K873" s="26"/>
      <c r="L873" s="26"/>
      <c r="M873" s="26"/>
      <c r="N873" s="26"/>
      <c r="O873" s="26"/>
      <c r="P873" s="26"/>
      <c r="Q873" s="26"/>
      <c r="R873" s="26"/>
      <c r="S873" s="26"/>
      <c r="T873" s="26"/>
      <c r="U873" s="26"/>
      <c r="V873" s="26"/>
    </row>
    <row r="874" spans="1:22" ht="12.75" customHeight="1">
      <c r="A874" s="129"/>
      <c r="B874" s="54"/>
      <c r="C874" s="26"/>
      <c r="D874" s="130"/>
      <c r="E874" s="56"/>
      <c r="F874" s="56"/>
      <c r="G874" s="133"/>
      <c r="H874" s="26"/>
      <c r="I874" s="26"/>
      <c r="J874" s="26"/>
      <c r="K874" s="26"/>
      <c r="L874" s="26"/>
      <c r="M874" s="26"/>
      <c r="N874" s="26"/>
      <c r="O874" s="26"/>
      <c r="P874" s="26"/>
      <c r="Q874" s="26"/>
      <c r="R874" s="26"/>
      <c r="S874" s="26"/>
      <c r="T874" s="26"/>
      <c r="U874" s="26"/>
      <c r="V874" s="26"/>
    </row>
    <row r="875" spans="1:22" ht="12.75" customHeight="1">
      <c r="A875" s="129"/>
      <c r="B875" s="54"/>
      <c r="C875" s="26"/>
      <c r="D875" s="130"/>
      <c r="E875" s="56"/>
      <c r="F875" s="56"/>
      <c r="G875" s="133"/>
      <c r="H875" s="26"/>
      <c r="I875" s="26"/>
      <c r="J875" s="26"/>
      <c r="K875" s="26"/>
      <c r="L875" s="26"/>
      <c r="M875" s="26"/>
      <c r="N875" s="26"/>
      <c r="O875" s="26"/>
      <c r="P875" s="26"/>
      <c r="Q875" s="26"/>
      <c r="R875" s="26"/>
      <c r="S875" s="26"/>
      <c r="T875" s="26"/>
      <c r="U875" s="26"/>
      <c r="V875" s="26"/>
    </row>
    <row r="876" spans="1:22" ht="12.75" customHeight="1">
      <c r="A876" s="129"/>
      <c r="B876" s="54"/>
      <c r="C876" s="26"/>
      <c r="D876" s="130"/>
      <c r="E876" s="56"/>
      <c r="F876" s="56"/>
      <c r="G876" s="133"/>
      <c r="H876" s="26"/>
      <c r="I876" s="26"/>
      <c r="J876" s="26"/>
      <c r="K876" s="26"/>
      <c r="L876" s="26"/>
      <c r="M876" s="26"/>
      <c r="N876" s="26"/>
      <c r="O876" s="26"/>
      <c r="P876" s="26"/>
      <c r="Q876" s="26"/>
      <c r="R876" s="26"/>
      <c r="S876" s="26"/>
      <c r="T876" s="26"/>
      <c r="U876" s="26"/>
      <c r="V876" s="26"/>
    </row>
    <row r="877" spans="1:22" ht="12.75" customHeight="1">
      <c r="A877" s="129"/>
      <c r="B877" s="54"/>
      <c r="C877" s="26"/>
      <c r="D877" s="130"/>
      <c r="E877" s="56"/>
      <c r="F877" s="56"/>
      <c r="G877" s="133"/>
      <c r="H877" s="26"/>
      <c r="I877" s="26"/>
      <c r="J877" s="26"/>
      <c r="K877" s="26"/>
      <c r="L877" s="26"/>
      <c r="M877" s="26"/>
      <c r="N877" s="26"/>
      <c r="O877" s="26"/>
      <c r="P877" s="26"/>
      <c r="Q877" s="26"/>
      <c r="R877" s="26"/>
      <c r="S877" s="26"/>
      <c r="T877" s="26"/>
      <c r="U877" s="26"/>
      <c r="V877" s="26"/>
    </row>
    <row r="878" spans="1:22" ht="12.75" customHeight="1">
      <c r="A878" s="129"/>
      <c r="B878" s="54"/>
      <c r="C878" s="26"/>
      <c r="D878" s="130"/>
      <c r="E878" s="56"/>
      <c r="F878" s="56"/>
      <c r="G878" s="133"/>
      <c r="H878" s="26"/>
      <c r="I878" s="26"/>
      <c r="J878" s="26"/>
      <c r="K878" s="26"/>
      <c r="L878" s="26"/>
      <c r="M878" s="26"/>
      <c r="N878" s="26"/>
      <c r="O878" s="26"/>
      <c r="P878" s="26"/>
      <c r="Q878" s="26"/>
      <c r="R878" s="26"/>
      <c r="S878" s="26"/>
      <c r="T878" s="26"/>
      <c r="U878" s="26"/>
      <c r="V878" s="26"/>
    </row>
    <row r="879" spans="1:22" ht="12.75" customHeight="1">
      <c r="A879" s="129"/>
      <c r="B879" s="54"/>
      <c r="C879" s="26"/>
      <c r="D879" s="130"/>
      <c r="E879" s="56"/>
      <c r="F879" s="56"/>
      <c r="G879" s="133"/>
      <c r="H879" s="26"/>
      <c r="I879" s="26"/>
      <c r="J879" s="26"/>
      <c r="K879" s="26"/>
      <c r="L879" s="26"/>
      <c r="M879" s="26"/>
      <c r="N879" s="26"/>
      <c r="O879" s="26"/>
      <c r="P879" s="26"/>
      <c r="Q879" s="26"/>
      <c r="R879" s="26"/>
      <c r="S879" s="26"/>
      <c r="T879" s="26"/>
      <c r="U879" s="26"/>
      <c r="V879" s="26"/>
    </row>
    <row r="880" spans="1:22" ht="12.75" customHeight="1">
      <c r="A880" s="129"/>
      <c r="B880" s="54"/>
      <c r="C880" s="26"/>
      <c r="D880" s="130"/>
      <c r="E880" s="56"/>
      <c r="F880" s="56"/>
      <c r="G880" s="133"/>
      <c r="H880" s="26"/>
      <c r="I880" s="26"/>
      <c r="J880" s="26"/>
      <c r="K880" s="26"/>
      <c r="L880" s="26"/>
      <c r="M880" s="26"/>
      <c r="N880" s="26"/>
      <c r="O880" s="26"/>
      <c r="P880" s="26"/>
      <c r="Q880" s="26"/>
      <c r="R880" s="26"/>
      <c r="S880" s="26"/>
      <c r="T880" s="26"/>
      <c r="U880" s="26"/>
      <c r="V880" s="26"/>
    </row>
    <row r="881" spans="1:22" ht="12.75" customHeight="1">
      <c r="A881" s="129"/>
      <c r="B881" s="54"/>
      <c r="C881" s="26"/>
      <c r="D881" s="130"/>
      <c r="E881" s="56"/>
      <c r="F881" s="56"/>
      <c r="G881" s="133"/>
      <c r="H881" s="26"/>
      <c r="I881" s="26"/>
      <c r="J881" s="26"/>
      <c r="K881" s="26"/>
      <c r="L881" s="26"/>
      <c r="M881" s="26"/>
      <c r="N881" s="26"/>
      <c r="O881" s="26"/>
      <c r="P881" s="26"/>
      <c r="Q881" s="26"/>
      <c r="R881" s="26"/>
      <c r="S881" s="26"/>
      <c r="T881" s="26"/>
      <c r="U881" s="26"/>
      <c r="V881" s="26"/>
    </row>
    <row r="882" spans="1:22" ht="12.75" customHeight="1">
      <c r="A882" s="129"/>
      <c r="B882" s="54"/>
      <c r="C882" s="26"/>
      <c r="D882" s="130"/>
      <c r="E882" s="56"/>
      <c r="F882" s="56"/>
      <c r="G882" s="133"/>
      <c r="H882" s="26"/>
      <c r="I882" s="26"/>
      <c r="J882" s="26"/>
      <c r="K882" s="26"/>
      <c r="L882" s="26"/>
      <c r="M882" s="26"/>
      <c r="N882" s="26"/>
      <c r="O882" s="26"/>
      <c r="P882" s="26"/>
      <c r="Q882" s="26"/>
      <c r="R882" s="26"/>
      <c r="S882" s="26"/>
      <c r="T882" s="26"/>
      <c r="U882" s="26"/>
      <c r="V882" s="26"/>
    </row>
    <row r="883" spans="1:22" ht="12.75" customHeight="1">
      <c r="A883" s="129"/>
      <c r="B883" s="54"/>
      <c r="C883" s="26"/>
      <c r="D883" s="130"/>
      <c r="E883" s="56"/>
      <c r="F883" s="56"/>
      <c r="G883" s="133"/>
      <c r="H883" s="26"/>
      <c r="I883" s="26"/>
      <c r="J883" s="26"/>
      <c r="K883" s="26"/>
      <c r="L883" s="26"/>
      <c r="M883" s="26"/>
      <c r="N883" s="26"/>
      <c r="O883" s="26"/>
      <c r="P883" s="26"/>
      <c r="Q883" s="26"/>
      <c r="R883" s="26"/>
      <c r="S883" s="26"/>
      <c r="T883" s="26"/>
      <c r="U883" s="26"/>
      <c r="V883" s="26"/>
    </row>
    <row r="884" spans="1:22" ht="12.75" customHeight="1">
      <c r="A884" s="129"/>
      <c r="B884" s="54"/>
      <c r="C884" s="26"/>
      <c r="D884" s="130"/>
      <c r="E884" s="56"/>
      <c r="F884" s="56"/>
      <c r="G884" s="133"/>
      <c r="H884" s="26"/>
      <c r="I884" s="26"/>
      <c r="J884" s="26"/>
      <c r="K884" s="26"/>
      <c r="L884" s="26"/>
      <c r="M884" s="26"/>
      <c r="N884" s="26"/>
      <c r="O884" s="26"/>
      <c r="P884" s="26"/>
      <c r="Q884" s="26"/>
      <c r="R884" s="26"/>
      <c r="S884" s="26"/>
      <c r="T884" s="26"/>
      <c r="U884" s="26"/>
      <c r="V884" s="26"/>
    </row>
    <row r="885" spans="1:22" ht="12.75" customHeight="1">
      <c r="A885" s="129"/>
      <c r="B885" s="54"/>
      <c r="C885" s="26"/>
      <c r="D885" s="130"/>
      <c r="E885" s="56"/>
      <c r="F885" s="56"/>
      <c r="G885" s="133"/>
      <c r="H885" s="26"/>
      <c r="I885" s="26"/>
      <c r="J885" s="26"/>
      <c r="K885" s="26"/>
      <c r="L885" s="26"/>
      <c r="M885" s="26"/>
      <c r="N885" s="26"/>
      <c r="O885" s="26"/>
      <c r="P885" s="26"/>
      <c r="Q885" s="26"/>
      <c r="R885" s="26"/>
      <c r="S885" s="26"/>
      <c r="T885" s="26"/>
      <c r="U885" s="26"/>
      <c r="V885" s="26"/>
    </row>
    <row r="886" spans="1:22" ht="12.75" customHeight="1">
      <c r="A886" s="129"/>
      <c r="B886" s="54"/>
      <c r="C886" s="26"/>
      <c r="D886" s="130"/>
      <c r="E886" s="56"/>
      <c r="F886" s="56"/>
      <c r="G886" s="133"/>
      <c r="H886" s="26"/>
      <c r="I886" s="26"/>
      <c r="J886" s="26"/>
      <c r="K886" s="26"/>
      <c r="L886" s="26"/>
      <c r="M886" s="26"/>
      <c r="N886" s="26"/>
      <c r="O886" s="26"/>
      <c r="P886" s="26"/>
      <c r="Q886" s="26"/>
      <c r="R886" s="26"/>
      <c r="S886" s="26"/>
      <c r="T886" s="26"/>
      <c r="U886" s="26"/>
      <c r="V886" s="26"/>
    </row>
    <row r="887" spans="1:22" ht="12.75" customHeight="1">
      <c r="A887" s="129"/>
      <c r="B887" s="54"/>
      <c r="C887" s="26"/>
      <c r="D887" s="130"/>
      <c r="E887" s="56"/>
      <c r="F887" s="56"/>
      <c r="G887" s="133"/>
      <c r="H887" s="26"/>
      <c r="I887" s="26"/>
      <c r="J887" s="26"/>
      <c r="K887" s="26"/>
      <c r="L887" s="26"/>
      <c r="M887" s="26"/>
      <c r="N887" s="26"/>
      <c r="O887" s="26"/>
      <c r="P887" s="26"/>
      <c r="Q887" s="26"/>
      <c r="R887" s="26"/>
      <c r="S887" s="26"/>
      <c r="T887" s="26"/>
      <c r="U887" s="26"/>
      <c r="V887" s="26"/>
    </row>
    <row r="888" spans="1:22" ht="12.75" customHeight="1">
      <c r="A888" s="129"/>
      <c r="B888" s="54"/>
      <c r="C888" s="26"/>
      <c r="D888" s="130"/>
      <c r="E888" s="56"/>
      <c r="F888" s="56"/>
      <c r="G888" s="133"/>
      <c r="H888" s="26"/>
      <c r="I888" s="26"/>
      <c r="J888" s="26"/>
      <c r="K888" s="26"/>
      <c r="L888" s="26"/>
      <c r="M888" s="26"/>
      <c r="N888" s="26"/>
      <c r="O888" s="26"/>
      <c r="P888" s="26"/>
      <c r="Q888" s="26"/>
      <c r="R888" s="26"/>
      <c r="S888" s="26"/>
      <c r="T888" s="26"/>
      <c r="U888" s="26"/>
      <c r="V888" s="26"/>
    </row>
    <row r="889" spans="1:22" ht="12.75" customHeight="1">
      <c r="A889" s="129"/>
      <c r="B889" s="54"/>
      <c r="C889" s="26"/>
      <c r="D889" s="130"/>
      <c r="E889" s="56"/>
      <c r="F889" s="56"/>
      <c r="G889" s="133"/>
      <c r="H889" s="26"/>
      <c r="I889" s="26"/>
      <c r="J889" s="26"/>
      <c r="K889" s="26"/>
      <c r="L889" s="26"/>
      <c r="M889" s="26"/>
      <c r="N889" s="26"/>
      <c r="O889" s="26"/>
      <c r="P889" s="26"/>
      <c r="Q889" s="26"/>
      <c r="R889" s="26"/>
      <c r="S889" s="26"/>
      <c r="T889" s="26"/>
      <c r="U889" s="26"/>
      <c r="V889" s="26"/>
    </row>
    <row r="890" spans="1:22" ht="12.75" customHeight="1">
      <c r="A890" s="129"/>
      <c r="B890" s="54"/>
      <c r="C890" s="26"/>
      <c r="D890" s="130"/>
      <c r="E890" s="56"/>
      <c r="F890" s="56"/>
      <c r="G890" s="133"/>
      <c r="H890" s="26"/>
      <c r="I890" s="26"/>
      <c r="J890" s="26"/>
      <c r="K890" s="26"/>
      <c r="L890" s="26"/>
      <c r="M890" s="26"/>
      <c r="N890" s="26"/>
      <c r="O890" s="26"/>
      <c r="P890" s="26"/>
      <c r="Q890" s="26"/>
      <c r="R890" s="26"/>
      <c r="S890" s="26"/>
      <c r="T890" s="26"/>
      <c r="U890" s="26"/>
      <c r="V890" s="26"/>
    </row>
    <row r="891" spans="1:22" ht="12.75" customHeight="1">
      <c r="A891" s="129"/>
      <c r="B891" s="54"/>
      <c r="C891" s="26"/>
      <c r="D891" s="130"/>
      <c r="E891" s="56"/>
      <c r="F891" s="56"/>
      <c r="G891" s="133"/>
      <c r="H891" s="26"/>
      <c r="I891" s="26"/>
      <c r="J891" s="26"/>
      <c r="K891" s="26"/>
      <c r="L891" s="26"/>
      <c r="M891" s="26"/>
      <c r="N891" s="26"/>
      <c r="O891" s="26"/>
      <c r="P891" s="26"/>
      <c r="Q891" s="26"/>
      <c r="R891" s="26"/>
      <c r="S891" s="26"/>
      <c r="T891" s="26"/>
      <c r="U891" s="26"/>
      <c r="V891" s="26"/>
    </row>
    <row r="892" spans="1:22" ht="12.75" customHeight="1">
      <c r="A892" s="129"/>
      <c r="B892" s="54"/>
      <c r="C892" s="26"/>
      <c r="D892" s="130"/>
      <c r="E892" s="56"/>
      <c r="F892" s="56"/>
      <c r="G892" s="133"/>
      <c r="H892" s="26"/>
      <c r="I892" s="26"/>
      <c r="J892" s="26"/>
      <c r="K892" s="26"/>
      <c r="L892" s="26"/>
      <c r="M892" s="26"/>
      <c r="N892" s="26"/>
      <c r="O892" s="26"/>
      <c r="P892" s="26"/>
      <c r="Q892" s="26"/>
      <c r="R892" s="26"/>
      <c r="S892" s="26"/>
      <c r="T892" s="26"/>
      <c r="U892" s="26"/>
      <c r="V892" s="26"/>
    </row>
    <row r="893" spans="1:22" ht="12.75" customHeight="1">
      <c r="A893" s="129"/>
      <c r="B893" s="54"/>
      <c r="C893" s="26"/>
      <c r="D893" s="130"/>
      <c r="E893" s="56"/>
      <c r="F893" s="56"/>
      <c r="G893" s="133"/>
      <c r="H893" s="26"/>
      <c r="I893" s="26"/>
      <c r="J893" s="26"/>
      <c r="K893" s="26"/>
      <c r="L893" s="26"/>
      <c r="M893" s="26"/>
      <c r="N893" s="26"/>
      <c r="O893" s="26"/>
      <c r="P893" s="26"/>
      <c r="Q893" s="26"/>
      <c r="R893" s="26"/>
      <c r="S893" s="26"/>
      <c r="T893" s="26"/>
      <c r="U893" s="26"/>
      <c r="V893" s="26"/>
    </row>
    <row r="894" spans="1:22" ht="12.75" customHeight="1">
      <c r="A894" s="129"/>
      <c r="B894" s="54"/>
      <c r="C894" s="26"/>
      <c r="D894" s="130"/>
      <c r="E894" s="56"/>
      <c r="F894" s="56"/>
      <c r="G894" s="133"/>
      <c r="H894" s="26"/>
      <c r="I894" s="26"/>
      <c r="J894" s="26"/>
      <c r="K894" s="26"/>
      <c r="L894" s="26"/>
      <c r="M894" s="26"/>
      <c r="N894" s="26"/>
      <c r="O894" s="26"/>
      <c r="P894" s="26"/>
      <c r="Q894" s="26"/>
      <c r="R894" s="26"/>
      <c r="S894" s="26"/>
      <c r="T894" s="26"/>
      <c r="U894" s="26"/>
      <c r="V894" s="26"/>
    </row>
    <row r="895" spans="1:22" ht="12.75" customHeight="1">
      <c r="A895" s="129"/>
      <c r="B895" s="54"/>
      <c r="C895" s="26"/>
      <c r="D895" s="130"/>
      <c r="E895" s="56"/>
      <c r="F895" s="56"/>
      <c r="G895" s="133"/>
      <c r="H895" s="26"/>
      <c r="I895" s="26"/>
      <c r="J895" s="26"/>
      <c r="K895" s="26"/>
      <c r="L895" s="26"/>
      <c r="M895" s="26"/>
      <c r="N895" s="26"/>
      <c r="O895" s="26"/>
      <c r="P895" s="26"/>
      <c r="Q895" s="26"/>
      <c r="R895" s="26"/>
      <c r="S895" s="26"/>
      <c r="T895" s="26"/>
      <c r="U895" s="26"/>
      <c r="V895" s="26"/>
    </row>
    <row r="896" spans="1:22" ht="12.75" customHeight="1">
      <c r="A896" s="129"/>
      <c r="B896" s="54"/>
      <c r="C896" s="26"/>
      <c r="D896" s="130"/>
      <c r="E896" s="56"/>
      <c r="F896" s="56"/>
      <c r="G896" s="133"/>
      <c r="H896" s="26"/>
      <c r="I896" s="26"/>
      <c r="J896" s="26"/>
      <c r="K896" s="26"/>
      <c r="L896" s="26"/>
      <c r="M896" s="26"/>
      <c r="N896" s="26"/>
      <c r="O896" s="26"/>
      <c r="P896" s="26"/>
      <c r="Q896" s="26"/>
      <c r="R896" s="26"/>
      <c r="S896" s="26"/>
      <c r="T896" s="26"/>
      <c r="U896" s="26"/>
      <c r="V896" s="26"/>
    </row>
    <row r="897" spans="1:22" ht="12.75" customHeight="1">
      <c r="A897" s="129"/>
      <c r="B897" s="54"/>
      <c r="C897" s="26"/>
      <c r="D897" s="130"/>
      <c r="E897" s="56"/>
      <c r="F897" s="56"/>
      <c r="G897" s="133"/>
      <c r="H897" s="26"/>
      <c r="I897" s="26"/>
      <c r="J897" s="26"/>
      <c r="K897" s="26"/>
      <c r="L897" s="26"/>
      <c r="M897" s="26"/>
      <c r="N897" s="26"/>
      <c r="O897" s="26"/>
      <c r="P897" s="26"/>
      <c r="Q897" s="26"/>
      <c r="R897" s="26"/>
      <c r="S897" s="26"/>
      <c r="T897" s="26"/>
      <c r="U897" s="26"/>
      <c r="V897" s="26"/>
    </row>
    <row r="898" spans="1:22" ht="12.75" customHeight="1">
      <c r="A898" s="129"/>
      <c r="B898" s="54"/>
      <c r="C898" s="26"/>
      <c r="D898" s="130"/>
      <c r="E898" s="56"/>
      <c r="F898" s="56"/>
      <c r="G898" s="133"/>
      <c r="H898" s="26"/>
      <c r="I898" s="26"/>
      <c r="J898" s="26"/>
      <c r="K898" s="26"/>
      <c r="L898" s="26"/>
      <c r="M898" s="26"/>
      <c r="N898" s="26"/>
      <c r="O898" s="26"/>
      <c r="P898" s="26"/>
      <c r="Q898" s="26"/>
      <c r="R898" s="26"/>
      <c r="S898" s="26"/>
      <c r="T898" s="26"/>
      <c r="U898" s="26"/>
      <c r="V898" s="26"/>
    </row>
    <row r="899" spans="1:22" ht="12.75" customHeight="1">
      <c r="A899" s="129"/>
      <c r="B899" s="54"/>
      <c r="C899" s="26"/>
      <c r="D899" s="130"/>
      <c r="E899" s="56"/>
      <c r="F899" s="56"/>
      <c r="G899" s="133"/>
      <c r="H899" s="26"/>
      <c r="I899" s="26"/>
      <c r="J899" s="26"/>
      <c r="K899" s="26"/>
      <c r="L899" s="26"/>
      <c r="M899" s="26"/>
      <c r="N899" s="26"/>
      <c r="O899" s="26"/>
      <c r="P899" s="26"/>
      <c r="Q899" s="26"/>
      <c r="R899" s="26"/>
      <c r="S899" s="26"/>
      <c r="T899" s="26"/>
      <c r="U899" s="26"/>
      <c r="V899" s="26"/>
    </row>
    <row r="900" spans="1:22" ht="12.75" customHeight="1">
      <c r="A900" s="129"/>
      <c r="B900" s="54"/>
      <c r="C900" s="26"/>
      <c r="D900" s="130"/>
      <c r="E900" s="56"/>
      <c r="F900" s="56"/>
      <c r="G900" s="133"/>
      <c r="H900" s="26"/>
      <c r="I900" s="26"/>
      <c r="J900" s="26"/>
      <c r="K900" s="26"/>
      <c r="L900" s="26"/>
      <c r="M900" s="26"/>
      <c r="N900" s="26"/>
      <c r="O900" s="26"/>
      <c r="P900" s="26"/>
      <c r="Q900" s="26"/>
      <c r="R900" s="26"/>
      <c r="S900" s="26"/>
      <c r="T900" s="26"/>
      <c r="U900" s="26"/>
      <c r="V900" s="26"/>
    </row>
    <row r="901" spans="1:22" ht="12.75" customHeight="1">
      <c r="A901" s="129"/>
      <c r="B901" s="54"/>
      <c r="C901" s="26"/>
      <c r="D901" s="130"/>
      <c r="E901" s="56"/>
      <c r="F901" s="56"/>
      <c r="G901" s="133"/>
      <c r="H901" s="26"/>
      <c r="I901" s="26"/>
      <c r="J901" s="26"/>
      <c r="K901" s="26"/>
      <c r="L901" s="26"/>
      <c r="M901" s="26"/>
      <c r="N901" s="26"/>
      <c r="O901" s="26"/>
      <c r="P901" s="26"/>
      <c r="Q901" s="26"/>
      <c r="R901" s="26"/>
      <c r="S901" s="26"/>
      <c r="T901" s="26"/>
      <c r="U901" s="26"/>
      <c r="V901" s="26"/>
    </row>
    <row r="902" spans="1:22" ht="12.75" customHeight="1">
      <c r="A902" s="129"/>
      <c r="B902" s="54"/>
      <c r="C902" s="26"/>
      <c r="D902" s="130"/>
      <c r="E902" s="56"/>
      <c r="F902" s="56"/>
      <c r="G902" s="133"/>
      <c r="H902" s="26"/>
      <c r="I902" s="26"/>
      <c r="J902" s="26"/>
      <c r="K902" s="26"/>
      <c r="L902" s="26"/>
      <c r="M902" s="26"/>
      <c r="N902" s="26"/>
      <c r="O902" s="26"/>
      <c r="P902" s="26"/>
      <c r="Q902" s="26"/>
      <c r="R902" s="26"/>
      <c r="S902" s="26"/>
      <c r="T902" s="26"/>
      <c r="U902" s="26"/>
      <c r="V902" s="26"/>
    </row>
    <row r="903" spans="1:22" ht="12.75" customHeight="1">
      <c r="A903" s="129"/>
      <c r="B903" s="54"/>
      <c r="C903" s="26"/>
      <c r="D903" s="130"/>
      <c r="E903" s="56"/>
      <c r="F903" s="56"/>
      <c r="G903" s="133"/>
      <c r="H903" s="26"/>
      <c r="I903" s="26"/>
      <c r="J903" s="26"/>
      <c r="K903" s="26"/>
      <c r="L903" s="26"/>
      <c r="M903" s="26"/>
      <c r="N903" s="26"/>
      <c r="O903" s="26"/>
      <c r="P903" s="26"/>
      <c r="Q903" s="26"/>
      <c r="R903" s="26"/>
      <c r="S903" s="26"/>
      <c r="T903" s="26"/>
      <c r="U903" s="26"/>
      <c r="V903" s="26"/>
    </row>
    <row r="904" spans="1:22" ht="12.75" customHeight="1">
      <c r="A904" s="129"/>
      <c r="B904" s="54"/>
      <c r="C904" s="26"/>
      <c r="D904" s="130"/>
      <c r="E904" s="56"/>
      <c r="F904" s="56"/>
      <c r="G904" s="133"/>
      <c r="H904" s="26"/>
      <c r="I904" s="26"/>
      <c r="J904" s="26"/>
      <c r="K904" s="26"/>
      <c r="L904" s="26"/>
      <c r="M904" s="26"/>
      <c r="N904" s="26"/>
      <c r="O904" s="26"/>
      <c r="P904" s="26"/>
      <c r="Q904" s="26"/>
      <c r="R904" s="26"/>
      <c r="S904" s="26"/>
      <c r="T904" s="26"/>
      <c r="U904" s="26"/>
      <c r="V904" s="26"/>
    </row>
    <row r="905" spans="1:22" ht="12.75" customHeight="1">
      <c r="A905" s="129"/>
      <c r="B905" s="54"/>
      <c r="C905" s="26"/>
      <c r="D905" s="130"/>
      <c r="E905" s="56"/>
      <c r="F905" s="56"/>
      <c r="G905" s="133"/>
      <c r="H905" s="26"/>
      <c r="I905" s="26"/>
      <c r="J905" s="26"/>
      <c r="K905" s="26"/>
      <c r="L905" s="26"/>
      <c r="M905" s="26"/>
      <c r="N905" s="26"/>
      <c r="O905" s="26"/>
      <c r="P905" s="26"/>
      <c r="Q905" s="26"/>
      <c r="R905" s="26"/>
      <c r="S905" s="26"/>
      <c r="T905" s="26"/>
      <c r="U905" s="26"/>
      <c r="V905" s="26"/>
    </row>
    <row r="906" spans="1:22" ht="12.75" customHeight="1">
      <c r="A906" s="129"/>
      <c r="B906" s="54"/>
      <c r="C906" s="26"/>
      <c r="D906" s="130"/>
      <c r="E906" s="56"/>
      <c r="F906" s="56"/>
      <c r="G906" s="133"/>
      <c r="H906" s="26"/>
      <c r="I906" s="26"/>
      <c r="J906" s="26"/>
      <c r="K906" s="26"/>
      <c r="L906" s="26"/>
      <c r="M906" s="26"/>
      <c r="N906" s="26"/>
      <c r="O906" s="26"/>
      <c r="P906" s="26"/>
      <c r="Q906" s="26"/>
      <c r="R906" s="26"/>
      <c r="S906" s="26"/>
      <c r="T906" s="26"/>
      <c r="U906" s="26"/>
      <c r="V906" s="26"/>
    </row>
    <row r="907" spans="1:22" ht="12.75" customHeight="1">
      <c r="A907" s="129"/>
      <c r="B907" s="54"/>
      <c r="C907" s="26"/>
      <c r="D907" s="130"/>
      <c r="E907" s="56"/>
      <c r="F907" s="56"/>
      <c r="G907" s="133"/>
      <c r="H907" s="26"/>
      <c r="I907" s="26"/>
      <c r="J907" s="26"/>
      <c r="K907" s="26"/>
      <c r="L907" s="26"/>
      <c r="M907" s="26"/>
      <c r="N907" s="26"/>
      <c r="O907" s="26"/>
      <c r="P907" s="26"/>
      <c r="Q907" s="26"/>
      <c r="R907" s="26"/>
      <c r="S907" s="26"/>
      <c r="T907" s="26"/>
      <c r="U907" s="26"/>
      <c r="V907" s="26"/>
    </row>
    <row r="908" spans="1:22" ht="12.75" customHeight="1">
      <c r="A908" s="129"/>
      <c r="B908" s="54"/>
      <c r="C908" s="26"/>
      <c r="D908" s="130"/>
      <c r="E908" s="56"/>
      <c r="F908" s="56"/>
      <c r="G908" s="133"/>
      <c r="H908" s="26"/>
      <c r="I908" s="26"/>
      <c r="J908" s="26"/>
      <c r="K908" s="26"/>
      <c r="L908" s="26"/>
      <c r="M908" s="26"/>
      <c r="N908" s="26"/>
      <c r="O908" s="26"/>
      <c r="P908" s="26"/>
      <c r="Q908" s="26"/>
      <c r="R908" s="26"/>
      <c r="S908" s="26"/>
      <c r="T908" s="26"/>
      <c r="U908" s="26"/>
      <c r="V908" s="26"/>
    </row>
    <row r="909" spans="1:22" ht="12.75" customHeight="1">
      <c r="A909" s="129"/>
      <c r="B909" s="54"/>
      <c r="C909" s="26"/>
      <c r="D909" s="130"/>
      <c r="E909" s="56"/>
      <c r="F909" s="56"/>
      <c r="G909" s="133"/>
      <c r="H909" s="26"/>
      <c r="I909" s="26"/>
      <c r="J909" s="26"/>
      <c r="K909" s="26"/>
      <c r="L909" s="26"/>
      <c r="M909" s="26"/>
      <c r="N909" s="26"/>
      <c r="O909" s="26"/>
      <c r="P909" s="26"/>
      <c r="Q909" s="26"/>
      <c r="R909" s="26"/>
      <c r="S909" s="26"/>
      <c r="T909" s="26"/>
      <c r="U909" s="26"/>
      <c r="V909" s="26"/>
    </row>
    <row r="910" spans="1:22" ht="12.75" customHeight="1">
      <c r="A910" s="129"/>
      <c r="B910" s="54"/>
      <c r="C910" s="26"/>
      <c r="D910" s="130"/>
      <c r="E910" s="56"/>
      <c r="F910" s="56"/>
      <c r="G910" s="133"/>
      <c r="H910" s="26"/>
      <c r="I910" s="26"/>
      <c r="J910" s="26"/>
      <c r="K910" s="26"/>
      <c r="L910" s="26"/>
      <c r="M910" s="26"/>
      <c r="N910" s="26"/>
      <c r="O910" s="26"/>
      <c r="P910" s="26"/>
      <c r="Q910" s="26"/>
      <c r="R910" s="26"/>
      <c r="S910" s="26"/>
      <c r="T910" s="26"/>
      <c r="U910" s="26"/>
      <c r="V910" s="26"/>
    </row>
    <row r="911" spans="1:22" ht="12.75" customHeight="1">
      <c r="A911" s="129"/>
      <c r="B911" s="54"/>
      <c r="C911" s="26"/>
      <c r="D911" s="130"/>
      <c r="E911" s="56"/>
      <c r="F911" s="56"/>
      <c r="G911" s="133"/>
      <c r="H911" s="26"/>
      <c r="I911" s="26"/>
      <c r="J911" s="26"/>
      <c r="K911" s="26"/>
      <c r="L911" s="26"/>
      <c r="M911" s="26"/>
      <c r="N911" s="26"/>
      <c r="O911" s="26"/>
      <c r="P911" s="26"/>
      <c r="Q911" s="26"/>
      <c r="R911" s="26"/>
      <c r="S911" s="26"/>
      <c r="T911" s="26"/>
      <c r="U911" s="26"/>
      <c r="V911" s="26"/>
    </row>
    <row r="912" spans="1:22" ht="12.75" customHeight="1">
      <c r="A912" s="129"/>
      <c r="B912" s="54"/>
      <c r="C912" s="26"/>
      <c r="D912" s="130"/>
      <c r="E912" s="56"/>
      <c r="F912" s="56"/>
      <c r="G912" s="133"/>
      <c r="H912" s="26"/>
      <c r="I912" s="26"/>
      <c r="J912" s="26"/>
      <c r="K912" s="26"/>
      <c r="L912" s="26"/>
      <c r="M912" s="26"/>
      <c r="N912" s="26"/>
      <c r="O912" s="26"/>
      <c r="P912" s="26"/>
      <c r="Q912" s="26"/>
      <c r="R912" s="26"/>
      <c r="S912" s="26"/>
      <c r="T912" s="26"/>
      <c r="U912" s="26"/>
      <c r="V912" s="26"/>
    </row>
    <row r="913" spans="1:22" ht="12.75" customHeight="1">
      <c r="A913" s="129"/>
      <c r="B913" s="54"/>
      <c r="C913" s="26"/>
      <c r="D913" s="130"/>
      <c r="E913" s="56"/>
      <c r="F913" s="56"/>
      <c r="G913" s="133"/>
      <c r="H913" s="26"/>
      <c r="I913" s="26"/>
      <c r="J913" s="26"/>
      <c r="K913" s="26"/>
      <c r="L913" s="26"/>
      <c r="M913" s="26"/>
      <c r="N913" s="26"/>
      <c r="O913" s="26"/>
      <c r="P913" s="26"/>
      <c r="Q913" s="26"/>
      <c r="R913" s="26"/>
      <c r="S913" s="26"/>
      <c r="T913" s="26"/>
      <c r="U913" s="26"/>
      <c r="V913" s="26"/>
    </row>
    <row r="914" spans="1:22" ht="12.75" customHeight="1">
      <c r="A914" s="129"/>
      <c r="B914" s="54"/>
      <c r="C914" s="26"/>
      <c r="D914" s="130"/>
      <c r="E914" s="56"/>
      <c r="F914" s="56"/>
      <c r="G914" s="133"/>
      <c r="H914" s="26"/>
      <c r="I914" s="26"/>
      <c r="J914" s="26"/>
      <c r="K914" s="26"/>
      <c r="L914" s="26"/>
      <c r="M914" s="26"/>
      <c r="N914" s="26"/>
      <c r="O914" s="26"/>
      <c r="P914" s="26"/>
      <c r="Q914" s="26"/>
      <c r="R914" s="26"/>
      <c r="S914" s="26"/>
      <c r="T914" s="26"/>
      <c r="U914" s="26"/>
      <c r="V914" s="26"/>
    </row>
    <row r="915" spans="1:22" ht="12.75" customHeight="1">
      <c r="A915" s="129"/>
      <c r="B915" s="54"/>
      <c r="C915" s="26"/>
      <c r="D915" s="130"/>
      <c r="E915" s="56"/>
      <c r="F915" s="56"/>
      <c r="G915" s="133"/>
      <c r="H915" s="26"/>
      <c r="I915" s="26"/>
      <c r="J915" s="26"/>
      <c r="K915" s="26"/>
      <c r="L915" s="26"/>
      <c r="M915" s="26"/>
      <c r="N915" s="26"/>
      <c r="O915" s="26"/>
      <c r="P915" s="26"/>
      <c r="Q915" s="26"/>
      <c r="R915" s="26"/>
      <c r="S915" s="26"/>
      <c r="T915" s="26"/>
      <c r="U915" s="26"/>
      <c r="V915" s="26"/>
    </row>
    <row r="916" spans="1:22" ht="12.75" customHeight="1">
      <c r="A916" s="129"/>
      <c r="B916" s="54"/>
      <c r="C916" s="26"/>
      <c r="D916" s="130"/>
      <c r="E916" s="56"/>
      <c r="F916" s="56"/>
      <c r="G916" s="133"/>
      <c r="H916" s="26"/>
      <c r="I916" s="26"/>
      <c r="J916" s="26"/>
      <c r="K916" s="26"/>
      <c r="L916" s="26"/>
      <c r="M916" s="26"/>
      <c r="N916" s="26"/>
      <c r="O916" s="26"/>
      <c r="P916" s="26"/>
      <c r="Q916" s="26"/>
      <c r="R916" s="26"/>
      <c r="S916" s="26"/>
      <c r="T916" s="26"/>
      <c r="U916" s="26"/>
      <c r="V916" s="26"/>
    </row>
    <row r="917" spans="1:22" ht="12.75" customHeight="1">
      <c r="A917" s="129"/>
      <c r="B917" s="54"/>
      <c r="C917" s="26"/>
      <c r="D917" s="130"/>
      <c r="E917" s="56"/>
      <c r="F917" s="56"/>
      <c r="G917" s="133"/>
      <c r="H917" s="26"/>
      <c r="I917" s="26"/>
      <c r="J917" s="26"/>
      <c r="K917" s="26"/>
      <c r="L917" s="26"/>
      <c r="M917" s="26"/>
      <c r="N917" s="26"/>
      <c r="O917" s="26"/>
      <c r="P917" s="26"/>
      <c r="Q917" s="26"/>
      <c r="R917" s="26"/>
      <c r="S917" s="26"/>
      <c r="T917" s="26"/>
      <c r="U917" s="26"/>
      <c r="V917" s="26"/>
    </row>
    <row r="918" spans="1:22" ht="12.75" customHeight="1">
      <c r="A918" s="129"/>
      <c r="B918" s="54"/>
      <c r="C918" s="26"/>
      <c r="D918" s="130"/>
      <c r="E918" s="56"/>
      <c r="F918" s="56"/>
      <c r="G918" s="133"/>
      <c r="H918" s="26"/>
      <c r="I918" s="26"/>
      <c r="J918" s="26"/>
      <c r="K918" s="26"/>
      <c r="L918" s="26"/>
      <c r="M918" s="26"/>
      <c r="N918" s="26"/>
      <c r="O918" s="26"/>
      <c r="P918" s="26"/>
      <c r="Q918" s="26"/>
      <c r="R918" s="26"/>
      <c r="S918" s="26"/>
      <c r="T918" s="26"/>
      <c r="U918" s="26"/>
      <c r="V918" s="26"/>
    </row>
    <row r="919" spans="1:22" ht="12.75" customHeight="1">
      <c r="A919" s="129"/>
      <c r="B919" s="54"/>
      <c r="C919" s="26"/>
      <c r="D919" s="130"/>
      <c r="E919" s="56"/>
      <c r="F919" s="56"/>
      <c r="G919" s="133"/>
      <c r="H919" s="26"/>
      <c r="I919" s="26"/>
      <c r="J919" s="26"/>
      <c r="K919" s="26"/>
      <c r="L919" s="26"/>
      <c r="M919" s="26"/>
      <c r="N919" s="26"/>
      <c r="O919" s="26"/>
      <c r="P919" s="26"/>
      <c r="Q919" s="26"/>
      <c r="R919" s="26"/>
      <c r="S919" s="26"/>
      <c r="T919" s="26"/>
      <c r="U919" s="26"/>
      <c r="V919" s="26"/>
    </row>
    <row r="920" spans="1:22" ht="12.75" customHeight="1">
      <c r="A920" s="129"/>
      <c r="B920" s="54"/>
      <c r="C920" s="26"/>
      <c r="D920" s="130"/>
      <c r="E920" s="56"/>
      <c r="F920" s="56"/>
      <c r="G920" s="133"/>
      <c r="H920" s="26"/>
      <c r="I920" s="26"/>
      <c r="J920" s="26"/>
      <c r="K920" s="26"/>
      <c r="L920" s="26"/>
      <c r="M920" s="26"/>
      <c r="N920" s="26"/>
      <c r="O920" s="26"/>
      <c r="P920" s="26"/>
      <c r="Q920" s="26"/>
      <c r="R920" s="26"/>
      <c r="S920" s="26"/>
      <c r="T920" s="26"/>
      <c r="U920" s="26"/>
      <c r="V920" s="26"/>
    </row>
    <row r="921" spans="1:22" ht="12.75" customHeight="1">
      <c r="A921" s="129"/>
      <c r="B921" s="54"/>
      <c r="C921" s="26"/>
      <c r="D921" s="130"/>
      <c r="E921" s="56"/>
      <c r="F921" s="56"/>
      <c r="G921" s="133"/>
      <c r="H921" s="26"/>
      <c r="I921" s="26"/>
      <c r="J921" s="26"/>
      <c r="K921" s="26"/>
      <c r="L921" s="26"/>
      <c r="M921" s="26"/>
      <c r="N921" s="26"/>
      <c r="O921" s="26"/>
      <c r="P921" s="26"/>
      <c r="Q921" s="26"/>
      <c r="R921" s="26"/>
      <c r="S921" s="26"/>
      <c r="T921" s="26"/>
      <c r="U921" s="26"/>
      <c r="V921" s="26"/>
    </row>
    <row r="922" spans="1:22" ht="12.75" customHeight="1">
      <c r="A922" s="129"/>
      <c r="B922" s="54"/>
      <c r="C922" s="26"/>
      <c r="D922" s="130"/>
      <c r="E922" s="56"/>
      <c r="F922" s="56"/>
      <c r="G922" s="133"/>
      <c r="H922" s="26"/>
      <c r="I922" s="26"/>
      <c r="J922" s="26"/>
      <c r="K922" s="26"/>
      <c r="L922" s="26"/>
      <c r="M922" s="26"/>
      <c r="N922" s="26"/>
      <c r="O922" s="26"/>
      <c r="P922" s="26"/>
      <c r="Q922" s="26"/>
      <c r="R922" s="26"/>
      <c r="S922" s="26"/>
      <c r="T922" s="26"/>
      <c r="U922" s="26"/>
      <c r="V922" s="26"/>
    </row>
    <row r="923" spans="1:22" ht="12.75" customHeight="1">
      <c r="A923" s="129"/>
      <c r="B923" s="54"/>
      <c r="C923" s="26"/>
      <c r="D923" s="130"/>
      <c r="E923" s="56"/>
      <c r="F923" s="56"/>
      <c r="G923" s="133"/>
      <c r="H923" s="26"/>
      <c r="I923" s="26"/>
      <c r="J923" s="26"/>
      <c r="K923" s="26"/>
      <c r="L923" s="26"/>
      <c r="M923" s="26"/>
      <c r="N923" s="26"/>
      <c r="O923" s="26"/>
      <c r="P923" s="26"/>
      <c r="Q923" s="26"/>
      <c r="R923" s="26"/>
      <c r="S923" s="26"/>
      <c r="T923" s="26"/>
      <c r="U923" s="26"/>
      <c r="V923" s="26"/>
    </row>
    <row r="924" spans="1:22" ht="12.75" customHeight="1">
      <c r="A924" s="129"/>
      <c r="B924" s="54"/>
      <c r="C924" s="26"/>
      <c r="D924" s="130"/>
      <c r="E924" s="56"/>
      <c r="F924" s="56"/>
      <c r="G924" s="133"/>
      <c r="H924" s="26"/>
      <c r="I924" s="26"/>
      <c r="J924" s="26"/>
      <c r="K924" s="26"/>
      <c r="L924" s="26"/>
      <c r="M924" s="26"/>
      <c r="N924" s="26"/>
      <c r="O924" s="26"/>
      <c r="P924" s="26"/>
      <c r="Q924" s="26"/>
      <c r="R924" s="26"/>
      <c r="S924" s="26"/>
      <c r="T924" s="26"/>
      <c r="U924" s="26"/>
      <c r="V924" s="26"/>
    </row>
    <row r="925" spans="1:22" ht="12.75" customHeight="1">
      <c r="A925" s="129"/>
      <c r="B925" s="54"/>
      <c r="C925" s="26"/>
      <c r="D925" s="130"/>
      <c r="E925" s="56"/>
      <c r="F925" s="56"/>
      <c r="G925" s="133"/>
      <c r="H925" s="26"/>
      <c r="I925" s="26"/>
      <c r="J925" s="26"/>
      <c r="K925" s="26"/>
      <c r="L925" s="26"/>
      <c r="M925" s="26"/>
      <c r="N925" s="26"/>
      <c r="O925" s="26"/>
      <c r="P925" s="26"/>
      <c r="Q925" s="26"/>
      <c r="R925" s="26"/>
      <c r="S925" s="26"/>
      <c r="T925" s="26"/>
      <c r="U925" s="26"/>
      <c r="V925" s="26"/>
    </row>
    <row r="926" spans="1:22" ht="12.75" customHeight="1">
      <c r="A926" s="129"/>
      <c r="B926" s="54"/>
      <c r="C926" s="26"/>
      <c r="D926" s="130"/>
      <c r="E926" s="56"/>
      <c r="F926" s="56"/>
      <c r="G926" s="133"/>
      <c r="H926" s="26"/>
      <c r="I926" s="26"/>
      <c r="J926" s="26"/>
      <c r="K926" s="26"/>
      <c r="L926" s="26"/>
      <c r="M926" s="26"/>
      <c r="N926" s="26"/>
      <c r="O926" s="26"/>
      <c r="P926" s="26"/>
      <c r="Q926" s="26"/>
      <c r="R926" s="26"/>
      <c r="S926" s="26"/>
      <c r="T926" s="26"/>
      <c r="U926" s="26"/>
      <c r="V926" s="26"/>
    </row>
    <row r="927" spans="1:22" ht="12.75" customHeight="1">
      <c r="A927" s="129"/>
      <c r="B927" s="54"/>
      <c r="C927" s="26"/>
      <c r="D927" s="130"/>
      <c r="E927" s="56"/>
      <c r="F927" s="56"/>
      <c r="G927" s="133"/>
      <c r="H927" s="26"/>
      <c r="I927" s="26"/>
      <c r="J927" s="26"/>
      <c r="K927" s="26"/>
      <c r="L927" s="26"/>
      <c r="M927" s="26"/>
      <c r="N927" s="26"/>
      <c r="O927" s="26"/>
      <c r="P927" s="26"/>
      <c r="Q927" s="26"/>
      <c r="R927" s="26"/>
      <c r="S927" s="26"/>
      <c r="T927" s="26"/>
      <c r="U927" s="26"/>
      <c r="V927" s="26"/>
    </row>
    <row r="928" spans="1:22" ht="12.75" customHeight="1">
      <c r="A928" s="129"/>
      <c r="B928" s="54"/>
      <c r="C928" s="26"/>
      <c r="D928" s="130"/>
      <c r="E928" s="56"/>
      <c r="F928" s="56"/>
      <c r="G928" s="133"/>
      <c r="H928" s="26"/>
      <c r="I928" s="26"/>
      <c r="J928" s="26"/>
      <c r="K928" s="26"/>
      <c r="L928" s="26"/>
      <c r="M928" s="26"/>
      <c r="N928" s="26"/>
      <c r="O928" s="26"/>
      <c r="P928" s="26"/>
      <c r="Q928" s="26"/>
      <c r="R928" s="26"/>
      <c r="S928" s="26"/>
      <c r="T928" s="26"/>
      <c r="U928" s="26"/>
      <c r="V928" s="26"/>
    </row>
    <row r="929" spans="1:22" ht="12.75" customHeight="1">
      <c r="A929" s="129"/>
      <c r="B929" s="54"/>
      <c r="C929" s="26"/>
      <c r="D929" s="130"/>
      <c r="E929" s="56"/>
      <c r="F929" s="56"/>
      <c r="G929" s="133"/>
      <c r="H929" s="26"/>
      <c r="I929" s="26"/>
      <c r="J929" s="26"/>
      <c r="K929" s="26"/>
      <c r="L929" s="26"/>
      <c r="M929" s="26"/>
      <c r="N929" s="26"/>
      <c r="O929" s="26"/>
      <c r="P929" s="26"/>
      <c r="Q929" s="26"/>
      <c r="R929" s="26"/>
      <c r="S929" s="26"/>
      <c r="T929" s="26"/>
      <c r="U929" s="26"/>
      <c r="V929" s="26"/>
    </row>
    <row r="930" spans="1:22" ht="12.75" customHeight="1">
      <c r="A930" s="129"/>
      <c r="B930" s="54"/>
      <c r="C930" s="26"/>
      <c r="D930" s="130"/>
      <c r="E930" s="56"/>
      <c r="F930" s="56"/>
      <c r="G930" s="133"/>
      <c r="H930" s="26"/>
      <c r="I930" s="26"/>
      <c r="J930" s="26"/>
      <c r="K930" s="26"/>
      <c r="L930" s="26"/>
      <c r="M930" s="26"/>
      <c r="N930" s="26"/>
      <c r="O930" s="26"/>
      <c r="P930" s="26"/>
      <c r="Q930" s="26"/>
      <c r="R930" s="26"/>
      <c r="S930" s="26"/>
      <c r="T930" s="26"/>
      <c r="U930" s="26"/>
      <c r="V930" s="26"/>
    </row>
    <row r="931" spans="1:22" ht="12.75" customHeight="1">
      <c r="A931" s="129"/>
      <c r="B931" s="54"/>
      <c r="C931" s="26"/>
      <c r="D931" s="130"/>
      <c r="E931" s="56"/>
      <c r="F931" s="56"/>
      <c r="G931" s="133"/>
      <c r="H931" s="26"/>
      <c r="I931" s="26"/>
      <c r="J931" s="26"/>
      <c r="K931" s="26"/>
      <c r="L931" s="26"/>
      <c r="M931" s="26"/>
      <c r="N931" s="26"/>
      <c r="O931" s="26"/>
      <c r="P931" s="26"/>
      <c r="Q931" s="26"/>
      <c r="R931" s="26"/>
      <c r="S931" s="26"/>
      <c r="T931" s="26"/>
      <c r="U931" s="26"/>
      <c r="V931" s="26"/>
    </row>
    <row r="932" spans="1:22" ht="12.75" customHeight="1">
      <c r="A932" s="129"/>
      <c r="B932" s="54"/>
      <c r="C932" s="26"/>
      <c r="D932" s="130"/>
      <c r="E932" s="56"/>
      <c r="F932" s="56"/>
      <c r="G932" s="133"/>
      <c r="H932" s="26"/>
      <c r="I932" s="26"/>
      <c r="J932" s="26"/>
      <c r="K932" s="26"/>
      <c r="L932" s="26"/>
      <c r="M932" s="26"/>
      <c r="N932" s="26"/>
      <c r="O932" s="26"/>
      <c r="P932" s="26"/>
      <c r="Q932" s="26"/>
      <c r="R932" s="26"/>
      <c r="S932" s="26"/>
      <c r="T932" s="26"/>
      <c r="U932" s="26"/>
      <c r="V932" s="26"/>
    </row>
    <row r="933" spans="1:22" ht="12.75" customHeight="1">
      <c r="A933" s="129"/>
      <c r="B933" s="54"/>
      <c r="C933" s="26"/>
      <c r="D933" s="130"/>
      <c r="E933" s="56"/>
      <c r="F933" s="56"/>
      <c r="G933" s="133"/>
      <c r="H933" s="26"/>
      <c r="I933" s="26"/>
      <c r="J933" s="26"/>
      <c r="K933" s="26"/>
      <c r="L933" s="26"/>
      <c r="M933" s="26"/>
      <c r="N933" s="26"/>
      <c r="O933" s="26"/>
      <c r="P933" s="26"/>
      <c r="Q933" s="26"/>
      <c r="R933" s="26"/>
      <c r="S933" s="26"/>
      <c r="T933" s="26"/>
      <c r="U933" s="26"/>
      <c r="V933" s="26"/>
    </row>
    <row r="934" spans="1:22" ht="12.75" customHeight="1">
      <c r="A934" s="129"/>
      <c r="B934" s="54"/>
      <c r="C934" s="26"/>
      <c r="D934" s="130"/>
      <c r="E934" s="56"/>
      <c r="F934" s="56"/>
      <c r="G934" s="133"/>
      <c r="H934" s="26"/>
      <c r="I934" s="26"/>
      <c r="J934" s="26"/>
      <c r="K934" s="26"/>
      <c r="L934" s="26"/>
      <c r="M934" s="26"/>
      <c r="N934" s="26"/>
      <c r="O934" s="26"/>
      <c r="P934" s="26"/>
      <c r="Q934" s="26"/>
      <c r="R934" s="26"/>
      <c r="S934" s="26"/>
      <c r="T934" s="26"/>
      <c r="U934" s="26"/>
      <c r="V934" s="26"/>
    </row>
    <row r="935" spans="1:22" ht="12.75" customHeight="1">
      <c r="A935" s="129"/>
      <c r="B935" s="54"/>
      <c r="C935" s="26"/>
      <c r="D935" s="130"/>
      <c r="E935" s="56"/>
      <c r="F935" s="56"/>
      <c r="G935" s="133"/>
      <c r="H935" s="26"/>
      <c r="I935" s="26"/>
      <c r="J935" s="26"/>
      <c r="K935" s="26"/>
      <c r="L935" s="26"/>
      <c r="M935" s="26"/>
      <c r="N935" s="26"/>
      <c r="O935" s="26"/>
      <c r="P935" s="26"/>
      <c r="Q935" s="26"/>
      <c r="R935" s="26"/>
      <c r="S935" s="26"/>
      <c r="T935" s="26"/>
      <c r="U935" s="26"/>
      <c r="V935" s="26"/>
    </row>
    <row r="936" spans="1:22" ht="12.75" customHeight="1">
      <c r="A936" s="129"/>
      <c r="B936" s="54"/>
      <c r="C936" s="26"/>
      <c r="D936" s="130"/>
      <c r="E936" s="56"/>
      <c r="F936" s="56"/>
      <c r="G936" s="133"/>
      <c r="H936" s="26"/>
      <c r="I936" s="26"/>
      <c r="J936" s="26"/>
      <c r="K936" s="26"/>
      <c r="L936" s="26"/>
      <c r="M936" s="26"/>
      <c r="N936" s="26"/>
      <c r="O936" s="26"/>
      <c r="P936" s="26"/>
      <c r="Q936" s="26"/>
      <c r="R936" s="26"/>
      <c r="S936" s="26"/>
      <c r="T936" s="26"/>
      <c r="U936" s="26"/>
      <c r="V936" s="26"/>
    </row>
    <row r="937" spans="1:22" ht="12.75" customHeight="1">
      <c r="A937" s="129"/>
      <c r="B937" s="54"/>
      <c r="C937" s="26"/>
      <c r="D937" s="130"/>
      <c r="E937" s="56"/>
      <c r="F937" s="56"/>
      <c r="G937" s="133"/>
      <c r="H937" s="26"/>
      <c r="I937" s="26"/>
      <c r="J937" s="26"/>
      <c r="K937" s="26"/>
      <c r="L937" s="26"/>
      <c r="M937" s="26"/>
      <c r="N937" s="26"/>
      <c r="O937" s="26"/>
      <c r="P937" s="26"/>
      <c r="Q937" s="26"/>
      <c r="R937" s="26"/>
      <c r="S937" s="26"/>
      <c r="T937" s="26"/>
      <c r="U937" s="26"/>
      <c r="V937" s="26"/>
    </row>
    <row r="938" spans="1:22" ht="12.75" customHeight="1">
      <c r="A938" s="129"/>
      <c r="B938" s="54"/>
      <c r="C938" s="26"/>
      <c r="D938" s="130"/>
      <c r="E938" s="56"/>
      <c r="F938" s="56"/>
      <c r="G938" s="133"/>
      <c r="H938" s="26"/>
      <c r="I938" s="26"/>
      <c r="J938" s="26"/>
      <c r="K938" s="26"/>
      <c r="L938" s="26"/>
      <c r="M938" s="26"/>
      <c r="N938" s="26"/>
      <c r="O938" s="26"/>
      <c r="P938" s="26"/>
      <c r="Q938" s="26"/>
      <c r="R938" s="26"/>
      <c r="S938" s="26"/>
      <c r="T938" s="26"/>
      <c r="U938" s="26"/>
      <c r="V938" s="26"/>
    </row>
    <row r="939" spans="1:22" ht="12.75" customHeight="1">
      <c r="A939" s="129"/>
      <c r="B939" s="54"/>
      <c r="C939" s="26"/>
      <c r="D939" s="130"/>
      <c r="E939" s="56"/>
      <c r="F939" s="56"/>
      <c r="G939" s="133"/>
      <c r="H939" s="26"/>
      <c r="I939" s="26"/>
      <c r="J939" s="26"/>
      <c r="K939" s="26"/>
      <c r="L939" s="26"/>
      <c r="M939" s="26"/>
      <c r="N939" s="26"/>
      <c r="O939" s="26"/>
      <c r="P939" s="26"/>
      <c r="Q939" s="26"/>
      <c r="R939" s="26"/>
      <c r="S939" s="26"/>
      <c r="T939" s="26"/>
      <c r="U939" s="26"/>
      <c r="V939" s="26"/>
    </row>
    <row r="940" spans="1:22" ht="12.75" customHeight="1">
      <c r="A940" s="129"/>
      <c r="B940" s="54"/>
      <c r="C940" s="26"/>
      <c r="D940" s="130"/>
      <c r="E940" s="56"/>
      <c r="F940" s="56"/>
      <c r="G940" s="133"/>
      <c r="H940" s="26"/>
      <c r="I940" s="26"/>
      <c r="J940" s="26"/>
      <c r="K940" s="26"/>
      <c r="L940" s="26"/>
      <c r="M940" s="26"/>
      <c r="N940" s="26"/>
      <c r="O940" s="26"/>
      <c r="P940" s="26"/>
      <c r="Q940" s="26"/>
      <c r="R940" s="26"/>
      <c r="S940" s="26"/>
      <c r="T940" s="26"/>
      <c r="U940" s="26"/>
      <c r="V940" s="26"/>
    </row>
    <row r="941" spans="1:22" ht="12.75" customHeight="1">
      <c r="A941" s="129"/>
      <c r="B941" s="54"/>
      <c r="C941" s="26"/>
      <c r="D941" s="130"/>
      <c r="E941" s="56"/>
      <c r="F941" s="56"/>
      <c r="G941" s="133"/>
      <c r="H941" s="26"/>
      <c r="I941" s="26"/>
      <c r="J941" s="26"/>
      <c r="K941" s="26"/>
      <c r="L941" s="26"/>
      <c r="M941" s="26"/>
      <c r="N941" s="26"/>
      <c r="O941" s="26"/>
      <c r="P941" s="26"/>
      <c r="Q941" s="26"/>
      <c r="R941" s="26"/>
      <c r="S941" s="26"/>
      <c r="T941" s="26"/>
      <c r="U941" s="26"/>
      <c r="V941" s="26"/>
    </row>
    <row r="942" spans="1:22" ht="12.75" customHeight="1">
      <c r="A942" s="129"/>
      <c r="B942" s="54"/>
      <c r="C942" s="26"/>
      <c r="D942" s="130"/>
      <c r="E942" s="56"/>
      <c r="F942" s="56"/>
      <c r="G942" s="133"/>
      <c r="H942" s="26"/>
      <c r="I942" s="26"/>
      <c r="J942" s="26"/>
      <c r="K942" s="26"/>
      <c r="L942" s="26"/>
      <c r="M942" s="26"/>
      <c r="N942" s="26"/>
      <c r="O942" s="26"/>
      <c r="P942" s="26"/>
      <c r="Q942" s="26"/>
      <c r="R942" s="26"/>
      <c r="S942" s="26"/>
      <c r="T942" s="26"/>
      <c r="U942" s="26"/>
      <c r="V942" s="26"/>
    </row>
    <row r="943" spans="1:22" ht="12.75" customHeight="1">
      <c r="A943" s="129"/>
      <c r="B943" s="54"/>
      <c r="C943" s="26"/>
      <c r="D943" s="130"/>
      <c r="E943" s="56"/>
      <c r="F943" s="56"/>
      <c r="G943" s="133"/>
      <c r="H943" s="26"/>
      <c r="I943" s="26"/>
      <c r="J943" s="26"/>
      <c r="K943" s="26"/>
      <c r="L943" s="26"/>
      <c r="M943" s="26"/>
      <c r="N943" s="26"/>
      <c r="O943" s="26"/>
      <c r="P943" s="26"/>
      <c r="Q943" s="26"/>
      <c r="R943" s="26"/>
      <c r="S943" s="26"/>
      <c r="T943" s="26"/>
      <c r="U943" s="26"/>
      <c r="V943" s="26"/>
    </row>
    <row r="944" spans="1:22" ht="12.75" customHeight="1">
      <c r="A944" s="129"/>
      <c r="B944" s="54"/>
      <c r="C944" s="26"/>
      <c r="D944" s="130"/>
      <c r="E944" s="56"/>
      <c r="F944" s="56"/>
      <c r="G944" s="133"/>
      <c r="H944" s="26"/>
      <c r="I944" s="26"/>
      <c r="J944" s="26"/>
      <c r="K944" s="26"/>
      <c r="L944" s="26"/>
      <c r="M944" s="26"/>
      <c r="N944" s="26"/>
      <c r="O944" s="26"/>
      <c r="P944" s="26"/>
      <c r="Q944" s="26"/>
      <c r="R944" s="26"/>
      <c r="S944" s="26"/>
      <c r="T944" s="26"/>
      <c r="U944" s="26"/>
      <c r="V944" s="26"/>
    </row>
    <row r="945" spans="1:22" ht="12.75" customHeight="1">
      <c r="A945" s="129"/>
      <c r="B945" s="54"/>
      <c r="C945" s="26"/>
      <c r="D945" s="130"/>
      <c r="E945" s="56"/>
      <c r="F945" s="56"/>
      <c r="G945" s="133"/>
      <c r="H945" s="26"/>
      <c r="I945" s="26"/>
      <c r="J945" s="26"/>
      <c r="K945" s="26"/>
      <c r="L945" s="26"/>
      <c r="M945" s="26"/>
      <c r="N945" s="26"/>
      <c r="O945" s="26"/>
      <c r="P945" s="26"/>
      <c r="Q945" s="26"/>
      <c r="R945" s="26"/>
      <c r="S945" s="26"/>
      <c r="T945" s="26"/>
      <c r="U945" s="26"/>
      <c r="V945" s="26"/>
    </row>
    <row r="946" spans="1:22" ht="12.75" customHeight="1">
      <c r="A946" s="129"/>
      <c r="B946" s="54"/>
      <c r="C946" s="26"/>
      <c r="D946" s="130"/>
      <c r="E946" s="56"/>
      <c r="F946" s="56"/>
      <c r="G946" s="133"/>
      <c r="H946" s="26"/>
      <c r="I946" s="26"/>
      <c r="J946" s="26"/>
      <c r="K946" s="26"/>
      <c r="L946" s="26"/>
      <c r="M946" s="26"/>
      <c r="N946" s="26"/>
      <c r="O946" s="26"/>
      <c r="P946" s="26"/>
      <c r="Q946" s="26"/>
      <c r="R946" s="26"/>
      <c r="S946" s="26"/>
      <c r="T946" s="26"/>
      <c r="U946" s="26"/>
      <c r="V946" s="26"/>
    </row>
    <row r="947" spans="1:22" ht="12.75" customHeight="1">
      <c r="A947" s="129"/>
      <c r="B947" s="54"/>
      <c r="C947" s="26"/>
      <c r="D947" s="130"/>
      <c r="E947" s="56"/>
      <c r="F947" s="56"/>
      <c r="G947" s="133"/>
      <c r="H947" s="26"/>
      <c r="I947" s="26"/>
      <c r="J947" s="26"/>
      <c r="K947" s="26"/>
      <c r="L947" s="26"/>
      <c r="M947" s="26"/>
      <c r="N947" s="26"/>
      <c r="O947" s="26"/>
      <c r="P947" s="26"/>
      <c r="Q947" s="26"/>
      <c r="R947" s="26"/>
      <c r="S947" s="26"/>
      <c r="T947" s="26"/>
      <c r="U947" s="26"/>
      <c r="V947" s="26"/>
    </row>
    <row r="948" spans="1:22" ht="12.75" customHeight="1">
      <c r="A948" s="129"/>
      <c r="B948" s="54"/>
      <c r="C948" s="26"/>
      <c r="D948" s="130"/>
      <c r="E948" s="56"/>
      <c r="F948" s="56"/>
      <c r="G948" s="133"/>
      <c r="H948" s="26"/>
      <c r="I948" s="26"/>
      <c r="J948" s="26"/>
      <c r="K948" s="26"/>
      <c r="L948" s="26"/>
      <c r="M948" s="26"/>
      <c r="N948" s="26"/>
      <c r="O948" s="26"/>
      <c r="P948" s="26"/>
      <c r="Q948" s="26"/>
      <c r="R948" s="26"/>
      <c r="S948" s="26"/>
      <c r="T948" s="26"/>
      <c r="U948" s="26"/>
      <c r="V948" s="26"/>
    </row>
    <row r="949" spans="1:22" ht="12.75" customHeight="1">
      <c r="A949" s="129"/>
      <c r="B949" s="54"/>
      <c r="C949" s="26"/>
      <c r="D949" s="130"/>
      <c r="E949" s="56"/>
      <c r="F949" s="56"/>
      <c r="G949" s="133"/>
      <c r="H949" s="26"/>
      <c r="I949" s="26"/>
      <c r="J949" s="26"/>
      <c r="K949" s="26"/>
      <c r="L949" s="26"/>
      <c r="M949" s="26"/>
      <c r="N949" s="26"/>
      <c r="O949" s="26"/>
      <c r="P949" s="26"/>
      <c r="Q949" s="26"/>
      <c r="R949" s="26"/>
      <c r="S949" s="26"/>
      <c r="T949" s="26"/>
      <c r="U949" s="26"/>
      <c r="V949" s="26"/>
    </row>
    <row r="950" spans="1:22" ht="12.75" customHeight="1">
      <c r="A950" s="129"/>
      <c r="B950" s="54"/>
      <c r="C950" s="26"/>
      <c r="D950" s="130"/>
      <c r="E950" s="56"/>
      <c r="F950" s="56"/>
      <c r="G950" s="133"/>
      <c r="H950" s="26"/>
      <c r="I950" s="26"/>
      <c r="J950" s="26"/>
      <c r="K950" s="26"/>
      <c r="L950" s="26"/>
      <c r="M950" s="26"/>
      <c r="N950" s="26"/>
      <c r="O950" s="26"/>
      <c r="P950" s="26"/>
      <c r="Q950" s="26"/>
      <c r="R950" s="26"/>
      <c r="S950" s="26"/>
      <c r="T950" s="26"/>
      <c r="U950" s="26"/>
      <c r="V950" s="26"/>
    </row>
    <row r="951" spans="1:22" ht="12.75" customHeight="1">
      <c r="A951" s="129"/>
      <c r="B951" s="54"/>
      <c r="C951" s="26"/>
      <c r="D951" s="130"/>
      <c r="E951" s="56"/>
      <c r="F951" s="56"/>
      <c r="G951" s="133"/>
      <c r="H951" s="26"/>
      <c r="I951" s="26"/>
      <c r="J951" s="26"/>
      <c r="K951" s="26"/>
      <c r="L951" s="26"/>
      <c r="M951" s="26"/>
      <c r="N951" s="26"/>
      <c r="O951" s="26"/>
      <c r="P951" s="26"/>
      <c r="Q951" s="26"/>
      <c r="R951" s="26"/>
      <c r="S951" s="26"/>
      <c r="T951" s="26"/>
      <c r="U951" s="26"/>
      <c r="V951" s="26"/>
    </row>
    <row r="952" spans="1:22" ht="12.75" customHeight="1">
      <c r="A952" s="129"/>
      <c r="B952" s="54"/>
      <c r="C952" s="26"/>
      <c r="D952" s="130"/>
      <c r="E952" s="56"/>
      <c r="F952" s="56"/>
      <c r="G952" s="133"/>
      <c r="H952" s="26"/>
      <c r="I952" s="26"/>
      <c r="J952" s="26"/>
      <c r="K952" s="26"/>
      <c r="L952" s="26"/>
      <c r="M952" s="26"/>
      <c r="N952" s="26"/>
      <c r="O952" s="26"/>
      <c r="P952" s="26"/>
      <c r="Q952" s="26"/>
      <c r="R952" s="26"/>
      <c r="S952" s="26"/>
      <c r="T952" s="26"/>
      <c r="U952" s="26"/>
      <c r="V952" s="26"/>
    </row>
    <row r="953" spans="1:22" ht="12.75" customHeight="1">
      <c r="A953" s="129"/>
      <c r="B953" s="54"/>
      <c r="C953" s="26"/>
      <c r="D953" s="130"/>
      <c r="E953" s="56"/>
      <c r="F953" s="56"/>
      <c r="G953" s="133"/>
      <c r="H953" s="26"/>
      <c r="I953" s="26"/>
      <c r="J953" s="26"/>
      <c r="K953" s="26"/>
      <c r="L953" s="26"/>
      <c r="M953" s="26"/>
      <c r="N953" s="26"/>
      <c r="O953" s="26"/>
      <c r="P953" s="26"/>
      <c r="Q953" s="26"/>
      <c r="R953" s="26"/>
      <c r="S953" s="26"/>
      <c r="T953" s="26"/>
      <c r="U953" s="26"/>
      <c r="V953" s="26"/>
    </row>
    <row r="954" spans="1:22" ht="12.75" customHeight="1">
      <c r="A954" s="129"/>
      <c r="B954" s="54"/>
      <c r="C954" s="26"/>
      <c r="D954" s="130"/>
      <c r="E954" s="56"/>
      <c r="F954" s="56"/>
      <c r="G954" s="133"/>
      <c r="H954" s="26"/>
      <c r="I954" s="26"/>
      <c r="J954" s="26"/>
      <c r="K954" s="26"/>
      <c r="L954" s="26"/>
      <c r="M954" s="26"/>
      <c r="N954" s="26"/>
      <c r="O954" s="26"/>
      <c r="P954" s="26"/>
      <c r="Q954" s="26"/>
      <c r="R954" s="26"/>
      <c r="S954" s="26"/>
      <c r="T954" s="26"/>
      <c r="U954" s="26"/>
      <c r="V954" s="26"/>
    </row>
    <row r="955" spans="1:22" ht="12.75" customHeight="1">
      <c r="A955" s="129"/>
      <c r="B955" s="54"/>
      <c r="C955" s="26"/>
      <c r="D955" s="130"/>
      <c r="E955" s="56"/>
      <c r="F955" s="56"/>
      <c r="G955" s="133"/>
      <c r="H955" s="26"/>
      <c r="I955" s="26"/>
      <c r="J955" s="26"/>
      <c r="K955" s="26"/>
      <c r="L955" s="26"/>
      <c r="M955" s="26"/>
      <c r="N955" s="26"/>
      <c r="O955" s="26"/>
      <c r="P955" s="26"/>
      <c r="Q955" s="26"/>
      <c r="R955" s="26"/>
      <c r="S955" s="26"/>
      <c r="T955" s="26"/>
      <c r="U955" s="26"/>
      <c r="V955" s="26"/>
    </row>
    <row r="956" spans="1:22" ht="12.75" customHeight="1">
      <c r="A956" s="129"/>
      <c r="B956" s="54"/>
      <c r="C956" s="26"/>
      <c r="D956" s="130"/>
      <c r="E956" s="56"/>
      <c r="F956" s="56"/>
      <c r="G956" s="133"/>
      <c r="H956" s="26"/>
      <c r="I956" s="26"/>
      <c r="J956" s="26"/>
      <c r="K956" s="26"/>
      <c r="L956" s="26"/>
      <c r="M956" s="26"/>
      <c r="N956" s="26"/>
      <c r="O956" s="26"/>
      <c r="P956" s="26"/>
      <c r="Q956" s="26"/>
      <c r="R956" s="26"/>
      <c r="S956" s="26"/>
      <c r="T956" s="26"/>
      <c r="U956" s="26"/>
      <c r="V956" s="26"/>
    </row>
    <row r="957" spans="1:22" ht="12.75" customHeight="1">
      <c r="A957" s="129"/>
      <c r="B957" s="54"/>
      <c r="C957" s="26"/>
      <c r="D957" s="130"/>
      <c r="E957" s="56"/>
      <c r="F957" s="56"/>
      <c r="G957" s="133"/>
      <c r="H957" s="26"/>
      <c r="I957" s="26"/>
      <c r="J957" s="26"/>
      <c r="K957" s="26"/>
      <c r="L957" s="26"/>
      <c r="M957" s="26"/>
      <c r="N957" s="26"/>
      <c r="O957" s="26"/>
      <c r="P957" s="26"/>
      <c r="Q957" s="26"/>
      <c r="R957" s="26"/>
      <c r="S957" s="26"/>
      <c r="T957" s="26"/>
      <c r="U957" s="26"/>
      <c r="V957" s="26"/>
    </row>
    <row r="958" spans="1:22" ht="12.75" customHeight="1">
      <c r="A958" s="129"/>
      <c r="B958" s="54"/>
      <c r="C958" s="26"/>
      <c r="D958" s="130"/>
      <c r="E958" s="56"/>
      <c r="F958" s="56"/>
      <c r="G958" s="133"/>
      <c r="H958" s="26"/>
      <c r="I958" s="26"/>
      <c r="J958" s="26"/>
      <c r="K958" s="26"/>
      <c r="L958" s="26"/>
      <c r="M958" s="26"/>
      <c r="N958" s="26"/>
      <c r="O958" s="26"/>
      <c r="P958" s="26"/>
      <c r="Q958" s="26"/>
      <c r="R958" s="26"/>
      <c r="S958" s="26"/>
      <c r="T958" s="26"/>
      <c r="U958" s="26"/>
      <c r="V958" s="26"/>
    </row>
    <row r="959" spans="1:22" ht="12.75" customHeight="1">
      <c r="A959" s="129"/>
      <c r="B959" s="54"/>
      <c r="C959" s="26"/>
      <c r="D959" s="130"/>
      <c r="E959" s="56"/>
      <c r="F959" s="56"/>
      <c r="G959" s="133"/>
      <c r="H959" s="26"/>
      <c r="I959" s="26"/>
      <c r="J959" s="26"/>
      <c r="K959" s="26"/>
      <c r="L959" s="26"/>
      <c r="M959" s="26"/>
      <c r="N959" s="26"/>
      <c r="O959" s="26"/>
      <c r="P959" s="26"/>
      <c r="Q959" s="26"/>
      <c r="R959" s="26"/>
      <c r="S959" s="26"/>
      <c r="T959" s="26"/>
      <c r="U959" s="26"/>
      <c r="V959" s="26"/>
    </row>
    <row r="960" spans="1:22" ht="12.75" customHeight="1">
      <c r="A960" s="129"/>
      <c r="B960" s="54"/>
      <c r="C960" s="26"/>
      <c r="D960" s="130"/>
      <c r="E960" s="56"/>
      <c r="F960" s="56"/>
      <c r="G960" s="133"/>
      <c r="H960" s="26"/>
      <c r="I960" s="26"/>
      <c r="J960" s="26"/>
      <c r="K960" s="26"/>
      <c r="L960" s="26"/>
      <c r="M960" s="26"/>
      <c r="N960" s="26"/>
      <c r="O960" s="26"/>
      <c r="P960" s="26"/>
      <c r="Q960" s="26"/>
      <c r="R960" s="26"/>
      <c r="S960" s="26"/>
      <c r="T960" s="26"/>
      <c r="U960" s="26"/>
      <c r="V960" s="26"/>
    </row>
    <row r="961" spans="1:22" ht="12.75" customHeight="1">
      <c r="A961" s="129"/>
      <c r="B961" s="54"/>
      <c r="C961" s="26"/>
      <c r="D961" s="130"/>
      <c r="E961" s="56"/>
      <c r="F961" s="56"/>
      <c r="G961" s="133"/>
      <c r="H961" s="26"/>
      <c r="I961" s="26"/>
      <c r="J961" s="26"/>
      <c r="K961" s="26"/>
      <c r="L961" s="26"/>
      <c r="M961" s="26"/>
      <c r="N961" s="26"/>
      <c r="O961" s="26"/>
      <c r="P961" s="26"/>
      <c r="Q961" s="26"/>
      <c r="R961" s="26"/>
      <c r="S961" s="26"/>
      <c r="T961" s="26"/>
      <c r="U961" s="26"/>
      <c r="V961" s="26"/>
    </row>
    <row r="962" spans="1:22" ht="12.75" customHeight="1">
      <c r="A962" s="129"/>
      <c r="B962" s="54"/>
      <c r="C962" s="26"/>
      <c r="D962" s="130"/>
      <c r="E962" s="56"/>
      <c r="F962" s="56"/>
      <c r="G962" s="133"/>
      <c r="H962" s="26"/>
      <c r="I962" s="26"/>
      <c r="J962" s="26"/>
      <c r="K962" s="26"/>
      <c r="L962" s="26"/>
      <c r="M962" s="26"/>
      <c r="N962" s="26"/>
      <c r="O962" s="26"/>
      <c r="P962" s="26"/>
      <c r="Q962" s="26"/>
      <c r="R962" s="26"/>
      <c r="S962" s="26"/>
      <c r="T962" s="26"/>
      <c r="U962" s="26"/>
      <c r="V962" s="26"/>
    </row>
    <row r="963" spans="1:22" ht="12.75" customHeight="1">
      <c r="A963" s="129"/>
      <c r="B963" s="54"/>
      <c r="C963" s="26"/>
      <c r="D963" s="130"/>
      <c r="E963" s="56"/>
      <c r="F963" s="56"/>
      <c r="G963" s="133"/>
      <c r="H963" s="26"/>
      <c r="I963" s="26"/>
      <c r="J963" s="26"/>
      <c r="K963" s="26"/>
      <c r="L963" s="26"/>
      <c r="M963" s="26"/>
      <c r="N963" s="26"/>
      <c r="O963" s="26"/>
      <c r="P963" s="26"/>
      <c r="Q963" s="26"/>
      <c r="R963" s="26"/>
      <c r="S963" s="26"/>
      <c r="T963" s="26"/>
      <c r="U963" s="26"/>
      <c r="V963" s="26"/>
    </row>
    <row r="964" spans="1:22" ht="12.75" customHeight="1">
      <c r="A964" s="129"/>
      <c r="B964" s="54"/>
      <c r="C964" s="26"/>
      <c r="D964" s="130"/>
      <c r="E964" s="56"/>
      <c r="F964" s="56"/>
      <c r="G964" s="133"/>
      <c r="H964" s="26"/>
      <c r="I964" s="26"/>
      <c r="J964" s="26"/>
      <c r="K964" s="26"/>
      <c r="L964" s="26"/>
      <c r="M964" s="26"/>
      <c r="N964" s="26"/>
      <c r="O964" s="26"/>
      <c r="P964" s="26"/>
      <c r="Q964" s="26"/>
      <c r="R964" s="26"/>
      <c r="S964" s="26"/>
      <c r="T964" s="26"/>
      <c r="U964" s="26"/>
      <c r="V964" s="26"/>
    </row>
    <row r="965" spans="1:22" ht="12.75" customHeight="1">
      <c r="A965" s="129"/>
      <c r="B965" s="54"/>
      <c r="C965" s="26"/>
      <c r="D965" s="130"/>
      <c r="E965" s="56"/>
      <c r="F965" s="56"/>
      <c r="G965" s="133"/>
      <c r="H965" s="26"/>
      <c r="I965" s="26"/>
      <c r="J965" s="26"/>
      <c r="K965" s="26"/>
      <c r="L965" s="26"/>
      <c r="M965" s="26"/>
      <c r="N965" s="26"/>
      <c r="O965" s="26"/>
      <c r="P965" s="26"/>
      <c r="Q965" s="26"/>
      <c r="R965" s="26"/>
      <c r="S965" s="26"/>
      <c r="T965" s="26"/>
      <c r="U965" s="26"/>
      <c r="V965" s="26"/>
    </row>
    <row r="966" spans="1:22" ht="12.75" customHeight="1">
      <c r="A966" s="129"/>
      <c r="B966" s="54"/>
      <c r="C966" s="26"/>
      <c r="D966" s="130"/>
      <c r="E966" s="56"/>
      <c r="F966" s="56"/>
      <c r="G966" s="133"/>
      <c r="H966" s="26"/>
      <c r="I966" s="26"/>
      <c r="J966" s="26"/>
      <c r="K966" s="26"/>
      <c r="L966" s="26"/>
      <c r="M966" s="26"/>
      <c r="N966" s="26"/>
      <c r="O966" s="26"/>
      <c r="P966" s="26"/>
      <c r="Q966" s="26"/>
      <c r="R966" s="26"/>
      <c r="S966" s="26"/>
      <c r="T966" s="26"/>
      <c r="U966" s="26"/>
      <c r="V966" s="26"/>
    </row>
    <row r="967" spans="1:22" ht="12.75" customHeight="1">
      <c r="A967" s="129"/>
      <c r="B967" s="54"/>
      <c r="C967" s="26"/>
      <c r="D967" s="130"/>
      <c r="E967" s="56"/>
      <c r="F967" s="56"/>
      <c r="G967" s="133"/>
      <c r="H967" s="26"/>
      <c r="I967" s="26"/>
      <c r="J967" s="26"/>
      <c r="K967" s="26"/>
      <c r="L967" s="26"/>
      <c r="M967" s="26"/>
      <c r="N967" s="26"/>
      <c r="O967" s="26"/>
      <c r="P967" s="26"/>
      <c r="Q967" s="26"/>
      <c r="R967" s="26"/>
      <c r="S967" s="26"/>
      <c r="T967" s="26"/>
      <c r="U967" s="26"/>
      <c r="V967" s="26"/>
    </row>
    <row r="968" spans="1:22" ht="12.75" customHeight="1">
      <c r="A968" s="129"/>
      <c r="B968" s="54"/>
      <c r="C968" s="26"/>
      <c r="D968" s="130"/>
      <c r="E968" s="56"/>
      <c r="F968" s="56"/>
      <c r="G968" s="133"/>
      <c r="H968" s="26"/>
      <c r="I968" s="26"/>
      <c r="J968" s="26"/>
      <c r="K968" s="26"/>
      <c r="L968" s="26"/>
      <c r="M968" s="26"/>
      <c r="N968" s="26"/>
      <c r="O968" s="26"/>
      <c r="P968" s="26"/>
      <c r="Q968" s="26"/>
      <c r="R968" s="26"/>
      <c r="S968" s="26"/>
      <c r="T968" s="26"/>
      <c r="U968" s="26"/>
      <c r="V968" s="26"/>
    </row>
    <row r="969" spans="1:22" ht="12.75" customHeight="1">
      <c r="A969" s="129"/>
      <c r="B969" s="54"/>
      <c r="C969" s="26"/>
      <c r="D969" s="130"/>
      <c r="E969" s="56"/>
      <c r="F969" s="56"/>
      <c r="G969" s="133"/>
      <c r="H969" s="26"/>
      <c r="I969" s="26"/>
      <c r="J969" s="26"/>
      <c r="K969" s="26"/>
      <c r="L969" s="26"/>
      <c r="M969" s="26"/>
      <c r="N969" s="26"/>
      <c r="O969" s="26"/>
      <c r="P969" s="26"/>
      <c r="Q969" s="26"/>
      <c r="R969" s="26"/>
      <c r="S969" s="26"/>
      <c r="T969" s="26"/>
      <c r="U969" s="26"/>
      <c r="V969" s="26"/>
    </row>
    <row r="970" spans="1:22" ht="12.75" customHeight="1">
      <c r="A970" s="129"/>
      <c r="B970" s="54"/>
      <c r="C970" s="26"/>
      <c r="D970" s="130"/>
      <c r="E970" s="56"/>
      <c r="F970" s="56"/>
      <c r="G970" s="133"/>
      <c r="H970" s="26"/>
      <c r="I970" s="26"/>
      <c r="J970" s="26"/>
      <c r="K970" s="26"/>
      <c r="L970" s="26"/>
      <c r="M970" s="26"/>
      <c r="N970" s="26"/>
      <c r="O970" s="26"/>
      <c r="P970" s="26"/>
      <c r="Q970" s="26"/>
      <c r="R970" s="26"/>
      <c r="S970" s="26"/>
      <c r="T970" s="26"/>
      <c r="U970" s="26"/>
      <c r="V970" s="26"/>
    </row>
    <row r="971" spans="1:22" ht="12.75" customHeight="1">
      <c r="A971" s="129"/>
      <c r="B971" s="54"/>
      <c r="C971" s="26"/>
      <c r="D971" s="130"/>
      <c r="E971" s="56"/>
      <c r="F971" s="56"/>
      <c r="G971" s="133"/>
      <c r="H971" s="26"/>
      <c r="I971" s="26"/>
      <c r="J971" s="26"/>
      <c r="K971" s="26"/>
      <c r="L971" s="26"/>
      <c r="M971" s="26"/>
      <c r="N971" s="26"/>
      <c r="O971" s="26"/>
      <c r="P971" s="26"/>
      <c r="Q971" s="26"/>
      <c r="R971" s="26"/>
      <c r="S971" s="26"/>
      <c r="T971" s="26"/>
      <c r="U971" s="26"/>
      <c r="V971" s="26"/>
    </row>
    <row r="972" spans="1:22" ht="12.75" customHeight="1">
      <c r="A972" s="129"/>
      <c r="B972" s="54"/>
      <c r="C972" s="26"/>
      <c r="D972" s="130"/>
      <c r="E972" s="56"/>
      <c r="F972" s="56"/>
      <c r="G972" s="133"/>
      <c r="H972" s="26"/>
      <c r="I972" s="26"/>
      <c r="J972" s="26"/>
      <c r="K972" s="26"/>
      <c r="L972" s="26"/>
      <c r="M972" s="26"/>
      <c r="N972" s="26"/>
      <c r="O972" s="26"/>
      <c r="P972" s="26"/>
      <c r="Q972" s="26"/>
      <c r="R972" s="26"/>
      <c r="S972" s="26"/>
      <c r="T972" s="26"/>
      <c r="U972" s="26"/>
      <c r="V972" s="26"/>
    </row>
    <row r="973" spans="1:22" ht="12.75" customHeight="1">
      <c r="A973" s="129"/>
      <c r="B973" s="54"/>
      <c r="C973" s="26"/>
      <c r="D973" s="130"/>
      <c r="E973" s="56"/>
      <c r="F973" s="56"/>
      <c r="G973" s="133"/>
      <c r="H973" s="26"/>
      <c r="I973" s="26"/>
      <c r="J973" s="26"/>
      <c r="K973" s="26"/>
      <c r="L973" s="26"/>
      <c r="M973" s="26"/>
      <c r="N973" s="26"/>
      <c r="O973" s="26"/>
      <c r="P973" s="26"/>
      <c r="Q973" s="26"/>
      <c r="R973" s="26"/>
      <c r="S973" s="26"/>
      <c r="T973" s="26"/>
      <c r="U973" s="26"/>
      <c r="V973" s="26"/>
    </row>
    <row r="974" spans="1:22" ht="12.75" customHeight="1">
      <c r="A974" s="129"/>
      <c r="B974" s="54"/>
      <c r="C974" s="26"/>
      <c r="D974" s="130"/>
      <c r="E974" s="56"/>
      <c r="F974" s="56"/>
      <c r="G974" s="133"/>
      <c r="H974" s="26"/>
      <c r="I974" s="26"/>
      <c r="J974" s="26"/>
      <c r="K974" s="26"/>
      <c r="L974" s="26"/>
      <c r="M974" s="26"/>
      <c r="N974" s="26"/>
      <c r="O974" s="26"/>
      <c r="P974" s="26"/>
      <c r="Q974" s="26"/>
      <c r="R974" s="26"/>
      <c r="S974" s="26"/>
      <c r="T974" s="26"/>
      <c r="U974" s="26"/>
      <c r="V974" s="26"/>
    </row>
    <row r="975" spans="1:22" ht="12.75" customHeight="1">
      <c r="A975" s="129"/>
      <c r="B975" s="54"/>
      <c r="C975" s="26"/>
      <c r="D975" s="130"/>
      <c r="E975" s="56"/>
      <c r="F975" s="56"/>
      <c r="G975" s="133"/>
      <c r="H975" s="26"/>
      <c r="I975" s="26"/>
      <c r="J975" s="26"/>
      <c r="K975" s="26"/>
      <c r="L975" s="26"/>
      <c r="M975" s="26"/>
      <c r="N975" s="26"/>
      <c r="O975" s="26"/>
      <c r="P975" s="26"/>
      <c r="Q975" s="26"/>
      <c r="R975" s="26"/>
      <c r="S975" s="26"/>
      <c r="T975" s="26"/>
      <c r="U975" s="26"/>
      <c r="V975" s="26"/>
    </row>
    <row r="976" spans="1:22" ht="12.75" customHeight="1">
      <c r="A976" s="129"/>
      <c r="B976" s="54"/>
      <c r="C976" s="26"/>
      <c r="D976" s="130"/>
      <c r="E976" s="56"/>
      <c r="F976" s="56"/>
      <c r="G976" s="133"/>
      <c r="H976" s="26"/>
      <c r="I976" s="26"/>
      <c r="J976" s="26"/>
      <c r="K976" s="26"/>
      <c r="L976" s="26"/>
      <c r="M976" s="26"/>
      <c r="N976" s="26"/>
      <c r="O976" s="26"/>
      <c r="P976" s="26"/>
      <c r="Q976" s="26"/>
      <c r="R976" s="26"/>
      <c r="S976" s="26"/>
      <c r="T976" s="26"/>
      <c r="U976" s="26"/>
      <c r="V976" s="26"/>
    </row>
    <row r="977" spans="1:22" ht="12.75" customHeight="1">
      <c r="A977" s="129"/>
      <c r="B977" s="54"/>
      <c r="C977" s="26"/>
      <c r="D977" s="130"/>
      <c r="E977" s="56"/>
      <c r="F977" s="56"/>
      <c r="G977" s="133"/>
      <c r="H977" s="26"/>
      <c r="I977" s="26"/>
      <c r="J977" s="26"/>
      <c r="K977" s="26"/>
      <c r="L977" s="26"/>
      <c r="M977" s="26"/>
      <c r="N977" s="26"/>
      <c r="O977" s="26"/>
      <c r="P977" s="26"/>
      <c r="Q977" s="26"/>
      <c r="R977" s="26"/>
      <c r="S977" s="26"/>
      <c r="T977" s="26"/>
      <c r="U977" s="26"/>
      <c r="V977" s="26"/>
    </row>
    <row r="978" spans="1:22" ht="12.75" customHeight="1">
      <c r="A978" s="129"/>
      <c r="B978" s="54"/>
      <c r="C978" s="26"/>
      <c r="D978" s="130"/>
      <c r="E978" s="56"/>
      <c r="F978" s="56"/>
      <c r="G978" s="133"/>
      <c r="H978" s="26"/>
      <c r="I978" s="26"/>
      <c r="J978" s="26"/>
      <c r="K978" s="26"/>
      <c r="L978" s="26"/>
      <c r="M978" s="26"/>
      <c r="N978" s="26"/>
      <c r="O978" s="26"/>
      <c r="P978" s="26"/>
      <c r="Q978" s="26"/>
      <c r="R978" s="26"/>
      <c r="S978" s="26"/>
      <c r="T978" s="26"/>
      <c r="U978" s="26"/>
      <c r="V978" s="26"/>
    </row>
    <row r="979" spans="1:22" ht="12.75" customHeight="1">
      <c r="A979" s="129"/>
      <c r="B979" s="54"/>
      <c r="C979" s="26"/>
      <c r="D979" s="130"/>
      <c r="E979" s="56"/>
      <c r="F979" s="56"/>
      <c r="G979" s="133"/>
      <c r="H979" s="26"/>
      <c r="I979" s="26"/>
      <c r="J979" s="26"/>
      <c r="K979" s="26"/>
      <c r="L979" s="26"/>
      <c r="M979" s="26"/>
      <c r="N979" s="26"/>
      <c r="O979" s="26"/>
      <c r="P979" s="26"/>
      <c r="Q979" s="26"/>
      <c r="R979" s="26"/>
      <c r="S979" s="26"/>
      <c r="T979" s="26"/>
      <c r="U979" s="26"/>
      <c r="V979" s="26"/>
    </row>
    <row r="980" spans="1:22" ht="12.75" customHeight="1">
      <c r="A980" s="129"/>
      <c r="B980" s="54"/>
      <c r="C980" s="26"/>
      <c r="D980" s="130"/>
      <c r="E980" s="56"/>
      <c r="F980" s="56"/>
      <c r="G980" s="133"/>
      <c r="H980" s="26"/>
      <c r="I980" s="26"/>
      <c r="J980" s="26"/>
      <c r="K980" s="26"/>
      <c r="L980" s="26"/>
      <c r="M980" s="26"/>
      <c r="N980" s="26"/>
      <c r="O980" s="26"/>
      <c r="P980" s="26"/>
      <c r="Q980" s="26"/>
      <c r="R980" s="26"/>
      <c r="S980" s="26"/>
      <c r="T980" s="26"/>
      <c r="U980" s="26"/>
      <c r="V980" s="26"/>
    </row>
    <row r="981" spans="1:22" ht="12.75" customHeight="1">
      <c r="A981" s="129"/>
      <c r="B981" s="54"/>
      <c r="C981" s="26"/>
      <c r="D981" s="130"/>
      <c r="E981" s="56"/>
      <c r="F981" s="56"/>
      <c r="G981" s="133"/>
      <c r="H981" s="26"/>
      <c r="I981" s="26"/>
      <c r="J981" s="26"/>
      <c r="K981" s="26"/>
      <c r="L981" s="26"/>
      <c r="M981" s="26"/>
      <c r="N981" s="26"/>
      <c r="O981" s="26"/>
      <c r="P981" s="26"/>
      <c r="Q981" s="26"/>
      <c r="R981" s="26"/>
      <c r="S981" s="26"/>
      <c r="T981" s="26"/>
      <c r="U981" s="26"/>
      <c r="V981" s="26"/>
    </row>
    <row r="982" spans="1:22" ht="12.75" customHeight="1">
      <c r="A982" s="129"/>
      <c r="B982" s="54"/>
      <c r="C982" s="26"/>
      <c r="D982" s="130"/>
      <c r="E982" s="56"/>
      <c r="F982" s="56"/>
      <c r="G982" s="133"/>
      <c r="H982" s="26"/>
      <c r="I982" s="26"/>
      <c r="J982" s="26"/>
      <c r="K982" s="26"/>
      <c r="L982" s="26"/>
      <c r="M982" s="26"/>
      <c r="N982" s="26"/>
      <c r="O982" s="26"/>
      <c r="P982" s="26"/>
      <c r="Q982" s="26"/>
      <c r="R982" s="26"/>
      <c r="S982" s="26"/>
      <c r="T982" s="26"/>
      <c r="U982" s="26"/>
      <c r="V982" s="26"/>
    </row>
    <row r="983" spans="1:22" ht="12.75" customHeight="1">
      <c r="A983" s="129"/>
      <c r="B983" s="54"/>
      <c r="C983" s="26"/>
      <c r="D983" s="130"/>
      <c r="E983" s="56"/>
      <c r="F983" s="56"/>
      <c r="G983" s="133"/>
      <c r="H983" s="26"/>
      <c r="I983" s="26"/>
      <c r="J983" s="26"/>
      <c r="K983" s="26"/>
      <c r="L983" s="26"/>
      <c r="M983" s="26"/>
      <c r="N983" s="26"/>
      <c r="O983" s="26"/>
      <c r="P983" s="26"/>
      <c r="Q983" s="26"/>
      <c r="R983" s="26"/>
      <c r="S983" s="26"/>
      <c r="T983" s="26"/>
      <c r="U983" s="26"/>
      <c r="V983" s="26"/>
    </row>
    <row r="984" spans="1:22" ht="12.75" customHeight="1">
      <c r="A984" s="129"/>
      <c r="B984" s="54"/>
      <c r="C984" s="26"/>
      <c r="D984" s="130"/>
      <c r="E984" s="56"/>
      <c r="F984" s="56"/>
      <c r="G984" s="133"/>
      <c r="H984" s="26"/>
      <c r="I984" s="26"/>
      <c r="J984" s="26"/>
      <c r="K984" s="26"/>
      <c r="L984" s="26"/>
      <c r="M984" s="26"/>
      <c r="N984" s="26"/>
      <c r="O984" s="26"/>
      <c r="P984" s="26"/>
      <c r="Q984" s="26"/>
      <c r="R984" s="26"/>
      <c r="S984" s="26"/>
      <c r="T984" s="26"/>
      <c r="U984" s="26"/>
      <c r="V984" s="26"/>
    </row>
    <row r="985" spans="1:22" ht="12.75" customHeight="1">
      <c r="A985" s="129"/>
      <c r="B985" s="54"/>
      <c r="C985" s="26"/>
      <c r="D985" s="130"/>
      <c r="E985" s="56"/>
      <c r="F985" s="56"/>
      <c r="G985" s="133"/>
      <c r="H985" s="26"/>
      <c r="I985" s="26"/>
      <c r="J985" s="26"/>
      <c r="K985" s="26"/>
      <c r="L985" s="26"/>
      <c r="M985" s="26"/>
      <c r="N985" s="26"/>
      <c r="O985" s="26"/>
      <c r="P985" s="26"/>
      <c r="Q985" s="26"/>
      <c r="R985" s="26"/>
      <c r="S985" s="26"/>
      <c r="T985" s="26"/>
      <c r="U985" s="26"/>
      <c r="V985" s="26"/>
    </row>
    <row r="986" spans="1:22" ht="12.75" customHeight="1">
      <c r="A986" s="129"/>
      <c r="B986" s="54"/>
      <c r="C986" s="26"/>
      <c r="D986" s="130"/>
      <c r="E986" s="56"/>
      <c r="F986" s="56"/>
      <c r="G986" s="133"/>
      <c r="H986" s="26"/>
      <c r="I986" s="26"/>
      <c r="J986" s="26"/>
      <c r="K986" s="26"/>
      <c r="L986" s="26"/>
      <c r="M986" s="26"/>
      <c r="N986" s="26"/>
      <c r="O986" s="26"/>
      <c r="P986" s="26"/>
      <c r="Q986" s="26"/>
      <c r="R986" s="26"/>
      <c r="S986" s="26"/>
      <c r="T986" s="26"/>
      <c r="U986" s="26"/>
      <c r="V986" s="26"/>
    </row>
    <row r="987" spans="1:22" ht="12.75" customHeight="1">
      <c r="A987" s="129"/>
      <c r="B987" s="54"/>
      <c r="C987" s="26"/>
      <c r="D987" s="130"/>
      <c r="E987" s="56"/>
      <c r="F987" s="56"/>
      <c r="G987" s="133"/>
      <c r="H987" s="26"/>
      <c r="I987" s="26"/>
      <c r="J987" s="26"/>
      <c r="K987" s="26"/>
      <c r="L987" s="26"/>
      <c r="M987" s="26"/>
      <c r="N987" s="26"/>
      <c r="O987" s="26"/>
      <c r="P987" s="26"/>
      <c r="Q987" s="26"/>
      <c r="R987" s="26"/>
      <c r="S987" s="26"/>
      <c r="T987" s="26"/>
      <c r="U987" s="26"/>
      <c r="V987" s="26"/>
    </row>
    <row r="988" spans="1:22" ht="12.75" customHeight="1">
      <c r="A988" s="129"/>
      <c r="B988" s="54"/>
      <c r="C988" s="26"/>
      <c r="D988" s="130"/>
      <c r="E988" s="56"/>
      <c r="F988" s="56"/>
      <c r="G988" s="133"/>
      <c r="H988" s="26"/>
      <c r="I988" s="26"/>
      <c r="J988" s="26"/>
      <c r="K988" s="26"/>
      <c r="L988" s="26"/>
      <c r="M988" s="26"/>
      <c r="N988" s="26"/>
      <c r="O988" s="26"/>
      <c r="P988" s="26"/>
      <c r="Q988" s="26"/>
      <c r="R988" s="26"/>
      <c r="S988" s="26"/>
      <c r="T988" s="26"/>
      <c r="U988" s="26"/>
      <c r="V988" s="26"/>
    </row>
    <row r="989" spans="1:22" ht="12.75" customHeight="1">
      <c r="A989" s="129"/>
      <c r="B989" s="54"/>
      <c r="C989" s="26"/>
      <c r="D989" s="130"/>
      <c r="E989" s="56"/>
      <c r="F989" s="56"/>
      <c r="G989" s="133"/>
      <c r="H989" s="26"/>
      <c r="I989" s="26"/>
      <c r="J989" s="26"/>
      <c r="K989" s="26"/>
      <c r="L989" s="26"/>
      <c r="M989" s="26"/>
      <c r="N989" s="26"/>
      <c r="O989" s="26"/>
      <c r="P989" s="26"/>
      <c r="Q989" s="26"/>
      <c r="R989" s="26"/>
      <c r="S989" s="26"/>
      <c r="T989" s="26"/>
      <c r="U989" s="26"/>
      <c r="V989" s="26"/>
    </row>
    <row r="990" spans="1:22" ht="12.75" customHeight="1">
      <c r="A990" s="129"/>
      <c r="B990" s="54"/>
      <c r="C990" s="26"/>
      <c r="D990" s="130"/>
      <c r="E990" s="56"/>
      <c r="F990" s="56"/>
      <c r="G990" s="133"/>
      <c r="H990" s="26"/>
      <c r="I990" s="26"/>
      <c r="J990" s="26"/>
      <c r="K990" s="26"/>
      <c r="L990" s="26"/>
      <c r="M990" s="26"/>
      <c r="N990" s="26"/>
      <c r="O990" s="26"/>
      <c r="P990" s="26"/>
      <c r="Q990" s="26"/>
      <c r="R990" s="26"/>
      <c r="S990" s="26"/>
      <c r="T990" s="26"/>
      <c r="U990" s="26"/>
      <c r="V990" s="26"/>
    </row>
    <row r="991" spans="1:22" ht="12.75" customHeight="1">
      <c r="A991" s="129"/>
      <c r="B991" s="54"/>
      <c r="C991" s="26"/>
      <c r="D991" s="130"/>
      <c r="E991" s="56"/>
      <c r="F991" s="56"/>
      <c r="G991" s="133"/>
      <c r="H991" s="26"/>
      <c r="I991" s="26"/>
      <c r="J991" s="26"/>
      <c r="K991" s="26"/>
      <c r="L991" s="26"/>
      <c r="M991" s="26"/>
      <c r="N991" s="26"/>
      <c r="O991" s="26"/>
      <c r="P991" s="26"/>
      <c r="Q991" s="26"/>
      <c r="R991" s="26"/>
      <c r="S991" s="26"/>
      <c r="T991" s="26"/>
      <c r="U991" s="26"/>
      <c r="V991" s="26"/>
    </row>
    <row r="992" spans="1:22" ht="12.75" customHeight="1">
      <c r="A992" s="129"/>
      <c r="B992" s="54"/>
      <c r="C992" s="26"/>
      <c r="D992" s="130"/>
      <c r="E992" s="56"/>
      <c r="F992" s="56"/>
      <c r="G992" s="133"/>
      <c r="H992" s="26"/>
      <c r="I992" s="26"/>
      <c r="J992" s="26"/>
      <c r="K992" s="26"/>
      <c r="L992" s="26"/>
      <c r="M992" s="26"/>
      <c r="N992" s="26"/>
      <c r="O992" s="26"/>
      <c r="P992" s="26"/>
      <c r="Q992" s="26"/>
      <c r="R992" s="26"/>
      <c r="S992" s="26"/>
      <c r="T992" s="26"/>
      <c r="U992" s="26"/>
      <c r="V992" s="26"/>
    </row>
    <row r="993" spans="1:22" ht="12.75" customHeight="1">
      <c r="A993" s="129"/>
      <c r="B993" s="54"/>
      <c r="C993" s="26"/>
      <c r="D993" s="130"/>
      <c r="E993" s="56"/>
      <c r="F993" s="56"/>
      <c r="G993" s="133"/>
      <c r="H993" s="26"/>
      <c r="I993" s="26"/>
      <c r="J993" s="26"/>
      <c r="K993" s="26"/>
      <c r="L993" s="26"/>
      <c r="M993" s="26"/>
      <c r="N993" s="26"/>
      <c r="O993" s="26"/>
      <c r="P993" s="26"/>
      <c r="Q993" s="26"/>
      <c r="R993" s="26"/>
      <c r="S993" s="26"/>
      <c r="T993" s="26"/>
      <c r="U993" s="26"/>
      <c r="V993" s="26"/>
    </row>
    <row r="994" spans="1:22" ht="12.75" customHeight="1">
      <c r="A994" s="129"/>
      <c r="B994" s="54"/>
      <c r="C994" s="26"/>
      <c r="D994" s="130"/>
      <c r="E994" s="56"/>
      <c r="F994" s="56"/>
      <c r="G994" s="133"/>
      <c r="H994" s="26"/>
      <c r="I994" s="26"/>
      <c r="J994" s="26"/>
      <c r="K994" s="26"/>
      <c r="L994" s="26"/>
      <c r="M994" s="26"/>
      <c r="N994" s="26"/>
      <c r="O994" s="26"/>
      <c r="P994" s="26"/>
      <c r="Q994" s="26"/>
      <c r="R994" s="26"/>
      <c r="S994" s="26"/>
      <c r="T994" s="26"/>
      <c r="U994" s="26"/>
      <c r="V994" s="26"/>
    </row>
    <row r="995" spans="1:22" ht="12.75" customHeight="1">
      <c r="A995" s="129"/>
      <c r="B995" s="54"/>
      <c r="C995" s="26"/>
      <c r="D995" s="130"/>
      <c r="E995" s="56"/>
      <c r="F995" s="56"/>
      <c r="G995" s="133"/>
      <c r="H995" s="26"/>
      <c r="I995" s="26"/>
      <c r="J995" s="26"/>
      <c r="K995" s="26"/>
      <c r="L995" s="26"/>
      <c r="M995" s="26"/>
      <c r="N995" s="26"/>
      <c r="O995" s="26"/>
      <c r="P995" s="26"/>
      <c r="Q995" s="26"/>
      <c r="R995" s="26"/>
      <c r="S995" s="26"/>
      <c r="T995" s="26"/>
      <c r="U995" s="26"/>
      <c r="V995" s="26"/>
    </row>
    <row r="996" spans="1:22" ht="12.75" customHeight="1">
      <c r="A996" s="129"/>
      <c r="B996" s="54"/>
      <c r="C996" s="26"/>
      <c r="D996" s="130"/>
      <c r="E996" s="56"/>
      <c r="F996" s="56"/>
      <c r="G996" s="133"/>
      <c r="H996" s="26"/>
      <c r="I996" s="26"/>
      <c r="J996" s="26"/>
      <c r="K996" s="26"/>
      <c r="L996" s="26"/>
      <c r="M996" s="26"/>
      <c r="N996" s="26"/>
      <c r="O996" s="26"/>
      <c r="P996" s="26"/>
      <c r="Q996" s="26"/>
      <c r="R996" s="26"/>
      <c r="S996" s="26"/>
      <c r="T996" s="26"/>
      <c r="U996" s="26"/>
      <c r="V996" s="26"/>
    </row>
    <row r="997" spans="1:22" ht="12.75" customHeight="1">
      <c r="A997" s="129"/>
      <c r="B997" s="54"/>
      <c r="C997" s="26"/>
      <c r="D997" s="130"/>
      <c r="E997" s="56"/>
      <c r="F997" s="56"/>
      <c r="G997" s="133"/>
      <c r="H997" s="26"/>
      <c r="I997" s="26"/>
      <c r="J997" s="26"/>
      <c r="K997" s="26"/>
      <c r="L997" s="26"/>
      <c r="M997" s="26"/>
      <c r="N997" s="26"/>
      <c r="O997" s="26"/>
      <c r="P997" s="26"/>
      <c r="Q997" s="26"/>
      <c r="R997" s="26"/>
      <c r="S997" s="26"/>
      <c r="T997" s="26"/>
      <c r="U997" s="26"/>
      <c r="V997" s="26"/>
    </row>
    <row r="998" spans="1:22" ht="12.75" customHeight="1">
      <c r="A998" s="129"/>
      <c r="B998" s="54"/>
      <c r="C998" s="26"/>
      <c r="D998" s="130"/>
      <c r="E998" s="56"/>
      <c r="F998" s="56"/>
      <c r="G998" s="133"/>
      <c r="H998" s="26"/>
      <c r="I998" s="26"/>
      <c r="J998" s="26"/>
      <c r="K998" s="26"/>
      <c r="L998" s="26"/>
      <c r="M998" s="26"/>
      <c r="N998" s="26"/>
      <c r="O998" s="26"/>
      <c r="P998" s="26"/>
      <c r="Q998" s="26"/>
      <c r="R998" s="26"/>
      <c r="S998" s="26"/>
      <c r="T998" s="26"/>
      <c r="U998" s="26"/>
      <c r="V998" s="26"/>
    </row>
    <row r="999" spans="1:22" ht="12.75" customHeight="1">
      <c r="A999" s="129"/>
      <c r="B999" s="54"/>
      <c r="C999" s="26"/>
      <c r="D999" s="130"/>
      <c r="E999" s="56"/>
      <c r="F999" s="56"/>
      <c r="G999" s="133"/>
      <c r="H999" s="26"/>
      <c r="I999" s="26"/>
      <c r="J999" s="26"/>
      <c r="K999" s="26"/>
      <c r="L999" s="26"/>
      <c r="M999" s="26"/>
      <c r="N999" s="26"/>
      <c r="O999" s="26"/>
      <c r="P999" s="26"/>
      <c r="Q999" s="26"/>
      <c r="R999" s="26"/>
      <c r="S999" s="26"/>
      <c r="T999" s="26"/>
      <c r="U999" s="26"/>
      <c r="V999" s="26"/>
    </row>
  </sheetData>
  <mergeCells count="2">
    <mergeCell ref="A2:G2"/>
    <mergeCell ref="A3:G3"/>
  </mergeCells>
  <printOptions horizontalCentered="1"/>
  <pageMargins left="0.4" right="0.4" top="0.5" bottom="0.5" header="0" footer="0"/>
  <pageSetup paperSize="9" fitToHeight="0" orientation="landscape"/>
  <headerFooter>
    <oddFooter>&amp;L &amp;A&amp;R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outlinePr summaryBelow="0"/>
    <pageSetUpPr fitToPage="1"/>
  </sheetPr>
  <dimension ref="A1:T1003"/>
  <sheetViews>
    <sheetView topLeftCell="A291" zoomScale="70" zoomScaleNormal="70" workbookViewId="0">
      <pane ySplit="1065" topLeftCell="A627" activePane="bottomLeft"/>
      <selection activeCell="K291" sqref="K291:Q291"/>
      <selection pane="bottomLeft" activeCell="I671" sqref="I671"/>
    </sheetView>
  </sheetViews>
  <sheetFormatPr defaultColWidth="14.42578125" defaultRowHeight="15" customHeight="1" outlineLevelRow="2" outlineLevelCol="1"/>
  <cols>
    <col min="1" max="1" width="8.42578125" customWidth="1"/>
    <col min="2" max="2" width="51.140625" customWidth="1"/>
    <col min="3" max="3" width="23.42578125" customWidth="1"/>
    <col min="4" max="4" width="9.140625" customWidth="1"/>
    <col min="5" max="9" width="10.7109375" customWidth="1" outlineLevel="1"/>
    <col min="10" max="10" width="12.7109375" customWidth="1" outlineLevel="1"/>
    <col min="11" max="11" width="12.42578125" customWidth="1"/>
    <col min="12" max="12" width="15.5703125" customWidth="1"/>
    <col min="13" max="13" width="17.7109375" customWidth="1"/>
    <col min="14" max="14" width="13.140625" customWidth="1"/>
    <col min="15" max="15" width="17.28515625" customWidth="1"/>
    <col min="16" max="16" width="14.28515625" customWidth="1"/>
    <col min="17" max="17" width="17.7109375" customWidth="1"/>
    <col min="18" max="18" width="11.85546875" customWidth="1"/>
    <col min="19" max="20" width="9.140625" customWidth="1"/>
  </cols>
  <sheetData>
    <row r="1" spans="1:20" ht="24.75" customHeight="1">
      <c r="A1" s="274" t="s">
        <v>165</v>
      </c>
      <c r="B1" s="274"/>
      <c r="C1" s="371"/>
      <c r="D1" s="58"/>
      <c r="E1" s="58"/>
      <c r="F1" s="58"/>
      <c r="G1" s="58"/>
      <c r="H1" s="58"/>
      <c r="I1" s="58"/>
      <c r="J1" s="58"/>
      <c r="K1" s="58"/>
      <c r="L1" s="58"/>
      <c r="M1" s="58"/>
      <c r="N1" s="58"/>
      <c r="O1" s="58"/>
      <c r="P1" s="58"/>
      <c r="Q1" s="58"/>
      <c r="R1" s="58"/>
      <c r="S1" s="58"/>
      <c r="T1" s="58"/>
    </row>
    <row r="2" spans="1:20" ht="24.75" customHeight="1">
      <c r="A2" s="675" t="s">
        <v>50</v>
      </c>
      <c r="B2" s="634"/>
      <c r="C2" s="634"/>
      <c r="D2" s="634"/>
      <c r="E2" s="634"/>
      <c r="F2" s="634"/>
      <c r="G2" s="634"/>
      <c r="H2" s="634"/>
      <c r="I2" s="634"/>
      <c r="J2" s="634"/>
      <c r="K2" s="634"/>
      <c r="L2" s="634"/>
      <c r="M2" s="634"/>
      <c r="N2" s="634"/>
      <c r="O2" s="634"/>
      <c r="P2" s="634"/>
      <c r="Q2" s="634"/>
      <c r="R2" s="634"/>
      <c r="S2" s="58"/>
      <c r="T2" s="58"/>
    </row>
    <row r="3" spans="1:20" ht="27.75" customHeight="1">
      <c r="A3" s="681" t="s">
        <v>166</v>
      </c>
      <c r="B3" s="634"/>
      <c r="C3" s="634"/>
      <c r="D3" s="634"/>
      <c r="E3" s="634"/>
      <c r="F3" s="634"/>
      <c r="G3" s="634"/>
      <c r="H3" s="634"/>
      <c r="I3" s="634"/>
      <c r="J3" s="634"/>
      <c r="K3" s="634"/>
      <c r="L3" s="634"/>
      <c r="M3" s="634"/>
      <c r="N3" s="634"/>
      <c r="O3" s="634"/>
      <c r="P3" s="634"/>
      <c r="Q3" s="634"/>
      <c r="R3" s="634"/>
      <c r="S3" s="26"/>
      <c r="T3" s="26"/>
    </row>
    <row r="4" spans="1:20" ht="27.75" customHeight="1">
      <c r="A4" s="678" t="s">
        <v>39</v>
      </c>
      <c r="B4" s="678" t="s">
        <v>21</v>
      </c>
      <c r="C4" s="678" t="s">
        <v>167</v>
      </c>
      <c r="D4" s="678" t="s">
        <v>168</v>
      </c>
      <c r="E4" s="682" t="s">
        <v>169</v>
      </c>
      <c r="F4" s="683"/>
      <c r="G4" s="683"/>
      <c r="H4" s="683"/>
      <c r="I4" s="658"/>
      <c r="J4" s="161" t="s">
        <v>170</v>
      </c>
      <c r="K4" s="680" t="s">
        <v>53</v>
      </c>
      <c r="L4" s="684" t="s">
        <v>171</v>
      </c>
      <c r="M4" s="658"/>
      <c r="N4" s="684" t="s">
        <v>172</v>
      </c>
      <c r="O4" s="658"/>
      <c r="P4" s="684" t="s">
        <v>173</v>
      </c>
      <c r="Q4" s="658"/>
      <c r="R4" s="678" t="s">
        <v>23</v>
      </c>
      <c r="S4" s="124"/>
      <c r="T4" s="124"/>
    </row>
    <row r="5" spans="1:20" ht="21" customHeight="1">
      <c r="A5" s="679"/>
      <c r="B5" s="679"/>
      <c r="C5" s="679"/>
      <c r="D5" s="679"/>
      <c r="E5" s="134" t="s">
        <v>174</v>
      </c>
      <c r="F5" s="134" t="s">
        <v>175</v>
      </c>
      <c r="G5" s="134" t="s">
        <v>176</v>
      </c>
      <c r="H5" s="134" t="s">
        <v>177</v>
      </c>
      <c r="I5" s="134" t="s">
        <v>178</v>
      </c>
      <c r="J5" s="134" t="s">
        <v>179</v>
      </c>
      <c r="K5" s="679"/>
      <c r="L5" s="386" t="s">
        <v>171</v>
      </c>
      <c r="M5" s="386" t="s">
        <v>22</v>
      </c>
      <c r="N5" s="386" t="s">
        <v>180</v>
      </c>
      <c r="O5" s="386" t="s">
        <v>22</v>
      </c>
      <c r="P5" s="386" t="s">
        <v>52</v>
      </c>
      <c r="Q5" s="386" t="s">
        <v>22</v>
      </c>
      <c r="R5" s="679"/>
      <c r="S5" s="124"/>
      <c r="T5" s="124"/>
    </row>
    <row r="6" spans="1:20" ht="21" customHeight="1">
      <c r="A6" s="134" t="s">
        <v>181</v>
      </c>
      <c r="B6" s="159" t="s">
        <v>182</v>
      </c>
      <c r="C6" s="134"/>
      <c r="D6" s="134"/>
      <c r="E6" s="134"/>
      <c r="F6" s="134"/>
      <c r="G6" s="134"/>
      <c r="H6" s="134"/>
      <c r="I6" s="134"/>
      <c r="J6" s="134"/>
      <c r="K6" s="430"/>
      <c r="L6" s="386"/>
      <c r="M6" s="386"/>
      <c r="N6" s="386"/>
      <c r="O6" s="386"/>
      <c r="P6" s="386"/>
      <c r="Q6" s="386"/>
      <c r="R6" s="134"/>
      <c r="S6" s="124"/>
      <c r="T6" s="124"/>
    </row>
    <row r="7" spans="1:20" s="370" customFormat="1" ht="27.75" customHeight="1">
      <c r="A7" s="613" t="str">
        <f t="shared" ref="A7:B7" si="0">A13</f>
        <v>C.01</v>
      </c>
      <c r="B7" s="419" t="str">
        <f t="shared" si="0"/>
        <v>WAREHOUSE / NHÀ KHO</v>
      </c>
      <c r="C7" s="381"/>
      <c r="D7" s="384"/>
      <c r="E7" s="384"/>
      <c r="F7" s="385"/>
      <c r="G7" s="385"/>
      <c r="H7" s="385"/>
      <c r="I7" s="385"/>
      <c r="J7" s="385"/>
      <c r="K7" s="431"/>
      <c r="L7" s="432"/>
      <c r="M7" s="433"/>
      <c r="N7" s="433"/>
      <c r="O7" s="433"/>
      <c r="P7" s="433"/>
      <c r="Q7" s="433"/>
      <c r="R7" s="382"/>
      <c r="S7" s="398"/>
      <c r="T7" s="398"/>
    </row>
    <row r="8" spans="1:20" s="370" customFormat="1" ht="27.75" customHeight="1">
      <c r="A8" s="613" t="str">
        <f t="shared" ref="A8:B8" si="1">A261</f>
        <v>C.02</v>
      </c>
      <c r="B8" s="419" t="str">
        <f t="shared" si="1"/>
        <v>OFFICE/ VĂN PHÒNG</v>
      </c>
      <c r="C8" s="419"/>
      <c r="D8" s="419"/>
      <c r="E8" s="419"/>
      <c r="F8" s="419"/>
      <c r="G8" s="419"/>
      <c r="H8" s="419"/>
      <c r="I8" s="419"/>
      <c r="J8" s="419"/>
      <c r="K8" s="419"/>
      <c r="L8" s="419"/>
      <c r="M8" s="434"/>
      <c r="N8" s="419"/>
      <c r="O8" s="434"/>
      <c r="P8" s="434"/>
      <c r="Q8" s="434"/>
      <c r="R8" s="382"/>
      <c r="S8" s="398"/>
      <c r="T8" s="398"/>
    </row>
    <row r="9" spans="1:20" s="370" customFormat="1" ht="27.75" customHeight="1">
      <c r="A9" s="613" t="str">
        <f>A449</f>
        <v>C.03</v>
      </c>
      <c r="B9" s="419" t="str">
        <f>B449</f>
        <v>WATER TANK/ BỂ NƯỚC</v>
      </c>
      <c r="C9" s="381"/>
      <c r="D9" s="384"/>
      <c r="E9" s="384"/>
      <c r="F9" s="385"/>
      <c r="G9" s="385"/>
      <c r="H9" s="385"/>
      <c r="I9" s="385"/>
      <c r="J9" s="385"/>
      <c r="K9" s="435"/>
      <c r="L9" s="432"/>
      <c r="M9" s="433"/>
      <c r="N9" s="433"/>
      <c r="O9" s="433"/>
      <c r="P9" s="433"/>
      <c r="Q9" s="433"/>
      <c r="R9" s="382"/>
      <c r="S9" s="398"/>
      <c r="T9" s="398"/>
    </row>
    <row r="10" spans="1:20" s="370" customFormat="1" ht="27.75" customHeight="1">
      <c r="A10" s="613" t="str">
        <f>A515</f>
        <v>C.04</v>
      </c>
      <c r="B10" s="419" t="str">
        <f>B515</f>
        <v>PUPM ROOM+ELECTRIC+TRANFORMER/NHÀ BƠM +NHÀ ĐIỆN, MÁY PHÁT</v>
      </c>
      <c r="C10" s="381"/>
      <c r="D10" s="384"/>
      <c r="E10" s="384"/>
      <c r="F10" s="385"/>
      <c r="G10" s="385"/>
      <c r="H10" s="385"/>
      <c r="I10" s="385"/>
      <c r="J10" s="385"/>
      <c r="K10" s="435"/>
      <c r="L10" s="432"/>
      <c r="M10" s="433"/>
      <c r="N10" s="433"/>
      <c r="O10" s="433"/>
      <c r="P10" s="433"/>
      <c r="Q10" s="433"/>
      <c r="R10" s="382"/>
      <c r="S10" s="398"/>
      <c r="T10" s="398"/>
    </row>
    <row r="11" spans="1:20" s="370" customFormat="1" ht="27.75" customHeight="1">
      <c r="A11" s="613" t="str">
        <f>A573</f>
        <v>C.05</v>
      </c>
      <c r="B11" s="419" t="str">
        <f>B573</f>
        <v>GUARD HOUSE/NHÀ BẢO VỆ</v>
      </c>
      <c r="C11" s="381"/>
      <c r="D11" s="384"/>
      <c r="E11" s="384"/>
      <c r="F11" s="385"/>
      <c r="G11" s="385"/>
      <c r="H11" s="385"/>
      <c r="I11" s="385"/>
      <c r="J11" s="385"/>
      <c r="K11" s="435"/>
      <c r="L11" s="432"/>
      <c r="M11" s="433"/>
      <c r="N11" s="433"/>
      <c r="O11" s="433"/>
      <c r="P11" s="433"/>
      <c r="Q11" s="433"/>
      <c r="R11" s="382"/>
      <c r="S11" s="398"/>
      <c r="T11" s="398"/>
    </row>
    <row r="12" spans="1:20" s="370" customFormat="1" ht="27.75" customHeight="1">
      <c r="A12" s="613" t="str">
        <f>A641</f>
        <v>C.06</v>
      </c>
      <c r="B12" s="419" t="str">
        <f>B641</f>
        <v>MOTOBIKE HOUSE / NHÀ XE MÁY</v>
      </c>
      <c r="C12" s="381"/>
      <c r="D12" s="384"/>
      <c r="E12" s="384"/>
      <c r="F12" s="385"/>
      <c r="G12" s="385"/>
      <c r="H12" s="385"/>
      <c r="I12" s="385"/>
      <c r="J12" s="385"/>
      <c r="K12" s="435"/>
      <c r="L12" s="432"/>
      <c r="M12" s="433"/>
      <c r="N12" s="433"/>
      <c r="O12" s="433"/>
      <c r="P12" s="433"/>
      <c r="Q12" s="433"/>
      <c r="R12" s="382"/>
      <c r="S12" s="398"/>
      <c r="T12" s="398"/>
    </row>
    <row r="13" spans="1:20" s="369" customFormat="1" ht="27.75" customHeight="1">
      <c r="A13" s="614" t="s">
        <v>183</v>
      </c>
      <c r="B13" s="374" t="s">
        <v>184</v>
      </c>
      <c r="C13" s="375"/>
      <c r="D13" s="376"/>
      <c r="E13" s="376"/>
      <c r="F13" s="377"/>
      <c r="G13" s="377"/>
      <c r="H13" s="377"/>
      <c r="I13" s="377"/>
      <c r="J13" s="377"/>
      <c r="K13" s="436"/>
      <c r="L13" s="390"/>
      <c r="M13" s="391"/>
      <c r="N13" s="391"/>
      <c r="O13" s="391"/>
      <c r="P13" s="391"/>
      <c r="Q13" s="391"/>
      <c r="R13" s="396"/>
      <c r="S13" s="397"/>
      <c r="T13" s="397"/>
    </row>
    <row r="14" spans="1:20" s="416" customFormat="1" ht="27.75" customHeight="1">
      <c r="A14" s="420" t="s">
        <v>58</v>
      </c>
      <c r="B14" s="421" t="s">
        <v>185</v>
      </c>
      <c r="C14" s="421"/>
      <c r="D14" s="420"/>
      <c r="E14" s="422"/>
      <c r="F14" s="423"/>
      <c r="G14" s="423"/>
      <c r="H14" s="423"/>
      <c r="I14" s="423"/>
      <c r="J14" s="423"/>
      <c r="K14" s="437"/>
      <c r="L14" s="438"/>
      <c r="M14" s="438"/>
      <c r="N14" s="438"/>
      <c r="O14" s="438"/>
      <c r="P14" s="438"/>
      <c r="Q14" s="438"/>
      <c r="R14" s="421"/>
      <c r="S14" s="442"/>
      <c r="T14" s="442"/>
    </row>
    <row r="15" spans="1:20" ht="40.5" customHeight="1" collapsed="1">
      <c r="A15" s="140">
        <v>1</v>
      </c>
      <c r="B15" s="155" t="s">
        <v>186</v>
      </c>
      <c r="C15" s="155" t="s">
        <v>187</v>
      </c>
      <c r="D15" s="214" t="s">
        <v>188</v>
      </c>
      <c r="E15" s="156"/>
      <c r="F15" s="157"/>
      <c r="G15" s="157"/>
      <c r="H15" s="157"/>
      <c r="I15" s="157"/>
      <c r="J15" s="157"/>
      <c r="K15" s="157"/>
      <c r="L15" s="175"/>
      <c r="M15" s="175"/>
      <c r="N15" s="175"/>
      <c r="O15" s="175"/>
      <c r="P15" s="175"/>
      <c r="Q15" s="175"/>
      <c r="R15" s="155"/>
      <c r="S15" s="124"/>
      <c r="T15" s="124"/>
    </row>
    <row r="16" spans="1:20" ht="40.5" hidden="1" customHeight="1" outlineLevel="1">
      <c r="A16" s="140"/>
      <c r="B16" s="155" t="s">
        <v>189</v>
      </c>
      <c r="C16" s="155"/>
      <c r="D16" s="140"/>
      <c r="E16" s="156">
        <v>8</v>
      </c>
      <c r="F16" s="156">
        <v>2</v>
      </c>
      <c r="G16" s="156">
        <v>3.5</v>
      </c>
      <c r="H16" s="157">
        <v>2.5499999999999998</v>
      </c>
      <c r="I16" s="157">
        <v>1.3</v>
      </c>
      <c r="J16" s="157">
        <f>PRODUCT(E16:I16)</f>
        <v>185.64</v>
      </c>
      <c r="K16" s="157"/>
      <c r="L16" s="175"/>
      <c r="M16" s="175"/>
      <c r="N16" s="175"/>
      <c r="O16" s="175"/>
      <c r="P16" s="175"/>
      <c r="Q16" s="175"/>
      <c r="R16" s="155"/>
      <c r="S16" s="124"/>
      <c r="T16" s="124"/>
    </row>
    <row r="17" spans="1:20" ht="40.5" hidden="1" customHeight="1" outlineLevel="1">
      <c r="A17" s="140"/>
      <c r="B17" s="155" t="s">
        <v>190</v>
      </c>
      <c r="C17" s="155"/>
      <c r="D17" s="140"/>
      <c r="E17" s="156">
        <v>7</v>
      </c>
      <c r="F17" s="156">
        <v>2.8</v>
      </c>
      <c r="G17" s="156">
        <v>4</v>
      </c>
      <c r="H17" s="157">
        <v>2.5499999999999998</v>
      </c>
      <c r="I17" s="157">
        <v>1.3</v>
      </c>
      <c r="J17" s="157">
        <f t="shared" ref="J17:J27" si="2">PRODUCT(E17:I17)</f>
        <v>259.89599999999996</v>
      </c>
      <c r="K17" s="157"/>
      <c r="L17" s="175"/>
      <c r="M17" s="175"/>
      <c r="N17" s="175"/>
      <c r="O17" s="175"/>
      <c r="P17" s="175"/>
      <c r="Q17" s="175"/>
      <c r="R17" s="155"/>
      <c r="S17" s="124"/>
      <c r="T17" s="124"/>
    </row>
    <row r="18" spans="1:20" ht="40.5" hidden="1" customHeight="1" outlineLevel="1">
      <c r="A18" s="140"/>
      <c r="B18" s="155" t="s">
        <v>191</v>
      </c>
      <c r="C18" s="155"/>
      <c r="D18" s="140"/>
      <c r="E18" s="156">
        <v>20</v>
      </c>
      <c r="F18" s="156">
        <v>3</v>
      </c>
      <c r="G18" s="156">
        <v>4.5</v>
      </c>
      <c r="H18" s="157">
        <v>2.5499999999999998</v>
      </c>
      <c r="I18" s="157">
        <v>1.3</v>
      </c>
      <c r="J18" s="157">
        <f t="shared" si="2"/>
        <v>895.05000000000007</v>
      </c>
      <c r="K18" s="157"/>
      <c r="L18" s="175"/>
      <c r="M18" s="175"/>
      <c r="N18" s="175"/>
      <c r="O18" s="175"/>
      <c r="P18" s="175"/>
      <c r="Q18" s="175"/>
      <c r="R18" s="155"/>
      <c r="S18" s="124"/>
      <c r="T18" s="124"/>
    </row>
    <row r="19" spans="1:20" ht="40.5" hidden="1" customHeight="1" outlineLevel="1">
      <c r="A19" s="140"/>
      <c r="B19" s="155" t="s">
        <v>192</v>
      </c>
      <c r="C19" s="155"/>
      <c r="D19" s="140"/>
      <c r="E19" s="156">
        <v>32</v>
      </c>
      <c r="F19" s="156">
        <v>2.4</v>
      </c>
      <c r="G19" s="156">
        <v>3</v>
      </c>
      <c r="H19" s="157">
        <v>2.5499999999999998</v>
      </c>
      <c r="I19" s="157">
        <v>1.3</v>
      </c>
      <c r="J19" s="157">
        <f t="shared" si="2"/>
        <v>763.77599999999984</v>
      </c>
      <c r="K19" s="157"/>
      <c r="L19" s="175"/>
      <c r="M19" s="175"/>
      <c r="N19" s="175"/>
      <c r="O19" s="175"/>
      <c r="P19" s="175"/>
      <c r="Q19" s="175"/>
      <c r="R19" s="155"/>
      <c r="S19" s="124"/>
      <c r="T19" s="124"/>
    </row>
    <row r="20" spans="1:20" ht="40.5" hidden="1" customHeight="1" outlineLevel="1">
      <c r="A20" s="140"/>
      <c r="B20" s="155" t="s">
        <v>193</v>
      </c>
      <c r="C20" s="155"/>
      <c r="D20" s="140"/>
      <c r="E20" s="156">
        <v>2</v>
      </c>
      <c r="F20" s="156">
        <v>2.5</v>
      </c>
      <c r="G20" s="156">
        <v>3</v>
      </c>
      <c r="H20" s="157">
        <v>2.5499999999999998</v>
      </c>
      <c r="I20" s="157">
        <v>1.3</v>
      </c>
      <c r="J20" s="157">
        <f t="shared" si="2"/>
        <v>49.725000000000001</v>
      </c>
      <c r="K20" s="157"/>
      <c r="L20" s="175"/>
      <c r="M20" s="175"/>
      <c r="N20" s="175"/>
      <c r="O20" s="175"/>
      <c r="P20" s="175"/>
      <c r="Q20" s="175"/>
      <c r="R20" s="155"/>
      <c r="S20" s="124"/>
      <c r="T20" s="124"/>
    </row>
    <row r="21" spans="1:20" ht="40.5" hidden="1" customHeight="1" outlineLevel="1">
      <c r="A21" s="140"/>
      <c r="B21" s="155" t="s">
        <v>194</v>
      </c>
      <c r="C21" s="155"/>
      <c r="D21" s="140"/>
      <c r="E21" s="156">
        <f>42-13</f>
        <v>29</v>
      </c>
      <c r="F21" s="156">
        <v>2.2000000000000002</v>
      </c>
      <c r="G21" s="156">
        <v>2.2000000000000002</v>
      </c>
      <c r="H21" s="157">
        <v>2.5499999999999998</v>
      </c>
      <c r="I21" s="157">
        <v>1.3</v>
      </c>
      <c r="J21" s="157">
        <f t="shared" si="2"/>
        <v>465.29340000000002</v>
      </c>
      <c r="K21" s="157"/>
      <c r="L21" s="175"/>
      <c r="M21" s="175"/>
      <c r="N21" s="175"/>
      <c r="O21" s="175"/>
      <c r="P21" s="175"/>
      <c r="Q21" s="175"/>
      <c r="R21" s="155"/>
      <c r="S21" s="124"/>
      <c r="T21" s="124"/>
    </row>
    <row r="22" spans="1:20" ht="40.5" hidden="1" customHeight="1" outlineLevel="1">
      <c r="A22" s="140"/>
      <c r="B22" s="155" t="s">
        <v>195</v>
      </c>
      <c r="C22" s="155"/>
      <c r="D22" s="140"/>
      <c r="E22" s="156">
        <v>24</v>
      </c>
      <c r="F22" s="156">
        <v>2.2000000000000002</v>
      </c>
      <c r="G22" s="156">
        <v>2.2000000000000002</v>
      </c>
      <c r="H22" s="157">
        <v>2.5499999999999998</v>
      </c>
      <c r="I22" s="157">
        <v>1.3</v>
      </c>
      <c r="J22" s="157">
        <f t="shared" si="2"/>
        <v>385.07040000000006</v>
      </c>
      <c r="K22" s="157"/>
      <c r="L22" s="175"/>
      <c r="M22" s="175"/>
      <c r="N22" s="175"/>
      <c r="O22" s="175"/>
      <c r="P22" s="175"/>
      <c r="Q22" s="175"/>
      <c r="R22" s="155"/>
      <c r="S22" s="124"/>
      <c r="T22" s="124"/>
    </row>
    <row r="23" spans="1:20" ht="40.5" hidden="1" customHeight="1" outlineLevel="1">
      <c r="A23" s="140"/>
      <c r="B23" s="155" t="s">
        <v>196</v>
      </c>
      <c r="C23" s="155"/>
      <c r="D23" s="140"/>
      <c r="E23" s="156">
        <v>12</v>
      </c>
      <c r="F23" s="156">
        <v>2.5</v>
      </c>
      <c r="G23" s="156">
        <v>2.5</v>
      </c>
      <c r="H23" s="157">
        <v>2.5499999999999998</v>
      </c>
      <c r="I23" s="157">
        <v>1.3</v>
      </c>
      <c r="J23" s="157">
        <f t="shared" si="2"/>
        <v>248.625</v>
      </c>
      <c r="K23" s="157"/>
      <c r="L23" s="175"/>
      <c r="M23" s="175"/>
      <c r="N23" s="175"/>
      <c r="O23" s="175"/>
      <c r="P23" s="175"/>
      <c r="Q23" s="175"/>
      <c r="R23" s="155"/>
      <c r="S23" s="124"/>
      <c r="T23" s="124"/>
    </row>
    <row r="24" spans="1:20" ht="40.5" hidden="1" customHeight="1" outlineLevel="1">
      <c r="A24" s="140"/>
      <c r="B24" s="155" t="s">
        <v>197</v>
      </c>
      <c r="C24" s="155"/>
      <c r="D24" s="140"/>
      <c r="E24" s="156">
        <v>1</v>
      </c>
      <c r="F24" s="156">
        <v>2.8</v>
      </c>
      <c r="G24" s="156">
        <v>2.8</v>
      </c>
      <c r="H24" s="157">
        <v>2.5499999999999998</v>
      </c>
      <c r="I24" s="157">
        <v>1.3</v>
      </c>
      <c r="J24" s="157">
        <f t="shared" si="2"/>
        <v>25.989599999999996</v>
      </c>
      <c r="K24" s="157"/>
      <c r="L24" s="175"/>
      <c r="M24" s="175"/>
      <c r="N24" s="175"/>
      <c r="O24" s="175"/>
      <c r="P24" s="175"/>
      <c r="Q24" s="175"/>
      <c r="R24" s="155"/>
      <c r="S24" s="124"/>
      <c r="T24" s="124"/>
    </row>
    <row r="25" spans="1:20" ht="40.5" hidden="1" customHeight="1" outlineLevel="1">
      <c r="A25" s="140"/>
      <c r="B25" s="155" t="s">
        <v>198</v>
      </c>
      <c r="C25" s="155"/>
      <c r="D25" s="140"/>
      <c r="E25" s="156">
        <v>16</v>
      </c>
      <c r="F25" s="156">
        <v>2</v>
      </c>
      <c r="G25" s="156">
        <v>2</v>
      </c>
      <c r="H25" s="157">
        <v>2.5499999999999998</v>
      </c>
      <c r="I25" s="157">
        <v>1.3</v>
      </c>
      <c r="J25" s="157">
        <f t="shared" si="2"/>
        <v>212.16</v>
      </c>
      <c r="K25" s="157"/>
      <c r="L25" s="175"/>
      <c r="M25" s="175"/>
      <c r="N25" s="175"/>
      <c r="O25" s="175"/>
      <c r="P25" s="175"/>
      <c r="Q25" s="175"/>
      <c r="R25" s="155"/>
      <c r="S25" s="124"/>
      <c r="T25" s="124"/>
    </row>
    <row r="26" spans="1:20" ht="40.5" hidden="1" customHeight="1" outlineLevel="1">
      <c r="A26" s="140"/>
      <c r="B26" s="155" t="s">
        <v>199</v>
      </c>
      <c r="C26" s="155"/>
      <c r="D26" s="155"/>
      <c r="E26" s="155">
        <v>1</v>
      </c>
      <c r="F26" s="155">
        <f>14.05+40+30+15.7</f>
        <v>99.75</v>
      </c>
      <c r="G26" s="155">
        <v>0.2</v>
      </c>
      <c r="H26" s="155">
        <v>0.85</v>
      </c>
      <c r="I26" s="157">
        <v>1.3</v>
      </c>
      <c r="J26" s="157">
        <f t="shared" si="2"/>
        <v>22.044750000000004</v>
      </c>
      <c r="K26" s="157"/>
      <c r="L26" s="175"/>
      <c r="M26" s="175"/>
      <c r="N26" s="175"/>
      <c r="O26" s="175"/>
      <c r="P26" s="175"/>
      <c r="Q26" s="175"/>
      <c r="R26" s="155"/>
      <c r="S26" s="124"/>
      <c r="T26" s="124"/>
    </row>
    <row r="27" spans="1:20" ht="40.5" hidden="1" customHeight="1" outlineLevel="1">
      <c r="A27" s="140"/>
      <c r="B27" s="155" t="s">
        <v>200</v>
      </c>
      <c r="C27" s="155"/>
      <c r="D27" s="155"/>
      <c r="E27" s="155">
        <v>1</v>
      </c>
      <c r="F27" s="155">
        <f>(110+112.5)*2</f>
        <v>445</v>
      </c>
      <c r="G27" s="155">
        <v>0.2</v>
      </c>
      <c r="H27" s="155">
        <v>1.05</v>
      </c>
      <c r="I27" s="157">
        <v>1.3</v>
      </c>
      <c r="J27" s="157">
        <f t="shared" si="2"/>
        <v>121.48500000000001</v>
      </c>
      <c r="K27" s="157"/>
      <c r="L27" s="175"/>
      <c r="M27" s="175"/>
      <c r="N27" s="175"/>
      <c r="O27" s="175"/>
      <c r="P27" s="175"/>
      <c r="Q27" s="175"/>
      <c r="R27" s="155"/>
      <c r="S27" s="124"/>
      <c r="T27" s="124"/>
    </row>
    <row r="28" spans="1:20" ht="40.5" customHeight="1">
      <c r="A28" s="140">
        <v>2</v>
      </c>
      <c r="B28" s="155" t="s">
        <v>201</v>
      </c>
      <c r="C28" s="155" t="s">
        <v>202</v>
      </c>
      <c r="D28" s="214" t="s">
        <v>188</v>
      </c>
      <c r="E28" s="156"/>
      <c r="F28" s="157"/>
      <c r="G28" s="157"/>
      <c r="H28" s="157"/>
      <c r="I28" s="157"/>
      <c r="J28" s="157"/>
      <c r="K28" s="157"/>
      <c r="L28" s="175"/>
      <c r="M28" s="175"/>
      <c r="N28" s="175"/>
      <c r="O28" s="175"/>
      <c r="P28" s="175"/>
      <c r="Q28" s="175"/>
      <c r="R28" s="155"/>
      <c r="S28" s="124"/>
      <c r="T28" s="124"/>
    </row>
    <row r="29" spans="1:20" ht="38.25" customHeight="1">
      <c r="A29" s="140">
        <v>3</v>
      </c>
      <c r="B29" s="155" t="s">
        <v>203</v>
      </c>
      <c r="C29" s="155" t="s">
        <v>204</v>
      </c>
      <c r="D29" s="140" t="s">
        <v>188</v>
      </c>
      <c r="E29" s="156"/>
      <c r="F29" s="157"/>
      <c r="G29" s="157"/>
      <c r="H29" s="157"/>
      <c r="I29" s="157"/>
      <c r="J29" s="157"/>
      <c r="K29" s="157"/>
      <c r="L29" s="175"/>
      <c r="M29" s="175"/>
      <c r="N29" s="175"/>
      <c r="O29" s="175"/>
      <c r="P29" s="175"/>
      <c r="Q29" s="175"/>
      <c r="R29" s="155"/>
      <c r="S29" s="124"/>
      <c r="T29" s="124"/>
    </row>
    <row r="30" spans="1:20" ht="40.5" customHeight="1" collapsed="1">
      <c r="A30" s="140">
        <v>4</v>
      </c>
      <c r="B30" s="155" t="s">
        <v>205</v>
      </c>
      <c r="C30" s="155"/>
      <c r="D30" s="214" t="s">
        <v>206</v>
      </c>
      <c r="E30" s="156"/>
      <c r="F30" s="157"/>
      <c r="G30" s="157"/>
      <c r="H30" s="157"/>
      <c r="I30" s="157"/>
      <c r="J30" s="157"/>
      <c r="K30" s="157"/>
      <c r="L30" s="175"/>
      <c r="M30" s="175"/>
      <c r="N30" s="175"/>
      <c r="O30" s="175"/>
      <c r="P30" s="175"/>
      <c r="Q30" s="175"/>
      <c r="R30" s="155"/>
      <c r="S30" s="124"/>
      <c r="T30" s="124"/>
    </row>
    <row r="31" spans="1:20" ht="27.75" hidden="1" customHeight="1" outlineLevel="1">
      <c r="A31" s="140"/>
      <c r="B31" s="141" t="s">
        <v>207</v>
      </c>
      <c r="C31" s="155"/>
      <c r="D31" s="140"/>
      <c r="E31" s="156">
        <v>1</v>
      </c>
      <c r="F31" s="157">
        <v>70</v>
      </c>
      <c r="G31" s="157">
        <v>28.05</v>
      </c>
      <c r="H31" s="157"/>
      <c r="I31" s="156"/>
      <c r="J31" s="157">
        <f>G31*F31</f>
        <v>1963.5</v>
      </c>
      <c r="K31" s="428"/>
      <c r="L31" s="175"/>
      <c r="M31" s="175"/>
      <c r="N31" s="175"/>
      <c r="O31" s="175"/>
      <c r="P31" s="175"/>
      <c r="Q31" s="175"/>
      <c r="R31" s="155"/>
      <c r="S31" s="124"/>
      <c r="T31" s="124"/>
    </row>
    <row r="32" spans="1:20" ht="27.75" hidden="1" customHeight="1" outlineLevel="1">
      <c r="A32" s="140"/>
      <c r="B32" s="141" t="s">
        <v>208</v>
      </c>
      <c r="C32" s="155"/>
      <c r="D32" s="140"/>
      <c r="E32" s="156">
        <v>1</v>
      </c>
      <c r="F32" s="157"/>
      <c r="G32" s="157"/>
      <c r="H32" s="157"/>
      <c r="I32" s="156">
        <f>(110*112.5)-(70*28.05)-(15.7*29.4)</f>
        <v>9949.92</v>
      </c>
      <c r="J32" s="157">
        <f>I32</f>
        <v>9949.92</v>
      </c>
      <c r="K32" s="428"/>
      <c r="L32" s="175"/>
      <c r="M32" s="175"/>
      <c r="N32" s="175"/>
      <c r="O32" s="175"/>
      <c r="P32" s="175"/>
      <c r="Q32" s="175"/>
      <c r="R32" s="155"/>
      <c r="S32" s="124"/>
      <c r="T32" s="124"/>
    </row>
    <row r="33" spans="1:20" ht="40.5" customHeight="1" collapsed="1">
      <c r="A33" s="140">
        <v>5</v>
      </c>
      <c r="B33" s="155" t="s">
        <v>209</v>
      </c>
      <c r="C33" s="155"/>
      <c r="D33" s="214" t="s">
        <v>206</v>
      </c>
      <c r="E33" s="156"/>
      <c r="F33" s="157"/>
      <c r="G33" s="157"/>
      <c r="H33" s="157"/>
      <c r="I33" s="157"/>
      <c r="J33" s="157"/>
      <c r="K33" s="157"/>
      <c r="L33" s="175"/>
      <c r="M33" s="175"/>
      <c r="N33" s="175"/>
      <c r="O33" s="175"/>
      <c r="P33" s="175"/>
      <c r="Q33" s="175"/>
      <c r="R33" s="155"/>
      <c r="S33" s="124"/>
      <c r="T33" s="124"/>
    </row>
    <row r="34" spans="1:20" ht="40.5" hidden="1" customHeight="1" outlineLevel="1">
      <c r="A34" s="140"/>
      <c r="B34" s="155" t="s">
        <v>189</v>
      </c>
      <c r="C34" s="155"/>
      <c r="D34" s="140"/>
      <c r="E34" s="156">
        <v>8</v>
      </c>
      <c r="F34" s="156">
        <v>2</v>
      </c>
      <c r="G34" s="156">
        <v>3.5</v>
      </c>
      <c r="H34" s="157"/>
      <c r="I34" s="157"/>
      <c r="J34" s="157">
        <f>E34*(F34+0.2)*(G34+0.2)</f>
        <v>65.12</v>
      </c>
      <c r="K34" s="157"/>
      <c r="L34" s="175"/>
      <c r="M34" s="175"/>
      <c r="N34" s="175"/>
      <c r="O34" s="175"/>
      <c r="P34" s="175"/>
      <c r="Q34" s="175"/>
      <c r="R34" s="155"/>
      <c r="S34" s="124"/>
      <c r="T34" s="124"/>
    </row>
    <row r="35" spans="1:20" ht="40.5" hidden="1" customHeight="1" outlineLevel="1">
      <c r="A35" s="140"/>
      <c r="B35" s="155" t="s">
        <v>190</v>
      </c>
      <c r="C35" s="155"/>
      <c r="D35" s="140"/>
      <c r="E35" s="156">
        <v>7</v>
      </c>
      <c r="F35" s="156">
        <v>2.8</v>
      </c>
      <c r="G35" s="156">
        <v>4</v>
      </c>
      <c r="H35" s="157"/>
      <c r="I35" s="157"/>
      <c r="J35" s="157">
        <f t="shared" ref="J35:J45" si="3">E35*(F35+0.2)*(G35+0.2)</f>
        <v>88.2</v>
      </c>
      <c r="K35" s="157"/>
      <c r="L35" s="175"/>
      <c r="M35" s="175"/>
      <c r="N35" s="175"/>
      <c r="O35" s="175"/>
      <c r="P35" s="175"/>
      <c r="Q35" s="175"/>
      <c r="R35" s="155"/>
      <c r="S35" s="124"/>
      <c r="T35" s="124"/>
    </row>
    <row r="36" spans="1:20" ht="40.5" hidden="1" customHeight="1" outlineLevel="1">
      <c r="A36" s="140"/>
      <c r="B36" s="155" t="s">
        <v>191</v>
      </c>
      <c r="C36" s="155"/>
      <c r="D36" s="140"/>
      <c r="E36" s="156">
        <v>20</v>
      </c>
      <c r="F36" s="156">
        <v>3</v>
      </c>
      <c r="G36" s="156">
        <v>4.5</v>
      </c>
      <c r="H36" s="157"/>
      <c r="I36" s="157"/>
      <c r="J36" s="157">
        <f t="shared" si="3"/>
        <v>300.8</v>
      </c>
      <c r="K36" s="157"/>
      <c r="L36" s="175"/>
      <c r="M36" s="175"/>
      <c r="N36" s="175"/>
      <c r="O36" s="175"/>
      <c r="P36" s="175"/>
      <c r="Q36" s="175"/>
      <c r="R36" s="155"/>
      <c r="S36" s="124"/>
      <c r="T36" s="124"/>
    </row>
    <row r="37" spans="1:20" ht="40.5" hidden="1" customHeight="1" outlineLevel="1">
      <c r="A37" s="140"/>
      <c r="B37" s="155" t="s">
        <v>192</v>
      </c>
      <c r="C37" s="155"/>
      <c r="D37" s="140"/>
      <c r="E37" s="156">
        <v>32</v>
      </c>
      <c r="F37" s="156">
        <v>2.4</v>
      </c>
      <c r="G37" s="156">
        <v>3</v>
      </c>
      <c r="H37" s="157"/>
      <c r="I37" s="157"/>
      <c r="J37" s="157">
        <f t="shared" si="3"/>
        <v>266.24</v>
      </c>
      <c r="K37" s="157"/>
      <c r="L37" s="175"/>
      <c r="M37" s="175"/>
      <c r="N37" s="175"/>
      <c r="O37" s="175"/>
      <c r="P37" s="175"/>
      <c r="Q37" s="175"/>
      <c r="R37" s="155"/>
      <c r="S37" s="124"/>
      <c r="T37" s="124"/>
    </row>
    <row r="38" spans="1:20" ht="40.5" hidden="1" customHeight="1" outlineLevel="1">
      <c r="A38" s="140"/>
      <c r="B38" s="155" t="s">
        <v>193</v>
      </c>
      <c r="C38" s="155"/>
      <c r="D38" s="140"/>
      <c r="E38" s="156">
        <v>2</v>
      </c>
      <c r="F38" s="156">
        <v>2.5</v>
      </c>
      <c r="G38" s="156">
        <v>3</v>
      </c>
      <c r="H38" s="157"/>
      <c r="I38" s="157"/>
      <c r="J38" s="157">
        <f t="shared" si="3"/>
        <v>17.28</v>
      </c>
      <c r="K38" s="157"/>
      <c r="L38" s="175"/>
      <c r="M38" s="175"/>
      <c r="N38" s="175"/>
      <c r="O38" s="175"/>
      <c r="P38" s="175"/>
      <c r="Q38" s="175"/>
      <c r="R38" s="155"/>
      <c r="S38" s="124"/>
      <c r="T38" s="124"/>
    </row>
    <row r="39" spans="1:20" ht="40.5" hidden="1" customHeight="1" outlineLevel="1">
      <c r="A39" s="140"/>
      <c r="B39" s="155" t="s">
        <v>194</v>
      </c>
      <c r="C39" s="155"/>
      <c r="D39" s="140"/>
      <c r="E39" s="156">
        <f>42-13</f>
        <v>29</v>
      </c>
      <c r="F39" s="156">
        <v>2.2000000000000002</v>
      </c>
      <c r="G39" s="156">
        <v>2.2000000000000002</v>
      </c>
      <c r="H39" s="157"/>
      <c r="I39" s="157"/>
      <c r="J39" s="157">
        <f t="shared" si="3"/>
        <v>167.04000000000005</v>
      </c>
      <c r="K39" s="157"/>
      <c r="L39" s="175"/>
      <c r="M39" s="175"/>
      <c r="N39" s="175"/>
      <c r="O39" s="175"/>
      <c r="P39" s="175"/>
      <c r="Q39" s="175"/>
      <c r="R39" s="155"/>
      <c r="S39" s="124"/>
      <c r="T39" s="124"/>
    </row>
    <row r="40" spans="1:20" ht="40.5" hidden="1" customHeight="1" outlineLevel="1">
      <c r="A40" s="140"/>
      <c r="B40" s="155" t="s">
        <v>195</v>
      </c>
      <c r="C40" s="155"/>
      <c r="D40" s="140"/>
      <c r="E40" s="156">
        <v>24</v>
      </c>
      <c r="F40" s="156">
        <v>2.2000000000000002</v>
      </c>
      <c r="G40" s="156">
        <v>2.2000000000000002</v>
      </c>
      <c r="H40" s="157"/>
      <c r="I40" s="157"/>
      <c r="J40" s="157">
        <f t="shared" si="3"/>
        <v>138.24000000000004</v>
      </c>
      <c r="K40" s="157"/>
      <c r="L40" s="175"/>
      <c r="M40" s="175"/>
      <c r="N40" s="175"/>
      <c r="O40" s="175"/>
      <c r="P40" s="175"/>
      <c r="Q40" s="175"/>
      <c r="R40" s="155"/>
      <c r="S40" s="124"/>
      <c r="T40" s="124"/>
    </row>
    <row r="41" spans="1:20" ht="40.5" hidden="1" customHeight="1" outlineLevel="1">
      <c r="A41" s="140"/>
      <c r="B41" s="155" t="s">
        <v>196</v>
      </c>
      <c r="C41" s="155"/>
      <c r="D41" s="140"/>
      <c r="E41" s="156">
        <v>12</v>
      </c>
      <c r="F41" s="156">
        <v>2.5</v>
      </c>
      <c r="G41" s="156">
        <v>2.5</v>
      </c>
      <c r="H41" s="157"/>
      <c r="I41" s="157"/>
      <c r="J41" s="157">
        <f t="shared" si="3"/>
        <v>87.480000000000018</v>
      </c>
      <c r="K41" s="157"/>
      <c r="L41" s="175"/>
      <c r="M41" s="175"/>
      <c r="N41" s="175"/>
      <c r="O41" s="175"/>
      <c r="P41" s="175"/>
      <c r="Q41" s="175"/>
      <c r="R41" s="155"/>
      <c r="S41" s="124"/>
      <c r="T41" s="124"/>
    </row>
    <row r="42" spans="1:20" ht="40.5" hidden="1" customHeight="1" outlineLevel="1">
      <c r="A42" s="140"/>
      <c r="B42" s="155" t="s">
        <v>197</v>
      </c>
      <c r="C42" s="155"/>
      <c r="D42" s="140"/>
      <c r="E42" s="156">
        <v>1</v>
      </c>
      <c r="F42" s="156">
        <v>2.8</v>
      </c>
      <c r="G42" s="156">
        <v>2.8</v>
      </c>
      <c r="H42" s="157"/>
      <c r="I42" s="157"/>
      <c r="J42" s="157">
        <f t="shared" si="3"/>
        <v>9</v>
      </c>
      <c r="K42" s="157"/>
      <c r="L42" s="175"/>
      <c r="M42" s="175"/>
      <c r="N42" s="175"/>
      <c r="O42" s="175"/>
      <c r="P42" s="175"/>
      <c r="Q42" s="175"/>
      <c r="R42" s="155"/>
      <c r="S42" s="124"/>
      <c r="T42" s="124"/>
    </row>
    <row r="43" spans="1:20" ht="40.5" hidden="1" customHeight="1" outlineLevel="1">
      <c r="A43" s="140"/>
      <c r="B43" s="155" t="s">
        <v>198</v>
      </c>
      <c r="C43" s="155"/>
      <c r="D43" s="140"/>
      <c r="E43" s="156">
        <v>16</v>
      </c>
      <c r="F43" s="156">
        <v>2</v>
      </c>
      <c r="G43" s="156">
        <v>2</v>
      </c>
      <c r="H43" s="157"/>
      <c r="I43" s="157"/>
      <c r="J43" s="157">
        <f t="shared" si="3"/>
        <v>77.440000000000012</v>
      </c>
      <c r="K43" s="157"/>
      <c r="L43" s="175"/>
      <c r="M43" s="175"/>
      <c r="N43" s="175"/>
      <c r="O43" s="175"/>
      <c r="P43" s="175"/>
      <c r="Q43" s="175"/>
      <c r="R43" s="155"/>
      <c r="S43" s="124"/>
      <c r="T43" s="124"/>
    </row>
    <row r="44" spans="1:20" ht="40.5" hidden="1" customHeight="1" outlineLevel="1">
      <c r="A44" s="140"/>
      <c r="B44" s="155" t="s">
        <v>199</v>
      </c>
      <c r="C44" s="155"/>
      <c r="D44" s="155"/>
      <c r="E44" s="155">
        <v>1</v>
      </c>
      <c r="F44" s="155">
        <f>14.05+40+30+15.7</f>
        <v>99.75</v>
      </c>
      <c r="G44" s="155">
        <v>0.2</v>
      </c>
      <c r="H44" s="155"/>
      <c r="I44" s="157"/>
      <c r="J44" s="157">
        <f t="shared" si="3"/>
        <v>39.980000000000004</v>
      </c>
      <c r="K44" s="157"/>
      <c r="L44" s="175"/>
      <c r="M44" s="175"/>
      <c r="N44" s="175"/>
      <c r="O44" s="175"/>
      <c r="P44" s="175"/>
      <c r="Q44" s="175"/>
      <c r="R44" s="155"/>
      <c r="S44" s="124"/>
      <c r="T44" s="124"/>
    </row>
    <row r="45" spans="1:20" ht="40.5" hidden="1" customHeight="1" outlineLevel="1">
      <c r="A45" s="140"/>
      <c r="B45" s="155" t="s">
        <v>200</v>
      </c>
      <c r="C45" s="155"/>
      <c r="D45" s="155"/>
      <c r="E45" s="155">
        <v>1</v>
      </c>
      <c r="F45" s="155">
        <f>(110+112.5)*2</f>
        <v>445</v>
      </c>
      <c r="G45" s="155">
        <v>0.2</v>
      </c>
      <c r="H45" s="155"/>
      <c r="I45" s="157"/>
      <c r="J45" s="157">
        <f t="shared" si="3"/>
        <v>178.08</v>
      </c>
      <c r="K45" s="157"/>
      <c r="L45" s="175"/>
      <c r="M45" s="175"/>
      <c r="N45" s="175"/>
      <c r="O45" s="175"/>
      <c r="P45" s="175"/>
      <c r="Q45" s="175"/>
      <c r="R45" s="155"/>
      <c r="S45" s="124"/>
      <c r="T45" s="124"/>
    </row>
    <row r="46" spans="1:20" ht="51.75" customHeight="1" collapsed="1">
      <c r="A46" s="424">
        <v>6</v>
      </c>
      <c r="B46" s="425" t="s">
        <v>210</v>
      </c>
      <c r="C46" s="425"/>
      <c r="D46" s="426" t="s">
        <v>188</v>
      </c>
      <c r="E46" s="427"/>
      <c r="F46" s="428"/>
      <c r="G46" s="428"/>
      <c r="H46" s="428"/>
      <c r="I46" s="428"/>
      <c r="J46" s="428"/>
      <c r="K46" s="428"/>
      <c r="L46" s="439"/>
      <c r="M46" s="439"/>
      <c r="N46" s="439"/>
      <c r="O46" s="439"/>
      <c r="P46" s="439"/>
      <c r="Q46" s="439"/>
      <c r="R46" s="425"/>
      <c r="S46" s="443"/>
      <c r="T46" s="443"/>
    </row>
    <row r="47" spans="1:20" ht="40.5" hidden="1" customHeight="1" outlineLevel="1">
      <c r="A47" s="140"/>
      <c r="B47" s="141" t="s">
        <v>207</v>
      </c>
      <c r="C47" s="155"/>
      <c r="D47" s="140"/>
      <c r="E47" s="156">
        <v>1</v>
      </c>
      <c r="F47" s="157">
        <v>70</v>
      </c>
      <c r="G47" s="157">
        <v>28.05</v>
      </c>
      <c r="H47" s="157">
        <v>0.2</v>
      </c>
      <c r="I47" s="156">
        <v>1.42</v>
      </c>
      <c r="J47" s="157">
        <f>PRODUCT(E47:I47)</f>
        <v>557.63400000000001</v>
      </c>
      <c r="K47" s="440"/>
      <c r="L47" s="175"/>
      <c r="M47" s="175"/>
      <c r="N47" s="175"/>
      <c r="O47" s="175"/>
      <c r="P47" s="175"/>
      <c r="Q47" s="175"/>
      <c r="R47" s="155"/>
      <c r="S47" s="124"/>
      <c r="T47" s="124"/>
    </row>
    <row r="48" spans="1:20" ht="38.25" hidden="1" customHeight="1" outlineLevel="1">
      <c r="A48" s="140"/>
      <c r="B48" s="141" t="s">
        <v>208</v>
      </c>
      <c r="C48" s="155"/>
      <c r="D48" s="140"/>
      <c r="E48" s="156">
        <v>1</v>
      </c>
      <c r="F48" s="156">
        <f>(110*112.5)-(70*28.05)-(15.7*29.4)</f>
        <v>9949.92</v>
      </c>
      <c r="G48" s="157"/>
      <c r="H48" s="157">
        <v>0.4</v>
      </c>
      <c r="I48" s="156">
        <v>1.42</v>
      </c>
      <c r="J48" s="157">
        <f>F48*H48*I48</f>
        <v>5651.5545600000005</v>
      </c>
      <c r="K48" s="440"/>
      <c r="L48" s="175"/>
      <c r="M48" s="175"/>
      <c r="N48" s="175"/>
      <c r="O48" s="175"/>
      <c r="P48" s="175"/>
      <c r="Q48" s="175"/>
      <c r="R48" s="155"/>
      <c r="S48" s="124"/>
      <c r="T48" s="124"/>
    </row>
    <row r="49" spans="1:20" ht="40.5" customHeight="1">
      <c r="A49" s="140">
        <v>7</v>
      </c>
      <c r="B49" s="155" t="s">
        <v>211</v>
      </c>
      <c r="C49" s="155" t="s">
        <v>212</v>
      </c>
      <c r="D49" s="214" t="s">
        <v>206</v>
      </c>
      <c r="E49" s="156"/>
      <c r="F49" s="157"/>
      <c r="G49" s="157"/>
      <c r="H49" s="157"/>
      <c r="I49" s="157"/>
      <c r="J49" s="157"/>
      <c r="K49" s="157"/>
      <c r="L49" s="175"/>
      <c r="M49" s="175"/>
      <c r="N49" s="175"/>
      <c r="O49" s="175"/>
      <c r="P49" s="175"/>
      <c r="Q49" s="175"/>
      <c r="R49" s="155"/>
      <c r="S49" s="124"/>
      <c r="T49" s="124"/>
    </row>
    <row r="50" spans="1:20" s="416" customFormat="1" ht="27.75" customHeight="1">
      <c r="A50" s="420" t="s">
        <v>149</v>
      </c>
      <c r="B50" s="421" t="s">
        <v>213</v>
      </c>
      <c r="C50" s="421"/>
      <c r="D50" s="420"/>
      <c r="E50" s="422"/>
      <c r="F50" s="423"/>
      <c r="G50" s="423"/>
      <c r="H50" s="423"/>
      <c r="I50" s="423"/>
      <c r="J50" s="423"/>
      <c r="K50" s="441"/>
      <c r="L50" s="438"/>
      <c r="M50" s="438"/>
      <c r="N50" s="438"/>
      <c r="O50" s="438"/>
      <c r="P50" s="438"/>
      <c r="Q50" s="438"/>
      <c r="R50" s="421"/>
      <c r="S50" s="442"/>
      <c r="T50" s="442"/>
    </row>
    <row r="51" spans="1:20" ht="40.5" customHeight="1">
      <c r="A51" s="140">
        <v>1</v>
      </c>
      <c r="B51" s="155" t="s">
        <v>214</v>
      </c>
      <c r="C51" s="155" t="s">
        <v>215</v>
      </c>
      <c r="D51" s="214" t="s">
        <v>206</v>
      </c>
      <c r="E51" s="156"/>
      <c r="F51" s="157"/>
      <c r="G51" s="157"/>
      <c r="H51" s="157"/>
      <c r="I51" s="157"/>
      <c r="J51" s="157"/>
      <c r="K51" s="157"/>
      <c r="L51" s="175"/>
      <c r="M51" s="175"/>
      <c r="N51" s="175"/>
      <c r="O51" s="175"/>
      <c r="P51" s="175"/>
      <c r="Q51" s="175"/>
      <c r="R51" s="155"/>
      <c r="S51" s="124"/>
      <c r="T51" s="124"/>
    </row>
    <row r="52" spans="1:20" s="416" customFormat="1" ht="27.75" customHeight="1">
      <c r="A52" s="420" t="s">
        <v>216</v>
      </c>
      <c r="B52" s="421" t="s">
        <v>217</v>
      </c>
      <c r="C52" s="421"/>
      <c r="D52" s="420"/>
      <c r="E52" s="422"/>
      <c r="F52" s="423"/>
      <c r="G52" s="423"/>
      <c r="H52" s="423"/>
      <c r="I52" s="423"/>
      <c r="J52" s="423"/>
      <c r="K52" s="441"/>
      <c r="L52" s="438"/>
      <c r="M52" s="438"/>
      <c r="N52" s="438"/>
      <c r="O52" s="438"/>
      <c r="P52" s="438"/>
      <c r="Q52" s="438"/>
      <c r="R52" s="421"/>
      <c r="S52" s="442"/>
      <c r="T52" s="442"/>
    </row>
    <row r="53" spans="1:20" ht="27.75" customHeight="1">
      <c r="A53" s="154" t="s">
        <v>218</v>
      </c>
      <c r="B53" s="429" t="s">
        <v>219</v>
      </c>
      <c r="C53" s="153"/>
      <c r="D53" s="154"/>
      <c r="E53" s="154"/>
      <c r="F53" s="154"/>
      <c r="G53" s="154"/>
      <c r="H53" s="154"/>
      <c r="I53" s="154"/>
      <c r="J53" s="154"/>
      <c r="K53" s="428"/>
      <c r="L53" s="174"/>
      <c r="M53" s="174"/>
      <c r="N53" s="174"/>
      <c r="O53" s="174"/>
      <c r="P53" s="174"/>
      <c r="Q53" s="174"/>
      <c r="R53" s="153"/>
      <c r="S53" s="180"/>
      <c r="T53" s="180"/>
    </row>
    <row r="54" spans="1:20" ht="38.25" customHeight="1" collapsed="1">
      <c r="A54" s="140">
        <v>1</v>
      </c>
      <c r="B54" s="155" t="s">
        <v>220</v>
      </c>
      <c r="C54" s="155" t="s">
        <v>221</v>
      </c>
      <c r="D54" s="140" t="s">
        <v>188</v>
      </c>
      <c r="E54" s="156"/>
      <c r="F54" s="157"/>
      <c r="G54" s="157"/>
      <c r="H54" s="157"/>
      <c r="I54" s="157"/>
      <c r="J54" s="157"/>
      <c r="K54" s="157"/>
      <c r="L54" s="175"/>
      <c r="M54" s="175"/>
      <c r="N54" s="175"/>
      <c r="O54" s="175"/>
      <c r="P54" s="175"/>
      <c r="Q54" s="175"/>
      <c r="R54" s="155"/>
      <c r="S54" s="124"/>
      <c r="T54" s="124"/>
    </row>
    <row r="55" spans="1:20" ht="38.25" hidden="1" customHeight="1" outlineLevel="1">
      <c r="A55" s="140"/>
      <c r="B55" s="155" t="s">
        <v>189</v>
      </c>
      <c r="C55" s="155"/>
      <c r="D55" s="140"/>
      <c r="E55" s="156">
        <v>8</v>
      </c>
      <c r="F55" s="156">
        <v>2</v>
      </c>
      <c r="G55" s="156">
        <v>3.5</v>
      </c>
      <c r="H55" s="157">
        <v>0.1</v>
      </c>
      <c r="I55" s="157"/>
      <c r="J55" s="157">
        <f t="shared" ref="J55:J66" si="4">E55*(F55+0.2)*(G55+0.2)*H55</f>
        <v>6.5120000000000005</v>
      </c>
      <c r="K55" s="157"/>
      <c r="L55" s="175"/>
      <c r="M55" s="175"/>
      <c r="N55" s="175"/>
      <c r="O55" s="175"/>
      <c r="P55" s="175"/>
      <c r="Q55" s="175"/>
      <c r="R55" s="155"/>
      <c r="S55" s="124"/>
      <c r="T55" s="124"/>
    </row>
    <row r="56" spans="1:20" ht="38.25" hidden="1" customHeight="1" outlineLevel="1">
      <c r="A56" s="140"/>
      <c r="B56" s="155" t="s">
        <v>190</v>
      </c>
      <c r="C56" s="155"/>
      <c r="D56" s="140"/>
      <c r="E56" s="156">
        <v>7</v>
      </c>
      <c r="F56" s="156">
        <v>2.8</v>
      </c>
      <c r="G56" s="156">
        <v>4</v>
      </c>
      <c r="H56" s="157">
        <v>0.1</v>
      </c>
      <c r="I56" s="157"/>
      <c r="J56" s="157">
        <f t="shared" si="4"/>
        <v>8.82</v>
      </c>
      <c r="K56" s="157"/>
      <c r="L56" s="175"/>
      <c r="M56" s="175"/>
      <c r="N56" s="175"/>
      <c r="O56" s="175"/>
      <c r="P56" s="175"/>
      <c r="Q56" s="175"/>
      <c r="R56" s="155"/>
      <c r="S56" s="124"/>
      <c r="T56" s="124"/>
    </row>
    <row r="57" spans="1:20" ht="38.25" hidden="1" customHeight="1" outlineLevel="1">
      <c r="A57" s="140"/>
      <c r="B57" s="155" t="s">
        <v>191</v>
      </c>
      <c r="C57" s="155"/>
      <c r="D57" s="140"/>
      <c r="E57" s="156">
        <v>20</v>
      </c>
      <c r="F57" s="156">
        <v>3</v>
      </c>
      <c r="G57" s="156">
        <v>4.5</v>
      </c>
      <c r="H57" s="157">
        <v>0.1</v>
      </c>
      <c r="I57" s="157"/>
      <c r="J57" s="157">
        <f t="shared" si="4"/>
        <v>30.080000000000002</v>
      </c>
      <c r="K57" s="157"/>
      <c r="L57" s="175"/>
      <c r="M57" s="175"/>
      <c r="N57" s="175"/>
      <c r="O57" s="175"/>
      <c r="P57" s="175"/>
      <c r="Q57" s="175"/>
      <c r="R57" s="155"/>
      <c r="S57" s="124"/>
      <c r="T57" s="124"/>
    </row>
    <row r="58" spans="1:20" ht="38.25" hidden="1" customHeight="1" outlineLevel="1">
      <c r="A58" s="140"/>
      <c r="B58" s="155" t="s">
        <v>192</v>
      </c>
      <c r="C58" s="155"/>
      <c r="D58" s="140"/>
      <c r="E58" s="156">
        <v>32</v>
      </c>
      <c r="F58" s="156">
        <v>2.4</v>
      </c>
      <c r="G58" s="156">
        <v>3</v>
      </c>
      <c r="H58" s="157">
        <v>0.1</v>
      </c>
      <c r="I58" s="157"/>
      <c r="J58" s="157">
        <f t="shared" si="4"/>
        <v>26.624000000000002</v>
      </c>
      <c r="K58" s="157"/>
      <c r="L58" s="175"/>
      <c r="M58" s="175"/>
      <c r="N58" s="175"/>
      <c r="O58" s="175"/>
      <c r="P58" s="175"/>
      <c r="Q58" s="175"/>
      <c r="R58" s="155"/>
      <c r="S58" s="124"/>
      <c r="T58" s="124"/>
    </row>
    <row r="59" spans="1:20" ht="38.25" hidden="1" customHeight="1" outlineLevel="1">
      <c r="A59" s="140"/>
      <c r="B59" s="155" t="s">
        <v>193</v>
      </c>
      <c r="C59" s="155"/>
      <c r="D59" s="140"/>
      <c r="E59" s="156">
        <v>2</v>
      </c>
      <c r="F59" s="156">
        <v>2.5</v>
      </c>
      <c r="G59" s="156">
        <v>3</v>
      </c>
      <c r="H59" s="157">
        <v>0.1</v>
      </c>
      <c r="I59" s="157"/>
      <c r="J59" s="157">
        <f t="shared" si="4"/>
        <v>1.7280000000000002</v>
      </c>
      <c r="K59" s="157"/>
      <c r="L59" s="175"/>
      <c r="M59" s="175"/>
      <c r="N59" s="175"/>
      <c r="O59" s="175"/>
      <c r="P59" s="175"/>
      <c r="Q59" s="175"/>
      <c r="R59" s="155"/>
      <c r="S59" s="124"/>
      <c r="T59" s="124"/>
    </row>
    <row r="60" spans="1:20" ht="38.25" hidden="1" customHeight="1" outlineLevel="1">
      <c r="A60" s="140"/>
      <c r="B60" s="155" t="s">
        <v>194</v>
      </c>
      <c r="C60" s="155"/>
      <c r="D60" s="140"/>
      <c r="E60" s="156">
        <f>42-13</f>
        <v>29</v>
      </c>
      <c r="F60" s="156">
        <v>2.2000000000000002</v>
      </c>
      <c r="G60" s="156">
        <v>2.2000000000000002</v>
      </c>
      <c r="H60" s="157">
        <v>0.1</v>
      </c>
      <c r="I60" s="157"/>
      <c r="J60" s="157">
        <f t="shared" si="4"/>
        <v>16.704000000000004</v>
      </c>
      <c r="K60" s="157"/>
      <c r="L60" s="175"/>
      <c r="M60" s="175"/>
      <c r="N60" s="175"/>
      <c r="O60" s="175"/>
      <c r="P60" s="175"/>
      <c r="Q60" s="175"/>
      <c r="R60" s="155"/>
      <c r="S60" s="124"/>
      <c r="T60" s="124"/>
    </row>
    <row r="61" spans="1:20" ht="38.25" hidden="1" customHeight="1" outlineLevel="1">
      <c r="A61" s="140"/>
      <c r="B61" s="155" t="s">
        <v>195</v>
      </c>
      <c r="C61" s="155"/>
      <c r="D61" s="140"/>
      <c r="E61" s="156">
        <v>24</v>
      </c>
      <c r="F61" s="156">
        <v>2.2000000000000002</v>
      </c>
      <c r="G61" s="156">
        <v>2.2000000000000002</v>
      </c>
      <c r="H61" s="157">
        <v>0.1</v>
      </c>
      <c r="I61" s="157"/>
      <c r="J61" s="157">
        <f t="shared" si="4"/>
        <v>13.824000000000005</v>
      </c>
      <c r="K61" s="157"/>
      <c r="L61" s="175"/>
      <c r="M61" s="175"/>
      <c r="N61" s="175"/>
      <c r="O61" s="175"/>
      <c r="P61" s="175"/>
      <c r="Q61" s="175"/>
      <c r="R61" s="155"/>
      <c r="S61" s="124"/>
      <c r="T61" s="124"/>
    </row>
    <row r="62" spans="1:20" ht="38.25" hidden="1" customHeight="1" outlineLevel="1">
      <c r="A62" s="140"/>
      <c r="B62" s="155" t="s">
        <v>196</v>
      </c>
      <c r="C62" s="155"/>
      <c r="D62" s="140"/>
      <c r="E62" s="156">
        <v>12</v>
      </c>
      <c r="F62" s="156">
        <v>2.5</v>
      </c>
      <c r="G62" s="156">
        <v>2.5</v>
      </c>
      <c r="H62" s="157">
        <v>0.1</v>
      </c>
      <c r="I62" s="157"/>
      <c r="J62" s="157">
        <f t="shared" si="4"/>
        <v>8.7480000000000029</v>
      </c>
      <c r="K62" s="157"/>
      <c r="L62" s="175"/>
      <c r="M62" s="175"/>
      <c r="N62" s="175"/>
      <c r="O62" s="175"/>
      <c r="P62" s="175"/>
      <c r="Q62" s="175"/>
      <c r="R62" s="155"/>
      <c r="S62" s="124"/>
      <c r="T62" s="124"/>
    </row>
    <row r="63" spans="1:20" ht="38.25" hidden="1" customHeight="1" outlineLevel="1">
      <c r="A63" s="140"/>
      <c r="B63" s="155" t="s">
        <v>197</v>
      </c>
      <c r="C63" s="155"/>
      <c r="D63" s="140"/>
      <c r="E63" s="156">
        <v>1</v>
      </c>
      <c r="F63" s="156">
        <v>2.8</v>
      </c>
      <c r="G63" s="156">
        <v>2.8</v>
      </c>
      <c r="H63" s="157">
        <v>0.1</v>
      </c>
      <c r="I63" s="157"/>
      <c r="J63" s="157">
        <f t="shared" si="4"/>
        <v>0.9</v>
      </c>
      <c r="K63" s="157"/>
      <c r="L63" s="175"/>
      <c r="M63" s="175"/>
      <c r="N63" s="175"/>
      <c r="O63" s="175"/>
      <c r="P63" s="175"/>
      <c r="Q63" s="175"/>
      <c r="R63" s="155"/>
      <c r="S63" s="124"/>
      <c r="T63" s="124"/>
    </row>
    <row r="64" spans="1:20" ht="38.25" hidden="1" customHeight="1" outlineLevel="1">
      <c r="A64" s="140"/>
      <c r="B64" s="155" t="s">
        <v>198</v>
      </c>
      <c r="C64" s="155"/>
      <c r="D64" s="140"/>
      <c r="E64" s="156">
        <v>16</v>
      </c>
      <c r="F64" s="156">
        <v>2</v>
      </c>
      <c r="G64" s="156">
        <v>2</v>
      </c>
      <c r="H64" s="157">
        <v>0.1</v>
      </c>
      <c r="I64" s="157"/>
      <c r="J64" s="157">
        <f t="shared" si="4"/>
        <v>7.7440000000000015</v>
      </c>
      <c r="K64" s="157"/>
      <c r="L64" s="175"/>
      <c r="M64" s="175"/>
      <c r="N64" s="175"/>
      <c r="O64" s="175"/>
      <c r="P64" s="175"/>
      <c r="Q64" s="175"/>
      <c r="R64" s="155"/>
      <c r="S64" s="124"/>
      <c r="T64" s="124"/>
    </row>
    <row r="65" spans="1:20" ht="27.75" hidden="1" customHeight="1" outlineLevel="1">
      <c r="A65" s="140"/>
      <c r="B65" s="155" t="s">
        <v>199</v>
      </c>
      <c r="C65" s="155"/>
      <c r="D65" s="155"/>
      <c r="E65" s="155">
        <v>1</v>
      </c>
      <c r="F65" s="155">
        <f>14.05+40+30+15.7</f>
        <v>99.75</v>
      </c>
      <c r="G65" s="155">
        <v>0.2</v>
      </c>
      <c r="H65" s="155">
        <v>0.1</v>
      </c>
      <c r="I65" s="156"/>
      <c r="J65" s="157">
        <f t="shared" si="4"/>
        <v>3.9980000000000007</v>
      </c>
      <c r="K65" s="440"/>
      <c r="L65" s="175"/>
      <c r="M65" s="175"/>
      <c r="N65" s="175"/>
      <c r="O65" s="175"/>
      <c r="P65" s="175"/>
      <c r="Q65" s="175"/>
      <c r="R65" s="155"/>
      <c r="S65" s="124"/>
      <c r="T65" s="124"/>
    </row>
    <row r="66" spans="1:20" ht="27.75" hidden="1" customHeight="1" outlineLevel="1">
      <c r="A66" s="140"/>
      <c r="B66" s="155" t="s">
        <v>200</v>
      </c>
      <c r="C66" s="155"/>
      <c r="D66" s="155"/>
      <c r="E66" s="155">
        <v>1</v>
      </c>
      <c r="F66" s="155">
        <f>(110+112.5)*2</f>
        <v>445</v>
      </c>
      <c r="G66" s="155">
        <v>0.2</v>
      </c>
      <c r="H66" s="155">
        <v>0.1</v>
      </c>
      <c r="I66" s="156"/>
      <c r="J66" s="157">
        <f t="shared" si="4"/>
        <v>17.808000000000003</v>
      </c>
      <c r="K66" s="440"/>
      <c r="L66" s="175"/>
      <c r="M66" s="175"/>
      <c r="N66" s="175"/>
      <c r="O66" s="175"/>
      <c r="P66" s="175"/>
      <c r="Q66" s="175"/>
      <c r="R66" s="155"/>
      <c r="S66" s="124"/>
      <c r="T66" s="124"/>
    </row>
    <row r="67" spans="1:20" ht="38.25" customHeight="1" collapsed="1">
      <c r="A67" s="140">
        <v>2</v>
      </c>
      <c r="B67" s="155" t="s">
        <v>222</v>
      </c>
      <c r="C67" s="155" t="s">
        <v>223</v>
      </c>
      <c r="D67" s="140" t="s">
        <v>188</v>
      </c>
      <c r="E67" s="156"/>
      <c r="F67" s="157"/>
      <c r="G67" s="157"/>
      <c r="H67" s="157"/>
      <c r="I67" s="157"/>
      <c r="J67" s="157">
        <f t="shared" ref="J67:J71" si="5">PRODUCT(E67:I67)</f>
        <v>0</v>
      </c>
      <c r="K67" s="157"/>
      <c r="L67" s="175"/>
      <c r="M67" s="175"/>
      <c r="N67" s="175"/>
      <c r="O67" s="175"/>
      <c r="P67" s="175"/>
      <c r="Q67" s="175"/>
      <c r="R67" s="155"/>
      <c r="S67" s="124"/>
      <c r="T67" s="124"/>
    </row>
    <row r="68" spans="1:20" ht="27.75" hidden="1" customHeight="1" outlineLevel="1">
      <c r="A68" s="140"/>
      <c r="B68" s="155" t="s">
        <v>189</v>
      </c>
      <c r="C68" s="155"/>
      <c r="D68" s="140"/>
      <c r="E68" s="156">
        <v>8</v>
      </c>
      <c r="F68" s="156">
        <v>2</v>
      </c>
      <c r="G68" s="156">
        <v>3.5</v>
      </c>
      <c r="H68" s="157">
        <v>0.5</v>
      </c>
      <c r="I68" s="156">
        <v>1</v>
      </c>
      <c r="J68" s="157">
        <f t="shared" si="5"/>
        <v>28</v>
      </c>
      <c r="K68" s="440"/>
      <c r="L68" s="175"/>
      <c r="M68" s="175"/>
      <c r="N68" s="175"/>
      <c r="O68" s="175"/>
      <c r="P68" s="175"/>
      <c r="Q68" s="175"/>
      <c r="R68" s="155"/>
      <c r="S68" s="124"/>
      <c r="T68" s="124"/>
    </row>
    <row r="69" spans="1:20" ht="27.75" hidden="1" customHeight="1" outlineLevel="1">
      <c r="A69" s="140"/>
      <c r="B69" s="155" t="s">
        <v>190</v>
      </c>
      <c r="C69" s="155"/>
      <c r="D69" s="140"/>
      <c r="E69" s="156">
        <v>7</v>
      </c>
      <c r="F69" s="156">
        <v>2.8</v>
      </c>
      <c r="G69" s="156">
        <v>4</v>
      </c>
      <c r="H69" s="157">
        <v>0.5</v>
      </c>
      <c r="I69" s="156">
        <v>1</v>
      </c>
      <c r="J69" s="157">
        <f t="shared" si="5"/>
        <v>39.199999999999996</v>
      </c>
      <c r="K69" s="440"/>
      <c r="L69" s="175"/>
      <c r="M69" s="175"/>
      <c r="N69" s="175"/>
      <c r="O69" s="175"/>
      <c r="P69" s="175"/>
      <c r="Q69" s="175"/>
      <c r="R69" s="155"/>
      <c r="S69" s="124"/>
      <c r="T69" s="124"/>
    </row>
    <row r="70" spans="1:20" ht="27.75" hidden="1" customHeight="1" outlineLevel="1">
      <c r="A70" s="140"/>
      <c r="B70" s="155" t="s">
        <v>191</v>
      </c>
      <c r="C70" s="155"/>
      <c r="D70" s="140"/>
      <c r="E70" s="156">
        <v>20</v>
      </c>
      <c r="F70" s="156">
        <v>3</v>
      </c>
      <c r="G70" s="156">
        <v>4.5</v>
      </c>
      <c r="H70" s="157">
        <v>0.5</v>
      </c>
      <c r="I70" s="156">
        <v>1</v>
      </c>
      <c r="J70" s="157">
        <f t="shared" si="5"/>
        <v>135</v>
      </c>
      <c r="K70" s="440"/>
      <c r="L70" s="175"/>
      <c r="M70" s="175"/>
      <c r="N70" s="175"/>
      <c r="O70" s="175"/>
      <c r="P70" s="175"/>
      <c r="Q70" s="175"/>
      <c r="R70" s="155"/>
      <c r="S70" s="124"/>
      <c r="T70" s="124"/>
    </row>
    <row r="71" spans="1:20" ht="27.75" hidden="1" customHeight="1" outlineLevel="1">
      <c r="A71" s="140"/>
      <c r="B71" s="155" t="s">
        <v>192</v>
      </c>
      <c r="C71" s="155"/>
      <c r="D71" s="140"/>
      <c r="E71" s="156">
        <v>32</v>
      </c>
      <c r="F71" s="156">
        <v>2.4</v>
      </c>
      <c r="G71" s="156">
        <v>3</v>
      </c>
      <c r="H71" s="157">
        <v>0.5</v>
      </c>
      <c r="I71" s="156">
        <v>1</v>
      </c>
      <c r="J71" s="157">
        <f t="shared" si="5"/>
        <v>115.19999999999999</v>
      </c>
      <c r="K71" s="440"/>
      <c r="L71" s="175"/>
      <c r="M71" s="175"/>
      <c r="N71" s="175"/>
      <c r="O71" s="175"/>
      <c r="P71" s="175"/>
      <c r="Q71" s="175"/>
      <c r="R71" s="155"/>
      <c r="S71" s="124"/>
      <c r="T71" s="124"/>
    </row>
    <row r="72" spans="1:20" ht="27.75" hidden="1" customHeight="1" outlineLevel="1">
      <c r="A72" s="140"/>
      <c r="B72" s="155" t="s">
        <v>193</v>
      </c>
      <c r="C72" s="155"/>
      <c r="D72" s="140"/>
      <c r="E72" s="156">
        <v>2</v>
      </c>
      <c r="F72" s="156">
        <v>2.5</v>
      </c>
      <c r="G72" s="156">
        <v>3</v>
      </c>
      <c r="H72" s="157">
        <v>0.5</v>
      </c>
      <c r="I72" s="156">
        <v>1</v>
      </c>
      <c r="J72" s="157">
        <f t="shared" ref="J72:J77" si="6">PRODUCT(E72:I72)</f>
        <v>7.5</v>
      </c>
      <c r="K72" s="440"/>
      <c r="L72" s="175"/>
      <c r="M72" s="175"/>
      <c r="N72" s="175"/>
      <c r="O72" s="175"/>
      <c r="P72" s="175"/>
      <c r="Q72" s="175"/>
      <c r="R72" s="155"/>
      <c r="S72" s="124"/>
      <c r="T72" s="124"/>
    </row>
    <row r="73" spans="1:20" ht="27.75" hidden="1" customHeight="1" outlineLevel="1">
      <c r="A73" s="140"/>
      <c r="B73" s="155" t="s">
        <v>194</v>
      </c>
      <c r="C73" s="155"/>
      <c r="D73" s="140"/>
      <c r="E73" s="156">
        <f>42-13</f>
        <v>29</v>
      </c>
      <c r="F73" s="156">
        <v>2.2000000000000002</v>
      </c>
      <c r="G73" s="156">
        <v>2.2000000000000002</v>
      </c>
      <c r="H73" s="157">
        <v>0.5</v>
      </c>
      <c r="I73" s="156">
        <v>1</v>
      </c>
      <c r="J73" s="157">
        <f t="shared" si="6"/>
        <v>70.180000000000007</v>
      </c>
      <c r="K73" s="440"/>
      <c r="L73" s="175"/>
      <c r="M73" s="175"/>
      <c r="N73" s="175"/>
      <c r="O73" s="175"/>
      <c r="P73" s="175"/>
      <c r="Q73" s="175"/>
      <c r="R73" s="155"/>
      <c r="S73" s="124"/>
      <c r="T73" s="124"/>
    </row>
    <row r="74" spans="1:20" ht="27.75" hidden="1" customHeight="1" outlineLevel="1">
      <c r="A74" s="140"/>
      <c r="B74" s="155" t="s">
        <v>195</v>
      </c>
      <c r="C74" s="155"/>
      <c r="D74" s="140"/>
      <c r="E74" s="156">
        <v>24</v>
      </c>
      <c r="F74" s="156">
        <v>2.2000000000000002</v>
      </c>
      <c r="G74" s="156">
        <v>2.2000000000000002</v>
      </c>
      <c r="H74" s="157">
        <v>0.5</v>
      </c>
      <c r="I74" s="156">
        <v>1</v>
      </c>
      <c r="J74" s="157">
        <f t="shared" si="6"/>
        <v>58.080000000000013</v>
      </c>
      <c r="K74" s="440"/>
      <c r="L74" s="175"/>
      <c r="M74" s="175"/>
      <c r="N74" s="175"/>
      <c r="O74" s="175"/>
      <c r="P74" s="175"/>
      <c r="Q74" s="175"/>
      <c r="R74" s="155"/>
      <c r="S74" s="124"/>
      <c r="T74" s="124"/>
    </row>
    <row r="75" spans="1:20" ht="27.75" hidden="1" customHeight="1" outlineLevel="1">
      <c r="A75" s="140"/>
      <c r="B75" s="155" t="s">
        <v>196</v>
      </c>
      <c r="C75" s="155"/>
      <c r="D75" s="140"/>
      <c r="E75" s="156">
        <v>12</v>
      </c>
      <c r="F75" s="156">
        <v>2.5</v>
      </c>
      <c r="G75" s="156">
        <v>2.5</v>
      </c>
      <c r="H75" s="157">
        <v>0.5</v>
      </c>
      <c r="I75" s="156">
        <v>1</v>
      </c>
      <c r="J75" s="157">
        <f t="shared" si="6"/>
        <v>37.5</v>
      </c>
      <c r="K75" s="440"/>
      <c r="L75" s="175"/>
      <c r="M75" s="175"/>
      <c r="N75" s="175"/>
      <c r="O75" s="175"/>
      <c r="P75" s="175"/>
      <c r="Q75" s="175"/>
      <c r="R75" s="155"/>
      <c r="S75" s="124"/>
      <c r="T75" s="124"/>
    </row>
    <row r="76" spans="1:20" ht="27.75" hidden="1" customHeight="1" outlineLevel="1">
      <c r="A76" s="140"/>
      <c r="B76" s="155" t="s">
        <v>197</v>
      </c>
      <c r="C76" s="155"/>
      <c r="D76" s="140"/>
      <c r="E76" s="156">
        <v>1</v>
      </c>
      <c r="F76" s="156">
        <v>2.8</v>
      </c>
      <c r="G76" s="156">
        <v>2.8</v>
      </c>
      <c r="H76" s="157">
        <v>0.5</v>
      </c>
      <c r="I76" s="156">
        <v>1</v>
      </c>
      <c r="J76" s="157">
        <f t="shared" si="6"/>
        <v>3.9199999999999995</v>
      </c>
      <c r="K76" s="440"/>
      <c r="L76" s="175"/>
      <c r="M76" s="175"/>
      <c r="N76" s="175"/>
      <c r="O76" s="175"/>
      <c r="P76" s="175"/>
      <c r="Q76" s="175"/>
      <c r="R76" s="155"/>
      <c r="S76" s="124"/>
      <c r="T76" s="124"/>
    </row>
    <row r="77" spans="1:20" ht="27.75" hidden="1" customHeight="1" outlineLevel="1">
      <c r="A77" s="140"/>
      <c r="B77" s="155" t="s">
        <v>198</v>
      </c>
      <c r="C77" s="155"/>
      <c r="D77" s="140"/>
      <c r="E77" s="156">
        <v>16</v>
      </c>
      <c r="F77" s="156">
        <v>2</v>
      </c>
      <c r="G77" s="156">
        <v>2</v>
      </c>
      <c r="H77" s="157">
        <v>0.5</v>
      </c>
      <c r="I77" s="156">
        <v>1</v>
      </c>
      <c r="J77" s="157">
        <f t="shared" si="6"/>
        <v>32</v>
      </c>
      <c r="K77" s="440"/>
      <c r="L77" s="175"/>
      <c r="M77" s="175"/>
      <c r="N77" s="175"/>
      <c r="O77" s="175"/>
      <c r="P77" s="175"/>
      <c r="Q77" s="175"/>
      <c r="R77" s="155"/>
      <c r="S77" s="124"/>
      <c r="T77" s="124"/>
    </row>
    <row r="78" spans="1:20" ht="38.25" customHeight="1" collapsed="1">
      <c r="A78" s="140">
        <v>3</v>
      </c>
      <c r="B78" s="155" t="s">
        <v>224</v>
      </c>
      <c r="C78" s="155" t="str">
        <f>C67</f>
        <v xml:space="preserve">  Grade B20</v>
      </c>
      <c r="D78" s="140" t="s">
        <v>188</v>
      </c>
      <c r="E78" s="156"/>
      <c r="F78" s="157"/>
      <c r="G78" s="157"/>
      <c r="H78" s="157"/>
      <c r="I78" s="157"/>
      <c r="J78" s="157">
        <f t="shared" ref="J78:J90" si="7">PRODUCT(E78:I78)</f>
        <v>0</v>
      </c>
      <c r="K78" s="157"/>
      <c r="L78" s="175"/>
      <c r="M78" s="175"/>
      <c r="N78" s="175"/>
      <c r="O78" s="175"/>
      <c r="P78" s="175"/>
      <c r="Q78" s="175"/>
      <c r="R78" s="155"/>
      <c r="S78" s="124"/>
      <c r="T78" s="124"/>
    </row>
    <row r="79" spans="1:20" ht="38.25" hidden="1" customHeight="1" outlineLevel="1">
      <c r="A79" s="140"/>
      <c r="B79" s="155" t="s">
        <v>225</v>
      </c>
      <c r="C79" s="155"/>
      <c r="D79" s="140"/>
      <c r="E79" s="156">
        <v>10</v>
      </c>
      <c r="F79" s="157">
        <v>0.4</v>
      </c>
      <c r="G79" s="157">
        <v>0.8</v>
      </c>
      <c r="H79" s="157">
        <v>1.9</v>
      </c>
      <c r="I79" s="156">
        <v>1</v>
      </c>
      <c r="J79" s="157">
        <f t="shared" ref="J79:J87" si="8">PRODUCT(E79:I79)</f>
        <v>6.08</v>
      </c>
      <c r="K79" s="157"/>
      <c r="L79" s="175"/>
      <c r="M79" s="175"/>
      <c r="N79" s="175"/>
      <c r="O79" s="175"/>
      <c r="P79" s="175"/>
      <c r="Q79" s="175"/>
      <c r="R79" s="155"/>
      <c r="S79" s="124"/>
      <c r="T79" s="124"/>
    </row>
    <row r="80" spans="1:20" ht="38.25" hidden="1" customHeight="1" outlineLevel="1">
      <c r="A80" s="140"/>
      <c r="B80" s="155" t="s">
        <v>226</v>
      </c>
      <c r="C80" s="155"/>
      <c r="D80" s="140"/>
      <c r="E80" s="156">
        <v>4</v>
      </c>
      <c r="F80" s="157">
        <v>0.4</v>
      </c>
      <c r="G80" s="157">
        <v>0.8</v>
      </c>
      <c r="H80" s="157">
        <v>1.9</v>
      </c>
      <c r="I80" s="156">
        <v>1</v>
      </c>
      <c r="J80" s="157">
        <f t="shared" si="8"/>
        <v>2.4320000000000004</v>
      </c>
      <c r="K80" s="157"/>
      <c r="L80" s="175"/>
      <c r="M80" s="175"/>
      <c r="N80" s="175"/>
      <c r="O80" s="175"/>
      <c r="P80" s="175"/>
      <c r="Q80" s="175"/>
      <c r="R80" s="155"/>
      <c r="S80" s="124"/>
      <c r="T80" s="124"/>
    </row>
    <row r="81" spans="1:20" ht="38.25" hidden="1" customHeight="1" outlineLevel="1">
      <c r="A81" s="140"/>
      <c r="B81" s="155" t="s">
        <v>227</v>
      </c>
      <c r="C81" s="155"/>
      <c r="D81" s="140"/>
      <c r="E81" s="156">
        <v>4</v>
      </c>
      <c r="F81" s="157">
        <v>0.4</v>
      </c>
      <c r="G81" s="157">
        <v>0.8</v>
      </c>
      <c r="H81" s="157">
        <v>1.9</v>
      </c>
      <c r="I81" s="156">
        <v>1</v>
      </c>
      <c r="J81" s="157">
        <f t="shared" si="8"/>
        <v>2.4320000000000004</v>
      </c>
      <c r="K81" s="157"/>
      <c r="L81" s="175"/>
      <c r="M81" s="175"/>
      <c r="N81" s="175"/>
      <c r="O81" s="175"/>
      <c r="P81" s="175"/>
      <c r="Q81" s="175"/>
      <c r="R81" s="155"/>
      <c r="S81" s="124"/>
      <c r="T81" s="124"/>
    </row>
    <row r="82" spans="1:20" ht="38.25" hidden="1" customHeight="1" outlineLevel="1">
      <c r="A82" s="140"/>
      <c r="B82" s="155" t="s">
        <v>228</v>
      </c>
      <c r="C82" s="155"/>
      <c r="D82" s="140"/>
      <c r="E82" s="156">
        <v>4</v>
      </c>
      <c r="F82" s="157">
        <v>0.4</v>
      </c>
      <c r="G82" s="157">
        <v>0.8</v>
      </c>
      <c r="H82" s="157">
        <v>1.9</v>
      </c>
      <c r="I82" s="156">
        <v>1</v>
      </c>
      <c r="J82" s="157">
        <f t="shared" si="8"/>
        <v>2.4320000000000004</v>
      </c>
      <c r="K82" s="157"/>
      <c r="L82" s="175"/>
      <c r="M82" s="175"/>
      <c r="N82" s="175"/>
      <c r="O82" s="175"/>
      <c r="P82" s="175"/>
      <c r="Q82" s="175"/>
      <c r="R82" s="155"/>
      <c r="S82" s="124"/>
      <c r="T82" s="124"/>
    </row>
    <row r="83" spans="1:20" ht="38.25" hidden="1" customHeight="1" outlineLevel="1">
      <c r="A83" s="140"/>
      <c r="B83" s="155" t="s">
        <v>229</v>
      </c>
      <c r="C83" s="155"/>
      <c r="D83" s="140"/>
      <c r="E83" s="156">
        <v>3</v>
      </c>
      <c r="F83" s="157">
        <v>0.4</v>
      </c>
      <c r="G83" s="157">
        <v>0.8</v>
      </c>
      <c r="H83" s="157">
        <v>1.9</v>
      </c>
      <c r="I83" s="156">
        <v>1</v>
      </c>
      <c r="J83" s="157">
        <f t="shared" si="8"/>
        <v>1.8240000000000003</v>
      </c>
      <c r="K83" s="157"/>
      <c r="L83" s="175"/>
      <c r="M83" s="175"/>
      <c r="N83" s="175"/>
      <c r="O83" s="175"/>
      <c r="P83" s="175"/>
      <c r="Q83" s="175"/>
      <c r="R83" s="155"/>
      <c r="S83" s="124"/>
      <c r="T83" s="124"/>
    </row>
    <row r="84" spans="1:20" ht="38.25" hidden="1" customHeight="1" outlineLevel="1">
      <c r="A84" s="140"/>
      <c r="B84" s="155" t="s">
        <v>230</v>
      </c>
      <c r="C84" s="155"/>
      <c r="D84" s="140"/>
      <c r="E84" s="156">
        <v>3</v>
      </c>
      <c r="F84" s="157">
        <v>0.4</v>
      </c>
      <c r="G84" s="157">
        <v>0.8</v>
      </c>
      <c r="H84" s="157">
        <v>1.9</v>
      </c>
      <c r="I84" s="156">
        <v>1</v>
      </c>
      <c r="J84" s="157">
        <f t="shared" si="8"/>
        <v>1.8240000000000003</v>
      </c>
      <c r="K84" s="157"/>
      <c r="L84" s="175"/>
      <c r="M84" s="175"/>
      <c r="N84" s="175"/>
      <c r="O84" s="175"/>
      <c r="P84" s="175"/>
      <c r="Q84" s="175"/>
      <c r="R84" s="155"/>
      <c r="S84" s="124"/>
      <c r="T84" s="124"/>
    </row>
    <row r="85" spans="1:20" ht="38.25" hidden="1" customHeight="1" outlineLevel="1">
      <c r="A85" s="140"/>
      <c r="B85" s="155" t="s">
        <v>231</v>
      </c>
      <c r="C85" s="155"/>
      <c r="D85" s="140"/>
      <c r="E85" s="156">
        <v>20</v>
      </c>
      <c r="F85" s="157">
        <v>0.4</v>
      </c>
      <c r="G85" s="157">
        <v>0.8</v>
      </c>
      <c r="H85" s="157">
        <v>1.9</v>
      </c>
      <c r="I85" s="156">
        <v>1</v>
      </c>
      <c r="J85" s="157">
        <f t="shared" si="8"/>
        <v>12.16</v>
      </c>
      <c r="K85" s="157"/>
      <c r="L85" s="175"/>
      <c r="M85" s="175"/>
      <c r="N85" s="175"/>
      <c r="O85" s="175"/>
      <c r="P85" s="175"/>
      <c r="Q85" s="175"/>
      <c r="R85" s="155"/>
      <c r="S85" s="124"/>
      <c r="T85" s="124"/>
    </row>
    <row r="86" spans="1:20" ht="38.25" hidden="1" customHeight="1" outlineLevel="1">
      <c r="A86" s="140"/>
      <c r="B86" s="155" t="s">
        <v>232</v>
      </c>
      <c r="C86" s="155"/>
      <c r="D86" s="140"/>
      <c r="E86" s="156">
        <v>9</v>
      </c>
      <c r="F86" s="157">
        <v>0.4</v>
      </c>
      <c r="G86" s="157">
        <v>0.8</v>
      </c>
      <c r="H86" s="157">
        <v>1.9</v>
      </c>
      <c r="I86" s="156">
        <v>1</v>
      </c>
      <c r="J86" s="157">
        <f t="shared" si="8"/>
        <v>5.4720000000000004</v>
      </c>
      <c r="K86" s="157"/>
      <c r="L86" s="175"/>
      <c r="M86" s="175"/>
      <c r="N86" s="175"/>
      <c r="O86" s="175"/>
      <c r="P86" s="175"/>
      <c r="Q86" s="175"/>
      <c r="R86" s="155"/>
      <c r="S86" s="124"/>
      <c r="T86" s="124"/>
    </row>
    <row r="87" spans="1:20" ht="38.25" hidden="1" customHeight="1" outlineLevel="1">
      <c r="A87" s="140"/>
      <c r="B87" s="155" t="s">
        <v>233</v>
      </c>
      <c r="C87" s="155"/>
      <c r="D87" s="140"/>
      <c r="E87" s="156">
        <f>12*5</f>
        <v>60</v>
      </c>
      <c r="F87" s="157">
        <v>0.4</v>
      </c>
      <c r="G87" s="157">
        <v>0.4</v>
      </c>
      <c r="H87" s="157">
        <v>1.9</v>
      </c>
      <c r="I87" s="156">
        <v>1</v>
      </c>
      <c r="J87" s="157">
        <f t="shared" si="8"/>
        <v>18.240000000000002</v>
      </c>
      <c r="K87" s="157"/>
      <c r="L87" s="175"/>
      <c r="M87" s="175"/>
      <c r="N87" s="175"/>
      <c r="O87" s="175"/>
      <c r="P87" s="175"/>
      <c r="Q87" s="175"/>
      <c r="R87" s="155"/>
      <c r="S87" s="124"/>
      <c r="T87" s="124"/>
    </row>
    <row r="88" spans="1:20" ht="38.25" customHeight="1" collapsed="1">
      <c r="A88" s="140">
        <v>4</v>
      </c>
      <c r="B88" s="155" t="s">
        <v>234</v>
      </c>
      <c r="C88" s="155" t="s">
        <v>235</v>
      </c>
      <c r="D88" s="140" t="s">
        <v>188</v>
      </c>
      <c r="E88" s="156"/>
      <c r="F88" s="157"/>
      <c r="G88" s="157"/>
      <c r="H88" s="157"/>
      <c r="I88" s="157"/>
      <c r="J88" s="157">
        <f t="shared" si="7"/>
        <v>0</v>
      </c>
      <c r="K88" s="157"/>
      <c r="L88" s="175"/>
      <c r="M88" s="175"/>
      <c r="N88" s="175"/>
      <c r="O88" s="175"/>
      <c r="P88" s="175"/>
      <c r="Q88" s="175"/>
      <c r="R88" s="155"/>
      <c r="S88" s="124"/>
      <c r="T88" s="124"/>
    </row>
    <row r="89" spans="1:20" ht="27.75" hidden="1" customHeight="1" outlineLevel="1">
      <c r="A89" s="140"/>
      <c r="B89" s="155" t="s">
        <v>199</v>
      </c>
      <c r="C89" s="155"/>
      <c r="D89" s="155"/>
      <c r="E89" s="155">
        <v>1</v>
      </c>
      <c r="F89" s="155">
        <f>14.05+40+30+15.7</f>
        <v>99.75</v>
      </c>
      <c r="G89" s="155">
        <v>0.2</v>
      </c>
      <c r="H89" s="155">
        <v>0.8</v>
      </c>
      <c r="I89" s="156">
        <v>1</v>
      </c>
      <c r="J89" s="157">
        <f t="shared" si="7"/>
        <v>15.960000000000003</v>
      </c>
      <c r="K89" s="440"/>
      <c r="L89" s="175"/>
      <c r="M89" s="175"/>
      <c r="N89" s="175"/>
      <c r="O89" s="175"/>
      <c r="P89" s="175"/>
      <c r="Q89" s="175"/>
      <c r="R89" s="155"/>
      <c r="S89" s="124"/>
      <c r="T89" s="124"/>
    </row>
    <row r="90" spans="1:20" ht="27.75" hidden="1" customHeight="1" outlineLevel="1">
      <c r="A90" s="140"/>
      <c r="B90" s="155" t="s">
        <v>200</v>
      </c>
      <c r="C90" s="155"/>
      <c r="D90" s="155"/>
      <c r="E90" s="155">
        <v>1</v>
      </c>
      <c r="F90" s="155">
        <f>(110+112.5)*2</f>
        <v>445</v>
      </c>
      <c r="G90" s="155">
        <v>0.2</v>
      </c>
      <c r="H90" s="155">
        <v>1</v>
      </c>
      <c r="I90" s="156">
        <v>1</v>
      </c>
      <c r="J90" s="157">
        <f t="shared" si="7"/>
        <v>89</v>
      </c>
      <c r="K90" s="440"/>
      <c r="L90" s="175"/>
      <c r="M90" s="175"/>
      <c r="N90" s="175"/>
      <c r="O90" s="175"/>
      <c r="P90" s="175"/>
      <c r="Q90" s="175"/>
      <c r="R90" s="155"/>
      <c r="S90" s="124"/>
      <c r="T90" s="124"/>
    </row>
    <row r="91" spans="1:20" ht="38.25" customHeight="1" collapsed="1">
      <c r="A91" s="140">
        <v>5</v>
      </c>
      <c r="B91" s="155" t="s">
        <v>236</v>
      </c>
      <c r="C91" s="155" t="s">
        <v>235</v>
      </c>
      <c r="D91" s="140" t="s">
        <v>188</v>
      </c>
      <c r="E91" s="156"/>
      <c r="F91" s="157"/>
      <c r="G91" s="157"/>
      <c r="H91" s="157"/>
      <c r="I91" s="157"/>
      <c r="J91" s="157"/>
      <c r="K91" s="157"/>
      <c r="L91" s="175"/>
      <c r="M91" s="175"/>
      <c r="N91" s="175"/>
      <c r="O91" s="175"/>
      <c r="P91" s="175"/>
      <c r="Q91" s="175"/>
      <c r="R91" s="155"/>
      <c r="S91" s="124"/>
      <c r="T91" s="124"/>
    </row>
    <row r="92" spans="1:20" ht="27.75" hidden="1" customHeight="1" outlineLevel="1">
      <c r="A92" s="140"/>
      <c r="B92" s="141" t="s">
        <v>207</v>
      </c>
      <c r="C92" s="155"/>
      <c r="D92" s="140"/>
      <c r="E92" s="156">
        <v>1</v>
      </c>
      <c r="F92" s="157">
        <v>70</v>
      </c>
      <c r="G92" s="157">
        <v>28.05</v>
      </c>
      <c r="H92" s="157">
        <v>0.2</v>
      </c>
      <c r="I92" s="156">
        <v>1</v>
      </c>
      <c r="J92" s="157">
        <f t="shared" ref="J92" si="9">PRODUCT(E92:I92)</f>
        <v>392.70000000000005</v>
      </c>
      <c r="K92" s="440"/>
      <c r="L92" s="175"/>
      <c r="M92" s="175"/>
      <c r="N92" s="175"/>
      <c r="O92" s="175"/>
      <c r="P92" s="175"/>
      <c r="Q92" s="175"/>
      <c r="R92" s="155"/>
      <c r="S92" s="124"/>
      <c r="T92" s="124"/>
    </row>
    <row r="93" spans="1:20" ht="27.75" hidden="1" customHeight="1" outlineLevel="1">
      <c r="A93" s="140"/>
      <c r="B93" s="141" t="s">
        <v>208</v>
      </c>
      <c r="C93" s="155"/>
      <c r="D93" s="140"/>
      <c r="E93" s="156">
        <v>1</v>
      </c>
      <c r="F93" s="157"/>
      <c r="G93" s="157"/>
      <c r="H93" s="157">
        <v>0.4</v>
      </c>
      <c r="I93" s="156">
        <f>(110*112.5)-(70*28.05)-(15.7*29.4)</f>
        <v>9949.92</v>
      </c>
      <c r="J93" s="157">
        <f>I93*H93</f>
        <v>3979.9680000000003</v>
      </c>
      <c r="K93" s="440"/>
      <c r="L93" s="175"/>
      <c r="M93" s="175"/>
      <c r="N93" s="175"/>
      <c r="O93" s="175"/>
      <c r="P93" s="175"/>
      <c r="Q93" s="175"/>
      <c r="R93" s="155"/>
      <c r="S93" s="124"/>
      <c r="T93" s="124"/>
    </row>
    <row r="94" spans="1:20" ht="38.25" customHeight="1" collapsed="1">
      <c r="A94" s="140">
        <v>6</v>
      </c>
      <c r="B94" s="155" t="s">
        <v>237</v>
      </c>
      <c r="C94" s="155" t="s">
        <v>235</v>
      </c>
      <c r="D94" s="140" t="s">
        <v>188</v>
      </c>
      <c r="E94" s="156"/>
      <c r="F94" s="157"/>
      <c r="G94" s="157"/>
      <c r="H94" s="157"/>
      <c r="I94" s="157"/>
      <c r="J94" s="157"/>
      <c r="K94" s="157"/>
      <c r="L94" s="175"/>
      <c r="M94" s="175"/>
      <c r="N94" s="175"/>
      <c r="O94" s="175"/>
      <c r="P94" s="175"/>
      <c r="Q94" s="175"/>
      <c r="R94" s="155"/>
      <c r="S94" s="124"/>
      <c r="T94" s="124"/>
    </row>
    <row r="95" spans="1:20" ht="38.25" hidden="1" customHeight="1" outlineLevel="1">
      <c r="A95" s="140"/>
      <c r="B95" s="155" t="s">
        <v>225</v>
      </c>
      <c r="C95" s="155"/>
      <c r="D95" s="140"/>
      <c r="E95" s="156">
        <v>10</v>
      </c>
      <c r="F95" s="157">
        <v>0.4</v>
      </c>
      <c r="G95" s="157">
        <v>0.8</v>
      </c>
      <c r="H95" s="157">
        <v>13</v>
      </c>
      <c r="I95" s="156">
        <v>1</v>
      </c>
      <c r="J95" s="157">
        <f>PRODUCT(E95:I95)</f>
        <v>41.6</v>
      </c>
      <c r="K95" s="157"/>
      <c r="L95" s="175"/>
      <c r="M95" s="175"/>
      <c r="N95" s="175"/>
      <c r="O95" s="175"/>
      <c r="P95" s="175"/>
      <c r="Q95" s="175"/>
      <c r="R95" s="155"/>
      <c r="S95" s="124"/>
      <c r="T95" s="124"/>
    </row>
    <row r="96" spans="1:20" ht="38.25" hidden="1" customHeight="1" outlineLevel="1">
      <c r="A96" s="140"/>
      <c r="B96" s="155" t="s">
        <v>226</v>
      </c>
      <c r="C96" s="155"/>
      <c r="D96" s="140"/>
      <c r="E96" s="156">
        <v>4</v>
      </c>
      <c r="F96" s="157">
        <v>0.4</v>
      </c>
      <c r="G96" s="157">
        <v>0.8</v>
      </c>
      <c r="H96" s="157">
        <v>13</v>
      </c>
      <c r="I96" s="156">
        <v>1</v>
      </c>
      <c r="J96" s="157">
        <f t="shared" ref="J96:J104" si="10">PRODUCT(E96:I96)</f>
        <v>16.640000000000004</v>
      </c>
      <c r="K96" s="157"/>
      <c r="L96" s="175"/>
      <c r="M96" s="175"/>
      <c r="N96" s="175"/>
      <c r="O96" s="175"/>
      <c r="P96" s="175"/>
      <c r="Q96" s="175"/>
      <c r="R96" s="155"/>
      <c r="S96" s="124"/>
      <c r="T96" s="124"/>
    </row>
    <row r="97" spans="1:20" ht="38.25" hidden="1" customHeight="1" outlineLevel="1">
      <c r="A97" s="140"/>
      <c r="B97" s="155" t="s">
        <v>227</v>
      </c>
      <c r="C97" s="155"/>
      <c r="D97" s="140"/>
      <c r="E97" s="156">
        <v>4</v>
      </c>
      <c r="F97" s="157">
        <v>0.4</v>
      </c>
      <c r="G97" s="157">
        <v>0.8</v>
      </c>
      <c r="H97" s="157">
        <v>13</v>
      </c>
      <c r="I97" s="156">
        <v>1</v>
      </c>
      <c r="J97" s="157">
        <f t="shared" si="10"/>
        <v>16.640000000000004</v>
      </c>
      <c r="K97" s="157"/>
      <c r="L97" s="175"/>
      <c r="M97" s="175"/>
      <c r="N97" s="175"/>
      <c r="O97" s="175"/>
      <c r="P97" s="175"/>
      <c r="Q97" s="175"/>
      <c r="R97" s="155"/>
      <c r="S97" s="124"/>
      <c r="T97" s="124"/>
    </row>
    <row r="98" spans="1:20" ht="38.25" hidden="1" customHeight="1" outlineLevel="1">
      <c r="A98" s="140"/>
      <c r="B98" s="155" t="s">
        <v>228</v>
      </c>
      <c r="C98" s="155"/>
      <c r="D98" s="140"/>
      <c r="E98" s="156">
        <v>4</v>
      </c>
      <c r="F98" s="157">
        <v>0.4</v>
      </c>
      <c r="G98" s="157">
        <v>0.8</v>
      </c>
      <c r="H98" s="157">
        <v>13</v>
      </c>
      <c r="I98" s="156">
        <v>1</v>
      </c>
      <c r="J98" s="157">
        <f t="shared" si="10"/>
        <v>16.640000000000004</v>
      </c>
      <c r="K98" s="157"/>
      <c r="L98" s="175"/>
      <c r="M98" s="175"/>
      <c r="N98" s="175"/>
      <c r="O98" s="175"/>
      <c r="P98" s="175"/>
      <c r="Q98" s="175"/>
      <c r="R98" s="155"/>
      <c r="S98" s="124"/>
      <c r="T98" s="124"/>
    </row>
    <row r="99" spans="1:20" ht="38.25" hidden="1" customHeight="1" outlineLevel="1">
      <c r="A99" s="140"/>
      <c r="B99" s="155" t="s">
        <v>229</v>
      </c>
      <c r="C99" s="155"/>
      <c r="D99" s="140"/>
      <c r="E99" s="156">
        <v>3</v>
      </c>
      <c r="F99" s="157">
        <v>0.4</v>
      </c>
      <c r="G99" s="157">
        <v>0.8</v>
      </c>
      <c r="H99" s="157">
        <v>13</v>
      </c>
      <c r="I99" s="156">
        <v>1</v>
      </c>
      <c r="J99" s="157">
        <f t="shared" si="10"/>
        <v>12.480000000000002</v>
      </c>
      <c r="K99" s="157"/>
      <c r="L99" s="175"/>
      <c r="M99" s="175"/>
      <c r="N99" s="175"/>
      <c r="O99" s="175"/>
      <c r="P99" s="175"/>
      <c r="Q99" s="175"/>
      <c r="R99" s="155"/>
      <c r="S99" s="124"/>
      <c r="T99" s="124"/>
    </row>
    <row r="100" spans="1:20" ht="38.25" hidden="1" customHeight="1" outlineLevel="1">
      <c r="A100" s="140"/>
      <c r="B100" s="155" t="s">
        <v>230</v>
      </c>
      <c r="C100" s="155"/>
      <c r="D100" s="140"/>
      <c r="E100" s="156">
        <v>3</v>
      </c>
      <c r="F100" s="157">
        <v>0.4</v>
      </c>
      <c r="G100" s="157">
        <v>0.8</v>
      </c>
      <c r="H100" s="157">
        <v>13</v>
      </c>
      <c r="I100" s="156">
        <v>1</v>
      </c>
      <c r="J100" s="157">
        <f t="shared" si="10"/>
        <v>12.480000000000002</v>
      </c>
      <c r="K100" s="157"/>
      <c r="L100" s="175"/>
      <c r="M100" s="175"/>
      <c r="N100" s="175"/>
      <c r="O100" s="175"/>
      <c r="P100" s="175"/>
      <c r="Q100" s="175"/>
      <c r="R100" s="155"/>
      <c r="S100" s="124"/>
      <c r="T100" s="124"/>
    </row>
    <row r="101" spans="1:20" ht="38.25" hidden="1" customHeight="1" outlineLevel="1">
      <c r="A101" s="140"/>
      <c r="B101" s="155" t="s">
        <v>231</v>
      </c>
      <c r="C101" s="155">
        <f>SUM(E95:E102)</f>
        <v>57</v>
      </c>
      <c r="D101" s="140"/>
      <c r="E101" s="156">
        <v>20</v>
      </c>
      <c r="F101" s="157">
        <v>0.4</v>
      </c>
      <c r="G101" s="157">
        <v>0.8</v>
      </c>
      <c r="H101" s="157">
        <v>13</v>
      </c>
      <c r="I101" s="156">
        <v>1</v>
      </c>
      <c r="J101" s="157">
        <f t="shared" si="10"/>
        <v>83.2</v>
      </c>
      <c r="K101" s="157"/>
      <c r="L101" s="175"/>
      <c r="M101" s="175"/>
      <c r="N101" s="175"/>
      <c r="O101" s="175"/>
      <c r="P101" s="175"/>
      <c r="Q101" s="175"/>
      <c r="R101" s="155"/>
      <c r="S101" s="124"/>
      <c r="T101" s="124"/>
    </row>
    <row r="102" spans="1:20" ht="38.25" hidden="1" customHeight="1" outlineLevel="1">
      <c r="A102" s="140"/>
      <c r="B102" s="155" t="s">
        <v>232</v>
      </c>
      <c r="C102" s="155"/>
      <c r="D102" s="140"/>
      <c r="E102" s="156">
        <v>9</v>
      </c>
      <c r="F102" s="157">
        <v>0.4</v>
      </c>
      <c r="G102" s="157">
        <v>0.8</v>
      </c>
      <c r="H102" s="157">
        <v>13</v>
      </c>
      <c r="I102" s="156">
        <v>1</v>
      </c>
      <c r="J102" s="157">
        <f t="shared" si="10"/>
        <v>37.440000000000005</v>
      </c>
      <c r="K102" s="157"/>
      <c r="L102" s="175"/>
      <c r="M102" s="175"/>
      <c r="N102" s="175"/>
      <c r="O102" s="175"/>
      <c r="P102" s="175"/>
      <c r="Q102" s="175"/>
      <c r="R102" s="155"/>
      <c r="S102" s="124"/>
      <c r="T102" s="124"/>
    </row>
    <row r="103" spans="1:20" ht="38.25" hidden="1" customHeight="1" outlineLevel="1">
      <c r="A103" s="140"/>
      <c r="B103" s="155" t="s">
        <v>238</v>
      </c>
      <c r="C103" s="155"/>
      <c r="D103" s="140"/>
      <c r="E103" s="156">
        <v>4</v>
      </c>
      <c r="F103" s="157">
        <v>0.4</v>
      </c>
      <c r="G103" s="157">
        <v>0.4</v>
      </c>
      <c r="H103" s="157">
        <v>13</v>
      </c>
      <c r="I103" s="157">
        <v>1</v>
      </c>
      <c r="J103" s="157">
        <f t="shared" si="10"/>
        <v>8.3200000000000021</v>
      </c>
      <c r="K103" s="157"/>
      <c r="L103" s="175"/>
      <c r="M103" s="175"/>
      <c r="N103" s="175"/>
      <c r="O103" s="175"/>
      <c r="P103" s="175"/>
      <c r="Q103" s="175"/>
      <c r="R103" s="155"/>
      <c r="S103" s="124"/>
      <c r="T103" s="124"/>
    </row>
    <row r="104" spans="1:20" ht="38.25" hidden="1" customHeight="1" outlineLevel="1">
      <c r="A104" s="140"/>
      <c r="B104" s="155" t="s">
        <v>239</v>
      </c>
      <c r="C104" s="155"/>
      <c r="D104" s="140"/>
      <c r="E104" s="156">
        <v>16</v>
      </c>
      <c r="F104" s="157">
        <v>0.4</v>
      </c>
      <c r="G104" s="157">
        <v>0.4</v>
      </c>
      <c r="H104" s="157">
        <v>13</v>
      </c>
      <c r="I104" s="157">
        <v>1</v>
      </c>
      <c r="J104" s="157">
        <f t="shared" si="10"/>
        <v>33.280000000000008</v>
      </c>
      <c r="K104" s="157"/>
      <c r="L104" s="175"/>
      <c r="M104" s="175"/>
      <c r="N104" s="175"/>
      <c r="O104" s="175"/>
      <c r="P104" s="175"/>
      <c r="Q104" s="175"/>
      <c r="R104" s="155"/>
      <c r="S104" s="124"/>
      <c r="T104" s="124"/>
    </row>
    <row r="105" spans="1:20" ht="38.25" customHeight="1" collapsed="1">
      <c r="A105" s="140">
        <v>7</v>
      </c>
      <c r="B105" s="155" t="s">
        <v>240</v>
      </c>
      <c r="C105" s="155"/>
      <c r="D105" s="140" t="s">
        <v>206</v>
      </c>
      <c r="E105" s="156"/>
      <c r="F105" s="157"/>
      <c r="G105" s="157"/>
      <c r="H105" s="157"/>
      <c r="I105" s="157"/>
      <c r="J105" s="157"/>
      <c r="K105" s="157"/>
      <c r="L105" s="175"/>
      <c r="M105" s="175"/>
      <c r="N105" s="175"/>
      <c r="O105" s="175"/>
      <c r="P105" s="175"/>
      <c r="Q105" s="175"/>
      <c r="R105" s="155"/>
      <c r="S105" s="124"/>
      <c r="T105" s="124"/>
    </row>
    <row r="106" spans="1:20" ht="27.75" hidden="1" customHeight="1" outlineLevel="1">
      <c r="A106" s="140"/>
      <c r="B106" s="141" t="s">
        <v>207</v>
      </c>
      <c r="C106" s="155"/>
      <c r="D106" s="140"/>
      <c r="E106" s="156">
        <v>1</v>
      </c>
      <c r="F106" s="157">
        <v>70</v>
      </c>
      <c r="G106" s="157">
        <v>28.05</v>
      </c>
      <c r="H106" s="157"/>
      <c r="I106" s="156"/>
      <c r="J106" s="157">
        <f>G106*F106</f>
        <v>1963.5</v>
      </c>
      <c r="K106" s="440"/>
      <c r="L106" s="175"/>
      <c r="M106" s="175"/>
      <c r="N106" s="175"/>
      <c r="O106" s="175"/>
      <c r="P106" s="175"/>
      <c r="Q106" s="175"/>
      <c r="R106" s="155"/>
      <c r="S106" s="124"/>
      <c r="T106" s="124"/>
    </row>
    <row r="107" spans="1:20" ht="27.75" hidden="1" customHeight="1" outlineLevel="1">
      <c r="A107" s="140"/>
      <c r="B107" s="141" t="s">
        <v>208</v>
      </c>
      <c r="C107" s="155"/>
      <c r="D107" s="140"/>
      <c r="E107" s="156">
        <v>1</v>
      </c>
      <c r="F107" s="157"/>
      <c r="G107" s="157"/>
      <c r="H107" s="157"/>
      <c r="I107" s="156">
        <f>(110*112.5)-(70*28.05)-(15.7*29.4)</f>
        <v>9949.92</v>
      </c>
      <c r="J107" s="157">
        <f>I107</f>
        <v>9949.92</v>
      </c>
      <c r="K107" s="440"/>
      <c r="L107" s="175"/>
      <c r="M107" s="175"/>
      <c r="N107" s="175"/>
      <c r="O107" s="175"/>
      <c r="P107" s="175"/>
      <c r="Q107" s="175"/>
      <c r="R107" s="155"/>
      <c r="S107" s="124"/>
      <c r="T107" s="124"/>
    </row>
    <row r="108" spans="1:20" ht="38.25" customHeight="1" collapsed="1">
      <c r="A108" s="140">
        <v>8</v>
      </c>
      <c r="B108" s="155" t="s">
        <v>241</v>
      </c>
      <c r="C108" s="155"/>
      <c r="D108" s="140" t="s">
        <v>242</v>
      </c>
      <c r="E108" s="156"/>
      <c r="F108" s="157"/>
      <c r="G108" s="157"/>
      <c r="H108" s="157"/>
      <c r="I108" s="157"/>
      <c r="J108" s="157"/>
      <c r="K108" s="157"/>
      <c r="L108" s="175"/>
      <c r="M108" s="175"/>
      <c r="N108" s="175"/>
      <c r="O108" s="175"/>
      <c r="P108" s="175"/>
      <c r="Q108" s="175"/>
      <c r="R108" s="155"/>
      <c r="S108" s="124"/>
      <c r="T108" s="124"/>
    </row>
    <row r="109" spans="1:20" ht="27.75" hidden="1" customHeight="1" outlineLevel="1">
      <c r="A109" s="140"/>
      <c r="B109" s="141"/>
      <c r="C109" s="155"/>
      <c r="D109" s="140"/>
      <c r="E109" s="156">
        <v>1</v>
      </c>
      <c r="F109" s="157">
        <f>23*112.5+110*17+(30+12+11)*8</f>
        <v>4881.5</v>
      </c>
      <c r="G109" s="157"/>
      <c r="H109" s="157"/>
      <c r="I109" s="156"/>
      <c r="J109" s="157">
        <f>F109*E109</f>
        <v>4881.5</v>
      </c>
      <c r="K109" s="440"/>
      <c r="L109" s="175"/>
      <c r="M109" s="175"/>
      <c r="N109" s="175"/>
      <c r="O109" s="175"/>
      <c r="P109" s="175"/>
      <c r="Q109" s="175"/>
      <c r="R109" s="155"/>
      <c r="S109" s="124"/>
      <c r="T109" s="124"/>
    </row>
    <row r="110" spans="1:20" ht="27.75" customHeight="1">
      <c r="A110" s="154" t="s">
        <v>218</v>
      </c>
      <c r="B110" s="429" t="s">
        <v>243</v>
      </c>
      <c r="C110" s="153"/>
      <c r="D110" s="154"/>
      <c r="E110" s="154"/>
      <c r="F110" s="154"/>
      <c r="G110" s="154"/>
      <c r="H110" s="154"/>
      <c r="I110" s="154"/>
      <c r="J110" s="154"/>
      <c r="K110" s="151"/>
      <c r="L110" s="175"/>
      <c r="M110" s="174"/>
      <c r="N110" s="174"/>
      <c r="O110" s="174"/>
      <c r="P110" s="174"/>
      <c r="Q110" s="175"/>
      <c r="R110" s="153"/>
      <c r="S110" s="180"/>
      <c r="T110" s="180"/>
    </row>
    <row r="111" spans="1:20" ht="38.25" customHeight="1" collapsed="1">
      <c r="A111" s="140">
        <v>9</v>
      </c>
      <c r="B111" s="155" t="s">
        <v>244</v>
      </c>
      <c r="C111" s="155" t="s">
        <v>245</v>
      </c>
      <c r="D111" s="140" t="s">
        <v>206</v>
      </c>
      <c r="E111" s="156"/>
      <c r="F111" s="157"/>
      <c r="G111" s="157"/>
      <c r="H111" s="157"/>
      <c r="I111" s="157"/>
      <c r="J111" s="157"/>
      <c r="K111" s="157"/>
      <c r="L111" s="175"/>
      <c r="M111" s="175"/>
      <c r="N111" s="175"/>
      <c r="O111" s="175"/>
      <c r="P111" s="175"/>
      <c r="Q111" s="175"/>
      <c r="R111" s="155"/>
      <c r="S111" s="124"/>
      <c r="T111" s="124"/>
    </row>
    <row r="112" spans="1:20" ht="27.75" hidden="1" customHeight="1" outlineLevel="1">
      <c r="A112" s="140"/>
      <c r="B112" s="155" t="s">
        <v>189</v>
      </c>
      <c r="C112" s="155"/>
      <c r="D112" s="140"/>
      <c r="E112" s="156">
        <v>8</v>
      </c>
      <c r="F112" s="156">
        <v>2</v>
      </c>
      <c r="G112" s="156">
        <v>3.5</v>
      </c>
      <c r="H112" s="157">
        <v>0.1</v>
      </c>
      <c r="I112" s="156"/>
      <c r="J112" s="157">
        <f>+E112*(F112+0.2+G112+0.2)*2*H112</f>
        <v>9.4400000000000013</v>
      </c>
      <c r="K112" s="157"/>
      <c r="L112" s="175"/>
      <c r="M112" s="175"/>
      <c r="N112" s="175"/>
      <c r="O112" s="175"/>
      <c r="P112" s="175"/>
      <c r="Q112" s="175"/>
      <c r="R112" s="155"/>
      <c r="S112" s="124"/>
      <c r="T112" s="124"/>
    </row>
    <row r="113" spans="1:20" ht="27.75" hidden="1" customHeight="1" outlineLevel="1">
      <c r="A113" s="140"/>
      <c r="B113" s="155" t="s">
        <v>190</v>
      </c>
      <c r="C113" s="155"/>
      <c r="D113" s="140"/>
      <c r="E113" s="156">
        <v>7</v>
      </c>
      <c r="F113" s="156">
        <v>2.8</v>
      </c>
      <c r="G113" s="156">
        <v>4</v>
      </c>
      <c r="H113" s="157">
        <v>0.1</v>
      </c>
      <c r="I113" s="156"/>
      <c r="J113" s="157">
        <f t="shared" ref="J113:J123" si="11">+E113*(F113+0.2+G113+0.2)*2*H113</f>
        <v>10.08</v>
      </c>
      <c r="K113" s="157"/>
      <c r="L113" s="175"/>
      <c r="M113" s="175"/>
      <c r="N113" s="175"/>
      <c r="O113" s="175"/>
      <c r="P113" s="175"/>
      <c r="Q113" s="175"/>
      <c r="R113" s="155"/>
      <c r="S113" s="124"/>
      <c r="T113" s="124"/>
    </row>
    <row r="114" spans="1:20" ht="27.75" hidden="1" customHeight="1" outlineLevel="1">
      <c r="A114" s="140"/>
      <c r="B114" s="155" t="s">
        <v>191</v>
      </c>
      <c r="C114" s="155"/>
      <c r="D114" s="140"/>
      <c r="E114" s="156">
        <v>20</v>
      </c>
      <c r="F114" s="156">
        <v>3</v>
      </c>
      <c r="G114" s="156">
        <v>4.5</v>
      </c>
      <c r="H114" s="157">
        <v>0.1</v>
      </c>
      <c r="I114" s="156"/>
      <c r="J114" s="157">
        <f t="shared" si="11"/>
        <v>31.6</v>
      </c>
      <c r="K114" s="157"/>
      <c r="L114" s="175"/>
      <c r="M114" s="175"/>
      <c r="N114" s="175"/>
      <c r="O114" s="175"/>
      <c r="P114" s="175"/>
      <c r="Q114" s="175"/>
      <c r="R114" s="155"/>
      <c r="S114" s="124"/>
      <c r="T114" s="124"/>
    </row>
    <row r="115" spans="1:20" ht="27.75" hidden="1" customHeight="1" outlineLevel="1">
      <c r="A115" s="140"/>
      <c r="B115" s="155" t="s">
        <v>192</v>
      </c>
      <c r="C115" s="155"/>
      <c r="D115" s="140"/>
      <c r="E115" s="156">
        <v>32</v>
      </c>
      <c r="F115" s="156">
        <v>2.4</v>
      </c>
      <c r="G115" s="156">
        <v>3</v>
      </c>
      <c r="H115" s="157">
        <v>0.1</v>
      </c>
      <c r="I115" s="156"/>
      <c r="J115" s="157">
        <f t="shared" si="11"/>
        <v>37.119999999999997</v>
      </c>
      <c r="K115" s="157"/>
      <c r="L115" s="175"/>
      <c r="M115" s="175"/>
      <c r="N115" s="175"/>
      <c r="O115" s="175"/>
      <c r="P115" s="175"/>
      <c r="Q115" s="175"/>
      <c r="R115" s="155"/>
      <c r="S115" s="124"/>
      <c r="T115" s="124"/>
    </row>
    <row r="116" spans="1:20" ht="27.75" hidden="1" customHeight="1" outlineLevel="1">
      <c r="A116" s="140"/>
      <c r="B116" s="155" t="s">
        <v>193</v>
      </c>
      <c r="C116" s="155"/>
      <c r="D116" s="140"/>
      <c r="E116" s="156">
        <v>2</v>
      </c>
      <c r="F116" s="156">
        <v>2.5</v>
      </c>
      <c r="G116" s="156">
        <v>3</v>
      </c>
      <c r="H116" s="157">
        <v>0.1</v>
      </c>
      <c r="I116" s="156"/>
      <c r="J116" s="157">
        <f t="shared" si="11"/>
        <v>2.3600000000000003</v>
      </c>
      <c r="K116" s="157"/>
      <c r="L116" s="175"/>
      <c r="M116" s="175"/>
      <c r="N116" s="175"/>
      <c r="O116" s="175"/>
      <c r="P116" s="175"/>
      <c r="Q116" s="175"/>
      <c r="R116" s="155"/>
      <c r="S116" s="124"/>
      <c r="T116" s="124"/>
    </row>
    <row r="117" spans="1:20" ht="27.75" hidden="1" customHeight="1" outlineLevel="1">
      <c r="A117" s="140"/>
      <c r="B117" s="155" t="s">
        <v>194</v>
      </c>
      <c r="C117" s="155"/>
      <c r="D117" s="140"/>
      <c r="E117" s="156">
        <f>42-13</f>
        <v>29</v>
      </c>
      <c r="F117" s="156">
        <v>2.2000000000000002</v>
      </c>
      <c r="G117" s="156">
        <v>2.2000000000000002</v>
      </c>
      <c r="H117" s="157">
        <v>0.1</v>
      </c>
      <c r="I117" s="156"/>
      <c r="J117" s="157">
        <f t="shared" si="11"/>
        <v>27.840000000000003</v>
      </c>
      <c r="K117" s="157"/>
      <c r="L117" s="175"/>
      <c r="M117" s="175"/>
      <c r="N117" s="175"/>
      <c r="O117" s="175"/>
      <c r="P117" s="175"/>
      <c r="Q117" s="175"/>
      <c r="R117" s="155"/>
      <c r="S117" s="124"/>
      <c r="T117" s="124"/>
    </row>
    <row r="118" spans="1:20" ht="27.75" hidden="1" customHeight="1" outlineLevel="1">
      <c r="A118" s="140"/>
      <c r="B118" s="155" t="s">
        <v>195</v>
      </c>
      <c r="C118" s="155"/>
      <c r="D118" s="140"/>
      <c r="E118" s="156">
        <v>24</v>
      </c>
      <c r="F118" s="156">
        <v>2.2000000000000002</v>
      </c>
      <c r="G118" s="156">
        <v>2.2000000000000002</v>
      </c>
      <c r="H118" s="157">
        <v>0.1</v>
      </c>
      <c r="I118" s="156"/>
      <c r="J118" s="157">
        <f t="shared" si="11"/>
        <v>23.040000000000006</v>
      </c>
      <c r="K118" s="157"/>
      <c r="L118" s="175"/>
      <c r="M118" s="175"/>
      <c r="N118" s="175"/>
      <c r="O118" s="175"/>
      <c r="P118" s="175"/>
      <c r="Q118" s="175"/>
      <c r="R118" s="155"/>
      <c r="S118" s="124"/>
      <c r="T118" s="124"/>
    </row>
    <row r="119" spans="1:20" ht="27.75" hidden="1" customHeight="1" outlineLevel="1">
      <c r="A119" s="140"/>
      <c r="B119" s="155" t="s">
        <v>196</v>
      </c>
      <c r="C119" s="155"/>
      <c r="D119" s="140"/>
      <c r="E119" s="156">
        <v>12</v>
      </c>
      <c r="F119" s="156">
        <v>2.5</v>
      </c>
      <c r="G119" s="156">
        <v>2.5</v>
      </c>
      <c r="H119" s="157">
        <v>0.1</v>
      </c>
      <c r="I119" s="156"/>
      <c r="J119" s="157">
        <f t="shared" si="11"/>
        <v>12.960000000000003</v>
      </c>
      <c r="K119" s="157"/>
      <c r="L119" s="175"/>
      <c r="M119" s="175"/>
      <c r="N119" s="175"/>
      <c r="O119" s="175"/>
      <c r="P119" s="175"/>
      <c r="Q119" s="175"/>
      <c r="R119" s="155"/>
      <c r="S119" s="124"/>
      <c r="T119" s="124"/>
    </row>
    <row r="120" spans="1:20" ht="27.75" hidden="1" customHeight="1" outlineLevel="1">
      <c r="A120" s="140"/>
      <c r="B120" s="155" t="s">
        <v>197</v>
      </c>
      <c r="C120" s="155"/>
      <c r="D120" s="140"/>
      <c r="E120" s="156">
        <v>1</v>
      </c>
      <c r="F120" s="156">
        <v>2.8</v>
      </c>
      <c r="G120" s="156">
        <v>2.8</v>
      </c>
      <c r="H120" s="157">
        <v>0.1</v>
      </c>
      <c r="I120" s="156"/>
      <c r="J120" s="157">
        <f t="shared" si="11"/>
        <v>1.2000000000000002</v>
      </c>
      <c r="K120" s="157"/>
      <c r="L120" s="175"/>
      <c r="M120" s="175"/>
      <c r="N120" s="175"/>
      <c r="O120" s="175"/>
      <c r="P120" s="175"/>
      <c r="Q120" s="175"/>
      <c r="R120" s="155"/>
      <c r="S120" s="124"/>
      <c r="T120" s="124"/>
    </row>
    <row r="121" spans="1:20" ht="27.75" hidden="1" customHeight="1" outlineLevel="1">
      <c r="A121" s="140"/>
      <c r="B121" s="155" t="s">
        <v>198</v>
      </c>
      <c r="C121" s="155"/>
      <c r="D121" s="140"/>
      <c r="E121" s="156">
        <v>16</v>
      </c>
      <c r="F121" s="156">
        <v>2</v>
      </c>
      <c r="G121" s="156">
        <v>2</v>
      </c>
      <c r="H121" s="157">
        <v>0.1</v>
      </c>
      <c r="I121" s="156"/>
      <c r="J121" s="157">
        <f t="shared" si="11"/>
        <v>14.080000000000002</v>
      </c>
      <c r="K121" s="157"/>
      <c r="L121" s="175"/>
      <c r="M121" s="175"/>
      <c r="N121" s="175"/>
      <c r="O121" s="175"/>
      <c r="P121" s="175"/>
      <c r="Q121" s="175"/>
      <c r="R121" s="155"/>
      <c r="S121" s="124"/>
      <c r="T121" s="124"/>
    </row>
    <row r="122" spans="1:20" ht="27.75" hidden="1" customHeight="1" outlineLevel="1">
      <c r="A122" s="140"/>
      <c r="B122" s="155" t="s">
        <v>199</v>
      </c>
      <c r="C122" s="155"/>
      <c r="D122" s="155"/>
      <c r="E122" s="155">
        <v>1</v>
      </c>
      <c r="F122" s="155">
        <f>14.05+40+30+15.7</f>
        <v>99.75</v>
      </c>
      <c r="G122" s="155">
        <v>0.2</v>
      </c>
      <c r="H122" s="155">
        <v>0.1</v>
      </c>
      <c r="I122" s="156"/>
      <c r="J122" s="157">
        <f t="shared" si="11"/>
        <v>20.070000000000004</v>
      </c>
      <c r="K122" s="157"/>
      <c r="L122" s="175"/>
      <c r="M122" s="175"/>
      <c r="N122" s="175"/>
      <c r="O122" s="175"/>
      <c r="P122" s="175"/>
      <c r="Q122" s="175"/>
      <c r="R122" s="155"/>
      <c r="S122" s="124"/>
      <c r="T122" s="124"/>
    </row>
    <row r="123" spans="1:20" ht="27.75" hidden="1" customHeight="1" outlineLevel="1">
      <c r="A123" s="140"/>
      <c r="B123" s="155" t="s">
        <v>200</v>
      </c>
      <c r="C123" s="155"/>
      <c r="D123" s="155"/>
      <c r="E123" s="155">
        <v>1</v>
      </c>
      <c r="F123" s="155">
        <f>(110+112.5)*2</f>
        <v>445</v>
      </c>
      <c r="G123" s="155">
        <v>0.2</v>
      </c>
      <c r="H123" s="155">
        <v>0.1</v>
      </c>
      <c r="I123" s="156"/>
      <c r="J123" s="157">
        <f t="shared" si="11"/>
        <v>89.12</v>
      </c>
      <c r="K123" s="157"/>
      <c r="L123" s="175"/>
      <c r="M123" s="175"/>
      <c r="N123" s="175"/>
      <c r="O123" s="175"/>
      <c r="P123" s="175"/>
      <c r="Q123" s="175"/>
      <c r="R123" s="155"/>
      <c r="S123" s="124"/>
      <c r="T123" s="124"/>
    </row>
    <row r="124" spans="1:20" ht="38.25" customHeight="1" collapsed="1">
      <c r="A124" s="140">
        <v>10</v>
      </c>
      <c r="B124" s="155" t="s">
        <v>246</v>
      </c>
      <c r="C124" s="155" t="s">
        <v>245</v>
      </c>
      <c r="D124" s="140" t="s">
        <v>206</v>
      </c>
      <c r="E124" s="156"/>
      <c r="F124" s="157"/>
      <c r="G124" s="157"/>
      <c r="H124" s="157"/>
      <c r="I124" s="157"/>
      <c r="J124" s="157"/>
      <c r="K124" s="157"/>
      <c r="L124" s="175"/>
      <c r="M124" s="175"/>
      <c r="N124" s="175"/>
      <c r="O124" s="175"/>
      <c r="P124" s="175"/>
      <c r="Q124" s="175"/>
      <c r="R124" s="155"/>
      <c r="S124" s="124"/>
      <c r="T124" s="124"/>
    </row>
    <row r="125" spans="1:20" ht="38.25" hidden="1" customHeight="1" outlineLevel="1">
      <c r="A125" s="140"/>
      <c r="B125" s="155" t="s">
        <v>189</v>
      </c>
      <c r="C125" s="155"/>
      <c r="D125" s="140"/>
      <c r="E125" s="156">
        <v>8</v>
      </c>
      <c r="F125" s="156">
        <v>2</v>
      </c>
      <c r="G125" s="156">
        <v>3.5</v>
      </c>
      <c r="H125" s="157">
        <v>0.6</v>
      </c>
      <c r="I125" s="156">
        <v>1</v>
      </c>
      <c r="J125" s="157">
        <f t="shared" ref="J125:J134" si="12">+E125*(F125+G125)*2*H125</f>
        <v>52.8</v>
      </c>
      <c r="K125" s="157"/>
      <c r="L125" s="175"/>
      <c r="M125" s="175"/>
      <c r="N125" s="175"/>
      <c r="O125" s="175"/>
      <c r="P125" s="175"/>
      <c r="Q125" s="175"/>
      <c r="R125" s="155"/>
      <c r="S125" s="124"/>
      <c r="T125" s="124"/>
    </row>
    <row r="126" spans="1:20" ht="38.25" hidden="1" customHeight="1" outlineLevel="1">
      <c r="A126" s="140"/>
      <c r="B126" s="155" t="s">
        <v>190</v>
      </c>
      <c r="C126" s="155"/>
      <c r="D126" s="140"/>
      <c r="E126" s="156">
        <v>7</v>
      </c>
      <c r="F126" s="156">
        <v>2.8</v>
      </c>
      <c r="G126" s="156">
        <v>4</v>
      </c>
      <c r="H126" s="157">
        <v>0.6</v>
      </c>
      <c r="I126" s="156">
        <v>1</v>
      </c>
      <c r="J126" s="157">
        <f t="shared" si="12"/>
        <v>57.12</v>
      </c>
      <c r="K126" s="157"/>
      <c r="L126" s="175"/>
      <c r="M126" s="175"/>
      <c r="N126" s="175"/>
      <c r="O126" s="175"/>
      <c r="P126" s="175"/>
      <c r="Q126" s="175"/>
      <c r="R126" s="155"/>
      <c r="S126" s="124"/>
      <c r="T126" s="124"/>
    </row>
    <row r="127" spans="1:20" ht="38.25" hidden="1" customHeight="1" outlineLevel="1">
      <c r="A127" s="140"/>
      <c r="B127" s="155" t="s">
        <v>191</v>
      </c>
      <c r="C127" s="155"/>
      <c r="D127" s="140"/>
      <c r="E127" s="156">
        <v>20</v>
      </c>
      <c r="F127" s="156">
        <v>3</v>
      </c>
      <c r="G127" s="156">
        <v>4.5</v>
      </c>
      <c r="H127" s="157">
        <v>0.6</v>
      </c>
      <c r="I127" s="156">
        <v>1</v>
      </c>
      <c r="J127" s="157">
        <f t="shared" si="12"/>
        <v>180</v>
      </c>
      <c r="K127" s="157"/>
      <c r="L127" s="175"/>
      <c r="M127" s="175"/>
      <c r="N127" s="175"/>
      <c r="O127" s="175"/>
      <c r="P127" s="175"/>
      <c r="Q127" s="175"/>
      <c r="R127" s="155"/>
      <c r="S127" s="124"/>
      <c r="T127" s="124"/>
    </row>
    <row r="128" spans="1:20" ht="38.25" hidden="1" customHeight="1" outlineLevel="1">
      <c r="A128" s="140"/>
      <c r="B128" s="155" t="s">
        <v>192</v>
      </c>
      <c r="C128" s="155"/>
      <c r="D128" s="140"/>
      <c r="E128" s="156">
        <v>32</v>
      </c>
      <c r="F128" s="156">
        <v>2.4</v>
      </c>
      <c r="G128" s="156">
        <v>3</v>
      </c>
      <c r="H128" s="157">
        <v>0.6</v>
      </c>
      <c r="I128" s="156">
        <v>1</v>
      </c>
      <c r="J128" s="157">
        <f t="shared" si="12"/>
        <v>207.36</v>
      </c>
      <c r="K128" s="157"/>
      <c r="L128" s="175"/>
      <c r="M128" s="175"/>
      <c r="N128" s="175"/>
      <c r="O128" s="175"/>
      <c r="P128" s="175"/>
      <c r="Q128" s="175"/>
      <c r="R128" s="155"/>
      <c r="S128" s="124"/>
      <c r="T128" s="124"/>
    </row>
    <row r="129" spans="1:20" ht="38.25" hidden="1" customHeight="1" outlineLevel="1">
      <c r="A129" s="140"/>
      <c r="B129" s="155" t="s">
        <v>193</v>
      </c>
      <c r="C129" s="155"/>
      <c r="D129" s="140"/>
      <c r="E129" s="156">
        <v>2</v>
      </c>
      <c r="F129" s="156">
        <v>2.5</v>
      </c>
      <c r="G129" s="156">
        <v>3</v>
      </c>
      <c r="H129" s="157">
        <v>0.6</v>
      </c>
      <c r="I129" s="156">
        <v>1</v>
      </c>
      <c r="J129" s="157">
        <f t="shared" si="12"/>
        <v>13.2</v>
      </c>
      <c r="K129" s="157"/>
      <c r="L129" s="175"/>
      <c r="M129" s="175"/>
      <c r="N129" s="175"/>
      <c r="O129" s="175"/>
      <c r="P129" s="175"/>
      <c r="Q129" s="175"/>
      <c r="R129" s="155"/>
      <c r="S129" s="124"/>
      <c r="T129" s="124"/>
    </row>
    <row r="130" spans="1:20" ht="38.25" hidden="1" customHeight="1" outlineLevel="1">
      <c r="A130" s="140"/>
      <c r="B130" s="155" t="s">
        <v>194</v>
      </c>
      <c r="C130" s="155"/>
      <c r="D130" s="140"/>
      <c r="E130" s="156">
        <f>42-13</f>
        <v>29</v>
      </c>
      <c r="F130" s="156">
        <v>2.2000000000000002</v>
      </c>
      <c r="G130" s="156">
        <v>2.2000000000000002</v>
      </c>
      <c r="H130" s="157">
        <v>0.6</v>
      </c>
      <c r="I130" s="156">
        <v>1</v>
      </c>
      <c r="J130" s="157">
        <f t="shared" si="12"/>
        <v>153.12</v>
      </c>
      <c r="K130" s="157"/>
      <c r="L130" s="175"/>
      <c r="M130" s="175"/>
      <c r="N130" s="175"/>
      <c r="O130" s="175"/>
      <c r="P130" s="175"/>
      <c r="Q130" s="175"/>
      <c r="R130" s="155"/>
      <c r="S130" s="124"/>
      <c r="T130" s="124"/>
    </row>
    <row r="131" spans="1:20" ht="38.25" hidden="1" customHeight="1" outlineLevel="1">
      <c r="A131" s="140"/>
      <c r="B131" s="155" t="s">
        <v>195</v>
      </c>
      <c r="C131" s="155"/>
      <c r="D131" s="140"/>
      <c r="E131" s="156">
        <v>24</v>
      </c>
      <c r="F131" s="156">
        <v>2.2000000000000002</v>
      </c>
      <c r="G131" s="156">
        <v>2.2000000000000002</v>
      </c>
      <c r="H131" s="157">
        <v>0.6</v>
      </c>
      <c r="I131" s="156">
        <v>1</v>
      </c>
      <c r="J131" s="157">
        <f t="shared" si="12"/>
        <v>126.72</v>
      </c>
      <c r="K131" s="157"/>
      <c r="L131" s="175"/>
      <c r="M131" s="175"/>
      <c r="N131" s="175"/>
      <c r="O131" s="175"/>
      <c r="P131" s="175"/>
      <c r="Q131" s="175"/>
      <c r="R131" s="155"/>
      <c r="S131" s="124"/>
      <c r="T131" s="124"/>
    </row>
    <row r="132" spans="1:20" ht="38.25" hidden="1" customHeight="1" outlineLevel="1">
      <c r="A132" s="140"/>
      <c r="B132" s="155" t="s">
        <v>196</v>
      </c>
      <c r="C132" s="155"/>
      <c r="D132" s="140"/>
      <c r="E132" s="156">
        <v>12</v>
      </c>
      <c r="F132" s="156">
        <v>2.5</v>
      </c>
      <c r="G132" s="156">
        <v>2.5</v>
      </c>
      <c r="H132" s="157">
        <v>0.6</v>
      </c>
      <c r="I132" s="156">
        <v>1</v>
      </c>
      <c r="J132" s="157">
        <f t="shared" si="12"/>
        <v>72</v>
      </c>
      <c r="K132" s="157"/>
      <c r="L132" s="175"/>
      <c r="M132" s="175"/>
      <c r="N132" s="175"/>
      <c r="O132" s="175"/>
      <c r="P132" s="175"/>
      <c r="Q132" s="175"/>
      <c r="R132" s="155"/>
      <c r="S132" s="124"/>
      <c r="T132" s="124"/>
    </row>
    <row r="133" spans="1:20" ht="38.25" hidden="1" customHeight="1" outlineLevel="1">
      <c r="A133" s="140"/>
      <c r="B133" s="155" t="s">
        <v>197</v>
      </c>
      <c r="C133" s="155"/>
      <c r="D133" s="140"/>
      <c r="E133" s="156">
        <v>1</v>
      </c>
      <c r="F133" s="156">
        <v>2.8</v>
      </c>
      <c r="G133" s="156">
        <v>2.8</v>
      </c>
      <c r="H133" s="157">
        <v>0.6</v>
      </c>
      <c r="I133" s="156">
        <v>1</v>
      </c>
      <c r="J133" s="157">
        <f t="shared" si="12"/>
        <v>6.72</v>
      </c>
      <c r="K133" s="157"/>
      <c r="L133" s="175"/>
      <c r="M133" s="175"/>
      <c r="N133" s="175"/>
      <c r="O133" s="175"/>
      <c r="P133" s="175"/>
      <c r="Q133" s="175"/>
      <c r="R133" s="155"/>
      <c r="S133" s="124"/>
      <c r="T133" s="124"/>
    </row>
    <row r="134" spans="1:20" ht="38.25" hidden="1" customHeight="1" outlineLevel="1">
      <c r="A134" s="140"/>
      <c r="B134" s="155" t="s">
        <v>198</v>
      </c>
      <c r="C134" s="155"/>
      <c r="D134" s="140"/>
      <c r="E134" s="156">
        <v>16</v>
      </c>
      <c r="F134" s="156">
        <v>2</v>
      </c>
      <c r="G134" s="156">
        <v>2</v>
      </c>
      <c r="H134" s="157">
        <v>0.6</v>
      </c>
      <c r="I134" s="156">
        <v>1</v>
      </c>
      <c r="J134" s="157">
        <f t="shared" si="12"/>
        <v>76.8</v>
      </c>
      <c r="K134" s="157"/>
      <c r="L134" s="175"/>
      <c r="M134" s="175"/>
      <c r="N134" s="175"/>
      <c r="O134" s="175"/>
      <c r="P134" s="175"/>
      <c r="Q134" s="175"/>
      <c r="R134" s="155"/>
      <c r="S134" s="124"/>
      <c r="T134" s="124"/>
    </row>
    <row r="135" spans="1:20" ht="38.25" customHeight="1" collapsed="1">
      <c r="A135" s="140">
        <v>11</v>
      </c>
      <c r="B135" s="155" t="s">
        <v>247</v>
      </c>
      <c r="C135" s="155" t="s">
        <v>245</v>
      </c>
      <c r="D135" s="140" t="s">
        <v>206</v>
      </c>
      <c r="E135" s="156"/>
      <c r="F135" s="157"/>
      <c r="G135" s="157"/>
      <c r="H135" s="157"/>
      <c r="I135" s="157"/>
      <c r="J135" s="157"/>
      <c r="K135" s="157"/>
      <c r="L135" s="175"/>
      <c r="M135" s="175"/>
      <c r="N135" s="175"/>
      <c r="O135" s="175"/>
      <c r="P135" s="175"/>
      <c r="Q135" s="175"/>
      <c r="R135" s="155"/>
      <c r="S135" s="124"/>
      <c r="T135" s="124"/>
    </row>
    <row r="136" spans="1:20" ht="38.25" hidden="1" customHeight="1" outlineLevel="1">
      <c r="A136" s="140"/>
      <c r="B136" s="155" t="s">
        <v>225</v>
      </c>
      <c r="C136" s="155"/>
      <c r="D136" s="140"/>
      <c r="E136" s="156">
        <v>10</v>
      </c>
      <c r="F136" s="157">
        <v>0.4</v>
      </c>
      <c r="G136" s="157">
        <v>0.8</v>
      </c>
      <c r="H136" s="157">
        <v>1.9</v>
      </c>
      <c r="I136" s="156">
        <v>1</v>
      </c>
      <c r="J136" s="157">
        <f>+E136*(F136+G136)*2*H136</f>
        <v>45.6</v>
      </c>
      <c r="K136" s="157"/>
      <c r="L136" s="175"/>
      <c r="M136" s="175"/>
      <c r="N136" s="175"/>
      <c r="O136" s="175"/>
      <c r="P136" s="175"/>
      <c r="Q136" s="175"/>
      <c r="R136" s="155"/>
      <c r="S136" s="124"/>
      <c r="T136" s="124"/>
    </row>
    <row r="137" spans="1:20" ht="38.25" hidden="1" customHeight="1" outlineLevel="1">
      <c r="A137" s="140"/>
      <c r="B137" s="155" t="s">
        <v>226</v>
      </c>
      <c r="C137" s="155"/>
      <c r="D137" s="140"/>
      <c r="E137" s="156">
        <v>4</v>
      </c>
      <c r="F137" s="157">
        <v>0.4</v>
      </c>
      <c r="G137" s="157">
        <v>0.8</v>
      </c>
      <c r="H137" s="157">
        <v>1.9</v>
      </c>
      <c r="I137" s="156">
        <v>1</v>
      </c>
      <c r="J137" s="157">
        <f t="shared" ref="J137:J147" si="13">+E137*(F137+G137)*2*H137</f>
        <v>18.240000000000002</v>
      </c>
      <c r="K137" s="157"/>
      <c r="L137" s="175"/>
      <c r="M137" s="175"/>
      <c r="N137" s="175"/>
      <c r="O137" s="175"/>
      <c r="P137" s="175"/>
      <c r="Q137" s="175"/>
      <c r="R137" s="155"/>
      <c r="S137" s="124"/>
      <c r="T137" s="124"/>
    </row>
    <row r="138" spans="1:20" ht="38.25" hidden="1" customHeight="1" outlineLevel="1">
      <c r="A138" s="140"/>
      <c r="B138" s="155" t="s">
        <v>227</v>
      </c>
      <c r="C138" s="155"/>
      <c r="D138" s="140"/>
      <c r="E138" s="156">
        <v>4</v>
      </c>
      <c r="F138" s="157">
        <v>0.4</v>
      </c>
      <c r="G138" s="157">
        <v>0.8</v>
      </c>
      <c r="H138" s="157">
        <v>1.9</v>
      </c>
      <c r="I138" s="156">
        <v>1</v>
      </c>
      <c r="J138" s="157">
        <f t="shared" si="13"/>
        <v>18.240000000000002</v>
      </c>
      <c r="K138" s="157"/>
      <c r="L138" s="175"/>
      <c r="M138" s="175"/>
      <c r="N138" s="175"/>
      <c r="O138" s="175"/>
      <c r="P138" s="175"/>
      <c r="Q138" s="175"/>
      <c r="R138" s="155"/>
      <c r="S138" s="124"/>
      <c r="T138" s="124"/>
    </row>
    <row r="139" spans="1:20" ht="38.25" hidden="1" customHeight="1" outlineLevel="1">
      <c r="A139" s="140"/>
      <c r="B139" s="155" t="s">
        <v>228</v>
      </c>
      <c r="C139" s="155"/>
      <c r="D139" s="140"/>
      <c r="E139" s="156">
        <v>4</v>
      </c>
      <c r="F139" s="157">
        <v>0.4</v>
      </c>
      <c r="G139" s="157">
        <v>0.8</v>
      </c>
      <c r="H139" s="157">
        <v>1.9</v>
      </c>
      <c r="I139" s="156">
        <v>1</v>
      </c>
      <c r="J139" s="157">
        <f t="shared" si="13"/>
        <v>18.240000000000002</v>
      </c>
      <c r="K139" s="157"/>
      <c r="L139" s="175"/>
      <c r="M139" s="175"/>
      <c r="N139" s="175"/>
      <c r="O139" s="175"/>
      <c r="P139" s="175"/>
      <c r="Q139" s="175"/>
      <c r="R139" s="155"/>
      <c r="S139" s="124"/>
      <c r="T139" s="124"/>
    </row>
    <row r="140" spans="1:20" ht="38.25" hidden="1" customHeight="1" outlineLevel="1">
      <c r="A140" s="140"/>
      <c r="B140" s="155" t="s">
        <v>229</v>
      </c>
      <c r="C140" s="155"/>
      <c r="D140" s="140"/>
      <c r="E140" s="156">
        <v>3</v>
      </c>
      <c r="F140" s="157">
        <v>0.4</v>
      </c>
      <c r="G140" s="157">
        <v>0.8</v>
      </c>
      <c r="H140" s="157">
        <v>1.9</v>
      </c>
      <c r="I140" s="156">
        <v>1</v>
      </c>
      <c r="J140" s="157">
        <f t="shared" si="13"/>
        <v>13.680000000000001</v>
      </c>
      <c r="K140" s="157"/>
      <c r="L140" s="175"/>
      <c r="M140" s="175"/>
      <c r="N140" s="175"/>
      <c r="O140" s="175"/>
      <c r="P140" s="175"/>
      <c r="Q140" s="175"/>
      <c r="R140" s="155"/>
      <c r="S140" s="124"/>
      <c r="T140" s="124"/>
    </row>
    <row r="141" spans="1:20" ht="38.25" hidden="1" customHeight="1" outlineLevel="1">
      <c r="A141" s="140"/>
      <c r="B141" s="155" t="s">
        <v>230</v>
      </c>
      <c r="C141" s="155"/>
      <c r="D141" s="140"/>
      <c r="E141" s="156">
        <v>3</v>
      </c>
      <c r="F141" s="157">
        <v>0.4</v>
      </c>
      <c r="G141" s="157">
        <v>0.8</v>
      </c>
      <c r="H141" s="157">
        <v>1.9</v>
      </c>
      <c r="I141" s="156">
        <v>1</v>
      </c>
      <c r="J141" s="157">
        <f t="shared" si="13"/>
        <v>13.680000000000001</v>
      </c>
      <c r="K141" s="157"/>
      <c r="L141" s="175"/>
      <c r="M141" s="175"/>
      <c r="N141" s="175"/>
      <c r="O141" s="175"/>
      <c r="P141" s="175"/>
      <c r="Q141" s="175"/>
      <c r="R141" s="155"/>
      <c r="S141" s="124"/>
      <c r="T141" s="124"/>
    </row>
    <row r="142" spans="1:20" ht="38.25" hidden="1" customHeight="1" outlineLevel="1">
      <c r="A142" s="140"/>
      <c r="B142" s="155" t="s">
        <v>231</v>
      </c>
      <c r="C142" s="155"/>
      <c r="D142" s="140"/>
      <c r="E142" s="156">
        <v>20</v>
      </c>
      <c r="F142" s="157">
        <v>0.4</v>
      </c>
      <c r="G142" s="157">
        <v>0.8</v>
      </c>
      <c r="H142" s="157">
        <v>1.9</v>
      </c>
      <c r="I142" s="156">
        <v>1</v>
      </c>
      <c r="J142" s="157">
        <f t="shared" si="13"/>
        <v>91.2</v>
      </c>
      <c r="K142" s="157"/>
      <c r="L142" s="175"/>
      <c r="M142" s="175"/>
      <c r="N142" s="175"/>
      <c r="O142" s="175"/>
      <c r="P142" s="175"/>
      <c r="Q142" s="175"/>
      <c r="R142" s="155"/>
      <c r="S142" s="124"/>
      <c r="T142" s="124"/>
    </row>
    <row r="143" spans="1:20" ht="38.25" hidden="1" customHeight="1" outlineLevel="1">
      <c r="A143" s="140"/>
      <c r="B143" s="155" t="s">
        <v>232</v>
      </c>
      <c r="C143" s="155"/>
      <c r="D143" s="140"/>
      <c r="E143" s="156">
        <v>9</v>
      </c>
      <c r="F143" s="157">
        <v>0.4</v>
      </c>
      <c r="G143" s="157">
        <v>0.8</v>
      </c>
      <c r="H143" s="157">
        <v>1.9</v>
      </c>
      <c r="I143" s="156">
        <v>1</v>
      </c>
      <c r="J143" s="157">
        <f t="shared" si="13"/>
        <v>41.04</v>
      </c>
      <c r="K143" s="157"/>
      <c r="L143" s="175"/>
      <c r="M143" s="175"/>
      <c r="N143" s="175"/>
      <c r="O143" s="175"/>
      <c r="P143" s="175"/>
      <c r="Q143" s="175"/>
      <c r="R143" s="155"/>
      <c r="S143" s="124"/>
      <c r="T143" s="124"/>
    </row>
    <row r="144" spans="1:20" ht="38.25" hidden="1" customHeight="1" outlineLevel="1">
      <c r="A144" s="140"/>
      <c r="B144" s="155" t="s">
        <v>233</v>
      </c>
      <c r="C144" s="155"/>
      <c r="D144" s="140"/>
      <c r="E144" s="156">
        <f>12*5</f>
        <v>60</v>
      </c>
      <c r="F144" s="157">
        <v>0.4</v>
      </c>
      <c r="G144" s="157">
        <v>0.4</v>
      </c>
      <c r="H144" s="157">
        <v>1.9</v>
      </c>
      <c r="I144" s="156">
        <v>1</v>
      </c>
      <c r="J144" s="157">
        <f t="shared" si="13"/>
        <v>182.39999999999998</v>
      </c>
      <c r="K144" s="157"/>
      <c r="L144" s="175"/>
      <c r="M144" s="175"/>
      <c r="N144" s="175"/>
      <c r="O144" s="175"/>
      <c r="P144" s="175"/>
      <c r="Q144" s="175"/>
      <c r="R144" s="155"/>
      <c r="S144" s="124"/>
      <c r="T144" s="124"/>
    </row>
    <row r="145" spans="1:20" ht="38.25" customHeight="1" collapsed="1">
      <c r="A145" s="140">
        <v>12</v>
      </c>
      <c r="B145" s="155" t="s">
        <v>248</v>
      </c>
      <c r="C145" s="155" t="s">
        <v>245</v>
      </c>
      <c r="D145" s="140" t="s">
        <v>206</v>
      </c>
      <c r="E145" s="156"/>
      <c r="F145" s="157"/>
      <c r="G145" s="157"/>
      <c r="H145" s="157"/>
      <c r="I145" s="157"/>
      <c r="J145" s="157"/>
      <c r="K145" s="157"/>
      <c r="L145" s="175"/>
      <c r="M145" s="175"/>
      <c r="N145" s="175"/>
      <c r="O145" s="175"/>
      <c r="P145" s="175"/>
      <c r="Q145" s="175"/>
      <c r="R145" s="155"/>
      <c r="S145" s="124"/>
      <c r="T145" s="124"/>
    </row>
    <row r="146" spans="1:20" ht="27.75" hidden="1" customHeight="1" outlineLevel="1">
      <c r="A146" s="140"/>
      <c r="B146" s="155" t="s">
        <v>199</v>
      </c>
      <c r="C146" s="155"/>
      <c r="D146" s="155"/>
      <c r="E146" s="155">
        <v>1</v>
      </c>
      <c r="F146" s="155">
        <f>14.05+40+30+15.7</f>
        <v>99.75</v>
      </c>
      <c r="G146" s="155">
        <v>0.2</v>
      </c>
      <c r="H146" s="155">
        <v>0.8</v>
      </c>
      <c r="I146" s="156">
        <v>1</v>
      </c>
      <c r="J146" s="157">
        <f t="shared" si="13"/>
        <v>159.92000000000002</v>
      </c>
      <c r="K146" s="157"/>
      <c r="L146" s="175"/>
      <c r="M146" s="175"/>
      <c r="N146" s="175"/>
      <c r="O146" s="175"/>
      <c r="P146" s="175"/>
      <c r="Q146" s="175"/>
      <c r="R146" s="155"/>
      <c r="S146" s="124"/>
      <c r="T146" s="124"/>
    </row>
    <row r="147" spans="1:20" ht="27.75" hidden="1" customHeight="1" outlineLevel="1">
      <c r="A147" s="140"/>
      <c r="B147" s="155" t="s">
        <v>200</v>
      </c>
      <c r="C147" s="155"/>
      <c r="D147" s="155"/>
      <c r="E147" s="155">
        <v>1</v>
      </c>
      <c r="F147" s="155">
        <f>(110+112.5)*2</f>
        <v>445</v>
      </c>
      <c r="G147" s="155">
        <v>0.2</v>
      </c>
      <c r="H147" s="155">
        <v>1</v>
      </c>
      <c r="I147" s="156">
        <v>1</v>
      </c>
      <c r="J147" s="157">
        <f t="shared" si="13"/>
        <v>890.4</v>
      </c>
      <c r="K147" s="157"/>
      <c r="L147" s="175"/>
      <c r="M147" s="175"/>
      <c r="N147" s="175"/>
      <c r="O147" s="175"/>
      <c r="P147" s="175"/>
      <c r="Q147" s="175"/>
      <c r="R147" s="155"/>
      <c r="S147" s="124"/>
      <c r="T147" s="124"/>
    </row>
    <row r="148" spans="1:20" ht="38.25" customHeight="1" collapsed="1">
      <c r="A148" s="140">
        <v>13</v>
      </c>
      <c r="B148" s="155" t="s">
        <v>249</v>
      </c>
      <c r="C148" s="155" t="s">
        <v>245</v>
      </c>
      <c r="D148" s="140" t="s">
        <v>206</v>
      </c>
      <c r="E148" s="156"/>
      <c r="F148" s="157"/>
      <c r="G148" s="157"/>
      <c r="H148" s="157"/>
      <c r="I148" s="157"/>
      <c r="J148" s="157"/>
      <c r="K148" s="157"/>
      <c r="L148" s="175"/>
      <c r="M148" s="175"/>
      <c r="N148" s="175"/>
      <c r="O148" s="175"/>
      <c r="P148" s="175"/>
      <c r="Q148" s="175"/>
      <c r="R148" s="155"/>
      <c r="S148" s="124"/>
      <c r="T148" s="124"/>
    </row>
    <row r="149" spans="1:20" ht="27.75" hidden="1" customHeight="1" outlineLevel="1">
      <c r="A149" s="140"/>
      <c r="B149" s="155"/>
      <c r="C149" s="155"/>
      <c r="D149" s="140"/>
      <c r="E149" s="155">
        <v>5</v>
      </c>
      <c r="F149" s="155">
        <v>110</v>
      </c>
      <c r="G149" s="155"/>
      <c r="H149" s="155">
        <v>0.4</v>
      </c>
      <c r="I149" s="155"/>
      <c r="J149" s="157">
        <f t="shared" ref="J149:J150" si="14">E149*F149*H149</f>
        <v>220</v>
      </c>
      <c r="K149" s="157"/>
      <c r="L149" s="175"/>
      <c r="M149" s="175"/>
      <c r="N149" s="175"/>
      <c r="O149" s="175"/>
      <c r="P149" s="175"/>
      <c r="Q149" s="175"/>
      <c r="R149" s="155"/>
      <c r="S149" s="124"/>
      <c r="T149" s="124"/>
    </row>
    <row r="150" spans="1:20" ht="27.75" hidden="1" customHeight="1" outlineLevel="1">
      <c r="A150" s="140"/>
      <c r="B150" s="155"/>
      <c r="C150" s="155"/>
      <c r="D150" s="140"/>
      <c r="E150" s="155">
        <v>5</v>
      </c>
      <c r="F150" s="155">
        <v>112.5</v>
      </c>
      <c r="G150" s="155"/>
      <c r="H150" s="155">
        <v>0.4</v>
      </c>
      <c r="I150" s="155"/>
      <c r="J150" s="157">
        <f t="shared" si="14"/>
        <v>225</v>
      </c>
      <c r="K150" s="157"/>
      <c r="L150" s="175"/>
      <c r="M150" s="175"/>
      <c r="N150" s="175"/>
      <c r="O150" s="175"/>
      <c r="P150" s="175"/>
      <c r="Q150" s="175"/>
      <c r="R150" s="155"/>
      <c r="S150" s="124"/>
      <c r="T150" s="124"/>
    </row>
    <row r="151" spans="1:20" ht="38.25" customHeight="1" collapsed="1">
      <c r="A151" s="140">
        <v>14</v>
      </c>
      <c r="B151" s="155" t="s">
        <v>250</v>
      </c>
      <c r="C151" s="155" t="s">
        <v>245</v>
      </c>
      <c r="D151" s="140" t="s">
        <v>206</v>
      </c>
      <c r="E151" s="156"/>
      <c r="F151" s="157"/>
      <c r="G151" s="157"/>
      <c r="H151" s="157"/>
      <c r="I151" s="157"/>
      <c r="J151" s="157"/>
      <c r="K151" s="157"/>
      <c r="L151" s="175"/>
      <c r="M151" s="175"/>
      <c r="N151" s="175"/>
      <c r="O151" s="175"/>
      <c r="P151" s="175"/>
      <c r="Q151" s="175"/>
      <c r="R151" s="155"/>
      <c r="S151" s="124"/>
      <c r="T151" s="124"/>
    </row>
    <row r="152" spans="1:20" ht="38.25" hidden="1" customHeight="1" outlineLevel="1">
      <c r="A152" s="140"/>
      <c r="B152" s="155" t="s">
        <v>225</v>
      </c>
      <c r="C152" s="155"/>
      <c r="D152" s="140"/>
      <c r="E152" s="156">
        <v>10</v>
      </c>
      <c r="F152" s="157">
        <v>0.4</v>
      </c>
      <c r="G152" s="157">
        <v>0.8</v>
      </c>
      <c r="H152" s="157">
        <v>13</v>
      </c>
      <c r="I152" s="156">
        <v>1</v>
      </c>
      <c r="J152" s="157">
        <f>E152*(F152+G152)*2*H152*I152</f>
        <v>312.00000000000006</v>
      </c>
      <c r="K152" s="157"/>
      <c r="L152" s="175"/>
      <c r="M152" s="175"/>
      <c r="N152" s="175"/>
      <c r="O152" s="175"/>
      <c r="P152" s="175"/>
      <c r="Q152" s="175"/>
      <c r="R152" s="155"/>
      <c r="S152" s="124"/>
      <c r="T152" s="124"/>
    </row>
    <row r="153" spans="1:20" ht="38.25" hidden="1" customHeight="1" outlineLevel="1">
      <c r="A153" s="140"/>
      <c r="B153" s="155" t="s">
        <v>226</v>
      </c>
      <c r="C153" s="155"/>
      <c r="D153" s="140"/>
      <c r="E153" s="156">
        <v>4</v>
      </c>
      <c r="F153" s="157">
        <v>0.4</v>
      </c>
      <c r="G153" s="157">
        <v>0.8</v>
      </c>
      <c r="H153" s="157">
        <v>13</v>
      </c>
      <c r="I153" s="156">
        <v>1</v>
      </c>
      <c r="J153" s="157">
        <f t="shared" ref="J153:J161" si="15">E153*(F153+G153)*2*H153*I153</f>
        <v>124.80000000000001</v>
      </c>
      <c r="K153" s="157"/>
      <c r="L153" s="175"/>
      <c r="M153" s="175"/>
      <c r="N153" s="175"/>
      <c r="O153" s="175"/>
      <c r="P153" s="175"/>
      <c r="Q153" s="175"/>
      <c r="R153" s="155"/>
      <c r="S153" s="124"/>
      <c r="T153" s="124"/>
    </row>
    <row r="154" spans="1:20" ht="38.25" hidden="1" customHeight="1" outlineLevel="1">
      <c r="A154" s="140"/>
      <c r="B154" s="155" t="s">
        <v>227</v>
      </c>
      <c r="C154" s="155"/>
      <c r="D154" s="140"/>
      <c r="E154" s="156">
        <v>4</v>
      </c>
      <c r="F154" s="157">
        <v>0.4</v>
      </c>
      <c r="G154" s="157">
        <v>0.8</v>
      </c>
      <c r="H154" s="157">
        <v>13</v>
      </c>
      <c r="I154" s="156">
        <v>1</v>
      </c>
      <c r="J154" s="157">
        <f t="shared" si="15"/>
        <v>124.80000000000001</v>
      </c>
      <c r="K154" s="157"/>
      <c r="L154" s="175"/>
      <c r="M154" s="175"/>
      <c r="N154" s="175"/>
      <c r="O154" s="175"/>
      <c r="P154" s="175"/>
      <c r="Q154" s="175"/>
      <c r="R154" s="155"/>
      <c r="S154" s="124"/>
      <c r="T154" s="124"/>
    </row>
    <row r="155" spans="1:20" ht="38.25" hidden="1" customHeight="1" outlineLevel="1">
      <c r="A155" s="140"/>
      <c r="B155" s="155" t="s">
        <v>228</v>
      </c>
      <c r="C155" s="155"/>
      <c r="D155" s="140"/>
      <c r="E155" s="156">
        <v>4</v>
      </c>
      <c r="F155" s="157">
        <v>0.4</v>
      </c>
      <c r="G155" s="157">
        <v>0.8</v>
      </c>
      <c r="H155" s="157">
        <v>13</v>
      </c>
      <c r="I155" s="156">
        <v>1</v>
      </c>
      <c r="J155" s="157">
        <f t="shared" si="15"/>
        <v>124.80000000000001</v>
      </c>
      <c r="K155" s="157"/>
      <c r="L155" s="175"/>
      <c r="M155" s="175"/>
      <c r="N155" s="175"/>
      <c r="O155" s="175"/>
      <c r="P155" s="175"/>
      <c r="Q155" s="175"/>
      <c r="R155" s="155"/>
      <c r="S155" s="124"/>
      <c r="T155" s="124"/>
    </row>
    <row r="156" spans="1:20" ht="38.25" hidden="1" customHeight="1" outlineLevel="1">
      <c r="A156" s="140"/>
      <c r="B156" s="155" t="s">
        <v>229</v>
      </c>
      <c r="C156" s="155"/>
      <c r="D156" s="140"/>
      <c r="E156" s="156">
        <v>3</v>
      </c>
      <c r="F156" s="157">
        <v>0.4</v>
      </c>
      <c r="G156" s="157">
        <v>0.8</v>
      </c>
      <c r="H156" s="157">
        <v>13</v>
      </c>
      <c r="I156" s="156">
        <v>1</v>
      </c>
      <c r="J156" s="157">
        <f t="shared" si="15"/>
        <v>93.600000000000009</v>
      </c>
      <c r="K156" s="157"/>
      <c r="L156" s="175"/>
      <c r="M156" s="175"/>
      <c r="N156" s="175"/>
      <c r="O156" s="175"/>
      <c r="P156" s="175"/>
      <c r="Q156" s="175"/>
      <c r="R156" s="155"/>
      <c r="S156" s="124"/>
      <c r="T156" s="124"/>
    </row>
    <row r="157" spans="1:20" ht="38.25" hidden="1" customHeight="1" outlineLevel="1">
      <c r="A157" s="140"/>
      <c r="B157" s="155" t="s">
        <v>230</v>
      </c>
      <c r="C157" s="155"/>
      <c r="D157" s="140"/>
      <c r="E157" s="156">
        <v>3</v>
      </c>
      <c r="F157" s="157">
        <v>0.4</v>
      </c>
      <c r="G157" s="157">
        <v>0.8</v>
      </c>
      <c r="H157" s="157">
        <v>13</v>
      </c>
      <c r="I157" s="156">
        <v>1</v>
      </c>
      <c r="J157" s="157">
        <f t="shared" si="15"/>
        <v>93.600000000000009</v>
      </c>
      <c r="K157" s="157"/>
      <c r="L157" s="175"/>
      <c r="M157" s="175"/>
      <c r="N157" s="175"/>
      <c r="O157" s="175"/>
      <c r="P157" s="175"/>
      <c r="Q157" s="175"/>
      <c r="R157" s="155"/>
      <c r="S157" s="124"/>
      <c r="T157" s="124"/>
    </row>
    <row r="158" spans="1:20" ht="38.25" hidden="1" customHeight="1" outlineLevel="1">
      <c r="A158" s="140"/>
      <c r="B158" s="155" t="s">
        <v>231</v>
      </c>
      <c r="C158" s="155"/>
      <c r="D158" s="140"/>
      <c r="E158" s="156">
        <v>20</v>
      </c>
      <c r="F158" s="157">
        <v>0.4</v>
      </c>
      <c r="G158" s="157">
        <v>0.8</v>
      </c>
      <c r="H158" s="157">
        <v>13</v>
      </c>
      <c r="I158" s="156">
        <v>1</v>
      </c>
      <c r="J158" s="157">
        <f t="shared" si="15"/>
        <v>624.00000000000011</v>
      </c>
      <c r="K158" s="157"/>
      <c r="L158" s="175"/>
      <c r="M158" s="175"/>
      <c r="N158" s="175"/>
      <c r="O158" s="175"/>
      <c r="P158" s="175"/>
      <c r="Q158" s="175"/>
      <c r="R158" s="155"/>
      <c r="S158" s="124"/>
      <c r="T158" s="124"/>
    </row>
    <row r="159" spans="1:20" ht="38.25" hidden="1" customHeight="1" outlineLevel="1">
      <c r="A159" s="140"/>
      <c r="B159" s="155" t="s">
        <v>232</v>
      </c>
      <c r="C159" s="155"/>
      <c r="D159" s="140"/>
      <c r="E159" s="156">
        <v>9</v>
      </c>
      <c r="F159" s="157">
        <v>0.4</v>
      </c>
      <c r="G159" s="157">
        <v>0.8</v>
      </c>
      <c r="H159" s="157">
        <v>13</v>
      </c>
      <c r="I159" s="156">
        <v>1</v>
      </c>
      <c r="J159" s="157">
        <f t="shared" si="15"/>
        <v>280.8</v>
      </c>
      <c r="K159" s="157"/>
      <c r="L159" s="175"/>
      <c r="M159" s="175"/>
      <c r="N159" s="175"/>
      <c r="O159" s="175"/>
      <c r="P159" s="175"/>
      <c r="Q159" s="175"/>
      <c r="R159" s="155"/>
      <c r="S159" s="124"/>
      <c r="T159" s="124"/>
    </row>
    <row r="160" spans="1:20" ht="38.25" hidden="1" customHeight="1" outlineLevel="1">
      <c r="A160" s="140"/>
      <c r="B160" s="155" t="s">
        <v>238</v>
      </c>
      <c r="C160" s="155"/>
      <c r="D160" s="140"/>
      <c r="E160" s="156">
        <v>4</v>
      </c>
      <c r="F160" s="157">
        <v>0.4</v>
      </c>
      <c r="G160" s="157">
        <v>0.4</v>
      </c>
      <c r="H160" s="157">
        <v>13</v>
      </c>
      <c r="I160" s="157">
        <v>1</v>
      </c>
      <c r="J160" s="157">
        <f t="shared" si="15"/>
        <v>83.2</v>
      </c>
      <c r="K160" s="157"/>
      <c r="L160" s="175"/>
      <c r="M160" s="175"/>
      <c r="N160" s="175"/>
      <c r="O160" s="175"/>
      <c r="P160" s="175"/>
      <c r="Q160" s="175"/>
      <c r="R160" s="155"/>
      <c r="S160" s="124"/>
      <c r="T160" s="124"/>
    </row>
    <row r="161" spans="1:20" ht="38.25" hidden="1" customHeight="1" outlineLevel="1">
      <c r="A161" s="140"/>
      <c r="B161" s="155" t="s">
        <v>239</v>
      </c>
      <c r="C161" s="155"/>
      <c r="D161" s="140"/>
      <c r="E161" s="156">
        <v>16</v>
      </c>
      <c r="F161" s="157">
        <v>0.4</v>
      </c>
      <c r="G161" s="157">
        <v>0.4</v>
      </c>
      <c r="H161" s="157">
        <v>13</v>
      </c>
      <c r="I161" s="157">
        <v>1</v>
      </c>
      <c r="J161" s="157">
        <f t="shared" si="15"/>
        <v>332.8</v>
      </c>
      <c r="K161" s="157"/>
      <c r="L161" s="175"/>
      <c r="M161" s="175"/>
      <c r="N161" s="175"/>
      <c r="O161" s="175"/>
      <c r="P161" s="175"/>
      <c r="Q161" s="175"/>
      <c r="R161" s="155"/>
      <c r="S161" s="124"/>
      <c r="T161" s="124"/>
    </row>
    <row r="162" spans="1:20" ht="27.75" customHeight="1">
      <c r="A162" s="154" t="s">
        <v>218</v>
      </c>
      <c r="B162" s="429" t="s">
        <v>251</v>
      </c>
      <c r="C162" s="153"/>
      <c r="D162" s="154"/>
      <c r="E162" s="154"/>
      <c r="F162" s="154"/>
      <c r="G162" s="154"/>
      <c r="H162" s="154"/>
      <c r="I162" s="154"/>
      <c r="J162" s="154"/>
      <c r="K162" s="151"/>
      <c r="L162" s="175"/>
      <c r="M162" s="174"/>
      <c r="N162" s="174"/>
      <c r="O162" s="174"/>
      <c r="P162" s="174"/>
      <c r="Q162" s="175"/>
      <c r="R162" s="153"/>
      <c r="S162" s="180"/>
      <c r="T162" s="180"/>
    </row>
    <row r="163" spans="1:20" ht="38.25" customHeight="1">
      <c r="A163" s="140">
        <v>17</v>
      </c>
      <c r="B163" s="155" t="s">
        <v>252</v>
      </c>
      <c r="C163" s="155" t="s">
        <v>253</v>
      </c>
      <c r="D163" s="140" t="s">
        <v>254</v>
      </c>
      <c r="E163" s="156"/>
      <c r="F163" s="157"/>
      <c r="G163" s="157"/>
      <c r="H163" s="157"/>
      <c r="I163" s="157"/>
      <c r="J163" s="157"/>
      <c r="K163" s="157"/>
      <c r="L163" s="175"/>
      <c r="M163" s="175"/>
      <c r="N163" s="175"/>
      <c r="O163" s="175"/>
      <c r="P163" s="175"/>
      <c r="Q163" s="175"/>
      <c r="R163" s="155"/>
      <c r="S163" s="124"/>
      <c r="T163" s="124"/>
    </row>
    <row r="164" spans="1:20" ht="40.5" customHeight="1">
      <c r="A164" s="140">
        <v>18</v>
      </c>
      <c r="B164" s="155" t="s">
        <v>255</v>
      </c>
      <c r="C164" s="155" t="s">
        <v>253</v>
      </c>
      <c r="D164" s="214" t="s">
        <v>254</v>
      </c>
      <c r="E164" s="156"/>
      <c r="F164" s="157"/>
      <c r="G164" s="157"/>
      <c r="H164" s="157"/>
      <c r="I164" s="157"/>
      <c r="J164" s="157"/>
      <c r="K164" s="157"/>
      <c r="L164" s="175"/>
      <c r="M164" s="175"/>
      <c r="N164" s="175"/>
      <c r="O164" s="175"/>
      <c r="P164" s="175"/>
      <c r="Q164" s="175"/>
      <c r="R164" s="155"/>
      <c r="S164" s="124"/>
      <c r="T164" s="124"/>
    </row>
    <row r="165" spans="1:20" ht="40.5" customHeight="1">
      <c r="A165" s="140">
        <v>19</v>
      </c>
      <c r="B165" s="155" t="s">
        <v>256</v>
      </c>
      <c r="C165" s="155" t="s">
        <v>253</v>
      </c>
      <c r="D165" s="214" t="s">
        <v>254</v>
      </c>
      <c r="E165" s="156"/>
      <c r="F165" s="157"/>
      <c r="G165" s="157"/>
      <c r="H165" s="157"/>
      <c r="I165" s="157"/>
      <c r="J165" s="157"/>
      <c r="K165" s="157"/>
      <c r="L165" s="175"/>
      <c r="M165" s="175"/>
      <c r="N165" s="175"/>
      <c r="O165" s="175"/>
      <c r="P165" s="175"/>
      <c r="Q165" s="175"/>
      <c r="R165" s="155"/>
      <c r="S165" s="124"/>
      <c r="T165" s="124"/>
    </row>
    <row r="166" spans="1:20" ht="38.25" customHeight="1">
      <c r="A166" s="140">
        <v>20</v>
      </c>
      <c r="B166" s="155" t="s">
        <v>257</v>
      </c>
      <c r="C166" s="155" t="s">
        <v>253</v>
      </c>
      <c r="D166" s="140" t="s">
        <v>254</v>
      </c>
      <c r="E166" s="156"/>
      <c r="F166" s="157"/>
      <c r="G166" s="157"/>
      <c r="H166" s="157"/>
      <c r="I166" s="157"/>
      <c r="J166" s="157"/>
      <c r="K166" s="157"/>
      <c r="L166" s="175"/>
      <c r="M166" s="175"/>
      <c r="N166" s="175"/>
      <c r="O166" s="175"/>
      <c r="P166" s="175"/>
      <c r="Q166" s="175"/>
      <c r="R166" s="155"/>
      <c r="S166" s="124"/>
      <c r="T166" s="124"/>
    </row>
    <row r="167" spans="1:20" ht="38.25" customHeight="1">
      <c r="A167" s="140">
        <v>22</v>
      </c>
      <c r="B167" s="155" t="s">
        <v>258</v>
      </c>
      <c r="C167" s="155"/>
      <c r="D167" s="140" t="s">
        <v>254</v>
      </c>
      <c r="E167" s="156"/>
      <c r="F167" s="157"/>
      <c r="G167" s="157"/>
      <c r="H167" s="157"/>
      <c r="I167" s="157"/>
      <c r="J167" s="157"/>
      <c r="K167" s="157"/>
      <c r="L167" s="175"/>
      <c r="M167" s="175"/>
      <c r="N167" s="175"/>
      <c r="O167" s="175"/>
      <c r="P167" s="175"/>
      <c r="Q167" s="175"/>
      <c r="R167" s="155"/>
      <c r="S167" s="124"/>
      <c r="T167" s="124"/>
    </row>
    <row r="168" spans="1:20" s="416" customFormat="1" ht="27.75" customHeight="1">
      <c r="A168" s="420" t="s">
        <v>259</v>
      </c>
      <c r="B168" s="421" t="s">
        <v>260</v>
      </c>
      <c r="C168" s="421"/>
      <c r="D168" s="444"/>
      <c r="E168" s="422"/>
      <c r="F168" s="423"/>
      <c r="G168" s="423"/>
      <c r="H168" s="423"/>
      <c r="I168" s="423"/>
      <c r="J168" s="423"/>
      <c r="K168" s="423"/>
      <c r="L168" s="438"/>
      <c r="M168" s="438"/>
      <c r="N168" s="438"/>
      <c r="O168" s="438"/>
      <c r="P168" s="438"/>
      <c r="Q168" s="438"/>
      <c r="R168" s="421"/>
      <c r="S168" s="442"/>
      <c r="T168" s="442"/>
    </row>
    <row r="169" spans="1:20" ht="27.75" customHeight="1">
      <c r="A169" s="140">
        <v>1</v>
      </c>
      <c r="B169" s="445" t="s">
        <v>261</v>
      </c>
      <c r="C169" s="155"/>
      <c r="D169" s="140" t="s">
        <v>163</v>
      </c>
      <c r="E169" s="140">
        <v>1</v>
      </c>
      <c r="F169" s="140"/>
      <c r="G169" s="140"/>
      <c r="H169" s="140"/>
      <c r="I169" s="140"/>
      <c r="J169" s="140"/>
      <c r="K169" s="157"/>
      <c r="L169" s="175"/>
      <c r="M169" s="175"/>
      <c r="N169" s="175"/>
      <c r="O169" s="175"/>
      <c r="P169" s="175"/>
      <c r="Q169" s="175"/>
      <c r="R169" s="155"/>
      <c r="S169" s="124"/>
      <c r="T169" s="124"/>
    </row>
    <row r="170" spans="1:20" ht="19.5" customHeight="1">
      <c r="A170" s="140"/>
      <c r="B170" s="141"/>
      <c r="C170" s="155"/>
      <c r="D170" s="214"/>
      <c r="E170" s="157"/>
      <c r="F170" s="157"/>
      <c r="G170" s="157"/>
      <c r="H170" s="157"/>
      <c r="I170" s="157"/>
      <c r="J170" s="157"/>
      <c r="K170" s="157"/>
      <c r="L170" s="175"/>
      <c r="M170" s="175"/>
      <c r="N170" s="175"/>
      <c r="O170" s="175"/>
      <c r="P170" s="175"/>
      <c r="Q170" s="175"/>
      <c r="R170" s="155"/>
      <c r="S170" s="124"/>
      <c r="T170" s="124"/>
    </row>
    <row r="171" spans="1:20" s="416" customFormat="1" ht="27.75" customHeight="1">
      <c r="A171" s="420" t="s">
        <v>262</v>
      </c>
      <c r="B171" s="421" t="s">
        <v>263</v>
      </c>
      <c r="C171" s="421"/>
      <c r="D171" s="444"/>
      <c r="E171" s="422"/>
      <c r="F171" s="423"/>
      <c r="G171" s="423"/>
      <c r="H171" s="423"/>
      <c r="I171" s="423"/>
      <c r="J171" s="423"/>
      <c r="K171" s="423"/>
      <c r="L171" s="438"/>
      <c r="M171" s="438"/>
      <c r="N171" s="438"/>
      <c r="O171" s="438"/>
      <c r="P171" s="438"/>
      <c r="Q171" s="438"/>
      <c r="R171" s="421"/>
      <c r="S171" s="442"/>
      <c r="T171" s="442"/>
    </row>
    <row r="172" spans="1:20" ht="27.75" customHeight="1">
      <c r="A172" s="154" t="s">
        <v>218</v>
      </c>
      <c r="B172" s="445" t="s">
        <v>264</v>
      </c>
      <c r="C172" s="153"/>
      <c r="D172" s="154"/>
      <c r="E172" s="154"/>
      <c r="F172" s="154"/>
      <c r="G172" s="154"/>
      <c r="H172" s="154"/>
      <c r="I172" s="154"/>
      <c r="J172" s="154"/>
      <c r="K172" s="151"/>
      <c r="L172" s="175"/>
      <c r="M172" s="175"/>
      <c r="N172" s="175"/>
      <c r="O172" s="175"/>
      <c r="P172" s="175"/>
      <c r="Q172" s="175"/>
      <c r="R172" s="153"/>
      <c r="S172" s="180"/>
      <c r="T172" s="180"/>
    </row>
    <row r="173" spans="1:20" ht="40.5" customHeight="1">
      <c r="A173" s="140">
        <v>1</v>
      </c>
      <c r="B173" s="155" t="s">
        <v>265</v>
      </c>
      <c r="C173" s="155"/>
      <c r="D173" s="214" t="s">
        <v>206</v>
      </c>
      <c r="E173" s="156"/>
      <c r="F173" s="157"/>
      <c r="G173" s="157"/>
      <c r="H173" s="157"/>
      <c r="I173" s="157"/>
      <c r="J173" s="157"/>
      <c r="K173" s="157"/>
      <c r="L173" s="175"/>
      <c r="M173" s="175"/>
      <c r="N173" s="175"/>
      <c r="O173" s="175"/>
      <c r="P173" s="175"/>
      <c r="Q173" s="175"/>
      <c r="R173" s="155"/>
      <c r="S173" s="124"/>
      <c r="T173" s="124"/>
    </row>
    <row r="174" spans="1:20" ht="40.5" customHeight="1">
      <c r="A174" s="140">
        <v>2</v>
      </c>
      <c r="B174" s="155" t="s">
        <v>266</v>
      </c>
      <c r="C174" s="155"/>
      <c r="D174" s="214" t="s">
        <v>242</v>
      </c>
      <c r="E174" s="156"/>
      <c r="F174" s="157"/>
      <c r="G174" s="157"/>
      <c r="H174" s="157"/>
      <c r="I174" s="157"/>
      <c r="J174" s="157"/>
      <c r="K174" s="157"/>
      <c r="L174" s="175"/>
      <c r="M174" s="175"/>
      <c r="N174" s="175"/>
      <c r="O174" s="175"/>
      <c r="P174" s="175"/>
      <c r="Q174" s="175"/>
      <c r="R174" s="155"/>
      <c r="S174" s="124"/>
      <c r="T174" s="124"/>
    </row>
    <row r="175" spans="1:20" ht="48.75" customHeight="1">
      <c r="A175" s="140">
        <v>3</v>
      </c>
      <c r="B175" s="160" t="s">
        <v>267</v>
      </c>
      <c r="C175" s="155" t="s">
        <v>268</v>
      </c>
      <c r="D175" s="214" t="s">
        <v>242</v>
      </c>
      <c r="E175" s="156"/>
      <c r="F175" s="157"/>
      <c r="G175" s="157"/>
      <c r="H175" s="157"/>
      <c r="I175" s="157"/>
      <c r="J175" s="157"/>
      <c r="K175" s="157"/>
      <c r="L175" s="175"/>
      <c r="M175" s="175"/>
      <c r="N175" s="175"/>
      <c r="O175" s="175"/>
      <c r="P175" s="175"/>
      <c r="Q175" s="175"/>
      <c r="R175" s="155"/>
      <c r="S175" s="124"/>
      <c r="T175" s="124"/>
    </row>
    <row r="176" spans="1:20" ht="27.75" customHeight="1">
      <c r="A176" s="154" t="s">
        <v>218</v>
      </c>
      <c r="B176" s="445" t="s">
        <v>269</v>
      </c>
      <c r="C176" s="153"/>
      <c r="D176" s="154"/>
      <c r="E176" s="154"/>
      <c r="F176" s="154"/>
      <c r="G176" s="154"/>
      <c r="H176" s="154"/>
      <c r="I176" s="154"/>
      <c r="J176" s="154"/>
      <c r="K176" s="151"/>
      <c r="L176" s="174"/>
      <c r="M176" s="174"/>
      <c r="N176" s="174"/>
      <c r="O176" s="174"/>
      <c r="P176" s="174"/>
      <c r="Q176" s="174"/>
      <c r="R176" s="153"/>
      <c r="S176" s="180"/>
      <c r="T176" s="180"/>
    </row>
    <row r="177" spans="1:20" ht="40.5" customHeight="1" collapsed="1">
      <c r="A177" s="140">
        <v>1</v>
      </c>
      <c r="B177" s="155" t="s">
        <v>270</v>
      </c>
      <c r="C177" s="155" t="s">
        <v>271</v>
      </c>
      <c r="D177" s="214" t="s">
        <v>206</v>
      </c>
      <c r="E177" s="156"/>
      <c r="F177" s="157"/>
      <c r="G177" s="157"/>
      <c r="H177" s="157"/>
      <c r="I177" s="157"/>
      <c r="J177" s="157"/>
      <c r="K177" s="157"/>
      <c r="L177" s="175"/>
      <c r="M177" s="175"/>
      <c r="N177" s="175"/>
      <c r="O177" s="175"/>
      <c r="P177" s="175"/>
      <c r="Q177" s="175"/>
      <c r="R177" s="155"/>
      <c r="S177" s="124"/>
      <c r="T177" s="124"/>
    </row>
    <row r="178" spans="1:20" ht="12.75" hidden="1" customHeight="1" outlineLevel="1">
      <c r="A178" s="140"/>
      <c r="B178" s="155" t="s">
        <v>272</v>
      </c>
      <c r="C178" s="155"/>
      <c r="D178" s="214"/>
      <c r="E178" s="156">
        <v>1</v>
      </c>
      <c r="F178" s="157">
        <v>5</v>
      </c>
      <c r="G178" s="157">
        <v>12</v>
      </c>
      <c r="H178" s="157">
        <v>0.5</v>
      </c>
      <c r="I178" s="157"/>
      <c r="J178" s="157">
        <f>F178*G178+(F178+G178)*2*H178</f>
        <v>77</v>
      </c>
      <c r="K178" s="157"/>
      <c r="L178" s="175"/>
      <c r="M178" s="175"/>
      <c r="N178" s="175"/>
      <c r="O178" s="175"/>
      <c r="P178" s="175"/>
      <c r="Q178" s="175"/>
      <c r="R178" s="155"/>
      <c r="S178" s="124"/>
      <c r="T178" s="124"/>
    </row>
    <row r="179" spans="1:20" ht="27.75" customHeight="1">
      <c r="A179" s="154" t="s">
        <v>218</v>
      </c>
      <c r="B179" s="445" t="s">
        <v>273</v>
      </c>
      <c r="C179" s="153"/>
      <c r="D179" s="154"/>
      <c r="E179" s="154"/>
      <c r="F179" s="154"/>
      <c r="G179" s="154"/>
      <c r="H179" s="154"/>
      <c r="I179" s="154"/>
      <c r="J179" s="154"/>
      <c r="K179" s="151"/>
      <c r="L179" s="175"/>
      <c r="M179" s="175"/>
      <c r="N179" s="175"/>
      <c r="O179" s="175"/>
      <c r="P179" s="175"/>
      <c r="Q179" s="175"/>
      <c r="R179" s="153"/>
      <c r="S179" s="180"/>
      <c r="T179" s="180"/>
    </row>
    <row r="180" spans="1:20" ht="40.5" customHeight="1" collapsed="1">
      <c r="A180" s="140">
        <v>1</v>
      </c>
      <c r="B180" s="155" t="s">
        <v>274</v>
      </c>
      <c r="C180" s="155"/>
      <c r="D180" s="214" t="s">
        <v>206</v>
      </c>
      <c r="E180" s="156"/>
      <c r="F180" s="157"/>
      <c r="G180" s="157"/>
      <c r="H180" s="157"/>
      <c r="I180" s="157"/>
      <c r="J180" s="157"/>
      <c r="K180" s="157"/>
      <c r="L180" s="175"/>
      <c r="M180" s="175"/>
      <c r="N180" s="175"/>
      <c r="O180" s="175"/>
      <c r="P180" s="175"/>
      <c r="Q180" s="175"/>
      <c r="R180" s="155"/>
      <c r="S180" s="124"/>
      <c r="T180" s="124"/>
    </row>
    <row r="181" spans="1:20" ht="12.75" hidden="1" customHeight="1" outlineLevel="1">
      <c r="A181" s="140"/>
      <c r="B181" s="155" t="s">
        <v>275</v>
      </c>
      <c r="C181" s="155"/>
      <c r="D181" s="214"/>
      <c r="E181" s="156">
        <v>1</v>
      </c>
      <c r="F181" s="157">
        <v>12</v>
      </c>
      <c r="G181" s="157">
        <v>5</v>
      </c>
      <c r="H181" s="157"/>
      <c r="I181" s="157"/>
      <c r="J181" s="157">
        <f>E181*F181*G181</f>
        <v>60</v>
      </c>
      <c r="K181" s="157"/>
      <c r="L181" s="175"/>
      <c r="M181" s="175"/>
      <c r="N181" s="175"/>
      <c r="O181" s="175"/>
      <c r="P181" s="175"/>
      <c r="Q181" s="175"/>
      <c r="R181" s="155"/>
      <c r="S181" s="124"/>
      <c r="T181" s="124"/>
    </row>
    <row r="182" spans="1:20" ht="40.5" customHeight="1" collapsed="1">
      <c r="A182" s="140">
        <v>2</v>
      </c>
      <c r="B182" s="155" t="s">
        <v>276</v>
      </c>
      <c r="C182" s="155"/>
      <c r="D182" s="214" t="s">
        <v>206</v>
      </c>
      <c r="E182" s="156"/>
      <c r="F182" s="157"/>
      <c r="G182" s="157"/>
      <c r="H182" s="157"/>
      <c r="I182" s="157"/>
      <c r="J182" s="157"/>
      <c r="K182" s="157"/>
      <c r="L182" s="175"/>
      <c r="M182" s="175"/>
      <c r="N182" s="175"/>
      <c r="O182" s="175"/>
      <c r="P182" s="175"/>
      <c r="Q182" s="175"/>
      <c r="R182" s="155"/>
      <c r="S182" s="124"/>
      <c r="T182" s="124"/>
    </row>
    <row r="183" spans="1:20" ht="12.75" hidden="1" customHeight="1" outlineLevel="1">
      <c r="A183" s="140"/>
      <c r="B183" s="155" t="s">
        <v>272</v>
      </c>
      <c r="C183" s="155"/>
      <c r="D183" s="214"/>
      <c r="E183" s="156">
        <v>1</v>
      </c>
      <c r="F183" s="157">
        <v>5</v>
      </c>
      <c r="G183" s="157">
        <v>12</v>
      </c>
      <c r="H183" s="157"/>
      <c r="I183" s="157"/>
      <c r="J183" s="157">
        <f>F183*G183</f>
        <v>60</v>
      </c>
      <c r="K183" s="157"/>
      <c r="L183" s="175"/>
      <c r="M183" s="175"/>
      <c r="N183" s="175"/>
      <c r="O183" s="175"/>
      <c r="P183" s="175"/>
      <c r="Q183" s="175"/>
      <c r="R183" s="155"/>
      <c r="S183" s="124"/>
      <c r="T183" s="124"/>
    </row>
    <row r="184" spans="1:20" ht="27.75" customHeight="1">
      <c r="A184" s="154" t="s">
        <v>218</v>
      </c>
      <c r="B184" s="445" t="s">
        <v>277</v>
      </c>
      <c r="C184" s="153"/>
      <c r="D184" s="154"/>
      <c r="E184" s="154"/>
      <c r="F184" s="154"/>
      <c r="G184" s="154"/>
      <c r="H184" s="154"/>
      <c r="I184" s="154"/>
      <c r="J184" s="154"/>
      <c r="K184" s="151"/>
      <c r="L184" s="175"/>
      <c r="M184" s="175"/>
      <c r="N184" s="175"/>
      <c r="O184" s="175"/>
      <c r="P184" s="175"/>
      <c r="Q184" s="175"/>
      <c r="R184" s="153"/>
      <c r="S184" s="180"/>
      <c r="T184" s="180"/>
    </row>
    <row r="185" spans="1:20" ht="27.75" customHeight="1" collapsed="1">
      <c r="A185" s="140">
        <v>1</v>
      </c>
      <c r="B185" s="155" t="s">
        <v>278</v>
      </c>
      <c r="C185" s="155"/>
      <c r="D185" s="214" t="s">
        <v>242</v>
      </c>
      <c r="E185" s="156"/>
      <c r="F185" s="157"/>
      <c r="G185" s="157"/>
      <c r="H185" s="157"/>
      <c r="I185" s="157"/>
      <c r="J185" s="157"/>
      <c r="K185" s="157"/>
      <c r="L185" s="175"/>
      <c r="M185" s="175"/>
      <c r="N185" s="175"/>
      <c r="O185" s="175"/>
      <c r="P185" s="175"/>
      <c r="Q185" s="175"/>
      <c r="R185" s="155"/>
      <c r="S185" s="124"/>
      <c r="T185" s="124"/>
    </row>
    <row r="186" spans="1:20" ht="12.75" hidden="1" customHeight="1" outlineLevel="1">
      <c r="A186" s="140"/>
      <c r="B186" s="155" t="s">
        <v>275</v>
      </c>
      <c r="C186" s="155"/>
      <c r="D186" s="155"/>
      <c r="E186" s="155"/>
      <c r="F186" s="155"/>
      <c r="G186" s="155"/>
      <c r="H186" s="155"/>
      <c r="I186" s="155"/>
      <c r="J186" s="157">
        <v>10</v>
      </c>
      <c r="K186" s="157"/>
      <c r="L186" s="175"/>
      <c r="M186" s="175"/>
      <c r="N186" s="175"/>
      <c r="O186" s="175"/>
      <c r="P186" s="175"/>
      <c r="Q186" s="175"/>
      <c r="R186" s="155"/>
      <c r="S186" s="124"/>
      <c r="T186" s="124"/>
    </row>
    <row r="187" spans="1:20" ht="12.75" hidden="1" customHeight="1" outlineLevel="1">
      <c r="A187" s="140"/>
      <c r="B187" s="155"/>
      <c r="C187" s="155"/>
      <c r="D187" s="155"/>
      <c r="E187" s="155"/>
      <c r="F187" s="155"/>
      <c r="G187" s="155"/>
      <c r="H187" s="155"/>
      <c r="I187" s="155"/>
      <c r="J187" s="157"/>
      <c r="K187" s="157"/>
      <c r="L187" s="175"/>
      <c r="M187" s="175"/>
      <c r="N187" s="175"/>
      <c r="O187" s="175"/>
      <c r="P187" s="175"/>
      <c r="Q187" s="175"/>
      <c r="R187" s="155"/>
      <c r="S187" s="124"/>
      <c r="T187" s="124"/>
    </row>
    <row r="188" spans="1:20" ht="43.9" customHeight="1">
      <c r="A188" s="140">
        <v>2</v>
      </c>
      <c r="B188" s="155" t="s">
        <v>279</v>
      </c>
      <c r="C188" s="155"/>
      <c r="D188" s="214" t="s">
        <v>280</v>
      </c>
      <c r="E188" s="156"/>
      <c r="F188" s="157"/>
      <c r="G188" s="157"/>
      <c r="H188" s="157"/>
      <c r="I188" s="157"/>
      <c r="J188" s="157"/>
      <c r="K188" s="157"/>
      <c r="L188" s="175"/>
      <c r="M188" s="175"/>
      <c r="N188" s="175"/>
      <c r="O188" s="175"/>
      <c r="P188" s="175"/>
      <c r="Q188" s="175"/>
      <c r="R188" s="155"/>
      <c r="S188" s="124"/>
      <c r="T188" s="124"/>
    </row>
    <row r="189" spans="1:20" s="417" customFormat="1" ht="36.6" customHeight="1">
      <c r="A189" s="446">
        <v>3</v>
      </c>
      <c r="B189" s="447" t="s">
        <v>281</v>
      </c>
      <c r="C189" s="447"/>
      <c r="D189" s="448" t="s">
        <v>206</v>
      </c>
      <c r="E189" s="449"/>
      <c r="F189" s="450"/>
      <c r="G189" s="450"/>
      <c r="H189" s="450"/>
      <c r="I189" s="450"/>
      <c r="J189" s="450"/>
      <c r="K189" s="450"/>
      <c r="L189" s="451"/>
      <c r="M189" s="451"/>
      <c r="N189" s="451"/>
      <c r="O189" s="451"/>
      <c r="P189" s="451"/>
      <c r="Q189" s="451"/>
      <c r="R189" s="447"/>
      <c r="S189" s="452"/>
      <c r="T189" s="452"/>
    </row>
    <row r="190" spans="1:20" ht="27.75" customHeight="1">
      <c r="A190" s="154" t="s">
        <v>218</v>
      </c>
      <c r="B190" s="159" t="s">
        <v>282</v>
      </c>
      <c r="C190" s="153"/>
      <c r="D190" s="154"/>
      <c r="E190" s="154"/>
      <c r="F190" s="154"/>
      <c r="G190" s="154"/>
      <c r="H190" s="154"/>
      <c r="I190" s="154"/>
      <c r="J190" s="154"/>
      <c r="K190" s="151"/>
      <c r="L190" s="175"/>
      <c r="M190" s="175"/>
      <c r="N190" s="175"/>
      <c r="O190" s="175"/>
      <c r="P190" s="175"/>
      <c r="Q190" s="175"/>
      <c r="R190" s="153"/>
      <c r="S190" s="180"/>
      <c r="T190" s="180"/>
    </row>
    <row r="191" spans="1:20">
      <c r="A191" s="140"/>
      <c r="B191" s="155"/>
      <c r="C191" s="155"/>
      <c r="D191" s="214"/>
      <c r="E191" s="156"/>
      <c r="F191" s="157"/>
      <c r="G191" s="157"/>
      <c r="H191" s="157"/>
      <c r="I191" s="157"/>
      <c r="J191" s="157"/>
      <c r="K191" s="157"/>
      <c r="L191" s="175"/>
      <c r="M191" s="175"/>
      <c r="N191" s="175"/>
      <c r="O191" s="175"/>
      <c r="P191" s="175"/>
      <c r="Q191" s="175"/>
      <c r="R191" s="155"/>
      <c r="S191" s="124"/>
      <c r="T191" s="124"/>
    </row>
    <row r="192" spans="1:20" s="416" customFormat="1" ht="36" customHeight="1">
      <c r="A192" s="420" t="s">
        <v>283</v>
      </c>
      <c r="B192" s="421" t="s">
        <v>284</v>
      </c>
      <c r="C192" s="421"/>
      <c r="D192" s="444"/>
      <c r="E192" s="422"/>
      <c r="F192" s="423"/>
      <c r="G192" s="423"/>
      <c r="H192" s="423"/>
      <c r="I192" s="423"/>
      <c r="J192" s="423"/>
      <c r="K192" s="423"/>
      <c r="L192" s="438"/>
      <c r="M192" s="438"/>
      <c r="N192" s="438"/>
      <c r="O192" s="438"/>
      <c r="P192" s="438"/>
      <c r="Q192" s="438"/>
      <c r="R192" s="421"/>
      <c r="S192" s="442"/>
      <c r="T192" s="442"/>
    </row>
    <row r="193" spans="1:20" ht="27.75" customHeight="1">
      <c r="A193" s="154" t="s">
        <v>218</v>
      </c>
      <c r="B193" s="445" t="s">
        <v>285</v>
      </c>
      <c r="C193" s="153"/>
      <c r="D193" s="154"/>
      <c r="E193" s="154"/>
      <c r="F193" s="154"/>
      <c r="G193" s="154"/>
      <c r="H193" s="154"/>
      <c r="I193" s="154"/>
      <c r="J193" s="154"/>
      <c r="K193" s="151"/>
      <c r="L193" s="174"/>
      <c r="M193" s="174"/>
      <c r="N193" s="174"/>
      <c r="O193" s="174"/>
      <c r="P193" s="174"/>
      <c r="Q193" s="174"/>
      <c r="R193" s="153"/>
      <c r="S193" s="180"/>
      <c r="T193" s="180"/>
    </row>
    <row r="194" spans="1:20" ht="40.5" customHeight="1" collapsed="1">
      <c r="A194" s="140">
        <v>1</v>
      </c>
      <c r="B194" s="155" t="s">
        <v>286</v>
      </c>
      <c r="C194" s="155" t="s">
        <v>287</v>
      </c>
      <c r="D194" s="214" t="s">
        <v>206</v>
      </c>
      <c r="E194" s="156"/>
      <c r="F194" s="157"/>
      <c r="G194" s="157"/>
      <c r="H194" s="157"/>
      <c r="I194" s="157"/>
      <c r="J194" s="157"/>
      <c r="K194" s="157"/>
      <c r="L194" s="175"/>
      <c r="M194" s="175"/>
      <c r="N194" s="175"/>
      <c r="O194" s="175"/>
      <c r="P194" s="175"/>
      <c r="Q194" s="175"/>
      <c r="R194" s="155"/>
      <c r="S194" s="124"/>
      <c r="T194" s="124"/>
    </row>
    <row r="195" spans="1:20" ht="40.5" hidden="1" customHeight="1" outlineLevel="1">
      <c r="A195" s="140"/>
      <c r="B195" s="155" t="s">
        <v>288</v>
      </c>
      <c r="C195" s="155"/>
      <c r="D195" s="214"/>
      <c r="E195" s="156">
        <v>1</v>
      </c>
      <c r="F195" s="157">
        <f>(12+5)*2+9*2+14+5</f>
        <v>71</v>
      </c>
      <c r="G195" s="157"/>
      <c r="H195" s="157">
        <v>4.5</v>
      </c>
      <c r="I195" s="157"/>
      <c r="J195" s="157">
        <f>H195*F195</f>
        <v>319.5</v>
      </c>
      <c r="K195" s="157"/>
      <c r="L195" s="175"/>
      <c r="M195" s="175"/>
      <c r="N195" s="175"/>
      <c r="O195" s="175"/>
      <c r="P195" s="175"/>
      <c r="Q195" s="175"/>
      <c r="R195" s="155"/>
      <c r="S195" s="124"/>
      <c r="T195" s="124"/>
    </row>
    <row r="196" spans="1:20" ht="27.75" customHeight="1">
      <c r="A196" s="154" t="s">
        <v>218</v>
      </c>
      <c r="B196" s="445" t="s">
        <v>289</v>
      </c>
      <c r="C196" s="153"/>
      <c r="D196" s="154"/>
      <c r="E196" s="154"/>
      <c r="F196" s="154"/>
      <c r="G196" s="154"/>
      <c r="H196" s="154"/>
      <c r="I196" s="154"/>
      <c r="J196" s="154"/>
      <c r="K196" s="151"/>
      <c r="L196" s="175"/>
      <c r="M196" s="175"/>
      <c r="N196" s="175"/>
      <c r="O196" s="175"/>
      <c r="P196" s="175"/>
      <c r="Q196" s="175"/>
      <c r="R196" s="153"/>
      <c r="S196" s="180"/>
      <c r="T196" s="180"/>
    </row>
    <row r="197" spans="1:20" ht="40.5" customHeight="1" collapsed="1">
      <c r="A197" s="424">
        <v>1</v>
      </c>
      <c r="B197" s="425" t="s">
        <v>290</v>
      </c>
      <c r="C197" s="425" t="s">
        <v>291</v>
      </c>
      <c r="D197" s="426" t="s">
        <v>206</v>
      </c>
      <c r="E197" s="427"/>
      <c r="F197" s="428"/>
      <c r="G197" s="428"/>
      <c r="H197" s="428"/>
      <c r="I197" s="428"/>
      <c r="J197" s="428"/>
      <c r="K197" s="428"/>
      <c r="L197" s="439"/>
      <c r="M197" s="439"/>
      <c r="N197" s="439"/>
      <c r="O197" s="439"/>
      <c r="P197" s="439"/>
      <c r="Q197" s="439"/>
      <c r="R197" s="425"/>
      <c r="S197" s="443"/>
      <c r="T197" s="443"/>
    </row>
    <row r="198" spans="1:20" ht="40.5" hidden="1" customHeight="1" outlineLevel="2">
      <c r="A198" s="140"/>
      <c r="B198" s="155" t="s">
        <v>292</v>
      </c>
      <c r="C198" s="155"/>
      <c r="D198" s="214"/>
      <c r="E198" s="156">
        <v>1</v>
      </c>
      <c r="F198" s="157">
        <f>(110+112.5)*2</f>
        <v>445</v>
      </c>
      <c r="G198" s="157"/>
      <c r="H198" s="157">
        <v>1</v>
      </c>
      <c r="I198" s="157">
        <v>1</v>
      </c>
      <c r="J198" s="157">
        <f>I198*H198*F198*E198</f>
        <v>445</v>
      </c>
      <c r="K198" s="440"/>
      <c r="L198" s="175"/>
      <c r="M198" s="175"/>
      <c r="N198" s="175"/>
      <c r="O198" s="175"/>
      <c r="P198" s="175"/>
      <c r="Q198" s="175"/>
      <c r="R198" s="155"/>
      <c r="S198" s="124"/>
      <c r="T198" s="124"/>
    </row>
    <row r="199" spans="1:20" ht="40.5" hidden="1" customHeight="1" outlineLevel="1">
      <c r="A199" s="140"/>
      <c r="B199" s="155" t="s">
        <v>288</v>
      </c>
      <c r="C199" s="155"/>
      <c r="D199" s="214"/>
      <c r="E199" s="156">
        <v>1</v>
      </c>
      <c r="F199" s="157">
        <f>(12+5)*2+9*2+14</f>
        <v>66</v>
      </c>
      <c r="G199" s="157"/>
      <c r="H199" s="157">
        <v>4.5</v>
      </c>
      <c r="I199" s="157">
        <v>2</v>
      </c>
      <c r="J199" s="157">
        <f>H199*F199*I199</f>
        <v>594</v>
      </c>
      <c r="K199" s="157"/>
      <c r="L199" s="175"/>
      <c r="M199" s="175"/>
      <c r="N199" s="175"/>
      <c r="O199" s="175"/>
      <c r="P199" s="175"/>
      <c r="Q199" s="175"/>
      <c r="R199" s="155"/>
      <c r="S199" s="124"/>
      <c r="T199" s="124"/>
    </row>
    <row r="200" spans="1:20" ht="27.75" customHeight="1">
      <c r="A200" s="154" t="s">
        <v>218</v>
      </c>
      <c r="B200" s="445" t="s">
        <v>293</v>
      </c>
      <c r="C200" s="153"/>
      <c r="D200" s="154"/>
      <c r="E200" s="154"/>
      <c r="F200" s="154"/>
      <c r="G200" s="154"/>
      <c r="H200" s="154"/>
      <c r="I200" s="154"/>
      <c r="J200" s="154"/>
      <c r="K200" s="151"/>
      <c r="L200" s="175"/>
      <c r="M200" s="175"/>
      <c r="N200" s="175"/>
      <c r="O200" s="175"/>
      <c r="P200" s="175"/>
      <c r="Q200" s="175"/>
      <c r="R200" s="153"/>
      <c r="S200" s="180"/>
      <c r="T200" s="180"/>
    </row>
    <row r="201" spans="1:20" ht="40.5" customHeight="1">
      <c r="A201" s="140">
        <v>1</v>
      </c>
      <c r="B201" s="155" t="s">
        <v>294</v>
      </c>
      <c r="C201" s="155" t="s">
        <v>295</v>
      </c>
      <c r="D201" s="214" t="s">
        <v>296</v>
      </c>
      <c r="E201" s="156"/>
      <c r="F201" s="157"/>
      <c r="G201" s="157"/>
      <c r="H201" s="157"/>
      <c r="I201" s="157"/>
      <c r="J201" s="157"/>
      <c r="K201" s="157"/>
      <c r="L201" s="175"/>
      <c r="M201" s="175"/>
      <c r="N201" s="175"/>
      <c r="O201" s="175"/>
      <c r="P201" s="175"/>
      <c r="Q201" s="175"/>
      <c r="R201" s="155"/>
      <c r="S201" s="124"/>
      <c r="T201" s="124"/>
    </row>
    <row r="202" spans="1:20" ht="40.5" customHeight="1">
      <c r="A202" s="424">
        <v>2</v>
      </c>
      <c r="B202" s="425" t="s">
        <v>297</v>
      </c>
      <c r="C202" s="425" t="s">
        <v>295</v>
      </c>
      <c r="D202" s="426" t="s">
        <v>296</v>
      </c>
      <c r="E202" s="427"/>
      <c r="F202" s="428"/>
      <c r="G202" s="428"/>
      <c r="H202" s="428"/>
      <c r="I202" s="428"/>
      <c r="J202" s="428"/>
      <c r="K202" s="428"/>
      <c r="L202" s="439"/>
      <c r="M202" s="439"/>
      <c r="N202" s="439"/>
      <c r="O202" s="439"/>
      <c r="P202" s="439"/>
      <c r="Q202" s="439"/>
      <c r="R202" s="425"/>
      <c r="S202" s="443"/>
      <c r="T202" s="443"/>
    </row>
    <row r="203" spans="1:20" s="417" customFormat="1" ht="40.5" customHeight="1">
      <c r="A203" s="446">
        <v>3</v>
      </c>
      <c r="B203" s="447" t="s">
        <v>298</v>
      </c>
      <c r="C203" s="447"/>
      <c r="D203" s="453" t="s">
        <v>280</v>
      </c>
      <c r="E203" s="447"/>
      <c r="F203" s="447"/>
      <c r="G203" s="447"/>
      <c r="H203" s="447"/>
      <c r="I203" s="447"/>
      <c r="J203" s="450"/>
      <c r="K203" s="459"/>
      <c r="L203" s="451"/>
      <c r="M203" s="451"/>
      <c r="N203" s="451"/>
      <c r="O203" s="451"/>
      <c r="P203" s="451"/>
      <c r="Q203" s="451"/>
      <c r="R203" s="447"/>
      <c r="S203" s="452"/>
      <c r="T203" s="452"/>
    </row>
    <row r="204" spans="1:20" ht="27.75" customHeight="1">
      <c r="A204" s="154" t="s">
        <v>218</v>
      </c>
      <c r="B204" s="445" t="s">
        <v>299</v>
      </c>
      <c r="C204" s="153"/>
      <c r="D204" s="154"/>
      <c r="E204" s="154"/>
      <c r="F204" s="154"/>
      <c r="G204" s="154"/>
      <c r="H204" s="154"/>
      <c r="I204" s="154"/>
      <c r="J204" s="154"/>
      <c r="K204" s="151"/>
      <c r="L204" s="175"/>
      <c r="M204" s="175"/>
      <c r="N204" s="175"/>
      <c r="O204" s="175"/>
      <c r="P204" s="175"/>
      <c r="Q204" s="175"/>
      <c r="R204" s="153"/>
      <c r="S204" s="180"/>
      <c r="T204" s="180"/>
    </row>
    <row r="205" spans="1:20" ht="33.75" customHeight="1" collapsed="1">
      <c r="A205" s="140">
        <v>1</v>
      </c>
      <c r="B205" s="155" t="s">
        <v>300</v>
      </c>
      <c r="C205" s="155"/>
      <c r="D205" s="214" t="s">
        <v>296</v>
      </c>
      <c r="E205" s="156"/>
      <c r="F205" s="157"/>
      <c r="G205" s="157"/>
      <c r="H205" s="157"/>
      <c r="I205" s="157"/>
      <c r="J205" s="157"/>
      <c r="K205" s="157"/>
      <c r="L205" s="175"/>
      <c r="M205" s="175"/>
      <c r="N205" s="175"/>
      <c r="O205" s="175"/>
      <c r="P205" s="175"/>
      <c r="Q205" s="175"/>
      <c r="R205" s="155"/>
      <c r="S205" s="124"/>
      <c r="T205" s="124"/>
    </row>
    <row r="206" spans="1:20" ht="12.75" hidden="1" customHeight="1" outlineLevel="1">
      <c r="A206" s="140"/>
      <c r="B206" s="155" t="s">
        <v>301</v>
      </c>
      <c r="C206" s="155"/>
      <c r="D206" s="214"/>
      <c r="E206" s="156">
        <v>1</v>
      </c>
      <c r="F206" s="157">
        <f>(12+5)*2+9*2+14</f>
        <v>66</v>
      </c>
      <c r="G206" s="157"/>
      <c r="H206" s="155">
        <v>4.5</v>
      </c>
      <c r="I206" s="155"/>
      <c r="J206" s="157">
        <f>PRODUCT(F206:I206)</f>
        <v>297</v>
      </c>
      <c r="K206" s="157"/>
      <c r="L206" s="175"/>
      <c r="M206" s="175"/>
      <c r="N206" s="175"/>
      <c r="O206" s="175"/>
      <c r="P206" s="175"/>
      <c r="Q206" s="175"/>
      <c r="R206" s="155"/>
      <c r="S206" s="124"/>
      <c r="T206" s="124"/>
    </row>
    <row r="207" spans="1:20" ht="27.75" customHeight="1">
      <c r="A207" s="154" t="s">
        <v>218</v>
      </c>
      <c r="B207" s="445" t="s">
        <v>302</v>
      </c>
      <c r="C207" s="153"/>
      <c r="D207" s="154"/>
      <c r="E207" s="154"/>
      <c r="F207" s="154"/>
      <c r="G207" s="154"/>
      <c r="H207" s="154"/>
      <c r="I207" s="154"/>
      <c r="J207" s="154"/>
      <c r="K207" s="151"/>
      <c r="L207" s="175"/>
      <c r="M207" s="175"/>
      <c r="N207" s="175"/>
      <c r="O207" s="175"/>
      <c r="P207" s="175"/>
      <c r="Q207" s="175"/>
      <c r="R207" s="153"/>
      <c r="S207" s="180"/>
      <c r="T207" s="180"/>
    </row>
    <row r="208" spans="1:20" ht="33.75" customHeight="1" collapsed="1">
      <c r="A208" s="140">
        <v>1</v>
      </c>
      <c r="B208" s="155" t="s">
        <v>303</v>
      </c>
      <c r="C208" s="155" t="s">
        <v>304</v>
      </c>
      <c r="D208" s="214" t="s">
        <v>296</v>
      </c>
      <c r="E208" s="156"/>
      <c r="F208" s="157"/>
      <c r="G208" s="157"/>
      <c r="H208" s="157"/>
      <c r="I208" s="157"/>
      <c r="J208" s="157"/>
      <c r="K208" s="157"/>
      <c r="L208" s="175"/>
      <c r="M208" s="175"/>
      <c r="N208" s="175"/>
      <c r="O208" s="175"/>
      <c r="P208" s="175"/>
      <c r="Q208" s="175"/>
      <c r="R208" s="155"/>
      <c r="S208" s="124"/>
      <c r="T208" s="124"/>
    </row>
    <row r="209" spans="1:20" ht="12.75" hidden="1" customHeight="1" outlineLevel="1">
      <c r="A209" s="140"/>
      <c r="B209" s="155" t="s">
        <v>305</v>
      </c>
      <c r="C209" s="155"/>
      <c r="D209" s="155"/>
      <c r="E209" s="155"/>
      <c r="F209" s="155">
        <f>4+4+2*6</f>
        <v>20</v>
      </c>
      <c r="G209" s="155"/>
      <c r="H209" s="155">
        <v>2</v>
      </c>
      <c r="I209" s="155"/>
      <c r="J209" s="157">
        <f>PRODUCT(F209:I209)</f>
        <v>40</v>
      </c>
      <c r="K209" s="157"/>
      <c r="L209" s="175"/>
      <c r="M209" s="175"/>
      <c r="N209" s="175"/>
      <c r="O209" s="175"/>
      <c r="P209" s="175"/>
      <c r="Q209" s="175"/>
      <c r="R209" s="155"/>
      <c r="S209" s="124"/>
      <c r="T209" s="124"/>
    </row>
    <row r="210" spans="1:20" ht="33.75" customHeight="1">
      <c r="A210" s="140">
        <v>2</v>
      </c>
      <c r="B210" s="155" t="s">
        <v>306</v>
      </c>
      <c r="C210" s="155" t="s">
        <v>304</v>
      </c>
      <c r="D210" s="214" t="s">
        <v>280</v>
      </c>
      <c r="E210" s="156"/>
      <c r="F210" s="157"/>
      <c r="G210" s="157"/>
      <c r="H210" s="157"/>
      <c r="I210" s="157"/>
      <c r="J210" s="157"/>
      <c r="K210" s="157"/>
      <c r="L210" s="175"/>
      <c r="M210" s="175"/>
      <c r="N210" s="175"/>
      <c r="O210" s="175"/>
      <c r="P210" s="175"/>
      <c r="Q210" s="175"/>
      <c r="R210" s="155"/>
      <c r="S210" s="124"/>
      <c r="T210" s="124"/>
    </row>
    <row r="211" spans="1:20" s="418" customFormat="1" ht="33.75" customHeight="1" collapsed="1">
      <c r="A211" s="446">
        <v>3</v>
      </c>
      <c r="B211" s="447" t="s">
        <v>307</v>
      </c>
      <c r="C211" s="447"/>
      <c r="D211" s="448" t="s">
        <v>206</v>
      </c>
      <c r="E211" s="449"/>
      <c r="F211" s="450"/>
      <c r="G211" s="450"/>
      <c r="H211" s="450"/>
      <c r="I211" s="450"/>
      <c r="J211" s="450"/>
      <c r="K211" s="450"/>
      <c r="L211" s="451"/>
      <c r="M211" s="451"/>
      <c r="N211" s="451"/>
      <c r="O211" s="451"/>
      <c r="P211" s="451"/>
      <c r="Q211" s="451"/>
      <c r="R211" s="447"/>
      <c r="S211" s="461"/>
      <c r="T211" s="461"/>
    </row>
    <row r="212" spans="1:20" s="418" customFormat="1" ht="33.75" hidden="1" customHeight="1" outlineLevel="1">
      <c r="A212" s="446"/>
      <c r="B212" s="447"/>
      <c r="C212" s="447"/>
      <c r="D212" s="448"/>
      <c r="E212" s="449">
        <v>1</v>
      </c>
      <c r="F212" s="450">
        <v>30</v>
      </c>
      <c r="G212" s="450"/>
      <c r="H212" s="450">
        <v>13</v>
      </c>
      <c r="I212" s="450"/>
      <c r="J212" s="450">
        <f>E212*F212*H212</f>
        <v>390</v>
      </c>
      <c r="K212" s="450"/>
      <c r="L212" s="451"/>
      <c r="M212" s="451"/>
      <c r="N212" s="451"/>
      <c r="O212" s="451"/>
      <c r="P212" s="451"/>
      <c r="Q212" s="451"/>
      <c r="R212" s="447"/>
      <c r="S212" s="461"/>
      <c r="T212" s="461"/>
    </row>
    <row r="213" spans="1:20" s="418" customFormat="1" ht="26.25" customHeight="1" collapsed="1">
      <c r="A213" s="446">
        <v>4</v>
      </c>
      <c r="B213" s="447" t="s">
        <v>308</v>
      </c>
      <c r="C213" s="447"/>
      <c r="D213" s="448" t="s">
        <v>206</v>
      </c>
      <c r="E213" s="450"/>
      <c r="F213" s="450"/>
      <c r="G213" s="450"/>
      <c r="H213" s="450"/>
      <c r="I213" s="448"/>
      <c r="J213" s="450"/>
      <c r="K213" s="450"/>
      <c r="L213" s="451"/>
      <c r="M213" s="451"/>
      <c r="N213" s="451"/>
      <c r="O213" s="451"/>
      <c r="P213" s="451"/>
      <c r="Q213" s="451"/>
      <c r="R213" s="447"/>
      <c r="S213" s="461"/>
      <c r="T213" s="461"/>
    </row>
    <row r="214" spans="1:20" s="418" customFormat="1" ht="26.25" hidden="1" customHeight="1" outlineLevel="1">
      <c r="A214" s="446"/>
      <c r="B214" s="447"/>
      <c r="C214" s="447"/>
      <c r="D214" s="448"/>
      <c r="E214" s="450">
        <v>1</v>
      </c>
      <c r="F214" s="450">
        <v>64</v>
      </c>
      <c r="G214" s="450"/>
      <c r="H214" s="450">
        <v>4.5</v>
      </c>
      <c r="I214" s="448"/>
      <c r="J214" s="450">
        <f>H214*F214</f>
        <v>288</v>
      </c>
      <c r="K214" s="450"/>
      <c r="L214" s="451"/>
      <c r="M214" s="451"/>
      <c r="N214" s="451"/>
      <c r="O214" s="451"/>
      <c r="P214" s="451"/>
      <c r="Q214" s="451"/>
      <c r="R214" s="447"/>
      <c r="S214" s="461"/>
      <c r="T214" s="461"/>
    </row>
    <row r="215" spans="1:20" s="418" customFormat="1" ht="26.25" customHeight="1" collapsed="1">
      <c r="A215" s="446">
        <v>5</v>
      </c>
      <c r="B215" s="447" t="s">
        <v>309</v>
      </c>
      <c r="C215" s="447"/>
      <c r="D215" s="448" t="s">
        <v>206</v>
      </c>
      <c r="E215" s="450"/>
      <c r="F215" s="450"/>
      <c r="G215" s="450"/>
      <c r="H215" s="450"/>
      <c r="I215" s="448"/>
      <c r="J215" s="450"/>
      <c r="K215" s="450"/>
      <c r="L215" s="451"/>
      <c r="M215" s="451"/>
      <c r="N215" s="451"/>
      <c r="O215" s="451"/>
      <c r="P215" s="451"/>
      <c r="Q215" s="451"/>
      <c r="R215" s="447"/>
      <c r="S215" s="461"/>
      <c r="T215" s="461"/>
    </row>
    <row r="216" spans="1:20" s="418" customFormat="1" ht="26.25" hidden="1" customHeight="1" outlineLevel="1">
      <c r="A216" s="454"/>
      <c r="B216" s="455" t="s">
        <v>310</v>
      </c>
      <c r="C216" s="455"/>
      <c r="D216" s="456"/>
      <c r="E216" s="457">
        <v>1</v>
      </c>
      <c r="F216" s="457">
        <v>112.5</v>
      </c>
      <c r="G216" s="457"/>
      <c r="H216" s="457">
        <v>6.5</v>
      </c>
      <c r="I216" s="456"/>
      <c r="J216" s="457">
        <f>H216*F216</f>
        <v>731.25</v>
      </c>
      <c r="K216" s="457"/>
      <c r="L216" s="460"/>
      <c r="M216" s="460"/>
      <c r="N216" s="460"/>
      <c r="O216" s="460"/>
      <c r="P216" s="460"/>
      <c r="Q216" s="460"/>
      <c r="R216" s="455"/>
      <c r="S216" s="461"/>
      <c r="T216" s="461"/>
    </row>
    <row r="217" spans="1:20" s="418" customFormat="1" ht="26.25" hidden="1" customHeight="1" outlineLevel="1">
      <c r="A217" s="454"/>
      <c r="B217" s="455" t="s">
        <v>311</v>
      </c>
      <c r="C217" s="455"/>
      <c r="D217" s="456"/>
      <c r="E217" s="457">
        <v>1</v>
      </c>
      <c r="F217" s="457">
        <v>112.5</v>
      </c>
      <c r="G217" s="457"/>
      <c r="H217" s="457">
        <v>13</v>
      </c>
      <c r="I217" s="456"/>
      <c r="J217" s="457">
        <f>H217*F217</f>
        <v>1462.5</v>
      </c>
      <c r="K217" s="457"/>
      <c r="L217" s="460"/>
      <c r="M217" s="460"/>
      <c r="N217" s="460"/>
      <c r="O217" s="460"/>
      <c r="P217" s="460"/>
      <c r="Q217" s="460"/>
      <c r="R217" s="455"/>
      <c r="S217" s="461"/>
      <c r="T217" s="461"/>
    </row>
    <row r="218" spans="1:20" s="418" customFormat="1" ht="26.25" hidden="1" customHeight="1" outlineLevel="1">
      <c r="A218" s="454"/>
      <c r="B218" s="455" t="s">
        <v>312</v>
      </c>
      <c r="C218" s="455"/>
      <c r="D218" s="456"/>
      <c r="E218" s="457">
        <v>1</v>
      </c>
      <c r="F218" s="457">
        <v>110</v>
      </c>
      <c r="G218" s="457"/>
      <c r="H218" s="457">
        <v>11</v>
      </c>
      <c r="I218" s="456"/>
      <c r="J218" s="457">
        <f>H218*F218</f>
        <v>1210</v>
      </c>
      <c r="K218" s="457"/>
      <c r="L218" s="460"/>
      <c r="M218" s="460"/>
      <c r="N218" s="460"/>
      <c r="O218" s="460"/>
      <c r="P218" s="460"/>
      <c r="Q218" s="460"/>
      <c r="R218" s="455"/>
      <c r="S218" s="461"/>
      <c r="T218" s="461"/>
    </row>
    <row r="219" spans="1:20" s="418" customFormat="1" ht="26.25" hidden="1" customHeight="1" outlineLevel="1">
      <c r="A219" s="454"/>
      <c r="B219" s="455" t="s">
        <v>313</v>
      </c>
      <c r="C219" s="455"/>
      <c r="D219" s="456"/>
      <c r="E219" s="457">
        <v>1</v>
      </c>
      <c r="F219" s="457">
        <v>110</v>
      </c>
      <c r="G219" s="457"/>
      <c r="H219" s="457">
        <v>11</v>
      </c>
      <c r="I219" s="456"/>
      <c r="J219" s="457">
        <f>H219*F219</f>
        <v>1210</v>
      </c>
      <c r="K219" s="457"/>
      <c r="L219" s="460"/>
      <c r="M219" s="460"/>
      <c r="N219" s="460"/>
      <c r="O219" s="460"/>
      <c r="P219" s="460"/>
      <c r="Q219" s="460"/>
      <c r="R219" s="455"/>
      <c r="S219" s="461"/>
      <c r="T219" s="461"/>
    </row>
    <row r="220" spans="1:20" s="416" customFormat="1" ht="27" customHeight="1">
      <c r="A220" s="420" t="s">
        <v>283</v>
      </c>
      <c r="B220" s="421" t="s">
        <v>314</v>
      </c>
      <c r="C220" s="421"/>
      <c r="D220" s="444"/>
      <c r="E220" s="422"/>
      <c r="F220" s="423"/>
      <c r="G220" s="423"/>
      <c r="H220" s="423"/>
      <c r="I220" s="423"/>
      <c r="J220" s="423"/>
      <c r="K220" s="423"/>
      <c r="L220" s="438"/>
      <c r="M220" s="438"/>
      <c r="N220" s="438"/>
      <c r="O220" s="438"/>
      <c r="P220" s="438"/>
      <c r="Q220" s="438"/>
      <c r="R220" s="421"/>
      <c r="S220" s="442"/>
      <c r="T220" s="442"/>
    </row>
    <row r="221" spans="1:20" ht="33.75" customHeight="1" collapsed="1">
      <c r="A221" s="140">
        <v>1</v>
      </c>
      <c r="B221" s="155" t="s">
        <v>315</v>
      </c>
      <c r="C221" s="155" t="s">
        <v>316</v>
      </c>
      <c r="D221" s="214" t="s">
        <v>206</v>
      </c>
      <c r="E221" s="156"/>
      <c r="F221" s="157"/>
      <c r="G221" s="157"/>
      <c r="H221" s="157"/>
      <c r="I221" s="157"/>
      <c r="J221" s="157"/>
      <c r="K221" s="157"/>
      <c r="L221" s="175"/>
      <c r="M221" s="175"/>
      <c r="N221" s="175"/>
      <c r="O221" s="175"/>
      <c r="P221" s="175"/>
      <c r="Q221" s="175"/>
      <c r="R221" s="155"/>
      <c r="S221" s="124"/>
      <c r="T221" s="124"/>
    </row>
    <row r="222" spans="1:20" ht="27.75" hidden="1" customHeight="1" outlineLevel="1">
      <c r="A222" s="140"/>
      <c r="B222" s="155" t="s">
        <v>305</v>
      </c>
      <c r="C222" s="155"/>
      <c r="D222" s="214"/>
      <c r="E222" s="156">
        <v>1</v>
      </c>
      <c r="F222" s="157">
        <v>15</v>
      </c>
      <c r="G222" s="157">
        <v>12</v>
      </c>
      <c r="H222" s="157"/>
      <c r="I222" s="157">
        <v>1</v>
      </c>
      <c r="J222" s="157">
        <f>PRODUCT(E222:I222)</f>
        <v>180</v>
      </c>
      <c r="K222" s="157"/>
      <c r="L222" s="175"/>
      <c r="M222" s="175"/>
      <c r="N222" s="175"/>
      <c r="O222" s="175"/>
      <c r="P222" s="175"/>
      <c r="Q222" s="175"/>
      <c r="R222" s="155"/>
      <c r="S222" s="124"/>
      <c r="T222" s="124"/>
    </row>
    <row r="223" spans="1:20" ht="36" customHeight="1" collapsed="1">
      <c r="A223" s="140">
        <v>2</v>
      </c>
      <c r="B223" s="155" t="s">
        <v>317</v>
      </c>
      <c r="C223" s="155" t="s">
        <v>316</v>
      </c>
      <c r="D223" s="214" t="s">
        <v>206</v>
      </c>
      <c r="E223" s="156"/>
      <c r="F223" s="157"/>
      <c r="G223" s="157"/>
      <c r="H223" s="157"/>
      <c r="I223" s="157"/>
      <c r="J223" s="157"/>
      <c r="K223" s="157"/>
      <c r="L223" s="175"/>
      <c r="M223" s="175"/>
      <c r="N223" s="175"/>
      <c r="O223" s="175"/>
      <c r="P223" s="175"/>
      <c r="Q223" s="175"/>
      <c r="R223" s="155"/>
      <c r="S223" s="124"/>
      <c r="T223" s="124"/>
    </row>
    <row r="224" spans="1:20" ht="26.25" hidden="1" customHeight="1" outlineLevel="1">
      <c r="A224" s="140"/>
      <c r="B224" s="155"/>
      <c r="C224" s="155"/>
      <c r="D224" s="214"/>
      <c r="E224" s="157"/>
      <c r="F224" s="157"/>
      <c r="G224" s="157"/>
      <c r="H224" s="157"/>
      <c r="I224" s="214"/>
      <c r="J224" s="157">
        <f>5*12</f>
        <v>60</v>
      </c>
      <c r="K224" s="157"/>
      <c r="L224" s="175"/>
      <c r="M224" s="175"/>
      <c r="N224" s="175"/>
      <c r="O224" s="175"/>
      <c r="P224" s="175"/>
      <c r="Q224" s="175"/>
      <c r="R224" s="155"/>
      <c r="S224" s="124"/>
      <c r="T224" s="124"/>
    </row>
    <row r="225" spans="1:20" s="416" customFormat="1" ht="27.75" customHeight="1">
      <c r="A225" s="420" t="s">
        <v>318</v>
      </c>
      <c r="B225" s="421" t="s">
        <v>319</v>
      </c>
      <c r="C225" s="421"/>
      <c r="D225" s="444"/>
      <c r="E225" s="422"/>
      <c r="F225" s="423"/>
      <c r="G225" s="423"/>
      <c r="H225" s="423"/>
      <c r="I225" s="423"/>
      <c r="J225" s="423"/>
      <c r="K225" s="423"/>
      <c r="L225" s="438"/>
      <c r="M225" s="438"/>
      <c r="N225" s="438"/>
      <c r="O225" s="438"/>
      <c r="P225" s="438"/>
      <c r="Q225" s="438"/>
      <c r="R225" s="421"/>
      <c r="S225" s="442"/>
      <c r="T225" s="442"/>
    </row>
    <row r="226" spans="1:20" ht="27.75" customHeight="1">
      <c r="A226" s="154"/>
      <c r="B226" s="445" t="s">
        <v>320</v>
      </c>
      <c r="C226" s="153"/>
      <c r="D226" s="154"/>
      <c r="E226" s="154"/>
      <c r="F226" s="154"/>
      <c r="G226" s="154"/>
      <c r="H226" s="154"/>
      <c r="I226" s="154"/>
      <c r="J226" s="154"/>
      <c r="K226" s="151"/>
      <c r="L226" s="174"/>
      <c r="M226" s="174"/>
      <c r="N226" s="174"/>
      <c r="O226" s="174"/>
      <c r="P226" s="174"/>
      <c r="Q226" s="174"/>
      <c r="R226" s="153"/>
      <c r="S226" s="180"/>
      <c r="T226" s="180"/>
    </row>
    <row r="227" spans="1:20" ht="40.5" customHeight="1" collapsed="1">
      <c r="A227" s="140">
        <v>1</v>
      </c>
      <c r="B227" s="155" t="s">
        <v>321</v>
      </c>
      <c r="C227" s="155"/>
      <c r="D227" s="214" t="s">
        <v>206</v>
      </c>
      <c r="E227" s="156"/>
      <c r="F227" s="157"/>
      <c r="G227" s="157"/>
      <c r="H227" s="157"/>
      <c r="I227" s="157"/>
      <c r="J227" s="157"/>
      <c r="K227" s="157"/>
      <c r="L227" s="175"/>
      <c r="M227" s="175"/>
      <c r="N227" s="175"/>
      <c r="O227" s="175"/>
      <c r="P227" s="175"/>
      <c r="Q227" s="175"/>
      <c r="R227" s="155"/>
      <c r="S227" s="124"/>
      <c r="T227" s="124"/>
    </row>
    <row r="228" spans="1:20" ht="40.5" hidden="1" customHeight="1" outlineLevel="1">
      <c r="A228" s="140"/>
      <c r="B228" s="155" t="s">
        <v>322</v>
      </c>
      <c r="C228" s="155"/>
      <c r="D228" s="214"/>
      <c r="E228" s="156">
        <v>8</v>
      </c>
      <c r="F228" s="157">
        <v>4</v>
      </c>
      <c r="G228" s="157">
        <v>3.5</v>
      </c>
      <c r="H228" s="157"/>
      <c r="I228" s="157"/>
      <c r="J228" s="157">
        <f t="shared" ref="J228:J234" si="16">G228*F228*E228</f>
        <v>112</v>
      </c>
      <c r="K228" s="157"/>
      <c r="L228" s="175"/>
      <c r="M228" s="175"/>
      <c r="N228" s="175"/>
      <c r="O228" s="175"/>
      <c r="P228" s="175"/>
      <c r="Q228" s="175"/>
      <c r="R228" s="155"/>
      <c r="S228" s="124"/>
      <c r="T228" s="124"/>
    </row>
    <row r="229" spans="1:20" ht="40.5" hidden="1" customHeight="1" outlineLevel="1">
      <c r="A229" s="140"/>
      <c r="B229" s="155" t="s">
        <v>323</v>
      </c>
      <c r="C229" s="155"/>
      <c r="D229" s="214"/>
      <c r="E229" s="156">
        <v>1</v>
      </c>
      <c r="F229" s="157">
        <v>7.1</v>
      </c>
      <c r="G229" s="157">
        <v>3.5</v>
      </c>
      <c r="H229" s="157"/>
      <c r="I229" s="157"/>
      <c r="J229" s="157">
        <f t="shared" si="16"/>
        <v>24.849999999999998</v>
      </c>
      <c r="K229" s="157"/>
      <c r="L229" s="175"/>
      <c r="M229" s="175"/>
      <c r="N229" s="175"/>
      <c r="O229" s="175"/>
      <c r="P229" s="175"/>
      <c r="Q229" s="175"/>
      <c r="R229" s="155"/>
      <c r="S229" s="124"/>
      <c r="T229" s="124"/>
    </row>
    <row r="230" spans="1:20" ht="40.5" hidden="1" customHeight="1" outlineLevel="1">
      <c r="A230" s="140"/>
      <c r="B230" s="155" t="s">
        <v>324</v>
      </c>
      <c r="C230" s="155"/>
      <c r="D230" s="214"/>
      <c r="E230" s="156">
        <v>1</v>
      </c>
      <c r="F230" s="157">
        <v>4.5</v>
      </c>
      <c r="G230" s="157">
        <v>3.5</v>
      </c>
      <c r="H230" s="157"/>
      <c r="I230" s="157"/>
      <c r="J230" s="157">
        <f t="shared" si="16"/>
        <v>15.75</v>
      </c>
      <c r="K230" s="157"/>
      <c r="L230" s="175"/>
      <c r="M230" s="175"/>
      <c r="N230" s="175"/>
      <c r="O230" s="175"/>
      <c r="P230" s="175"/>
      <c r="Q230" s="175"/>
      <c r="R230" s="155"/>
      <c r="S230" s="124"/>
      <c r="T230" s="124"/>
    </row>
    <row r="231" spans="1:20" ht="40.5" hidden="1" customHeight="1" outlineLevel="1">
      <c r="A231" s="140"/>
      <c r="B231" s="155" t="s">
        <v>325</v>
      </c>
      <c r="C231" s="155"/>
      <c r="D231" s="214"/>
      <c r="E231" s="156">
        <v>1</v>
      </c>
      <c r="F231" s="157">
        <v>5</v>
      </c>
      <c r="G231" s="157">
        <v>3.5</v>
      </c>
      <c r="H231" s="157"/>
      <c r="I231" s="157"/>
      <c r="J231" s="157">
        <f t="shared" si="16"/>
        <v>17.5</v>
      </c>
      <c r="K231" s="157"/>
      <c r="L231" s="175"/>
      <c r="M231" s="175"/>
      <c r="N231" s="175"/>
      <c r="O231" s="175"/>
      <c r="P231" s="175"/>
      <c r="Q231" s="175"/>
      <c r="R231" s="155"/>
      <c r="S231" s="124"/>
      <c r="T231" s="124"/>
    </row>
    <row r="232" spans="1:20" ht="40.5" hidden="1" customHeight="1" outlineLevel="1">
      <c r="A232" s="140"/>
      <c r="B232" s="155" t="s">
        <v>326</v>
      </c>
      <c r="C232" s="155"/>
      <c r="D232" s="214"/>
      <c r="E232" s="156">
        <v>1</v>
      </c>
      <c r="F232" s="157">
        <v>2.2999999999999998</v>
      </c>
      <c r="G232" s="157">
        <v>3.5</v>
      </c>
      <c r="H232" s="157"/>
      <c r="I232" s="157"/>
      <c r="J232" s="157">
        <f t="shared" si="16"/>
        <v>8.0499999999999989</v>
      </c>
      <c r="K232" s="157"/>
      <c r="L232" s="175"/>
      <c r="M232" s="175"/>
      <c r="N232" s="175"/>
      <c r="O232" s="175"/>
      <c r="P232" s="175"/>
      <c r="Q232" s="175"/>
      <c r="R232" s="155"/>
      <c r="S232" s="124"/>
      <c r="T232" s="124"/>
    </row>
    <row r="233" spans="1:20" ht="40.5" hidden="1" customHeight="1" outlineLevel="1">
      <c r="A233" s="140"/>
      <c r="B233" s="155" t="s">
        <v>327</v>
      </c>
      <c r="C233" s="155"/>
      <c r="D233" s="214"/>
      <c r="E233" s="156">
        <v>1</v>
      </c>
      <c r="F233" s="157">
        <v>1.95</v>
      </c>
      <c r="G233" s="157">
        <v>3.5</v>
      </c>
      <c r="H233" s="157"/>
      <c r="I233" s="157"/>
      <c r="J233" s="157">
        <f t="shared" si="16"/>
        <v>6.8250000000000002</v>
      </c>
      <c r="K233" s="157"/>
      <c r="L233" s="175"/>
      <c r="M233" s="175"/>
      <c r="N233" s="175"/>
      <c r="O233" s="175"/>
      <c r="P233" s="175"/>
      <c r="Q233" s="175"/>
      <c r="R233" s="155"/>
      <c r="S233" s="124"/>
      <c r="T233" s="124"/>
    </row>
    <row r="234" spans="1:20" ht="40.5" hidden="1" customHeight="1" outlineLevel="1">
      <c r="A234" s="140"/>
      <c r="B234" s="155" t="s">
        <v>328</v>
      </c>
      <c r="C234" s="155"/>
      <c r="D234" s="214"/>
      <c r="E234" s="156">
        <v>1</v>
      </c>
      <c r="F234" s="157">
        <v>6.35</v>
      </c>
      <c r="G234" s="157">
        <v>3.5</v>
      </c>
      <c r="H234" s="157"/>
      <c r="I234" s="157"/>
      <c r="J234" s="157">
        <f t="shared" si="16"/>
        <v>22.224999999999998</v>
      </c>
      <c r="K234" s="157"/>
      <c r="L234" s="175"/>
      <c r="M234" s="175"/>
      <c r="N234" s="175"/>
      <c r="O234" s="175"/>
      <c r="P234" s="175"/>
      <c r="Q234" s="175"/>
      <c r="R234" s="155"/>
      <c r="S234" s="124"/>
      <c r="T234" s="124"/>
    </row>
    <row r="235" spans="1:20" ht="40.5" customHeight="1">
      <c r="A235" s="140">
        <v>2</v>
      </c>
      <c r="B235" s="155" t="s">
        <v>329</v>
      </c>
      <c r="C235" s="155"/>
      <c r="D235" s="214" t="s">
        <v>280</v>
      </c>
      <c r="E235" s="156">
        <f>SUM(E228:E234)</f>
        <v>14</v>
      </c>
      <c r="F235" s="157"/>
      <c r="G235" s="157"/>
      <c r="H235" s="157"/>
      <c r="I235" s="157"/>
      <c r="J235" s="157"/>
      <c r="K235" s="157"/>
      <c r="L235" s="175"/>
      <c r="M235" s="175"/>
      <c r="N235" s="175"/>
      <c r="O235" s="175"/>
      <c r="P235" s="175"/>
      <c r="Q235" s="175"/>
      <c r="R235" s="155"/>
      <c r="S235" s="124"/>
      <c r="T235" s="124"/>
    </row>
    <row r="236" spans="1:20" ht="27.75" customHeight="1">
      <c r="A236" s="154"/>
      <c r="B236" s="445" t="s">
        <v>330</v>
      </c>
      <c r="C236" s="153"/>
      <c r="D236" s="154"/>
      <c r="E236" s="154"/>
      <c r="F236" s="154"/>
      <c r="G236" s="154"/>
      <c r="H236" s="154"/>
      <c r="I236" s="154"/>
      <c r="J236" s="154"/>
      <c r="K236" s="151"/>
      <c r="L236" s="174"/>
      <c r="M236" s="174"/>
      <c r="N236" s="174"/>
      <c r="O236" s="174"/>
      <c r="P236" s="174"/>
      <c r="Q236" s="174"/>
      <c r="R236" s="153"/>
      <c r="S236" s="180"/>
      <c r="T236" s="180"/>
    </row>
    <row r="237" spans="1:20" ht="40.5" customHeight="1" collapsed="1">
      <c r="A237" s="140">
        <v>1</v>
      </c>
      <c r="B237" s="155" t="s">
        <v>331</v>
      </c>
      <c r="C237" s="155"/>
      <c r="D237" s="214" t="s">
        <v>206</v>
      </c>
      <c r="E237" s="156"/>
      <c r="F237" s="157"/>
      <c r="G237" s="157"/>
      <c r="H237" s="157"/>
      <c r="I237" s="157"/>
      <c r="J237" s="157"/>
      <c r="K237" s="157"/>
      <c r="L237" s="175"/>
      <c r="M237" s="175"/>
      <c r="N237" s="175"/>
      <c r="O237" s="175"/>
      <c r="P237" s="175"/>
      <c r="Q237" s="175"/>
      <c r="R237" s="155"/>
      <c r="S237" s="124"/>
      <c r="T237" s="124"/>
    </row>
    <row r="238" spans="1:20" ht="40.5" hidden="1" customHeight="1" outlineLevel="1">
      <c r="A238" s="140"/>
      <c r="B238" s="155" t="s">
        <v>332</v>
      </c>
      <c r="C238" s="155"/>
      <c r="D238" s="214"/>
      <c r="E238" s="156">
        <v>1</v>
      </c>
      <c r="F238" s="157">
        <v>1</v>
      </c>
      <c r="G238" s="157">
        <v>2.2000000000000002</v>
      </c>
      <c r="H238" s="157"/>
      <c r="I238" s="157"/>
      <c r="J238" s="157">
        <f>E238*F238*G238</f>
        <v>2.2000000000000002</v>
      </c>
      <c r="K238" s="157"/>
      <c r="L238" s="175"/>
      <c r="M238" s="175"/>
      <c r="N238" s="175"/>
      <c r="O238" s="175"/>
      <c r="P238" s="175"/>
      <c r="Q238" s="175"/>
      <c r="R238" s="155"/>
      <c r="S238" s="124"/>
      <c r="T238" s="124"/>
    </row>
    <row r="239" spans="1:20" ht="40.5" hidden="1" customHeight="1" outlineLevel="1">
      <c r="A239" s="140"/>
      <c r="B239" s="155" t="s">
        <v>333</v>
      </c>
      <c r="C239" s="155"/>
      <c r="D239" s="214"/>
      <c r="E239" s="156">
        <v>1</v>
      </c>
      <c r="F239" s="157">
        <v>1.8</v>
      </c>
      <c r="G239" s="157">
        <v>2.2000000000000002</v>
      </c>
      <c r="H239" s="157"/>
      <c r="I239" s="157"/>
      <c r="J239" s="157">
        <f t="shared" ref="J239:J240" si="17">E239*F239*G239</f>
        <v>3.9600000000000004</v>
      </c>
      <c r="K239" s="157"/>
      <c r="L239" s="175"/>
      <c r="M239" s="175"/>
      <c r="N239" s="175"/>
      <c r="O239" s="175"/>
      <c r="P239" s="175"/>
      <c r="Q239" s="175"/>
      <c r="R239" s="155"/>
      <c r="S239" s="124"/>
      <c r="T239" s="124"/>
    </row>
    <row r="240" spans="1:20" ht="40.5" hidden="1" customHeight="1" outlineLevel="1">
      <c r="A240" s="140"/>
      <c r="B240" s="155" t="s">
        <v>334</v>
      </c>
      <c r="C240" s="155"/>
      <c r="D240" s="214"/>
      <c r="E240" s="156">
        <v>8</v>
      </c>
      <c r="F240" s="157">
        <v>1</v>
      </c>
      <c r="G240" s="157">
        <v>2.2000000000000002</v>
      </c>
      <c r="H240" s="157"/>
      <c r="I240" s="157"/>
      <c r="J240" s="157">
        <f t="shared" si="17"/>
        <v>17.600000000000001</v>
      </c>
      <c r="K240" s="157"/>
      <c r="L240" s="175"/>
      <c r="M240" s="175"/>
      <c r="N240" s="175"/>
      <c r="O240" s="175"/>
      <c r="P240" s="175"/>
      <c r="Q240" s="175"/>
      <c r="R240" s="155"/>
      <c r="S240" s="124"/>
      <c r="T240" s="124"/>
    </row>
    <row r="241" spans="1:20" ht="40.5" customHeight="1">
      <c r="A241" s="140">
        <v>2</v>
      </c>
      <c r="B241" s="155" t="s">
        <v>335</v>
      </c>
      <c r="C241" s="155"/>
      <c r="D241" s="214" t="s">
        <v>163</v>
      </c>
      <c r="E241" s="156">
        <v>10</v>
      </c>
      <c r="F241" s="157"/>
      <c r="G241" s="157"/>
      <c r="H241" s="157"/>
      <c r="I241" s="157"/>
      <c r="J241" s="157"/>
      <c r="K241" s="157"/>
      <c r="L241" s="175"/>
      <c r="M241" s="175"/>
      <c r="N241" s="175"/>
      <c r="O241" s="175"/>
      <c r="P241" s="175"/>
      <c r="Q241" s="175"/>
      <c r="R241" s="155"/>
      <c r="S241" s="124"/>
      <c r="T241" s="124"/>
    </row>
    <row r="242" spans="1:20" ht="40.5" customHeight="1">
      <c r="A242" s="140">
        <v>3</v>
      </c>
      <c r="B242" s="155" t="s">
        <v>336</v>
      </c>
      <c r="C242" s="155"/>
      <c r="D242" s="214" t="s">
        <v>280</v>
      </c>
      <c r="E242" s="156">
        <v>1</v>
      </c>
      <c r="F242" s="157"/>
      <c r="G242" s="157"/>
      <c r="H242" s="157"/>
      <c r="I242" s="157"/>
      <c r="J242" s="157"/>
      <c r="K242" s="157"/>
      <c r="L242" s="175"/>
      <c r="M242" s="175"/>
      <c r="N242" s="175"/>
      <c r="O242" s="175"/>
      <c r="P242" s="175"/>
      <c r="Q242" s="175"/>
      <c r="R242" s="155"/>
      <c r="S242" s="124"/>
      <c r="T242" s="124"/>
    </row>
    <row r="243" spans="1:20" ht="27.75" customHeight="1">
      <c r="A243" s="154"/>
      <c r="B243" s="445" t="s">
        <v>337</v>
      </c>
      <c r="C243" s="153"/>
      <c r="D243" s="154"/>
      <c r="E243" s="154"/>
      <c r="F243" s="154"/>
      <c r="G243" s="154"/>
      <c r="H243" s="154"/>
      <c r="I243" s="154"/>
      <c r="J243" s="154"/>
      <c r="K243" s="151"/>
      <c r="L243" s="175"/>
      <c r="M243" s="175"/>
      <c r="N243" s="175"/>
      <c r="O243" s="175"/>
      <c r="P243" s="175"/>
      <c r="Q243" s="175"/>
      <c r="R243" s="153"/>
      <c r="S243" s="180"/>
      <c r="T243" s="180"/>
    </row>
    <row r="244" spans="1:20" ht="33.75" customHeight="1" collapsed="1">
      <c r="A244" s="140">
        <v>1</v>
      </c>
      <c r="B244" s="155" t="s">
        <v>338</v>
      </c>
      <c r="C244" s="155"/>
      <c r="D244" s="214" t="s">
        <v>206</v>
      </c>
      <c r="E244" s="156"/>
      <c r="F244" s="157"/>
      <c r="G244" s="157"/>
      <c r="H244" s="157"/>
      <c r="I244" s="157"/>
      <c r="J244" s="157"/>
      <c r="K244" s="157"/>
      <c r="L244" s="175"/>
      <c r="M244" s="175"/>
      <c r="N244" s="175"/>
      <c r="O244" s="175"/>
      <c r="P244" s="175"/>
      <c r="Q244" s="175"/>
      <c r="R244" s="155"/>
      <c r="S244" s="124"/>
      <c r="T244" s="124"/>
    </row>
    <row r="245" spans="1:20" ht="23.45" hidden="1" customHeight="1" outlineLevel="1">
      <c r="A245" s="140"/>
      <c r="B245" s="155"/>
      <c r="C245" s="155"/>
      <c r="D245" s="214"/>
      <c r="E245" s="157"/>
      <c r="F245" s="214"/>
      <c r="G245" s="214"/>
      <c r="H245" s="214"/>
      <c r="I245" s="214"/>
      <c r="J245" s="157"/>
      <c r="K245" s="428"/>
      <c r="L245" s="175"/>
      <c r="M245" s="175"/>
      <c r="N245" s="175"/>
      <c r="O245" s="175"/>
      <c r="P245" s="175"/>
      <c r="Q245" s="175"/>
      <c r="R245" s="155"/>
      <c r="S245" s="124"/>
      <c r="T245" s="124"/>
    </row>
    <row r="246" spans="1:20" ht="33.75" customHeight="1" collapsed="1">
      <c r="A246" s="140">
        <v>2</v>
      </c>
      <c r="B246" s="155" t="s">
        <v>339</v>
      </c>
      <c r="C246" s="155"/>
      <c r="D246" s="214" t="s">
        <v>206</v>
      </c>
      <c r="E246" s="156"/>
      <c r="F246" s="157"/>
      <c r="G246" s="157"/>
      <c r="H246" s="157"/>
      <c r="I246" s="157"/>
      <c r="J246" s="157"/>
      <c r="K246" s="157"/>
      <c r="L246" s="175"/>
      <c r="M246" s="175"/>
      <c r="N246" s="175"/>
      <c r="O246" s="175"/>
      <c r="P246" s="175"/>
      <c r="Q246" s="175"/>
      <c r="R246" s="155"/>
      <c r="S246" s="124"/>
      <c r="T246" s="124"/>
    </row>
    <row r="247" spans="1:20" ht="33.75" hidden="1" customHeight="1" outlineLevel="1">
      <c r="A247" s="140"/>
      <c r="B247" s="155" t="s">
        <v>340</v>
      </c>
      <c r="C247" s="155"/>
      <c r="D247" s="214"/>
      <c r="E247" s="156">
        <v>2</v>
      </c>
      <c r="F247" s="157">
        <v>1</v>
      </c>
      <c r="G247" s="157">
        <v>2.2000000000000002</v>
      </c>
      <c r="H247" s="157"/>
      <c r="I247" s="157"/>
      <c r="J247" s="157">
        <f>G247*F247*E247</f>
        <v>4.4000000000000004</v>
      </c>
      <c r="K247" s="157"/>
      <c r="L247" s="175"/>
      <c r="M247" s="175"/>
      <c r="N247" s="175"/>
      <c r="O247" s="175"/>
      <c r="P247" s="175"/>
      <c r="Q247" s="175"/>
      <c r="R247" s="155"/>
      <c r="S247" s="124"/>
      <c r="T247" s="124"/>
    </row>
    <row r="248" spans="1:20" ht="33.75" hidden="1" customHeight="1" outlineLevel="1">
      <c r="A248" s="140"/>
      <c r="B248" s="155" t="s">
        <v>341</v>
      </c>
      <c r="C248" s="155"/>
      <c r="D248" s="214"/>
      <c r="E248" s="156">
        <v>3</v>
      </c>
      <c r="F248" s="157">
        <v>1.8</v>
      </c>
      <c r="G248" s="157">
        <v>2.2000000000000002</v>
      </c>
      <c r="H248" s="157"/>
      <c r="I248" s="157"/>
      <c r="J248" s="157">
        <f t="shared" ref="J248:J249" si="18">G248*F248*E248</f>
        <v>11.88</v>
      </c>
      <c r="K248" s="157"/>
      <c r="L248" s="175"/>
      <c r="M248" s="175"/>
      <c r="N248" s="175"/>
      <c r="O248" s="175"/>
      <c r="P248" s="175"/>
      <c r="Q248" s="175"/>
      <c r="R248" s="155"/>
      <c r="S248" s="124"/>
      <c r="T248" s="124"/>
    </row>
    <row r="249" spans="1:20" ht="31.15" hidden="1" customHeight="1" outlineLevel="1">
      <c r="A249" s="140"/>
      <c r="B249" s="155" t="s">
        <v>342</v>
      </c>
      <c r="C249" s="155"/>
      <c r="D249" s="214"/>
      <c r="E249" s="157">
        <v>2</v>
      </c>
      <c r="F249" s="214">
        <v>1</v>
      </c>
      <c r="G249" s="214">
        <v>2.2000000000000002</v>
      </c>
      <c r="H249" s="214"/>
      <c r="I249" s="214"/>
      <c r="J249" s="157">
        <f t="shared" si="18"/>
        <v>4.4000000000000004</v>
      </c>
      <c r="K249" s="428"/>
      <c r="L249" s="175"/>
      <c r="M249" s="175"/>
      <c r="N249" s="175"/>
      <c r="O249" s="175"/>
      <c r="P249" s="175"/>
      <c r="Q249" s="175"/>
      <c r="R249" s="155"/>
      <c r="S249" s="124"/>
      <c r="T249" s="124"/>
    </row>
    <row r="250" spans="1:20" ht="33.75" customHeight="1" collapsed="1">
      <c r="A250" s="140">
        <v>3</v>
      </c>
      <c r="B250" s="155" t="s">
        <v>343</v>
      </c>
      <c r="C250" s="155"/>
      <c r="D250" s="214" t="s">
        <v>206</v>
      </c>
      <c r="E250" s="156"/>
      <c r="F250" s="157"/>
      <c r="G250" s="157"/>
      <c r="H250" s="157"/>
      <c r="I250" s="157"/>
      <c r="J250" s="157"/>
      <c r="K250" s="157"/>
      <c r="L250" s="175"/>
      <c r="M250" s="175"/>
      <c r="N250" s="175"/>
      <c r="O250" s="175"/>
      <c r="P250" s="175"/>
      <c r="Q250" s="175"/>
      <c r="R250" s="155"/>
      <c r="S250" s="124"/>
      <c r="T250" s="124"/>
    </row>
    <row r="251" spans="1:20" ht="23.45" hidden="1" customHeight="1" outlineLevel="1">
      <c r="A251" s="140"/>
      <c r="B251" s="155"/>
      <c r="C251" s="155"/>
      <c r="D251" s="214"/>
      <c r="E251" s="157">
        <v>1</v>
      </c>
      <c r="F251" s="214">
        <v>12</v>
      </c>
      <c r="G251" s="214">
        <v>4.5</v>
      </c>
      <c r="H251" s="214"/>
      <c r="I251" s="214"/>
      <c r="J251" s="157">
        <f>G251*F251</f>
        <v>54</v>
      </c>
      <c r="K251" s="428"/>
      <c r="L251" s="175"/>
      <c r="M251" s="175"/>
      <c r="N251" s="175"/>
      <c r="O251" s="175"/>
      <c r="P251" s="175"/>
      <c r="Q251" s="175"/>
      <c r="R251" s="155"/>
      <c r="S251" s="124"/>
      <c r="T251" s="124"/>
    </row>
    <row r="252" spans="1:20" s="417" customFormat="1" ht="33.75" customHeight="1" collapsed="1">
      <c r="A252" s="446">
        <v>4</v>
      </c>
      <c r="B252" s="447" t="s">
        <v>344</v>
      </c>
      <c r="C252" s="447"/>
      <c r="D252" s="448" t="s">
        <v>206</v>
      </c>
      <c r="E252" s="449"/>
      <c r="F252" s="450"/>
      <c r="G252" s="450"/>
      <c r="H252" s="450"/>
      <c r="I252" s="450"/>
      <c r="J252" s="450"/>
      <c r="K252" s="450"/>
      <c r="L252" s="451"/>
      <c r="M252" s="451"/>
      <c r="N252" s="451"/>
      <c r="O252" s="451"/>
      <c r="P252" s="451"/>
      <c r="Q252" s="451"/>
      <c r="R252" s="447"/>
      <c r="S252" s="452"/>
      <c r="T252" s="452"/>
    </row>
    <row r="253" spans="1:20" ht="33.75" hidden="1" customHeight="1" outlineLevel="1">
      <c r="A253" s="140"/>
      <c r="B253" s="155"/>
      <c r="C253" s="155"/>
      <c r="D253" s="214"/>
      <c r="E253" s="156">
        <v>8</v>
      </c>
      <c r="F253" s="157">
        <v>5</v>
      </c>
      <c r="G253" s="157">
        <v>1.5</v>
      </c>
      <c r="H253" s="157"/>
      <c r="I253" s="157"/>
      <c r="J253" s="157">
        <f>G253*F253*E253</f>
        <v>60</v>
      </c>
      <c r="K253" s="157"/>
      <c r="L253" s="175"/>
      <c r="M253" s="175"/>
      <c r="N253" s="175"/>
      <c r="O253" s="175"/>
      <c r="P253" s="175"/>
      <c r="Q253" s="175"/>
      <c r="R253" s="155"/>
      <c r="S253" s="124"/>
      <c r="T253" s="124"/>
    </row>
    <row r="254" spans="1:20" ht="33.75" hidden="1" customHeight="1" outlineLevel="1">
      <c r="A254" s="140"/>
      <c r="B254" s="155"/>
      <c r="C254" s="155"/>
      <c r="D254" s="214"/>
      <c r="E254" s="156">
        <v>8</v>
      </c>
      <c r="F254" s="157">
        <v>2</v>
      </c>
      <c r="G254" s="157">
        <v>1.5</v>
      </c>
      <c r="H254" s="157"/>
      <c r="I254" s="157"/>
      <c r="J254" s="157">
        <f>G254*F254*E254</f>
        <v>24</v>
      </c>
      <c r="K254" s="157"/>
      <c r="L254" s="175"/>
      <c r="M254" s="175"/>
      <c r="N254" s="175"/>
      <c r="O254" s="175"/>
      <c r="P254" s="175"/>
      <c r="Q254" s="175"/>
      <c r="R254" s="155"/>
      <c r="S254" s="124"/>
      <c r="T254" s="124"/>
    </row>
    <row r="255" spans="1:20" ht="27.75" customHeight="1">
      <c r="A255" s="154" t="s">
        <v>345</v>
      </c>
      <c r="B255" s="458" t="s">
        <v>346</v>
      </c>
      <c r="C255" s="153"/>
      <c r="D255" s="378"/>
      <c r="E255" s="150"/>
      <c r="F255" s="151"/>
      <c r="G255" s="151"/>
      <c r="H255" s="151"/>
      <c r="I255" s="151"/>
      <c r="J255" s="151"/>
      <c r="K255" s="151"/>
      <c r="L255" s="174"/>
      <c r="M255" s="174"/>
      <c r="N255" s="174"/>
      <c r="O255" s="174"/>
      <c r="P255" s="174"/>
      <c r="Q255" s="174"/>
      <c r="R255" s="153"/>
      <c r="S255" s="124"/>
      <c r="T255" s="124"/>
    </row>
    <row r="256" spans="1:20" ht="33" customHeight="1">
      <c r="A256" s="140">
        <v>1</v>
      </c>
      <c r="B256" s="155" t="s">
        <v>347</v>
      </c>
      <c r="C256" s="155"/>
      <c r="D256" s="214" t="s">
        <v>280</v>
      </c>
      <c r="E256" s="156"/>
      <c r="F256" s="157"/>
      <c r="G256" s="157"/>
      <c r="H256" s="157"/>
      <c r="I256" s="157"/>
      <c r="J256" s="157"/>
      <c r="K256" s="157"/>
      <c r="L256" s="175"/>
      <c r="M256" s="175"/>
      <c r="N256" s="175"/>
      <c r="O256" s="175"/>
      <c r="P256" s="175"/>
      <c r="Q256" s="175"/>
      <c r="R256" s="155"/>
      <c r="S256" s="124"/>
      <c r="T256" s="124"/>
    </row>
    <row r="257" spans="1:20" s="417" customFormat="1" ht="33" customHeight="1">
      <c r="A257" s="446">
        <v>2</v>
      </c>
      <c r="B257" s="447" t="s">
        <v>348</v>
      </c>
      <c r="C257" s="447"/>
      <c r="D257" s="448" t="s">
        <v>280</v>
      </c>
      <c r="E257" s="449"/>
      <c r="F257" s="450"/>
      <c r="G257" s="450"/>
      <c r="H257" s="450"/>
      <c r="I257" s="450"/>
      <c r="J257" s="450"/>
      <c r="K257" s="450"/>
      <c r="L257" s="451"/>
      <c r="M257" s="451"/>
      <c r="N257" s="451"/>
      <c r="O257" s="451"/>
      <c r="P257" s="451"/>
      <c r="Q257" s="451"/>
      <c r="R257" s="447"/>
      <c r="S257" s="452"/>
      <c r="T257" s="452"/>
    </row>
    <row r="258" spans="1:20" ht="33" customHeight="1">
      <c r="A258" s="140">
        <v>3</v>
      </c>
      <c r="B258" s="155" t="s">
        <v>349</v>
      </c>
      <c r="C258" s="155"/>
      <c r="D258" s="214" t="s">
        <v>280</v>
      </c>
      <c r="E258" s="156"/>
      <c r="F258" s="157"/>
      <c r="G258" s="157"/>
      <c r="H258" s="157"/>
      <c r="I258" s="157"/>
      <c r="J258" s="157"/>
      <c r="K258" s="157"/>
      <c r="L258" s="175"/>
      <c r="M258" s="175"/>
      <c r="N258" s="175"/>
      <c r="O258" s="175"/>
      <c r="P258" s="175"/>
      <c r="Q258" s="175"/>
      <c r="R258" s="155"/>
      <c r="S258" s="124"/>
      <c r="T258" s="124"/>
    </row>
    <row r="259" spans="1:20" ht="33" customHeight="1">
      <c r="A259" s="140">
        <v>4</v>
      </c>
      <c r="B259" s="155" t="s">
        <v>350</v>
      </c>
      <c r="C259" s="155"/>
      <c r="D259" s="214" t="s">
        <v>351</v>
      </c>
      <c r="E259" s="156"/>
      <c r="F259" s="157"/>
      <c r="G259" s="157"/>
      <c r="H259" s="157"/>
      <c r="I259" s="157"/>
      <c r="J259" s="157"/>
      <c r="K259" s="157"/>
      <c r="L259" s="175"/>
      <c r="M259" s="175"/>
      <c r="N259" s="175"/>
      <c r="O259" s="175"/>
      <c r="P259" s="175"/>
      <c r="Q259" s="175"/>
      <c r="R259" s="155"/>
      <c r="S259" s="124"/>
      <c r="T259" s="124"/>
    </row>
    <row r="260" spans="1:20" ht="12.75" customHeight="1">
      <c r="A260" s="140"/>
      <c r="B260" s="155"/>
      <c r="C260" s="155"/>
      <c r="D260" s="214"/>
      <c r="E260" s="156"/>
      <c r="F260" s="157"/>
      <c r="G260" s="157"/>
      <c r="H260" s="157"/>
      <c r="I260" s="157"/>
      <c r="J260" s="157"/>
      <c r="K260" s="157"/>
      <c r="L260" s="175"/>
      <c r="M260" s="175"/>
      <c r="N260" s="175"/>
      <c r="O260" s="175"/>
      <c r="P260" s="175"/>
      <c r="Q260" s="175"/>
      <c r="R260" s="155"/>
      <c r="S260" s="124"/>
      <c r="T260" s="124"/>
    </row>
    <row r="261" spans="1:20" s="369" customFormat="1" ht="27.75" customHeight="1">
      <c r="A261" s="614" t="s">
        <v>352</v>
      </c>
      <c r="B261" s="374" t="s">
        <v>353</v>
      </c>
      <c r="C261" s="375"/>
      <c r="D261" s="376"/>
      <c r="E261" s="376"/>
      <c r="F261" s="377"/>
      <c r="G261" s="377"/>
      <c r="H261" s="377"/>
      <c r="I261" s="377"/>
      <c r="J261" s="377"/>
      <c r="K261" s="436"/>
      <c r="L261" s="390"/>
      <c r="M261" s="391"/>
      <c r="N261" s="391"/>
      <c r="O261" s="391"/>
      <c r="P261" s="391"/>
      <c r="Q261" s="391"/>
      <c r="R261" s="396"/>
      <c r="S261" s="397"/>
      <c r="T261" s="397"/>
    </row>
    <row r="262" spans="1:20" ht="27.75" customHeight="1">
      <c r="A262" s="154" t="s">
        <v>58</v>
      </c>
      <c r="B262" s="458" t="s">
        <v>185</v>
      </c>
      <c r="C262" s="153"/>
      <c r="D262" s="154"/>
      <c r="E262" s="150"/>
      <c r="F262" s="151"/>
      <c r="G262" s="151"/>
      <c r="H262" s="151"/>
      <c r="I262" s="151"/>
      <c r="J262" s="151"/>
      <c r="K262" s="151"/>
      <c r="L262" s="174"/>
      <c r="M262" s="174"/>
      <c r="N262" s="174"/>
      <c r="O262" s="174"/>
      <c r="P262" s="174"/>
      <c r="Q262" s="174"/>
      <c r="R262" s="153"/>
      <c r="S262" s="124"/>
      <c r="T262" s="124"/>
    </row>
    <row r="263" spans="1:20" ht="38.25" customHeight="1" collapsed="1">
      <c r="A263" s="140">
        <v>1</v>
      </c>
      <c r="B263" s="155" t="s">
        <v>186</v>
      </c>
      <c r="C263" s="155" t="s">
        <v>187</v>
      </c>
      <c r="D263" s="140" t="s">
        <v>188</v>
      </c>
      <c r="E263" s="156"/>
      <c r="F263" s="157"/>
      <c r="G263" s="157"/>
      <c r="H263" s="157"/>
      <c r="I263" s="157"/>
      <c r="J263" s="157"/>
      <c r="K263" s="157"/>
      <c r="L263" s="175"/>
      <c r="M263" s="175"/>
      <c r="N263" s="175"/>
      <c r="O263" s="175"/>
      <c r="P263" s="175"/>
      <c r="Q263" s="175"/>
      <c r="R263" s="155"/>
      <c r="S263" s="124"/>
      <c r="T263" s="124"/>
    </row>
    <row r="264" spans="1:20" ht="12.75" hidden="1" customHeight="1" outlineLevel="1">
      <c r="A264" s="140"/>
      <c r="B264" s="155" t="s">
        <v>354</v>
      </c>
      <c r="C264" s="155"/>
      <c r="D264" s="140"/>
      <c r="E264" s="156"/>
      <c r="F264" s="157"/>
      <c r="G264" s="157"/>
      <c r="H264" s="157"/>
      <c r="I264" s="157"/>
      <c r="J264" s="157"/>
      <c r="K264" s="157"/>
      <c r="L264" s="175"/>
      <c r="M264" s="175"/>
      <c r="N264" s="175"/>
      <c r="O264" s="175"/>
      <c r="P264" s="175"/>
      <c r="Q264" s="175"/>
      <c r="R264" s="155"/>
      <c r="S264" s="124"/>
      <c r="T264" s="124"/>
    </row>
    <row r="265" spans="1:20" ht="12.75" hidden="1" customHeight="1" outlineLevel="1">
      <c r="A265" s="140"/>
      <c r="B265" s="155" t="s">
        <v>194</v>
      </c>
      <c r="C265" s="155">
        <v>0</v>
      </c>
      <c r="D265" s="155">
        <v>0</v>
      </c>
      <c r="E265" s="155">
        <v>15</v>
      </c>
      <c r="F265" s="155">
        <v>2.5</v>
      </c>
      <c r="G265" s="155">
        <v>2.5</v>
      </c>
      <c r="H265" s="155">
        <v>2.6</v>
      </c>
      <c r="I265" s="156"/>
      <c r="J265" s="157">
        <f>E265*(F265+0.6)*(G265+0.6)*H265</f>
        <v>374.79</v>
      </c>
      <c r="K265" s="157"/>
      <c r="L265" s="175"/>
      <c r="M265" s="175"/>
      <c r="N265" s="175"/>
      <c r="O265" s="175"/>
      <c r="P265" s="175"/>
      <c r="Q265" s="175"/>
      <c r="R265" s="155"/>
      <c r="S265" s="124"/>
      <c r="T265" s="124"/>
    </row>
    <row r="266" spans="1:20" ht="38.25" customHeight="1">
      <c r="A266" s="140">
        <v>2</v>
      </c>
      <c r="B266" s="155" t="s">
        <v>201</v>
      </c>
      <c r="C266" s="155" t="s">
        <v>202</v>
      </c>
      <c r="D266" s="140" t="s">
        <v>188</v>
      </c>
      <c r="E266" s="156"/>
      <c r="F266" s="157"/>
      <c r="G266" s="157"/>
      <c r="H266" s="157"/>
      <c r="I266" s="157"/>
      <c r="J266" s="157"/>
      <c r="K266" s="157"/>
      <c r="L266" s="175"/>
      <c r="M266" s="175"/>
      <c r="N266" s="175"/>
      <c r="O266" s="175"/>
      <c r="P266" s="175"/>
      <c r="Q266" s="175"/>
      <c r="R266" s="155"/>
      <c r="S266" s="124"/>
      <c r="T266" s="124"/>
    </row>
    <row r="267" spans="1:20" ht="38.25" customHeight="1">
      <c r="A267" s="140">
        <v>3</v>
      </c>
      <c r="B267" s="155" t="s">
        <v>203</v>
      </c>
      <c r="C267" s="155" t="s">
        <v>204</v>
      </c>
      <c r="D267" s="140" t="s">
        <v>188</v>
      </c>
      <c r="E267" s="156"/>
      <c r="F267" s="157"/>
      <c r="G267" s="157"/>
      <c r="H267" s="157"/>
      <c r="I267" s="157"/>
      <c r="J267" s="157"/>
      <c r="K267" s="157"/>
      <c r="L267" s="175"/>
      <c r="M267" s="175"/>
      <c r="N267" s="175"/>
      <c r="O267" s="175"/>
      <c r="P267" s="175"/>
      <c r="Q267" s="175"/>
      <c r="R267" s="155"/>
      <c r="S267" s="124"/>
      <c r="T267" s="124"/>
    </row>
    <row r="268" spans="1:20" ht="38.25" customHeight="1" collapsed="1">
      <c r="A268" s="140">
        <v>4</v>
      </c>
      <c r="B268" s="155" t="s">
        <v>205</v>
      </c>
      <c r="C268" s="155"/>
      <c r="D268" s="140" t="s">
        <v>206</v>
      </c>
      <c r="E268" s="156"/>
      <c r="F268" s="157"/>
      <c r="G268" s="157"/>
      <c r="H268" s="157"/>
      <c r="I268" s="157"/>
      <c r="J268" s="157"/>
      <c r="K268" s="157"/>
      <c r="L268" s="175"/>
      <c r="M268" s="175"/>
      <c r="N268" s="175"/>
      <c r="O268" s="175"/>
      <c r="P268" s="175"/>
      <c r="Q268" s="175"/>
      <c r="R268" s="155"/>
      <c r="S268" s="124"/>
      <c r="T268" s="124"/>
    </row>
    <row r="269" spans="1:20" ht="12.75" hidden="1" customHeight="1" outlineLevel="1">
      <c r="A269" s="140"/>
      <c r="B269" s="141" t="s">
        <v>355</v>
      </c>
      <c r="C269" s="155"/>
      <c r="D269" s="140"/>
      <c r="E269" s="156">
        <v>1</v>
      </c>
      <c r="F269" s="157">
        <v>15.7</v>
      </c>
      <c r="G269" s="157">
        <f>29.4+3</f>
        <v>32.4</v>
      </c>
      <c r="H269" s="157"/>
      <c r="I269" s="157"/>
      <c r="J269" s="157">
        <f>E269*F269*G269</f>
        <v>508.67999999999995</v>
      </c>
      <c r="K269" s="157"/>
      <c r="L269" s="175"/>
      <c r="M269" s="175"/>
      <c r="N269" s="175"/>
      <c r="O269" s="175"/>
      <c r="P269" s="175"/>
      <c r="Q269" s="175"/>
      <c r="R269" s="155"/>
      <c r="S269" s="124"/>
      <c r="T269" s="124"/>
    </row>
    <row r="270" spans="1:20" ht="38.25" customHeight="1" collapsed="1">
      <c r="A270" s="140">
        <v>5</v>
      </c>
      <c r="B270" s="155" t="s">
        <v>209</v>
      </c>
      <c r="C270" s="155"/>
      <c r="D270" s="140" t="s">
        <v>206</v>
      </c>
      <c r="E270" s="156"/>
      <c r="F270" s="157"/>
      <c r="G270" s="157"/>
      <c r="H270" s="157"/>
      <c r="I270" s="157"/>
      <c r="J270" s="157"/>
      <c r="K270" s="157"/>
      <c r="L270" s="175"/>
      <c r="M270" s="175"/>
      <c r="N270" s="175"/>
      <c r="O270" s="175"/>
      <c r="P270" s="175"/>
      <c r="Q270" s="175"/>
      <c r="R270" s="155"/>
      <c r="S270" s="124"/>
      <c r="T270" s="124"/>
    </row>
    <row r="271" spans="1:20" ht="12.75" hidden="1" customHeight="1" outlineLevel="1">
      <c r="A271" s="140"/>
      <c r="B271" s="155" t="s">
        <v>356</v>
      </c>
      <c r="C271" s="155"/>
      <c r="D271" s="158"/>
      <c r="E271" s="214"/>
      <c r="F271" s="214"/>
      <c r="G271" s="214"/>
      <c r="H271" s="214"/>
      <c r="I271" s="214"/>
      <c r="J271" s="214"/>
      <c r="K271" s="157"/>
      <c r="L271" s="175"/>
      <c r="M271" s="175"/>
      <c r="N271" s="175"/>
      <c r="O271" s="175"/>
      <c r="P271" s="175"/>
      <c r="Q271" s="175"/>
      <c r="R271" s="155"/>
      <c r="S271" s="124"/>
      <c r="T271" s="124"/>
    </row>
    <row r="272" spans="1:20" ht="12.75" hidden="1" customHeight="1" outlineLevel="1">
      <c r="A272" s="140"/>
      <c r="B272" s="155" t="s">
        <v>194</v>
      </c>
      <c r="C272" s="155"/>
      <c r="D272" s="155"/>
      <c r="E272" s="155">
        <v>15</v>
      </c>
      <c r="F272" s="155">
        <v>2.5</v>
      </c>
      <c r="G272" s="155">
        <v>2.5</v>
      </c>
      <c r="H272" s="155"/>
      <c r="I272" s="156">
        <v>1</v>
      </c>
      <c r="J272" s="157">
        <f>E272*(F272+0.2)*(G272+0.2)</f>
        <v>109.35000000000001</v>
      </c>
      <c r="K272" s="157"/>
      <c r="L272" s="175"/>
      <c r="M272" s="175"/>
      <c r="N272" s="175"/>
      <c r="O272" s="175"/>
      <c r="P272" s="175"/>
      <c r="Q272" s="175"/>
      <c r="R272" s="155"/>
      <c r="S272" s="124"/>
      <c r="T272" s="124"/>
    </row>
    <row r="273" spans="1:20" ht="38.25" customHeight="1">
      <c r="A273" s="140">
        <v>6</v>
      </c>
      <c r="B273" s="155" t="s">
        <v>211</v>
      </c>
      <c r="C273" s="155" t="s">
        <v>212</v>
      </c>
      <c r="D273" s="140" t="s">
        <v>206</v>
      </c>
      <c r="E273" s="156"/>
      <c r="F273" s="157"/>
      <c r="G273" s="157"/>
      <c r="H273" s="157"/>
      <c r="I273" s="157"/>
      <c r="J273" s="157"/>
      <c r="K273" s="157"/>
      <c r="L273" s="175"/>
      <c r="M273" s="175"/>
      <c r="N273" s="175"/>
      <c r="O273" s="175"/>
      <c r="P273" s="175"/>
      <c r="Q273" s="175"/>
      <c r="R273" s="155"/>
      <c r="S273" s="124"/>
      <c r="T273" s="124"/>
    </row>
    <row r="274" spans="1:20" ht="12.75" customHeight="1">
      <c r="A274" s="140"/>
      <c r="B274" s="155"/>
      <c r="C274" s="155"/>
      <c r="D274" s="140"/>
      <c r="E274" s="156"/>
      <c r="F274" s="157"/>
      <c r="G274" s="157"/>
      <c r="H274" s="157"/>
      <c r="I274" s="157"/>
      <c r="J274" s="157"/>
      <c r="K274" s="157"/>
      <c r="L274" s="175"/>
      <c r="M274" s="175"/>
      <c r="N274" s="175"/>
      <c r="O274" s="175"/>
      <c r="P274" s="175"/>
      <c r="Q274" s="175"/>
      <c r="R274" s="155"/>
      <c r="S274" s="124"/>
      <c r="T274" s="124"/>
    </row>
    <row r="275" spans="1:20" ht="27.75" customHeight="1">
      <c r="A275" s="154" t="s">
        <v>149</v>
      </c>
      <c r="B275" s="153" t="s">
        <v>213</v>
      </c>
      <c r="C275" s="153"/>
      <c r="D275" s="154"/>
      <c r="E275" s="150"/>
      <c r="F275" s="151"/>
      <c r="G275" s="151"/>
      <c r="H275" s="151"/>
      <c r="I275" s="151"/>
      <c r="J275" s="151"/>
      <c r="K275" s="151"/>
      <c r="L275" s="174"/>
      <c r="M275" s="174"/>
      <c r="N275" s="174"/>
      <c r="O275" s="174"/>
      <c r="P275" s="174"/>
      <c r="Q275" s="174"/>
      <c r="R275" s="153"/>
      <c r="S275" s="124"/>
      <c r="T275" s="124"/>
    </row>
    <row r="276" spans="1:20" ht="45.75" customHeight="1">
      <c r="A276" s="140">
        <v>1</v>
      </c>
      <c r="B276" s="155" t="s">
        <v>214</v>
      </c>
      <c r="C276" s="155"/>
      <c r="D276" s="140" t="s">
        <v>206</v>
      </c>
      <c r="E276" s="156"/>
      <c r="F276" s="157"/>
      <c r="G276" s="157"/>
      <c r="H276" s="157"/>
      <c r="I276" s="157"/>
      <c r="J276" s="157"/>
      <c r="K276" s="157"/>
      <c r="L276" s="175"/>
      <c r="M276" s="175"/>
      <c r="N276" s="175"/>
      <c r="O276" s="175"/>
      <c r="P276" s="175"/>
      <c r="Q276" s="175"/>
      <c r="R276" s="155"/>
      <c r="S276" s="124"/>
      <c r="T276" s="124"/>
    </row>
    <row r="277" spans="1:20" ht="12.75" customHeight="1">
      <c r="A277" s="140"/>
      <c r="B277" s="155"/>
      <c r="C277" s="155"/>
      <c r="D277" s="140"/>
      <c r="E277" s="156"/>
      <c r="F277" s="157"/>
      <c r="G277" s="157"/>
      <c r="H277" s="157"/>
      <c r="I277" s="157"/>
      <c r="J277" s="157"/>
      <c r="K277" s="157"/>
      <c r="L277" s="175"/>
      <c r="M277" s="175"/>
      <c r="N277" s="175"/>
      <c r="O277" s="175"/>
      <c r="P277" s="175"/>
      <c r="Q277" s="175"/>
      <c r="R277" s="155"/>
      <c r="S277" s="124"/>
      <c r="T277" s="124"/>
    </row>
    <row r="278" spans="1:20" ht="27.75" customHeight="1">
      <c r="A278" s="154" t="s">
        <v>216</v>
      </c>
      <c r="B278" s="153" t="s">
        <v>217</v>
      </c>
      <c r="C278" s="153"/>
      <c r="D278" s="154"/>
      <c r="E278" s="150"/>
      <c r="F278" s="151"/>
      <c r="G278" s="151"/>
      <c r="H278" s="151"/>
      <c r="I278" s="151"/>
      <c r="J278" s="151"/>
      <c r="K278" s="151"/>
      <c r="L278" s="174"/>
      <c r="M278" s="174"/>
      <c r="N278" s="174"/>
      <c r="O278" s="174"/>
      <c r="P278" s="174"/>
      <c r="Q278" s="174"/>
      <c r="R278" s="153"/>
      <c r="S278" s="124"/>
      <c r="T278" s="124"/>
    </row>
    <row r="279" spans="1:20" ht="27.75" customHeight="1">
      <c r="A279" s="154" t="s">
        <v>218</v>
      </c>
      <c r="B279" s="445" t="s">
        <v>219</v>
      </c>
      <c r="C279" s="153"/>
      <c r="D279" s="154"/>
      <c r="E279" s="154"/>
      <c r="F279" s="154"/>
      <c r="G279" s="154"/>
      <c r="H279" s="154"/>
      <c r="I279" s="154"/>
      <c r="J279" s="154"/>
      <c r="K279" s="151"/>
      <c r="L279" s="174"/>
      <c r="M279" s="174"/>
      <c r="N279" s="174"/>
      <c r="O279" s="174"/>
      <c r="P279" s="174"/>
      <c r="Q279" s="174"/>
      <c r="R279" s="153"/>
      <c r="S279" s="180"/>
      <c r="T279" s="180"/>
    </row>
    <row r="280" spans="1:20" ht="45" customHeight="1" collapsed="1">
      <c r="A280" s="140">
        <v>1</v>
      </c>
      <c r="B280" s="155" t="s">
        <v>220</v>
      </c>
      <c r="C280" s="155" t="s">
        <v>357</v>
      </c>
      <c r="D280" s="158" t="s">
        <v>188</v>
      </c>
      <c r="E280" s="214"/>
      <c r="F280" s="214"/>
      <c r="G280" s="214"/>
      <c r="H280" s="214"/>
      <c r="I280" s="214"/>
      <c r="J280" s="214"/>
      <c r="K280" s="157"/>
      <c r="L280" s="175"/>
      <c r="M280" s="175"/>
      <c r="N280" s="175"/>
      <c r="O280" s="175"/>
      <c r="P280" s="175"/>
      <c r="Q280" s="175"/>
      <c r="R280" s="155"/>
      <c r="S280" s="124"/>
      <c r="T280" s="124"/>
    </row>
    <row r="281" spans="1:20" ht="12.75" hidden="1" customHeight="1" outlineLevel="1">
      <c r="A281" s="140"/>
      <c r="B281" s="155" t="s">
        <v>356</v>
      </c>
      <c r="C281" s="155"/>
      <c r="D281" s="158"/>
      <c r="E281" s="214"/>
      <c r="F281" s="214"/>
      <c r="G281" s="214"/>
      <c r="H281" s="214"/>
      <c r="I281" s="214"/>
      <c r="J281" s="214"/>
      <c r="K281" s="157"/>
      <c r="L281" s="175"/>
      <c r="M281" s="175"/>
      <c r="N281" s="175"/>
      <c r="O281" s="175"/>
      <c r="P281" s="175"/>
      <c r="Q281" s="175"/>
      <c r="R281" s="155"/>
      <c r="S281" s="124"/>
      <c r="T281" s="124"/>
    </row>
    <row r="282" spans="1:20" ht="12.75" hidden="1" customHeight="1" outlineLevel="1">
      <c r="A282" s="140"/>
      <c r="B282" s="155" t="s">
        <v>194</v>
      </c>
      <c r="C282" s="155"/>
      <c r="D282" s="155"/>
      <c r="E282" s="155">
        <f>E265</f>
        <v>15</v>
      </c>
      <c r="F282" s="155">
        <f>F265</f>
        <v>2.5</v>
      </c>
      <c r="G282" s="155">
        <f>G265</f>
        <v>2.5</v>
      </c>
      <c r="H282" s="155">
        <v>0.1</v>
      </c>
      <c r="I282" s="156">
        <v>1</v>
      </c>
      <c r="J282" s="157">
        <f t="shared" ref="J282" si="19">E282*(F282+0.2)*(G282+0.2)*H282</f>
        <v>10.935000000000002</v>
      </c>
      <c r="K282" s="157"/>
      <c r="L282" s="175"/>
      <c r="M282" s="175"/>
      <c r="N282" s="175"/>
      <c r="O282" s="175"/>
      <c r="P282" s="175"/>
      <c r="Q282" s="175"/>
      <c r="R282" s="155"/>
      <c r="S282" s="124"/>
      <c r="T282" s="124"/>
    </row>
    <row r="283" spans="1:20" ht="42" customHeight="1" collapsed="1">
      <c r="A283" s="140">
        <v>2</v>
      </c>
      <c r="B283" s="155" t="s">
        <v>222</v>
      </c>
      <c r="C283" s="155" t="s">
        <v>235</v>
      </c>
      <c r="D283" s="140" t="s">
        <v>188</v>
      </c>
      <c r="E283" s="156"/>
      <c r="F283" s="157"/>
      <c r="G283" s="157"/>
      <c r="H283" s="157"/>
      <c r="I283" s="157"/>
      <c r="J283" s="157">
        <f t="shared" ref="J283:J284" si="20">PRODUCT(E283:I283)</f>
        <v>0</v>
      </c>
      <c r="K283" s="157"/>
      <c r="L283" s="175"/>
      <c r="M283" s="175"/>
      <c r="N283" s="175"/>
      <c r="O283" s="175"/>
      <c r="P283" s="175"/>
      <c r="Q283" s="175"/>
      <c r="R283" s="155"/>
      <c r="S283" s="124"/>
      <c r="T283" s="124"/>
    </row>
    <row r="284" spans="1:20" ht="12.75" hidden="1" customHeight="1" outlineLevel="1">
      <c r="A284" s="140"/>
      <c r="B284" s="155" t="s">
        <v>194</v>
      </c>
      <c r="C284" s="155"/>
      <c r="D284" s="155">
        <v>0</v>
      </c>
      <c r="E284" s="155">
        <v>15</v>
      </c>
      <c r="F284" s="155">
        <v>2.5</v>
      </c>
      <c r="G284" s="155">
        <v>2.5</v>
      </c>
      <c r="H284" s="155">
        <v>0.6</v>
      </c>
      <c r="I284" s="156">
        <v>1</v>
      </c>
      <c r="J284" s="157">
        <f t="shared" si="20"/>
        <v>56.25</v>
      </c>
      <c r="K284" s="157"/>
      <c r="L284" s="175"/>
      <c r="M284" s="175"/>
      <c r="N284" s="175"/>
      <c r="O284" s="175"/>
      <c r="P284" s="175"/>
      <c r="Q284" s="175"/>
      <c r="R284" s="155"/>
      <c r="S284" s="124"/>
      <c r="T284" s="124"/>
    </row>
    <row r="285" spans="1:20" ht="39" customHeight="1" collapsed="1">
      <c r="A285" s="140">
        <v>3</v>
      </c>
      <c r="B285" s="155" t="s">
        <v>224</v>
      </c>
      <c r="C285" s="155" t="s">
        <v>235</v>
      </c>
      <c r="D285" s="140" t="s">
        <v>188</v>
      </c>
      <c r="E285" s="156"/>
      <c r="F285" s="157"/>
      <c r="G285" s="157"/>
      <c r="H285" s="157"/>
      <c r="I285" s="157"/>
      <c r="J285" s="157"/>
      <c r="K285" s="157"/>
      <c r="L285" s="175"/>
      <c r="M285" s="175"/>
      <c r="N285" s="175"/>
      <c r="O285" s="175"/>
      <c r="P285" s="175"/>
      <c r="Q285" s="175"/>
      <c r="R285" s="155"/>
      <c r="S285" s="124"/>
      <c r="T285" s="124"/>
    </row>
    <row r="286" spans="1:20" ht="12.75" hidden="1" customHeight="1" outlineLevel="1">
      <c r="A286" s="140"/>
      <c r="B286" s="155" t="s">
        <v>225</v>
      </c>
      <c r="C286" s="155"/>
      <c r="D286" s="155">
        <v>0</v>
      </c>
      <c r="E286" s="155">
        <v>15</v>
      </c>
      <c r="F286" s="155">
        <v>0.4</v>
      </c>
      <c r="G286" s="155">
        <v>0.4</v>
      </c>
      <c r="H286" s="155">
        <v>1.9</v>
      </c>
      <c r="I286" s="156">
        <v>1</v>
      </c>
      <c r="J286" s="157">
        <f>PRODUCT(E286:I286)</f>
        <v>4.5600000000000005</v>
      </c>
      <c r="K286" s="157"/>
      <c r="L286" s="175"/>
      <c r="M286" s="175"/>
      <c r="N286" s="175"/>
      <c r="O286" s="175"/>
      <c r="P286" s="175"/>
      <c r="Q286" s="175"/>
      <c r="R286" s="155"/>
      <c r="S286" s="124"/>
      <c r="T286" s="124"/>
    </row>
    <row r="287" spans="1:20" ht="12.75" hidden="1" customHeight="1" outlineLevel="1">
      <c r="A287" s="140"/>
      <c r="B287" s="155"/>
      <c r="C287" s="155"/>
      <c r="D287" s="140"/>
      <c r="E287" s="156"/>
      <c r="F287" s="157"/>
      <c r="G287" s="157"/>
      <c r="H287" s="157"/>
      <c r="I287" s="157"/>
      <c r="J287" s="157"/>
      <c r="K287" s="157"/>
      <c r="L287" s="175"/>
      <c r="M287" s="175"/>
      <c r="N287" s="175"/>
      <c r="O287" s="175"/>
      <c r="P287" s="175"/>
      <c r="Q287" s="175"/>
      <c r="R287" s="155"/>
      <c r="S287" s="124"/>
      <c r="T287" s="124"/>
    </row>
    <row r="288" spans="1:20" ht="39" customHeight="1" collapsed="1">
      <c r="A288" s="140">
        <v>5</v>
      </c>
      <c r="B288" s="155" t="s">
        <v>236</v>
      </c>
      <c r="C288" s="155" t="s">
        <v>235</v>
      </c>
      <c r="D288" s="140" t="s">
        <v>188</v>
      </c>
      <c r="E288" s="156"/>
      <c r="F288" s="157"/>
      <c r="G288" s="157"/>
      <c r="H288" s="157"/>
      <c r="I288" s="157"/>
      <c r="J288" s="157"/>
      <c r="K288" s="157"/>
      <c r="L288" s="175"/>
      <c r="M288" s="175"/>
      <c r="N288" s="175"/>
      <c r="O288" s="175"/>
      <c r="P288" s="175"/>
      <c r="Q288" s="175"/>
      <c r="R288" s="155"/>
      <c r="S288" s="124"/>
      <c r="T288" s="124"/>
    </row>
    <row r="289" spans="1:20" ht="12.75" hidden="1" customHeight="1" outlineLevel="1">
      <c r="A289" s="140"/>
      <c r="B289" s="141" t="s">
        <v>355</v>
      </c>
      <c r="C289" s="155"/>
      <c r="D289" s="140"/>
      <c r="E289" s="156">
        <v>1</v>
      </c>
      <c r="F289" s="157">
        <v>15.7</v>
      </c>
      <c r="G289" s="157">
        <v>29.4</v>
      </c>
      <c r="H289" s="157">
        <v>0.2</v>
      </c>
      <c r="I289" s="157"/>
      <c r="J289" s="157">
        <f t="shared" ref="J289:J290" si="21">E289*F289*G289*H289</f>
        <v>92.316000000000003</v>
      </c>
      <c r="K289" s="157"/>
      <c r="L289" s="175"/>
      <c r="M289" s="175"/>
      <c r="N289" s="175"/>
      <c r="O289" s="175"/>
      <c r="P289" s="175"/>
      <c r="Q289" s="175"/>
      <c r="R289" s="155"/>
      <c r="S289" s="124"/>
      <c r="T289" s="124"/>
    </row>
    <row r="290" spans="1:20" ht="12.75" hidden="1" customHeight="1" outlineLevel="1">
      <c r="A290" s="140"/>
      <c r="B290" s="141" t="s">
        <v>358</v>
      </c>
      <c r="C290" s="155"/>
      <c r="D290" s="140"/>
      <c r="E290" s="156">
        <v>1</v>
      </c>
      <c r="F290" s="157">
        <v>7</v>
      </c>
      <c r="G290" s="157">
        <v>6</v>
      </c>
      <c r="H290" s="157">
        <v>0.3</v>
      </c>
      <c r="I290" s="157"/>
      <c r="J290" s="157">
        <f t="shared" si="21"/>
        <v>12.6</v>
      </c>
      <c r="K290" s="157"/>
      <c r="L290" s="175"/>
      <c r="M290" s="175"/>
      <c r="N290" s="175"/>
      <c r="O290" s="175"/>
      <c r="P290" s="175"/>
      <c r="Q290" s="175"/>
      <c r="R290" s="155"/>
      <c r="S290" s="124"/>
      <c r="T290" s="124"/>
    </row>
    <row r="291" spans="1:20" ht="39" customHeight="1" collapsed="1">
      <c r="A291" s="140">
        <v>6</v>
      </c>
      <c r="B291" s="155" t="s">
        <v>359</v>
      </c>
      <c r="C291" s="155" t="s">
        <v>235</v>
      </c>
      <c r="D291" s="140" t="s">
        <v>188</v>
      </c>
      <c r="E291" s="156"/>
      <c r="F291" s="157"/>
      <c r="G291" s="157"/>
      <c r="H291" s="157"/>
      <c r="I291" s="157"/>
      <c r="J291" s="157"/>
      <c r="K291" s="157"/>
      <c r="L291" s="175"/>
      <c r="M291" s="175"/>
      <c r="N291" s="175"/>
      <c r="O291" s="175"/>
      <c r="P291" s="175"/>
      <c r="Q291" s="175"/>
      <c r="R291" s="155"/>
      <c r="S291" s="124"/>
      <c r="T291" s="124"/>
    </row>
    <row r="292" spans="1:20" ht="12.75" hidden="1" customHeight="1" outlineLevel="1">
      <c r="A292" s="140"/>
      <c r="B292" s="141" t="s">
        <v>360</v>
      </c>
      <c r="C292" s="155"/>
      <c r="D292" s="140"/>
      <c r="E292" s="156">
        <v>15</v>
      </c>
      <c r="F292" s="155">
        <v>0.4</v>
      </c>
      <c r="G292" s="155">
        <v>0.4</v>
      </c>
      <c r="H292" s="157">
        <v>13</v>
      </c>
      <c r="I292" s="157">
        <v>1.05</v>
      </c>
      <c r="J292" s="157">
        <f>PRODUCT(E292:I292)</f>
        <v>32.760000000000005</v>
      </c>
      <c r="K292" s="157"/>
      <c r="L292" s="175"/>
      <c r="M292" s="175"/>
      <c r="N292" s="175"/>
      <c r="O292" s="175"/>
      <c r="P292" s="175"/>
      <c r="Q292" s="175"/>
      <c r="R292" s="155"/>
      <c r="S292" s="124"/>
      <c r="T292" s="124"/>
    </row>
    <row r="293" spans="1:20" ht="12.75" hidden="1" customHeight="1" outlineLevel="1">
      <c r="A293" s="140"/>
      <c r="B293" s="141"/>
      <c r="C293" s="155"/>
      <c r="D293" s="140"/>
      <c r="E293" s="156"/>
      <c r="F293" s="157"/>
      <c r="G293" s="157"/>
      <c r="H293" s="157"/>
      <c r="I293" s="157"/>
      <c r="J293" s="157"/>
      <c r="K293" s="157"/>
      <c r="L293" s="175"/>
      <c r="M293" s="175"/>
      <c r="N293" s="175"/>
      <c r="O293" s="175"/>
      <c r="P293" s="175"/>
      <c r="Q293" s="175"/>
      <c r="R293" s="155"/>
      <c r="S293" s="124"/>
      <c r="T293" s="124"/>
    </row>
    <row r="294" spans="1:20" ht="38.25" customHeight="1" collapsed="1">
      <c r="A294" s="140">
        <v>7</v>
      </c>
      <c r="B294" s="155" t="s">
        <v>361</v>
      </c>
      <c r="C294" s="155" t="s">
        <v>235</v>
      </c>
      <c r="D294" s="140" t="s">
        <v>188</v>
      </c>
      <c r="E294" s="156"/>
      <c r="F294" s="157"/>
      <c r="G294" s="157"/>
      <c r="H294" s="157"/>
      <c r="I294" s="157"/>
      <c r="J294" s="157"/>
      <c r="K294" s="157"/>
      <c r="L294" s="175"/>
      <c r="M294" s="175"/>
      <c r="N294" s="175"/>
      <c r="O294" s="175"/>
      <c r="P294" s="175"/>
      <c r="Q294" s="175"/>
      <c r="R294" s="155"/>
      <c r="S294" s="124"/>
      <c r="T294" s="124"/>
    </row>
    <row r="295" spans="1:20" ht="12.75" hidden="1" customHeight="1" outlineLevel="1">
      <c r="A295" s="140"/>
      <c r="B295" s="141" t="s">
        <v>362</v>
      </c>
      <c r="C295" s="155"/>
      <c r="D295" s="140"/>
      <c r="E295" s="156">
        <v>1</v>
      </c>
      <c r="F295" s="157">
        <v>15.7</v>
      </c>
      <c r="G295" s="157">
        <f>(29.4+14.05)</f>
        <v>43.45</v>
      </c>
      <c r="H295" s="157">
        <v>0.15</v>
      </c>
      <c r="I295" s="155">
        <v>1.1000000000000001</v>
      </c>
      <c r="J295" s="157">
        <f>H295*G295*F295*E295*I295</f>
        <v>112.557225</v>
      </c>
      <c r="K295" s="157"/>
      <c r="L295" s="175"/>
      <c r="M295" s="175"/>
      <c r="N295" s="175"/>
      <c r="O295" s="175"/>
      <c r="P295" s="175"/>
      <c r="Q295" s="175"/>
      <c r="R295" s="155"/>
      <c r="S295" s="124"/>
      <c r="T295" s="124"/>
    </row>
    <row r="296" spans="1:20" ht="37.5" customHeight="1" collapsed="1">
      <c r="A296" s="140">
        <v>10</v>
      </c>
      <c r="B296" s="155" t="s">
        <v>363</v>
      </c>
      <c r="C296" s="155" t="s">
        <v>364</v>
      </c>
      <c r="D296" s="140" t="s">
        <v>188</v>
      </c>
      <c r="E296" s="156"/>
      <c r="F296" s="157"/>
      <c r="G296" s="157"/>
      <c r="H296" s="157"/>
      <c r="I296" s="157"/>
      <c r="J296" s="157"/>
      <c r="K296" s="157"/>
      <c r="L296" s="175"/>
      <c r="M296" s="175"/>
      <c r="N296" s="175"/>
      <c r="O296" s="175"/>
      <c r="P296" s="175"/>
      <c r="Q296" s="175"/>
      <c r="R296" s="155"/>
      <c r="S296" s="124"/>
      <c r="T296" s="124"/>
    </row>
    <row r="297" spans="1:20" ht="12.75" hidden="1" customHeight="1" outlineLevel="1">
      <c r="A297" s="140"/>
      <c r="B297" s="141" t="s">
        <v>365</v>
      </c>
      <c r="C297" s="155"/>
      <c r="D297" s="140"/>
      <c r="E297" s="156"/>
      <c r="F297" s="157"/>
      <c r="G297" s="157"/>
      <c r="H297" s="157"/>
      <c r="I297" s="157"/>
      <c r="J297" s="157"/>
      <c r="K297" s="157"/>
      <c r="L297" s="175"/>
      <c r="M297" s="175"/>
      <c r="N297" s="175"/>
      <c r="O297" s="175"/>
      <c r="P297" s="175"/>
      <c r="Q297" s="175"/>
      <c r="R297" s="155"/>
      <c r="S297" s="124"/>
      <c r="T297" s="124"/>
    </row>
    <row r="298" spans="1:20" ht="12.75" hidden="1" customHeight="1" outlineLevel="1">
      <c r="A298" s="140"/>
      <c r="B298" s="412" t="s">
        <v>366</v>
      </c>
      <c r="C298" s="412" t="s">
        <v>367</v>
      </c>
      <c r="D298" s="140"/>
      <c r="E298" s="156">
        <v>15</v>
      </c>
      <c r="F298" s="157">
        <v>0.2</v>
      </c>
      <c r="G298" s="157">
        <v>0.2</v>
      </c>
      <c r="H298" s="157">
        <v>5</v>
      </c>
      <c r="I298" s="157">
        <v>1.05</v>
      </c>
      <c r="J298" s="157">
        <f t="shared" ref="J298:J300" si="22">PRODUCT(E298:I298)</f>
        <v>3.1500000000000008</v>
      </c>
      <c r="K298" s="157"/>
      <c r="L298" s="175"/>
      <c r="M298" s="175"/>
      <c r="N298" s="175"/>
      <c r="O298" s="175"/>
      <c r="P298" s="175"/>
      <c r="Q298" s="175"/>
      <c r="R298" s="155"/>
      <c r="S298" s="124"/>
      <c r="T298" s="124"/>
    </row>
    <row r="299" spans="1:20" ht="12.75" hidden="1" customHeight="1" outlineLevel="1">
      <c r="A299" s="140"/>
      <c r="B299" s="412" t="s">
        <v>368</v>
      </c>
      <c r="C299" s="412" t="s">
        <v>369</v>
      </c>
      <c r="D299" s="140"/>
      <c r="E299" s="156">
        <v>1</v>
      </c>
      <c r="F299" s="157">
        <v>20</v>
      </c>
      <c r="G299" s="157">
        <v>0.1</v>
      </c>
      <c r="H299" s="157">
        <v>0.2</v>
      </c>
      <c r="I299" s="157">
        <v>1.05</v>
      </c>
      <c r="J299" s="157">
        <f t="shared" si="22"/>
        <v>0.42000000000000004</v>
      </c>
      <c r="K299" s="157"/>
      <c r="L299" s="175"/>
      <c r="M299" s="175"/>
      <c r="N299" s="175"/>
      <c r="O299" s="175"/>
      <c r="P299" s="175"/>
      <c r="Q299" s="175"/>
      <c r="R299" s="155"/>
      <c r="S299" s="124"/>
      <c r="T299" s="124"/>
    </row>
    <row r="300" spans="1:20" ht="12.75" hidden="1" customHeight="1" outlineLevel="1">
      <c r="A300" s="140"/>
      <c r="B300" s="412" t="s">
        <v>370</v>
      </c>
      <c r="C300" s="412"/>
      <c r="D300" s="140"/>
      <c r="E300" s="156">
        <v>1</v>
      </c>
      <c r="F300" s="157">
        <f>G295+F295*2+5</f>
        <v>79.849999999999994</v>
      </c>
      <c r="G300" s="157">
        <v>0.2</v>
      </c>
      <c r="H300" s="157">
        <v>0.2</v>
      </c>
      <c r="I300" s="157">
        <v>1.05</v>
      </c>
      <c r="J300" s="157">
        <f t="shared" si="22"/>
        <v>3.3536999999999999</v>
      </c>
      <c r="K300" s="157"/>
      <c r="L300" s="175"/>
      <c r="M300" s="175"/>
      <c r="N300" s="175"/>
      <c r="O300" s="175"/>
      <c r="P300" s="175"/>
      <c r="Q300" s="175"/>
      <c r="R300" s="155"/>
      <c r="S300" s="124"/>
      <c r="T300" s="124"/>
    </row>
    <row r="301" spans="1:20" ht="12.75" hidden="1" customHeight="1" outlineLevel="1">
      <c r="A301" s="140"/>
      <c r="B301" s="155" t="s">
        <v>371</v>
      </c>
      <c r="C301" s="412"/>
      <c r="D301" s="140"/>
      <c r="E301" s="156"/>
      <c r="F301" s="157"/>
      <c r="G301" s="157"/>
      <c r="H301" s="157"/>
      <c r="I301" s="157"/>
      <c r="J301" s="157"/>
      <c r="K301" s="157"/>
      <c r="L301" s="175"/>
      <c r="M301" s="175"/>
      <c r="N301" s="175"/>
      <c r="O301" s="175"/>
      <c r="P301" s="175"/>
      <c r="Q301" s="175"/>
      <c r="R301" s="155"/>
      <c r="S301" s="124"/>
      <c r="T301" s="124"/>
    </row>
    <row r="302" spans="1:20" ht="12.75" hidden="1" customHeight="1" outlineLevel="1">
      <c r="A302" s="140"/>
      <c r="B302" s="412" t="s">
        <v>366</v>
      </c>
      <c r="C302" s="412" t="s">
        <v>372</v>
      </c>
      <c r="D302" s="140"/>
      <c r="E302" s="156">
        <v>15</v>
      </c>
      <c r="F302" s="157">
        <v>0.2</v>
      </c>
      <c r="G302" s="157">
        <v>0.2</v>
      </c>
      <c r="H302" s="157">
        <v>5</v>
      </c>
      <c r="I302" s="157">
        <v>1.05</v>
      </c>
      <c r="J302" s="157">
        <f t="shared" ref="J302:J304" si="23">PRODUCT(E302:I302)</f>
        <v>3.1500000000000008</v>
      </c>
      <c r="K302" s="157"/>
      <c r="L302" s="175"/>
      <c r="M302" s="175"/>
      <c r="N302" s="175"/>
      <c r="O302" s="175"/>
      <c r="P302" s="175"/>
      <c r="Q302" s="175"/>
      <c r="R302" s="155"/>
      <c r="S302" s="124"/>
      <c r="T302" s="124"/>
    </row>
    <row r="303" spans="1:20" ht="12.75" hidden="1" customHeight="1" outlineLevel="1">
      <c r="A303" s="140"/>
      <c r="B303" s="412" t="s">
        <v>368</v>
      </c>
      <c r="C303" s="412" t="s">
        <v>369</v>
      </c>
      <c r="D303" s="140"/>
      <c r="E303" s="156">
        <v>1</v>
      </c>
      <c r="F303" s="157">
        <v>20</v>
      </c>
      <c r="G303" s="157">
        <v>0.1</v>
      </c>
      <c r="H303" s="157">
        <v>0.2</v>
      </c>
      <c r="I303" s="157">
        <v>1.05</v>
      </c>
      <c r="J303" s="157">
        <f t="shared" si="23"/>
        <v>0.42000000000000004</v>
      </c>
      <c r="K303" s="157"/>
      <c r="L303" s="175"/>
      <c r="M303" s="175"/>
      <c r="N303" s="175"/>
      <c r="O303" s="175"/>
      <c r="P303" s="175"/>
      <c r="Q303" s="175"/>
      <c r="R303" s="155"/>
      <c r="S303" s="124"/>
      <c r="T303" s="124"/>
    </row>
    <row r="304" spans="1:20" ht="12.75" hidden="1" customHeight="1" outlineLevel="1">
      <c r="A304" s="140"/>
      <c r="B304" s="412" t="s">
        <v>370</v>
      </c>
      <c r="C304" s="412"/>
      <c r="D304" s="140"/>
      <c r="E304" s="156">
        <v>1</v>
      </c>
      <c r="F304" s="157">
        <f>F300</f>
        <v>79.849999999999994</v>
      </c>
      <c r="G304" s="157">
        <v>0.2</v>
      </c>
      <c r="H304" s="157">
        <v>0.2</v>
      </c>
      <c r="I304" s="157">
        <v>1.05</v>
      </c>
      <c r="J304" s="157">
        <f t="shared" si="23"/>
        <v>3.3536999999999999</v>
      </c>
      <c r="K304" s="157"/>
      <c r="L304" s="175"/>
      <c r="M304" s="175"/>
      <c r="N304" s="175"/>
      <c r="O304" s="175"/>
      <c r="P304" s="175"/>
      <c r="Q304" s="175"/>
      <c r="R304" s="155"/>
      <c r="S304" s="124"/>
      <c r="T304" s="124"/>
    </row>
    <row r="305" spans="1:20" ht="27.75" customHeight="1">
      <c r="A305" s="154" t="s">
        <v>218</v>
      </c>
      <c r="B305" s="445" t="s">
        <v>243</v>
      </c>
      <c r="C305" s="153"/>
      <c r="D305" s="154"/>
      <c r="E305" s="154"/>
      <c r="F305" s="154"/>
      <c r="G305" s="154"/>
      <c r="H305" s="154"/>
      <c r="I305" s="154"/>
      <c r="J305" s="154"/>
      <c r="K305" s="151"/>
      <c r="L305" s="175"/>
      <c r="M305" s="175"/>
      <c r="N305" s="175"/>
      <c r="O305" s="175"/>
      <c r="P305" s="175"/>
      <c r="Q305" s="175"/>
      <c r="R305" s="153"/>
      <c r="S305" s="180"/>
      <c r="T305" s="180"/>
    </row>
    <row r="306" spans="1:20" ht="38.25" customHeight="1" collapsed="1">
      <c r="A306" s="140">
        <v>11</v>
      </c>
      <c r="B306" s="155" t="s">
        <v>373</v>
      </c>
      <c r="C306" s="155" t="s">
        <v>245</v>
      </c>
      <c r="D306" s="140" t="s">
        <v>206</v>
      </c>
      <c r="E306" s="156"/>
      <c r="F306" s="157"/>
      <c r="G306" s="157"/>
      <c r="H306" s="157"/>
      <c r="I306" s="157"/>
      <c r="J306" s="157"/>
      <c r="K306" s="157"/>
      <c r="L306" s="175"/>
      <c r="M306" s="175"/>
      <c r="N306" s="175"/>
      <c r="O306" s="175"/>
      <c r="P306" s="175"/>
      <c r="Q306" s="175"/>
      <c r="R306" s="155"/>
      <c r="S306" s="124"/>
      <c r="T306" s="124"/>
    </row>
    <row r="307" spans="1:20" ht="12.75" hidden="1" customHeight="1" outlineLevel="1">
      <c r="A307" s="140"/>
      <c r="B307" s="155" t="s">
        <v>356</v>
      </c>
      <c r="C307" s="155"/>
      <c r="D307" s="158"/>
      <c r="E307" s="214"/>
      <c r="F307" s="214"/>
      <c r="G307" s="214"/>
      <c r="H307" s="214"/>
      <c r="I307" s="214"/>
      <c r="J307" s="214"/>
      <c r="K307" s="157"/>
      <c r="L307" s="175"/>
      <c r="M307" s="175"/>
      <c r="N307" s="175"/>
      <c r="O307" s="175"/>
      <c r="P307" s="175"/>
      <c r="Q307" s="175"/>
      <c r="R307" s="155"/>
      <c r="S307" s="124"/>
      <c r="T307" s="124"/>
    </row>
    <row r="308" spans="1:20" ht="12.75" hidden="1" customHeight="1" outlineLevel="1">
      <c r="A308" s="140"/>
      <c r="B308" s="155" t="s">
        <v>194</v>
      </c>
      <c r="C308" s="155"/>
      <c r="D308" s="155"/>
      <c r="E308" s="155">
        <f t="shared" ref="E308:G308" si="24">E289</f>
        <v>1</v>
      </c>
      <c r="F308" s="155">
        <f t="shared" si="24"/>
        <v>15.7</v>
      </c>
      <c r="G308" s="155">
        <f t="shared" si="24"/>
        <v>29.4</v>
      </c>
      <c r="H308" s="155">
        <v>0.1</v>
      </c>
      <c r="I308" s="156">
        <v>1</v>
      </c>
      <c r="J308" s="157">
        <f>E308*(F308+0.2)*(G308+0.2)*H308</f>
        <v>47.063999999999993</v>
      </c>
      <c r="K308" s="157"/>
      <c r="L308" s="175"/>
      <c r="M308" s="175"/>
      <c r="N308" s="175"/>
      <c r="O308" s="175"/>
      <c r="P308" s="175"/>
      <c r="Q308" s="175"/>
      <c r="R308" s="155"/>
      <c r="S308" s="124"/>
      <c r="T308" s="124"/>
    </row>
    <row r="309" spans="1:20" ht="38.25" customHeight="1" collapsed="1">
      <c r="A309" s="140">
        <v>12</v>
      </c>
      <c r="B309" s="155" t="s">
        <v>246</v>
      </c>
      <c r="C309" s="155" t="s">
        <v>245</v>
      </c>
      <c r="D309" s="140" t="s">
        <v>206</v>
      </c>
      <c r="E309" s="156"/>
      <c r="F309" s="157"/>
      <c r="G309" s="157"/>
      <c r="H309" s="157"/>
      <c r="I309" s="157"/>
      <c r="J309" s="157"/>
      <c r="K309" s="157"/>
      <c r="L309" s="175"/>
      <c r="M309" s="175"/>
      <c r="N309" s="175"/>
      <c r="O309" s="175"/>
      <c r="P309" s="175"/>
      <c r="Q309" s="175"/>
      <c r="R309" s="155"/>
      <c r="S309" s="124"/>
      <c r="T309" s="124"/>
    </row>
    <row r="310" spans="1:20" ht="12.75" hidden="1" customHeight="1" outlineLevel="1">
      <c r="A310" s="140"/>
      <c r="B310" s="155" t="s">
        <v>194</v>
      </c>
      <c r="C310" s="155"/>
      <c r="D310" s="155">
        <v>0</v>
      </c>
      <c r="E310" s="155">
        <v>15</v>
      </c>
      <c r="F310" s="155">
        <v>2.5</v>
      </c>
      <c r="G310" s="155">
        <v>2.5</v>
      </c>
      <c r="H310" s="155">
        <v>0.6</v>
      </c>
      <c r="I310" s="156">
        <v>1</v>
      </c>
      <c r="J310" s="157">
        <f>E310*(F310+G310)*2*H310</f>
        <v>90</v>
      </c>
      <c r="K310" s="157"/>
      <c r="L310" s="175"/>
      <c r="M310" s="175"/>
      <c r="N310" s="175"/>
      <c r="O310" s="175"/>
      <c r="P310" s="175"/>
      <c r="Q310" s="175"/>
      <c r="R310" s="155"/>
      <c r="S310" s="124"/>
      <c r="T310" s="124"/>
    </row>
    <row r="311" spans="1:20" ht="38.25" customHeight="1" collapsed="1">
      <c r="A311" s="140">
        <v>13</v>
      </c>
      <c r="B311" s="155" t="s">
        <v>247</v>
      </c>
      <c r="C311" s="155" t="s">
        <v>245</v>
      </c>
      <c r="D311" s="140" t="s">
        <v>206</v>
      </c>
      <c r="E311" s="156"/>
      <c r="F311" s="157"/>
      <c r="G311" s="157"/>
      <c r="H311" s="157"/>
      <c r="I311" s="157"/>
      <c r="J311" s="157"/>
      <c r="K311" s="157"/>
      <c r="L311" s="175"/>
      <c r="M311" s="175"/>
      <c r="N311" s="175"/>
      <c r="O311" s="175"/>
      <c r="P311" s="175"/>
      <c r="Q311" s="175"/>
      <c r="R311" s="155"/>
      <c r="S311" s="124"/>
      <c r="T311" s="124"/>
    </row>
    <row r="312" spans="1:20" ht="12.75" hidden="1" customHeight="1" outlineLevel="1">
      <c r="A312" s="140"/>
      <c r="B312" s="155" t="s">
        <v>225</v>
      </c>
      <c r="C312" s="155"/>
      <c r="D312" s="155">
        <v>0</v>
      </c>
      <c r="E312" s="155">
        <v>15</v>
      </c>
      <c r="F312" s="155">
        <v>0.4</v>
      </c>
      <c r="G312" s="155">
        <v>0.4</v>
      </c>
      <c r="H312" s="155">
        <v>1.9</v>
      </c>
      <c r="I312" s="156">
        <v>1</v>
      </c>
      <c r="J312" s="157">
        <f>E312*(F312+G312)*2*H312</f>
        <v>45.599999999999994</v>
      </c>
      <c r="K312" s="157"/>
      <c r="L312" s="175"/>
      <c r="M312" s="175"/>
      <c r="N312" s="175"/>
      <c r="O312" s="175"/>
      <c r="P312" s="175"/>
      <c r="Q312" s="175"/>
      <c r="R312" s="155"/>
      <c r="S312" s="124"/>
      <c r="T312" s="124"/>
    </row>
    <row r="313" spans="1:20" ht="12.75" hidden="1" customHeight="1" outlineLevel="1">
      <c r="A313" s="140"/>
      <c r="B313" s="155"/>
      <c r="C313" s="155"/>
      <c r="D313" s="140"/>
      <c r="E313" s="156"/>
      <c r="F313" s="157"/>
      <c r="G313" s="157"/>
      <c r="H313" s="157"/>
      <c r="I313" s="157"/>
      <c r="J313" s="157"/>
      <c r="K313" s="157"/>
      <c r="L313" s="175"/>
      <c r="M313" s="175"/>
      <c r="N313" s="175"/>
      <c r="O313" s="175"/>
      <c r="P313" s="175"/>
      <c r="Q313" s="175"/>
      <c r="R313" s="155"/>
      <c r="S313" s="124"/>
      <c r="T313" s="124"/>
    </row>
    <row r="314" spans="1:20" ht="12.75" hidden="1" customHeight="1" outlineLevel="1">
      <c r="A314" s="140"/>
      <c r="B314" s="155"/>
      <c r="C314" s="155"/>
      <c r="D314" s="155"/>
      <c r="E314" s="155"/>
      <c r="F314" s="155"/>
      <c r="G314" s="155"/>
      <c r="H314" s="155"/>
      <c r="I314" s="155"/>
      <c r="J314" s="157"/>
      <c r="K314" s="157"/>
      <c r="L314" s="175"/>
      <c r="M314" s="175"/>
      <c r="N314" s="175"/>
      <c r="O314" s="175"/>
      <c r="P314" s="175"/>
      <c r="Q314" s="175"/>
      <c r="R314" s="155"/>
      <c r="S314" s="124"/>
      <c r="T314" s="124"/>
    </row>
    <row r="315" spans="1:20" ht="38.25" customHeight="1" collapsed="1">
      <c r="A315" s="140">
        <v>15</v>
      </c>
      <c r="B315" s="155" t="s">
        <v>374</v>
      </c>
      <c r="C315" s="155" t="s">
        <v>245</v>
      </c>
      <c r="D315" s="140" t="s">
        <v>206</v>
      </c>
      <c r="E315" s="156"/>
      <c r="F315" s="157"/>
      <c r="G315" s="157"/>
      <c r="H315" s="157"/>
      <c r="I315" s="157"/>
      <c r="J315" s="157"/>
      <c r="K315" s="157"/>
      <c r="L315" s="175"/>
      <c r="M315" s="175"/>
      <c r="N315" s="175"/>
      <c r="O315" s="175"/>
      <c r="P315" s="175"/>
      <c r="Q315" s="175"/>
      <c r="R315" s="155"/>
      <c r="S315" s="124"/>
      <c r="T315" s="124"/>
    </row>
    <row r="316" spans="1:20" ht="12.75" hidden="1" customHeight="1" outlineLevel="1">
      <c r="A316" s="140"/>
      <c r="B316" s="141" t="s">
        <v>355</v>
      </c>
      <c r="C316" s="155"/>
      <c r="D316" s="140"/>
      <c r="E316" s="156">
        <v>1</v>
      </c>
      <c r="F316" s="157">
        <v>15.7</v>
      </c>
      <c r="G316" s="157">
        <v>29.4</v>
      </c>
      <c r="H316" s="157">
        <v>0.15</v>
      </c>
      <c r="I316" s="157"/>
      <c r="J316" s="157">
        <f>E316*(F316+G316)*2*H316</f>
        <v>13.529999999999998</v>
      </c>
      <c r="K316" s="157"/>
      <c r="L316" s="175"/>
      <c r="M316" s="175"/>
      <c r="N316" s="175"/>
      <c r="O316" s="175"/>
      <c r="P316" s="175"/>
      <c r="Q316" s="175"/>
      <c r="R316" s="155"/>
      <c r="S316" s="124"/>
      <c r="T316" s="124"/>
    </row>
    <row r="317" spans="1:20" ht="12.75" hidden="1" customHeight="1" outlineLevel="1">
      <c r="A317" s="140"/>
      <c r="B317" s="141" t="s">
        <v>358</v>
      </c>
      <c r="C317" s="155"/>
      <c r="D317" s="140"/>
      <c r="E317" s="156">
        <v>1</v>
      </c>
      <c r="F317" s="157">
        <v>7</v>
      </c>
      <c r="G317" s="157">
        <v>4</v>
      </c>
      <c r="H317" s="157">
        <v>0.3</v>
      </c>
      <c r="I317" s="157"/>
      <c r="J317" s="157">
        <f>E317*(F317+G317)*2*H317</f>
        <v>6.6</v>
      </c>
      <c r="K317" s="157"/>
      <c r="L317" s="175"/>
      <c r="M317" s="175"/>
      <c r="N317" s="175"/>
      <c r="O317" s="175"/>
      <c r="P317" s="175"/>
      <c r="Q317" s="175"/>
      <c r="R317" s="155"/>
      <c r="S317" s="124"/>
      <c r="T317" s="124"/>
    </row>
    <row r="318" spans="1:20" ht="38.25" customHeight="1" collapsed="1">
      <c r="A318" s="140">
        <v>16</v>
      </c>
      <c r="B318" s="155" t="s">
        <v>375</v>
      </c>
      <c r="C318" s="155" t="s">
        <v>245</v>
      </c>
      <c r="D318" s="140" t="s">
        <v>206</v>
      </c>
      <c r="E318" s="156"/>
      <c r="F318" s="157"/>
      <c r="G318" s="157"/>
      <c r="H318" s="157"/>
      <c r="I318" s="157"/>
      <c r="J318" s="157"/>
      <c r="K318" s="157"/>
      <c r="L318" s="175"/>
      <c r="M318" s="175"/>
      <c r="N318" s="175"/>
      <c r="O318" s="175"/>
      <c r="P318" s="175"/>
      <c r="Q318" s="175"/>
      <c r="R318" s="155"/>
      <c r="S318" s="124"/>
      <c r="T318" s="124"/>
    </row>
    <row r="319" spans="1:20" ht="12.75" hidden="1" customHeight="1" outlineLevel="1">
      <c r="A319" s="140"/>
      <c r="B319" s="141" t="s">
        <v>225</v>
      </c>
      <c r="C319" s="155"/>
      <c r="D319" s="140"/>
      <c r="E319" s="156">
        <v>15</v>
      </c>
      <c r="F319" s="155">
        <v>0.4</v>
      </c>
      <c r="G319" s="155">
        <v>0.4</v>
      </c>
      <c r="H319" s="157">
        <v>13</v>
      </c>
      <c r="I319" s="157">
        <v>1.05</v>
      </c>
      <c r="J319" s="157">
        <f>E319*(F319+G319)*2*H319</f>
        <v>312</v>
      </c>
      <c r="K319" s="157"/>
      <c r="L319" s="175"/>
      <c r="M319" s="175"/>
      <c r="N319" s="175"/>
      <c r="O319" s="175"/>
      <c r="P319" s="175"/>
      <c r="Q319" s="175"/>
      <c r="R319" s="155"/>
      <c r="S319" s="124"/>
      <c r="T319" s="124"/>
    </row>
    <row r="320" spans="1:20" ht="33.75" customHeight="1" collapsed="1">
      <c r="A320" s="140">
        <v>17</v>
      </c>
      <c r="B320" s="155" t="s">
        <v>376</v>
      </c>
      <c r="C320" s="155" t="s">
        <v>245</v>
      </c>
      <c r="D320" s="140" t="s">
        <v>206</v>
      </c>
      <c r="E320" s="156"/>
      <c r="F320" s="157"/>
      <c r="G320" s="157"/>
      <c r="H320" s="157"/>
      <c r="I320" s="157"/>
      <c r="J320" s="157"/>
      <c r="K320" s="157"/>
      <c r="L320" s="175"/>
      <c r="M320" s="175"/>
      <c r="N320" s="175"/>
      <c r="O320" s="175"/>
      <c r="P320" s="175"/>
      <c r="Q320" s="175"/>
      <c r="R320" s="155"/>
      <c r="S320" s="124"/>
      <c r="T320" s="124"/>
    </row>
    <row r="321" spans="1:20" ht="12.75" hidden="1" customHeight="1" outlineLevel="1">
      <c r="A321" s="140"/>
      <c r="B321" s="141" t="s">
        <v>362</v>
      </c>
      <c r="C321" s="155"/>
      <c r="D321" s="140"/>
      <c r="E321" s="156">
        <v>1</v>
      </c>
      <c r="F321" s="157">
        <v>15.7</v>
      </c>
      <c r="G321" s="157">
        <f>29.4+16</f>
        <v>45.4</v>
      </c>
      <c r="H321" s="157">
        <v>0.15</v>
      </c>
      <c r="I321" s="155"/>
      <c r="J321" s="157">
        <f>E321*(F321+G321)*2*H321</f>
        <v>18.329999999999998</v>
      </c>
      <c r="K321" s="157"/>
      <c r="L321" s="175"/>
      <c r="M321" s="175"/>
      <c r="N321" s="175"/>
      <c r="O321" s="175"/>
      <c r="P321" s="175"/>
      <c r="Q321" s="175"/>
      <c r="R321" s="155"/>
      <c r="S321" s="124"/>
      <c r="T321" s="124"/>
    </row>
    <row r="322" spans="1:20" ht="37.5" customHeight="1" collapsed="1">
      <c r="A322" s="140">
        <v>20</v>
      </c>
      <c r="B322" s="155" t="s">
        <v>377</v>
      </c>
      <c r="C322" s="155" t="s">
        <v>245</v>
      </c>
      <c r="D322" s="140" t="s">
        <v>206</v>
      </c>
      <c r="E322" s="156"/>
      <c r="F322" s="157"/>
      <c r="G322" s="157"/>
      <c r="H322" s="157"/>
      <c r="I322" s="157"/>
      <c r="J322" s="157"/>
      <c r="K322" s="157"/>
      <c r="L322" s="175"/>
      <c r="M322" s="175"/>
      <c r="N322" s="175"/>
      <c r="O322" s="175"/>
      <c r="P322" s="175"/>
      <c r="Q322" s="175"/>
      <c r="R322" s="155"/>
      <c r="S322" s="124"/>
      <c r="T322" s="124"/>
    </row>
    <row r="323" spans="1:20" ht="12.75" hidden="1" customHeight="1" outlineLevel="1">
      <c r="A323" s="140"/>
      <c r="B323" s="141" t="s">
        <v>365</v>
      </c>
      <c r="C323" s="155"/>
      <c r="D323" s="140"/>
      <c r="E323" s="156"/>
      <c r="F323" s="157"/>
      <c r="G323" s="157"/>
      <c r="H323" s="157"/>
      <c r="I323" s="157"/>
      <c r="J323" s="157"/>
      <c r="K323" s="157"/>
      <c r="L323" s="175"/>
      <c r="M323" s="175"/>
      <c r="N323" s="175"/>
      <c r="O323" s="175"/>
      <c r="P323" s="175"/>
      <c r="Q323" s="175"/>
      <c r="R323" s="155"/>
      <c r="S323" s="124"/>
      <c r="T323" s="124"/>
    </row>
    <row r="324" spans="1:20" ht="12.75" hidden="1" customHeight="1" outlineLevel="1">
      <c r="A324" s="140"/>
      <c r="B324" s="412" t="s">
        <v>366</v>
      </c>
      <c r="C324" s="412" t="s">
        <v>367</v>
      </c>
      <c r="D324" s="140"/>
      <c r="E324" s="156">
        <v>30</v>
      </c>
      <c r="F324" s="157">
        <v>0.2</v>
      </c>
      <c r="G324" s="157">
        <v>0.2</v>
      </c>
      <c r="H324" s="157">
        <v>5</v>
      </c>
      <c r="I324" s="157">
        <v>1.05</v>
      </c>
      <c r="J324" s="157">
        <f t="shared" ref="J324:J326" si="25">E324*(F324+G324)*2*H324</f>
        <v>120</v>
      </c>
      <c r="K324" s="157"/>
      <c r="L324" s="175"/>
      <c r="M324" s="175"/>
      <c r="N324" s="175"/>
      <c r="O324" s="175"/>
      <c r="P324" s="175"/>
      <c r="Q324" s="175"/>
      <c r="R324" s="155"/>
      <c r="S324" s="124"/>
      <c r="T324" s="124"/>
    </row>
    <row r="325" spans="1:20" ht="12.75" hidden="1" customHeight="1" outlineLevel="1">
      <c r="A325" s="140"/>
      <c r="B325" s="412" t="s">
        <v>368</v>
      </c>
      <c r="C325" s="412" t="s">
        <v>369</v>
      </c>
      <c r="D325" s="140"/>
      <c r="E325" s="156">
        <v>1</v>
      </c>
      <c r="F325" s="157">
        <v>20</v>
      </c>
      <c r="G325" s="157">
        <v>0.1</v>
      </c>
      <c r="H325" s="157">
        <v>0.2</v>
      </c>
      <c r="I325" s="157">
        <v>1.05</v>
      </c>
      <c r="J325" s="157">
        <f t="shared" si="25"/>
        <v>8.0400000000000009</v>
      </c>
      <c r="K325" s="157"/>
      <c r="L325" s="175"/>
      <c r="M325" s="175"/>
      <c r="N325" s="175"/>
      <c r="O325" s="175"/>
      <c r="P325" s="175"/>
      <c r="Q325" s="175"/>
      <c r="R325" s="155"/>
      <c r="S325" s="124"/>
      <c r="T325" s="124"/>
    </row>
    <row r="326" spans="1:20" ht="12.75" hidden="1" customHeight="1" outlineLevel="1">
      <c r="A326" s="140"/>
      <c r="B326" s="412" t="s">
        <v>370</v>
      </c>
      <c r="C326" s="412"/>
      <c r="D326" s="140"/>
      <c r="E326" s="156">
        <v>1</v>
      </c>
      <c r="F326" s="157">
        <f>(F321+G321)*2</f>
        <v>122.19999999999999</v>
      </c>
      <c r="G326" s="157">
        <v>0.2</v>
      </c>
      <c r="H326" s="157">
        <v>0.2</v>
      </c>
      <c r="I326" s="157">
        <v>1.05</v>
      </c>
      <c r="J326" s="157">
        <f t="shared" si="25"/>
        <v>48.96</v>
      </c>
      <c r="K326" s="157"/>
      <c r="L326" s="175"/>
      <c r="M326" s="175"/>
      <c r="N326" s="175"/>
      <c r="O326" s="175"/>
      <c r="P326" s="175"/>
      <c r="Q326" s="175"/>
      <c r="R326" s="155"/>
      <c r="S326" s="124"/>
      <c r="T326" s="124"/>
    </row>
    <row r="327" spans="1:20" ht="12.75" hidden="1" customHeight="1" outlineLevel="1">
      <c r="A327" s="140"/>
      <c r="B327" s="155" t="s">
        <v>371</v>
      </c>
      <c r="C327" s="412"/>
      <c r="D327" s="140"/>
      <c r="E327" s="156"/>
      <c r="F327" s="157"/>
      <c r="G327" s="157"/>
      <c r="H327" s="157"/>
      <c r="I327" s="157"/>
      <c r="J327" s="157"/>
      <c r="K327" s="157"/>
      <c r="L327" s="175"/>
      <c r="M327" s="175"/>
      <c r="N327" s="175"/>
      <c r="O327" s="175"/>
      <c r="P327" s="175"/>
      <c r="Q327" s="175"/>
      <c r="R327" s="155"/>
      <c r="S327" s="124"/>
      <c r="T327" s="124"/>
    </row>
    <row r="328" spans="1:20" ht="12.75" hidden="1" customHeight="1" outlineLevel="1">
      <c r="A328" s="140"/>
      <c r="B328" s="412" t="s">
        <v>366</v>
      </c>
      <c r="C328" s="412" t="s">
        <v>372</v>
      </c>
      <c r="D328" s="140"/>
      <c r="E328" s="156">
        <v>30</v>
      </c>
      <c r="F328" s="157">
        <v>0.2</v>
      </c>
      <c r="G328" s="157">
        <v>0.2</v>
      </c>
      <c r="H328" s="157">
        <v>5</v>
      </c>
      <c r="I328" s="157">
        <v>1.05</v>
      </c>
      <c r="J328" s="157">
        <f t="shared" ref="J328:J330" si="26">E328*(F328+G328)*2*H328</f>
        <v>120</v>
      </c>
      <c r="K328" s="157"/>
      <c r="L328" s="175"/>
      <c r="M328" s="175"/>
      <c r="N328" s="175"/>
      <c r="O328" s="175"/>
      <c r="P328" s="175"/>
      <c r="Q328" s="175"/>
      <c r="R328" s="155"/>
      <c r="S328" s="124"/>
      <c r="T328" s="124"/>
    </row>
    <row r="329" spans="1:20" ht="12.75" hidden="1" customHeight="1" outlineLevel="1">
      <c r="A329" s="140"/>
      <c r="B329" s="412" t="s">
        <v>368</v>
      </c>
      <c r="C329" s="412" t="s">
        <v>369</v>
      </c>
      <c r="D329" s="140"/>
      <c r="E329" s="156">
        <v>1</v>
      </c>
      <c r="F329" s="157">
        <v>20</v>
      </c>
      <c r="G329" s="157">
        <v>0.1</v>
      </c>
      <c r="H329" s="157">
        <v>0.2</v>
      </c>
      <c r="I329" s="157">
        <v>1.05</v>
      </c>
      <c r="J329" s="157">
        <f t="shared" si="26"/>
        <v>8.0400000000000009</v>
      </c>
      <c r="K329" s="157"/>
      <c r="L329" s="175"/>
      <c r="M329" s="175"/>
      <c r="N329" s="175"/>
      <c r="O329" s="175"/>
      <c r="P329" s="175"/>
      <c r="Q329" s="175"/>
      <c r="R329" s="155"/>
      <c r="S329" s="124"/>
      <c r="T329" s="124"/>
    </row>
    <row r="330" spans="1:20" ht="12.75" hidden="1" customHeight="1" outlineLevel="1">
      <c r="A330" s="140"/>
      <c r="B330" s="412" t="s">
        <v>370</v>
      </c>
      <c r="C330" s="412"/>
      <c r="D330" s="140"/>
      <c r="E330" s="156">
        <v>1</v>
      </c>
      <c r="F330" s="157">
        <f>F326</f>
        <v>122.19999999999999</v>
      </c>
      <c r="G330" s="157">
        <v>0.2</v>
      </c>
      <c r="H330" s="157">
        <v>0.2</v>
      </c>
      <c r="I330" s="157">
        <v>1.05</v>
      </c>
      <c r="J330" s="157">
        <f t="shared" si="26"/>
        <v>48.96</v>
      </c>
      <c r="K330" s="157"/>
      <c r="L330" s="175"/>
      <c r="M330" s="175"/>
      <c r="N330" s="175"/>
      <c r="O330" s="175"/>
      <c r="P330" s="175"/>
      <c r="Q330" s="175"/>
      <c r="R330" s="155"/>
      <c r="S330" s="124"/>
      <c r="T330" s="124"/>
    </row>
    <row r="331" spans="1:20" ht="27.75" customHeight="1">
      <c r="A331" s="154" t="s">
        <v>218</v>
      </c>
      <c r="B331" s="445" t="s">
        <v>251</v>
      </c>
      <c r="C331" s="155"/>
      <c r="D331" s="154"/>
      <c r="E331" s="154"/>
      <c r="F331" s="154"/>
      <c r="G331" s="154"/>
      <c r="H331" s="154"/>
      <c r="I331" s="154"/>
      <c r="J331" s="154"/>
      <c r="K331" s="151"/>
      <c r="L331" s="175"/>
      <c r="M331" s="175"/>
      <c r="N331" s="175"/>
      <c r="O331" s="175"/>
      <c r="P331" s="175"/>
      <c r="Q331" s="175"/>
      <c r="R331" s="153"/>
      <c r="S331" s="180"/>
      <c r="T331" s="180"/>
    </row>
    <row r="332" spans="1:20" ht="30.75" customHeight="1">
      <c r="A332" s="140">
        <v>21</v>
      </c>
      <c r="B332" s="155" t="s">
        <v>378</v>
      </c>
      <c r="C332" s="155" t="s">
        <v>253</v>
      </c>
      <c r="D332" s="140" t="s">
        <v>254</v>
      </c>
      <c r="E332" s="156"/>
      <c r="F332" s="214"/>
      <c r="G332" s="214"/>
      <c r="H332" s="214"/>
      <c r="I332" s="157"/>
      <c r="J332" s="157"/>
      <c r="K332" s="157"/>
      <c r="L332" s="175"/>
      <c r="M332" s="175"/>
      <c r="N332" s="175"/>
      <c r="O332" s="175"/>
      <c r="P332" s="175"/>
      <c r="Q332" s="175"/>
      <c r="R332" s="155"/>
      <c r="S332" s="124"/>
      <c r="T332" s="124"/>
    </row>
    <row r="333" spans="1:20" ht="30.75" customHeight="1">
      <c r="A333" s="140">
        <v>22</v>
      </c>
      <c r="B333" s="155" t="s">
        <v>379</v>
      </c>
      <c r="C333" s="155" t="s">
        <v>253</v>
      </c>
      <c r="D333" s="140" t="s">
        <v>254</v>
      </c>
      <c r="E333" s="156"/>
      <c r="F333" s="214"/>
      <c r="G333" s="214"/>
      <c r="H333" s="214"/>
      <c r="I333" s="157"/>
      <c r="J333" s="157"/>
      <c r="K333" s="157"/>
      <c r="L333" s="175"/>
      <c r="M333" s="175"/>
      <c r="N333" s="175"/>
      <c r="O333" s="175"/>
      <c r="P333" s="175"/>
      <c r="Q333" s="175"/>
      <c r="R333" s="155"/>
      <c r="S333" s="124"/>
      <c r="T333" s="124"/>
    </row>
    <row r="334" spans="1:20" ht="30.75" customHeight="1">
      <c r="A334" s="140">
        <v>24</v>
      </c>
      <c r="B334" s="155" t="s">
        <v>380</v>
      </c>
      <c r="C334" s="155" t="s">
        <v>253</v>
      </c>
      <c r="D334" s="140" t="s">
        <v>254</v>
      </c>
      <c r="E334" s="156"/>
      <c r="F334" s="214"/>
      <c r="G334" s="214"/>
      <c r="H334" s="214"/>
      <c r="I334" s="157"/>
      <c r="J334" s="157"/>
      <c r="K334" s="157"/>
      <c r="L334" s="175"/>
      <c r="M334" s="175"/>
      <c r="N334" s="175"/>
      <c r="O334" s="175"/>
      <c r="P334" s="175"/>
      <c r="Q334" s="175"/>
      <c r="R334" s="155"/>
      <c r="S334" s="124"/>
      <c r="T334" s="124"/>
    </row>
    <row r="335" spans="1:20" ht="30.75" customHeight="1">
      <c r="A335" s="140">
        <v>25</v>
      </c>
      <c r="B335" s="155" t="s">
        <v>381</v>
      </c>
      <c r="C335" s="155" t="s">
        <v>253</v>
      </c>
      <c r="D335" s="140" t="s">
        <v>254</v>
      </c>
      <c r="E335" s="156"/>
      <c r="F335" s="214"/>
      <c r="G335" s="214"/>
      <c r="H335" s="214"/>
      <c r="I335" s="157"/>
      <c r="J335" s="157"/>
      <c r="K335" s="157"/>
      <c r="L335" s="175"/>
      <c r="M335" s="175"/>
      <c r="N335" s="175"/>
      <c r="O335" s="175"/>
      <c r="P335" s="175"/>
      <c r="Q335" s="175"/>
      <c r="R335" s="155"/>
      <c r="S335" s="124"/>
      <c r="T335" s="124"/>
    </row>
    <row r="336" spans="1:20" ht="30.75" customHeight="1">
      <c r="A336" s="140">
        <v>26</v>
      </c>
      <c r="B336" s="155" t="s">
        <v>382</v>
      </c>
      <c r="C336" s="155" t="s">
        <v>253</v>
      </c>
      <c r="D336" s="140" t="s">
        <v>254</v>
      </c>
      <c r="E336" s="156"/>
      <c r="F336" s="214"/>
      <c r="G336" s="214"/>
      <c r="H336" s="214"/>
      <c r="I336" s="157"/>
      <c r="J336" s="157"/>
      <c r="K336" s="157"/>
      <c r="L336" s="175"/>
      <c r="M336" s="175"/>
      <c r="N336" s="175"/>
      <c r="O336" s="175"/>
      <c r="P336" s="175"/>
      <c r="Q336" s="175"/>
      <c r="R336" s="155"/>
      <c r="S336" s="124"/>
      <c r="T336" s="124"/>
    </row>
    <row r="337" spans="1:20" ht="30.75" customHeight="1">
      <c r="A337" s="140">
        <v>29</v>
      </c>
      <c r="B337" s="155" t="s">
        <v>383</v>
      </c>
      <c r="C337" s="155" t="s">
        <v>253</v>
      </c>
      <c r="D337" s="140" t="s">
        <v>254</v>
      </c>
      <c r="E337" s="156"/>
      <c r="F337" s="214"/>
      <c r="G337" s="214"/>
      <c r="H337" s="214"/>
      <c r="I337" s="157"/>
      <c r="J337" s="157"/>
      <c r="K337" s="157"/>
      <c r="L337" s="175"/>
      <c r="M337" s="175"/>
      <c r="N337" s="175"/>
      <c r="O337" s="175"/>
      <c r="P337" s="175"/>
      <c r="Q337" s="175"/>
      <c r="R337" s="155"/>
      <c r="S337" s="124"/>
      <c r="T337" s="124"/>
    </row>
    <row r="338" spans="1:20" s="416" customFormat="1" ht="27.75" customHeight="1">
      <c r="A338" s="420" t="s">
        <v>259</v>
      </c>
      <c r="B338" s="421" t="s">
        <v>263</v>
      </c>
      <c r="C338" s="421"/>
      <c r="D338" s="444"/>
      <c r="E338" s="422"/>
      <c r="F338" s="423"/>
      <c r="G338" s="423"/>
      <c r="H338" s="423"/>
      <c r="I338" s="423"/>
      <c r="J338" s="423"/>
      <c r="K338" s="423"/>
      <c r="L338" s="438"/>
      <c r="M338" s="438"/>
      <c r="N338" s="438"/>
      <c r="O338" s="438"/>
      <c r="P338" s="438"/>
      <c r="Q338" s="438"/>
      <c r="R338" s="421"/>
      <c r="S338" s="442"/>
      <c r="T338" s="442"/>
    </row>
    <row r="339" spans="1:20" ht="27.75" customHeight="1">
      <c r="A339" s="154" t="s">
        <v>218</v>
      </c>
      <c r="B339" s="445" t="s">
        <v>269</v>
      </c>
      <c r="C339" s="153"/>
      <c r="D339" s="154"/>
      <c r="E339" s="154"/>
      <c r="F339" s="154"/>
      <c r="G339" s="154"/>
      <c r="H339" s="154"/>
      <c r="I339" s="154"/>
      <c r="J339" s="154"/>
      <c r="K339" s="151"/>
      <c r="L339" s="174"/>
      <c r="M339" s="174"/>
      <c r="N339" s="174"/>
      <c r="O339" s="174"/>
      <c r="P339" s="174"/>
      <c r="Q339" s="174"/>
      <c r="R339" s="153"/>
      <c r="S339" s="180"/>
      <c r="T339" s="180"/>
    </row>
    <row r="340" spans="1:20" ht="40.5" customHeight="1" collapsed="1">
      <c r="A340" s="424">
        <v>1</v>
      </c>
      <c r="B340" s="425" t="s">
        <v>270</v>
      </c>
      <c r="C340" s="425" t="s">
        <v>271</v>
      </c>
      <c r="D340" s="426" t="s">
        <v>206</v>
      </c>
      <c r="E340" s="427"/>
      <c r="F340" s="428"/>
      <c r="G340" s="428"/>
      <c r="H340" s="428"/>
      <c r="I340" s="428"/>
      <c r="J340" s="428"/>
      <c r="K340" s="428"/>
      <c r="L340" s="439"/>
      <c r="M340" s="439"/>
      <c r="N340" s="439"/>
      <c r="O340" s="439"/>
      <c r="P340" s="439"/>
      <c r="Q340" s="439"/>
      <c r="R340" s="425"/>
      <c r="S340" s="443"/>
      <c r="T340" s="443"/>
    </row>
    <row r="341" spans="1:20" ht="24" hidden="1" customHeight="1" outlineLevel="1">
      <c r="A341" s="140"/>
      <c r="B341" s="155" t="s">
        <v>272</v>
      </c>
      <c r="C341" s="155"/>
      <c r="D341" s="214"/>
      <c r="E341" s="156">
        <v>1</v>
      </c>
      <c r="F341" s="157">
        <v>3.2</v>
      </c>
      <c r="G341" s="157">
        <v>6</v>
      </c>
      <c r="H341" s="157">
        <v>0.3</v>
      </c>
      <c r="I341" s="157"/>
      <c r="J341" s="157">
        <f t="shared" ref="J341:J344" si="27">F341*G341+(F341+G341)*2*H341</f>
        <v>24.720000000000002</v>
      </c>
      <c r="K341" s="440"/>
      <c r="L341" s="175"/>
      <c r="M341" s="175"/>
      <c r="N341" s="175"/>
      <c r="O341" s="175"/>
      <c r="P341" s="175"/>
      <c r="Q341" s="175"/>
      <c r="R341" s="155"/>
      <c r="S341" s="124"/>
      <c r="T341" s="124"/>
    </row>
    <row r="342" spans="1:20" ht="24" hidden="1" customHeight="1" outlineLevel="1">
      <c r="A342" s="140"/>
      <c r="B342" s="155"/>
      <c r="C342" s="155"/>
      <c r="D342" s="214"/>
      <c r="E342" s="156">
        <v>1</v>
      </c>
      <c r="F342" s="157">
        <v>3.7</v>
      </c>
      <c r="G342" s="157">
        <v>6</v>
      </c>
      <c r="H342" s="157">
        <v>0.3</v>
      </c>
      <c r="I342" s="157"/>
      <c r="J342" s="157">
        <f t="shared" si="27"/>
        <v>28.020000000000003</v>
      </c>
      <c r="K342" s="440"/>
      <c r="L342" s="175"/>
      <c r="M342" s="175"/>
      <c r="N342" s="175"/>
      <c r="O342" s="175"/>
      <c r="P342" s="175"/>
      <c r="Q342" s="175"/>
      <c r="R342" s="155"/>
      <c r="S342" s="124"/>
      <c r="T342" s="124"/>
    </row>
    <row r="343" spans="1:20" ht="24" hidden="1" customHeight="1" outlineLevel="1">
      <c r="A343" s="140"/>
      <c r="B343" s="155" t="s">
        <v>384</v>
      </c>
      <c r="C343" s="155"/>
      <c r="D343" s="214"/>
      <c r="E343" s="156">
        <v>1</v>
      </c>
      <c r="F343" s="157">
        <v>2.5</v>
      </c>
      <c r="G343" s="157">
        <v>6</v>
      </c>
      <c r="H343" s="157">
        <v>0.3</v>
      </c>
      <c r="I343" s="157"/>
      <c r="J343" s="157">
        <f t="shared" si="27"/>
        <v>20.100000000000001</v>
      </c>
      <c r="K343" s="440"/>
      <c r="L343" s="175"/>
      <c r="M343" s="175"/>
      <c r="N343" s="175"/>
      <c r="O343" s="175"/>
      <c r="P343" s="175"/>
      <c r="Q343" s="175"/>
      <c r="R343" s="155"/>
      <c r="S343" s="124"/>
      <c r="T343" s="124"/>
    </row>
    <row r="344" spans="1:20" ht="25.5" hidden="1" customHeight="1" outlineLevel="1">
      <c r="A344" s="140"/>
      <c r="B344" s="155"/>
      <c r="C344" s="155"/>
      <c r="D344" s="214"/>
      <c r="E344" s="156">
        <v>1</v>
      </c>
      <c r="F344" s="157">
        <v>2.5</v>
      </c>
      <c r="G344" s="157">
        <v>6</v>
      </c>
      <c r="H344" s="157">
        <v>0.3</v>
      </c>
      <c r="I344" s="157"/>
      <c r="J344" s="157">
        <f t="shared" si="27"/>
        <v>20.100000000000001</v>
      </c>
      <c r="K344" s="440"/>
      <c r="L344" s="175"/>
      <c r="M344" s="175"/>
      <c r="N344" s="175"/>
      <c r="O344" s="175"/>
      <c r="P344" s="175"/>
      <c r="Q344" s="175"/>
      <c r="R344" s="155"/>
      <c r="S344" s="124"/>
      <c r="T344" s="124"/>
    </row>
    <row r="345" spans="1:20" ht="27.75" customHeight="1">
      <c r="A345" s="154" t="s">
        <v>218</v>
      </c>
      <c r="B345" s="445" t="s">
        <v>385</v>
      </c>
      <c r="C345" s="153"/>
      <c r="D345" s="154"/>
      <c r="E345" s="154"/>
      <c r="F345" s="154"/>
      <c r="G345" s="154"/>
      <c r="H345" s="154"/>
      <c r="I345" s="154"/>
      <c r="J345" s="154"/>
      <c r="K345" s="151"/>
      <c r="L345" s="175"/>
      <c r="M345" s="175"/>
      <c r="N345" s="175"/>
      <c r="O345" s="175"/>
      <c r="P345" s="175"/>
      <c r="Q345" s="175"/>
      <c r="R345" s="153"/>
      <c r="S345" s="180"/>
      <c r="T345" s="180"/>
    </row>
    <row r="346" spans="1:20" ht="40.5" customHeight="1" collapsed="1">
      <c r="A346" s="140">
        <v>1</v>
      </c>
      <c r="B346" s="155" t="s">
        <v>386</v>
      </c>
      <c r="C346" s="155" t="s">
        <v>387</v>
      </c>
      <c r="D346" s="214" t="s">
        <v>206</v>
      </c>
      <c r="E346" s="156"/>
      <c r="F346" s="157"/>
      <c r="G346" s="157"/>
      <c r="H346" s="157"/>
      <c r="I346" s="157"/>
      <c r="J346" s="157"/>
      <c r="K346" s="157"/>
      <c r="L346" s="175"/>
      <c r="M346" s="175"/>
      <c r="N346" s="175"/>
      <c r="O346" s="175"/>
      <c r="P346" s="175"/>
      <c r="Q346" s="175"/>
      <c r="R346" s="155"/>
      <c r="S346" s="124"/>
      <c r="T346" s="124"/>
    </row>
    <row r="347" spans="1:20" ht="12.75" hidden="1" customHeight="1" outlineLevel="1">
      <c r="A347" s="140"/>
      <c r="B347" s="155" t="s">
        <v>365</v>
      </c>
      <c r="C347" s="155"/>
      <c r="D347" s="214"/>
      <c r="E347" s="156"/>
      <c r="F347" s="157">
        <v>15.7</v>
      </c>
      <c r="G347" s="157">
        <v>29.4</v>
      </c>
      <c r="H347" s="157"/>
      <c r="I347" s="157"/>
      <c r="J347" s="157">
        <f>F347*G347</f>
        <v>461.58</v>
      </c>
      <c r="K347" s="157"/>
      <c r="L347" s="175"/>
      <c r="M347" s="175"/>
      <c r="N347" s="175"/>
      <c r="O347" s="175"/>
      <c r="P347" s="175"/>
      <c r="Q347" s="175"/>
      <c r="R347" s="155"/>
      <c r="S347" s="124"/>
      <c r="T347" s="124"/>
    </row>
    <row r="348" spans="1:20" ht="12.75" hidden="1" customHeight="1" outlineLevel="1">
      <c r="A348" s="140"/>
      <c r="B348" s="155"/>
      <c r="C348" s="155"/>
      <c r="D348" s="214"/>
      <c r="E348" s="156"/>
      <c r="F348" s="462"/>
      <c r="G348" s="157"/>
      <c r="H348" s="157"/>
      <c r="I348" s="157"/>
      <c r="J348" s="157">
        <f t="shared" ref="J348" si="28">F348</f>
        <v>0</v>
      </c>
      <c r="K348" s="157"/>
      <c r="L348" s="175"/>
      <c r="M348" s="175"/>
      <c r="N348" s="175"/>
      <c r="O348" s="175"/>
      <c r="P348" s="175"/>
      <c r="Q348" s="175"/>
      <c r="R348" s="155"/>
      <c r="S348" s="124"/>
      <c r="T348" s="124"/>
    </row>
    <row r="349" spans="1:20" ht="12.75" hidden="1" customHeight="1" outlineLevel="1">
      <c r="A349" s="140"/>
      <c r="B349" s="155" t="s">
        <v>371</v>
      </c>
      <c r="C349" s="155"/>
      <c r="D349" s="214"/>
      <c r="E349" s="156"/>
      <c r="F349" s="157">
        <v>15.7</v>
      </c>
      <c r="G349" s="157">
        <v>29.4</v>
      </c>
      <c r="H349" s="157"/>
      <c r="I349" s="157"/>
      <c r="J349" s="157">
        <f>F349*G349</f>
        <v>461.58</v>
      </c>
      <c r="K349" s="157"/>
      <c r="L349" s="175"/>
      <c r="M349" s="175"/>
      <c r="N349" s="175"/>
      <c r="O349" s="175"/>
      <c r="P349" s="175"/>
      <c r="Q349" s="175"/>
      <c r="R349" s="155"/>
      <c r="S349" s="124"/>
      <c r="T349" s="124"/>
    </row>
    <row r="350" spans="1:20" ht="12.75" hidden="1" customHeight="1" outlineLevel="1">
      <c r="A350" s="140"/>
      <c r="B350" s="155"/>
      <c r="C350" s="155"/>
      <c r="D350" s="214"/>
      <c r="E350" s="156"/>
      <c r="F350" s="462">
        <v>15</v>
      </c>
      <c r="G350" s="157">
        <v>10</v>
      </c>
      <c r="H350" s="157"/>
      <c r="I350" s="157"/>
      <c r="J350" s="157">
        <f>F350*G350</f>
        <v>150</v>
      </c>
      <c r="K350" s="157"/>
      <c r="L350" s="175"/>
      <c r="M350" s="175"/>
      <c r="N350" s="175"/>
      <c r="O350" s="175"/>
      <c r="P350" s="175"/>
      <c r="Q350" s="175"/>
      <c r="R350" s="155"/>
      <c r="S350" s="124"/>
      <c r="T350" s="124"/>
    </row>
    <row r="351" spans="1:20" ht="40.5" customHeight="1" collapsed="1">
      <c r="A351" s="140">
        <v>4</v>
      </c>
      <c r="B351" s="155" t="s">
        <v>276</v>
      </c>
      <c r="C351" s="155" t="s">
        <v>387</v>
      </c>
      <c r="D351" s="214" t="s">
        <v>206</v>
      </c>
      <c r="E351" s="156"/>
      <c r="F351" s="157"/>
      <c r="G351" s="157"/>
      <c r="H351" s="157"/>
      <c r="I351" s="157"/>
      <c r="J351" s="157"/>
      <c r="K351" s="157"/>
      <c r="L351" s="175"/>
      <c r="M351" s="175"/>
      <c r="N351" s="175"/>
      <c r="O351" s="175"/>
      <c r="P351" s="175"/>
      <c r="Q351" s="175"/>
      <c r="R351" s="155"/>
      <c r="S351" s="124"/>
      <c r="T351" s="124"/>
    </row>
    <row r="352" spans="1:20" ht="12.75" hidden="1" customHeight="1" outlineLevel="1">
      <c r="A352" s="140"/>
      <c r="B352" s="155" t="s">
        <v>272</v>
      </c>
      <c r="C352" s="155"/>
      <c r="D352" s="214"/>
      <c r="E352" s="156">
        <v>1</v>
      </c>
      <c r="F352" s="157">
        <v>3.2</v>
      </c>
      <c r="G352" s="157">
        <v>6</v>
      </c>
      <c r="H352" s="157"/>
      <c r="I352" s="157"/>
      <c r="J352" s="157">
        <f>F352*G352</f>
        <v>19.200000000000003</v>
      </c>
      <c r="K352" s="157"/>
      <c r="L352" s="175"/>
      <c r="M352" s="175"/>
      <c r="N352" s="175"/>
      <c r="O352" s="175"/>
      <c r="P352" s="175"/>
      <c r="Q352" s="175"/>
      <c r="R352" s="155"/>
      <c r="S352" s="124"/>
      <c r="T352" s="124"/>
    </row>
    <row r="353" spans="1:20" ht="12.75" hidden="1" customHeight="1" outlineLevel="1">
      <c r="A353" s="140"/>
      <c r="B353" s="155"/>
      <c r="C353" s="155"/>
      <c r="D353" s="214"/>
      <c r="E353" s="156">
        <v>1</v>
      </c>
      <c r="F353" s="157">
        <v>3.7</v>
      </c>
      <c r="G353" s="157">
        <v>6</v>
      </c>
      <c r="H353" s="157"/>
      <c r="I353" s="157"/>
      <c r="J353" s="157">
        <f t="shared" ref="J353:J355" si="29">F353*G353</f>
        <v>22.200000000000003</v>
      </c>
      <c r="K353" s="157"/>
      <c r="L353" s="175"/>
      <c r="M353" s="175"/>
      <c r="N353" s="175"/>
      <c r="O353" s="175"/>
      <c r="P353" s="175"/>
      <c r="Q353" s="175"/>
      <c r="R353" s="155"/>
      <c r="S353" s="124"/>
      <c r="T353" s="124"/>
    </row>
    <row r="354" spans="1:20" ht="12.75" hidden="1" customHeight="1" outlineLevel="1">
      <c r="A354" s="140"/>
      <c r="B354" s="155" t="s">
        <v>384</v>
      </c>
      <c r="C354" s="155"/>
      <c r="D354" s="214"/>
      <c r="E354" s="156">
        <v>1</v>
      </c>
      <c r="F354" s="157">
        <v>2.5</v>
      </c>
      <c r="G354" s="157">
        <v>6</v>
      </c>
      <c r="H354" s="157"/>
      <c r="I354" s="157"/>
      <c r="J354" s="157">
        <f t="shared" si="29"/>
        <v>15</v>
      </c>
      <c r="K354" s="157"/>
      <c r="L354" s="175"/>
      <c r="M354" s="175"/>
      <c r="N354" s="175"/>
      <c r="O354" s="175"/>
      <c r="P354" s="175"/>
      <c r="Q354" s="175"/>
      <c r="R354" s="155"/>
      <c r="S354" s="124"/>
      <c r="T354" s="124"/>
    </row>
    <row r="355" spans="1:20" ht="12.75" hidden="1" customHeight="1" outlineLevel="1">
      <c r="A355" s="140"/>
      <c r="B355" s="155"/>
      <c r="C355" s="155"/>
      <c r="D355" s="214"/>
      <c r="E355" s="156">
        <v>1</v>
      </c>
      <c r="F355" s="157">
        <v>2.5</v>
      </c>
      <c r="G355" s="157">
        <v>6</v>
      </c>
      <c r="H355" s="157"/>
      <c r="I355" s="157"/>
      <c r="J355" s="157">
        <f t="shared" si="29"/>
        <v>15</v>
      </c>
      <c r="K355" s="157"/>
      <c r="L355" s="175"/>
      <c r="M355" s="175"/>
      <c r="N355" s="175"/>
      <c r="O355" s="175"/>
      <c r="P355" s="175"/>
      <c r="Q355" s="175"/>
      <c r="R355" s="155"/>
      <c r="S355" s="124"/>
      <c r="T355" s="124"/>
    </row>
    <row r="356" spans="1:20" ht="27.75" customHeight="1" collapsed="1">
      <c r="A356" s="140">
        <v>5</v>
      </c>
      <c r="B356" s="155" t="s">
        <v>388</v>
      </c>
      <c r="C356" s="155"/>
      <c r="D356" s="214" t="s">
        <v>242</v>
      </c>
      <c r="E356" s="156"/>
      <c r="F356" s="157"/>
      <c r="G356" s="157"/>
      <c r="H356" s="157"/>
      <c r="I356" s="157"/>
      <c r="J356" s="157"/>
      <c r="K356" s="157"/>
      <c r="L356" s="175"/>
      <c r="M356" s="175"/>
      <c r="N356" s="175"/>
      <c r="O356" s="175"/>
      <c r="P356" s="175"/>
      <c r="Q356" s="175"/>
      <c r="R356" s="155"/>
      <c r="S356" s="124"/>
      <c r="T356" s="124"/>
    </row>
    <row r="357" spans="1:20" ht="12.75" hidden="1" customHeight="1" outlineLevel="1">
      <c r="A357" s="140"/>
      <c r="B357" s="155" t="s">
        <v>365</v>
      </c>
      <c r="C357" s="155"/>
      <c r="D357" s="155"/>
      <c r="E357" s="155">
        <v>1</v>
      </c>
      <c r="F357" s="155">
        <f>15.7*6+29.4*4</f>
        <v>211.79999999999998</v>
      </c>
      <c r="G357" s="155"/>
      <c r="H357" s="155"/>
      <c r="I357" s="155"/>
      <c r="J357" s="157">
        <f t="shared" ref="J357:J358" si="30">F357</f>
        <v>211.79999999999998</v>
      </c>
      <c r="K357" s="157"/>
      <c r="L357" s="175"/>
      <c r="M357" s="175"/>
      <c r="N357" s="175"/>
      <c r="O357" s="175"/>
      <c r="P357" s="175"/>
      <c r="Q357" s="175"/>
      <c r="R357" s="155"/>
      <c r="S357" s="124"/>
      <c r="T357" s="124"/>
    </row>
    <row r="358" spans="1:20" ht="12.75" hidden="1" customHeight="1" outlineLevel="1">
      <c r="A358" s="140"/>
      <c r="B358" s="155" t="s">
        <v>371</v>
      </c>
      <c r="C358" s="155"/>
      <c r="D358" s="155"/>
      <c r="E358" s="155">
        <v>1</v>
      </c>
      <c r="F358" s="155">
        <f>45*4+15.7*7</f>
        <v>289.89999999999998</v>
      </c>
      <c r="G358" s="155"/>
      <c r="H358" s="155"/>
      <c r="I358" s="155"/>
      <c r="J358" s="157">
        <f t="shared" si="30"/>
        <v>289.89999999999998</v>
      </c>
      <c r="K358" s="157"/>
      <c r="L358" s="175"/>
      <c r="M358" s="175"/>
      <c r="N358" s="175"/>
      <c r="O358" s="175"/>
      <c r="P358" s="175"/>
      <c r="Q358" s="175"/>
      <c r="R358" s="155"/>
      <c r="S358" s="124"/>
      <c r="T358" s="124"/>
    </row>
    <row r="359" spans="1:20" ht="27.75" customHeight="1">
      <c r="A359" s="154" t="s">
        <v>218</v>
      </c>
      <c r="B359" s="445" t="s">
        <v>277</v>
      </c>
      <c r="C359" s="153"/>
      <c r="D359" s="154"/>
      <c r="E359" s="154"/>
      <c r="F359" s="154"/>
      <c r="G359" s="154"/>
      <c r="H359" s="154"/>
      <c r="I359" s="154"/>
      <c r="J359" s="154"/>
      <c r="K359" s="151"/>
      <c r="L359" s="175"/>
      <c r="M359" s="175"/>
      <c r="N359" s="175"/>
      <c r="O359" s="175"/>
      <c r="P359" s="175"/>
      <c r="Q359" s="175"/>
      <c r="R359" s="153"/>
      <c r="S359" s="180"/>
      <c r="T359" s="180"/>
    </row>
    <row r="360" spans="1:20" ht="30" customHeight="1" collapsed="1">
      <c r="A360" s="140">
        <v>6</v>
      </c>
      <c r="B360" s="155" t="s">
        <v>389</v>
      </c>
      <c r="C360" s="155" t="s">
        <v>390</v>
      </c>
      <c r="D360" s="214" t="s">
        <v>206</v>
      </c>
      <c r="E360" s="156"/>
      <c r="F360" s="157"/>
      <c r="G360" s="157"/>
      <c r="H360" s="157"/>
      <c r="I360" s="157"/>
      <c r="J360" s="157"/>
      <c r="K360" s="157"/>
      <c r="L360" s="175"/>
      <c r="M360" s="175"/>
      <c r="N360" s="175"/>
      <c r="O360" s="175"/>
      <c r="P360" s="175"/>
      <c r="Q360" s="175"/>
      <c r="R360" s="155"/>
      <c r="S360" s="124"/>
      <c r="T360" s="124"/>
    </row>
    <row r="361" spans="1:20" ht="12.75" hidden="1" customHeight="1" outlineLevel="1">
      <c r="A361" s="140"/>
      <c r="B361" s="155" t="s">
        <v>391</v>
      </c>
      <c r="C361" s="155"/>
      <c r="D361" s="155"/>
      <c r="E361" s="155">
        <v>1</v>
      </c>
      <c r="F361" s="155">
        <v>8</v>
      </c>
      <c r="G361" s="155">
        <v>5</v>
      </c>
      <c r="H361" s="155"/>
      <c r="I361" s="155"/>
      <c r="J361" s="157">
        <f>PRODUCT(E361:I361)</f>
        <v>40</v>
      </c>
      <c r="K361" s="157"/>
      <c r="L361" s="175"/>
      <c r="M361" s="175"/>
      <c r="N361" s="175"/>
      <c r="O361" s="175"/>
      <c r="P361" s="175"/>
      <c r="Q361" s="175"/>
      <c r="R361" s="155"/>
      <c r="S361" s="124"/>
      <c r="T361" s="124"/>
    </row>
    <row r="362" spans="1:20" ht="18" hidden="1" customHeight="1" outlineLevel="1">
      <c r="A362" s="140"/>
      <c r="B362" s="155" t="s">
        <v>392</v>
      </c>
      <c r="C362" s="155"/>
      <c r="D362" s="155"/>
      <c r="E362" s="155"/>
      <c r="F362" s="155">
        <v>24</v>
      </c>
      <c r="G362" s="155">
        <v>0.2</v>
      </c>
      <c r="H362" s="155"/>
      <c r="I362" s="155"/>
      <c r="J362" s="157">
        <f>G362*F362</f>
        <v>4.8000000000000007</v>
      </c>
      <c r="K362" s="157"/>
      <c r="L362" s="175"/>
      <c r="M362" s="175"/>
      <c r="N362" s="175"/>
      <c r="O362" s="175"/>
      <c r="P362" s="175"/>
      <c r="Q362" s="175"/>
      <c r="R362" s="155"/>
      <c r="S362" s="124"/>
      <c r="T362" s="124"/>
    </row>
    <row r="363" spans="1:20" ht="27.75" customHeight="1" collapsed="1">
      <c r="A363" s="140">
        <v>7</v>
      </c>
      <c r="B363" s="155" t="s">
        <v>278</v>
      </c>
      <c r="C363" s="155" t="s">
        <v>390</v>
      </c>
      <c r="D363" s="214" t="s">
        <v>242</v>
      </c>
      <c r="E363" s="156"/>
      <c r="F363" s="157"/>
      <c r="G363" s="157"/>
      <c r="H363" s="157"/>
      <c r="I363" s="157"/>
      <c r="J363" s="157"/>
      <c r="K363" s="157"/>
      <c r="L363" s="175"/>
      <c r="M363" s="175"/>
      <c r="N363" s="175"/>
      <c r="O363" s="175"/>
      <c r="P363" s="175"/>
      <c r="Q363" s="175"/>
      <c r="R363" s="155"/>
      <c r="S363" s="124"/>
      <c r="T363" s="124"/>
    </row>
    <row r="364" spans="1:20" ht="12.75" hidden="1" customHeight="1" outlineLevel="1">
      <c r="A364" s="140"/>
      <c r="B364" s="155" t="s">
        <v>365</v>
      </c>
      <c r="C364" s="155"/>
      <c r="D364" s="155"/>
      <c r="E364" s="155"/>
      <c r="F364" s="155"/>
      <c r="G364" s="155"/>
      <c r="H364" s="155"/>
      <c r="I364" s="155"/>
      <c r="J364" s="157">
        <v>30</v>
      </c>
      <c r="K364" s="157"/>
      <c r="L364" s="175"/>
      <c r="M364" s="175"/>
      <c r="N364" s="175"/>
      <c r="O364" s="175"/>
      <c r="P364" s="175"/>
      <c r="Q364" s="175"/>
      <c r="R364" s="155"/>
      <c r="S364" s="124"/>
      <c r="T364" s="124"/>
    </row>
    <row r="365" spans="1:20" ht="12.75" hidden="1" customHeight="1" outlineLevel="1">
      <c r="A365" s="140"/>
      <c r="B365" s="155" t="s">
        <v>371</v>
      </c>
      <c r="C365" s="155"/>
      <c r="D365" s="155"/>
      <c r="E365" s="155"/>
      <c r="F365" s="155"/>
      <c r="G365" s="155"/>
      <c r="H365" s="155"/>
      <c r="I365" s="155"/>
      <c r="J365" s="157">
        <v>30</v>
      </c>
      <c r="K365" s="157"/>
      <c r="L365" s="175"/>
      <c r="M365" s="175"/>
      <c r="N365" s="175"/>
      <c r="O365" s="175"/>
      <c r="P365" s="175"/>
      <c r="Q365" s="175"/>
      <c r="R365" s="155"/>
      <c r="S365" s="124"/>
      <c r="T365" s="124"/>
    </row>
    <row r="366" spans="1:20" ht="12.75" hidden="1" customHeight="1" outlineLevel="1">
      <c r="A366" s="140"/>
      <c r="B366" s="155"/>
      <c r="C366" s="155"/>
      <c r="D366" s="155"/>
      <c r="E366" s="155"/>
      <c r="F366" s="155"/>
      <c r="G366" s="155"/>
      <c r="H366" s="155"/>
      <c r="I366" s="155"/>
      <c r="J366" s="157"/>
      <c r="K366" s="157"/>
      <c r="L366" s="175"/>
      <c r="M366" s="175"/>
      <c r="N366" s="175"/>
      <c r="O366" s="175"/>
      <c r="P366" s="175"/>
      <c r="Q366" s="175"/>
      <c r="R366" s="155"/>
      <c r="S366" s="124"/>
      <c r="T366" s="124"/>
    </row>
    <row r="367" spans="1:20" ht="36" customHeight="1">
      <c r="A367" s="140">
        <v>8</v>
      </c>
      <c r="B367" s="155" t="s">
        <v>279</v>
      </c>
      <c r="C367" s="155" t="s">
        <v>390</v>
      </c>
      <c r="D367" s="214" t="s">
        <v>280</v>
      </c>
      <c r="E367" s="156"/>
      <c r="F367" s="157"/>
      <c r="G367" s="157"/>
      <c r="H367" s="157"/>
      <c r="I367" s="157"/>
      <c r="J367" s="157"/>
      <c r="K367" s="157"/>
      <c r="L367" s="175"/>
      <c r="M367" s="175"/>
      <c r="N367" s="175"/>
      <c r="O367" s="175"/>
      <c r="P367" s="175"/>
      <c r="Q367" s="175"/>
      <c r="R367" s="155"/>
      <c r="S367" s="124"/>
      <c r="T367" s="124"/>
    </row>
    <row r="368" spans="1:20">
      <c r="A368" s="140"/>
      <c r="B368" s="155"/>
      <c r="C368" s="155"/>
      <c r="D368" s="214"/>
      <c r="E368" s="156"/>
      <c r="F368" s="157"/>
      <c r="G368" s="157"/>
      <c r="H368" s="157"/>
      <c r="I368" s="157"/>
      <c r="J368" s="157"/>
      <c r="K368" s="157"/>
      <c r="L368" s="175"/>
      <c r="M368" s="175"/>
      <c r="N368" s="175"/>
      <c r="O368" s="175"/>
      <c r="P368" s="175"/>
      <c r="Q368" s="175"/>
      <c r="R368" s="155"/>
      <c r="S368" s="124"/>
      <c r="T368" s="124"/>
    </row>
    <row r="369" spans="1:20" s="416" customFormat="1" ht="12.75" customHeight="1">
      <c r="A369" s="420" t="s">
        <v>262</v>
      </c>
      <c r="B369" s="421" t="s">
        <v>284</v>
      </c>
      <c r="C369" s="421"/>
      <c r="D369" s="444"/>
      <c r="E369" s="422"/>
      <c r="F369" s="423"/>
      <c r="G369" s="423"/>
      <c r="H369" s="423"/>
      <c r="I369" s="423"/>
      <c r="J369" s="423"/>
      <c r="K369" s="423"/>
      <c r="L369" s="438"/>
      <c r="M369" s="438"/>
      <c r="N369" s="438"/>
      <c r="O369" s="438"/>
      <c r="P369" s="438"/>
      <c r="Q369" s="438"/>
      <c r="R369" s="421"/>
      <c r="S369" s="442"/>
      <c r="T369" s="442"/>
    </row>
    <row r="370" spans="1:20" ht="27.75" customHeight="1">
      <c r="A370" s="154" t="s">
        <v>218</v>
      </c>
      <c r="B370" s="445" t="s">
        <v>285</v>
      </c>
      <c r="C370" s="153"/>
      <c r="D370" s="154"/>
      <c r="E370" s="154"/>
      <c r="F370" s="154"/>
      <c r="G370" s="154"/>
      <c r="H370" s="154"/>
      <c r="I370" s="154"/>
      <c r="J370" s="154"/>
      <c r="K370" s="151"/>
      <c r="L370" s="174"/>
      <c r="M370" s="174"/>
      <c r="N370" s="174"/>
      <c r="O370" s="174"/>
      <c r="P370" s="174"/>
      <c r="Q370" s="174"/>
      <c r="R370" s="153"/>
      <c r="S370" s="180"/>
      <c r="T370" s="180"/>
    </row>
    <row r="371" spans="1:20" ht="36" customHeight="1" collapsed="1">
      <c r="A371" s="140">
        <v>1</v>
      </c>
      <c r="B371" s="155" t="s">
        <v>286</v>
      </c>
      <c r="C371" s="155" t="s">
        <v>287</v>
      </c>
      <c r="D371" s="214" t="s">
        <v>206</v>
      </c>
      <c r="E371" s="156"/>
      <c r="F371" s="157"/>
      <c r="G371" s="157"/>
      <c r="H371" s="157"/>
      <c r="I371" s="157"/>
      <c r="J371" s="157"/>
      <c r="K371" s="157"/>
      <c r="L371" s="175"/>
      <c r="M371" s="175"/>
      <c r="N371" s="175"/>
      <c r="O371" s="175"/>
      <c r="P371" s="175"/>
      <c r="Q371" s="175"/>
      <c r="R371" s="155"/>
      <c r="S371" s="124"/>
      <c r="T371" s="124"/>
    </row>
    <row r="372" spans="1:20" ht="27.75" hidden="1" customHeight="1" outlineLevel="1">
      <c r="A372" s="140"/>
      <c r="B372" s="155" t="s">
        <v>365</v>
      </c>
      <c r="C372" s="155"/>
      <c r="D372" s="214"/>
      <c r="E372" s="156">
        <v>1</v>
      </c>
      <c r="F372" s="157">
        <f>15.7*2+29.4+5+15.7</f>
        <v>81.5</v>
      </c>
      <c r="G372" s="157"/>
      <c r="H372" s="157">
        <v>5</v>
      </c>
      <c r="I372" s="157"/>
      <c r="J372" s="157">
        <f t="shared" ref="J372:J373" si="31">E372*F372*H372</f>
        <v>407.5</v>
      </c>
      <c r="K372" s="157"/>
      <c r="L372" s="175"/>
      <c r="M372" s="175"/>
      <c r="N372" s="175"/>
      <c r="O372" s="175"/>
      <c r="P372" s="175"/>
      <c r="Q372" s="175"/>
      <c r="R372" s="155"/>
      <c r="S372" s="124"/>
      <c r="T372" s="124"/>
    </row>
    <row r="373" spans="1:20" ht="27.75" hidden="1" customHeight="1" outlineLevel="1">
      <c r="A373" s="140"/>
      <c r="B373" s="155" t="s">
        <v>371</v>
      </c>
      <c r="C373" s="155"/>
      <c r="D373" s="214"/>
      <c r="E373" s="157">
        <v>1</v>
      </c>
      <c r="F373" s="214">
        <f>15.7+29.4+5+5.7+15</f>
        <v>70.8</v>
      </c>
      <c r="G373" s="157"/>
      <c r="H373" s="214">
        <v>8</v>
      </c>
      <c r="I373" s="157"/>
      <c r="J373" s="157">
        <f t="shared" si="31"/>
        <v>566.4</v>
      </c>
      <c r="K373" s="157"/>
      <c r="L373" s="175"/>
      <c r="M373" s="175"/>
      <c r="N373" s="175"/>
      <c r="O373" s="175"/>
      <c r="P373" s="175"/>
      <c r="Q373" s="175"/>
      <c r="R373" s="155"/>
      <c r="S373" s="124"/>
      <c r="T373" s="124"/>
    </row>
    <row r="374" spans="1:20" ht="36" customHeight="1" collapsed="1">
      <c r="A374" s="140">
        <v>2</v>
      </c>
      <c r="B374" s="155" t="s">
        <v>393</v>
      </c>
      <c r="C374" s="155" t="s">
        <v>287</v>
      </c>
      <c r="D374" s="214" t="s">
        <v>206</v>
      </c>
      <c r="E374" s="156"/>
      <c r="F374" s="157"/>
      <c r="G374" s="157"/>
      <c r="H374" s="157"/>
      <c r="I374" s="157"/>
      <c r="J374" s="157"/>
      <c r="K374" s="157"/>
      <c r="L374" s="175"/>
      <c r="M374" s="175"/>
      <c r="N374" s="175"/>
      <c r="O374" s="175"/>
      <c r="P374" s="175"/>
      <c r="Q374" s="175"/>
      <c r="R374" s="155"/>
      <c r="S374" s="124"/>
      <c r="T374" s="124"/>
    </row>
    <row r="375" spans="1:20" ht="27.75" hidden="1" customHeight="1" outlineLevel="1">
      <c r="A375" s="140"/>
      <c r="B375" s="155" t="s">
        <v>365</v>
      </c>
      <c r="C375" s="155"/>
      <c r="D375" s="214"/>
      <c r="E375" s="156">
        <v>1</v>
      </c>
      <c r="F375" s="157">
        <v>20</v>
      </c>
      <c r="G375" s="157"/>
      <c r="H375" s="157">
        <v>5</v>
      </c>
      <c r="I375" s="157"/>
      <c r="J375" s="157">
        <f t="shared" ref="J375:J376" si="32">F375*H375</f>
        <v>100</v>
      </c>
      <c r="K375" s="157"/>
      <c r="L375" s="175"/>
      <c r="M375" s="175"/>
      <c r="N375" s="175"/>
      <c r="O375" s="175"/>
      <c r="P375" s="175"/>
      <c r="Q375" s="175"/>
      <c r="R375" s="155"/>
      <c r="S375" s="124"/>
      <c r="T375" s="124"/>
    </row>
    <row r="376" spans="1:20" ht="27.75" hidden="1" customHeight="1" outlineLevel="1">
      <c r="A376" s="140"/>
      <c r="B376" s="155" t="s">
        <v>371</v>
      </c>
      <c r="C376" s="155"/>
      <c r="D376" s="214"/>
      <c r="E376" s="156">
        <v>1</v>
      </c>
      <c r="F376" s="157">
        <v>20</v>
      </c>
      <c r="G376" s="157"/>
      <c r="H376" s="157">
        <v>5</v>
      </c>
      <c r="I376" s="157"/>
      <c r="J376" s="157">
        <f t="shared" si="32"/>
        <v>100</v>
      </c>
      <c r="K376" s="157"/>
      <c r="L376" s="175"/>
      <c r="M376" s="175"/>
      <c r="N376" s="175"/>
      <c r="O376" s="175"/>
      <c r="P376" s="175"/>
      <c r="Q376" s="175"/>
      <c r="R376" s="155"/>
      <c r="S376" s="124"/>
      <c r="T376" s="124"/>
    </row>
    <row r="377" spans="1:20" ht="27.75" customHeight="1">
      <c r="A377" s="154" t="s">
        <v>218</v>
      </c>
      <c r="B377" s="445" t="s">
        <v>394</v>
      </c>
      <c r="C377" s="153"/>
      <c r="D377" s="154"/>
      <c r="E377" s="154"/>
      <c r="F377" s="154"/>
      <c r="G377" s="154"/>
      <c r="H377" s="154"/>
      <c r="I377" s="154"/>
      <c r="J377" s="154"/>
      <c r="K377" s="151"/>
      <c r="L377" s="175"/>
      <c r="M377" s="175"/>
      <c r="N377" s="175"/>
      <c r="O377" s="175"/>
      <c r="P377" s="175"/>
      <c r="Q377" s="175"/>
      <c r="R377" s="153"/>
      <c r="S377" s="180"/>
      <c r="T377" s="180"/>
    </row>
    <row r="378" spans="1:20" ht="36" customHeight="1">
      <c r="A378" s="140">
        <v>3</v>
      </c>
      <c r="B378" s="155" t="s">
        <v>290</v>
      </c>
      <c r="C378" s="155" t="s">
        <v>291</v>
      </c>
      <c r="D378" s="214" t="s">
        <v>206</v>
      </c>
      <c r="E378" s="156"/>
      <c r="F378" s="157"/>
      <c r="G378" s="157"/>
      <c r="H378" s="157"/>
      <c r="I378" s="157"/>
      <c r="J378" s="157"/>
      <c r="K378" s="157"/>
      <c r="L378" s="175"/>
      <c r="M378" s="175"/>
      <c r="N378" s="175"/>
      <c r="O378" s="175"/>
      <c r="P378" s="175"/>
      <c r="Q378" s="175"/>
      <c r="R378" s="155"/>
      <c r="S378" s="124"/>
      <c r="T378" s="124"/>
    </row>
    <row r="379" spans="1:20" ht="36" customHeight="1" collapsed="1">
      <c r="A379" s="140">
        <v>4</v>
      </c>
      <c r="B379" s="155" t="s">
        <v>395</v>
      </c>
      <c r="C379" s="155" t="s">
        <v>291</v>
      </c>
      <c r="D379" s="214" t="s">
        <v>206</v>
      </c>
      <c r="E379" s="156"/>
      <c r="F379" s="157"/>
      <c r="G379" s="157"/>
      <c r="H379" s="157"/>
      <c r="I379" s="157"/>
      <c r="J379" s="157"/>
      <c r="K379" s="157"/>
      <c r="L379" s="175"/>
      <c r="M379" s="175"/>
      <c r="N379" s="175"/>
      <c r="O379" s="175"/>
      <c r="P379" s="175"/>
      <c r="Q379" s="175"/>
      <c r="R379" s="155"/>
      <c r="S379" s="124"/>
      <c r="T379" s="124"/>
    </row>
    <row r="380" spans="1:20" ht="12.75" hidden="1" customHeight="1" outlineLevel="1">
      <c r="A380" s="140"/>
      <c r="B380" s="141" t="s">
        <v>225</v>
      </c>
      <c r="C380" s="155"/>
      <c r="D380" s="140"/>
      <c r="E380" s="156">
        <v>15</v>
      </c>
      <c r="F380" s="155">
        <v>0.4</v>
      </c>
      <c r="G380" s="155">
        <v>0.4</v>
      </c>
      <c r="H380" s="157">
        <v>13</v>
      </c>
      <c r="I380" s="157"/>
      <c r="J380" s="157">
        <f>E380*(F380+G380)*H380</f>
        <v>156</v>
      </c>
      <c r="K380" s="157"/>
      <c r="L380" s="175"/>
      <c r="M380" s="175"/>
      <c r="N380" s="175"/>
      <c r="O380" s="175"/>
      <c r="P380" s="175"/>
      <c r="Q380" s="175"/>
      <c r="R380" s="155"/>
      <c r="S380" s="124"/>
      <c r="T380" s="124"/>
    </row>
    <row r="381" spans="1:20" ht="33.75" customHeight="1" collapsed="1">
      <c r="A381" s="140">
        <v>5</v>
      </c>
      <c r="B381" s="155" t="s">
        <v>396</v>
      </c>
      <c r="C381" s="155" t="s">
        <v>291</v>
      </c>
      <c r="D381" s="214" t="s">
        <v>242</v>
      </c>
      <c r="E381" s="156"/>
      <c r="F381" s="157"/>
      <c r="G381" s="157"/>
      <c r="H381" s="157"/>
      <c r="I381" s="157"/>
      <c r="J381" s="157"/>
      <c r="K381" s="157"/>
      <c r="L381" s="175"/>
      <c r="M381" s="175"/>
      <c r="N381" s="175"/>
      <c r="O381" s="175"/>
      <c r="P381" s="175"/>
      <c r="Q381" s="175"/>
      <c r="R381" s="155"/>
      <c r="S381" s="124"/>
      <c r="T381" s="124"/>
    </row>
    <row r="382" spans="1:20" ht="17.25" hidden="1" customHeight="1" outlineLevel="1">
      <c r="A382" s="140"/>
      <c r="B382" s="155"/>
      <c r="C382" s="155"/>
      <c r="D382" s="214"/>
      <c r="E382" s="156">
        <v>12</v>
      </c>
      <c r="F382" s="157">
        <v>2.2000000000000002</v>
      </c>
      <c r="G382" s="157">
        <v>1.5</v>
      </c>
      <c r="H382" s="157"/>
      <c r="I382" s="157"/>
      <c r="J382" s="157">
        <f>E382*(F382*2+G382)</f>
        <v>70.800000000000011</v>
      </c>
      <c r="K382" s="157"/>
      <c r="L382" s="175"/>
      <c r="M382" s="175"/>
      <c r="N382" s="175"/>
      <c r="O382" s="175"/>
      <c r="P382" s="175"/>
      <c r="Q382" s="175"/>
      <c r="R382" s="155"/>
      <c r="S382" s="124"/>
      <c r="T382" s="124"/>
    </row>
    <row r="383" spans="1:20" ht="17.25" hidden="1" customHeight="1" outlineLevel="1">
      <c r="A383" s="140"/>
      <c r="B383" s="155"/>
      <c r="C383" s="155"/>
      <c r="D383" s="214"/>
      <c r="E383" s="156"/>
      <c r="F383" s="157"/>
      <c r="G383" s="157"/>
      <c r="H383" s="157"/>
      <c r="I383" s="157"/>
      <c r="J383" s="157"/>
      <c r="K383" s="157"/>
      <c r="L383" s="175"/>
      <c r="M383" s="175"/>
      <c r="N383" s="175"/>
      <c r="O383" s="175"/>
      <c r="P383" s="175"/>
      <c r="Q383" s="175"/>
      <c r="R383" s="155"/>
      <c r="S383" s="124"/>
      <c r="T383" s="124"/>
    </row>
    <row r="384" spans="1:20" ht="27.75" customHeight="1">
      <c r="A384" s="154" t="s">
        <v>218</v>
      </c>
      <c r="B384" s="445" t="s">
        <v>293</v>
      </c>
      <c r="C384" s="153"/>
      <c r="D384" s="154"/>
      <c r="E384" s="154"/>
      <c r="F384" s="154"/>
      <c r="G384" s="154"/>
      <c r="H384" s="154"/>
      <c r="I384" s="154"/>
      <c r="J384" s="154"/>
      <c r="K384" s="151"/>
      <c r="L384" s="175"/>
      <c r="M384" s="175"/>
      <c r="N384" s="175"/>
      <c r="O384" s="175"/>
      <c r="P384" s="175"/>
      <c r="Q384" s="175"/>
      <c r="R384" s="153"/>
      <c r="S384" s="180"/>
      <c r="T384" s="180"/>
    </row>
    <row r="385" spans="1:20" ht="36" customHeight="1">
      <c r="A385" s="140">
        <v>6</v>
      </c>
      <c r="B385" s="155" t="s">
        <v>294</v>
      </c>
      <c r="C385" s="155"/>
      <c r="D385" s="214" t="s">
        <v>296</v>
      </c>
      <c r="E385" s="156"/>
      <c r="F385" s="157"/>
      <c r="G385" s="157"/>
      <c r="H385" s="157"/>
      <c r="I385" s="157"/>
      <c r="J385" s="157"/>
      <c r="K385" s="157"/>
      <c r="L385" s="175"/>
      <c r="M385" s="175"/>
      <c r="N385" s="175"/>
      <c r="O385" s="175"/>
      <c r="P385" s="175"/>
      <c r="Q385" s="175"/>
      <c r="R385" s="155"/>
      <c r="S385" s="124"/>
      <c r="T385" s="124"/>
    </row>
    <row r="386" spans="1:20" ht="27.75" customHeight="1">
      <c r="A386" s="154" t="s">
        <v>218</v>
      </c>
      <c r="B386" s="445" t="s">
        <v>299</v>
      </c>
      <c r="C386" s="153"/>
      <c r="D386" s="154"/>
      <c r="E386" s="154"/>
      <c r="F386" s="154"/>
      <c r="G386" s="154"/>
      <c r="H386" s="154"/>
      <c r="I386" s="154"/>
      <c r="J386" s="154"/>
      <c r="K386" s="151"/>
      <c r="L386" s="175"/>
      <c r="M386" s="175"/>
      <c r="N386" s="175"/>
      <c r="O386" s="175"/>
      <c r="P386" s="175"/>
      <c r="Q386" s="175"/>
      <c r="R386" s="153"/>
      <c r="S386" s="180"/>
      <c r="T386" s="180"/>
    </row>
    <row r="387" spans="1:20" ht="33.75" customHeight="1" collapsed="1">
      <c r="A387" s="140">
        <v>8</v>
      </c>
      <c r="B387" s="155" t="s">
        <v>300</v>
      </c>
      <c r="C387" s="155"/>
      <c r="D387" s="214" t="s">
        <v>296</v>
      </c>
      <c r="E387" s="156"/>
      <c r="F387" s="157"/>
      <c r="G387" s="157"/>
      <c r="H387" s="157"/>
      <c r="I387" s="157"/>
      <c r="J387" s="157"/>
      <c r="K387" s="157"/>
      <c r="L387" s="175"/>
      <c r="M387" s="175"/>
      <c r="N387" s="175"/>
      <c r="O387" s="175"/>
      <c r="P387" s="175"/>
      <c r="Q387" s="175"/>
      <c r="R387" s="155"/>
      <c r="S387" s="124"/>
      <c r="T387" s="124"/>
    </row>
    <row r="388" spans="1:20" ht="12.75" hidden="1" customHeight="1" outlineLevel="1">
      <c r="A388" s="140"/>
      <c r="B388" s="155" t="s">
        <v>272</v>
      </c>
      <c r="C388" s="155"/>
      <c r="D388" s="214"/>
      <c r="E388" s="156">
        <v>1</v>
      </c>
      <c r="F388" s="157">
        <v>3.2</v>
      </c>
      <c r="G388" s="157">
        <v>6</v>
      </c>
      <c r="H388" s="155">
        <v>4</v>
      </c>
      <c r="I388" s="155"/>
      <c r="J388" s="157">
        <f t="shared" ref="J388:J391" si="33">PRODUCT(F388:I388)</f>
        <v>76.800000000000011</v>
      </c>
      <c r="K388" s="157"/>
      <c r="L388" s="175"/>
      <c r="M388" s="175"/>
      <c r="N388" s="175"/>
      <c r="O388" s="175"/>
      <c r="P388" s="175"/>
      <c r="Q388" s="175"/>
      <c r="R388" s="155"/>
      <c r="S388" s="124"/>
      <c r="T388" s="124"/>
    </row>
    <row r="389" spans="1:20" ht="12.75" hidden="1" customHeight="1" outlineLevel="1">
      <c r="A389" s="140"/>
      <c r="B389" s="155"/>
      <c r="C389" s="155"/>
      <c r="D389" s="214"/>
      <c r="E389" s="156">
        <v>1</v>
      </c>
      <c r="F389" s="157">
        <v>3.7</v>
      </c>
      <c r="G389" s="157">
        <v>6</v>
      </c>
      <c r="H389" s="155">
        <v>4</v>
      </c>
      <c r="I389" s="155"/>
      <c r="J389" s="157">
        <f t="shared" si="33"/>
        <v>88.800000000000011</v>
      </c>
      <c r="K389" s="157"/>
      <c r="L389" s="175"/>
      <c r="M389" s="175"/>
      <c r="N389" s="175"/>
      <c r="O389" s="175"/>
      <c r="P389" s="175"/>
      <c r="Q389" s="175"/>
      <c r="R389" s="155"/>
      <c r="S389" s="124"/>
      <c r="T389" s="124"/>
    </row>
    <row r="390" spans="1:20" ht="12.75" hidden="1" customHeight="1" outlineLevel="1">
      <c r="A390" s="140"/>
      <c r="B390" s="155" t="s">
        <v>384</v>
      </c>
      <c r="C390" s="155"/>
      <c r="D390" s="214"/>
      <c r="E390" s="156">
        <v>1</v>
      </c>
      <c r="F390" s="157">
        <v>3</v>
      </c>
      <c r="G390" s="157">
        <v>6</v>
      </c>
      <c r="H390" s="155">
        <v>4</v>
      </c>
      <c r="I390" s="155"/>
      <c r="J390" s="157">
        <f t="shared" si="33"/>
        <v>72</v>
      </c>
      <c r="K390" s="157"/>
      <c r="L390" s="175"/>
      <c r="M390" s="175"/>
      <c r="N390" s="175"/>
      <c r="O390" s="175"/>
      <c r="P390" s="175"/>
      <c r="Q390" s="175"/>
      <c r="R390" s="155"/>
      <c r="S390" s="124"/>
      <c r="T390" s="124"/>
    </row>
    <row r="391" spans="1:20" ht="12.75" hidden="1" customHeight="1" outlineLevel="1">
      <c r="A391" s="140"/>
      <c r="B391" s="155"/>
      <c r="C391" s="155"/>
      <c r="D391" s="214"/>
      <c r="E391" s="156">
        <v>1</v>
      </c>
      <c r="F391" s="157">
        <v>3</v>
      </c>
      <c r="G391" s="157">
        <v>6</v>
      </c>
      <c r="H391" s="155">
        <v>4</v>
      </c>
      <c r="I391" s="155"/>
      <c r="J391" s="157">
        <f t="shared" si="33"/>
        <v>72</v>
      </c>
      <c r="K391" s="157"/>
      <c r="L391" s="175"/>
      <c r="M391" s="175"/>
      <c r="N391" s="175"/>
      <c r="O391" s="175"/>
      <c r="P391" s="175"/>
      <c r="Q391" s="175"/>
      <c r="R391" s="155"/>
      <c r="S391" s="124"/>
      <c r="T391" s="124"/>
    </row>
    <row r="392" spans="1:20" ht="27.75" customHeight="1">
      <c r="A392" s="154" t="s">
        <v>218</v>
      </c>
      <c r="B392" s="445" t="s">
        <v>302</v>
      </c>
      <c r="C392" s="153"/>
      <c r="D392" s="154"/>
      <c r="E392" s="154"/>
      <c r="F392" s="154"/>
      <c r="G392" s="154"/>
      <c r="H392" s="154"/>
      <c r="I392" s="154"/>
      <c r="J392" s="154"/>
      <c r="K392" s="151"/>
      <c r="L392" s="175"/>
      <c r="M392" s="175"/>
      <c r="N392" s="175"/>
      <c r="O392" s="175"/>
      <c r="P392" s="175"/>
      <c r="Q392" s="175"/>
      <c r="R392" s="153"/>
      <c r="S392" s="180"/>
      <c r="T392" s="180"/>
    </row>
    <row r="393" spans="1:20" ht="33.75" customHeight="1" collapsed="1">
      <c r="A393" s="140">
        <v>9</v>
      </c>
      <c r="B393" s="155" t="s">
        <v>303</v>
      </c>
      <c r="C393" s="155" t="s">
        <v>304</v>
      </c>
      <c r="D393" s="214" t="s">
        <v>296</v>
      </c>
      <c r="E393" s="156"/>
      <c r="F393" s="157"/>
      <c r="G393" s="157"/>
      <c r="H393" s="157"/>
      <c r="I393" s="157"/>
      <c r="J393" s="157"/>
      <c r="K393" s="157"/>
      <c r="L393" s="175"/>
      <c r="M393" s="175"/>
      <c r="N393" s="175"/>
      <c r="O393" s="175"/>
      <c r="P393" s="175"/>
      <c r="Q393" s="175"/>
      <c r="R393" s="155"/>
      <c r="S393" s="124"/>
      <c r="T393" s="124"/>
    </row>
    <row r="394" spans="1:20" ht="12.75" hidden="1" customHeight="1" outlineLevel="1">
      <c r="A394" s="140"/>
      <c r="B394" s="155" t="s">
        <v>365</v>
      </c>
      <c r="C394" s="155"/>
      <c r="D394" s="155"/>
      <c r="E394" s="155"/>
      <c r="F394" s="155">
        <f>6+5+1.5*8</f>
        <v>23</v>
      </c>
      <c r="G394" s="155"/>
      <c r="H394" s="155">
        <v>3</v>
      </c>
      <c r="I394" s="155"/>
      <c r="J394" s="157">
        <f t="shared" ref="J394:J395" si="34">PRODUCT(F394:I394)</f>
        <v>69</v>
      </c>
      <c r="K394" s="157"/>
      <c r="L394" s="175"/>
      <c r="M394" s="175"/>
      <c r="N394" s="175"/>
      <c r="O394" s="175"/>
      <c r="P394" s="175"/>
      <c r="Q394" s="175"/>
      <c r="R394" s="155"/>
      <c r="S394" s="124"/>
      <c r="T394" s="124"/>
    </row>
    <row r="395" spans="1:20" ht="12.75" hidden="1" customHeight="1" outlineLevel="1">
      <c r="A395" s="140"/>
      <c r="B395" s="155" t="s">
        <v>371</v>
      </c>
      <c r="C395" s="155"/>
      <c r="D395" s="155"/>
      <c r="E395" s="155"/>
      <c r="F395" s="155">
        <f>6+1.5*5</f>
        <v>13.5</v>
      </c>
      <c r="G395" s="155"/>
      <c r="H395" s="155">
        <v>3</v>
      </c>
      <c r="I395" s="155"/>
      <c r="J395" s="157">
        <f t="shared" si="34"/>
        <v>40.5</v>
      </c>
      <c r="K395" s="157"/>
      <c r="L395" s="175"/>
      <c r="M395" s="175"/>
      <c r="N395" s="175"/>
      <c r="O395" s="175"/>
      <c r="P395" s="175"/>
      <c r="Q395" s="175"/>
      <c r="R395" s="155"/>
      <c r="S395" s="124"/>
      <c r="T395" s="124"/>
    </row>
    <row r="396" spans="1:20" ht="12.75" hidden="1" customHeight="1" outlineLevel="1">
      <c r="A396" s="140"/>
      <c r="B396" s="155"/>
      <c r="C396" s="155"/>
      <c r="D396" s="155"/>
      <c r="E396" s="155"/>
      <c r="F396" s="155"/>
      <c r="G396" s="155"/>
      <c r="H396" s="155"/>
      <c r="I396" s="155"/>
      <c r="J396" s="157"/>
      <c r="K396" s="157"/>
      <c r="L396" s="175"/>
      <c r="M396" s="175"/>
      <c r="N396" s="175"/>
      <c r="O396" s="175"/>
      <c r="P396" s="175"/>
      <c r="Q396" s="175"/>
      <c r="R396" s="155"/>
      <c r="S396" s="124"/>
      <c r="T396" s="124"/>
    </row>
    <row r="397" spans="1:20" ht="33.75" customHeight="1">
      <c r="A397" s="140">
        <v>10</v>
      </c>
      <c r="B397" s="155" t="s">
        <v>306</v>
      </c>
      <c r="C397" s="155" t="s">
        <v>304</v>
      </c>
      <c r="D397" s="214" t="s">
        <v>280</v>
      </c>
      <c r="E397" s="156"/>
      <c r="F397" s="157"/>
      <c r="G397" s="157"/>
      <c r="H397" s="157"/>
      <c r="I397" s="157"/>
      <c r="J397" s="157"/>
      <c r="K397" s="157"/>
      <c r="L397" s="175"/>
      <c r="M397" s="175"/>
      <c r="N397" s="175"/>
      <c r="O397" s="175"/>
      <c r="P397" s="175"/>
      <c r="Q397" s="175"/>
      <c r="R397" s="155"/>
      <c r="S397" s="124"/>
      <c r="T397" s="124"/>
    </row>
    <row r="398" spans="1:20" s="418" customFormat="1" ht="33.75" customHeight="1" collapsed="1">
      <c r="A398" s="446">
        <v>11</v>
      </c>
      <c r="B398" s="447" t="s">
        <v>397</v>
      </c>
      <c r="C398" s="447"/>
      <c r="D398" s="448" t="s">
        <v>206</v>
      </c>
      <c r="E398" s="449"/>
      <c r="F398" s="450"/>
      <c r="G398" s="450"/>
      <c r="H398" s="450"/>
      <c r="I398" s="450"/>
      <c r="J398" s="450"/>
      <c r="K398" s="450"/>
      <c r="L398" s="451"/>
      <c r="M398" s="451"/>
      <c r="N398" s="451"/>
      <c r="O398" s="451"/>
      <c r="P398" s="451"/>
      <c r="Q398" s="451"/>
      <c r="R398" s="455"/>
      <c r="S398" s="461"/>
      <c r="T398" s="461"/>
    </row>
    <row r="399" spans="1:20" ht="33.75" hidden="1" customHeight="1" outlineLevel="1">
      <c r="A399" s="140"/>
      <c r="B399" s="155" t="s">
        <v>365</v>
      </c>
      <c r="C399" s="155"/>
      <c r="D399" s="214"/>
      <c r="E399" s="156">
        <v>1</v>
      </c>
      <c r="F399" s="157">
        <f>15.7*3+29.4*2</f>
        <v>105.89999999999999</v>
      </c>
      <c r="G399" s="157">
        <v>4</v>
      </c>
      <c r="H399" s="157"/>
      <c r="I399" s="157"/>
      <c r="J399" s="157">
        <f>F399*G399</f>
        <v>423.59999999999997</v>
      </c>
      <c r="K399" s="157"/>
      <c r="L399" s="175"/>
      <c r="M399" s="175"/>
      <c r="N399" s="175"/>
      <c r="O399" s="175"/>
      <c r="P399" s="175"/>
      <c r="Q399" s="175"/>
      <c r="R399" s="155"/>
      <c r="S399" s="124"/>
      <c r="T399" s="124"/>
    </row>
    <row r="400" spans="1:20" ht="33.75" hidden="1" customHeight="1" outlineLevel="1">
      <c r="A400" s="140"/>
      <c r="B400" s="155" t="s">
        <v>371</v>
      </c>
      <c r="C400" s="155"/>
      <c r="D400" s="214"/>
      <c r="E400" s="156">
        <v>1</v>
      </c>
      <c r="F400" s="157">
        <f>29.4*2+15.7*5+15</f>
        <v>152.30000000000001</v>
      </c>
      <c r="G400" s="157">
        <v>4</v>
      </c>
      <c r="H400" s="157"/>
      <c r="I400" s="157"/>
      <c r="J400" s="157">
        <f>F400*G400</f>
        <v>609.20000000000005</v>
      </c>
      <c r="K400" s="157"/>
      <c r="L400" s="175"/>
      <c r="M400" s="175"/>
      <c r="N400" s="175"/>
      <c r="O400" s="175"/>
      <c r="P400" s="175"/>
      <c r="Q400" s="175"/>
      <c r="R400" s="155"/>
      <c r="S400" s="124"/>
      <c r="T400" s="124"/>
    </row>
    <row r="401" spans="1:20" s="416" customFormat="1" ht="26.25" customHeight="1">
      <c r="A401" s="420" t="s">
        <v>283</v>
      </c>
      <c r="B401" s="421" t="s">
        <v>314</v>
      </c>
      <c r="C401" s="421"/>
      <c r="D401" s="444"/>
      <c r="E401" s="422"/>
      <c r="F401" s="423"/>
      <c r="G401" s="423"/>
      <c r="H401" s="423"/>
      <c r="I401" s="423"/>
      <c r="J401" s="423"/>
      <c r="K401" s="423"/>
      <c r="L401" s="438"/>
      <c r="M401" s="438"/>
      <c r="N401" s="438"/>
      <c r="O401" s="438"/>
      <c r="P401" s="438"/>
      <c r="Q401" s="438"/>
      <c r="R401" s="421"/>
      <c r="S401" s="442"/>
      <c r="T401" s="442"/>
    </row>
    <row r="402" spans="1:20" ht="33.75" customHeight="1" collapsed="1">
      <c r="A402" s="140">
        <v>1</v>
      </c>
      <c r="B402" s="155" t="s">
        <v>315</v>
      </c>
      <c r="C402" s="155" t="s">
        <v>316</v>
      </c>
      <c r="D402" s="214" t="s">
        <v>206</v>
      </c>
      <c r="E402" s="156"/>
      <c r="F402" s="157"/>
      <c r="G402" s="157"/>
      <c r="H402" s="157"/>
      <c r="I402" s="157"/>
      <c r="J402" s="157"/>
      <c r="K402" s="157"/>
      <c r="L402" s="175"/>
      <c r="M402" s="175"/>
      <c r="N402" s="175"/>
      <c r="O402" s="175"/>
      <c r="P402" s="175"/>
      <c r="Q402" s="175"/>
      <c r="R402" s="155"/>
      <c r="S402" s="124"/>
      <c r="T402" s="124"/>
    </row>
    <row r="403" spans="1:20" ht="27.75" hidden="1" customHeight="1" outlineLevel="1">
      <c r="A403" s="140"/>
      <c r="B403" s="155" t="s">
        <v>365</v>
      </c>
      <c r="C403" s="155"/>
      <c r="D403" s="214"/>
      <c r="E403" s="156">
        <v>1</v>
      </c>
      <c r="F403" s="157">
        <v>15.7</v>
      </c>
      <c r="G403" s="157">
        <f>29.4+5</f>
        <v>34.4</v>
      </c>
      <c r="H403" s="157"/>
      <c r="I403" s="157">
        <v>1</v>
      </c>
      <c r="J403" s="157">
        <f>PRODUCT(E403:I403)</f>
        <v>540.07999999999993</v>
      </c>
      <c r="K403" s="157"/>
      <c r="L403" s="175"/>
      <c r="M403" s="175"/>
      <c r="N403" s="175"/>
      <c r="O403" s="175"/>
      <c r="P403" s="175"/>
      <c r="Q403" s="175"/>
      <c r="R403" s="155"/>
      <c r="S403" s="124"/>
      <c r="T403" s="124"/>
    </row>
    <row r="404" spans="1:20" ht="27.75" hidden="1" customHeight="1" outlineLevel="1">
      <c r="A404" s="140"/>
      <c r="B404" s="155" t="s">
        <v>371</v>
      </c>
      <c r="C404" s="155"/>
      <c r="D404" s="214"/>
      <c r="E404" s="156">
        <v>1</v>
      </c>
      <c r="F404" s="157">
        <v>15.7</v>
      </c>
      <c r="G404" s="157">
        <v>34.4</v>
      </c>
      <c r="H404" s="157"/>
      <c r="I404" s="157">
        <v>1</v>
      </c>
      <c r="J404" s="157">
        <f t="shared" ref="J404:J405" si="35">PRODUCT(E404:I404)</f>
        <v>540.07999999999993</v>
      </c>
      <c r="K404" s="157"/>
      <c r="L404" s="175"/>
      <c r="M404" s="175"/>
      <c r="N404" s="175"/>
      <c r="O404" s="175"/>
      <c r="P404" s="175"/>
      <c r="Q404" s="175"/>
      <c r="R404" s="155"/>
      <c r="S404" s="124"/>
      <c r="T404" s="124"/>
    </row>
    <row r="405" spans="1:20" ht="27.75" hidden="1" customHeight="1" outlineLevel="1">
      <c r="A405" s="140"/>
      <c r="B405" s="155"/>
      <c r="C405" s="155"/>
      <c r="D405" s="214"/>
      <c r="E405" s="156">
        <v>1</v>
      </c>
      <c r="F405" s="157">
        <v>10</v>
      </c>
      <c r="G405" s="157">
        <v>15</v>
      </c>
      <c r="H405" s="157"/>
      <c r="I405" s="157">
        <v>1</v>
      </c>
      <c r="J405" s="157">
        <f t="shared" si="35"/>
        <v>150</v>
      </c>
      <c r="K405" s="157"/>
      <c r="L405" s="175"/>
      <c r="M405" s="175"/>
      <c r="N405" s="175"/>
      <c r="O405" s="175"/>
      <c r="P405" s="175"/>
      <c r="Q405" s="175"/>
      <c r="R405" s="155"/>
      <c r="S405" s="124"/>
      <c r="T405" s="124"/>
    </row>
    <row r="406" spans="1:20" ht="36" customHeight="1">
      <c r="A406" s="140">
        <v>2</v>
      </c>
      <c r="B406" s="155" t="s">
        <v>317</v>
      </c>
      <c r="C406" s="155" t="s">
        <v>316</v>
      </c>
      <c r="D406" s="214" t="s">
        <v>206</v>
      </c>
      <c r="E406" s="156"/>
      <c r="F406" s="157"/>
      <c r="G406" s="157"/>
      <c r="H406" s="157"/>
      <c r="I406" s="157"/>
      <c r="J406" s="157">
        <f>34+28</f>
        <v>62</v>
      </c>
      <c r="K406" s="157"/>
      <c r="L406" s="175"/>
      <c r="M406" s="175"/>
      <c r="N406" s="175"/>
      <c r="O406" s="175"/>
      <c r="P406" s="175"/>
      <c r="Q406" s="175"/>
      <c r="R406" s="155"/>
      <c r="S406" s="124"/>
      <c r="T406" s="124"/>
    </row>
    <row r="407" spans="1:20" s="416" customFormat="1" ht="27.75" customHeight="1">
      <c r="A407" s="420" t="s">
        <v>398</v>
      </c>
      <c r="B407" s="421" t="s">
        <v>319</v>
      </c>
      <c r="C407" s="421"/>
      <c r="D407" s="444"/>
      <c r="E407" s="422"/>
      <c r="F407" s="423"/>
      <c r="G407" s="423"/>
      <c r="H407" s="423"/>
      <c r="I407" s="423"/>
      <c r="J407" s="423"/>
      <c r="K407" s="423"/>
      <c r="L407" s="438"/>
      <c r="M407" s="438"/>
      <c r="N407" s="438"/>
      <c r="O407" s="438"/>
      <c r="P407" s="438"/>
      <c r="Q407" s="438"/>
      <c r="R407" s="421"/>
      <c r="S407" s="442"/>
      <c r="T407" s="442"/>
    </row>
    <row r="408" spans="1:20" ht="27.75" customHeight="1">
      <c r="A408" s="154"/>
      <c r="B408" s="159" t="s">
        <v>399</v>
      </c>
      <c r="C408" s="153"/>
      <c r="D408" s="154"/>
      <c r="E408" s="154"/>
      <c r="F408" s="154"/>
      <c r="G408" s="154"/>
      <c r="H408" s="154"/>
      <c r="I408" s="154"/>
      <c r="J408" s="154"/>
      <c r="K408" s="151"/>
      <c r="L408" s="174"/>
      <c r="M408" s="174"/>
      <c r="N408" s="174"/>
      <c r="O408" s="174"/>
      <c r="P408" s="174"/>
      <c r="Q408" s="174"/>
      <c r="R408" s="153"/>
      <c r="S408" s="180"/>
      <c r="T408" s="180"/>
    </row>
    <row r="409" spans="1:20" ht="36" customHeight="1" collapsed="1">
      <c r="A409" s="140">
        <v>1</v>
      </c>
      <c r="B409" s="155" t="s">
        <v>331</v>
      </c>
      <c r="C409" s="155"/>
      <c r="D409" s="214" t="s">
        <v>206</v>
      </c>
      <c r="E409" s="156"/>
      <c r="F409" s="157"/>
      <c r="G409" s="157"/>
      <c r="H409" s="157"/>
      <c r="I409" s="157"/>
      <c r="J409" s="157">
        <f t="shared" ref="J409:J413" si="36">PRODUCT(E409:I409)</f>
        <v>0</v>
      </c>
      <c r="K409" s="157"/>
      <c r="L409" s="175"/>
      <c r="M409" s="175"/>
      <c r="N409" s="175"/>
      <c r="O409" s="175"/>
      <c r="P409" s="175"/>
      <c r="Q409" s="175"/>
      <c r="R409" s="155"/>
      <c r="S409" s="124"/>
      <c r="T409" s="124"/>
    </row>
    <row r="410" spans="1:20" ht="36" hidden="1" customHeight="1" outlineLevel="1">
      <c r="A410" s="140"/>
      <c r="B410" s="155" t="s">
        <v>332</v>
      </c>
      <c r="C410" s="155"/>
      <c r="D410" s="214"/>
      <c r="E410" s="156">
        <v>3</v>
      </c>
      <c r="F410" s="157">
        <v>1</v>
      </c>
      <c r="G410" s="157">
        <v>2.2000000000000002</v>
      </c>
      <c r="H410" s="157"/>
      <c r="I410" s="157"/>
      <c r="J410" s="157">
        <f>E410*F410*G410</f>
        <v>6.6000000000000005</v>
      </c>
      <c r="K410" s="157"/>
      <c r="L410" s="175"/>
      <c r="M410" s="175"/>
      <c r="N410" s="175"/>
      <c r="O410" s="175"/>
      <c r="P410" s="175"/>
      <c r="Q410" s="175"/>
      <c r="R410" s="155"/>
      <c r="S410" s="124"/>
      <c r="T410" s="124"/>
    </row>
    <row r="411" spans="1:20" ht="36" hidden="1" customHeight="1" outlineLevel="1">
      <c r="A411" s="140"/>
      <c r="B411" s="155" t="s">
        <v>334</v>
      </c>
      <c r="C411" s="155"/>
      <c r="D411" s="214"/>
      <c r="E411" s="156">
        <v>2</v>
      </c>
      <c r="F411" s="157">
        <v>1</v>
      </c>
      <c r="G411" s="157">
        <v>2.2000000000000002</v>
      </c>
      <c r="H411" s="157"/>
      <c r="I411" s="157"/>
      <c r="J411" s="157">
        <f t="shared" ref="J411" si="37">E411*F411*G411</f>
        <v>4.4000000000000004</v>
      </c>
      <c r="K411" s="157"/>
      <c r="L411" s="175"/>
      <c r="M411" s="175"/>
      <c r="N411" s="175"/>
      <c r="O411" s="175"/>
      <c r="P411" s="175"/>
      <c r="Q411" s="175"/>
      <c r="R411" s="155"/>
      <c r="S411" s="124"/>
      <c r="T411" s="124"/>
    </row>
    <row r="412" spans="1:20" ht="36" customHeight="1">
      <c r="A412" s="140">
        <v>2</v>
      </c>
      <c r="B412" s="155" t="s">
        <v>335</v>
      </c>
      <c r="C412" s="155"/>
      <c r="D412" s="214" t="s">
        <v>163</v>
      </c>
      <c r="E412" s="156">
        <v>5</v>
      </c>
      <c r="F412" s="157"/>
      <c r="G412" s="157"/>
      <c r="H412" s="157"/>
      <c r="I412" s="157"/>
      <c r="J412" s="157">
        <f t="shared" si="36"/>
        <v>5</v>
      </c>
      <c r="K412" s="157"/>
      <c r="L412" s="175"/>
      <c r="M412" s="175"/>
      <c r="N412" s="175"/>
      <c r="O412" s="175"/>
      <c r="P412" s="175"/>
      <c r="Q412" s="175"/>
      <c r="R412" s="155"/>
      <c r="S412" s="124"/>
      <c r="T412" s="124"/>
    </row>
    <row r="413" spans="1:20" ht="36" customHeight="1">
      <c r="A413" s="140">
        <v>3</v>
      </c>
      <c r="B413" s="155" t="s">
        <v>336</v>
      </c>
      <c r="C413" s="155"/>
      <c r="D413" s="214" t="s">
        <v>280</v>
      </c>
      <c r="E413" s="156">
        <v>1</v>
      </c>
      <c r="F413" s="157"/>
      <c r="G413" s="157"/>
      <c r="H413" s="157"/>
      <c r="I413" s="157"/>
      <c r="J413" s="157">
        <f t="shared" si="36"/>
        <v>1</v>
      </c>
      <c r="K413" s="157"/>
      <c r="L413" s="175"/>
      <c r="M413" s="175"/>
      <c r="N413" s="175"/>
      <c r="O413" s="175"/>
      <c r="P413" s="175"/>
      <c r="Q413" s="175"/>
      <c r="R413" s="155"/>
      <c r="S413" s="124"/>
      <c r="T413" s="124"/>
    </row>
    <row r="414" spans="1:20" ht="27.75" customHeight="1">
      <c r="A414" s="154"/>
      <c r="B414" s="159" t="s">
        <v>400</v>
      </c>
      <c r="C414" s="153"/>
      <c r="D414" s="154"/>
      <c r="E414" s="154"/>
      <c r="F414" s="154"/>
      <c r="G414" s="154"/>
      <c r="H414" s="154"/>
      <c r="I414" s="154"/>
      <c r="J414" s="154"/>
      <c r="K414" s="151"/>
      <c r="L414" s="175"/>
      <c r="M414" s="175"/>
      <c r="N414" s="175"/>
      <c r="O414" s="175"/>
      <c r="P414" s="175"/>
      <c r="Q414" s="175"/>
      <c r="R414" s="153"/>
      <c r="S414" s="180"/>
      <c r="T414" s="180"/>
    </row>
    <row r="415" spans="1:20" ht="36" customHeight="1" collapsed="1">
      <c r="A415" s="140">
        <v>1</v>
      </c>
      <c r="B415" s="155" t="s">
        <v>401</v>
      </c>
      <c r="C415" s="155"/>
      <c r="D415" s="214" t="s">
        <v>206</v>
      </c>
      <c r="E415" s="156"/>
      <c r="F415" s="157"/>
      <c r="G415" s="157"/>
      <c r="H415" s="157"/>
      <c r="I415" s="157"/>
      <c r="J415" s="157">
        <f>E415</f>
        <v>0</v>
      </c>
      <c r="K415" s="157"/>
      <c r="L415" s="175"/>
      <c r="M415" s="175"/>
      <c r="N415" s="175"/>
      <c r="O415" s="175"/>
      <c r="P415" s="175"/>
      <c r="Q415" s="175"/>
      <c r="R415" s="155"/>
      <c r="S415" s="124"/>
      <c r="T415" s="124"/>
    </row>
    <row r="416" spans="1:20" ht="36" hidden="1" customHeight="1" outlineLevel="1">
      <c r="A416" s="140"/>
      <c r="B416" s="155" t="s">
        <v>402</v>
      </c>
      <c r="C416" s="155"/>
      <c r="D416" s="214"/>
      <c r="E416" s="156">
        <v>4</v>
      </c>
      <c r="F416" s="157">
        <v>1</v>
      </c>
      <c r="G416" s="157">
        <v>2.2000000000000002</v>
      </c>
      <c r="H416" s="157"/>
      <c r="I416" s="157"/>
      <c r="J416" s="157">
        <f>E416*F416*G416</f>
        <v>8.8000000000000007</v>
      </c>
      <c r="K416" s="157"/>
      <c r="L416" s="175"/>
      <c r="M416" s="175"/>
      <c r="N416" s="175"/>
      <c r="O416" s="175"/>
      <c r="P416" s="175"/>
      <c r="Q416" s="175"/>
      <c r="R416" s="155"/>
      <c r="S416" s="124"/>
      <c r="T416" s="124"/>
    </row>
    <row r="417" spans="1:20" ht="36" hidden="1" customHeight="1" outlineLevel="1">
      <c r="A417" s="140"/>
      <c r="B417" s="155" t="s">
        <v>403</v>
      </c>
      <c r="C417" s="155"/>
      <c r="D417" s="214"/>
      <c r="E417" s="156">
        <v>5</v>
      </c>
      <c r="F417" s="157">
        <v>1.8</v>
      </c>
      <c r="G417" s="157">
        <v>2.2000000000000002</v>
      </c>
      <c r="H417" s="157"/>
      <c r="I417" s="157"/>
      <c r="J417" s="157">
        <f>E417*F417*G417</f>
        <v>19.8</v>
      </c>
      <c r="K417" s="157"/>
      <c r="L417" s="175"/>
      <c r="M417" s="175"/>
      <c r="N417" s="175"/>
      <c r="O417" s="175"/>
      <c r="P417" s="175"/>
      <c r="Q417" s="175"/>
      <c r="R417" s="155"/>
      <c r="S417" s="124"/>
      <c r="T417" s="124"/>
    </row>
    <row r="418" spans="1:20" ht="27.75" customHeight="1">
      <c r="A418" s="154"/>
      <c r="B418" s="159" t="s">
        <v>337</v>
      </c>
      <c r="C418" s="153"/>
      <c r="D418" s="154"/>
      <c r="E418" s="154"/>
      <c r="F418" s="154"/>
      <c r="G418" s="154"/>
      <c r="H418" s="154"/>
      <c r="I418" s="154"/>
      <c r="J418" s="154"/>
      <c r="K418" s="151"/>
      <c r="L418" s="175"/>
      <c r="M418" s="175"/>
      <c r="N418" s="175"/>
      <c r="O418" s="175"/>
      <c r="P418" s="175"/>
      <c r="Q418" s="175"/>
      <c r="R418" s="153"/>
      <c r="S418" s="180"/>
      <c r="T418" s="180"/>
    </row>
    <row r="419" spans="1:20" ht="33.75" customHeight="1" collapsed="1">
      <c r="A419" s="140">
        <v>1</v>
      </c>
      <c r="B419" s="155" t="s">
        <v>339</v>
      </c>
      <c r="C419" s="155"/>
      <c r="D419" s="214" t="s">
        <v>206</v>
      </c>
      <c r="E419" s="156"/>
      <c r="F419" s="157"/>
      <c r="G419" s="157"/>
      <c r="H419" s="157"/>
      <c r="I419" s="157"/>
      <c r="J419" s="157"/>
      <c r="K419" s="157"/>
      <c r="L419" s="175"/>
      <c r="M419" s="175"/>
      <c r="N419" s="175"/>
      <c r="O419" s="175"/>
      <c r="P419" s="175"/>
      <c r="Q419" s="175"/>
      <c r="R419" s="155"/>
      <c r="S419" s="124"/>
      <c r="T419" s="124"/>
    </row>
    <row r="420" spans="1:20" ht="12.75" hidden="1" customHeight="1" outlineLevel="1">
      <c r="A420" s="140"/>
      <c r="B420" s="155" t="s">
        <v>342</v>
      </c>
      <c r="C420" s="155"/>
      <c r="D420" s="214"/>
      <c r="E420" s="157">
        <v>4</v>
      </c>
      <c r="F420" s="214">
        <v>1</v>
      </c>
      <c r="G420" s="214">
        <v>2.2000000000000002</v>
      </c>
      <c r="H420" s="155"/>
      <c r="I420" s="155"/>
      <c r="J420" s="157">
        <f t="shared" ref="J420" si="38">E420*F420*G420</f>
        <v>8.8000000000000007</v>
      </c>
      <c r="K420" s="157"/>
      <c r="L420" s="175"/>
      <c r="M420" s="175"/>
      <c r="N420" s="175"/>
      <c r="O420" s="175"/>
      <c r="P420" s="175"/>
      <c r="Q420" s="175"/>
      <c r="R420" s="155"/>
      <c r="S420" s="124"/>
      <c r="T420" s="124"/>
    </row>
    <row r="421" spans="1:20" ht="12.75" hidden="1" customHeight="1" outlineLevel="1">
      <c r="A421" s="140"/>
      <c r="B421" s="155"/>
      <c r="C421" s="155"/>
      <c r="D421" s="155"/>
      <c r="E421" s="155"/>
      <c r="F421" s="155"/>
      <c r="G421" s="155"/>
      <c r="H421" s="155"/>
      <c r="I421" s="155"/>
      <c r="J421" s="157"/>
      <c r="K421" s="157"/>
      <c r="L421" s="175"/>
      <c r="M421" s="175"/>
      <c r="N421" s="175"/>
      <c r="O421" s="175"/>
      <c r="P421" s="175"/>
      <c r="Q421" s="175"/>
      <c r="R421" s="155"/>
      <c r="S421" s="124"/>
      <c r="T421" s="124"/>
    </row>
    <row r="422" spans="1:20" s="417" customFormat="1" ht="33.75" customHeight="1" collapsed="1">
      <c r="A422" s="446">
        <v>1</v>
      </c>
      <c r="B422" s="447" t="s">
        <v>404</v>
      </c>
      <c r="C422" s="447"/>
      <c r="D422" s="448" t="s">
        <v>206</v>
      </c>
      <c r="E422" s="449"/>
      <c r="F422" s="450"/>
      <c r="G422" s="450"/>
      <c r="H422" s="450"/>
      <c r="I422" s="450"/>
      <c r="J422" s="450"/>
      <c r="K422" s="450"/>
      <c r="L422" s="451"/>
      <c r="M422" s="451"/>
      <c r="N422" s="451"/>
      <c r="O422" s="451"/>
      <c r="P422" s="451"/>
      <c r="Q422" s="451"/>
      <c r="R422" s="447"/>
      <c r="S422" s="452"/>
      <c r="T422" s="452"/>
    </row>
    <row r="423" spans="1:20" s="417" customFormat="1" ht="12.75" hidden="1" customHeight="1" outlineLevel="1">
      <c r="A423" s="446"/>
      <c r="B423" s="447" t="s">
        <v>405</v>
      </c>
      <c r="C423" s="447"/>
      <c r="D423" s="448"/>
      <c r="E423" s="450">
        <v>1</v>
      </c>
      <c r="F423" s="448">
        <v>2</v>
      </c>
      <c r="G423" s="448">
        <v>2.5</v>
      </c>
      <c r="H423" s="447"/>
      <c r="I423" s="447"/>
      <c r="J423" s="450">
        <f t="shared" ref="J423" si="39">E423*F423*G423</f>
        <v>5</v>
      </c>
      <c r="K423" s="450"/>
      <c r="L423" s="451"/>
      <c r="M423" s="451"/>
      <c r="N423" s="451"/>
      <c r="O423" s="451"/>
      <c r="P423" s="451"/>
      <c r="Q423" s="451"/>
      <c r="R423" s="447"/>
      <c r="S423" s="452"/>
      <c r="T423" s="452"/>
    </row>
    <row r="424" spans="1:20" s="417" customFormat="1" ht="12.75" hidden="1" customHeight="1" outlineLevel="1">
      <c r="A424" s="446"/>
      <c r="B424" s="447"/>
      <c r="C424" s="447"/>
      <c r="D424" s="447"/>
      <c r="E424" s="447"/>
      <c r="F424" s="447"/>
      <c r="G424" s="447"/>
      <c r="H424" s="447"/>
      <c r="I424" s="447"/>
      <c r="J424" s="450"/>
      <c r="K424" s="450"/>
      <c r="L424" s="451"/>
      <c r="M424" s="451"/>
      <c r="N424" s="451"/>
      <c r="O424" s="451"/>
      <c r="P424" s="451"/>
      <c r="Q424" s="451"/>
      <c r="R424" s="447"/>
      <c r="S424" s="452"/>
      <c r="T424" s="452"/>
    </row>
    <row r="425" spans="1:20" s="417" customFormat="1" ht="33.75" customHeight="1" collapsed="1">
      <c r="A425" s="446">
        <v>2</v>
      </c>
      <c r="B425" s="447" t="s">
        <v>338</v>
      </c>
      <c r="C425" s="447"/>
      <c r="D425" s="448" t="s">
        <v>206</v>
      </c>
      <c r="E425" s="449"/>
      <c r="F425" s="450"/>
      <c r="G425" s="450"/>
      <c r="H425" s="450"/>
      <c r="I425" s="450"/>
      <c r="J425" s="450"/>
      <c r="K425" s="450"/>
      <c r="L425" s="451"/>
      <c r="M425" s="451"/>
      <c r="N425" s="451"/>
      <c r="O425" s="451"/>
      <c r="P425" s="451"/>
      <c r="Q425" s="451"/>
      <c r="R425" s="447"/>
      <c r="S425" s="452"/>
      <c r="T425" s="452"/>
    </row>
    <row r="426" spans="1:20" s="417" customFormat="1" ht="12.75" hidden="1" customHeight="1" outlineLevel="1">
      <c r="A426" s="446"/>
      <c r="B426" s="447" t="s">
        <v>406</v>
      </c>
      <c r="C426" s="447"/>
      <c r="D426" s="447"/>
      <c r="E426" s="447">
        <v>7</v>
      </c>
      <c r="F426" s="447">
        <v>4</v>
      </c>
      <c r="G426" s="447">
        <v>1.2</v>
      </c>
      <c r="H426" s="447"/>
      <c r="I426" s="448"/>
      <c r="J426" s="450">
        <f>E426*F426*G426</f>
        <v>33.6</v>
      </c>
      <c r="K426" s="450"/>
      <c r="L426" s="451"/>
      <c r="M426" s="451"/>
      <c r="N426" s="451"/>
      <c r="O426" s="451"/>
      <c r="P426" s="451"/>
      <c r="Q426" s="451"/>
      <c r="R426" s="447"/>
      <c r="S426" s="452"/>
      <c r="T426" s="452"/>
    </row>
    <row r="427" spans="1:20" s="417" customFormat="1" ht="11.25" hidden="1" customHeight="1" outlineLevel="1">
      <c r="A427" s="446"/>
      <c r="B427" s="447" t="s">
        <v>407</v>
      </c>
      <c r="C427" s="447"/>
      <c r="D427" s="447"/>
      <c r="E427" s="447">
        <v>9</v>
      </c>
      <c r="F427" s="447">
        <v>2</v>
      </c>
      <c r="G427" s="447">
        <v>1.2</v>
      </c>
      <c r="H427" s="447"/>
      <c r="I427" s="447"/>
      <c r="J427" s="450">
        <f>PRODUCT(E427:I427)</f>
        <v>21.599999999999998</v>
      </c>
      <c r="K427" s="450"/>
      <c r="L427" s="451"/>
      <c r="M427" s="451"/>
      <c r="N427" s="451"/>
      <c r="O427" s="451"/>
      <c r="P427" s="451"/>
      <c r="Q427" s="451"/>
      <c r="R427" s="447"/>
      <c r="S427" s="452"/>
      <c r="T427" s="452"/>
    </row>
    <row r="428" spans="1:20" s="417" customFormat="1" ht="33.75" customHeight="1" collapsed="1">
      <c r="A428" s="446">
        <v>3</v>
      </c>
      <c r="B428" s="447" t="s">
        <v>408</v>
      </c>
      <c r="C428" s="447"/>
      <c r="D428" s="448" t="s">
        <v>206</v>
      </c>
      <c r="E428" s="449"/>
      <c r="F428" s="450"/>
      <c r="G428" s="450"/>
      <c r="H428" s="450"/>
      <c r="I428" s="450"/>
      <c r="J428" s="450"/>
      <c r="K428" s="450"/>
      <c r="L428" s="451"/>
      <c r="M428" s="451"/>
      <c r="N428" s="451"/>
      <c r="O428" s="451"/>
      <c r="P428" s="451"/>
      <c r="Q428" s="451"/>
      <c r="R428" s="447"/>
      <c r="S428" s="452"/>
      <c r="T428" s="452"/>
    </row>
    <row r="429" spans="1:20" s="417" customFormat="1" ht="12.75" hidden="1" customHeight="1" outlineLevel="1">
      <c r="A429" s="446"/>
      <c r="B429" s="447"/>
      <c r="C429" s="447"/>
      <c r="D429" s="447"/>
      <c r="E429" s="447">
        <v>3</v>
      </c>
      <c r="F429" s="447">
        <v>2</v>
      </c>
      <c r="G429" s="447">
        <v>1.2</v>
      </c>
      <c r="H429" s="447"/>
      <c r="I429" s="448"/>
      <c r="J429" s="450">
        <f>PRODUCT(E429:I429)</f>
        <v>7.1999999999999993</v>
      </c>
      <c r="K429" s="450"/>
      <c r="L429" s="451"/>
      <c r="M429" s="451"/>
      <c r="N429" s="451"/>
      <c r="O429" s="451"/>
      <c r="P429" s="451"/>
      <c r="Q429" s="451"/>
      <c r="R429" s="447"/>
      <c r="S429" s="452"/>
      <c r="T429" s="452"/>
    </row>
    <row r="430" spans="1:20" s="417" customFormat="1" ht="33.75" customHeight="1" collapsed="1">
      <c r="A430" s="446">
        <v>4</v>
      </c>
      <c r="B430" s="447" t="s">
        <v>409</v>
      </c>
      <c r="C430" s="447"/>
      <c r="D430" s="448" t="s">
        <v>206</v>
      </c>
      <c r="E430" s="449"/>
      <c r="F430" s="450"/>
      <c r="G430" s="450"/>
      <c r="H430" s="450"/>
      <c r="I430" s="450"/>
      <c r="J430" s="450"/>
      <c r="K430" s="450"/>
      <c r="L430" s="451"/>
      <c r="M430" s="451"/>
      <c r="N430" s="451"/>
      <c r="O430" s="451"/>
      <c r="P430" s="451"/>
      <c r="Q430" s="451"/>
      <c r="R430" s="447"/>
      <c r="S430" s="452"/>
      <c r="T430" s="452"/>
    </row>
    <row r="431" spans="1:20" ht="33.75" hidden="1" customHeight="1" outlineLevel="1">
      <c r="A431" s="140"/>
      <c r="B431" s="155" t="s">
        <v>410</v>
      </c>
      <c r="C431" s="155"/>
      <c r="D431" s="214"/>
      <c r="E431" s="156">
        <v>1</v>
      </c>
      <c r="F431" s="157">
        <v>11</v>
      </c>
      <c r="G431" s="157">
        <v>2.5</v>
      </c>
      <c r="H431" s="157"/>
      <c r="I431" s="157"/>
      <c r="J431" s="157">
        <f>PRODUCT(E431:I431)</f>
        <v>27.5</v>
      </c>
      <c r="K431" s="157"/>
      <c r="L431" s="175"/>
      <c r="M431" s="175"/>
      <c r="N431" s="175"/>
      <c r="O431" s="175"/>
      <c r="P431" s="175"/>
      <c r="Q431" s="175"/>
      <c r="R431" s="155"/>
      <c r="S431" s="124"/>
      <c r="T431" s="124"/>
    </row>
    <row r="432" spans="1:20" ht="33.75" hidden="1" customHeight="1" outlineLevel="1">
      <c r="A432" s="140"/>
      <c r="B432" s="155" t="s">
        <v>411</v>
      </c>
      <c r="C432" s="155"/>
      <c r="D432" s="214"/>
      <c r="E432" s="156">
        <v>1</v>
      </c>
      <c r="F432" s="157">
        <v>11.5</v>
      </c>
      <c r="G432" s="157">
        <v>2.5</v>
      </c>
      <c r="H432" s="157"/>
      <c r="I432" s="157"/>
      <c r="J432" s="157">
        <f t="shared" ref="J432:J438" si="40">PRODUCT(E432:I432)</f>
        <v>28.75</v>
      </c>
      <c r="K432" s="157"/>
      <c r="L432" s="175"/>
      <c r="M432" s="175"/>
      <c r="N432" s="175"/>
      <c r="O432" s="175"/>
      <c r="P432" s="175"/>
      <c r="Q432" s="175"/>
      <c r="R432" s="155"/>
      <c r="S432" s="124"/>
      <c r="T432" s="124"/>
    </row>
    <row r="433" spans="1:20" ht="33.75" hidden="1" customHeight="1" outlineLevel="1">
      <c r="A433" s="140"/>
      <c r="B433" s="155" t="s">
        <v>412</v>
      </c>
      <c r="C433" s="155"/>
      <c r="D433" s="214"/>
      <c r="E433" s="156">
        <v>1</v>
      </c>
      <c r="F433" s="157">
        <v>4</v>
      </c>
      <c r="G433" s="157">
        <v>2.5</v>
      </c>
      <c r="H433" s="157"/>
      <c r="I433" s="157"/>
      <c r="J433" s="157">
        <f t="shared" si="40"/>
        <v>10</v>
      </c>
      <c r="K433" s="157"/>
      <c r="L433" s="175"/>
      <c r="M433" s="175"/>
      <c r="N433" s="175"/>
      <c r="O433" s="175"/>
      <c r="P433" s="175"/>
      <c r="Q433" s="175"/>
      <c r="R433" s="155"/>
      <c r="S433" s="124"/>
      <c r="T433" s="124"/>
    </row>
    <row r="434" spans="1:20" ht="33.75" hidden="1" customHeight="1" outlineLevel="1">
      <c r="A434" s="140"/>
      <c r="B434" s="155" t="s">
        <v>413</v>
      </c>
      <c r="C434" s="155"/>
      <c r="D434" s="214"/>
      <c r="E434" s="156">
        <v>1</v>
      </c>
      <c r="F434" s="157">
        <v>5.2</v>
      </c>
      <c r="G434" s="157">
        <v>2.5</v>
      </c>
      <c r="H434" s="157"/>
      <c r="I434" s="157"/>
      <c r="J434" s="157">
        <f t="shared" si="40"/>
        <v>13</v>
      </c>
      <c r="K434" s="157"/>
      <c r="L434" s="175"/>
      <c r="M434" s="175"/>
      <c r="N434" s="175"/>
      <c r="O434" s="175"/>
      <c r="P434" s="175"/>
      <c r="Q434" s="175"/>
      <c r="R434" s="155"/>
      <c r="S434" s="124"/>
      <c r="T434" s="124"/>
    </row>
    <row r="435" spans="1:20" ht="33.75" hidden="1" customHeight="1" outlineLevel="1">
      <c r="A435" s="140"/>
      <c r="B435" s="155" t="s">
        <v>414</v>
      </c>
      <c r="C435" s="155"/>
      <c r="D435" s="214"/>
      <c r="E435" s="156">
        <v>1</v>
      </c>
      <c r="F435" s="157">
        <v>7.1</v>
      </c>
      <c r="G435" s="157">
        <v>2.5</v>
      </c>
      <c r="H435" s="157"/>
      <c r="I435" s="157"/>
      <c r="J435" s="157">
        <f t="shared" si="40"/>
        <v>17.75</v>
      </c>
      <c r="K435" s="157"/>
      <c r="L435" s="175"/>
      <c r="M435" s="175"/>
      <c r="N435" s="175"/>
      <c r="O435" s="175"/>
      <c r="P435" s="175"/>
      <c r="Q435" s="175"/>
      <c r="R435" s="155"/>
      <c r="S435" s="124"/>
      <c r="T435" s="124"/>
    </row>
    <row r="436" spans="1:20" ht="33.75" hidden="1" customHeight="1" outlineLevel="1">
      <c r="A436" s="140"/>
      <c r="B436" s="155" t="s">
        <v>415</v>
      </c>
      <c r="C436" s="155"/>
      <c r="D436" s="214"/>
      <c r="E436" s="156">
        <v>1</v>
      </c>
      <c r="F436" s="157">
        <v>7</v>
      </c>
      <c r="G436" s="157">
        <v>2.5</v>
      </c>
      <c r="H436" s="157"/>
      <c r="I436" s="157"/>
      <c r="J436" s="157">
        <f t="shared" si="40"/>
        <v>17.5</v>
      </c>
      <c r="K436" s="157"/>
      <c r="L436" s="175"/>
      <c r="M436" s="175"/>
      <c r="N436" s="175"/>
      <c r="O436" s="175"/>
      <c r="P436" s="175"/>
      <c r="Q436" s="175"/>
      <c r="R436" s="155"/>
      <c r="S436" s="124"/>
      <c r="T436" s="124"/>
    </row>
    <row r="437" spans="1:20" ht="33.75" hidden="1" customHeight="1" outlineLevel="1">
      <c r="A437" s="140"/>
      <c r="B437" s="155" t="s">
        <v>416</v>
      </c>
      <c r="C437" s="155"/>
      <c r="D437" s="214"/>
      <c r="E437" s="156">
        <v>1</v>
      </c>
      <c r="F437" s="157">
        <v>4</v>
      </c>
      <c r="G437" s="157">
        <v>2.5</v>
      </c>
      <c r="H437" s="157"/>
      <c r="I437" s="157"/>
      <c r="J437" s="157">
        <f t="shared" si="40"/>
        <v>10</v>
      </c>
      <c r="K437" s="157"/>
      <c r="L437" s="175"/>
      <c r="M437" s="175"/>
      <c r="N437" s="175"/>
      <c r="O437" s="175"/>
      <c r="P437" s="175"/>
      <c r="Q437" s="175"/>
      <c r="R437" s="155"/>
      <c r="S437" s="124"/>
      <c r="T437" s="124"/>
    </row>
    <row r="438" spans="1:20" ht="33.75" hidden="1" customHeight="1" outlineLevel="1">
      <c r="A438" s="140"/>
      <c r="B438" s="155" t="s">
        <v>417</v>
      </c>
      <c r="C438" s="155"/>
      <c r="D438" s="214"/>
      <c r="E438" s="156">
        <v>1</v>
      </c>
      <c r="F438" s="157">
        <v>12</v>
      </c>
      <c r="G438" s="157">
        <v>2.5</v>
      </c>
      <c r="H438" s="157"/>
      <c r="I438" s="157"/>
      <c r="J438" s="157">
        <f t="shared" si="40"/>
        <v>30</v>
      </c>
      <c r="K438" s="157"/>
      <c r="L438" s="175"/>
      <c r="M438" s="175"/>
      <c r="N438" s="175"/>
      <c r="O438" s="175"/>
      <c r="P438" s="175"/>
      <c r="Q438" s="175"/>
      <c r="R438" s="155"/>
      <c r="S438" s="124"/>
      <c r="T438" s="124"/>
    </row>
    <row r="439" spans="1:20" ht="33.75" customHeight="1">
      <c r="A439" s="140">
        <v>5</v>
      </c>
      <c r="B439" s="155" t="s">
        <v>418</v>
      </c>
      <c r="C439" s="155"/>
      <c r="D439" s="214" t="s">
        <v>163</v>
      </c>
      <c r="E439" s="156">
        <f>SUM(E431:E438)</f>
        <v>8</v>
      </c>
      <c r="F439" s="157"/>
      <c r="G439" s="157"/>
      <c r="H439" s="157"/>
      <c r="I439" s="157"/>
      <c r="J439" s="157"/>
      <c r="K439" s="157"/>
      <c r="L439" s="175"/>
      <c r="M439" s="175"/>
      <c r="N439" s="175"/>
      <c r="O439" s="175"/>
      <c r="P439" s="175"/>
      <c r="Q439" s="175"/>
      <c r="R439" s="155"/>
      <c r="S439" s="124"/>
      <c r="T439" s="124"/>
    </row>
    <row r="440" spans="1:20" ht="24.75" customHeight="1">
      <c r="A440" s="140"/>
      <c r="B440" s="155"/>
      <c r="C440" s="155"/>
      <c r="D440" s="214"/>
      <c r="E440" s="156"/>
      <c r="F440" s="157"/>
      <c r="G440" s="157"/>
      <c r="H440" s="157"/>
      <c r="I440" s="157"/>
      <c r="J440" s="157"/>
      <c r="K440" s="157"/>
      <c r="L440" s="175"/>
      <c r="M440" s="175"/>
      <c r="N440" s="175"/>
      <c r="O440" s="175"/>
      <c r="P440" s="175"/>
      <c r="Q440" s="175"/>
      <c r="R440" s="155"/>
      <c r="S440" s="124"/>
      <c r="T440" s="124"/>
    </row>
    <row r="441" spans="1:20" s="416" customFormat="1" ht="27.75" customHeight="1">
      <c r="A441" s="420" t="s">
        <v>318</v>
      </c>
      <c r="B441" s="421" t="s">
        <v>260</v>
      </c>
      <c r="C441" s="421"/>
      <c r="D441" s="444"/>
      <c r="E441" s="422"/>
      <c r="F441" s="423"/>
      <c r="G441" s="423"/>
      <c r="H441" s="423"/>
      <c r="I441" s="423"/>
      <c r="J441" s="423"/>
      <c r="K441" s="423"/>
      <c r="L441" s="438"/>
      <c r="M441" s="438"/>
      <c r="N441" s="438"/>
      <c r="O441" s="438"/>
      <c r="P441" s="438"/>
      <c r="Q441" s="438"/>
      <c r="R441" s="421"/>
      <c r="S441" s="442"/>
      <c r="T441" s="442"/>
    </row>
    <row r="442" spans="1:20" s="417" customFormat="1" ht="33.75" customHeight="1">
      <c r="A442" s="446">
        <v>1</v>
      </c>
      <c r="B442" s="447" t="s">
        <v>419</v>
      </c>
      <c r="C442" s="447" t="s">
        <v>420</v>
      </c>
      <c r="D442" s="448" t="s">
        <v>421</v>
      </c>
      <c r="E442" s="449"/>
      <c r="F442" s="450"/>
      <c r="G442" s="450"/>
      <c r="H442" s="450"/>
      <c r="I442" s="450"/>
      <c r="J442" s="450"/>
      <c r="K442" s="450"/>
      <c r="L442" s="451"/>
      <c r="M442" s="451"/>
      <c r="N442" s="451"/>
      <c r="O442" s="451"/>
      <c r="P442" s="451"/>
      <c r="Q442" s="451"/>
      <c r="R442" s="447"/>
      <c r="S442" s="452"/>
      <c r="T442" s="452"/>
    </row>
    <row r="443" spans="1:20" ht="30.75" customHeight="1">
      <c r="A443" s="140">
        <v>2</v>
      </c>
      <c r="B443" s="155" t="s">
        <v>422</v>
      </c>
      <c r="C443" s="155" t="s">
        <v>423</v>
      </c>
      <c r="D443" s="214" t="s">
        <v>280</v>
      </c>
      <c r="E443" s="156"/>
      <c r="F443" s="157"/>
      <c r="G443" s="157"/>
      <c r="H443" s="157"/>
      <c r="I443" s="157"/>
      <c r="J443" s="157"/>
      <c r="K443" s="157"/>
      <c r="L443" s="175"/>
      <c r="M443" s="175"/>
      <c r="N443" s="175"/>
      <c r="O443" s="175"/>
      <c r="P443" s="175"/>
      <c r="Q443" s="175"/>
      <c r="R443" s="155"/>
      <c r="S443" s="124"/>
      <c r="T443" s="124"/>
    </row>
    <row r="444" spans="1:20" ht="26.25" customHeight="1">
      <c r="A444" s="140">
        <v>3</v>
      </c>
      <c r="B444" s="155" t="s">
        <v>424</v>
      </c>
      <c r="C444" s="155"/>
      <c r="D444" s="214" t="s">
        <v>206</v>
      </c>
      <c r="E444" s="157"/>
      <c r="F444" s="157"/>
      <c r="G444" s="157"/>
      <c r="H444" s="157"/>
      <c r="I444" s="214"/>
      <c r="J444" s="157"/>
      <c r="K444" s="157"/>
      <c r="L444" s="175"/>
      <c r="M444" s="175"/>
      <c r="N444" s="175"/>
      <c r="O444" s="175"/>
      <c r="P444" s="175"/>
      <c r="Q444" s="175"/>
      <c r="R444" s="155"/>
      <c r="S444" s="124"/>
      <c r="T444" s="124"/>
    </row>
    <row r="445" spans="1:20" s="416" customFormat="1" ht="27.75" customHeight="1">
      <c r="A445" s="420" t="s">
        <v>345</v>
      </c>
      <c r="B445" s="421" t="s">
        <v>346</v>
      </c>
      <c r="C445" s="421"/>
      <c r="D445" s="444"/>
      <c r="E445" s="422"/>
      <c r="F445" s="423"/>
      <c r="G445" s="423"/>
      <c r="H445" s="423"/>
      <c r="I445" s="423"/>
      <c r="J445" s="423"/>
      <c r="K445" s="423"/>
      <c r="L445" s="438"/>
      <c r="M445" s="438"/>
      <c r="N445" s="438"/>
      <c r="O445" s="438"/>
      <c r="P445" s="438"/>
      <c r="Q445" s="438"/>
      <c r="R445" s="421"/>
      <c r="S445" s="442"/>
      <c r="T445" s="442"/>
    </row>
    <row r="446" spans="1:20" ht="33.75" customHeight="1">
      <c r="A446" s="140">
        <v>1</v>
      </c>
      <c r="B446" s="155" t="s">
        <v>425</v>
      </c>
      <c r="C446" s="155" t="s">
        <v>426</v>
      </c>
      <c r="D446" s="214" t="s">
        <v>280</v>
      </c>
      <c r="E446" s="156"/>
      <c r="F446" s="157"/>
      <c r="G446" s="157"/>
      <c r="H446" s="157"/>
      <c r="I446" s="157"/>
      <c r="J446" s="157"/>
      <c r="K446" s="157"/>
      <c r="L446" s="175"/>
      <c r="M446" s="175"/>
      <c r="N446" s="175"/>
      <c r="O446" s="175"/>
      <c r="P446" s="175"/>
      <c r="Q446" s="175"/>
      <c r="R446" s="155"/>
      <c r="S446" s="124"/>
      <c r="T446" s="124"/>
    </row>
    <row r="447" spans="1:20" ht="33.75" customHeight="1">
      <c r="A447" s="140">
        <v>2</v>
      </c>
      <c r="B447" s="155" t="s">
        <v>427</v>
      </c>
      <c r="C447" s="155" t="s">
        <v>428</v>
      </c>
      <c r="D447" s="214" t="s">
        <v>163</v>
      </c>
      <c r="E447" s="156"/>
      <c r="F447" s="157"/>
      <c r="G447" s="157"/>
      <c r="H447" s="157"/>
      <c r="I447" s="157"/>
      <c r="J447" s="157"/>
      <c r="K447" s="157"/>
      <c r="L447" s="175"/>
      <c r="M447" s="175"/>
      <c r="N447" s="175"/>
      <c r="O447" s="175"/>
      <c r="P447" s="175"/>
      <c r="Q447" s="175"/>
      <c r="R447" s="155"/>
      <c r="S447" s="124"/>
      <c r="T447" s="124"/>
    </row>
    <row r="448" spans="1:20">
      <c r="A448" s="140"/>
      <c r="B448" s="155"/>
      <c r="C448" s="155"/>
      <c r="D448" s="214"/>
      <c r="E448" s="156"/>
      <c r="F448" s="157"/>
      <c r="G448" s="157"/>
      <c r="H448" s="157"/>
      <c r="I448" s="157"/>
      <c r="J448" s="157"/>
      <c r="K448" s="157"/>
      <c r="L448" s="175"/>
      <c r="M448" s="175"/>
      <c r="N448" s="175"/>
      <c r="O448" s="175"/>
      <c r="P448" s="175"/>
      <c r="Q448" s="175"/>
      <c r="R448" s="155"/>
      <c r="S448" s="124"/>
      <c r="T448" s="124"/>
    </row>
    <row r="449" spans="1:20" s="369" customFormat="1" ht="27.75" customHeight="1">
      <c r="A449" s="614" t="s">
        <v>429</v>
      </c>
      <c r="B449" s="374" t="s">
        <v>430</v>
      </c>
      <c r="C449" s="375"/>
      <c r="D449" s="376"/>
      <c r="E449" s="376"/>
      <c r="F449" s="377"/>
      <c r="G449" s="377"/>
      <c r="H449" s="377"/>
      <c r="I449" s="377"/>
      <c r="J449" s="377"/>
      <c r="K449" s="436"/>
      <c r="L449" s="390"/>
      <c r="M449" s="391"/>
      <c r="N449" s="391"/>
      <c r="O449" s="391"/>
      <c r="P449" s="391"/>
      <c r="Q449" s="391"/>
      <c r="R449" s="396"/>
      <c r="S449" s="397"/>
      <c r="T449" s="397"/>
    </row>
    <row r="450" spans="1:20" s="416" customFormat="1" ht="27.75" customHeight="1">
      <c r="A450" s="420" t="s">
        <v>58</v>
      </c>
      <c r="B450" s="421" t="s">
        <v>185</v>
      </c>
      <c r="C450" s="421"/>
      <c r="D450" s="420"/>
      <c r="E450" s="422"/>
      <c r="F450" s="423"/>
      <c r="G450" s="423"/>
      <c r="H450" s="423"/>
      <c r="I450" s="423"/>
      <c r="J450" s="423"/>
      <c r="K450" s="423"/>
      <c r="L450" s="438"/>
      <c r="M450" s="438"/>
      <c r="N450" s="438"/>
      <c r="O450" s="438"/>
      <c r="P450" s="438"/>
      <c r="Q450" s="438"/>
      <c r="R450" s="421"/>
      <c r="S450" s="442"/>
      <c r="T450" s="442"/>
    </row>
    <row r="451" spans="1:20" ht="29.25" customHeight="1" collapsed="1">
      <c r="A451" s="140">
        <v>1</v>
      </c>
      <c r="B451" s="155" t="s">
        <v>186</v>
      </c>
      <c r="C451" s="155" t="s">
        <v>187</v>
      </c>
      <c r="D451" s="140" t="s">
        <v>188</v>
      </c>
      <c r="E451" s="156"/>
      <c r="F451" s="157"/>
      <c r="G451" s="157"/>
      <c r="H451" s="157"/>
      <c r="I451" s="157"/>
      <c r="J451" s="157"/>
      <c r="K451" s="157"/>
      <c r="L451" s="175"/>
      <c r="M451" s="175"/>
      <c r="N451" s="175"/>
      <c r="O451" s="175"/>
      <c r="P451" s="175"/>
      <c r="Q451" s="175"/>
      <c r="R451" s="155"/>
      <c r="S451" s="124"/>
      <c r="T451" s="124"/>
    </row>
    <row r="452" spans="1:20" hidden="1" outlineLevel="1">
      <c r="A452" s="140"/>
      <c r="B452" s="155" t="s">
        <v>431</v>
      </c>
      <c r="C452" s="155"/>
      <c r="D452" s="140"/>
      <c r="E452" s="156">
        <v>1</v>
      </c>
      <c r="F452" s="157">
        <f>30+0.2</f>
        <v>30.2</v>
      </c>
      <c r="G452" s="157">
        <f>6.4+0.2</f>
        <v>6.6000000000000005</v>
      </c>
      <c r="H452" s="157">
        <f>3.65+0.1</f>
        <v>3.75</v>
      </c>
      <c r="I452" s="157">
        <v>1.3</v>
      </c>
      <c r="J452" s="157">
        <f t="shared" ref="J452:J453" si="41">E452*F452*G452*H452*I452</f>
        <v>971.68500000000006</v>
      </c>
      <c r="K452" s="157"/>
      <c r="L452" s="175"/>
      <c r="M452" s="175"/>
      <c r="N452" s="175"/>
      <c r="O452" s="175"/>
      <c r="P452" s="175"/>
      <c r="Q452" s="175"/>
      <c r="R452" s="155"/>
      <c r="S452" s="124"/>
      <c r="T452" s="124"/>
    </row>
    <row r="453" spans="1:20" hidden="1" outlineLevel="1">
      <c r="A453" s="140"/>
      <c r="B453" s="155" t="s">
        <v>432</v>
      </c>
      <c r="C453" s="155"/>
      <c r="D453" s="140"/>
      <c r="E453" s="156">
        <v>4</v>
      </c>
      <c r="F453" s="157">
        <v>1.5</v>
      </c>
      <c r="G453" s="157">
        <v>1.5</v>
      </c>
      <c r="H453" s="157">
        <v>0.3</v>
      </c>
      <c r="I453" s="157">
        <v>1.3</v>
      </c>
      <c r="J453" s="157">
        <f t="shared" si="41"/>
        <v>3.51</v>
      </c>
      <c r="K453" s="157"/>
      <c r="L453" s="175"/>
      <c r="M453" s="175"/>
      <c r="N453" s="175"/>
      <c r="O453" s="175"/>
      <c r="P453" s="175"/>
      <c r="Q453" s="175"/>
      <c r="R453" s="155"/>
      <c r="S453" s="124"/>
      <c r="T453" s="124"/>
    </row>
    <row r="454" spans="1:20" ht="30" customHeight="1">
      <c r="A454" s="140">
        <v>2</v>
      </c>
      <c r="B454" s="155" t="s">
        <v>201</v>
      </c>
      <c r="C454" s="155">
        <f>C230</f>
        <v>0</v>
      </c>
      <c r="D454" s="140" t="s">
        <v>188</v>
      </c>
      <c r="E454" s="156"/>
      <c r="F454" s="157"/>
      <c r="G454" s="157"/>
      <c r="H454" s="157"/>
      <c r="I454" s="157"/>
      <c r="J454" s="157"/>
      <c r="K454" s="157"/>
      <c r="L454" s="175"/>
      <c r="M454" s="175"/>
      <c r="N454" s="175"/>
      <c r="O454" s="175"/>
      <c r="P454" s="175"/>
      <c r="Q454" s="175"/>
      <c r="R454" s="155"/>
      <c r="S454" s="124"/>
      <c r="T454" s="124"/>
    </row>
    <row r="455" spans="1:20" ht="33" customHeight="1">
      <c r="A455" s="140">
        <v>3</v>
      </c>
      <c r="B455" s="155" t="s">
        <v>203</v>
      </c>
      <c r="C455" s="155" t="s">
        <v>204</v>
      </c>
      <c r="D455" s="140" t="s">
        <v>188</v>
      </c>
      <c r="E455" s="156"/>
      <c r="F455" s="157"/>
      <c r="G455" s="157"/>
      <c r="H455" s="157"/>
      <c r="I455" s="157"/>
      <c r="J455" s="157"/>
      <c r="K455" s="157"/>
      <c r="L455" s="175"/>
      <c r="M455" s="175"/>
      <c r="N455" s="175"/>
      <c r="O455" s="175"/>
      <c r="P455" s="175"/>
      <c r="Q455" s="175"/>
      <c r="R455" s="155"/>
      <c r="S455" s="124"/>
      <c r="T455" s="124"/>
    </row>
    <row r="456" spans="1:20" ht="30" customHeight="1" collapsed="1">
      <c r="A456" s="140">
        <v>4</v>
      </c>
      <c r="B456" s="155" t="s">
        <v>205</v>
      </c>
      <c r="C456" s="155"/>
      <c r="D456" s="140" t="s">
        <v>206</v>
      </c>
      <c r="E456" s="156"/>
      <c r="F456" s="157"/>
      <c r="G456" s="157"/>
      <c r="H456" s="157"/>
      <c r="I456" s="157"/>
      <c r="J456" s="157"/>
      <c r="K456" s="157"/>
      <c r="L456" s="175"/>
      <c r="M456" s="175"/>
      <c r="N456" s="175"/>
      <c r="O456" s="175"/>
      <c r="P456" s="175"/>
      <c r="Q456" s="175"/>
      <c r="R456" s="155"/>
      <c r="S456" s="124"/>
      <c r="T456" s="124"/>
    </row>
    <row r="457" spans="1:20" hidden="1" outlineLevel="1">
      <c r="A457" s="140"/>
      <c r="B457" s="155" t="s">
        <v>433</v>
      </c>
      <c r="C457" s="155"/>
      <c r="D457" s="140"/>
      <c r="E457" s="156">
        <v>1</v>
      </c>
      <c r="F457" s="157">
        <v>20</v>
      </c>
      <c r="G457" s="157">
        <v>15</v>
      </c>
      <c r="H457" s="157"/>
      <c r="I457" s="157"/>
      <c r="J457" s="157">
        <f>F457*G457</f>
        <v>300</v>
      </c>
      <c r="K457" s="157"/>
      <c r="L457" s="175"/>
      <c r="M457" s="175"/>
      <c r="N457" s="175"/>
      <c r="O457" s="175"/>
      <c r="P457" s="175"/>
      <c r="Q457" s="175"/>
      <c r="R457" s="155"/>
      <c r="S457" s="124"/>
      <c r="T457" s="124"/>
    </row>
    <row r="458" spans="1:20" hidden="1" outlineLevel="1">
      <c r="A458" s="140"/>
      <c r="B458" s="155"/>
      <c r="C458" s="155"/>
      <c r="D458" s="140"/>
      <c r="E458" s="156"/>
      <c r="F458" s="157"/>
      <c r="G458" s="157"/>
      <c r="H458" s="157"/>
      <c r="I458" s="157"/>
      <c r="J458" s="157"/>
      <c r="K458" s="157"/>
      <c r="L458" s="175"/>
      <c r="M458" s="175"/>
      <c r="N458" s="175"/>
      <c r="O458" s="175"/>
      <c r="P458" s="175"/>
      <c r="Q458" s="175"/>
      <c r="R458" s="155"/>
      <c r="S458" s="124"/>
      <c r="T458" s="124"/>
    </row>
    <row r="459" spans="1:20" ht="30.75" customHeight="1">
      <c r="A459" s="140">
        <v>5</v>
      </c>
      <c r="B459" s="155" t="s">
        <v>211</v>
      </c>
      <c r="C459" s="155" t="s">
        <v>212</v>
      </c>
      <c r="D459" s="140" t="s">
        <v>206</v>
      </c>
      <c r="E459" s="156"/>
      <c r="F459" s="157"/>
      <c r="G459" s="157"/>
      <c r="H459" s="157"/>
      <c r="I459" s="157"/>
      <c r="J459" s="157"/>
      <c r="K459" s="157"/>
      <c r="L459" s="175"/>
      <c r="M459" s="175"/>
      <c r="N459" s="175"/>
      <c r="O459" s="175"/>
      <c r="P459" s="175"/>
      <c r="Q459" s="175"/>
      <c r="R459" s="155"/>
      <c r="S459" s="124"/>
      <c r="T459" s="124"/>
    </row>
    <row r="460" spans="1:20" s="416" customFormat="1" ht="27.75" customHeight="1">
      <c r="A460" s="420" t="s">
        <v>149</v>
      </c>
      <c r="B460" s="421" t="s">
        <v>213</v>
      </c>
      <c r="C460" s="421"/>
      <c r="D460" s="420"/>
      <c r="E460" s="422"/>
      <c r="F460" s="423"/>
      <c r="G460" s="423"/>
      <c r="H460" s="423"/>
      <c r="I460" s="423"/>
      <c r="J460" s="423"/>
      <c r="K460" s="441"/>
      <c r="L460" s="438"/>
      <c r="M460" s="438"/>
      <c r="N460" s="438"/>
      <c r="O460" s="438"/>
      <c r="P460" s="438"/>
      <c r="Q460" s="438"/>
      <c r="R460" s="421"/>
      <c r="S460" s="442"/>
      <c r="T460" s="442"/>
    </row>
    <row r="461" spans="1:20" ht="38.25" customHeight="1">
      <c r="A461" s="140">
        <v>1</v>
      </c>
      <c r="B461" s="155" t="s">
        <v>214</v>
      </c>
      <c r="C461" s="155" t="str">
        <f>C49</f>
        <v>PVC 0.3mm</v>
      </c>
      <c r="D461" s="140" t="s">
        <v>206</v>
      </c>
      <c r="E461" s="156"/>
      <c r="F461" s="157"/>
      <c r="G461" s="157"/>
      <c r="H461" s="157"/>
      <c r="I461" s="157"/>
      <c r="J461" s="157"/>
      <c r="K461" s="157"/>
      <c r="L461" s="175"/>
      <c r="M461" s="175"/>
      <c r="N461" s="175"/>
      <c r="O461" s="175"/>
      <c r="P461" s="175"/>
      <c r="Q461" s="175"/>
      <c r="R461" s="155"/>
      <c r="S461" s="124"/>
      <c r="T461" s="124"/>
    </row>
    <row r="462" spans="1:20" s="416" customFormat="1" ht="27.75" customHeight="1">
      <c r="A462" s="420" t="s">
        <v>216</v>
      </c>
      <c r="B462" s="421" t="s">
        <v>217</v>
      </c>
      <c r="C462" s="421"/>
      <c r="D462" s="420"/>
      <c r="E462" s="422"/>
      <c r="F462" s="423"/>
      <c r="G462" s="423"/>
      <c r="H462" s="423"/>
      <c r="I462" s="423"/>
      <c r="J462" s="423"/>
      <c r="K462" s="441"/>
      <c r="L462" s="438"/>
      <c r="M462" s="438"/>
      <c r="N462" s="438"/>
      <c r="O462" s="438"/>
      <c r="P462" s="438"/>
      <c r="Q462" s="438"/>
      <c r="R462" s="421"/>
      <c r="S462" s="442"/>
      <c r="T462" s="442"/>
    </row>
    <row r="463" spans="1:20" ht="27.75" customHeight="1">
      <c r="A463" s="154" t="s">
        <v>218</v>
      </c>
      <c r="B463" s="445" t="s">
        <v>219</v>
      </c>
      <c r="C463" s="153"/>
      <c r="D463" s="154"/>
      <c r="E463" s="154"/>
      <c r="F463" s="154"/>
      <c r="G463" s="154"/>
      <c r="H463" s="154"/>
      <c r="I463" s="154"/>
      <c r="J463" s="154"/>
      <c r="K463" s="151"/>
      <c r="L463" s="174"/>
      <c r="M463" s="174"/>
      <c r="N463" s="174"/>
      <c r="O463" s="174"/>
      <c r="P463" s="174"/>
      <c r="Q463" s="174"/>
      <c r="R463" s="153"/>
      <c r="S463" s="180"/>
      <c r="T463" s="180"/>
    </row>
    <row r="464" spans="1:20" ht="38.25" customHeight="1" collapsed="1">
      <c r="A464" s="140">
        <v>1</v>
      </c>
      <c r="B464" s="155" t="s">
        <v>220</v>
      </c>
      <c r="C464" s="155" t="s">
        <v>434</v>
      </c>
      <c r="D464" s="140" t="s">
        <v>188</v>
      </c>
      <c r="E464" s="156"/>
      <c r="F464" s="157"/>
      <c r="G464" s="157"/>
      <c r="H464" s="157"/>
      <c r="I464" s="157"/>
      <c r="J464" s="157"/>
      <c r="K464" s="157"/>
      <c r="L464" s="175"/>
      <c r="M464" s="175"/>
      <c r="N464" s="175"/>
      <c r="O464" s="175"/>
      <c r="P464" s="175"/>
      <c r="Q464" s="175"/>
      <c r="R464" s="155"/>
      <c r="S464" s="124"/>
      <c r="T464" s="124"/>
    </row>
    <row r="465" spans="1:20" ht="27.75" hidden="1" customHeight="1" outlineLevel="1">
      <c r="A465" s="140"/>
      <c r="B465" s="155"/>
      <c r="C465" s="155"/>
      <c r="D465" s="155"/>
      <c r="E465" s="156">
        <v>1</v>
      </c>
      <c r="F465" s="157">
        <v>20</v>
      </c>
      <c r="G465" s="157">
        <v>15</v>
      </c>
      <c r="H465" s="214">
        <v>0.1</v>
      </c>
      <c r="I465" s="214">
        <v>1</v>
      </c>
      <c r="J465" s="214">
        <f>PRODUCT(E465:I465)</f>
        <v>30</v>
      </c>
      <c r="K465" s="157"/>
      <c r="L465" s="175"/>
      <c r="M465" s="175"/>
      <c r="N465" s="175"/>
      <c r="O465" s="175"/>
      <c r="P465" s="175"/>
      <c r="Q465" s="175"/>
      <c r="R465" s="155"/>
      <c r="S465" s="124"/>
      <c r="T465" s="124"/>
    </row>
    <row r="466" spans="1:20" ht="38.25" customHeight="1" collapsed="1">
      <c r="A466" s="140">
        <v>2</v>
      </c>
      <c r="B466" s="155" t="s">
        <v>435</v>
      </c>
      <c r="C466" s="155" t="s">
        <v>436</v>
      </c>
      <c r="D466" s="140" t="s">
        <v>188</v>
      </c>
      <c r="E466" s="156"/>
      <c r="F466" s="157"/>
      <c r="G466" s="157"/>
      <c r="H466" s="157"/>
      <c r="I466" s="157"/>
      <c r="J466" s="157"/>
      <c r="K466" s="157"/>
      <c r="L466" s="175"/>
      <c r="M466" s="175"/>
      <c r="N466" s="175"/>
      <c r="O466" s="175"/>
      <c r="P466" s="175"/>
      <c r="Q466" s="175"/>
      <c r="R466" s="155"/>
      <c r="S466" s="124"/>
      <c r="T466" s="124"/>
    </row>
    <row r="467" spans="1:20" ht="42" hidden="1" customHeight="1" outlineLevel="1">
      <c r="A467" s="140"/>
      <c r="B467" s="155"/>
      <c r="C467" s="155"/>
      <c r="D467" s="140"/>
      <c r="E467" s="156">
        <v>1</v>
      </c>
      <c r="F467" s="157">
        <v>20</v>
      </c>
      <c r="G467" s="157">
        <v>15</v>
      </c>
      <c r="H467" s="157">
        <v>0.25</v>
      </c>
      <c r="I467" s="157">
        <v>1</v>
      </c>
      <c r="J467" s="214">
        <f t="shared" ref="J467:J468" si="42">PRODUCT(E467:I467)</f>
        <v>75</v>
      </c>
      <c r="K467" s="157"/>
      <c r="L467" s="175"/>
      <c r="M467" s="175"/>
      <c r="N467" s="175"/>
      <c r="O467" s="175"/>
      <c r="P467" s="175"/>
      <c r="Q467" s="175"/>
      <c r="R467" s="155"/>
      <c r="S467" s="124"/>
      <c r="T467" s="124"/>
    </row>
    <row r="468" spans="1:20" ht="42" hidden="1" customHeight="1" outlineLevel="1">
      <c r="A468" s="140"/>
      <c r="B468" s="155"/>
      <c r="C468" s="155"/>
      <c r="D468" s="140"/>
      <c r="E468" s="156">
        <v>3</v>
      </c>
      <c r="F468" s="157">
        <v>1.5</v>
      </c>
      <c r="G468" s="157">
        <v>1.5</v>
      </c>
      <c r="H468" s="157">
        <v>0.3</v>
      </c>
      <c r="I468" s="157">
        <v>1</v>
      </c>
      <c r="J468" s="214">
        <f t="shared" si="42"/>
        <v>2.0249999999999999</v>
      </c>
      <c r="K468" s="157"/>
      <c r="L468" s="175"/>
      <c r="M468" s="175"/>
      <c r="N468" s="175"/>
      <c r="O468" s="175"/>
      <c r="P468" s="175"/>
      <c r="Q468" s="175"/>
      <c r="R468" s="155"/>
      <c r="S468" s="124"/>
      <c r="T468" s="124"/>
    </row>
    <row r="469" spans="1:20" ht="38.25" customHeight="1" collapsed="1">
      <c r="A469" s="140">
        <v>3</v>
      </c>
      <c r="B469" s="155" t="s">
        <v>437</v>
      </c>
      <c r="C469" s="155" t="s">
        <v>436</v>
      </c>
      <c r="D469" s="140" t="s">
        <v>188</v>
      </c>
      <c r="E469" s="156"/>
      <c r="F469" s="157"/>
      <c r="G469" s="157"/>
      <c r="H469" s="157"/>
      <c r="I469" s="157"/>
      <c r="J469" s="157"/>
      <c r="K469" s="157"/>
      <c r="L469" s="175"/>
      <c r="M469" s="175"/>
      <c r="N469" s="175"/>
      <c r="O469" s="175"/>
      <c r="P469" s="175"/>
      <c r="Q469" s="175"/>
      <c r="R469" s="155"/>
      <c r="S469" s="124"/>
      <c r="T469" s="124"/>
    </row>
    <row r="470" spans="1:20" ht="27.75" hidden="1" customHeight="1" outlineLevel="1">
      <c r="A470" s="140"/>
      <c r="B470" s="155" t="s">
        <v>438</v>
      </c>
      <c r="C470" s="155"/>
      <c r="D470" s="140"/>
      <c r="E470" s="156">
        <v>2</v>
      </c>
      <c r="F470" s="157">
        <v>20</v>
      </c>
      <c r="G470" s="157">
        <v>0.3</v>
      </c>
      <c r="H470" s="157">
        <v>3</v>
      </c>
      <c r="I470" s="157">
        <v>1</v>
      </c>
      <c r="J470" s="157">
        <f t="shared" ref="J470:J471" si="43">PRODUCT(E470:I470)</f>
        <v>36</v>
      </c>
      <c r="K470" s="157"/>
      <c r="L470" s="175"/>
      <c r="M470" s="175"/>
      <c r="N470" s="175"/>
      <c r="O470" s="175"/>
      <c r="P470" s="175"/>
      <c r="Q470" s="175"/>
      <c r="R470" s="155"/>
      <c r="S470" s="124"/>
      <c r="T470" s="124"/>
    </row>
    <row r="471" spans="1:20" ht="27.75" hidden="1" customHeight="1" outlineLevel="1">
      <c r="A471" s="140"/>
      <c r="B471" s="155" t="s">
        <v>439</v>
      </c>
      <c r="C471" s="155"/>
      <c r="D471" s="140"/>
      <c r="E471" s="156">
        <v>2</v>
      </c>
      <c r="F471" s="157">
        <v>15</v>
      </c>
      <c r="G471" s="157">
        <v>0.3</v>
      </c>
      <c r="H471" s="157">
        <v>3</v>
      </c>
      <c r="I471" s="157">
        <v>1</v>
      </c>
      <c r="J471" s="157">
        <f t="shared" si="43"/>
        <v>27</v>
      </c>
      <c r="K471" s="157"/>
      <c r="L471" s="175"/>
      <c r="M471" s="175"/>
      <c r="N471" s="175"/>
      <c r="O471" s="175"/>
      <c r="P471" s="175"/>
      <c r="Q471" s="175"/>
      <c r="R471" s="155"/>
      <c r="S471" s="124"/>
      <c r="T471" s="124"/>
    </row>
    <row r="472" spans="1:20" ht="27.75" hidden="1" customHeight="1" outlineLevel="1">
      <c r="A472" s="140"/>
      <c r="B472" s="155" t="s">
        <v>440</v>
      </c>
      <c r="C472" s="155"/>
      <c r="D472" s="140"/>
      <c r="E472" s="156">
        <v>1</v>
      </c>
      <c r="F472" s="157">
        <f>(F470+F471)*2</f>
        <v>70</v>
      </c>
      <c r="G472" s="157">
        <v>0.25</v>
      </c>
      <c r="H472" s="157">
        <v>0.25</v>
      </c>
      <c r="I472" s="157">
        <v>1</v>
      </c>
      <c r="J472" s="157">
        <f t="shared" ref="J472:J473" si="44">PRODUCT(E472:I472)/2</f>
        <v>2.1875</v>
      </c>
      <c r="K472" s="157"/>
      <c r="L472" s="175"/>
      <c r="M472" s="175"/>
      <c r="N472" s="175"/>
      <c r="O472" s="175"/>
      <c r="P472" s="175"/>
      <c r="Q472" s="175"/>
      <c r="R472" s="155"/>
      <c r="S472" s="124"/>
      <c r="T472" s="124"/>
    </row>
    <row r="473" spans="1:20" ht="27.75" hidden="1" customHeight="1" outlineLevel="1">
      <c r="A473" s="140"/>
      <c r="B473" s="155" t="s">
        <v>441</v>
      </c>
      <c r="C473" s="155"/>
      <c r="D473" s="140"/>
      <c r="E473" s="156">
        <v>4</v>
      </c>
      <c r="F473" s="157">
        <v>0.25</v>
      </c>
      <c r="G473" s="157">
        <v>0.25</v>
      </c>
      <c r="H473" s="157">
        <v>3</v>
      </c>
      <c r="I473" s="157">
        <v>1</v>
      </c>
      <c r="J473" s="157">
        <f t="shared" si="44"/>
        <v>0.375</v>
      </c>
      <c r="K473" s="157"/>
      <c r="L473" s="175"/>
      <c r="M473" s="175"/>
      <c r="N473" s="175"/>
      <c r="O473" s="175"/>
      <c r="P473" s="175"/>
      <c r="Q473" s="175"/>
      <c r="R473" s="155"/>
      <c r="S473" s="124"/>
      <c r="T473" s="124"/>
    </row>
    <row r="474" spans="1:20" ht="38.25" customHeight="1" collapsed="1">
      <c r="A474" s="140">
        <v>4</v>
      </c>
      <c r="B474" s="155" t="s">
        <v>442</v>
      </c>
      <c r="C474" s="155" t="s">
        <v>436</v>
      </c>
      <c r="D474" s="140" t="s">
        <v>188</v>
      </c>
      <c r="E474" s="156"/>
      <c r="F474" s="157"/>
      <c r="G474" s="157"/>
      <c r="H474" s="157"/>
      <c r="I474" s="157"/>
      <c r="J474" s="157"/>
      <c r="K474" s="157"/>
      <c r="L474" s="175"/>
      <c r="M474" s="175"/>
      <c r="N474" s="175"/>
      <c r="O474" s="175"/>
      <c r="P474" s="175"/>
      <c r="Q474" s="175"/>
      <c r="R474" s="155"/>
      <c r="S474" s="124"/>
      <c r="T474" s="124"/>
    </row>
    <row r="475" spans="1:20" ht="27.75" hidden="1" customHeight="1" outlineLevel="1">
      <c r="A475" s="140"/>
      <c r="B475" s="155" t="s">
        <v>443</v>
      </c>
      <c r="C475" s="155"/>
      <c r="D475" s="155"/>
      <c r="E475" s="155">
        <v>15</v>
      </c>
      <c r="F475" s="155">
        <v>0.25</v>
      </c>
      <c r="G475" s="155">
        <v>0.25</v>
      </c>
      <c r="H475" s="155">
        <v>3</v>
      </c>
      <c r="I475" s="155">
        <v>1</v>
      </c>
      <c r="J475" s="157">
        <f>PRODUCT(E475:I475)</f>
        <v>2.8125</v>
      </c>
      <c r="K475" s="157"/>
      <c r="L475" s="175"/>
      <c r="M475" s="175"/>
      <c r="N475" s="175"/>
      <c r="O475" s="175"/>
      <c r="P475" s="175"/>
      <c r="Q475" s="175"/>
      <c r="R475" s="155"/>
      <c r="S475" s="124"/>
      <c r="T475" s="124"/>
    </row>
    <row r="476" spans="1:20" ht="38.25" customHeight="1" collapsed="1">
      <c r="A476" s="140">
        <v>5</v>
      </c>
      <c r="B476" s="155" t="s">
        <v>444</v>
      </c>
      <c r="C476" s="155" t="str">
        <f>C466</f>
        <v xml:space="preserve"> Grade B25 </v>
      </c>
      <c r="D476" s="140" t="s">
        <v>188</v>
      </c>
      <c r="E476" s="156"/>
      <c r="F476" s="157"/>
      <c r="G476" s="157"/>
      <c r="H476" s="157"/>
      <c r="I476" s="157"/>
      <c r="J476" s="157"/>
      <c r="K476" s="157"/>
      <c r="L476" s="175"/>
      <c r="M476" s="175"/>
      <c r="N476" s="175"/>
      <c r="O476" s="175"/>
      <c r="P476" s="175"/>
      <c r="Q476" s="175"/>
      <c r="R476" s="155"/>
      <c r="S476" s="124"/>
      <c r="T476" s="124"/>
    </row>
    <row r="477" spans="1:20" ht="27.75" hidden="1" customHeight="1" outlineLevel="1">
      <c r="A477" s="140"/>
      <c r="B477" s="141" t="s">
        <v>445</v>
      </c>
      <c r="C477" s="155"/>
      <c r="D477" s="140"/>
      <c r="E477" s="156">
        <v>1</v>
      </c>
      <c r="F477" s="157">
        <v>20</v>
      </c>
      <c r="G477" s="157">
        <v>15</v>
      </c>
      <c r="H477" s="157">
        <v>0.15</v>
      </c>
      <c r="I477" s="157">
        <v>1</v>
      </c>
      <c r="J477" s="157">
        <f>PRODUCT(E477:I477)</f>
        <v>45</v>
      </c>
      <c r="K477" s="157"/>
      <c r="L477" s="175"/>
      <c r="M477" s="175"/>
      <c r="N477" s="175"/>
      <c r="O477" s="175"/>
      <c r="P477" s="175"/>
      <c r="Q477" s="175"/>
      <c r="R477" s="155"/>
      <c r="S477" s="124"/>
      <c r="T477" s="124"/>
    </row>
    <row r="478" spans="1:20" ht="27.75" hidden="1" customHeight="1" outlineLevel="1">
      <c r="A478" s="140"/>
      <c r="B478" s="141" t="s">
        <v>446</v>
      </c>
      <c r="C478" s="155"/>
      <c r="D478" s="140"/>
      <c r="E478" s="156"/>
      <c r="F478" s="157"/>
      <c r="G478" s="157"/>
      <c r="H478" s="157"/>
      <c r="I478" s="157"/>
      <c r="J478" s="157"/>
      <c r="K478" s="157"/>
      <c r="L478" s="175"/>
      <c r="M478" s="175"/>
      <c r="N478" s="175"/>
      <c r="O478" s="175"/>
      <c r="P478" s="175"/>
      <c r="Q478" s="175"/>
      <c r="R478" s="155"/>
      <c r="S478" s="124"/>
      <c r="T478" s="124"/>
    </row>
    <row r="479" spans="1:20" ht="27.75" hidden="1" customHeight="1" outlineLevel="1">
      <c r="A479" s="140"/>
      <c r="B479" s="141" t="s">
        <v>447</v>
      </c>
      <c r="C479" s="155"/>
      <c r="D479" s="140"/>
      <c r="E479" s="156">
        <v>3</v>
      </c>
      <c r="F479" s="157">
        <v>20</v>
      </c>
      <c r="G479" s="157">
        <v>0.2</v>
      </c>
      <c r="H479" s="157">
        <v>0.5</v>
      </c>
      <c r="I479" s="157">
        <v>1</v>
      </c>
      <c r="J479" s="157">
        <f t="shared" ref="J479:J480" si="45">PRODUCT(E479:I479)</f>
        <v>6</v>
      </c>
      <c r="K479" s="157"/>
      <c r="L479" s="175"/>
      <c r="M479" s="175"/>
      <c r="N479" s="175"/>
      <c r="O479" s="175"/>
      <c r="P479" s="175"/>
      <c r="Q479" s="175"/>
      <c r="R479" s="155"/>
      <c r="S479" s="124"/>
      <c r="T479" s="124"/>
    </row>
    <row r="480" spans="1:20" ht="27.75" hidden="1" customHeight="1" outlineLevel="1">
      <c r="A480" s="140"/>
      <c r="B480" s="141" t="s">
        <v>448</v>
      </c>
      <c r="C480" s="155"/>
      <c r="D480" s="140"/>
      <c r="E480" s="156">
        <v>5</v>
      </c>
      <c r="F480" s="157">
        <v>15</v>
      </c>
      <c r="G480" s="157">
        <v>0.2</v>
      </c>
      <c r="H480" s="157">
        <v>0.5</v>
      </c>
      <c r="I480" s="157">
        <v>1</v>
      </c>
      <c r="J480" s="157">
        <f t="shared" si="45"/>
        <v>7.5</v>
      </c>
      <c r="K480" s="157"/>
      <c r="L480" s="175"/>
      <c r="M480" s="175"/>
      <c r="N480" s="175"/>
      <c r="O480" s="175"/>
      <c r="P480" s="175"/>
      <c r="Q480" s="175"/>
      <c r="R480" s="155"/>
      <c r="S480" s="124"/>
      <c r="T480" s="124"/>
    </row>
    <row r="481" spans="1:20" ht="27.75" hidden="1" customHeight="1" outlineLevel="1">
      <c r="A481" s="140"/>
      <c r="B481" s="155"/>
      <c r="C481" s="155"/>
      <c r="D481" s="140"/>
      <c r="E481" s="156"/>
      <c r="F481" s="157"/>
      <c r="G481" s="157"/>
      <c r="H481" s="157"/>
      <c r="I481" s="157"/>
      <c r="J481" s="157"/>
      <c r="K481" s="157"/>
      <c r="L481" s="175"/>
      <c r="M481" s="175"/>
      <c r="N481" s="175"/>
      <c r="O481" s="175"/>
      <c r="P481" s="175"/>
      <c r="Q481" s="175"/>
      <c r="R481" s="155"/>
      <c r="S481" s="124"/>
      <c r="T481" s="124"/>
    </row>
    <row r="482" spans="1:20" ht="27.75" customHeight="1">
      <c r="A482" s="154" t="s">
        <v>218</v>
      </c>
      <c r="B482" s="445" t="s">
        <v>243</v>
      </c>
      <c r="C482" s="153"/>
      <c r="D482" s="154"/>
      <c r="E482" s="154"/>
      <c r="F482" s="154"/>
      <c r="G482" s="154"/>
      <c r="H482" s="154"/>
      <c r="I482" s="154"/>
      <c r="J482" s="154"/>
      <c r="K482" s="151"/>
      <c r="L482" s="175"/>
      <c r="M482" s="175"/>
      <c r="N482" s="175"/>
      <c r="O482" s="175"/>
      <c r="P482" s="175"/>
      <c r="Q482" s="175"/>
      <c r="R482" s="153"/>
      <c r="S482" s="180"/>
      <c r="T482" s="180"/>
    </row>
    <row r="483" spans="1:20" ht="38.25" customHeight="1" collapsed="1">
      <c r="A483" s="140">
        <v>6</v>
      </c>
      <c r="B483" s="155" t="s">
        <v>244</v>
      </c>
      <c r="C483" s="155" t="s">
        <v>449</v>
      </c>
      <c r="D483" s="140" t="s">
        <v>206</v>
      </c>
      <c r="E483" s="156"/>
      <c r="F483" s="157"/>
      <c r="G483" s="157"/>
      <c r="H483" s="157"/>
      <c r="I483" s="157"/>
      <c r="J483" s="157"/>
      <c r="K483" s="157"/>
      <c r="L483" s="175"/>
      <c r="M483" s="175"/>
      <c r="N483" s="175"/>
      <c r="O483" s="175"/>
      <c r="P483" s="175"/>
      <c r="Q483" s="175"/>
      <c r="R483" s="155"/>
      <c r="S483" s="124"/>
      <c r="T483" s="124"/>
    </row>
    <row r="484" spans="1:20" ht="27.75" hidden="1" customHeight="1" outlineLevel="1">
      <c r="A484" s="140"/>
      <c r="B484" s="155"/>
      <c r="C484" s="155"/>
      <c r="D484" s="155"/>
      <c r="E484" s="156">
        <v>1</v>
      </c>
      <c r="F484" s="157">
        <v>20</v>
      </c>
      <c r="G484" s="157">
        <v>15</v>
      </c>
      <c r="H484" s="214">
        <v>0.1</v>
      </c>
      <c r="I484" s="214">
        <v>1</v>
      </c>
      <c r="J484" s="214">
        <f>E484*(F484+G484)*2*H484</f>
        <v>7</v>
      </c>
      <c r="K484" s="157"/>
      <c r="L484" s="175"/>
      <c r="M484" s="175"/>
      <c r="N484" s="175"/>
      <c r="O484" s="175"/>
      <c r="P484" s="175"/>
      <c r="Q484" s="175"/>
      <c r="R484" s="155"/>
      <c r="S484" s="124"/>
      <c r="T484" s="124"/>
    </row>
    <row r="485" spans="1:20" ht="38.25" customHeight="1" collapsed="1">
      <c r="A485" s="140">
        <v>7</v>
      </c>
      <c r="B485" s="155" t="s">
        <v>450</v>
      </c>
      <c r="C485" s="155" t="s">
        <v>449</v>
      </c>
      <c r="D485" s="140" t="s">
        <v>206</v>
      </c>
      <c r="E485" s="156"/>
      <c r="F485" s="157"/>
      <c r="G485" s="157"/>
      <c r="H485" s="157"/>
      <c r="I485" s="157"/>
      <c r="J485" s="157"/>
      <c r="K485" s="157"/>
      <c r="L485" s="175"/>
      <c r="M485" s="175"/>
      <c r="N485" s="175"/>
      <c r="O485" s="175"/>
      <c r="P485" s="175"/>
      <c r="Q485" s="175"/>
      <c r="R485" s="155"/>
      <c r="S485" s="124"/>
      <c r="T485" s="124"/>
    </row>
    <row r="486" spans="1:20" ht="27.75" hidden="1" customHeight="1" outlineLevel="1">
      <c r="A486" s="140"/>
      <c r="B486" s="155">
        <v>0</v>
      </c>
      <c r="C486" s="155"/>
      <c r="D486" s="140"/>
      <c r="E486" s="156">
        <v>1</v>
      </c>
      <c r="F486" s="157">
        <v>20</v>
      </c>
      <c r="G486" s="157">
        <v>15</v>
      </c>
      <c r="H486" s="157">
        <v>0.25</v>
      </c>
      <c r="I486" s="157">
        <v>1</v>
      </c>
      <c r="J486" s="214">
        <f t="shared" ref="J486:J487" si="46">E486*(F486+G486)*2*H486</f>
        <v>17.5</v>
      </c>
      <c r="K486" s="157"/>
      <c r="L486" s="175"/>
      <c r="M486" s="175"/>
      <c r="N486" s="175"/>
      <c r="O486" s="175"/>
      <c r="P486" s="175"/>
      <c r="Q486" s="175"/>
      <c r="R486" s="155"/>
      <c r="S486" s="124"/>
      <c r="T486" s="124"/>
    </row>
    <row r="487" spans="1:20" ht="27.75" hidden="1" customHeight="1" outlineLevel="1">
      <c r="A487" s="140"/>
      <c r="B487" s="155"/>
      <c r="C487" s="155"/>
      <c r="D487" s="140"/>
      <c r="E487" s="156">
        <v>3</v>
      </c>
      <c r="F487" s="157">
        <v>1.5</v>
      </c>
      <c r="G487" s="157">
        <v>1.5</v>
      </c>
      <c r="H487" s="157">
        <v>0.3</v>
      </c>
      <c r="I487" s="157">
        <v>1</v>
      </c>
      <c r="J487" s="214">
        <f t="shared" si="46"/>
        <v>5.3999999999999995</v>
      </c>
      <c r="K487" s="157"/>
      <c r="L487" s="175"/>
      <c r="M487" s="175"/>
      <c r="N487" s="175"/>
      <c r="O487" s="175"/>
      <c r="P487" s="175"/>
      <c r="Q487" s="175"/>
      <c r="R487" s="155"/>
      <c r="S487" s="124"/>
      <c r="T487" s="124"/>
    </row>
    <row r="488" spans="1:20" ht="38.25" customHeight="1" collapsed="1">
      <c r="A488" s="140">
        <v>8</v>
      </c>
      <c r="B488" s="155" t="s">
        <v>451</v>
      </c>
      <c r="C488" s="155" t="s">
        <v>449</v>
      </c>
      <c r="D488" s="140" t="s">
        <v>206</v>
      </c>
      <c r="E488" s="156"/>
      <c r="F488" s="157"/>
      <c r="G488" s="157"/>
      <c r="H488" s="157"/>
      <c r="I488" s="157"/>
      <c r="J488" s="157"/>
      <c r="K488" s="157"/>
      <c r="L488" s="175"/>
      <c r="M488" s="175"/>
      <c r="N488" s="175"/>
      <c r="O488" s="175"/>
      <c r="P488" s="175"/>
      <c r="Q488" s="175"/>
      <c r="R488" s="155"/>
      <c r="S488" s="124"/>
      <c r="T488" s="124"/>
    </row>
    <row r="489" spans="1:20" ht="27.75" hidden="1" customHeight="1" outlineLevel="1">
      <c r="A489" s="140"/>
      <c r="B489" s="155" t="s">
        <v>438</v>
      </c>
      <c r="C489" s="155"/>
      <c r="D489" s="155"/>
      <c r="E489" s="156">
        <v>2</v>
      </c>
      <c r="F489" s="157">
        <v>20</v>
      </c>
      <c r="G489" s="157">
        <v>0.25</v>
      </c>
      <c r="H489" s="157">
        <v>3</v>
      </c>
      <c r="I489" s="157">
        <v>1</v>
      </c>
      <c r="J489" s="214">
        <f t="shared" ref="J489:J490" si="47">E489*(F489+G489)*2*H489</f>
        <v>243</v>
      </c>
      <c r="K489" s="157"/>
      <c r="L489" s="175"/>
      <c r="M489" s="175"/>
      <c r="N489" s="175"/>
      <c r="O489" s="175"/>
      <c r="P489" s="175"/>
      <c r="Q489" s="175"/>
      <c r="R489" s="155"/>
      <c r="S489" s="124"/>
      <c r="T489" s="124"/>
    </row>
    <row r="490" spans="1:20" ht="27.75" hidden="1" customHeight="1" outlineLevel="1">
      <c r="A490" s="140"/>
      <c r="B490" s="155"/>
      <c r="C490" s="155"/>
      <c r="D490" s="155"/>
      <c r="E490" s="156">
        <v>2</v>
      </c>
      <c r="F490" s="157">
        <v>15</v>
      </c>
      <c r="G490" s="157">
        <v>0.25</v>
      </c>
      <c r="H490" s="157">
        <v>3</v>
      </c>
      <c r="I490" s="157">
        <v>1</v>
      </c>
      <c r="J490" s="214">
        <f t="shared" si="47"/>
        <v>183</v>
      </c>
      <c r="K490" s="157"/>
      <c r="L490" s="175"/>
      <c r="M490" s="175"/>
      <c r="N490" s="175"/>
      <c r="O490" s="175"/>
      <c r="P490" s="175"/>
      <c r="Q490" s="175"/>
      <c r="R490" s="155"/>
      <c r="S490" s="124"/>
      <c r="T490" s="124"/>
    </row>
    <row r="491" spans="1:20" ht="38.25" customHeight="1" collapsed="1">
      <c r="A491" s="140">
        <v>9</v>
      </c>
      <c r="B491" s="155" t="s">
        <v>452</v>
      </c>
      <c r="C491" s="155" t="s">
        <v>449</v>
      </c>
      <c r="D491" s="140" t="s">
        <v>206</v>
      </c>
      <c r="E491" s="156"/>
      <c r="F491" s="157"/>
      <c r="G491" s="157"/>
      <c r="H491" s="157"/>
      <c r="I491" s="157"/>
      <c r="J491" s="157"/>
      <c r="K491" s="157"/>
      <c r="L491" s="175"/>
      <c r="M491" s="175"/>
      <c r="N491" s="175"/>
      <c r="O491" s="175"/>
      <c r="P491" s="175"/>
      <c r="Q491" s="175"/>
      <c r="R491" s="155"/>
      <c r="S491" s="124"/>
      <c r="T491" s="124"/>
    </row>
    <row r="492" spans="1:20" ht="27.75" hidden="1" customHeight="1" outlineLevel="1">
      <c r="A492" s="140"/>
      <c r="B492" s="155" t="s">
        <v>443</v>
      </c>
      <c r="C492" s="155"/>
      <c r="D492" s="140"/>
      <c r="E492" s="155">
        <v>15</v>
      </c>
      <c r="F492" s="155">
        <v>0.25</v>
      </c>
      <c r="G492" s="155">
        <v>0.25</v>
      </c>
      <c r="H492" s="155">
        <v>3</v>
      </c>
      <c r="I492" s="155">
        <v>1</v>
      </c>
      <c r="J492" s="214">
        <f>E492*(F492+G492)*2*H492</f>
        <v>45</v>
      </c>
      <c r="K492" s="157"/>
      <c r="L492" s="175"/>
      <c r="M492" s="175"/>
      <c r="N492" s="175"/>
      <c r="O492" s="175"/>
      <c r="P492" s="175"/>
      <c r="Q492" s="175"/>
      <c r="R492" s="155"/>
      <c r="S492" s="124"/>
      <c r="T492" s="124"/>
    </row>
    <row r="493" spans="1:20" ht="38.25" customHeight="1" collapsed="1">
      <c r="A493" s="140">
        <v>10</v>
      </c>
      <c r="B493" s="155" t="s">
        <v>453</v>
      </c>
      <c r="C493" s="155" t="s">
        <v>449</v>
      </c>
      <c r="D493" s="140" t="s">
        <v>206</v>
      </c>
      <c r="E493" s="156">
        <v>1</v>
      </c>
      <c r="F493" s="157"/>
      <c r="G493" s="157"/>
      <c r="H493" s="157"/>
      <c r="I493" s="157"/>
      <c r="J493" s="157"/>
      <c r="K493" s="157"/>
      <c r="L493" s="175"/>
      <c r="M493" s="175"/>
      <c r="N493" s="175"/>
      <c r="O493" s="175"/>
      <c r="P493" s="175"/>
      <c r="Q493" s="175"/>
      <c r="R493" s="155"/>
      <c r="S493" s="124"/>
      <c r="T493" s="124"/>
    </row>
    <row r="494" spans="1:20" ht="27.75" hidden="1" customHeight="1" outlineLevel="1">
      <c r="A494" s="140"/>
      <c r="B494" s="141" t="s">
        <v>445</v>
      </c>
      <c r="C494" s="155"/>
      <c r="D494" s="140"/>
      <c r="E494" s="156">
        <v>1</v>
      </c>
      <c r="F494" s="157">
        <v>20</v>
      </c>
      <c r="G494" s="157">
        <v>15</v>
      </c>
      <c r="H494" s="157">
        <v>0.15</v>
      </c>
      <c r="I494" s="157">
        <v>1</v>
      </c>
      <c r="J494" s="214">
        <f>E494*(F494+G494)*2*H494+F494*G494</f>
        <v>310.5</v>
      </c>
      <c r="K494" s="157"/>
      <c r="L494" s="175"/>
      <c r="M494" s="175"/>
      <c r="N494" s="175"/>
      <c r="O494" s="175"/>
      <c r="P494" s="175"/>
      <c r="Q494" s="175"/>
      <c r="R494" s="155"/>
      <c r="S494" s="124"/>
      <c r="T494" s="124"/>
    </row>
    <row r="495" spans="1:20" ht="27.75" hidden="1" customHeight="1" outlineLevel="1">
      <c r="A495" s="140"/>
      <c r="B495" s="141" t="s">
        <v>446</v>
      </c>
      <c r="C495" s="155"/>
      <c r="D495" s="140"/>
      <c r="E495" s="156"/>
      <c r="F495" s="157"/>
      <c r="G495" s="157"/>
      <c r="H495" s="157"/>
      <c r="I495" s="157"/>
      <c r="J495" s="157"/>
      <c r="K495" s="157"/>
      <c r="L495" s="175"/>
      <c r="M495" s="175"/>
      <c r="N495" s="175"/>
      <c r="O495" s="175"/>
      <c r="P495" s="175"/>
      <c r="Q495" s="175"/>
      <c r="R495" s="155"/>
      <c r="S495" s="124"/>
      <c r="T495" s="124"/>
    </row>
    <row r="496" spans="1:20" ht="27.75" hidden="1" customHeight="1" outlineLevel="1">
      <c r="A496" s="140"/>
      <c r="B496" s="141" t="s">
        <v>447</v>
      </c>
      <c r="C496" s="155"/>
      <c r="D496" s="140"/>
      <c r="E496" s="156">
        <v>3</v>
      </c>
      <c r="F496" s="157">
        <v>20</v>
      </c>
      <c r="G496" s="157">
        <v>0.2</v>
      </c>
      <c r="H496" s="157">
        <v>0.5</v>
      </c>
      <c r="I496" s="157">
        <v>1</v>
      </c>
      <c r="J496" s="214">
        <f t="shared" ref="J496:J497" si="48">E496*(F496+G496)*2*H496</f>
        <v>60.599999999999994</v>
      </c>
      <c r="K496" s="157"/>
      <c r="L496" s="175"/>
      <c r="M496" s="175"/>
      <c r="N496" s="175"/>
      <c r="O496" s="175"/>
      <c r="P496" s="175"/>
      <c r="Q496" s="175"/>
      <c r="R496" s="155"/>
      <c r="S496" s="124"/>
      <c r="T496" s="124"/>
    </row>
    <row r="497" spans="1:20" ht="27.75" hidden="1" customHeight="1" outlineLevel="1">
      <c r="A497" s="140"/>
      <c r="B497" s="141" t="s">
        <v>448</v>
      </c>
      <c r="C497" s="155"/>
      <c r="D497" s="140"/>
      <c r="E497" s="156">
        <v>5</v>
      </c>
      <c r="F497" s="157">
        <v>15</v>
      </c>
      <c r="G497" s="157">
        <v>0.2</v>
      </c>
      <c r="H497" s="157">
        <v>0.5</v>
      </c>
      <c r="I497" s="157">
        <v>1</v>
      </c>
      <c r="J497" s="214">
        <f t="shared" si="48"/>
        <v>76</v>
      </c>
      <c r="K497" s="157"/>
      <c r="L497" s="175"/>
      <c r="M497" s="175"/>
      <c r="N497" s="175"/>
      <c r="O497" s="175"/>
      <c r="P497" s="175"/>
      <c r="Q497" s="175"/>
      <c r="R497" s="155"/>
      <c r="S497" s="124"/>
      <c r="T497" s="124"/>
    </row>
    <row r="498" spans="1:20" ht="27.75" customHeight="1">
      <c r="A498" s="154" t="s">
        <v>218</v>
      </c>
      <c r="B498" s="445" t="s">
        <v>251</v>
      </c>
      <c r="C498" s="153"/>
      <c r="D498" s="154"/>
      <c r="E498" s="154"/>
      <c r="F498" s="154"/>
      <c r="G498" s="154"/>
      <c r="H498" s="154"/>
      <c r="I498" s="154"/>
      <c r="J498" s="154"/>
      <c r="K498" s="151"/>
      <c r="L498" s="175"/>
      <c r="M498" s="175"/>
      <c r="N498" s="175"/>
      <c r="O498" s="175"/>
      <c r="P498" s="175"/>
      <c r="Q498" s="175"/>
      <c r="R498" s="153"/>
      <c r="S498" s="180"/>
      <c r="T498" s="180"/>
    </row>
    <row r="499" spans="1:20" ht="38.25" customHeight="1">
      <c r="A499" s="140">
        <v>11</v>
      </c>
      <c r="B499" s="155" t="s">
        <v>454</v>
      </c>
      <c r="C499" s="155" t="s">
        <v>253</v>
      </c>
      <c r="D499" s="140" t="s">
        <v>254</v>
      </c>
      <c r="E499" s="156"/>
      <c r="F499" s="157"/>
      <c r="G499" s="157"/>
      <c r="H499" s="157"/>
      <c r="I499" s="157"/>
      <c r="J499" s="157"/>
      <c r="K499" s="157"/>
      <c r="L499" s="175"/>
      <c r="M499" s="175"/>
      <c r="N499" s="175"/>
      <c r="O499" s="175"/>
      <c r="P499" s="175"/>
      <c r="Q499" s="175"/>
      <c r="R499" s="155"/>
      <c r="S499" s="124"/>
      <c r="T499" s="124"/>
    </row>
    <row r="500" spans="1:20" ht="38.25" customHeight="1">
      <c r="A500" s="140">
        <v>12</v>
      </c>
      <c r="B500" s="155" t="s">
        <v>455</v>
      </c>
      <c r="C500" s="155" t="s">
        <v>253</v>
      </c>
      <c r="D500" s="140" t="s">
        <v>254</v>
      </c>
      <c r="E500" s="156"/>
      <c r="F500" s="157"/>
      <c r="G500" s="157"/>
      <c r="H500" s="157"/>
      <c r="I500" s="157"/>
      <c r="J500" s="157"/>
      <c r="K500" s="157"/>
      <c r="L500" s="175"/>
      <c r="M500" s="175"/>
      <c r="N500" s="175"/>
      <c r="O500" s="175"/>
      <c r="P500" s="175"/>
      <c r="Q500" s="175"/>
      <c r="R500" s="155"/>
      <c r="S500" s="124"/>
      <c r="T500" s="124"/>
    </row>
    <row r="501" spans="1:20" ht="38.25" customHeight="1">
      <c r="A501" s="140">
        <v>13</v>
      </c>
      <c r="B501" s="155" t="s">
        <v>456</v>
      </c>
      <c r="C501" s="155" t="s">
        <v>253</v>
      </c>
      <c r="D501" s="140" t="s">
        <v>254</v>
      </c>
      <c r="E501" s="156"/>
      <c r="F501" s="157"/>
      <c r="G501" s="157"/>
      <c r="H501" s="157"/>
      <c r="I501" s="157"/>
      <c r="J501" s="157"/>
      <c r="K501" s="157"/>
      <c r="L501" s="175"/>
      <c r="M501" s="175"/>
      <c r="N501" s="175"/>
      <c r="O501" s="175"/>
      <c r="P501" s="175"/>
      <c r="Q501" s="175"/>
      <c r="R501" s="155"/>
      <c r="S501" s="124"/>
      <c r="T501" s="124"/>
    </row>
    <row r="502" spans="1:20" ht="38.25" customHeight="1">
      <c r="A502" s="140">
        <v>14</v>
      </c>
      <c r="B502" s="155" t="s">
        <v>457</v>
      </c>
      <c r="C502" s="155" t="s">
        <v>253</v>
      </c>
      <c r="D502" s="140" t="s">
        <v>254</v>
      </c>
      <c r="E502" s="156"/>
      <c r="F502" s="157"/>
      <c r="G502" s="157"/>
      <c r="H502" s="157"/>
      <c r="I502" s="157"/>
      <c r="J502" s="157"/>
      <c r="K502" s="157"/>
      <c r="L502" s="175"/>
      <c r="M502" s="175"/>
      <c r="N502" s="175"/>
      <c r="O502" s="175"/>
      <c r="P502" s="175"/>
      <c r="Q502" s="175"/>
      <c r="R502" s="155"/>
      <c r="S502" s="124"/>
      <c r="T502" s="124"/>
    </row>
    <row r="503" spans="1:20">
      <c r="A503" s="140"/>
      <c r="B503" s="155"/>
      <c r="C503" s="155"/>
      <c r="D503" s="155"/>
      <c r="E503" s="155"/>
      <c r="F503" s="155"/>
      <c r="G503" s="155"/>
      <c r="H503" s="155"/>
      <c r="I503" s="155"/>
      <c r="J503" s="157"/>
      <c r="K503" s="157"/>
      <c r="L503" s="175"/>
      <c r="M503" s="175"/>
      <c r="N503" s="175"/>
      <c r="O503" s="175"/>
      <c r="P503" s="175"/>
      <c r="Q503" s="175"/>
      <c r="R503" s="155"/>
      <c r="S503" s="124"/>
      <c r="T503" s="124"/>
    </row>
    <row r="504" spans="1:20" s="416" customFormat="1" ht="27.75" customHeight="1">
      <c r="A504" s="420" t="s">
        <v>259</v>
      </c>
      <c r="B504" s="421" t="s">
        <v>346</v>
      </c>
      <c r="C504" s="421"/>
      <c r="D504" s="420"/>
      <c r="E504" s="422"/>
      <c r="F504" s="423"/>
      <c r="G504" s="423"/>
      <c r="H504" s="423"/>
      <c r="I504" s="423"/>
      <c r="J504" s="423"/>
      <c r="K504" s="441"/>
      <c r="L504" s="438"/>
      <c r="M504" s="438"/>
      <c r="N504" s="438"/>
      <c r="O504" s="438"/>
      <c r="P504" s="438"/>
      <c r="Q504" s="438"/>
      <c r="R504" s="421"/>
      <c r="S504" s="442"/>
      <c r="T504" s="442"/>
    </row>
    <row r="505" spans="1:20" ht="38.25" customHeight="1" collapsed="1">
      <c r="A505" s="140">
        <v>1</v>
      </c>
      <c r="B505" s="155" t="s">
        <v>458</v>
      </c>
      <c r="C505" s="155" t="s">
        <v>459</v>
      </c>
      <c r="D505" s="140" t="s">
        <v>206</v>
      </c>
      <c r="E505" s="156"/>
      <c r="F505" s="157"/>
      <c r="G505" s="157"/>
      <c r="H505" s="157"/>
      <c r="I505" s="157"/>
      <c r="J505" s="157"/>
      <c r="K505" s="157"/>
      <c r="L505" s="175"/>
      <c r="M505" s="175"/>
      <c r="N505" s="175"/>
      <c r="O505" s="175"/>
      <c r="P505" s="175"/>
      <c r="Q505" s="175"/>
      <c r="R505" s="155"/>
      <c r="S505" s="124"/>
      <c r="T505" s="124"/>
    </row>
    <row r="506" spans="1:20" ht="27.75" hidden="1" customHeight="1" outlineLevel="1">
      <c r="A506" s="140"/>
      <c r="B506" s="155" t="s">
        <v>460</v>
      </c>
      <c r="C506" s="155"/>
      <c r="D506" s="214"/>
      <c r="E506" s="156">
        <v>1</v>
      </c>
      <c r="F506" s="157">
        <v>20</v>
      </c>
      <c r="G506" s="157">
        <v>15</v>
      </c>
      <c r="H506" s="157"/>
      <c r="I506" s="157">
        <v>1</v>
      </c>
      <c r="J506" s="157">
        <f>F506*G506</f>
        <v>300</v>
      </c>
      <c r="K506" s="214"/>
      <c r="L506" s="175"/>
      <c r="M506" s="175"/>
      <c r="N506" s="175"/>
      <c r="O506" s="175"/>
      <c r="P506" s="175"/>
      <c r="Q506" s="175"/>
      <c r="R506" s="155"/>
      <c r="S506" s="124"/>
      <c r="T506" s="124"/>
    </row>
    <row r="507" spans="1:20" ht="27.75" hidden="1" customHeight="1" outlineLevel="1">
      <c r="A507" s="140"/>
      <c r="B507" s="155" t="s">
        <v>461</v>
      </c>
      <c r="C507" s="155"/>
      <c r="D507" s="214"/>
      <c r="E507" s="156">
        <v>2</v>
      </c>
      <c r="F507" s="157">
        <v>20</v>
      </c>
      <c r="G507" s="157">
        <v>0.25</v>
      </c>
      <c r="H507" s="157">
        <v>3</v>
      </c>
      <c r="I507" s="157">
        <v>2</v>
      </c>
      <c r="J507" s="157">
        <f t="shared" ref="J507:J508" si="49">E507*F507*H507*I507</f>
        <v>240</v>
      </c>
      <c r="K507" s="214"/>
      <c r="L507" s="175"/>
      <c r="M507" s="175"/>
      <c r="N507" s="175"/>
      <c r="O507" s="175"/>
      <c r="P507" s="175"/>
      <c r="Q507" s="175"/>
      <c r="R507" s="155"/>
      <c r="S507" s="124"/>
      <c r="T507" s="124"/>
    </row>
    <row r="508" spans="1:20" ht="27.75" hidden="1" customHeight="1" outlineLevel="1">
      <c r="A508" s="140"/>
      <c r="B508" s="155"/>
      <c r="C508" s="155"/>
      <c r="D508" s="214"/>
      <c r="E508" s="156">
        <v>2</v>
      </c>
      <c r="F508" s="157">
        <v>15</v>
      </c>
      <c r="G508" s="157">
        <v>0.25</v>
      </c>
      <c r="H508" s="157">
        <v>3</v>
      </c>
      <c r="I508" s="157">
        <v>2</v>
      </c>
      <c r="J508" s="157">
        <f t="shared" si="49"/>
        <v>180</v>
      </c>
      <c r="K508" s="214"/>
      <c r="L508" s="175"/>
      <c r="M508" s="175"/>
      <c r="N508" s="175"/>
      <c r="O508" s="175"/>
      <c r="P508" s="175"/>
      <c r="Q508" s="175"/>
      <c r="R508" s="155"/>
      <c r="S508" s="124"/>
      <c r="T508" s="124"/>
    </row>
    <row r="509" spans="1:20" ht="27.75" hidden="1" customHeight="1" outlineLevel="1">
      <c r="A509" s="140"/>
      <c r="B509" s="155" t="s">
        <v>462</v>
      </c>
      <c r="C509" s="155"/>
      <c r="D509" s="214"/>
      <c r="E509" s="156">
        <v>1</v>
      </c>
      <c r="F509" s="157">
        <v>20</v>
      </c>
      <c r="G509" s="157">
        <v>15</v>
      </c>
      <c r="H509" s="157"/>
      <c r="I509" s="157">
        <v>1</v>
      </c>
      <c r="J509" s="157">
        <f>F509*G509</f>
        <v>300</v>
      </c>
      <c r="K509" s="214"/>
      <c r="L509" s="175"/>
      <c r="M509" s="175"/>
      <c r="N509" s="175"/>
      <c r="O509" s="175"/>
      <c r="P509" s="175"/>
      <c r="Q509" s="175"/>
      <c r="R509" s="155"/>
      <c r="S509" s="124"/>
      <c r="T509" s="124"/>
    </row>
    <row r="510" spans="1:20" ht="38.25" customHeight="1" collapsed="1">
      <c r="A510" s="140">
        <v>2</v>
      </c>
      <c r="B510" s="155" t="s">
        <v>463</v>
      </c>
      <c r="C510" s="155" t="s">
        <v>464</v>
      </c>
      <c r="D510" s="140" t="s">
        <v>242</v>
      </c>
      <c r="E510" s="156"/>
      <c r="F510" s="157"/>
      <c r="G510" s="157"/>
      <c r="H510" s="157"/>
      <c r="I510" s="157"/>
      <c r="J510" s="157"/>
      <c r="K510" s="157"/>
      <c r="L510" s="175"/>
      <c r="M510" s="175"/>
      <c r="N510" s="175"/>
      <c r="O510" s="175"/>
      <c r="P510" s="175"/>
      <c r="Q510" s="175"/>
      <c r="R510" s="155"/>
      <c r="S510" s="124"/>
      <c r="T510" s="124"/>
    </row>
    <row r="511" spans="1:20" ht="27.75" hidden="1" customHeight="1" outlineLevel="1">
      <c r="A511" s="140"/>
      <c r="B511" s="155"/>
      <c r="C511" s="155"/>
      <c r="D511" s="214"/>
      <c r="E511" s="156">
        <v>1</v>
      </c>
      <c r="F511" s="157">
        <f>(20+15)*2</f>
        <v>70</v>
      </c>
      <c r="G511" s="157"/>
      <c r="H511" s="157"/>
      <c r="I511" s="157">
        <v>1</v>
      </c>
      <c r="J511" s="157">
        <f>PRODUCT(E511:I511)</f>
        <v>70</v>
      </c>
      <c r="K511" s="214"/>
      <c r="L511" s="175"/>
      <c r="M511" s="175"/>
      <c r="N511" s="175"/>
      <c r="O511" s="175"/>
      <c r="P511" s="175"/>
      <c r="Q511" s="175"/>
      <c r="R511" s="155"/>
      <c r="S511" s="124"/>
      <c r="T511" s="124"/>
    </row>
    <row r="512" spans="1:20" ht="38.25" customHeight="1">
      <c r="A512" s="140">
        <v>3</v>
      </c>
      <c r="B512" s="155" t="s">
        <v>465</v>
      </c>
      <c r="C512" s="155" t="s">
        <v>466</v>
      </c>
      <c r="D512" s="140" t="s">
        <v>280</v>
      </c>
      <c r="E512" s="156"/>
      <c r="F512" s="157"/>
      <c r="G512" s="157"/>
      <c r="H512" s="157"/>
      <c r="I512" s="157"/>
      <c r="J512" s="157"/>
      <c r="K512" s="157"/>
      <c r="L512" s="175"/>
      <c r="M512" s="175"/>
      <c r="N512" s="175"/>
      <c r="O512" s="175"/>
      <c r="P512" s="175"/>
      <c r="Q512" s="175"/>
      <c r="R512" s="155"/>
      <c r="S512" s="124"/>
      <c r="T512" s="124"/>
    </row>
    <row r="513" spans="1:20" ht="38.25" customHeight="1">
      <c r="A513" s="140">
        <v>4</v>
      </c>
      <c r="B513" s="155" t="s">
        <v>467</v>
      </c>
      <c r="C513" s="155" t="s">
        <v>468</v>
      </c>
      <c r="D513" s="140" t="s">
        <v>280</v>
      </c>
      <c r="E513" s="156"/>
      <c r="F513" s="157"/>
      <c r="G513" s="157"/>
      <c r="H513" s="157"/>
      <c r="I513" s="157"/>
      <c r="J513" s="157"/>
      <c r="K513" s="157"/>
      <c r="L513" s="175"/>
      <c r="M513" s="175"/>
      <c r="N513" s="175"/>
      <c r="O513" s="175"/>
      <c r="P513" s="175"/>
      <c r="Q513" s="175"/>
      <c r="R513" s="155"/>
      <c r="S513" s="124"/>
      <c r="T513" s="124"/>
    </row>
    <row r="514" spans="1:20" ht="18.75" customHeight="1">
      <c r="A514" s="140"/>
      <c r="B514" s="155"/>
      <c r="C514" s="155"/>
      <c r="D514" s="140"/>
      <c r="E514" s="156"/>
      <c r="F514" s="157"/>
      <c r="G514" s="157"/>
      <c r="H514" s="157"/>
      <c r="I514" s="157"/>
      <c r="J514" s="157"/>
      <c r="K514" s="157"/>
      <c r="L514" s="175"/>
      <c r="M514" s="175"/>
      <c r="N514" s="175"/>
      <c r="O514" s="175"/>
      <c r="P514" s="175"/>
      <c r="Q514" s="175"/>
      <c r="R514" s="155"/>
      <c r="S514" s="124"/>
      <c r="T514" s="124"/>
    </row>
    <row r="515" spans="1:20" s="369" customFormat="1" ht="27.6" customHeight="1">
      <c r="A515" s="614" t="s">
        <v>469</v>
      </c>
      <c r="B515" s="374" t="s">
        <v>470</v>
      </c>
      <c r="C515" s="375"/>
      <c r="D515" s="376"/>
      <c r="E515" s="376"/>
      <c r="F515" s="377"/>
      <c r="G515" s="377"/>
      <c r="H515" s="377"/>
      <c r="I515" s="377"/>
      <c r="J515" s="377"/>
      <c r="K515" s="436"/>
      <c r="L515" s="390"/>
      <c r="M515" s="391"/>
      <c r="N515" s="391"/>
      <c r="O515" s="391"/>
      <c r="P515" s="391"/>
      <c r="Q515" s="391"/>
      <c r="R515" s="396"/>
      <c r="S515" s="397"/>
      <c r="T515" s="397"/>
    </row>
    <row r="516" spans="1:20" ht="27.75" customHeight="1">
      <c r="A516" s="154" t="s">
        <v>58</v>
      </c>
      <c r="B516" s="153" t="s">
        <v>185</v>
      </c>
      <c r="C516" s="153"/>
      <c r="D516" s="154"/>
      <c r="E516" s="150"/>
      <c r="F516" s="151"/>
      <c r="G516" s="151"/>
      <c r="H516" s="151"/>
      <c r="I516" s="151"/>
      <c r="J516" s="151"/>
      <c r="K516" s="151"/>
      <c r="L516" s="174"/>
      <c r="M516" s="174"/>
      <c r="N516" s="174"/>
      <c r="O516" s="174"/>
      <c r="P516" s="174"/>
      <c r="Q516" s="174"/>
      <c r="R516" s="153"/>
      <c r="S516" s="124"/>
      <c r="T516" s="124"/>
    </row>
    <row r="517" spans="1:20" ht="27.75" customHeight="1">
      <c r="A517" s="154" t="s">
        <v>149</v>
      </c>
      <c r="B517" s="153" t="s">
        <v>213</v>
      </c>
      <c r="C517" s="153"/>
      <c r="D517" s="154"/>
      <c r="E517" s="150"/>
      <c r="F517" s="151"/>
      <c r="G517" s="151"/>
      <c r="H517" s="151"/>
      <c r="I517" s="151"/>
      <c r="J517" s="151"/>
      <c r="K517" s="151"/>
      <c r="L517" s="174"/>
      <c r="M517" s="174"/>
      <c r="N517" s="174"/>
      <c r="O517" s="174"/>
      <c r="P517" s="174"/>
      <c r="Q517" s="174"/>
      <c r="R517" s="153"/>
      <c r="S517" s="124"/>
      <c r="T517" s="124"/>
    </row>
    <row r="518" spans="1:20" ht="27.75" customHeight="1">
      <c r="A518" s="154" t="s">
        <v>216</v>
      </c>
      <c r="B518" s="153" t="s">
        <v>217</v>
      </c>
      <c r="C518" s="153"/>
      <c r="D518" s="154"/>
      <c r="E518" s="150"/>
      <c r="F518" s="151"/>
      <c r="G518" s="151"/>
      <c r="H518" s="151"/>
      <c r="I518" s="151"/>
      <c r="J518" s="151"/>
      <c r="K518" s="151"/>
      <c r="L518" s="174"/>
      <c r="M518" s="174"/>
      <c r="N518" s="174"/>
      <c r="O518" s="174"/>
      <c r="P518" s="174"/>
      <c r="Q518" s="174"/>
      <c r="R518" s="153"/>
      <c r="S518" s="124"/>
      <c r="T518" s="124"/>
    </row>
    <row r="519" spans="1:20" ht="27.75" customHeight="1">
      <c r="A519" s="154" t="s">
        <v>218</v>
      </c>
      <c r="B519" s="159" t="s">
        <v>219</v>
      </c>
      <c r="C519" s="153"/>
      <c r="D519" s="154"/>
      <c r="E519" s="154"/>
      <c r="F519" s="154"/>
      <c r="G519" s="154"/>
      <c r="H519" s="154"/>
      <c r="I519" s="154"/>
      <c r="J519" s="154"/>
      <c r="K519" s="151"/>
      <c r="L519" s="174"/>
      <c r="M519" s="174"/>
      <c r="N519" s="174"/>
      <c r="O519" s="174"/>
      <c r="P519" s="174"/>
      <c r="Q519" s="174"/>
      <c r="R519" s="153"/>
      <c r="S519" s="180"/>
      <c r="T519" s="180"/>
    </row>
    <row r="520" spans="1:20" ht="27.75" customHeight="1" collapsed="1">
      <c r="A520" s="140">
        <v>1</v>
      </c>
      <c r="B520" s="155" t="s">
        <v>471</v>
      </c>
      <c r="C520" s="155" t="s">
        <v>472</v>
      </c>
      <c r="D520" s="140" t="s">
        <v>188</v>
      </c>
      <c r="E520" s="156"/>
      <c r="F520" s="157"/>
      <c r="G520" s="157"/>
      <c r="H520" s="157"/>
      <c r="I520" s="157"/>
      <c r="J520" s="157">
        <f t="shared" ref="J520:J521" si="50">PRODUCT(E520:I520)</f>
        <v>0</v>
      </c>
      <c r="K520" s="157"/>
      <c r="L520" s="175"/>
      <c r="M520" s="175"/>
      <c r="N520" s="175"/>
      <c r="O520" s="175"/>
      <c r="P520" s="175"/>
      <c r="Q520" s="175"/>
      <c r="R520" s="155"/>
      <c r="S520" s="124"/>
      <c r="T520" s="124"/>
    </row>
    <row r="521" spans="1:20" ht="27.75" hidden="1" customHeight="1" outlineLevel="1">
      <c r="A521" s="140"/>
      <c r="B521" s="155" t="s">
        <v>225</v>
      </c>
      <c r="C521" s="155"/>
      <c r="D521" s="140"/>
      <c r="E521" s="156">
        <v>8</v>
      </c>
      <c r="F521" s="157">
        <v>0.2</v>
      </c>
      <c r="G521" s="157">
        <v>0.2</v>
      </c>
      <c r="H521" s="157">
        <v>3.5</v>
      </c>
      <c r="I521" s="157">
        <v>1</v>
      </c>
      <c r="J521" s="157">
        <f t="shared" si="50"/>
        <v>1.1200000000000001</v>
      </c>
      <c r="K521" s="157"/>
      <c r="L521" s="175"/>
      <c r="M521" s="175"/>
      <c r="N521" s="175"/>
      <c r="O521" s="175"/>
      <c r="P521" s="175"/>
      <c r="Q521" s="175"/>
      <c r="R521" s="155"/>
      <c r="S521" s="124"/>
      <c r="T521" s="124"/>
    </row>
    <row r="522" spans="1:20" ht="27.75" customHeight="1" collapsed="1">
      <c r="A522" s="140">
        <v>2</v>
      </c>
      <c r="B522" s="155" t="s">
        <v>473</v>
      </c>
      <c r="C522" s="155" t="s">
        <v>472</v>
      </c>
      <c r="D522" s="140" t="s">
        <v>188</v>
      </c>
      <c r="E522" s="156"/>
      <c r="F522" s="157"/>
      <c r="G522" s="157"/>
      <c r="H522" s="157"/>
      <c r="I522" s="157"/>
      <c r="J522" s="157"/>
      <c r="K522" s="157"/>
      <c r="L522" s="175"/>
      <c r="M522" s="175"/>
      <c r="N522" s="175"/>
      <c r="O522" s="175"/>
      <c r="P522" s="175"/>
      <c r="Q522" s="175"/>
      <c r="R522" s="155"/>
      <c r="S522" s="124"/>
      <c r="T522" s="124"/>
    </row>
    <row r="523" spans="1:20" ht="27.75" hidden="1" customHeight="1" outlineLevel="1">
      <c r="A523" s="140"/>
      <c r="B523" s="141" t="s">
        <v>474</v>
      </c>
      <c r="C523" s="155"/>
      <c r="D523" s="140"/>
      <c r="E523" s="156">
        <v>1</v>
      </c>
      <c r="F523" s="157">
        <f>6+7.7+3.8</f>
        <v>17.5</v>
      </c>
      <c r="G523" s="157">
        <v>4.8</v>
      </c>
      <c r="H523" s="157">
        <v>0.15</v>
      </c>
      <c r="I523" s="157">
        <v>1</v>
      </c>
      <c r="J523" s="157">
        <f>E523*F523*G523*H523</f>
        <v>12.6</v>
      </c>
      <c r="K523" s="157"/>
      <c r="L523" s="175"/>
      <c r="M523" s="175"/>
      <c r="N523" s="175"/>
      <c r="O523" s="175"/>
      <c r="P523" s="175"/>
      <c r="Q523" s="175"/>
      <c r="R523" s="155"/>
      <c r="S523" s="124"/>
      <c r="T523" s="124"/>
    </row>
    <row r="524" spans="1:20" ht="27.75" hidden="1" customHeight="1" outlineLevel="1">
      <c r="A524" s="140"/>
      <c r="B524" s="141" t="s">
        <v>475</v>
      </c>
      <c r="C524" s="155"/>
      <c r="D524" s="140"/>
      <c r="E524" s="156"/>
      <c r="F524" s="157"/>
      <c r="G524" s="157"/>
      <c r="H524" s="157"/>
      <c r="I524" s="157"/>
      <c r="J524" s="157">
        <f t="shared" ref="J524:J526" si="51">PRODUCT(E524:I524)</f>
        <v>0</v>
      </c>
      <c r="K524" s="157"/>
      <c r="L524" s="175"/>
      <c r="M524" s="175"/>
      <c r="N524" s="175"/>
      <c r="O524" s="175"/>
      <c r="P524" s="175"/>
      <c r="Q524" s="175"/>
      <c r="R524" s="155"/>
      <c r="S524" s="124"/>
      <c r="T524" s="124"/>
    </row>
    <row r="525" spans="1:20" ht="27.75" hidden="1" customHeight="1" outlineLevel="1">
      <c r="A525" s="140"/>
      <c r="B525" s="141" t="s">
        <v>476</v>
      </c>
      <c r="C525" s="155"/>
      <c r="D525" s="140"/>
      <c r="E525" s="156">
        <v>2</v>
      </c>
      <c r="F525" s="157">
        <v>17.5</v>
      </c>
      <c r="G525" s="157">
        <v>0.2</v>
      </c>
      <c r="H525" s="157">
        <v>0.4</v>
      </c>
      <c r="I525" s="157">
        <v>1</v>
      </c>
      <c r="J525" s="157">
        <f t="shared" si="51"/>
        <v>2.8000000000000003</v>
      </c>
      <c r="K525" s="157"/>
      <c r="L525" s="175"/>
      <c r="M525" s="175"/>
      <c r="N525" s="175"/>
      <c r="O525" s="175"/>
      <c r="P525" s="175"/>
      <c r="Q525" s="175"/>
      <c r="R525" s="155"/>
      <c r="S525" s="124"/>
      <c r="T525" s="124"/>
    </row>
    <row r="526" spans="1:20" ht="27.75" hidden="1" customHeight="1" outlineLevel="1">
      <c r="A526" s="140"/>
      <c r="B526" s="141" t="s">
        <v>448</v>
      </c>
      <c r="C526" s="155"/>
      <c r="D526" s="140"/>
      <c r="E526" s="156">
        <v>4</v>
      </c>
      <c r="F526" s="157">
        <v>4.8</v>
      </c>
      <c r="G526" s="157">
        <v>0.2</v>
      </c>
      <c r="H526" s="157">
        <v>0.4</v>
      </c>
      <c r="I526" s="157">
        <v>1</v>
      </c>
      <c r="J526" s="157">
        <f t="shared" si="51"/>
        <v>1.536</v>
      </c>
      <c r="K526" s="157"/>
      <c r="L526" s="175"/>
      <c r="M526" s="175"/>
      <c r="N526" s="175"/>
      <c r="O526" s="175"/>
      <c r="P526" s="175"/>
      <c r="Q526" s="175"/>
      <c r="R526" s="155"/>
      <c r="S526" s="124"/>
      <c r="T526" s="124"/>
    </row>
    <row r="527" spans="1:20" ht="37.5" customHeight="1" collapsed="1">
      <c r="A527" s="140">
        <v>3</v>
      </c>
      <c r="B527" s="155" t="s">
        <v>477</v>
      </c>
      <c r="C527" s="155" t="s">
        <v>478</v>
      </c>
      <c r="D527" s="140" t="s">
        <v>188</v>
      </c>
      <c r="E527" s="156"/>
      <c r="F527" s="157"/>
      <c r="G527" s="157"/>
      <c r="H527" s="157"/>
      <c r="I527" s="157"/>
      <c r="J527" s="157"/>
      <c r="K527" s="157"/>
      <c r="L527" s="175"/>
      <c r="M527" s="175"/>
      <c r="N527" s="175"/>
      <c r="O527" s="175"/>
      <c r="P527" s="175"/>
      <c r="Q527" s="175"/>
      <c r="R527" s="155"/>
      <c r="S527" s="124"/>
      <c r="T527" s="124"/>
    </row>
    <row r="528" spans="1:20" ht="27.75" hidden="1" customHeight="1" outlineLevel="1">
      <c r="A528" s="140"/>
      <c r="B528" s="141" t="s">
        <v>479</v>
      </c>
      <c r="C528" s="155"/>
      <c r="D528" s="140"/>
      <c r="E528" s="156">
        <v>4</v>
      </c>
      <c r="F528" s="157">
        <v>17.5</v>
      </c>
      <c r="G528" s="157">
        <v>0.2</v>
      </c>
      <c r="H528" s="157">
        <v>0.2</v>
      </c>
      <c r="I528" s="157">
        <v>1</v>
      </c>
      <c r="J528" s="157">
        <f t="shared" ref="J528:J530" si="52">PRODUCT(E528:I528)</f>
        <v>2.8000000000000003</v>
      </c>
      <c r="K528" s="157"/>
      <c r="L528" s="175"/>
      <c r="M528" s="175"/>
      <c r="N528" s="175"/>
      <c r="O528" s="175"/>
      <c r="P528" s="175"/>
      <c r="Q528" s="175"/>
      <c r="R528" s="155"/>
      <c r="S528" s="124"/>
      <c r="T528" s="124"/>
    </row>
    <row r="529" spans="1:20" ht="27.75" hidden="1" customHeight="1" outlineLevel="1">
      <c r="A529" s="140"/>
      <c r="B529" s="141"/>
      <c r="C529" s="155"/>
      <c r="D529" s="140"/>
      <c r="E529" s="156">
        <v>6</v>
      </c>
      <c r="F529" s="157">
        <v>4.8</v>
      </c>
      <c r="G529" s="157">
        <v>0.2</v>
      </c>
      <c r="H529" s="157">
        <v>0.2</v>
      </c>
      <c r="I529" s="157">
        <v>1</v>
      </c>
      <c r="J529" s="157">
        <f t="shared" si="52"/>
        <v>1.1519999999999999</v>
      </c>
      <c r="K529" s="157"/>
      <c r="L529" s="175"/>
      <c r="M529" s="175"/>
      <c r="N529" s="175"/>
      <c r="O529" s="175"/>
      <c r="P529" s="175"/>
      <c r="Q529" s="175"/>
      <c r="R529" s="155"/>
      <c r="S529" s="124"/>
      <c r="T529" s="124"/>
    </row>
    <row r="530" spans="1:20" ht="27.75" hidden="1" customHeight="1" outlineLevel="1">
      <c r="A530" s="140"/>
      <c r="B530" s="141" t="s">
        <v>480</v>
      </c>
      <c r="C530" s="155"/>
      <c r="D530" s="140"/>
      <c r="E530" s="156">
        <v>3</v>
      </c>
      <c r="F530" s="157">
        <v>2.4</v>
      </c>
      <c r="G530" s="157">
        <v>0.2</v>
      </c>
      <c r="H530" s="157">
        <v>0.2</v>
      </c>
      <c r="I530" s="157">
        <v>1</v>
      </c>
      <c r="J530" s="157">
        <f t="shared" si="52"/>
        <v>0.28799999999999998</v>
      </c>
      <c r="K530" s="157"/>
      <c r="L530" s="175"/>
      <c r="M530" s="175"/>
      <c r="N530" s="175"/>
      <c r="O530" s="175"/>
      <c r="P530" s="175"/>
      <c r="Q530" s="175"/>
      <c r="R530" s="155"/>
      <c r="S530" s="124"/>
      <c r="T530" s="124"/>
    </row>
    <row r="531" spans="1:20" ht="27.75" customHeight="1">
      <c r="A531" s="154" t="s">
        <v>218</v>
      </c>
      <c r="B531" s="159" t="s">
        <v>243</v>
      </c>
      <c r="C531" s="153"/>
      <c r="D531" s="154"/>
      <c r="E531" s="154"/>
      <c r="F531" s="154"/>
      <c r="G531" s="154"/>
      <c r="H531" s="154"/>
      <c r="I531" s="154"/>
      <c r="J531" s="154"/>
      <c r="K531" s="151"/>
      <c r="L531" s="174"/>
      <c r="M531" s="174"/>
      <c r="N531" s="174"/>
      <c r="O531" s="174"/>
      <c r="P531" s="174"/>
      <c r="Q531" s="175"/>
      <c r="R531" s="153"/>
      <c r="S531" s="180"/>
      <c r="T531" s="180"/>
    </row>
    <row r="532" spans="1:20" ht="24" customHeight="1" collapsed="1">
      <c r="A532" s="140">
        <v>1</v>
      </c>
      <c r="B532" s="155" t="s">
        <v>452</v>
      </c>
      <c r="C532" s="155" t="s">
        <v>245</v>
      </c>
      <c r="D532" s="140" t="s">
        <v>206</v>
      </c>
      <c r="E532" s="156"/>
      <c r="F532" s="157"/>
      <c r="G532" s="157"/>
      <c r="H532" s="157"/>
      <c r="I532" s="157"/>
      <c r="J532" s="157"/>
      <c r="K532" s="157"/>
      <c r="L532" s="175"/>
      <c r="M532" s="175"/>
      <c r="N532" s="175"/>
      <c r="O532" s="175"/>
      <c r="P532" s="175"/>
      <c r="Q532" s="175"/>
      <c r="R532" s="155"/>
      <c r="S532" s="124"/>
      <c r="T532" s="124"/>
    </row>
    <row r="533" spans="1:20" ht="27.75" hidden="1" customHeight="1" outlineLevel="1">
      <c r="A533" s="140"/>
      <c r="B533" s="155" t="s">
        <v>225</v>
      </c>
      <c r="C533" s="155"/>
      <c r="D533" s="140"/>
      <c r="E533" s="156">
        <v>8</v>
      </c>
      <c r="F533" s="157">
        <v>0.2</v>
      </c>
      <c r="G533" s="157">
        <v>0.2</v>
      </c>
      <c r="H533" s="157">
        <v>3.5</v>
      </c>
      <c r="I533" s="157">
        <v>1</v>
      </c>
      <c r="J533" s="157">
        <f>E533*(F533+G533)*H533</f>
        <v>11.200000000000001</v>
      </c>
      <c r="K533" s="157"/>
      <c r="L533" s="175"/>
      <c r="M533" s="175"/>
      <c r="N533" s="175"/>
      <c r="O533" s="175"/>
      <c r="P533" s="175"/>
      <c r="Q533" s="175"/>
      <c r="R533" s="155"/>
      <c r="S533" s="124"/>
      <c r="T533" s="124"/>
    </row>
    <row r="534" spans="1:20" ht="27.75" hidden="1" customHeight="1" outlineLevel="1">
      <c r="A534" s="140"/>
      <c r="B534" s="155"/>
      <c r="C534" s="155"/>
      <c r="D534" s="140"/>
      <c r="E534" s="155"/>
      <c r="F534" s="155"/>
      <c r="G534" s="155"/>
      <c r="H534" s="155"/>
      <c r="I534" s="155"/>
      <c r="J534" s="157"/>
      <c r="K534" s="157"/>
      <c r="L534" s="175"/>
      <c r="M534" s="175"/>
      <c r="N534" s="175"/>
      <c r="O534" s="175"/>
      <c r="P534" s="175"/>
      <c r="Q534" s="175"/>
      <c r="R534" s="155"/>
      <c r="S534" s="124"/>
      <c r="T534" s="124"/>
    </row>
    <row r="535" spans="1:20" ht="27.75" customHeight="1" collapsed="1">
      <c r="A535" s="140">
        <v>2</v>
      </c>
      <c r="B535" s="155" t="s">
        <v>481</v>
      </c>
      <c r="C535" s="155" t="str">
        <f>C532</f>
        <v>Steel frame &amp; Plywood form</v>
      </c>
      <c r="D535" s="140" t="s">
        <v>206</v>
      </c>
      <c r="E535" s="156"/>
      <c r="F535" s="157"/>
      <c r="G535" s="157"/>
      <c r="H535" s="157"/>
      <c r="I535" s="157"/>
      <c r="J535" s="157"/>
      <c r="K535" s="157"/>
      <c r="L535" s="175"/>
      <c r="M535" s="175"/>
      <c r="N535" s="175"/>
      <c r="O535" s="175"/>
      <c r="P535" s="175"/>
      <c r="Q535" s="175"/>
      <c r="R535" s="155"/>
      <c r="S535" s="124"/>
      <c r="T535" s="124"/>
    </row>
    <row r="536" spans="1:20" ht="27.75" hidden="1" customHeight="1" outlineLevel="1">
      <c r="A536" s="140"/>
      <c r="B536" s="141" t="s">
        <v>474</v>
      </c>
      <c r="C536" s="155"/>
      <c r="D536" s="140"/>
      <c r="E536" s="156">
        <v>1</v>
      </c>
      <c r="F536" s="157">
        <f>6+7.7+3.8</f>
        <v>17.5</v>
      </c>
      <c r="G536" s="157">
        <v>4.8</v>
      </c>
      <c r="H536" s="157">
        <v>0.15</v>
      </c>
      <c r="I536" s="157">
        <v>1</v>
      </c>
      <c r="J536" s="157">
        <f>E536*(F536+G536)*H536+F536*G536</f>
        <v>87.344999999999999</v>
      </c>
      <c r="K536" s="157"/>
      <c r="L536" s="175"/>
      <c r="M536" s="175"/>
      <c r="N536" s="175"/>
      <c r="O536" s="175"/>
      <c r="P536" s="175"/>
      <c r="Q536" s="175"/>
      <c r="R536" s="155"/>
      <c r="S536" s="124"/>
      <c r="T536" s="124"/>
    </row>
    <row r="537" spans="1:20" ht="27.75" hidden="1" customHeight="1" outlineLevel="1">
      <c r="A537" s="140"/>
      <c r="B537" s="141" t="s">
        <v>475</v>
      </c>
      <c r="C537" s="155"/>
      <c r="D537" s="140"/>
      <c r="E537" s="156"/>
      <c r="F537" s="157"/>
      <c r="G537" s="157"/>
      <c r="H537" s="157"/>
      <c r="I537" s="157"/>
      <c r="J537" s="157">
        <f>PRODUCT(E537:I537)</f>
        <v>0</v>
      </c>
      <c r="K537" s="157"/>
      <c r="L537" s="175"/>
      <c r="M537" s="175"/>
      <c r="N537" s="175"/>
      <c r="O537" s="175"/>
      <c r="P537" s="175"/>
      <c r="Q537" s="175"/>
      <c r="R537" s="155"/>
      <c r="S537" s="124"/>
      <c r="T537" s="124"/>
    </row>
    <row r="538" spans="1:20" ht="27.75" hidden="1" customHeight="1" outlineLevel="1">
      <c r="A538" s="140"/>
      <c r="B538" s="141" t="s">
        <v>476</v>
      </c>
      <c r="C538" s="155"/>
      <c r="D538" s="140"/>
      <c r="E538" s="156">
        <v>2</v>
      </c>
      <c r="F538" s="157">
        <v>17.5</v>
      </c>
      <c r="G538" s="157">
        <v>0.2</v>
      </c>
      <c r="H538" s="157">
        <v>0.4</v>
      </c>
      <c r="I538" s="157">
        <v>1</v>
      </c>
      <c r="J538" s="157">
        <f t="shared" ref="J538:J539" si="53">E538*(F538+G538)*H538</f>
        <v>14.16</v>
      </c>
      <c r="K538" s="157"/>
      <c r="L538" s="175"/>
      <c r="M538" s="175"/>
      <c r="N538" s="175"/>
      <c r="O538" s="175"/>
      <c r="P538" s="175"/>
      <c r="Q538" s="175"/>
      <c r="R538" s="155"/>
      <c r="S538" s="124"/>
      <c r="T538" s="124"/>
    </row>
    <row r="539" spans="1:20" ht="27.75" hidden="1" customHeight="1" outlineLevel="1">
      <c r="A539" s="140"/>
      <c r="B539" s="141" t="s">
        <v>448</v>
      </c>
      <c r="C539" s="155"/>
      <c r="D539" s="140"/>
      <c r="E539" s="156">
        <v>4</v>
      </c>
      <c r="F539" s="157">
        <v>4.8</v>
      </c>
      <c r="G539" s="157">
        <v>0.2</v>
      </c>
      <c r="H539" s="157">
        <v>0.4</v>
      </c>
      <c r="I539" s="157">
        <v>1</v>
      </c>
      <c r="J539" s="157">
        <f t="shared" si="53"/>
        <v>8</v>
      </c>
      <c r="K539" s="157"/>
      <c r="L539" s="175"/>
      <c r="M539" s="175"/>
      <c r="N539" s="175"/>
      <c r="O539" s="175"/>
      <c r="P539" s="175"/>
      <c r="Q539" s="175"/>
      <c r="R539" s="155"/>
      <c r="S539" s="124"/>
      <c r="T539" s="124"/>
    </row>
    <row r="540" spans="1:20" ht="29.25" customHeight="1" collapsed="1">
      <c r="A540" s="140">
        <v>3</v>
      </c>
      <c r="B540" s="155" t="s">
        <v>377</v>
      </c>
      <c r="C540" s="155" t="s">
        <v>245</v>
      </c>
      <c r="D540" s="140" t="s">
        <v>206</v>
      </c>
      <c r="E540" s="156"/>
      <c r="F540" s="157"/>
      <c r="G540" s="157"/>
      <c r="H540" s="157"/>
      <c r="I540" s="157"/>
      <c r="J540" s="157"/>
      <c r="K540" s="157"/>
      <c r="L540" s="175"/>
      <c r="M540" s="175"/>
      <c r="N540" s="175"/>
      <c r="O540" s="175"/>
      <c r="P540" s="175"/>
      <c r="Q540" s="175"/>
      <c r="R540" s="155"/>
      <c r="S540" s="124"/>
      <c r="T540" s="124"/>
    </row>
    <row r="541" spans="1:20" ht="27.75" hidden="1" customHeight="1" outlineLevel="1">
      <c r="A541" s="140"/>
      <c r="B541" s="141" t="s">
        <v>479</v>
      </c>
      <c r="C541" s="155"/>
      <c r="D541" s="140"/>
      <c r="E541" s="156">
        <v>4</v>
      </c>
      <c r="F541" s="157">
        <v>17.5</v>
      </c>
      <c r="G541" s="157">
        <v>0.2</v>
      </c>
      <c r="H541" s="157">
        <v>0.2</v>
      </c>
      <c r="I541" s="157">
        <v>1</v>
      </c>
      <c r="J541" s="157">
        <f t="shared" ref="J541:J543" si="54">E541*(F541+G541)*H541</f>
        <v>14.16</v>
      </c>
      <c r="K541" s="157"/>
      <c r="L541" s="175"/>
      <c r="M541" s="175"/>
      <c r="N541" s="175"/>
      <c r="O541" s="175"/>
      <c r="P541" s="175"/>
      <c r="Q541" s="175"/>
      <c r="R541" s="155"/>
      <c r="S541" s="124"/>
      <c r="T541" s="124"/>
    </row>
    <row r="542" spans="1:20" ht="25.5" hidden="1" customHeight="1" outlineLevel="1">
      <c r="A542" s="140"/>
      <c r="B542" s="141"/>
      <c r="C542" s="155"/>
      <c r="D542" s="140"/>
      <c r="E542" s="156">
        <v>6</v>
      </c>
      <c r="F542" s="157">
        <v>4.8</v>
      </c>
      <c r="G542" s="157">
        <v>0.2</v>
      </c>
      <c r="H542" s="157">
        <v>0.2</v>
      </c>
      <c r="I542" s="157">
        <v>1</v>
      </c>
      <c r="J542" s="157">
        <f t="shared" si="54"/>
        <v>6</v>
      </c>
      <c r="K542" s="157"/>
      <c r="L542" s="175"/>
      <c r="M542" s="175"/>
      <c r="N542" s="175"/>
      <c r="O542" s="175"/>
      <c r="P542" s="175"/>
      <c r="Q542" s="175"/>
      <c r="R542" s="155"/>
      <c r="S542" s="124"/>
      <c r="T542" s="124"/>
    </row>
    <row r="543" spans="1:20" ht="25.5" hidden="1" customHeight="1" outlineLevel="1">
      <c r="A543" s="140"/>
      <c r="B543" s="141" t="s">
        <v>480</v>
      </c>
      <c r="C543" s="155"/>
      <c r="D543" s="140"/>
      <c r="E543" s="156">
        <v>3</v>
      </c>
      <c r="F543" s="157">
        <v>2.4</v>
      </c>
      <c r="G543" s="157">
        <v>0.2</v>
      </c>
      <c r="H543" s="157">
        <v>0.2</v>
      </c>
      <c r="I543" s="157">
        <v>1</v>
      </c>
      <c r="J543" s="157">
        <f t="shared" si="54"/>
        <v>1.5600000000000003</v>
      </c>
      <c r="K543" s="157"/>
      <c r="L543" s="175"/>
      <c r="M543" s="175"/>
      <c r="N543" s="175"/>
      <c r="O543" s="175"/>
      <c r="P543" s="175"/>
      <c r="Q543" s="175"/>
      <c r="R543" s="155"/>
      <c r="S543" s="124"/>
      <c r="T543" s="124"/>
    </row>
    <row r="544" spans="1:20" ht="27.75" customHeight="1">
      <c r="A544" s="154" t="s">
        <v>218</v>
      </c>
      <c r="B544" s="159" t="s">
        <v>251</v>
      </c>
      <c r="C544" s="153"/>
      <c r="D544" s="154"/>
      <c r="E544" s="154"/>
      <c r="F544" s="154"/>
      <c r="G544" s="154"/>
      <c r="H544" s="154"/>
      <c r="I544" s="154"/>
      <c r="J544" s="154"/>
      <c r="K544" s="151"/>
      <c r="L544" s="175"/>
      <c r="M544" s="175"/>
      <c r="N544" s="175"/>
      <c r="O544" s="175"/>
      <c r="P544" s="175"/>
      <c r="Q544" s="175"/>
      <c r="R544" s="153"/>
      <c r="S544" s="180"/>
      <c r="T544" s="180"/>
    </row>
    <row r="545" spans="1:20" ht="28.5" customHeight="1">
      <c r="A545" s="140">
        <v>1</v>
      </c>
      <c r="B545" s="155" t="s">
        <v>456</v>
      </c>
      <c r="C545" s="155" t="s">
        <v>253</v>
      </c>
      <c r="D545" s="140" t="s">
        <v>254</v>
      </c>
      <c r="E545" s="156"/>
      <c r="F545" s="214"/>
      <c r="G545" s="214"/>
      <c r="H545" s="214"/>
      <c r="I545" s="157"/>
      <c r="J545" s="157">
        <f>K520*180</f>
        <v>0</v>
      </c>
      <c r="K545" s="157"/>
      <c r="L545" s="175"/>
      <c r="M545" s="175"/>
      <c r="N545" s="175"/>
      <c r="O545" s="175"/>
      <c r="P545" s="175"/>
      <c r="Q545" s="175"/>
      <c r="R545" s="155"/>
      <c r="S545" s="124"/>
      <c r="T545" s="124"/>
    </row>
    <row r="546" spans="1:20" ht="28.5" customHeight="1">
      <c r="A546" s="140">
        <v>2</v>
      </c>
      <c r="B546" s="155" t="s">
        <v>482</v>
      </c>
      <c r="C546" s="155" t="s">
        <v>253</v>
      </c>
      <c r="D546" s="140" t="s">
        <v>254</v>
      </c>
      <c r="E546" s="156"/>
      <c r="F546" s="214"/>
      <c r="G546" s="214"/>
      <c r="H546" s="214"/>
      <c r="I546" s="157"/>
      <c r="J546" s="157">
        <f>K522*160</f>
        <v>0</v>
      </c>
      <c r="K546" s="157"/>
      <c r="L546" s="175"/>
      <c r="M546" s="175"/>
      <c r="N546" s="175"/>
      <c r="O546" s="175"/>
      <c r="P546" s="175"/>
      <c r="Q546" s="175"/>
      <c r="R546" s="155"/>
      <c r="S546" s="124"/>
      <c r="T546" s="124"/>
    </row>
    <row r="547" spans="1:20" ht="30" customHeight="1">
      <c r="A547" s="140">
        <v>3</v>
      </c>
      <c r="B547" s="155" t="s">
        <v>383</v>
      </c>
      <c r="C547" s="155" t="s">
        <v>253</v>
      </c>
      <c r="D547" s="140" t="s">
        <v>254</v>
      </c>
      <c r="E547" s="156"/>
      <c r="F547" s="214"/>
      <c r="G547" s="214"/>
      <c r="H547" s="214"/>
      <c r="I547" s="157"/>
      <c r="J547" s="157">
        <f>K527*100</f>
        <v>0</v>
      </c>
      <c r="K547" s="157"/>
      <c r="L547" s="175"/>
      <c r="M547" s="175"/>
      <c r="N547" s="175"/>
      <c r="O547" s="175"/>
      <c r="P547" s="175"/>
      <c r="Q547" s="175"/>
      <c r="R547" s="155"/>
      <c r="S547" s="124"/>
      <c r="T547" s="124"/>
    </row>
    <row r="548" spans="1:20" ht="27.75" customHeight="1">
      <c r="A548" s="154" t="s">
        <v>259</v>
      </c>
      <c r="B548" s="153" t="s">
        <v>483</v>
      </c>
      <c r="C548" s="153"/>
      <c r="D548" s="154"/>
      <c r="E548" s="150"/>
      <c r="F548" s="151"/>
      <c r="G548" s="151"/>
      <c r="H548" s="151"/>
      <c r="I548" s="151"/>
      <c r="J548" s="151"/>
      <c r="K548" s="151"/>
      <c r="L548" s="174"/>
      <c r="M548" s="174"/>
      <c r="N548" s="174"/>
      <c r="O548" s="174"/>
      <c r="P548" s="174"/>
      <c r="Q548" s="174"/>
      <c r="R548" s="153"/>
      <c r="S548" s="124"/>
      <c r="T548" s="124"/>
    </row>
    <row r="549" spans="1:20" ht="27.75" customHeight="1">
      <c r="A549" s="154" t="s">
        <v>218</v>
      </c>
      <c r="B549" s="159" t="s">
        <v>484</v>
      </c>
      <c r="C549" s="153"/>
      <c r="D549" s="154"/>
      <c r="E549" s="154"/>
      <c r="F549" s="154"/>
      <c r="G549" s="154"/>
      <c r="H549" s="154"/>
      <c r="I549" s="154"/>
      <c r="J549" s="154"/>
      <c r="K549" s="151"/>
      <c r="L549" s="174"/>
      <c r="M549" s="174"/>
      <c r="N549" s="174"/>
      <c r="O549" s="174"/>
      <c r="P549" s="174"/>
      <c r="Q549" s="174"/>
      <c r="R549" s="153"/>
      <c r="S549" s="180"/>
      <c r="T549" s="180"/>
    </row>
    <row r="550" spans="1:20" ht="29.1" customHeight="1">
      <c r="A550" s="140">
        <v>1</v>
      </c>
      <c r="B550" s="155" t="s">
        <v>485</v>
      </c>
      <c r="C550" s="155" t="s">
        <v>271</v>
      </c>
      <c r="D550" s="214" t="s">
        <v>206</v>
      </c>
      <c r="E550" s="156"/>
      <c r="F550" s="157"/>
      <c r="G550" s="157"/>
      <c r="H550" s="157"/>
      <c r="I550" s="157"/>
      <c r="J550" s="157"/>
      <c r="K550" s="157"/>
      <c r="L550" s="175"/>
      <c r="M550" s="175"/>
      <c r="N550" s="175"/>
      <c r="O550" s="175"/>
      <c r="P550" s="175"/>
      <c r="Q550" s="175"/>
      <c r="R550" s="155"/>
      <c r="S550" s="124"/>
      <c r="T550" s="124"/>
    </row>
    <row r="551" spans="1:20" ht="27.75" customHeight="1">
      <c r="A551" s="154" t="s">
        <v>262</v>
      </c>
      <c r="B551" s="153" t="s">
        <v>486</v>
      </c>
      <c r="C551" s="153"/>
      <c r="D551" s="154"/>
      <c r="E551" s="150"/>
      <c r="F551" s="151"/>
      <c r="G551" s="151"/>
      <c r="H551" s="151"/>
      <c r="I551" s="151"/>
      <c r="J551" s="151"/>
      <c r="K551" s="151"/>
      <c r="L551" s="174"/>
      <c r="M551" s="174"/>
      <c r="N551" s="174"/>
      <c r="O551" s="174"/>
      <c r="P551" s="174"/>
      <c r="Q551" s="174"/>
      <c r="R551" s="153"/>
      <c r="S551" s="124"/>
      <c r="T551" s="124"/>
    </row>
    <row r="552" spans="1:20" ht="27.75" customHeight="1">
      <c r="A552" s="154" t="s">
        <v>218</v>
      </c>
      <c r="B552" s="159" t="s">
        <v>487</v>
      </c>
      <c r="C552" s="153"/>
      <c r="D552" s="154"/>
      <c r="E552" s="154"/>
      <c r="F552" s="154"/>
      <c r="G552" s="154"/>
      <c r="H552" s="154"/>
      <c r="I552" s="154"/>
      <c r="J552" s="154"/>
      <c r="K552" s="151"/>
      <c r="L552" s="174"/>
      <c r="M552" s="174"/>
      <c r="N552" s="174"/>
      <c r="O552" s="174"/>
      <c r="P552" s="174"/>
      <c r="Q552" s="174"/>
      <c r="R552" s="153"/>
      <c r="S552" s="180"/>
      <c r="T552" s="180"/>
    </row>
    <row r="553" spans="1:20" ht="33.75" customHeight="1" collapsed="1">
      <c r="A553" s="140">
        <v>1</v>
      </c>
      <c r="B553" s="155" t="s">
        <v>286</v>
      </c>
      <c r="C553" s="155" t="s">
        <v>287</v>
      </c>
      <c r="D553" s="214" t="s">
        <v>206</v>
      </c>
      <c r="E553" s="156"/>
      <c r="F553" s="157"/>
      <c r="G553" s="157"/>
      <c r="H553" s="157"/>
      <c r="I553" s="157"/>
      <c r="J553" s="157"/>
      <c r="K553" s="157"/>
      <c r="L553" s="175"/>
      <c r="M553" s="175"/>
      <c r="N553" s="175"/>
      <c r="O553" s="175"/>
      <c r="P553" s="175"/>
      <c r="Q553" s="175"/>
      <c r="R553" s="155"/>
      <c r="S553" s="124"/>
      <c r="T553" s="124"/>
    </row>
    <row r="554" spans="1:20" ht="27.75" hidden="1" customHeight="1" outlineLevel="1">
      <c r="A554" s="140"/>
      <c r="B554" s="413"/>
      <c r="C554" s="155"/>
      <c r="D554" s="214"/>
      <c r="E554" s="156">
        <v>2</v>
      </c>
      <c r="F554" s="157">
        <v>17.5</v>
      </c>
      <c r="G554" s="157"/>
      <c r="H554" s="157">
        <v>3.5</v>
      </c>
      <c r="I554" s="157">
        <v>1</v>
      </c>
      <c r="J554" s="157">
        <f t="shared" ref="J554:J555" si="55">I554*(H554+G554)*F554*E554</f>
        <v>122.5</v>
      </c>
      <c r="K554" s="157"/>
      <c r="L554" s="175"/>
      <c r="M554" s="175"/>
      <c r="N554" s="175"/>
      <c r="O554" s="175"/>
      <c r="P554" s="175"/>
      <c r="Q554" s="175"/>
      <c r="R554" s="155"/>
      <c r="S554" s="124"/>
      <c r="T554" s="124"/>
    </row>
    <row r="555" spans="1:20" ht="27.75" hidden="1" customHeight="1" outlineLevel="1">
      <c r="A555" s="140"/>
      <c r="B555" s="155"/>
      <c r="C555" s="155"/>
      <c r="D555" s="214"/>
      <c r="E555" s="156">
        <v>4</v>
      </c>
      <c r="F555" s="157">
        <v>4.8</v>
      </c>
      <c r="G555" s="157"/>
      <c r="H555" s="157">
        <v>3.5</v>
      </c>
      <c r="I555" s="157">
        <v>1</v>
      </c>
      <c r="J555" s="157">
        <f t="shared" si="55"/>
        <v>67.2</v>
      </c>
      <c r="K555" s="157"/>
      <c r="L555" s="175"/>
      <c r="M555" s="175"/>
      <c r="N555" s="175"/>
      <c r="O555" s="175"/>
      <c r="P555" s="175"/>
      <c r="Q555" s="175"/>
      <c r="R555" s="155"/>
      <c r="S555" s="124"/>
      <c r="T555" s="124"/>
    </row>
    <row r="556" spans="1:20" ht="27.75" customHeight="1">
      <c r="A556" s="154" t="s">
        <v>218</v>
      </c>
      <c r="B556" s="159" t="s">
        <v>488</v>
      </c>
      <c r="C556" s="153"/>
      <c r="D556" s="154"/>
      <c r="E556" s="154"/>
      <c r="F556" s="154"/>
      <c r="G556" s="154"/>
      <c r="H556" s="154"/>
      <c r="I556" s="154"/>
      <c r="J556" s="154"/>
      <c r="K556" s="151"/>
      <c r="L556" s="175"/>
      <c r="M556" s="175"/>
      <c r="N556" s="175"/>
      <c r="O556" s="175"/>
      <c r="P556" s="175"/>
      <c r="Q556" s="175"/>
      <c r="R556" s="153"/>
      <c r="S556" s="180"/>
      <c r="T556" s="180"/>
    </row>
    <row r="557" spans="1:20" ht="33.75" customHeight="1">
      <c r="A557" s="140">
        <v>1</v>
      </c>
      <c r="B557" s="155" t="s">
        <v>290</v>
      </c>
      <c r="C557" s="155" t="s">
        <v>291</v>
      </c>
      <c r="D557" s="214" t="s">
        <v>206</v>
      </c>
      <c r="E557" s="156"/>
      <c r="F557" s="157"/>
      <c r="G557" s="157"/>
      <c r="H557" s="157"/>
      <c r="I557" s="157"/>
      <c r="J557" s="157"/>
      <c r="K557" s="157"/>
      <c r="L557" s="175"/>
      <c r="M557" s="175"/>
      <c r="N557" s="175"/>
      <c r="O557" s="175"/>
      <c r="P557" s="175"/>
      <c r="Q557" s="175"/>
      <c r="R557" s="155"/>
      <c r="S557" s="124"/>
      <c r="T557" s="124"/>
    </row>
    <row r="558" spans="1:20" ht="33.75" customHeight="1" collapsed="1">
      <c r="A558" s="140">
        <v>2</v>
      </c>
      <c r="B558" s="155" t="s">
        <v>395</v>
      </c>
      <c r="C558" s="155" t="str">
        <f>C557</f>
        <v>Mortar grade 75</v>
      </c>
      <c r="D558" s="214" t="s">
        <v>206</v>
      </c>
      <c r="E558" s="156"/>
      <c r="F558" s="157"/>
      <c r="G558" s="157"/>
      <c r="H558" s="157"/>
      <c r="I558" s="157"/>
      <c r="J558" s="157"/>
      <c r="K558" s="157"/>
      <c r="L558" s="175"/>
      <c r="M558" s="175"/>
      <c r="N558" s="175"/>
      <c r="O558" s="175"/>
      <c r="P558" s="175"/>
      <c r="Q558" s="175"/>
      <c r="R558" s="155"/>
      <c r="S558" s="124"/>
      <c r="T558" s="124"/>
    </row>
    <row r="559" spans="1:20" ht="27.75" hidden="1" customHeight="1" outlineLevel="1">
      <c r="A559" s="140"/>
      <c r="B559" s="155" t="s">
        <v>489</v>
      </c>
      <c r="C559" s="155"/>
      <c r="D559" s="155"/>
      <c r="E559" s="156">
        <v>8</v>
      </c>
      <c r="F559" s="157">
        <v>0.2</v>
      </c>
      <c r="G559" s="157">
        <v>0.2</v>
      </c>
      <c r="H559" s="157">
        <v>3.5</v>
      </c>
      <c r="I559" s="157">
        <v>1</v>
      </c>
      <c r="J559" s="157">
        <f>E559*F559*H559*2</f>
        <v>11.200000000000001</v>
      </c>
      <c r="K559" s="157"/>
      <c r="L559" s="175"/>
      <c r="M559" s="175"/>
      <c r="N559" s="175"/>
      <c r="O559" s="175"/>
      <c r="P559" s="175"/>
      <c r="Q559" s="175"/>
      <c r="R559" s="155"/>
      <c r="S559" s="124"/>
      <c r="T559" s="124"/>
    </row>
    <row r="560" spans="1:20" ht="33.75" customHeight="1" collapsed="1">
      <c r="A560" s="140">
        <v>3</v>
      </c>
      <c r="B560" s="155" t="s">
        <v>396</v>
      </c>
      <c r="C560" s="155" t="str">
        <f>C558</f>
        <v>Mortar grade 75</v>
      </c>
      <c r="D560" s="214" t="s">
        <v>242</v>
      </c>
      <c r="E560" s="156"/>
      <c r="F560" s="157"/>
      <c r="G560" s="157"/>
      <c r="H560" s="157"/>
      <c r="I560" s="157"/>
      <c r="J560" s="157"/>
      <c r="K560" s="157"/>
      <c r="L560" s="175"/>
      <c r="M560" s="175"/>
      <c r="N560" s="175"/>
      <c r="O560" s="175"/>
      <c r="P560" s="175"/>
      <c r="Q560" s="175"/>
      <c r="R560" s="155"/>
      <c r="S560" s="124"/>
      <c r="T560" s="124"/>
    </row>
    <row r="561" spans="1:20" ht="27.75" hidden="1" customHeight="1" outlineLevel="1">
      <c r="A561" s="140"/>
      <c r="B561" s="155" t="s">
        <v>490</v>
      </c>
      <c r="C561" s="155"/>
      <c r="D561" s="155"/>
      <c r="E561" s="155">
        <v>3</v>
      </c>
      <c r="F561" s="155">
        <v>2</v>
      </c>
      <c r="G561" s="155"/>
      <c r="H561" s="155">
        <v>2.2000000000000002</v>
      </c>
      <c r="I561" s="155">
        <v>1</v>
      </c>
      <c r="J561" s="155">
        <f>I561*(H561*2+F561)*E561</f>
        <v>19.200000000000003</v>
      </c>
      <c r="K561" s="157"/>
      <c r="L561" s="175"/>
      <c r="M561" s="175"/>
      <c r="N561" s="175"/>
      <c r="O561" s="175"/>
      <c r="P561" s="175"/>
      <c r="Q561" s="175"/>
      <c r="R561" s="155"/>
      <c r="S561" s="124"/>
      <c r="T561" s="124"/>
    </row>
    <row r="562" spans="1:20" ht="27.75" customHeight="1">
      <c r="A562" s="154" t="s">
        <v>218</v>
      </c>
      <c r="B562" s="159" t="s">
        <v>491</v>
      </c>
      <c r="C562" s="153"/>
      <c r="D562" s="154"/>
      <c r="E562" s="154"/>
      <c r="F562" s="154"/>
      <c r="G562" s="154"/>
      <c r="H562" s="154"/>
      <c r="I562" s="154"/>
      <c r="J562" s="154"/>
      <c r="K562" s="151"/>
      <c r="L562" s="175"/>
      <c r="M562" s="175"/>
      <c r="N562" s="175"/>
      <c r="O562" s="175"/>
      <c r="P562" s="175"/>
      <c r="Q562" s="175"/>
      <c r="R562" s="153"/>
      <c r="S562" s="180"/>
      <c r="T562" s="180"/>
    </row>
    <row r="563" spans="1:20" ht="33.75" customHeight="1">
      <c r="A563" s="140">
        <v>4</v>
      </c>
      <c r="B563" s="155" t="s">
        <v>492</v>
      </c>
      <c r="C563" s="155" t="s">
        <v>493</v>
      </c>
      <c r="D563" s="214" t="s">
        <v>296</v>
      </c>
      <c r="E563" s="156"/>
      <c r="F563" s="157"/>
      <c r="G563" s="157"/>
      <c r="H563" s="157"/>
      <c r="I563" s="157"/>
      <c r="J563" s="157"/>
      <c r="K563" s="157"/>
      <c r="L563" s="175"/>
      <c r="M563" s="175"/>
      <c r="N563" s="175"/>
      <c r="O563" s="175"/>
      <c r="P563" s="175"/>
      <c r="Q563" s="175"/>
      <c r="R563" s="155"/>
      <c r="S563" s="124"/>
      <c r="T563" s="124"/>
    </row>
    <row r="564" spans="1:20" ht="33.75" customHeight="1">
      <c r="A564" s="140">
        <v>5</v>
      </c>
      <c r="B564" s="155" t="s">
        <v>297</v>
      </c>
      <c r="C564" s="155" t="s">
        <v>493</v>
      </c>
      <c r="D564" s="214" t="s">
        <v>296</v>
      </c>
      <c r="E564" s="156"/>
      <c r="F564" s="157"/>
      <c r="G564" s="157"/>
      <c r="H564" s="157"/>
      <c r="I564" s="157"/>
      <c r="J564" s="157"/>
      <c r="K564" s="157"/>
      <c r="L564" s="175"/>
      <c r="M564" s="175"/>
      <c r="N564" s="175"/>
      <c r="O564" s="175"/>
      <c r="P564" s="175"/>
      <c r="Q564" s="175"/>
      <c r="R564" s="155"/>
      <c r="S564" s="124"/>
      <c r="T564" s="124"/>
    </row>
    <row r="565" spans="1:20" ht="27.75" customHeight="1">
      <c r="A565" s="154" t="s">
        <v>283</v>
      </c>
      <c r="B565" s="153" t="s">
        <v>494</v>
      </c>
      <c r="C565" s="153"/>
      <c r="D565" s="154"/>
      <c r="E565" s="150"/>
      <c r="F565" s="151"/>
      <c r="G565" s="151"/>
      <c r="H565" s="151"/>
      <c r="I565" s="151"/>
      <c r="J565" s="151"/>
      <c r="K565" s="151"/>
      <c r="L565" s="174"/>
      <c r="M565" s="174"/>
      <c r="N565" s="174"/>
      <c r="O565" s="174"/>
      <c r="P565" s="174"/>
      <c r="Q565" s="174"/>
      <c r="R565" s="153"/>
      <c r="S565" s="124"/>
      <c r="T565" s="124"/>
    </row>
    <row r="566" spans="1:20" ht="27.75" customHeight="1">
      <c r="A566" s="154"/>
      <c r="B566" s="159" t="s">
        <v>495</v>
      </c>
      <c r="C566" s="153"/>
      <c r="D566" s="154"/>
      <c r="E566" s="154"/>
      <c r="F566" s="154"/>
      <c r="G566" s="154"/>
      <c r="H566" s="154"/>
      <c r="I566" s="154"/>
      <c r="J566" s="154"/>
      <c r="K566" s="151"/>
      <c r="L566" s="174"/>
      <c r="M566" s="174"/>
      <c r="N566" s="174"/>
      <c r="O566" s="174"/>
      <c r="P566" s="174"/>
      <c r="Q566" s="174"/>
      <c r="R566" s="153"/>
      <c r="S566" s="180"/>
      <c r="T566" s="180"/>
    </row>
    <row r="567" spans="1:20" ht="33.75" customHeight="1" collapsed="1">
      <c r="A567" s="424">
        <v>1</v>
      </c>
      <c r="B567" s="425" t="s">
        <v>401</v>
      </c>
      <c r="C567" s="155" t="s">
        <v>496</v>
      </c>
      <c r="D567" s="426" t="s">
        <v>206</v>
      </c>
      <c r="E567" s="427"/>
      <c r="F567" s="428"/>
      <c r="G567" s="428"/>
      <c r="H567" s="428"/>
      <c r="I567" s="428"/>
      <c r="J567" s="428"/>
      <c r="K567" s="428"/>
      <c r="L567" s="175"/>
      <c r="M567" s="439"/>
      <c r="N567" s="439"/>
      <c r="O567" s="439"/>
      <c r="P567" s="439"/>
      <c r="Q567" s="439"/>
      <c r="R567" s="425"/>
      <c r="S567" s="443"/>
      <c r="T567" s="443"/>
    </row>
    <row r="568" spans="1:20" ht="33.75" hidden="1" customHeight="1" outlineLevel="1">
      <c r="A568" s="140"/>
      <c r="B568" s="155"/>
      <c r="C568" s="155"/>
      <c r="D568" s="214"/>
      <c r="E568" s="156">
        <v>3</v>
      </c>
      <c r="F568" s="157">
        <v>1.6</v>
      </c>
      <c r="G568" s="157"/>
      <c r="H568" s="157">
        <v>2.2000000000000002</v>
      </c>
      <c r="I568" s="157">
        <v>1</v>
      </c>
      <c r="J568" s="157">
        <f>E568*F568*H568</f>
        <v>10.560000000000002</v>
      </c>
      <c r="K568" s="440"/>
      <c r="L568" s="175"/>
      <c r="M568" s="175"/>
      <c r="N568" s="175"/>
      <c r="O568" s="175"/>
      <c r="P568" s="175"/>
      <c r="Q568" s="175"/>
      <c r="R568" s="155"/>
      <c r="S568" s="124"/>
      <c r="T568" s="124"/>
    </row>
    <row r="569" spans="1:20" ht="40.5" customHeight="1">
      <c r="A569" s="140">
        <v>2</v>
      </c>
      <c r="B569" s="155" t="s">
        <v>497</v>
      </c>
      <c r="C569" s="155" t="s">
        <v>498</v>
      </c>
      <c r="D569" s="214" t="s">
        <v>163</v>
      </c>
      <c r="E569" s="156"/>
      <c r="F569" s="157"/>
      <c r="G569" s="157"/>
      <c r="H569" s="157"/>
      <c r="I569" s="157"/>
      <c r="J569" s="157"/>
      <c r="K569" s="157"/>
      <c r="L569" s="175"/>
      <c r="M569" s="175"/>
      <c r="N569" s="175"/>
      <c r="O569" s="175"/>
      <c r="P569" s="175"/>
      <c r="Q569" s="175"/>
      <c r="R569" s="155"/>
      <c r="S569" s="124"/>
      <c r="T569" s="124"/>
    </row>
    <row r="570" spans="1:20" ht="27.75" customHeight="1">
      <c r="A570" s="154"/>
      <c r="B570" s="159" t="s">
        <v>499</v>
      </c>
      <c r="C570" s="153"/>
      <c r="D570" s="154"/>
      <c r="E570" s="154"/>
      <c r="F570" s="154"/>
      <c r="G570" s="154"/>
      <c r="H570" s="154"/>
      <c r="I570" s="154"/>
      <c r="J570" s="154"/>
      <c r="K570" s="151"/>
      <c r="L570" s="175"/>
      <c r="M570" s="175"/>
      <c r="N570" s="175"/>
      <c r="O570" s="175"/>
      <c r="P570" s="175"/>
      <c r="Q570" s="175"/>
      <c r="R570" s="153"/>
      <c r="S570" s="180"/>
      <c r="T570" s="180"/>
    </row>
    <row r="571" spans="1:20" ht="40.5" customHeight="1" collapsed="1">
      <c r="A571" s="140">
        <v>1</v>
      </c>
      <c r="B571" s="155" t="s">
        <v>500</v>
      </c>
      <c r="C571" s="155" t="s">
        <v>420</v>
      </c>
      <c r="D571" s="214" t="s">
        <v>206</v>
      </c>
      <c r="E571" s="156"/>
      <c r="F571" s="157"/>
      <c r="G571" s="157"/>
      <c r="H571" s="157"/>
      <c r="I571" s="157"/>
      <c r="J571" s="157"/>
      <c r="K571" s="157"/>
      <c r="L571" s="175"/>
      <c r="M571" s="175"/>
      <c r="N571" s="175"/>
      <c r="O571" s="175"/>
      <c r="P571" s="175"/>
      <c r="Q571" s="175"/>
      <c r="R571" s="155"/>
      <c r="S571" s="124"/>
      <c r="T571" s="124"/>
    </row>
    <row r="572" spans="1:20" ht="33.75" hidden="1" customHeight="1" outlineLevel="1">
      <c r="A572" s="140"/>
      <c r="B572" s="155"/>
      <c r="C572" s="155"/>
      <c r="D572" s="214"/>
      <c r="E572" s="156">
        <v>2</v>
      </c>
      <c r="F572" s="157">
        <v>2.4</v>
      </c>
      <c r="G572" s="157"/>
      <c r="H572" s="157">
        <v>1.2</v>
      </c>
      <c r="I572" s="157">
        <v>1</v>
      </c>
      <c r="J572" s="157">
        <f>E572*F572*H572</f>
        <v>5.76</v>
      </c>
      <c r="K572" s="440"/>
      <c r="L572" s="175"/>
      <c r="M572" s="175"/>
      <c r="N572" s="175"/>
      <c r="O572" s="175"/>
      <c r="P572" s="175"/>
      <c r="Q572" s="175"/>
      <c r="R572" s="155"/>
      <c r="S572" s="124"/>
      <c r="T572" s="124"/>
    </row>
    <row r="573" spans="1:20" s="369" customFormat="1" ht="27.75" customHeight="1">
      <c r="A573" s="615" t="s">
        <v>501</v>
      </c>
      <c r="B573" s="374" t="s">
        <v>502</v>
      </c>
      <c r="C573" s="375"/>
      <c r="D573" s="376"/>
      <c r="E573" s="376"/>
      <c r="F573" s="377"/>
      <c r="G573" s="377"/>
      <c r="H573" s="377"/>
      <c r="I573" s="377"/>
      <c r="J573" s="377"/>
      <c r="K573" s="436"/>
      <c r="L573" s="390"/>
      <c r="M573" s="391"/>
      <c r="N573" s="391"/>
      <c r="O573" s="391"/>
      <c r="P573" s="391"/>
      <c r="Q573" s="391"/>
      <c r="R573" s="396"/>
      <c r="S573" s="397"/>
      <c r="T573" s="397"/>
    </row>
    <row r="574" spans="1:20" s="416" customFormat="1" ht="27.75" customHeight="1">
      <c r="A574" s="420"/>
      <c r="B574" s="421" t="s">
        <v>185</v>
      </c>
      <c r="C574" s="421"/>
      <c r="D574" s="420"/>
      <c r="E574" s="422"/>
      <c r="F574" s="423"/>
      <c r="G574" s="423"/>
      <c r="H574" s="423"/>
      <c r="I574" s="423"/>
      <c r="J574" s="423"/>
      <c r="K574" s="423"/>
      <c r="L574" s="438"/>
      <c r="M574" s="438"/>
      <c r="N574" s="438"/>
      <c r="O574" s="438"/>
      <c r="P574" s="438"/>
      <c r="Q574" s="438"/>
      <c r="R574" s="421"/>
      <c r="S574" s="442"/>
      <c r="T574" s="442"/>
    </row>
    <row r="575" spans="1:20" ht="27.75" customHeight="1">
      <c r="A575" s="140">
        <v>1</v>
      </c>
      <c r="B575" s="155" t="s">
        <v>186</v>
      </c>
      <c r="C575" s="155" t="s">
        <v>187</v>
      </c>
      <c r="D575" s="140" t="s">
        <v>188</v>
      </c>
      <c r="E575" s="214"/>
      <c r="F575" s="214"/>
      <c r="G575" s="214"/>
      <c r="H575" s="214"/>
      <c r="I575" s="214"/>
      <c r="J575" s="214"/>
      <c r="K575" s="157"/>
      <c r="L575" s="175"/>
      <c r="M575" s="175"/>
      <c r="N575" s="175"/>
      <c r="O575" s="175"/>
      <c r="P575" s="175"/>
      <c r="Q575" s="175"/>
      <c r="R575" s="155"/>
      <c r="S575" s="124"/>
      <c r="T575" s="124"/>
    </row>
    <row r="576" spans="1:20" ht="27.75" customHeight="1">
      <c r="A576" s="140">
        <v>2</v>
      </c>
      <c r="B576" s="155" t="s">
        <v>201</v>
      </c>
      <c r="C576" s="155"/>
      <c r="D576" s="158" t="s">
        <v>188</v>
      </c>
      <c r="E576" s="214"/>
      <c r="F576" s="214"/>
      <c r="G576" s="214"/>
      <c r="H576" s="214"/>
      <c r="I576" s="214"/>
      <c r="J576" s="214"/>
      <c r="K576" s="157"/>
      <c r="L576" s="175"/>
      <c r="M576" s="175"/>
      <c r="N576" s="175"/>
      <c r="O576" s="175"/>
      <c r="P576" s="175"/>
      <c r="Q576" s="175"/>
      <c r="R576" s="155"/>
      <c r="S576" s="124"/>
      <c r="T576" s="124"/>
    </row>
    <row r="577" spans="1:20" ht="27.75" customHeight="1">
      <c r="A577" s="140">
        <v>3</v>
      </c>
      <c r="B577" s="155" t="s">
        <v>203</v>
      </c>
      <c r="C577" s="155" t="s">
        <v>204</v>
      </c>
      <c r="D577" s="158" t="s">
        <v>188</v>
      </c>
      <c r="E577" s="214"/>
      <c r="F577" s="214"/>
      <c r="G577" s="214"/>
      <c r="H577" s="214"/>
      <c r="I577" s="214"/>
      <c r="J577" s="214"/>
      <c r="K577" s="157"/>
      <c r="L577" s="175"/>
      <c r="M577" s="175"/>
      <c r="N577" s="175"/>
      <c r="O577" s="175"/>
      <c r="P577" s="175"/>
      <c r="Q577" s="175"/>
      <c r="R577" s="155"/>
      <c r="S577" s="124"/>
      <c r="T577" s="124"/>
    </row>
    <row r="578" spans="1:20" ht="27.75" customHeight="1">
      <c r="A578" s="140">
        <v>4</v>
      </c>
      <c r="B578" s="155" t="s">
        <v>205</v>
      </c>
      <c r="C578" s="155"/>
      <c r="D578" s="140" t="s">
        <v>206</v>
      </c>
      <c r="E578" s="214"/>
      <c r="F578" s="214"/>
      <c r="G578" s="214"/>
      <c r="H578" s="214"/>
      <c r="I578" s="214"/>
      <c r="J578" s="214"/>
      <c r="K578" s="157"/>
      <c r="L578" s="175"/>
      <c r="M578" s="175"/>
      <c r="N578" s="175"/>
      <c r="O578" s="175"/>
      <c r="P578" s="175"/>
      <c r="Q578" s="175"/>
      <c r="R578" s="155"/>
      <c r="S578" s="124"/>
      <c r="T578" s="124"/>
    </row>
    <row r="579" spans="1:20" ht="27.75" customHeight="1">
      <c r="A579" s="140">
        <v>5</v>
      </c>
      <c r="B579" s="155" t="s">
        <v>211</v>
      </c>
      <c r="C579" s="155" t="s">
        <v>212</v>
      </c>
      <c r="D579" s="140" t="s">
        <v>206</v>
      </c>
      <c r="E579" s="214"/>
      <c r="F579" s="214"/>
      <c r="G579" s="214"/>
      <c r="H579" s="214"/>
      <c r="I579" s="214"/>
      <c r="J579" s="214"/>
      <c r="K579" s="157"/>
      <c r="L579" s="175"/>
      <c r="M579" s="175"/>
      <c r="N579" s="175"/>
      <c r="O579" s="175"/>
      <c r="P579" s="175"/>
      <c r="Q579" s="175"/>
      <c r="R579" s="155"/>
      <c r="S579" s="124"/>
      <c r="T579" s="124"/>
    </row>
    <row r="580" spans="1:20">
      <c r="A580" s="140"/>
      <c r="B580" s="155"/>
      <c r="C580" s="155"/>
      <c r="D580" s="158"/>
      <c r="E580" s="214"/>
      <c r="F580" s="214"/>
      <c r="G580" s="214"/>
      <c r="H580" s="214"/>
      <c r="I580" s="214"/>
      <c r="J580" s="214"/>
      <c r="K580" s="157"/>
      <c r="L580" s="175"/>
      <c r="M580" s="175"/>
      <c r="N580" s="175"/>
      <c r="O580" s="175"/>
      <c r="P580" s="175"/>
      <c r="Q580" s="175"/>
      <c r="R580" s="155"/>
      <c r="S580" s="124"/>
      <c r="T580" s="124"/>
    </row>
    <row r="581" spans="1:20" s="416" customFormat="1" ht="27.75" customHeight="1">
      <c r="A581" s="420"/>
      <c r="B581" s="421" t="s">
        <v>217</v>
      </c>
      <c r="C581" s="421"/>
      <c r="D581" s="420"/>
      <c r="E581" s="422"/>
      <c r="F581" s="423"/>
      <c r="G581" s="423"/>
      <c r="H581" s="423"/>
      <c r="I581" s="423"/>
      <c r="J581" s="423"/>
      <c r="K581" s="423"/>
      <c r="L581" s="438"/>
      <c r="M581" s="438"/>
      <c r="N581" s="438"/>
      <c r="O581" s="438"/>
      <c r="P581" s="438"/>
      <c r="Q581" s="438"/>
      <c r="R581" s="421"/>
      <c r="S581" s="442"/>
      <c r="T581" s="442"/>
    </row>
    <row r="582" spans="1:20" ht="27.75" customHeight="1">
      <c r="A582" s="154" t="s">
        <v>218</v>
      </c>
      <c r="B582" s="159" t="s">
        <v>219</v>
      </c>
      <c r="C582" s="153"/>
      <c r="D582" s="154"/>
      <c r="E582" s="154"/>
      <c r="F582" s="154"/>
      <c r="G582" s="154"/>
      <c r="H582" s="154"/>
      <c r="I582" s="154"/>
      <c r="J582" s="154"/>
      <c r="K582" s="151"/>
      <c r="L582" s="175"/>
      <c r="M582" s="175"/>
      <c r="N582" s="175"/>
      <c r="O582" s="175"/>
      <c r="P582" s="175"/>
      <c r="Q582" s="175"/>
      <c r="R582" s="153"/>
      <c r="S582" s="180"/>
      <c r="T582" s="180"/>
    </row>
    <row r="583" spans="1:20" ht="27.75" customHeight="1">
      <c r="A583" s="140">
        <v>1</v>
      </c>
      <c r="B583" s="155" t="s">
        <v>220</v>
      </c>
      <c r="C583" s="155" t="s">
        <v>503</v>
      </c>
      <c r="D583" s="158" t="s">
        <v>188</v>
      </c>
      <c r="E583" s="214"/>
      <c r="F583" s="214"/>
      <c r="G583" s="214"/>
      <c r="H583" s="214"/>
      <c r="I583" s="214"/>
      <c r="J583" s="214"/>
      <c r="K583" s="157"/>
      <c r="L583" s="175"/>
      <c r="M583" s="175"/>
      <c r="N583" s="175"/>
      <c r="O583" s="175"/>
      <c r="P583" s="175"/>
      <c r="Q583" s="175"/>
      <c r="R583" s="155"/>
      <c r="S583" s="180"/>
      <c r="T583" s="180"/>
    </row>
    <row r="584" spans="1:20" ht="27.75" customHeight="1">
      <c r="A584" s="140">
        <v>2</v>
      </c>
      <c r="B584" s="155" t="s">
        <v>222</v>
      </c>
      <c r="C584" s="155" t="s">
        <v>436</v>
      </c>
      <c r="D584" s="140" t="s">
        <v>188</v>
      </c>
      <c r="E584" s="156"/>
      <c r="F584" s="157"/>
      <c r="G584" s="157"/>
      <c r="H584" s="157"/>
      <c r="I584" s="157"/>
      <c r="J584" s="157">
        <f t="shared" ref="J584:J591" si="56">PRODUCT(E584:I584)</f>
        <v>0</v>
      </c>
      <c r="K584" s="157"/>
      <c r="L584" s="175"/>
      <c r="M584" s="175"/>
      <c r="N584" s="175"/>
      <c r="O584" s="175"/>
      <c r="P584" s="175"/>
      <c r="Q584" s="175"/>
      <c r="R584" s="155"/>
      <c r="S584" s="180"/>
      <c r="T584" s="180"/>
    </row>
    <row r="585" spans="1:20" ht="27.75" customHeight="1">
      <c r="A585" s="140">
        <v>3</v>
      </c>
      <c r="B585" s="155" t="s">
        <v>224</v>
      </c>
      <c r="C585" s="155" t="s">
        <v>436</v>
      </c>
      <c r="D585" s="140" t="s">
        <v>188</v>
      </c>
      <c r="E585" s="156"/>
      <c r="F585" s="157"/>
      <c r="G585" s="157"/>
      <c r="H585" s="157"/>
      <c r="I585" s="157"/>
      <c r="J585" s="157">
        <f t="shared" si="56"/>
        <v>0</v>
      </c>
      <c r="K585" s="157"/>
      <c r="L585" s="175"/>
      <c r="M585" s="175"/>
      <c r="N585" s="175"/>
      <c r="O585" s="175"/>
      <c r="P585" s="175"/>
      <c r="Q585" s="175"/>
      <c r="R585" s="155"/>
      <c r="S585" s="180"/>
      <c r="T585" s="180"/>
    </row>
    <row r="586" spans="1:20" ht="27.75" customHeight="1" collapsed="1">
      <c r="A586" s="140">
        <v>4</v>
      </c>
      <c r="B586" s="155" t="s">
        <v>234</v>
      </c>
      <c r="C586" s="155" t="s">
        <v>436</v>
      </c>
      <c r="D586" s="140" t="s">
        <v>188</v>
      </c>
      <c r="E586" s="156"/>
      <c r="F586" s="157"/>
      <c r="G586" s="157"/>
      <c r="H586" s="157"/>
      <c r="I586" s="157"/>
      <c r="J586" s="157">
        <f t="shared" si="56"/>
        <v>0</v>
      </c>
      <c r="K586" s="157"/>
      <c r="L586" s="175"/>
      <c r="M586" s="175"/>
      <c r="N586" s="175"/>
      <c r="O586" s="175"/>
      <c r="P586" s="175"/>
      <c r="Q586" s="175"/>
      <c r="R586" s="155"/>
      <c r="S586" s="180"/>
      <c r="T586" s="180"/>
    </row>
    <row r="587" spans="1:20" ht="27.75" hidden="1" customHeight="1" outlineLevel="1">
      <c r="A587" s="140"/>
      <c r="B587" s="155" t="s">
        <v>504</v>
      </c>
      <c r="C587" s="155"/>
      <c r="D587" s="140"/>
      <c r="E587" s="156">
        <v>3</v>
      </c>
      <c r="F587" s="157">
        <v>3.6</v>
      </c>
      <c r="G587" s="157">
        <v>0.2</v>
      </c>
      <c r="H587" s="157">
        <v>0.3</v>
      </c>
      <c r="I587" s="157">
        <v>1</v>
      </c>
      <c r="J587" s="157">
        <f t="shared" si="56"/>
        <v>0.64800000000000002</v>
      </c>
      <c r="K587" s="157"/>
      <c r="L587" s="175"/>
      <c r="M587" s="175"/>
      <c r="N587" s="175"/>
      <c r="O587" s="175"/>
      <c r="P587" s="175"/>
      <c r="Q587" s="175"/>
      <c r="R587" s="155"/>
      <c r="S587" s="180"/>
      <c r="T587" s="180"/>
    </row>
    <row r="588" spans="1:20" ht="27.75" customHeight="1" collapsed="1">
      <c r="A588" s="140">
        <v>5</v>
      </c>
      <c r="B588" s="155" t="s">
        <v>471</v>
      </c>
      <c r="C588" s="155" t="s">
        <v>436</v>
      </c>
      <c r="D588" s="140" t="s">
        <v>188</v>
      </c>
      <c r="E588" s="156"/>
      <c r="F588" s="157"/>
      <c r="G588" s="157"/>
      <c r="H588" s="157"/>
      <c r="I588" s="157"/>
      <c r="J588" s="157">
        <f t="shared" si="56"/>
        <v>0</v>
      </c>
      <c r="K588" s="157"/>
      <c r="L588" s="175"/>
      <c r="M588" s="175"/>
      <c r="N588" s="175"/>
      <c r="O588" s="175"/>
      <c r="P588" s="175"/>
      <c r="Q588" s="175"/>
      <c r="R588" s="155"/>
      <c r="S588" s="180"/>
      <c r="T588" s="180"/>
    </row>
    <row r="589" spans="1:20" ht="27.75" hidden="1" customHeight="1" outlineLevel="1">
      <c r="A589" s="140"/>
      <c r="B589" s="155" t="s">
        <v>225</v>
      </c>
      <c r="C589" s="155"/>
      <c r="D589" s="140"/>
      <c r="E589" s="156">
        <v>6</v>
      </c>
      <c r="F589" s="157">
        <v>0.2</v>
      </c>
      <c r="G589" s="157">
        <v>0.2</v>
      </c>
      <c r="H589" s="157">
        <v>2.8</v>
      </c>
      <c r="I589" s="157">
        <v>1</v>
      </c>
      <c r="J589" s="157">
        <f t="shared" si="56"/>
        <v>0.67200000000000004</v>
      </c>
      <c r="K589" s="157"/>
      <c r="L589" s="175"/>
      <c r="M589" s="175"/>
      <c r="N589" s="175"/>
      <c r="O589" s="175"/>
      <c r="P589" s="175"/>
      <c r="Q589" s="175"/>
      <c r="R589" s="155"/>
      <c r="S589" s="124"/>
      <c r="T589" s="124"/>
    </row>
    <row r="590" spans="1:20" ht="27.75" hidden="1" customHeight="1" outlineLevel="1">
      <c r="A590" s="140"/>
      <c r="B590" s="155" t="s">
        <v>227</v>
      </c>
      <c r="C590" s="155"/>
      <c r="D590" s="140"/>
      <c r="E590" s="156">
        <v>1</v>
      </c>
      <c r="F590" s="157">
        <v>0.2</v>
      </c>
      <c r="G590" s="157">
        <v>0.2</v>
      </c>
      <c r="H590" s="157">
        <v>2.8</v>
      </c>
      <c r="I590" s="157">
        <v>1</v>
      </c>
      <c r="J590" s="157">
        <f t="shared" si="56"/>
        <v>0.11200000000000002</v>
      </c>
      <c r="K590" s="157"/>
      <c r="L590" s="175"/>
      <c r="M590" s="175"/>
      <c r="N590" s="175"/>
      <c r="O590" s="175"/>
      <c r="P590" s="175"/>
      <c r="Q590" s="175"/>
      <c r="R590" s="155"/>
      <c r="S590" s="124"/>
      <c r="T590" s="124"/>
    </row>
    <row r="591" spans="1:20" ht="38.25" customHeight="1">
      <c r="A591" s="140">
        <v>6</v>
      </c>
      <c r="B591" s="155" t="s">
        <v>505</v>
      </c>
      <c r="C591" s="155" t="s">
        <v>436</v>
      </c>
      <c r="D591" s="140" t="s">
        <v>188</v>
      </c>
      <c r="E591" s="156"/>
      <c r="F591" s="157"/>
      <c r="G591" s="157"/>
      <c r="H591" s="157"/>
      <c r="I591" s="157"/>
      <c r="J591" s="157">
        <f t="shared" si="56"/>
        <v>0</v>
      </c>
      <c r="K591" s="157"/>
      <c r="L591" s="175"/>
      <c r="M591" s="175"/>
      <c r="N591" s="175"/>
      <c r="O591" s="175"/>
      <c r="P591" s="175"/>
      <c r="Q591" s="175"/>
      <c r="R591" s="155"/>
      <c r="S591" s="124"/>
      <c r="T591" s="124"/>
    </row>
    <row r="592" spans="1:20" ht="30" customHeight="1">
      <c r="A592" s="140">
        <v>7</v>
      </c>
      <c r="B592" s="155" t="s">
        <v>506</v>
      </c>
      <c r="C592" s="155" t="s">
        <v>436</v>
      </c>
      <c r="D592" s="140" t="s">
        <v>188</v>
      </c>
      <c r="E592" s="156"/>
      <c r="F592" s="157"/>
      <c r="G592" s="157"/>
      <c r="H592" s="157"/>
      <c r="I592" s="157"/>
      <c r="J592" s="157"/>
      <c r="K592" s="157"/>
      <c r="L592" s="175"/>
      <c r="M592" s="175"/>
      <c r="N592" s="175"/>
      <c r="O592" s="175"/>
      <c r="P592" s="175"/>
      <c r="Q592" s="175"/>
      <c r="R592" s="155"/>
      <c r="S592" s="124"/>
      <c r="T592" s="124"/>
    </row>
    <row r="593" spans="1:20" ht="37.5" customHeight="1">
      <c r="A593" s="140">
        <v>8</v>
      </c>
      <c r="B593" s="155" t="s">
        <v>363</v>
      </c>
      <c r="C593" s="155" t="s">
        <v>507</v>
      </c>
      <c r="D593" s="140" t="s">
        <v>188</v>
      </c>
      <c r="E593" s="156"/>
      <c r="F593" s="157"/>
      <c r="G593" s="157"/>
      <c r="H593" s="157"/>
      <c r="I593" s="157"/>
      <c r="J593" s="157"/>
      <c r="K593" s="157"/>
      <c r="L593" s="175"/>
      <c r="M593" s="175"/>
      <c r="N593" s="175"/>
      <c r="O593" s="175"/>
      <c r="P593" s="175"/>
      <c r="Q593" s="175"/>
      <c r="R593" s="155"/>
      <c r="S593" s="124"/>
      <c r="T593" s="124"/>
    </row>
    <row r="594" spans="1:20" ht="27.75" customHeight="1">
      <c r="A594" s="154" t="s">
        <v>218</v>
      </c>
      <c r="B594" s="159" t="s">
        <v>243</v>
      </c>
      <c r="C594" s="153"/>
      <c r="D594" s="154"/>
      <c r="E594" s="154"/>
      <c r="F594" s="154"/>
      <c r="G594" s="154"/>
      <c r="H594" s="154"/>
      <c r="I594" s="154"/>
      <c r="J594" s="154"/>
      <c r="K594" s="151"/>
      <c r="L594" s="175"/>
      <c r="M594" s="175"/>
      <c r="N594" s="175"/>
      <c r="O594" s="175"/>
      <c r="P594" s="175"/>
      <c r="Q594" s="175"/>
      <c r="R594" s="153"/>
      <c r="S594" s="180"/>
      <c r="T594" s="180"/>
    </row>
    <row r="595" spans="1:20" ht="38.25" customHeight="1">
      <c r="A595" s="140">
        <v>9</v>
      </c>
      <c r="B595" s="155" t="s">
        <v>373</v>
      </c>
      <c r="C595" s="155" t="s">
        <v>245</v>
      </c>
      <c r="D595" s="140" t="s">
        <v>188</v>
      </c>
      <c r="E595" s="156"/>
      <c r="F595" s="157"/>
      <c r="G595" s="157"/>
      <c r="H595" s="157"/>
      <c r="I595" s="157"/>
      <c r="J595" s="157"/>
      <c r="K595" s="157"/>
      <c r="L595" s="175"/>
      <c r="M595" s="175"/>
      <c r="N595" s="175"/>
      <c r="O595" s="175"/>
      <c r="P595" s="175"/>
      <c r="Q595" s="175"/>
      <c r="R595" s="155"/>
      <c r="S595" s="124"/>
      <c r="T595" s="124"/>
    </row>
    <row r="596" spans="1:20" ht="38.25" customHeight="1">
      <c r="A596" s="140">
        <v>10</v>
      </c>
      <c r="B596" s="155" t="s">
        <v>246</v>
      </c>
      <c r="C596" s="155" t="str">
        <f t="shared" ref="C596:C602" si="57">C595</f>
        <v>Steel frame &amp; Plywood form</v>
      </c>
      <c r="D596" s="140" t="s">
        <v>188</v>
      </c>
      <c r="E596" s="156"/>
      <c r="F596" s="157"/>
      <c r="G596" s="157"/>
      <c r="H596" s="157"/>
      <c r="I596" s="157"/>
      <c r="J596" s="157">
        <f t="shared" ref="J596:J598" si="58">PRODUCT(E596:I596)</f>
        <v>0</v>
      </c>
      <c r="K596" s="157"/>
      <c r="L596" s="175"/>
      <c r="M596" s="175"/>
      <c r="N596" s="175"/>
      <c r="O596" s="175"/>
      <c r="P596" s="175"/>
      <c r="Q596" s="175"/>
      <c r="R596" s="155"/>
      <c r="S596" s="124"/>
      <c r="T596" s="124"/>
    </row>
    <row r="597" spans="1:20" ht="38.25" customHeight="1">
      <c r="A597" s="140">
        <v>11</v>
      </c>
      <c r="B597" s="155" t="s">
        <v>247</v>
      </c>
      <c r="C597" s="155" t="str">
        <f t="shared" si="57"/>
        <v>Steel frame &amp; Plywood form</v>
      </c>
      <c r="D597" s="140" t="s">
        <v>188</v>
      </c>
      <c r="E597" s="156"/>
      <c r="F597" s="157"/>
      <c r="G597" s="157"/>
      <c r="H597" s="157"/>
      <c r="I597" s="157"/>
      <c r="J597" s="157">
        <f t="shared" si="58"/>
        <v>0</v>
      </c>
      <c r="K597" s="157"/>
      <c r="L597" s="175"/>
      <c r="M597" s="175"/>
      <c r="N597" s="175"/>
      <c r="O597" s="175"/>
      <c r="P597" s="175"/>
      <c r="Q597" s="175"/>
      <c r="R597" s="155"/>
      <c r="S597" s="124"/>
      <c r="T597" s="124"/>
    </row>
    <row r="598" spans="1:20" ht="38.25" customHeight="1">
      <c r="A598" s="140">
        <v>12</v>
      </c>
      <c r="B598" s="155" t="s">
        <v>248</v>
      </c>
      <c r="C598" s="155" t="str">
        <f t="shared" si="57"/>
        <v>Steel frame &amp; Plywood form</v>
      </c>
      <c r="D598" s="140" t="s">
        <v>188</v>
      </c>
      <c r="E598" s="156"/>
      <c r="F598" s="157"/>
      <c r="G598" s="157"/>
      <c r="H598" s="157"/>
      <c r="I598" s="157"/>
      <c r="J598" s="157">
        <f t="shared" si="58"/>
        <v>0</v>
      </c>
      <c r="K598" s="157"/>
      <c r="L598" s="175"/>
      <c r="M598" s="175"/>
      <c r="N598" s="175"/>
      <c r="O598" s="175"/>
      <c r="P598" s="175"/>
      <c r="Q598" s="175"/>
      <c r="R598" s="155"/>
      <c r="S598" s="124"/>
      <c r="T598" s="124"/>
    </row>
    <row r="599" spans="1:20" ht="38.25" customHeight="1">
      <c r="A599" s="140">
        <v>13</v>
      </c>
      <c r="B599" s="155" t="s">
        <v>452</v>
      </c>
      <c r="C599" s="155" t="str">
        <f t="shared" si="57"/>
        <v>Steel frame &amp; Plywood form</v>
      </c>
      <c r="D599" s="140" t="s">
        <v>206</v>
      </c>
      <c r="E599" s="156"/>
      <c r="F599" s="157"/>
      <c r="G599" s="157"/>
      <c r="H599" s="157"/>
      <c r="I599" s="157"/>
      <c r="J599" s="157"/>
      <c r="K599" s="157"/>
      <c r="L599" s="175"/>
      <c r="M599" s="175"/>
      <c r="N599" s="175"/>
      <c r="O599" s="175"/>
      <c r="P599" s="175"/>
      <c r="Q599" s="175"/>
      <c r="R599" s="155"/>
      <c r="S599" s="124"/>
      <c r="T599" s="124"/>
    </row>
    <row r="600" spans="1:20" ht="38.25" customHeight="1">
      <c r="A600" s="140">
        <v>14</v>
      </c>
      <c r="B600" s="155" t="s">
        <v>508</v>
      </c>
      <c r="C600" s="155" t="str">
        <f t="shared" si="57"/>
        <v>Steel frame &amp; Plywood form</v>
      </c>
      <c r="D600" s="140" t="s">
        <v>206</v>
      </c>
      <c r="E600" s="156"/>
      <c r="F600" s="157"/>
      <c r="G600" s="157"/>
      <c r="H600" s="157"/>
      <c r="I600" s="157"/>
      <c r="J600" s="157"/>
      <c r="K600" s="157"/>
      <c r="L600" s="175"/>
      <c r="M600" s="175"/>
      <c r="N600" s="175"/>
      <c r="O600" s="175"/>
      <c r="P600" s="175"/>
      <c r="Q600" s="175"/>
      <c r="R600" s="155"/>
      <c r="S600" s="124"/>
      <c r="T600" s="124"/>
    </row>
    <row r="601" spans="1:20" ht="38.25" customHeight="1">
      <c r="A601" s="140">
        <v>15</v>
      </c>
      <c r="B601" s="155" t="s">
        <v>509</v>
      </c>
      <c r="C601" s="155" t="str">
        <f t="shared" si="57"/>
        <v>Steel frame &amp; Plywood form</v>
      </c>
      <c r="D601" s="140" t="s">
        <v>206</v>
      </c>
      <c r="E601" s="156"/>
      <c r="F601" s="157"/>
      <c r="G601" s="157"/>
      <c r="H601" s="157"/>
      <c r="I601" s="157"/>
      <c r="J601" s="157"/>
      <c r="K601" s="157"/>
      <c r="L601" s="175"/>
      <c r="M601" s="175"/>
      <c r="N601" s="175"/>
      <c r="O601" s="175"/>
      <c r="P601" s="175"/>
      <c r="Q601" s="175"/>
      <c r="R601" s="155"/>
      <c r="S601" s="124"/>
      <c r="T601" s="124"/>
    </row>
    <row r="602" spans="1:20" ht="38.25" customHeight="1">
      <c r="A602" s="140">
        <v>16</v>
      </c>
      <c r="B602" s="155" t="s">
        <v>510</v>
      </c>
      <c r="C602" s="155" t="str">
        <f t="shared" si="57"/>
        <v>Steel frame &amp; Plywood form</v>
      </c>
      <c r="D602" s="140" t="s">
        <v>206</v>
      </c>
      <c r="E602" s="156"/>
      <c r="F602" s="157"/>
      <c r="G602" s="157"/>
      <c r="H602" s="157"/>
      <c r="I602" s="157"/>
      <c r="J602" s="157"/>
      <c r="K602" s="157"/>
      <c r="L602" s="175"/>
      <c r="M602" s="175"/>
      <c r="N602" s="175"/>
      <c r="O602" s="175"/>
      <c r="P602" s="175"/>
      <c r="Q602" s="175"/>
      <c r="R602" s="155"/>
      <c r="S602" s="124"/>
      <c r="T602" s="124"/>
    </row>
    <row r="603" spans="1:20" ht="27.75" customHeight="1">
      <c r="A603" s="154" t="s">
        <v>218</v>
      </c>
      <c r="B603" s="159" t="s">
        <v>251</v>
      </c>
      <c r="C603" s="153"/>
      <c r="D603" s="154"/>
      <c r="E603" s="154"/>
      <c r="F603" s="154"/>
      <c r="G603" s="154"/>
      <c r="H603" s="154"/>
      <c r="I603" s="154"/>
      <c r="J603" s="154"/>
      <c r="K603" s="151"/>
      <c r="L603" s="175"/>
      <c r="M603" s="175"/>
      <c r="N603" s="175"/>
      <c r="O603" s="175"/>
      <c r="P603" s="175"/>
      <c r="Q603" s="175"/>
      <c r="R603" s="153"/>
      <c r="S603" s="180"/>
      <c r="T603" s="180"/>
    </row>
    <row r="604" spans="1:20" ht="38.25" customHeight="1">
      <c r="A604" s="140">
        <v>17</v>
      </c>
      <c r="B604" s="155" t="s">
        <v>378</v>
      </c>
      <c r="C604" s="155" t="s">
        <v>253</v>
      </c>
      <c r="D604" s="140" t="s">
        <v>254</v>
      </c>
      <c r="E604" s="156"/>
      <c r="F604" s="157"/>
      <c r="G604" s="157"/>
      <c r="H604" s="157"/>
      <c r="I604" s="157"/>
      <c r="J604" s="157"/>
      <c r="K604" s="157"/>
      <c r="L604" s="175"/>
      <c r="M604" s="175"/>
      <c r="N604" s="175"/>
      <c r="O604" s="175"/>
      <c r="P604" s="175"/>
      <c r="Q604" s="175"/>
      <c r="R604" s="155"/>
      <c r="S604" s="124"/>
      <c r="T604" s="124"/>
    </row>
    <row r="605" spans="1:20" ht="38.25" customHeight="1">
      <c r="A605" s="140">
        <v>18</v>
      </c>
      <c r="B605" s="155" t="s">
        <v>379</v>
      </c>
      <c r="C605" s="155" t="s">
        <v>253</v>
      </c>
      <c r="D605" s="140" t="s">
        <v>254</v>
      </c>
      <c r="E605" s="156"/>
      <c r="F605" s="157"/>
      <c r="G605" s="157"/>
      <c r="H605" s="157"/>
      <c r="I605" s="157"/>
      <c r="J605" s="157"/>
      <c r="K605" s="157"/>
      <c r="L605" s="175"/>
      <c r="M605" s="175"/>
      <c r="N605" s="175"/>
      <c r="O605" s="175"/>
      <c r="P605" s="175"/>
      <c r="Q605" s="175"/>
      <c r="R605" s="155"/>
      <c r="S605" s="124"/>
      <c r="T605" s="124"/>
    </row>
    <row r="606" spans="1:20" ht="38.25" customHeight="1">
      <c r="A606" s="140">
        <v>19</v>
      </c>
      <c r="B606" s="155" t="s">
        <v>511</v>
      </c>
      <c r="C606" s="155" t="s">
        <v>253</v>
      </c>
      <c r="D606" s="140" t="s">
        <v>254</v>
      </c>
      <c r="E606" s="156"/>
      <c r="F606" s="157"/>
      <c r="G606" s="157"/>
      <c r="H606" s="157"/>
      <c r="I606" s="157"/>
      <c r="J606" s="157"/>
      <c r="K606" s="157"/>
      <c r="L606" s="175"/>
      <c r="M606" s="175"/>
      <c r="N606" s="175"/>
      <c r="O606" s="175"/>
      <c r="P606" s="175"/>
      <c r="Q606" s="175"/>
      <c r="R606" s="155"/>
      <c r="S606" s="124"/>
      <c r="T606" s="124"/>
    </row>
    <row r="607" spans="1:20" ht="38.25" customHeight="1">
      <c r="A607" s="140">
        <v>20</v>
      </c>
      <c r="B607" s="155" t="s">
        <v>512</v>
      </c>
      <c r="C607" s="155" t="s">
        <v>253</v>
      </c>
      <c r="D607" s="140" t="s">
        <v>254</v>
      </c>
      <c r="E607" s="156"/>
      <c r="F607" s="157"/>
      <c r="G607" s="157"/>
      <c r="H607" s="157"/>
      <c r="I607" s="157"/>
      <c r="J607" s="157"/>
      <c r="K607" s="157"/>
      <c r="L607" s="175"/>
      <c r="M607" s="175"/>
      <c r="N607" s="175"/>
      <c r="O607" s="175"/>
      <c r="P607" s="175"/>
      <c r="Q607" s="175"/>
      <c r="R607" s="155"/>
      <c r="S607" s="124"/>
      <c r="T607" s="124"/>
    </row>
    <row r="608" spans="1:20" ht="38.25" customHeight="1">
      <c r="A608" s="140">
        <v>21</v>
      </c>
      <c r="B608" s="155" t="s">
        <v>513</v>
      </c>
      <c r="C608" s="155" t="s">
        <v>253</v>
      </c>
      <c r="D608" s="140" t="s">
        <v>254</v>
      </c>
      <c r="E608" s="156"/>
      <c r="F608" s="157"/>
      <c r="G608" s="157"/>
      <c r="H608" s="157"/>
      <c r="I608" s="157"/>
      <c r="J608" s="157"/>
      <c r="K608" s="157"/>
      <c r="L608" s="175"/>
      <c r="M608" s="175"/>
      <c r="N608" s="175"/>
      <c r="O608" s="175"/>
      <c r="P608" s="175"/>
      <c r="Q608" s="175"/>
      <c r="R608" s="155"/>
      <c r="S608" s="124"/>
      <c r="T608" s="124"/>
    </row>
    <row r="609" spans="1:20" s="416" customFormat="1" ht="27.75" customHeight="1">
      <c r="A609" s="420"/>
      <c r="B609" s="421" t="s">
        <v>263</v>
      </c>
      <c r="C609" s="421"/>
      <c r="D609" s="420"/>
      <c r="E609" s="422"/>
      <c r="F609" s="423"/>
      <c r="G609" s="423"/>
      <c r="H609" s="423"/>
      <c r="I609" s="423"/>
      <c r="J609" s="423"/>
      <c r="K609" s="423"/>
      <c r="L609" s="438"/>
      <c r="M609" s="438"/>
      <c r="N609" s="438"/>
      <c r="O609" s="438"/>
      <c r="P609" s="438"/>
      <c r="Q609" s="438"/>
      <c r="R609" s="421"/>
      <c r="S609" s="442"/>
      <c r="T609" s="442"/>
    </row>
    <row r="610" spans="1:20" ht="40.5" customHeight="1" collapsed="1">
      <c r="A610" s="140">
        <v>1</v>
      </c>
      <c r="B610" s="155" t="s">
        <v>274</v>
      </c>
      <c r="C610" s="155"/>
      <c r="D610" s="214" t="s">
        <v>206</v>
      </c>
      <c r="E610" s="156"/>
      <c r="F610" s="157"/>
      <c r="G610" s="157"/>
      <c r="H610" s="157"/>
      <c r="I610" s="157"/>
      <c r="J610" s="157"/>
      <c r="K610" s="157"/>
      <c r="L610" s="175"/>
      <c r="M610" s="175"/>
      <c r="N610" s="175"/>
      <c r="O610" s="175"/>
      <c r="P610" s="175"/>
      <c r="Q610" s="175"/>
      <c r="R610" s="155"/>
      <c r="S610" s="124"/>
      <c r="T610" s="124"/>
    </row>
    <row r="611" spans="1:20" ht="27.75" hidden="1" customHeight="1" outlineLevel="1">
      <c r="A611" s="140"/>
      <c r="B611" s="155"/>
      <c r="C611" s="155"/>
      <c r="D611" s="214"/>
      <c r="E611" s="156"/>
      <c r="F611" s="157"/>
      <c r="G611" s="157"/>
      <c r="H611" s="157"/>
      <c r="I611" s="157"/>
      <c r="J611" s="157"/>
      <c r="K611" s="157"/>
      <c r="L611" s="175"/>
      <c r="M611" s="175"/>
      <c r="N611" s="175"/>
      <c r="O611" s="175"/>
      <c r="P611" s="175"/>
      <c r="Q611" s="175"/>
      <c r="R611" s="155"/>
      <c r="S611" s="124"/>
      <c r="T611" s="124"/>
    </row>
    <row r="612" spans="1:20" ht="40.5" customHeight="1" collapsed="1">
      <c r="A612" s="140">
        <v>2</v>
      </c>
      <c r="B612" s="155" t="s">
        <v>276</v>
      </c>
      <c r="C612" s="155" t="s">
        <v>514</v>
      </c>
      <c r="D612" s="214" t="s">
        <v>206</v>
      </c>
      <c r="E612" s="156"/>
      <c r="F612" s="157"/>
      <c r="G612" s="157"/>
      <c r="H612" s="157"/>
      <c r="I612" s="157"/>
      <c r="J612" s="157"/>
      <c r="K612" s="157"/>
      <c r="L612" s="175"/>
      <c r="M612" s="175"/>
      <c r="N612" s="175"/>
      <c r="O612" s="175"/>
      <c r="P612" s="175"/>
      <c r="Q612" s="175"/>
      <c r="R612" s="155"/>
      <c r="S612" s="124"/>
      <c r="T612" s="124"/>
    </row>
    <row r="613" spans="1:20" ht="27.75" hidden="1" customHeight="1" outlineLevel="1">
      <c r="A613" s="140"/>
      <c r="B613" s="155" t="s">
        <v>515</v>
      </c>
      <c r="C613" s="155"/>
      <c r="D613" s="214"/>
      <c r="E613" s="156"/>
      <c r="F613" s="157"/>
      <c r="G613" s="157"/>
      <c r="H613" s="157"/>
      <c r="I613" s="157"/>
      <c r="J613" s="157"/>
      <c r="K613" s="157"/>
      <c r="L613" s="175"/>
      <c r="M613" s="175"/>
      <c r="N613" s="175"/>
      <c r="O613" s="175"/>
      <c r="P613" s="175"/>
      <c r="Q613" s="175"/>
      <c r="R613" s="155"/>
      <c r="S613" s="124"/>
      <c r="T613" s="124"/>
    </row>
    <row r="614" spans="1:20" s="416" customFormat="1" ht="27.75" customHeight="1">
      <c r="A614" s="420"/>
      <c r="B614" s="421" t="s">
        <v>284</v>
      </c>
      <c r="C614" s="421"/>
      <c r="D614" s="420"/>
      <c r="E614" s="422"/>
      <c r="F614" s="423"/>
      <c r="G614" s="423"/>
      <c r="H614" s="423"/>
      <c r="I614" s="423"/>
      <c r="J614" s="423"/>
      <c r="K614" s="423"/>
      <c r="L614" s="438"/>
      <c r="M614" s="438"/>
      <c r="N614" s="438"/>
      <c r="O614" s="438"/>
      <c r="P614" s="438"/>
      <c r="Q614" s="438"/>
      <c r="R614" s="421"/>
      <c r="S614" s="442"/>
      <c r="T614" s="442"/>
    </row>
    <row r="615" spans="1:20" ht="36" customHeight="1">
      <c r="A615" s="140">
        <v>1</v>
      </c>
      <c r="B615" s="155" t="s">
        <v>286</v>
      </c>
      <c r="C615" s="155" t="s">
        <v>287</v>
      </c>
      <c r="D615" s="214" t="s">
        <v>206</v>
      </c>
      <c r="E615" s="156"/>
      <c r="F615" s="157"/>
      <c r="G615" s="157"/>
      <c r="H615" s="157"/>
      <c r="I615" s="157"/>
      <c r="J615" s="157"/>
      <c r="K615" s="157"/>
      <c r="L615" s="175"/>
      <c r="M615" s="175"/>
      <c r="N615" s="175"/>
      <c r="O615" s="175"/>
      <c r="P615" s="175"/>
      <c r="Q615" s="175"/>
      <c r="R615" s="155"/>
      <c r="S615" s="124"/>
      <c r="T615" s="124"/>
    </row>
    <row r="616" spans="1:20" ht="36" customHeight="1">
      <c r="A616" s="140">
        <v>2</v>
      </c>
      <c r="B616" s="155" t="s">
        <v>393</v>
      </c>
      <c r="C616" s="155" t="s">
        <v>287</v>
      </c>
      <c r="D616" s="214" t="s">
        <v>206</v>
      </c>
      <c r="E616" s="156"/>
      <c r="F616" s="157"/>
      <c r="G616" s="157"/>
      <c r="H616" s="157"/>
      <c r="I616" s="157"/>
      <c r="J616" s="157"/>
      <c r="K616" s="157"/>
      <c r="L616" s="175"/>
      <c r="M616" s="175"/>
      <c r="N616" s="175"/>
      <c r="O616" s="175"/>
      <c r="P616" s="175"/>
      <c r="Q616" s="175"/>
      <c r="R616" s="155"/>
      <c r="S616" s="124"/>
      <c r="T616" s="124"/>
    </row>
    <row r="617" spans="1:20" ht="45" customHeight="1">
      <c r="A617" s="140">
        <v>3</v>
      </c>
      <c r="B617" s="155" t="s">
        <v>290</v>
      </c>
      <c r="C617" s="155" t="s">
        <v>291</v>
      </c>
      <c r="D617" s="214" t="s">
        <v>206</v>
      </c>
      <c r="E617" s="156"/>
      <c r="F617" s="157"/>
      <c r="G617" s="157"/>
      <c r="H617" s="157"/>
      <c r="I617" s="157"/>
      <c r="J617" s="157"/>
      <c r="K617" s="157"/>
      <c r="L617" s="175"/>
      <c r="M617" s="175"/>
      <c r="N617" s="175"/>
      <c r="O617" s="175"/>
      <c r="P617" s="175"/>
      <c r="Q617" s="175"/>
      <c r="R617" s="155"/>
      <c r="S617" s="124"/>
      <c r="T617" s="124"/>
    </row>
    <row r="618" spans="1:20" ht="35.25" customHeight="1">
      <c r="A618" s="140">
        <v>4</v>
      </c>
      <c r="B618" s="155" t="s">
        <v>395</v>
      </c>
      <c r="C618" s="155" t="str">
        <f t="shared" ref="C618:C619" si="59">C617</f>
        <v>Mortar grade 75</v>
      </c>
      <c r="D618" s="214" t="s">
        <v>206</v>
      </c>
      <c r="E618" s="156"/>
      <c r="F618" s="157"/>
      <c r="G618" s="157"/>
      <c r="H618" s="157"/>
      <c r="I618" s="157"/>
      <c r="J618" s="157"/>
      <c r="K618" s="157"/>
      <c r="L618" s="175"/>
      <c r="M618" s="175"/>
      <c r="N618" s="175"/>
      <c r="O618" s="175"/>
      <c r="P618" s="175"/>
      <c r="Q618" s="175"/>
      <c r="R618" s="155"/>
      <c r="S618" s="124"/>
      <c r="T618" s="124"/>
    </row>
    <row r="619" spans="1:20" ht="33.75" customHeight="1">
      <c r="A619" s="140">
        <v>5</v>
      </c>
      <c r="B619" s="155" t="s">
        <v>396</v>
      </c>
      <c r="C619" s="155" t="str">
        <f t="shared" si="59"/>
        <v>Mortar grade 75</v>
      </c>
      <c r="D619" s="214" t="s">
        <v>242</v>
      </c>
      <c r="E619" s="156"/>
      <c r="F619" s="157"/>
      <c r="G619" s="157"/>
      <c r="H619" s="157"/>
      <c r="I619" s="157"/>
      <c r="J619" s="157"/>
      <c r="K619" s="157"/>
      <c r="L619" s="175"/>
      <c r="M619" s="175"/>
      <c r="N619" s="175"/>
      <c r="O619" s="175"/>
      <c r="P619" s="175"/>
      <c r="Q619" s="175"/>
      <c r="R619" s="155"/>
      <c r="S619" s="124"/>
      <c r="T619" s="124"/>
    </row>
    <row r="620" spans="1:20" ht="36" customHeight="1">
      <c r="A620" s="140">
        <v>6</v>
      </c>
      <c r="B620" s="155" t="s">
        <v>294</v>
      </c>
      <c r="C620" s="155" t="s">
        <v>493</v>
      </c>
      <c r="D620" s="214" t="s">
        <v>296</v>
      </c>
      <c r="E620" s="156"/>
      <c r="F620" s="157"/>
      <c r="G620" s="157"/>
      <c r="H620" s="157"/>
      <c r="I620" s="157"/>
      <c r="J620" s="157"/>
      <c r="K620" s="157"/>
      <c r="L620" s="175"/>
      <c r="M620" s="175"/>
      <c r="N620" s="175"/>
      <c r="O620" s="175"/>
      <c r="P620" s="175"/>
      <c r="Q620" s="175"/>
      <c r="R620" s="155"/>
      <c r="S620" s="124"/>
      <c r="T620" s="124"/>
    </row>
    <row r="621" spans="1:20" ht="36" customHeight="1">
      <c r="A621" s="140">
        <v>7</v>
      </c>
      <c r="B621" s="155" t="s">
        <v>297</v>
      </c>
      <c r="C621" s="155" t="s">
        <v>493</v>
      </c>
      <c r="D621" s="214" t="s">
        <v>296</v>
      </c>
      <c r="E621" s="156"/>
      <c r="F621" s="157"/>
      <c r="G621" s="157"/>
      <c r="H621" s="157"/>
      <c r="I621" s="157"/>
      <c r="J621" s="157"/>
      <c r="K621" s="157"/>
      <c r="L621" s="175"/>
      <c r="M621" s="175"/>
      <c r="N621" s="175"/>
      <c r="O621" s="175"/>
      <c r="P621" s="175"/>
      <c r="Q621" s="175"/>
      <c r="R621" s="155"/>
      <c r="S621" s="124"/>
      <c r="T621" s="124"/>
    </row>
    <row r="622" spans="1:20" ht="36" customHeight="1">
      <c r="A622" s="140">
        <v>9</v>
      </c>
      <c r="B622" s="155" t="s">
        <v>516</v>
      </c>
      <c r="C622" s="155" t="s">
        <v>517</v>
      </c>
      <c r="D622" s="158" t="s">
        <v>206</v>
      </c>
      <c r="E622" s="156"/>
      <c r="F622" s="157"/>
      <c r="G622" s="157"/>
      <c r="H622" s="157"/>
      <c r="I622" s="157"/>
      <c r="J622" s="157"/>
      <c r="K622" s="157"/>
      <c r="L622" s="175"/>
      <c r="M622" s="175"/>
      <c r="N622" s="175"/>
      <c r="O622" s="175"/>
      <c r="P622" s="175"/>
      <c r="Q622" s="175"/>
      <c r="R622" s="155"/>
      <c r="S622" s="124"/>
      <c r="T622" s="124"/>
    </row>
    <row r="623" spans="1:20" s="416" customFormat="1" ht="27.75" customHeight="1">
      <c r="A623" s="420"/>
      <c r="B623" s="421" t="s">
        <v>518</v>
      </c>
      <c r="C623" s="421"/>
      <c r="D623" s="420"/>
      <c r="E623" s="422"/>
      <c r="F623" s="423"/>
      <c r="G623" s="423"/>
      <c r="H623" s="423"/>
      <c r="I623" s="423"/>
      <c r="J623" s="423"/>
      <c r="K623" s="423"/>
      <c r="L623" s="438"/>
      <c r="M623" s="438"/>
      <c r="N623" s="438"/>
      <c r="O623" s="438"/>
      <c r="P623" s="438"/>
      <c r="Q623" s="438"/>
      <c r="R623" s="421"/>
      <c r="S623" s="442"/>
      <c r="T623" s="442"/>
    </row>
    <row r="624" spans="1:20" ht="40.5" customHeight="1">
      <c r="A624" s="140">
        <v>1</v>
      </c>
      <c r="B624" s="155" t="s">
        <v>519</v>
      </c>
      <c r="C624" s="155" t="s">
        <v>520</v>
      </c>
      <c r="D624" s="158" t="s">
        <v>206</v>
      </c>
      <c r="E624" s="155"/>
      <c r="F624" s="155"/>
      <c r="G624" s="155"/>
      <c r="H624" s="155"/>
      <c r="I624" s="155"/>
      <c r="J624" s="155"/>
      <c r="K624" s="157"/>
      <c r="L624" s="175"/>
      <c r="M624" s="175"/>
      <c r="N624" s="175"/>
      <c r="O624" s="175"/>
      <c r="P624" s="175"/>
      <c r="Q624" s="175"/>
      <c r="R624" s="155"/>
      <c r="S624" s="124"/>
      <c r="T624" s="124"/>
    </row>
    <row r="625" spans="1:20" ht="19.5" customHeight="1">
      <c r="A625" s="140"/>
      <c r="B625" s="155"/>
      <c r="C625" s="155"/>
      <c r="D625" s="214"/>
      <c r="E625" s="156"/>
      <c r="F625" s="157"/>
      <c r="G625" s="157"/>
      <c r="H625" s="157"/>
      <c r="I625" s="157"/>
      <c r="J625" s="157"/>
      <c r="K625" s="157"/>
      <c r="L625" s="175"/>
      <c r="M625" s="175"/>
      <c r="N625" s="175"/>
      <c r="O625" s="175"/>
      <c r="P625" s="175"/>
      <c r="Q625" s="175"/>
      <c r="R625" s="155"/>
      <c r="S625" s="124"/>
      <c r="T625" s="124"/>
    </row>
    <row r="626" spans="1:20" s="416" customFormat="1" ht="27.75" customHeight="1">
      <c r="A626" s="420"/>
      <c r="B626" s="421" t="s">
        <v>494</v>
      </c>
      <c r="C626" s="421"/>
      <c r="D626" s="420"/>
      <c r="E626" s="422"/>
      <c r="F626" s="423"/>
      <c r="G626" s="423"/>
      <c r="H626" s="423"/>
      <c r="I626" s="423"/>
      <c r="J626" s="423"/>
      <c r="K626" s="423"/>
      <c r="L626" s="438"/>
      <c r="M626" s="438"/>
      <c r="N626" s="438"/>
      <c r="O626" s="438"/>
      <c r="P626" s="438"/>
      <c r="Q626" s="438"/>
      <c r="R626" s="421"/>
      <c r="S626" s="442"/>
      <c r="T626" s="442"/>
    </row>
    <row r="627" spans="1:20" ht="44.25" customHeight="1" collapsed="1">
      <c r="A627" s="140">
        <v>1</v>
      </c>
      <c r="B627" s="155" t="s">
        <v>521</v>
      </c>
      <c r="C627" s="155"/>
      <c r="D627" s="214" t="s">
        <v>296</v>
      </c>
      <c r="E627" s="157"/>
      <c r="F627" s="214"/>
      <c r="G627" s="214"/>
      <c r="H627" s="214"/>
      <c r="I627" s="214"/>
      <c r="J627" s="157"/>
      <c r="K627" s="157"/>
      <c r="L627" s="175"/>
      <c r="M627" s="175"/>
      <c r="N627" s="175"/>
      <c r="O627" s="175"/>
      <c r="P627" s="175"/>
      <c r="Q627" s="175"/>
      <c r="R627" s="155"/>
      <c r="S627" s="124"/>
      <c r="T627" s="124"/>
    </row>
    <row r="628" spans="1:20" ht="12.75" hidden="1" customHeight="1" outlineLevel="1">
      <c r="A628" s="140"/>
      <c r="B628" s="155"/>
      <c r="C628" s="155"/>
      <c r="D628" s="214"/>
      <c r="E628" s="157">
        <v>1</v>
      </c>
      <c r="F628" s="214">
        <v>0.8</v>
      </c>
      <c r="G628" s="214"/>
      <c r="H628" s="214">
        <v>2.2000000000000002</v>
      </c>
      <c r="I628" s="214">
        <v>1</v>
      </c>
      <c r="J628" s="157">
        <f t="shared" ref="J628:J629" si="60">PRODUCT(E628:I628)</f>
        <v>1.7600000000000002</v>
      </c>
      <c r="K628" s="157"/>
      <c r="L628" s="175"/>
      <c r="M628" s="175"/>
      <c r="N628" s="175"/>
      <c r="O628" s="175"/>
      <c r="P628" s="175"/>
      <c r="Q628" s="175"/>
      <c r="R628" s="155"/>
      <c r="S628" s="124"/>
      <c r="T628" s="124"/>
    </row>
    <row r="629" spans="1:20" ht="12.75" hidden="1" customHeight="1" outlineLevel="1">
      <c r="A629" s="140"/>
      <c r="B629" s="155"/>
      <c r="C629" s="155"/>
      <c r="D629" s="214"/>
      <c r="E629" s="155">
        <v>1</v>
      </c>
      <c r="F629" s="155">
        <v>0.9</v>
      </c>
      <c r="G629" s="155"/>
      <c r="H629" s="155">
        <v>2.2000000000000002</v>
      </c>
      <c r="I629" s="155">
        <v>1</v>
      </c>
      <c r="J629" s="157">
        <f t="shared" si="60"/>
        <v>1.9800000000000002</v>
      </c>
      <c r="K629" s="157"/>
      <c r="L629" s="175"/>
      <c r="M629" s="175"/>
      <c r="N629" s="175"/>
      <c r="O629" s="175"/>
      <c r="P629" s="175"/>
      <c r="Q629" s="175"/>
      <c r="R629" s="155"/>
      <c r="S629" s="124"/>
      <c r="T629" s="124"/>
    </row>
    <row r="630" spans="1:20" ht="40.5" customHeight="1" collapsed="1">
      <c r="A630" s="140">
        <v>2</v>
      </c>
      <c r="B630" s="155" t="s">
        <v>522</v>
      </c>
      <c r="C630" s="155"/>
      <c r="D630" s="158" t="s">
        <v>296</v>
      </c>
      <c r="E630" s="155"/>
      <c r="F630" s="155"/>
      <c r="G630" s="155"/>
      <c r="H630" s="155"/>
      <c r="I630" s="155"/>
      <c r="J630" s="155"/>
      <c r="K630" s="157"/>
      <c r="L630" s="175"/>
      <c r="M630" s="175"/>
      <c r="N630" s="175"/>
      <c r="O630" s="175"/>
      <c r="P630" s="175"/>
      <c r="Q630" s="175"/>
      <c r="R630" s="155"/>
      <c r="S630" s="124"/>
      <c r="T630" s="124"/>
    </row>
    <row r="631" spans="1:20" ht="27.75" hidden="1" customHeight="1" outlineLevel="1">
      <c r="A631" s="140"/>
      <c r="B631" s="155"/>
      <c r="C631" s="155"/>
      <c r="D631" s="214"/>
      <c r="E631" s="155">
        <v>2</v>
      </c>
      <c r="F631" s="155">
        <v>1.8</v>
      </c>
      <c r="G631" s="155">
        <v>1.2</v>
      </c>
      <c r="H631" s="155"/>
      <c r="I631" s="214">
        <v>1</v>
      </c>
      <c r="J631" s="157">
        <f>PRODUCT(E631:I631)</f>
        <v>4.32</v>
      </c>
      <c r="K631" s="157"/>
      <c r="L631" s="175"/>
      <c r="M631" s="175"/>
      <c r="N631" s="175"/>
      <c r="O631" s="175"/>
      <c r="P631" s="175"/>
      <c r="Q631" s="175"/>
      <c r="R631" s="155"/>
      <c r="S631" s="124"/>
      <c r="T631" s="124"/>
    </row>
    <row r="632" spans="1:20" ht="40.5" customHeight="1">
      <c r="A632" s="140">
        <v>3</v>
      </c>
      <c r="B632" s="155" t="s">
        <v>523</v>
      </c>
      <c r="C632" s="155"/>
      <c r="D632" s="158" t="s">
        <v>163</v>
      </c>
      <c r="E632" s="155"/>
      <c r="F632" s="155"/>
      <c r="G632" s="155"/>
      <c r="H632" s="155"/>
      <c r="I632" s="155"/>
      <c r="J632" s="155"/>
      <c r="K632" s="157"/>
      <c r="L632" s="175"/>
      <c r="M632" s="175"/>
      <c r="N632" s="175"/>
      <c r="O632" s="175"/>
      <c r="P632" s="175"/>
      <c r="Q632" s="175"/>
      <c r="R632" s="155"/>
      <c r="S632" s="124"/>
      <c r="T632" s="124"/>
    </row>
    <row r="633" spans="1:20">
      <c r="A633" s="140"/>
      <c r="B633" s="155"/>
      <c r="C633" s="155"/>
      <c r="D633" s="214"/>
      <c r="E633" s="155"/>
      <c r="F633" s="155"/>
      <c r="G633" s="155"/>
      <c r="H633" s="155"/>
      <c r="I633" s="214"/>
      <c r="J633" s="157"/>
      <c r="K633" s="157"/>
      <c r="L633" s="175"/>
      <c r="M633" s="175"/>
      <c r="N633" s="175"/>
      <c r="O633" s="175"/>
      <c r="P633" s="175"/>
      <c r="Q633" s="175"/>
      <c r="R633" s="155"/>
      <c r="S633" s="124"/>
      <c r="T633" s="124"/>
    </row>
    <row r="634" spans="1:20" s="416" customFormat="1" ht="27.75" customHeight="1">
      <c r="A634" s="420"/>
      <c r="B634" s="421" t="s">
        <v>346</v>
      </c>
      <c r="C634" s="421"/>
      <c r="D634" s="420"/>
      <c r="E634" s="422"/>
      <c r="F634" s="423"/>
      <c r="G634" s="423"/>
      <c r="H634" s="423"/>
      <c r="I634" s="423"/>
      <c r="J634" s="423"/>
      <c r="K634" s="423"/>
      <c r="L634" s="438"/>
      <c r="M634" s="438"/>
      <c r="N634" s="438"/>
      <c r="O634" s="438"/>
      <c r="P634" s="438"/>
      <c r="Q634" s="438"/>
      <c r="R634" s="421"/>
      <c r="S634" s="442"/>
      <c r="T634" s="442"/>
    </row>
    <row r="635" spans="1:20" ht="27.75" customHeight="1" collapsed="1">
      <c r="A635" s="140">
        <v>1</v>
      </c>
      <c r="B635" s="155" t="s">
        <v>524</v>
      </c>
      <c r="C635" s="155"/>
      <c r="D635" s="214" t="s">
        <v>421</v>
      </c>
      <c r="E635" s="156"/>
      <c r="F635" s="157"/>
      <c r="G635" s="157"/>
      <c r="H635" s="157"/>
      <c r="I635" s="157"/>
      <c r="J635" s="157"/>
      <c r="K635" s="214"/>
      <c r="L635" s="175"/>
      <c r="M635" s="175"/>
      <c r="N635" s="175"/>
      <c r="O635" s="175"/>
      <c r="P635" s="175"/>
      <c r="Q635" s="175"/>
      <c r="R635" s="155"/>
      <c r="S635" s="124"/>
      <c r="T635" s="124"/>
    </row>
    <row r="636" spans="1:20" ht="27.75" hidden="1" customHeight="1" outlineLevel="1">
      <c r="A636" s="140"/>
      <c r="B636" s="155"/>
      <c r="C636" s="155"/>
      <c r="D636" s="214"/>
      <c r="E636" s="156">
        <v>2</v>
      </c>
      <c r="F636" s="157">
        <f>4+4.2</f>
        <v>8.1999999999999993</v>
      </c>
      <c r="G636" s="157"/>
      <c r="H636" s="157"/>
      <c r="I636" s="157">
        <v>3</v>
      </c>
      <c r="J636" s="157">
        <f>PRODUCT(E636:I636)</f>
        <v>49.199999999999996</v>
      </c>
      <c r="K636" s="214"/>
      <c r="L636" s="175"/>
      <c r="M636" s="175"/>
      <c r="N636" s="175"/>
      <c r="O636" s="175"/>
      <c r="P636" s="175"/>
      <c r="Q636" s="175"/>
      <c r="R636" s="155"/>
      <c r="S636" s="124"/>
      <c r="T636" s="124"/>
    </row>
    <row r="637" spans="1:20" ht="44.25" customHeight="1">
      <c r="A637" s="140">
        <v>2</v>
      </c>
      <c r="B637" s="155" t="s">
        <v>270</v>
      </c>
      <c r="C637" s="155"/>
      <c r="D637" s="214" t="s">
        <v>206</v>
      </c>
      <c r="E637" s="156"/>
      <c r="F637" s="157"/>
      <c r="G637" s="157"/>
      <c r="H637" s="157"/>
      <c r="I637" s="157"/>
      <c r="J637" s="157"/>
      <c r="K637" s="214"/>
      <c r="L637" s="175"/>
      <c r="M637" s="175"/>
      <c r="N637" s="175"/>
      <c r="O637" s="175"/>
      <c r="P637" s="175"/>
      <c r="Q637" s="175"/>
      <c r="R637" s="155"/>
      <c r="S637" s="124"/>
      <c r="T637" s="124"/>
    </row>
    <row r="638" spans="1:20" ht="32.1" customHeight="1">
      <c r="A638" s="140">
        <v>3</v>
      </c>
      <c r="B638" s="155" t="s">
        <v>485</v>
      </c>
      <c r="C638" s="155"/>
      <c r="D638" s="214" t="s">
        <v>206</v>
      </c>
      <c r="E638" s="156"/>
      <c r="F638" s="157"/>
      <c r="G638" s="157"/>
      <c r="H638" s="157"/>
      <c r="I638" s="157"/>
      <c r="J638" s="157"/>
      <c r="K638" s="214"/>
      <c r="L638" s="175"/>
      <c r="M638" s="175"/>
      <c r="N638" s="175"/>
      <c r="O638" s="175"/>
      <c r="P638" s="175"/>
      <c r="Q638" s="175"/>
      <c r="R638" s="155"/>
      <c r="S638" s="124"/>
      <c r="T638" s="124"/>
    </row>
    <row r="639" spans="1:20" ht="41.25" customHeight="1">
      <c r="A639" s="140">
        <v>4</v>
      </c>
      <c r="B639" s="155" t="s">
        <v>525</v>
      </c>
      <c r="C639" s="155"/>
      <c r="D639" s="214" t="s">
        <v>280</v>
      </c>
      <c r="E639" s="156"/>
      <c r="F639" s="157"/>
      <c r="G639" s="157"/>
      <c r="H639" s="157"/>
      <c r="I639" s="157"/>
      <c r="J639" s="157"/>
      <c r="K639" s="214"/>
      <c r="L639" s="175"/>
      <c r="M639" s="175"/>
      <c r="N639" s="175"/>
      <c r="O639" s="175"/>
      <c r="P639" s="175"/>
      <c r="Q639" s="175"/>
      <c r="R639" s="155"/>
      <c r="S639" s="124"/>
      <c r="T639" s="124"/>
    </row>
    <row r="640" spans="1:20">
      <c r="A640" s="140"/>
      <c r="B640" s="155"/>
      <c r="C640" s="155"/>
      <c r="D640" s="214"/>
      <c r="E640" s="156"/>
      <c r="F640" s="157"/>
      <c r="G640" s="157"/>
      <c r="H640" s="157"/>
      <c r="I640" s="157"/>
      <c r="J640" s="157"/>
      <c r="K640" s="214"/>
      <c r="L640" s="175"/>
      <c r="M640" s="175"/>
      <c r="N640" s="175"/>
      <c r="O640" s="175"/>
      <c r="P640" s="175"/>
      <c r="Q640" s="175"/>
      <c r="R640" s="155"/>
      <c r="S640" s="124"/>
      <c r="T640" s="124"/>
    </row>
    <row r="641" spans="1:20" s="369" customFormat="1" ht="27.75" customHeight="1">
      <c r="A641" s="614" t="s">
        <v>526</v>
      </c>
      <c r="B641" s="374" t="s">
        <v>527</v>
      </c>
      <c r="C641" s="375"/>
      <c r="D641" s="376"/>
      <c r="E641" s="376"/>
      <c r="F641" s="377"/>
      <c r="G641" s="377"/>
      <c r="H641" s="377"/>
      <c r="I641" s="377"/>
      <c r="J641" s="377"/>
      <c r="K641" s="436"/>
      <c r="L641" s="390"/>
      <c r="M641" s="391"/>
      <c r="N641" s="391"/>
      <c r="O641" s="391"/>
      <c r="P641" s="391"/>
      <c r="Q641" s="391"/>
      <c r="R641" s="396"/>
      <c r="S641" s="397"/>
      <c r="T641" s="397"/>
    </row>
    <row r="642" spans="1:20" s="416" customFormat="1" ht="27.75" customHeight="1">
      <c r="A642" s="463"/>
      <c r="B642" s="421" t="s">
        <v>185</v>
      </c>
      <c r="C642" s="421"/>
      <c r="D642" s="420"/>
      <c r="E642" s="422"/>
      <c r="F642" s="423"/>
      <c r="G642" s="423"/>
      <c r="H642" s="423"/>
      <c r="I642" s="423"/>
      <c r="J642" s="423"/>
      <c r="K642" s="423"/>
      <c r="L642" s="464"/>
      <c r="M642" s="464"/>
      <c r="N642" s="464"/>
      <c r="O642" s="464"/>
      <c r="P642" s="464"/>
      <c r="Q642" s="464"/>
      <c r="R642" s="421"/>
      <c r="S642" s="442"/>
      <c r="T642" s="442"/>
    </row>
    <row r="643" spans="1:20" ht="31.5" customHeight="1" collapsed="1">
      <c r="A643" s="140">
        <v>1</v>
      </c>
      <c r="B643" s="155" t="s">
        <v>186</v>
      </c>
      <c r="C643" s="155" t="s">
        <v>187</v>
      </c>
      <c r="D643" s="140" t="s">
        <v>188</v>
      </c>
      <c r="E643" s="156"/>
      <c r="F643" s="157"/>
      <c r="G643" s="157"/>
      <c r="H643" s="157"/>
      <c r="I643" s="157"/>
      <c r="J643" s="157"/>
      <c r="K643" s="157"/>
      <c r="L643" s="175"/>
      <c r="M643" s="175"/>
      <c r="N643" s="175"/>
      <c r="O643" s="175"/>
      <c r="P643" s="175"/>
      <c r="Q643" s="175"/>
      <c r="R643" s="155"/>
      <c r="S643" s="124"/>
      <c r="T643" s="124"/>
    </row>
    <row r="644" spans="1:20" hidden="1" outlineLevel="1">
      <c r="A644" s="140"/>
      <c r="B644" s="155" t="s">
        <v>528</v>
      </c>
      <c r="C644" s="155"/>
      <c r="D644" s="140"/>
      <c r="E644" s="156"/>
      <c r="F644" s="157"/>
      <c r="G644" s="157"/>
      <c r="H644" s="157"/>
      <c r="I644" s="157"/>
      <c r="J644" s="157"/>
      <c r="K644" s="157"/>
      <c r="L644" s="175"/>
      <c r="M644" s="175"/>
      <c r="N644" s="175"/>
      <c r="O644" s="175"/>
      <c r="P644" s="175"/>
      <c r="Q644" s="175"/>
      <c r="R644" s="155"/>
      <c r="S644" s="124"/>
      <c r="T644" s="124"/>
    </row>
    <row r="645" spans="1:20" hidden="1" outlineLevel="1">
      <c r="A645" s="140"/>
      <c r="B645" s="155" t="s">
        <v>529</v>
      </c>
      <c r="C645" s="155"/>
      <c r="D645" s="140"/>
      <c r="E645" s="156">
        <v>12</v>
      </c>
      <c r="F645" s="157">
        <v>1.9</v>
      </c>
      <c r="G645" s="157">
        <v>1.4</v>
      </c>
      <c r="H645" s="157">
        <v>2.2000000000000002</v>
      </c>
      <c r="I645" s="157">
        <v>1.3</v>
      </c>
      <c r="J645" s="157">
        <f t="shared" ref="J645:J646" si="61">PRODUCT(E645:I645)</f>
        <v>91.291199999999989</v>
      </c>
      <c r="K645" s="157"/>
      <c r="L645" s="175"/>
      <c r="M645" s="175"/>
      <c r="N645" s="175"/>
      <c r="O645" s="175"/>
      <c r="P645" s="175"/>
      <c r="Q645" s="175"/>
      <c r="R645" s="155"/>
      <c r="S645" s="124"/>
      <c r="T645" s="124"/>
    </row>
    <row r="646" spans="1:20" hidden="1" outlineLevel="1">
      <c r="A646" s="140"/>
      <c r="B646" s="155" t="s">
        <v>530</v>
      </c>
      <c r="C646" s="155"/>
      <c r="D646" s="140"/>
      <c r="E646" s="156">
        <v>1</v>
      </c>
      <c r="F646" s="157">
        <v>20.3</v>
      </c>
      <c r="G646" s="157">
        <v>5</v>
      </c>
      <c r="H646" s="157">
        <v>0.3</v>
      </c>
      <c r="I646" s="157">
        <v>1.3</v>
      </c>
      <c r="J646" s="157">
        <f t="shared" si="61"/>
        <v>39.585000000000001</v>
      </c>
      <c r="K646" s="157"/>
      <c r="L646" s="175"/>
      <c r="M646" s="175"/>
      <c r="N646" s="175"/>
      <c r="O646" s="175"/>
      <c r="P646" s="175"/>
      <c r="Q646" s="175"/>
      <c r="R646" s="155"/>
      <c r="S646" s="124"/>
      <c r="T646" s="124"/>
    </row>
    <row r="647" spans="1:20" hidden="1" outlineLevel="1">
      <c r="A647" s="140"/>
      <c r="B647" s="155"/>
      <c r="C647" s="155"/>
      <c r="D647" s="140"/>
      <c r="E647" s="156"/>
      <c r="F647" s="157"/>
      <c r="G647" s="157"/>
      <c r="H647" s="157"/>
      <c r="I647" s="157"/>
      <c r="J647" s="157"/>
      <c r="K647" s="157"/>
      <c r="L647" s="175"/>
      <c r="M647" s="175"/>
      <c r="N647" s="175"/>
      <c r="O647" s="175"/>
      <c r="P647" s="175"/>
      <c r="Q647" s="175"/>
      <c r="R647" s="155"/>
      <c r="S647" s="124"/>
      <c r="T647" s="124"/>
    </row>
    <row r="648" spans="1:20" ht="39" customHeight="1">
      <c r="A648" s="140">
        <v>2</v>
      </c>
      <c r="B648" s="155" t="s">
        <v>201</v>
      </c>
      <c r="C648" s="155"/>
      <c r="D648" s="158" t="s">
        <v>188</v>
      </c>
      <c r="E648" s="156"/>
      <c r="F648" s="157"/>
      <c r="G648" s="157"/>
      <c r="H648" s="157"/>
      <c r="I648" s="157"/>
      <c r="J648" s="157"/>
      <c r="K648" s="157"/>
      <c r="L648" s="175"/>
      <c r="M648" s="175"/>
      <c r="N648" s="175"/>
      <c r="O648" s="175"/>
      <c r="P648" s="175"/>
      <c r="Q648" s="175"/>
      <c r="R648" s="155"/>
      <c r="S648" s="124"/>
      <c r="T648" s="124"/>
    </row>
    <row r="649" spans="1:20" ht="39" customHeight="1">
      <c r="A649" s="140">
        <v>3</v>
      </c>
      <c r="B649" s="155" t="s">
        <v>203</v>
      </c>
      <c r="C649" s="155" t="s">
        <v>204</v>
      </c>
      <c r="D649" s="158" t="s">
        <v>188</v>
      </c>
      <c r="E649" s="156"/>
      <c r="F649" s="157"/>
      <c r="G649" s="157"/>
      <c r="H649" s="157"/>
      <c r="I649" s="157"/>
      <c r="J649" s="157"/>
      <c r="K649" s="157"/>
      <c r="L649" s="175"/>
      <c r="M649" s="175"/>
      <c r="N649" s="175"/>
      <c r="O649" s="175"/>
      <c r="P649" s="175"/>
      <c r="Q649" s="175"/>
      <c r="R649" s="155"/>
      <c r="S649" s="124"/>
      <c r="T649" s="124"/>
    </row>
    <row r="650" spans="1:20" ht="39" customHeight="1" collapsed="1">
      <c r="A650" s="140">
        <v>4</v>
      </c>
      <c r="B650" s="155" t="s">
        <v>205</v>
      </c>
      <c r="C650" s="155"/>
      <c r="D650" s="140" t="s">
        <v>206</v>
      </c>
      <c r="E650" s="156"/>
      <c r="F650" s="157"/>
      <c r="G650" s="157"/>
      <c r="H650" s="157"/>
      <c r="I650" s="157"/>
      <c r="J650" s="157"/>
      <c r="K650" s="157"/>
      <c r="L650" s="175"/>
      <c r="M650" s="175"/>
      <c r="N650" s="175"/>
      <c r="O650" s="175"/>
      <c r="P650" s="175"/>
      <c r="Q650" s="175"/>
      <c r="R650" s="155"/>
      <c r="S650" s="124"/>
      <c r="T650" s="124"/>
    </row>
    <row r="651" spans="1:20" hidden="1" outlineLevel="1">
      <c r="A651" s="140"/>
      <c r="B651" s="155" t="str">
        <f t="shared" ref="B651:B652" si="62">B645</f>
        <v>M1</v>
      </c>
      <c r="C651" s="155"/>
      <c r="D651" s="140"/>
      <c r="E651" s="155">
        <f t="shared" ref="E651:G652" si="63">E645</f>
        <v>12</v>
      </c>
      <c r="F651" s="155">
        <f t="shared" si="63"/>
        <v>1.9</v>
      </c>
      <c r="G651" s="155">
        <f t="shared" si="63"/>
        <v>1.4</v>
      </c>
      <c r="H651" s="157"/>
      <c r="I651" s="157"/>
      <c r="J651" s="157">
        <f t="shared" ref="J651:J652" si="64">PRODUCT(E651:I651)</f>
        <v>31.919999999999995</v>
      </c>
      <c r="K651" s="157"/>
      <c r="L651" s="175"/>
      <c r="M651" s="175"/>
      <c r="N651" s="175"/>
      <c r="O651" s="175"/>
      <c r="P651" s="175"/>
      <c r="Q651" s="175"/>
      <c r="R651" s="155"/>
      <c r="S651" s="124"/>
      <c r="T651" s="124"/>
    </row>
    <row r="652" spans="1:20" hidden="1" outlineLevel="1">
      <c r="A652" s="140"/>
      <c r="B652" s="155" t="str">
        <f t="shared" si="62"/>
        <v xml:space="preserve">Nền </v>
      </c>
      <c r="C652" s="155"/>
      <c r="D652" s="140"/>
      <c r="E652" s="155">
        <f t="shared" si="63"/>
        <v>1</v>
      </c>
      <c r="F652" s="155">
        <f t="shared" si="63"/>
        <v>20.3</v>
      </c>
      <c r="G652" s="155">
        <f t="shared" si="63"/>
        <v>5</v>
      </c>
      <c r="H652" s="157"/>
      <c r="I652" s="157"/>
      <c r="J652" s="157">
        <f t="shared" si="64"/>
        <v>101.5</v>
      </c>
      <c r="K652" s="157"/>
      <c r="L652" s="175"/>
      <c r="M652" s="175"/>
      <c r="N652" s="175"/>
      <c r="O652" s="175"/>
      <c r="P652" s="175"/>
      <c r="Q652" s="175"/>
      <c r="R652" s="155"/>
      <c r="S652" s="124"/>
      <c r="T652" s="124"/>
    </row>
    <row r="653" spans="1:20" hidden="1" outlineLevel="1">
      <c r="A653" s="140"/>
      <c r="B653" s="155"/>
      <c r="C653" s="155"/>
      <c r="D653" s="140"/>
      <c r="E653" s="156"/>
      <c r="F653" s="157"/>
      <c r="G653" s="157"/>
      <c r="H653" s="157"/>
      <c r="I653" s="157"/>
      <c r="J653" s="157"/>
      <c r="K653" s="157"/>
      <c r="L653" s="175"/>
      <c r="M653" s="175"/>
      <c r="N653" s="175"/>
      <c r="O653" s="175"/>
      <c r="P653" s="175"/>
      <c r="Q653" s="175"/>
      <c r="R653" s="155"/>
      <c r="S653" s="124"/>
      <c r="T653" s="124"/>
    </row>
    <row r="654" spans="1:20" ht="39" customHeight="1" collapsed="1">
      <c r="A654" s="140">
        <v>5</v>
      </c>
      <c r="B654" s="155" t="s">
        <v>531</v>
      </c>
      <c r="C654" s="155"/>
      <c r="D654" s="158" t="s">
        <v>188</v>
      </c>
      <c r="E654" s="214"/>
      <c r="F654" s="214"/>
      <c r="G654" s="214"/>
      <c r="H654" s="214"/>
      <c r="I654" s="214"/>
      <c r="J654" s="214"/>
      <c r="K654" s="157"/>
      <c r="L654" s="175"/>
      <c r="M654" s="175"/>
      <c r="N654" s="175"/>
      <c r="O654" s="175"/>
      <c r="P654" s="175"/>
      <c r="Q654" s="175"/>
      <c r="R654" s="155"/>
      <c r="S654" s="124"/>
      <c r="T654" s="124"/>
    </row>
    <row r="655" spans="1:20" hidden="1" outlineLevel="1">
      <c r="A655" s="140"/>
      <c r="B655" s="155"/>
      <c r="C655" s="155"/>
      <c r="D655" s="140"/>
      <c r="E655" s="214">
        <f t="shared" ref="E655:G655" si="65">E652</f>
        <v>1</v>
      </c>
      <c r="F655" s="214">
        <f t="shared" si="65"/>
        <v>20.3</v>
      </c>
      <c r="G655" s="214">
        <f t="shared" si="65"/>
        <v>5</v>
      </c>
      <c r="H655" s="214">
        <v>0.2</v>
      </c>
      <c r="I655" s="214">
        <v>1.42</v>
      </c>
      <c r="J655" s="157">
        <f>PRODUCT(E655:I655)</f>
        <v>28.826000000000001</v>
      </c>
      <c r="K655" s="157"/>
      <c r="L655" s="175"/>
      <c r="M655" s="175"/>
      <c r="N655" s="175"/>
      <c r="O655" s="175"/>
      <c r="P655" s="175"/>
      <c r="Q655" s="175"/>
      <c r="R655" s="155"/>
      <c r="S655" s="124"/>
      <c r="T655" s="124"/>
    </row>
    <row r="656" spans="1:20" ht="33.75" customHeight="1">
      <c r="A656" s="140">
        <v>6</v>
      </c>
      <c r="B656" s="155" t="s">
        <v>532</v>
      </c>
      <c r="C656" s="155"/>
      <c r="D656" s="214" t="s">
        <v>206</v>
      </c>
      <c r="E656" s="156"/>
      <c r="F656" s="157"/>
      <c r="G656" s="157"/>
      <c r="H656" s="157"/>
      <c r="I656" s="157"/>
      <c r="J656" s="157"/>
      <c r="K656" s="157"/>
      <c r="L656" s="175"/>
      <c r="M656" s="175"/>
      <c r="N656" s="175"/>
      <c r="O656" s="175"/>
      <c r="P656" s="175"/>
      <c r="Q656" s="175"/>
      <c r="R656" s="155"/>
      <c r="S656" s="124"/>
      <c r="T656" s="124"/>
    </row>
    <row r="657" spans="1:20" s="416" customFormat="1" ht="27.75" customHeight="1">
      <c r="A657" s="463"/>
      <c r="B657" s="421" t="s">
        <v>213</v>
      </c>
      <c r="C657" s="421"/>
      <c r="D657" s="420"/>
      <c r="E657" s="422"/>
      <c r="F657" s="423"/>
      <c r="G657" s="423"/>
      <c r="H657" s="423"/>
      <c r="I657" s="423"/>
      <c r="J657" s="423"/>
      <c r="K657" s="423"/>
      <c r="L657" s="464"/>
      <c r="M657" s="464"/>
      <c r="N657" s="464"/>
      <c r="O657" s="464"/>
      <c r="P657" s="464"/>
      <c r="Q657" s="464"/>
      <c r="R657" s="421"/>
      <c r="S657" s="442"/>
      <c r="T657" s="442"/>
    </row>
    <row r="658" spans="1:20" s="416" customFormat="1" ht="27.75" customHeight="1">
      <c r="A658" s="463"/>
      <c r="B658" s="421" t="s">
        <v>217</v>
      </c>
      <c r="C658" s="421"/>
      <c r="D658" s="420"/>
      <c r="E658" s="422"/>
      <c r="F658" s="423"/>
      <c r="G658" s="423"/>
      <c r="H658" s="423"/>
      <c r="I658" s="423"/>
      <c r="J658" s="423"/>
      <c r="K658" s="423"/>
      <c r="L658" s="464"/>
      <c r="M658" s="464"/>
      <c r="N658" s="464"/>
      <c r="O658" s="464"/>
      <c r="P658" s="464"/>
      <c r="Q658" s="464"/>
      <c r="R658" s="421"/>
      <c r="S658" s="442"/>
      <c r="T658" s="442"/>
    </row>
    <row r="659" spans="1:20" ht="39" customHeight="1">
      <c r="A659" s="154" t="s">
        <v>218</v>
      </c>
      <c r="B659" s="445" t="s">
        <v>219</v>
      </c>
      <c r="C659" s="153"/>
      <c r="D659" s="154"/>
      <c r="E659" s="154"/>
      <c r="F659" s="154"/>
      <c r="G659" s="154"/>
      <c r="H659" s="154"/>
      <c r="I659" s="154"/>
      <c r="J659" s="154"/>
      <c r="K659" s="151"/>
      <c r="L659" s="175"/>
      <c r="M659" s="175"/>
      <c r="N659" s="175"/>
      <c r="O659" s="175"/>
      <c r="P659" s="175"/>
      <c r="Q659" s="175"/>
      <c r="R659" s="155"/>
      <c r="S659" s="124"/>
      <c r="T659" s="124"/>
    </row>
    <row r="660" spans="1:20" ht="39" customHeight="1" collapsed="1">
      <c r="A660" s="140">
        <v>1</v>
      </c>
      <c r="B660" s="155" t="s">
        <v>220</v>
      </c>
      <c r="C660" s="155" t="s">
        <v>434</v>
      </c>
      <c r="D660" s="158" t="s">
        <v>188</v>
      </c>
      <c r="E660" s="214"/>
      <c r="F660" s="214"/>
      <c r="G660" s="214"/>
      <c r="H660" s="214"/>
      <c r="I660" s="214"/>
      <c r="J660" s="214"/>
      <c r="K660" s="157"/>
      <c r="L660" s="175"/>
      <c r="M660" s="175"/>
      <c r="N660" s="175"/>
      <c r="O660" s="175"/>
      <c r="P660" s="175"/>
      <c r="Q660" s="175"/>
      <c r="R660" s="155"/>
      <c r="S660" s="124"/>
      <c r="T660" s="124"/>
    </row>
    <row r="661" spans="1:20" hidden="1" outlineLevel="1">
      <c r="A661" s="140"/>
      <c r="B661" s="155" t="str">
        <f>B651</f>
        <v>M1</v>
      </c>
      <c r="C661" s="155"/>
      <c r="D661" s="140"/>
      <c r="E661" s="155">
        <f t="shared" ref="E661:G661" si="66">E651</f>
        <v>12</v>
      </c>
      <c r="F661" s="155">
        <f t="shared" si="66"/>
        <v>1.9</v>
      </c>
      <c r="G661" s="155">
        <f t="shared" si="66"/>
        <v>1.4</v>
      </c>
      <c r="H661" s="157">
        <v>0.1</v>
      </c>
      <c r="I661" s="157">
        <v>1</v>
      </c>
      <c r="J661" s="157">
        <f>PRODUCT(E661:I661)</f>
        <v>3.1919999999999997</v>
      </c>
      <c r="K661" s="157"/>
      <c r="L661" s="175"/>
      <c r="M661" s="175"/>
      <c r="N661" s="175"/>
      <c r="O661" s="175"/>
      <c r="P661" s="175"/>
      <c r="Q661" s="175"/>
      <c r="R661" s="155"/>
      <c r="S661" s="124"/>
      <c r="T661" s="124"/>
    </row>
    <row r="662" spans="1:20" hidden="1" outlineLevel="1">
      <c r="A662" s="140"/>
      <c r="B662" s="155"/>
      <c r="C662" s="155"/>
      <c r="D662" s="140"/>
      <c r="E662" s="156"/>
      <c r="F662" s="157"/>
      <c r="G662" s="157"/>
      <c r="H662" s="157"/>
      <c r="I662" s="157"/>
      <c r="J662" s="157"/>
      <c r="K662" s="157"/>
      <c r="L662" s="175"/>
      <c r="M662" s="175"/>
      <c r="N662" s="175"/>
      <c r="O662" s="175"/>
      <c r="P662" s="175"/>
      <c r="Q662" s="175"/>
      <c r="R662" s="155"/>
      <c r="S662" s="124"/>
      <c r="T662" s="124"/>
    </row>
    <row r="663" spans="1:20" ht="39" customHeight="1" collapsed="1">
      <c r="A663" s="140">
        <v>2</v>
      </c>
      <c r="B663" s="155" t="s">
        <v>533</v>
      </c>
      <c r="C663" s="155" t="s">
        <v>534</v>
      </c>
      <c r="D663" s="140" t="s">
        <v>188</v>
      </c>
      <c r="E663" s="156"/>
      <c r="F663" s="157"/>
      <c r="G663" s="157"/>
      <c r="H663" s="157"/>
      <c r="I663" s="157"/>
      <c r="J663" s="157">
        <f t="shared" ref="J663:J666" si="67">PRODUCT(E663:I663)</f>
        <v>0</v>
      </c>
      <c r="K663" s="157"/>
      <c r="L663" s="175"/>
      <c r="M663" s="175"/>
      <c r="N663" s="175"/>
      <c r="O663" s="175"/>
      <c r="P663" s="175"/>
      <c r="Q663" s="175"/>
      <c r="R663" s="155"/>
      <c r="S663" s="124"/>
      <c r="T663" s="124"/>
    </row>
    <row r="664" spans="1:20" hidden="1" outlineLevel="1">
      <c r="A664" s="140"/>
      <c r="B664" s="155" t="str">
        <f>B661</f>
        <v>M1</v>
      </c>
      <c r="C664" s="155"/>
      <c r="D664" s="140"/>
      <c r="E664" s="155">
        <f>E661</f>
        <v>12</v>
      </c>
      <c r="F664" s="157">
        <f t="shared" ref="F664:G664" si="68">F661-0.2</f>
        <v>1.7</v>
      </c>
      <c r="G664" s="157">
        <f t="shared" si="68"/>
        <v>1.2</v>
      </c>
      <c r="H664" s="157">
        <v>0.35</v>
      </c>
      <c r="I664" s="157">
        <v>1</v>
      </c>
      <c r="J664" s="157">
        <f t="shared" si="67"/>
        <v>8.5679999999999978</v>
      </c>
      <c r="K664" s="157"/>
      <c r="L664" s="175"/>
      <c r="M664" s="175"/>
      <c r="N664" s="175"/>
      <c r="O664" s="175"/>
      <c r="P664" s="175"/>
      <c r="Q664" s="175"/>
      <c r="R664" s="155"/>
      <c r="S664" s="124"/>
      <c r="T664" s="124"/>
    </row>
    <row r="665" spans="1:20" ht="39" customHeight="1" collapsed="1">
      <c r="A665" s="140">
        <v>3</v>
      </c>
      <c r="B665" s="155" t="s">
        <v>471</v>
      </c>
      <c r="C665" s="155" t="s">
        <v>534</v>
      </c>
      <c r="D665" s="140" t="s">
        <v>188</v>
      </c>
      <c r="E665" s="156"/>
      <c r="F665" s="157"/>
      <c r="G665" s="157"/>
      <c r="H665" s="157"/>
      <c r="I665" s="157"/>
      <c r="J665" s="157">
        <f t="shared" si="67"/>
        <v>0</v>
      </c>
      <c r="K665" s="157"/>
      <c r="L665" s="175"/>
      <c r="M665" s="175"/>
      <c r="N665" s="175"/>
      <c r="O665" s="175"/>
      <c r="P665" s="175"/>
      <c r="Q665" s="175"/>
      <c r="R665" s="155"/>
      <c r="S665" s="124"/>
      <c r="T665" s="124"/>
    </row>
    <row r="666" spans="1:20" hidden="1" outlineLevel="1">
      <c r="A666" s="140"/>
      <c r="B666" s="155" t="s">
        <v>225</v>
      </c>
      <c r="C666" s="155"/>
      <c r="D666" s="140"/>
      <c r="E666" s="156">
        <f>E664</f>
        <v>12</v>
      </c>
      <c r="F666" s="157">
        <v>0.25</v>
      </c>
      <c r="G666" s="157">
        <v>0.2</v>
      </c>
      <c r="H666" s="157">
        <v>1.6</v>
      </c>
      <c r="I666" s="157">
        <v>1</v>
      </c>
      <c r="J666" s="157">
        <f t="shared" si="67"/>
        <v>0.96000000000000019</v>
      </c>
      <c r="K666" s="157"/>
      <c r="L666" s="175"/>
      <c r="M666" s="175"/>
      <c r="N666" s="175"/>
      <c r="O666" s="175"/>
      <c r="P666" s="175"/>
      <c r="Q666" s="175"/>
      <c r="R666" s="155"/>
      <c r="S666" s="124"/>
      <c r="T666" s="124"/>
    </row>
    <row r="667" spans="1:20" hidden="1" outlineLevel="1">
      <c r="A667" s="140"/>
      <c r="B667" s="155"/>
      <c r="C667" s="155"/>
      <c r="D667" s="140"/>
      <c r="E667" s="156"/>
      <c r="F667" s="157"/>
      <c r="G667" s="157"/>
      <c r="H667" s="157"/>
      <c r="I667" s="157"/>
      <c r="J667" s="157"/>
      <c r="K667" s="157"/>
      <c r="L667" s="175"/>
      <c r="M667" s="175"/>
      <c r="N667" s="175"/>
      <c r="O667" s="175"/>
      <c r="P667" s="175"/>
      <c r="Q667" s="175"/>
      <c r="R667" s="155"/>
      <c r="S667" s="124"/>
      <c r="T667" s="124"/>
    </row>
    <row r="668" spans="1:20" ht="39" customHeight="1" collapsed="1">
      <c r="A668" s="140">
        <v>4</v>
      </c>
      <c r="B668" s="155" t="s">
        <v>535</v>
      </c>
      <c r="C668" s="155" t="s">
        <v>534</v>
      </c>
      <c r="D668" s="140" t="s">
        <v>188</v>
      </c>
      <c r="E668" s="156"/>
      <c r="F668" s="157"/>
      <c r="G668" s="157"/>
      <c r="H668" s="157"/>
      <c r="I668" s="157"/>
      <c r="J668" s="157"/>
      <c r="K668" s="157"/>
      <c r="L668" s="175"/>
      <c r="M668" s="175"/>
      <c r="N668" s="175"/>
      <c r="O668" s="175"/>
      <c r="P668" s="175"/>
      <c r="Q668" s="175"/>
      <c r="R668" s="155"/>
      <c r="S668" s="124"/>
      <c r="T668" s="124"/>
    </row>
    <row r="669" spans="1:20" hidden="1" outlineLevel="1">
      <c r="A669" s="140"/>
      <c r="B669" s="155" t="str">
        <f>B652</f>
        <v xml:space="preserve">Nền </v>
      </c>
      <c r="C669" s="155"/>
      <c r="D669" s="140"/>
      <c r="E669" s="155">
        <f t="shared" ref="E669:G669" si="69">E652</f>
        <v>1</v>
      </c>
      <c r="F669" s="155">
        <f t="shared" si="69"/>
        <v>20.3</v>
      </c>
      <c r="G669" s="155">
        <f t="shared" si="69"/>
        <v>5</v>
      </c>
      <c r="H669" s="157">
        <v>0.2</v>
      </c>
      <c r="I669" s="157">
        <v>1</v>
      </c>
      <c r="J669" s="157">
        <f>PRODUCT(E669:I669)</f>
        <v>20.3</v>
      </c>
      <c r="K669" s="157"/>
      <c r="L669" s="175"/>
      <c r="M669" s="175"/>
      <c r="N669" s="175"/>
      <c r="O669" s="175"/>
      <c r="P669" s="175"/>
      <c r="Q669" s="175"/>
      <c r="R669" s="155"/>
      <c r="S669" s="124"/>
      <c r="T669" s="124"/>
    </row>
    <row r="670" spans="1:20" ht="39" customHeight="1">
      <c r="A670" s="154" t="s">
        <v>218</v>
      </c>
      <c r="B670" s="445" t="s">
        <v>243</v>
      </c>
      <c r="C670" s="153"/>
      <c r="D670" s="154"/>
      <c r="E670" s="154"/>
      <c r="F670" s="154"/>
      <c r="G670" s="154"/>
      <c r="H670" s="154"/>
      <c r="I670" s="154"/>
      <c r="J670" s="154"/>
      <c r="K670" s="151"/>
      <c r="L670" s="175"/>
      <c r="M670" s="175"/>
      <c r="N670" s="175"/>
      <c r="O670" s="175"/>
      <c r="P670" s="175"/>
      <c r="Q670" s="175"/>
      <c r="R670" s="155"/>
      <c r="S670" s="124"/>
      <c r="T670" s="124"/>
    </row>
    <row r="671" spans="1:20" ht="39" customHeight="1" collapsed="1">
      <c r="A671" s="140">
        <v>1</v>
      </c>
      <c r="B671" s="155" t="s">
        <v>536</v>
      </c>
      <c r="C671" s="155" t="s">
        <v>245</v>
      </c>
      <c r="D671" s="158" t="s">
        <v>206</v>
      </c>
      <c r="E671" s="214"/>
      <c r="F671" s="214"/>
      <c r="G671" s="214"/>
      <c r="H671" s="214"/>
      <c r="I671" s="214"/>
      <c r="J671" s="214"/>
      <c r="K671" s="157"/>
      <c r="L671" s="175"/>
      <c r="M671" s="175"/>
      <c r="N671" s="175"/>
      <c r="O671" s="175"/>
      <c r="P671" s="175"/>
      <c r="Q671" s="175"/>
      <c r="R671" s="155"/>
      <c r="S671" s="124"/>
      <c r="T671" s="124"/>
    </row>
    <row r="672" spans="1:20" hidden="1" outlineLevel="1">
      <c r="A672" s="140"/>
      <c r="B672" s="155" t="str">
        <f>B661</f>
        <v>M1</v>
      </c>
      <c r="C672" s="155"/>
      <c r="D672" s="140"/>
      <c r="E672" s="155">
        <f t="shared" ref="E672:G672" si="70">E661</f>
        <v>12</v>
      </c>
      <c r="F672" s="155">
        <f t="shared" si="70"/>
        <v>1.9</v>
      </c>
      <c r="G672" s="155">
        <f t="shared" si="70"/>
        <v>1.4</v>
      </c>
      <c r="H672" s="157">
        <v>0.1</v>
      </c>
      <c r="I672" s="157">
        <v>1</v>
      </c>
      <c r="J672" s="157">
        <f>I672*(G672+F672)*2*H672*E672</f>
        <v>7.92</v>
      </c>
      <c r="K672" s="157"/>
      <c r="L672" s="175"/>
      <c r="M672" s="175"/>
      <c r="N672" s="175"/>
      <c r="O672" s="175"/>
      <c r="P672" s="175"/>
      <c r="Q672" s="175"/>
      <c r="R672" s="155"/>
      <c r="S672" s="124"/>
      <c r="T672" s="124"/>
    </row>
    <row r="673" spans="1:20" hidden="1" outlineLevel="1">
      <c r="A673" s="140"/>
      <c r="B673" s="155"/>
      <c r="C673" s="155"/>
      <c r="D673" s="140"/>
      <c r="E673" s="156"/>
      <c r="F673" s="157"/>
      <c r="G673" s="157"/>
      <c r="H673" s="157"/>
      <c r="I673" s="157"/>
      <c r="J673" s="157"/>
      <c r="K673" s="157"/>
      <c r="L673" s="175"/>
      <c r="M673" s="175"/>
      <c r="N673" s="175"/>
      <c r="O673" s="175"/>
      <c r="P673" s="175"/>
      <c r="Q673" s="175"/>
      <c r="R673" s="155"/>
      <c r="S673" s="124"/>
      <c r="T673" s="124"/>
    </row>
    <row r="674" spans="1:20" ht="39" customHeight="1" collapsed="1">
      <c r="A674" s="140">
        <v>2</v>
      </c>
      <c r="B674" s="155" t="s">
        <v>537</v>
      </c>
      <c r="C674" s="155" t="s">
        <v>245</v>
      </c>
      <c r="D674" s="140" t="s">
        <v>206</v>
      </c>
      <c r="E674" s="156"/>
      <c r="F674" s="157"/>
      <c r="G674" s="157"/>
      <c r="H674" s="157"/>
      <c r="I674" s="157"/>
      <c r="J674" s="157">
        <f>PRODUCT(E674:I674)</f>
        <v>0</v>
      </c>
      <c r="K674" s="157"/>
      <c r="L674" s="175"/>
      <c r="M674" s="175"/>
      <c r="N674" s="175"/>
      <c r="O674" s="175"/>
      <c r="P674" s="175"/>
      <c r="Q674" s="175"/>
      <c r="R674" s="155"/>
      <c r="S674" s="124"/>
      <c r="T674" s="124"/>
    </row>
    <row r="675" spans="1:20" hidden="1" outlineLevel="1">
      <c r="A675" s="140"/>
      <c r="B675" s="155" t="str">
        <f>B664</f>
        <v>M1</v>
      </c>
      <c r="C675" s="155"/>
      <c r="D675" s="140"/>
      <c r="E675" s="155">
        <f t="shared" ref="E675:H675" si="71">E664</f>
        <v>12</v>
      </c>
      <c r="F675" s="155">
        <f t="shared" si="71"/>
        <v>1.7</v>
      </c>
      <c r="G675" s="155">
        <f t="shared" si="71"/>
        <v>1.2</v>
      </c>
      <c r="H675" s="155">
        <f t="shared" si="71"/>
        <v>0.35</v>
      </c>
      <c r="I675" s="157">
        <v>1</v>
      </c>
      <c r="J675" s="157">
        <f>I675*(G675+F675)*2*H675*E675</f>
        <v>24.36</v>
      </c>
      <c r="K675" s="157"/>
      <c r="L675" s="175"/>
      <c r="M675" s="175"/>
      <c r="N675" s="175"/>
      <c r="O675" s="175"/>
      <c r="P675" s="175"/>
      <c r="Q675" s="175"/>
      <c r="R675" s="155"/>
      <c r="S675" s="124"/>
      <c r="T675" s="124"/>
    </row>
    <row r="676" spans="1:20" ht="39" customHeight="1" collapsed="1">
      <c r="A676" s="140">
        <v>3</v>
      </c>
      <c r="B676" s="155" t="s">
        <v>538</v>
      </c>
      <c r="C676" s="155" t="s">
        <v>245</v>
      </c>
      <c r="D676" s="140" t="s">
        <v>206</v>
      </c>
      <c r="E676" s="156"/>
      <c r="F676" s="157"/>
      <c r="G676" s="157"/>
      <c r="H676" s="157"/>
      <c r="I676" s="157"/>
      <c r="J676" s="157">
        <f>PRODUCT(E676:I676)</f>
        <v>0</v>
      </c>
      <c r="K676" s="157"/>
      <c r="L676" s="175"/>
      <c r="M676" s="175"/>
      <c r="N676" s="175"/>
      <c r="O676" s="175"/>
      <c r="P676" s="175"/>
      <c r="Q676" s="175"/>
      <c r="R676" s="155"/>
      <c r="S676" s="124"/>
      <c r="T676" s="124"/>
    </row>
    <row r="677" spans="1:20" hidden="1" outlineLevel="1">
      <c r="A677" s="140"/>
      <c r="B677" s="155" t="str">
        <f>B666</f>
        <v>C1</v>
      </c>
      <c r="C677" s="155"/>
      <c r="D677" s="140"/>
      <c r="E677" s="155">
        <f t="shared" ref="E677:H677" si="72">E666</f>
        <v>12</v>
      </c>
      <c r="F677" s="155">
        <f t="shared" si="72"/>
        <v>0.25</v>
      </c>
      <c r="G677" s="155">
        <f t="shared" si="72"/>
        <v>0.2</v>
      </c>
      <c r="H677" s="155">
        <f t="shared" si="72"/>
        <v>1.6</v>
      </c>
      <c r="I677" s="157">
        <v>1</v>
      </c>
      <c r="J677" s="157">
        <f>E677*(F677+G677)*2*H677*I677</f>
        <v>17.28</v>
      </c>
      <c r="K677" s="157"/>
      <c r="L677" s="175"/>
      <c r="M677" s="175"/>
      <c r="N677" s="175"/>
      <c r="O677" s="175"/>
      <c r="P677" s="175"/>
      <c r="Q677" s="175"/>
      <c r="R677" s="155"/>
      <c r="S677" s="124"/>
      <c r="T677" s="124"/>
    </row>
    <row r="678" spans="1:20" ht="39" customHeight="1" collapsed="1">
      <c r="A678" s="140">
        <v>4</v>
      </c>
      <c r="B678" s="155" t="s">
        <v>539</v>
      </c>
      <c r="C678" s="155" t="s">
        <v>245</v>
      </c>
      <c r="D678" s="140" t="s">
        <v>206</v>
      </c>
      <c r="E678" s="156"/>
      <c r="F678" s="157"/>
      <c r="G678" s="157"/>
      <c r="H678" s="157"/>
      <c r="I678" s="157"/>
      <c r="J678" s="157"/>
      <c r="K678" s="157"/>
      <c r="L678" s="175"/>
      <c r="M678" s="175"/>
      <c r="N678" s="175"/>
      <c r="O678" s="175"/>
      <c r="P678" s="175"/>
      <c r="Q678" s="175"/>
      <c r="R678" s="155"/>
      <c r="S678" s="124"/>
      <c r="T678" s="124"/>
    </row>
    <row r="679" spans="1:20" hidden="1" outlineLevel="1">
      <c r="A679" s="140"/>
      <c r="B679" s="155" t="str">
        <f>B669</f>
        <v xml:space="preserve">Nền </v>
      </c>
      <c r="C679" s="155"/>
      <c r="D679" s="140"/>
      <c r="E679" s="155">
        <f t="shared" ref="E679:H679" si="73">E669</f>
        <v>1</v>
      </c>
      <c r="F679" s="155">
        <f t="shared" si="73"/>
        <v>20.3</v>
      </c>
      <c r="G679" s="155">
        <f t="shared" si="73"/>
        <v>5</v>
      </c>
      <c r="H679" s="155">
        <f t="shared" si="73"/>
        <v>0.2</v>
      </c>
      <c r="I679" s="157">
        <v>1</v>
      </c>
      <c r="J679" s="157">
        <f>I679*(G679+F679)*2*H679*E679</f>
        <v>10.120000000000001</v>
      </c>
      <c r="K679" s="157"/>
      <c r="L679" s="175"/>
      <c r="M679" s="175"/>
      <c r="N679" s="175"/>
      <c r="O679" s="175"/>
      <c r="P679" s="175"/>
      <c r="Q679" s="175"/>
      <c r="R679" s="155"/>
      <c r="S679" s="124"/>
      <c r="T679" s="124"/>
    </row>
    <row r="680" spans="1:20" ht="39" customHeight="1">
      <c r="A680" s="154" t="s">
        <v>218</v>
      </c>
      <c r="B680" s="445" t="s">
        <v>251</v>
      </c>
      <c r="C680" s="153"/>
      <c r="D680" s="154"/>
      <c r="E680" s="154"/>
      <c r="F680" s="154"/>
      <c r="G680" s="154"/>
      <c r="H680" s="154"/>
      <c r="I680" s="154"/>
      <c r="J680" s="154"/>
      <c r="K680" s="151"/>
      <c r="L680" s="175"/>
      <c r="M680" s="175"/>
      <c r="N680" s="175"/>
      <c r="O680" s="175"/>
      <c r="P680" s="175"/>
      <c r="Q680" s="175"/>
      <c r="R680" s="155"/>
      <c r="S680" s="124"/>
      <c r="T680" s="124"/>
    </row>
    <row r="681" spans="1:20" ht="34.5" customHeight="1">
      <c r="A681" s="140">
        <v>1</v>
      </c>
      <c r="B681" s="155" t="s">
        <v>540</v>
      </c>
      <c r="C681" s="155" t="s">
        <v>253</v>
      </c>
      <c r="D681" s="214" t="s">
        <v>254</v>
      </c>
      <c r="E681" s="156"/>
      <c r="F681" s="157"/>
      <c r="G681" s="157"/>
      <c r="H681" s="157"/>
      <c r="I681" s="157"/>
      <c r="J681" s="157"/>
      <c r="K681" s="157"/>
      <c r="L681" s="175"/>
      <c r="M681" s="175"/>
      <c r="N681" s="175"/>
      <c r="O681" s="175"/>
      <c r="P681" s="175"/>
      <c r="Q681" s="175"/>
      <c r="R681" s="155"/>
      <c r="S681" s="124"/>
      <c r="T681" s="124"/>
    </row>
    <row r="682" spans="1:20" ht="34.5" customHeight="1">
      <c r="A682" s="140">
        <v>2</v>
      </c>
      <c r="B682" s="155" t="s">
        <v>541</v>
      </c>
      <c r="C682" s="155" t="s">
        <v>253</v>
      </c>
      <c r="D682" s="214" t="s">
        <v>254</v>
      </c>
      <c r="E682" s="156"/>
      <c r="F682" s="157"/>
      <c r="G682" s="157"/>
      <c r="H682" s="157"/>
      <c r="I682" s="157"/>
      <c r="J682" s="157"/>
      <c r="K682" s="157"/>
      <c r="L682" s="175"/>
      <c r="M682" s="175"/>
      <c r="N682" s="175"/>
      <c r="O682" s="175"/>
      <c r="P682" s="175"/>
      <c r="Q682" s="175"/>
      <c r="R682" s="155"/>
      <c r="S682" s="124"/>
      <c r="T682" s="124"/>
    </row>
    <row r="683" spans="1:20" ht="34.5" customHeight="1">
      <c r="A683" s="140">
        <v>3</v>
      </c>
      <c r="B683" s="155" t="s">
        <v>542</v>
      </c>
      <c r="C683" s="155" t="s">
        <v>253</v>
      </c>
      <c r="D683" s="214" t="s">
        <v>254</v>
      </c>
      <c r="E683" s="156"/>
      <c r="F683" s="157"/>
      <c r="G683" s="157"/>
      <c r="H683" s="157"/>
      <c r="I683" s="157"/>
      <c r="J683" s="157"/>
      <c r="K683" s="157"/>
      <c r="L683" s="175"/>
      <c r="M683" s="175"/>
      <c r="N683" s="175"/>
      <c r="O683" s="175"/>
      <c r="P683" s="175"/>
      <c r="Q683" s="175"/>
      <c r="R683" s="155"/>
      <c r="S683" s="124"/>
      <c r="T683" s="124"/>
    </row>
    <row r="684" spans="1:20" s="416" customFormat="1" ht="27.75" customHeight="1">
      <c r="A684" s="463"/>
      <c r="B684" s="421" t="s">
        <v>543</v>
      </c>
      <c r="C684" s="421"/>
      <c r="D684" s="420"/>
      <c r="E684" s="422"/>
      <c r="F684" s="423"/>
      <c r="G684" s="423"/>
      <c r="H684" s="423"/>
      <c r="I684" s="423"/>
      <c r="J684" s="423"/>
      <c r="K684" s="423"/>
      <c r="L684" s="464"/>
      <c r="M684" s="464"/>
      <c r="N684" s="464"/>
      <c r="O684" s="464"/>
      <c r="P684" s="464"/>
      <c r="Q684" s="464"/>
      <c r="R684" s="421"/>
      <c r="S684" s="442"/>
      <c r="T684" s="442"/>
    </row>
    <row r="685" spans="1:20" s="417" customFormat="1" ht="42" customHeight="1" collapsed="1">
      <c r="A685" s="446">
        <v>1</v>
      </c>
      <c r="B685" s="447" t="s">
        <v>544</v>
      </c>
      <c r="C685" s="447" t="s">
        <v>545</v>
      </c>
      <c r="D685" s="448" t="s">
        <v>206</v>
      </c>
      <c r="E685" s="449"/>
      <c r="F685" s="450"/>
      <c r="G685" s="450"/>
      <c r="H685" s="450"/>
      <c r="I685" s="450"/>
      <c r="J685" s="450"/>
      <c r="K685" s="450"/>
      <c r="L685" s="451"/>
      <c r="M685" s="451"/>
      <c r="N685" s="451"/>
      <c r="O685" s="451"/>
      <c r="P685" s="451"/>
      <c r="Q685" s="451"/>
      <c r="R685" s="447"/>
      <c r="S685" s="452"/>
      <c r="T685" s="452"/>
    </row>
    <row r="686" spans="1:20" s="417" customFormat="1" hidden="1" outlineLevel="1">
      <c r="A686" s="446"/>
      <c r="B686" s="447" t="str">
        <f>B669</f>
        <v xml:space="preserve">Nền </v>
      </c>
      <c r="C686" s="447"/>
      <c r="D686" s="446"/>
      <c r="E686" s="447">
        <f t="shared" ref="E686:G686" si="74">E669</f>
        <v>1</v>
      </c>
      <c r="F686" s="447">
        <f t="shared" si="74"/>
        <v>20.3</v>
      </c>
      <c r="G686" s="447">
        <f t="shared" si="74"/>
        <v>5</v>
      </c>
      <c r="H686" s="450"/>
      <c r="I686" s="450"/>
      <c r="J686" s="450">
        <f>PRODUCT(E686:I686)</f>
        <v>101.5</v>
      </c>
      <c r="K686" s="450"/>
      <c r="L686" s="451"/>
      <c r="M686" s="451"/>
      <c r="N686" s="451"/>
      <c r="O686" s="451"/>
      <c r="P686" s="451"/>
      <c r="Q686" s="451"/>
      <c r="R686" s="447"/>
      <c r="S686" s="452"/>
      <c r="T686" s="452"/>
    </row>
    <row r="687" spans="1:20" s="416" customFormat="1" ht="23.25" customHeight="1">
      <c r="A687" s="463"/>
      <c r="B687" s="421" t="s">
        <v>546</v>
      </c>
      <c r="C687" s="421"/>
      <c r="D687" s="420"/>
      <c r="E687" s="422"/>
      <c r="F687" s="423"/>
      <c r="G687" s="423"/>
      <c r="H687" s="423"/>
      <c r="I687" s="423"/>
      <c r="J687" s="423"/>
      <c r="K687" s="423"/>
      <c r="L687" s="464"/>
      <c r="M687" s="464"/>
      <c r="N687" s="464"/>
      <c r="O687" s="464"/>
      <c r="P687" s="464"/>
      <c r="Q687" s="464"/>
      <c r="R687" s="421"/>
      <c r="S687" s="442"/>
      <c r="T687" s="442"/>
    </row>
    <row r="688" spans="1:20" ht="31.5" customHeight="1">
      <c r="A688" s="140">
        <v>1</v>
      </c>
      <c r="B688" s="155" t="s">
        <v>547</v>
      </c>
      <c r="C688" s="155"/>
      <c r="D688" s="140" t="s">
        <v>280</v>
      </c>
      <c r="E688" s="156"/>
      <c r="F688" s="157"/>
      <c r="G688" s="157"/>
      <c r="H688" s="157"/>
      <c r="I688" s="157"/>
      <c r="J688" s="157"/>
      <c r="K688" s="157"/>
      <c r="L688" s="175"/>
      <c r="M688" s="175"/>
      <c r="N688" s="175"/>
      <c r="O688" s="175"/>
      <c r="P688" s="175"/>
      <c r="Q688" s="175"/>
      <c r="R688" s="155"/>
      <c r="S688" s="124"/>
      <c r="T688" s="124"/>
    </row>
    <row r="689" spans="1:20" ht="24" customHeight="1">
      <c r="A689" s="189"/>
      <c r="B689" s="248"/>
      <c r="C689" s="248"/>
      <c r="D689" s="380"/>
      <c r="E689" s="250"/>
      <c r="F689" s="251"/>
      <c r="G689" s="251"/>
      <c r="H689" s="251"/>
      <c r="I689" s="251"/>
      <c r="J689" s="251"/>
      <c r="K689" s="251"/>
      <c r="L689" s="256"/>
      <c r="M689" s="256"/>
      <c r="N689" s="256"/>
      <c r="O689" s="256"/>
      <c r="P689" s="256"/>
      <c r="Q689" s="256"/>
      <c r="R689" s="248"/>
      <c r="S689" s="124"/>
      <c r="T689" s="124"/>
    </row>
    <row r="690" spans="1:20" ht="12.75" customHeight="1">
      <c r="A690" s="399"/>
      <c r="B690" s="400"/>
      <c r="C690" s="124"/>
      <c r="D690" s="124"/>
      <c r="E690" s="124"/>
      <c r="F690" s="124"/>
      <c r="G690" s="124"/>
      <c r="H690" s="124"/>
      <c r="I690" s="124"/>
      <c r="J690" s="124"/>
      <c r="K690" s="401"/>
      <c r="L690" s="402"/>
      <c r="M690" s="402"/>
      <c r="N690" s="402"/>
      <c r="O690" s="402"/>
      <c r="P690" s="402"/>
      <c r="Q690" s="402"/>
      <c r="R690" s="124"/>
      <c r="S690" s="124"/>
      <c r="T690" s="124"/>
    </row>
    <row r="691" spans="1:20" ht="12.75" customHeight="1">
      <c r="A691" s="399"/>
      <c r="B691" s="400"/>
      <c r="C691" s="124"/>
      <c r="D691" s="124"/>
      <c r="E691" s="124"/>
      <c r="F691" s="124"/>
      <c r="G691" s="124"/>
      <c r="H691" s="124"/>
      <c r="I691" s="124"/>
      <c r="J691" s="124"/>
      <c r="K691" s="401"/>
      <c r="L691" s="402"/>
      <c r="M691" s="402"/>
      <c r="N691" s="402"/>
      <c r="O691" s="402"/>
      <c r="P691" s="402"/>
      <c r="Q691" s="402"/>
      <c r="R691" s="124"/>
      <c r="S691" s="124"/>
      <c r="T691" s="124"/>
    </row>
    <row r="692" spans="1:20" ht="12.75" customHeight="1">
      <c r="A692" s="399"/>
      <c r="B692" s="400"/>
      <c r="C692" s="124"/>
      <c r="D692" s="124"/>
      <c r="E692" s="124"/>
      <c r="F692" s="124"/>
      <c r="G692" s="124"/>
      <c r="H692" s="124"/>
      <c r="I692" s="124"/>
      <c r="J692" s="124"/>
      <c r="K692" s="401"/>
      <c r="L692" s="402"/>
      <c r="M692" s="402"/>
      <c r="N692" s="402"/>
      <c r="O692" s="402"/>
      <c r="P692" s="402"/>
      <c r="Q692" s="402"/>
      <c r="R692" s="124"/>
      <c r="S692" s="124"/>
      <c r="T692" s="124"/>
    </row>
    <row r="693" spans="1:20" ht="12.75" customHeight="1">
      <c r="A693" s="399"/>
      <c r="B693" s="400"/>
      <c r="C693" s="124"/>
      <c r="D693" s="124"/>
      <c r="E693" s="124"/>
      <c r="F693" s="124"/>
      <c r="G693" s="124"/>
      <c r="H693" s="124"/>
      <c r="I693" s="124"/>
      <c r="J693" s="124"/>
      <c r="K693" s="401"/>
      <c r="L693" s="402"/>
      <c r="M693" s="402"/>
      <c r="N693" s="402"/>
      <c r="O693" s="402"/>
      <c r="P693" s="402"/>
      <c r="Q693" s="402"/>
      <c r="R693" s="124"/>
      <c r="S693" s="124"/>
      <c r="T693" s="124"/>
    </row>
    <row r="694" spans="1:20" ht="12.75" customHeight="1">
      <c r="A694" s="399"/>
      <c r="B694" s="400"/>
      <c r="C694" s="124"/>
      <c r="D694" s="124"/>
      <c r="E694" s="124"/>
      <c r="F694" s="124"/>
      <c r="G694" s="124"/>
      <c r="H694" s="124"/>
      <c r="I694" s="124"/>
      <c r="J694" s="124"/>
      <c r="K694" s="401"/>
      <c r="L694" s="402"/>
      <c r="M694" s="402"/>
      <c r="N694" s="402"/>
      <c r="O694" s="402"/>
      <c r="P694" s="402"/>
      <c r="Q694" s="402"/>
      <c r="R694" s="124"/>
      <c r="S694" s="124"/>
      <c r="T694" s="124"/>
    </row>
    <row r="695" spans="1:20" ht="12.75" customHeight="1">
      <c r="A695" s="399"/>
      <c r="B695" s="400"/>
      <c r="C695" s="124"/>
      <c r="D695" s="124"/>
      <c r="E695" s="124"/>
      <c r="F695" s="124"/>
      <c r="G695" s="124"/>
      <c r="H695" s="124"/>
      <c r="I695" s="124"/>
      <c r="J695" s="124"/>
      <c r="K695" s="401"/>
      <c r="L695" s="402"/>
      <c r="M695" s="402"/>
      <c r="N695" s="402"/>
      <c r="O695" s="402"/>
      <c r="P695" s="402"/>
      <c r="Q695" s="402"/>
      <c r="R695" s="124"/>
      <c r="S695" s="124"/>
      <c r="T695" s="124"/>
    </row>
    <row r="696" spans="1:20" ht="12.75" customHeight="1">
      <c r="A696" s="399"/>
      <c r="B696" s="400"/>
      <c r="C696" s="124"/>
      <c r="D696" s="124"/>
      <c r="E696" s="124"/>
      <c r="F696" s="124"/>
      <c r="G696" s="124"/>
      <c r="H696" s="124"/>
      <c r="I696" s="124"/>
      <c r="J696" s="124"/>
      <c r="K696" s="401"/>
      <c r="L696" s="402"/>
      <c r="M696" s="402"/>
      <c r="N696" s="402"/>
      <c r="O696" s="402"/>
      <c r="P696" s="402"/>
      <c r="Q696" s="402"/>
      <c r="R696" s="124"/>
      <c r="S696" s="124"/>
      <c r="T696" s="124"/>
    </row>
    <row r="697" spans="1:20" ht="12.75" customHeight="1">
      <c r="A697" s="399"/>
      <c r="B697" s="400"/>
      <c r="C697" s="124"/>
      <c r="D697" s="124"/>
      <c r="E697" s="124"/>
      <c r="F697" s="124"/>
      <c r="G697" s="124"/>
      <c r="H697" s="124"/>
      <c r="I697" s="124"/>
      <c r="J697" s="124"/>
      <c r="K697" s="401"/>
      <c r="L697" s="402"/>
      <c r="M697" s="402"/>
      <c r="N697" s="402"/>
      <c r="O697" s="402"/>
      <c r="P697" s="402"/>
      <c r="Q697" s="402"/>
      <c r="R697" s="124"/>
      <c r="S697" s="124"/>
      <c r="T697" s="124"/>
    </row>
    <row r="698" spans="1:20" ht="12.75" customHeight="1">
      <c r="A698" s="399"/>
      <c r="B698" s="400"/>
      <c r="C698" s="124"/>
      <c r="D698" s="124"/>
      <c r="E698" s="124"/>
      <c r="F698" s="124"/>
      <c r="G698" s="124"/>
      <c r="H698" s="124"/>
      <c r="I698" s="124"/>
      <c r="J698" s="124"/>
      <c r="K698" s="401"/>
      <c r="L698" s="402"/>
      <c r="M698" s="402"/>
      <c r="N698" s="402"/>
      <c r="O698" s="402"/>
      <c r="P698" s="402"/>
      <c r="Q698" s="402"/>
      <c r="R698" s="124"/>
      <c r="S698" s="124"/>
      <c r="T698" s="124"/>
    </row>
    <row r="699" spans="1:20" ht="12.75" customHeight="1">
      <c r="A699" s="399"/>
      <c r="B699" s="400"/>
      <c r="C699" s="124"/>
      <c r="D699" s="124"/>
      <c r="E699" s="124"/>
      <c r="F699" s="124"/>
      <c r="G699" s="124"/>
      <c r="H699" s="124"/>
      <c r="I699" s="124"/>
      <c r="J699" s="124"/>
      <c r="K699" s="401"/>
      <c r="L699" s="402"/>
      <c r="M699" s="402"/>
      <c r="N699" s="402"/>
      <c r="O699" s="402"/>
      <c r="P699" s="402"/>
      <c r="Q699" s="402"/>
      <c r="R699" s="124"/>
      <c r="S699" s="124"/>
      <c r="T699" s="124"/>
    </row>
    <row r="700" spans="1:20" ht="12.75" customHeight="1">
      <c r="A700" s="399"/>
      <c r="B700" s="400"/>
      <c r="C700" s="124"/>
      <c r="D700" s="124"/>
      <c r="E700" s="124"/>
      <c r="F700" s="124"/>
      <c r="G700" s="124"/>
      <c r="H700" s="124"/>
      <c r="I700" s="124"/>
      <c r="J700" s="124"/>
      <c r="K700" s="401"/>
      <c r="L700" s="402"/>
      <c r="M700" s="402"/>
      <c r="N700" s="402"/>
      <c r="O700" s="402"/>
      <c r="P700" s="402"/>
      <c r="Q700" s="402"/>
      <c r="R700" s="124"/>
      <c r="S700" s="124"/>
      <c r="T700" s="124"/>
    </row>
    <row r="701" spans="1:20" ht="12.75" customHeight="1">
      <c r="A701" s="399"/>
      <c r="B701" s="400"/>
      <c r="C701" s="124"/>
      <c r="D701" s="124"/>
      <c r="E701" s="124"/>
      <c r="F701" s="124"/>
      <c r="G701" s="124"/>
      <c r="H701" s="124"/>
      <c r="I701" s="124"/>
      <c r="J701" s="124"/>
      <c r="K701" s="401"/>
      <c r="L701" s="402"/>
      <c r="M701" s="402"/>
      <c r="N701" s="402"/>
      <c r="O701" s="402"/>
      <c r="P701" s="402"/>
      <c r="Q701" s="402"/>
      <c r="R701" s="124"/>
      <c r="S701" s="124"/>
      <c r="T701" s="124"/>
    </row>
    <row r="702" spans="1:20" ht="12.75" customHeight="1">
      <c r="A702" s="399"/>
      <c r="B702" s="400"/>
      <c r="C702" s="124"/>
      <c r="D702" s="124"/>
      <c r="E702" s="124"/>
      <c r="F702" s="124"/>
      <c r="G702" s="124"/>
      <c r="H702" s="124"/>
      <c r="I702" s="124"/>
      <c r="J702" s="124"/>
      <c r="K702" s="401"/>
      <c r="L702" s="402"/>
      <c r="M702" s="402"/>
      <c r="N702" s="402"/>
      <c r="O702" s="402"/>
      <c r="P702" s="402"/>
      <c r="Q702" s="402"/>
      <c r="R702" s="124"/>
      <c r="S702" s="124"/>
      <c r="T702" s="124"/>
    </row>
    <row r="703" spans="1:20" ht="12.75" customHeight="1">
      <c r="A703" s="399"/>
      <c r="B703" s="400"/>
      <c r="C703" s="124"/>
      <c r="D703" s="124"/>
      <c r="E703" s="124"/>
      <c r="F703" s="124"/>
      <c r="G703" s="124"/>
      <c r="H703" s="124"/>
      <c r="I703" s="124"/>
      <c r="J703" s="124"/>
      <c r="K703" s="401"/>
      <c r="L703" s="402"/>
      <c r="M703" s="402"/>
      <c r="N703" s="402"/>
      <c r="O703" s="402"/>
      <c r="P703" s="402"/>
      <c r="Q703" s="402"/>
      <c r="R703" s="124"/>
      <c r="S703" s="124"/>
      <c r="T703" s="124"/>
    </row>
    <row r="704" spans="1:20" ht="12.75" customHeight="1">
      <c r="A704" s="399"/>
      <c r="B704" s="400"/>
      <c r="C704" s="124"/>
      <c r="D704" s="124"/>
      <c r="E704" s="124"/>
      <c r="F704" s="124"/>
      <c r="G704" s="124"/>
      <c r="H704" s="124"/>
      <c r="I704" s="124"/>
      <c r="J704" s="124"/>
      <c r="K704" s="401"/>
      <c r="L704" s="402"/>
      <c r="M704" s="402"/>
      <c r="N704" s="402"/>
      <c r="O704" s="402"/>
      <c r="P704" s="402"/>
      <c r="Q704" s="402"/>
      <c r="R704" s="124"/>
      <c r="S704" s="124"/>
      <c r="T704" s="124"/>
    </row>
    <row r="705" spans="1:20" ht="12.75" customHeight="1">
      <c r="A705" s="399"/>
      <c r="B705" s="400"/>
      <c r="C705" s="124"/>
      <c r="D705" s="124"/>
      <c r="E705" s="124"/>
      <c r="F705" s="124"/>
      <c r="G705" s="124"/>
      <c r="H705" s="124"/>
      <c r="I705" s="124"/>
      <c r="J705" s="124"/>
      <c r="K705" s="401"/>
      <c r="L705" s="402"/>
      <c r="M705" s="402"/>
      <c r="N705" s="402"/>
      <c r="O705" s="402"/>
      <c r="P705" s="402"/>
      <c r="Q705" s="402"/>
      <c r="R705" s="124"/>
      <c r="S705" s="124"/>
      <c r="T705" s="124"/>
    </row>
    <row r="706" spans="1:20" ht="12.75" customHeight="1">
      <c r="A706" s="399"/>
      <c r="B706" s="400"/>
      <c r="C706" s="124"/>
      <c r="D706" s="124"/>
      <c r="E706" s="124"/>
      <c r="F706" s="124"/>
      <c r="G706" s="124"/>
      <c r="H706" s="124"/>
      <c r="I706" s="124"/>
      <c r="J706" s="124"/>
      <c r="K706" s="401"/>
      <c r="L706" s="402"/>
      <c r="M706" s="402"/>
      <c r="N706" s="402"/>
      <c r="O706" s="402"/>
      <c r="P706" s="402"/>
      <c r="Q706" s="402"/>
      <c r="R706" s="124"/>
      <c r="S706" s="124"/>
      <c r="T706" s="124"/>
    </row>
    <row r="707" spans="1:20" ht="12.75" customHeight="1">
      <c r="A707" s="399"/>
      <c r="B707" s="400"/>
      <c r="C707" s="124"/>
      <c r="D707" s="124"/>
      <c r="E707" s="124"/>
      <c r="F707" s="124"/>
      <c r="G707" s="124"/>
      <c r="H707" s="124"/>
      <c r="I707" s="124"/>
      <c r="J707" s="124"/>
      <c r="K707" s="401"/>
      <c r="L707" s="402"/>
      <c r="M707" s="402"/>
      <c r="N707" s="402"/>
      <c r="O707" s="402"/>
      <c r="P707" s="402"/>
      <c r="Q707" s="402"/>
      <c r="R707" s="124"/>
      <c r="S707" s="124"/>
      <c r="T707" s="124"/>
    </row>
    <row r="708" spans="1:20" ht="12.75" customHeight="1">
      <c r="A708" s="399"/>
      <c r="B708" s="400"/>
      <c r="C708" s="124"/>
      <c r="D708" s="124"/>
      <c r="E708" s="124"/>
      <c r="F708" s="124"/>
      <c r="G708" s="124"/>
      <c r="H708" s="124"/>
      <c r="I708" s="124"/>
      <c r="J708" s="124"/>
      <c r="K708" s="401"/>
      <c r="L708" s="402"/>
      <c r="M708" s="402"/>
      <c r="N708" s="402"/>
      <c r="O708" s="402"/>
      <c r="P708" s="402"/>
      <c r="Q708" s="402"/>
      <c r="R708" s="124"/>
      <c r="S708" s="124"/>
      <c r="T708" s="124"/>
    </row>
    <row r="709" spans="1:20" ht="12.75" customHeight="1">
      <c r="A709" s="399"/>
      <c r="B709" s="400"/>
      <c r="C709" s="124"/>
      <c r="D709" s="124"/>
      <c r="E709" s="124"/>
      <c r="F709" s="124"/>
      <c r="G709" s="124"/>
      <c r="H709" s="124"/>
      <c r="I709" s="124"/>
      <c r="J709" s="124"/>
      <c r="K709" s="401"/>
      <c r="L709" s="402"/>
      <c r="M709" s="402"/>
      <c r="N709" s="402"/>
      <c r="O709" s="402"/>
      <c r="P709" s="402"/>
      <c r="Q709" s="402"/>
      <c r="R709" s="124"/>
      <c r="S709" s="124"/>
      <c r="T709" s="124"/>
    </row>
    <row r="710" spans="1:20" ht="12.75" customHeight="1">
      <c r="A710" s="399"/>
      <c r="B710" s="400"/>
      <c r="C710" s="124"/>
      <c r="D710" s="124"/>
      <c r="E710" s="124"/>
      <c r="F710" s="124"/>
      <c r="G710" s="124"/>
      <c r="H710" s="124"/>
      <c r="I710" s="124"/>
      <c r="J710" s="124"/>
      <c r="K710" s="401"/>
      <c r="L710" s="402"/>
      <c r="M710" s="402"/>
      <c r="N710" s="402"/>
      <c r="O710" s="402"/>
      <c r="P710" s="402"/>
      <c r="Q710" s="402"/>
      <c r="R710" s="124"/>
      <c r="S710" s="124"/>
      <c r="T710" s="124"/>
    </row>
    <row r="711" spans="1:20" ht="12.75" customHeight="1">
      <c r="A711" s="399"/>
      <c r="B711" s="400"/>
      <c r="C711" s="124"/>
      <c r="D711" s="124"/>
      <c r="E711" s="124"/>
      <c r="F711" s="124"/>
      <c r="G711" s="124"/>
      <c r="H711" s="124"/>
      <c r="I711" s="124"/>
      <c r="J711" s="124"/>
      <c r="K711" s="401"/>
      <c r="L711" s="402"/>
      <c r="M711" s="402"/>
      <c r="N711" s="402"/>
      <c r="O711" s="402"/>
      <c r="P711" s="402"/>
      <c r="Q711" s="402"/>
      <c r="R711" s="124"/>
      <c r="S711" s="124"/>
      <c r="T711" s="124"/>
    </row>
    <row r="712" spans="1:20" ht="12.75" customHeight="1">
      <c r="A712" s="399"/>
      <c r="B712" s="400"/>
      <c r="C712" s="124"/>
      <c r="D712" s="124"/>
      <c r="E712" s="124"/>
      <c r="F712" s="124"/>
      <c r="G712" s="124"/>
      <c r="H712" s="124"/>
      <c r="I712" s="124"/>
      <c r="J712" s="124"/>
      <c r="K712" s="401"/>
      <c r="L712" s="402"/>
      <c r="M712" s="402"/>
      <c r="N712" s="402"/>
      <c r="O712" s="402"/>
      <c r="P712" s="402"/>
      <c r="Q712" s="402"/>
      <c r="R712" s="124"/>
      <c r="S712" s="124"/>
      <c r="T712" s="124"/>
    </row>
    <row r="713" spans="1:20" ht="12.75" customHeight="1">
      <c r="A713" s="399"/>
      <c r="B713" s="400"/>
      <c r="C713" s="124"/>
      <c r="D713" s="124"/>
      <c r="E713" s="124"/>
      <c r="F713" s="124"/>
      <c r="G713" s="124"/>
      <c r="H713" s="124"/>
      <c r="I713" s="124"/>
      <c r="J713" s="124"/>
      <c r="K713" s="401"/>
      <c r="L713" s="402"/>
      <c r="M713" s="402"/>
      <c r="N713" s="402"/>
      <c r="O713" s="402"/>
      <c r="P713" s="402"/>
      <c r="Q713" s="402"/>
      <c r="R713" s="124"/>
      <c r="S713" s="124"/>
      <c r="T713" s="124"/>
    </row>
    <row r="714" spans="1:20" ht="12.75" customHeight="1">
      <c r="A714" s="399"/>
      <c r="B714" s="400"/>
      <c r="C714" s="124"/>
      <c r="D714" s="124"/>
      <c r="E714" s="124"/>
      <c r="F714" s="124"/>
      <c r="G714" s="124"/>
      <c r="H714" s="124"/>
      <c r="I714" s="124"/>
      <c r="J714" s="124"/>
      <c r="K714" s="401"/>
      <c r="L714" s="402"/>
      <c r="M714" s="402"/>
      <c r="N714" s="402"/>
      <c r="O714" s="402"/>
      <c r="P714" s="402"/>
      <c r="Q714" s="402"/>
      <c r="R714" s="124"/>
      <c r="S714" s="124"/>
      <c r="T714" s="124"/>
    </row>
    <row r="715" spans="1:20" ht="12.75" customHeight="1">
      <c r="A715" s="399"/>
      <c r="B715" s="400"/>
      <c r="C715" s="124"/>
      <c r="D715" s="124"/>
      <c r="E715" s="124"/>
      <c r="F715" s="124"/>
      <c r="G715" s="124"/>
      <c r="H715" s="124"/>
      <c r="I715" s="124"/>
      <c r="J715" s="124"/>
      <c r="K715" s="401"/>
      <c r="L715" s="402"/>
      <c r="M715" s="402"/>
      <c r="N715" s="402"/>
      <c r="O715" s="402"/>
      <c r="P715" s="402"/>
      <c r="Q715" s="402"/>
      <c r="R715" s="124"/>
      <c r="S715" s="124"/>
      <c r="T715" s="124"/>
    </row>
    <row r="716" spans="1:20" ht="12.75" customHeight="1">
      <c r="A716" s="399"/>
      <c r="B716" s="400"/>
      <c r="C716" s="124"/>
      <c r="D716" s="124"/>
      <c r="E716" s="124"/>
      <c r="F716" s="124"/>
      <c r="G716" s="124"/>
      <c r="H716" s="124"/>
      <c r="I716" s="124"/>
      <c r="J716" s="124"/>
      <c r="K716" s="401"/>
      <c r="L716" s="402"/>
      <c r="M716" s="402"/>
      <c r="N716" s="402"/>
      <c r="O716" s="402"/>
      <c r="P716" s="402"/>
      <c r="Q716" s="402"/>
      <c r="R716" s="124"/>
      <c r="S716" s="124"/>
      <c r="T716" s="124"/>
    </row>
    <row r="717" spans="1:20" ht="12.75" customHeight="1">
      <c r="A717" s="399"/>
      <c r="B717" s="400"/>
      <c r="C717" s="124"/>
      <c r="D717" s="124"/>
      <c r="E717" s="124"/>
      <c r="F717" s="124"/>
      <c r="G717" s="124"/>
      <c r="H717" s="124"/>
      <c r="I717" s="124"/>
      <c r="J717" s="124"/>
      <c r="K717" s="401"/>
      <c r="L717" s="402"/>
      <c r="M717" s="402"/>
      <c r="N717" s="402"/>
      <c r="O717" s="402"/>
      <c r="P717" s="402"/>
      <c r="Q717" s="402"/>
      <c r="R717" s="124"/>
      <c r="S717" s="124"/>
      <c r="T717" s="124"/>
    </row>
    <row r="718" spans="1:20" ht="12.75" customHeight="1">
      <c r="A718" s="399"/>
      <c r="B718" s="400"/>
      <c r="C718" s="124"/>
      <c r="D718" s="124"/>
      <c r="E718" s="124"/>
      <c r="F718" s="124"/>
      <c r="G718" s="124"/>
      <c r="H718" s="124"/>
      <c r="I718" s="124"/>
      <c r="J718" s="124"/>
      <c r="K718" s="401"/>
      <c r="L718" s="402"/>
      <c r="M718" s="402"/>
      <c r="N718" s="402"/>
      <c r="O718" s="402"/>
      <c r="P718" s="402"/>
      <c r="Q718" s="402"/>
      <c r="R718" s="124"/>
      <c r="S718" s="124"/>
      <c r="T718" s="124"/>
    </row>
    <row r="719" spans="1:20" ht="12.75" customHeight="1">
      <c r="A719" s="399"/>
      <c r="B719" s="400"/>
      <c r="C719" s="124"/>
      <c r="D719" s="124"/>
      <c r="E719" s="124"/>
      <c r="F719" s="124"/>
      <c r="G719" s="124"/>
      <c r="H719" s="124"/>
      <c r="I719" s="124"/>
      <c r="J719" s="124"/>
      <c r="K719" s="401"/>
      <c r="L719" s="402"/>
      <c r="M719" s="402"/>
      <c r="N719" s="402"/>
      <c r="O719" s="402"/>
      <c r="P719" s="402"/>
      <c r="Q719" s="402"/>
      <c r="R719" s="124"/>
      <c r="S719" s="124"/>
      <c r="T719" s="124"/>
    </row>
    <row r="720" spans="1:20" ht="12.75" customHeight="1">
      <c r="A720" s="399"/>
      <c r="B720" s="400"/>
      <c r="C720" s="124"/>
      <c r="D720" s="124"/>
      <c r="E720" s="124"/>
      <c r="F720" s="124"/>
      <c r="G720" s="124"/>
      <c r="H720" s="124"/>
      <c r="I720" s="124"/>
      <c r="J720" s="124"/>
      <c r="K720" s="401"/>
      <c r="L720" s="402"/>
      <c r="M720" s="402"/>
      <c r="N720" s="402"/>
      <c r="O720" s="402"/>
      <c r="P720" s="402"/>
      <c r="Q720" s="402"/>
      <c r="R720" s="124"/>
      <c r="S720" s="124"/>
      <c r="T720" s="124"/>
    </row>
    <row r="721" spans="1:20" ht="12.75" customHeight="1">
      <c r="A721" s="399"/>
      <c r="B721" s="400"/>
      <c r="C721" s="124"/>
      <c r="D721" s="124"/>
      <c r="E721" s="124"/>
      <c r="F721" s="124"/>
      <c r="G721" s="124"/>
      <c r="H721" s="124"/>
      <c r="I721" s="124"/>
      <c r="J721" s="124"/>
      <c r="K721" s="401"/>
      <c r="L721" s="402"/>
      <c r="M721" s="402"/>
      <c r="N721" s="402"/>
      <c r="O721" s="402"/>
      <c r="P721" s="402"/>
      <c r="Q721" s="402"/>
      <c r="R721" s="124"/>
      <c r="S721" s="124"/>
      <c r="T721" s="124"/>
    </row>
    <row r="722" spans="1:20" ht="12.75" customHeight="1">
      <c r="A722" s="399"/>
      <c r="B722" s="400"/>
      <c r="C722" s="124"/>
      <c r="D722" s="124"/>
      <c r="E722" s="124"/>
      <c r="F722" s="124"/>
      <c r="G722" s="124"/>
      <c r="H722" s="124"/>
      <c r="I722" s="124"/>
      <c r="J722" s="124"/>
      <c r="K722" s="401"/>
      <c r="L722" s="402"/>
      <c r="M722" s="402"/>
      <c r="N722" s="402"/>
      <c r="O722" s="402"/>
      <c r="P722" s="402"/>
      <c r="Q722" s="402"/>
      <c r="R722" s="124"/>
      <c r="S722" s="124"/>
      <c r="T722" s="124"/>
    </row>
    <row r="723" spans="1:20" ht="12.75" customHeight="1">
      <c r="A723" s="399"/>
      <c r="B723" s="400"/>
      <c r="C723" s="124"/>
      <c r="D723" s="124"/>
      <c r="E723" s="124"/>
      <c r="F723" s="124"/>
      <c r="G723" s="124"/>
      <c r="H723" s="124"/>
      <c r="I723" s="124"/>
      <c r="J723" s="124"/>
      <c r="K723" s="401"/>
      <c r="L723" s="402"/>
      <c r="M723" s="402"/>
      <c r="N723" s="402"/>
      <c r="O723" s="402"/>
      <c r="P723" s="402"/>
      <c r="Q723" s="402"/>
      <c r="R723" s="124"/>
      <c r="S723" s="124"/>
      <c r="T723" s="124"/>
    </row>
    <row r="724" spans="1:20" ht="12.75" customHeight="1">
      <c r="A724" s="399"/>
      <c r="B724" s="400"/>
      <c r="C724" s="124"/>
      <c r="D724" s="124"/>
      <c r="E724" s="124"/>
      <c r="F724" s="124"/>
      <c r="G724" s="124"/>
      <c r="H724" s="124"/>
      <c r="I724" s="124"/>
      <c r="J724" s="124"/>
      <c r="K724" s="401"/>
      <c r="L724" s="402"/>
      <c r="M724" s="402"/>
      <c r="N724" s="402"/>
      <c r="O724" s="402"/>
      <c r="P724" s="402"/>
      <c r="Q724" s="402"/>
      <c r="R724" s="124"/>
      <c r="S724" s="124"/>
      <c r="T724" s="124"/>
    </row>
    <row r="725" spans="1:20" ht="12.75" customHeight="1">
      <c r="A725" s="399"/>
      <c r="B725" s="400"/>
      <c r="C725" s="124"/>
      <c r="D725" s="124"/>
      <c r="E725" s="124"/>
      <c r="F725" s="124"/>
      <c r="G725" s="124"/>
      <c r="H725" s="124"/>
      <c r="I725" s="124"/>
      <c r="J725" s="124"/>
      <c r="K725" s="401"/>
      <c r="L725" s="402"/>
      <c r="M725" s="402"/>
      <c r="N725" s="402"/>
      <c r="O725" s="402"/>
      <c r="P725" s="402"/>
      <c r="Q725" s="402"/>
      <c r="R725" s="124"/>
      <c r="S725" s="124"/>
      <c r="T725" s="124"/>
    </row>
    <row r="726" spans="1:20" ht="12.75" customHeight="1">
      <c r="A726" s="399"/>
      <c r="B726" s="400"/>
      <c r="C726" s="124"/>
      <c r="D726" s="124"/>
      <c r="E726" s="124"/>
      <c r="F726" s="124"/>
      <c r="G726" s="124"/>
      <c r="H726" s="124"/>
      <c r="I726" s="124"/>
      <c r="J726" s="124"/>
      <c r="K726" s="401"/>
      <c r="L726" s="402"/>
      <c r="M726" s="402"/>
      <c r="N726" s="402"/>
      <c r="O726" s="402"/>
      <c r="P726" s="402"/>
      <c r="Q726" s="402"/>
      <c r="R726" s="124"/>
      <c r="S726" s="124"/>
      <c r="T726" s="124"/>
    </row>
    <row r="727" spans="1:20" ht="12.75" customHeight="1">
      <c r="A727" s="399"/>
      <c r="B727" s="400"/>
      <c r="C727" s="124"/>
      <c r="D727" s="124"/>
      <c r="E727" s="124"/>
      <c r="F727" s="124"/>
      <c r="G727" s="124"/>
      <c r="H727" s="124"/>
      <c r="I727" s="124"/>
      <c r="J727" s="124"/>
      <c r="K727" s="401"/>
      <c r="L727" s="402"/>
      <c r="M727" s="402"/>
      <c r="N727" s="402"/>
      <c r="O727" s="402"/>
      <c r="P727" s="402"/>
      <c r="Q727" s="402"/>
      <c r="R727" s="124"/>
      <c r="S727" s="124"/>
      <c r="T727" s="124"/>
    </row>
    <row r="728" spans="1:20" ht="12.75" customHeight="1">
      <c r="A728" s="399"/>
      <c r="B728" s="400"/>
      <c r="C728" s="124"/>
      <c r="D728" s="124"/>
      <c r="E728" s="124"/>
      <c r="F728" s="124"/>
      <c r="G728" s="124"/>
      <c r="H728" s="124"/>
      <c r="I728" s="124"/>
      <c r="J728" s="124"/>
      <c r="K728" s="401"/>
      <c r="L728" s="402"/>
      <c r="M728" s="402"/>
      <c r="N728" s="402"/>
      <c r="O728" s="402"/>
      <c r="P728" s="402"/>
      <c r="Q728" s="402"/>
      <c r="R728" s="124"/>
      <c r="S728" s="124"/>
      <c r="T728" s="124"/>
    </row>
    <row r="729" spans="1:20" ht="12.75" customHeight="1">
      <c r="A729" s="399"/>
      <c r="B729" s="400"/>
      <c r="C729" s="124"/>
      <c r="D729" s="124"/>
      <c r="E729" s="124"/>
      <c r="F729" s="124"/>
      <c r="G729" s="124"/>
      <c r="H729" s="124"/>
      <c r="I729" s="124"/>
      <c r="J729" s="124"/>
      <c r="K729" s="401"/>
      <c r="L729" s="402"/>
      <c r="M729" s="402"/>
      <c r="N729" s="402"/>
      <c r="O729" s="402"/>
      <c r="P729" s="402"/>
      <c r="Q729" s="402"/>
      <c r="R729" s="124"/>
      <c r="S729" s="124"/>
      <c r="T729" s="124"/>
    </row>
    <row r="730" spans="1:20" ht="12.75" customHeight="1">
      <c r="A730" s="399"/>
      <c r="B730" s="400"/>
      <c r="C730" s="124"/>
      <c r="D730" s="124"/>
      <c r="E730" s="124"/>
      <c r="F730" s="124"/>
      <c r="G730" s="124"/>
      <c r="H730" s="124"/>
      <c r="I730" s="124"/>
      <c r="J730" s="124"/>
      <c r="K730" s="401"/>
      <c r="L730" s="402"/>
      <c r="M730" s="402"/>
      <c r="N730" s="402"/>
      <c r="O730" s="402"/>
      <c r="P730" s="402"/>
      <c r="Q730" s="402"/>
      <c r="R730" s="124"/>
      <c r="S730" s="124"/>
      <c r="T730" s="124"/>
    </row>
    <row r="731" spans="1:20" ht="12.75" customHeight="1">
      <c r="A731" s="399"/>
      <c r="B731" s="400"/>
      <c r="C731" s="124"/>
      <c r="D731" s="124"/>
      <c r="E731" s="124"/>
      <c r="F731" s="124"/>
      <c r="G731" s="124"/>
      <c r="H731" s="124"/>
      <c r="I731" s="124"/>
      <c r="J731" s="124"/>
      <c r="K731" s="401"/>
      <c r="L731" s="402"/>
      <c r="M731" s="402"/>
      <c r="N731" s="402"/>
      <c r="O731" s="402"/>
      <c r="P731" s="402"/>
      <c r="Q731" s="402"/>
      <c r="R731" s="124"/>
      <c r="S731" s="124"/>
      <c r="T731" s="124"/>
    </row>
    <row r="732" spans="1:20" ht="12.75" customHeight="1">
      <c r="A732" s="399"/>
      <c r="B732" s="400"/>
      <c r="C732" s="124"/>
      <c r="D732" s="124"/>
      <c r="E732" s="124"/>
      <c r="F732" s="124"/>
      <c r="G732" s="124"/>
      <c r="H732" s="124"/>
      <c r="I732" s="124"/>
      <c r="J732" s="124"/>
      <c r="K732" s="401"/>
      <c r="L732" s="402"/>
      <c r="M732" s="402"/>
      <c r="N732" s="402"/>
      <c r="O732" s="402"/>
      <c r="P732" s="402"/>
      <c r="Q732" s="402"/>
      <c r="R732" s="124"/>
      <c r="S732" s="124"/>
      <c r="T732" s="124"/>
    </row>
    <row r="733" spans="1:20" ht="12.75" customHeight="1">
      <c r="A733" s="399"/>
      <c r="B733" s="400"/>
      <c r="C733" s="124"/>
      <c r="D733" s="124"/>
      <c r="E733" s="124"/>
      <c r="F733" s="124"/>
      <c r="G733" s="124"/>
      <c r="H733" s="124"/>
      <c r="I733" s="124"/>
      <c r="J733" s="124"/>
      <c r="K733" s="401"/>
      <c r="L733" s="402"/>
      <c r="M733" s="402"/>
      <c r="N733" s="402"/>
      <c r="O733" s="402"/>
      <c r="P733" s="402"/>
      <c r="Q733" s="402"/>
      <c r="R733" s="124"/>
      <c r="S733" s="124"/>
      <c r="T733" s="124"/>
    </row>
    <row r="734" spans="1:20" ht="12.75" customHeight="1">
      <c r="A734" s="399"/>
      <c r="B734" s="400"/>
      <c r="C734" s="124"/>
      <c r="D734" s="124"/>
      <c r="E734" s="124"/>
      <c r="F734" s="124"/>
      <c r="G734" s="124"/>
      <c r="H734" s="124"/>
      <c r="I734" s="124"/>
      <c r="J734" s="124"/>
      <c r="K734" s="401"/>
      <c r="L734" s="402"/>
      <c r="M734" s="402"/>
      <c r="N734" s="402"/>
      <c r="O734" s="402"/>
      <c r="P734" s="402"/>
      <c r="Q734" s="402"/>
      <c r="R734" s="124"/>
      <c r="S734" s="124"/>
      <c r="T734" s="124"/>
    </row>
    <row r="735" spans="1:20" ht="12.75" customHeight="1">
      <c r="A735" s="399"/>
      <c r="B735" s="400"/>
      <c r="C735" s="124"/>
      <c r="D735" s="124"/>
      <c r="E735" s="124"/>
      <c r="F735" s="124"/>
      <c r="G735" s="124"/>
      <c r="H735" s="124"/>
      <c r="I735" s="124"/>
      <c r="J735" s="124"/>
      <c r="K735" s="401"/>
      <c r="L735" s="402"/>
      <c r="M735" s="402"/>
      <c r="N735" s="402"/>
      <c r="O735" s="402"/>
      <c r="P735" s="402"/>
      <c r="Q735" s="402"/>
      <c r="R735" s="124"/>
      <c r="S735" s="124"/>
      <c r="T735" s="124"/>
    </row>
    <row r="736" spans="1:20" ht="12.75" customHeight="1">
      <c r="A736" s="399"/>
      <c r="B736" s="400"/>
      <c r="C736" s="124"/>
      <c r="D736" s="124"/>
      <c r="E736" s="124"/>
      <c r="F736" s="124"/>
      <c r="G736" s="124"/>
      <c r="H736" s="124"/>
      <c r="I736" s="124"/>
      <c r="J736" s="124"/>
      <c r="K736" s="401"/>
      <c r="L736" s="402"/>
      <c r="M736" s="402"/>
      <c r="N736" s="402"/>
      <c r="O736" s="402"/>
      <c r="P736" s="402"/>
      <c r="Q736" s="402"/>
      <c r="R736" s="124"/>
      <c r="S736" s="124"/>
      <c r="T736" s="124"/>
    </row>
    <row r="737" spans="1:20" ht="12.75" customHeight="1">
      <c r="A737" s="399"/>
      <c r="B737" s="400"/>
      <c r="C737" s="124"/>
      <c r="D737" s="124"/>
      <c r="E737" s="124"/>
      <c r="F737" s="124"/>
      <c r="G737" s="124"/>
      <c r="H737" s="124"/>
      <c r="I737" s="124"/>
      <c r="J737" s="124"/>
      <c r="K737" s="401"/>
      <c r="L737" s="402"/>
      <c r="M737" s="402"/>
      <c r="N737" s="402"/>
      <c r="O737" s="402"/>
      <c r="P737" s="402"/>
      <c r="Q737" s="402"/>
      <c r="R737" s="124"/>
      <c r="S737" s="124"/>
      <c r="T737" s="124"/>
    </row>
    <row r="738" spans="1:20" ht="12.75" customHeight="1">
      <c r="A738" s="399"/>
      <c r="B738" s="400"/>
      <c r="C738" s="124"/>
      <c r="D738" s="124"/>
      <c r="E738" s="124"/>
      <c r="F738" s="124"/>
      <c r="G738" s="124"/>
      <c r="H738" s="124"/>
      <c r="I738" s="124"/>
      <c r="J738" s="124"/>
      <c r="K738" s="401"/>
      <c r="L738" s="402"/>
      <c r="M738" s="402"/>
      <c r="N738" s="402"/>
      <c r="O738" s="402"/>
      <c r="P738" s="402"/>
      <c r="Q738" s="402"/>
      <c r="R738" s="124"/>
      <c r="S738" s="124"/>
      <c r="T738" s="124"/>
    </row>
    <row r="739" spans="1:20" ht="12.75" customHeight="1">
      <c r="A739" s="399"/>
      <c r="B739" s="400"/>
      <c r="C739" s="124"/>
      <c r="D739" s="124"/>
      <c r="E739" s="124"/>
      <c r="F739" s="124"/>
      <c r="G739" s="124"/>
      <c r="H739" s="124"/>
      <c r="I739" s="124"/>
      <c r="J739" s="124"/>
      <c r="K739" s="401"/>
      <c r="L739" s="402"/>
      <c r="M739" s="402"/>
      <c r="N739" s="402"/>
      <c r="O739" s="402"/>
      <c r="P739" s="402"/>
      <c r="Q739" s="402"/>
      <c r="R739" s="124"/>
      <c r="S739" s="124"/>
      <c r="T739" s="124"/>
    </row>
    <row r="740" spans="1:20" ht="12.75" customHeight="1">
      <c r="A740" s="399"/>
      <c r="B740" s="400"/>
      <c r="C740" s="124"/>
      <c r="D740" s="124"/>
      <c r="E740" s="124"/>
      <c r="F740" s="124"/>
      <c r="G740" s="124"/>
      <c r="H740" s="124"/>
      <c r="I740" s="124"/>
      <c r="J740" s="124"/>
      <c r="K740" s="401"/>
      <c r="L740" s="402"/>
      <c r="M740" s="402"/>
      <c r="N740" s="402"/>
      <c r="O740" s="402"/>
      <c r="P740" s="402"/>
      <c r="Q740" s="402"/>
      <c r="R740" s="124"/>
      <c r="S740" s="124"/>
      <c r="T740" s="124"/>
    </row>
    <row r="741" spans="1:20" ht="12.75" customHeight="1">
      <c r="A741" s="399"/>
      <c r="B741" s="400"/>
      <c r="C741" s="124"/>
      <c r="D741" s="124"/>
      <c r="E741" s="124"/>
      <c r="F741" s="124"/>
      <c r="G741" s="124"/>
      <c r="H741" s="124"/>
      <c r="I741" s="124"/>
      <c r="J741" s="124"/>
      <c r="K741" s="401"/>
      <c r="L741" s="402"/>
      <c r="M741" s="402"/>
      <c r="N741" s="402"/>
      <c r="O741" s="402"/>
      <c r="P741" s="402"/>
      <c r="Q741" s="402"/>
      <c r="R741" s="124"/>
      <c r="S741" s="124"/>
      <c r="T741" s="124"/>
    </row>
    <row r="742" spans="1:20" ht="12.75" customHeight="1">
      <c r="A742" s="399"/>
      <c r="B742" s="400"/>
      <c r="C742" s="124"/>
      <c r="D742" s="124"/>
      <c r="E742" s="124"/>
      <c r="F742" s="124"/>
      <c r="G742" s="124"/>
      <c r="H742" s="124"/>
      <c r="I742" s="124"/>
      <c r="J742" s="124"/>
      <c r="K742" s="401"/>
      <c r="L742" s="402"/>
      <c r="M742" s="402"/>
      <c r="N742" s="402"/>
      <c r="O742" s="402"/>
      <c r="P742" s="402"/>
      <c r="Q742" s="402"/>
      <c r="R742" s="124"/>
      <c r="S742" s="124"/>
      <c r="T742" s="124"/>
    </row>
    <row r="743" spans="1:20" ht="12.75" customHeight="1">
      <c r="A743" s="399"/>
      <c r="B743" s="400"/>
      <c r="C743" s="124"/>
      <c r="D743" s="124"/>
      <c r="E743" s="124"/>
      <c r="F743" s="124"/>
      <c r="G743" s="124"/>
      <c r="H743" s="124"/>
      <c r="I743" s="124"/>
      <c r="J743" s="124"/>
      <c r="K743" s="401"/>
      <c r="L743" s="402"/>
      <c r="M743" s="402"/>
      <c r="N743" s="402"/>
      <c r="O743" s="402"/>
      <c r="P743" s="402"/>
      <c r="Q743" s="402"/>
      <c r="R743" s="124"/>
      <c r="S743" s="124"/>
      <c r="T743" s="124"/>
    </row>
    <row r="744" spans="1:20" ht="12.75" customHeight="1">
      <c r="A744" s="399"/>
      <c r="B744" s="400"/>
      <c r="C744" s="124"/>
      <c r="D744" s="124"/>
      <c r="E744" s="124"/>
      <c r="F744" s="124"/>
      <c r="G744" s="124"/>
      <c r="H744" s="124"/>
      <c r="I744" s="124"/>
      <c r="J744" s="124"/>
      <c r="K744" s="401"/>
      <c r="L744" s="402"/>
      <c r="M744" s="402"/>
      <c r="N744" s="402"/>
      <c r="O744" s="402"/>
      <c r="P744" s="402"/>
      <c r="Q744" s="402"/>
      <c r="R744" s="124"/>
      <c r="S744" s="124"/>
      <c r="T744" s="124"/>
    </row>
    <row r="745" spans="1:20" ht="12.75" customHeight="1">
      <c r="A745" s="399"/>
      <c r="B745" s="400"/>
      <c r="C745" s="124"/>
      <c r="D745" s="124"/>
      <c r="E745" s="124"/>
      <c r="F745" s="124"/>
      <c r="G745" s="124"/>
      <c r="H745" s="124"/>
      <c r="I745" s="124"/>
      <c r="J745" s="124"/>
      <c r="K745" s="401"/>
      <c r="L745" s="402"/>
      <c r="M745" s="402"/>
      <c r="N745" s="402"/>
      <c r="O745" s="402"/>
      <c r="P745" s="402"/>
      <c r="Q745" s="402"/>
      <c r="R745" s="124"/>
      <c r="S745" s="124"/>
      <c r="T745" s="124"/>
    </row>
    <row r="746" spans="1:20" ht="12.75" customHeight="1">
      <c r="A746" s="399"/>
      <c r="B746" s="400"/>
      <c r="C746" s="124"/>
      <c r="D746" s="124"/>
      <c r="E746" s="124"/>
      <c r="F746" s="124"/>
      <c r="G746" s="124"/>
      <c r="H746" s="124"/>
      <c r="I746" s="124"/>
      <c r="J746" s="124"/>
      <c r="K746" s="401"/>
      <c r="L746" s="402"/>
      <c r="M746" s="402"/>
      <c r="N746" s="402"/>
      <c r="O746" s="402"/>
      <c r="P746" s="402"/>
      <c r="Q746" s="402"/>
      <c r="R746" s="124"/>
      <c r="S746" s="124"/>
      <c r="T746" s="124"/>
    </row>
    <row r="747" spans="1:20" ht="12.75" customHeight="1">
      <c r="A747" s="399"/>
      <c r="B747" s="400"/>
      <c r="C747" s="124"/>
      <c r="D747" s="124"/>
      <c r="E747" s="124"/>
      <c r="F747" s="124"/>
      <c r="G747" s="124"/>
      <c r="H747" s="124"/>
      <c r="I747" s="124"/>
      <c r="J747" s="124"/>
      <c r="K747" s="401"/>
      <c r="L747" s="402"/>
      <c r="M747" s="402"/>
      <c r="N747" s="402"/>
      <c r="O747" s="402"/>
      <c r="P747" s="402"/>
      <c r="Q747" s="402"/>
      <c r="R747" s="124"/>
      <c r="S747" s="124"/>
      <c r="T747" s="124"/>
    </row>
    <row r="748" spans="1:20" ht="12.75" customHeight="1">
      <c r="A748" s="399"/>
      <c r="B748" s="400"/>
      <c r="C748" s="124"/>
      <c r="D748" s="124"/>
      <c r="E748" s="124"/>
      <c r="F748" s="124"/>
      <c r="G748" s="124"/>
      <c r="H748" s="124"/>
      <c r="I748" s="124"/>
      <c r="J748" s="124"/>
      <c r="K748" s="401"/>
      <c r="L748" s="402"/>
      <c r="M748" s="402"/>
      <c r="N748" s="402"/>
      <c r="O748" s="402"/>
      <c r="P748" s="402"/>
      <c r="Q748" s="402"/>
      <c r="R748" s="124"/>
      <c r="S748" s="124"/>
      <c r="T748" s="124"/>
    </row>
    <row r="749" spans="1:20" ht="12.75" customHeight="1">
      <c r="A749" s="399"/>
      <c r="B749" s="400"/>
      <c r="C749" s="124"/>
      <c r="D749" s="124"/>
      <c r="E749" s="124"/>
      <c r="F749" s="124"/>
      <c r="G749" s="124"/>
      <c r="H749" s="124"/>
      <c r="I749" s="124"/>
      <c r="J749" s="124"/>
      <c r="K749" s="401"/>
      <c r="L749" s="402"/>
      <c r="M749" s="402"/>
      <c r="N749" s="402"/>
      <c r="O749" s="402"/>
      <c r="P749" s="402"/>
      <c r="Q749" s="402"/>
      <c r="R749" s="124"/>
      <c r="S749" s="124"/>
      <c r="T749" s="124"/>
    </row>
    <row r="750" spans="1:20" ht="12.75" customHeight="1">
      <c r="A750" s="399"/>
      <c r="B750" s="400"/>
      <c r="C750" s="124"/>
      <c r="D750" s="124"/>
      <c r="E750" s="124"/>
      <c r="F750" s="124"/>
      <c r="G750" s="124"/>
      <c r="H750" s="124"/>
      <c r="I750" s="124"/>
      <c r="J750" s="124"/>
      <c r="K750" s="401"/>
      <c r="L750" s="402"/>
      <c r="M750" s="402"/>
      <c r="N750" s="402"/>
      <c r="O750" s="402"/>
      <c r="P750" s="402"/>
      <c r="Q750" s="402"/>
      <c r="R750" s="124"/>
      <c r="S750" s="124"/>
      <c r="T750" s="124"/>
    </row>
    <row r="751" spans="1:20" ht="12.75" customHeight="1">
      <c r="A751" s="399"/>
      <c r="B751" s="400"/>
      <c r="C751" s="124"/>
      <c r="D751" s="124"/>
      <c r="E751" s="124"/>
      <c r="F751" s="124"/>
      <c r="G751" s="124"/>
      <c r="H751" s="124"/>
      <c r="I751" s="124"/>
      <c r="J751" s="124"/>
      <c r="K751" s="401"/>
      <c r="L751" s="402"/>
      <c r="M751" s="402"/>
      <c r="N751" s="402"/>
      <c r="O751" s="402"/>
      <c r="P751" s="402"/>
      <c r="Q751" s="402"/>
      <c r="R751" s="124"/>
      <c r="S751" s="124"/>
      <c r="T751" s="124"/>
    </row>
    <row r="752" spans="1:20" ht="12.75" customHeight="1">
      <c r="A752" s="399"/>
      <c r="B752" s="400"/>
      <c r="C752" s="124"/>
      <c r="D752" s="124"/>
      <c r="E752" s="124"/>
      <c r="F752" s="124"/>
      <c r="G752" s="124"/>
      <c r="H752" s="124"/>
      <c r="I752" s="124"/>
      <c r="J752" s="124"/>
      <c r="K752" s="401"/>
      <c r="L752" s="402"/>
      <c r="M752" s="402"/>
      <c r="N752" s="402"/>
      <c r="O752" s="402"/>
      <c r="P752" s="402"/>
      <c r="Q752" s="402"/>
      <c r="R752" s="124"/>
      <c r="S752" s="124"/>
      <c r="T752" s="124"/>
    </row>
    <row r="753" spans="1:20" ht="12.75" customHeight="1">
      <c r="A753" s="399"/>
      <c r="B753" s="400"/>
      <c r="C753" s="124"/>
      <c r="D753" s="124"/>
      <c r="E753" s="124"/>
      <c r="F753" s="124"/>
      <c r="G753" s="124"/>
      <c r="H753" s="124"/>
      <c r="I753" s="124"/>
      <c r="J753" s="124"/>
      <c r="K753" s="401"/>
      <c r="L753" s="402"/>
      <c r="M753" s="402"/>
      <c r="N753" s="402"/>
      <c r="O753" s="402"/>
      <c r="P753" s="402"/>
      <c r="Q753" s="402"/>
      <c r="R753" s="124"/>
      <c r="S753" s="124"/>
      <c r="T753" s="124"/>
    </row>
    <row r="754" spans="1:20" ht="12.75" customHeight="1">
      <c r="A754" s="399"/>
      <c r="B754" s="400"/>
      <c r="C754" s="124"/>
      <c r="D754" s="124"/>
      <c r="E754" s="124"/>
      <c r="F754" s="124"/>
      <c r="G754" s="124"/>
      <c r="H754" s="124"/>
      <c r="I754" s="124"/>
      <c r="J754" s="124"/>
      <c r="K754" s="401"/>
      <c r="L754" s="402"/>
      <c r="M754" s="402"/>
      <c r="N754" s="402"/>
      <c r="O754" s="402"/>
      <c r="P754" s="402"/>
      <c r="Q754" s="402"/>
      <c r="R754" s="124"/>
      <c r="S754" s="124"/>
      <c r="T754" s="124"/>
    </row>
    <row r="755" spans="1:20" ht="12.75" customHeight="1">
      <c r="A755" s="399"/>
      <c r="B755" s="400"/>
      <c r="C755" s="124"/>
      <c r="D755" s="124"/>
      <c r="E755" s="124"/>
      <c r="F755" s="124"/>
      <c r="G755" s="124"/>
      <c r="H755" s="124"/>
      <c r="I755" s="124"/>
      <c r="J755" s="124"/>
      <c r="K755" s="401"/>
      <c r="L755" s="402"/>
      <c r="M755" s="402"/>
      <c r="N755" s="402"/>
      <c r="O755" s="402"/>
      <c r="P755" s="402"/>
      <c r="Q755" s="402"/>
      <c r="R755" s="124"/>
      <c r="S755" s="124"/>
      <c r="T755" s="124"/>
    </row>
    <row r="756" spans="1:20" ht="12.75" customHeight="1">
      <c r="A756" s="399"/>
      <c r="B756" s="400"/>
      <c r="C756" s="124"/>
      <c r="D756" s="124"/>
      <c r="E756" s="124"/>
      <c r="F756" s="124"/>
      <c r="G756" s="124"/>
      <c r="H756" s="124"/>
      <c r="I756" s="124"/>
      <c r="J756" s="124"/>
      <c r="K756" s="401"/>
      <c r="L756" s="402"/>
      <c r="M756" s="402"/>
      <c r="N756" s="402"/>
      <c r="O756" s="402"/>
      <c r="P756" s="402"/>
      <c r="Q756" s="402"/>
      <c r="R756" s="124"/>
      <c r="S756" s="124"/>
      <c r="T756" s="124"/>
    </row>
    <row r="757" spans="1:20" ht="12.75" customHeight="1">
      <c r="A757" s="399"/>
      <c r="B757" s="400"/>
      <c r="C757" s="124"/>
      <c r="D757" s="124"/>
      <c r="E757" s="124"/>
      <c r="F757" s="124"/>
      <c r="G757" s="124"/>
      <c r="H757" s="124"/>
      <c r="I757" s="124"/>
      <c r="J757" s="124"/>
      <c r="K757" s="401"/>
      <c r="L757" s="402"/>
      <c r="M757" s="402"/>
      <c r="N757" s="402"/>
      <c r="O757" s="402"/>
      <c r="P757" s="402"/>
      <c r="Q757" s="402"/>
      <c r="R757" s="124"/>
      <c r="S757" s="124"/>
      <c r="T757" s="124"/>
    </row>
    <row r="758" spans="1:20" ht="12.75" customHeight="1">
      <c r="A758" s="399"/>
      <c r="B758" s="400"/>
      <c r="C758" s="124"/>
      <c r="D758" s="124"/>
      <c r="E758" s="124"/>
      <c r="F758" s="124"/>
      <c r="G758" s="124"/>
      <c r="H758" s="124"/>
      <c r="I758" s="124"/>
      <c r="J758" s="124"/>
      <c r="K758" s="401"/>
      <c r="L758" s="402"/>
      <c r="M758" s="402"/>
      <c r="N758" s="402"/>
      <c r="O758" s="402"/>
      <c r="P758" s="402"/>
      <c r="Q758" s="402"/>
      <c r="R758" s="124"/>
      <c r="S758" s="124"/>
      <c r="T758" s="124"/>
    </row>
    <row r="759" spans="1:20" ht="12.75" customHeight="1">
      <c r="A759" s="399"/>
      <c r="B759" s="400"/>
      <c r="C759" s="124"/>
      <c r="D759" s="124"/>
      <c r="E759" s="124"/>
      <c r="F759" s="124"/>
      <c r="G759" s="124"/>
      <c r="H759" s="124"/>
      <c r="I759" s="124"/>
      <c r="J759" s="124"/>
      <c r="K759" s="401"/>
      <c r="L759" s="402"/>
      <c r="M759" s="402"/>
      <c r="N759" s="402"/>
      <c r="O759" s="402"/>
      <c r="P759" s="402"/>
      <c r="Q759" s="402"/>
      <c r="R759" s="124"/>
      <c r="S759" s="124"/>
      <c r="T759" s="124"/>
    </row>
    <row r="760" spans="1:20" ht="12.75" customHeight="1">
      <c r="A760" s="399"/>
      <c r="B760" s="400"/>
      <c r="C760" s="124"/>
      <c r="D760" s="124"/>
      <c r="E760" s="124"/>
      <c r="F760" s="124"/>
      <c r="G760" s="124"/>
      <c r="H760" s="124"/>
      <c r="I760" s="124"/>
      <c r="J760" s="124"/>
      <c r="K760" s="401"/>
      <c r="L760" s="402"/>
      <c r="M760" s="402"/>
      <c r="N760" s="402"/>
      <c r="O760" s="402"/>
      <c r="P760" s="402"/>
      <c r="Q760" s="402"/>
      <c r="R760" s="124"/>
      <c r="S760" s="124"/>
      <c r="T760" s="124"/>
    </row>
    <row r="761" spans="1:20" ht="12.75" customHeight="1">
      <c r="A761" s="399"/>
      <c r="B761" s="400"/>
      <c r="C761" s="124"/>
      <c r="D761" s="124"/>
      <c r="E761" s="124"/>
      <c r="F761" s="124"/>
      <c r="G761" s="124"/>
      <c r="H761" s="124"/>
      <c r="I761" s="124"/>
      <c r="J761" s="124"/>
      <c r="K761" s="401"/>
      <c r="L761" s="402"/>
      <c r="M761" s="402"/>
      <c r="N761" s="402"/>
      <c r="O761" s="402"/>
      <c r="P761" s="402"/>
      <c r="Q761" s="402"/>
      <c r="R761" s="124"/>
      <c r="S761" s="124"/>
      <c r="T761" s="124"/>
    </row>
    <row r="762" spans="1:20" ht="12.75" customHeight="1">
      <c r="A762" s="399"/>
      <c r="B762" s="400"/>
      <c r="C762" s="124"/>
      <c r="D762" s="124"/>
      <c r="E762" s="124"/>
      <c r="F762" s="124"/>
      <c r="G762" s="124"/>
      <c r="H762" s="124"/>
      <c r="I762" s="124"/>
      <c r="J762" s="124"/>
      <c r="K762" s="401"/>
      <c r="L762" s="402"/>
      <c r="M762" s="402"/>
      <c r="N762" s="402"/>
      <c r="O762" s="402"/>
      <c r="P762" s="402"/>
      <c r="Q762" s="402"/>
      <c r="R762" s="124"/>
      <c r="S762" s="124"/>
      <c r="T762" s="124"/>
    </row>
    <row r="763" spans="1:20" ht="12.75" customHeight="1">
      <c r="A763" s="399"/>
      <c r="B763" s="400"/>
      <c r="C763" s="124"/>
      <c r="D763" s="124"/>
      <c r="E763" s="124"/>
      <c r="F763" s="124"/>
      <c r="G763" s="124"/>
      <c r="H763" s="124"/>
      <c r="I763" s="124"/>
      <c r="J763" s="124"/>
      <c r="K763" s="401"/>
      <c r="L763" s="402"/>
      <c r="M763" s="402"/>
      <c r="N763" s="402"/>
      <c r="O763" s="402"/>
      <c r="P763" s="402"/>
      <c r="Q763" s="402"/>
      <c r="R763" s="124"/>
      <c r="S763" s="124"/>
      <c r="T763" s="124"/>
    </row>
    <row r="764" spans="1:20" ht="12.75" customHeight="1">
      <c r="A764" s="399"/>
      <c r="B764" s="400"/>
      <c r="C764" s="124"/>
      <c r="D764" s="124"/>
      <c r="E764" s="124"/>
      <c r="F764" s="124"/>
      <c r="G764" s="124"/>
      <c r="H764" s="124"/>
      <c r="I764" s="124"/>
      <c r="J764" s="124"/>
      <c r="K764" s="401"/>
      <c r="L764" s="402"/>
      <c r="M764" s="402"/>
      <c r="N764" s="402"/>
      <c r="O764" s="402"/>
      <c r="P764" s="402"/>
      <c r="Q764" s="402"/>
      <c r="R764" s="124"/>
      <c r="S764" s="124"/>
      <c r="T764" s="124"/>
    </row>
    <row r="765" spans="1:20" ht="12.75" customHeight="1">
      <c r="A765" s="399"/>
      <c r="B765" s="400"/>
      <c r="C765" s="124"/>
      <c r="D765" s="124"/>
      <c r="E765" s="124"/>
      <c r="F765" s="124"/>
      <c r="G765" s="124"/>
      <c r="H765" s="124"/>
      <c r="I765" s="124"/>
      <c r="J765" s="124"/>
      <c r="K765" s="401"/>
      <c r="L765" s="402"/>
      <c r="M765" s="402"/>
      <c r="N765" s="402"/>
      <c r="O765" s="402"/>
      <c r="P765" s="402"/>
      <c r="Q765" s="402"/>
      <c r="R765" s="124"/>
      <c r="S765" s="124"/>
      <c r="T765" s="124"/>
    </row>
    <row r="766" spans="1:20" ht="12.75" customHeight="1">
      <c r="A766" s="399"/>
      <c r="B766" s="400"/>
      <c r="C766" s="124"/>
      <c r="D766" s="124"/>
      <c r="E766" s="124"/>
      <c r="F766" s="124"/>
      <c r="G766" s="124"/>
      <c r="H766" s="124"/>
      <c r="I766" s="124"/>
      <c r="J766" s="124"/>
      <c r="K766" s="401"/>
      <c r="L766" s="402"/>
      <c r="M766" s="402"/>
      <c r="N766" s="402"/>
      <c r="O766" s="402"/>
      <c r="P766" s="402"/>
      <c r="Q766" s="402"/>
      <c r="R766" s="124"/>
      <c r="S766" s="124"/>
      <c r="T766" s="124"/>
    </row>
    <row r="767" spans="1:20" ht="12.75" customHeight="1">
      <c r="A767" s="399"/>
      <c r="B767" s="400"/>
      <c r="C767" s="124"/>
      <c r="D767" s="124"/>
      <c r="E767" s="124"/>
      <c r="F767" s="124"/>
      <c r="G767" s="124"/>
      <c r="H767" s="124"/>
      <c r="I767" s="124"/>
      <c r="J767" s="124"/>
      <c r="K767" s="401"/>
      <c r="L767" s="402"/>
      <c r="M767" s="402"/>
      <c r="N767" s="402"/>
      <c r="O767" s="402"/>
      <c r="P767" s="402"/>
      <c r="Q767" s="402"/>
      <c r="R767" s="124"/>
      <c r="S767" s="124"/>
      <c r="T767" s="124"/>
    </row>
    <row r="768" spans="1:20" ht="12.75" customHeight="1">
      <c r="A768" s="399"/>
      <c r="B768" s="400"/>
      <c r="C768" s="124"/>
      <c r="D768" s="124"/>
      <c r="E768" s="124"/>
      <c r="F768" s="124"/>
      <c r="G768" s="124"/>
      <c r="H768" s="124"/>
      <c r="I768" s="124"/>
      <c r="J768" s="124"/>
      <c r="K768" s="401"/>
      <c r="L768" s="402"/>
      <c r="M768" s="402"/>
      <c r="N768" s="402"/>
      <c r="O768" s="402"/>
      <c r="P768" s="402"/>
      <c r="Q768" s="402"/>
      <c r="R768" s="124"/>
      <c r="S768" s="124"/>
      <c r="T768" s="124"/>
    </row>
    <row r="769" spans="1:20" ht="12.75" customHeight="1">
      <c r="A769" s="399"/>
      <c r="B769" s="400"/>
      <c r="C769" s="124"/>
      <c r="D769" s="124"/>
      <c r="E769" s="124"/>
      <c r="F769" s="124"/>
      <c r="G769" s="124"/>
      <c r="H769" s="124"/>
      <c r="I769" s="124"/>
      <c r="J769" s="124"/>
      <c r="K769" s="401"/>
      <c r="L769" s="402"/>
      <c r="M769" s="402"/>
      <c r="N769" s="402"/>
      <c r="O769" s="402"/>
      <c r="P769" s="402"/>
      <c r="Q769" s="402"/>
      <c r="R769" s="124"/>
      <c r="S769" s="124"/>
      <c r="T769" s="124"/>
    </row>
    <row r="770" spans="1:20" ht="12.75" customHeight="1">
      <c r="A770" s="399"/>
      <c r="B770" s="400"/>
      <c r="C770" s="124"/>
      <c r="D770" s="124"/>
      <c r="E770" s="124"/>
      <c r="F770" s="124"/>
      <c r="G770" s="124"/>
      <c r="H770" s="124"/>
      <c r="I770" s="124"/>
      <c r="J770" s="124"/>
      <c r="K770" s="401"/>
      <c r="L770" s="402"/>
      <c r="M770" s="402"/>
      <c r="N770" s="402"/>
      <c r="O770" s="402"/>
      <c r="P770" s="402"/>
      <c r="Q770" s="402"/>
      <c r="R770" s="124"/>
      <c r="S770" s="124"/>
      <c r="T770" s="124"/>
    </row>
    <row r="771" spans="1:20" ht="12.75" customHeight="1">
      <c r="A771" s="399"/>
      <c r="B771" s="400"/>
      <c r="C771" s="124"/>
      <c r="D771" s="124"/>
      <c r="E771" s="124"/>
      <c r="F771" s="124"/>
      <c r="G771" s="124"/>
      <c r="H771" s="124"/>
      <c r="I771" s="124"/>
      <c r="J771" s="124"/>
      <c r="K771" s="401"/>
      <c r="L771" s="402"/>
      <c r="M771" s="402"/>
      <c r="N771" s="402"/>
      <c r="O771" s="402"/>
      <c r="P771" s="402"/>
      <c r="Q771" s="402"/>
      <c r="R771" s="124"/>
      <c r="S771" s="124"/>
      <c r="T771" s="124"/>
    </row>
    <row r="772" spans="1:20" ht="12.75" customHeight="1">
      <c r="A772" s="399"/>
      <c r="B772" s="400"/>
      <c r="C772" s="124"/>
      <c r="D772" s="124"/>
      <c r="E772" s="124"/>
      <c r="F772" s="124"/>
      <c r="G772" s="124"/>
      <c r="H772" s="124"/>
      <c r="I772" s="124"/>
      <c r="J772" s="124"/>
      <c r="K772" s="401"/>
      <c r="L772" s="402"/>
      <c r="M772" s="402"/>
      <c r="N772" s="402"/>
      <c r="O772" s="402"/>
      <c r="P772" s="402"/>
      <c r="Q772" s="402"/>
      <c r="R772" s="124"/>
      <c r="S772" s="124"/>
      <c r="T772" s="124"/>
    </row>
    <row r="773" spans="1:20" ht="12.75" customHeight="1">
      <c r="A773" s="399"/>
      <c r="B773" s="400"/>
      <c r="C773" s="124"/>
      <c r="D773" s="124"/>
      <c r="E773" s="124"/>
      <c r="F773" s="124"/>
      <c r="G773" s="124"/>
      <c r="H773" s="124"/>
      <c r="I773" s="124"/>
      <c r="J773" s="124"/>
      <c r="K773" s="401"/>
      <c r="L773" s="402"/>
      <c r="M773" s="402"/>
      <c r="N773" s="402"/>
      <c r="O773" s="402"/>
      <c r="P773" s="402"/>
      <c r="Q773" s="402"/>
      <c r="R773" s="124"/>
      <c r="S773" s="124"/>
      <c r="T773" s="124"/>
    </row>
    <row r="774" spans="1:20" ht="12.75" customHeight="1">
      <c r="A774" s="399"/>
      <c r="B774" s="400"/>
      <c r="C774" s="124"/>
      <c r="D774" s="124"/>
      <c r="E774" s="124"/>
      <c r="F774" s="124"/>
      <c r="G774" s="124"/>
      <c r="H774" s="124"/>
      <c r="I774" s="124"/>
      <c r="J774" s="124"/>
      <c r="K774" s="401"/>
      <c r="L774" s="402"/>
      <c r="M774" s="402"/>
      <c r="N774" s="402"/>
      <c r="O774" s="402"/>
      <c r="P774" s="402"/>
      <c r="Q774" s="402"/>
      <c r="R774" s="124"/>
      <c r="S774" s="124"/>
      <c r="T774" s="124"/>
    </row>
    <row r="775" spans="1:20" ht="12.75" customHeight="1">
      <c r="A775" s="399"/>
      <c r="B775" s="400"/>
      <c r="C775" s="124"/>
      <c r="D775" s="124"/>
      <c r="E775" s="124"/>
      <c r="F775" s="124"/>
      <c r="G775" s="124"/>
      <c r="H775" s="124"/>
      <c r="I775" s="124"/>
      <c r="J775" s="124"/>
      <c r="K775" s="401"/>
      <c r="L775" s="402"/>
      <c r="M775" s="402"/>
      <c r="N775" s="402"/>
      <c r="O775" s="402"/>
      <c r="P775" s="402"/>
      <c r="Q775" s="402"/>
      <c r="R775" s="124"/>
      <c r="S775" s="124"/>
      <c r="T775" s="124"/>
    </row>
    <row r="776" spans="1:20" ht="12.75" customHeight="1">
      <c r="A776" s="399"/>
      <c r="B776" s="400"/>
      <c r="C776" s="124"/>
      <c r="D776" s="124"/>
      <c r="E776" s="124"/>
      <c r="F776" s="124"/>
      <c r="G776" s="124"/>
      <c r="H776" s="124"/>
      <c r="I776" s="124"/>
      <c r="J776" s="124"/>
      <c r="K776" s="401"/>
      <c r="L776" s="402"/>
      <c r="M776" s="402"/>
      <c r="N776" s="402"/>
      <c r="O776" s="402"/>
      <c r="P776" s="402"/>
      <c r="Q776" s="402"/>
      <c r="R776" s="124"/>
      <c r="S776" s="124"/>
      <c r="T776" s="124"/>
    </row>
    <row r="777" spans="1:20" ht="12.75" customHeight="1">
      <c r="A777" s="399"/>
      <c r="B777" s="400"/>
      <c r="C777" s="124"/>
      <c r="D777" s="124"/>
      <c r="E777" s="124"/>
      <c r="F777" s="124"/>
      <c r="G777" s="124"/>
      <c r="H777" s="124"/>
      <c r="I777" s="124"/>
      <c r="J777" s="124"/>
      <c r="K777" s="401"/>
      <c r="L777" s="402"/>
      <c r="M777" s="402"/>
      <c r="N777" s="402"/>
      <c r="O777" s="402"/>
      <c r="P777" s="402"/>
      <c r="Q777" s="402"/>
      <c r="R777" s="124"/>
      <c r="S777" s="124"/>
      <c r="T777" s="124"/>
    </row>
    <row r="778" spans="1:20" ht="12.75" customHeight="1">
      <c r="A778" s="399"/>
      <c r="B778" s="400"/>
      <c r="C778" s="124"/>
      <c r="D778" s="124"/>
      <c r="E778" s="124"/>
      <c r="F778" s="124"/>
      <c r="G778" s="124"/>
      <c r="H778" s="124"/>
      <c r="I778" s="124"/>
      <c r="J778" s="124"/>
      <c r="K778" s="401"/>
      <c r="L778" s="402"/>
      <c r="M778" s="402"/>
      <c r="N778" s="402"/>
      <c r="O778" s="402"/>
      <c r="P778" s="402"/>
      <c r="Q778" s="402"/>
      <c r="R778" s="124"/>
      <c r="S778" s="124"/>
      <c r="T778" s="124"/>
    </row>
    <row r="779" spans="1:20" ht="12.75" customHeight="1">
      <c r="A779" s="399"/>
      <c r="B779" s="400"/>
      <c r="C779" s="124"/>
      <c r="D779" s="124"/>
      <c r="E779" s="124"/>
      <c r="F779" s="124"/>
      <c r="G779" s="124"/>
      <c r="H779" s="124"/>
      <c r="I779" s="124"/>
      <c r="J779" s="124"/>
      <c r="K779" s="401"/>
      <c r="L779" s="402"/>
      <c r="M779" s="402"/>
      <c r="N779" s="402"/>
      <c r="O779" s="402"/>
      <c r="P779" s="402"/>
      <c r="Q779" s="402"/>
      <c r="R779" s="124"/>
      <c r="S779" s="124"/>
      <c r="T779" s="124"/>
    </row>
    <row r="780" spans="1:20" ht="12.75" customHeight="1">
      <c r="A780" s="399"/>
      <c r="B780" s="400"/>
      <c r="C780" s="124"/>
      <c r="D780" s="124"/>
      <c r="E780" s="124"/>
      <c r="F780" s="124"/>
      <c r="G780" s="124"/>
      <c r="H780" s="124"/>
      <c r="I780" s="124"/>
      <c r="J780" s="124"/>
      <c r="K780" s="401"/>
      <c r="L780" s="402"/>
      <c r="M780" s="402"/>
      <c r="N780" s="402"/>
      <c r="O780" s="402"/>
      <c r="P780" s="402"/>
      <c r="Q780" s="402"/>
      <c r="R780" s="124"/>
      <c r="S780" s="124"/>
      <c r="T780" s="124"/>
    </row>
    <row r="781" spans="1:20" ht="12.75" customHeight="1">
      <c r="A781" s="399"/>
      <c r="B781" s="400"/>
      <c r="C781" s="124"/>
      <c r="D781" s="124"/>
      <c r="E781" s="124"/>
      <c r="F781" s="124"/>
      <c r="G781" s="124"/>
      <c r="H781" s="124"/>
      <c r="I781" s="124"/>
      <c r="J781" s="124"/>
      <c r="K781" s="401"/>
      <c r="L781" s="402"/>
      <c r="M781" s="402"/>
      <c r="N781" s="402"/>
      <c r="O781" s="402"/>
      <c r="P781" s="402"/>
      <c r="Q781" s="402"/>
      <c r="R781" s="124"/>
      <c r="S781" s="124"/>
      <c r="T781" s="124"/>
    </row>
    <row r="782" spans="1:20" ht="12.75" customHeight="1">
      <c r="A782" s="399"/>
      <c r="B782" s="400"/>
      <c r="C782" s="124"/>
      <c r="D782" s="124"/>
      <c r="E782" s="124"/>
      <c r="F782" s="124"/>
      <c r="G782" s="124"/>
      <c r="H782" s="124"/>
      <c r="I782" s="124"/>
      <c r="J782" s="124"/>
      <c r="K782" s="401"/>
      <c r="L782" s="402"/>
      <c r="M782" s="402"/>
      <c r="N782" s="402"/>
      <c r="O782" s="402"/>
      <c r="P782" s="402"/>
      <c r="Q782" s="402"/>
      <c r="R782" s="124"/>
      <c r="S782" s="124"/>
      <c r="T782" s="124"/>
    </row>
    <row r="783" spans="1:20" ht="12.75" customHeight="1">
      <c r="A783" s="399"/>
      <c r="B783" s="400"/>
      <c r="C783" s="124"/>
      <c r="D783" s="124"/>
      <c r="E783" s="124"/>
      <c r="F783" s="124"/>
      <c r="G783" s="124"/>
      <c r="H783" s="124"/>
      <c r="I783" s="124"/>
      <c r="J783" s="124"/>
      <c r="K783" s="401"/>
      <c r="L783" s="402"/>
      <c r="M783" s="402"/>
      <c r="N783" s="402"/>
      <c r="O783" s="402"/>
      <c r="P783" s="402"/>
      <c r="Q783" s="402"/>
      <c r="R783" s="124"/>
      <c r="S783" s="124"/>
      <c r="T783" s="124"/>
    </row>
    <row r="784" spans="1:20" ht="12.75" customHeight="1">
      <c r="A784" s="399"/>
      <c r="B784" s="400"/>
      <c r="C784" s="124"/>
      <c r="D784" s="124"/>
      <c r="E784" s="124"/>
      <c r="F784" s="124"/>
      <c r="G784" s="124"/>
      <c r="H784" s="124"/>
      <c r="I784" s="124"/>
      <c r="J784" s="124"/>
      <c r="K784" s="401"/>
      <c r="L784" s="402"/>
      <c r="M784" s="402"/>
      <c r="N784" s="402"/>
      <c r="O784" s="402"/>
      <c r="P784" s="402"/>
      <c r="Q784" s="402"/>
      <c r="R784" s="124"/>
      <c r="S784" s="124"/>
      <c r="T784" s="124"/>
    </row>
    <row r="785" spans="1:20" ht="12.75" customHeight="1">
      <c r="A785" s="399"/>
      <c r="B785" s="400"/>
      <c r="C785" s="124"/>
      <c r="D785" s="124"/>
      <c r="E785" s="124"/>
      <c r="F785" s="124"/>
      <c r="G785" s="124"/>
      <c r="H785" s="124"/>
      <c r="I785" s="124"/>
      <c r="J785" s="124"/>
      <c r="K785" s="401"/>
      <c r="L785" s="402"/>
      <c r="M785" s="402"/>
      <c r="N785" s="402"/>
      <c r="O785" s="402"/>
      <c r="P785" s="402"/>
      <c r="Q785" s="402"/>
      <c r="R785" s="124"/>
      <c r="S785" s="124"/>
      <c r="T785" s="124"/>
    </row>
    <row r="786" spans="1:20" ht="12.75" customHeight="1">
      <c r="A786" s="399"/>
      <c r="B786" s="400"/>
      <c r="C786" s="124"/>
      <c r="D786" s="124"/>
      <c r="E786" s="124"/>
      <c r="F786" s="124"/>
      <c r="G786" s="124"/>
      <c r="H786" s="124"/>
      <c r="I786" s="124"/>
      <c r="J786" s="124"/>
      <c r="K786" s="401"/>
      <c r="L786" s="402"/>
      <c r="M786" s="402"/>
      <c r="N786" s="402"/>
      <c r="O786" s="402"/>
      <c r="P786" s="402"/>
      <c r="Q786" s="402"/>
      <c r="R786" s="124"/>
      <c r="S786" s="124"/>
      <c r="T786" s="124"/>
    </row>
    <row r="787" spans="1:20" ht="12.75" customHeight="1">
      <c r="A787" s="399"/>
      <c r="B787" s="400"/>
      <c r="C787" s="124"/>
      <c r="D787" s="124"/>
      <c r="E787" s="124"/>
      <c r="F787" s="124"/>
      <c r="G787" s="124"/>
      <c r="H787" s="124"/>
      <c r="I787" s="124"/>
      <c r="J787" s="124"/>
      <c r="K787" s="401"/>
      <c r="L787" s="402"/>
      <c r="M787" s="402"/>
      <c r="N787" s="402"/>
      <c r="O787" s="402"/>
      <c r="P787" s="402"/>
      <c r="Q787" s="402"/>
      <c r="R787" s="124"/>
      <c r="S787" s="124"/>
      <c r="T787" s="124"/>
    </row>
    <row r="788" spans="1:20" ht="12.75" customHeight="1">
      <c r="A788" s="399"/>
      <c r="B788" s="400"/>
      <c r="C788" s="124"/>
      <c r="D788" s="124"/>
      <c r="E788" s="124"/>
      <c r="F788" s="124"/>
      <c r="G788" s="124"/>
      <c r="H788" s="124"/>
      <c r="I788" s="124"/>
      <c r="J788" s="124"/>
      <c r="K788" s="401"/>
      <c r="L788" s="402"/>
      <c r="M788" s="402"/>
      <c r="N788" s="402"/>
      <c r="O788" s="402"/>
      <c r="P788" s="402"/>
      <c r="Q788" s="402"/>
      <c r="R788" s="124"/>
      <c r="S788" s="124"/>
      <c r="T788" s="124"/>
    </row>
    <row r="789" spans="1:20" ht="12.75" customHeight="1">
      <c r="A789" s="399"/>
      <c r="B789" s="400"/>
      <c r="C789" s="124"/>
      <c r="D789" s="124"/>
      <c r="E789" s="124"/>
      <c r="F789" s="124"/>
      <c r="G789" s="124"/>
      <c r="H789" s="124"/>
      <c r="I789" s="124"/>
      <c r="J789" s="124"/>
      <c r="K789" s="401"/>
      <c r="L789" s="402"/>
      <c r="M789" s="402"/>
      <c r="N789" s="402"/>
      <c r="O789" s="402"/>
      <c r="P789" s="402"/>
      <c r="Q789" s="402"/>
      <c r="R789" s="124"/>
      <c r="S789" s="124"/>
      <c r="T789" s="124"/>
    </row>
    <row r="790" spans="1:20" ht="12.75" customHeight="1">
      <c r="A790" s="399"/>
      <c r="B790" s="400"/>
      <c r="C790" s="124"/>
      <c r="D790" s="124"/>
      <c r="E790" s="124"/>
      <c r="F790" s="124"/>
      <c r="G790" s="124"/>
      <c r="H790" s="124"/>
      <c r="I790" s="124"/>
      <c r="J790" s="124"/>
      <c r="K790" s="401"/>
      <c r="L790" s="402"/>
      <c r="M790" s="402"/>
      <c r="N790" s="402"/>
      <c r="O790" s="402"/>
      <c r="P790" s="402"/>
      <c r="Q790" s="402"/>
      <c r="R790" s="124"/>
      <c r="S790" s="124"/>
      <c r="T790" s="124"/>
    </row>
    <row r="791" spans="1:20" ht="12.75" customHeight="1">
      <c r="A791" s="399"/>
      <c r="B791" s="400"/>
      <c r="C791" s="124"/>
      <c r="D791" s="124"/>
      <c r="E791" s="124"/>
      <c r="F791" s="124"/>
      <c r="G791" s="124"/>
      <c r="H791" s="124"/>
      <c r="I791" s="124"/>
      <c r="J791" s="124"/>
      <c r="K791" s="401"/>
      <c r="L791" s="402"/>
      <c r="M791" s="402"/>
      <c r="N791" s="402"/>
      <c r="O791" s="402"/>
      <c r="P791" s="402"/>
      <c r="Q791" s="402"/>
      <c r="R791" s="124"/>
      <c r="S791" s="124"/>
      <c r="T791" s="124"/>
    </row>
    <row r="792" spans="1:20" ht="12.75" customHeight="1">
      <c r="A792" s="399"/>
      <c r="B792" s="400"/>
      <c r="C792" s="124"/>
      <c r="D792" s="124"/>
      <c r="E792" s="124"/>
      <c r="F792" s="124"/>
      <c r="G792" s="124"/>
      <c r="H792" s="124"/>
      <c r="I792" s="124"/>
      <c r="J792" s="124"/>
      <c r="K792" s="401"/>
      <c r="L792" s="402"/>
      <c r="M792" s="402"/>
      <c r="N792" s="402"/>
      <c r="O792" s="402"/>
      <c r="P792" s="402"/>
      <c r="Q792" s="402"/>
      <c r="R792" s="124"/>
      <c r="S792" s="124"/>
      <c r="T792" s="124"/>
    </row>
    <row r="793" spans="1:20" ht="12.75" customHeight="1">
      <c r="A793" s="399"/>
      <c r="B793" s="400"/>
      <c r="C793" s="124"/>
      <c r="D793" s="124"/>
      <c r="E793" s="124"/>
      <c r="F793" s="124"/>
      <c r="G793" s="124"/>
      <c r="H793" s="124"/>
      <c r="I793" s="124"/>
      <c r="J793" s="124"/>
      <c r="K793" s="401"/>
      <c r="L793" s="402"/>
      <c r="M793" s="402"/>
      <c r="N793" s="402"/>
      <c r="O793" s="402"/>
      <c r="P793" s="402"/>
      <c r="Q793" s="402"/>
      <c r="R793" s="124"/>
      <c r="S793" s="124"/>
      <c r="T793" s="124"/>
    </row>
    <row r="794" spans="1:20" ht="12.75" customHeight="1">
      <c r="A794" s="399"/>
      <c r="B794" s="400"/>
      <c r="C794" s="124"/>
      <c r="D794" s="124"/>
      <c r="E794" s="124"/>
      <c r="F794" s="124"/>
      <c r="G794" s="124"/>
      <c r="H794" s="124"/>
      <c r="I794" s="124"/>
      <c r="J794" s="124"/>
      <c r="K794" s="401"/>
      <c r="L794" s="402"/>
      <c r="M794" s="402"/>
      <c r="N794" s="402"/>
      <c r="O794" s="402"/>
      <c r="P794" s="402"/>
      <c r="Q794" s="402"/>
      <c r="R794" s="124"/>
      <c r="S794" s="124"/>
      <c r="T794" s="124"/>
    </row>
    <row r="795" spans="1:20" ht="12.75" customHeight="1">
      <c r="A795" s="399"/>
      <c r="B795" s="400"/>
      <c r="C795" s="124"/>
      <c r="D795" s="124"/>
      <c r="E795" s="124"/>
      <c r="F795" s="124"/>
      <c r="G795" s="124"/>
      <c r="H795" s="124"/>
      <c r="I795" s="124"/>
      <c r="J795" s="124"/>
      <c r="K795" s="401"/>
      <c r="L795" s="402"/>
      <c r="M795" s="402"/>
      <c r="N795" s="402"/>
      <c r="O795" s="402"/>
      <c r="P795" s="402"/>
      <c r="Q795" s="402"/>
      <c r="R795" s="124"/>
      <c r="S795" s="124"/>
      <c r="T795" s="124"/>
    </row>
    <row r="796" spans="1:20" ht="12.75" customHeight="1">
      <c r="A796" s="399"/>
      <c r="B796" s="400"/>
      <c r="C796" s="124"/>
      <c r="D796" s="124"/>
      <c r="E796" s="124"/>
      <c r="F796" s="124"/>
      <c r="G796" s="124"/>
      <c r="H796" s="124"/>
      <c r="I796" s="124"/>
      <c r="J796" s="124"/>
      <c r="K796" s="401"/>
      <c r="L796" s="402"/>
      <c r="M796" s="402"/>
      <c r="N796" s="402"/>
      <c r="O796" s="402"/>
      <c r="P796" s="402"/>
      <c r="Q796" s="402"/>
      <c r="R796" s="124"/>
      <c r="S796" s="124"/>
      <c r="T796" s="124"/>
    </row>
    <row r="797" spans="1:20" ht="12.75" customHeight="1">
      <c r="A797" s="399"/>
      <c r="B797" s="400"/>
      <c r="C797" s="124"/>
      <c r="D797" s="124"/>
      <c r="E797" s="124"/>
      <c r="F797" s="124"/>
      <c r="G797" s="124"/>
      <c r="H797" s="124"/>
      <c r="I797" s="124"/>
      <c r="J797" s="124"/>
      <c r="K797" s="401"/>
      <c r="L797" s="402"/>
      <c r="M797" s="402"/>
      <c r="N797" s="402"/>
      <c r="O797" s="402"/>
      <c r="P797" s="402"/>
      <c r="Q797" s="402"/>
      <c r="R797" s="124"/>
      <c r="S797" s="124"/>
      <c r="T797" s="124"/>
    </row>
    <row r="798" spans="1:20" ht="12.75" customHeight="1">
      <c r="A798" s="399"/>
      <c r="B798" s="400"/>
      <c r="C798" s="124"/>
      <c r="D798" s="124"/>
      <c r="E798" s="124"/>
      <c r="F798" s="124"/>
      <c r="G798" s="124"/>
      <c r="H798" s="124"/>
      <c r="I798" s="124"/>
      <c r="J798" s="124"/>
      <c r="K798" s="401"/>
      <c r="L798" s="402"/>
      <c r="M798" s="402"/>
      <c r="N798" s="402"/>
      <c r="O798" s="402"/>
      <c r="P798" s="402"/>
      <c r="Q798" s="402"/>
      <c r="R798" s="124"/>
      <c r="S798" s="124"/>
      <c r="T798" s="124"/>
    </row>
    <row r="799" spans="1:20" ht="12.75" customHeight="1">
      <c r="A799" s="399"/>
      <c r="B799" s="400"/>
      <c r="C799" s="124"/>
      <c r="D799" s="124"/>
      <c r="E799" s="124"/>
      <c r="F799" s="124"/>
      <c r="G799" s="124"/>
      <c r="H799" s="124"/>
      <c r="I799" s="124"/>
      <c r="J799" s="124"/>
      <c r="K799" s="401"/>
      <c r="L799" s="402"/>
      <c r="M799" s="402"/>
      <c r="N799" s="402"/>
      <c r="O799" s="402"/>
      <c r="P799" s="402"/>
      <c r="Q799" s="402"/>
      <c r="R799" s="124"/>
      <c r="S799" s="124"/>
      <c r="T799" s="124"/>
    </row>
    <row r="800" spans="1:20" ht="12.75" customHeight="1">
      <c r="A800" s="399"/>
      <c r="B800" s="400"/>
      <c r="C800" s="124"/>
      <c r="D800" s="124"/>
      <c r="E800" s="124"/>
      <c r="F800" s="124"/>
      <c r="G800" s="124"/>
      <c r="H800" s="124"/>
      <c r="I800" s="124"/>
      <c r="J800" s="124"/>
      <c r="K800" s="401"/>
      <c r="L800" s="402"/>
      <c r="M800" s="402"/>
      <c r="N800" s="402"/>
      <c r="O800" s="402"/>
      <c r="P800" s="402"/>
      <c r="Q800" s="402"/>
      <c r="R800" s="124"/>
      <c r="S800" s="124"/>
      <c r="T800" s="124"/>
    </row>
    <row r="801" spans="1:20" ht="12.75" customHeight="1">
      <c r="A801" s="399"/>
      <c r="B801" s="400"/>
      <c r="C801" s="124"/>
      <c r="D801" s="124"/>
      <c r="E801" s="124"/>
      <c r="F801" s="124"/>
      <c r="G801" s="124"/>
      <c r="H801" s="124"/>
      <c r="I801" s="124"/>
      <c r="J801" s="124"/>
      <c r="K801" s="401"/>
      <c r="L801" s="402"/>
      <c r="M801" s="402"/>
      <c r="N801" s="402"/>
      <c r="O801" s="402"/>
      <c r="P801" s="402"/>
      <c r="Q801" s="402"/>
      <c r="R801" s="124"/>
      <c r="S801" s="124"/>
      <c r="T801" s="124"/>
    </row>
    <row r="802" spans="1:20" ht="12.75" customHeight="1">
      <c r="A802" s="399"/>
      <c r="B802" s="400"/>
      <c r="C802" s="124"/>
      <c r="D802" s="124"/>
      <c r="E802" s="124"/>
      <c r="F802" s="124"/>
      <c r="G802" s="124"/>
      <c r="H802" s="124"/>
      <c r="I802" s="124"/>
      <c r="J802" s="124"/>
      <c r="K802" s="401"/>
      <c r="L802" s="402"/>
      <c r="M802" s="402"/>
      <c r="N802" s="402"/>
      <c r="O802" s="402"/>
      <c r="P802" s="402"/>
      <c r="Q802" s="402"/>
      <c r="R802" s="124"/>
      <c r="S802" s="124"/>
      <c r="T802" s="124"/>
    </row>
    <row r="803" spans="1:20" ht="12.75" customHeight="1">
      <c r="A803" s="399"/>
      <c r="B803" s="400"/>
      <c r="C803" s="124"/>
      <c r="D803" s="124"/>
      <c r="E803" s="124"/>
      <c r="F803" s="124"/>
      <c r="G803" s="124"/>
      <c r="H803" s="124"/>
      <c r="I803" s="124"/>
      <c r="J803" s="124"/>
      <c r="K803" s="401"/>
      <c r="L803" s="402"/>
      <c r="M803" s="402"/>
      <c r="N803" s="402"/>
      <c r="O803" s="402"/>
      <c r="P803" s="402"/>
      <c r="Q803" s="402"/>
      <c r="R803" s="124"/>
      <c r="S803" s="124"/>
      <c r="T803" s="124"/>
    </row>
    <row r="804" spans="1:20" ht="12.75" customHeight="1">
      <c r="A804" s="399"/>
      <c r="B804" s="400"/>
      <c r="C804" s="124"/>
      <c r="D804" s="124"/>
      <c r="E804" s="124"/>
      <c r="F804" s="124"/>
      <c r="G804" s="124"/>
      <c r="H804" s="124"/>
      <c r="I804" s="124"/>
      <c r="J804" s="124"/>
      <c r="K804" s="401"/>
      <c r="L804" s="402"/>
      <c r="M804" s="402"/>
      <c r="N804" s="402"/>
      <c r="O804" s="402"/>
      <c r="P804" s="402"/>
      <c r="Q804" s="402"/>
      <c r="R804" s="124"/>
      <c r="S804" s="124"/>
      <c r="T804" s="124"/>
    </row>
    <row r="805" spans="1:20" ht="12.75" customHeight="1">
      <c r="A805" s="399"/>
      <c r="B805" s="400"/>
      <c r="C805" s="124"/>
      <c r="D805" s="124"/>
      <c r="E805" s="124"/>
      <c r="F805" s="124"/>
      <c r="G805" s="124"/>
      <c r="H805" s="124"/>
      <c r="I805" s="124"/>
      <c r="J805" s="124"/>
      <c r="K805" s="401"/>
      <c r="L805" s="402"/>
      <c r="M805" s="402"/>
      <c r="N805" s="402"/>
      <c r="O805" s="402"/>
      <c r="P805" s="402"/>
      <c r="Q805" s="402"/>
      <c r="R805" s="124"/>
      <c r="S805" s="124"/>
      <c r="T805" s="124"/>
    </row>
    <row r="806" spans="1:20" ht="12.75" customHeight="1">
      <c r="A806" s="399"/>
      <c r="B806" s="400"/>
      <c r="C806" s="124"/>
      <c r="D806" s="124"/>
      <c r="E806" s="124"/>
      <c r="F806" s="124"/>
      <c r="G806" s="124"/>
      <c r="H806" s="124"/>
      <c r="I806" s="124"/>
      <c r="J806" s="124"/>
      <c r="K806" s="401"/>
      <c r="L806" s="402"/>
      <c r="M806" s="402"/>
      <c r="N806" s="402"/>
      <c r="O806" s="402"/>
      <c r="P806" s="402"/>
      <c r="Q806" s="402"/>
      <c r="R806" s="124"/>
      <c r="S806" s="124"/>
      <c r="T806" s="124"/>
    </row>
    <row r="807" spans="1:20" ht="12.75" customHeight="1">
      <c r="A807" s="399"/>
      <c r="B807" s="400"/>
      <c r="C807" s="124"/>
      <c r="D807" s="124"/>
      <c r="E807" s="124"/>
      <c r="F807" s="124"/>
      <c r="G807" s="124"/>
      <c r="H807" s="124"/>
      <c r="I807" s="124"/>
      <c r="J807" s="124"/>
      <c r="K807" s="401"/>
      <c r="L807" s="402"/>
      <c r="M807" s="402"/>
      <c r="N807" s="402"/>
      <c r="O807" s="402"/>
      <c r="P807" s="402"/>
      <c r="Q807" s="402"/>
      <c r="R807" s="124"/>
      <c r="S807" s="124"/>
      <c r="T807" s="124"/>
    </row>
    <row r="808" spans="1:20" ht="12.75" customHeight="1">
      <c r="A808" s="399"/>
      <c r="B808" s="400"/>
      <c r="C808" s="124"/>
      <c r="D808" s="124"/>
      <c r="E808" s="124"/>
      <c r="F808" s="124"/>
      <c r="G808" s="124"/>
      <c r="H808" s="124"/>
      <c r="I808" s="124"/>
      <c r="J808" s="124"/>
      <c r="K808" s="401"/>
      <c r="L808" s="402"/>
      <c r="M808" s="402"/>
      <c r="N808" s="402"/>
      <c r="O808" s="402"/>
      <c r="P808" s="402"/>
      <c r="Q808" s="402"/>
      <c r="R808" s="124"/>
      <c r="S808" s="124"/>
      <c r="T808" s="124"/>
    </row>
    <row r="809" spans="1:20" ht="12.75" customHeight="1">
      <c r="A809" s="399"/>
      <c r="B809" s="400"/>
      <c r="C809" s="124"/>
      <c r="D809" s="124"/>
      <c r="E809" s="124"/>
      <c r="F809" s="124"/>
      <c r="G809" s="124"/>
      <c r="H809" s="124"/>
      <c r="I809" s="124"/>
      <c r="J809" s="124"/>
      <c r="K809" s="401"/>
      <c r="L809" s="402"/>
      <c r="M809" s="402"/>
      <c r="N809" s="402"/>
      <c r="O809" s="402"/>
      <c r="P809" s="402"/>
      <c r="Q809" s="402"/>
      <c r="R809" s="124"/>
      <c r="S809" s="124"/>
      <c r="T809" s="124"/>
    </row>
    <row r="810" spans="1:20" ht="12.75" customHeight="1">
      <c r="A810" s="399"/>
      <c r="B810" s="400"/>
      <c r="C810" s="124"/>
      <c r="D810" s="124"/>
      <c r="E810" s="124"/>
      <c r="F810" s="124"/>
      <c r="G810" s="124"/>
      <c r="H810" s="124"/>
      <c r="I810" s="124"/>
      <c r="J810" s="124"/>
      <c r="K810" s="401"/>
      <c r="L810" s="402"/>
      <c r="M810" s="402"/>
      <c r="N810" s="402"/>
      <c r="O810" s="402"/>
      <c r="P810" s="402"/>
      <c r="Q810" s="402"/>
      <c r="R810" s="124"/>
      <c r="S810" s="124"/>
      <c r="T810" s="124"/>
    </row>
    <row r="811" spans="1:20" ht="12.75" customHeight="1">
      <c r="A811" s="399"/>
      <c r="B811" s="400"/>
      <c r="C811" s="124"/>
      <c r="D811" s="124"/>
      <c r="E811" s="124"/>
      <c r="F811" s="124"/>
      <c r="G811" s="124"/>
      <c r="H811" s="124"/>
      <c r="I811" s="124"/>
      <c r="J811" s="124"/>
      <c r="K811" s="401"/>
      <c r="L811" s="402"/>
      <c r="M811" s="402"/>
      <c r="N811" s="402"/>
      <c r="O811" s="402"/>
      <c r="P811" s="402"/>
      <c r="Q811" s="402"/>
      <c r="R811" s="124"/>
      <c r="S811" s="124"/>
      <c r="T811" s="124"/>
    </row>
    <row r="812" spans="1:20" ht="12.75" customHeight="1">
      <c r="A812" s="399"/>
      <c r="B812" s="400"/>
      <c r="C812" s="124"/>
      <c r="D812" s="124"/>
      <c r="E812" s="124"/>
      <c r="F812" s="124"/>
      <c r="G812" s="124"/>
      <c r="H812" s="124"/>
      <c r="I812" s="124"/>
      <c r="J812" s="124"/>
      <c r="K812" s="401"/>
      <c r="L812" s="402"/>
      <c r="M812" s="402"/>
      <c r="N812" s="402"/>
      <c r="O812" s="402"/>
      <c r="P812" s="402"/>
      <c r="Q812" s="402"/>
      <c r="R812" s="124"/>
      <c r="S812" s="124"/>
      <c r="T812" s="124"/>
    </row>
    <row r="813" spans="1:20" ht="12.75" customHeight="1">
      <c r="A813" s="399"/>
      <c r="B813" s="400"/>
      <c r="C813" s="124"/>
      <c r="D813" s="124"/>
      <c r="E813" s="124"/>
      <c r="F813" s="124"/>
      <c r="G813" s="124"/>
      <c r="H813" s="124"/>
      <c r="I813" s="124"/>
      <c r="J813" s="124"/>
      <c r="K813" s="401"/>
      <c r="L813" s="402"/>
      <c r="M813" s="402"/>
      <c r="N813" s="402"/>
      <c r="O813" s="402"/>
      <c r="P813" s="402"/>
      <c r="Q813" s="402"/>
      <c r="R813" s="124"/>
      <c r="S813" s="124"/>
      <c r="T813" s="124"/>
    </row>
    <row r="814" spans="1:20" ht="12.75" customHeight="1">
      <c r="A814" s="399"/>
      <c r="B814" s="400"/>
      <c r="C814" s="124"/>
      <c r="D814" s="124"/>
      <c r="E814" s="124"/>
      <c r="F814" s="124"/>
      <c r="G814" s="124"/>
      <c r="H814" s="124"/>
      <c r="I814" s="124"/>
      <c r="J814" s="124"/>
      <c r="K814" s="401"/>
      <c r="L814" s="402"/>
      <c r="M814" s="402"/>
      <c r="N814" s="402"/>
      <c r="O814" s="402"/>
      <c r="P814" s="402"/>
      <c r="Q814" s="402"/>
      <c r="R814" s="124"/>
      <c r="S814" s="124"/>
      <c r="T814" s="124"/>
    </row>
    <row r="815" spans="1:20" ht="12.75" customHeight="1">
      <c r="A815" s="399"/>
      <c r="B815" s="400"/>
      <c r="C815" s="124"/>
      <c r="D815" s="124"/>
      <c r="E815" s="124"/>
      <c r="F815" s="124"/>
      <c r="G815" s="124"/>
      <c r="H815" s="124"/>
      <c r="I815" s="124"/>
      <c r="J815" s="124"/>
      <c r="K815" s="401"/>
      <c r="L815" s="402"/>
      <c r="M815" s="402"/>
      <c r="N815" s="402"/>
      <c r="O815" s="402"/>
      <c r="P815" s="402"/>
      <c r="Q815" s="402"/>
      <c r="R815" s="124"/>
      <c r="S815" s="124"/>
      <c r="T815" s="124"/>
    </row>
    <row r="816" spans="1:20" ht="12.75" customHeight="1">
      <c r="A816" s="399"/>
      <c r="B816" s="400"/>
      <c r="C816" s="124"/>
      <c r="D816" s="124"/>
      <c r="E816" s="124"/>
      <c r="F816" s="124"/>
      <c r="G816" s="124"/>
      <c r="H816" s="124"/>
      <c r="I816" s="124"/>
      <c r="J816" s="124"/>
      <c r="K816" s="401"/>
      <c r="L816" s="402"/>
      <c r="M816" s="402"/>
      <c r="N816" s="402"/>
      <c r="O816" s="402"/>
      <c r="P816" s="402"/>
      <c r="Q816" s="402"/>
      <c r="R816" s="124"/>
      <c r="S816" s="124"/>
      <c r="T816" s="124"/>
    </row>
    <row r="817" spans="1:20" ht="12.75" customHeight="1">
      <c r="A817" s="399"/>
      <c r="B817" s="400"/>
      <c r="C817" s="124"/>
      <c r="D817" s="124"/>
      <c r="E817" s="124"/>
      <c r="F817" s="124"/>
      <c r="G817" s="124"/>
      <c r="H817" s="124"/>
      <c r="I817" s="124"/>
      <c r="J817" s="124"/>
      <c r="K817" s="401"/>
      <c r="L817" s="402"/>
      <c r="M817" s="402"/>
      <c r="N817" s="402"/>
      <c r="O817" s="402"/>
      <c r="P817" s="402"/>
      <c r="Q817" s="402"/>
      <c r="R817" s="124"/>
      <c r="S817" s="124"/>
      <c r="T817" s="124"/>
    </row>
    <row r="818" spans="1:20" ht="12.75" customHeight="1">
      <c r="A818" s="399"/>
      <c r="B818" s="400"/>
      <c r="C818" s="124"/>
      <c r="D818" s="124"/>
      <c r="E818" s="124"/>
      <c r="F818" s="124"/>
      <c r="G818" s="124"/>
      <c r="H818" s="124"/>
      <c r="I818" s="124"/>
      <c r="J818" s="124"/>
      <c r="K818" s="401"/>
      <c r="L818" s="402"/>
      <c r="M818" s="402"/>
      <c r="N818" s="402"/>
      <c r="O818" s="402"/>
      <c r="P818" s="402"/>
      <c r="Q818" s="402"/>
      <c r="R818" s="124"/>
      <c r="S818" s="124"/>
      <c r="T818" s="124"/>
    </row>
    <row r="819" spans="1:20" ht="12.75" customHeight="1">
      <c r="A819" s="399"/>
      <c r="B819" s="400"/>
      <c r="C819" s="124"/>
      <c r="D819" s="124"/>
      <c r="E819" s="124"/>
      <c r="F819" s="124"/>
      <c r="G819" s="124"/>
      <c r="H819" s="124"/>
      <c r="I819" s="124"/>
      <c r="J819" s="124"/>
      <c r="K819" s="401"/>
      <c r="L819" s="402"/>
      <c r="M819" s="402"/>
      <c r="N819" s="402"/>
      <c r="O819" s="402"/>
      <c r="P819" s="402"/>
      <c r="Q819" s="402"/>
      <c r="R819" s="124"/>
      <c r="S819" s="124"/>
      <c r="T819" s="124"/>
    </row>
    <row r="820" spans="1:20" ht="12.75" customHeight="1">
      <c r="A820" s="399"/>
      <c r="B820" s="400"/>
      <c r="C820" s="124"/>
      <c r="D820" s="124"/>
      <c r="E820" s="124"/>
      <c r="F820" s="124"/>
      <c r="G820" s="124"/>
      <c r="H820" s="124"/>
      <c r="I820" s="124"/>
      <c r="J820" s="124"/>
      <c r="K820" s="401"/>
      <c r="L820" s="402"/>
      <c r="M820" s="402"/>
      <c r="N820" s="402"/>
      <c r="O820" s="402"/>
      <c r="P820" s="402"/>
      <c r="Q820" s="402"/>
      <c r="R820" s="124"/>
      <c r="S820" s="124"/>
      <c r="T820" s="124"/>
    </row>
    <row r="821" spans="1:20" ht="12.75" customHeight="1">
      <c r="A821" s="399"/>
      <c r="B821" s="400"/>
      <c r="C821" s="124"/>
      <c r="D821" s="124"/>
      <c r="E821" s="124"/>
      <c r="F821" s="124"/>
      <c r="G821" s="124"/>
      <c r="H821" s="124"/>
      <c r="I821" s="124"/>
      <c r="J821" s="124"/>
      <c r="K821" s="401"/>
      <c r="L821" s="402"/>
      <c r="M821" s="402"/>
      <c r="N821" s="402"/>
      <c r="O821" s="402"/>
      <c r="P821" s="402"/>
      <c r="Q821" s="402"/>
      <c r="R821" s="124"/>
      <c r="S821" s="124"/>
      <c r="T821" s="124"/>
    </row>
    <row r="822" spans="1:20" ht="12.75" customHeight="1">
      <c r="A822" s="399"/>
      <c r="B822" s="400"/>
      <c r="C822" s="124"/>
      <c r="D822" s="124"/>
      <c r="E822" s="124"/>
      <c r="F822" s="124"/>
      <c r="G822" s="124"/>
      <c r="H822" s="124"/>
      <c r="I822" s="124"/>
      <c r="J822" s="124"/>
      <c r="K822" s="401"/>
      <c r="L822" s="402"/>
      <c r="M822" s="402"/>
      <c r="N822" s="402"/>
      <c r="O822" s="402"/>
      <c r="P822" s="402"/>
      <c r="Q822" s="402"/>
      <c r="R822" s="124"/>
      <c r="S822" s="124"/>
      <c r="T822" s="124"/>
    </row>
    <row r="823" spans="1:20" ht="12.75" customHeight="1">
      <c r="A823" s="399"/>
      <c r="B823" s="400"/>
      <c r="C823" s="124"/>
      <c r="D823" s="124"/>
      <c r="E823" s="124"/>
      <c r="F823" s="124"/>
      <c r="G823" s="124"/>
      <c r="H823" s="124"/>
      <c r="I823" s="124"/>
      <c r="J823" s="124"/>
      <c r="K823" s="401"/>
      <c r="L823" s="402"/>
      <c r="M823" s="402"/>
      <c r="N823" s="402"/>
      <c r="O823" s="402"/>
      <c r="P823" s="402"/>
      <c r="Q823" s="402"/>
      <c r="R823" s="124"/>
      <c r="S823" s="124"/>
      <c r="T823" s="124"/>
    </row>
    <row r="824" spans="1:20" ht="12.75" customHeight="1">
      <c r="A824" s="399"/>
      <c r="B824" s="400"/>
      <c r="C824" s="124"/>
      <c r="D824" s="124"/>
      <c r="E824" s="124"/>
      <c r="F824" s="124"/>
      <c r="G824" s="124"/>
      <c r="H824" s="124"/>
      <c r="I824" s="124"/>
      <c r="J824" s="124"/>
      <c r="K824" s="401"/>
      <c r="L824" s="402"/>
      <c r="M824" s="402"/>
      <c r="N824" s="402"/>
      <c r="O824" s="402"/>
      <c r="P824" s="402"/>
      <c r="Q824" s="402"/>
      <c r="R824" s="124"/>
      <c r="S824" s="124"/>
      <c r="T824" s="124"/>
    </row>
    <row r="825" spans="1:20" ht="12.75" customHeight="1">
      <c r="A825" s="399"/>
      <c r="B825" s="400"/>
      <c r="C825" s="124"/>
      <c r="D825" s="124"/>
      <c r="E825" s="124"/>
      <c r="F825" s="124"/>
      <c r="G825" s="124"/>
      <c r="H825" s="124"/>
      <c r="I825" s="124"/>
      <c r="J825" s="124"/>
      <c r="K825" s="401"/>
      <c r="L825" s="402"/>
      <c r="M825" s="402"/>
      <c r="N825" s="402"/>
      <c r="O825" s="402"/>
      <c r="P825" s="402"/>
      <c r="Q825" s="402"/>
      <c r="R825" s="124"/>
      <c r="S825" s="124"/>
      <c r="T825" s="124"/>
    </row>
    <row r="826" spans="1:20" ht="12.75" customHeight="1">
      <c r="A826" s="399"/>
      <c r="B826" s="400"/>
      <c r="C826" s="124"/>
      <c r="D826" s="124"/>
      <c r="E826" s="124"/>
      <c r="F826" s="124"/>
      <c r="G826" s="124"/>
      <c r="H826" s="124"/>
      <c r="I826" s="124"/>
      <c r="J826" s="124"/>
      <c r="K826" s="401"/>
      <c r="L826" s="402"/>
      <c r="M826" s="402"/>
      <c r="N826" s="402"/>
      <c r="O826" s="402"/>
      <c r="P826" s="402"/>
      <c r="Q826" s="402"/>
      <c r="R826" s="124"/>
      <c r="S826" s="124"/>
      <c r="T826" s="124"/>
    </row>
    <row r="827" spans="1:20" ht="12.75" customHeight="1">
      <c r="A827" s="399"/>
      <c r="B827" s="400"/>
      <c r="C827" s="124"/>
      <c r="D827" s="124"/>
      <c r="E827" s="124"/>
      <c r="F827" s="124"/>
      <c r="G827" s="124"/>
      <c r="H827" s="124"/>
      <c r="I827" s="124"/>
      <c r="J827" s="124"/>
      <c r="K827" s="401"/>
      <c r="L827" s="402"/>
      <c r="M827" s="402"/>
      <c r="N827" s="402"/>
      <c r="O827" s="402"/>
      <c r="P827" s="402"/>
      <c r="Q827" s="402"/>
      <c r="R827" s="124"/>
      <c r="S827" s="124"/>
      <c r="T827" s="124"/>
    </row>
    <row r="828" spans="1:20" ht="12.75" customHeight="1">
      <c r="A828" s="399"/>
      <c r="B828" s="400"/>
      <c r="C828" s="124"/>
      <c r="D828" s="124"/>
      <c r="E828" s="124"/>
      <c r="F828" s="124"/>
      <c r="G828" s="124"/>
      <c r="H828" s="124"/>
      <c r="I828" s="124"/>
      <c r="J828" s="124"/>
      <c r="K828" s="401"/>
      <c r="L828" s="402"/>
      <c r="M828" s="402"/>
      <c r="N828" s="402"/>
      <c r="O828" s="402"/>
      <c r="P828" s="402"/>
      <c r="Q828" s="402"/>
      <c r="R828" s="124"/>
      <c r="S828" s="124"/>
      <c r="T828" s="124"/>
    </row>
    <row r="829" spans="1:20" ht="12.75" customHeight="1">
      <c r="A829" s="399"/>
      <c r="B829" s="400"/>
      <c r="C829" s="124"/>
      <c r="D829" s="124"/>
      <c r="E829" s="124"/>
      <c r="F829" s="124"/>
      <c r="G829" s="124"/>
      <c r="H829" s="124"/>
      <c r="I829" s="124"/>
      <c r="J829" s="124"/>
      <c r="K829" s="401"/>
      <c r="L829" s="402"/>
      <c r="M829" s="402"/>
      <c r="N829" s="402"/>
      <c r="O829" s="402"/>
      <c r="P829" s="402"/>
      <c r="Q829" s="402"/>
      <c r="R829" s="124"/>
      <c r="S829" s="124"/>
      <c r="T829" s="124"/>
    </row>
    <row r="830" spans="1:20" ht="12.75" customHeight="1">
      <c r="A830" s="399"/>
      <c r="B830" s="400"/>
      <c r="C830" s="124"/>
      <c r="D830" s="124"/>
      <c r="E830" s="124"/>
      <c r="F830" s="124"/>
      <c r="G830" s="124"/>
      <c r="H830" s="124"/>
      <c r="I830" s="124"/>
      <c r="J830" s="124"/>
      <c r="K830" s="401"/>
      <c r="L830" s="402"/>
      <c r="M830" s="402"/>
      <c r="N830" s="402"/>
      <c r="O830" s="402"/>
      <c r="P830" s="402"/>
      <c r="Q830" s="402"/>
      <c r="R830" s="124"/>
      <c r="S830" s="124"/>
      <c r="T830" s="124"/>
    </row>
    <row r="831" spans="1:20" ht="12.75" customHeight="1">
      <c r="A831" s="399"/>
      <c r="B831" s="400"/>
      <c r="C831" s="124"/>
      <c r="D831" s="124"/>
      <c r="E831" s="124"/>
      <c r="F831" s="124"/>
      <c r="G831" s="124"/>
      <c r="H831" s="124"/>
      <c r="I831" s="124"/>
      <c r="J831" s="124"/>
      <c r="K831" s="401"/>
      <c r="L831" s="402"/>
      <c r="M831" s="402"/>
      <c r="N831" s="402"/>
      <c r="O831" s="402"/>
      <c r="P831" s="402"/>
      <c r="Q831" s="402"/>
      <c r="R831" s="124"/>
      <c r="S831" s="124"/>
      <c r="T831" s="124"/>
    </row>
    <row r="832" spans="1:20" ht="12.75" customHeight="1">
      <c r="A832" s="399"/>
      <c r="B832" s="400"/>
      <c r="C832" s="124"/>
      <c r="D832" s="124"/>
      <c r="E832" s="124"/>
      <c r="F832" s="124"/>
      <c r="G832" s="124"/>
      <c r="H832" s="124"/>
      <c r="I832" s="124"/>
      <c r="J832" s="124"/>
      <c r="K832" s="401"/>
      <c r="L832" s="402"/>
      <c r="M832" s="402"/>
      <c r="N832" s="402"/>
      <c r="O832" s="402"/>
      <c r="P832" s="402"/>
      <c r="Q832" s="402"/>
      <c r="R832" s="124"/>
      <c r="S832" s="124"/>
      <c r="T832" s="124"/>
    </row>
    <row r="833" spans="1:20" ht="12.75" customHeight="1">
      <c r="A833" s="399"/>
      <c r="B833" s="400"/>
      <c r="C833" s="124"/>
      <c r="D833" s="124"/>
      <c r="E833" s="124"/>
      <c r="F833" s="124"/>
      <c r="G833" s="124"/>
      <c r="H833" s="124"/>
      <c r="I833" s="124"/>
      <c r="J833" s="124"/>
      <c r="K833" s="401"/>
      <c r="L833" s="402"/>
      <c r="M833" s="402"/>
      <c r="N833" s="402"/>
      <c r="O833" s="402"/>
      <c r="P833" s="402"/>
      <c r="Q833" s="402"/>
      <c r="R833" s="124"/>
      <c r="S833" s="124"/>
      <c r="T833" s="124"/>
    </row>
    <row r="834" spans="1:20" ht="12.75" customHeight="1">
      <c r="A834" s="399"/>
      <c r="B834" s="400"/>
      <c r="C834" s="124"/>
      <c r="D834" s="124"/>
      <c r="E834" s="124"/>
      <c r="F834" s="124"/>
      <c r="G834" s="124"/>
      <c r="H834" s="124"/>
      <c r="I834" s="124"/>
      <c r="J834" s="124"/>
      <c r="K834" s="401"/>
      <c r="L834" s="402"/>
      <c r="M834" s="402"/>
      <c r="N834" s="402"/>
      <c r="O834" s="402"/>
      <c r="P834" s="402"/>
      <c r="Q834" s="402"/>
      <c r="R834" s="124"/>
      <c r="S834" s="124"/>
      <c r="T834" s="124"/>
    </row>
    <row r="835" spans="1:20" ht="12.75" customHeight="1">
      <c r="A835" s="399"/>
      <c r="B835" s="400"/>
      <c r="C835" s="124"/>
      <c r="D835" s="124"/>
      <c r="E835" s="124"/>
      <c r="F835" s="124"/>
      <c r="G835" s="124"/>
      <c r="H835" s="124"/>
      <c r="I835" s="124"/>
      <c r="J835" s="124"/>
      <c r="K835" s="401"/>
      <c r="L835" s="402"/>
      <c r="M835" s="402"/>
      <c r="N835" s="402"/>
      <c r="O835" s="402"/>
      <c r="P835" s="402"/>
      <c r="Q835" s="402"/>
      <c r="R835" s="124"/>
      <c r="S835" s="124"/>
      <c r="T835" s="124"/>
    </row>
    <row r="836" spans="1:20" ht="12.75" customHeight="1">
      <c r="A836" s="399"/>
      <c r="B836" s="400"/>
      <c r="C836" s="124"/>
      <c r="D836" s="124"/>
      <c r="E836" s="124"/>
      <c r="F836" s="124"/>
      <c r="G836" s="124"/>
      <c r="H836" s="124"/>
      <c r="I836" s="124"/>
      <c r="J836" s="124"/>
      <c r="K836" s="401"/>
      <c r="L836" s="402"/>
      <c r="M836" s="402"/>
      <c r="N836" s="402"/>
      <c r="O836" s="402"/>
      <c r="P836" s="402"/>
      <c r="Q836" s="402"/>
      <c r="R836" s="124"/>
      <c r="S836" s="124"/>
      <c r="T836" s="124"/>
    </row>
    <row r="837" spans="1:20" ht="12.75" customHeight="1">
      <c r="A837" s="399"/>
      <c r="B837" s="400"/>
      <c r="C837" s="124"/>
      <c r="D837" s="124"/>
      <c r="E837" s="124"/>
      <c r="F837" s="124"/>
      <c r="G837" s="124"/>
      <c r="H837" s="124"/>
      <c r="I837" s="124"/>
      <c r="J837" s="124"/>
      <c r="K837" s="401"/>
      <c r="L837" s="402"/>
      <c r="M837" s="402"/>
      <c r="N837" s="402"/>
      <c r="O837" s="402"/>
      <c r="P837" s="402"/>
      <c r="Q837" s="402"/>
      <c r="R837" s="124"/>
      <c r="S837" s="124"/>
      <c r="T837" s="124"/>
    </row>
    <row r="838" spans="1:20" ht="12.75" customHeight="1">
      <c r="A838" s="399"/>
      <c r="B838" s="400"/>
      <c r="C838" s="124"/>
      <c r="D838" s="124"/>
      <c r="E838" s="124"/>
      <c r="F838" s="124"/>
      <c r="G838" s="124"/>
      <c r="H838" s="124"/>
      <c r="I838" s="124"/>
      <c r="J838" s="124"/>
      <c r="K838" s="401"/>
      <c r="L838" s="402"/>
      <c r="M838" s="402"/>
      <c r="N838" s="402"/>
      <c r="O838" s="402"/>
      <c r="P838" s="402"/>
      <c r="Q838" s="402"/>
      <c r="R838" s="124"/>
      <c r="S838" s="124"/>
      <c r="T838" s="124"/>
    </row>
    <row r="839" spans="1:20" ht="12.75" customHeight="1">
      <c r="A839" s="399"/>
      <c r="B839" s="400"/>
      <c r="C839" s="124"/>
      <c r="D839" s="124"/>
      <c r="E839" s="124"/>
      <c r="F839" s="124"/>
      <c r="G839" s="124"/>
      <c r="H839" s="124"/>
      <c r="I839" s="124"/>
      <c r="J839" s="124"/>
      <c r="K839" s="401"/>
      <c r="L839" s="402"/>
      <c r="M839" s="402"/>
      <c r="N839" s="402"/>
      <c r="O839" s="402"/>
      <c r="P839" s="402"/>
      <c r="Q839" s="402"/>
      <c r="R839" s="124"/>
      <c r="S839" s="124"/>
      <c r="T839" s="124"/>
    </row>
    <row r="840" spans="1:20" ht="12.75" customHeight="1">
      <c r="A840" s="399"/>
      <c r="B840" s="400"/>
      <c r="C840" s="124"/>
      <c r="D840" s="124"/>
      <c r="E840" s="124"/>
      <c r="F840" s="124"/>
      <c r="G840" s="124"/>
      <c r="H840" s="124"/>
      <c r="I840" s="124"/>
      <c r="J840" s="124"/>
      <c r="K840" s="401"/>
      <c r="L840" s="402"/>
      <c r="M840" s="402"/>
      <c r="N840" s="402"/>
      <c r="O840" s="402"/>
      <c r="P840" s="402"/>
      <c r="Q840" s="402"/>
      <c r="R840" s="124"/>
      <c r="S840" s="124"/>
      <c r="T840" s="124"/>
    </row>
    <row r="841" spans="1:20" ht="12.75" customHeight="1">
      <c r="A841" s="399"/>
      <c r="B841" s="400"/>
      <c r="C841" s="124"/>
      <c r="D841" s="124"/>
      <c r="E841" s="124"/>
      <c r="F841" s="124"/>
      <c r="G841" s="124"/>
      <c r="H841" s="124"/>
      <c r="I841" s="124"/>
      <c r="J841" s="124"/>
      <c r="K841" s="401"/>
      <c r="L841" s="402"/>
      <c r="M841" s="402"/>
      <c r="N841" s="402"/>
      <c r="O841" s="402"/>
      <c r="P841" s="402"/>
      <c r="Q841" s="402"/>
      <c r="R841" s="124"/>
      <c r="S841" s="124"/>
      <c r="T841" s="124"/>
    </row>
    <row r="842" spans="1:20" ht="12.75" customHeight="1">
      <c r="A842" s="399"/>
      <c r="B842" s="400"/>
      <c r="C842" s="124"/>
      <c r="D842" s="124"/>
      <c r="E842" s="124"/>
      <c r="F842" s="124"/>
      <c r="G842" s="124"/>
      <c r="H842" s="124"/>
      <c r="I842" s="124"/>
      <c r="J842" s="124"/>
      <c r="K842" s="401"/>
      <c r="L842" s="402"/>
      <c r="M842" s="402"/>
      <c r="N842" s="402"/>
      <c r="O842" s="402"/>
      <c r="P842" s="402"/>
      <c r="Q842" s="402"/>
      <c r="R842" s="124"/>
      <c r="S842" s="124"/>
      <c r="T842" s="124"/>
    </row>
    <row r="843" spans="1:20" ht="12.75" customHeight="1">
      <c r="A843" s="399"/>
      <c r="B843" s="400"/>
      <c r="C843" s="124"/>
      <c r="D843" s="124"/>
      <c r="E843" s="124"/>
      <c r="F843" s="124"/>
      <c r="G843" s="124"/>
      <c r="H843" s="124"/>
      <c r="I843" s="124"/>
      <c r="J843" s="124"/>
      <c r="K843" s="401"/>
      <c r="L843" s="402"/>
      <c r="M843" s="402"/>
      <c r="N843" s="402"/>
      <c r="O843" s="402"/>
      <c r="P843" s="402"/>
      <c r="Q843" s="402"/>
      <c r="R843" s="124"/>
      <c r="S843" s="124"/>
      <c r="T843" s="124"/>
    </row>
    <row r="844" spans="1:20" ht="12.75" customHeight="1">
      <c r="A844" s="399"/>
      <c r="B844" s="400"/>
      <c r="C844" s="124"/>
      <c r="D844" s="124"/>
      <c r="E844" s="124"/>
      <c r="F844" s="124"/>
      <c r="G844" s="124"/>
      <c r="H844" s="124"/>
      <c r="I844" s="124"/>
      <c r="J844" s="124"/>
      <c r="K844" s="401"/>
      <c r="L844" s="402"/>
      <c r="M844" s="402"/>
      <c r="N844" s="402"/>
      <c r="O844" s="402"/>
      <c r="P844" s="402"/>
      <c r="Q844" s="402"/>
      <c r="R844" s="124"/>
      <c r="S844" s="124"/>
      <c r="T844" s="124"/>
    </row>
    <row r="845" spans="1:20" ht="12.75" customHeight="1">
      <c r="A845" s="399"/>
      <c r="B845" s="400"/>
      <c r="C845" s="124"/>
      <c r="D845" s="124"/>
      <c r="E845" s="124"/>
      <c r="F845" s="124"/>
      <c r="G845" s="124"/>
      <c r="H845" s="124"/>
      <c r="I845" s="124"/>
      <c r="J845" s="124"/>
      <c r="K845" s="401"/>
      <c r="L845" s="402"/>
      <c r="M845" s="402"/>
      <c r="N845" s="402"/>
      <c r="O845" s="402"/>
      <c r="P845" s="402"/>
      <c r="Q845" s="402"/>
      <c r="R845" s="124"/>
      <c r="S845" s="124"/>
      <c r="T845" s="124"/>
    </row>
    <row r="846" spans="1:20" ht="12.75" customHeight="1">
      <c r="A846" s="399"/>
      <c r="B846" s="400"/>
      <c r="C846" s="124"/>
      <c r="D846" s="124"/>
      <c r="E846" s="124"/>
      <c r="F846" s="124"/>
      <c r="G846" s="124"/>
      <c r="H846" s="124"/>
      <c r="I846" s="124"/>
      <c r="J846" s="124"/>
      <c r="K846" s="401"/>
      <c r="L846" s="402"/>
      <c r="M846" s="402"/>
      <c r="N846" s="402"/>
      <c r="O846" s="402"/>
      <c r="P846" s="402"/>
      <c r="Q846" s="402"/>
      <c r="R846" s="124"/>
      <c r="S846" s="124"/>
      <c r="T846" s="124"/>
    </row>
    <row r="847" spans="1:20" ht="12.75" customHeight="1">
      <c r="A847" s="399"/>
      <c r="B847" s="400"/>
      <c r="C847" s="124"/>
      <c r="D847" s="124"/>
      <c r="E847" s="124"/>
      <c r="F847" s="124"/>
      <c r="G847" s="124"/>
      <c r="H847" s="124"/>
      <c r="I847" s="124"/>
      <c r="J847" s="124"/>
      <c r="K847" s="401"/>
      <c r="L847" s="402"/>
      <c r="M847" s="402"/>
      <c r="N847" s="402"/>
      <c r="O847" s="402"/>
      <c r="P847" s="402"/>
      <c r="Q847" s="402"/>
      <c r="R847" s="124"/>
      <c r="S847" s="124"/>
      <c r="T847" s="124"/>
    </row>
    <row r="848" spans="1:20" ht="12.75" customHeight="1">
      <c r="A848" s="399"/>
      <c r="B848" s="400"/>
      <c r="C848" s="124"/>
      <c r="D848" s="124"/>
      <c r="E848" s="124"/>
      <c r="F848" s="124"/>
      <c r="G848" s="124"/>
      <c r="H848" s="124"/>
      <c r="I848" s="124"/>
      <c r="J848" s="124"/>
      <c r="K848" s="401"/>
      <c r="L848" s="402"/>
      <c r="M848" s="402"/>
      <c r="N848" s="402"/>
      <c r="O848" s="402"/>
      <c r="P848" s="402"/>
      <c r="Q848" s="402"/>
      <c r="R848" s="124"/>
      <c r="S848" s="124"/>
      <c r="T848" s="124"/>
    </row>
    <row r="849" spans="1:20" ht="12.75" customHeight="1">
      <c r="A849" s="399"/>
      <c r="B849" s="400"/>
      <c r="C849" s="124"/>
      <c r="D849" s="124"/>
      <c r="E849" s="124"/>
      <c r="F849" s="124"/>
      <c r="G849" s="124"/>
      <c r="H849" s="124"/>
      <c r="I849" s="124"/>
      <c r="J849" s="124"/>
      <c r="K849" s="401"/>
      <c r="L849" s="402"/>
      <c r="M849" s="402"/>
      <c r="N849" s="402"/>
      <c r="O849" s="402"/>
      <c r="P849" s="402"/>
      <c r="Q849" s="402"/>
      <c r="R849" s="124"/>
      <c r="S849" s="124"/>
      <c r="T849" s="124"/>
    </row>
    <row r="850" spans="1:20" ht="12.75" customHeight="1">
      <c r="A850" s="399"/>
      <c r="B850" s="400"/>
      <c r="C850" s="124"/>
      <c r="D850" s="124"/>
      <c r="E850" s="124"/>
      <c r="F850" s="124"/>
      <c r="G850" s="124"/>
      <c r="H850" s="124"/>
      <c r="I850" s="124"/>
      <c r="J850" s="124"/>
      <c r="K850" s="401"/>
      <c r="L850" s="402"/>
      <c r="M850" s="402"/>
      <c r="N850" s="402"/>
      <c r="O850" s="402"/>
      <c r="P850" s="402"/>
      <c r="Q850" s="402"/>
      <c r="R850" s="124"/>
      <c r="S850" s="124"/>
      <c r="T850" s="124"/>
    </row>
    <row r="851" spans="1:20" ht="12.75" customHeight="1">
      <c r="A851" s="399"/>
      <c r="B851" s="400"/>
      <c r="C851" s="124"/>
      <c r="D851" s="124"/>
      <c r="E851" s="124"/>
      <c r="F851" s="124"/>
      <c r="G851" s="124"/>
      <c r="H851" s="124"/>
      <c r="I851" s="124"/>
      <c r="J851" s="124"/>
      <c r="K851" s="401"/>
      <c r="L851" s="402"/>
      <c r="M851" s="402"/>
      <c r="N851" s="402"/>
      <c r="O851" s="402"/>
      <c r="P851" s="402"/>
      <c r="Q851" s="402"/>
      <c r="R851" s="124"/>
      <c r="S851" s="124"/>
      <c r="T851" s="124"/>
    </row>
    <row r="852" spans="1:20" ht="12.75" customHeight="1">
      <c r="A852" s="399"/>
      <c r="B852" s="400"/>
      <c r="C852" s="124"/>
      <c r="D852" s="124"/>
      <c r="E852" s="124"/>
      <c r="F852" s="124"/>
      <c r="G852" s="124"/>
      <c r="H852" s="124"/>
      <c r="I852" s="124"/>
      <c r="J852" s="124"/>
      <c r="K852" s="401"/>
      <c r="L852" s="402"/>
      <c r="M852" s="402"/>
      <c r="N852" s="402"/>
      <c r="O852" s="402"/>
      <c r="P852" s="402"/>
      <c r="Q852" s="402"/>
      <c r="R852" s="124"/>
      <c r="S852" s="124"/>
      <c r="T852" s="124"/>
    </row>
    <row r="853" spans="1:20" ht="12.75" customHeight="1">
      <c r="A853" s="399"/>
      <c r="B853" s="400"/>
      <c r="C853" s="124"/>
      <c r="D853" s="124"/>
      <c r="E853" s="124"/>
      <c r="F853" s="124"/>
      <c r="G853" s="124"/>
      <c r="H853" s="124"/>
      <c r="I853" s="124"/>
      <c r="J853" s="124"/>
      <c r="K853" s="401"/>
      <c r="L853" s="402"/>
      <c r="M853" s="402"/>
      <c r="N853" s="402"/>
      <c r="O853" s="402"/>
      <c r="P853" s="402"/>
      <c r="Q853" s="402"/>
      <c r="R853" s="124"/>
      <c r="S853" s="124"/>
      <c r="T853" s="124"/>
    </row>
    <row r="854" spans="1:20" ht="12.75" customHeight="1">
      <c r="A854" s="399"/>
      <c r="B854" s="400"/>
      <c r="C854" s="124"/>
      <c r="D854" s="124"/>
      <c r="E854" s="124"/>
      <c r="F854" s="124"/>
      <c r="G854" s="124"/>
      <c r="H854" s="124"/>
      <c r="I854" s="124"/>
      <c r="J854" s="124"/>
      <c r="K854" s="401"/>
      <c r="L854" s="402"/>
      <c r="M854" s="402"/>
      <c r="N854" s="402"/>
      <c r="O854" s="402"/>
      <c r="P854" s="402"/>
      <c r="Q854" s="402"/>
      <c r="R854" s="124"/>
      <c r="S854" s="124"/>
      <c r="T854" s="124"/>
    </row>
    <row r="855" spans="1:20" ht="12.75" customHeight="1">
      <c r="A855" s="399"/>
      <c r="B855" s="400"/>
      <c r="C855" s="124"/>
      <c r="D855" s="124"/>
      <c r="E855" s="124"/>
      <c r="F855" s="124"/>
      <c r="G855" s="124"/>
      <c r="H855" s="124"/>
      <c r="I855" s="124"/>
      <c r="J855" s="124"/>
      <c r="K855" s="401"/>
      <c r="L855" s="402"/>
      <c r="M855" s="402"/>
      <c r="N855" s="402"/>
      <c r="O855" s="402"/>
      <c r="P855" s="402"/>
      <c r="Q855" s="402"/>
      <c r="R855" s="124"/>
      <c r="S855" s="124"/>
      <c r="T855" s="124"/>
    </row>
    <row r="856" spans="1:20" ht="12.75" customHeight="1">
      <c r="A856" s="399"/>
      <c r="B856" s="400"/>
      <c r="C856" s="124"/>
      <c r="D856" s="124"/>
      <c r="E856" s="124"/>
      <c r="F856" s="124"/>
      <c r="G856" s="124"/>
      <c r="H856" s="124"/>
      <c r="I856" s="124"/>
      <c r="J856" s="124"/>
      <c r="K856" s="401"/>
      <c r="L856" s="402"/>
      <c r="M856" s="402"/>
      <c r="N856" s="402"/>
      <c r="O856" s="402"/>
      <c r="P856" s="402"/>
      <c r="Q856" s="402"/>
      <c r="R856" s="124"/>
      <c r="S856" s="124"/>
      <c r="T856" s="124"/>
    </row>
    <row r="857" spans="1:20" ht="12.75" customHeight="1">
      <c r="A857" s="399"/>
      <c r="B857" s="400"/>
      <c r="C857" s="124"/>
      <c r="D857" s="124"/>
      <c r="E857" s="124"/>
      <c r="F857" s="124"/>
      <c r="G857" s="124"/>
      <c r="H857" s="124"/>
      <c r="I857" s="124"/>
      <c r="J857" s="124"/>
      <c r="K857" s="401"/>
      <c r="L857" s="402"/>
      <c r="M857" s="402"/>
      <c r="N857" s="402"/>
      <c r="O857" s="402"/>
      <c r="P857" s="402"/>
      <c r="Q857" s="402"/>
      <c r="R857" s="124"/>
      <c r="S857" s="124"/>
      <c r="T857" s="124"/>
    </row>
    <row r="858" spans="1:20" ht="12.75" customHeight="1">
      <c r="A858" s="399"/>
      <c r="B858" s="400"/>
      <c r="C858" s="124"/>
      <c r="D858" s="124"/>
      <c r="E858" s="124"/>
      <c r="F858" s="124"/>
      <c r="G858" s="124"/>
      <c r="H858" s="124"/>
      <c r="I858" s="124"/>
      <c r="J858" s="124"/>
      <c r="K858" s="401"/>
      <c r="L858" s="402"/>
      <c r="M858" s="402"/>
      <c r="N858" s="402"/>
      <c r="O858" s="402"/>
      <c r="P858" s="402"/>
      <c r="Q858" s="402"/>
      <c r="R858" s="124"/>
      <c r="S858" s="124"/>
      <c r="T858" s="124"/>
    </row>
    <row r="859" spans="1:20" ht="12.75" customHeight="1">
      <c r="A859" s="399"/>
      <c r="B859" s="400"/>
      <c r="C859" s="124"/>
      <c r="D859" s="124"/>
      <c r="E859" s="124"/>
      <c r="F859" s="124"/>
      <c r="G859" s="124"/>
      <c r="H859" s="124"/>
      <c r="I859" s="124"/>
      <c r="J859" s="124"/>
      <c r="K859" s="401"/>
      <c r="L859" s="402"/>
      <c r="M859" s="402"/>
      <c r="N859" s="402"/>
      <c r="O859" s="402"/>
      <c r="P859" s="402"/>
      <c r="Q859" s="402"/>
      <c r="R859" s="124"/>
      <c r="S859" s="124"/>
      <c r="T859" s="124"/>
    </row>
    <row r="860" spans="1:20" ht="12.75" customHeight="1">
      <c r="A860" s="399"/>
      <c r="B860" s="400"/>
      <c r="C860" s="124"/>
      <c r="D860" s="124"/>
      <c r="E860" s="124"/>
      <c r="F860" s="124"/>
      <c r="G860" s="124"/>
      <c r="H860" s="124"/>
      <c r="I860" s="124"/>
      <c r="J860" s="124"/>
      <c r="K860" s="401"/>
      <c r="L860" s="402"/>
      <c r="M860" s="402"/>
      <c r="N860" s="402"/>
      <c r="O860" s="402"/>
      <c r="P860" s="402"/>
      <c r="Q860" s="402"/>
      <c r="R860" s="124"/>
      <c r="S860" s="124"/>
      <c r="T860" s="124"/>
    </row>
    <row r="861" spans="1:20" ht="12.75" customHeight="1">
      <c r="A861" s="399"/>
      <c r="B861" s="400"/>
      <c r="C861" s="124"/>
      <c r="D861" s="124"/>
      <c r="E861" s="124"/>
      <c r="F861" s="124"/>
      <c r="G861" s="124"/>
      <c r="H861" s="124"/>
      <c r="I861" s="124"/>
      <c r="J861" s="124"/>
      <c r="K861" s="401"/>
      <c r="L861" s="402"/>
      <c r="M861" s="402"/>
      <c r="N861" s="402"/>
      <c r="O861" s="402"/>
      <c r="P861" s="402"/>
      <c r="Q861" s="402"/>
      <c r="R861" s="124"/>
      <c r="S861" s="124"/>
      <c r="T861" s="124"/>
    </row>
    <row r="862" spans="1:20" ht="12.75" customHeight="1">
      <c r="A862" s="399"/>
      <c r="B862" s="400"/>
      <c r="C862" s="124"/>
      <c r="D862" s="124"/>
      <c r="E862" s="124"/>
      <c r="F862" s="124"/>
      <c r="G862" s="124"/>
      <c r="H862" s="124"/>
      <c r="I862" s="124"/>
      <c r="J862" s="124"/>
      <c r="K862" s="401"/>
      <c r="L862" s="402"/>
      <c r="M862" s="402"/>
      <c r="N862" s="402"/>
      <c r="O862" s="402"/>
      <c r="P862" s="402"/>
      <c r="Q862" s="402"/>
      <c r="R862" s="124"/>
      <c r="S862" s="124"/>
      <c r="T862" s="124"/>
    </row>
    <row r="863" spans="1:20" ht="12.75" customHeight="1">
      <c r="A863" s="399"/>
      <c r="B863" s="400"/>
      <c r="C863" s="124"/>
      <c r="D863" s="124"/>
      <c r="E863" s="124"/>
      <c r="F863" s="124"/>
      <c r="G863" s="124"/>
      <c r="H863" s="124"/>
      <c r="I863" s="124"/>
      <c r="J863" s="124"/>
      <c r="K863" s="401"/>
      <c r="L863" s="402"/>
      <c r="M863" s="402"/>
      <c r="N863" s="402"/>
      <c r="O863" s="402"/>
      <c r="P863" s="402"/>
      <c r="Q863" s="402"/>
      <c r="R863" s="124"/>
      <c r="S863" s="124"/>
      <c r="T863" s="124"/>
    </row>
    <row r="864" spans="1:20" ht="12.75" customHeight="1">
      <c r="A864" s="399"/>
      <c r="B864" s="400"/>
      <c r="C864" s="124"/>
      <c r="D864" s="124"/>
      <c r="E864" s="124"/>
      <c r="F864" s="124"/>
      <c r="G864" s="124"/>
      <c r="H864" s="124"/>
      <c r="I864" s="124"/>
      <c r="J864" s="124"/>
      <c r="K864" s="401"/>
      <c r="L864" s="402"/>
      <c r="M864" s="402"/>
      <c r="N864" s="402"/>
      <c r="O864" s="402"/>
      <c r="P864" s="402"/>
      <c r="Q864" s="402"/>
      <c r="R864" s="124"/>
      <c r="S864" s="124"/>
      <c r="T864" s="124"/>
    </row>
    <row r="865" spans="1:20" ht="12.75" customHeight="1">
      <c r="A865" s="399"/>
      <c r="B865" s="400"/>
      <c r="C865" s="124"/>
      <c r="D865" s="124"/>
      <c r="E865" s="124"/>
      <c r="F865" s="124"/>
      <c r="G865" s="124"/>
      <c r="H865" s="124"/>
      <c r="I865" s="124"/>
      <c r="J865" s="124"/>
      <c r="K865" s="401"/>
      <c r="L865" s="402"/>
      <c r="M865" s="402"/>
      <c r="N865" s="402"/>
      <c r="O865" s="402"/>
      <c r="P865" s="402"/>
      <c r="Q865" s="402"/>
      <c r="R865" s="124"/>
      <c r="S865" s="124"/>
      <c r="T865" s="124"/>
    </row>
    <row r="866" spans="1:20" ht="12.75" customHeight="1">
      <c r="A866" s="399"/>
      <c r="B866" s="400"/>
      <c r="C866" s="124"/>
      <c r="D866" s="124"/>
      <c r="E866" s="124"/>
      <c r="F866" s="124"/>
      <c r="G866" s="124"/>
      <c r="H866" s="124"/>
      <c r="I866" s="124"/>
      <c r="J866" s="124"/>
      <c r="K866" s="401"/>
      <c r="L866" s="402"/>
      <c r="M866" s="402"/>
      <c r="N866" s="402"/>
      <c r="O866" s="402"/>
      <c r="P866" s="402"/>
      <c r="Q866" s="402"/>
      <c r="R866" s="124"/>
      <c r="S866" s="124"/>
      <c r="T866" s="124"/>
    </row>
    <row r="867" spans="1:20" ht="12.75" customHeight="1">
      <c r="A867" s="399"/>
      <c r="B867" s="400"/>
      <c r="C867" s="124"/>
      <c r="D867" s="124"/>
      <c r="E867" s="124"/>
      <c r="F867" s="124"/>
      <c r="G867" s="124"/>
      <c r="H867" s="124"/>
      <c r="I867" s="124"/>
      <c r="J867" s="124"/>
      <c r="K867" s="401"/>
      <c r="L867" s="402"/>
      <c r="M867" s="402"/>
      <c r="N867" s="402"/>
      <c r="O867" s="402"/>
      <c r="P867" s="402"/>
      <c r="Q867" s="402"/>
      <c r="R867" s="124"/>
      <c r="S867" s="124"/>
      <c r="T867" s="124"/>
    </row>
    <row r="868" spans="1:20" ht="12.75" customHeight="1">
      <c r="A868" s="399"/>
      <c r="B868" s="400"/>
      <c r="C868" s="124"/>
      <c r="D868" s="124"/>
      <c r="E868" s="124"/>
      <c r="F868" s="124"/>
      <c r="G868" s="124"/>
      <c r="H868" s="124"/>
      <c r="I868" s="124"/>
      <c r="J868" s="124"/>
      <c r="K868" s="401"/>
      <c r="L868" s="402"/>
      <c r="M868" s="402"/>
      <c r="N868" s="402"/>
      <c r="O868" s="402"/>
      <c r="P868" s="402"/>
      <c r="Q868" s="402"/>
      <c r="R868" s="124"/>
      <c r="S868" s="124"/>
      <c r="T868" s="124"/>
    </row>
    <row r="869" spans="1:20" ht="12.75" customHeight="1">
      <c r="A869" s="399"/>
      <c r="B869" s="400"/>
      <c r="C869" s="124"/>
      <c r="D869" s="124"/>
      <c r="E869" s="124"/>
      <c r="F869" s="124"/>
      <c r="G869" s="124"/>
      <c r="H869" s="124"/>
      <c r="I869" s="124"/>
      <c r="J869" s="124"/>
      <c r="K869" s="401"/>
      <c r="L869" s="402"/>
      <c r="M869" s="402"/>
      <c r="N869" s="402"/>
      <c r="O869" s="402"/>
      <c r="P869" s="402"/>
      <c r="Q869" s="402"/>
      <c r="R869" s="124"/>
      <c r="S869" s="124"/>
      <c r="T869" s="124"/>
    </row>
    <row r="870" spans="1:20" ht="12.75" customHeight="1">
      <c r="A870" s="399"/>
      <c r="B870" s="400"/>
      <c r="C870" s="124"/>
      <c r="D870" s="124"/>
      <c r="E870" s="124"/>
      <c r="F870" s="124"/>
      <c r="G870" s="124"/>
      <c r="H870" s="124"/>
      <c r="I870" s="124"/>
      <c r="J870" s="124"/>
      <c r="K870" s="401"/>
      <c r="L870" s="402"/>
      <c r="M870" s="402"/>
      <c r="N870" s="402"/>
      <c r="O870" s="402"/>
      <c r="P870" s="402"/>
      <c r="Q870" s="402"/>
      <c r="R870" s="124"/>
      <c r="S870" s="124"/>
      <c r="T870" s="124"/>
    </row>
    <row r="871" spans="1:20" ht="12.75" customHeight="1">
      <c r="A871" s="399"/>
      <c r="B871" s="400"/>
      <c r="C871" s="124"/>
      <c r="D871" s="124"/>
      <c r="E871" s="124"/>
      <c r="F871" s="124"/>
      <c r="G871" s="124"/>
      <c r="H871" s="124"/>
      <c r="I871" s="124"/>
      <c r="J871" s="124"/>
      <c r="K871" s="401"/>
      <c r="L871" s="402"/>
      <c r="M871" s="402"/>
      <c r="N871" s="402"/>
      <c r="O871" s="402"/>
      <c r="P871" s="402"/>
      <c r="Q871" s="402"/>
      <c r="R871" s="124"/>
      <c r="S871" s="124"/>
      <c r="T871" s="124"/>
    </row>
    <row r="872" spans="1:20" ht="12.75" customHeight="1">
      <c r="A872" s="399"/>
      <c r="B872" s="400"/>
      <c r="C872" s="124"/>
      <c r="D872" s="124"/>
      <c r="E872" s="124"/>
      <c r="F872" s="124"/>
      <c r="G872" s="124"/>
      <c r="H872" s="124"/>
      <c r="I872" s="124"/>
      <c r="J872" s="124"/>
      <c r="K872" s="401"/>
      <c r="L872" s="402"/>
      <c r="M872" s="402"/>
      <c r="N872" s="402"/>
      <c r="O872" s="402"/>
      <c r="P872" s="402"/>
      <c r="Q872" s="402"/>
      <c r="R872" s="124"/>
      <c r="S872" s="124"/>
      <c r="T872" s="124"/>
    </row>
    <row r="873" spans="1:20" ht="12.75" customHeight="1">
      <c r="A873" s="399"/>
      <c r="B873" s="400"/>
      <c r="C873" s="124"/>
      <c r="D873" s="124"/>
      <c r="E873" s="124"/>
      <c r="F873" s="124"/>
      <c r="G873" s="124"/>
      <c r="H873" s="124"/>
      <c r="I873" s="124"/>
      <c r="J873" s="124"/>
      <c r="K873" s="401"/>
      <c r="L873" s="402"/>
      <c r="M873" s="402"/>
      <c r="N873" s="402"/>
      <c r="O873" s="402"/>
      <c r="P873" s="402"/>
      <c r="Q873" s="402"/>
      <c r="R873" s="124"/>
      <c r="S873" s="124"/>
      <c r="T873" s="124"/>
    </row>
    <row r="874" spans="1:20" ht="12.75" customHeight="1">
      <c r="A874" s="399"/>
      <c r="B874" s="400"/>
      <c r="C874" s="124"/>
      <c r="D874" s="124"/>
      <c r="E874" s="124"/>
      <c r="F874" s="124"/>
      <c r="G874" s="124"/>
      <c r="H874" s="124"/>
      <c r="I874" s="124"/>
      <c r="J874" s="124"/>
      <c r="K874" s="401"/>
      <c r="L874" s="402"/>
      <c r="M874" s="402"/>
      <c r="N874" s="402"/>
      <c r="O874" s="402"/>
      <c r="P874" s="402"/>
      <c r="Q874" s="402"/>
      <c r="R874" s="124"/>
      <c r="S874" s="124"/>
      <c r="T874" s="124"/>
    </row>
    <row r="875" spans="1:20" ht="12.75" customHeight="1">
      <c r="A875" s="399"/>
      <c r="B875" s="400"/>
      <c r="C875" s="124"/>
      <c r="D875" s="124"/>
      <c r="E875" s="124"/>
      <c r="F875" s="124"/>
      <c r="G875" s="124"/>
      <c r="H875" s="124"/>
      <c r="I875" s="124"/>
      <c r="J875" s="124"/>
      <c r="K875" s="401"/>
      <c r="L875" s="402"/>
      <c r="M875" s="402"/>
      <c r="N875" s="402"/>
      <c r="O875" s="402"/>
      <c r="P875" s="402"/>
      <c r="Q875" s="402"/>
      <c r="R875" s="124"/>
      <c r="S875" s="124"/>
      <c r="T875" s="124"/>
    </row>
    <row r="876" spans="1:20" ht="12.75" customHeight="1">
      <c r="A876" s="399"/>
      <c r="B876" s="400"/>
      <c r="C876" s="124"/>
      <c r="D876" s="124"/>
      <c r="E876" s="124"/>
      <c r="F876" s="124"/>
      <c r="G876" s="124"/>
      <c r="H876" s="124"/>
      <c r="I876" s="124"/>
      <c r="J876" s="124"/>
      <c r="K876" s="401"/>
      <c r="L876" s="402"/>
      <c r="M876" s="402"/>
      <c r="N876" s="402"/>
      <c r="O876" s="402"/>
      <c r="P876" s="402"/>
      <c r="Q876" s="402"/>
      <c r="R876" s="124"/>
      <c r="S876" s="124"/>
      <c r="T876" s="124"/>
    </row>
    <row r="877" spans="1:20" ht="12.75" customHeight="1">
      <c r="A877" s="399"/>
      <c r="B877" s="400"/>
      <c r="C877" s="124"/>
      <c r="D877" s="124"/>
      <c r="E877" s="124"/>
      <c r="F877" s="124"/>
      <c r="G877" s="124"/>
      <c r="H877" s="124"/>
      <c r="I877" s="124"/>
      <c r="J877" s="124"/>
      <c r="K877" s="401"/>
      <c r="L877" s="402"/>
      <c r="M877" s="402"/>
      <c r="N877" s="402"/>
      <c r="O877" s="402"/>
      <c r="P877" s="402"/>
      <c r="Q877" s="402"/>
      <c r="R877" s="124"/>
      <c r="S877" s="124"/>
      <c r="T877" s="124"/>
    </row>
    <row r="878" spans="1:20" ht="12.75" customHeight="1">
      <c r="A878" s="399"/>
      <c r="B878" s="400"/>
      <c r="C878" s="124"/>
      <c r="D878" s="124"/>
      <c r="E878" s="124"/>
      <c r="F878" s="124"/>
      <c r="G878" s="124"/>
      <c r="H878" s="124"/>
      <c r="I878" s="124"/>
      <c r="J878" s="124"/>
      <c r="K878" s="401"/>
      <c r="L878" s="402"/>
      <c r="M878" s="402"/>
      <c r="N878" s="402"/>
      <c r="O878" s="402"/>
      <c r="P878" s="402"/>
      <c r="Q878" s="402"/>
      <c r="R878" s="124"/>
      <c r="S878" s="124"/>
      <c r="T878" s="124"/>
    </row>
    <row r="879" spans="1:20" ht="12.75" customHeight="1">
      <c r="A879" s="399"/>
      <c r="B879" s="400"/>
      <c r="C879" s="124"/>
      <c r="D879" s="124"/>
      <c r="E879" s="124"/>
      <c r="F879" s="124"/>
      <c r="G879" s="124"/>
      <c r="H879" s="124"/>
      <c r="I879" s="124"/>
      <c r="J879" s="124"/>
      <c r="K879" s="401"/>
      <c r="L879" s="402"/>
      <c r="M879" s="402"/>
      <c r="N879" s="402"/>
      <c r="O879" s="402"/>
      <c r="P879" s="402"/>
      <c r="Q879" s="402"/>
      <c r="R879" s="124"/>
      <c r="S879" s="124"/>
      <c r="T879" s="124"/>
    </row>
    <row r="880" spans="1:20" ht="12.75" customHeight="1">
      <c r="A880" s="399"/>
      <c r="B880" s="400"/>
      <c r="C880" s="124"/>
      <c r="D880" s="124"/>
      <c r="E880" s="124"/>
      <c r="F880" s="124"/>
      <c r="G880" s="124"/>
      <c r="H880" s="124"/>
      <c r="I880" s="124"/>
      <c r="J880" s="124"/>
      <c r="K880" s="401"/>
      <c r="L880" s="402"/>
      <c r="M880" s="402"/>
      <c r="N880" s="402"/>
      <c r="O880" s="402"/>
      <c r="P880" s="402"/>
      <c r="Q880" s="402"/>
      <c r="R880" s="124"/>
      <c r="S880" s="124"/>
      <c r="T880" s="124"/>
    </row>
    <row r="881" spans="1:20" ht="12.75" customHeight="1">
      <c r="A881" s="399"/>
      <c r="B881" s="400"/>
      <c r="C881" s="124"/>
      <c r="D881" s="124"/>
      <c r="E881" s="124"/>
      <c r="F881" s="124"/>
      <c r="G881" s="124"/>
      <c r="H881" s="124"/>
      <c r="I881" s="124"/>
      <c r="J881" s="124"/>
      <c r="K881" s="401"/>
      <c r="L881" s="402"/>
      <c r="M881" s="402"/>
      <c r="N881" s="402"/>
      <c r="O881" s="402"/>
      <c r="P881" s="402"/>
      <c r="Q881" s="402"/>
      <c r="R881" s="124"/>
      <c r="S881" s="124"/>
      <c r="T881" s="124"/>
    </row>
    <row r="882" spans="1:20" ht="12.75" customHeight="1">
      <c r="A882" s="399"/>
      <c r="B882" s="400"/>
      <c r="C882" s="124"/>
      <c r="D882" s="124"/>
      <c r="E882" s="124"/>
      <c r="F882" s="124"/>
      <c r="G882" s="124"/>
      <c r="H882" s="124"/>
      <c r="I882" s="124"/>
      <c r="J882" s="124"/>
      <c r="K882" s="401"/>
      <c r="L882" s="402"/>
      <c r="M882" s="402"/>
      <c r="N882" s="402"/>
      <c r="O882" s="402"/>
      <c r="P882" s="402"/>
      <c r="Q882" s="402"/>
      <c r="R882" s="124"/>
      <c r="S882" s="124"/>
      <c r="T882" s="124"/>
    </row>
    <row r="883" spans="1:20" ht="12.75" customHeight="1">
      <c r="A883" s="399"/>
      <c r="B883" s="400"/>
      <c r="C883" s="124"/>
      <c r="D883" s="124"/>
      <c r="E883" s="124"/>
      <c r="F883" s="124"/>
      <c r="G883" s="124"/>
      <c r="H883" s="124"/>
      <c r="I883" s="124"/>
      <c r="J883" s="124"/>
      <c r="K883" s="401"/>
      <c r="L883" s="402"/>
      <c r="M883" s="402"/>
      <c r="N883" s="402"/>
      <c r="O883" s="402"/>
      <c r="P883" s="402"/>
      <c r="Q883" s="402"/>
      <c r="R883" s="124"/>
      <c r="S883" s="124"/>
      <c r="T883" s="124"/>
    </row>
    <row r="884" spans="1:20" ht="12.75" customHeight="1">
      <c r="A884" s="399"/>
      <c r="B884" s="400"/>
      <c r="C884" s="124"/>
      <c r="D884" s="124"/>
      <c r="E884" s="124"/>
      <c r="F884" s="124"/>
      <c r="G884" s="124"/>
      <c r="H884" s="124"/>
      <c r="I884" s="124"/>
      <c r="J884" s="124"/>
      <c r="K884" s="401"/>
      <c r="L884" s="402"/>
      <c r="M884" s="402"/>
      <c r="N884" s="402"/>
      <c r="O884" s="402"/>
      <c r="P884" s="402"/>
      <c r="Q884" s="402"/>
      <c r="R884" s="124"/>
      <c r="S884" s="124"/>
      <c r="T884" s="124"/>
    </row>
    <row r="885" spans="1:20" ht="12.75" customHeight="1">
      <c r="A885" s="399"/>
      <c r="B885" s="400"/>
      <c r="C885" s="124"/>
      <c r="D885" s="124"/>
      <c r="E885" s="124"/>
      <c r="F885" s="124"/>
      <c r="G885" s="124"/>
      <c r="H885" s="124"/>
      <c r="I885" s="124"/>
      <c r="J885" s="124"/>
      <c r="K885" s="401"/>
      <c r="L885" s="402"/>
      <c r="M885" s="402"/>
      <c r="N885" s="402"/>
      <c r="O885" s="402"/>
      <c r="P885" s="402"/>
      <c r="Q885" s="402"/>
      <c r="R885" s="124"/>
      <c r="S885" s="124"/>
      <c r="T885" s="124"/>
    </row>
    <row r="886" spans="1:20" ht="12.75" customHeight="1">
      <c r="A886" s="399"/>
      <c r="B886" s="400"/>
      <c r="C886" s="124"/>
      <c r="D886" s="124"/>
      <c r="E886" s="124"/>
      <c r="F886" s="124"/>
      <c r="G886" s="124"/>
      <c r="H886" s="124"/>
      <c r="I886" s="124"/>
      <c r="J886" s="124"/>
      <c r="K886" s="401"/>
      <c r="L886" s="402"/>
      <c r="M886" s="402"/>
      <c r="N886" s="402"/>
      <c r="O886" s="402"/>
      <c r="P886" s="402"/>
      <c r="Q886" s="402"/>
      <c r="R886" s="124"/>
      <c r="S886" s="124"/>
      <c r="T886" s="124"/>
    </row>
    <row r="887" spans="1:20" ht="12.75" customHeight="1">
      <c r="A887" s="399"/>
      <c r="B887" s="400"/>
      <c r="C887" s="124"/>
      <c r="D887" s="124"/>
      <c r="E887" s="124"/>
      <c r="F887" s="124"/>
      <c r="G887" s="124"/>
      <c r="H887" s="124"/>
      <c r="I887" s="124"/>
      <c r="J887" s="124"/>
      <c r="K887" s="401"/>
      <c r="L887" s="402"/>
      <c r="M887" s="402"/>
      <c r="N887" s="402"/>
      <c r="O887" s="402"/>
      <c r="P887" s="402"/>
      <c r="Q887" s="402"/>
      <c r="R887" s="124"/>
      <c r="S887" s="124"/>
      <c r="T887" s="124"/>
    </row>
    <row r="888" spans="1:20" ht="12.75" customHeight="1">
      <c r="A888" s="399"/>
      <c r="B888" s="400"/>
      <c r="C888" s="124"/>
      <c r="D888" s="124"/>
      <c r="E888" s="124"/>
      <c r="F888" s="124"/>
      <c r="G888" s="124"/>
      <c r="H888" s="124"/>
      <c r="I888" s="124"/>
      <c r="J888" s="124"/>
      <c r="K888" s="401"/>
      <c r="L888" s="402"/>
      <c r="M888" s="402"/>
      <c r="N888" s="402"/>
      <c r="O888" s="402"/>
      <c r="P888" s="402"/>
      <c r="Q888" s="402"/>
      <c r="R888" s="124"/>
      <c r="S888" s="124"/>
      <c r="T888" s="124"/>
    </row>
    <row r="889" spans="1:20" ht="12.75" customHeight="1">
      <c r="A889" s="399"/>
      <c r="B889" s="400"/>
      <c r="C889" s="124"/>
      <c r="D889" s="124"/>
      <c r="E889" s="124"/>
      <c r="F889" s="124"/>
      <c r="G889" s="124"/>
      <c r="H889" s="124"/>
      <c r="I889" s="124"/>
      <c r="J889" s="124"/>
      <c r="K889" s="401"/>
      <c r="L889" s="402"/>
      <c r="M889" s="402"/>
      <c r="N889" s="402"/>
      <c r="O889" s="402"/>
      <c r="P889" s="402"/>
      <c r="Q889" s="402"/>
      <c r="R889" s="124"/>
      <c r="S889" s="124"/>
      <c r="T889" s="124"/>
    </row>
    <row r="890" spans="1:20" ht="12.75" customHeight="1">
      <c r="A890" s="399"/>
      <c r="B890" s="400"/>
      <c r="C890" s="124"/>
      <c r="D890" s="124"/>
      <c r="E890" s="124"/>
      <c r="F890" s="124"/>
      <c r="G890" s="124"/>
      <c r="H890" s="124"/>
      <c r="I890" s="124"/>
      <c r="J890" s="124"/>
      <c r="K890" s="401"/>
      <c r="L890" s="402"/>
      <c r="M890" s="402"/>
      <c r="N890" s="402"/>
      <c r="O890" s="402"/>
      <c r="P890" s="402"/>
      <c r="Q890" s="402"/>
      <c r="R890" s="124"/>
      <c r="S890" s="124"/>
      <c r="T890" s="124"/>
    </row>
    <row r="891" spans="1:20" ht="12.75" customHeight="1">
      <c r="A891" s="399"/>
      <c r="B891" s="400"/>
      <c r="C891" s="124"/>
      <c r="D891" s="124"/>
      <c r="E891" s="124"/>
      <c r="F891" s="124"/>
      <c r="G891" s="124"/>
      <c r="H891" s="124"/>
      <c r="I891" s="124"/>
      <c r="J891" s="124"/>
      <c r="K891" s="401"/>
      <c r="L891" s="402"/>
      <c r="M891" s="402"/>
      <c r="N891" s="402"/>
      <c r="O891" s="402"/>
      <c r="P891" s="402"/>
      <c r="Q891" s="402"/>
      <c r="R891" s="124"/>
      <c r="S891" s="124"/>
      <c r="T891" s="124"/>
    </row>
    <row r="892" spans="1:20" ht="12.75" customHeight="1">
      <c r="A892" s="399"/>
      <c r="B892" s="400"/>
      <c r="C892" s="124"/>
      <c r="D892" s="124"/>
      <c r="E892" s="124"/>
      <c r="F892" s="124"/>
      <c r="G892" s="124"/>
      <c r="H892" s="124"/>
      <c r="I892" s="124"/>
      <c r="J892" s="124"/>
      <c r="K892" s="401"/>
      <c r="L892" s="402"/>
      <c r="M892" s="402"/>
      <c r="N892" s="402"/>
      <c r="O892" s="402"/>
      <c r="P892" s="402"/>
      <c r="Q892" s="402"/>
      <c r="R892" s="124"/>
      <c r="S892" s="124"/>
      <c r="T892" s="124"/>
    </row>
    <row r="893" spans="1:20" ht="12.75" customHeight="1">
      <c r="A893" s="399"/>
      <c r="B893" s="400"/>
      <c r="C893" s="124"/>
      <c r="D893" s="124"/>
      <c r="E893" s="124"/>
      <c r="F893" s="124"/>
      <c r="G893" s="124"/>
      <c r="H893" s="124"/>
      <c r="I893" s="124"/>
      <c r="J893" s="124"/>
      <c r="K893" s="401"/>
      <c r="L893" s="402"/>
      <c r="M893" s="402"/>
      <c r="N893" s="402"/>
      <c r="O893" s="402"/>
      <c r="P893" s="402"/>
      <c r="Q893" s="402"/>
      <c r="R893" s="124"/>
      <c r="S893" s="124"/>
      <c r="T893" s="124"/>
    </row>
    <row r="894" spans="1:20" ht="12.75" customHeight="1">
      <c r="A894" s="399"/>
      <c r="B894" s="400"/>
      <c r="C894" s="124"/>
      <c r="D894" s="124"/>
      <c r="E894" s="124"/>
      <c r="F894" s="124"/>
      <c r="G894" s="124"/>
      <c r="H894" s="124"/>
      <c r="I894" s="124"/>
      <c r="J894" s="124"/>
      <c r="K894" s="401"/>
      <c r="L894" s="402"/>
      <c r="M894" s="402"/>
      <c r="N894" s="402"/>
      <c r="O894" s="402"/>
      <c r="P894" s="402"/>
      <c r="Q894" s="402"/>
      <c r="R894" s="124"/>
      <c r="S894" s="124"/>
      <c r="T894" s="124"/>
    </row>
    <row r="895" spans="1:20" ht="12.75" customHeight="1">
      <c r="A895" s="399"/>
      <c r="B895" s="400"/>
      <c r="C895" s="124"/>
      <c r="D895" s="124"/>
      <c r="E895" s="124"/>
      <c r="F895" s="124"/>
      <c r="G895" s="124"/>
      <c r="H895" s="124"/>
      <c r="I895" s="124"/>
      <c r="J895" s="124"/>
      <c r="K895" s="401"/>
      <c r="L895" s="402"/>
      <c r="M895" s="402"/>
      <c r="N895" s="402"/>
      <c r="O895" s="402"/>
      <c r="P895" s="402"/>
      <c r="Q895" s="402"/>
      <c r="R895" s="124"/>
      <c r="S895" s="124"/>
      <c r="T895" s="124"/>
    </row>
    <row r="896" spans="1:20" ht="12.75" customHeight="1">
      <c r="A896" s="399"/>
      <c r="B896" s="400"/>
      <c r="C896" s="124"/>
      <c r="D896" s="124"/>
      <c r="E896" s="124"/>
      <c r="F896" s="124"/>
      <c r="G896" s="124"/>
      <c r="H896" s="124"/>
      <c r="I896" s="124"/>
      <c r="J896" s="124"/>
      <c r="K896" s="401"/>
      <c r="L896" s="402"/>
      <c r="M896" s="402"/>
      <c r="N896" s="402"/>
      <c r="O896" s="402"/>
      <c r="P896" s="402"/>
      <c r="Q896" s="402"/>
      <c r="R896" s="124"/>
      <c r="S896" s="124"/>
      <c r="T896" s="124"/>
    </row>
    <row r="897" spans="1:20" ht="12.75" customHeight="1">
      <c r="A897" s="399"/>
      <c r="B897" s="400"/>
      <c r="C897" s="124"/>
      <c r="D897" s="124"/>
      <c r="E897" s="124"/>
      <c r="F897" s="124"/>
      <c r="G897" s="124"/>
      <c r="H897" s="124"/>
      <c r="I897" s="124"/>
      <c r="J897" s="124"/>
      <c r="K897" s="401"/>
      <c r="L897" s="402"/>
      <c r="M897" s="402"/>
      <c r="N897" s="402"/>
      <c r="O897" s="402"/>
      <c r="P897" s="402"/>
      <c r="Q897" s="402"/>
      <c r="R897" s="124"/>
      <c r="S897" s="124"/>
      <c r="T897" s="124"/>
    </row>
    <row r="898" spans="1:20" ht="12.75" customHeight="1">
      <c r="A898" s="399"/>
      <c r="B898" s="400"/>
      <c r="C898" s="124"/>
      <c r="D898" s="124"/>
      <c r="E898" s="124"/>
      <c r="F898" s="124"/>
      <c r="G898" s="124"/>
      <c r="H898" s="124"/>
      <c r="I898" s="124"/>
      <c r="J898" s="124"/>
      <c r="K898" s="401"/>
      <c r="L898" s="402"/>
      <c r="M898" s="402"/>
      <c r="N898" s="402"/>
      <c r="O898" s="402"/>
      <c r="P898" s="402"/>
      <c r="Q898" s="402"/>
      <c r="R898" s="124"/>
      <c r="S898" s="124"/>
      <c r="T898" s="124"/>
    </row>
    <row r="899" spans="1:20" ht="12.75" customHeight="1">
      <c r="A899" s="399"/>
      <c r="B899" s="400"/>
      <c r="C899" s="124"/>
      <c r="D899" s="124"/>
      <c r="E899" s="124"/>
      <c r="F899" s="124"/>
      <c r="G899" s="124"/>
      <c r="H899" s="124"/>
      <c r="I899" s="124"/>
      <c r="J899" s="124"/>
      <c r="K899" s="401"/>
      <c r="L899" s="402"/>
      <c r="M899" s="402"/>
      <c r="N899" s="402"/>
      <c r="O899" s="402"/>
      <c r="P899" s="402"/>
      <c r="Q899" s="402"/>
      <c r="R899" s="124"/>
      <c r="S899" s="124"/>
      <c r="T899" s="124"/>
    </row>
    <row r="900" spans="1:20" ht="12.75" customHeight="1">
      <c r="A900" s="399"/>
      <c r="B900" s="400"/>
      <c r="C900" s="124"/>
      <c r="D900" s="124"/>
      <c r="E900" s="124"/>
      <c r="F900" s="124"/>
      <c r="G900" s="124"/>
      <c r="H900" s="124"/>
      <c r="I900" s="124"/>
      <c r="J900" s="124"/>
      <c r="K900" s="401"/>
      <c r="L900" s="402"/>
      <c r="M900" s="402"/>
      <c r="N900" s="402"/>
      <c r="O900" s="402"/>
      <c r="P900" s="402"/>
      <c r="Q900" s="402"/>
      <c r="R900" s="124"/>
      <c r="S900" s="124"/>
      <c r="T900" s="124"/>
    </row>
    <row r="901" spans="1:20" ht="12.75" customHeight="1">
      <c r="A901" s="399"/>
      <c r="B901" s="400"/>
      <c r="C901" s="124"/>
      <c r="D901" s="124"/>
      <c r="E901" s="124"/>
      <c r="F901" s="124"/>
      <c r="G901" s="124"/>
      <c r="H901" s="124"/>
      <c r="I901" s="124"/>
      <c r="J901" s="124"/>
      <c r="K901" s="401"/>
      <c r="L901" s="402"/>
      <c r="M901" s="402"/>
      <c r="N901" s="402"/>
      <c r="O901" s="402"/>
      <c r="P901" s="402"/>
      <c r="Q901" s="402"/>
      <c r="R901" s="124"/>
      <c r="S901" s="124"/>
      <c r="T901" s="124"/>
    </row>
    <row r="902" spans="1:20" ht="12.75" customHeight="1">
      <c r="A902" s="399"/>
      <c r="B902" s="400"/>
      <c r="C902" s="124"/>
      <c r="D902" s="124"/>
      <c r="E902" s="124"/>
      <c r="F902" s="124"/>
      <c r="G902" s="124"/>
      <c r="H902" s="124"/>
      <c r="I902" s="124"/>
      <c r="J902" s="124"/>
      <c r="K902" s="401"/>
      <c r="L902" s="402"/>
      <c r="M902" s="402"/>
      <c r="N902" s="402"/>
      <c r="O902" s="402"/>
      <c r="P902" s="402"/>
      <c r="Q902" s="402"/>
      <c r="R902" s="124"/>
      <c r="S902" s="124"/>
      <c r="T902" s="124"/>
    </row>
    <row r="903" spans="1:20" ht="12.75" customHeight="1">
      <c r="A903" s="399"/>
      <c r="B903" s="400"/>
      <c r="C903" s="124"/>
      <c r="D903" s="124"/>
      <c r="E903" s="124"/>
      <c r="F903" s="124"/>
      <c r="G903" s="124"/>
      <c r="H903" s="124"/>
      <c r="I903" s="124"/>
      <c r="J903" s="124"/>
      <c r="K903" s="401"/>
      <c r="L903" s="402"/>
      <c r="M903" s="402"/>
      <c r="N903" s="402"/>
      <c r="O903" s="402"/>
      <c r="P903" s="402"/>
      <c r="Q903" s="402"/>
      <c r="R903" s="124"/>
      <c r="S903" s="124"/>
      <c r="T903" s="124"/>
    </row>
    <row r="904" spans="1:20" ht="12.75" customHeight="1">
      <c r="A904" s="399"/>
      <c r="B904" s="400"/>
      <c r="C904" s="124"/>
      <c r="D904" s="124"/>
      <c r="E904" s="124"/>
      <c r="F904" s="124"/>
      <c r="G904" s="124"/>
      <c r="H904" s="124"/>
      <c r="I904" s="124"/>
      <c r="J904" s="124"/>
      <c r="K904" s="401"/>
      <c r="L904" s="402"/>
      <c r="M904" s="402"/>
      <c r="N904" s="402"/>
      <c r="O904" s="402"/>
      <c r="P904" s="402"/>
      <c r="Q904" s="402"/>
      <c r="R904" s="124"/>
      <c r="S904" s="124"/>
      <c r="T904" s="124"/>
    </row>
    <row r="905" spans="1:20" ht="12.75" customHeight="1">
      <c r="A905" s="399"/>
      <c r="B905" s="400"/>
      <c r="C905" s="124"/>
      <c r="D905" s="124"/>
      <c r="E905" s="124"/>
      <c r="F905" s="124"/>
      <c r="G905" s="124"/>
      <c r="H905" s="124"/>
      <c r="I905" s="124"/>
      <c r="J905" s="124"/>
      <c r="K905" s="401"/>
      <c r="L905" s="402"/>
      <c r="M905" s="402"/>
      <c r="N905" s="402"/>
      <c r="O905" s="402"/>
      <c r="P905" s="402"/>
      <c r="Q905" s="402"/>
      <c r="R905" s="124"/>
      <c r="S905" s="124"/>
      <c r="T905" s="124"/>
    </row>
    <row r="906" spans="1:20" ht="12.75" customHeight="1">
      <c r="A906" s="399"/>
      <c r="B906" s="400"/>
      <c r="C906" s="124"/>
      <c r="D906" s="124"/>
      <c r="E906" s="124"/>
      <c r="F906" s="124"/>
      <c r="G906" s="124"/>
      <c r="H906" s="124"/>
      <c r="I906" s="124"/>
      <c r="J906" s="124"/>
      <c r="K906" s="401"/>
      <c r="L906" s="402"/>
      <c r="M906" s="402"/>
      <c r="N906" s="402"/>
      <c r="O906" s="402"/>
      <c r="P906" s="402"/>
      <c r="Q906" s="402"/>
      <c r="R906" s="124"/>
      <c r="S906" s="124"/>
      <c r="T906" s="124"/>
    </row>
    <row r="907" spans="1:20" ht="12.75" customHeight="1">
      <c r="A907" s="399"/>
      <c r="B907" s="400"/>
      <c r="C907" s="124"/>
      <c r="D907" s="124"/>
      <c r="E907" s="124"/>
      <c r="F907" s="124"/>
      <c r="G907" s="124"/>
      <c r="H907" s="124"/>
      <c r="I907" s="124"/>
      <c r="J907" s="124"/>
      <c r="K907" s="401"/>
      <c r="L907" s="402"/>
      <c r="M907" s="402"/>
      <c r="N907" s="402"/>
      <c r="O907" s="402"/>
      <c r="P907" s="402"/>
      <c r="Q907" s="402"/>
      <c r="R907" s="124"/>
      <c r="S907" s="124"/>
      <c r="T907" s="124"/>
    </row>
    <row r="908" spans="1:20" ht="12.75" customHeight="1">
      <c r="A908" s="399"/>
      <c r="B908" s="400"/>
      <c r="C908" s="124"/>
      <c r="D908" s="124"/>
      <c r="E908" s="124"/>
      <c r="F908" s="124"/>
      <c r="G908" s="124"/>
      <c r="H908" s="124"/>
      <c r="I908" s="124"/>
      <c r="J908" s="124"/>
      <c r="K908" s="401"/>
      <c r="L908" s="402"/>
      <c r="M908" s="402"/>
      <c r="N908" s="402"/>
      <c r="O908" s="402"/>
      <c r="P908" s="402"/>
      <c r="Q908" s="402"/>
      <c r="R908" s="124"/>
      <c r="S908" s="124"/>
      <c r="T908" s="124"/>
    </row>
    <row r="909" spans="1:20" ht="12.75" customHeight="1">
      <c r="A909" s="399"/>
      <c r="B909" s="400"/>
      <c r="C909" s="124"/>
      <c r="D909" s="124"/>
      <c r="E909" s="124"/>
      <c r="F909" s="124"/>
      <c r="G909" s="124"/>
      <c r="H909" s="124"/>
      <c r="I909" s="124"/>
      <c r="J909" s="124"/>
      <c r="K909" s="401"/>
      <c r="L909" s="402"/>
      <c r="M909" s="402"/>
      <c r="N909" s="402"/>
      <c r="O909" s="402"/>
      <c r="P909" s="402"/>
      <c r="Q909" s="402"/>
      <c r="R909" s="124"/>
      <c r="S909" s="124"/>
      <c r="T909" s="124"/>
    </row>
    <row r="910" spans="1:20" ht="12.75" customHeight="1">
      <c r="A910" s="399"/>
      <c r="B910" s="400"/>
      <c r="C910" s="124"/>
      <c r="D910" s="124"/>
      <c r="E910" s="124"/>
      <c r="F910" s="124"/>
      <c r="G910" s="124"/>
      <c r="H910" s="124"/>
      <c r="I910" s="124"/>
      <c r="J910" s="124"/>
      <c r="K910" s="401"/>
      <c r="L910" s="402"/>
      <c r="M910" s="402"/>
      <c r="N910" s="402"/>
      <c r="O910" s="402"/>
      <c r="P910" s="402"/>
      <c r="Q910" s="402"/>
      <c r="R910" s="124"/>
      <c r="S910" s="124"/>
      <c r="T910" s="124"/>
    </row>
    <row r="911" spans="1:20" ht="12.75" customHeight="1">
      <c r="A911" s="399"/>
      <c r="B911" s="400"/>
      <c r="C911" s="124"/>
      <c r="D911" s="124"/>
      <c r="E911" s="124"/>
      <c r="F911" s="124"/>
      <c r="G911" s="124"/>
      <c r="H911" s="124"/>
      <c r="I911" s="124"/>
      <c r="J911" s="124"/>
      <c r="K911" s="401"/>
      <c r="L911" s="402"/>
      <c r="M911" s="402"/>
      <c r="N911" s="402"/>
      <c r="O911" s="402"/>
      <c r="P911" s="402"/>
      <c r="Q911" s="402"/>
      <c r="R911" s="124"/>
      <c r="S911" s="124"/>
      <c r="T911" s="124"/>
    </row>
    <row r="912" spans="1:20" ht="12.75" customHeight="1">
      <c r="A912" s="399"/>
      <c r="B912" s="400"/>
      <c r="C912" s="124"/>
      <c r="D912" s="124"/>
      <c r="E912" s="124"/>
      <c r="F912" s="124"/>
      <c r="G912" s="124"/>
      <c r="H912" s="124"/>
      <c r="I912" s="124"/>
      <c r="J912" s="124"/>
      <c r="K912" s="401"/>
      <c r="L912" s="402"/>
      <c r="M912" s="402"/>
      <c r="N912" s="402"/>
      <c r="O912" s="402"/>
      <c r="P912" s="402"/>
      <c r="Q912" s="402"/>
      <c r="R912" s="124"/>
      <c r="S912" s="124"/>
      <c r="T912" s="124"/>
    </row>
    <row r="913" spans="1:20" ht="12.75" customHeight="1">
      <c r="A913" s="399"/>
      <c r="B913" s="400"/>
      <c r="C913" s="124"/>
      <c r="D913" s="124"/>
      <c r="E913" s="124"/>
      <c r="F913" s="124"/>
      <c r="G913" s="124"/>
      <c r="H913" s="124"/>
      <c r="I913" s="124"/>
      <c r="J913" s="124"/>
      <c r="K913" s="401"/>
      <c r="L913" s="402"/>
      <c r="M913" s="402"/>
      <c r="N913" s="402"/>
      <c r="O913" s="402"/>
      <c r="P913" s="402"/>
      <c r="Q913" s="402"/>
      <c r="R913" s="124"/>
      <c r="S913" s="124"/>
      <c r="T913" s="124"/>
    </row>
    <row r="914" spans="1:20" ht="12.75" customHeight="1">
      <c r="A914" s="399"/>
      <c r="B914" s="400"/>
      <c r="C914" s="124"/>
      <c r="D914" s="124"/>
      <c r="E914" s="124"/>
      <c r="F914" s="124"/>
      <c r="G914" s="124"/>
      <c r="H914" s="124"/>
      <c r="I914" s="124"/>
      <c r="J914" s="124"/>
      <c r="K914" s="401"/>
      <c r="L914" s="402"/>
      <c r="M914" s="402"/>
      <c r="N914" s="402"/>
      <c r="O914" s="402"/>
      <c r="P914" s="402"/>
      <c r="Q914" s="402"/>
      <c r="R914" s="124"/>
      <c r="S914" s="124"/>
      <c r="T914" s="124"/>
    </row>
    <row r="915" spans="1:20" ht="12.75" customHeight="1">
      <c r="A915" s="399"/>
      <c r="B915" s="400"/>
      <c r="C915" s="124"/>
      <c r="D915" s="124"/>
      <c r="E915" s="124"/>
      <c r="F915" s="124"/>
      <c r="G915" s="124"/>
      <c r="H915" s="124"/>
      <c r="I915" s="124"/>
      <c r="J915" s="124"/>
      <c r="K915" s="401"/>
      <c r="L915" s="402"/>
      <c r="M915" s="402"/>
      <c r="N915" s="402"/>
      <c r="O915" s="402"/>
      <c r="P915" s="402"/>
      <c r="Q915" s="402"/>
      <c r="R915" s="124"/>
      <c r="S915" s="124"/>
      <c r="T915" s="124"/>
    </row>
    <row r="916" spans="1:20" ht="12.75" customHeight="1">
      <c r="A916" s="399"/>
      <c r="B916" s="400"/>
      <c r="C916" s="124"/>
      <c r="D916" s="124"/>
      <c r="E916" s="124"/>
      <c r="F916" s="124"/>
      <c r="G916" s="124"/>
      <c r="H916" s="124"/>
      <c r="I916" s="124"/>
      <c r="J916" s="124"/>
      <c r="K916" s="401"/>
      <c r="L916" s="402"/>
      <c r="M916" s="402"/>
      <c r="N916" s="402"/>
      <c r="O916" s="402"/>
      <c r="P916" s="402"/>
      <c r="Q916" s="402"/>
      <c r="R916" s="124"/>
      <c r="S916" s="124"/>
      <c r="T916" s="124"/>
    </row>
    <row r="917" spans="1:20" ht="12.75" customHeight="1">
      <c r="A917" s="399"/>
      <c r="B917" s="400"/>
      <c r="C917" s="124"/>
      <c r="D917" s="124"/>
      <c r="E917" s="124"/>
      <c r="F917" s="124"/>
      <c r="G917" s="124"/>
      <c r="H917" s="124"/>
      <c r="I917" s="124"/>
      <c r="J917" s="124"/>
      <c r="K917" s="401"/>
      <c r="L917" s="402"/>
      <c r="M917" s="402"/>
      <c r="N917" s="402"/>
      <c r="O917" s="402"/>
      <c r="P917" s="402"/>
      <c r="Q917" s="402"/>
      <c r="R917" s="124"/>
      <c r="S917" s="124"/>
      <c r="T917" s="124"/>
    </row>
    <row r="918" spans="1:20" ht="12.75" customHeight="1">
      <c r="A918" s="399"/>
      <c r="B918" s="400"/>
      <c r="C918" s="124"/>
      <c r="D918" s="124"/>
      <c r="E918" s="124"/>
      <c r="F918" s="124"/>
      <c r="G918" s="124"/>
      <c r="H918" s="124"/>
      <c r="I918" s="124"/>
      <c r="J918" s="124"/>
      <c r="K918" s="401"/>
      <c r="L918" s="402"/>
      <c r="M918" s="402"/>
      <c r="N918" s="402"/>
      <c r="O918" s="402"/>
      <c r="P918" s="402"/>
      <c r="Q918" s="402"/>
      <c r="R918" s="124"/>
      <c r="S918" s="124"/>
      <c r="T918" s="124"/>
    </row>
    <row r="919" spans="1:20" ht="12.75" customHeight="1">
      <c r="A919" s="399"/>
      <c r="B919" s="400"/>
      <c r="C919" s="124"/>
      <c r="D919" s="124"/>
      <c r="E919" s="124"/>
      <c r="F919" s="124"/>
      <c r="G919" s="124"/>
      <c r="H919" s="124"/>
      <c r="I919" s="124"/>
      <c r="J919" s="124"/>
      <c r="K919" s="401"/>
      <c r="L919" s="402"/>
      <c r="M919" s="402"/>
      <c r="N919" s="402"/>
      <c r="O919" s="402"/>
      <c r="P919" s="402"/>
      <c r="Q919" s="402"/>
      <c r="R919" s="124"/>
      <c r="S919" s="124"/>
      <c r="T919" s="124"/>
    </row>
    <row r="920" spans="1:20" ht="12.75" customHeight="1">
      <c r="A920" s="399"/>
      <c r="B920" s="400"/>
      <c r="C920" s="124"/>
      <c r="D920" s="124"/>
      <c r="E920" s="124"/>
      <c r="F920" s="124"/>
      <c r="G920" s="124"/>
      <c r="H920" s="124"/>
      <c r="I920" s="124"/>
      <c r="J920" s="124"/>
      <c r="K920" s="401"/>
      <c r="L920" s="402"/>
      <c r="M920" s="402"/>
      <c r="N920" s="402"/>
      <c r="O920" s="402"/>
      <c r="P920" s="402"/>
      <c r="Q920" s="402"/>
      <c r="R920" s="124"/>
      <c r="S920" s="124"/>
      <c r="T920" s="124"/>
    </row>
    <row r="921" spans="1:20" ht="12.75" customHeight="1">
      <c r="A921" s="399"/>
      <c r="B921" s="400"/>
      <c r="C921" s="124"/>
      <c r="D921" s="124"/>
      <c r="E921" s="124"/>
      <c r="F921" s="124"/>
      <c r="G921" s="124"/>
      <c r="H921" s="124"/>
      <c r="I921" s="124"/>
      <c r="J921" s="124"/>
      <c r="K921" s="401"/>
      <c r="L921" s="402"/>
      <c r="M921" s="402"/>
      <c r="N921" s="402"/>
      <c r="O921" s="402"/>
      <c r="P921" s="402"/>
      <c r="Q921" s="402"/>
      <c r="R921" s="124"/>
      <c r="S921" s="124"/>
      <c r="T921" s="124"/>
    </row>
    <row r="922" spans="1:20" ht="12.75" customHeight="1">
      <c r="A922" s="399"/>
      <c r="B922" s="400"/>
      <c r="C922" s="124"/>
      <c r="D922" s="124"/>
      <c r="E922" s="124"/>
      <c r="F922" s="124"/>
      <c r="G922" s="124"/>
      <c r="H922" s="124"/>
      <c r="I922" s="124"/>
      <c r="J922" s="124"/>
      <c r="K922" s="401"/>
      <c r="L922" s="402"/>
      <c r="M922" s="402"/>
      <c r="N922" s="402"/>
      <c r="O922" s="402"/>
      <c r="P922" s="402"/>
      <c r="Q922" s="402"/>
      <c r="R922" s="124"/>
      <c r="S922" s="124"/>
      <c r="T922" s="124"/>
    </row>
    <row r="923" spans="1:20" ht="12.75" customHeight="1">
      <c r="A923" s="399"/>
      <c r="B923" s="400"/>
      <c r="C923" s="124"/>
      <c r="D923" s="124"/>
      <c r="E923" s="124"/>
      <c r="F923" s="124"/>
      <c r="G923" s="124"/>
      <c r="H923" s="124"/>
      <c r="I923" s="124"/>
      <c r="J923" s="124"/>
      <c r="K923" s="401"/>
      <c r="L923" s="402"/>
      <c r="M923" s="402"/>
      <c r="N923" s="402"/>
      <c r="O923" s="402"/>
      <c r="P923" s="402"/>
      <c r="Q923" s="402"/>
      <c r="R923" s="124"/>
      <c r="S923" s="124"/>
      <c r="T923" s="124"/>
    </row>
    <row r="924" spans="1:20" ht="12.75" customHeight="1">
      <c r="A924" s="399"/>
      <c r="B924" s="400"/>
      <c r="C924" s="124"/>
      <c r="D924" s="124"/>
      <c r="E924" s="124"/>
      <c r="F924" s="124"/>
      <c r="G924" s="124"/>
      <c r="H924" s="124"/>
      <c r="I924" s="124"/>
      <c r="J924" s="124"/>
      <c r="K924" s="401"/>
      <c r="L924" s="402"/>
      <c r="M924" s="402"/>
      <c r="N924" s="402"/>
      <c r="O924" s="402"/>
      <c r="P924" s="402"/>
      <c r="Q924" s="402"/>
      <c r="R924" s="124"/>
      <c r="S924" s="124"/>
      <c r="T924" s="124"/>
    </row>
    <row r="925" spans="1:20" ht="12.75" customHeight="1">
      <c r="A925" s="399"/>
      <c r="B925" s="400"/>
      <c r="C925" s="124"/>
      <c r="D925" s="124"/>
      <c r="E925" s="124"/>
      <c r="F925" s="124"/>
      <c r="G925" s="124"/>
      <c r="H925" s="124"/>
      <c r="I925" s="124"/>
      <c r="J925" s="124"/>
      <c r="K925" s="401"/>
      <c r="L925" s="402"/>
      <c r="M925" s="402"/>
      <c r="N925" s="402"/>
      <c r="O925" s="402"/>
      <c r="P925" s="402"/>
      <c r="Q925" s="402"/>
      <c r="R925" s="124"/>
      <c r="S925" s="124"/>
      <c r="T925" s="124"/>
    </row>
    <row r="926" spans="1:20" ht="12.75" customHeight="1">
      <c r="A926" s="399"/>
      <c r="B926" s="400"/>
      <c r="C926" s="124"/>
      <c r="D926" s="124"/>
      <c r="E926" s="124"/>
      <c r="F926" s="124"/>
      <c r="G926" s="124"/>
      <c r="H926" s="124"/>
      <c r="I926" s="124"/>
      <c r="J926" s="124"/>
      <c r="K926" s="401"/>
      <c r="L926" s="402"/>
      <c r="M926" s="402"/>
      <c r="N926" s="402"/>
      <c r="O926" s="402"/>
      <c r="P926" s="402"/>
      <c r="Q926" s="402"/>
      <c r="R926" s="124"/>
      <c r="S926" s="124"/>
      <c r="T926" s="124"/>
    </row>
    <row r="927" spans="1:20" ht="12.75" customHeight="1">
      <c r="A927" s="399"/>
      <c r="B927" s="400"/>
      <c r="C927" s="124"/>
      <c r="D927" s="124"/>
      <c r="E927" s="124"/>
      <c r="F927" s="124"/>
      <c r="G927" s="124"/>
      <c r="H927" s="124"/>
      <c r="I927" s="124"/>
      <c r="J927" s="124"/>
      <c r="K927" s="401"/>
      <c r="L927" s="402"/>
      <c r="M927" s="402"/>
      <c r="N927" s="402"/>
      <c r="O927" s="402"/>
      <c r="P927" s="402"/>
      <c r="Q927" s="402"/>
      <c r="R927" s="124"/>
      <c r="S927" s="124"/>
      <c r="T927" s="124"/>
    </row>
    <row r="928" spans="1:20" ht="12.75" customHeight="1">
      <c r="A928" s="399"/>
      <c r="B928" s="400"/>
      <c r="C928" s="124"/>
      <c r="D928" s="124"/>
      <c r="E928" s="124"/>
      <c r="F928" s="124"/>
      <c r="G928" s="124"/>
      <c r="H928" s="124"/>
      <c r="I928" s="124"/>
      <c r="J928" s="124"/>
      <c r="K928" s="401"/>
      <c r="L928" s="402"/>
      <c r="M928" s="402"/>
      <c r="N928" s="402"/>
      <c r="O928" s="402"/>
      <c r="P928" s="402"/>
      <c r="Q928" s="402"/>
      <c r="R928" s="124"/>
      <c r="S928" s="124"/>
      <c r="T928" s="124"/>
    </row>
    <row r="929" spans="1:20" ht="12.75" customHeight="1">
      <c r="A929" s="399"/>
      <c r="B929" s="400"/>
      <c r="C929" s="124"/>
      <c r="D929" s="124"/>
      <c r="E929" s="124"/>
      <c r="F929" s="124"/>
      <c r="G929" s="124"/>
      <c r="H929" s="124"/>
      <c r="I929" s="124"/>
      <c r="J929" s="124"/>
      <c r="K929" s="401"/>
      <c r="L929" s="402"/>
      <c r="M929" s="402"/>
      <c r="N929" s="402"/>
      <c r="O929" s="402"/>
      <c r="P929" s="402"/>
      <c r="Q929" s="402"/>
      <c r="R929" s="124"/>
      <c r="S929" s="124"/>
      <c r="T929" s="124"/>
    </row>
    <row r="930" spans="1:20" ht="12.75" customHeight="1">
      <c r="A930" s="399"/>
      <c r="B930" s="400"/>
      <c r="C930" s="124"/>
      <c r="D930" s="124"/>
      <c r="E930" s="124"/>
      <c r="F930" s="124"/>
      <c r="G930" s="124"/>
      <c r="H930" s="124"/>
      <c r="I930" s="124"/>
      <c r="J930" s="124"/>
      <c r="K930" s="401"/>
      <c r="L930" s="402"/>
      <c r="M930" s="402"/>
      <c r="N930" s="402"/>
      <c r="O930" s="402"/>
      <c r="P930" s="402"/>
      <c r="Q930" s="402"/>
      <c r="R930" s="124"/>
      <c r="S930" s="124"/>
      <c r="T930" s="124"/>
    </row>
    <row r="931" spans="1:20" ht="12.75" customHeight="1">
      <c r="A931" s="399"/>
      <c r="B931" s="400"/>
      <c r="C931" s="124"/>
      <c r="D931" s="124"/>
      <c r="E931" s="124"/>
      <c r="F931" s="124"/>
      <c r="G931" s="124"/>
      <c r="H931" s="124"/>
      <c r="I931" s="124"/>
      <c r="J931" s="124"/>
      <c r="K931" s="401"/>
      <c r="L931" s="402"/>
      <c r="M931" s="402"/>
      <c r="N931" s="402"/>
      <c r="O931" s="402"/>
      <c r="P931" s="402"/>
      <c r="Q931" s="402"/>
      <c r="R931" s="124"/>
      <c r="S931" s="124"/>
      <c r="T931" s="124"/>
    </row>
    <row r="932" spans="1:20" ht="12.75" customHeight="1">
      <c r="A932" s="399"/>
      <c r="B932" s="400"/>
      <c r="C932" s="124"/>
      <c r="D932" s="124"/>
      <c r="E932" s="124"/>
      <c r="F932" s="124"/>
      <c r="G932" s="124"/>
      <c r="H932" s="124"/>
      <c r="I932" s="124"/>
      <c r="J932" s="124"/>
      <c r="K932" s="401"/>
      <c r="L932" s="402"/>
      <c r="M932" s="402"/>
      <c r="N932" s="402"/>
      <c r="O932" s="402"/>
      <c r="P932" s="402"/>
      <c r="Q932" s="402"/>
      <c r="R932" s="124"/>
      <c r="S932" s="124"/>
      <c r="T932" s="124"/>
    </row>
    <row r="933" spans="1:20" ht="12.75" customHeight="1">
      <c r="A933" s="399"/>
      <c r="B933" s="400"/>
      <c r="C933" s="124"/>
      <c r="D933" s="124"/>
      <c r="E933" s="124"/>
      <c r="F933" s="124"/>
      <c r="G933" s="124"/>
      <c r="H933" s="124"/>
      <c r="I933" s="124"/>
      <c r="J933" s="124"/>
      <c r="K933" s="401"/>
      <c r="L933" s="402"/>
      <c r="M933" s="402"/>
      <c r="N933" s="402"/>
      <c r="O933" s="402"/>
      <c r="P933" s="402"/>
      <c r="Q933" s="402"/>
      <c r="R933" s="124"/>
      <c r="S933" s="124"/>
      <c r="T933" s="124"/>
    </row>
    <row r="934" spans="1:20" ht="12.75" customHeight="1">
      <c r="A934" s="399"/>
      <c r="B934" s="400"/>
      <c r="C934" s="124"/>
      <c r="D934" s="124"/>
      <c r="E934" s="124"/>
      <c r="F934" s="124"/>
      <c r="G934" s="124"/>
      <c r="H934" s="124"/>
      <c r="I934" s="124"/>
      <c r="J934" s="124"/>
      <c r="K934" s="401"/>
      <c r="L934" s="402"/>
      <c r="M934" s="402"/>
      <c r="N934" s="402"/>
      <c r="O934" s="402"/>
      <c r="P934" s="402"/>
      <c r="Q934" s="402"/>
      <c r="R934" s="124"/>
      <c r="S934" s="124"/>
      <c r="T934" s="124"/>
    </row>
    <row r="935" spans="1:20" ht="12.75" customHeight="1">
      <c r="A935" s="399"/>
      <c r="B935" s="400"/>
      <c r="C935" s="124"/>
      <c r="D935" s="124"/>
      <c r="E935" s="124"/>
      <c r="F935" s="124"/>
      <c r="G935" s="124"/>
      <c r="H935" s="124"/>
      <c r="I935" s="124"/>
      <c r="J935" s="124"/>
      <c r="K935" s="401"/>
      <c r="L935" s="402"/>
      <c r="M935" s="402"/>
      <c r="N935" s="402"/>
      <c r="O935" s="402"/>
      <c r="P935" s="402"/>
      <c r="Q935" s="402"/>
      <c r="R935" s="124"/>
      <c r="S935" s="124"/>
      <c r="T935" s="124"/>
    </row>
    <row r="936" spans="1:20" ht="12.75" customHeight="1">
      <c r="A936" s="399"/>
      <c r="B936" s="400"/>
      <c r="C936" s="124"/>
      <c r="D936" s="124"/>
      <c r="E936" s="124"/>
      <c r="F936" s="124"/>
      <c r="G936" s="124"/>
      <c r="H936" s="124"/>
      <c r="I936" s="124"/>
      <c r="J936" s="124"/>
      <c r="K936" s="401"/>
      <c r="L936" s="402"/>
      <c r="M936" s="402"/>
      <c r="N936" s="402"/>
      <c r="O936" s="402"/>
      <c r="P936" s="402"/>
      <c r="Q936" s="402"/>
      <c r="R936" s="124"/>
      <c r="S936" s="124"/>
      <c r="T936" s="124"/>
    </row>
    <row r="937" spans="1:20" ht="12.75" customHeight="1">
      <c r="A937" s="399"/>
      <c r="B937" s="400"/>
      <c r="C937" s="124"/>
      <c r="D937" s="124"/>
      <c r="E937" s="124"/>
      <c r="F937" s="124"/>
      <c r="G937" s="124"/>
      <c r="H937" s="124"/>
      <c r="I937" s="124"/>
      <c r="J937" s="124"/>
      <c r="K937" s="401"/>
      <c r="L937" s="402"/>
      <c r="M937" s="402"/>
      <c r="N937" s="402"/>
      <c r="O937" s="402"/>
      <c r="P937" s="402"/>
      <c r="Q937" s="402"/>
      <c r="R937" s="124"/>
      <c r="S937" s="124"/>
      <c r="T937" s="124"/>
    </row>
    <row r="938" spans="1:20" ht="12.75" customHeight="1">
      <c r="A938" s="399"/>
      <c r="B938" s="400"/>
      <c r="C938" s="124"/>
      <c r="D938" s="124"/>
      <c r="E938" s="124"/>
      <c r="F938" s="124"/>
      <c r="G938" s="124"/>
      <c r="H938" s="124"/>
      <c r="I938" s="124"/>
      <c r="J938" s="124"/>
      <c r="K938" s="401"/>
      <c r="L938" s="402"/>
      <c r="M938" s="402"/>
      <c r="N938" s="402"/>
      <c r="O938" s="402"/>
      <c r="P938" s="402"/>
      <c r="Q938" s="402"/>
      <c r="R938" s="124"/>
      <c r="S938" s="124"/>
      <c r="T938" s="124"/>
    </row>
    <row r="939" spans="1:20" ht="12.75" customHeight="1">
      <c r="A939" s="399"/>
      <c r="B939" s="400"/>
      <c r="C939" s="124"/>
      <c r="D939" s="124"/>
      <c r="E939" s="124"/>
      <c r="F939" s="124"/>
      <c r="G939" s="124"/>
      <c r="H939" s="124"/>
      <c r="I939" s="124"/>
      <c r="J939" s="124"/>
      <c r="K939" s="401"/>
      <c r="L939" s="402"/>
      <c r="M939" s="402"/>
      <c r="N939" s="402"/>
      <c r="O939" s="402"/>
      <c r="P939" s="402"/>
      <c r="Q939" s="402"/>
      <c r="R939" s="124"/>
      <c r="S939" s="124"/>
      <c r="T939" s="124"/>
    </row>
    <row r="940" spans="1:20" ht="12.75" customHeight="1">
      <c r="A940" s="399"/>
      <c r="B940" s="400"/>
      <c r="C940" s="124"/>
      <c r="D940" s="124"/>
      <c r="E940" s="124"/>
      <c r="F940" s="124"/>
      <c r="G940" s="124"/>
      <c r="H940" s="124"/>
      <c r="I940" s="124"/>
      <c r="J940" s="124"/>
      <c r="K940" s="401"/>
      <c r="L940" s="402"/>
      <c r="M940" s="402"/>
      <c r="N940" s="402"/>
      <c r="O940" s="402"/>
      <c r="P940" s="402"/>
      <c r="Q940" s="402"/>
      <c r="R940" s="124"/>
      <c r="S940" s="124"/>
      <c r="T940" s="124"/>
    </row>
    <row r="941" spans="1:20" ht="12.75" customHeight="1">
      <c r="A941" s="399"/>
      <c r="B941" s="400"/>
      <c r="C941" s="124"/>
      <c r="D941" s="124"/>
      <c r="E941" s="124"/>
      <c r="F941" s="124"/>
      <c r="G941" s="124"/>
      <c r="H941" s="124"/>
      <c r="I941" s="124"/>
      <c r="J941" s="124"/>
      <c r="K941" s="401"/>
      <c r="L941" s="402"/>
      <c r="M941" s="402"/>
      <c r="N941" s="402"/>
      <c r="O941" s="402"/>
      <c r="P941" s="402"/>
      <c r="Q941" s="402"/>
      <c r="R941" s="124"/>
      <c r="S941" s="124"/>
      <c r="T941" s="124"/>
    </row>
    <row r="942" spans="1:20" ht="12.75" customHeight="1">
      <c r="A942" s="399"/>
      <c r="B942" s="400"/>
      <c r="C942" s="124"/>
      <c r="D942" s="124"/>
      <c r="E942" s="124"/>
      <c r="F942" s="124"/>
      <c r="G942" s="124"/>
      <c r="H942" s="124"/>
      <c r="I942" s="124"/>
      <c r="J942" s="124"/>
      <c r="K942" s="401"/>
      <c r="L942" s="402"/>
      <c r="M942" s="402"/>
      <c r="N942" s="402"/>
      <c r="O942" s="402"/>
      <c r="P942" s="402"/>
      <c r="Q942" s="402"/>
      <c r="R942" s="124"/>
      <c r="S942" s="124"/>
      <c r="T942" s="124"/>
    </row>
    <row r="943" spans="1:20" ht="12.75" customHeight="1">
      <c r="A943" s="399"/>
      <c r="B943" s="400"/>
      <c r="C943" s="124"/>
      <c r="D943" s="124"/>
      <c r="E943" s="124"/>
      <c r="F943" s="124"/>
      <c r="G943" s="124"/>
      <c r="H943" s="124"/>
      <c r="I943" s="124"/>
      <c r="J943" s="124"/>
      <c r="K943" s="401"/>
      <c r="L943" s="402"/>
      <c r="M943" s="402"/>
      <c r="N943" s="402"/>
      <c r="O943" s="402"/>
      <c r="P943" s="402"/>
      <c r="Q943" s="402"/>
      <c r="R943" s="124"/>
      <c r="S943" s="124"/>
      <c r="T943" s="124"/>
    </row>
    <row r="944" spans="1:20" ht="12.75" customHeight="1">
      <c r="A944" s="399"/>
      <c r="B944" s="400"/>
      <c r="C944" s="124"/>
      <c r="D944" s="124"/>
      <c r="E944" s="124"/>
      <c r="F944" s="124"/>
      <c r="G944" s="124"/>
      <c r="H944" s="124"/>
      <c r="I944" s="124"/>
      <c r="J944" s="124"/>
      <c r="K944" s="401"/>
      <c r="L944" s="402"/>
      <c r="M944" s="402"/>
      <c r="N944" s="402"/>
      <c r="O944" s="402"/>
      <c r="P944" s="402"/>
      <c r="Q944" s="402"/>
      <c r="R944" s="124"/>
      <c r="S944" s="124"/>
      <c r="T944" s="124"/>
    </row>
    <row r="945" spans="1:20" ht="12.75" customHeight="1">
      <c r="A945" s="399"/>
      <c r="B945" s="400"/>
      <c r="C945" s="124"/>
      <c r="D945" s="124"/>
      <c r="E945" s="124"/>
      <c r="F945" s="124"/>
      <c r="G945" s="124"/>
      <c r="H945" s="124"/>
      <c r="I945" s="124"/>
      <c r="J945" s="124"/>
      <c r="K945" s="401"/>
      <c r="L945" s="402"/>
      <c r="M945" s="402"/>
      <c r="N945" s="402"/>
      <c r="O945" s="402"/>
      <c r="P945" s="402"/>
      <c r="Q945" s="402"/>
      <c r="R945" s="124"/>
      <c r="S945" s="124"/>
      <c r="T945" s="124"/>
    </row>
    <row r="946" spans="1:20" ht="12.75" customHeight="1">
      <c r="A946" s="399"/>
      <c r="B946" s="400"/>
      <c r="C946" s="124"/>
      <c r="D946" s="124"/>
      <c r="E946" s="124"/>
      <c r="F946" s="124"/>
      <c r="G946" s="124"/>
      <c r="H946" s="124"/>
      <c r="I946" s="124"/>
      <c r="J946" s="124"/>
      <c r="K946" s="401"/>
      <c r="L946" s="402"/>
      <c r="M946" s="402"/>
      <c r="N946" s="402"/>
      <c r="O946" s="402"/>
      <c r="P946" s="402"/>
      <c r="Q946" s="402"/>
      <c r="R946" s="124"/>
      <c r="S946" s="124"/>
      <c r="T946" s="124"/>
    </row>
    <row r="947" spans="1:20" ht="12.75" customHeight="1">
      <c r="A947" s="399"/>
      <c r="B947" s="400"/>
      <c r="C947" s="124"/>
      <c r="D947" s="124"/>
      <c r="E947" s="124"/>
      <c r="F947" s="124"/>
      <c r="G947" s="124"/>
      <c r="H947" s="124"/>
      <c r="I947" s="124"/>
      <c r="J947" s="124"/>
      <c r="K947" s="401"/>
      <c r="L947" s="402"/>
      <c r="M947" s="402"/>
      <c r="N947" s="402"/>
      <c r="O947" s="402"/>
      <c r="P947" s="402"/>
      <c r="Q947" s="402"/>
      <c r="R947" s="124"/>
      <c r="S947" s="124"/>
      <c r="T947" s="124"/>
    </row>
    <row r="948" spans="1:20" ht="12.75" customHeight="1">
      <c r="A948" s="399"/>
      <c r="B948" s="400"/>
      <c r="C948" s="124"/>
      <c r="D948" s="124"/>
      <c r="E948" s="124"/>
      <c r="F948" s="124"/>
      <c r="G948" s="124"/>
      <c r="H948" s="124"/>
      <c r="I948" s="124"/>
      <c r="J948" s="124"/>
      <c r="K948" s="401"/>
      <c r="L948" s="402"/>
      <c r="M948" s="402"/>
      <c r="N948" s="402"/>
      <c r="O948" s="402"/>
      <c r="P948" s="402"/>
      <c r="Q948" s="402"/>
      <c r="R948" s="124"/>
      <c r="S948" s="124"/>
      <c r="T948" s="124"/>
    </row>
    <row r="949" spans="1:20" ht="12.75" customHeight="1">
      <c r="A949" s="399"/>
      <c r="B949" s="400"/>
      <c r="C949" s="124"/>
      <c r="D949" s="124"/>
      <c r="E949" s="124"/>
      <c r="F949" s="124"/>
      <c r="G949" s="124"/>
      <c r="H949" s="124"/>
      <c r="I949" s="124"/>
      <c r="J949" s="124"/>
      <c r="K949" s="401"/>
      <c r="L949" s="402"/>
      <c r="M949" s="402"/>
      <c r="N949" s="402"/>
      <c r="O949" s="402"/>
      <c r="P949" s="402"/>
      <c r="Q949" s="402"/>
      <c r="R949" s="124"/>
      <c r="S949" s="124"/>
      <c r="T949" s="124"/>
    </row>
    <row r="950" spans="1:20" ht="12.75" customHeight="1">
      <c r="A950" s="399"/>
      <c r="B950" s="400"/>
      <c r="C950" s="124"/>
      <c r="D950" s="124"/>
      <c r="E950" s="124"/>
      <c r="F950" s="124"/>
      <c r="G950" s="124"/>
      <c r="H950" s="124"/>
      <c r="I950" s="124"/>
      <c r="J950" s="124"/>
      <c r="K950" s="401"/>
      <c r="L950" s="402"/>
      <c r="M950" s="402"/>
      <c r="N950" s="402"/>
      <c r="O950" s="402"/>
      <c r="P950" s="402"/>
      <c r="Q950" s="402"/>
      <c r="R950" s="124"/>
      <c r="S950" s="124"/>
      <c r="T950" s="124"/>
    </row>
    <row r="951" spans="1:20" ht="12.75" customHeight="1">
      <c r="A951" s="399"/>
      <c r="B951" s="400"/>
      <c r="C951" s="124"/>
      <c r="D951" s="124"/>
      <c r="E951" s="124"/>
      <c r="F951" s="124"/>
      <c r="G951" s="124"/>
      <c r="H951" s="124"/>
      <c r="I951" s="124"/>
      <c r="J951" s="124"/>
      <c r="K951" s="401"/>
      <c r="L951" s="402"/>
      <c r="M951" s="402"/>
      <c r="N951" s="402"/>
      <c r="O951" s="402"/>
      <c r="P951" s="402"/>
      <c r="Q951" s="402"/>
      <c r="R951" s="124"/>
      <c r="S951" s="124"/>
      <c r="T951" s="124"/>
    </row>
    <row r="952" spans="1:20" ht="12.75" customHeight="1">
      <c r="A952" s="399"/>
      <c r="B952" s="400"/>
      <c r="C952" s="124"/>
      <c r="D952" s="124"/>
      <c r="E952" s="124"/>
      <c r="F952" s="124"/>
      <c r="G952" s="124"/>
      <c r="H952" s="124"/>
      <c r="I952" s="124"/>
      <c r="J952" s="124"/>
      <c r="K952" s="401"/>
      <c r="L952" s="402"/>
      <c r="M952" s="402"/>
      <c r="N952" s="402"/>
      <c r="O952" s="402"/>
      <c r="P952" s="402"/>
      <c r="Q952" s="402"/>
      <c r="R952" s="124"/>
      <c r="S952" s="124"/>
      <c r="T952" s="124"/>
    </row>
    <row r="953" spans="1:20" ht="12.75" customHeight="1">
      <c r="A953" s="399"/>
      <c r="B953" s="400"/>
      <c r="C953" s="124"/>
      <c r="D953" s="124"/>
      <c r="E953" s="124"/>
      <c r="F953" s="124"/>
      <c r="G953" s="124"/>
      <c r="H953" s="124"/>
      <c r="I953" s="124"/>
      <c r="J953" s="124"/>
      <c r="K953" s="401"/>
      <c r="L953" s="402"/>
      <c r="M953" s="402"/>
      <c r="N953" s="402"/>
      <c r="O953" s="402"/>
      <c r="P953" s="402"/>
      <c r="Q953" s="402"/>
      <c r="R953" s="124"/>
      <c r="S953" s="124"/>
      <c r="T953" s="124"/>
    </row>
    <row r="954" spans="1:20" ht="12.75" customHeight="1">
      <c r="A954" s="399"/>
      <c r="B954" s="400"/>
      <c r="C954" s="124"/>
      <c r="D954" s="124"/>
      <c r="E954" s="124"/>
      <c r="F954" s="124"/>
      <c r="G954" s="124"/>
      <c r="H954" s="124"/>
      <c r="I954" s="124"/>
      <c r="J954" s="124"/>
      <c r="K954" s="401"/>
      <c r="L954" s="402"/>
      <c r="M954" s="402"/>
      <c r="N954" s="402"/>
      <c r="O954" s="402"/>
      <c r="P954" s="402"/>
      <c r="Q954" s="402"/>
      <c r="R954" s="124"/>
      <c r="S954" s="124"/>
      <c r="T954" s="124"/>
    </row>
    <row r="955" spans="1:20" ht="12.75" customHeight="1">
      <c r="A955" s="399"/>
      <c r="B955" s="400"/>
      <c r="C955" s="124"/>
      <c r="D955" s="124"/>
      <c r="E955" s="124"/>
      <c r="F955" s="124"/>
      <c r="G955" s="124"/>
      <c r="H955" s="124"/>
      <c r="I955" s="124"/>
      <c r="J955" s="124"/>
      <c r="K955" s="401"/>
      <c r="L955" s="402"/>
      <c r="M955" s="402"/>
      <c r="N955" s="402"/>
      <c r="O955" s="402"/>
      <c r="P955" s="402"/>
      <c r="Q955" s="402"/>
      <c r="R955" s="124"/>
      <c r="S955" s="124"/>
      <c r="T955" s="124"/>
    </row>
    <row r="956" spans="1:20" ht="12.75" customHeight="1">
      <c r="A956" s="399"/>
      <c r="B956" s="400"/>
      <c r="C956" s="124"/>
      <c r="D956" s="124"/>
      <c r="E956" s="124"/>
      <c r="F956" s="124"/>
      <c r="G956" s="124"/>
      <c r="H956" s="124"/>
      <c r="I956" s="124"/>
      <c r="J956" s="124"/>
      <c r="K956" s="401"/>
      <c r="L956" s="402"/>
      <c r="M956" s="402"/>
      <c r="N956" s="402"/>
      <c r="O956" s="402"/>
      <c r="P956" s="402"/>
      <c r="Q956" s="402"/>
      <c r="R956" s="124"/>
      <c r="S956" s="124"/>
      <c r="T956" s="124"/>
    </row>
    <row r="957" spans="1:20" ht="12.75" customHeight="1">
      <c r="A957" s="399"/>
      <c r="B957" s="400"/>
      <c r="C957" s="124"/>
      <c r="D957" s="124"/>
      <c r="E957" s="124"/>
      <c r="F957" s="124"/>
      <c r="G957" s="124"/>
      <c r="H957" s="124"/>
      <c r="I957" s="124"/>
      <c r="J957" s="124"/>
      <c r="K957" s="401"/>
      <c r="L957" s="402"/>
      <c r="M957" s="402"/>
      <c r="N957" s="402"/>
      <c r="O957" s="402"/>
      <c r="P957" s="402"/>
      <c r="Q957" s="402"/>
      <c r="R957" s="124"/>
      <c r="S957" s="124"/>
      <c r="T957" s="124"/>
    </row>
    <row r="958" spans="1:20" ht="12.75" customHeight="1">
      <c r="A958" s="399"/>
      <c r="B958" s="400"/>
      <c r="C958" s="124"/>
      <c r="D958" s="124"/>
      <c r="E958" s="124"/>
      <c r="F958" s="124"/>
      <c r="G958" s="124"/>
      <c r="H958" s="124"/>
      <c r="I958" s="124"/>
      <c r="J958" s="124"/>
      <c r="K958" s="401"/>
      <c r="L958" s="402"/>
      <c r="M958" s="402"/>
      <c r="N958" s="402"/>
      <c r="O958" s="402"/>
      <c r="P958" s="402"/>
      <c r="Q958" s="402"/>
      <c r="R958" s="124"/>
      <c r="S958" s="124"/>
      <c r="T958" s="124"/>
    </row>
    <row r="959" spans="1:20" ht="12.75" customHeight="1">
      <c r="A959" s="399"/>
      <c r="B959" s="400"/>
      <c r="C959" s="124"/>
      <c r="D959" s="124"/>
      <c r="E959" s="124"/>
      <c r="F959" s="124"/>
      <c r="G959" s="124"/>
      <c r="H959" s="124"/>
      <c r="I959" s="124"/>
      <c r="J959" s="124"/>
      <c r="K959" s="401"/>
      <c r="L959" s="402"/>
      <c r="M959" s="402"/>
      <c r="N959" s="402"/>
      <c r="O959" s="402"/>
      <c r="P959" s="402"/>
      <c r="Q959" s="402"/>
      <c r="R959" s="124"/>
      <c r="S959" s="124"/>
      <c r="T959" s="124"/>
    </row>
    <row r="960" spans="1:20" ht="12.75" customHeight="1">
      <c r="A960" s="399"/>
      <c r="B960" s="400"/>
      <c r="C960" s="124"/>
      <c r="D960" s="124"/>
      <c r="E960" s="124"/>
      <c r="F960" s="124"/>
      <c r="G960" s="124"/>
      <c r="H960" s="124"/>
      <c r="I960" s="124"/>
      <c r="J960" s="124"/>
      <c r="K960" s="401"/>
      <c r="L960" s="402"/>
      <c r="M960" s="402"/>
      <c r="N960" s="402"/>
      <c r="O960" s="402"/>
      <c r="P960" s="402"/>
      <c r="Q960" s="402"/>
      <c r="R960" s="124"/>
      <c r="S960" s="124"/>
      <c r="T960" s="124"/>
    </row>
    <row r="961" spans="1:20" ht="12.75" customHeight="1">
      <c r="A961" s="399"/>
      <c r="B961" s="400"/>
      <c r="C961" s="124"/>
      <c r="D961" s="124"/>
      <c r="E961" s="124"/>
      <c r="F961" s="124"/>
      <c r="G961" s="124"/>
      <c r="H961" s="124"/>
      <c r="I961" s="124"/>
      <c r="J961" s="124"/>
      <c r="K961" s="401"/>
      <c r="L961" s="402"/>
      <c r="M961" s="402"/>
      <c r="N961" s="402"/>
      <c r="O961" s="402"/>
      <c r="P961" s="402"/>
      <c r="Q961" s="402"/>
      <c r="R961" s="124"/>
      <c r="S961" s="124"/>
      <c r="T961" s="124"/>
    </row>
    <row r="962" spans="1:20" ht="12.75" customHeight="1">
      <c r="A962" s="399"/>
      <c r="B962" s="400"/>
      <c r="C962" s="124"/>
      <c r="D962" s="124"/>
      <c r="E962" s="124"/>
      <c r="F962" s="124"/>
      <c r="G962" s="124"/>
      <c r="H962" s="124"/>
      <c r="I962" s="124"/>
      <c r="J962" s="124"/>
      <c r="K962" s="401"/>
      <c r="L962" s="402"/>
      <c r="M962" s="402"/>
      <c r="N962" s="402"/>
      <c r="O962" s="402"/>
      <c r="P962" s="402"/>
      <c r="Q962" s="402"/>
      <c r="R962" s="124"/>
      <c r="S962" s="124"/>
      <c r="T962" s="124"/>
    </row>
    <row r="963" spans="1:20" ht="12.75" customHeight="1">
      <c r="A963" s="399"/>
      <c r="B963" s="400"/>
      <c r="C963" s="124"/>
      <c r="D963" s="124"/>
      <c r="E963" s="124"/>
      <c r="F963" s="124"/>
      <c r="G963" s="124"/>
      <c r="H963" s="124"/>
      <c r="I963" s="124"/>
      <c r="J963" s="124"/>
      <c r="K963" s="401"/>
      <c r="L963" s="402"/>
      <c r="M963" s="402"/>
      <c r="N963" s="402"/>
      <c r="O963" s="402"/>
      <c r="P963" s="402"/>
      <c r="Q963" s="402"/>
      <c r="R963" s="124"/>
      <c r="S963" s="124"/>
      <c r="T963" s="124"/>
    </row>
    <row r="964" spans="1:20" ht="12.75" customHeight="1">
      <c r="A964" s="399"/>
      <c r="B964" s="400"/>
      <c r="C964" s="124"/>
      <c r="D964" s="124"/>
      <c r="E964" s="124"/>
      <c r="F964" s="124"/>
      <c r="G964" s="124"/>
      <c r="H964" s="124"/>
      <c r="I964" s="124"/>
      <c r="J964" s="124"/>
      <c r="K964" s="401"/>
      <c r="L964" s="402"/>
      <c r="M964" s="402"/>
      <c r="N964" s="402"/>
      <c r="O964" s="402"/>
      <c r="P964" s="402"/>
      <c r="Q964" s="402"/>
      <c r="R964" s="124"/>
      <c r="S964" s="124"/>
      <c r="T964" s="124"/>
    </row>
    <row r="965" spans="1:20" ht="12.75" customHeight="1">
      <c r="A965" s="399"/>
      <c r="B965" s="400"/>
      <c r="C965" s="124"/>
      <c r="D965" s="124"/>
      <c r="E965" s="124"/>
      <c r="F965" s="124"/>
      <c r="G965" s="124"/>
      <c r="H965" s="124"/>
      <c r="I965" s="124"/>
      <c r="J965" s="124"/>
      <c r="K965" s="401"/>
      <c r="L965" s="402"/>
      <c r="M965" s="402"/>
      <c r="N965" s="402"/>
      <c r="O965" s="402"/>
      <c r="P965" s="402"/>
      <c r="Q965" s="402"/>
      <c r="R965" s="124"/>
      <c r="S965" s="124"/>
      <c r="T965" s="124"/>
    </row>
    <row r="966" spans="1:20" ht="12.75" customHeight="1">
      <c r="A966" s="399"/>
      <c r="B966" s="400"/>
      <c r="C966" s="124"/>
      <c r="D966" s="124"/>
      <c r="E966" s="124"/>
      <c r="F966" s="124"/>
      <c r="G966" s="124"/>
      <c r="H966" s="124"/>
      <c r="I966" s="124"/>
      <c r="J966" s="124"/>
      <c r="K966" s="401"/>
      <c r="L966" s="402"/>
      <c r="M966" s="402"/>
      <c r="N966" s="402"/>
      <c r="O966" s="402"/>
      <c r="P966" s="402"/>
      <c r="Q966" s="402"/>
      <c r="R966" s="124"/>
      <c r="S966" s="124"/>
      <c r="T966" s="124"/>
    </row>
    <row r="967" spans="1:20" ht="12.75" customHeight="1">
      <c r="A967" s="399"/>
      <c r="B967" s="400"/>
      <c r="C967" s="124"/>
      <c r="D967" s="124"/>
      <c r="E967" s="124"/>
      <c r="F967" s="124"/>
      <c r="G967" s="124"/>
      <c r="H967" s="124"/>
      <c r="I967" s="124"/>
      <c r="J967" s="124"/>
      <c r="K967" s="401"/>
      <c r="L967" s="402"/>
      <c r="M967" s="402"/>
      <c r="N967" s="402"/>
      <c r="O967" s="402"/>
      <c r="P967" s="402"/>
      <c r="Q967" s="402"/>
      <c r="R967" s="124"/>
      <c r="S967" s="124"/>
      <c r="T967" s="124"/>
    </row>
    <row r="968" spans="1:20" ht="12.75" customHeight="1">
      <c r="A968" s="399"/>
      <c r="B968" s="400"/>
      <c r="C968" s="124"/>
      <c r="D968" s="124"/>
      <c r="E968" s="124"/>
      <c r="F968" s="124"/>
      <c r="G968" s="124"/>
      <c r="H968" s="124"/>
      <c r="I968" s="124"/>
      <c r="J968" s="124"/>
      <c r="K968" s="401"/>
      <c r="L968" s="402"/>
      <c r="M968" s="402"/>
      <c r="N968" s="402"/>
      <c r="O968" s="402"/>
      <c r="P968" s="402"/>
      <c r="Q968" s="402"/>
      <c r="R968" s="124"/>
      <c r="S968" s="124"/>
      <c r="T968" s="124"/>
    </row>
    <row r="969" spans="1:20" ht="12.75" customHeight="1">
      <c r="A969" s="399"/>
      <c r="B969" s="400"/>
      <c r="C969" s="124"/>
      <c r="D969" s="124"/>
      <c r="E969" s="124"/>
      <c r="F969" s="124"/>
      <c r="G969" s="124"/>
      <c r="H969" s="124"/>
      <c r="I969" s="124"/>
      <c r="J969" s="124"/>
      <c r="K969" s="401"/>
      <c r="L969" s="402"/>
      <c r="M969" s="402"/>
      <c r="N969" s="402"/>
      <c r="O969" s="402"/>
      <c r="P969" s="402"/>
      <c r="Q969" s="402"/>
      <c r="R969" s="124"/>
      <c r="S969" s="124"/>
      <c r="T969" s="124"/>
    </row>
    <row r="970" spans="1:20" ht="12.75" customHeight="1">
      <c r="A970" s="399"/>
      <c r="B970" s="400"/>
      <c r="C970" s="124"/>
      <c r="D970" s="124"/>
      <c r="E970" s="124"/>
      <c r="F970" s="124"/>
      <c r="G970" s="124"/>
      <c r="H970" s="124"/>
      <c r="I970" s="124"/>
      <c r="J970" s="124"/>
      <c r="K970" s="401"/>
      <c r="L970" s="402"/>
      <c r="M970" s="402"/>
      <c r="N970" s="402"/>
      <c r="O970" s="402"/>
      <c r="P970" s="402"/>
      <c r="Q970" s="402"/>
      <c r="R970" s="124"/>
      <c r="S970" s="124"/>
      <c r="T970" s="124"/>
    </row>
    <row r="971" spans="1:20" ht="12.75" customHeight="1">
      <c r="A971" s="399"/>
      <c r="B971" s="400"/>
      <c r="C971" s="124"/>
      <c r="D971" s="124"/>
      <c r="E971" s="124"/>
      <c r="F971" s="124"/>
      <c r="G971" s="124"/>
      <c r="H971" s="124"/>
      <c r="I971" s="124"/>
      <c r="J971" s="124"/>
      <c r="K971" s="401"/>
      <c r="L971" s="402"/>
      <c r="M971" s="402"/>
      <c r="N971" s="402"/>
      <c r="O971" s="402"/>
      <c r="P971" s="402"/>
      <c r="Q971" s="402"/>
      <c r="R971" s="124"/>
      <c r="S971" s="124"/>
      <c r="T971" s="124"/>
    </row>
    <row r="972" spans="1:20" ht="12.75" customHeight="1">
      <c r="A972" s="399"/>
      <c r="B972" s="400"/>
      <c r="C972" s="124"/>
      <c r="D972" s="124"/>
      <c r="E972" s="124"/>
      <c r="F972" s="124"/>
      <c r="G972" s="124"/>
      <c r="H972" s="124"/>
      <c r="I972" s="124"/>
      <c r="J972" s="124"/>
      <c r="K972" s="401"/>
      <c r="L972" s="402"/>
      <c r="M972" s="402"/>
      <c r="N972" s="402"/>
      <c r="O972" s="402"/>
      <c r="P972" s="402"/>
      <c r="Q972" s="402"/>
      <c r="R972" s="124"/>
      <c r="S972" s="124"/>
      <c r="T972" s="124"/>
    </row>
    <row r="973" spans="1:20" ht="12.75" customHeight="1">
      <c r="A973" s="399"/>
      <c r="B973" s="400"/>
      <c r="C973" s="124"/>
      <c r="D973" s="124"/>
      <c r="E973" s="124"/>
      <c r="F973" s="124"/>
      <c r="G973" s="124"/>
      <c r="H973" s="124"/>
      <c r="I973" s="124"/>
      <c r="J973" s="124"/>
      <c r="K973" s="401"/>
      <c r="L973" s="402"/>
      <c r="M973" s="402"/>
      <c r="N973" s="402"/>
      <c r="O973" s="402"/>
      <c r="P973" s="402"/>
      <c r="Q973" s="402"/>
      <c r="R973" s="124"/>
      <c r="S973" s="124"/>
      <c r="T973" s="124"/>
    </row>
    <row r="974" spans="1:20" ht="12.75" customHeight="1">
      <c r="A974" s="399"/>
      <c r="B974" s="400"/>
      <c r="C974" s="124"/>
      <c r="D974" s="124"/>
      <c r="E974" s="124"/>
      <c r="F974" s="124"/>
      <c r="G974" s="124"/>
      <c r="H974" s="124"/>
      <c r="I974" s="124"/>
      <c r="J974" s="124"/>
      <c r="K974" s="401"/>
      <c r="L974" s="402"/>
      <c r="M974" s="402"/>
      <c r="N974" s="402"/>
      <c r="O974" s="402"/>
      <c r="P974" s="402"/>
      <c r="Q974" s="402"/>
      <c r="R974" s="124"/>
      <c r="S974" s="124"/>
      <c r="T974" s="124"/>
    </row>
    <row r="975" spans="1:20" ht="12.75" customHeight="1">
      <c r="A975" s="399"/>
      <c r="B975" s="400"/>
      <c r="C975" s="124"/>
      <c r="D975" s="124"/>
      <c r="E975" s="124"/>
      <c r="F975" s="124"/>
      <c r="G975" s="124"/>
      <c r="H975" s="124"/>
      <c r="I975" s="124"/>
      <c r="J975" s="124"/>
      <c r="K975" s="401"/>
      <c r="L975" s="402"/>
      <c r="M975" s="402"/>
      <c r="N975" s="402"/>
      <c r="O975" s="402"/>
      <c r="P975" s="402"/>
      <c r="Q975" s="402"/>
      <c r="R975" s="124"/>
      <c r="S975" s="124"/>
      <c r="T975" s="124"/>
    </row>
    <row r="976" spans="1:20" ht="12.75" customHeight="1">
      <c r="A976" s="399"/>
      <c r="B976" s="400"/>
      <c r="C976" s="124"/>
      <c r="D976" s="124"/>
      <c r="E976" s="124"/>
      <c r="F976" s="124"/>
      <c r="G976" s="124"/>
      <c r="H976" s="124"/>
      <c r="I976" s="124"/>
      <c r="J976" s="124"/>
      <c r="K976" s="401"/>
      <c r="L976" s="402"/>
      <c r="M976" s="402"/>
      <c r="N976" s="402"/>
      <c r="O976" s="402"/>
      <c r="P976" s="402"/>
      <c r="Q976" s="402"/>
      <c r="R976" s="124"/>
      <c r="S976" s="124"/>
      <c r="T976" s="124"/>
    </row>
    <row r="977" spans="1:20" ht="12.75" customHeight="1">
      <c r="A977" s="399"/>
      <c r="B977" s="400"/>
      <c r="C977" s="124"/>
      <c r="D977" s="124"/>
      <c r="E977" s="124"/>
      <c r="F977" s="124"/>
      <c r="G977" s="124"/>
      <c r="H977" s="124"/>
      <c r="I977" s="124"/>
      <c r="J977" s="124"/>
      <c r="K977" s="401"/>
      <c r="L977" s="402"/>
      <c r="M977" s="402"/>
      <c r="N977" s="402"/>
      <c r="O977" s="402"/>
      <c r="P977" s="402"/>
      <c r="Q977" s="402"/>
      <c r="R977" s="124"/>
      <c r="S977" s="124"/>
      <c r="T977" s="124"/>
    </row>
    <row r="978" spans="1:20" ht="12.75" customHeight="1">
      <c r="A978" s="399"/>
      <c r="B978" s="400"/>
      <c r="C978" s="124"/>
      <c r="D978" s="124"/>
      <c r="E978" s="124"/>
      <c r="F978" s="124"/>
      <c r="G978" s="124"/>
      <c r="H978" s="124"/>
      <c r="I978" s="124"/>
      <c r="J978" s="124"/>
      <c r="K978" s="401"/>
      <c r="L978" s="402"/>
      <c r="M978" s="402"/>
      <c r="N978" s="402"/>
      <c r="O978" s="402"/>
      <c r="P978" s="402"/>
      <c r="Q978" s="402"/>
      <c r="R978" s="124"/>
      <c r="S978" s="124"/>
      <c r="T978" s="124"/>
    </row>
    <row r="979" spans="1:20" ht="12.75" customHeight="1">
      <c r="A979" s="399"/>
      <c r="B979" s="400"/>
      <c r="C979" s="124"/>
      <c r="D979" s="124"/>
      <c r="E979" s="124"/>
      <c r="F979" s="124"/>
      <c r="G979" s="124"/>
      <c r="H979" s="124"/>
      <c r="I979" s="124"/>
      <c r="J979" s="124"/>
      <c r="K979" s="401"/>
      <c r="L979" s="402"/>
      <c r="M979" s="402"/>
      <c r="N979" s="402"/>
      <c r="O979" s="402"/>
      <c r="P979" s="402"/>
      <c r="Q979" s="402"/>
      <c r="R979" s="124"/>
      <c r="S979" s="124"/>
      <c r="T979" s="124"/>
    </row>
    <row r="980" spans="1:20" ht="12.75" customHeight="1">
      <c r="A980" s="399"/>
      <c r="B980" s="400"/>
      <c r="C980" s="124"/>
      <c r="D980" s="124"/>
      <c r="E980" s="124"/>
      <c r="F980" s="124"/>
      <c r="G980" s="124"/>
      <c r="H980" s="124"/>
      <c r="I980" s="124"/>
      <c r="J980" s="124"/>
      <c r="K980" s="401"/>
      <c r="L980" s="402"/>
      <c r="M980" s="402"/>
      <c r="N980" s="402"/>
      <c r="O980" s="402"/>
      <c r="P980" s="402"/>
      <c r="Q980" s="402"/>
      <c r="R980" s="124"/>
      <c r="S980" s="124"/>
      <c r="T980" s="124"/>
    </row>
    <row r="981" spans="1:20" ht="12.75" customHeight="1">
      <c r="A981" s="399"/>
      <c r="B981" s="400"/>
      <c r="C981" s="124"/>
      <c r="D981" s="124"/>
      <c r="E981" s="124"/>
      <c r="F981" s="124"/>
      <c r="G981" s="124"/>
      <c r="H981" s="124"/>
      <c r="I981" s="124"/>
      <c r="J981" s="124"/>
      <c r="K981" s="401"/>
      <c r="L981" s="402"/>
      <c r="M981" s="402"/>
      <c r="N981" s="402"/>
      <c r="O981" s="402"/>
      <c r="P981" s="402"/>
      <c r="Q981" s="402"/>
      <c r="R981" s="124"/>
      <c r="S981" s="124"/>
      <c r="T981" s="124"/>
    </row>
    <row r="982" spans="1:20" ht="12.75" customHeight="1">
      <c r="A982" s="399"/>
      <c r="B982" s="400"/>
      <c r="C982" s="124"/>
      <c r="D982" s="124"/>
      <c r="E982" s="124"/>
      <c r="F982" s="124"/>
      <c r="G982" s="124"/>
      <c r="H982" s="124"/>
      <c r="I982" s="124"/>
      <c r="J982" s="124"/>
      <c r="K982" s="401"/>
      <c r="L982" s="402"/>
      <c r="M982" s="402"/>
      <c r="N982" s="402"/>
      <c r="O982" s="402"/>
      <c r="P982" s="402"/>
      <c r="Q982" s="402"/>
      <c r="R982" s="124"/>
      <c r="S982" s="124"/>
      <c r="T982" s="124"/>
    </row>
    <row r="983" spans="1:20" ht="12.75" customHeight="1">
      <c r="A983" s="399"/>
      <c r="B983" s="400"/>
      <c r="C983" s="124"/>
      <c r="D983" s="124"/>
      <c r="E983" s="124"/>
      <c r="F983" s="124"/>
      <c r="G983" s="124"/>
      <c r="H983" s="124"/>
      <c r="I983" s="124"/>
      <c r="J983" s="124"/>
      <c r="K983" s="401"/>
      <c r="L983" s="402"/>
      <c r="M983" s="402"/>
      <c r="N983" s="402"/>
      <c r="O983" s="402"/>
      <c r="P983" s="402"/>
      <c r="Q983" s="402"/>
      <c r="R983" s="124"/>
      <c r="S983" s="124"/>
      <c r="T983" s="124"/>
    </row>
    <row r="984" spans="1:20" ht="12.75" customHeight="1">
      <c r="A984" s="399"/>
      <c r="B984" s="400"/>
      <c r="C984" s="124"/>
      <c r="D984" s="124"/>
      <c r="E984" s="124"/>
      <c r="F984" s="124"/>
      <c r="G984" s="124"/>
      <c r="H984" s="124"/>
      <c r="I984" s="124"/>
      <c r="J984" s="124"/>
      <c r="K984" s="401"/>
      <c r="L984" s="402"/>
      <c r="M984" s="402"/>
      <c r="N984" s="402"/>
      <c r="O984" s="402"/>
      <c r="P984" s="402"/>
      <c r="Q984" s="402"/>
      <c r="R984" s="124"/>
      <c r="S984" s="124"/>
      <c r="T984" s="124"/>
    </row>
    <row r="985" spans="1:20" ht="12.75" customHeight="1">
      <c r="A985" s="399"/>
      <c r="B985" s="400"/>
      <c r="C985" s="124"/>
      <c r="D985" s="124"/>
      <c r="E985" s="124"/>
      <c r="F985" s="124"/>
      <c r="G985" s="124"/>
      <c r="H985" s="124"/>
      <c r="I985" s="124"/>
      <c r="J985" s="124"/>
      <c r="K985" s="401"/>
      <c r="L985" s="402"/>
      <c r="M985" s="402"/>
      <c r="N985" s="402"/>
      <c r="O985" s="402"/>
      <c r="P985" s="402"/>
      <c r="Q985" s="402"/>
      <c r="R985" s="124"/>
      <c r="S985" s="124"/>
      <c r="T985" s="124"/>
    </row>
    <row r="986" spans="1:20" ht="12.75" customHeight="1">
      <c r="A986" s="399"/>
      <c r="B986" s="400"/>
      <c r="C986" s="124"/>
      <c r="D986" s="124"/>
      <c r="E986" s="124"/>
      <c r="F986" s="124"/>
      <c r="G986" s="124"/>
      <c r="H986" s="124"/>
      <c r="I986" s="124"/>
      <c r="J986" s="124"/>
      <c r="K986" s="401"/>
      <c r="L986" s="402"/>
      <c r="M986" s="402"/>
      <c r="N986" s="402"/>
      <c r="O986" s="402"/>
      <c r="P986" s="402"/>
      <c r="Q986" s="402"/>
      <c r="R986" s="124"/>
      <c r="S986" s="124"/>
      <c r="T986" s="124"/>
    </row>
    <row r="987" spans="1:20" ht="12.75" customHeight="1">
      <c r="A987" s="399"/>
      <c r="B987" s="400"/>
      <c r="C987" s="124"/>
      <c r="D987" s="124"/>
      <c r="E987" s="124"/>
      <c r="F987" s="124"/>
      <c r="G987" s="124"/>
      <c r="H987" s="124"/>
      <c r="I987" s="124"/>
      <c r="J987" s="124"/>
      <c r="K987" s="401"/>
      <c r="L987" s="402"/>
      <c r="M987" s="402"/>
      <c r="N987" s="402"/>
      <c r="O987" s="402"/>
      <c r="P987" s="402"/>
      <c r="Q987" s="402"/>
      <c r="R987" s="124"/>
      <c r="S987" s="124"/>
      <c r="T987" s="124"/>
    </row>
    <row r="988" spans="1:20" ht="12.75" customHeight="1">
      <c r="A988" s="399"/>
      <c r="B988" s="400"/>
      <c r="C988" s="124"/>
      <c r="D988" s="124"/>
      <c r="E988" s="124"/>
      <c r="F988" s="124"/>
      <c r="G988" s="124"/>
      <c r="H988" s="124"/>
      <c r="I988" s="124"/>
      <c r="J988" s="124"/>
      <c r="K988" s="401"/>
      <c r="L988" s="402"/>
      <c r="M988" s="402"/>
      <c r="N988" s="402"/>
      <c r="O988" s="402"/>
      <c r="P988" s="402"/>
      <c r="Q988" s="402"/>
      <c r="R988" s="124"/>
      <c r="S988" s="124"/>
      <c r="T988" s="124"/>
    </row>
    <row r="989" spans="1:20" ht="12.75" customHeight="1">
      <c r="A989" s="399"/>
      <c r="B989" s="400"/>
      <c r="C989" s="124"/>
      <c r="D989" s="124"/>
      <c r="E989" s="124"/>
      <c r="F989" s="124"/>
      <c r="G989" s="124"/>
      <c r="H989" s="124"/>
      <c r="I989" s="124"/>
      <c r="J989" s="124"/>
      <c r="K989" s="401"/>
      <c r="L989" s="402"/>
      <c r="M989" s="402"/>
      <c r="N989" s="402"/>
      <c r="O989" s="402"/>
      <c r="P989" s="402"/>
      <c r="Q989" s="402"/>
      <c r="R989" s="124"/>
      <c r="S989" s="124"/>
      <c r="T989" s="124"/>
    </row>
    <row r="990" spans="1:20" ht="12.75" customHeight="1">
      <c r="A990" s="399"/>
      <c r="B990" s="400"/>
      <c r="C990" s="124"/>
      <c r="D990" s="124"/>
      <c r="E990" s="124"/>
      <c r="F990" s="124"/>
      <c r="G990" s="124"/>
      <c r="H990" s="124"/>
      <c r="I990" s="124"/>
      <c r="J990" s="124"/>
      <c r="K990" s="401"/>
      <c r="L990" s="402"/>
      <c r="M990" s="402"/>
      <c r="N990" s="402"/>
      <c r="O990" s="402"/>
      <c r="P990" s="402"/>
      <c r="Q990" s="402"/>
      <c r="R990" s="124"/>
      <c r="S990" s="124"/>
      <c r="T990" s="124"/>
    </row>
    <row r="991" spans="1:20" ht="12.75" customHeight="1">
      <c r="A991" s="399"/>
      <c r="B991" s="400"/>
      <c r="C991" s="124"/>
      <c r="D991" s="124"/>
      <c r="E991" s="124"/>
      <c r="F991" s="124"/>
      <c r="G991" s="124"/>
      <c r="H991" s="124"/>
      <c r="I991" s="124"/>
      <c r="J991" s="124"/>
      <c r="K991" s="401"/>
      <c r="L991" s="402"/>
      <c r="M991" s="402"/>
      <c r="N991" s="402"/>
      <c r="O991" s="402"/>
      <c r="P991" s="402"/>
      <c r="Q991" s="402"/>
      <c r="R991" s="124"/>
      <c r="S991" s="124"/>
      <c r="T991" s="124"/>
    </row>
    <row r="992" spans="1:20" ht="12.75" customHeight="1">
      <c r="A992" s="399"/>
      <c r="B992" s="400"/>
      <c r="C992" s="124"/>
      <c r="D992" s="124"/>
      <c r="E992" s="124"/>
      <c r="F992" s="124"/>
      <c r="G992" s="124"/>
      <c r="H992" s="124"/>
      <c r="I992" s="124"/>
      <c r="J992" s="124"/>
      <c r="K992" s="401"/>
      <c r="L992" s="402"/>
      <c r="M992" s="402"/>
      <c r="N992" s="402"/>
      <c r="O992" s="402"/>
      <c r="P992" s="402"/>
      <c r="Q992" s="402"/>
      <c r="R992" s="124"/>
      <c r="S992" s="124"/>
      <c r="T992" s="124"/>
    </row>
    <row r="993" spans="1:20" ht="12.75" customHeight="1">
      <c r="A993" s="399"/>
      <c r="B993" s="400"/>
      <c r="C993" s="124"/>
      <c r="D993" s="124"/>
      <c r="E993" s="124"/>
      <c r="F993" s="124"/>
      <c r="G993" s="124"/>
      <c r="H993" s="124"/>
      <c r="I993" s="124"/>
      <c r="J993" s="124"/>
      <c r="K993" s="401"/>
      <c r="L993" s="402"/>
      <c r="M993" s="402"/>
      <c r="N993" s="402"/>
      <c r="O993" s="402"/>
      <c r="P993" s="402"/>
      <c r="Q993" s="402"/>
      <c r="R993" s="124"/>
      <c r="S993" s="124"/>
      <c r="T993" s="124"/>
    </row>
    <row r="994" spans="1:20" ht="12.75" customHeight="1">
      <c r="A994" s="399"/>
      <c r="B994" s="400"/>
      <c r="C994" s="124"/>
      <c r="D994" s="124"/>
      <c r="E994" s="124"/>
      <c r="F994" s="124"/>
      <c r="G994" s="124"/>
      <c r="H994" s="124"/>
      <c r="I994" s="124"/>
      <c r="J994" s="124"/>
      <c r="K994" s="401"/>
      <c r="L994" s="402"/>
      <c r="M994" s="402"/>
      <c r="N994" s="402"/>
      <c r="O994" s="402"/>
      <c r="P994" s="402"/>
      <c r="Q994" s="402"/>
      <c r="R994" s="124"/>
      <c r="S994" s="124"/>
      <c r="T994" s="124"/>
    </row>
    <row r="995" spans="1:20" ht="12.75" customHeight="1">
      <c r="A995" s="399"/>
      <c r="B995" s="400"/>
      <c r="C995" s="124"/>
      <c r="D995" s="124"/>
      <c r="E995" s="124"/>
      <c r="F995" s="124"/>
      <c r="G995" s="124"/>
      <c r="H995" s="124"/>
      <c r="I995" s="124"/>
      <c r="J995" s="124"/>
      <c r="K995" s="401"/>
      <c r="L995" s="402"/>
      <c r="M995" s="402"/>
      <c r="N995" s="402"/>
      <c r="O995" s="402"/>
      <c r="P995" s="402"/>
      <c r="Q995" s="402"/>
      <c r="R995" s="124"/>
      <c r="S995" s="124"/>
      <c r="T995" s="124"/>
    </row>
    <row r="996" spans="1:20" ht="12.75" customHeight="1">
      <c r="A996" s="399"/>
      <c r="B996" s="400"/>
      <c r="C996" s="124"/>
      <c r="D996" s="124"/>
      <c r="E996" s="124"/>
      <c r="F996" s="124"/>
      <c r="G996" s="124"/>
      <c r="H996" s="124"/>
      <c r="I996" s="124"/>
      <c r="J996" s="124"/>
      <c r="K996" s="401"/>
      <c r="L996" s="402"/>
      <c r="M996" s="402"/>
      <c r="N996" s="402"/>
      <c r="O996" s="402"/>
      <c r="P996" s="402"/>
      <c r="Q996" s="402"/>
      <c r="R996" s="124"/>
      <c r="S996" s="124"/>
      <c r="T996" s="124"/>
    </row>
    <row r="997" spans="1:20" ht="12.75" customHeight="1">
      <c r="A997" s="399"/>
      <c r="B997" s="400"/>
      <c r="C997" s="124"/>
      <c r="D997" s="124"/>
      <c r="E997" s="124"/>
      <c r="F997" s="124"/>
      <c r="G997" s="124"/>
      <c r="H997" s="124"/>
      <c r="I997" s="124"/>
      <c r="J997" s="124"/>
      <c r="K997" s="401"/>
      <c r="L997" s="402"/>
      <c r="M997" s="402"/>
      <c r="N997" s="402"/>
      <c r="O997" s="402"/>
      <c r="P997" s="402"/>
      <c r="Q997" s="402"/>
      <c r="R997" s="124"/>
      <c r="S997" s="124"/>
      <c r="T997" s="124"/>
    </row>
    <row r="998" spans="1:20" ht="12.75" customHeight="1">
      <c r="A998" s="399"/>
      <c r="B998" s="400"/>
      <c r="C998" s="124"/>
      <c r="D998" s="124"/>
      <c r="E998" s="124"/>
      <c r="F998" s="124"/>
      <c r="G998" s="124"/>
      <c r="H998" s="124"/>
      <c r="I998" s="124"/>
      <c r="J998" s="124"/>
      <c r="K998" s="401"/>
      <c r="L998" s="402"/>
      <c r="M998" s="402"/>
      <c r="N998" s="402"/>
      <c r="O998" s="402"/>
      <c r="P998" s="402"/>
      <c r="Q998" s="402"/>
      <c r="R998" s="124"/>
      <c r="S998" s="124"/>
      <c r="T998" s="124"/>
    </row>
    <row r="999" spans="1:20" ht="12.75" customHeight="1">
      <c r="A999" s="399"/>
      <c r="B999" s="400"/>
      <c r="C999" s="124"/>
      <c r="D999" s="124"/>
      <c r="E999" s="124"/>
      <c r="F999" s="124"/>
      <c r="G999" s="124"/>
      <c r="H999" s="124"/>
      <c r="I999" s="124"/>
      <c r="J999" s="124"/>
      <c r="K999" s="401"/>
      <c r="L999" s="402"/>
      <c r="M999" s="402"/>
      <c r="N999" s="402"/>
      <c r="O999" s="402"/>
      <c r="P999" s="402"/>
      <c r="Q999" s="402"/>
      <c r="R999" s="124"/>
      <c r="S999" s="124"/>
      <c r="T999" s="124"/>
    </row>
    <row r="1000" spans="1:20" ht="12.75" customHeight="1">
      <c r="A1000" s="399"/>
      <c r="B1000" s="400"/>
      <c r="C1000" s="124"/>
      <c r="D1000" s="124"/>
      <c r="E1000" s="124"/>
      <c r="F1000" s="124"/>
      <c r="G1000" s="124"/>
      <c r="H1000" s="124"/>
      <c r="I1000" s="124"/>
      <c r="J1000" s="124"/>
      <c r="K1000" s="401"/>
      <c r="L1000" s="402"/>
      <c r="M1000" s="402"/>
      <c r="N1000" s="402"/>
      <c r="O1000" s="402"/>
      <c r="P1000" s="402"/>
      <c r="Q1000" s="402"/>
      <c r="R1000" s="124"/>
      <c r="S1000" s="124"/>
      <c r="T1000" s="124"/>
    </row>
    <row r="1001" spans="1:20" ht="12.75" customHeight="1">
      <c r="A1001" s="399"/>
      <c r="B1001" s="400"/>
      <c r="C1001" s="124"/>
      <c r="D1001" s="124"/>
      <c r="E1001" s="124"/>
      <c r="F1001" s="124"/>
      <c r="G1001" s="124"/>
      <c r="H1001" s="124"/>
      <c r="I1001" s="124"/>
      <c r="J1001" s="124"/>
      <c r="K1001" s="401"/>
      <c r="L1001" s="402"/>
      <c r="M1001" s="402"/>
      <c r="N1001" s="402"/>
      <c r="O1001" s="402"/>
      <c r="P1001" s="402"/>
      <c r="Q1001" s="402"/>
      <c r="R1001" s="124"/>
      <c r="S1001" s="124"/>
      <c r="T1001" s="124"/>
    </row>
    <row r="1002" spans="1:20" ht="12.75" customHeight="1">
      <c r="A1002" s="399"/>
      <c r="B1002" s="400"/>
      <c r="C1002" s="124"/>
      <c r="D1002" s="124"/>
      <c r="E1002" s="124"/>
      <c r="F1002" s="124"/>
      <c r="G1002" s="124"/>
      <c r="H1002" s="124"/>
      <c r="I1002" s="124"/>
      <c r="J1002" s="124"/>
      <c r="K1002" s="401"/>
      <c r="L1002" s="402"/>
      <c r="M1002" s="402"/>
      <c r="N1002" s="402"/>
      <c r="O1002" s="402"/>
      <c r="P1002" s="402"/>
      <c r="Q1002" s="402"/>
      <c r="R1002" s="124"/>
      <c r="S1002" s="124"/>
      <c r="T1002" s="124"/>
    </row>
    <row r="1003" spans="1:20" ht="12.75" customHeight="1">
      <c r="A1003" s="399"/>
      <c r="B1003" s="400"/>
      <c r="C1003" s="124"/>
      <c r="D1003" s="124"/>
      <c r="E1003" s="124"/>
      <c r="F1003" s="124"/>
      <c r="G1003" s="124"/>
      <c r="H1003" s="124"/>
      <c r="I1003" s="124"/>
      <c r="J1003" s="124"/>
      <c r="K1003" s="401"/>
      <c r="L1003" s="402"/>
      <c r="M1003" s="402"/>
      <c r="N1003" s="402"/>
      <c r="O1003" s="402"/>
      <c r="P1003" s="402"/>
      <c r="Q1003" s="402"/>
      <c r="R1003" s="124"/>
      <c r="S1003" s="124"/>
      <c r="T1003" s="124"/>
    </row>
  </sheetData>
  <mergeCells count="12">
    <mergeCell ref="R4:R5"/>
    <mergeCell ref="A2:R2"/>
    <mergeCell ref="A3:R3"/>
    <mergeCell ref="E4:I4"/>
    <mergeCell ref="L4:M4"/>
    <mergeCell ref="N4:O4"/>
    <mergeCell ref="P4:Q4"/>
    <mergeCell ref="A4:A5"/>
    <mergeCell ref="B4:B5"/>
    <mergeCell ref="C4:C5"/>
    <mergeCell ref="D4:D5"/>
    <mergeCell ref="K4:K5"/>
  </mergeCells>
  <printOptions horizontalCentered="1"/>
  <pageMargins left="0.4" right="0.4" top="0.5" bottom="0.5" header="0" footer="0"/>
  <pageSetup paperSize="9" fitToHeight="0" orientation="landscape"/>
  <headerFooter>
    <oddFooter>&amp;L &amp;A&amp;R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outlinePr summaryBelow="0"/>
    <pageSetUpPr fitToPage="1"/>
  </sheetPr>
  <dimension ref="A1:V1374"/>
  <sheetViews>
    <sheetView workbookViewId="0">
      <selection sqref="A1:R1"/>
    </sheetView>
  </sheetViews>
  <sheetFormatPr defaultColWidth="14.42578125" defaultRowHeight="15" customHeight="1" outlineLevelRow="1" outlineLevelCol="1"/>
  <cols>
    <col min="1" max="1" width="7.28515625" customWidth="1"/>
    <col min="2" max="2" width="39" customWidth="1"/>
    <col min="3" max="3" width="22" customWidth="1"/>
    <col min="4" max="4" width="9.140625" customWidth="1"/>
    <col min="5" max="9" width="10.7109375" hidden="1" customWidth="1" outlineLevel="1"/>
    <col min="10" max="10" width="12.7109375" hidden="1" customWidth="1" outlineLevel="1"/>
    <col min="11" max="11" width="12.42578125" customWidth="1"/>
    <col min="12" max="12" width="15.5703125" customWidth="1"/>
    <col min="13" max="13" width="17.7109375" customWidth="1"/>
    <col min="14" max="14" width="13.140625" customWidth="1"/>
    <col min="15" max="15" width="15.42578125" customWidth="1"/>
    <col min="16" max="16" width="14.28515625" customWidth="1"/>
    <col min="17" max="17" width="17.7109375" customWidth="1"/>
    <col min="18" max="18" width="12.7109375" customWidth="1"/>
    <col min="19" max="20" width="16.28515625" customWidth="1"/>
    <col min="21" max="21" width="17.85546875" customWidth="1"/>
    <col min="22" max="22" width="12" customWidth="1"/>
  </cols>
  <sheetData>
    <row r="1" spans="1:22" ht="39.75" customHeight="1">
      <c r="A1" s="685" t="s">
        <v>548</v>
      </c>
      <c r="B1" s="634"/>
      <c r="C1" s="634"/>
      <c r="D1" s="634"/>
      <c r="E1" s="634"/>
      <c r="F1" s="634"/>
      <c r="G1" s="634"/>
      <c r="H1" s="634"/>
      <c r="I1" s="634"/>
      <c r="J1" s="634"/>
      <c r="K1" s="634"/>
      <c r="L1" s="634"/>
      <c r="M1" s="634"/>
      <c r="N1" s="634"/>
      <c r="O1" s="634"/>
      <c r="P1" s="634"/>
      <c r="Q1" s="634"/>
      <c r="R1" s="634"/>
      <c r="S1" s="124"/>
      <c r="T1" s="124"/>
      <c r="U1" s="124"/>
      <c r="V1" s="124"/>
    </row>
    <row r="2" spans="1:22" ht="24.75" customHeight="1">
      <c r="A2" s="274" t="e">
        <f>'Bill 3-External works'!#REF!</f>
        <v>#REF!</v>
      </c>
      <c r="B2" s="274"/>
      <c r="C2" s="58"/>
      <c r="D2" s="371"/>
      <c r="E2" s="371"/>
      <c r="F2" s="371"/>
      <c r="G2" s="403"/>
      <c r="H2" s="58"/>
      <c r="I2" s="58"/>
      <c r="J2" s="58"/>
      <c r="K2" s="58"/>
      <c r="L2" s="58"/>
      <c r="M2" s="58"/>
      <c r="N2" s="58"/>
      <c r="O2" s="58"/>
      <c r="P2" s="58"/>
      <c r="Q2" s="58"/>
      <c r="R2" s="58"/>
      <c r="S2" s="58"/>
      <c r="T2" s="58"/>
      <c r="U2" s="58"/>
      <c r="V2" s="58"/>
    </row>
    <row r="3" spans="1:22" ht="24.75" customHeight="1">
      <c r="A3" s="274" t="s">
        <v>549</v>
      </c>
      <c r="B3" s="404"/>
      <c r="C3" s="404"/>
      <c r="D3" s="371"/>
      <c r="E3" s="371"/>
      <c r="F3" s="371"/>
      <c r="G3" s="403"/>
      <c r="H3" s="58"/>
      <c r="I3" s="58"/>
      <c r="J3" s="58"/>
      <c r="K3" s="58"/>
      <c r="L3" s="58"/>
      <c r="M3" s="58"/>
      <c r="N3" s="58"/>
      <c r="O3" s="58"/>
      <c r="P3" s="58"/>
      <c r="Q3" s="58"/>
      <c r="R3" s="58"/>
      <c r="S3" s="58"/>
      <c r="T3" s="58"/>
      <c r="U3" s="58"/>
      <c r="V3" s="58"/>
    </row>
    <row r="4" spans="1:22" ht="27.75" customHeight="1">
      <c r="A4" s="405"/>
      <c r="B4" s="406"/>
      <c r="C4" s="4"/>
      <c r="D4" s="4"/>
      <c r="E4" s="4"/>
      <c r="F4" s="4"/>
      <c r="G4" s="4"/>
      <c r="H4" s="4"/>
      <c r="I4" s="4"/>
      <c r="J4" s="4"/>
      <c r="K4" s="407"/>
      <c r="L4" s="408"/>
      <c r="M4" s="408"/>
      <c r="N4" s="408"/>
      <c r="O4" s="408"/>
      <c r="P4" s="408"/>
      <c r="Q4" s="408"/>
      <c r="R4" s="411" t="s">
        <v>550</v>
      </c>
      <c r="S4" s="124"/>
      <c r="T4" s="124"/>
      <c r="U4" s="124"/>
      <c r="V4" s="124"/>
    </row>
    <row r="5" spans="1:22" ht="27.75" customHeight="1">
      <c r="A5" s="678" t="s">
        <v>39</v>
      </c>
      <c r="B5" s="678" t="s">
        <v>21</v>
      </c>
      <c r="C5" s="678" t="s">
        <v>167</v>
      </c>
      <c r="D5" s="678" t="s">
        <v>168</v>
      </c>
      <c r="E5" s="682" t="s">
        <v>169</v>
      </c>
      <c r="F5" s="683"/>
      <c r="G5" s="683"/>
      <c r="H5" s="683"/>
      <c r="I5" s="658"/>
      <c r="J5" s="161" t="s">
        <v>170</v>
      </c>
      <c r="K5" s="680" t="s">
        <v>53</v>
      </c>
      <c r="L5" s="684" t="s">
        <v>171</v>
      </c>
      <c r="M5" s="658"/>
      <c r="N5" s="684" t="s">
        <v>172</v>
      </c>
      <c r="O5" s="658"/>
      <c r="P5" s="684" t="s">
        <v>173</v>
      </c>
      <c r="Q5" s="658"/>
      <c r="R5" s="678" t="s">
        <v>23</v>
      </c>
      <c r="S5" s="176" t="s">
        <v>551</v>
      </c>
      <c r="T5" s="176" t="e">
        <f>'Bill 2-Main building works'!#REF!</f>
        <v>#REF!</v>
      </c>
      <c r="U5" s="124"/>
      <c r="V5" s="124"/>
    </row>
    <row r="6" spans="1:22" ht="48" customHeight="1">
      <c r="A6" s="679"/>
      <c r="B6" s="679"/>
      <c r="C6" s="679"/>
      <c r="D6" s="679"/>
      <c r="E6" s="134" t="s">
        <v>174</v>
      </c>
      <c r="F6" s="134" t="s">
        <v>175</v>
      </c>
      <c r="G6" s="134" t="s">
        <v>176</v>
      </c>
      <c r="H6" s="134" t="s">
        <v>177</v>
      </c>
      <c r="I6" s="134" t="s">
        <v>178</v>
      </c>
      <c r="J6" s="134" t="s">
        <v>179</v>
      </c>
      <c r="K6" s="679"/>
      <c r="L6" s="386" t="s">
        <v>180</v>
      </c>
      <c r="M6" s="386" t="s">
        <v>22</v>
      </c>
      <c r="N6" s="386" t="s">
        <v>180</v>
      </c>
      <c r="O6" s="386" t="s">
        <v>22</v>
      </c>
      <c r="P6" s="386" t="s">
        <v>52</v>
      </c>
      <c r="Q6" s="386" t="s">
        <v>22</v>
      </c>
      <c r="R6" s="679"/>
      <c r="S6" s="124"/>
      <c r="T6" s="177" t="s">
        <v>552</v>
      </c>
      <c r="U6" s="177" t="s">
        <v>553</v>
      </c>
      <c r="V6" s="124"/>
    </row>
    <row r="7" spans="1:22" ht="27.75" customHeight="1">
      <c r="A7" s="616" t="s">
        <v>554</v>
      </c>
      <c r="B7" s="159" t="s">
        <v>353</v>
      </c>
      <c r="C7" s="152"/>
      <c r="D7" s="150"/>
      <c r="E7" s="150"/>
      <c r="F7" s="151"/>
      <c r="G7" s="151"/>
      <c r="H7" s="151"/>
      <c r="I7" s="151"/>
      <c r="J7" s="151"/>
      <c r="K7" s="157">
        <f>I288+I322*0.5+264.2</f>
        <v>679.68</v>
      </c>
      <c r="L7" s="409"/>
      <c r="M7" s="410" t="e">
        <f>SUBTOTAL(9,M8:M17)</f>
        <v>#REF!</v>
      </c>
      <c r="N7" s="410"/>
      <c r="O7" s="410" t="e">
        <f>SUBTOTAL(9,O8:O17)</f>
        <v>#REF!</v>
      </c>
      <c r="P7" s="410"/>
      <c r="Q7" s="410" t="e">
        <f>SUBTOTAL(9,Q8:Q17)</f>
        <v>#REF!</v>
      </c>
      <c r="R7" s="153"/>
      <c r="S7" s="124"/>
      <c r="T7" s="119"/>
      <c r="U7" s="119"/>
      <c r="V7" s="124"/>
    </row>
    <row r="8" spans="1:22" ht="27.75" customHeight="1">
      <c r="A8" s="140" t="s">
        <v>58</v>
      </c>
      <c r="B8" s="141" t="s">
        <v>185</v>
      </c>
      <c r="C8" s="155"/>
      <c r="D8" s="214"/>
      <c r="E8" s="156"/>
      <c r="F8" s="157"/>
      <c r="G8" s="157"/>
      <c r="H8" s="157"/>
      <c r="I8" s="157"/>
      <c r="J8" s="157"/>
      <c r="K8" s="157"/>
      <c r="L8" s="167"/>
      <c r="M8" s="175" t="e">
        <f t="shared" ref="M8:O8" si="0">M18</f>
        <v>#REF!</v>
      </c>
      <c r="N8" s="175">
        <f t="shared" si="0"/>
        <v>0</v>
      </c>
      <c r="O8" s="175" t="e">
        <f t="shared" si="0"/>
        <v>#REF!</v>
      </c>
      <c r="P8" s="167"/>
      <c r="Q8" s="167" t="e">
        <f t="shared" ref="Q8:Q12" si="1">O8+M8</f>
        <v>#REF!</v>
      </c>
      <c r="R8" s="155"/>
      <c r="S8" s="124"/>
      <c r="T8" s="119"/>
      <c r="U8" s="119"/>
      <c r="V8" s="124"/>
    </row>
    <row r="9" spans="1:22" ht="27.75" customHeight="1">
      <c r="A9" s="140" t="s">
        <v>149</v>
      </c>
      <c r="B9" s="141" t="s">
        <v>213</v>
      </c>
      <c r="C9" s="155"/>
      <c r="D9" s="214"/>
      <c r="E9" s="156"/>
      <c r="F9" s="157"/>
      <c r="G9" s="157"/>
      <c r="H9" s="157"/>
      <c r="I9" s="157"/>
      <c r="J9" s="157"/>
      <c r="K9" s="157"/>
      <c r="L9" s="167"/>
      <c r="M9" s="175" t="e">
        <f>M128</f>
        <v>#REF!</v>
      </c>
      <c r="N9" s="167"/>
      <c r="O9" s="167" t="e">
        <f>O128</f>
        <v>#REF!</v>
      </c>
      <c r="P9" s="167"/>
      <c r="Q9" s="167" t="e">
        <f t="shared" si="1"/>
        <v>#REF!</v>
      </c>
      <c r="R9" s="155"/>
      <c r="S9" s="124"/>
      <c r="T9" s="119"/>
      <c r="U9" s="119"/>
      <c r="V9" s="124"/>
    </row>
    <row r="10" spans="1:22" ht="32.25" customHeight="1">
      <c r="A10" s="140" t="s">
        <v>216</v>
      </c>
      <c r="B10" s="141" t="s">
        <v>217</v>
      </c>
      <c r="C10" s="155"/>
      <c r="D10" s="214"/>
      <c r="E10" s="156"/>
      <c r="F10" s="157"/>
      <c r="G10" s="157"/>
      <c r="H10" s="157"/>
      <c r="I10" s="157"/>
      <c r="J10" s="157"/>
      <c r="K10" s="157"/>
      <c r="L10" s="167"/>
      <c r="M10" s="175" t="e">
        <f>M131</f>
        <v>#REF!</v>
      </c>
      <c r="N10" s="167"/>
      <c r="O10" s="167" t="e">
        <f>O131</f>
        <v>#REF!</v>
      </c>
      <c r="P10" s="167"/>
      <c r="Q10" s="167" t="e">
        <f t="shared" si="1"/>
        <v>#REF!</v>
      </c>
      <c r="R10" s="155"/>
      <c r="S10" s="124"/>
      <c r="T10" s="119"/>
      <c r="U10" s="119"/>
      <c r="V10" s="124"/>
    </row>
    <row r="11" spans="1:22" ht="34.5" customHeight="1">
      <c r="A11" s="140" t="s">
        <v>259</v>
      </c>
      <c r="B11" s="141" t="s">
        <v>263</v>
      </c>
      <c r="C11" s="155"/>
      <c r="D11" s="214"/>
      <c r="E11" s="156"/>
      <c r="F11" s="157"/>
      <c r="G11" s="157"/>
      <c r="H11" s="157"/>
      <c r="I11" s="157"/>
      <c r="J11" s="157"/>
      <c r="K11" s="157"/>
      <c r="L11" s="167"/>
      <c r="M11" s="175" t="e">
        <f>M690</f>
        <v>#REF!</v>
      </c>
      <c r="N11" s="167"/>
      <c r="O11" s="167" t="e">
        <f>O690</f>
        <v>#REF!</v>
      </c>
      <c r="P11" s="167"/>
      <c r="Q11" s="167" t="e">
        <f t="shared" si="1"/>
        <v>#REF!</v>
      </c>
      <c r="R11" s="155"/>
      <c r="S11" s="124"/>
      <c r="T11" s="119"/>
      <c r="U11" s="119"/>
      <c r="V11" s="124"/>
    </row>
    <row r="12" spans="1:22" ht="34.5" customHeight="1">
      <c r="A12" s="140" t="s">
        <v>262</v>
      </c>
      <c r="B12" s="141" t="s">
        <v>284</v>
      </c>
      <c r="C12" s="155"/>
      <c r="D12" s="214"/>
      <c r="E12" s="156"/>
      <c r="F12" s="157"/>
      <c r="G12" s="157"/>
      <c r="H12" s="157"/>
      <c r="I12" s="157"/>
      <c r="J12" s="157"/>
      <c r="K12" s="157"/>
      <c r="L12" s="167"/>
      <c r="M12" s="175" t="e">
        <f>M766</f>
        <v>#REF!</v>
      </c>
      <c r="N12" s="167"/>
      <c r="O12" s="167" t="e">
        <f>O766</f>
        <v>#REF!</v>
      </c>
      <c r="P12" s="167"/>
      <c r="Q12" s="167" t="e">
        <f t="shared" si="1"/>
        <v>#REF!</v>
      </c>
      <c r="R12" s="155"/>
      <c r="S12" s="124"/>
      <c r="T12" s="119"/>
      <c r="U12" s="119"/>
      <c r="V12" s="124"/>
    </row>
    <row r="13" spans="1:22" ht="34.5" customHeight="1">
      <c r="A13" s="140" t="s">
        <v>283</v>
      </c>
      <c r="B13" s="141" t="s">
        <v>314</v>
      </c>
      <c r="C13" s="140"/>
      <c r="D13" s="140"/>
      <c r="E13" s="140"/>
      <c r="F13" s="140"/>
      <c r="G13" s="140"/>
      <c r="H13" s="140"/>
      <c r="I13" s="140"/>
      <c r="J13" s="140"/>
      <c r="K13" s="140"/>
      <c r="L13" s="140"/>
      <c r="M13" s="168" t="e">
        <f>M1307</f>
        <v>#REF!</v>
      </c>
      <c r="N13" s="140"/>
      <c r="O13" s="168" t="e">
        <f>O1307</f>
        <v>#REF!</v>
      </c>
      <c r="P13" s="140"/>
      <c r="Q13" s="168" t="e">
        <f>Q1307</f>
        <v>#REF!</v>
      </c>
      <c r="R13" s="155"/>
      <c r="S13" s="124"/>
      <c r="T13" s="119"/>
      <c r="U13" s="119"/>
      <c r="V13" s="124"/>
    </row>
    <row r="14" spans="1:22" ht="27.75" customHeight="1">
      <c r="A14" s="140" t="s">
        <v>398</v>
      </c>
      <c r="B14" s="141" t="s">
        <v>494</v>
      </c>
      <c r="C14" s="155"/>
      <c r="D14" s="214"/>
      <c r="E14" s="156"/>
      <c r="F14" s="157"/>
      <c r="G14" s="157"/>
      <c r="H14" s="157"/>
      <c r="I14" s="157"/>
      <c r="J14" s="157"/>
      <c r="K14" s="157"/>
      <c r="L14" s="167"/>
      <c r="M14" s="175" t="e">
        <f>M1316</f>
        <v>#REF!</v>
      </c>
      <c r="N14" s="167"/>
      <c r="O14" s="167" t="e">
        <f>O1316</f>
        <v>#REF!</v>
      </c>
      <c r="P14" s="167"/>
      <c r="Q14" s="167" t="e">
        <f>O14+M14</f>
        <v>#REF!</v>
      </c>
      <c r="R14" s="155"/>
      <c r="S14" s="124"/>
      <c r="T14" s="119"/>
      <c r="U14" s="119"/>
      <c r="V14" s="124"/>
    </row>
    <row r="15" spans="1:22" ht="27.75" customHeight="1">
      <c r="A15" s="140" t="s">
        <v>318</v>
      </c>
      <c r="B15" s="142" t="s">
        <v>260</v>
      </c>
      <c r="C15" s="140"/>
      <c r="D15" s="140"/>
      <c r="E15" s="140"/>
      <c r="F15" s="140"/>
      <c r="G15" s="140"/>
      <c r="H15" s="140"/>
      <c r="I15" s="140"/>
      <c r="J15" s="140"/>
      <c r="K15" s="140"/>
      <c r="L15" s="140"/>
      <c r="M15" s="168" t="e">
        <f>M1359</f>
        <v>#REF!</v>
      </c>
      <c r="N15" s="140"/>
      <c r="O15" s="168" t="e">
        <f>O1359</f>
        <v>#REF!</v>
      </c>
      <c r="P15" s="140"/>
      <c r="Q15" s="168" t="e">
        <f>Q1359</f>
        <v>#REF!</v>
      </c>
      <c r="R15" s="155"/>
      <c r="S15" s="124"/>
      <c r="T15" s="119"/>
      <c r="U15" s="119"/>
      <c r="V15" s="124"/>
    </row>
    <row r="16" spans="1:22" ht="27.75" customHeight="1">
      <c r="A16" s="140" t="s">
        <v>345</v>
      </c>
      <c r="B16" s="141" t="s">
        <v>346</v>
      </c>
      <c r="C16" s="155"/>
      <c r="D16" s="214"/>
      <c r="E16" s="156"/>
      <c r="F16" s="157"/>
      <c r="G16" s="157"/>
      <c r="H16" s="157"/>
      <c r="I16" s="157"/>
      <c r="J16" s="157"/>
      <c r="K16" s="157"/>
      <c r="L16" s="167"/>
      <c r="M16" s="175" t="e">
        <f>M1364</f>
        <v>#REF!</v>
      </c>
      <c r="N16" s="167"/>
      <c r="O16" s="167" t="e">
        <f>O1364</f>
        <v>#REF!</v>
      </c>
      <c r="P16" s="167"/>
      <c r="Q16" s="167" t="e">
        <f>O16+M16</f>
        <v>#REF!</v>
      </c>
      <c r="R16" s="155"/>
      <c r="S16" s="124"/>
      <c r="T16" s="119"/>
      <c r="U16" s="119"/>
      <c r="V16" s="124"/>
    </row>
    <row r="17" spans="1:22" ht="27.75" customHeight="1">
      <c r="A17" s="140"/>
      <c r="B17" s="141"/>
      <c r="C17" s="155"/>
      <c r="D17" s="214"/>
      <c r="E17" s="156"/>
      <c r="F17" s="157"/>
      <c r="G17" s="157"/>
      <c r="H17" s="157"/>
      <c r="I17" s="157"/>
      <c r="J17" s="157"/>
      <c r="K17" s="157"/>
      <c r="L17" s="167"/>
      <c r="M17" s="175"/>
      <c r="N17" s="167"/>
      <c r="O17" s="167"/>
      <c r="P17" s="167"/>
      <c r="Q17" s="167"/>
      <c r="R17" s="155"/>
      <c r="S17" s="124"/>
      <c r="T17" s="119"/>
      <c r="U17" s="119"/>
      <c r="V17" s="124"/>
    </row>
    <row r="18" spans="1:22" ht="27.75" customHeight="1">
      <c r="A18" s="154" t="s">
        <v>58</v>
      </c>
      <c r="B18" s="153" t="s">
        <v>185</v>
      </c>
      <c r="C18" s="153"/>
      <c r="D18" s="154"/>
      <c r="E18" s="150"/>
      <c r="F18" s="151"/>
      <c r="G18" s="151"/>
      <c r="H18" s="151"/>
      <c r="I18" s="151"/>
      <c r="J18" s="151"/>
      <c r="K18" s="151"/>
      <c r="L18" s="174"/>
      <c r="M18" s="174" t="e">
        <f>SUBTOTAL(109,M19:M127)</f>
        <v>#REF!</v>
      </c>
      <c r="N18" s="174"/>
      <c r="O18" s="174" t="e">
        <f>SUM(O19:O126)</f>
        <v>#REF!</v>
      </c>
      <c r="P18" s="174"/>
      <c r="Q18" s="174" t="e">
        <f>O18+M18</f>
        <v>#REF!</v>
      </c>
      <c r="R18" s="153"/>
      <c r="S18" s="124"/>
      <c r="T18" s="119"/>
      <c r="U18" s="119"/>
      <c r="V18" s="124"/>
    </row>
    <row r="19" spans="1:22" ht="38.25" customHeight="1" collapsed="1">
      <c r="A19" s="140">
        <v>1</v>
      </c>
      <c r="B19" s="155" t="s">
        <v>186</v>
      </c>
      <c r="C19" s="155" t="s">
        <v>187</v>
      </c>
      <c r="D19" s="140" t="s">
        <v>188</v>
      </c>
      <c r="E19" s="156"/>
      <c r="F19" s="157"/>
      <c r="G19" s="157"/>
      <c r="H19" s="157"/>
      <c r="I19" s="157"/>
      <c r="J19" s="157"/>
      <c r="K19" s="157">
        <f>+SUBTOTAL(9,J21:J63)</f>
        <v>349.21350000000001</v>
      </c>
      <c r="L19" s="175" t="e">
        <f t="shared" ref="L19:L126" si="2">T19*$T$5</f>
        <v>#REF!</v>
      </c>
      <c r="M19" s="175" t="e">
        <f t="shared" ref="M19:M126" si="3">ROUND(L19*K19,0)</f>
        <v>#REF!</v>
      </c>
      <c r="N19" s="175" t="e">
        <f t="shared" ref="N19:N126" si="4">U19*$T$5</f>
        <v>#REF!</v>
      </c>
      <c r="O19" s="175" t="e">
        <f t="shared" ref="O19:O126" si="5">ROUND(N19*K19,0)</f>
        <v>#REF!</v>
      </c>
      <c r="P19" s="175" t="e">
        <f t="shared" ref="P19:Q19" si="6">N19+L19</f>
        <v>#REF!</v>
      </c>
      <c r="Q19" s="175" t="e">
        <f t="shared" si="6"/>
        <v>#REF!</v>
      </c>
      <c r="R19" s="155"/>
      <c r="S19" s="124"/>
      <c r="T19" s="119"/>
      <c r="U19" s="119">
        <v>35000</v>
      </c>
      <c r="V19" s="124"/>
    </row>
    <row r="20" spans="1:22" ht="12.75" hidden="1" customHeight="1" outlineLevel="1">
      <c r="A20" s="140"/>
      <c r="B20" s="155" t="s">
        <v>354</v>
      </c>
      <c r="C20" s="155"/>
      <c r="D20" s="140"/>
      <c r="E20" s="156"/>
      <c r="F20" s="157"/>
      <c r="G20" s="157"/>
      <c r="H20" s="157"/>
      <c r="I20" s="157"/>
      <c r="J20" s="157"/>
      <c r="K20" s="157"/>
      <c r="L20" s="175" t="e">
        <f t="shared" si="2"/>
        <v>#REF!</v>
      </c>
      <c r="M20" s="175" t="e">
        <f t="shared" si="3"/>
        <v>#REF!</v>
      </c>
      <c r="N20" s="175" t="e">
        <f t="shared" si="4"/>
        <v>#REF!</v>
      </c>
      <c r="O20" s="175" t="e">
        <f t="shared" si="5"/>
        <v>#REF!</v>
      </c>
      <c r="P20" s="175"/>
      <c r="Q20" s="175" t="e">
        <f t="shared" ref="Q20:Q63" si="7">O20+M20</f>
        <v>#REF!</v>
      </c>
      <c r="R20" s="155"/>
      <c r="S20" s="124"/>
      <c r="T20" s="119"/>
      <c r="U20" s="119"/>
      <c r="V20" s="124"/>
    </row>
    <row r="21" spans="1:22" ht="12.75" hidden="1" customHeight="1" outlineLevel="1">
      <c r="A21" s="140"/>
      <c r="B21" s="155" t="s">
        <v>529</v>
      </c>
      <c r="C21" s="155"/>
      <c r="D21" s="140"/>
      <c r="E21" s="156">
        <v>1</v>
      </c>
      <c r="F21" s="156">
        <v>1</v>
      </c>
      <c r="G21" s="157">
        <v>1</v>
      </c>
      <c r="H21" s="157">
        <v>2.25</v>
      </c>
      <c r="I21" s="157">
        <v>1.3</v>
      </c>
      <c r="J21" s="157">
        <f t="shared" ref="J21:J30" si="8">PRODUCT(E21:I21)</f>
        <v>2.9249999999999998</v>
      </c>
      <c r="K21" s="157"/>
      <c r="L21" s="175" t="e">
        <f t="shared" si="2"/>
        <v>#REF!</v>
      </c>
      <c r="M21" s="175" t="e">
        <f t="shared" si="3"/>
        <v>#REF!</v>
      </c>
      <c r="N21" s="175" t="e">
        <f t="shared" si="4"/>
        <v>#REF!</v>
      </c>
      <c r="O21" s="175" t="e">
        <f t="shared" si="5"/>
        <v>#REF!</v>
      </c>
      <c r="P21" s="175"/>
      <c r="Q21" s="175" t="e">
        <f t="shared" si="7"/>
        <v>#REF!</v>
      </c>
      <c r="R21" s="155"/>
      <c r="S21" s="124"/>
      <c r="T21" s="119"/>
      <c r="U21" s="119"/>
      <c r="V21" s="124"/>
    </row>
    <row r="22" spans="1:22" ht="12.75" hidden="1" customHeight="1" outlineLevel="1">
      <c r="A22" s="140"/>
      <c r="B22" s="155" t="s">
        <v>190</v>
      </c>
      <c r="C22" s="155"/>
      <c r="D22" s="140"/>
      <c r="E22" s="156">
        <v>1</v>
      </c>
      <c r="F22" s="156">
        <v>1.6</v>
      </c>
      <c r="G22" s="157">
        <v>1.6</v>
      </c>
      <c r="H22" s="157">
        <v>2.25</v>
      </c>
      <c r="I22" s="157">
        <v>1.3</v>
      </c>
      <c r="J22" s="157">
        <f t="shared" si="8"/>
        <v>7.4880000000000004</v>
      </c>
      <c r="K22" s="157"/>
      <c r="L22" s="175" t="e">
        <f t="shared" si="2"/>
        <v>#REF!</v>
      </c>
      <c r="M22" s="175" t="e">
        <f t="shared" si="3"/>
        <v>#REF!</v>
      </c>
      <c r="N22" s="175" t="e">
        <f t="shared" si="4"/>
        <v>#REF!</v>
      </c>
      <c r="O22" s="175" t="e">
        <f t="shared" si="5"/>
        <v>#REF!</v>
      </c>
      <c r="P22" s="175"/>
      <c r="Q22" s="175" t="e">
        <f t="shared" si="7"/>
        <v>#REF!</v>
      </c>
      <c r="R22" s="155"/>
      <c r="S22" s="124"/>
      <c r="T22" s="119"/>
      <c r="U22" s="119"/>
      <c r="V22" s="124"/>
    </row>
    <row r="23" spans="1:22" ht="12.75" hidden="1" customHeight="1" outlineLevel="1">
      <c r="A23" s="140"/>
      <c r="B23" s="155" t="s">
        <v>191</v>
      </c>
      <c r="C23" s="155"/>
      <c r="D23" s="140"/>
      <c r="E23" s="156">
        <v>2</v>
      </c>
      <c r="F23" s="156">
        <v>1.8</v>
      </c>
      <c r="G23" s="157">
        <v>1.8</v>
      </c>
      <c r="H23" s="157">
        <v>2.25</v>
      </c>
      <c r="I23" s="157">
        <v>1.3</v>
      </c>
      <c r="J23" s="157">
        <f t="shared" si="8"/>
        <v>18.954000000000001</v>
      </c>
      <c r="K23" s="157"/>
      <c r="L23" s="175" t="e">
        <f t="shared" si="2"/>
        <v>#REF!</v>
      </c>
      <c r="M23" s="175" t="e">
        <f t="shared" si="3"/>
        <v>#REF!</v>
      </c>
      <c r="N23" s="175" t="e">
        <f t="shared" si="4"/>
        <v>#REF!</v>
      </c>
      <c r="O23" s="175" t="e">
        <f t="shared" si="5"/>
        <v>#REF!</v>
      </c>
      <c r="P23" s="175"/>
      <c r="Q23" s="175" t="e">
        <f t="shared" si="7"/>
        <v>#REF!</v>
      </c>
      <c r="R23" s="155"/>
      <c r="S23" s="124"/>
      <c r="T23" s="119">
        <f>7/13</f>
        <v>0.53846153846153799</v>
      </c>
      <c r="U23" s="119"/>
      <c r="V23" s="124"/>
    </row>
    <row r="24" spans="1:22" ht="12.75" hidden="1" customHeight="1" outlineLevel="1">
      <c r="A24" s="140"/>
      <c r="B24" s="155" t="s">
        <v>192</v>
      </c>
      <c r="C24" s="155"/>
      <c r="D24" s="140"/>
      <c r="E24" s="156">
        <v>2</v>
      </c>
      <c r="F24" s="157">
        <v>2</v>
      </c>
      <c r="G24" s="157">
        <v>2</v>
      </c>
      <c r="H24" s="157">
        <v>2.25</v>
      </c>
      <c r="I24" s="157">
        <v>1.3</v>
      </c>
      <c r="J24" s="157">
        <f t="shared" si="8"/>
        <v>23.4</v>
      </c>
      <c r="K24" s="156"/>
      <c r="L24" s="175" t="e">
        <f t="shared" si="2"/>
        <v>#REF!</v>
      </c>
      <c r="M24" s="175" t="e">
        <f t="shared" si="3"/>
        <v>#REF!</v>
      </c>
      <c r="N24" s="175" t="e">
        <f t="shared" si="4"/>
        <v>#REF!</v>
      </c>
      <c r="O24" s="175" t="e">
        <f t="shared" si="5"/>
        <v>#REF!</v>
      </c>
      <c r="P24" s="175"/>
      <c r="Q24" s="175" t="e">
        <f t="shared" si="7"/>
        <v>#REF!</v>
      </c>
      <c r="R24" s="155"/>
      <c r="S24" s="124"/>
      <c r="T24" s="119"/>
      <c r="U24" s="119"/>
      <c r="V24" s="124"/>
    </row>
    <row r="25" spans="1:22" ht="12.75" hidden="1" customHeight="1" outlineLevel="1">
      <c r="A25" s="140"/>
      <c r="B25" s="155" t="s">
        <v>194</v>
      </c>
      <c r="C25" s="155"/>
      <c r="D25" s="140"/>
      <c r="E25" s="156">
        <v>3</v>
      </c>
      <c r="F25" s="157">
        <v>2.2000000000000002</v>
      </c>
      <c r="G25" s="157">
        <v>2.2000000000000002</v>
      </c>
      <c r="H25" s="157">
        <v>2.25</v>
      </c>
      <c r="I25" s="157">
        <v>1.3</v>
      </c>
      <c r="J25" s="157">
        <f t="shared" si="8"/>
        <v>42.470999999999997</v>
      </c>
      <c r="K25" s="156"/>
      <c r="L25" s="175" t="e">
        <f t="shared" si="2"/>
        <v>#REF!</v>
      </c>
      <c r="M25" s="175" t="e">
        <f t="shared" si="3"/>
        <v>#REF!</v>
      </c>
      <c r="N25" s="175" t="e">
        <f t="shared" si="4"/>
        <v>#REF!</v>
      </c>
      <c r="O25" s="175" t="e">
        <f t="shared" si="5"/>
        <v>#REF!</v>
      </c>
      <c r="P25" s="175"/>
      <c r="Q25" s="175" t="e">
        <f t="shared" si="7"/>
        <v>#REF!</v>
      </c>
      <c r="R25" s="155"/>
      <c r="S25" s="124"/>
      <c r="T25" s="119"/>
      <c r="U25" s="119"/>
      <c r="V25" s="124"/>
    </row>
    <row r="26" spans="1:22" ht="12.75" hidden="1" customHeight="1" outlineLevel="1">
      <c r="A26" s="140"/>
      <c r="B26" s="155" t="s">
        <v>195</v>
      </c>
      <c r="C26" s="155"/>
      <c r="D26" s="140"/>
      <c r="E26" s="156">
        <v>5</v>
      </c>
      <c r="F26" s="157">
        <v>2.4</v>
      </c>
      <c r="G26" s="157">
        <v>2.4</v>
      </c>
      <c r="H26" s="157">
        <v>2.25</v>
      </c>
      <c r="I26" s="157">
        <v>1.3</v>
      </c>
      <c r="J26" s="157">
        <f t="shared" si="8"/>
        <v>84.24</v>
      </c>
      <c r="K26" s="156"/>
      <c r="L26" s="175" t="e">
        <f t="shared" si="2"/>
        <v>#REF!</v>
      </c>
      <c r="M26" s="175" t="e">
        <f t="shared" si="3"/>
        <v>#REF!</v>
      </c>
      <c r="N26" s="175" t="e">
        <f t="shared" si="4"/>
        <v>#REF!</v>
      </c>
      <c r="O26" s="175" t="e">
        <f t="shared" si="5"/>
        <v>#REF!</v>
      </c>
      <c r="P26" s="175"/>
      <c r="Q26" s="175" t="e">
        <f t="shared" si="7"/>
        <v>#REF!</v>
      </c>
      <c r="R26" s="155"/>
      <c r="S26" s="124"/>
      <c r="T26" s="119"/>
      <c r="U26" s="119"/>
      <c r="V26" s="124"/>
    </row>
    <row r="27" spans="1:22" ht="12.75" hidden="1" customHeight="1" outlineLevel="1">
      <c r="A27" s="140"/>
      <c r="B27" s="155" t="s">
        <v>196</v>
      </c>
      <c r="C27" s="155"/>
      <c r="D27" s="140"/>
      <c r="E27" s="156">
        <v>3</v>
      </c>
      <c r="F27" s="157">
        <v>2.6</v>
      </c>
      <c r="G27" s="157">
        <v>2.6</v>
      </c>
      <c r="H27" s="157">
        <v>2.25</v>
      </c>
      <c r="I27" s="157">
        <v>1.3</v>
      </c>
      <c r="J27" s="157">
        <f t="shared" si="8"/>
        <v>59.319000000000003</v>
      </c>
      <c r="K27" s="156"/>
      <c r="L27" s="175" t="e">
        <f t="shared" si="2"/>
        <v>#REF!</v>
      </c>
      <c r="M27" s="175" t="e">
        <f t="shared" si="3"/>
        <v>#REF!</v>
      </c>
      <c r="N27" s="175" t="e">
        <f t="shared" si="4"/>
        <v>#REF!</v>
      </c>
      <c r="O27" s="175" t="e">
        <f t="shared" si="5"/>
        <v>#REF!</v>
      </c>
      <c r="P27" s="175"/>
      <c r="Q27" s="175" t="e">
        <f t="shared" si="7"/>
        <v>#REF!</v>
      </c>
      <c r="R27" s="155"/>
      <c r="S27" s="124"/>
      <c r="T27" s="119"/>
      <c r="U27" s="119"/>
      <c r="V27" s="124"/>
    </row>
    <row r="28" spans="1:22" ht="12.75" hidden="1" customHeight="1" outlineLevel="1">
      <c r="A28" s="140"/>
      <c r="B28" s="155" t="s">
        <v>197</v>
      </c>
      <c r="C28" s="155"/>
      <c r="D28" s="140"/>
      <c r="E28" s="156">
        <v>2</v>
      </c>
      <c r="F28" s="157">
        <v>2.8</v>
      </c>
      <c r="G28" s="157">
        <v>2.8</v>
      </c>
      <c r="H28" s="157">
        <v>2.25</v>
      </c>
      <c r="I28" s="157">
        <v>1.3</v>
      </c>
      <c r="J28" s="157">
        <f t="shared" si="8"/>
        <v>45.863999999999997</v>
      </c>
      <c r="K28" s="156"/>
      <c r="L28" s="175" t="e">
        <f t="shared" si="2"/>
        <v>#REF!</v>
      </c>
      <c r="M28" s="175" t="e">
        <f t="shared" si="3"/>
        <v>#REF!</v>
      </c>
      <c r="N28" s="175" t="e">
        <f t="shared" si="4"/>
        <v>#REF!</v>
      </c>
      <c r="O28" s="175" t="e">
        <f t="shared" si="5"/>
        <v>#REF!</v>
      </c>
      <c r="P28" s="175"/>
      <c r="Q28" s="175" t="e">
        <f t="shared" si="7"/>
        <v>#REF!</v>
      </c>
      <c r="R28" s="155"/>
      <c r="S28" s="124"/>
      <c r="T28" s="119"/>
      <c r="U28" s="119"/>
      <c r="V28" s="124"/>
    </row>
    <row r="29" spans="1:22" ht="12.75" hidden="1" customHeight="1" outlineLevel="1">
      <c r="A29" s="140"/>
      <c r="B29" s="155" t="s">
        <v>198</v>
      </c>
      <c r="C29" s="155"/>
      <c r="D29" s="140"/>
      <c r="E29" s="156">
        <v>1</v>
      </c>
      <c r="F29" s="157">
        <v>2.6</v>
      </c>
      <c r="G29" s="157">
        <v>4.2</v>
      </c>
      <c r="H29" s="157">
        <v>2.25</v>
      </c>
      <c r="I29" s="157">
        <v>1.3</v>
      </c>
      <c r="J29" s="157">
        <f t="shared" si="8"/>
        <v>31.940999999999999</v>
      </c>
      <c r="K29" s="156"/>
      <c r="L29" s="175" t="e">
        <f t="shared" si="2"/>
        <v>#REF!</v>
      </c>
      <c r="M29" s="175" t="e">
        <f t="shared" si="3"/>
        <v>#REF!</v>
      </c>
      <c r="N29" s="175" t="e">
        <f t="shared" si="4"/>
        <v>#REF!</v>
      </c>
      <c r="O29" s="175" t="e">
        <f t="shared" si="5"/>
        <v>#REF!</v>
      </c>
      <c r="P29" s="175"/>
      <c r="Q29" s="175" t="e">
        <f t="shared" si="7"/>
        <v>#REF!</v>
      </c>
      <c r="R29" s="155"/>
      <c r="S29" s="124"/>
      <c r="T29" s="119"/>
      <c r="U29" s="119"/>
      <c r="V29" s="124"/>
    </row>
    <row r="30" spans="1:22" ht="12.75" hidden="1" customHeight="1" outlineLevel="1">
      <c r="A30" s="140"/>
      <c r="B30" s="155" t="s">
        <v>555</v>
      </c>
      <c r="C30" s="155"/>
      <c r="D30" s="140"/>
      <c r="E30" s="156">
        <v>1</v>
      </c>
      <c r="F30" s="157">
        <v>2.4</v>
      </c>
      <c r="G30" s="157">
        <v>3.2</v>
      </c>
      <c r="H30" s="157">
        <v>2.25</v>
      </c>
      <c r="I30" s="157">
        <v>1.3</v>
      </c>
      <c r="J30" s="157">
        <f t="shared" si="8"/>
        <v>22.463999999999999</v>
      </c>
      <c r="K30" s="156"/>
      <c r="L30" s="175" t="e">
        <f t="shared" si="2"/>
        <v>#REF!</v>
      </c>
      <c r="M30" s="175" t="e">
        <f t="shared" si="3"/>
        <v>#REF!</v>
      </c>
      <c r="N30" s="175" t="e">
        <f t="shared" si="4"/>
        <v>#REF!</v>
      </c>
      <c r="O30" s="175" t="e">
        <f t="shared" si="5"/>
        <v>#REF!</v>
      </c>
      <c r="P30" s="175"/>
      <c r="Q30" s="175" t="e">
        <f t="shared" si="7"/>
        <v>#REF!</v>
      </c>
      <c r="R30" s="155"/>
      <c r="S30" s="124"/>
      <c r="T30" s="119"/>
      <c r="U30" s="119"/>
      <c r="V30" s="124"/>
    </row>
    <row r="31" spans="1:22" ht="12.75" hidden="1" customHeight="1" outlineLevel="1">
      <c r="A31" s="140"/>
      <c r="B31" s="155" t="s">
        <v>556</v>
      </c>
      <c r="C31" s="155"/>
      <c r="D31" s="140"/>
      <c r="E31" s="156"/>
      <c r="F31" s="157"/>
      <c r="G31" s="157"/>
      <c r="H31" s="157"/>
      <c r="I31" s="157"/>
      <c r="J31" s="157"/>
      <c r="K31" s="156"/>
      <c r="L31" s="175" t="e">
        <f t="shared" si="2"/>
        <v>#REF!</v>
      </c>
      <c r="M31" s="175" t="e">
        <f t="shared" si="3"/>
        <v>#REF!</v>
      </c>
      <c r="N31" s="175" t="e">
        <f t="shared" si="4"/>
        <v>#REF!</v>
      </c>
      <c r="O31" s="175" t="e">
        <f t="shared" si="5"/>
        <v>#REF!</v>
      </c>
      <c r="P31" s="175"/>
      <c r="Q31" s="175" t="e">
        <f t="shared" si="7"/>
        <v>#REF!</v>
      </c>
      <c r="R31" s="155"/>
      <c r="S31" s="124"/>
      <c r="T31" s="119"/>
      <c r="U31" s="119"/>
      <c r="V31" s="124"/>
    </row>
    <row r="32" spans="1:22" ht="12.75" hidden="1" customHeight="1" outlineLevel="1">
      <c r="A32" s="140"/>
      <c r="B32" s="155" t="s">
        <v>557</v>
      </c>
      <c r="C32" s="155" t="s">
        <v>558</v>
      </c>
      <c r="D32" s="140"/>
      <c r="E32" s="156">
        <v>1</v>
      </c>
      <c r="F32" s="157">
        <v>15.4</v>
      </c>
      <c r="G32" s="157">
        <v>0.4</v>
      </c>
      <c r="H32" s="157">
        <v>0.15</v>
      </c>
      <c r="I32" s="157"/>
      <c r="J32" s="157">
        <f t="shared" ref="J32:J63" si="9">PRODUCT(E32:I32)</f>
        <v>0.92400000000000004</v>
      </c>
      <c r="K32" s="156"/>
      <c r="L32" s="175" t="e">
        <f t="shared" si="2"/>
        <v>#REF!</v>
      </c>
      <c r="M32" s="175" t="e">
        <f t="shared" si="3"/>
        <v>#REF!</v>
      </c>
      <c r="N32" s="175" t="e">
        <f t="shared" si="4"/>
        <v>#REF!</v>
      </c>
      <c r="O32" s="175" t="e">
        <f t="shared" si="5"/>
        <v>#REF!</v>
      </c>
      <c r="P32" s="175"/>
      <c r="Q32" s="175" t="e">
        <f t="shared" si="7"/>
        <v>#REF!</v>
      </c>
      <c r="R32" s="155"/>
      <c r="S32" s="124"/>
      <c r="T32" s="119"/>
      <c r="U32" s="119"/>
      <c r="V32" s="124"/>
    </row>
    <row r="33" spans="1:22" ht="12.75" hidden="1" customHeight="1" outlineLevel="1">
      <c r="A33" s="140"/>
      <c r="B33" s="155" t="s">
        <v>559</v>
      </c>
      <c r="C33" s="155" t="s">
        <v>560</v>
      </c>
      <c r="D33" s="140"/>
      <c r="E33" s="156">
        <v>1</v>
      </c>
      <c r="F33" s="157">
        <v>3.8</v>
      </c>
      <c r="G33" s="157">
        <v>0.4</v>
      </c>
      <c r="H33" s="157">
        <v>0.45</v>
      </c>
      <c r="I33" s="157"/>
      <c r="J33" s="157">
        <f t="shared" si="9"/>
        <v>0.68400000000000005</v>
      </c>
      <c r="K33" s="156"/>
      <c r="L33" s="175" t="e">
        <f t="shared" si="2"/>
        <v>#REF!</v>
      </c>
      <c r="M33" s="175" t="e">
        <f t="shared" si="3"/>
        <v>#REF!</v>
      </c>
      <c r="N33" s="175" t="e">
        <f t="shared" si="4"/>
        <v>#REF!</v>
      </c>
      <c r="O33" s="175" t="e">
        <f t="shared" si="5"/>
        <v>#REF!</v>
      </c>
      <c r="P33" s="175"/>
      <c r="Q33" s="175" t="e">
        <f t="shared" si="7"/>
        <v>#REF!</v>
      </c>
      <c r="R33" s="155"/>
      <c r="S33" s="124"/>
      <c r="T33" s="119"/>
      <c r="U33" s="119"/>
      <c r="V33" s="124"/>
    </row>
    <row r="34" spans="1:22" ht="12.75" hidden="1" customHeight="1" outlineLevel="1">
      <c r="A34" s="140"/>
      <c r="B34" s="155" t="s">
        <v>561</v>
      </c>
      <c r="C34" s="155" t="s">
        <v>562</v>
      </c>
      <c r="D34" s="140"/>
      <c r="E34" s="156">
        <v>1</v>
      </c>
      <c r="F34" s="157">
        <v>8.75</v>
      </c>
      <c r="G34" s="157">
        <v>0.4</v>
      </c>
      <c r="H34" s="157">
        <v>0.05</v>
      </c>
      <c r="I34" s="157"/>
      <c r="J34" s="157">
        <f t="shared" si="9"/>
        <v>0.17499999999999999</v>
      </c>
      <c r="K34" s="156"/>
      <c r="L34" s="175" t="e">
        <f t="shared" si="2"/>
        <v>#REF!</v>
      </c>
      <c r="M34" s="175" t="e">
        <f t="shared" si="3"/>
        <v>#REF!</v>
      </c>
      <c r="N34" s="175" t="e">
        <f t="shared" si="4"/>
        <v>#REF!</v>
      </c>
      <c r="O34" s="175" t="e">
        <f t="shared" si="5"/>
        <v>#REF!</v>
      </c>
      <c r="P34" s="175"/>
      <c r="Q34" s="175" t="e">
        <f t="shared" si="7"/>
        <v>#REF!</v>
      </c>
      <c r="R34" s="155"/>
      <c r="S34" s="124"/>
      <c r="T34" s="119"/>
      <c r="U34" s="119"/>
      <c r="V34" s="124"/>
    </row>
    <row r="35" spans="1:22" ht="12.75" hidden="1" customHeight="1" outlineLevel="1">
      <c r="A35" s="140"/>
      <c r="B35" s="155" t="s">
        <v>563</v>
      </c>
      <c r="C35" s="155" t="s">
        <v>564</v>
      </c>
      <c r="D35" s="140"/>
      <c r="E35" s="156">
        <v>1</v>
      </c>
      <c r="F35" s="157">
        <v>3.8</v>
      </c>
      <c r="G35" s="157">
        <v>0.4</v>
      </c>
      <c r="H35" s="157">
        <v>0.35</v>
      </c>
      <c r="I35" s="157"/>
      <c r="J35" s="157">
        <f t="shared" si="9"/>
        <v>0.53200000000000003</v>
      </c>
      <c r="K35" s="156"/>
      <c r="L35" s="175" t="e">
        <f t="shared" si="2"/>
        <v>#REF!</v>
      </c>
      <c r="M35" s="175" t="e">
        <f t="shared" si="3"/>
        <v>#REF!</v>
      </c>
      <c r="N35" s="175" t="e">
        <f t="shared" si="4"/>
        <v>#REF!</v>
      </c>
      <c r="O35" s="175" t="e">
        <f t="shared" si="5"/>
        <v>#REF!</v>
      </c>
      <c r="P35" s="175"/>
      <c r="Q35" s="175" t="e">
        <f t="shared" si="7"/>
        <v>#REF!</v>
      </c>
      <c r="R35" s="155"/>
      <c r="S35" s="124"/>
      <c r="T35" s="119"/>
      <c r="U35" s="119"/>
      <c r="V35" s="124"/>
    </row>
    <row r="36" spans="1:22" ht="12.75" hidden="1" customHeight="1" outlineLevel="1">
      <c r="A36" s="140"/>
      <c r="B36" s="155" t="s">
        <v>565</v>
      </c>
      <c r="C36" s="155" t="s">
        <v>562</v>
      </c>
      <c r="D36" s="140"/>
      <c r="E36" s="156">
        <v>1</v>
      </c>
      <c r="F36" s="157">
        <v>5.8</v>
      </c>
      <c r="G36" s="157">
        <v>0.4</v>
      </c>
      <c r="H36" s="157">
        <v>0.05</v>
      </c>
      <c r="I36" s="157"/>
      <c r="J36" s="157">
        <f t="shared" si="9"/>
        <v>0.11600000000000001</v>
      </c>
      <c r="K36" s="156"/>
      <c r="L36" s="175" t="e">
        <f t="shared" si="2"/>
        <v>#REF!</v>
      </c>
      <c r="M36" s="175" t="e">
        <f t="shared" si="3"/>
        <v>#REF!</v>
      </c>
      <c r="N36" s="175" t="e">
        <f t="shared" si="4"/>
        <v>#REF!</v>
      </c>
      <c r="O36" s="175" t="e">
        <f t="shared" si="5"/>
        <v>#REF!</v>
      </c>
      <c r="P36" s="175"/>
      <c r="Q36" s="175" t="e">
        <f t="shared" si="7"/>
        <v>#REF!</v>
      </c>
      <c r="R36" s="155"/>
      <c r="S36" s="124"/>
      <c r="T36" s="119"/>
      <c r="U36" s="119"/>
      <c r="V36" s="124"/>
    </row>
    <row r="37" spans="1:22" ht="12.75" hidden="1" customHeight="1" outlineLevel="1">
      <c r="A37" s="140"/>
      <c r="B37" s="155" t="s">
        <v>566</v>
      </c>
      <c r="C37" s="155" t="s">
        <v>558</v>
      </c>
      <c r="D37" s="140"/>
      <c r="E37" s="156">
        <v>1</v>
      </c>
      <c r="F37" s="157">
        <v>5.9</v>
      </c>
      <c r="G37" s="157">
        <v>0.4</v>
      </c>
      <c r="H37" s="157">
        <v>0.15</v>
      </c>
      <c r="I37" s="157"/>
      <c r="J37" s="157">
        <f t="shared" si="9"/>
        <v>0.35399999999999998</v>
      </c>
      <c r="K37" s="156"/>
      <c r="L37" s="175" t="e">
        <f t="shared" si="2"/>
        <v>#REF!</v>
      </c>
      <c r="M37" s="175" t="e">
        <f t="shared" si="3"/>
        <v>#REF!</v>
      </c>
      <c r="N37" s="175" t="e">
        <f t="shared" si="4"/>
        <v>#REF!</v>
      </c>
      <c r="O37" s="175" t="e">
        <f t="shared" si="5"/>
        <v>#REF!</v>
      </c>
      <c r="P37" s="175"/>
      <c r="Q37" s="175" t="e">
        <f t="shared" si="7"/>
        <v>#REF!</v>
      </c>
      <c r="R37" s="155"/>
      <c r="S37" s="124"/>
      <c r="T37" s="119"/>
      <c r="U37" s="119"/>
      <c r="V37" s="124"/>
    </row>
    <row r="38" spans="1:22" ht="12.75" hidden="1" customHeight="1" outlineLevel="1">
      <c r="A38" s="140"/>
      <c r="B38" s="155"/>
      <c r="C38" s="155" t="s">
        <v>562</v>
      </c>
      <c r="D38" s="140"/>
      <c r="E38" s="156">
        <v>1</v>
      </c>
      <c r="F38" s="157">
        <v>4.4000000000000004</v>
      </c>
      <c r="G38" s="157">
        <v>0.4</v>
      </c>
      <c r="H38" s="157">
        <v>0.05</v>
      </c>
      <c r="I38" s="157"/>
      <c r="J38" s="157">
        <f t="shared" si="9"/>
        <v>8.7999999999999995E-2</v>
      </c>
      <c r="K38" s="156"/>
      <c r="L38" s="175" t="e">
        <f t="shared" si="2"/>
        <v>#REF!</v>
      </c>
      <c r="M38" s="175" t="e">
        <f t="shared" si="3"/>
        <v>#REF!</v>
      </c>
      <c r="N38" s="175" t="e">
        <f t="shared" si="4"/>
        <v>#REF!</v>
      </c>
      <c r="O38" s="175" t="e">
        <f t="shared" si="5"/>
        <v>#REF!</v>
      </c>
      <c r="P38" s="175"/>
      <c r="Q38" s="175" t="e">
        <f t="shared" si="7"/>
        <v>#REF!</v>
      </c>
      <c r="R38" s="155"/>
      <c r="S38" s="124"/>
      <c r="T38" s="119"/>
      <c r="U38" s="119"/>
      <c r="V38" s="124"/>
    </row>
    <row r="39" spans="1:22" ht="12.75" hidden="1" customHeight="1" outlineLevel="1">
      <c r="A39" s="140"/>
      <c r="B39" s="155" t="s">
        <v>567</v>
      </c>
      <c r="C39" s="155" t="s">
        <v>564</v>
      </c>
      <c r="D39" s="140"/>
      <c r="E39" s="156">
        <v>1</v>
      </c>
      <c r="F39" s="157">
        <v>3.8</v>
      </c>
      <c r="G39" s="157">
        <v>0.4</v>
      </c>
      <c r="H39" s="157">
        <v>0.35</v>
      </c>
      <c r="I39" s="157"/>
      <c r="J39" s="157">
        <f t="shared" si="9"/>
        <v>0.53200000000000003</v>
      </c>
      <c r="K39" s="156"/>
      <c r="L39" s="175" t="e">
        <f t="shared" si="2"/>
        <v>#REF!</v>
      </c>
      <c r="M39" s="175" t="e">
        <f t="shared" si="3"/>
        <v>#REF!</v>
      </c>
      <c r="N39" s="175" t="e">
        <f t="shared" si="4"/>
        <v>#REF!</v>
      </c>
      <c r="O39" s="175" t="e">
        <f t="shared" si="5"/>
        <v>#REF!</v>
      </c>
      <c r="P39" s="175"/>
      <c r="Q39" s="175" t="e">
        <f t="shared" si="7"/>
        <v>#REF!</v>
      </c>
      <c r="R39" s="155"/>
      <c r="S39" s="124"/>
      <c r="T39" s="119"/>
      <c r="U39" s="119"/>
      <c r="V39" s="124"/>
    </row>
    <row r="40" spans="1:22" ht="12.75" hidden="1" customHeight="1" outlineLevel="1">
      <c r="A40" s="140"/>
      <c r="B40" s="155" t="s">
        <v>568</v>
      </c>
      <c r="C40" s="155" t="s">
        <v>558</v>
      </c>
      <c r="D40" s="140"/>
      <c r="E40" s="156">
        <v>1</v>
      </c>
      <c r="F40" s="157">
        <v>19</v>
      </c>
      <c r="G40" s="157">
        <v>0.4</v>
      </c>
      <c r="H40" s="157">
        <v>0.15</v>
      </c>
      <c r="I40" s="157"/>
      <c r="J40" s="157">
        <f t="shared" si="9"/>
        <v>1.1399999999999999</v>
      </c>
      <c r="K40" s="156"/>
      <c r="L40" s="175" t="e">
        <f t="shared" si="2"/>
        <v>#REF!</v>
      </c>
      <c r="M40" s="175" t="e">
        <f t="shared" si="3"/>
        <v>#REF!</v>
      </c>
      <c r="N40" s="175" t="e">
        <f t="shared" si="4"/>
        <v>#REF!</v>
      </c>
      <c r="O40" s="175" t="e">
        <f t="shared" si="5"/>
        <v>#REF!</v>
      </c>
      <c r="P40" s="175"/>
      <c r="Q40" s="175" t="e">
        <f t="shared" si="7"/>
        <v>#REF!</v>
      </c>
      <c r="R40" s="155"/>
      <c r="S40" s="124"/>
      <c r="T40" s="119"/>
      <c r="U40" s="119"/>
      <c r="V40" s="124"/>
    </row>
    <row r="41" spans="1:22" ht="12.75" hidden="1" customHeight="1" outlineLevel="1">
      <c r="A41" s="140"/>
      <c r="B41" s="155" t="s">
        <v>569</v>
      </c>
      <c r="C41" s="155" t="s">
        <v>558</v>
      </c>
      <c r="D41" s="140"/>
      <c r="E41" s="156">
        <v>1</v>
      </c>
      <c r="F41" s="157">
        <v>2.5</v>
      </c>
      <c r="G41" s="157">
        <v>0.4</v>
      </c>
      <c r="H41" s="157">
        <v>0.15</v>
      </c>
      <c r="I41" s="157"/>
      <c r="J41" s="157">
        <f t="shared" si="9"/>
        <v>0.15</v>
      </c>
      <c r="K41" s="156"/>
      <c r="L41" s="175" t="e">
        <f t="shared" si="2"/>
        <v>#REF!</v>
      </c>
      <c r="M41" s="175" t="e">
        <f t="shared" si="3"/>
        <v>#REF!</v>
      </c>
      <c r="N41" s="175" t="e">
        <f t="shared" si="4"/>
        <v>#REF!</v>
      </c>
      <c r="O41" s="175" t="e">
        <f t="shared" si="5"/>
        <v>#REF!</v>
      </c>
      <c r="P41" s="175"/>
      <c r="Q41" s="175" t="e">
        <f t="shared" si="7"/>
        <v>#REF!</v>
      </c>
      <c r="R41" s="155"/>
      <c r="S41" s="124"/>
      <c r="T41" s="119"/>
      <c r="U41" s="119"/>
      <c r="V41" s="124"/>
    </row>
    <row r="42" spans="1:22" ht="12.75" hidden="1" customHeight="1" outlineLevel="1">
      <c r="A42" s="140"/>
      <c r="B42" s="155" t="s">
        <v>570</v>
      </c>
      <c r="C42" s="155" t="s">
        <v>558</v>
      </c>
      <c r="D42" s="140"/>
      <c r="E42" s="156">
        <v>1</v>
      </c>
      <c r="F42" s="157">
        <v>12.5</v>
      </c>
      <c r="G42" s="157">
        <v>0.4</v>
      </c>
      <c r="H42" s="157">
        <v>0.15</v>
      </c>
      <c r="I42" s="157"/>
      <c r="J42" s="157">
        <f t="shared" si="9"/>
        <v>0.75</v>
      </c>
      <c r="K42" s="156"/>
      <c r="L42" s="175" t="e">
        <f t="shared" si="2"/>
        <v>#REF!</v>
      </c>
      <c r="M42" s="175" t="e">
        <f t="shared" si="3"/>
        <v>#REF!</v>
      </c>
      <c r="N42" s="175" t="e">
        <f t="shared" si="4"/>
        <v>#REF!</v>
      </c>
      <c r="O42" s="175" t="e">
        <f t="shared" si="5"/>
        <v>#REF!</v>
      </c>
      <c r="P42" s="175"/>
      <c r="Q42" s="175" t="e">
        <f t="shared" si="7"/>
        <v>#REF!</v>
      </c>
      <c r="R42" s="155"/>
      <c r="S42" s="124"/>
      <c r="T42" s="119"/>
      <c r="U42" s="119"/>
      <c r="V42" s="124"/>
    </row>
    <row r="43" spans="1:22" ht="12.75" hidden="1" customHeight="1" outlineLevel="1">
      <c r="A43" s="140"/>
      <c r="B43" s="155" t="s">
        <v>571</v>
      </c>
      <c r="C43" s="155" t="s">
        <v>562</v>
      </c>
      <c r="D43" s="140"/>
      <c r="E43" s="156">
        <v>1</v>
      </c>
      <c r="F43" s="157">
        <v>7.4</v>
      </c>
      <c r="G43" s="157">
        <v>0.4</v>
      </c>
      <c r="H43" s="157">
        <v>0.05</v>
      </c>
      <c r="I43" s="157"/>
      <c r="J43" s="157">
        <f t="shared" si="9"/>
        <v>0.14799999999999999</v>
      </c>
      <c r="K43" s="156"/>
      <c r="L43" s="175" t="e">
        <f t="shared" si="2"/>
        <v>#REF!</v>
      </c>
      <c r="M43" s="175" t="e">
        <f t="shared" si="3"/>
        <v>#REF!</v>
      </c>
      <c r="N43" s="175" t="e">
        <f t="shared" si="4"/>
        <v>#REF!</v>
      </c>
      <c r="O43" s="175" t="e">
        <f t="shared" si="5"/>
        <v>#REF!</v>
      </c>
      <c r="P43" s="175"/>
      <c r="Q43" s="175" t="e">
        <f t="shared" si="7"/>
        <v>#REF!</v>
      </c>
      <c r="R43" s="155"/>
      <c r="S43" s="124"/>
      <c r="T43" s="119"/>
      <c r="U43" s="119"/>
      <c r="V43" s="124"/>
    </row>
    <row r="44" spans="1:22" ht="12.75" hidden="1" customHeight="1" outlineLevel="1">
      <c r="A44" s="140"/>
      <c r="B44" s="155" t="s">
        <v>572</v>
      </c>
      <c r="C44" s="155" t="s">
        <v>562</v>
      </c>
      <c r="D44" s="140"/>
      <c r="E44" s="156">
        <v>1</v>
      </c>
      <c r="F44" s="157">
        <v>6.7</v>
      </c>
      <c r="G44" s="157">
        <v>0.4</v>
      </c>
      <c r="H44" s="157">
        <v>0.05</v>
      </c>
      <c r="I44" s="157"/>
      <c r="J44" s="157">
        <f t="shared" si="9"/>
        <v>0.13400000000000001</v>
      </c>
      <c r="K44" s="156"/>
      <c r="L44" s="175" t="e">
        <f t="shared" si="2"/>
        <v>#REF!</v>
      </c>
      <c r="M44" s="175" t="e">
        <f t="shared" si="3"/>
        <v>#REF!</v>
      </c>
      <c r="N44" s="175" t="e">
        <f t="shared" si="4"/>
        <v>#REF!</v>
      </c>
      <c r="O44" s="175" t="e">
        <f t="shared" si="5"/>
        <v>#REF!</v>
      </c>
      <c r="P44" s="175"/>
      <c r="Q44" s="175" t="e">
        <f t="shared" si="7"/>
        <v>#REF!</v>
      </c>
      <c r="R44" s="155"/>
      <c r="S44" s="124"/>
      <c r="T44" s="119"/>
      <c r="U44" s="119"/>
      <c r="V44" s="124"/>
    </row>
    <row r="45" spans="1:22" ht="12.75" hidden="1" customHeight="1" outlineLevel="1">
      <c r="A45" s="140"/>
      <c r="B45" s="155" t="s">
        <v>573</v>
      </c>
      <c r="C45" s="155" t="s">
        <v>562</v>
      </c>
      <c r="D45" s="140"/>
      <c r="E45" s="156">
        <v>1</v>
      </c>
      <c r="F45" s="157">
        <v>1.3</v>
      </c>
      <c r="G45" s="157">
        <v>0.4</v>
      </c>
      <c r="H45" s="157">
        <v>0.05</v>
      </c>
      <c r="I45" s="157"/>
      <c r="J45" s="157">
        <f t="shared" si="9"/>
        <v>2.5999999999999999E-2</v>
      </c>
      <c r="K45" s="156"/>
      <c r="L45" s="175" t="e">
        <f t="shared" si="2"/>
        <v>#REF!</v>
      </c>
      <c r="M45" s="175" t="e">
        <f t="shared" si="3"/>
        <v>#REF!</v>
      </c>
      <c r="N45" s="175" t="e">
        <f t="shared" si="4"/>
        <v>#REF!</v>
      </c>
      <c r="O45" s="175" t="e">
        <f t="shared" si="5"/>
        <v>#REF!</v>
      </c>
      <c r="P45" s="175"/>
      <c r="Q45" s="175" t="e">
        <f t="shared" si="7"/>
        <v>#REF!</v>
      </c>
      <c r="R45" s="155"/>
      <c r="S45" s="124"/>
      <c r="T45" s="119"/>
      <c r="U45" s="119"/>
      <c r="V45" s="124"/>
    </row>
    <row r="46" spans="1:22" ht="12.75" hidden="1" customHeight="1" outlineLevel="1">
      <c r="A46" s="140"/>
      <c r="B46" s="155" t="s">
        <v>574</v>
      </c>
      <c r="C46" s="155" t="s">
        <v>558</v>
      </c>
      <c r="D46" s="140"/>
      <c r="E46" s="156">
        <v>1</v>
      </c>
      <c r="F46" s="157">
        <v>5.2</v>
      </c>
      <c r="G46" s="157">
        <v>0.4</v>
      </c>
      <c r="H46" s="157">
        <v>0.15</v>
      </c>
      <c r="I46" s="157"/>
      <c r="J46" s="157">
        <f t="shared" si="9"/>
        <v>0.312</v>
      </c>
      <c r="K46" s="156"/>
      <c r="L46" s="175" t="e">
        <f t="shared" si="2"/>
        <v>#REF!</v>
      </c>
      <c r="M46" s="175" t="e">
        <f t="shared" si="3"/>
        <v>#REF!</v>
      </c>
      <c r="N46" s="175" t="e">
        <f t="shared" si="4"/>
        <v>#REF!</v>
      </c>
      <c r="O46" s="175" t="e">
        <f t="shared" si="5"/>
        <v>#REF!</v>
      </c>
      <c r="P46" s="175"/>
      <c r="Q46" s="175" t="e">
        <f t="shared" si="7"/>
        <v>#REF!</v>
      </c>
      <c r="R46" s="155"/>
      <c r="S46" s="124"/>
      <c r="T46" s="119"/>
      <c r="U46" s="119"/>
      <c r="V46" s="124"/>
    </row>
    <row r="47" spans="1:22" ht="12.75" hidden="1" customHeight="1" outlineLevel="1">
      <c r="A47" s="140"/>
      <c r="B47" s="155" t="s">
        <v>575</v>
      </c>
      <c r="C47" s="155" t="s">
        <v>558</v>
      </c>
      <c r="D47" s="140"/>
      <c r="E47" s="156">
        <v>1</v>
      </c>
      <c r="F47" s="157">
        <v>6.7</v>
      </c>
      <c r="G47" s="157">
        <v>0.4</v>
      </c>
      <c r="H47" s="157">
        <v>0.15</v>
      </c>
      <c r="I47" s="157"/>
      <c r="J47" s="157">
        <f t="shared" si="9"/>
        <v>0.40200000000000002</v>
      </c>
      <c r="K47" s="156"/>
      <c r="L47" s="175" t="e">
        <f t="shared" si="2"/>
        <v>#REF!</v>
      </c>
      <c r="M47" s="175" t="e">
        <f t="shared" si="3"/>
        <v>#REF!</v>
      </c>
      <c r="N47" s="175" t="e">
        <f t="shared" si="4"/>
        <v>#REF!</v>
      </c>
      <c r="O47" s="175" t="e">
        <f t="shared" si="5"/>
        <v>#REF!</v>
      </c>
      <c r="P47" s="175"/>
      <c r="Q47" s="175" t="e">
        <f t="shared" si="7"/>
        <v>#REF!</v>
      </c>
      <c r="R47" s="155"/>
      <c r="S47" s="124"/>
      <c r="T47" s="119"/>
      <c r="U47" s="119"/>
      <c r="V47" s="124"/>
    </row>
    <row r="48" spans="1:22" ht="12.75" hidden="1" customHeight="1" outlineLevel="1">
      <c r="A48" s="140"/>
      <c r="B48" s="155" t="s">
        <v>576</v>
      </c>
      <c r="C48" s="155" t="s">
        <v>562</v>
      </c>
      <c r="D48" s="140"/>
      <c r="E48" s="156">
        <v>1</v>
      </c>
      <c r="F48" s="157">
        <v>1.3</v>
      </c>
      <c r="G48" s="157">
        <v>0.4</v>
      </c>
      <c r="H48" s="157">
        <v>0.05</v>
      </c>
      <c r="I48" s="157"/>
      <c r="J48" s="157">
        <f t="shared" si="9"/>
        <v>2.5999999999999999E-2</v>
      </c>
      <c r="K48" s="156"/>
      <c r="L48" s="175" t="e">
        <f t="shared" si="2"/>
        <v>#REF!</v>
      </c>
      <c r="M48" s="175" t="e">
        <f t="shared" si="3"/>
        <v>#REF!</v>
      </c>
      <c r="N48" s="175" t="e">
        <f t="shared" si="4"/>
        <v>#REF!</v>
      </c>
      <c r="O48" s="175" t="e">
        <f t="shared" si="5"/>
        <v>#REF!</v>
      </c>
      <c r="P48" s="175"/>
      <c r="Q48" s="175" t="e">
        <f t="shared" si="7"/>
        <v>#REF!</v>
      </c>
      <c r="R48" s="155"/>
      <c r="S48" s="124"/>
      <c r="T48" s="119"/>
      <c r="U48" s="119"/>
      <c r="V48" s="124"/>
    </row>
    <row r="49" spans="1:22" ht="12.75" hidden="1" customHeight="1" outlineLevel="1">
      <c r="A49" s="140"/>
      <c r="B49" s="155"/>
      <c r="C49" s="155"/>
      <c r="D49" s="140"/>
      <c r="E49" s="156">
        <v>1</v>
      </c>
      <c r="F49" s="157">
        <v>1.6</v>
      </c>
      <c r="G49" s="157">
        <v>0.4</v>
      </c>
      <c r="H49" s="157">
        <v>0.05</v>
      </c>
      <c r="I49" s="157"/>
      <c r="J49" s="157">
        <f t="shared" si="9"/>
        <v>3.2000000000000001E-2</v>
      </c>
      <c r="K49" s="156"/>
      <c r="L49" s="175" t="e">
        <f t="shared" si="2"/>
        <v>#REF!</v>
      </c>
      <c r="M49" s="175" t="e">
        <f t="shared" si="3"/>
        <v>#REF!</v>
      </c>
      <c r="N49" s="175" t="e">
        <f t="shared" si="4"/>
        <v>#REF!</v>
      </c>
      <c r="O49" s="175" t="e">
        <f t="shared" si="5"/>
        <v>#REF!</v>
      </c>
      <c r="P49" s="175"/>
      <c r="Q49" s="175" t="e">
        <f t="shared" si="7"/>
        <v>#REF!</v>
      </c>
      <c r="R49" s="155"/>
      <c r="S49" s="124"/>
      <c r="T49" s="119"/>
      <c r="U49" s="119"/>
      <c r="V49" s="124"/>
    </row>
    <row r="50" spans="1:22" ht="12.75" hidden="1" customHeight="1" outlineLevel="1">
      <c r="A50" s="140"/>
      <c r="B50" s="155" t="s">
        <v>577</v>
      </c>
      <c r="C50" s="155" t="s">
        <v>578</v>
      </c>
      <c r="D50" s="140"/>
      <c r="E50" s="156">
        <v>1</v>
      </c>
      <c r="F50" s="157">
        <v>2</v>
      </c>
      <c r="G50" s="157">
        <v>0.3</v>
      </c>
      <c r="H50" s="157">
        <v>0.05</v>
      </c>
      <c r="I50" s="157"/>
      <c r="J50" s="157">
        <f t="shared" si="9"/>
        <v>0.03</v>
      </c>
      <c r="K50" s="156"/>
      <c r="L50" s="175" t="e">
        <f t="shared" si="2"/>
        <v>#REF!</v>
      </c>
      <c r="M50" s="175" t="e">
        <f t="shared" si="3"/>
        <v>#REF!</v>
      </c>
      <c r="N50" s="175" t="e">
        <f t="shared" si="4"/>
        <v>#REF!</v>
      </c>
      <c r="O50" s="175" t="e">
        <f t="shared" si="5"/>
        <v>#REF!</v>
      </c>
      <c r="P50" s="175"/>
      <c r="Q50" s="175" t="e">
        <f t="shared" si="7"/>
        <v>#REF!</v>
      </c>
      <c r="R50" s="155"/>
      <c r="S50" s="124"/>
      <c r="T50" s="119"/>
      <c r="U50" s="119"/>
      <c r="V50" s="124"/>
    </row>
    <row r="51" spans="1:22" ht="12.75" hidden="1" customHeight="1" outlineLevel="1">
      <c r="A51" s="140"/>
      <c r="B51" s="155" t="s">
        <v>579</v>
      </c>
      <c r="C51" s="155" t="s">
        <v>578</v>
      </c>
      <c r="D51" s="140"/>
      <c r="E51" s="156">
        <v>1</v>
      </c>
      <c r="F51" s="157">
        <v>3.1</v>
      </c>
      <c r="G51" s="157">
        <v>0.3</v>
      </c>
      <c r="H51" s="157">
        <v>0.05</v>
      </c>
      <c r="I51" s="157"/>
      <c r="J51" s="157">
        <f t="shared" si="9"/>
        <v>4.65E-2</v>
      </c>
      <c r="K51" s="156"/>
      <c r="L51" s="175" t="e">
        <f t="shared" si="2"/>
        <v>#REF!</v>
      </c>
      <c r="M51" s="175" t="e">
        <f t="shared" si="3"/>
        <v>#REF!</v>
      </c>
      <c r="N51" s="175" t="e">
        <f t="shared" si="4"/>
        <v>#REF!</v>
      </c>
      <c r="O51" s="175" t="e">
        <f t="shared" si="5"/>
        <v>#REF!</v>
      </c>
      <c r="P51" s="175"/>
      <c r="Q51" s="175" t="e">
        <f t="shared" si="7"/>
        <v>#REF!</v>
      </c>
      <c r="R51" s="155"/>
      <c r="S51" s="124"/>
      <c r="T51" s="119"/>
      <c r="U51" s="119"/>
      <c r="V51" s="124"/>
    </row>
    <row r="52" spans="1:22" ht="12.75" hidden="1" customHeight="1" outlineLevel="1">
      <c r="A52" s="140"/>
      <c r="B52" s="155" t="s">
        <v>580</v>
      </c>
      <c r="C52" s="155" t="s">
        <v>562</v>
      </c>
      <c r="D52" s="140"/>
      <c r="E52" s="156">
        <v>1</v>
      </c>
      <c r="F52" s="157">
        <v>1.3</v>
      </c>
      <c r="G52" s="157">
        <v>0.4</v>
      </c>
      <c r="H52" s="157">
        <v>0.05</v>
      </c>
      <c r="I52" s="157"/>
      <c r="J52" s="157">
        <f t="shared" si="9"/>
        <v>2.5999999999999999E-2</v>
      </c>
      <c r="K52" s="156"/>
      <c r="L52" s="175" t="e">
        <f t="shared" si="2"/>
        <v>#REF!</v>
      </c>
      <c r="M52" s="175" t="e">
        <f t="shared" si="3"/>
        <v>#REF!</v>
      </c>
      <c r="N52" s="175" t="e">
        <f t="shared" si="4"/>
        <v>#REF!</v>
      </c>
      <c r="O52" s="175" t="e">
        <f t="shared" si="5"/>
        <v>#REF!</v>
      </c>
      <c r="P52" s="175"/>
      <c r="Q52" s="175" t="e">
        <f t="shared" si="7"/>
        <v>#REF!</v>
      </c>
      <c r="R52" s="155"/>
      <c r="S52" s="124"/>
      <c r="T52" s="119"/>
      <c r="U52" s="119"/>
      <c r="V52" s="124"/>
    </row>
    <row r="53" spans="1:22" ht="12.75" hidden="1" customHeight="1" outlineLevel="1">
      <c r="A53" s="140"/>
      <c r="B53" s="155" t="s">
        <v>581</v>
      </c>
      <c r="C53" s="155" t="s">
        <v>564</v>
      </c>
      <c r="D53" s="140"/>
      <c r="E53" s="156">
        <v>1</v>
      </c>
      <c r="F53" s="157">
        <v>3.3</v>
      </c>
      <c r="G53" s="157">
        <v>0.4</v>
      </c>
      <c r="H53" s="157">
        <v>0.35</v>
      </c>
      <c r="I53" s="157"/>
      <c r="J53" s="157">
        <f t="shared" si="9"/>
        <v>0.46200000000000002</v>
      </c>
      <c r="K53" s="156"/>
      <c r="L53" s="175" t="e">
        <f t="shared" si="2"/>
        <v>#REF!</v>
      </c>
      <c r="M53" s="175" t="e">
        <f t="shared" si="3"/>
        <v>#REF!</v>
      </c>
      <c r="N53" s="175" t="e">
        <f t="shared" si="4"/>
        <v>#REF!</v>
      </c>
      <c r="O53" s="175" t="e">
        <f t="shared" si="5"/>
        <v>#REF!</v>
      </c>
      <c r="P53" s="175"/>
      <c r="Q53" s="175" t="e">
        <f t="shared" si="7"/>
        <v>#REF!</v>
      </c>
      <c r="R53" s="155"/>
      <c r="S53" s="124"/>
      <c r="T53" s="119"/>
      <c r="U53" s="119"/>
      <c r="V53" s="124"/>
    </row>
    <row r="54" spans="1:22" ht="12.75" hidden="1" customHeight="1" outlineLevel="1">
      <c r="A54" s="140"/>
      <c r="B54" s="155" t="s">
        <v>582</v>
      </c>
      <c r="C54" s="155" t="s">
        <v>583</v>
      </c>
      <c r="D54" s="140"/>
      <c r="E54" s="156">
        <v>1</v>
      </c>
      <c r="F54" s="157">
        <v>1.7</v>
      </c>
      <c r="G54" s="157">
        <v>0.3</v>
      </c>
      <c r="H54" s="157">
        <v>0.35</v>
      </c>
      <c r="I54" s="157"/>
      <c r="J54" s="157">
        <f t="shared" si="9"/>
        <v>0.17849999999999999</v>
      </c>
      <c r="K54" s="156"/>
      <c r="L54" s="175" t="e">
        <f t="shared" si="2"/>
        <v>#REF!</v>
      </c>
      <c r="M54" s="175" t="e">
        <f t="shared" si="3"/>
        <v>#REF!</v>
      </c>
      <c r="N54" s="175" t="e">
        <f t="shared" si="4"/>
        <v>#REF!</v>
      </c>
      <c r="O54" s="175" t="e">
        <f t="shared" si="5"/>
        <v>#REF!</v>
      </c>
      <c r="P54" s="175"/>
      <c r="Q54" s="175" t="e">
        <f t="shared" si="7"/>
        <v>#REF!</v>
      </c>
      <c r="R54" s="155"/>
      <c r="S54" s="124"/>
      <c r="T54" s="119"/>
      <c r="U54" s="119"/>
      <c r="V54" s="124"/>
    </row>
    <row r="55" spans="1:22" ht="12.75" hidden="1" customHeight="1" outlineLevel="1">
      <c r="A55" s="140"/>
      <c r="B55" s="155" t="s">
        <v>584</v>
      </c>
      <c r="C55" s="155" t="s">
        <v>564</v>
      </c>
      <c r="D55" s="140"/>
      <c r="E55" s="156">
        <v>1</v>
      </c>
      <c r="F55" s="157">
        <v>3.2</v>
      </c>
      <c r="G55" s="157">
        <v>0.4</v>
      </c>
      <c r="H55" s="157">
        <v>0.35</v>
      </c>
      <c r="I55" s="157"/>
      <c r="J55" s="157">
        <f t="shared" si="9"/>
        <v>0.44800000000000001</v>
      </c>
      <c r="K55" s="156"/>
      <c r="L55" s="175" t="e">
        <f t="shared" si="2"/>
        <v>#REF!</v>
      </c>
      <c r="M55" s="175" t="e">
        <f t="shared" si="3"/>
        <v>#REF!</v>
      </c>
      <c r="N55" s="175" t="e">
        <f t="shared" si="4"/>
        <v>#REF!</v>
      </c>
      <c r="O55" s="175" t="e">
        <f t="shared" si="5"/>
        <v>#REF!</v>
      </c>
      <c r="P55" s="175"/>
      <c r="Q55" s="175" t="e">
        <f t="shared" si="7"/>
        <v>#REF!</v>
      </c>
      <c r="R55" s="155"/>
      <c r="S55" s="124"/>
      <c r="T55" s="119"/>
      <c r="U55" s="119"/>
      <c r="V55" s="124"/>
    </row>
    <row r="56" spans="1:22" ht="12.75" hidden="1" customHeight="1" outlineLevel="1">
      <c r="A56" s="140"/>
      <c r="B56" s="155" t="s">
        <v>585</v>
      </c>
      <c r="C56" s="155" t="s">
        <v>558</v>
      </c>
      <c r="D56" s="140"/>
      <c r="E56" s="156">
        <v>1</v>
      </c>
      <c r="F56" s="157">
        <v>7.3</v>
      </c>
      <c r="G56" s="157">
        <v>0.4</v>
      </c>
      <c r="H56" s="157">
        <v>0.15</v>
      </c>
      <c r="I56" s="157"/>
      <c r="J56" s="157">
        <f t="shared" si="9"/>
        <v>0.438</v>
      </c>
      <c r="K56" s="156"/>
      <c r="L56" s="175" t="e">
        <f t="shared" si="2"/>
        <v>#REF!</v>
      </c>
      <c r="M56" s="175" t="e">
        <f t="shared" si="3"/>
        <v>#REF!</v>
      </c>
      <c r="N56" s="175" t="e">
        <f t="shared" si="4"/>
        <v>#REF!</v>
      </c>
      <c r="O56" s="175" t="e">
        <f t="shared" si="5"/>
        <v>#REF!</v>
      </c>
      <c r="P56" s="175"/>
      <c r="Q56" s="175" t="e">
        <f t="shared" si="7"/>
        <v>#REF!</v>
      </c>
      <c r="R56" s="155"/>
      <c r="S56" s="124"/>
      <c r="T56" s="119"/>
      <c r="U56" s="119"/>
      <c r="V56" s="124"/>
    </row>
    <row r="57" spans="1:22" ht="12.75" hidden="1" customHeight="1" outlineLevel="1">
      <c r="A57" s="140"/>
      <c r="B57" s="155" t="s">
        <v>586</v>
      </c>
      <c r="C57" s="155" t="s">
        <v>560</v>
      </c>
      <c r="D57" s="140"/>
      <c r="E57" s="156">
        <v>1</v>
      </c>
      <c r="F57" s="157">
        <v>7</v>
      </c>
      <c r="G57" s="157">
        <v>0.4</v>
      </c>
      <c r="H57" s="157">
        <v>0.45</v>
      </c>
      <c r="I57" s="157"/>
      <c r="J57" s="157">
        <f t="shared" si="9"/>
        <v>1.26</v>
      </c>
      <c r="K57" s="156"/>
      <c r="L57" s="175" t="e">
        <f t="shared" si="2"/>
        <v>#REF!</v>
      </c>
      <c r="M57" s="175" t="e">
        <f t="shared" si="3"/>
        <v>#REF!</v>
      </c>
      <c r="N57" s="175" t="e">
        <f t="shared" si="4"/>
        <v>#REF!</v>
      </c>
      <c r="O57" s="175" t="e">
        <f t="shared" si="5"/>
        <v>#REF!</v>
      </c>
      <c r="P57" s="175"/>
      <c r="Q57" s="175" t="e">
        <f t="shared" si="7"/>
        <v>#REF!</v>
      </c>
      <c r="R57" s="155"/>
      <c r="S57" s="124"/>
      <c r="T57" s="119"/>
      <c r="U57" s="119"/>
      <c r="V57" s="124"/>
    </row>
    <row r="58" spans="1:22" ht="12.75" hidden="1" customHeight="1" outlineLevel="1">
      <c r="A58" s="140"/>
      <c r="B58" s="155" t="s">
        <v>587</v>
      </c>
      <c r="C58" s="155" t="s">
        <v>558</v>
      </c>
      <c r="D58" s="140"/>
      <c r="E58" s="156">
        <v>1</v>
      </c>
      <c r="F58" s="157">
        <v>1.8</v>
      </c>
      <c r="G58" s="157">
        <v>0.4</v>
      </c>
      <c r="H58" s="157">
        <v>0.15</v>
      </c>
      <c r="I58" s="157"/>
      <c r="J58" s="157">
        <f t="shared" si="9"/>
        <v>0.108</v>
      </c>
      <c r="K58" s="156"/>
      <c r="L58" s="175" t="e">
        <f t="shared" si="2"/>
        <v>#REF!</v>
      </c>
      <c r="M58" s="175" t="e">
        <f t="shared" si="3"/>
        <v>#REF!</v>
      </c>
      <c r="N58" s="175" t="e">
        <f t="shared" si="4"/>
        <v>#REF!</v>
      </c>
      <c r="O58" s="175" t="e">
        <f t="shared" si="5"/>
        <v>#REF!</v>
      </c>
      <c r="P58" s="175"/>
      <c r="Q58" s="175" t="e">
        <f t="shared" si="7"/>
        <v>#REF!</v>
      </c>
      <c r="R58" s="155"/>
      <c r="S58" s="124"/>
      <c r="T58" s="119"/>
      <c r="U58" s="119"/>
      <c r="V58" s="124"/>
    </row>
    <row r="59" spans="1:22" ht="12.75" hidden="1" customHeight="1" outlineLevel="1">
      <c r="A59" s="140"/>
      <c r="B59" s="155" t="s">
        <v>588</v>
      </c>
      <c r="C59" s="155" t="s">
        <v>589</v>
      </c>
      <c r="D59" s="140"/>
      <c r="E59" s="156">
        <v>1</v>
      </c>
      <c r="F59" s="157">
        <v>1.8</v>
      </c>
      <c r="G59" s="157">
        <v>0.45</v>
      </c>
      <c r="H59" s="157">
        <v>0.05</v>
      </c>
      <c r="I59" s="157"/>
      <c r="J59" s="157">
        <f t="shared" si="9"/>
        <v>4.0500000000000001E-2</v>
      </c>
      <c r="K59" s="156"/>
      <c r="L59" s="175" t="e">
        <f t="shared" si="2"/>
        <v>#REF!</v>
      </c>
      <c r="M59" s="175" t="e">
        <f t="shared" si="3"/>
        <v>#REF!</v>
      </c>
      <c r="N59" s="175" t="e">
        <f t="shared" si="4"/>
        <v>#REF!</v>
      </c>
      <c r="O59" s="175" t="e">
        <f t="shared" si="5"/>
        <v>#REF!</v>
      </c>
      <c r="P59" s="175"/>
      <c r="Q59" s="175" t="e">
        <f t="shared" si="7"/>
        <v>#REF!</v>
      </c>
      <c r="R59" s="155"/>
      <c r="S59" s="124"/>
      <c r="T59" s="119"/>
      <c r="U59" s="119"/>
      <c r="V59" s="124"/>
    </row>
    <row r="60" spans="1:22" ht="12.75" hidden="1" customHeight="1" outlineLevel="1">
      <c r="A60" s="140"/>
      <c r="B60" s="155" t="s">
        <v>590</v>
      </c>
      <c r="C60" s="155" t="s">
        <v>591</v>
      </c>
      <c r="D60" s="140"/>
      <c r="E60" s="156">
        <v>1</v>
      </c>
      <c r="F60" s="157">
        <v>1.3</v>
      </c>
      <c r="G60" s="157">
        <v>0.4</v>
      </c>
      <c r="H60" s="157">
        <v>0.1</v>
      </c>
      <c r="I60" s="157"/>
      <c r="J60" s="157">
        <f t="shared" si="9"/>
        <v>5.1999999999999998E-2</v>
      </c>
      <c r="K60" s="156"/>
      <c r="L60" s="175" t="e">
        <f t="shared" si="2"/>
        <v>#REF!</v>
      </c>
      <c r="M60" s="175" t="e">
        <f t="shared" si="3"/>
        <v>#REF!</v>
      </c>
      <c r="N60" s="175" t="e">
        <f t="shared" si="4"/>
        <v>#REF!</v>
      </c>
      <c r="O60" s="175" t="e">
        <f t="shared" si="5"/>
        <v>#REF!</v>
      </c>
      <c r="P60" s="175"/>
      <c r="Q60" s="175" t="e">
        <f t="shared" si="7"/>
        <v>#REF!</v>
      </c>
      <c r="R60" s="155"/>
      <c r="S60" s="124"/>
      <c r="T60" s="119"/>
      <c r="U60" s="119"/>
      <c r="V60" s="124"/>
    </row>
    <row r="61" spans="1:22" ht="12.75" hidden="1" customHeight="1" outlineLevel="1">
      <c r="A61" s="140"/>
      <c r="B61" s="155" t="s">
        <v>592</v>
      </c>
      <c r="C61" s="155" t="s">
        <v>593</v>
      </c>
      <c r="D61" s="140"/>
      <c r="E61" s="156">
        <v>2</v>
      </c>
      <c r="F61" s="157">
        <v>2.1</v>
      </c>
      <c r="G61" s="157">
        <v>0.4</v>
      </c>
      <c r="H61" s="157">
        <v>0.05</v>
      </c>
      <c r="I61" s="157"/>
      <c r="J61" s="157">
        <f t="shared" si="9"/>
        <v>8.4000000000000005E-2</v>
      </c>
      <c r="K61" s="156"/>
      <c r="L61" s="175" t="e">
        <f t="shared" si="2"/>
        <v>#REF!</v>
      </c>
      <c r="M61" s="175" t="e">
        <f t="shared" si="3"/>
        <v>#REF!</v>
      </c>
      <c r="N61" s="175" t="e">
        <f t="shared" si="4"/>
        <v>#REF!</v>
      </c>
      <c r="O61" s="175" t="e">
        <f t="shared" si="5"/>
        <v>#REF!</v>
      </c>
      <c r="P61" s="175"/>
      <c r="Q61" s="175" t="e">
        <f t="shared" si="7"/>
        <v>#REF!</v>
      </c>
      <c r="R61" s="155"/>
      <c r="S61" s="124"/>
      <c r="T61" s="119"/>
      <c r="U61" s="119"/>
      <c r="V61" s="124"/>
    </row>
    <row r="62" spans="1:22" ht="12.75" hidden="1" customHeight="1" outlineLevel="1">
      <c r="A62" s="140"/>
      <c r="B62" s="155" t="s">
        <v>594</v>
      </c>
      <c r="C62" s="155" t="s">
        <v>595</v>
      </c>
      <c r="D62" s="140"/>
      <c r="E62" s="156">
        <v>1</v>
      </c>
      <c r="F62" s="157">
        <v>11.3</v>
      </c>
      <c r="G62" s="157">
        <v>0.3</v>
      </c>
      <c r="H62" s="157">
        <v>0.1</v>
      </c>
      <c r="I62" s="157"/>
      <c r="J62" s="157">
        <f t="shared" si="9"/>
        <v>0.33900000000000002</v>
      </c>
      <c r="K62" s="156"/>
      <c r="L62" s="175" t="e">
        <f t="shared" si="2"/>
        <v>#REF!</v>
      </c>
      <c r="M62" s="175" t="e">
        <f t="shared" si="3"/>
        <v>#REF!</v>
      </c>
      <c r="N62" s="175" t="e">
        <f t="shared" si="4"/>
        <v>#REF!</v>
      </c>
      <c r="O62" s="175" t="e">
        <f t="shared" si="5"/>
        <v>#REF!</v>
      </c>
      <c r="P62" s="175"/>
      <c r="Q62" s="175" t="e">
        <f t="shared" si="7"/>
        <v>#REF!</v>
      </c>
      <c r="R62" s="155"/>
      <c r="S62" s="124"/>
      <c r="T62" s="119"/>
      <c r="U62" s="119"/>
      <c r="V62" s="124"/>
    </row>
    <row r="63" spans="1:22" ht="12.75" hidden="1" customHeight="1" outlineLevel="1">
      <c r="A63" s="140"/>
      <c r="B63" s="155" t="s">
        <v>596</v>
      </c>
      <c r="C63" s="155" t="s">
        <v>593</v>
      </c>
      <c r="D63" s="140"/>
      <c r="E63" s="156">
        <v>1</v>
      </c>
      <c r="F63" s="157">
        <v>5.5</v>
      </c>
      <c r="G63" s="157">
        <v>0.4</v>
      </c>
      <c r="H63" s="157">
        <v>0.05</v>
      </c>
      <c r="I63" s="157"/>
      <c r="J63" s="157">
        <f t="shared" si="9"/>
        <v>0.11</v>
      </c>
      <c r="K63" s="156"/>
      <c r="L63" s="175" t="e">
        <f t="shared" si="2"/>
        <v>#REF!</v>
      </c>
      <c r="M63" s="175" t="e">
        <f t="shared" si="3"/>
        <v>#REF!</v>
      </c>
      <c r="N63" s="175" t="e">
        <f t="shared" si="4"/>
        <v>#REF!</v>
      </c>
      <c r="O63" s="175" t="e">
        <f t="shared" si="5"/>
        <v>#REF!</v>
      </c>
      <c r="P63" s="175"/>
      <c r="Q63" s="175" t="e">
        <f t="shared" si="7"/>
        <v>#REF!</v>
      </c>
      <c r="R63" s="155"/>
      <c r="S63" s="124"/>
      <c r="T63" s="119"/>
      <c r="U63" s="119"/>
      <c r="V63" s="124"/>
    </row>
    <row r="64" spans="1:22" ht="38.25" customHeight="1">
      <c r="A64" s="140">
        <v>2</v>
      </c>
      <c r="B64" s="155" t="s">
        <v>201</v>
      </c>
      <c r="C64" s="155" t="s">
        <v>202</v>
      </c>
      <c r="D64" s="140" t="s">
        <v>188</v>
      </c>
      <c r="E64" s="156"/>
      <c r="F64" s="157"/>
      <c r="G64" s="157"/>
      <c r="H64" s="157"/>
      <c r="I64" s="157"/>
      <c r="J64" s="157"/>
      <c r="K64" s="157">
        <f>K19-K133-K178-K191</f>
        <v>297.46569375000001</v>
      </c>
      <c r="L64" s="175" t="e">
        <f t="shared" si="2"/>
        <v>#REF!</v>
      </c>
      <c r="M64" s="175" t="e">
        <f t="shared" si="3"/>
        <v>#REF!</v>
      </c>
      <c r="N64" s="175" t="e">
        <f t="shared" si="4"/>
        <v>#REF!</v>
      </c>
      <c r="O64" s="175" t="e">
        <f t="shared" si="5"/>
        <v>#REF!</v>
      </c>
      <c r="P64" s="175" t="e">
        <f t="shared" ref="P64:Q64" si="10">N64+L64</f>
        <v>#REF!</v>
      </c>
      <c r="Q64" s="175" t="e">
        <f t="shared" si="10"/>
        <v>#REF!</v>
      </c>
      <c r="R64" s="155"/>
      <c r="S64" s="124"/>
      <c r="T64" s="119"/>
      <c r="U64" s="119">
        <v>55000</v>
      </c>
      <c r="V64" s="124"/>
    </row>
    <row r="65" spans="1:22" ht="38.25" customHeight="1">
      <c r="A65" s="140">
        <v>3</v>
      </c>
      <c r="B65" s="155" t="s">
        <v>203</v>
      </c>
      <c r="C65" s="155" t="s">
        <v>204</v>
      </c>
      <c r="D65" s="140" t="s">
        <v>188</v>
      </c>
      <c r="E65" s="156"/>
      <c r="F65" s="157"/>
      <c r="G65" s="157"/>
      <c r="H65" s="157"/>
      <c r="I65" s="157"/>
      <c r="J65" s="157"/>
      <c r="K65" s="157">
        <f>K19-K64</f>
        <v>51.747806249999996</v>
      </c>
      <c r="L65" s="175" t="e">
        <f t="shared" si="2"/>
        <v>#REF!</v>
      </c>
      <c r="M65" s="175" t="e">
        <f t="shared" si="3"/>
        <v>#REF!</v>
      </c>
      <c r="N65" s="175" t="e">
        <f t="shared" si="4"/>
        <v>#REF!</v>
      </c>
      <c r="O65" s="175" t="e">
        <f t="shared" si="5"/>
        <v>#REF!</v>
      </c>
      <c r="P65" s="175" t="e">
        <f t="shared" ref="P65:Q65" si="11">N65+L65</f>
        <v>#REF!</v>
      </c>
      <c r="Q65" s="175" t="e">
        <f t="shared" si="11"/>
        <v>#REF!</v>
      </c>
      <c r="R65" s="155"/>
      <c r="S65" s="124"/>
      <c r="T65" s="119"/>
      <c r="U65" s="119">
        <v>28000</v>
      </c>
      <c r="V65" s="124"/>
    </row>
    <row r="66" spans="1:22" ht="38.25" customHeight="1" collapsed="1">
      <c r="A66" s="140">
        <v>4</v>
      </c>
      <c r="B66" s="155" t="s">
        <v>205</v>
      </c>
      <c r="C66" s="155"/>
      <c r="D66" s="140" t="s">
        <v>206</v>
      </c>
      <c r="E66" s="156"/>
      <c r="F66" s="157"/>
      <c r="G66" s="157"/>
      <c r="H66" s="157"/>
      <c r="I66" s="157"/>
      <c r="J66" s="157"/>
      <c r="K66" s="157">
        <f>SUM(J67:J80)</f>
        <v>215.035</v>
      </c>
      <c r="L66" s="175" t="e">
        <f t="shared" si="2"/>
        <v>#REF!</v>
      </c>
      <c r="M66" s="175" t="e">
        <f t="shared" si="3"/>
        <v>#REF!</v>
      </c>
      <c r="N66" s="175" t="e">
        <f t="shared" si="4"/>
        <v>#REF!</v>
      </c>
      <c r="O66" s="175" t="e">
        <f t="shared" si="5"/>
        <v>#REF!</v>
      </c>
      <c r="P66" s="175" t="e">
        <f t="shared" ref="P66:Q66" si="12">N66+L66</f>
        <v>#REF!</v>
      </c>
      <c r="Q66" s="175" t="e">
        <f t="shared" si="12"/>
        <v>#REF!</v>
      </c>
      <c r="R66" s="155"/>
      <c r="S66" s="124"/>
      <c r="T66" s="119"/>
      <c r="U66" s="119">
        <v>19000</v>
      </c>
      <c r="V66" s="124"/>
    </row>
    <row r="67" spans="1:22" ht="12.75" hidden="1" customHeight="1" outlineLevel="1">
      <c r="A67" s="140"/>
      <c r="B67" s="155" t="s">
        <v>597</v>
      </c>
      <c r="C67" s="155"/>
      <c r="D67" s="140"/>
      <c r="E67" s="156"/>
      <c r="F67" s="157"/>
      <c r="G67" s="157"/>
      <c r="H67" s="157"/>
      <c r="I67" s="157">
        <v>66.575000000000003</v>
      </c>
      <c r="J67" s="157">
        <f t="shared" ref="J67:J80" si="13">PRODUCT(E67:I67)</f>
        <v>66.575000000000003</v>
      </c>
      <c r="K67" s="157"/>
      <c r="L67" s="175" t="e">
        <f t="shared" si="2"/>
        <v>#REF!</v>
      </c>
      <c r="M67" s="175" t="e">
        <f t="shared" si="3"/>
        <v>#REF!</v>
      </c>
      <c r="N67" s="175" t="e">
        <f t="shared" si="4"/>
        <v>#REF!</v>
      </c>
      <c r="O67" s="175" t="e">
        <f t="shared" si="5"/>
        <v>#REF!</v>
      </c>
      <c r="P67" s="175"/>
      <c r="Q67" s="175" t="e">
        <f t="shared" ref="Q67:Q80" si="14">O67+M67</f>
        <v>#REF!</v>
      </c>
      <c r="R67" s="155"/>
      <c r="S67" s="124"/>
      <c r="T67" s="119"/>
      <c r="U67" s="119"/>
      <c r="V67" s="124"/>
    </row>
    <row r="68" spans="1:22" ht="12.75" hidden="1" customHeight="1" outlineLevel="1">
      <c r="A68" s="140"/>
      <c r="B68" s="155"/>
      <c r="C68" s="155"/>
      <c r="D68" s="140"/>
      <c r="E68" s="156"/>
      <c r="F68" s="157"/>
      <c r="G68" s="157"/>
      <c r="H68" s="157"/>
      <c r="I68" s="157">
        <v>2.4300000000000002</v>
      </c>
      <c r="J68" s="157">
        <f t="shared" si="13"/>
        <v>2.4300000000000002</v>
      </c>
      <c r="K68" s="157"/>
      <c r="L68" s="175" t="e">
        <f t="shared" si="2"/>
        <v>#REF!</v>
      </c>
      <c r="M68" s="175" t="e">
        <f t="shared" si="3"/>
        <v>#REF!</v>
      </c>
      <c r="N68" s="175" t="e">
        <f t="shared" si="4"/>
        <v>#REF!</v>
      </c>
      <c r="O68" s="175" t="e">
        <f t="shared" si="5"/>
        <v>#REF!</v>
      </c>
      <c r="P68" s="175"/>
      <c r="Q68" s="175" t="e">
        <f t="shared" si="14"/>
        <v>#REF!</v>
      </c>
      <c r="R68" s="155"/>
      <c r="S68" s="124"/>
      <c r="T68" s="119"/>
      <c r="U68" s="119"/>
      <c r="V68" s="124"/>
    </row>
    <row r="69" spans="1:22" ht="12.75" hidden="1" customHeight="1" outlineLevel="1">
      <c r="A69" s="140"/>
      <c r="B69" s="155"/>
      <c r="C69" s="155"/>
      <c r="D69" s="140"/>
      <c r="E69" s="156"/>
      <c r="F69" s="157"/>
      <c r="G69" s="157"/>
      <c r="H69" s="157"/>
      <c r="I69" s="157">
        <v>18.98</v>
      </c>
      <c r="J69" s="157">
        <f t="shared" si="13"/>
        <v>18.98</v>
      </c>
      <c r="K69" s="157"/>
      <c r="L69" s="175" t="e">
        <f t="shared" si="2"/>
        <v>#REF!</v>
      </c>
      <c r="M69" s="175" t="e">
        <f t="shared" si="3"/>
        <v>#REF!</v>
      </c>
      <c r="N69" s="175" t="e">
        <f t="shared" si="4"/>
        <v>#REF!</v>
      </c>
      <c r="O69" s="175" t="e">
        <f t="shared" si="5"/>
        <v>#REF!</v>
      </c>
      <c r="P69" s="175"/>
      <c r="Q69" s="175" t="e">
        <f t="shared" si="14"/>
        <v>#REF!</v>
      </c>
      <c r="R69" s="155"/>
      <c r="S69" s="124"/>
      <c r="T69" s="119"/>
      <c r="U69" s="119"/>
      <c r="V69" s="124"/>
    </row>
    <row r="70" spans="1:22" ht="12.75" hidden="1" customHeight="1" outlineLevel="1">
      <c r="A70" s="140"/>
      <c r="B70" s="155"/>
      <c r="C70" s="155"/>
      <c r="D70" s="140"/>
      <c r="E70" s="156"/>
      <c r="F70" s="157"/>
      <c r="G70" s="157"/>
      <c r="H70" s="157"/>
      <c r="I70" s="157">
        <v>51.22</v>
      </c>
      <c r="J70" s="157">
        <f t="shared" si="13"/>
        <v>51.22</v>
      </c>
      <c r="K70" s="157"/>
      <c r="L70" s="175" t="e">
        <f t="shared" si="2"/>
        <v>#REF!</v>
      </c>
      <c r="M70" s="175" t="e">
        <f t="shared" si="3"/>
        <v>#REF!</v>
      </c>
      <c r="N70" s="175" t="e">
        <f t="shared" si="4"/>
        <v>#REF!</v>
      </c>
      <c r="O70" s="175" t="e">
        <f t="shared" si="5"/>
        <v>#REF!</v>
      </c>
      <c r="P70" s="175"/>
      <c r="Q70" s="175" t="e">
        <f t="shared" si="14"/>
        <v>#REF!</v>
      </c>
      <c r="R70" s="155"/>
      <c r="S70" s="124"/>
      <c r="T70" s="119"/>
      <c r="U70" s="119"/>
      <c r="V70" s="124"/>
    </row>
    <row r="71" spans="1:22" ht="12.75" hidden="1" customHeight="1" outlineLevel="1">
      <c r="A71" s="140"/>
      <c r="B71" s="155"/>
      <c r="C71" s="155"/>
      <c r="D71" s="140"/>
      <c r="E71" s="156"/>
      <c r="F71" s="157"/>
      <c r="G71" s="157"/>
      <c r="H71" s="157"/>
      <c r="I71" s="157">
        <v>4</v>
      </c>
      <c r="J71" s="157">
        <f t="shared" si="13"/>
        <v>4</v>
      </c>
      <c r="K71" s="157"/>
      <c r="L71" s="175" t="e">
        <f t="shared" si="2"/>
        <v>#REF!</v>
      </c>
      <c r="M71" s="175" t="e">
        <f t="shared" si="3"/>
        <v>#REF!</v>
      </c>
      <c r="N71" s="175" t="e">
        <f t="shared" si="4"/>
        <v>#REF!</v>
      </c>
      <c r="O71" s="175" t="e">
        <f t="shared" si="5"/>
        <v>#REF!</v>
      </c>
      <c r="P71" s="175"/>
      <c r="Q71" s="175" t="e">
        <f t="shared" si="14"/>
        <v>#REF!</v>
      </c>
      <c r="R71" s="155"/>
      <c r="S71" s="124"/>
      <c r="T71" s="119"/>
      <c r="U71" s="119"/>
      <c r="V71" s="124"/>
    </row>
    <row r="72" spans="1:22" ht="12.75" hidden="1" customHeight="1" outlineLevel="1">
      <c r="A72" s="140"/>
      <c r="B72" s="155"/>
      <c r="C72" s="155"/>
      <c r="D72" s="140"/>
      <c r="E72" s="156"/>
      <c r="F72" s="157"/>
      <c r="G72" s="157"/>
      <c r="H72" s="157"/>
      <c r="I72" s="157">
        <v>7.29</v>
      </c>
      <c r="J72" s="157">
        <f t="shared" si="13"/>
        <v>7.29</v>
      </c>
      <c r="K72" s="157"/>
      <c r="L72" s="175" t="e">
        <f t="shared" si="2"/>
        <v>#REF!</v>
      </c>
      <c r="M72" s="175" t="e">
        <f t="shared" si="3"/>
        <v>#REF!</v>
      </c>
      <c r="N72" s="175" t="e">
        <f t="shared" si="4"/>
        <v>#REF!</v>
      </c>
      <c r="O72" s="175" t="e">
        <f t="shared" si="5"/>
        <v>#REF!</v>
      </c>
      <c r="P72" s="175"/>
      <c r="Q72" s="175" t="e">
        <f t="shared" si="14"/>
        <v>#REF!</v>
      </c>
      <c r="R72" s="155"/>
      <c r="S72" s="124"/>
      <c r="T72" s="119"/>
      <c r="U72" s="119"/>
      <c r="V72" s="124"/>
    </row>
    <row r="73" spans="1:22" ht="12.75" hidden="1" customHeight="1" outlineLevel="1">
      <c r="A73" s="140"/>
      <c r="B73" s="155"/>
      <c r="C73" s="155"/>
      <c r="D73" s="140"/>
      <c r="E73" s="156"/>
      <c r="F73" s="157"/>
      <c r="G73" s="157"/>
      <c r="H73" s="157"/>
      <c r="I73" s="157">
        <v>2.17</v>
      </c>
      <c r="J73" s="157">
        <f t="shared" si="13"/>
        <v>2.17</v>
      </c>
      <c r="K73" s="157"/>
      <c r="L73" s="175" t="e">
        <f t="shared" si="2"/>
        <v>#REF!</v>
      </c>
      <c r="M73" s="175" t="e">
        <f t="shared" si="3"/>
        <v>#REF!</v>
      </c>
      <c r="N73" s="175" t="e">
        <f t="shared" si="4"/>
        <v>#REF!</v>
      </c>
      <c r="O73" s="175" t="e">
        <f t="shared" si="5"/>
        <v>#REF!</v>
      </c>
      <c r="P73" s="175"/>
      <c r="Q73" s="175" t="e">
        <f t="shared" si="14"/>
        <v>#REF!</v>
      </c>
      <c r="R73" s="155"/>
      <c r="S73" s="124"/>
      <c r="T73" s="119"/>
      <c r="U73" s="119"/>
      <c r="V73" s="124"/>
    </row>
    <row r="74" spans="1:22" ht="12.75" hidden="1" customHeight="1" outlineLevel="1">
      <c r="A74" s="140"/>
      <c r="B74" s="155"/>
      <c r="C74" s="155"/>
      <c r="D74" s="140"/>
      <c r="E74" s="156"/>
      <c r="F74" s="157"/>
      <c r="G74" s="157"/>
      <c r="H74" s="157"/>
      <c r="I74" s="157">
        <v>2.84</v>
      </c>
      <c r="J74" s="157">
        <f t="shared" si="13"/>
        <v>2.84</v>
      </c>
      <c r="K74" s="157"/>
      <c r="L74" s="175" t="e">
        <f t="shared" si="2"/>
        <v>#REF!</v>
      </c>
      <c r="M74" s="175" t="e">
        <f t="shared" si="3"/>
        <v>#REF!</v>
      </c>
      <c r="N74" s="175" t="e">
        <f t="shared" si="4"/>
        <v>#REF!</v>
      </c>
      <c r="O74" s="175" t="e">
        <f t="shared" si="5"/>
        <v>#REF!</v>
      </c>
      <c r="P74" s="175"/>
      <c r="Q74" s="175" t="e">
        <f t="shared" si="14"/>
        <v>#REF!</v>
      </c>
      <c r="R74" s="155"/>
      <c r="S74" s="124"/>
      <c r="T74" s="119"/>
      <c r="U74" s="119"/>
      <c r="V74" s="124"/>
    </row>
    <row r="75" spans="1:22" ht="12.75" hidden="1" customHeight="1" outlineLevel="1">
      <c r="A75" s="140"/>
      <c r="B75" s="155"/>
      <c r="C75" s="155"/>
      <c r="D75" s="140"/>
      <c r="E75" s="156"/>
      <c r="F75" s="157"/>
      <c r="G75" s="157"/>
      <c r="H75" s="157"/>
      <c r="I75" s="157">
        <f>13.69-1.6*0.2</f>
        <v>13.37</v>
      </c>
      <c r="J75" s="157">
        <f t="shared" si="13"/>
        <v>13.37</v>
      </c>
      <c r="K75" s="157"/>
      <c r="L75" s="175" t="e">
        <f t="shared" si="2"/>
        <v>#REF!</v>
      </c>
      <c r="M75" s="175" t="e">
        <f t="shared" si="3"/>
        <v>#REF!</v>
      </c>
      <c r="N75" s="175" t="e">
        <f t="shared" si="4"/>
        <v>#REF!</v>
      </c>
      <c r="O75" s="175" t="e">
        <f t="shared" si="5"/>
        <v>#REF!</v>
      </c>
      <c r="P75" s="175"/>
      <c r="Q75" s="175" t="e">
        <f t="shared" si="14"/>
        <v>#REF!</v>
      </c>
      <c r="R75" s="155"/>
      <c r="S75" s="124"/>
      <c r="T75" s="119"/>
      <c r="U75" s="119"/>
      <c r="V75" s="124"/>
    </row>
    <row r="76" spans="1:22" ht="12.75" hidden="1" customHeight="1" outlineLevel="1">
      <c r="A76" s="140"/>
      <c r="B76" s="155"/>
      <c r="C76" s="155"/>
      <c r="D76" s="140"/>
      <c r="E76" s="156"/>
      <c r="F76" s="157"/>
      <c r="G76" s="157"/>
      <c r="H76" s="157"/>
      <c r="I76" s="157">
        <v>11.55</v>
      </c>
      <c r="J76" s="157">
        <f t="shared" si="13"/>
        <v>11.55</v>
      </c>
      <c r="K76" s="157"/>
      <c r="L76" s="175" t="e">
        <f t="shared" si="2"/>
        <v>#REF!</v>
      </c>
      <c r="M76" s="175" t="e">
        <f t="shared" si="3"/>
        <v>#REF!</v>
      </c>
      <c r="N76" s="175" t="e">
        <f t="shared" si="4"/>
        <v>#REF!</v>
      </c>
      <c r="O76" s="175" t="e">
        <f t="shared" si="5"/>
        <v>#REF!</v>
      </c>
      <c r="P76" s="175"/>
      <c r="Q76" s="175" t="e">
        <f t="shared" si="14"/>
        <v>#REF!</v>
      </c>
      <c r="R76" s="155"/>
      <c r="S76" s="124"/>
      <c r="T76" s="119"/>
      <c r="U76" s="119"/>
      <c r="V76" s="124"/>
    </row>
    <row r="77" spans="1:22" ht="12.75" hidden="1" customHeight="1" outlineLevel="1">
      <c r="A77" s="140"/>
      <c r="B77" s="155"/>
      <c r="C77" s="155"/>
      <c r="D77" s="140"/>
      <c r="E77" s="156"/>
      <c r="F77" s="157"/>
      <c r="G77" s="157"/>
      <c r="H77" s="157"/>
      <c r="I77" s="157">
        <v>12.96</v>
      </c>
      <c r="J77" s="157">
        <f t="shared" si="13"/>
        <v>12.96</v>
      </c>
      <c r="K77" s="157"/>
      <c r="L77" s="175" t="e">
        <f t="shared" si="2"/>
        <v>#REF!</v>
      </c>
      <c r="M77" s="175" t="e">
        <f t="shared" si="3"/>
        <v>#REF!</v>
      </c>
      <c r="N77" s="175" t="e">
        <f t="shared" si="4"/>
        <v>#REF!</v>
      </c>
      <c r="O77" s="175" t="e">
        <f t="shared" si="5"/>
        <v>#REF!</v>
      </c>
      <c r="P77" s="175"/>
      <c r="Q77" s="175" t="e">
        <f t="shared" si="14"/>
        <v>#REF!</v>
      </c>
      <c r="R77" s="155"/>
      <c r="S77" s="124"/>
      <c r="T77" s="119"/>
      <c r="U77" s="119"/>
      <c r="V77" s="124"/>
    </row>
    <row r="78" spans="1:22" ht="12.75" hidden="1" customHeight="1" outlineLevel="1">
      <c r="A78" s="140"/>
      <c r="B78" s="155"/>
      <c r="C78" s="155"/>
      <c r="D78" s="140"/>
      <c r="E78" s="156"/>
      <c r="F78" s="157"/>
      <c r="G78" s="157"/>
      <c r="H78" s="157"/>
      <c r="I78" s="157">
        <f>17.53-0.1*2</f>
        <v>17.329999999999998</v>
      </c>
      <c r="J78" s="157">
        <f t="shared" si="13"/>
        <v>17.329999999999998</v>
      </c>
      <c r="K78" s="157"/>
      <c r="L78" s="175" t="e">
        <f t="shared" si="2"/>
        <v>#REF!</v>
      </c>
      <c r="M78" s="175" t="e">
        <f t="shared" si="3"/>
        <v>#REF!</v>
      </c>
      <c r="N78" s="175" t="e">
        <f t="shared" si="4"/>
        <v>#REF!</v>
      </c>
      <c r="O78" s="175" t="e">
        <f t="shared" si="5"/>
        <v>#REF!</v>
      </c>
      <c r="P78" s="175"/>
      <c r="Q78" s="175" t="e">
        <f t="shared" si="14"/>
        <v>#REF!</v>
      </c>
      <c r="R78" s="155"/>
      <c r="S78" s="124"/>
      <c r="T78" s="119"/>
      <c r="U78" s="119"/>
      <c r="V78" s="124"/>
    </row>
    <row r="79" spans="1:22" ht="12.75" hidden="1" customHeight="1" outlineLevel="1">
      <c r="A79" s="140"/>
      <c r="B79" s="155"/>
      <c r="C79" s="155"/>
      <c r="D79" s="140"/>
      <c r="E79" s="156"/>
      <c r="F79" s="157"/>
      <c r="G79" s="157"/>
      <c r="H79" s="157"/>
      <c r="I79" s="157">
        <f>1.2*0.4</f>
        <v>0.48</v>
      </c>
      <c r="J79" s="157">
        <f t="shared" si="13"/>
        <v>0.48</v>
      </c>
      <c r="K79" s="157"/>
      <c r="L79" s="175" t="e">
        <f t="shared" si="2"/>
        <v>#REF!</v>
      </c>
      <c r="M79" s="175" t="e">
        <f t="shared" si="3"/>
        <v>#REF!</v>
      </c>
      <c r="N79" s="175" t="e">
        <f t="shared" si="4"/>
        <v>#REF!</v>
      </c>
      <c r="O79" s="175" t="e">
        <f t="shared" si="5"/>
        <v>#REF!</v>
      </c>
      <c r="P79" s="175"/>
      <c r="Q79" s="175" t="e">
        <f t="shared" si="14"/>
        <v>#REF!</v>
      </c>
      <c r="R79" s="155"/>
      <c r="S79" s="124"/>
      <c r="T79" s="119"/>
      <c r="U79" s="119"/>
      <c r="V79" s="124"/>
    </row>
    <row r="80" spans="1:22" ht="12.75" hidden="1" customHeight="1" outlineLevel="1">
      <c r="A80" s="140"/>
      <c r="B80" s="155"/>
      <c r="C80" s="155"/>
      <c r="D80" s="140"/>
      <c r="E80" s="156"/>
      <c r="F80" s="157"/>
      <c r="G80" s="157"/>
      <c r="H80" s="157"/>
      <c r="I80" s="157">
        <f>3.84</f>
        <v>3.84</v>
      </c>
      <c r="J80" s="157">
        <f t="shared" si="13"/>
        <v>3.84</v>
      </c>
      <c r="K80" s="157"/>
      <c r="L80" s="175" t="e">
        <f t="shared" si="2"/>
        <v>#REF!</v>
      </c>
      <c r="M80" s="175" t="e">
        <f t="shared" si="3"/>
        <v>#REF!</v>
      </c>
      <c r="N80" s="175" t="e">
        <f t="shared" si="4"/>
        <v>#REF!</v>
      </c>
      <c r="O80" s="175" t="e">
        <f t="shared" si="5"/>
        <v>#REF!</v>
      </c>
      <c r="P80" s="175"/>
      <c r="Q80" s="175" t="e">
        <f t="shared" si="14"/>
        <v>#REF!</v>
      </c>
      <c r="R80" s="155"/>
      <c r="S80" s="124"/>
      <c r="T80" s="119"/>
      <c r="U80" s="119"/>
      <c r="V80" s="124"/>
    </row>
    <row r="81" spans="1:22" ht="38.25" customHeight="1" collapsed="1">
      <c r="A81" s="140">
        <v>5</v>
      </c>
      <c r="B81" s="155" t="s">
        <v>209</v>
      </c>
      <c r="C81" s="155"/>
      <c r="D81" s="140" t="s">
        <v>206</v>
      </c>
      <c r="E81" s="156"/>
      <c r="F81" s="157"/>
      <c r="G81" s="157"/>
      <c r="H81" s="157"/>
      <c r="I81" s="157"/>
      <c r="J81" s="157"/>
      <c r="K81" s="157">
        <f>SUBTOTAL(9,J82:J124)</f>
        <v>180.26</v>
      </c>
      <c r="L81" s="175" t="e">
        <f t="shared" si="2"/>
        <v>#REF!</v>
      </c>
      <c r="M81" s="175" t="e">
        <f t="shared" si="3"/>
        <v>#REF!</v>
      </c>
      <c r="N81" s="175" t="e">
        <f t="shared" si="4"/>
        <v>#REF!</v>
      </c>
      <c r="O81" s="175" t="e">
        <f t="shared" si="5"/>
        <v>#REF!</v>
      </c>
      <c r="P81" s="175" t="e">
        <f t="shared" ref="P81:Q81" si="15">N81+L81</f>
        <v>#REF!</v>
      </c>
      <c r="Q81" s="175" t="e">
        <f t="shared" si="15"/>
        <v>#REF!</v>
      </c>
      <c r="R81" s="155"/>
      <c r="S81" s="124"/>
      <c r="T81" s="119"/>
      <c r="U81" s="119">
        <v>22000</v>
      </c>
      <c r="V81" s="124"/>
    </row>
    <row r="82" spans="1:22" ht="12.75" hidden="1" customHeight="1" outlineLevel="1">
      <c r="A82" s="140"/>
      <c r="B82" s="155" t="s">
        <v>356</v>
      </c>
      <c r="C82" s="155"/>
      <c r="D82" s="140"/>
      <c r="E82" s="156"/>
      <c r="F82" s="157"/>
      <c r="G82" s="157"/>
      <c r="H82" s="157"/>
      <c r="I82" s="157"/>
      <c r="J82" s="157"/>
      <c r="K82" s="157"/>
      <c r="L82" s="175" t="e">
        <f t="shared" si="2"/>
        <v>#REF!</v>
      </c>
      <c r="M82" s="175" t="e">
        <f t="shared" si="3"/>
        <v>#REF!</v>
      </c>
      <c r="N82" s="175" t="e">
        <f t="shared" si="4"/>
        <v>#REF!</v>
      </c>
      <c r="O82" s="175" t="e">
        <f t="shared" si="5"/>
        <v>#REF!</v>
      </c>
      <c r="P82" s="175"/>
      <c r="Q82" s="175" t="e">
        <f t="shared" ref="Q82:Q125" si="16">O82+M82</f>
        <v>#REF!</v>
      </c>
      <c r="R82" s="155"/>
      <c r="S82" s="124"/>
      <c r="T82" s="119"/>
      <c r="U82" s="119"/>
      <c r="V82" s="124"/>
    </row>
    <row r="83" spans="1:22" ht="12.75" hidden="1" customHeight="1" outlineLevel="1">
      <c r="A83" s="140"/>
      <c r="B83" s="155" t="s">
        <v>529</v>
      </c>
      <c r="C83" s="155">
        <v>0</v>
      </c>
      <c r="D83" s="155">
        <v>0</v>
      </c>
      <c r="E83" s="155">
        <f t="shared" ref="E83:G83" si="17">E21</f>
        <v>1</v>
      </c>
      <c r="F83" s="155">
        <f t="shared" si="17"/>
        <v>1</v>
      </c>
      <c r="G83" s="155">
        <f t="shared" si="17"/>
        <v>1</v>
      </c>
      <c r="H83" s="155"/>
      <c r="I83" s="155"/>
      <c r="J83" s="157">
        <f t="shared" ref="J83:J92" si="18">PRODUCT(E83:I83)</f>
        <v>1</v>
      </c>
      <c r="K83" s="157"/>
      <c r="L83" s="175" t="e">
        <f t="shared" si="2"/>
        <v>#REF!</v>
      </c>
      <c r="M83" s="175" t="e">
        <f t="shared" si="3"/>
        <v>#REF!</v>
      </c>
      <c r="N83" s="175" t="e">
        <f t="shared" si="4"/>
        <v>#REF!</v>
      </c>
      <c r="O83" s="175" t="e">
        <f t="shared" si="5"/>
        <v>#REF!</v>
      </c>
      <c r="P83" s="175"/>
      <c r="Q83" s="175" t="e">
        <f t="shared" si="16"/>
        <v>#REF!</v>
      </c>
      <c r="R83" s="155"/>
      <c r="S83" s="124"/>
      <c r="T83" s="119"/>
      <c r="U83" s="119"/>
      <c r="V83" s="124"/>
    </row>
    <row r="84" spans="1:22" ht="12.75" hidden="1" customHeight="1" outlineLevel="1">
      <c r="A84" s="140"/>
      <c r="B84" s="155" t="s">
        <v>190</v>
      </c>
      <c r="C84" s="155">
        <v>0</v>
      </c>
      <c r="D84" s="155">
        <v>0</v>
      </c>
      <c r="E84" s="155">
        <f t="shared" ref="E84:G84" si="19">E22</f>
        <v>1</v>
      </c>
      <c r="F84" s="155">
        <f t="shared" si="19"/>
        <v>1.6</v>
      </c>
      <c r="G84" s="155">
        <f t="shared" si="19"/>
        <v>1.6</v>
      </c>
      <c r="H84" s="155"/>
      <c r="I84" s="155"/>
      <c r="J84" s="157">
        <f t="shared" si="18"/>
        <v>2.56</v>
      </c>
      <c r="K84" s="157"/>
      <c r="L84" s="175" t="e">
        <f t="shared" si="2"/>
        <v>#REF!</v>
      </c>
      <c r="M84" s="175" t="e">
        <f t="shared" si="3"/>
        <v>#REF!</v>
      </c>
      <c r="N84" s="175" t="e">
        <f t="shared" si="4"/>
        <v>#REF!</v>
      </c>
      <c r="O84" s="175" t="e">
        <f t="shared" si="5"/>
        <v>#REF!</v>
      </c>
      <c r="P84" s="175"/>
      <c r="Q84" s="175" t="e">
        <f t="shared" si="16"/>
        <v>#REF!</v>
      </c>
      <c r="R84" s="155"/>
      <c r="S84" s="124"/>
      <c r="T84" s="119"/>
      <c r="U84" s="119"/>
      <c r="V84" s="124"/>
    </row>
    <row r="85" spans="1:22" ht="12.75" hidden="1" customHeight="1" outlineLevel="1">
      <c r="A85" s="140"/>
      <c r="B85" s="155" t="s">
        <v>191</v>
      </c>
      <c r="C85" s="155">
        <v>0</v>
      </c>
      <c r="D85" s="155">
        <v>0</v>
      </c>
      <c r="E85" s="155">
        <f t="shared" ref="E85:G85" si="20">E23</f>
        <v>2</v>
      </c>
      <c r="F85" s="155">
        <f t="shared" si="20"/>
        <v>1.8</v>
      </c>
      <c r="G85" s="155">
        <f t="shared" si="20"/>
        <v>1.8</v>
      </c>
      <c r="H85" s="155"/>
      <c r="I85" s="155"/>
      <c r="J85" s="157">
        <f t="shared" si="18"/>
        <v>6.48</v>
      </c>
      <c r="K85" s="157"/>
      <c r="L85" s="175" t="e">
        <f t="shared" si="2"/>
        <v>#REF!</v>
      </c>
      <c r="M85" s="175" t="e">
        <f t="shared" si="3"/>
        <v>#REF!</v>
      </c>
      <c r="N85" s="175" t="e">
        <f t="shared" si="4"/>
        <v>#REF!</v>
      </c>
      <c r="O85" s="175" t="e">
        <f t="shared" si="5"/>
        <v>#REF!</v>
      </c>
      <c r="P85" s="175"/>
      <c r="Q85" s="175" t="e">
        <f t="shared" si="16"/>
        <v>#REF!</v>
      </c>
      <c r="R85" s="155"/>
      <c r="S85" s="124"/>
      <c r="T85" s="119"/>
      <c r="U85" s="119"/>
      <c r="V85" s="124"/>
    </row>
    <row r="86" spans="1:22" ht="12.75" hidden="1" customHeight="1" outlineLevel="1">
      <c r="A86" s="140"/>
      <c r="B86" s="155" t="s">
        <v>192</v>
      </c>
      <c r="C86" s="155">
        <v>0</v>
      </c>
      <c r="D86" s="155">
        <v>0</v>
      </c>
      <c r="E86" s="155">
        <f t="shared" ref="E86:G86" si="21">E24</f>
        <v>2</v>
      </c>
      <c r="F86" s="155">
        <f t="shared" si="21"/>
        <v>2</v>
      </c>
      <c r="G86" s="155">
        <f t="shared" si="21"/>
        <v>2</v>
      </c>
      <c r="H86" s="155"/>
      <c r="I86" s="155"/>
      <c r="J86" s="157">
        <f t="shared" si="18"/>
        <v>8</v>
      </c>
      <c r="K86" s="157"/>
      <c r="L86" s="175" t="e">
        <f t="shared" si="2"/>
        <v>#REF!</v>
      </c>
      <c r="M86" s="175" t="e">
        <f t="shared" si="3"/>
        <v>#REF!</v>
      </c>
      <c r="N86" s="175" t="e">
        <f t="shared" si="4"/>
        <v>#REF!</v>
      </c>
      <c r="O86" s="175" t="e">
        <f t="shared" si="5"/>
        <v>#REF!</v>
      </c>
      <c r="P86" s="175"/>
      <c r="Q86" s="175" t="e">
        <f t="shared" si="16"/>
        <v>#REF!</v>
      </c>
      <c r="R86" s="155"/>
      <c r="S86" s="124"/>
      <c r="T86" s="119"/>
      <c r="U86" s="119"/>
      <c r="V86" s="124"/>
    </row>
    <row r="87" spans="1:22" ht="12.75" hidden="1" customHeight="1" outlineLevel="1">
      <c r="A87" s="140"/>
      <c r="B87" s="155" t="s">
        <v>194</v>
      </c>
      <c r="C87" s="155">
        <v>0</v>
      </c>
      <c r="D87" s="155">
        <v>0</v>
      </c>
      <c r="E87" s="155">
        <f t="shared" ref="E87:G87" si="22">E25</f>
        <v>3</v>
      </c>
      <c r="F87" s="155">
        <f t="shared" si="22"/>
        <v>2.2000000000000002</v>
      </c>
      <c r="G87" s="155">
        <f t="shared" si="22"/>
        <v>2.2000000000000002</v>
      </c>
      <c r="H87" s="155"/>
      <c r="I87" s="155"/>
      <c r="J87" s="157">
        <f t="shared" si="18"/>
        <v>14.52</v>
      </c>
      <c r="K87" s="157"/>
      <c r="L87" s="175" t="e">
        <f t="shared" si="2"/>
        <v>#REF!</v>
      </c>
      <c r="M87" s="175" t="e">
        <f t="shared" si="3"/>
        <v>#REF!</v>
      </c>
      <c r="N87" s="175" t="e">
        <f t="shared" si="4"/>
        <v>#REF!</v>
      </c>
      <c r="O87" s="175" t="e">
        <f t="shared" si="5"/>
        <v>#REF!</v>
      </c>
      <c r="P87" s="175"/>
      <c r="Q87" s="175" t="e">
        <f t="shared" si="16"/>
        <v>#REF!</v>
      </c>
      <c r="R87" s="155"/>
      <c r="S87" s="124"/>
      <c r="T87" s="119"/>
      <c r="U87" s="119"/>
      <c r="V87" s="124"/>
    </row>
    <row r="88" spans="1:22" ht="12.75" hidden="1" customHeight="1" outlineLevel="1">
      <c r="A88" s="140"/>
      <c r="B88" s="155" t="s">
        <v>195</v>
      </c>
      <c r="C88" s="155">
        <v>0</v>
      </c>
      <c r="D88" s="155">
        <v>0</v>
      </c>
      <c r="E88" s="155">
        <f t="shared" ref="E88:G88" si="23">E26</f>
        <v>5</v>
      </c>
      <c r="F88" s="155">
        <f t="shared" si="23"/>
        <v>2.4</v>
      </c>
      <c r="G88" s="155">
        <f t="shared" si="23"/>
        <v>2.4</v>
      </c>
      <c r="H88" s="155"/>
      <c r="I88" s="155"/>
      <c r="J88" s="157">
        <f t="shared" si="18"/>
        <v>28.8</v>
      </c>
      <c r="K88" s="157"/>
      <c r="L88" s="175" t="e">
        <f t="shared" si="2"/>
        <v>#REF!</v>
      </c>
      <c r="M88" s="175" t="e">
        <f t="shared" si="3"/>
        <v>#REF!</v>
      </c>
      <c r="N88" s="175" t="e">
        <f t="shared" si="4"/>
        <v>#REF!</v>
      </c>
      <c r="O88" s="175" t="e">
        <f t="shared" si="5"/>
        <v>#REF!</v>
      </c>
      <c r="P88" s="175"/>
      <c r="Q88" s="175" t="e">
        <f t="shared" si="16"/>
        <v>#REF!</v>
      </c>
      <c r="R88" s="155"/>
      <c r="S88" s="124"/>
      <c r="T88" s="119"/>
      <c r="U88" s="119"/>
      <c r="V88" s="124"/>
    </row>
    <row r="89" spans="1:22" ht="12.75" hidden="1" customHeight="1" outlineLevel="1">
      <c r="A89" s="140"/>
      <c r="B89" s="155" t="s">
        <v>196</v>
      </c>
      <c r="C89" s="155">
        <v>0</v>
      </c>
      <c r="D89" s="155">
        <v>0</v>
      </c>
      <c r="E89" s="155">
        <f t="shared" ref="E89:G89" si="24">E27</f>
        <v>3</v>
      </c>
      <c r="F89" s="155">
        <f t="shared" si="24"/>
        <v>2.6</v>
      </c>
      <c r="G89" s="155">
        <f t="shared" si="24"/>
        <v>2.6</v>
      </c>
      <c r="H89" s="155"/>
      <c r="I89" s="155"/>
      <c r="J89" s="157">
        <f t="shared" si="18"/>
        <v>20.28</v>
      </c>
      <c r="K89" s="157"/>
      <c r="L89" s="175" t="e">
        <f t="shared" si="2"/>
        <v>#REF!</v>
      </c>
      <c r="M89" s="175" t="e">
        <f t="shared" si="3"/>
        <v>#REF!</v>
      </c>
      <c r="N89" s="175" t="e">
        <f t="shared" si="4"/>
        <v>#REF!</v>
      </c>
      <c r="O89" s="175" t="e">
        <f t="shared" si="5"/>
        <v>#REF!</v>
      </c>
      <c r="P89" s="175"/>
      <c r="Q89" s="175" t="e">
        <f t="shared" si="16"/>
        <v>#REF!</v>
      </c>
      <c r="R89" s="155"/>
      <c r="S89" s="124"/>
      <c r="T89" s="119"/>
      <c r="U89" s="119"/>
      <c r="V89" s="124"/>
    </row>
    <row r="90" spans="1:22" ht="12.75" hidden="1" customHeight="1" outlineLevel="1">
      <c r="A90" s="140"/>
      <c r="B90" s="155" t="s">
        <v>197</v>
      </c>
      <c r="C90" s="155">
        <v>0</v>
      </c>
      <c r="D90" s="155">
        <v>0</v>
      </c>
      <c r="E90" s="155">
        <f t="shared" ref="E90:G90" si="25">E28</f>
        <v>2</v>
      </c>
      <c r="F90" s="155">
        <f t="shared" si="25"/>
        <v>2.8</v>
      </c>
      <c r="G90" s="155">
        <f t="shared" si="25"/>
        <v>2.8</v>
      </c>
      <c r="H90" s="155"/>
      <c r="I90" s="155"/>
      <c r="J90" s="157">
        <f t="shared" si="18"/>
        <v>15.68</v>
      </c>
      <c r="K90" s="157"/>
      <c r="L90" s="175" t="e">
        <f t="shared" si="2"/>
        <v>#REF!</v>
      </c>
      <c r="M90" s="175" t="e">
        <f t="shared" si="3"/>
        <v>#REF!</v>
      </c>
      <c r="N90" s="175" t="e">
        <f t="shared" si="4"/>
        <v>#REF!</v>
      </c>
      <c r="O90" s="175" t="e">
        <f t="shared" si="5"/>
        <v>#REF!</v>
      </c>
      <c r="P90" s="175"/>
      <c r="Q90" s="175" t="e">
        <f t="shared" si="16"/>
        <v>#REF!</v>
      </c>
      <c r="R90" s="155"/>
      <c r="S90" s="124"/>
      <c r="T90" s="119"/>
      <c r="U90" s="119"/>
      <c r="V90" s="124"/>
    </row>
    <row r="91" spans="1:22" ht="12.75" hidden="1" customHeight="1" outlineLevel="1">
      <c r="A91" s="140"/>
      <c r="B91" s="155" t="s">
        <v>198</v>
      </c>
      <c r="C91" s="155">
        <v>0</v>
      </c>
      <c r="D91" s="155">
        <v>0</v>
      </c>
      <c r="E91" s="155">
        <f t="shared" ref="E91:G91" si="26">E29</f>
        <v>1</v>
      </c>
      <c r="F91" s="155">
        <f t="shared" si="26"/>
        <v>2.6</v>
      </c>
      <c r="G91" s="155">
        <f t="shared" si="26"/>
        <v>4.2</v>
      </c>
      <c r="H91" s="155"/>
      <c r="I91" s="155"/>
      <c r="J91" s="157">
        <f t="shared" si="18"/>
        <v>10.92</v>
      </c>
      <c r="K91" s="157"/>
      <c r="L91" s="175" t="e">
        <f t="shared" si="2"/>
        <v>#REF!</v>
      </c>
      <c r="M91" s="175" t="e">
        <f t="shared" si="3"/>
        <v>#REF!</v>
      </c>
      <c r="N91" s="175" t="e">
        <f t="shared" si="4"/>
        <v>#REF!</v>
      </c>
      <c r="O91" s="175" t="e">
        <f t="shared" si="5"/>
        <v>#REF!</v>
      </c>
      <c r="P91" s="175"/>
      <c r="Q91" s="175" t="e">
        <f t="shared" si="16"/>
        <v>#REF!</v>
      </c>
      <c r="R91" s="155"/>
      <c r="S91" s="124"/>
      <c r="T91" s="119"/>
      <c r="U91" s="119"/>
      <c r="V91" s="124"/>
    </row>
    <row r="92" spans="1:22" ht="12.75" hidden="1" customHeight="1" outlineLevel="1">
      <c r="A92" s="140"/>
      <c r="B92" s="155" t="s">
        <v>555</v>
      </c>
      <c r="C92" s="155">
        <v>0</v>
      </c>
      <c r="D92" s="155">
        <v>0</v>
      </c>
      <c r="E92" s="155">
        <f t="shared" ref="E92:G92" si="27">E30</f>
        <v>1</v>
      </c>
      <c r="F92" s="155">
        <f t="shared" si="27"/>
        <v>2.4</v>
      </c>
      <c r="G92" s="155">
        <f t="shared" si="27"/>
        <v>3.2</v>
      </c>
      <c r="H92" s="155"/>
      <c r="I92" s="155"/>
      <c r="J92" s="157">
        <f t="shared" si="18"/>
        <v>7.68</v>
      </c>
      <c r="K92" s="157"/>
      <c r="L92" s="175" t="e">
        <f t="shared" si="2"/>
        <v>#REF!</v>
      </c>
      <c r="M92" s="175" t="e">
        <f t="shared" si="3"/>
        <v>#REF!</v>
      </c>
      <c r="N92" s="175" t="e">
        <f t="shared" si="4"/>
        <v>#REF!</v>
      </c>
      <c r="O92" s="175" t="e">
        <f t="shared" si="5"/>
        <v>#REF!</v>
      </c>
      <c r="P92" s="175"/>
      <c r="Q92" s="175" t="e">
        <f t="shared" si="16"/>
        <v>#REF!</v>
      </c>
      <c r="R92" s="155"/>
      <c r="S92" s="124"/>
      <c r="T92" s="119"/>
      <c r="U92" s="119"/>
      <c r="V92" s="124"/>
    </row>
    <row r="93" spans="1:22" ht="12.75" hidden="1" customHeight="1" outlineLevel="1">
      <c r="A93" s="140"/>
      <c r="B93" s="155" t="s">
        <v>556</v>
      </c>
      <c r="C93" s="155"/>
      <c r="D93" s="155"/>
      <c r="E93" s="155"/>
      <c r="F93" s="155"/>
      <c r="G93" s="155"/>
      <c r="H93" s="155"/>
      <c r="I93" s="155"/>
      <c r="J93" s="157"/>
      <c r="K93" s="157"/>
      <c r="L93" s="175" t="e">
        <f t="shared" si="2"/>
        <v>#REF!</v>
      </c>
      <c r="M93" s="175" t="e">
        <f t="shared" si="3"/>
        <v>#REF!</v>
      </c>
      <c r="N93" s="175" t="e">
        <f t="shared" si="4"/>
        <v>#REF!</v>
      </c>
      <c r="O93" s="175" t="e">
        <f t="shared" si="5"/>
        <v>#REF!</v>
      </c>
      <c r="P93" s="175"/>
      <c r="Q93" s="175" t="e">
        <f t="shared" si="16"/>
        <v>#REF!</v>
      </c>
      <c r="R93" s="155"/>
      <c r="S93" s="124"/>
      <c r="T93" s="119"/>
      <c r="U93" s="119"/>
      <c r="V93" s="124"/>
    </row>
    <row r="94" spans="1:22" ht="12.75" hidden="1" customHeight="1" outlineLevel="1">
      <c r="A94" s="140"/>
      <c r="B94" s="155" t="s">
        <v>557</v>
      </c>
      <c r="C94" s="155"/>
      <c r="D94" s="155"/>
      <c r="E94" s="155">
        <f t="shared" ref="E94:G94" si="28">E32</f>
        <v>1</v>
      </c>
      <c r="F94" s="155">
        <f t="shared" si="28"/>
        <v>15.4</v>
      </c>
      <c r="G94" s="155">
        <f t="shared" si="28"/>
        <v>0.4</v>
      </c>
      <c r="H94" s="155"/>
      <c r="I94" s="155"/>
      <c r="J94" s="157">
        <f t="shared" ref="J94:J125" si="29">PRODUCT(E94:I94)</f>
        <v>6.16</v>
      </c>
      <c r="K94" s="157"/>
      <c r="L94" s="175" t="e">
        <f t="shared" si="2"/>
        <v>#REF!</v>
      </c>
      <c r="M94" s="175" t="e">
        <f t="shared" si="3"/>
        <v>#REF!</v>
      </c>
      <c r="N94" s="175" t="e">
        <f t="shared" si="4"/>
        <v>#REF!</v>
      </c>
      <c r="O94" s="175" t="e">
        <f t="shared" si="5"/>
        <v>#REF!</v>
      </c>
      <c r="P94" s="175"/>
      <c r="Q94" s="175" t="e">
        <f t="shared" si="16"/>
        <v>#REF!</v>
      </c>
      <c r="R94" s="155"/>
      <c r="S94" s="124"/>
      <c r="T94" s="119"/>
      <c r="U94" s="119"/>
      <c r="V94" s="124"/>
    </row>
    <row r="95" spans="1:22" ht="12.75" hidden="1" customHeight="1" outlineLevel="1">
      <c r="A95" s="140"/>
      <c r="B95" s="155" t="s">
        <v>559</v>
      </c>
      <c r="C95" s="155"/>
      <c r="D95" s="155"/>
      <c r="E95" s="155">
        <f t="shared" ref="E95:G95" si="30">E33</f>
        <v>1</v>
      </c>
      <c r="F95" s="155">
        <f t="shared" si="30"/>
        <v>3.8</v>
      </c>
      <c r="G95" s="155">
        <f t="shared" si="30"/>
        <v>0.4</v>
      </c>
      <c r="H95" s="155"/>
      <c r="I95" s="155"/>
      <c r="J95" s="157">
        <f t="shared" si="29"/>
        <v>1.52</v>
      </c>
      <c r="K95" s="157"/>
      <c r="L95" s="175" t="e">
        <f t="shared" si="2"/>
        <v>#REF!</v>
      </c>
      <c r="M95" s="175" t="e">
        <f t="shared" si="3"/>
        <v>#REF!</v>
      </c>
      <c r="N95" s="175" t="e">
        <f t="shared" si="4"/>
        <v>#REF!</v>
      </c>
      <c r="O95" s="175" t="e">
        <f t="shared" si="5"/>
        <v>#REF!</v>
      </c>
      <c r="P95" s="175"/>
      <c r="Q95" s="175" t="e">
        <f t="shared" si="16"/>
        <v>#REF!</v>
      </c>
      <c r="R95" s="155"/>
      <c r="S95" s="124"/>
      <c r="T95" s="119"/>
      <c r="U95" s="119"/>
      <c r="V95" s="124"/>
    </row>
    <row r="96" spans="1:22" ht="12.75" hidden="1" customHeight="1" outlineLevel="1">
      <c r="A96" s="140"/>
      <c r="B96" s="155" t="s">
        <v>561</v>
      </c>
      <c r="C96" s="155"/>
      <c r="D96" s="140"/>
      <c r="E96" s="155">
        <f t="shared" ref="E96:G96" si="31">E34</f>
        <v>1</v>
      </c>
      <c r="F96" s="155">
        <f t="shared" si="31"/>
        <v>8.75</v>
      </c>
      <c r="G96" s="155">
        <f t="shared" si="31"/>
        <v>0.4</v>
      </c>
      <c r="H96" s="155"/>
      <c r="I96" s="155"/>
      <c r="J96" s="157">
        <f t="shared" si="29"/>
        <v>3.5</v>
      </c>
      <c r="K96" s="157"/>
      <c r="L96" s="175" t="e">
        <f t="shared" si="2"/>
        <v>#REF!</v>
      </c>
      <c r="M96" s="175" t="e">
        <f t="shared" si="3"/>
        <v>#REF!</v>
      </c>
      <c r="N96" s="175" t="e">
        <f t="shared" si="4"/>
        <v>#REF!</v>
      </c>
      <c r="O96" s="175" t="e">
        <f t="shared" si="5"/>
        <v>#REF!</v>
      </c>
      <c r="P96" s="175"/>
      <c r="Q96" s="175" t="e">
        <f t="shared" si="16"/>
        <v>#REF!</v>
      </c>
      <c r="R96" s="155"/>
      <c r="S96" s="124"/>
      <c r="T96" s="119"/>
      <c r="U96" s="119"/>
      <c r="V96" s="124"/>
    </row>
    <row r="97" spans="1:22" ht="12.75" hidden="1" customHeight="1" outlineLevel="1">
      <c r="A97" s="140"/>
      <c r="B97" s="155" t="s">
        <v>563</v>
      </c>
      <c r="C97" s="155"/>
      <c r="D97" s="140"/>
      <c r="E97" s="155">
        <f t="shared" ref="E97:G97" si="32">E35</f>
        <v>1</v>
      </c>
      <c r="F97" s="155">
        <f t="shared" si="32"/>
        <v>3.8</v>
      </c>
      <c r="G97" s="155">
        <f t="shared" si="32"/>
        <v>0.4</v>
      </c>
      <c r="H97" s="155"/>
      <c r="I97" s="155"/>
      <c r="J97" s="157">
        <f t="shared" si="29"/>
        <v>1.52</v>
      </c>
      <c r="K97" s="157"/>
      <c r="L97" s="175" t="e">
        <f t="shared" si="2"/>
        <v>#REF!</v>
      </c>
      <c r="M97" s="175" t="e">
        <f t="shared" si="3"/>
        <v>#REF!</v>
      </c>
      <c r="N97" s="175" t="e">
        <f t="shared" si="4"/>
        <v>#REF!</v>
      </c>
      <c r="O97" s="175" t="e">
        <f t="shared" si="5"/>
        <v>#REF!</v>
      </c>
      <c r="P97" s="175"/>
      <c r="Q97" s="175" t="e">
        <f t="shared" si="16"/>
        <v>#REF!</v>
      </c>
      <c r="R97" s="155"/>
      <c r="S97" s="124"/>
      <c r="T97" s="119"/>
      <c r="U97" s="119"/>
      <c r="V97" s="124"/>
    </row>
    <row r="98" spans="1:22" ht="12.75" hidden="1" customHeight="1" outlineLevel="1">
      <c r="A98" s="140"/>
      <c r="B98" s="155" t="s">
        <v>565</v>
      </c>
      <c r="C98" s="155"/>
      <c r="D98" s="140"/>
      <c r="E98" s="155">
        <f t="shared" ref="E98:G98" si="33">E36</f>
        <v>1</v>
      </c>
      <c r="F98" s="155">
        <f t="shared" si="33"/>
        <v>5.8</v>
      </c>
      <c r="G98" s="155">
        <f t="shared" si="33"/>
        <v>0.4</v>
      </c>
      <c r="H98" s="155"/>
      <c r="I98" s="155"/>
      <c r="J98" s="157">
        <f t="shared" si="29"/>
        <v>2.3199999999999998</v>
      </c>
      <c r="K98" s="157"/>
      <c r="L98" s="175" t="e">
        <f t="shared" si="2"/>
        <v>#REF!</v>
      </c>
      <c r="M98" s="175" t="e">
        <f t="shared" si="3"/>
        <v>#REF!</v>
      </c>
      <c r="N98" s="175" t="e">
        <f t="shared" si="4"/>
        <v>#REF!</v>
      </c>
      <c r="O98" s="175" t="e">
        <f t="shared" si="5"/>
        <v>#REF!</v>
      </c>
      <c r="P98" s="175"/>
      <c r="Q98" s="175" t="e">
        <f t="shared" si="16"/>
        <v>#REF!</v>
      </c>
      <c r="R98" s="155"/>
      <c r="S98" s="124"/>
      <c r="T98" s="119"/>
      <c r="U98" s="119"/>
      <c r="V98" s="124"/>
    </row>
    <row r="99" spans="1:22" ht="12.75" hidden="1" customHeight="1" outlineLevel="1">
      <c r="A99" s="140"/>
      <c r="B99" s="155" t="s">
        <v>566</v>
      </c>
      <c r="C99" s="155"/>
      <c r="D99" s="140"/>
      <c r="E99" s="155">
        <f t="shared" ref="E99:G99" si="34">E37</f>
        <v>1</v>
      </c>
      <c r="F99" s="155">
        <f t="shared" si="34"/>
        <v>5.9</v>
      </c>
      <c r="G99" s="155">
        <f t="shared" si="34"/>
        <v>0.4</v>
      </c>
      <c r="H99" s="155"/>
      <c r="I99" s="155"/>
      <c r="J99" s="157">
        <f t="shared" si="29"/>
        <v>2.36</v>
      </c>
      <c r="K99" s="157"/>
      <c r="L99" s="175" t="e">
        <f t="shared" si="2"/>
        <v>#REF!</v>
      </c>
      <c r="M99" s="175" t="e">
        <f t="shared" si="3"/>
        <v>#REF!</v>
      </c>
      <c r="N99" s="175" t="e">
        <f t="shared" si="4"/>
        <v>#REF!</v>
      </c>
      <c r="O99" s="175" t="e">
        <f t="shared" si="5"/>
        <v>#REF!</v>
      </c>
      <c r="P99" s="175"/>
      <c r="Q99" s="175" t="e">
        <f t="shared" si="16"/>
        <v>#REF!</v>
      </c>
      <c r="R99" s="155"/>
      <c r="S99" s="124"/>
      <c r="T99" s="119"/>
      <c r="U99" s="119"/>
      <c r="V99" s="124"/>
    </row>
    <row r="100" spans="1:22" ht="12.75" hidden="1" customHeight="1" outlineLevel="1">
      <c r="A100" s="140"/>
      <c r="B100" s="155">
        <v>0</v>
      </c>
      <c r="C100" s="155"/>
      <c r="D100" s="140"/>
      <c r="E100" s="155">
        <f t="shared" ref="E100:G100" si="35">E38</f>
        <v>1</v>
      </c>
      <c r="F100" s="155">
        <f t="shared" si="35"/>
        <v>4.4000000000000004</v>
      </c>
      <c r="G100" s="155">
        <f t="shared" si="35"/>
        <v>0.4</v>
      </c>
      <c r="H100" s="155"/>
      <c r="I100" s="155"/>
      <c r="J100" s="157">
        <f t="shared" si="29"/>
        <v>1.76</v>
      </c>
      <c r="K100" s="157"/>
      <c r="L100" s="175" t="e">
        <f t="shared" si="2"/>
        <v>#REF!</v>
      </c>
      <c r="M100" s="175" t="e">
        <f t="shared" si="3"/>
        <v>#REF!</v>
      </c>
      <c r="N100" s="175" t="e">
        <f t="shared" si="4"/>
        <v>#REF!</v>
      </c>
      <c r="O100" s="175" t="e">
        <f t="shared" si="5"/>
        <v>#REF!</v>
      </c>
      <c r="P100" s="175"/>
      <c r="Q100" s="175" t="e">
        <f t="shared" si="16"/>
        <v>#REF!</v>
      </c>
      <c r="R100" s="155"/>
      <c r="S100" s="124"/>
      <c r="T100" s="119"/>
      <c r="U100" s="119"/>
      <c r="V100" s="124"/>
    </row>
    <row r="101" spans="1:22" ht="12.75" hidden="1" customHeight="1" outlineLevel="1">
      <c r="A101" s="140"/>
      <c r="B101" s="155" t="s">
        <v>567</v>
      </c>
      <c r="C101" s="155"/>
      <c r="D101" s="140"/>
      <c r="E101" s="155">
        <f t="shared" ref="E101:G101" si="36">E39</f>
        <v>1</v>
      </c>
      <c r="F101" s="155">
        <f t="shared" si="36"/>
        <v>3.8</v>
      </c>
      <c r="G101" s="155">
        <f t="shared" si="36"/>
        <v>0.4</v>
      </c>
      <c r="H101" s="155"/>
      <c r="I101" s="155"/>
      <c r="J101" s="157">
        <f t="shared" si="29"/>
        <v>1.52</v>
      </c>
      <c r="K101" s="157"/>
      <c r="L101" s="175" t="e">
        <f t="shared" si="2"/>
        <v>#REF!</v>
      </c>
      <c r="M101" s="175" t="e">
        <f t="shared" si="3"/>
        <v>#REF!</v>
      </c>
      <c r="N101" s="175" t="e">
        <f t="shared" si="4"/>
        <v>#REF!</v>
      </c>
      <c r="O101" s="175" t="e">
        <f t="shared" si="5"/>
        <v>#REF!</v>
      </c>
      <c r="P101" s="175"/>
      <c r="Q101" s="175" t="e">
        <f t="shared" si="16"/>
        <v>#REF!</v>
      </c>
      <c r="R101" s="155"/>
      <c r="S101" s="124"/>
      <c r="T101" s="119"/>
      <c r="U101" s="119"/>
      <c r="V101" s="124"/>
    </row>
    <row r="102" spans="1:22" ht="12.75" hidden="1" customHeight="1" outlineLevel="1">
      <c r="A102" s="140"/>
      <c r="B102" s="155" t="s">
        <v>568</v>
      </c>
      <c r="C102" s="155"/>
      <c r="D102" s="140"/>
      <c r="E102" s="155">
        <f t="shared" ref="E102:G102" si="37">E40</f>
        <v>1</v>
      </c>
      <c r="F102" s="155">
        <f t="shared" si="37"/>
        <v>19</v>
      </c>
      <c r="G102" s="155">
        <f t="shared" si="37"/>
        <v>0.4</v>
      </c>
      <c r="H102" s="155"/>
      <c r="I102" s="155"/>
      <c r="J102" s="157">
        <f t="shared" si="29"/>
        <v>7.6</v>
      </c>
      <c r="K102" s="157"/>
      <c r="L102" s="175" t="e">
        <f t="shared" si="2"/>
        <v>#REF!</v>
      </c>
      <c r="M102" s="175" t="e">
        <f t="shared" si="3"/>
        <v>#REF!</v>
      </c>
      <c r="N102" s="175" t="e">
        <f t="shared" si="4"/>
        <v>#REF!</v>
      </c>
      <c r="O102" s="175" t="e">
        <f t="shared" si="5"/>
        <v>#REF!</v>
      </c>
      <c r="P102" s="175"/>
      <c r="Q102" s="175" t="e">
        <f t="shared" si="16"/>
        <v>#REF!</v>
      </c>
      <c r="R102" s="155"/>
      <c r="S102" s="124"/>
      <c r="T102" s="119"/>
      <c r="U102" s="119"/>
      <c r="V102" s="124"/>
    </row>
    <row r="103" spans="1:22" ht="12.75" hidden="1" customHeight="1" outlineLevel="1">
      <c r="A103" s="140"/>
      <c r="B103" s="155" t="s">
        <v>569</v>
      </c>
      <c r="C103" s="155"/>
      <c r="D103" s="140"/>
      <c r="E103" s="155">
        <f t="shared" ref="E103:G103" si="38">E41</f>
        <v>1</v>
      </c>
      <c r="F103" s="155">
        <f t="shared" si="38"/>
        <v>2.5</v>
      </c>
      <c r="G103" s="155">
        <f t="shared" si="38"/>
        <v>0.4</v>
      </c>
      <c r="H103" s="155"/>
      <c r="I103" s="155"/>
      <c r="J103" s="157">
        <f t="shared" si="29"/>
        <v>1</v>
      </c>
      <c r="K103" s="157"/>
      <c r="L103" s="175" t="e">
        <f t="shared" si="2"/>
        <v>#REF!</v>
      </c>
      <c r="M103" s="175" t="e">
        <f t="shared" si="3"/>
        <v>#REF!</v>
      </c>
      <c r="N103" s="175" t="e">
        <f t="shared" si="4"/>
        <v>#REF!</v>
      </c>
      <c r="O103" s="175" t="e">
        <f t="shared" si="5"/>
        <v>#REF!</v>
      </c>
      <c r="P103" s="175"/>
      <c r="Q103" s="175" t="e">
        <f t="shared" si="16"/>
        <v>#REF!</v>
      </c>
      <c r="R103" s="155"/>
      <c r="S103" s="124"/>
      <c r="T103" s="119"/>
      <c r="U103" s="119"/>
      <c r="V103" s="124"/>
    </row>
    <row r="104" spans="1:22" ht="12.75" hidden="1" customHeight="1" outlineLevel="1">
      <c r="A104" s="140"/>
      <c r="B104" s="155" t="s">
        <v>570</v>
      </c>
      <c r="C104" s="155"/>
      <c r="D104" s="140"/>
      <c r="E104" s="155">
        <f t="shared" ref="E104:G104" si="39">E42</f>
        <v>1</v>
      </c>
      <c r="F104" s="155">
        <f t="shared" si="39"/>
        <v>12.5</v>
      </c>
      <c r="G104" s="155">
        <f t="shared" si="39"/>
        <v>0.4</v>
      </c>
      <c r="H104" s="155"/>
      <c r="I104" s="155"/>
      <c r="J104" s="157">
        <f t="shared" si="29"/>
        <v>5</v>
      </c>
      <c r="K104" s="157"/>
      <c r="L104" s="175" t="e">
        <f t="shared" si="2"/>
        <v>#REF!</v>
      </c>
      <c r="M104" s="175" t="e">
        <f t="shared" si="3"/>
        <v>#REF!</v>
      </c>
      <c r="N104" s="175" t="e">
        <f t="shared" si="4"/>
        <v>#REF!</v>
      </c>
      <c r="O104" s="175" t="e">
        <f t="shared" si="5"/>
        <v>#REF!</v>
      </c>
      <c r="P104" s="175"/>
      <c r="Q104" s="175" t="e">
        <f t="shared" si="16"/>
        <v>#REF!</v>
      </c>
      <c r="R104" s="155"/>
      <c r="S104" s="124"/>
      <c r="T104" s="119"/>
      <c r="U104" s="119"/>
      <c r="V104" s="124"/>
    </row>
    <row r="105" spans="1:22" ht="12.75" hidden="1" customHeight="1" outlineLevel="1">
      <c r="A105" s="140"/>
      <c r="B105" s="155" t="s">
        <v>571</v>
      </c>
      <c r="C105" s="155"/>
      <c r="D105" s="140"/>
      <c r="E105" s="155">
        <f t="shared" ref="E105:G105" si="40">E43</f>
        <v>1</v>
      </c>
      <c r="F105" s="155">
        <f t="shared" si="40"/>
        <v>7.4</v>
      </c>
      <c r="G105" s="155">
        <f t="shared" si="40"/>
        <v>0.4</v>
      </c>
      <c r="H105" s="155"/>
      <c r="I105" s="155"/>
      <c r="J105" s="157">
        <f t="shared" si="29"/>
        <v>2.96</v>
      </c>
      <c r="K105" s="157"/>
      <c r="L105" s="175" t="e">
        <f t="shared" si="2"/>
        <v>#REF!</v>
      </c>
      <c r="M105" s="175" t="e">
        <f t="shared" si="3"/>
        <v>#REF!</v>
      </c>
      <c r="N105" s="175" t="e">
        <f t="shared" si="4"/>
        <v>#REF!</v>
      </c>
      <c r="O105" s="175" t="e">
        <f t="shared" si="5"/>
        <v>#REF!</v>
      </c>
      <c r="P105" s="175"/>
      <c r="Q105" s="175" t="e">
        <f t="shared" si="16"/>
        <v>#REF!</v>
      </c>
      <c r="R105" s="155"/>
      <c r="S105" s="124"/>
      <c r="T105" s="119"/>
      <c r="U105" s="119"/>
      <c r="V105" s="124"/>
    </row>
    <row r="106" spans="1:22" ht="12.75" hidden="1" customHeight="1" outlineLevel="1">
      <c r="A106" s="140"/>
      <c r="B106" s="155" t="s">
        <v>572</v>
      </c>
      <c r="C106" s="155"/>
      <c r="D106" s="140"/>
      <c r="E106" s="155">
        <f t="shared" ref="E106:G106" si="41">E44</f>
        <v>1</v>
      </c>
      <c r="F106" s="155">
        <f t="shared" si="41"/>
        <v>6.7</v>
      </c>
      <c r="G106" s="155">
        <f t="shared" si="41"/>
        <v>0.4</v>
      </c>
      <c r="H106" s="155"/>
      <c r="I106" s="155"/>
      <c r="J106" s="157">
        <f t="shared" si="29"/>
        <v>2.68</v>
      </c>
      <c r="K106" s="157"/>
      <c r="L106" s="175" t="e">
        <f t="shared" si="2"/>
        <v>#REF!</v>
      </c>
      <c r="M106" s="175" t="e">
        <f t="shared" si="3"/>
        <v>#REF!</v>
      </c>
      <c r="N106" s="175" t="e">
        <f t="shared" si="4"/>
        <v>#REF!</v>
      </c>
      <c r="O106" s="175" t="e">
        <f t="shared" si="5"/>
        <v>#REF!</v>
      </c>
      <c r="P106" s="175"/>
      <c r="Q106" s="175" t="e">
        <f t="shared" si="16"/>
        <v>#REF!</v>
      </c>
      <c r="R106" s="155"/>
      <c r="S106" s="124"/>
      <c r="T106" s="119"/>
      <c r="U106" s="119"/>
      <c r="V106" s="124"/>
    </row>
    <row r="107" spans="1:22" ht="12.75" hidden="1" customHeight="1" outlineLevel="1">
      <c r="A107" s="140"/>
      <c r="B107" s="155" t="s">
        <v>573</v>
      </c>
      <c r="C107" s="155"/>
      <c r="D107" s="140"/>
      <c r="E107" s="155">
        <f t="shared" ref="E107:G107" si="42">E45</f>
        <v>1</v>
      </c>
      <c r="F107" s="155">
        <f t="shared" si="42"/>
        <v>1.3</v>
      </c>
      <c r="G107" s="155">
        <f t="shared" si="42"/>
        <v>0.4</v>
      </c>
      <c r="H107" s="155"/>
      <c r="I107" s="155"/>
      <c r="J107" s="157">
        <f t="shared" si="29"/>
        <v>0.52</v>
      </c>
      <c r="K107" s="157"/>
      <c r="L107" s="175" t="e">
        <f t="shared" si="2"/>
        <v>#REF!</v>
      </c>
      <c r="M107" s="175" t="e">
        <f t="shared" si="3"/>
        <v>#REF!</v>
      </c>
      <c r="N107" s="175" t="e">
        <f t="shared" si="4"/>
        <v>#REF!</v>
      </c>
      <c r="O107" s="175" t="e">
        <f t="shared" si="5"/>
        <v>#REF!</v>
      </c>
      <c r="P107" s="175"/>
      <c r="Q107" s="175" t="e">
        <f t="shared" si="16"/>
        <v>#REF!</v>
      </c>
      <c r="R107" s="155"/>
      <c r="S107" s="124"/>
      <c r="T107" s="119"/>
      <c r="U107" s="119"/>
      <c r="V107" s="124"/>
    </row>
    <row r="108" spans="1:22" ht="12.75" hidden="1" customHeight="1" outlineLevel="1">
      <c r="A108" s="140"/>
      <c r="B108" s="155" t="s">
        <v>574</v>
      </c>
      <c r="C108" s="155"/>
      <c r="D108" s="140"/>
      <c r="E108" s="155">
        <f t="shared" ref="E108:G108" si="43">E46</f>
        <v>1</v>
      </c>
      <c r="F108" s="155">
        <f t="shared" si="43"/>
        <v>5.2</v>
      </c>
      <c r="G108" s="155">
        <f t="shared" si="43"/>
        <v>0.4</v>
      </c>
      <c r="H108" s="155"/>
      <c r="I108" s="155"/>
      <c r="J108" s="157">
        <f t="shared" si="29"/>
        <v>2.08</v>
      </c>
      <c r="K108" s="157"/>
      <c r="L108" s="175" t="e">
        <f t="shared" si="2"/>
        <v>#REF!</v>
      </c>
      <c r="M108" s="175" t="e">
        <f t="shared" si="3"/>
        <v>#REF!</v>
      </c>
      <c r="N108" s="175" t="e">
        <f t="shared" si="4"/>
        <v>#REF!</v>
      </c>
      <c r="O108" s="175" t="e">
        <f t="shared" si="5"/>
        <v>#REF!</v>
      </c>
      <c r="P108" s="175"/>
      <c r="Q108" s="175" t="e">
        <f t="shared" si="16"/>
        <v>#REF!</v>
      </c>
      <c r="R108" s="155"/>
      <c r="S108" s="124"/>
      <c r="T108" s="119"/>
      <c r="U108" s="119"/>
      <c r="V108" s="124"/>
    </row>
    <row r="109" spans="1:22" ht="12.75" hidden="1" customHeight="1" outlineLevel="1">
      <c r="A109" s="140"/>
      <c r="B109" s="155" t="s">
        <v>575</v>
      </c>
      <c r="C109" s="155"/>
      <c r="D109" s="140"/>
      <c r="E109" s="155">
        <f t="shared" ref="E109:G109" si="44">E47</f>
        <v>1</v>
      </c>
      <c r="F109" s="155">
        <f t="shared" si="44"/>
        <v>6.7</v>
      </c>
      <c r="G109" s="155">
        <f t="shared" si="44"/>
        <v>0.4</v>
      </c>
      <c r="H109" s="155"/>
      <c r="I109" s="155"/>
      <c r="J109" s="157">
        <f t="shared" si="29"/>
        <v>2.68</v>
      </c>
      <c r="K109" s="157"/>
      <c r="L109" s="175" t="e">
        <f t="shared" si="2"/>
        <v>#REF!</v>
      </c>
      <c r="M109" s="175" t="e">
        <f t="shared" si="3"/>
        <v>#REF!</v>
      </c>
      <c r="N109" s="175" t="e">
        <f t="shared" si="4"/>
        <v>#REF!</v>
      </c>
      <c r="O109" s="175" t="e">
        <f t="shared" si="5"/>
        <v>#REF!</v>
      </c>
      <c r="P109" s="175"/>
      <c r="Q109" s="175" t="e">
        <f t="shared" si="16"/>
        <v>#REF!</v>
      </c>
      <c r="R109" s="155"/>
      <c r="S109" s="124"/>
      <c r="T109" s="119"/>
      <c r="U109" s="119"/>
      <c r="V109" s="124"/>
    </row>
    <row r="110" spans="1:22" ht="12.75" hidden="1" customHeight="1" outlineLevel="1">
      <c r="A110" s="140"/>
      <c r="B110" s="155" t="s">
        <v>576</v>
      </c>
      <c r="C110" s="155"/>
      <c r="D110" s="140"/>
      <c r="E110" s="155">
        <f t="shared" ref="E110:G110" si="45">E48</f>
        <v>1</v>
      </c>
      <c r="F110" s="155">
        <f t="shared" si="45"/>
        <v>1.3</v>
      </c>
      <c r="G110" s="155">
        <f t="shared" si="45"/>
        <v>0.4</v>
      </c>
      <c r="H110" s="155"/>
      <c r="I110" s="155"/>
      <c r="J110" s="157">
        <f t="shared" si="29"/>
        <v>0.52</v>
      </c>
      <c r="K110" s="157"/>
      <c r="L110" s="175" t="e">
        <f t="shared" si="2"/>
        <v>#REF!</v>
      </c>
      <c r="M110" s="175" t="e">
        <f t="shared" si="3"/>
        <v>#REF!</v>
      </c>
      <c r="N110" s="175" t="e">
        <f t="shared" si="4"/>
        <v>#REF!</v>
      </c>
      <c r="O110" s="175" t="e">
        <f t="shared" si="5"/>
        <v>#REF!</v>
      </c>
      <c r="P110" s="175"/>
      <c r="Q110" s="175" t="e">
        <f t="shared" si="16"/>
        <v>#REF!</v>
      </c>
      <c r="R110" s="155"/>
      <c r="S110" s="124"/>
      <c r="T110" s="119"/>
      <c r="U110" s="119"/>
      <c r="V110" s="124"/>
    </row>
    <row r="111" spans="1:22" ht="12.75" hidden="1" customHeight="1" outlineLevel="1">
      <c r="A111" s="140"/>
      <c r="B111" s="155">
        <v>0</v>
      </c>
      <c r="C111" s="155"/>
      <c r="D111" s="140"/>
      <c r="E111" s="155">
        <f t="shared" ref="E111:G111" si="46">E49</f>
        <v>1</v>
      </c>
      <c r="F111" s="155">
        <f t="shared" si="46"/>
        <v>1.6</v>
      </c>
      <c r="G111" s="155">
        <f t="shared" si="46"/>
        <v>0.4</v>
      </c>
      <c r="H111" s="155"/>
      <c r="I111" s="155"/>
      <c r="J111" s="157">
        <f t="shared" si="29"/>
        <v>0.64</v>
      </c>
      <c r="K111" s="157"/>
      <c r="L111" s="175" t="e">
        <f t="shared" si="2"/>
        <v>#REF!</v>
      </c>
      <c r="M111" s="175" t="e">
        <f t="shared" si="3"/>
        <v>#REF!</v>
      </c>
      <c r="N111" s="175" t="e">
        <f t="shared" si="4"/>
        <v>#REF!</v>
      </c>
      <c r="O111" s="175" t="e">
        <f t="shared" si="5"/>
        <v>#REF!</v>
      </c>
      <c r="P111" s="175"/>
      <c r="Q111" s="175" t="e">
        <f t="shared" si="16"/>
        <v>#REF!</v>
      </c>
      <c r="R111" s="155"/>
      <c r="S111" s="124"/>
      <c r="T111" s="119"/>
      <c r="U111" s="119"/>
      <c r="V111" s="124"/>
    </row>
    <row r="112" spans="1:22" ht="12.75" hidden="1" customHeight="1" outlineLevel="1">
      <c r="A112" s="140"/>
      <c r="B112" s="155" t="s">
        <v>577</v>
      </c>
      <c r="C112" s="155"/>
      <c r="D112" s="140"/>
      <c r="E112" s="155">
        <f t="shared" ref="E112:G112" si="47">E50</f>
        <v>1</v>
      </c>
      <c r="F112" s="155">
        <f t="shared" si="47"/>
        <v>2</v>
      </c>
      <c r="G112" s="155">
        <f t="shared" si="47"/>
        <v>0.3</v>
      </c>
      <c r="H112" s="155"/>
      <c r="I112" s="155"/>
      <c r="J112" s="157">
        <f t="shared" si="29"/>
        <v>0.6</v>
      </c>
      <c r="K112" s="157"/>
      <c r="L112" s="175" t="e">
        <f t="shared" si="2"/>
        <v>#REF!</v>
      </c>
      <c r="M112" s="175" t="e">
        <f t="shared" si="3"/>
        <v>#REF!</v>
      </c>
      <c r="N112" s="175" t="e">
        <f t="shared" si="4"/>
        <v>#REF!</v>
      </c>
      <c r="O112" s="175" t="e">
        <f t="shared" si="5"/>
        <v>#REF!</v>
      </c>
      <c r="P112" s="175"/>
      <c r="Q112" s="175" t="e">
        <f t="shared" si="16"/>
        <v>#REF!</v>
      </c>
      <c r="R112" s="155"/>
      <c r="S112" s="124"/>
      <c r="T112" s="119"/>
      <c r="U112" s="119"/>
      <c r="V112" s="124"/>
    </row>
    <row r="113" spans="1:22" ht="12.75" hidden="1" customHeight="1" outlineLevel="1">
      <c r="A113" s="140"/>
      <c r="B113" s="155" t="s">
        <v>579</v>
      </c>
      <c r="C113" s="155"/>
      <c r="D113" s="140"/>
      <c r="E113" s="155">
        <f t="shared" ref="E113:G113" si="48">E51</f>
        <v>1</v>
      </c>
      <c r="F113" s="155">
        <f t="shared" si="48"/>
        <v>3.1</v>
      </c>
      <c r="G113" s="155">
        <f t="shared" si="48"/>
        <v>0.3</v>
      </c>
      <c r="H113" s="155"/>
      <c r="I113" s="155"/>
      <c r="J113" s="157">
        <f t="shared" si="29"/>
        <v>0.93</v>
      </c>
      <c r="K113" s="157"/>
      <c r="L113" s="175" t="e">
        <f t="shared" si="2"/>
        <v>#REF!</v>
      </c>
      <c r="M113" s="175" t="e">
        <f t="shared" si="3"/>
        <v>#REF!</v>
      </c>
      <c r="N113" s="175" t="e">
        <f t="shared" si="4"/>
        <v>#REF!</v>
      </c>
      <c r="O113" s="175" t="e">
        <f t="shared" si="5"/>
        <v>#REF!</v>
      </c>
      <c r="P113" s="175"/>
      <c r="Q113" s="175" t="e">
        <f t="shared" si="16"/>
        <v>#REF!</v>
      </c>
      <c r="R113" s="155"/>
      <c r="S113" s="124"/>
      <c r="T113" s="119"/>
      <c r="U113" s="119"/>
      <c r="V113" s="124"/>
    </row>
    <row r="114" spans="1:22" ht="12.75" hidden="1" customHeight="1" outlineLevel="1">
      <c r="A114" s="140"/>
      <c r="B114" s="155" t="s">
        <v>580</v>
      </c>
      <c r="C114" s="155"/>
      <c r="D114" s="140"/>
      <c r="E114" s="155">
        <f t="shared" ref="E114:G114" si="49">E52</f>
        <v>1</v>
      </c>
      <c r="F114" s="155">
        <f t="shared" si="49"/>
        <v>1.3</v>
      </c>
      <c r="G114" s="155">
        <f t="shared" si="49"/>
        <v>0.4</v>
      </c>
      <c r="H114" s="155"/>
      <c r="I114" s="155"/>
      <c r="J114" s="157">
        <f t="shared" si="29"/>
        <v>0.52</v>
      </c>
      <c r="K114" s="157"/>
      <c r="L114" s="175" t="e">
        <f t="shared" si="2"/>
        <v>#REF!</v>
      </c>
      <c r="M114" s="175" t="e">
        <f t="shared" si="3"/>
        <v>#REF!</v>
      </c>
      <c r="N114" s="175" t="e">
        <f t="shared" si="4"/>
        <v>#REF!</v>
      </c>
      <c r="O114" s="175" t="e">
        <f t="shared" si="5"/>
        <v>#REF!</v>
      </c>
      <c r="P114" s="175"/>
      <c r="Q114" s="175" t="e">
        <f t="shared" si="16"/>
        <v>#REF!</v>
      </c>
      <c r="R114" s="155"/>
      <c r="S114" s="124"/>
      <c r="T114" s="119"/>
      <c r="U114" s="119"/>
      <c r="V114" s="124"/>
    </row>
    <row r="115" spans="1:22" ht="12.75" hidden="1" customHeight="1" outlineLevel="1">
      <c r="A115" s="140"/>
      <c r="B115" s="155" t="s">
        <v>581</v>
      </c>
      <c r="C115" s="155"/>
      <c r="D115" s="140"/>
      <c r="E115" s="155">
        <f t="shared" ref="E115:G115" si="50">E53</f>
        <v>1</v>
      </c>
      <c r="F115" s="155">
        <f t="shared" si="50"/>
        <v>3.3</v>
      </c>
      <c r="G115" s="155">
        <f t="shared" si="50"/>
        <v>0.4</v>
      </c>
      <c r="H115" s="155"/>
      <c r="I115" s="155"/>
      <c r="J115" s="157">
        <f t="shared" si="29"/>
        <v>1.32</v>
      </c>
      <c r="K115" s="157"/>
      <c r="L115" s="175" t="e">
        <f t="shared" si="2"/>
        <v>#REF!</v>
      </c>
      <c r="M115" s="175" t="e">
        <f t="shared" si="3"/>
        <v>#REF!</v>
      </c>
      <c r="N115" s="175" t="e">
        <f t="shared" si="4"/>
        <v>#REF!</v>
      </c>
      <c r="O115" s="175" t="e">
        <f t="shared" si="5"/>
        <v>#REF!</v>
      </c>
      <c r="P115" s="175"/>
      <c r="Q115" s="175" t="e">
        <f t="shared" si="16"/>
        <v>#REF!</v>
      </c>
      <c r="R115" s="155"/>
      <c r="S115" s="124"/>
      <c r="T115" s="119"/>
      <c r="U115" s="119"/>
      <c r="V115" s="124"/>
    </row>
    <row r="116" spans="1:22" ht="12.75" hidden="1" customHeight="1" outlineLevel="1">
      <c r="A116" s="140"/>
      <c r="B116" s="155" t="s">
        <v>582</v>
      </c>
      <c r="C116" s="155"/>
      <c r="D116" s="140"/>
      <c r="E116" s="155">
        <f t="shared" ref="E116:G116" si="51">E54</f>
        <v>1</v>
      </c>
      <c r="F116" s="155">
        <f t="shared" si="51"/>
        <v>1.7</v>
      </c>
      <c r="G116" s="155">
        <f t="shared" si="51"/>
        <v>0.3</v>
      </c>
      <c r="H116" s="155"/>
      <c r="I116" s="155"/>
      <c r="J116" s="157">
        <f t="shared" si="29"/>
        <v>0.51</v>
      </c>
      <c r="K116" s="157"/>
      <c r="L116" s="175" t="e">
        <f t="shared" si="2"/>
        <v>#REF!</v>
      </c>
      <c r="M116" s="175" t="e">
        <f t="shared" si="3"/>
        <v>#REF!</v>
      </c>
      <c r="N116" s="175" t="e">
        <f t="shared" si="4"/>
        <v>#REF!</v>
      </c>
      <c r="O116" s="175" t="e">
        <f t="shared" si="5"/>
        <v>#REF!</v>
      </c>
      <c r="P116" s="175"/>
      <c r="Q116" s="175" t="e">
        <f t="shared" si="16"/>
        <v>#REF!</v>
      </c>
      <c r="R116" s="155"/>
      <c r="S116" s="124"/>
      <c r="T116" s="119"/>
      <c r="U116" s="119"/>
      <c r="V116" s="124"/>
    </row>
    <row r="117" spans="1:22" ht="12.75" hidden="1" customHeight="1" outlineLevel="1">
      <c r="A117" s="140"/>
      <c r="B117" s="155" t="s">
        <v>584</v>
      </c>
      <c r="C117" s="155"/>
      <c r="D117" s="140"/>
      <c r="E117" s="155">
        <f t="shared" ref="E117:G117" si="52">E55</f>
        <v>1</v>
      </c>
      <c r="F117" s="155">
        <f t="shared" si="52"/>
        <v>3.2</v>
      </c>
      <c r="G117" s="155">
        <f t="shared" si="52"/>
        <v>0.4</v>
      </c>
      <c r="H117" s="155"/>
      <c r="I117" s="155"/>
      <c r="J117" s="157">
        <f t="shared" si="29"/>
        <v>1.28</v>
      </c>
      <c r="K117" s="157"/>
      <c r="L117" s="175" t="e">
        <f t="shared" si="2"/>
        <v>#REF!</v>
      </c>
      <c r="M117" s="175" t="e">
        <f t="shared" si="3"/>
        <v>#REF!</v>
      </c>
      <c r="N117" s="175" t="e">
        <f t="shared" si="4"/>
        <v>#REF!</v>
      </c>
      <c r="O117" s="175" t="e">
        <f t="shared" si="5"/>
        <v>#REF!</v>
      </c>
      <c r="P117" s="175"/>
      <c r="Q117" s="175" t="e">
        <f t="shared" si="16"/>
        <v>#REF!</v>
      </c>
      <c r="R117" s="155"/>
      <c r="S117" s="124"/>
      <c r="T117" s="119"/>
      <c r="U117" s="119"/>
      <c r="V117" s="124"/>
    </row>
    <row r="118" spans="1:22" ht="12.75" hidden="1" customHeight="1" outlineLevel="1">
      <c r="A118" s="140"/>
      <c r="B118" s="155" t="s">
        <v>585</v>
      </c>
      <c r="C118" s="155"/>
      <c r="D118" s="140"/>
      <c r="E118" s="155">
        <f t="shared" ref="E118:G118" si="53">E56</f>
        <v>1</v>
      </c>
      <c r="F118" s="155">
        <f t="shared" si="53"/>
        <v>7.3</v>
      </c>
      <c r="G118" s="155">
        <f t="shared" si="53"/>
        <v>0.4</v>
      </c>
      <c r="H118" s="155"/>
      <c r="I118" s="155"/>
      <c r="J118" s="157">
        <f t="shared" si="29"/>
        <v>2.92</v>
      </c>
      <c r="K118" s="157"/>
      <c r="L118" s="175" t="e">
        <f t="shared" si="2"/>
        <v>#REF!</v>
      </c>
      <c r="M118" s="175" t="e">
        <f t="shared" si="3"/>
        <v>#REF!</v>
      </c>
      <c r="N118" s="175" t="e">
        <f t="shared" si="4"/>
        <v>#REF!</v>
      </c>
      <c r="O118" s="175" t="e">
        <f t="shared" si="5"/>
        <v>#REF!</v>
      </c>
      <c r="P118" s="175"/>
      <c r="Q118" s="175" t="e">
        <f t="shared" si="16"/>
        <v>#REF!</v>
      </c>
      <c r="R118" s="155"/>
      <c r="S118" s="124"/>
      <c r="T118" s="119"/>
      <c r="U118" s="119"/>
      <c r="V118" s="124"/>
    </row>
    <row r="119" spans="1:22" ht="12.75" hidden="1" customHeight="1" outlineLevel="1">
      <c r="A119" s="140"/>
      <c r="B119" s="155" t="s">
        <v>586</v>
      </c>
      <c r="C119" s="155"/>
      <c r="D119" s="140"/>
      <c r="E119" s="155">
        <f t="shared" ref="E119:G119" si="54">E57</f>
        <v>1</v>
      </c>
      <c r="F119" s="155">
        <f t="shared" si="54"/>
        <v>7</v>
      </c>
      <c r="G119" s="155">
        <f t="shared" si="54"/>
        <v>0.4</v>
      </c>
      <c r="H119" s="155"/>
      <c r="I119" s="155"/>
      <c r="J119" s="157">
        <f t="shared" si="29"/>
        <v>2.8</v>
      </c>
      <c r="K119" s="157"/>
      <c r="L119" s="175" t="e">
        <f t="shared" si="2"/>
        <v>#REF!</v>
      </c>
      <c r="M119" s="175" t="e">
        <f t="shared" si="3"/>
        <v>#REF!</v>
      </c>
      <c r="N119" s="175" t="e">
        <f t="shared" si="4"/>
        <v>#REF!</v>
      </c>
      <c r="O119" s="175" t="e">
        <f t="shared" si="5"/>
        <v>#REF!</v>
      </c>
      <c r="P119" s="175"/>
      <c r="Q119" s="175" t="e">
        <f t="shared" si="16"/>
        <v>#REF!</v>
      </c>
      <c r="R119" s="155"/>
      <c r="S119" s="124"/>
      <c r="T119" s="119"/>
      <c r="U119" s="119"/>
      <c r="V119" s="124"/>
    </row>
    <row r="120" spans="1:22" ht="12.75" hidden="1" customHeight="1" outlineLevel="1">
      <c r="A120" s="140"/>
      <c r="B120" s="155" t="s">
        <v>587</v>
      </c>
      <c r="C120" s="155"/>
      <c r="D120" s="140"/>
      <c r="E120" s="155">
        <f t="shared" ref="E120:G120" si="55">E58</f>
        <v>1</v>
      </c>
      <c r="F120" s="155">
        <f t="shared" si="55"/>
        <v>1.8</v>
      </c>
      <c r="G120" s="155">
        <f t="shared" si="55"/>
        <v>0.4</v>
      </c>
      <c r="H120" s="155"/>
      <c r="I120" s="155"/>
      <c r="J120" s="157">
        <f t="shared" si="29"/>
        <v>0.72</v>
      </c>
      <c r="K120" s="157"/>
      <c r="L120" s="175" t="e">
        <f t="shared" si="2"/>
        <v>#REF!</v>
      </c>
      <c r="M120" s="175" t="e">
        <f t="shared" si="3"/>
        <v>#REF!</v>
      </c>
      <c r="N120" s="175" t="e">
        <f t="shared" si="4"/>
        <v>#REF!</v>
      </c>
      <c r="O120" s="175" t="e">
        <f t="shared" si="5"/>
        <v>#REF!</v>
      </c>
      <c r="P120" s="175"/>
      <c r="Q120" s="175" t="e">
        <f t="shared" si="16"/>
        <v>#REF!</v>
      </c>
      <c r="R120" s="155"/>
      <c r="S120" s="124"/>
      <c r="T120" s="119"/>
      <c r="U120" s="119"/>
      <c r="V120" s="124"/>
    </row>
    <row r="121" spans="1:22" ht="12.75" hidden="1" customHeight="1" outlineLevel="1">
      <c r="A121" s="140"/>
      <c r="B121" s="155" t="s">
        <v>588</v>
      </c>
      <c r="C121" s="155"/>
      <c r="D121" s="140"/>
      <c r="E121" s="155">
        <f t="shared" ref="E121:G121" si="56">E59</f>
        <v>1</v>
      </c>
      <c r="F121" s="155">
        <f t="shared" si="56"/>
        <v>1.8</v>
      </c>
      <c r="G121" s="155">
        <f t="shared" si="56"/>
        <v>0.45</v>
      </c>
      <c r="H121" s="155"/>
      <c r="I121" s="155"/>
      <c r="J121" s="157">
        <f t="shared" si="29"/>
        <v>0.81</v>
      </c>
      <c r="K121" s="157"/>
      <c r="L121" s="175" t="e">
        <f t="shared" si="2"/>
        <v>#REF!</v>
      </c>
      <c r="M121" s="175" t="e">
        <f t="shared" si="3"/>
        <v>#REF!</v>
      </c>
      <c r="N121" s="175" t="e">
        <f t="shared" si="4"/>
        <v>#REF!</v>
      </c>
      <c r="O121" s="175" t="e">
        <f t="shared" si="5"/>
        <v>#REF!</v>
      </c>
      <c r="P121" s="175"/>
      <c r="Q121" s="175" t="e">
        <f t="shared" si="16"/>
        <v>#REF!</v>
      </c>
      <c r="R121" s="155"/>
      <c r="S121" s="124"/>
      <c r="T121" s="119"/>
      <c r="U121" s="119"/>
      <c r="V121" s="124"/>
    </row>
    <row r="122" spans="1:22" ht="12.75" hidden="1" customHeight="1" outlineLevel="1">
      <c r="A122" s="140"/>
      <c r="B122" s="155" t="s">
        <v>590</v>
      </c>
      <c r="C122" s="155"/>
      <c r="D122" s="140"/>
      <c r="E122" s="155">
        <f t="shared" ref="E122:G122" si="57">E60</f>
        <v>1</v>
      </c>
      <c r="F122" s="155">
        <f t="shared" si="57"/>
        <v>1.3</v>
      </c>
      <c r="G122" s="155">
        <f t="shared" si="57"/>
        <v>0.4</v>
      </c>
      <c r="H122" s="155"/>
      <c r="I122" s="155"/>
      <c r="J122" s="157">
        <f t="shared" si="29"/>
        <v>0.52</v>
      </c>
      <c r="K122" s="157"/>
      <c r="L122" s="175" t="e">
        <f t="shared" si="2"/>
        <v>#REF!</v>
      </c>
      <c r="M122" s="175" t="e">
        <f t="shared" si="3"/>
        <v>#REF!</v>
      </c>
      <c r="N122" s="175" t="e">
        <f t="shared" si="4"/>
        <v>#REF!</v>
      </c>
      <c r="O122" s="175" t="e">
        <f t="shared" si="5"/>
        <v>#REF!</v>
      </c>
      <c r="P122" s="175"/>
      <c r="Q122" s="175" t="e">
        <f t="shared" si="16"/>
        <v>#REF!</v>
      </c>
      <c r="R122" s="155"/>
      <c r="S122" s="124"/>
      <c r="T122" s="119"/>
      <c r="U122" s="119"/>
      <c r="V122" s="124"/>
    </row>
    <row r="123" spans="1:22" ht="12.75" hidden="1" customHeight="1" outlineLevel="1">
      <c r="A123" s="140"/>
      <c r="B123" s="155" t="s">
        <v>592</v>
      </c>
      <c r="C123" s="155"/>
      <c r="D123" s="140"/>
      <c r="E123" s="155">
        <f t="shared" ref="E123:G123" si="58">E61</f>
        <v>2</v>
      </c>
      <c r="F123" s="155">
        <f t="shared" si="58"/>
        <v>2.1</v>
      </c>
      <c r="G123" s="155">
        <f t="shared" si="58"/>
        <v>0.4</v>
      </c>
      <c r="H123" s="155"/>
      <c r="I123" s="155"/>
      <c r="J123" s="157">
        <f t="shared" si="29"/>
        <v>1.68</v>
      </c>
      <c r="K123" s="157"/>
      <c r="L123" s="175" t="e">
        <f t="shared" si="2"/>
        <v>#REF!</v>
      </c>
      <c r="M123" s="175" t="e">
        <f t="shared" si="3"/>
        <v>#REF!</v>
      </c>
      <c r="N123" s="175" t="e">
        <f t="shared" si="4"/>
        <v>#REF!</v>
      </c>
      <c r="O123" s="175" t="e">
        <f t="shared" si="5"/>
        <v>#REF!</v>
      </c>
      <c r="P123" s="175"/>
      <c r="Q123" s="175" t="e">
        <f t="shared" si="16"/>
        <v>#REF!</v>
      </c>
      <c r="R123" s="155"/>
      <c r="S123" s="124"/>
      <c r="T123" s="119"/>
      <c r="U123" s="119"/>
      <c r="V123" s="124"/>
    </row>
    <row r="124" spans="1:22" ht="12.75" hidden="1" customHeight="1" outlineLevel="1">
      <c r="A124" s="140"/>
      <c r="B124" s="155" t="s">
        <v>594</v>
      </c>
      <c r="C124" s="155"/>
      <c r="D124" s="140"/>
      <c r="E124" s="155">
        <f t="shared" ref="E124:G124" si="59">E62</f>
        <v>1</v>
      </c>
      <c r="F124" s="155">
        <f t="shared" si="59"/>
        <v>11.3</v>
      </c>
      <c r="G124" s="155">
        <f t="shared" si="59"/>
        <v>0.3</v>
      </c>
      <c r="H124" s="155"/>
      <c r="I124" s="155"/>
      <c r="J124" s="157">
        <f t="shared" si="29"/>
        <v>3.39</v>
      </c>
      <c r="K124" s="157"/>
      <c r="L124" s="175" t="e">
        <f t="shared" si="2"/>
        <v>#REF!</v>
      </c>
      <c r="M124" s="175" t="e">
        <f t="shared" si="3"/>
        <v>#REF!</v>
      </c>
      <c r="N124" s="175" t="e">
        <f t="shared" si="4"/>
        <v>#REF!</v>
      </c>
      <c r="O124" s="175" t="e">
        <f t="shared" si="5"/>
        <v>#REF!</v>
      </c>
      <c r="P124" s="175"/>
      <c r="Q124" s="175" t="e">
        <f t="shared" si="16"/>
        <v>#REF!</v>
      </c>
      <c r="R124" s="155"/>
      <c r="S124" s="124"/>
      <c r="T124" s="119"/>
      <c r="U124" s="119"/>
      <c r="V124" s="124"/>
    </row>
    <row r="125" spans="1:22" ht="12.75" hidden="1" customHeight="1" outlineLevel="1">
      <c r="A125" s="140"/>
      <c r="B125" s="155" t="s">
        <v>596</v>
      </c>
      <c r="C125" s="155"/>
      <c r="D125" s="140"/>
      <c r="E125" s="155">
        <f t="shared" ref="E125:G125" si="60">E63</f>
        <v>1</v>
      </c>
      <c r="F125" s="155">
        <f t="shared" si="60"/>
        <v>5.5</v>
      </c>
      <c r="G125" s="155">
        <f t="shared" si="60"/>
        <v>0.4</v>
      </c>
      <c r="H125" s="155"/>
      <c r="I125" s="155"/>
      <c r="J125" s="157">
        <f t="shared" si="29"/>
        <v>2.2000000000000002</v>
      </c>
      <c r="K125" s="157"/>
      <c r="L125" s="175" t="e">
        <f t="shared" si="2"/>
        <v>#REF!</v>
      </c>
      <c r="M125" s="175" t="e">
        <f t="shared" si="3"/>
        <v>#REF!</v>
      </c>
      <c r="N125" s="175" t="e">
        <f t="shared" si="4"/>
        <v>#REF!</v>
      </c>
      <c r="O125" s="175" t="e">
        <f t="shared" si="5"/>
        <v>#REF!</v>
      </c>
      <c r="P125" s="175"/>
      <c r="Q125" s="175" t="e">
        <f t="shared" si="16"/>
        <v>#REF!</v>
      </c>
      <c r="R125" s="155"/>
      <c r="S125" s="124"/>
      <c r="T125" s="119"/>
      <c r="U125" s="119"/>
      <c r="V125" s="124"/>
    </row>
    <row r="126" spans="1:22" ht="38.25" customHeight="1">
      <c r="A126" s="140">
        <v>6</v>
      </c>
      <c r="B126" s="155" t="s">
        <v>211</v>
      </c>
      <c r="C126" s="155" t="s">
        <v>212</v>
      </c>
      <c r="D126" s="140" t="s">
        <v>206</v>
      </c>
      <c r="E126" s="156"/>
      <c r="F126" s="157"/>
      <c r="G126" s="157"/>
      <c r="H126" s="157"/>
      <c r="I126" s="157"/>
      <c r="J126" s="157"/>
      <c r="K126" s="157">
        <f>K66</f>
        <v>215.035</v>
      </c>
      <c r="L126" s="175" t="e">
        <f t="shared" si="2"/>
        <v>#REF!</v>
      </c>
      <c r="M126" s="175" t="e">
        <f t="shared" si="3"/>
        <v>#REF!</v>
      </c>
      <c r="N126" s="175" t="e">
        <f t="shared" si="4"/>
        <v>#REF!</v>
      </c>
      <c r="O126" s="175" t="e">
        <f t="shared" si="5"/>
        <v>#REF!</v>
      </c>
      <c r="P126" s="175" t="e">
        <f t="shared" ref="P126:Q126" si="61">N126+L126</f>
        <v>#REF!</v>
      </c>
      <c r="Q126" s="175" t="e">
        <f t="shared" si="61"/>
        <v>#REF!</v>
      </c>
      <c r="R126" s="155"/>
      <c r="S126" s="124"/>
      <c r="T126" s="119">
        <v>6500</v>
      </c>
      <c r="U126" s="119">
        <v>900</v>
      </c>
      <c r="V126" s="124"/>
    </row>
    <row r="127" spans="1:22" ht="25.5" customHeight="1">
      <c r="A127" s="140"/>
      <c r="B127" s="155"/>
      <c r="C127" s="155"/>
      <c r="D127" s="140"/>
      <c r="E127" s="156"/>
      <c r="F127" s="157"/>
      <c r="G127" s="157"/>
      <c r="H127" s="157"/>
      <c r="I127" s="157"/>
      <c r="J127" s="157"/>
      <c r="K127" s="157"/>
      <c r="L127" s="175"/>
      <c r="M127" s="175"/>
      <c r="N127" s="175"/>
      <c r="O127" s="175"/>
      <c r="P127" s="175"/>
      <c r="Q127" s="175"/>
      <c r="R127" s="155"/>
      <c r="S127" s="124"/>
      <c r="T127" s="119"/>
      <c r="U127" s="119"/>
      <c r="V127" s="124"/>
    </row>
    <row r="128" spans="1:22" ht="27.75" customHeight="1">
      <c r="A128" s="154" t="s">
        <v>149</v>
      </c>
      <c r="B128" s="153" t="s">
        <v>213</v>
      </c>
      <c r="C128" s="153"/>
      <c r="D128" s="154"/>
      <c r="E128" s="150"/>
      <c r="F128" s="151"/>
      <c r="G128" s="151"/>
      <c r="H128" s="151"/>
      <c r="I128" s="151"/>
      <c r="J128" s="151"/>
      <c r="K128" s="151"/>
      <c r="L128" s="174"/>
      <c r="M128" s="174" t="e">
        <f>SUM(M129)</f>
        <v>#REF!</v>
      </c>
      <c r="N128" s="174"/>
      <c r="O128" s="174" t="e">
        <f>SUM(O129)</f>
        <v>#REF!</v>
      </c>
      <c r="P128" s="174"/>
      <c r="Q128" s="174" t="e">
        <f>O128+M128</f>
        <v>#REF!</v>
      </c>
      <c r="R128" s="153"/>
      <c r="S128" s="124"/>
      <c r="T128" s="119"/>
      <c r="U128" s="119"/>
      <c r="V128" s="124"/>
    </row>
    <row r="129" spans="1:22" ht="45.75" customHeight="1">
      <c r="A129" s="140">
        <v>1</v>
      </c>
      <c r="B129" s="155" t="s">
        <v>214</v>
      </c>
      <c r="C129" s="155" t="s">
        <v>215</v>
      </c>
      <c r="D129" s="140" t="s">
        <v>206</v>
      </c>
      <c r="E129" s="156"/>
      <c r="F129" s="157"/>
      <c r="G129" s="157"/>
      <c r="H129" s="157"/>
      <c r="I129" s="157"/>
      <c r="J129" s="157"/>
      <c r="K129" s="157">
        <f>K126</f>
        <v>215.035</v>
      </c>
      <c r="L129" s="175" t="e">
        <f>T129*$T$5</f>
        <v>#REF!</v>
      </c>
      <c r="M129" s="175" t="e">
        <f>ROUND(L129*K129,0)</f>
        <v>#REF!</v>
      </c>
      <c r="N129" s="175" t="e">
        <f>U129*$T$5</f>
        <v>#REF!</v>
      </c>
      <c r="O129" s="175" t="e">
        <f>ROUND(N129*K129,0)</f>
        <v>#REF!</v>
      </c>
      <c r="P129" s="175" t="e">
        <f t="shared" ref="P129:Q129" si="62">N129+L129</f>
        <v>#REF!</v>
      </c>
      <c r="Q129" s="175" t="e">
        <f t="shared" si="62"/>
        <v>#REF!</v>
      </c>
      <c r="R129" s="155"/>
      <c r="S129" s="124"/>
      <c r="T129" s="119"/>
      <c r="U129" s="119"/>
      <c r="V129" s="124"/>
    </row>
    <row r="130" spans="1:22" ht="27" customHeight="1">
      <c r="A130" s="140"/>
      <c r="B130" s="155"/>
      <c r="C130" s="155"/>
      <c r="D130" s="140"/>
      <c r="E130" s="156"/>
      <c r="F130" s="157"/>
      <c r="G130" s="157"/>
      <c r="H130" s="157"/>
      <c r="I130" s="157"/>
      <c r="J130" s="157"/>
      <c r="K130" s="157"/>
      <c r="L130" s="175"/>
      <c r="M130" s="175"/>
      <c r="N130" s="175"/>
      <c r="O130" s="175"/>
      <c r="P130" s="175"/>
      <c r="Q130" s="175"/>
      <c r="R130" s="155"/>
      <c r="S130" s="124"/>
      <c r="T130" s="119"/>
      <c r="U130" s="119"/>
      <c r="V130" s="124"/>
    </row>
    <row r="131" spans="1:22" ht="27.75" customHeight="1">
      <c r="A131" s="154" t="s">
        <v>216</v>
      </c>
      <c r="B131" s="153" t="s">
        <v>217</v>
      </c>
      <c r="C131" s="153"/>
      <c r="D131" s="154"/>
      <c r="E131" s="150"/>
      <c r="F131" s="151"/>
      <c r="G131" s="151"/>
      <c r="H131" s="151"/>
      <c r="I131" s="151"/>
      <c r="J131" s="151"/>
      <c r="K131" s="151"/>
      <c r="L131" s="174"/>
      <c r="M131" s="174" t="e">
        <f>SUBTOTAL(109,M132:M689)</f>
        <v>#REF!</v>
      </c>
      <c r="N131" s="174"/>
      <c r="O131" s="174" t="e">
        <f>SUBTOTAL(109,O132:O689)</f>
        <v>#REF!</v>
      </c>
      <c r="P131" s="174"/>
      <c r="Q131" s="174" t="e">
        <f>O131+M131</f>
        <v>#REF!</v>
      </c>
      <c r="R131" s="153"/>
      <c r="S131" s="124"/>
      <c r="T131" s="119"/>
      <c r="U131" s="119"/>
      <c r="V131" s="124"/>
    </row>
    <row r="132" spans="1:22" ht="27.75" customHeight="1">
      <c r="A132" s="154" t="s">
        <v>218</v>
      </c>
      <c r="B132" s="159" t="s">
        <v>219</v>
      </c>
      <c r="C132" s="153"/>
      <c r="D132" s="154"/>
      <c r="E132" s="154"/>
      <c r="F132" s="154"/>
      <c r="G132" s="154"/>
      <c r="H132" s="154"/>
      <c r="I132" s="154"/>
      <c r="J132" s="154"/>
      <c r="K132" s="151"/>
      <c r="L132" s="174"/>
      <c r="M132" s="174"/>
      <c r="N132" s="174"/>
      <c r="O132" s="174"/>
      <c r="P132" s="174"/>
      <c r="Q132" s="174"/>
      <c r="R132" s="153"/>
      <c r="S132" s="180"/>
      <c r="T132" s="121"/>
      <c r="U132" s="121"/>
      <c r="V132" s="180"/>
    </row>
    <row r="133" spans="1:22" ht="45" customHeight="1" collapsed="1">
      <c r="A133" s="140">
        <v>1</v>
      </c>
      <c r="B133" s="155" t="s">
        <v>220</v>
      </c>
      <c r="C133" s="155" t="s">
        <v>434</v>
      </c>
      <c r="D133" s="158" t="s">
        <v>188</v>
      </c>
      <c r="E133" s="214"/>
      <c r="F133" s="214"/>
      <c r="G133" s="214"/>
      <c r="H133" s="214"/>
      <c r="I133" s="214"/>
      <c r="J133" s="214"/>
      <c r="K133" s="157">
        <f>+SUBTOTAL(9,J135:J176)</f>
        <v>12.8415</v>
      </c>
      <c r="L133" s="175" t="e">
        <f t="shared" ref="L133:L188" si="63">T133*$T$5</f>
        <v>#REF!</v>
      </c>
      <c r="M133" s="175" t="e">
        <f t="shared" ref="M133:M188" si="64">ROUND(L133*K133,0)</f>
        <v>#REF!</v>
      </c>
      <c r="N133" s="175" t="e">
        <f t="shared" ref="N133:N188" si="65">U133*$T$5</f>
        <v>#REF!</v>
      </c>
      <c r="O133" s="175" t="e">
        <f t="shared" ref="O133:O188" si="66">ROUND(N133*K133,0)</f>
        <v>#REF!</v>
      </c>
      <c r="P133" s="175" t="e">
        <f t="shared" ref="P133:Q133" si="67">N133+L133</f>
        <v>#REF!</v>
      </c>
      <c r="Q133" s="175" t="e">
        <f t="shared" si="67"/>
        <v>#REF!</v>
      </c>
      <c r="R133" s="155"/>
      <c r="S133" s="124"/>
      <c r="T133" s="119">
        <f>ROUND(1110000/1.08*1.07,0)</f>
        <v>1099722</v>
      </c>
      <c r="U133" s="119">
        <f>150000*1.5+90000</f>
        <v>315000</v>
      </c>
      <c r="V133" s="124"/>
    </row>
    <row r="134" spans="1:22" ht="12.75" hidden="1" customHeight="1" outlineLevel="1">
      <c r="A134" s="140"/>
      <c r="B134" s="155" t="s">
        <v>356</v>
      </c>
      <c r="C134" s="155"/>
      <c r="D134" s="158"/>
      <c r="E134" s="214"/>
      <c r="F134" s="214"/>
      <c r="G134" s="214"/>
      <c r="H134" s="214"/>
      <c r="I134" s="214"/>
      <c r="J134" s="214"/>
      <c r="K134" s="157"/>
      <c r="L134" s="175" t="e">
        <f t="shared" si="63"/>
        <v>#REF!</v>
      </c>
      <c r="M134" s="175" t="e">
        <f t="shared" si="64"/>
        <v>#REF!</v>
      </c>
      <c r="N134" s="175" t="e">
        <f t="shared" si="65"/>
        <v>#REF!</v>
      </c>
      <c r="O134" s="175" t="e">
        <f t="shared" si="66"/>
        <v>#REF!</v>
      </c>
      <c r="P134" s="175"/>
      <c r="Q134" s="175"/>
      <c r="R134" s="155"/>
      <c r="S134" s="124"/>
      <c r="T134" s="119"/>
      <c r="U134" s="119"/>
      <c r="V134" s="124"/>
    </row>
    <row r="135" spans="1:22" ht="12.75" hidden="1" customHeight="1" outlineLevel="1">
      <c r="A135" s="140"/>
      <c r="B135" s="155" t="s">
        <v>529</v>
      </c>
      <c r="C135" s="155"/>
      <c r="D135" s="155"/>
      <c r="E135" s="155">
        <f t="shared" ref="E135:G135" si="68">E21</f>
        <v>1</v>
      </c>
      <c r="F135" s="155">
        <f t="shared" si="68"/>
        <v>1</v>
      </c>
      <c r="G135" s="155">
        <f t="shared" si="68"/>
        <v>1</v>
      </c>
      <c r="H135" s="155">
        <v>0.05</v>
      </c>
      <c r="I135" s="156">
        <v>1.05</v>
      </c>
      <c r="J135" s="157">
        <f t="shared" ref="J135:J186" si="69">PRODUCT(E135:I135)</f>
        <v>5.2499999999999998E-2</v>
      </c>
      <c r="K135" s="157"/>
      <c r="L135" s="175" t="e">
        <f t="shared" si="63"/>
        <v>#REF!</v>
      </c>
      <c r="M135" s="175" t="e">
        <f t="shared" si="64"/>
        <v>#REF!</v>
      </c>
      <c r="N135" s="175" t="e">
        <f t="shared" si="65"/>
        <v>#REF!</v>
      </c>
      <c r="O135" s="175" t="e">
        <f t="shared" si="66"/>
        <v>#REF!</v>
      </c>
      <c r="P135" s="175"/>
      <c r="Q135" s="175"/>
      <c r="R135" s="155"/>
      <c r="S135" s="124"/>
      <c r="T135" s="119"/>
      <c r="U135" s="119"/>
      <c r="V135" s="124"/>
    </row>
    <row r="136" spans="1:22" ht="12.75" hidden="1" customHeight="1" outlineLevel="1">
      <c r="A136" s="140"/>
      <c r="B136" s="155" t="s">
        <v>190</v>
      </c>
      <c r="C136" s="155"/>
      <c r="D136" s="155"/>
      <c r="E136" s="155">
        <f t="shared" ref="E136:G136" si="70">E22</f>
        <v>1</v>
      </c>
      <c r="F136" s="155">
        <f t="shared" si="70"/>
        <v>1.6</v>
      </c>
      <c r="G136" s="155">
        <f t="shared" si="70"/>
        <v>1.6</v>
      </c>
      <c r="H136" s="155">
        <v>0.05</v>
      </c>
      <c r="I136" s="156">
        <v>1.05</v>
      </c>
      <c r="J136" s="157">
        <f t="shared" si="69"/>
        <v>0.13439999999999999</v>
      </c>
      <c r="K136" s="157"/>
      <c r="L136" s="175" t="e">
        <f t="shared" si="63"/>
        <v>#REF!</v>
      </c>
      <c r="M136" s="175" t="e">
        <f t="shared" si="64"/>
        <v>#REF!</v>
      </c>
      <c r="N136" s="175" t="e">
        <f t="shared" si="65"/>
        <v>#REF!</v>
      </c>
      <c r="O136" s="175" t="e">
        <f t="shared" si="66"/>
        <v>#REF!</v>
      </c>
      <c r="P136" s="175"/>
      <c r="Q136" s="175"/>
      <c r="R136" s="155"/>
      <c r="S136" s="124"/>
      <c r="T136" s="119"/>
      <c r="U136" s="119"/>
      <c r="V136" s="124"/>
    </row>
    <row r="137" spans="1:22" ht="12.75" hidden="1" customHeight="1" outlineLevel="1">
      <c r="A137" s="140"/>
      <c r="B137" s="155" t="s">
        <v>191</v>
      </c>
      <c r="C137" s="155"/>
      <c r="D137" s="155"/>
      <c r="E137" s="155">
        <f t="shared" ref="E137:G137" si="71">E23</f>
        <v>2</v>
      </c>
      <c r="F137" s="155">
        <f t="shared" si="71"/>
        <v>1.8</v>
      </c>
      <c r="G137" s="155">
        <f t="shared" si="71"/>
        <v>1.8</v>
      </c>
      <c r="H137" s="155">
        <v>0.05</v>
      </c>
      <c r="I137" s="156">
        <v>1.05</v>
      </c>
      <c r="J137" s="157">
        <f t="shared" si="69"/>
        <v>0.3402</v>
      </c>
      <c r="K137" s="157"/>
      <c r="L137" s="175" t="e">
        <f t="shared" si="63"/>
        <v>#REF!</v>
      </c>
      <c r="M137" s="175" t="e">
        <f t="shared" si="64"/>
        <v>#REF!</v>
      </c>
      <c r="N137" s="175" t="e">
        <f t="shared" si="65"/>
        <v>#REF!</v>
      </c>
      <c r="O137" s="175" t="e">
        <f t="shared" si="66"/>
        <v>#REF!</v>
      </c>
      <c r="P137" s="175"/>
      <c r="Q137" s="175"/>
      <c r="R137" s="155"/>
      <c r="S137" s="124"/>
      <c r="T137" s="119"/>
      <c r="U137" s="119"/>
      <c r="V137" s="124"/>
    </row>
    <row r="138" spans="1:22" ht="12.75" hidden="1" customHeight="1" outlineLevel="1">
      <c r="A138" s="140"/>
      <c r="B138" s="155" t="s">
        <v>192</v>
      </c>
      <c r="C138" s="155"/>
      <c r="D138" s="155"/>
      <c r="E138" s="155">
        <f t="shared" ref="E138:G138" si="72">E24</f>
        <v>2</v>
      </c>
      <c r="F138" s="155">
        <f t="shared" si="72"/>
        <v>2</v>
      </c>
      <c r="G138" s="155">
        <f t="shared" si="72"/>
        <v>2</v>
      </c>
      <c r="H138" s="155">
        <v>0.05</v>
      </c>
      <c r="I138" s="156">
        <v>1.05</v>
      </c>
      <c r="J138" s="157">
        <f t="shared" si="69"/>
        <v>0.42</v>
      </c>
      <c r="K138" s="157"/>
      <c r="L138" s="175" t="e">
        <f t="shared" si="63"/>
        <v>#REF!</v>
      </c>
      <c r="M138" s="175" t="e">
        <f t="shared" si="64"/>
        <v>#REF!</v>
      </c>
      <c r="N138" s="175" t="e">
        <f t="shared" si="65"/>
        <v>#REF!</v>
      </c>
      <c r="O138" s="175" t="e">
        <f t="shared" si="66"/>
        <v>#REF!</v>
      </c>
      <c r="P138" s="175"/>
      <c r="Q138" s="175"/>
      <c r="R138" s="155"/>
      <c r="S138" s="124"/>
      <c r="T138" s="119"/>
      <c r="U138" s="119"/>
      <c r="V138" s="124"/>
    </row>
    <row r="139" spans="1:22" ht="12.75" hidden="1" customHeight="1" outlineLevel="1">
      <c r="A139" s="140"/>
      <c r="B139" s="155" t="s">
        <v>194</v>
      </c>
      <c r="C139" s="155"/>
      <c r="D139" s="155"/>
      <c r="E139" s="155">
        <f t="shared" ref="E139:G139" si="73">E25</f>
        <v>3</v>
      </c>
      <c r="F139" s="155">
        <f t="shared" si="73"/>
        <v>2.2000000000000002</v>
      </c>
      <c r="G139" s="155">
        <f t="shared" si="73"/>
        <v>2.2000000000000002</v>
      </c>
      <c r="H139" s="155">
        <v>0.05</v>
      </c>
      <c r="I139" s="156">
        <v>1.05</v>
      </c>
      <c r="J139" s="157">
        <f t="shared" si="69"/>
        <v>0.76229999999999998</v>
      </c>
      <c r="K139" s="157"/>
      <c r="L139" s="175" t="e">
        <f t="shared" si="63"/>
        <v>#REF!</v>
      </c>
      <c r="M139" s="175" t="e">
        <f t="shared" si="64"/>
        <v>#REF!</v>
      </c>
      <c r="N139" s="175" t="e">
        <f t="shared" si="65"/>
        <v>#REF!</v>
      </c>
      <c r="O139" s="175" t="e">
        <f t="shared" si="66"/>
        <v>#REF!</v>
      </c>
      <c r="P139" s="175"/>
      <c r="Q139" s="175"/>
      <c r="R139" s="155"/>
      <c r="S139" s="124"/>
      <c r="T139" s="119"/>
      <c r="U139" s="119"/>
      <c r="V139" s="124"/>
    </row>
    <row r="140" spans="1:22" ht="12.75" hidden="1" customHeight="1" outlineLevel="1">
      <c r="A140" s="140"/>
      <c r="B140" s="155" t="s">
        <v>195</v>
      </c>
      <c r="C140" s="155"/>
      <c r="D140" s="155"/>
      <c r="E140" s="155">
        <f t="shared" ref="E140:G140" si="74">E26</f>
        <v>5</v>
      </c>
      <c r="F140" s="155">
        <f t="shared" si="74"/>
        <v>2.4</v>
      </c>
      <c r="G140" s="155">
        <f t="shared" si="74"/>
        <v>2.4</v>
      </c>
      <c r="H140" s="155">
        <v>0.05</v>
      </c>
      <c r="I140" s="156">
        <v>1.05</v>
      </c>
      <c r="J140" s="157">
        <f t="shared" si="69"/>
        <v>1.512</v>
      </c>
      <c r="K140" s="157"/>
      <c r="L140" s="175" t="e">
        <f t="shared" si="63"/>
        <v>#REF!</v>
      </c>
      <c r="M140" s="175" t="e">
        <f t="shared" si="64"/>
        <v>#REF!</v>
      </c>
      <c r="N140" s="175" t="e">
        <f t="shared" si="65"/>
        <v>#REF!</v>
      </c>
      <c r="O140" s="175" t="e">
        <f t="shared" si="66"/>
        <v>#REF!</v>
      </c>
      <c r="P140" s="175"/>
      <c r="Q140" s="175"/>
      <c r="R140" s="155"/>
      <c r="S140" s="124"/>
      <c r="T140" s="119"/>
      <c r="U140" s="119"/>
      <c r="V140" s="124"/>
    </row>
    <row r="141" spans="1:22" ht="12.75" hidden="1" customHeight="1" outlineLevel="1">
      <c r="A141" s="140"/>
      <c r="B141" s="155" t="s">
        <v>196</v>
      </c>
      <c r="C141" s="155"/>
      <c r="D141" s="155"/>
      <c r="E141" s="155">
        <f t="shared" ref="E141:G141" si="75">E27</f>
        <v>3</v>
      </c>
      <c r="F141" s="155">
        <f t="shared" si="75"/>
        <v>2.6</v>
      </c>
      <c r="G141" s="155">
        <f t="shared" si="75"/>
        <v>2.6</v>
      </c>
      <c r="H141" s="155">
        <v>0.05</v>
      </c>
      <c r="I141" s="156">
        <v>1.05</v>
      </c>
      <c r="J141" s="157">
        <f t="shared" si="69"/>
        <v>1.0647</v>
      </c>
      <c r="K141" s="157"/>
      <c r="L141" s="175" t="e">
        <f t="shared" si="63"/>
        <v>#REF!</v>
      </c>
      <c r="M141" s="175" t="e">
        <f t="shared" si="64"/>
        <v>#REF!</v>
      </c>
      <c r="N141" s="175" t="e">
        <f t="shared" si="65"/>
        <v>#REF!</v>
      </c>
      <c r="O141" s="175" t="e">
        <f t="shared" si="66"/>
        <v>#REF!</v>
      </c>
      <c r="P141" s="175"/>
      <c r="Q141" s="175"/>
      <c r="R141" s="155"/>
      <c r="S141" s="124"/>
      <c r="T141" s="119"/>
      <c r="U141" s="119"/>
      <c r="V141" s="124"/>
    </row>
    <row r="142" spans="1:22" ht="12.75" hidden="1" customHeight="1" outlineLevel="1">
      <c r="A142" s="140"/>
      <c r="B142" s="155" t="s">
        <v>197</v>
      </c>
      <c r="C142" s="155"/>
      <c r="D142" s="155"/>
      <c r="E142" s="155">
        <f t="shared" ref="E142:G142" si="76">E28</f>
        <v>2</v>
      </c>
      <c r="F142" s="155">
        <f t="shared" si="76"/>
        <v>2.8</v>
      </c>
      <c r="G142" s="155">
        <f t="shared" si="76"/>
        <v>2.8</v>
      </c>
      <c r="H142" s="155">
        <v>0.05</v>
      </c>
      <c r="I142" s="156">
        <v>1.05</v>
      </c>
      <c r="J142" s="157">
        <f t="shared" si="69"/>
        <v>0.82320000000000004</v>
      </c>
      <c r="K142" s="157"/>
      <c r="L142" s="175" t="e">
        <f t="shared" si="63"/>
        <v>#REF!</v>
      </c>
      <c r="M142" s="175" t="e">
        <f t="shared" si="64"/>
        <v>#REF!</v>
      </c>
      <c r="N142" s="175" t="e">
        <f t="shared" si="65"/>
        <v>#REF!</v>
      </c>
      <c r="O142" s="175" t="e">
        <f t="shared" si="66"/>
        <v>#REF!</v>
      </c>
      <c r="P142" s="175"/>
      <c r="Q142" s="175"/>
      <c r="R142" s="155"/>
      <c r="S142" s="124"/>
      <c r="T142" s="119"/>
      <c r="U142" s="119"/>
      <c r="V142" s="124"/>
    </row>
    <row r="143" spans="1:22" ht="12.75" hidden="1" customHeight="1" outlineLevel="1">
      <c r="A143" s="140"/>
      <c r="B143" s="155" t="s">
        <v>198</v>
      </c>
      <c r="C143" s="155"/>
      <c r="D143" s="155"/>
      <c r="E143" s="155">
        <f t="shared" ref="E143:G143" si="77">E29</f>
        <v>1</v>
      </c>
      <c r="F143" s="155">
        <f t="shared" si="77"/>
        <v>2.6</v>
      </c>
      <c r="G143" s="155">
        <f t="shared" si="77"/>
        <v>4.2</v>
      </c>
      <c r="H143" s="155">
        <v>0.05</v>
      </c>
      <c r="I143" s="156">
        <v>1.05</v>
      </c>
      <c r="J143" s="157">
        <f t="shared" si="69"/>
        <v>0.57330000000000003</v>
      </c>
      <c r="K143" s="157"/>
      <c r="L143" s="175" t="e">
        <f t="shared" si="63"/>
        <v>#REF!</v>
      </c>
      <c r="M143" s="175" t="e">
        <f t="shared" si="64"/>
        <v>#REF!</v>
      </c>
      <c r="N143" s="175" t="e">
        <f t="shared" si="65"/>
        <v>#REF!</v>
      </c>
      <c r="O143" s="175" t="e">
        <f t="shared" si="66"/>
        <v>#REF!</v>
      </c>
      <c r="P143" s="175"/>
      <c r="Q143" s="175"/>
      <c r="R143" s="155"/>
      <c r="S143" s="124"/>
      <c r="T143" s="119"/>
      <c r="U143" s="119"/>
      <c r="V143" s="124"/>
    </row>
    <row r="144" spans="1:22" ht="12.75" hidden="1" customHeight="1" outlineLevel="1">
      <c r="A144" s="140"/>
      <c r="B144" s="155" t="s">
        <v>555</v>
      </c>
      <c r="C144" s="155"/>
      <c r="D144" s="155"/>
      <c r="E144" s="155">
        <f t="shared" ref="E144:G144" si="78">E30</f>
        <v>1</v>
      </c>
      <c r="F144" s="155">
        <f t="shared" si="78"/>
        <v>2.4</v>
      </c>
      <c r="G144" s="155">
        <f t="shared" si="78"/>
        <v>3.2</v>
      </c>
      <c r="H144" s="155">
        <v>0.05</v>
      </c>
      <c r="I144" s="156">
        <v>1.05</v>
      </c>
      <c r="J144" s="157">
        <f t="shared" si="69"/>
        <v>0.4032</v>
      </c>
      <c r="K144" s="157"/>
      <c r="L144" s="175" t="e">
        <f t="shared" si="63"/>
        <v>#REF!</v>
      </c>
      <c r="M144" s="175" t="e">
        <f t="shared" si="64"/>
        <v>#REF!</v>
      </c>
      <c r="N144" s="175" t="e">
        <f t="shared" si="65"/>
        <v>#REF!</v>
      </c>
      <c r="O144" s="175" t="e">
        <f t="shared" si="66"/>
        <v>#REF!</v>
      </c>
      <c r="P144" s="175"/>
      <c r="Q144" s="175"/>
      <c r="R144" s="155"/>
      <c r="S144" s="124"/>
      <c r="T144" s="119"/>
      <c r="U144" s="119"/>
      <c r="V144" s="124"/>
    </row>
    <row r="145" spans="1:22" ht="12.75" hidden="1" customHeight="1" outlineLevel="1">
      <c r="A145" s="140"/>
      <c r="B145" s="155" t="s">
        <v>556</v>
      </c>
      <c r="C145" s="155"/>
      <c r="D145" s="140"/>
      <c r="E145" s="156"/>
      <c r="F145" s="156"/>
      <c r="G145" s="156"/>
      <c r="H145" s="156"/>
      <c r="I145" s="156"/>
      <c r="J145" s="157">
        <f t="shared" si="69"/>
        <v>0</v>
      </c>
      <c r="K145" s="157"/>
      <c r="L145" s="175" t="e">
        <f t="shared" si="63"/>
        <v>#REF!</v>
      </c>
      <c r="M145" s="175" t="e">
        <f t="shared" si="64"/>
        <v>#REF!</v>
      </c>
      <c r="N145" s="175" t="e">
        <f t="shared" si="65"/>
        <v>#REF!</v>
      </c>
      <c r="O145" s="175" t="e">
        <f t="shared" si="66"/>
        <v>#REF!</v>
      </c>
      <c r="P145" s="175"/>
      <c r="Q145" s="175"/>
      <c r="R145" s="155"/>
      <c r="S145" s="124"/>
      <c r="T145" s="119"/>
      <c r="U145" s="119"/>
      <c r="V145" s="124"/>
    </row>
    <row r="146" spans="1:22" ht="12.75" hidden="1" customHeight="1" outlineLevel="1">
      <c r="A146" s="140"/>
      <c r="B146" s="155" t="s">
        <v>557</v>
      </c>
      <c r="C146" s="155" t="s">
        <v>558</v>
      </c>
      <c r="D146" s="155">
        <v>0</v>
      </c>
      <c r="E146" s="155">
        <f t="shared" ref="E146:G146" si="79">E32</f>
        <v>1</v>
      </c>
      <c r="F146" s="155">
        <f t="shared" si="79"/>
        <v>15.4</v>
      </c>
      <c r="G146" s="155">
        <f t="shared" si="79"/>
        <v>0.4</v>
      </c>
      <c r="H146" s="155">
        <v>0.1</v>
      </c>
      <c r="I146" s="156">
        <v>1.05</v>
      </c>
      <c r="J146" s="157">
        <f t="shared" si="69"/>
        <v>0.64680000000000004</v>
      </c>
      <c r="K146" s="157"/>
      <c r="L146" s="175" t="e">
        <f t="shared" si="63"/>
        <v>#REF!</v>
      </c>
      <c r="M146" s="175" t="e">
        <f t="shared" si="64"/>
        <v>#REF!</v>
      </c>
      <c r="N146" s="175" t="e">
        <f t="shared" si="65"/>
        <v>#REF!</v>
      </c>
      <c r="O146" s="175" t="e">
        <f t="shared" si="66"/>
        <v>#REF!</v>
      </c>
      <c r="P146" s="175"/>
      <c r="Q146" s="175"/>
      <c r="R146" s="155"/>
      <c r="S146" s="124"/>
      <c r="T146" s="119"/>
      <c r="U146" s="119"/>
      <c r="V146" s="124"/>
    </row>
    <row r="147" spans="1:22" ht="12.75" hidden="1" customHeight="1" outlineLevel="1">
      <c r="A147" s="140"/>
      <c r="B147" s="155" t="s">
        <v>559</v>
      </c>
      <c r="C147" s="155" t="s">
        <v>560</v>
      </c>
      <c r="D147" s="155">
        <v>0</v>
      </c>
      <c r="E147" s="155">
        <f t="shared" ref="E147:G147" si="80">E33</f>
        <v>1</v>
      </c>
      <c r="F147" s="155">
        <f t="shared" si="80"/>
        <v>3.8</v>
      </c>
      <c r="G147" s="155">
        <f t="shared" si="80"/>
        <v>0.4</v>
      </c>
      <c r="H147" s="155">
        <v>0.1</v>
      </c>
      <c r="I147" s="156">
        <v>1.05</v>
      </c>
      <c r="J147" s="157">
        <f t="shared" si="69"/>
        <v>0.15959999999999999</v>
      </c>
      <c r="K147" s="157"/>
      <c r="L147" s="175" t="e">
        <f t="shared" si="63"/>
        <v>#REF!</v>
      </c>
      <c r="M147" s="175" t="e">
        <f t="shared" si="64"/>
        <v>#REF!</v>
      </c>
      <c r="N147" s="175" t="e">
        <f t="shared" si="65"/>
        <v>#REF!</v>
      </c>
      <c r="O147" s="175" t="e">
        <f t="shared" si="66"/>
        <v>#REF!</v>
      </c>
      <c r="P147" s="175"/>
      <c r="Q147" s="175"/>
      <c r="R147" s="155"/>
      <c r="S147" s="124"/>
      <c r="T147" s="119"/>
      <c r="U147" s="119"/>
      <c r="V147" s="124"/>
    </row>
    <row r="148" spans="1:22" ht="12.75" hidden="1" customHeight="1" outlineLevel="1">
      <c r="A148" s="140"/>
      <c r="B148" s="155" t="s">
        <v>561</v>
      </c>
      <c r="C148" s="155" t="s">
        <v>562</v>
      </c>
      <c r="D148" s="155">
        <v>0</v>
      </c>
      <c r="E148" s="155">
        <f t="shared" ref="E148:G148" si="81">E34</f>
        <v>1</v>
      </c>
      <c r="F148" s="155">
        <f t="shared" si="81"/>
        <v>8.75</v>
      </c>
      <c r="G148" s="155">
        <f t="shared" si="81"/>
        <v>0.4</v>
      </c>
      <c r="H148" s="155">
        <v>0.1</v>
      </c>
      <c r="I148" s="156">
        <v>1.05</v>
      </c>
      <c r="J148" s="157">
        <f t="shared" si="69"/>
        <v>0.36749999999999999</v>
      </c>
      <c r="K148" s="157"/>
      <c r="L148" s="175" t="e">
        <f t="shared" si="63"/>
        <v>#REF!</v>
      </c>
      <c r="M148" s="175" t="e">
        <f t="shared" si="64"/>
        <v>#REF!</v>
      </c>
      <c r="N148" s="175" t="e">
        <f t="shared" si="65"/>
        <v>#REF!</v>
      </c>
      <c r="O148" s="175" t="e">
        <f t="shared" si="66"/>
        <v>#REF!</v>
      </c>
      <c r="P148" s="175"/>
      <c r="Q148" s="175"/>
      <c r="R148" s="155"/>
      <c r="S148" s="124"/>
      <c r="T148" s="119"/>
      <c r="U148" s="119"/>
      <c r="V148" s="124"/>
    </row>
    <row r="149" spans="1:22" ht="12.75" hidden="1" customHeight="1" outlineLevel="1">
      <c r="A149" s="140"/>
      <c r="B149" s="155" t="s">
        <v>563</v>
      </c>
      <c r="C149" s="155" t="s">
        <v>564</v>
      </c>
      <c r="D149" s="155">
        <v>0</v>
      </c>
      <c r="E149" s="155">
        <f t="shared" ref="E149:G149" si="82">E35</f>
        <v>1</v>
      </c>
      <c r="F149" s="155">
        <f t="shared" si="82"/>
        <v>3.8</v>
      </c>
      <c r="G149" s="155">
        <f t="shared" si="82"/>
        <v>0.4</v>
      </c>
      <c r="H149" s="155">
        <v>0.1</v>
      </c>
      <c r="I149" s="156">
        <v>1.05</v>
      </c>
      <c r="J149" s="157">
        <f t="shared" si="69"/>
        <v>0.15959999999999999</v>
      </c>
      <c r="K149" s="157"/>
      <c r="L149" s="175" t="e">
        <f t="shared" si="63"/>
        <v>#REF!</v>
      </c>
      <c r="M149" s="175" t="e">
        <f t="shared" si="64"/>
        <v>#REF!</v>
      </c>
      <c r="N149" s="175" t="e">
        <f t="shared" si="65"/>
        <v>#REF!</v>
      </c>
      <c r="O149" s="175" t="e">
        <f t="shared" si="66"/>
        <v>#REF!</v>
      </c>
      <c r="P149" s="175"/>
      <c r="Q149" s="175"/>
      <c r="R149" s="155"/>
      <c r="S149" s="124"/>
      <c r="T149" s="119"/>
      <c r="U149" s="119"/>
      <c r="V149" s="124"/>
    </row>
    <row r="150" spans="1:22" ht="12.75" hidden="1" customHeight="1" outlineLevel="1">
      <c r="A150" s="140"/>
      <c r="B150" s="155" t="s">
        <v>565</v>
      </c>
      <c r="C150" s="155" t="s">
        <v>562</v>
      </c>
      <c r="D150" s="155">
        <v>0</v>
      </c>
      <c r="E150" s="155">
        <f t="shared" ref="E150:G150" si="83">E36</f>
        <v>1</v>
      </c>
      <c r="F150" s="155">
        <f t="shared" si="83"/>
        <v>5.8</v>
      </c>
      <c r="G150" s="155">
        <f t="shared" si="83"/>
        <v>0.4</v>
      </c>
      <c r="H150" s="155">
        <v>0.1</v>
      </c>
      <c r="I150" s="156">
        <v>1.05</v>
      </c>
      <c r="J150" s="157">
        <f t="shared" si="69"/>
        <v>0.24360000000000001</v>
      </c>
      <c r="K150" s="157"/>
      <c r="L150" s="175" t="e">
        <f t="shared" si="63"/>
        <v>#REF!</v>
      </c>
      <c r="M150" s="175" t="e">
        <f t="shared" si="64"/>
        <v>#REF!</v>
      </c>
      <c r="N150" s="175" t="e">
        <f t="shared" si="65"/>
        <v>#REF!</v>
      </c>
      <c r="O150" s="175" t="e">
        <f t="shared" si="66"/>
        <v>#REF!</v>
      </c>
      <c r="P150" s="175"/>
      <c r="Q150" s="175"/>
      <c r="R150" s="155"/>
      <c r="S150" s="124"/>
      <c r="T150" s="119"/>
      <c r="U150" s="119"/>
      <c r="V150" s="124"/>
    </row>
    <row r="151" spans="1:22" ht="12.75" hidden="1" customHeight="1" outlineLevel="1">
      <c r="A151" s="140"/>
      <c r="B151" s="155" t="s">
        <v>566</v>
      </c>
      <c r="C151" s="155" t="s">
        <v>558</v>
      </c>
      <c r="D151" s="155">
        <v>0</v>
      </c>
      <c r="E151" s="155">
        <f t="shared" ref="E151:G151" si="84">E37</f>
        <v>1</v>
      </c>
      <c r="F151" s="155">
        <f t="shared" si="84"/>
        <v>5.9</v>
      </c>
      <c r="G151" s="155">
        <f t="shared" si="84"/>
        <v>0.4</v>
      </c>
      <c r="H151" s="155">
        <v>0.1</v>
      </c>
      <c r="I151" s="156">
        <v>1.05</v>
      </c>
      <c r="J151" s="157">
        <f t="shared" si="69"/>
        <v>0.24779999999999999</v>
      </c>
      <c r="K151" s="157"/>
      <c r="L151" s="175" t="e">
        <f t="shared" si="63"/>
        <v>#REF!</v>
      </c>
      <c r="M151" s="175" t="e">
        <f t="shared" si="64"/>
        <v>#REF!</v>
      </c>
      <c r="N151" s="175" t="e">
        <f t="shared" si="65"/>
        <v>#REF!</v>
      </c>
      <c r="O151" s="175" t="e">
        <f t="shared" si="66"/>
        <v>#REF!</v>
      </c>
      <c r="P151" s="175"/>
      <c r="Q151" s="175"/>
      <c r="R151" s="155"/>
      <c r="S151" s="124"/>
      <c r="T151" s="119"/>
      <c r="U151" s="119"/>
      <c r="V151" s="124"/>
    </row>
    <row r="152" spans="1:22" ht="12.75" hidden="1" customHeight="1" outlineLevel="1">
      <c r="A152" s="140"/>
      <c r="B152" s="155">
        <v>0</v>
      </c>
      <c r="C152" s="155" t="s">
        <v>562</v>
      </c>
      <c r="D152" s="155">
        <v>0</v>
      </c>
      <c r="E152" s="155">
        <f t="shared" ref="E152:G152" si="85">E38</f>
        <v>1</v>
      </c>
      <c r="F152" s="155">
        <f t="shared" si="85"/>
        <v>4.4000000000000004</v>
      </c>
      <c r="G152" s="155">
        <f t="shared" si="85"/>
        <v>0.4</v>
      </c>
      <c r="H152" s="155">
        <v>0.1</v>
      </c>
      <c r="I152" s="156">
        <v>1.05</v>
      </c>
      <c r="J152" s="157">
        <f t="shared" si="69"/>
        <v>0.18479999999999999</v>
      </c>
      <c r="K152" s="157"/>
      <c r="L152" s="175" t="e">
        <f t="shared" si="63"/>
        <v>#REF!</v>
      </c>
      <c r="M152" s="175" t="e">
        <f t="shared" si="64"/>
        <v>#REF!</v>
      </c>
      <c r="N152" s="175" t="e">
        <f t="shared" si="65"/>
        <v>#REF!</v>
      </c>
      <c r="O152" s="175" t="e">
        <f t="shared" si="66"/>
        <v>#REF!</v>
      </c>
      <c r="P152" s="175"/>
      <c r="Q152" s="175"/>
      <c r="R152" s="155"/>
      <c r="S152" s="124"/>
      <c r="T152" s="119"/>
      <c r="U152" s="119"/>
      <c r="V152" s="124"/>
    </row>
    <row r="153" spans="1:22" ht="12.75" hidden="1" customHeight="1" outlineLevel="1">
      <c r="A153" s="140"/>
      <c r="B153" s="155" t="s">
        <v>567</v>
      </c>
      <c r="C153" s="155" t="s">
        <v>564</v>
      </c>
      <c r="D153" s="155">
        <v>0</v>
      </c>
      <c r="E153" s="155">
        <f t="shared" ref="E153:G153" si="86">E39</f>
        <v>1</v>
      </c>
      <c r="F153" s="155">
        <f t="shared" si="86"/>
        <v>3.8</v>
      </c>
      <c r="G153" s="155">
        <f t="shared" si="86"/>
        <v>0.4</v>
      </c>
      <c r="H153" s="155">
        <v>0.1</v>
      </c>
      <c r="I153" s="156">
        <v>1.05</v>
      </c>
      <c r="J153" s="157">
        <f t="shared" si="69"/>
        <v>0.15959999999999999</v>
      </c>
      <c r="K153" s="157"/>
      <c r="L153" s="175" t="e">
        <f t="shared" si="63"/>
        <v>#REF!</v>
      </c>
      <c r="M153" s="175" t="e">
        <f t="shared" si="64"/>
        <v>#REF!</v>
      </c>
      <c r="N153" s="175" t="e">
        <f t="shared" si="65"/>
        <v>#REF!</v>
      </c>
      <c r="O153" s="175" t="e">
        <f t="shared" si="66"/>
        <v>#REF!</v>
      </c>
      <c r="P153" s="175"/>
      <c r="Q153" s="175"/>
      <c r="R153" s="155"/>
      <c r="S153" s="124"/>
      <c r="T153" s="119"/>
      <c r="U153" s="119"/>
      <c r="V153" s="124"/>
    </row>
    <row r="154" spans="1:22" ht="12.75" hidden="1" customHeight="1" outlineLevel="1">
      <c r="A154" s="140"/>
      <c r="B154" s="155" t="s">
        <v>568</v>
      </c>
      <c r="C154" s="155" t="s">
        <v>558</v>
      </c>
      <c r="D154" s="155">
        <v>0</v>
      </c>
      <c r="E154" s="155">
        <f t="shared" ref="E154:G154" si="87">E40</f>
        <v>1</v>
      </c>
      <c r="F154" s="155">
        <f t="shared" si="87"/>
        <v>19</v>
      </c>
      <c r="G154" s="155">
        <f t="shared" si="87"/>
        <v>0.4</v>
      </c>
      <c r="H154" s="155">
        <v>0.1</v>
      </c>
      <c r="I154" s="156">
        <v>1.05</v>
      </c>
      <c r="J154" s="157">
        <f t="shared" si="69"/>
        <v>0.79800000000000004</v>
      </c>
      <c r="K154" s="157"/>
      <c r="L154" s="175" t="e">
        <f t="shared" si="63"/>
        <v>#REF!</v>
      </c>
      <c r="M154" s="175" t="e">
        <f t="shared" si="64"/>
        <v>#REF!</v>
      </c>
      <c r="N154" s="175" t="e">
        <f t="shared" si="65"/>
        <v>#REF!</v>
      </c>
      <c r="O154" s="175" t="e">
        <f t="shared" si="66"/>
        <v>#REF!</v>
      </c>
      <c r="P154" s="175"/>
      <c r="Q154" s="175"/>
      <c r="R154" s="155"/>
      <c r="S154" s="124"/>
      <c r="T154" s="119"/>
      <c r="U154" s="119"/>
      <c r="V154" s="124"/>
    </row>
    <row r="155" spans="1:22" ht="12.75" hidden="1" customHeight="1" outlineLevel="1">
      <c r="A155" s="140"/>
      <c r="B155" s="155" t="s">
        <v>569</v>
      </c>
      <c r="C155" s="155" t="s">
        <v>558</v>
      </c>
      <c r="D155" s="155">
        <v>0</v>
      </c>
      <c r="E155" s="155">
        <f t="shared" ref="E155:G155" si="88">E41</f>
        <v>1</v>
      </c>
      <c r="F155" s="155">
        <f t="shared" si="88"/>
        <v>2.5</v>
      </c>
      <c r="G155" s="155">
        <f t="shared" si="88"/>
        <v>0.4</v>
      </c>
      <c r="H155" s="155">
        <v>0.1</v>
      </c>
      <c r="I155" s="156">
        <v>1.05</v>
      </c>
      <c r="J155" s="157">
        <f t="shared" si="69"/>
        <v>0.105</v>
      </c>
      <c r="K155" s="157"/>
      <c r="L155" s="175" t="e">
        <f t="shared" si="63"/>
        <v>#REF!</v>
      </c>
      <c r="M155" s="175" t="e">
        <f t="shared" si="64"/>
        <v>#REF!</v>
      </c>
      <c r="N155" s="175" t="e">
        <f t="shared" si="65"/>
        <v>#REF!</v>
      </c>
      <c r="O155" s="175" t="e">
        <f t="shared" si="66"/>
        <v>#REF!</v>
      </c>
      <c r="P155" s="175"/>
      <c r="Q155" s="175"/>
      <c r="R155" s="155"/>
      <c r="S155" s="124"/>
      <c r="T155" s="119"/>
      <c r="U155" s="119"/>
      <c r="V155" s="124"/>
    </row>
    <row r="156" spans="1:22" ht="12.75" hidden="1" customHeight="1" outlineLevel="1">
      <c r="A156" s="140"/>
      <c r="B156" s="155" t="s">
        <v>570</v>
      </c>
      <c r="C156" s="155" t="s">
        <v>558</v>
      </c>
      <c r="D156" s="155">
        <v>0</v>
      </c>
      <c r="E156" s="155">
        <f t="shared" ref="E156:G156" si="89">E42</f>
        <v>1</v>
      </c>
      <c r="F156" s="155">
        <f t="shared" si="89"/>
        <v>12.5</v>
      </c>
      <c r="G156" s="155">
        <f t="shared" si="89"/>
        <v>0.4</v>
      </c>
      <c r="H156" s="155">
        <v>0.1</v>
      </c>
      <c r="I156" s="156">
        <v>1.05</v>
      </c>
      <c r="J156" s="157">
        <f t="shared" si="69"/>
        <v>0.52500000000000002</v>
      </c>
      <c r="K156" s="157"/>
      <c r="L156" s="175" t="e">
        <f t="shared" si="63"/>
        <v>#REF!</v>
      </c>
      <c r="M156" s="175" t="e">
        <f t="shared" si="64"/>
        <v>#REF!</v>
      </c>
      <c r="N156" s="175" t="e">
        <f t="shared" si="65"/>
        <v>#REF!</v>
      </c>
      <c r="O156" s="175" t="e">
        <f t="shared" si="66"/>
        <v>#REF!</v>
      </c>
      <c r="P156" s="175"/>
      <c r="Q156" s="175"/>
      <c r="R156" s="155"/>
      <c r="S156" s="124"/>
      <c r="T156" s="119"/>
      <c r="U156" s="119"/>
      <c r="V156" s="124"/>
    </row>
    <row r="157" spans="1:22" ht="12.75" hidden="1" customHeight="1" outlineLevel="1">
      <c r="A157" s="140"/>
      <c r="B157" s="155" t="s">
        <v>571</v>
      </c>
      <c r="C157" s="155" t="s">
        <v>562</v>
      </c>
      <c r="D157" s="155">
        <v>0</v>
      </c>
      <c r="E157" s="155">
        <f t="shared" ref="E157:G157" si="90">E43</f>
        <v>1</v>
      </c>
      <c r="F157" s="155">
        <f t="shared" si="90"/>
        <v>7.4</v>
      </c>
      <c r="G157" s="155">
        <f t="shared" si="90"/>
        <v>0.4</v>
      </c>
      <c r="H157" s="155">
        <v>0.1</v>
      </c>
      <c r="I157" s="156">
        <v>1.05</v>
      </c>
      <c r="J157" s="157">
        <f t="shared" si="69"/>
        <v>0.31080000000000002</v>
      </c>
      <c r="K157" s="157"/>
      <c r="L157" s="175" t="e">
        <f t="shared" si="63"/>
        <v>#REF!</v>
      </c>
      <c r="M157" s="175" t="e">
        <f t="shared" si="64"/>
        <v>#REF!</v>
      </c>
      <c r="N157" s="175" t="e">
        <f t="shared" si="65"/>
        <v>#REF!</v>
      </c>
      <c r="O157" s="175" t="e">
        <f t="shared" si="66"/>
        <v>#REF!</v>
      </c>
      <c r="P157" s="175"/>
      <c r="Q157" s="175"/>
      <c r="R157" s="155"/>
      <c r="S157" s="124"/>
      <c r="T157" s="119"/>
      <c r="U157" s="119"/>
      <c r="V157" s="124"/>
    </row>
    <row r="158" spans="1:22" ht="12.75" hidden="1" customHeight="1" outlineLevel="1">
      <c r="A158" s="140"/>
      <c r="B158" s="155" t="s">
        <v>572</v>
      </c>
      <c r="C158" s="155" t="s">
        <v>562</v>
      </c>
      <c r="D158" s="155">
        <v>0</v>
      </c>
      <c r="E158" s="155">
        <f t="shared" ref="E158:G158" si="91">E44</f>
        <v>1</v>
      </c>
      <c r="F158" s="155">
        <f t="shared" si="91"/>
        <v>6.7</v>
      </c>
      <c r="G158" s="155">
        <f t="shared" si="91"/>
        <v>0.4</v>
      </c>
      <c r="H158" s="155">
        <v>0.1</v>
      </c>
      <c r="I158" s="156">
        <v>1.05</v>
      </c>
      <c r="J158" s="157">
        <f t="shared" si="69"/>
        <v>0.28139999999999998</v>
      </c>
      <c r="K158" s="157"/>
      <c r="L158" s="175" t="e">
        <f t="shared" si="63"/>
        <v>#REF!</v>
      </c>
      <c r="M158" s="175" t="e">
        <f t="shared" si="64"/>
        <v>#REF!</v>
      </c>
      <c r="N158" s="175" t="e">
        <f t="shared" si="65"/>
        <v>#REF!</v>
      </c>
      <c r="O158" s="175" t="e">
        <f t="shared" si="66"/>
        <v>#REF!</v>
      </c>
      <c r="P158" s="175"/>
      <c r="Q158" s="175"/>
      <c r="R158" s="155"/>
      <c r="S158" s="124"/>
      <c r="T158" s="119"/>
      <c r="U158" s="119"/>
      <c r="V158" s="124"/>
    </row>
    <row r="159" spans="1:22" ht="12.75" hidden="1" customHeight="1" outlineLevel="1">
      <c r="A159" s="140"/>
      <c r="B159" s="155" t="s">
        <v>573</v>
      </c>
      <c r="C159" s="155" t="s">
        <v>562</v>
      </c>
      <c r="D159" s="155">
        <v>0</v>
      </c>
      <c r="E159" s="155">
        <f t="shared" ref="E159:G159" si="92">E45</f>
        <v>1</v>
      </c>
      <c r="F159" s="155">
        <f t="shared" si="92"/>
        <v>1.3</v>
      </c>
      <c r="G159" s="155">
        <f t="shared" si="92"/>
        <v>0.4</v>
      </c>
      <c r="H159" s="155">
        <v>0.1</v>
      </c>
      <c r="I159" s="156">
        <v>1.05</v>
      </c>
      <c r="J159" s="157">
        <f t="shared" si="69"/>
        <v>5.4600000000000003E-2</v>
      </c>
      <c r="K159" s="157"/>
      <c r="L159" s="175" t="e">
        <f t="shared" si="63"/>
        <v>#REF!</v>
      </c>
      <c r="M159" s="175" t="e">
        <f t="shared" si="64"/>
        <v>#REF!</v>
      </c>
      <c r="N159" s="175" t="e">
        <f t="shared" si="65"/>
        <v>#REF!</v>
      </c>
      <c r="O159" s="175" t="e">
        <f t="shared" si="66"/>
        <v>#REF!</v>
      </c>
      <c r="P159" s="175"/>
      <c r="Q159" s="175"/>
      <c r="R159" s="155"/>
      <c r="S159" s="124"/>
      <c r="T159" s="119"/>
      <c r="U159" s="119"/>
      <c r="V159" s="124"/>
    </row>
    <row r="160" spans="1:22" ht="12.75" hidden="1" customHeight="1" outlineLevel="1">
      <c r="A160" s="140"/>
      <c r="B160" s="155" t="s">
        <v>574</v>
      </c>
      <c r="C160" s="155" t="s">
        <v>558</v>
      </c>
      <c r="D160" s="155">
        <v>0</v>
      </c>
      <c r="E160" s="155">
        <f t="shared" ref="E160:G160" si="93">E46</f>
        <v>1</v>
      </c>
      <c r="F160" s="155">
        <f t="shared" si="93"/>
        <v>5.2</v>
      </c>
      <c r="G160" s="155">
        <f t="shared" si="93"/>
        <v>0.4</v>
      </c>
      <c r="H160" s="155">
        <v>0.1</v>
      </c>
      <c r="I160" s="156">
        <v>1.05</v>
      </c>
      <c r="J160" s="157">
        <f t="shared" si="69"/>
        <v>0.21840000000000001</v>
      </c>
      <c r="K160" s="157"/>
      <c r="L160" s="175" t="e">
        <f t="shared" si="63"/>
        <v>#REF!</v>
      </c>
      <c r="M160" s="175" t="e">
        <f t="shared" si="64"/>
        <v>#REF!</v>
      </c>
      <c r="N160" s="175" t="e">
        <f t="shared" si="65"/>
        <v>#REF!</v>
      </c>
      <c r="O160" s="175" t="e">
        <f t="shared" si="66"/>
        <v>#REF!</v>
      </c>
      <c r="P160" s="175"/>
      <c r="Q160" s="175"/>
      <c r="R160" s="155"/>
      <c r="S160" s="124"/>
      <c r="T160" s="119"/>
      <c r="U160" s="119"/>
      <c r="V160" s="124"/>
    </row>
    <row r="161" spans="1:22" ht="12.75" hidden="1" customHeight="1" outlineLevel="1">
      <c r="A161" s="140"/>
      <c r="B161" s="155" t="s">
        <v>575</v>
      </c>
      <c r="C161" s="155" t="s">
        <v>558</v>
      </c>
      <c r="D161" s="155">
        <v>0</v>
      </c>
      <c r="E161" s="155">
        <f t="shared" ref="E161:G161" si="94">E47</f>
        <v>1</v>
      </c>
      <c r="F161" s="155">
        <f t="shared" si="94"/>
        <v>6.7</v>
      </c>
      <c r="G161" s="155">
        <f t="shared" si="94"/>
        <v>0.4</v>
      </c>
      <c r="H161" s="155">
        <v>0.1</v>
      </c>
      <c r="I161" s="156">
        <v>1.05</v>
      </c>
      <c r="J161" s="157">
        <f t="shared" si="69"/>
        <v>0.28139999999999998</v>
      </c>
      <c r="K161" s="157"/>
      <c r="L161" s="175" t="e">
        <f t="shared" si="63"/>
        <v>#REF!</v>
      </c>
      <c r="M161" s="175" t="e">
        <f t="shared" si="64"/>
        <v>#REF!</v>
      </c>
      <c r="N161" s="175" t="e">
        <f t="shared" si="65"/>
        <v>#REF!</v>
      </c>
      <c r="O161" s="175" t="e">
        <f t="shared" si="66"/>
        <v>#REF!</v>
      </c>
      <c r="P161" s="175"/>
      <c r="Q161" s="175"/>
      <c r="R161" s="155"/>
      <c r="S161" s="124"/>
      <c r="T161" s="119"/>
      <c r="U161" s="119"/>
      <c r="V161" s="124"/>
    </row>
    <row r="162" spans="1:22" ht="12.75" hidden="1" customHeight="1" outlineLevel="1">
      <c r="A162" s="140"/>
      <c r="B162" s="155" t="s">
        <v>576</v>
      </c>
      <c r="C162" s="155" t="s">
        <v>562</v>
      </c>
      <c r="D162" s="155">
        <v>0</v>
      </c>
      <c r="E162" s="155">
        <f t="shared" ref="E162:G162" si="95">E48</f>
        <v>1</v>
      </c>
      <c r="F162" s="155">
        <f t="shared" si="95"/>
        <v>1.3</v>
      </c>
      <c r="G162" s="155">
        <f t="shared" si="95"/>
        <v>0.4</v>
      </c>
      <c r="H162" s="155">
        <v>0.1</v>
      </c>
      <c r="I162" s="156">
        <v>1.05</v>
      </c>
      <c r="J162" s="157">
        <f t="shared" si="69"/>
        <v>5.4600000000000003E-2</v>
      </c>
      <c r="K162" s="157"/>
      <c r="L162" s="175" t="e">
        <f t="shared" si="63"/>
        <v>#REF!</v>
      </c>
      <c r="M162" s="175" t="e">
        <f t="shared" si="64"/>
        <v>#REF!</v>
      </c>
      <c r="N162" s="175" t="e">
        <f t="shared" si="65"/>
        <v>#REF!</v>
      </c>
      <c r="O162" s="175" t="e">
        <f t="shared" si="66"/>
        <v>#REF!</v>
      </c>
      <c r="P162" s="175"/>
      <c r="Q162" s="175"/>
      <c r="R162" s="155"/>
      <c r="S162" s="124"/>
      <c r="T162" s="119"/>
      <c r="U162" s="119"/>
      <c r="V162" s="124"/>
    </row>
    <row r="163" spans="1:22" ht="12.75" hidden="1" customHeight="1" outlineLevel="1">
      <c r="A163" s="140"/>
      <c r="B163" s="155">
        <v>0</v>
      </c>
      <c r="C163" s="155">
        <v>0</v>
      </c>
      <c r="D163" s="155">
        <v>0</v>
      </c>
      <c r="E163" s="155">
        <f t="shared" ref="E163:G163" si="96">E49</f>
        <v>1</v>
      </c>
      <c r="F163" s="155">
        <f t="shared" si="96"/>
        <v>1.6</v>
      </c>
      <c r="G163" s="155">
        <f t="shared" si="96"/>
        <v>0.4</v>
      </c>
      <c r="H163" s="155">
        <v>0.1</v>
      </c>
      <c r="I163" s="156">
        <v>1.05</v>
      </c>
      <c r="J163" s="157">
        <f t="shared" si="69"/>
        <v>6.7199999999999996E-2</v>
      </c>
      <c r="K163" s="157"/>
      <c r="L163" s="175" t="e">
        <f t="shared" si="63"/>
        <v>#REF!</v>
      </c>
      <c r="M163" s="175" t="e">
        <f t="shared" si="64"/>
        <v>#REF!</v>
      </c>
      <c r="N163" s="175" t="e">
        <f t="shared" si="65"/>
        <v>#REF!</v>
      </c>
      <c r="O163" s="175" t="e">
        <f t="shared" si="66"/>
        <v>#REF!</v>
      </c>
      <c r="P163" s="175"/>
      <c r="Q163" s="175"/>
      <c r="R163" s="155"/>
      <c r="S163" s="124"/>
      <c r="T163" s="119"/>
      <c r="U163" s="119"/>
      <c r="V163" s="124"/>
    </row>
    <row r="164" spans="1:22" ht="12.75" hidden="1" customHeight="1" outlineLevel="1">
      <c r="A164" s="140"/>
      <c r="B164" s="155" t="s">
        <v>577</v>
      </c>
      <c r="C164" s="155" t="s">
        <v>578</v>
      </c>
      <c r="D164" s="155">
        <v>0</v>
      </c>
      <c r="E164" s="155">
        <f t="shared" ref="E164:G164" si="97">E50</f>
        <v>1</v>
      </c>
      <c r="F164" s="155">
        <f t="shared" si="97"/>
        <v>2</v>
      </c>
      <c r="G164" s="155">
        <f t="shared" si="97"/>
        <v>0.3</v>
      </c>
      <c r="H164" s="155">
        <v>0.1</v>
      </c>
      <c r="I164" s="156">
        <v>1.05</v>
      </c>
      <c r="J164" s="157">
        <f t="shared" si="69"/>
        <v>6.3E-2</v>
      </c>
      <c r="K164" s="157"/>
      <c r="L164" s="175" t="e">
        <f t="shared" si="63"/>
        <v>#REF!</v>
      </c>
      <c r="M164" s="175" t="e">
        <f t="shared" si="64"/>
        <v>#REF!</v>
      </c>
      <c r="N164" s="175" t="e">
        <f t="shared" si="65"/>
        <v>#REF!</v>
      </c>
      <c r="O164" s="175" t="e">
        <f t="shared" si="66"/>
        <v>#REF!</v>
      </c>
      <c r="P164" s="175"/>
      <c r="Q164" s="175"/>
      <c r="R164" s="155"/>
      <c r="S164" s="124"/>
      <c r="T164" s="119"/>
      <c r="U164" s="119"/>
      <c r="V164" s="124"/>
    </row>
    <row r="165" spans="1:22" ht="12.75" hidden="1" customHeight="1" outlineLevel="1">
      <c r="A165" s="140"/>
      <c r="B165" s="155" t="s">
        <v>579</v>
      </c>
      <c r="C165" s="155" t="s">
        <v>578</v>
      </c>
      <c r="D165" s="155">
        <v>0</v>
      </c>
      <c r="E165" s="155">
        <f t="shared" ref="E165:G165" si="98">E51</f>
        <v>1</v>
      </c>
      <c r="F165" s="155">
        <f t="shared" si="98"/>
        <v>3.1</v>
      </c>
      <c r="G165" s="155">
        <f t="shared" si="98"/>
        <v>0.3</v>
      </c>
      <c r="H165" s="155">
        <v>0.1</v>
      </c>
      <c r="I165" s="156">
        <v>1.05</v>
      </c>
      <c r="J165" s="157">
        <f t="shared" si="69"/>
        <v>9.7650000000000001E-2</v>
      </c>
      <c r="K165" s="157"/>
      <c r="L165" s="175" t="e">
        <f t="shared" si="63"/>
        <v>#REF!</v>
      </c>
      <c r="M165" s="175" t="e">
        <f t="shared" si="64"/>
        <v>#REF!</v>
      </c>
      <c r="N165" s="175" t="e">
        <f t="shared" si="65"/>
        <v>#REF!</v>
      </c>
      <c r="O165" s="175" t="e">
        <f t="shared" si="66"/>
        <v>#REF!</v>
      </c>
      <c r="P165" s="175"/>
      <c r="Q165" s="175"/>
      <c r="R165" s="155"/>
      <c r="S165" s="124"/>
      <c r="T165" s="119"/>
      <c r="U165" s="119"/>
      <c r="V165" s="124"/>
    </row>
    <row r="166" spans="1:22" ht="12.75" hidden="1" customHeight="1" outlineLevel="1">
      <c r="A166" s="140"/>
      <c r="B166" s="155" t="s">
        <v>580</v>
      </c>
      <c r="C166" s="155" t="s">
        <v>562</v>
      </c>
      <c r="D166" s="155">
        <v>0</v>
      </c>
      <c r="E166" s="155">
        <f t="shared" ref="E166:G166" si="99">E52</f>
        <v>1</v>
      </c>
      <c r="F166" s="155">
        <f t="shared" si="99"/>
        <v>1.3</v>
      </c>
      <c r="G166" s="155">
        <f t="shared" si="99"/>
        <v>0.4</v>
      </c>
      <c r="H166" s="155">
        <v>0.1</v>
      </c>
      <c r="I166" s="156">
        <v>1.05</v>
      </c>
      <c r="J166" s="157">
        <f t="shared" si="69"/>
        <v>5.4600000000000003E-2</v>
      </c>
      <c r="K166" s="157"/>
      <c r="L166" s="175" t="e">
        <f t="shared" si="63"/>
        <v>#REF!</v>
      </c>
      <c r="M166" s="175" t="e">
        <f t="shared" si="64"/>
        <v>#REF!</v>
      </c>
      <c r="N166" s="175" t="e">
        <f t="shared" si="65"/>
        <v>#REF!</v>
      </c>
      <c r="O166" s="175" t="e">
        <f t="shared" si="66"/>
        <v>#REF!</v>
      </c>
      <c r="P166" s="175"/>
      <c r="Q166" s="175"/>
      <c r="R166" s="155"/>
      <c r="S166" s="124"/>
      <c r="T166" s="119"/>
      <c r="U166" s="119"/>
      <c r="V166" s="124"/>
    </row>
    <row r="167" spans="1:22" ht="12.75" hidden="1" customHeight="1" outlineLevel="1">
      <c r="A167" s="140"/>
      <c r="B167" s="155" t="s">
        <v>581</v>
      </c>
      <c r="C167" s="155" t="s">
        <v>564</v>
      </c>
      <c r="D167" s="155">
        <v>0</v>
      </c>
      <c r="E167" s="155">
        <f t="shared" ref="E167:G167" si="100">E53</f>
        <v>1</v>
      </c>
      <c r="F167" s="155">
        <f t="shared" si="100"/>
        <v>3.3</v>
      </c>
      <c r="G167" s="155">
        <f t="shared" si="100"/>
        <v>0.4</v>
      </c>
      <c r="H167" s="155">
        <v>0.1</v>
      </c>
      <c r="I167" s="156">
        <v>1.05</v>
      </c>
      <c r="J167" s="157">
        <f t="shared" si="69"/>
        <v>0.1386</v>
      </c>
      <c r="K167" s="157"/>
      <c r="L167" s="175" t="e">
        <f t="shared" si="63"/>
        <v>#REF!</v>
      </c>
      <c r="M167" s="175" t="e">
        <f t="shared" si="64"/>
        <v>#REF!</v>
      </c>
      <c r="N167" s="175" t="e">
        <f t="shared" si="65"/>
        <v>#REF!</v>
      </c>
      <c r="O167" s="175" t="e">
        <f t="shared" si="66"/>
        <v>#REF!</v>
      </c>
      <c r="P167" s="175"/>
      <c r="Q167" s="175"/>
      <c r="R167" s="155"/>
      <c r="S167" s="124"/>
      <c r="T167" s="119"/>
      <c r="U167" s="119"/>
      <c r="V167" s="124"/>
    </row>
    <row r="168" spans="1:22" ht="12.75" hidden="1" customHeight="1" outlineLevel="1">
      <c r="A168" s="140"/>
      <c r="B168" s="155" t="s">
        <v>582</v>
      </c>
      <c r="C168" s="155" t="s">
        <v>583</v>
      </c>
      <c r="D168" s="155">
        <v>0</v>
      </c>
      <c r="E168" s="155">
        <f t="shared" ref="E168:G168" si="101">E54</f>
        <v>1</v>
      </c>
      <c r="F168" s="155">
        <f t="shared" si="101"/>
        <v>1.7</v>
      </c>
      <c r="G168" s="155">
        <f t="shared" si="101"/>
        <v>0.3</v>
      </c>
      <c r="H168" s="155">
        <v>0.1</v>
      </c>
      <c r="I168" s="156">
        <v>1.05</v>
      </c>
      <c r="J168" s="157">
        <f t="shared" si="69"/>
        <v>5.355E-2</v>
      </c>
      <c r="K168" s="157"/>
      <c r="L168" s="175" t="e">
        <f t="shared" si="63"/>
        <v>#REF!</v>
      </c>
      <c r="M168" s="175" t="e">
        <f t="shared" si="64"/>
        <v>#REF!</v>
      </c>
      <c r="N168" s="175" t="e">
        <f t="shared" si="65"/>
        <v>#REF!</v>
      </c>
      <c r="O168" s="175" t="e">
        <f t="shared" si="66"/>
        <v>#REF!</v>
      </c>
      <c r="P168" s="175"/>
      <c r="Q168" s="175"/>
      <c r="R168" s="155"/>
      <c r="S168" s="124"/>
      <c r="T168" s="119"/>
      <c r="U168" s="119"/>
      <c r="V168" s="124"/>
    </row>
    <row r="169" spans="1:22" ht="12.75" hidden="1" customHeight="1" outlineLevel="1">
      <c r="A169" s="140"/>
      <c r="B169" s="155" t="s">
        <v>584</v>
      </c>
      <c r="C169" s="155" t="s">
        <v>564</v>
      </c>
      <c r="D169" s="155">
        <v>0</v>
      </c>
      <c r="E169" s="155">
        <f t="shared" ref="E169:G169" si="102">E55</f>
        <v>1</v>
      </c>
      <c r="F169" s="155">
        <f t="shared" si="102"/>
        <v>3.2</v>
      </c>
      <c r="G169" s="155">
        <f t="shared" si="102"/>
        <v>0.4</v>
      </c>
      <c r="H169" s="155">
        <v>0.1</v>
      </c>
      <c r="I169" s="156">
        <v>1.05</v>
      </c>
      <c r="J169" s="157">
        <f t="shared" si="69"/>
        <v>0.13439999999999999</v>
      </c>
      <c r="K169" s="157"/>
      <c r="L169" s="175" t="e">
        <f t="shared" si="63"/>
        <v>#REF!</v>
      </c>
      <c r="M169" s="175" t="e">
        <f t="shared" si="64"/>
        <v>#REF!</v>
      </c>
      <c r="N169" s="175" t="e">
        <f t="shared" si="65"/>
        <v>#REF!</v>
      </c>
      <c r="O169" s="175" t="e">
        <f t="shared" si="66"/>
        <v>#REF!</v>
      </c>
      <c r="P169" s="175"/>
      <c r="Q169" s="175"/>
      <c r="R169" s="155"/>
      <c r="S169" s="124"/>
      <c r="T169" s="119"/>
      <c r="U169" s="119"/>
      <c r="V169" s="124"/>
    </row>
    <row r="170" spans="1:22" ht="12.75" hidden="1" customHeight="1" outlineLevel="1">
      <c r="A170" s="140"/>
      <c r="B170" s="155" t="s">
        <v>585</v>
      </c>
      <c r="C170" s="155" t="s">
        <v>558</v>
      </c>
      <c r="D170" s="155">
        <v>0</v>
      </c>
      <c r="E170" s="155">
        <f t="shared" ref="E170:G170" si="103">E56</f>
        <v>1</v>
      </c>
      <c r="F170" s="155">
        <f t="shared" si="103"/>
        <v>7.3</v>
      </c>
      <c r="G170" s="155">
        <f t="shared" si="103"/>
        <v>0.4</v>
      </c>
      <c r="H170" s="155">
        <v>0.1</v>
      </c>
      <c r="I170" s="156">
        <v>1.05</v>
      </c>
      <c r="J170" s="157">
        <f t="shared" si="69"/>
        <v>0.30659999999999998</v>
      </c>
      <c r="K170" s="157"/>
      <c r="L170" s="175" t="e">
        <f t="shared" si="63"/>
        <v>#REF!</v>
      </c>
      <c r="M170" s="175" t="e">
        <f t="shared" si="64"/>
        <v>#REF!</v>
      </c>
      <c r="N170" s="175" t="e">
        <f t="shared" si="65"/>
        <v>#REF!</v>
      </c>
      <c r="O170" s="175" t="e">
        <f t="shared" si="66"/>
        <v>#REF!</v>
      </c>
      <c r="P170" s="175"/>
      <c r="Q170" s="175"/>
      <c r="R170" s="155"/>
      <c r="S170" s="124"/>
      <c r="T170" s="119"/>
      <c r="U170" s="119"/>
      <c r="V170" s="124"/>
    </row>
    <row r="171" spans="1:22" ht="12.75" hidden="1" customHeight="1" outlineLevel="1">
      <c r="A171" s="140"/>
      <c r="B171" s="155" t="s">
        <v>586</v>
      </c>
      <c r="C171" s="155" t="s">
        <v>560</v>
      </c>
      <c r="D171" s="155">
        <v>0</v>
      </c>
      <c r="E171" s="155">
        <f t="shared" ref="E171:G171" si="104">E57</f>
        <v>1</v>
      </c>
      <c r="F171" s="155">
        <f t="shared" si="104"/>
        <v>7</v>
      </c>
      <c r="G171" s="155">
        <f t="shared" si="104"/>
        <v>0.4</v>
      </c>
      <c r="H171" s="155">
        <v>0.1</v>
      </c>
      <c r="I171" s="156">
        <v>1.05</v>
      </c>
      <c r="J171" s="157">
        <f t="shared" si="69"/>
        <v>0.29399999999999998</v>
      </c>
      <c r="K171" s="157"/>
      <c r="L171" s="175" t="e">
        <f t="shared" si="63"/>
        <v>#REF!</v>
      </c>
      <c r="M171" s="175" t="e">
        <f t="shared" si="64"/>
        <v>#REF!</v>
      </c>
      <c r="N171" s="175" t="e">
        <f t="shared" si="65"/>
        <v>#REF!</v>
      </c>
      <c r="O171" s="175" t="e">
        <f t="shared" si="66"/>
        <v>#REF!</v>
      </c>
      <c r="P171" s="175"/>
      <c r="Q171" s="175"/>
      <c r="R171" s="155"/>
      <c r="S171" s="124"/>
      <c r="T171" s="119"/>
      <c r="U171" s="119"/>
      <c r="V171" s="124"/>
    </row>
    <row r="172" spans="1:22" ht="12.75" hidden="1" customHeight="1" outlineLevel="1">
      <c r="A172" s="140"/>
      <c r="B172" s="155" t="s">
        <v>587</v>
      </c>
      <c r="C172" s="155" t="s">
        <v>558</v>
      </c>
      <c r="D172" s="155">
        <v>0</v>
      </c>
      <c r="E172" s="155">
        <f t="shared" ref="E172:G172" si="105">E58</f>
        <v>1</v>
      </c>
      <c r="F172" s="155">
        <f t="shared" si="105"/>
        <v>1.8</v>
      </c>
      <c r="G172" s="155">
        <f t="shared" si="105"/>
        <v>0.4</v>
      </c>
      <c r="H172" s="155">
        <v>0.1</v>
      </c>
      <c r="I172" s="156">
        <v>1.05</v>
      </c>
      <c r="J172" s="157">
        <f t="shared" si="69"/>
        <v>7.5600000000000001E-2</v>
      </c>
      <c r="K172" s="157"/>
      <c r="L172" s="175" t="e">
        <f t="shared" si="63"/>
        <v>#REF!</v>
      </c>
      <c r="M172" s="175" t="e">
        <f t="shared" si="64"/>
        <v>#REF!</v>
      </c>
      <c r="N172" s="175" t="e">
        <f t="shared" si="65"/>
        <v>#REF!</v>
      </c>
      <c r="O172" s="175" t="e">
        <f t="shared" si="66"/>
        <v>#REF!</v>
      </c>
      <c r="P172" s="175"/>
      <c r="Q172" s="175"/>
      <c r="R172" s="155"/>
      <c r="S172" s="124"/>
      <c r="T172" s="119"/>
      <c r="U172" s="119"/>
      <c r="V172" s="124"/>
    </row>
    <row r="173" spans="1:22" ht="12.75" hidden="1" customHeight="1" outlineLevel="1">
      <c r="A173" s="140"/>
      <c r="B173" s="155" t="s">
        <v>588</v>
      </c>
      <c r="C173" s="155" t="s">
        <v>589</v>
      </c>
      <c r="D173" s="155">
        <v>0</v>
      </c>
      <c r="E173" s="155">
        <f t="shared" ref="E173:G173" si="106">E59</f>
        <v>1</v>
      </c>
      <c r="F173" s="155">
        <f t="shared" si="106"/>
        <v>1.8</v>
      </c>
      <c r="G173" s="155">
        <f t="shared" si="106"/>
        <v>0.45</v>
      </c>
      <c r="H173" s="155">
        <v>0.1</v>
      </c>
      <c r="I173" s="156">
        <v>1.05</v>
      </c>
      <c r="J173" s="157">
        <f t="shared" si="69"/>
        <v>8.5050000000000001E-2</v>
      </c>
      <c r="K173" s="157"/>
      <c r="L173" s="175" t="e">
        <f t="shared" si="63"/>
        <v>#REF!</v>
      </c>
      <c r="M173" s="175" t="e">
        <f t="shared" si="64"/>
        <v>#REF!</v>
      </c>
      <c r="N173" s="175" t="e">
        <f t="shared" si="65"/>
        <v>#REF!</v>
      </c>
      <c r="O173" s="175" t="e">
        <f t="shared" si="66"/>
        <v>#REF!</v>
      </c>
      <c r="P173" s="175"/>
      <c r="Q173" s="175"/>
      <c r="R173" s="155"/>
      <c r="S173" s="124"/>
      <c r="T173" s="119"/>
      <c r="U173" s="119"/>
      <c r="V173" s="124"/>
    </row>
    <row r="174" spans="1:22" ht="12.75" hidden="1" customHeight="1" outlineLevel="1">
      <c r="A174" s="140"/>
      <c r="B174" s="155" t="s">
        <v>590</v>
      </c>
      <c r="C174" s="155" t="s">
        <v>591</v>
      </c>
      <c r="D174" s="155">
        <v>0</v>
      </c>
      <c r="E174" s="155">
        <f t="shared" ref="E174:G174" si="107">E60</f>
        <v>1</v>
      </c>
      <c r="F174" s="155">
        <f t="shared" si="107"/>
        <v>1.3</v>
      </c>
      <c r="G174" s="155">
        <f t="shared" si="107"/>
        <v>0.4</v>
      </c>
      <c r="H174" s="155">
        <v>0.1</v>
      </c>
      <c r="I174" s="156">
        <v>1.05</v>
      </c>
      <c r="J174" s="157">
        <f t="shared" si="69"/>
        <v>5.4600000000000003E-2</v>
      </c>
      <c r="K174" s="157"/>
      <c r="L174" s="175" t="e">
        <f t="shared" si="63"/>
        <v>#REF!</v>
      </c>
      <c r="M174" s="175" t="e">
        <f t="shared" si="64"/>
        <v>#REF!</v>
      </c>
      <c r="N174" s="175" t="e">
        <f t="shared" si="65"/>
        <v>#REF!</v>
      </c>
      <c r="O174" s="175" t="e">
        <f t="shared" si="66"/>
        <v>#REF!</v>
      </c>
      <c r="P174" s="175"/>
      <c r="Q174" s="175"/>
      <c r="R174" s="155"/>
      <c r="S174" s="124"/>
      <c r="T174" s="119"/>
      <c r="U174" s="119"/>
      <c r="V174" s="124"/>
    </row>
    <row r="175" spans="1:22" ht="12.75" hidden="1" customHeight="1" outlineLevel="1">
      <c r="A175" s="140"/>
      <c r="B175" s="155" t="s">
        <v>592</v>
      </c>
      <c r="C175" s="155" t="s">
        <v>593</v>
      </c>
      <c r="D175" s="155">
        <v>0</v>
      </c>
      <c r="E175" s="155">
        <f t="shared" ref="E175:G175" si="108">E61</f>
        <v>2</v>
      </c>
      <c r="F175" s="155">
        <f t="shared" si="108"/>
        <v>2.1</v>
      </c>
      <c r="G175" s="155">
        <f t="shared" si="108"/>
        <v>0.4</v>
      </c>
      <c r="H175" s="155">
        <v>0.1</v>
      </c>
      <c r="I175" s="156">
        <v>1.05</v>
      </c>
      <c r="J175" s="157">
        <f t="shared" si="69"/>
        <v>0.1764</v>
      </c>
      <c r="K175" s="157"/>
      <c r="L175" s="175" t="e">
        <f t="shared" si="63"/>
        <v>#REF!</v>
      </c>
      <c r="M175" s="175" t="e">
        <f t="shared" si="64"/>
        <v>#REF!</v>
      </c>
      <c r="N175" s="175" t="e">
        <f t="shared" si="65"/>
        <v>#REF!</v>
      </c>
      <c r="O175" s="175" t="e">
        <f t="shared" si="66"/>
        <v>#REF!</v>
      </c>
      <c r="P175" s="175"/>
      <c r="Q175" s="175"/>
      <c r="R175" s="155"/>
      <c r="S175" s="124"/>
      <c r="T175" s="119"/>
      <c r="U175" s="119"/>
      <c r="V175" s="124"/>
    </row>
    <row r="176" spans="1:22" ht="12.75" hidden="1" customHeight="1" outlineLevel="1">
      <c r="A176" s="140"/>
      <c r="B176" s="155" t="s">
        <v>594</v>
      </c>
      <c r="C176" s="155" t="s">
        <v>595</v>
      </c>
      <c r="D176" s="155">
        <v>0</v>
      </c>
      <c r="E176" s="155">
        <f t="shared" ref="E176:G176" si="109">E62</f>
        <v>1</v>
      </c>
      <c r="F176" s="155">
        <f t="shared" si="109"/>
        <v>11.3</v>
      </c>
      <c r="G176" s="155">
        <f t="shared" si="109"/>
        <v>0.3</v>
      </c>
      <c r="H176" s="155">
        <v>0.1</v>
      </c>
      <c r="I176" s="156">
        <v>1.05</v>
      </c>
      <c r="J176" s="157">
        <f t="shared" si="69"/>
        <v>0.35594999999999999</v>
      </c>
      <c r="K176" s="157"/>
      <c r="L176" s="175" t="e">
        <f t="shared" si="63"/>
        <v>#REF!</v>
      </c>
      <c r="M176" s="175" t="e">
        <f t="shared" si="64"/>
        <v>#REF!</v>
      </c>
      <c r="N176" s="175" t="e">
        <f t="shared" si="65"/>
        <v>#REF!</v>
      </c>
      <c r="O176" s="175" t="e">
        <f t="shared" si="66"/>
        <v>#REF!</v>
      </c>
      <c r="P176" s="175"/>
      <c r="Q176" s="175"/>
      <c r="R176" s="155"/>
      <c r="S176" s="124"/>
      <c r="T176" s="119"/>
      <c r="U176" s="119"/>
      <c r="V176" s="124"/>
    </row>
    <row r="177" spans="1:22" ht="12.75" hidden="1" customHeight="1" outlineLevel="1">
      <c r="A177" s="140"/>
      <c r="B177" s="155" t="s">
        <v>596</v>
      </c>
      <c r="C177" s="155" t="s">
        <v>593</v>
      </c>
      <c r="D177" s="155">
        <v>0</v>
      </c>
      <c r="E177" s="155">
        <f t="shared" ref="E177:G177" si="110">E63</f>
        <v>1</v>
      </c>
      <c r="F177" s="155">
        <f t="shared" si="110"/>
        <v>5.5</v>
      </c>
      <c r="G177" s="155">
        <f t="shared" si="110"/>
        <v>0.4</v>
      </c>
      <c r="H177" s="155">
        <v>1.1000000000000001</v>
      </c>
      <c r="I177" s="156">
        <v>1.05</v>
      </c>
      <c r="J177" s="157">
        <f t="shared" si="69"/>
        <v>2.5409999999999999</v>
      </c>
      <c r="K177" s="157"/>
      <c r="L177" s="175" t="e">
        <f t="shared" si="63"/>
        <v>#REF!</v>
      </c>
      <c r="M177" s="175" t="e">
        <f t="shared" si="64"/>
        <v>#REF!</v>
      </c>
      <c r="N177" s="175" t="e">
        <f t="shared" si="65"/>
        <v>#REF!</v>
      </c>
      <c r="O177" s="175" t="e">
        <f t="shared" si="66"/>
        <v>#REF!</v>
      </c>
      <c r="P177" s="175"/>
      <c r="Q177" s="175"/>
      <c r="R177" s="155"/>
      <c r="S177" s="124"/>
      <c r="T177" s="119"/>
      <c r="U177" s="119"/>
      <c r="V177" s="124"/>
    </row>
    <row r="178" spans="1:22" ht="42" customHeight="1" collapsed="1">
      <c r="A178" s="140">
        <v>2</v>
      </c>
      <c r="B178" s="155" t="s">
        <v>222</v>
      </c>
      <c r="C178" s="155" t="s">
        <v>436</v>
      </c>
      <c r="D178" s="140" t="s">
        <v>188</v>
      </c>
      <c r="E178" s="156"/>
      <c r="F178" s="157"/>
      <c r="G178" s="157"/>
      <c r="H178" s="157"/>
      <c r="I178" s="157"/>
      <c r="J178" s="157">
        <f t="shared" si="69"/>
        <v>0</v>
      </c>
      <c r="K178" s="157">
        <f>+SUBTOTAL(9,J179:J190)</f>
        <v>36.089024999999999</v>
      </c>
      <c r="L178" s="175" t="e">
        <f t="shared" si="63"/>
        <v>#REF!</v>
      </c>
      <c r="M178" s="175" t="e">
        <f t="shared" si="64"/>
        <v>#REF!</v>
      </c>
      <c r="N178" s="175" t="e">
        <f t="shared" si="65"/>
        <v>#REF!</v>
      </c>
      <c r="O178" s="175" t="e">
        <f t="shared" si="66"/>
        <v>#REF!</v>
      </c>
      <c r="P178" s="175" t="e">
        <f t="shared" ref="P178:Q178" si="111">N178+L178</f>
        <v>#REF!</v>
      </c>
      <c r="Q178" s="175" t="e">
        <f t="shared" si="111"/>
        <v>#REF!</v>
      </c>
      <c r="R178" s="155"/>
      <c r="S178" s="124"/>
      <c r="T178" s="119">
        <f>ROUND(1260000/1.08*1.07,0)</f>
        <v>1248333</v>
      </c>
      <c r="U178" s="119">
        <f>110000+100000</f>
        <v>210000</v>
      </c>
      <c r="V178" s="124"/>
    </row>
    <row r="179" spans="1:22" ht="12.75" hidden="1" customHeight="1" outlineLevel="1">
      <c r="A179" s="140"/>
      <c r="B179" s="155" t="s">
        <v>529</v>
      </c>
      <c r="C179" s="155">
        <v>0</v>
      </c>
      <c r="D179" s="155">
        <v>0</v>
      </c>
      <c r="E179" s="155">
        <v>3</v>
      </c>
      <c r="F179" s="155">
        <f t="shared" ref="F179:G179" si="112">F21-0.2</f>
        <v>0.8</v>
      </c>
      <c r="G179" s="155">
        <f t="shared" si="112"/>
        <v>0.8</v>
      </c>
      <c r="H179" s="155">
        <v>0.2</v>
      </c>
      <c r="I179" s="156">
        <v>1.05</v>
      </c>
      <c r="J179" s="157">
        <f t="shared" si="69"/>
        <v>0.4032</v>
      </c>
      <c r="K179" s="157"/>
      <c r="L179" s="175" t="e">
        <f t="shared" si="63"/>
        <v>#REF!</v>
      </c>
      <c r="M179" s="175" t="e">
        <f t="shared" si="64"/>
        <v>#REF!</v>
      </c>
      <c r="N179" s="175" t="e">
        <f t="shared" si="65"/>
        <v>#REF!</v>
      </c>
      <c r="O179" s="175" t="e">
        <f t="shared" si="66"/>
        <v>#REF!</v>
      </c>
      <c r="P179" s="175"/>
      <c r="Q179" s="175"/>
      <c r="R179" s="155"/>
      <c r="S179" s="124"/>
      <c r="T179" s="119"/>
      <c r="U179" s="119"/>
      <c r="V179" s="124"/>
    </row>
    <row r="180" spans="1:22" ht="12.75" hidden="1" customHeight="1" outlineLevel="1">
      <c r="A180" s="140"/>
      <c r="B180" s="155" t="s">
        <v>190</v>
      </c>
      <c r="C180" s="155">
        <v>0</v>
      </c>
      <c r="D180" s="155">
        <v>0</v>
      </c>
      <c r="E180" s="155">
        <f t="shared" ref="E180:E188" si="113">E22</f>
        <v>1</v>
      </c>
      <c r="F180" s="155">
        <f t="shared" ref="F180:G180" si="114">F22-0.2</f>
        <v>1.4</v>
      </c>
      <c r="G180" s="155">
        <f t="shared" si="114"/>
        <v>1.4</v>
      </c>
      <c r="H180" s="155">
        <f>0.2+0.15/2</f>
        <v>0.27500000000000002</v>
      </c>
      <c r="I180" s="156">
        <v>1.05</v>
      </c>
      <c r="J180" s="157">
        <f t="shared" si="69"/>
        <v>0.56594999999999995</v>
      </c>
      <c r="K180" s="157"/>
      <c r="L180" s="175" t="e">
        <f t="shared" si="63"/>
        <v>#REF!</v>
      </c>
      <c r="M180" s="175" t="e">
        <f t="shared" si="64"/>
        <v>#REF!</v>
      </c>
      <c r="N180" s="175" t="e">
        <f t="shared" si="65"/>
        <v>#REF!</v>
      </c>
      <c r="O180" s="175" t="e">
        <f t="shared" si="66"/>
        <v>#REF!</v>
      </c>
      <c r="P180" s="175"/>
      <c r="Q180" s="175"/>
      <c r="R180" s="155"/>
      <c r="S180" s="124"/>
      <c r="T180" s="119"/>
      <c r="U180" s="119"/>
      <c r="V180" s="124"/>
    </row>
    <row r="181" spans="1:22" ht="12.75" hidden="1" customHeight="1" outlineLevel="1">
      <c r="A181" s="140"/>
      <c r="B181" s="155" t="s">
        <v>191</v>
      </c>
      <c r="C181" s="155">
        <v>0</v>
      </c>
      <c r="D181" s="155">
        <v>0</v>
      </c>
      <c r="E181" s="155">
        <f t="shared" si="113"/>
        <v>2</v>
      </c>
      <c r="F181" s="155">
        <f t="shared" ref="F181:G181" si="115">F23-0.2</f>
        <v>1.6</v>
      </c>
      <c r="G181" s="155">
        <f t="shared" si="115"/>
        <v>1.6</v>
      </c>
      <c r="H181" s="155">
        <f>0.2+0.2/2</f>
        <v>0.3</v>
      </c>
      <c r="I181" s="156">
        <v>1.05</v>
      </c>
      <c r="J181" s="157">
        <f t="shared" si="69"/>
        <v>1.6128</v>
      </c>
      <c r="K181" s="157"/>
      <c r="L181" s="175" t="e">
        <f t="shared" si="63"/>
        <v>#REF!</v>
      </c>
      <c r="M181" s="175" t="e">
        <f t="shared" si="64"/>
        <v>#REF!</v>
      </c>
      <c r="N181" s="175" t="e">
        <f t="shared" si="65"/>
        <v>#REF!</v>
      </c>
      <c r="O181" s="175" t="e">
        <f t="shared" si="66"/>
        <v>#REF!</v>
      </c>
      <c r="P181" s="175"/>
      <c r="Q181" s="175"/>
      <c r="R181" s="155"/>
      <c r="S181" s="124"/>
      <c r="T181" s="119"/>
      <c r="U181" s="119"/>
      <c r="V181" s="124"/>
    </row>
    <row r="182" spans="1:22" ht="12.75" hidden="1" customHeight="1" outlineLevel="1">
      <c r="A182" s="140"/>
      <c r="B182" s="155" t="s">
        <v>192</v>
      </c>
      <c r="C182" s="155">
        <v>0</v>
      </c>
      <c r="D182" s="155">
        <v>0</v>
      </c>
      <c r="E182" s="155">
        <f t="shared" si="113"/>
        <v>2</v>
      </c>
      <c r="F182" s="155">
        <f t="shared" ref="F182:G182" si="116">F24-0.2</f>
        <v>1.8</v>
      </c>
      <c r="G182" s="155">
        <f t="shared" si="116"/>
        <v>1.8</v>
      </c>
      <c r="H182" s="155">
        <f t="shared" ref="H182:H183" si="117">0.2+0.25/2</f>
        <v>0.32500000000000001</v>
      </c>
      <c r="I182" s="156">
        <v>1.05</v>
      </c>
      <c r="J182" s="157">
        <f t="shared" si="69"/>
        <v>2.2113</v>
      </c>
      <c r="K182" s="157"/>
      <c r="L182" s="175" t="e">
        <f t="shared" si="63"/>
        <v>#REF!</v>
      </c>
      <c r="M182" s="175" t="e">
        <f t="shared" si="64"/>
        <v>#REF!</v>
      </c>
      <c r="N182" s="175" t="e">
        <f t="shared" si="65"/>
        <v>#REF!</v>
      </c>
      <c r="O182" s="175" t="e">
        <f t="shared" si="66"/>
        <v>#REF!</v>
      </c>
      <c r="P182" s="175"/>
      <c r="Q182" s="175"/>
      <c r="R182" s="155"/>
      <c r="S182" s="124"/>
      <c r="T182" s="119"/>
      <c r="U182" s="119"/>
      <c r="V182" s="124"/>
    </row>
    <row r="183" spans="1:22" ht="12.75" hidden="1" customHeight="1" outlineLevel="1">
      <c r="A183" s="140"/>
      <c r="B183" s="155" t="s">
        <v>194</v>
      </c>
      <c r="C183" s="155">
        <v>0</v>
      </c>
      <c r="D183" s="155">
        <v>0</v>
      </c>
      <c r="E183" s="155">
        <f t="shared" si="113"/>
        <v>3</v>
      </c>
      <c r="F183" s="155">
        <f t="shared" ref="F183:G183" si="118">F25-0.2</f>
        <v>2</v>
      </c>
      <c r="G183" s="155">
        <f t="shared" si="118"/>
        <v>2</v>
      </c>
      <c r="H183" s="155">
        <f t="shared" si="117"/>
        <v>0.32500000000000001</v>
      </c>
      <c r="I183" s="156">
        <v>1.05</v>
      </c>
      <c r="J183" s="157">
        <f t="shared" si="69"/>
        <v>4.0949999999999998</v>
      </c>
      <c r="K183" s="157"/>
      <c r="L183" s="175" t="e">
        <f t="shared" si="63"/>
        <v>#REF!</v>
      </c>
      <c r="M183" s="175" t="e">
        <f t="shared" si="64"/>
        <v>#REF!</v>
      </c>
      <c r="N183" s="175" t="e">
        <f t="shared" si="65"/>
        <v>#REF!</v>
      </c>
      <c r="O183" s="175" t="e">
        <f t="shared" si="66"/>
        <v>#REF!</v>
      </c>
      <c r="P183" s="175"/>
      <c r="Q183" s="175"/>
      <c r="R183" s="155"/>
      <c r="S183" s="124"/>
      <c r="T183" s="119"/>
      <c r="U183" s="119"/>
      <c r="V183" s="124"/>
    </row>
    <row r="184" spans="1:22" ht="12.75" hidden="1" customHeight="1" outlineLevel="1">
      <c r="A184" s="140"/>
      <c r="B184" s="155" t="s">
        <v>195</v>
      </c>
      <c r="C184" s="155">
        <v>0</v>
      </c>
      <c r="D184" s="155">
        <v>0</v>
      </c>
      <c r="E184" s="155">
        <f t="shared" si="113"/>
        <v>5</v>
      </c>
      <c r="F184" s="155">
        <f t="shared" ref="F184:G184" si="119">F26-0.2</f>
        <v>2.2000000000000002</v>
      </c>
      <c r="G184" s="155">
        <f t="shared" si="119"/>
        <v>2.2000000000000002</v>
      </c>
      <c r="H184" s="155">
        <f t="shared" ref="H184:H185" si="120">0.2+0.3/2</f>
        <v>0.35</v>
      </c>
      <c r="I184" s="156">
        <v>1.05</v>
      </c>
      <c r="J184" s="157">
        <f t="shared" si="69"/>
        <v>8.8934999999999995</v>
      </c>
      <c r="K184" s="157"/>
      <c r="L184" s="175" t="e">
        <f t="shared" si="63"/>
        <v>#REF!</v>
      </c>
      <c r="M184" s="175" t="e">
        <f t="shared" si="64"/>
        <v>#REF!</v>
      </c>
      <c r="N184" s="175" t="e">
        <f t="shared" si="65"/>
        <v>#REF!</v>
      </c>
      <c r="O184" s="175" t="e">
        <f t="shared" si="66"/>
        <v>#REF!</v>
      </c>
      <c r="P184" s="175"/>
      <c r="Q184" s="175"/>
      <c r="R184" s="155"/>
      <c r="S184" s="124"/>
      <c r="T184" s="119"/>
      <c r="U184" s="119"/>
      <c r="V184" s="124"/>
    </row>
    <row r="185" spans="1:22" ht="12.75" hidden="1" customHeight="1" outlineLevel="1">
      <c r="A185" s="140"/>
      <c r="B185" s="155" t="s">
        <v>196</v>
      </c>
      <c r="C185" s="155">
        <v>0</v>
      </c>
      <c r="D185" s="155">
        <v>0</v>
      </c>
      <c r="E185" s="155">
        <f t="shared" si="113"/>
        <v>3</v>
      </c>
      <c r="F185" s="155">
        <f t="shared" ref="F185:G185" si="121">F27-0.2</f>
        <v>2.4</v>
      </c>
      <c r="G185" s="155">
        <f t="shared" si="121"/>
        <v>2.4</v>
      </c>
      <c r="H185" s="155">
        <f t="shared" si="120"/>
        <v>0.35</v>
      </c>
      <c r="I185" s="156">
        <v>1.05</v>
      </c>
      <c r="J185" s="157">
        <f t="shared" si="69"/>
        <v>6.3503999999999996</v>
      </c>
      <c r="K185" s="157"/>
      <c r="L185" s="175" t="e">
        <f t="shared" si="63"/>
        <v>#REF!</v>
      </c>
      <c r="M185" s="175" t="e">
        <f t="shared" si="64"/>
        <v>#REF!</v>
      </c>
      <c r="N185" s="175" t="e">
        <f t="shared" si="65"/>
        <v>#REF!</v>
      </c>
      <c r="O185" s="175" t="e">
        <f t="shared" si="66"/>
        <v>#REF!</v>
      </c>
      <c r="P185" s="175"/>
      <c r="Q185" s="175"/>
      <c r="R185" s="155"/>
      <c r="S185" s="124"/>
      <c r="T185" s="119"/>
      <c r="U185" s="119"/>
      <c r="V185" s="124"/>
    </row>
    <row r="186" spans="1:22" ht="12.75" hidden="1" customHeight="1" outlineLevel="1">
      <c r="A186" s="140"/>
      <c r="B186" s="155" t="s">
        <v>197</v>
      </c>
      <c r="C186" s="155">
        <v>0</v>
      </c>
      <c r="D186" s="155">
        <v>0</v>
      </c>
      <c r="E186" s="155">
        <f t="shared" si="113"/>
        <v>2</v>
      </c>
      <c r="F186" s="155">
        <f t="shared" ref="F186:G186" si="122">F28-0.2</f>
        <v>2.6</v>
      </c>
      <c r="G186" s="155">
        <f t="shared" si="122"/>
        <v>2.6</v>
      </c>
      <c r="H186" s="155">
        <f>0.2+0.35/2</f>
        <v>0.375</v>
      </c>
      <c r="I186" s="156">
        <v>1.05</v>
      </c>
      <c r="J186" s="157">
        <f t="shared" si="69"/>
        <v>5.3235000000000001</v>
      </c>
      <c r="K186" s="157"/>
      <c r="L186" s="175" t="e">
        <f t="shared" si="63"/>
        <v>#REF!</v>
      </c>
      <c r="M186" s="175" t="e">
        <f t="shared" si="64"/>
        <v>#REF!</v>
      </c>
      <c r="N186" s="175" t="e">
        <f t="shared" si="65"/>
        <v>#REF!</v>
      </c>
      <c r="O186" s="175" t="e">
        <f t="shared" si="66"/>
        <v>#REF!</v>
      </c>
      <c r="P186" s="175"/>
      <c r="Q186" s="175"/>
      <c r="R186" s="155"/>
      <c r="S186" s="124"/>
      <c r="T186" s="119"/>
      <c r="U186" s="119"/>
      <c r="V186" s="124"/>
    </row>
    <row r="187" spans="1:22" ht="12.75" hidden="1" customHeight="1" outlineLevel="1">
      <c r="A187" s="140"/>
      <c r="B187" s="155" t="s">
        <v>198</v>
      </c>
      <c r="C187" s="155">
        <v>0</v>
      </c>
      <c r="D187" s="155">
        <v>0</v>
      </c>
      <c r="E187" s="155">
        <f t="shared" si="113"/>
        <v>1</v>
      </c>
      <c r="F187" s="155">
        <f t="shared" ref="F187:G187" si="123">F29-0.2</f>
        <v>2.4</v>
      </c>
      <c r="G187" s="155">
        <f t="shared" si="123"/>
        <v>4</v>
      </c>
      <c r="H187" s="155">
        <f>0.2+0.3/2</f>
        <v>0.35</v>
      </c>
      <c r="I187" s="155">
        <v>0.94</v>
      </c>
      <c r="J187" s="157">
        <f t="shared" ref="J187:J188" si="124">I187*G187*E187*1.05</f>
        <v>3.948</v>
      </c>
      <c r="K187" s="157"/>
      <c r="L187" s="175" t="e">
        <f t="shared" si="63"/>
        <v>#REF!</v>
      </c>
      <c r="M187" s="175" t="e">
        <f t="shared" si="64"/>
        <v>#REF!</v>
      </c>
      <c r="N187" s="175" t="e">
        <f t="shared" si="65"/>
        <v>#REF!</v>
      </c>
      <c r="O187" s="175" t="e">
        <f t="shared" si="66"/>
        <v>#REF!</v>
      </c>
      <c r="P187" s="175"/>
      <c r="Q187" s="175"/>
      <c r="R187" s="155"/>
      <c r="S187" s="124"/>
      <c r="T187" s="119"/>
      <c r="U187" s="119"/>
      <c r="V187" s="124"/>
    </row>
    <row r="188" spans="1:22" ht="12.75" hidden="1" customHeight="1" outlineLevel="1">
      <c r="A188" s="140"/>
      <c r="B188" s="155" t="s">
        <v>555</v>
      </c>
      <c r="C188" s="155">
        <v>0</v>
      </c>
      <c r="D188" s="155">
        <v>0</v>
      </c>
      <c r="E188" s="155">
        <f t="shared" si="113"/>
        <v>1</v>
      </c>
      <c r="F188" s="155">
        <f t="shared" ref="F188:G188" si="125">F30-0.2</f>
        <v>2.2000000000000002</v>
      </c>
      <c r="G188" s="155">
        <f t="shared" si="125"/>
        <v>3</v>
      </c>
      <c r="H188" s="155">
        <f>0.2+0.25/2</f>
        <v>0.32500000000000001</v>
      </c>
      <c r="I188" s="155">
        <v>0.85250000000000004</v>
      </c>
      <c r="J188" s="157">
        <f t="shared" si="124"/>
        <v>2.6853750000000001</v>
      </c>
      <c r="K188" s="157"/>
      <c r="L188" s="175" t="e">
        <f t="shared" si="63"/>
        <v>#REF!</v>
      </c>
      <c r="M188" s="175" t="e">
        <f t="shared" si="64"/>
        <v>#REF!</v>
      </c>
      <c r="N188" s="175" t="e">
        <f t="shared" si="65"/>
        <v>#REF!</v>
      </c>
      <c r="O188" s="175" t="e">
        <f t="shared" si="66"/>
        <v>#REF!</v>
      </c>
      <c r="P188" s="175"/>
      <c r="Q188" s="175"/>
      <c r="R188" s="155"/>
      <c r="S188" s="124"/>
      <c r="T188" s="119"/>
      <c r="U188" s="119"/>
      <c r="V188" s="124"/>
    </row>
    <row r="189" spans="1:22" ht="12.75" hidden="1" customHeight="1" outlineLevel="1">
      <c r="A189" s="140"/>
      <c r="B189" s="155"/>
      <c r="C189" s="155"/>
      <c r="D189" s="155"/>
      <c r="E189" s="155"/>
      <c r="F189" s="155"/>
      <c r="G189" s="155"/>
      <c r="H189" s="155"/>
      <c r="I189" s="155"/>
      <c r="J189" s="157"/>
      <c r="K189" s="157"/>
      <c r="L189" s="175"/>
      <c r="M189" s="175"/>
      <c r="N189" s="175"/>
      <c r="O189" s="175"/>
      <c r="P189" s="175"/>
      <c r="Q189" s="175"/>
      <c r="R189" s="155"/>
      <c r="S189" s="124"/>
      <c r="T189" s="119"/>
      <c r="U189" s="119"/>
      <c r="V189" s="124"/>
    </row>
    <row r="190" spans="1:22" ht="12.75" hidden="1" customHeight="1" outlineLevel="1">
      <c r="A190" s="140"/>
      <c r="B190" s="155"/>
      <c r="C190" s="155"/>
      <c r="D190" s="140"/>
      <c r="E190" s="156"/>
      <c r="F190" s="157"/>
      <c r="G190" s="157"/>
      <c r="H190" s="157"/>
      <c r="I190" s="157"/>
      <c r="J190" s="157">
        <f>I190*G190*E190*1.05</f>
        <v>0</v>
      </c>
      <c r="K190" s="157"/>
      <c r="L190" s="175" t="e">
        <f t="shared" ref="L190:L674" si="126">T190*$T$5</f>
        <v>#REF!</v>
      </c>
      <c r="M190" s="175" t="e">
        <f t="shared" ref="M190:M688" si="127">ROUND(L190*K190,0)</f>
        <v>#REF!</v>
      </c>
      <c r="N190" s="175" t="e">
        <f t="shared" ref="N190:N674" si="128">U190*$T$5</f>
        <v>#REF!</v>
      </c>
      <c r="O190" s="175" t="e">
        <f t="shared" ref="O190:O674" si="129">ROUND(N190*K190,0)</f>
        <v>#REF!</v>
      </c>
      <c r="P190" s="175"/>
      <c r="Q190" s="175"/>
      <c r="R190" s="155"/>
      <c r="S190" s="124"/>
      <c r="T190" s="119"/>
      <c r="U190" s="119"/>
      <c r="V190" s="124"/>
    </row>
    <row r="191" spans="1:22" ht="39" customHeight="1" collapsed="1">
      <c r="A191" s="140">
        <v>3</v>
      </c>
      <c r="B191" s="155" t="s">
        <v>224</v>
      </c>
      <c r="C191" s="155" t="s">
        <v>436</v>
      </c>
      <c r="D191" s="140" t="s">
        <v>188</v>
      </c>
      <c r="E191" s="156"/>
      <c r="F191" s="157"/>
      <c r="G191" s="157"/>
      <c r="H191" s="157"/>
      <c r="I191" s="157"/>
      <c r="J191" s="157"/>
      <c r="K191" s="157">
        <f>+SUBTOTAL(9,J192:J207)</f>
        <v>2.8172812500000002</v>
      </c>
      <c r="L191" s="175" t="e">
        <f t="shared" si="126"/>
        <v>#REF!</v>
      </c>
      <c r="M191" s="175" t="e">
        <f t="shared" si="127"/>
        <v>#REF!</v>
      </c>
      <c r="N191" s="175" t="e">
        <f t="shared" si="128"/>
        <v>#REF!</v>
      </c>
      <c r="O191" s="175" t="e">
        <f t="shared" si="129"/>
        <v>#REF!</v>
      </c>
      <c r="P191" s="175" t="e">
        <f t="shared" ref="P191:Q191" si="130">N191+L191</f>
        <v>#REF!</v>
      </c>
      <c r="Q191" s="175" t="e">
        <f t="shared" si="130"/>
        <v>#REF!</v>
      </c>
      <c r="R191" s="155"/>
      <c r="S191" s="124"/>
      <c r="T191" s="119">
        <f t="shared" ref="T191:U191" si="131">T178</f>
        <v>1248333</v>
      </c>
      <c r="U191" s="119">
        <f t="shared" si="131"/>
        <v>210000</v>
      </c>
      <c r="V191" s="124"/>
    </row>
    <row r="192" spans="1:22" ht="12.75" hidden="1" customHeight="1" outlineLevel="1">
      <c r="A192" s="140"/>
      <c r="B192" s="155" t="s">
        <v>598</v>
      </c>
      <c r="C192" s="155"/>
      <c r="D192" s="140"/>
      <c r="E192" s="156">
        <v>1</v>
      </c>
      <c r="F192" s="157">
        <v>0.25</v>
      </c>
      <c r="G192" s="157">
        <v>0.35</v>
      </c>
      <c r="H192" s="157">
        <v>1.5</v>
      </c>
      <c r="I192" s="157">
        <v>1.05</v>
      </c>
      <c r="J192" s="157">
        <f t="shared" ref="J192:J206" si="132">PRODUCT(E192:I192)</f>
        <v>0.1378125</v>
      </c>
      <c r="K192" s="157"/>
      <c r="L192" s="175" t="e">
        <f t="shared" si="126"/>
        <v>#REF!</v>
      </c>
      <c r="M192" s="175" t="e">
        <f t="shared" si="127"/>
        <v>#REF!</v>
      </c>
      <c r="N192" s="175" t="e">
        <f t="shared" si="128"/>
        <v>#REF!</v>
      </c>
      <c r="O192" s="175" t="e">
        <f t="shared" si="129"/>
        <v>#REF!</v>
      </c>
      <c r="P192" s="175"/>
      <c r="Q192" s="175"/>
      <c r="R192" s="155"/>
      <c r="S192" s="124"/>
      <c r="T192" s="119"/>
      <c r="U192" s="119"/>
      <c r="V192" s="124"/>
    </row>
    <row r="193" spans="1:22" ht="12.75" hidden="1" customHeight="1" outlineLevel="1">
      <c r="A193" s="140"/>
      <c r="B193" s="155" t="s">
        <v>599</v>
      </c>
      <c r="C193" s="155"/>
      <c r="D193" s="140"/>
      <c r="E193" s="156">
        <v>1</v>
      </c>
      <c r="F193" s="157">
        <v>0.25</v>
      </c>
      <c r="G193" s="157">
        <v>0.35</v>
      </c>
      <c r="H193" s="157">
        <v>1.45</v>
      </c>
      <c r="I193" s="157">
        <v>1.05</v>
      </c>
      <c r="J193" s="157">
        <f t="shared" si="132"/>
        <v>0.13321875</v>
      </c>
      <c r="K193" s="157"/>
      <c r="L193" s="175" t="e">
        <f t="shared" si="126"/>
        <v>#REF!</v>
      </c>
      <c r="M193" s="175" t="e">
        <f t="shared" si="127"/>
        <v>#REF!</v>
      </c>
      <c r="N193" s="175" t="e">
        <f t="shared" si="128"/>
        <v>#REF!</v>
      </c>
      <c r="O193" s="175" t="e">
        <f t="shared" si="129"/>
        <v>#REF!</v>
      </c>
      <c r="P193" s="175"/>
      <c r="Q193" s="175"/>
      <c r="R193" s="155"/>
      <c r="S193" s="124"/>
      <c r="T193" s="119"/>
      <c r="U193" s="119"/>
      <c r="V193" s="124"/>
    </row>
    <row r="194" spans="1:22" ht="12.75" hidden="1" customHeight="1" outlineLevel="1">
      <c r="A194" s="140"/>
      <c r="B194" s="155" t="s">
        <v>600</v>
      </c>
      <c r="C194" s="155"/>
      <c r="D194" s="140"/>
      <c r="E194" s="156">
        <v>1</v>
      </c>
      <c r="F194" s="157">
        <v>0.25</v>
      </c>
      <c r="G194" s="157">
        <v>0.35</v>
      </c>
      <c r="H194" s="157">
        <v>1.45</v>
      </c>
      <c r="I194" s="157">
        <v>1.05</v>
      </c>
      <c r="J194" s="157">
        <f t="shared" si="132"/>
        <v>0.13321875</v>
      </c>
      <c r="K194" s="157"/>
      <c r="L194" s="175" t="e">
        <f t="shared" si="126"/>
        <v>#REF!</v>
      </c>
      <c r="M194" s="175" t="e">
        <f t="shared" si="127"/>
        <v>#REF!</v>
      </c>
      <c r="N194" s="175" t="e">
        <f t="shared" si="128"/>
        <v>#REF!</v>
      </c>
      <c r="O194" s="175" t="e">
        <f t="shared" si="129"/>
        <v>#REF!</v>
      </c>
      <c r="P194" s="175"/>
      <c r="Q194" s="175"/>
      <c r="R194" s="155"/>
      <c r="S194" s="124"/>
      <c r="T194" s="119"/>
      <c r="U194" s="119"/>
      <c r="V194" s="124"/>
    </row>
    <row r="195" spans="1:22" ht="12.75" hidden="1" customHeight="1" outlineLevel="1">
      <c r="A195" s="140"/>
      <c r="B195" s="155" t="s">
        <v>601</v>
      </c>
      <c r="C195" s="155"/>
      <c r="D195" s="140"/>
      <c r="E195" s="156">
        <v>1</v>
      </c>
      <c r="F195" s="157">
        <v>0.25</v>
      </c>
      <c r="G195" s="157">
        <v>0.35</v>
      </c>
      <c r="H195" s="157">
        <v>1.4</v>
      </c>
      <c r="I195" s="157">
        <v>1.05</v>
      </c>
      <c r="J195" s="157">
        <f t="shared" si="132"/>
        <v>0.12862499999999999</v>
      </c>
      <c r="K195" s="157"/>
      <c r="L195" s="175" t="e">
        <f t="shared" si="126"/>
        <v>#REF!</v>
      </c>
      <c r="M195" s="175" t="e">
        <f t="shared" si="127"/>
        <v>#REF!</v>
      </c>
      <c r="N195" s="175" t="e">
        <f t="shared" si="128"/>
        <v>#REF!</v>
      </c>
      <c r="O195" s="175" t="e">
        <f t="shared" si="129"/>
        <v>#REF!</v>
      </c>
      <c r="P195" s="175"/>
      <c r="Q195" s="175"/>
      <c r="R195" s="155"/>
      <c r="S195" s="124"/>
      <c r="T195" s="119"/>
      <c r="U195" s="119"/>
      <c r="V195" s="124"/>
    </row>
    <row r="196" spans="1:22" ht="12.75" hidden="1" customHeight="1" outlineLevel="1">
      <c r="A196" s="140"/>
      <c r="B196" s="155" t="s">
        <v>602</v>
      </c>
      <c r="C196" s="155"/>
      <c r="D196" s="140"/>
      <c r="E196" s="156">
        <v>1</v>
      </c>
      <c r="F196" s="157">
        <v>0.25</v>
      </c>
      <c r="G196" s="157">
        <v>0.25</v>
      </c>
      <c r="H196" s="157">
        <v>1.6</v>
      </c>
      <c r="I196" s="157">
        <v>1.05</v>
      </c>
      <c r="J196" s="157">
        <f t="shared" si="132"/>
        <v>0.105</v>
      </c>
      <c r="K196" s="157"/>
      <c r="L196" s="175" t="e">
        <f t="shared" si="126"/>
        <v>#REF!</v>
      </c>
      <c r="M196" s="175" t="e">
        <f t="shared" si="127"/>
        <v>#REF!</v>
      </c>
      <c r="N196" s="175" t="e">
        <f t="shared" si="128"/>
        <v>#REF!</v>
      </c>
      <c r="O196" s="175" t="e">
        <f t="shared" si="129"/>
        <v>#REF!</v>
      </c>
      <c r="P196" s="175"/>
      <c r="Q196" s="175"/>
      <c r="R196" s="155"/>
      <c r="S196" s="124"/>
      <c r="T196" s="119"/>
      <c r="U196" s="119"/>
      <c r="V196" s="124"/>
    </row>
    <row r="197" spans="1:22" ht="12.75" hidden="1" customHeight="1" outlineLevel="1">
      <c r="A197" s="140"/>
      <c r="B197" s="155" t="s">
        <v>603</v>
      </c>
      <c r="C197" s="155"/>
      <c r="D197" s="140"/>
      <c r="E197" s="156">
        <v>2</v>
      </c>
      <c r="F197" s="157">
        <v>0.25</v>
      </c>
      <c r="G197" s="157">
        <v>0.25</v>
      </c>
      <c r="H197" s="157">
        <v>1.55</v>
      </c>
      <c r="I197" s="157">
        <v>1.05</v>
      </c>
      <c r="J197" s="157">
        <f t="shared" si="132"/>
        <v>0.20343749999999999</v>
      </c>
      <c r="K197" s="157"/>
      <c r="L197" s="175" t="e">
        <f t="shared" si="126"/>
        <v>#REF!</v>
      </c>
      <c r="M197" s="175" t="e">
        <f t="shared" si="127"/>
        <v>#REF!</v>
      </c>
      <c r="N197" s="175" t="e">
        <f t="shared" si="128"/>
        <v>#REF!</v>
      </c>
      <c r="O197" s="175" t="e">
        <f t="shared" si="129"/>
        <v>#REF!</v>
      </c>
      <c r="P197" s="175"/>
      <c r="Q197" s="175"/>
      <c r="R197" s="155"/>
      <c r="S197" s="124"/>
      <c r="T197" s="119"/>
      <c r="U197" s="119"/>
      <c r="V197" s="124"/>
    </row>
    <row r="198" spans="1:22" ht="12.75" hidden="1" customHeight="1" outlineLevel="1">
      <c r="A198" s="140"/>
      <c r="B198" s="155" t="s">
        <v>604</v>
      </c>
      <c r="C198" s="155"/>
      <c r="D198" s="140"/>
      <c r="E198" s="156">
        <v>1</v>
      </c>
      <c r="F198" s="157">
        <v>0.25</v>
      </c>
      <c r="G198" s="157">
        <v>0.25</v>
      </c>
      <c r="H198" s="157">
        <v>1.5</v>
      </c>
      <c r="I198" s="157">
        <v>1.05</v>
      </c>
      <c r="J198" s="157">
        <f t="shared" si="132"/>
        <v>9.8437499999999997E-2</v>
      </c>
      <c r="K198" s="157"/>
      <c r="L198" s="175" t="e">
        <f t="shared" si="126"/>
        <v>#REF!</v>
      </c>
      <c r="M198" s="175" t="e">
        <f t="shared" si="127"/>
        <v>#REF!</v>
      </c>
      <c r="N198" s="175" t="e">
        <f t="shared" si="128"/>
        <v>#REF!</v>
      </c>
      <c r="O198" s="175" t="e">
        <f t="shared" si="129"/>
        <v>#REF!</v>
      </c>
      <c r="P198" s="175"/>
      <c r="Q198" s="175"/>
      <c r="R198" s="155"/>
      <c r="S198" s="124"/>
      <c r="T198" s="119"/>
      <c r="U198" s="119"/>
      <c r="V198" s="124"/>
    </row>
    <row r="199" spans="1:22" ht="12.75" hidden="1" customHeight="1" outlineLevel="1">
      <c r="A199" s="140"/>
      <c r="B199" s="155" t="s">
        <v>605</v>
      </c>
      <c r="C199" s="155"/>
      <c r="D199" s="140"/>
      <c r="E199" s="156">
        <v>3</v>
      </c>
      <c r="F199" s="157">
        <v>0.25</v>
      </c>
      <c r="G199" s="157">
        <v>0.25</v>
      </c>
      <c r="H199" s="157">
        <v>1.5</v>
      </c>
      <c r="I199" s="157">
        <v>1.05</v>
      </c>
      <c r="J199" s="157">
        <f t="shared" si="132"/>
        <v>0.29531249999999998</v>
      </c>
      <c r="K199" s="157"/>
      <c r="L199" s="175" t="e">
        <f t="shared" si="126"/>
        <v>#REF!</v>
      </c>
      <c r="M199" s="175" t="e">
        <f t="shared" si="127"/>
        <v>#REF!</v>
      </c>
      <c r="N199" s="175" t="e">
        <f t="shared" si="128"/>
        <v>#REF!</v>
      </c>
      <c r="O199" s="175" t="e">
        <f t="shared" si="129"/>
        <v>#REF!</v>
      </c>
      <c r="P199" s="175"/>
      <c r="Q199" s="175"/>
      <c r="R199" s="155"/>
      <c r="S199" s="124"/>
      <c r="T199" s="119"/>
      <c r="U199" s="119"/>
      <c r="V199" s="124"/>
    </row>
    <row r="200" spans="1:22" ht="12.75" hidden="1" customHeight="1" outlineLevel="1">
      <c r="A200" s="140"/>
      <c r="B200" s="155" t="s">
        <v>606</v>
      </c>
      <c r="C200" s="155"/>
      <c r="D200" s="140"/>
      <c r="E200" s="156">
        <v>4</v>
      </c>
      <c r="F200" s="157">
        <v>0.25</v>
      </c>
      <c r="G200" s="157">
        <v>0.25</v>
      </c>
      <c r="H200" s="157">
        <v>1.45</v>
      </c>
      <c r="I200" s="157">
        <v>1.05</v>
      </c>
      <c r="J200" s="157">
        <f t="shared" si="132"/>
        <v>0.38062499999999999</v>
      </c>
      <c r="K200" s="157"/>
      <c r="L200" s="175" t="e">
        <f t="shared" si="126"/>
        <v>#REF!</v>
      </c>
      <c r="M200" s="175" t="e">
        <f t="shared" si="127"/>
        <v>#REF!</v>
      </c>
      <c r="N200" s="175" t="e">
        <f t="shared" si="128"/>
        <v>#REF!</v>
      </c>
      <c r="O200" s="175" t="e">
        <f t="shared" si="129"/>
        <v>#REF!</v>
      </c>
      <c r="P200" s="175"/>
      <c r="Q200" s="175"/>
      <c r="R200" s="155"/>
      <c r="S200" s="124"/>
      <c r="T200" s="119"/>
      <c r="U200" s="119"/>
      <c r="V200" s="124"/>
    </row>
    <row r="201" spans="1:22" ht="12.75" hidden="1" customHeight="1" outlineLevel="1">
      <c r="A201" s="140"/>
      <c r="B201" s="155" t="s">
        <v>607</v>
      </c>
      <c r="C201" s="155"/>
      <c r="D201" s="140"/>
      <c r="E201" s="156">
        <v>2</v>
      </c>
      <c r="F201" s="157">
        <v>0.25</v>
      </c>
      <c r="G201" s="157">
        <v>0.25</v>
      </c>
      <c r="H201" s="157">
        <v>1.6</v>
      </c>
      <c r="I201" s="157">
        <v>1.05</v>
      </c>
      <c r="J201" s="157">
        <f t="shared" si="132"/>
        <v>0.21</v>
      </c>
      <c r="K201" s="157"/>
      <c r="L201" s="175" t="e">
        <f t="shared" si="126"/>
        <v>#REF!</v>
      </c>
      <c r="M201" s="175" t="e">
        <f t="shared" si="127"/>
        <v>#REF!</v>
      </c>
      <c r="N201" s="175" t="e">
        <f t="shared" si="128"/>
        <v>#REF!</v>
      </c>
      <c r="O201" s="175" t="e">
        <f t="shared" si="129"/>
        <v>#REF!</v>
      </c>
      <c r="P201" s="175"/>
      <c r="Q201" s="175"/>
      <c r="R201" s="155"/>
      <c r="S201" s="124"/>
      <c r="T201" s="119"/>
      <c r="U201" s="119"/>
      <c r="V201" s="124"/>
    </row>
    <row r="202" spans="1:22" ht="12.75" hidden="1" customHeight="1" outlineLevel="1">
      <c r="A202" s="140"/>
      <c r="B202" s="155" t="s">
        <v>608</v>
      </c>
      <c r="C202" s="155"/>
      <c r="D202" s="140"/>
      <c r="E202" s="156">
        <v>2</v>
      </c>
      <c r="F202" s="157">
        <v>0.25</v>
      </c>
      <c r="G202" s="157">
        <v>0.35</v>
      </c>
      <c r="H202" s="157">
        <v>1.45</v>
      </c>
      <c r="I202" s="157">
        <v>1.05</v>
      </c>
      <c r="J202" s="157">
        <f t="shared" si="132"/>
        <v>0.26643749999999999</v>
      </c>
      <c r="K202" s="157"/>
      <c r="L202" s="175" t="e">
        <f t="shared" si="126"/>
        <v>#REF!</v>
      </c>
      <c r="M202" s="175" t="e">
        <f t="shared" si="127"/>
        <v>#REF!</v>
      </c>
      <c r="N202" s="175" t="e">
        <f t="shared" si="128"/>
        <v>#REF!</v>
      </c>
      <c r="O202" s="175" t="e">
        <f t="shared" si="129"/>
        <v>#REF!</v>
      </c>
      <c r="P202" s="175"/>
      <c r="Q202" s="175"/>
      <c r="R202" s="155"/>
      <c r="S202" s="124"/>
      <c r="T202" s="119"/>
      <c r="U202" s="119"/>
      <c r="V202" s="124"/>
    </row>
    <row r="203" spans="1:22" ht="12.75" hidden="1" customHeight="1" outlineLevel="1">
      <c r="A203" s="140"/>
      <c r="B203" s="155" t="s">
        <v>609</v>
      </c>
      <c r="C203" s="155"/>
      <c r="D203" s="140"/>
      <c r="E203" s="156">
        <v>1</v>
      </c>
      <c r="F203" s="157">
        <v>0.25</v>
      </c>
      <c r="G203" s="157">
        <v>0.35</v>
      </c>
      <c r="H203" s="157">
        <v>1.4</v>
      </c>
      <c r="I203" s="157">
        <v>1.05</v>
      </c>
      <c r="J203" s="157">
        <f t="shared" si="132"/>
        <v>0.12862499999999999</v>
      </c>
      <c r="K203" s="157"/>
      <c r="L203" s="175" t="e">
        <f t="shared" si="126"/>
        <v>#REF!</v>
      </c>
      <c r="M203" s="175" t="e">
        <f t="shared" si="127"/>
        <v>#REF!</v>
      </c>
      <c r="N203" s="175" t="e">
        <f t="shared" si="128"/>
        <v>#REF!</v>
      </c>
      <c r="O203" s="175" t="e">
        <f t="shared" si="129"/>
        <v>#REF!</v>
      </c>
      <c r="P203" s="175"/>
      <c r="Q203" s="175"/>
      <c r="R203" s="155"/>
      <c r="S203" s="124"/>
      <c r="T203" s="119"/>
      <c r="U203" s="119"/>
      <c r="V203" s="124"/>
    </row>
    <row r="204" spans="1:22" ht="12.75" hidden="1" customHeight="1" outlineLevel="1">
      <c r="A204" s="140"/>
      <c r="B204" s="155" t="s">
        <v>610</v>
      </c>
      <c r="C204" s="155"/>
      <c r="D204" s="140"/>
      <c r="E204" s="156">
        <v>1</v>
      </c>
      <c r="F204" s="157">
        <v>0.25</v>
      </c>
      <c r="G204" s="157">
        <v>0.35</v>
      </c>
      <c r="H204" s="157">
        <v>1.6</v>
      </c>
      <c r="I204" s="157">
        <v>1.05</v>
      </c>
      <c r="J204" s="157">
        <f t="shared" si="132"/>
        <v>0.14699999999999999</v>
      </c>
      <c r="K204" s="157"/>
      <c r="L204" s="175" t="e">
        <f t="shared" si="126"/>
        <v>#REF!</v>
      </c>
      <c r="M204" s="175" t="e">
        <f t="shared" si="127"/>
        <v>#REF!</v>
      </c>
      <c r="N204" s="175" t="e">
        <f t="shared" si="128"/>
        <v>#REF!</v>
      </c>
      <c r="O204" s="175" t="e">
        <f t="shared" si="129"/>
        <v>#REF!</v>
      </c>
      <c r="P204" s="175"/>
      <c r="Q204" s="175"/>
      <c r="R204" s="155"/>
      <c r="S204" s="124"/>
      <c r="T204" s="119"/>
      <c r="U204" s="119"/>
      <c r="V204" s="124"/>
    </row>
    <row r="205" spans="1:22" ht="12.75" hidden="1" customHeight="1" outlineLevel="1">
      <c r="A205" s="140"/>
      <c r="B205" s="155" t="s">
        <v>611</v>
      </c>
      <c r="C205" s="155"/>
      <c r="D205" s="140"/>
      <c r="E205" s="156">
        <v>3</v>
      </c>
      <c r="F205" s="157">
        <v>0.25</v>
      </c>
      <c r="G205" s="157">
        <v>0.25</v>
      </c>
      <c r="H205" s="157">
        <v>1.75</v>
      </c>
      <c r="I205" s="157">
        <v>1.05</v>
      </c>
      <c r="J205" s="157">
        <f t="shared" si="132"/>
        <v>0.34453125000000001</v>
      </c>
      <c r="K205" s="157"/>
      <c r="L205" s="175" t="e">
        <f t="shared" si="126"/>
        <v>#REF!</v>
      </c>
      <c r="M205" s="175" t="e">
        <f t="shared" si="127"/>
        <v>#REF!</v>
      </c>
      <c r="N205" s="175" t="e">
        <f t="shared" si="128"/>
        <v>#REF!</v>
      </c>
      <c r="O205" s="175" t="e">
        <f t="shared" si="129"/>
        <v>#REF!</v>
      </c>
      <c r="P205" s="175"/>
      <c r="Q205" s="175"/>
      <c r="R205" s="155"/>
      <c r="S205" s="124"/>
      <c r="T205" s="119"/>
      <c r="U205" s="119"/>
      <c r="V205" s="124"/>
    </row>
    <row r="206" spans="1:22" ht="12.75" hidden="1" customHeight="1" outlineLevel="1">
      <c r="A206" s="140"/>
      <c r="B206" s="155" t="s">
        <v>612</v>
      </c>
      <c r="C206" s="155"/>
      <c r="D206" s="140"/>
      <c r="E206" s="156">
        <v>1</v>
      </c>
      <c r="F206" s="157">
        <v>0.25</v>
      </c>
      <c r="G206" s="157">
        <v>0.25</v>
      </c>
      <c r="H206" s="157">
        <v>1.6</v>
      </c>
      <c r="I206" s="157">
        <v>1.05</v>
      </c>
      <c r="J206" s="157">
        <f t="shared" si="132"/>
        <v>0.105</v>
      </c>
      <c r="K206" s="157"/>
      <c r="L206" s="175" t="e">
        <f t="shared" si="126"/>
        <v>#REF!</v>
      </c>
      <c r="M206" s="175" t="e">
        <f t="shared" si="127"/>
        <v>#REF!</v>
      </c>
      <c r="N206" s="175" t="e">
        <f t="shared" si="128"/>
        <v>#REF!</v>
      </c>
      <c r="O206" s="175" t="e">
        <f t="shared" si="129"/>
        <v>#REF!</v>
      </c>
      <c r="P206" s="175"/>
      <c r="Q206" s="175"/>
      <c r="R206" s="155"/>
      <c r="S206" s="124"/>
      <c r="T206" s="119"/>
      <c r="U206" s="119"/>
      <c r="V206" s="124"/>
    </row>
    <row r="207" spans="1:22" ht="12.75" hidden="1" customHeight="1" outlineLevel="1">
      <c r="A207" s="140"/>
      <c r="B207" s="155"/>
      <c r="C207" s="155"/>
      <c r="D207" s="140"/>
      <c r="E207" s="156"/>
      <c r="F207" s="157"/>
      <c r="G207" s="157"/>
      <c r="H207" s="157"/>
      <c r="I207" s="157"/>
      <c r="J207" s="157"/>
      <c r="K207" s="157"/>
      <c r="L207" s="175" t="e">
        <f t="shared" si="126"/>
        <v>#REF!</v>
      </c>
      <c r="M207" s="175" t="e">
        <f t="shared" si="127"/>
        <v>#REF!</v>
      </c>
      <c r="N207" s="175" t="e">
        <f t="shared" si="128"/>
        <v>#REF!</v>
      </c>
      <c r="O207" s="175" t="e">
        <f t="shared" si="129"/>
        <v>#REF!</v>
      </c>
      <c r="P207" s="175"/>
      <c r="Q207" s="175"/>
      <c r="R207" s="155"/>
      <c r="S207" s="124"/>
      <c r="T207" s="119"/>
      <c r="U207" s="119"/>
      <c r="V207" s="124"/>
    </row>
    <row r="208" spans="1:22" ht="38.25" customHeight="1" collapsed="1">
      <c r="A208" s="140">
        <v>4</v>
      </c>
      <c r="B208" s="155" t="s">
        <v>234</v>
      </c>
      <c r="C208" s="155" t="s">
        <v>436</v>
      </c>
      <c r="D208" s="140" t="s">
        <v>188</v>
      </c>
      <c r="E208" s="156"/>
      <c r="F208" s="157"/>
      <c r="G208" s="157"/>
      <c r="H208" s="157"/>
      <c r="I208" s="157"/>
      <c r="J208" s="157"/>
      <c r="K208" s="157">
        <f>+SUBTOTAL(9,J209:J240)</f>
        <v>12.39315</v>
      </c>
      <c r="L208" s="175" t="e">
        <f t="shared" si="126"/>
        <v>#REF!</v>
      </c>
      <c r="M208" s="175" t="e">
        <f t="shared" si="127"/>
        <v>#REF!</v>
      </c>
      <c r="N208" s="175" t="e">
        <f t="shared" si="128"/>
        <v>#REF!</v>
      </c>
      <c r="O208" s="175" t="e">
        <f t="shared" si="129"/>
        <v>#REF!</v>
      </c>
      <c r="P208" s="175" t="e">
        <f t="shared" ref="P208:Q208" si="133">N208+L208</f>
        <v>#REF!</v>
      </c>
      <c r="Q208" s="175" t="e">
        <f t="shared" si="133"/>
        <v>#REF!</v>
      </c>
      <c r="R208" s="155"/>
      <c r="S208" s="124"/>
      <c r="T208" s="119">
        <f t="shared" ref="T208:U208" si="134">T191</f>
        <v>1248333</v>
      </c>
      <c r="U208" s="119">
        <f t="shared" si="134"/>
        <v>210000</v>
      </c>
      <c r="V208" s="124"/>
    </row>
    <row r="209" spans="1:22" ht="12.75" hidden="1" customHeight="1" outlineLevel="1">
      <c r="A209" s="140"/>
      <c r="B209" s="155" t="s">
        <v>557</v>
      </c>
      <c r="C209" s="155" t="s">
        <v>558</v>
      </c>
      <c r="D209" s="155">
        <v>0</v>
      </c>
      <c r="E209" s="155">
        <f t="shared" ref="E209:F209" si="135">E146</f>
        <v>1</v>
      </c>
      <c r="F209" s="155">
        <f t="shared" si="135"/>
        <v>15.4</v>
      </c>
      <c r="G209" s="155">
        <f t="shared" ref="G209:G240" si="136">G146-0.2</f>
        <v>0.2</v>
      </c>
      <c r="H209" s="155">
        <v>0.4</v>
      </c>
      <c r="I209" s="155">
        <v>1.05</v>
      </c>
      <c r="J209" s="157">
        <f t="shared" ref="J209:J240" si="137">PRODUCT(E209:I209)</f>
        <v>1.2936000000000001</v>
      </c>
      <c r="K209" s="157"/>
      <c r="L209" s="175" t="e">
        <f t="shared" si="126"/>
        <v>#REF!</v>
      </c>
      <c r="M209" s="175" t="e">
        <f t="shared" si="127"/>
        <v>#REF!</v>
      </c>
      <c r="N209" s="175" t="e">
        <f t="shared" si="128"/>
        <v>#REF!</v>
      </c>
      <c r="O209" s="175" t="e">
        <f t="shared" si="129"/>
        <v>#REF!</v>
      </c>
      <c r="P209" s="175"/>
      <c r="Q209" s="175"/>
      <c r="R209" s="155"/>
      <c r="S209" s="124"/>
      <c r="T209" s="119"/>
      <c r="U209" s="119"/>
      <c r="V209" s="124"/>
    </row>
    <row r="210" spans="1:22" ht="12.75" hidden="1" customHeight="1" outlineLevel="1">
      <c r="A210" s="140"/>
      <c r="B210" s="155" t="s">
        <v>559</v>
      </c>
      <c r="C210" s="155" t="s">
        <v>560</v>
      </c>
      <c r="D210" s="155">
        <v>0</v>
      </c>
      <c r="E210" s="155">
        <f t="shared" ref="E210:F210" si="138">E147</f>
        <v>1</v>
      </c>
      <c r="F210" s="155">
        <f t="shared" si="138"/>
        <v>3.8</v>
      </c>
      <c r="G210" s="155">
        <f t="shared" si="136"/>
        <v>0.2</v>
      </c>
      <c r="H210" s="155">
        <v>0.4</v>
      </c>
      <c r="I210" s="155">
        <v>1.05</v>
      </c>
      <c r="J210" s="157">
        <f t="shared" si="137"/>
        <v>0.31919999999999998</v>
      </c>
      <c r="K210" s="157"/>
      <c r="L210" s="175" t="e">
        <f t="shared" si="126"/>
        <v>#REF!</v>
      </c>
      <c r="M210" s="175" t="e">
        <f t="shared" si="127"/>
        <v>#REF!</v>
      </c>
      <c r="N210" s="175" t="e">
        <f t="shared" si="128"/>
        <v>#REF!</v>
      </c>
      <c r="O210" s="175" t="e">
        <f t="shared" si="129"/>
        <v>#REF!</v>
      </c>
      <c r="P210" s="175"/>
      <c r="Q210" s="175"/>
      <c r="R210" s="155"/>
      <c r="S210" s="124"/>
      <c r="T210" s="119"/>
      <c r="U210" s="119"/>
      <c r="V210" s="124"/>
    </row>
    <row r="211" spans="1:22" ht="12.75" hidden="1" customHeight="1" outlineLevel="1">
      <c r="A211" s="140"/>
      <c r="B211" s="155" t="s">
        <v>561</v>
      </c>
      <c r="C211" s="155" t="s">
        <v>562</v>
      </c>
      <c r="D211" s="155">
        <v>0</v>
      </c>
      <c r="E211" s="155">
        <f t="shared" ref="E211:F211" si="139">E148</f>
        <v>1</v>
      </c>
      <c r="F211" s="155">
        <f t="shared" si="139"/>
        <v>8.75</v>
      </c>
      <c r="G211" s="155">
        <f t="shared" si="136"/>
        <v>0.2</v>
      </c>
      <c r="H211" s="155">
        <v>0.3</v>
      </c>
      <c r="I211" s="155">
        <v>1.05</v>
      </c>
      <c r="J211" s="157">
        <f t="shared" si="137"/>
        <v>0.55125000000000002</v>
      </c>
      <c r="K211" s="157"/>
      <c r="L211" s="175" t="e">
        <f t="shared" si="126"/>
        <v>#REF!</v>
      </c>
      <c r="M211" s="175" t="e">
        <f t="shared" si="127"/>
        <v>#REF!</v>
      </c>
      <c r="N211" s="175" t="e">
        <f t="shared" si="128"/>
        <v>#REF!</v>
      </c>
      <c r="O211" s="175" t="e">
        <f t="shared" si="129"/>
        <v>#REF!</v>
      </c>
      <c r="P211" s="175"/>
      <c r="Q211" s="175"/>
      <c r="R211" s="155"/>
      <c r="S211" s="124"/>
      <c r="T211" s="119"/>
      <c r="U211" s="119"/>
      <c r="V211" s="124"/>
    </row>
    <row r="212" spans="1:22" ht="12.75" hidden="1" customHeight="1" outlineLevel="1">
      <c r="A212" s="140"/>
      <c r="B212" s="155" t="s">
        <v>563</v>
      </c>
      <c r="C212" s="155" t="s">
        <v>564</v>
      </c>
      <c r="D212" s="155">
        <v>0</v>
      </c>
      <c r="E212" s="155">
        <f t="shared" ref="E212:F212" si="140">E149</f>
        <v>1</v>
      </c>
      <c r="F212" s="155">
        <f t="shared" si="140"/>
        <v>3.8</v>
      </c>
      <c r="G212" s="155">
        <f t="shared" si="136"/>
        <v>0.2</v>
      </c>
      <c r="H212" s="155">
        <v>0.3</v>
      </c>
      <c r="I212" s="155">
        <v>1.05</v>
      </c>
      <c r="J212" s="157">
        <f t="shared" si="137"/>
        <v>0.2394</v>
      </c>
      <c r="K212" s="157"/>
      <c r="L212" s="175" t="e">
        <f t="shared" si="126"/>
        <v>#REF!</v>
      </c>
      <c r="M212" s="175" t="e">
        <f t="shared" si="127"/>
        <v>#REF!</v>
      </c>
      <c r="N212" s="175" t="e">
        <f t="shared" si="128"/>
        <v>#REF!</v>
      </c>
      <c r="O212" s="175" t="e">
        <f t="shared" si="129"/>
        <v>#REF!</v>
      </c>
      <c r="P212" s="175"/>
      <c r="Q212" s="175"/>
      <c r="R212" s="155"/>
      <c r="S212" s="124"/>
      <c r="T212" s="119"/>
      <c r="U212" s="119"/>
      <c r="V212" s="124"/>
    </row>
    <row r="213" spans="1:22" ht="12.75" hidden="1" customHeight="1" outlineLevel="1">
      <c r="A213" s="140"/>
      <c r="B213" s="155" t="s">
        <v>565</v>
      </c>
      <c r="C213" s="155" t="s">
        <v>562</v>
      </c>
      <c r="D213" s="155">
        <v>0</v>
      </c>
      <c r="E213" s="155">
        <f t="shared" ref="E213:F213" si="141">E150</f>
        <v>1</v>
      </c>
      <c r="F213" s="155">
        <f t="shared" si="141"/>
        <v>5.8</v>
      </c>
      <c r="G213" s="155">
        <f t="shared" si="136"/>
        <v>0.2</v>
      </c>
      <c r="H213" s="155">
        <v>0.3</v>
      </c>
      <c r="I213" s="155">
        <v>1.05</v>
      </c>
      <c r="J213" s="157">
        <f t="shared" si="137"/>
        <v>0.3654</v>
      </c>
      <c r="K213" s="157"/>
      <c r="L213" s="175" t="e">
        <f t="shared" si="126"/>
        <v>#REF!</v>
      </c>
      <c r="M213" s="175" t="e">
        <f t="shared" si="127"/>
        <v>#REF!</v>
      </c>
      <c r="N213" s="175" t="e">
        <f t="shared" si="128"/>
        <v>#REF!</v>
      </c>
      <c r="O213" s="175" t="e">
        <f t="shared" si="129"/>
        <v>#REF!</v>
      </c>
      <c r="P213" s="175"/>
      <c r="Q213" s="175"/>
      <c r="R213" s="155"/>
      <c r="S213" s="124"/>
      <c r="T213" s="119"/>
      <c r="U213" s="119"/>
      <c r="V213" s="124"/>
    </row>
    <row r="214" spans="1:22" ht="12.75" hidden="1" customHeight="1" outlineLevel="1">
      <c r="A214" s="140"/>
      <c r="B214" s="155" t="s">
        <v>566</v>
      </c>
      <c r="C214" s="155" t="s">
        <v>558</v>
      </c>
      <c r="D214" s="155">
        <v>0</v>
      </c>
      <c r="E214" s="155">
        <f t="shared" ref="E214:F214" si="142">E151</f>
        <v>1</v>
      </c>
      <c r="F214" s="155">
        <f t="shared" si="142"/>
        <v>5.9</v>
      </c>
      <c r="G214" s="155">
        <f t="shared" si="136"/>
        <v>0.2</v>
      </c>
      <c r="H214" s="155">
        <v>0.4</v>
      </c>
      <c r="I214" s="155">
        <v>1.05</v>
      </c>
      <c r="J214" s="157">
        <f t="shared" si="137"/>
        <v>0.49559999999999998</v>
      </c>
      <c r="K214" s="157"/>
      <c r="L214" s="175" t="e">
        <f t="shared" si="126"/>
        <v>#REF!</v>
      </c>
      <c r="M214" s="175" t="e">
        <f t="shared" si="127"/>
        <v>#REF!</v>
      </c>
      <c r="N214" s="175" t="e">
        <f t="shared" si="128"/>
        <v>#REF!</v>
      </c>
      <c r="O214" s="175" t="e">
        <f t="shared" si="129"/>
        <v>#REF!</v>
      </c>
      <c r="P214" s="175"/>
      <c r="Q214" s="175"/>
      <c r="R214" s="155"/>
      <c r="S214" s="124"/>
      <c r="T214" s="119"/>
      <c r="U214" s="119"/>
      <c r="V214" s="124"/>
    </row>
    <row r="215" spans="1:22" ht="12.75" hidden="1" customHeight="1" outlineLevel="1">
      <c r="A215" s="140"/>
      <c r="B215" s="155">
        <v>0</v>
      </c>
      <c r="C215" s="155" t="s">
        <v>562</v>
      </c>
      <c r="D215" s="155">
        <v>0</v>
      </c>
      <c r="E215" s="155">
        <f t="shared" ref="E215:F215" si="143">E152</f>
        <v>1</v>
      </c>
      <c r="F215" s="155">
        <f t="shared" si="143"/>
        <v>4.4000000000000004</v>
      </c>
      <c r="G215" s="155">
        <f t="shared" si="136"/>
        <v>0.2</v>
      </c>
      <c r="H215" s="155">
        <v>0.3</v>
      </c>
      <c r="I215" s="155">
        <v>1.05</v>
      </c>
      <c r="J215" s="157">
        <f t="shared" si="137"/>
        <v>0.2772</v>
      </c>
      <c r="K215" s="157"/>
      <c r="L215" s="175" t="e">
        <f t="shared" si="126"/>
        <v>#REF!</v>
      </c>
      <c r="M215" s="175" t="e">
        <f t="shared" si="127"/>
        <v>#REF!</v>
      </c>
      <c r="N215" s="175" t="e">
        <f t="shared" si="128"/>
        <v>#REF!</v>
      </c>
      <c r="O215" s="175" t="e">
        <f t="shared" si="129"/>
        <v>#REF!</v>
      </c>
      <c r="P215" s="175"/>
      <c r="Q215" s="175"/>
      <c r="R215" s="155"/>
      <c r="S215" s="124"/>
      <c r="T215" s="119"/>
      <c r="U215" s="119"/>
      <c r="V215" s="124"/>
    </row>
    <row r="216" spans="1:22" ht="12.75" hidden="1" customHeight="1" outlineLevel="1">
      <c r="A216" s="140"/>
      <c r="B216" s="155" t="s">
        <v>567</v>
      </c>
      <c r="C216" s="155" t="s">
        <v>564</v>
      </c>
      <c r="D216" s="155">
        <v>0</v>
      </c>
      <c r="E216" s="155">
        <f t="shared" ref="E216:F216" si="144">E153</f>
        <v>1</v>
      </c>
      <c r="F216" s="155">
        <f t="shared" si="144"/>
        <v>3.8</v>
      </c>
      <c r="G216" s="155">
        <f t="shared" si="136"/>
        <v>0.2</v>
      </c>
      <c r="H216" s="155">
        <v>0.4</v>
      </c>
      <c r="I216" s="155">
        <v>1.05</v>
      </c>
      <c r="J216" s="157">
        <f t="shared" si="137"/>
        <v>0.31919999999999998</v>
      </c>
      <c r="K216" s="157"/>
      <c r="L216" s="175" t="e">
        <f t="shared" si="126"/>
        <v>#REF!</v>
      </c>
      <c r="M216" s="175" t="e">
        <f t="shared" si="127"/>
        <v>#REF!</v>
      </c>
      <c r="N216" s="175" t="e">
        <f t="shared" si="128"/>
        <v>#REF!</v>
      </c>
      <c r="O216" s="175" t="e">
        <f t="shared" si="129"/>
        <v>#REF!</v>
      </c>
      <c r="P216" s="175"/>
      <c r="Q216" s="175"/>
      <c r="R216" s="155"/>
      <c r="S216" s="124"/>
      <c r="T216" s="119"/>
      <c r="U216" s="119"/>
      <c r="V216" s="124"/>
    </row>
    <row r="217" spans="1:22" ht="12.75" hidden="1" customHeight="1" outlineLevel="1">
      <c r="A217" s="140"/>
      <c r="B217" s="155" t="s">
        <v>568</v>
      </c>
      <c r="C217" s="155" t="s">
        <v>558</v>
      </c>
      <c r="D217" s="155">
        <v>0</v>
      </c>
      <c r="E217" s="155">
        <f t="shared" ref="E217:F217" si="145">E154</f>
        <v>1</v>
      </c>
      <c r="F217" s="155">
        <f t="shared" si="145"/>
        <v>19</v>
      </c>
      <c r="G217" s="155">
        <f t="shared" si="136"/>
        <v>0.2</v>
      </c>
      <c r="H217" s="155">
        <v>0.4</v>
      </c>
      <c r="I217" s="155">
        <v>1.05</v>
      </c>
      <c r="J217" s="157">
        <f t="shared" si="137"/>
        <v>1.5960000000000001</v>
      </c>
      <c r="K217" s="157"/>
      <c r="L217" s="175" t="e">
        <f t="shared" si="126"/>
        <v>#REF!</v>
      </c>
      <c r="M217" s="175" t="e">
        <f t="shared" si="127"/>
        <v>#REF!</v>
      </c>
      <c r="N217" s="175" t="e">
        <f t="shared" si="128"/>
        <v>#REF!</v>
      </c>
      <c r="O217" s="175" t="e">
        <f t="shared" si="129"/>
        <v>#REF!</v>
      </c>
      <c r="P217" s="175"/>
      <c r="Q217" s="175"/>
      <c r="R217" s="155"/>
      <c r="S217" s="124"/>
      <c r="T217" s="119"/>
      <c r="U217" s="119"/>
      <c r="V217" s="124"/>
    </row>
    <row r="218" spans="1:22" ht="12.75" hidden="1" customHeight="1" outlineLevel="1">
      <c r="A218" s="140"/>
      <c r="B218" s="155" t="s">
        <v>569</v>
      </c>
      <c r="C218" s="155" t="s">
        <v>558</v>
      </c>
      <c r="D218" s="155">
        <v>0</v>
      </c>
      <c r="E218" s="155">
        <f t="shared" ref="E218:F218" si="146">E155</f>
        <v>1</v>
      </c>
      <c r="F218" s="155">
        <f t="shared" si="146"/>
        <v>2.5</v>
      </c>
      <c r="G218" s="155">
        <f t="shared" si="136"/>
        <v>0.2</v>
      </c>
      <c r="H218" s="155">
        <v>0.4</v>
      </c>
      <c r="I218" s="155">
        <v>1.05</v>
      </c>
      <c r="J218" s="157">
        <f t="shared" si="137"/>
        <v>0.21</v>
      </c>
      <c r="K218" s="157"/>
      <c r="L218" s="175" t="e">
        <f t="shared" si="126"/>
        <v>#REF!</v>
      </c>
      <c r="M218" s="175" t="e">
        <f t="shared" si="127"/>
        <v>#REF!</v>
      </c>
      <c r="N218" s="175" t="e">
        <f t="shared" si="128"/>
        <v>#REF!</v>
      </c>
      <c r="O218" s="175" t="e">
        <f t="shared" si="129"/>
        <v>#REF!</v>
      </c>
      <c r="P218" s="175"/>
      <c r="Q218" s="175"/>
      <c r="R218" s="155"/>
      <c r="S218" s="124"/>
      <c r="T218" s="119"/>
      <c r="U218" s="119"/>
      <c r="V218" s="124"/>
    </row>
    <row r="219" spans="1:22" ht="12.75" hidden="1" customHeight="1" outlineLevel="1">
      <c r="A219" s="140"/>
      <c r="B219" s="155" t="s">
        <v>570</v>
      </c>
      <c r="C219" s="155" t="s">
        <v>558</v>
      </c>
      <c r="D219" s="155">
        <v>0</v>
      </c>
      <c r="E219" s="155">
        <f t="shared" ref="E219:F219" si="147">E156</f>
        <v>1</v>
      </c>
      <c r="F219" s="155">
        <f t="shared" si="147"/>
        <v>12.5</v>
      </c>
      <c r="G219" s="155">
        <f t="shared" si="136"/>
        <v>0.2</v>
      </c>
      <c r="H219" s="155">
        <v>0.4</v>
      </c>
      <c r="I219" s="155">
        <v>1.05</v>
      </c>
      <c r="J219" s="157">
        <f t="shared" si="137"/>
        <v>1.05</v>
      </c>
      <c r="K219" s="157"/>
      <c r="L219" s="175" t="e">
        <f t="shared" si="126"/>
        <v>#REF!</v>
      </c>
      <c r="M219" s="175" t="e">
        <f t="shared" si="127"/>
        <v>#REF!</v>
      </c>
      <c r="N219" s="175" t="e">
        <f t="shared" si="128"/>
        <v>#REF!</v>
      </c>
      <c r="O219" s="175" t="e">
        <f t="shared" si="129"/>
        <v>#REF!</v>
      </c>
      <c r="P219" s="175"/>
      <c r="Q219" s="175"/>
      <c r="R219" s="155"/>
      <c r="S219" s="124"/>
      <c r="T219" s="119"/>
      <c r="U219" s="119"/>
      <c r="V219" s="124"/>
    </row>
    <row r="220" spans="1:22" ht="12.75" hidden="1" customHeight="1" outlineLevel="1">
      <c r="A220" s="140"/>
      <c r="B220" s="155" t="s">
        <v>571</v>
      </c>
      <c r="C220" s="155" t="s">
        <v>562</v>
      </c>
      <c r="D220" s="155">
        <v>0</v>
      </c>
      <c r="E220" s="155">
        <f t="shared" ref="E220:E240" si="148">E157</f>
        <v>1</v>
      </c>
      <c r="F220" s="155">
        <v>9.4</v>
      </c>
      <c r="G220" s="155">
        <f t="shared" si="136"/>
        <v>0.2</v>
      </c>
      <c r="H220" s="155">
        <v>0.3</v>
      </c>
      <c r="I220" s="155">
        <v>1.05</v>
      </c>
      <c r="J220" s="157">
        <f t="shared" si="137"/>
        <v>0.59219999999999995</v>
      </c>
      <c r="K220" s="157"/>
      <c r="L220" s="175" t="e">
        <f t="shared" si="126"/>
        <v>#REF!</v>
      </c>
      <c r="M220" s="175" t="e">
        <f t="shared" si="127"/>
        <v>#REF!</v>
      </c>
      <c r="N220" s="175" t="e">
        <f t="shared" si="128"/>
        <v>#REF!</v>
      </c>
      <c r="O220" s="175" t="e">
        <f t="shared" si="129"/>
        <v>#REF!</v>
      </c>
      <c r="P220" s="175"/>
      <c r="Q220" s="175"/>
      <c r="R220" s="155"/>
      <c r="S220" s="124"/>
      <c r="T220" s="119"/>
      <c r="U220" s="119"/>
      <c r="V220" s="124"/>
    </row>
    <row r="221" spans="1:22" ht="12.75" hidden="1" customHeight="1" outlineLevel="1">
      <c r="A221" s="140"/>
      <c r="B221" s="155" t="s">
        <v>572</v>
      </c>
      <c r="C221" s="155" t="s">
        <v>562</v>
      </c>
      <c r="D221" s="155">
        <v>0</v>
      </c>
      <c r="E221" s="155">
        <f t="shared" si="148"/>
        <v>1</v>
      </c>
      <c r="F221" s="155">
        <f t="shared" ref="F221:F240" si="149">F158</f>
        <v>6.7</v>
      </c>
      <c r="G221" s="155">
        <f t="shared" si="136"/>
        <v>0.2</v>
      </c>
      <c r="H221" s="155">
        <v>0.3</v>
      </c>
      <c r="I221" s="155">
        <v>1.05</v>
      </c>
      <c r="J221" s="157">
        <f t="shared" si="137"/>
        <v>0.42209999999999998</v>
      </c>
      <c r="K221" s="157"/>
      <c r="L221" s="175" t="e">
        <f t="shared" si="126"/>
        <v>#REF!</v>
      </c>
      <c r="M221" s="175" t="e">
        <f t="shared" si="127"/>
        <v>#REF!</v>
      </c>
      <c r="N221" s="175" t="e">
        <f t="shared" si="128"/>
        <v>#REF!</v>
      </c>
      <c r="O221" s="175" t="e">
        <f t="shared" si="129"/>
        <v>#REF!</v>
      </c>
      <c r="P221" s="175"/>
      <c r="Q221" s="175"/>
      <c r="R221" s="155"/>
      <c r="S221" s="124"/>
      <c r="T221" s="119"/>
      <c r="U221" s="119"/>
      <c r="V221" s="124"/>
    </row>
    <row r="222" spans="1:22" ht="12.75" hidden="1" customHeight="1" outlineLevel="1">
      <c r="A222" s="140"/>
      <c r="B222" s="155" t="s">
        <v>573</v>
      </c>
      <c r="C222" s="155" t="s">
        <v>562</v>
      </c>
      <c r="D222" s="155">
        <v>0</v>
      </c>
      <c r="E222" s="155">
        <f t="shared" si="148"/>
        <v>1</v>
      </c>
      <c r="F222" s="155">
        <f t="shared" si="149"/>
        <v>1.3</v>
      </c>
      <c r="G222" s="155">
        <f t="shared" si="136"/>
        <v>0.2</v>
      </c>
      <c r="H222" s="155">
        <v>0.3</v>
      </c>
      <c r="I222" s="155">
        <v>1.05</v>
      </c>
      <c r="J222" s="157">
        <f t="shared" si="137"/>
        <v>8.1900000000000001E-2</v>
      </c>
      <c r="K222" s="157"/>
      <c r="L222" s="175" t="e">
        <f t="shared" si="126"/>
        <v>#REF!</v>
      </c>
      <c r="M222" s="175" t="e">
        <f t="shared" si="127"/>
        <v>#REF!</v>
      </c>
      <c r="N222" s="175" t="e">
        <f t="shared" si="128"/>
        <v>#REF!</v>
      </c>
      <c r="O222" s="175" t="e">
        <f t="shared" si="129"/>
        <v>#REF!</v>
      </c>
      <c r="P222" s="175"/>
      <c r="Q222" s="175"/>
      <c r="R222" s="155"/>
      <c r="S222" s="124"/>
      <c r="T222" s="119"/>
      <c r="U222" s="119"/>
      <c r="V222" s="124"/>
    </row>
    <row r="223" spans="1:22" ht="12.75" hidden="1" customHeight="1" outlineLevel="1">
      <c r="A223" s="140"/>
      <c r="B223" s="155" t="s">
        <v>574</v>
      </c>
      <c r="C223" s="155" t="s">
        <v>558</v>
      </c>
      <c r="D223" s="155">
        <v>0</v>
      </c>
      <c r="E223" s="155">
        <f t="shared" si="148"/>
        <v>1</v>
      </c>
      <c r="F223" s="155">
        <f t="shared" si="149"/>
        <v>5.2</v>
      </c>
      <c r="G223" s="155">
        <f t="shared" si="136"/>
        <v>0.2</v>
      </c>
      <c r="H223" s="155">
        <v>0.4</v>
      </c>
      <c r="I223" s="155">
        <v>1.05</v>
      </c>
      <c r="J223" s="157">
        <f t="shared" si="137"/>
        <v>0.43680000000000002</v>
      </c>
      <c r="K223" s="157"/>
      <c r="L223" s="175" t="e">
        <f t="shared" si="126"/>
        <v>#REF!</v>
      </c>
      <c r="M223" s="175" t="e">
        <f t="shared" si="127"/>
        <v>#REF!</v>
      </c>
      <c r="N223" s="175" t="e">
        <f t="shared" si="128"/>
        <v>#REF!</v>
      </c>
      <c r="O223" s="175" t="e">
        <f t="shared" si="129"/>
        <v>#REF!</v>
      </c>
      <c r="P223" s="175"/>
      <c r="Q223" s="175"/>
      <c r="R223" s="155"/>
      <c r="S223" s="124"/>
      <c r="T223" s="119"/>
      <c r="U223" s="119"/>
      <c r="V223" s="124"/>
    </row>
    <row r="224" spans="1:22" ht="12.75" hidden="1" customHeight="1" outlineLevel="1">
      <c r="A224" s="140"/>
      <c r="B224" s="155" t="s">
        <v>575</v>
      </c>
      <c r="C224" s="155" t="s">
        <v>558</v>
      </c>
      <c r="D224" s="155">
        <v>0</v>
      </c>
      <c r="E224" s="155">
        <f t="shared" si="148"/>
        <v>1</v>
      </c>
      <c r="F224" s="155">
        <f t="shared" si="149"/>
        <v>6.7</v>
      </c>
      <c r="G224" s="155">
        <f t="shared" si="136"/>
        <v>0.2</v>
      </c>
      <c r="H224" s="155">
        <v>0.4</v>
      </c>
      <c r="I224" s="155">
        <v>1.05</v>
      </c>
      <c r="J224" s="157">
        <f t="shared" si="137"/>
        <v>0.56279999999999997</v>
      </c>
      <c r="K224" s="157"/>
      <c r="L224" s="175" t="e">
        <f t="shared" si="126"/>
        <v>#REF!</v>
      </c>
      <c r="M224" s="175" t="e">
        <f t="shared" si="127"/>
        <v>#REF!</v>
      </c>
      <c r="N224" s="175" t="e">
        <f t="shared" si="128"/>
        <v>#REF!</v>
      </c>
      <c r="O224" s="175" t="e">
        <f t="shared" si="129"/>
        <v>#REF!</v>
      </c>
      <c r="P224" s="175"/>
      <c r="Q224" s="175"/>
      <c r="R224" s="155"/>
      <c r="S224" s="124"/>
      <c r="T224" s="119"/>
      <c r="U224" s="119"/>
      <c r="V224" s="124"/>
    </row>
    <row r="225" spans="1:22" ht="12.75" hidden="1" customHeight="1" outlineLevel="1">
      <c r="A225" s="140"/>
      <c r="B225" s="155" t="s">
        <v>576</v>
      </c>
      <c r="C225" s="155" t="s">
        <v>562</v>
      </c>
      <c r="D225" s="155">
        <v>0</v>
      </c>
      <c r="E225" s="155">
        <f t="shared" si="148"/>
        <v>1</v>
      </c>
      <c r="F225" s="155">
        <f t="shared" si="149"/>
        <v>1.3</v>
      </c>
      <c r="G225" s="155">
        <f t="shared" si="136"/>
        <v>0.2</v>
      </c>
      <c r="H225" s="155">
        <v>0.3</v>
      </c>
      <c r="I225" s="155">
        <v>1.05</v>
      </c>
      <c r="J225" s="157">
        <f t="shared" si="137"/>
        <v>8.1900000000000001E-2</v>
      </c>
      <c r="K225" s="157"/>
      <c r="L225" s="175" t="e">
        <f t="shared" si="126"/>
        <v>#REF!</v>
      </c>
      <c r="M225" s="175" t="e">
        <f t="shared" si="127"/>
        <v>#REF!</v>
      </c>
      <c r="N225" s="175" t="e">
        <f t="shared" si="128"/>
        <v>#REF!</v>
      </c>
      <c r="O225" s="175" t="e">
        <f t="shared" si="129"/>
        <v>#REF!</v>
      </c>
      <c r="P225" s="175"/>
      <c r="Q225" s="175"/>
      <c r="R225" s="155"/>
      <c r="S225" s="124"/>
      <c r="T225" s="119"/>
      <c r="U225" s="119"/>
      <c r="V225" s="124"/>
    </row>
    <row r="226" spans="1:22" ht="12.75" hidden="1" customHeight="1" outlineLevel="1">
      <c r="A226" s="140"/>
      <c r="B226" s="155">
        <v>0</v>
      </c>
      <c r="C226" s="155">
        <v>0</v>
      </c>
      <c r="D226" s="155">
        <v>0</v>
      </c>
      <c r="E226" s="155">
        <f t="shared" si="148"/>
        <v>1</v>
      </c>
      <c r="F226" s="155">
        <f t="shared" si="149"/>
        <v>1.6</v>
      </c>
      <c r="G226" s="155">
        <f t="shared" si="136"/>
        <v>0.2</v>
      </c>
      <c r="H226" s="155">
        <v>0.3</v>
      </c>
      <c r="I226" s="155">
        <v>1.05</v>
      </c>
      <c r="J226" s="157">
        <f t="shared" si="137"/>
        <v>0.1008</v>
      </c>
      <c r="K226" s="157"/>
      <c r="L226" s="175" t="e">
        <f t="shared" si="126"/>
        <v>#REF!</v>
      </c>
      <c r="M226" s="175" t="e">
        <f t="shared" si="127"/>
        <v>#REF!</v>
      </c>
      <c r="N226" s="175" t="e">
        <f t="shared" si="128"/>
        <v>#REF!</v>
      </c>
      <c r="O226" s="175" t="e">
        <f t="shared" si="129"/>
        <v>#REF!</v>
      </c>
      <c r="P226" s="175"/>
      <c r="Q226" s="175"/>
      <c r="R226" s="155"/>
      <c r="S226" s="124"/>
      <c r="T226" s="119"/>
      <c r="U226" s="119"/>
      <c r="V226" s="124"/>
    </row>
    <row r="227" spans="1:22" ht="12.75" hidden="1" customHeight="1" outlineLevel="1">
      <c r="A227" s="140"/>
      <c r="B227" s="155" t="s">
        <v>577</v>
      </c>
      <c r="C227" s="155" t="s">
        <v>578</v>
      </c>
      <c r="D227" s="155">
        <v>0</v>
      </c>
      <c r="E227" s="155">
        <f t="shared" si="148"/>
        <v>1</v>
      </c>
      <c r="F227" s="155">
        <f t="shared" si="149"/>
        <v>2</v>
      </c>
      <c r="G227" s="155">
        <f t="shared" si="136"/>
        <v>0.1</v>
      </c>
      <c r="H227" s="155">
        <v>0.3</v>
      </c>
      <c r="I227" s="155">
        <v>1.05</v>
      </c>
      <c r="J227" s="157">
        <f t="shared" si="137"/>
        <v>6.3E-2</v>
      </c>
      <c r="K227" s="157"/>
      <c r="L227" s="175" t="e">
        <f t="shared" si="126"/>
        <v>#REF!</v>
      </c>
      <c r="M227" s="175" t="e">
        <f t="shared" si="127"/>
        <v>#REF!</v>
      </c>
      <c r="N227" s="175" t="e">
        <f t="shared" si="128"/>
        <v>#REF!</v>
      </c>
      <c r="O227" s="175" t="e">
        <f t="shared" si="129"/>
        <v>#REF!</v>
      </c>
      <c r="P227" s="175"/>
      <c r="Q227" s="175"/>
      <c r="R227" s="155"/>
      <c r="S227" s="124"/>
      <c r="T227" s="119"/>
      <c r="U227" s="119"/>
      <c r="V227" s="124"/>
    </row>
    <row r="228" spans="1:22" ht="12.75" hidden="1" customHeight="1" outlineLevel="1">
      <c r="A228" s="140"/>
      <c r="B228" s="155" t="s">
        <v>579</v>
      </c>
      <c r="C228" s="155" t="s">
        <v>578</v>
      </c>
      <c r="D228" s="155">
        <v>0</v>
      </c>
      <c r="E228" s="155">
        <f t="shared" si="148"/>
        <v>1</v>
      </c>
      <c r="F228" s="155">
        <f t="shared" si="149"/>
        <v>3.1</v>
      </c>
      <c r="G228" s="155">
        <f t="shared" si="136"/>
        <v>0.1</v>
      </c>
      <c r="H228" s="155">
        <v>0.3</v>
      </c>
      <c r="I228" s="155">
        <v>1.05</v>
      </c>
      <c r="J228" s="157">
        <f t="shared" si="137"/>
        <v>9.7650000000000001E-2</v>
      </c>
      <c r="K228" s="157"/>
      <c r="L228" s="175" t="e">
        <f t="shared" si="126"/>
        <v>#REF!</v>
      </c>
      <c r="M228" s="175" t="e">
        <f t="shared" si="127"/>
        <v>#REF!</v>
      </c>
      <c r="N228" s="175" t="e">
        <f t="shared" si="128"/>
        <v>#REF!</v>
      </c>
      <c r="O228" s="175" t="e">
        <f t="shared" si="129"/>
        <v>#REF!</v>
      </c>
      <c r="P228" s="175"/>
      <c r="Q228" s="175"/>
      <c r="R228" s="155"/>
      <c r="S228" s="124"/>
      <c r="T228" s="119"/>
      <c r="U228" s="119"/>
      <c r="V228" s="124"/>
    </row>
    <row r="229" spans="1:22" ht="12.75" hidden="1" customHeight="1" outlineLevel="1">
      <c r="A229" s="140"/>
      <c r="B229" s="155" t="s">
        <v>580</v>
      </c>
      <c r="C229" s="155" t="s">
        <v>562</v>
      </c>
      <c r="D229" s="155">
        <v>0</v>
      </c>
      <c r="E229" s="155">
        <f t="shared" si="148"/>
        <v>1</v>
      </c>
      <c r="F229" s="155">
        <f t="shared" si="149"/>
        <v>1.3</v>
      </c>
      <c r="G229" s="155">
        <f t="shared" si="136"/>
        <v>0.2</v>
      </c>
      <c r="H229" s="155">
        <v>0.3</v>
      </c>
      <c r="I229" s="155">
        <v>1.05</v>
      </c>
      <c r="J229" s="157">
        <f t="shared" si="137"/>
        <v>8.1900000000000001E-2</v>
      </c>
      <c r="K229" s="157"/>
      <c r="L229" s="175" t="e">
        <f t="shared" si="126"/>
        <v>#REF!</v>
      </c>
      <c r="M229" s="175" t="e">
        <f t="shared" si="127"/>
        <v>#REF!</v>
      </c>
      <c r="N229" s="175" t="e">
        <f t="shared" si="128"/>
        <v>#REF!</v>
      </c>
      <c r="O229" s="175" t="e">
        <f t="shared" si="129"/>
        <v>#REF!</v>
      </c>
      <c r="P229" s="175"/>
      <c r="Q229" s="175"/>
      <c r="R229" s="155"/>
      <c r="S229" s="124"/>
      <c r="T229" s="119"/>
      <c r="U229" s="119"/>
      <c r="V229" s="124"/>
    </row>
    <row r="230" spans="1:22" ht="12.75" hidden="1" customHeight="1" outlineLevel="1">
      <c r="A230" s="140"/>
      <c r="B230" s="155" t="s">
        <v>581</v>
      </c>
      <c r="C230" s="155" t="s">
        <v>564</v>
      </c>
      <c r="D230" s="155">
        <v>0</v>
      </c>
      <c r="E230" s="155">
        <f t="shared" si="148"/>
        <v>1</v>
      </c>
      <c r="F230" s="155">
        <f t="shared" si="149"/>
        <v>3.3</v>
      </c>
      <c r="G230" s="155">
        <f t="shared" si="136"/>
        <v>0.2</v>
      </c>
      <c r="H230" s="155">
        <v>0.3</v>
      </c>
      <c r="I230" s="155">
        <v>1.05</v>
      </c>
      <c r="J230" s="157">
        <f t="shared" si="137"/>
        <v>0.2079</v>
      </c>
      <c r="K230" s="157"/>
      <c r="L230" s="175" t="e">
        <f t="shared" si="126"/>
        <v>#REF!</v>
      </c>
      <c r="M230" s="175" t="e">
        <f t="shared" si="127"/>
        <v>#REF!</v>
      </c>
      <c r="N230" s="175" t="e">
        <f t="shared" si="128"/>
        <v>#REF!</v>
      </c>
      <c r="O230" s="175" t="e">
        <f t="shared" si="129"/>
        <v>#REF!</v>
      </c>
      <c r="P230" s="175"/>
      <c r="Q230" s="175"/>
      <c r="R230" s="155"/>
      <c r="S230" s="124"/>
      <c r="T230" s="119"/>
      <c r="U230" s="119"/>
      <c r="V230" s="124"/>
    </row>
    <row r="231" spans="1:22" ht="12.75" hidden="1" customHeight="1" outlineLevel="1">
      <c r="A231" s="140"/>
      <c r="B231" s="155" t="s">
        <v>582</v>
      </c>
      <c r="C231" s="155" t="s">
        <v>583</v>
      </c>
      <c r="D231" s="155">
        <v>0</v>
      </c>
      <c r="E231" s="155">
        <f t="shared" si="148"/>
        <v>1</v>
      </c>
      <c r="F231" s="155">
        <f t="shared" si="149"/>
        <v>1.7</v>
      </c>
      <c r="G231" s="155">
        <f t="shared" si="136"/>
        <v>0.1</v>
      </c>
      <c r="H231" s="155">
        <v>0.3</v>
      </c>
      <c r="I231" s="155">
        <v>1.05</v>
      </c>
      <c r="J231" s="157">
        <f t="shared" si="137"/>
        <v>5.355E-2</v>
      </c>
      <c r="K231" s="157"/>
      <c r="L231" s="175" t="e">
        <f t="shared" si="126"/>
        <v>#REF!</v>
      </c>
      <c r="M231" s="175" t="e">
        <f t="shared" si="127"/>
        <v>#REF!</v>
      </c>
      <c r="N231" s="175" t="e">
        <f t="shared" si="128"/>
        <v>#REF!</v>
      </c>
      <c r="O231" s="175" t="e">
        <f t="shared" si="129"/>
        <v>#REF!</v>
      </c>
      <c r="P231" s="175"/>
      <c r="Q231" s="175"/>
      <c r="R231" s="155"/>
      <c r="S231" s="124"/>
      <c r="T231" s="119"/>
      <c r="U231" s="119"/>
      <c r="V231" s="124"/>
    </row>
    <row r="232" spans="1:22" ht="12.75" hidden="1" customHeight="1" outlineLevel="1">
      <c r="A232" s="140"/>
      <c r="B232" s="155" t="s">
        <v>584</v>
      </c>
      <c r="C232" s="155" t="s">
        <v>564</v>
      </c>
      <c r="D232" s="155">
        <v>0</v>
      </c>
      <c r="E232" s="155">
        <f t="shared" si="148"/>
        <v>1</v>
      </c>
      <c r="F232" s="155">
        <f t="shared" si="149"/>
        <v>3.2</v>
      </c>
      <c r="G232" s="155">
        <f t="shared" si="136"/>
        <v>0.2</v>
      </c>
      <c r="H232" s="155">
        <v>0.3</v>
      </c>
      <c r="I232" s="155">
        <v>1.05</v>
      </c>
      <c r="J232" s="157">
        <f t="shared" si="137"/>
        <v>0.2016</v>
      </c>
      <c r="K232" s="157"/>
      <c r="L232" s="175" t="e">
        <f t="shared" si="126"/>
        <v>#REF!</v>
      </c>
      <c r="M232" s="175" t="e">
        <f t="shared" si="127"/>
        <v>#REF!</v>
      </c>
      <c r="N232" s="175" t="e">
        <f t="shared" si="128"/>
        <v>#REF!</v>
      </c>
      <c r="O232" s="175" t="e">
        <f t="shared" si="129"/>
        <v>#REF!</v>
      </c>
      <c r="P232" s="175"/>
      <c r="Q232" s="175"/>
      <c r="R232" s="155"/>
      <c r="S232" s="124"/>
      <c r="T232" s="119"/>
      <c r="U232" s="119"/>
      <c r="V232" s="124"/>
    </row>
    <row r="233" spans="1:22" ht="12.75" hidden="1" customHeight="1" outlineLevel="1">
      <c r="A233" s="140"/>
      <c r="B233" s="155" t="s">
        <v>585</v>
      </c>
      <c r="C233" s="155" t="s">
        <v>558</v>
      </c>
      <c r="D233" s="155">
        <v>0</v>
      </c>
      <c r="E233" s="155">
        <f t="shared" si="148"/>
        <v>1</v>
      </c>
      <c r="F233" s="155">
        <f t="shared" si="149"/>
        <v>7.3</v>
      </c>
      <c r="G233" s="155">
        <f t="shared" si="136"/>
        <v>0.2</v>
      </c>
      <c r="H233" s="155">
        <v>0.4</v>
      </c>
      <c r="I233" s="155">
        <v>1.05</v>
      </c>
      <c r="J233" s="157">
        <f t="shared" si="137"/>
        <v>0.61319999999999997</v>
      </c>
      <c r="K233" s="157"/>
      <c r="L233" s="175" t="e">
        <f t="shared" si="126"/>
        <v>#REF!</v>
      </c>
      <c r="M233" s="175" t="e">
        <f t="shared" si="127"/>
        <v>#REF!</v>
      </c>
      <c r="N233" s="175" t="e">
        <f t="shared" si="128"/>
        <v>#REF!</v>
      </c>
      <c r="O233" s="175" t="e">
        <f t="shared" si="129"/>
        <v>#REF!</v>
      </c>
      <c r="P233" s="175"/>
      <c r="Q233" s="175"/>
      <c r="R233" s="155"/>
      <c r="S233" s="124"/>
      <c r="T233" s="119"/>
      <c r="U233" s="119"/>
      <c r="V233" s="124"/>
    </row>
    <row r="234" spans="1:22" ht="12.75" hidden="1" customHeight="1" outlineLevel="1">
      <c r="A234" s="140"/>
      <c r="B234" s="155" t="s">
        <v>586</v>
      </c>
      <c r="C234" s="155" t="s">
        <v>560</v>
      </c>
      <c r="D234" s="155">
        <v>0</v>
      </c>
      <c r="E234" s="155">
        <f t="shared" si="148"/>
        <v>1</v>
      </c>
      <c r="F234" s="155">
        <f t="shared" si="149"/>
        <v>7</v>
      </c>
      <c r="G234" s="155">
        <f t="shared" si="136"/>
        <v>0.2</v>
      </c>
      <c r="H234" s="155">
        <v>0.4</v>
      </c>
      <c r="I234" s="155">
        <v>1.05</v>
      </c>
      <c r="J234" s="157">
        <f t="shared" si="137"/>
        <v>0.58799999999999997</v>
      </c>
      <c r="K234" s="157"/>
      <c r="L234" s="175" t="e">
        <f t="shared" si="126"/>
        <v>#REF!</v>
      </c>
      <c r="M234" s="175" t="e">
        <f t="shared" si="127"/>
        <v>#REF!</v>
      </c>
      <c r="N234" s="175" t="e">
        <f t="shared" si="128"/>
        <v>#REF!</v>
      </c>
      <c r="O234" s="175" t="e">
        <f t="shared" si="129"/>
        <v>#REF!</v>
      </c>
      <c r="P234" s="175"/>
      <c r="Q234" s="175"/>
      <c r="R234" s="155"/>
      <c r="S234" s="124"/>
      <c r="T234" s="119"/>
      <c r="U234" s="119"/>
      <c r="V234" s="124"/>
    </row>
    <row r="235" spans="1:22" ht="12.75" hidden="1" customHeight="1" outlineLevel="1">
      <c r="A235" s="140"/>
      <c r="B235" s="155" t="s">
        <v>587</v>
      </c>
      <c r="C235" s="155" t="s">
        <v>558</v>
      </c>
      <c r="D235" s="155">
        <v>0</v>
      </c>
      <c r="E235" s="155">
        <f t="shared" si="148"/>
        <v>1</v>
      </c>
      <c r="F235" s="155">
        <f t="shared" si="149"/>
        <v>1.8</v>
      </c>
      <c r="G235" s="155">
        <f t="shared" si="136"/>
        <v>0.2</v>
      </c>
      <c r="H235" s="155">
        <v>0.4</v>
      </c>
      <c r="I235" s="155">
        <v>1.05</v>
      </c>
      <c r="J235" s="157">
        <f t="shared" si="137"/>
        <v>0.1512</v>
      </c>
      <c r="K235" s="157"/>
      <c r="L235" s="175" t="e">
        <f t="shared" si="126"/>
        <v>#REF!</v>
      </c>
      <c r="M235" s="175" t="e">
        <f t="shared" si="127"/>
        <v>#REF!</v>
      </c>
      <c r="N235" s="175" t="e">
        <f t="shared" si="128"/>
        <v>#REF!</v>
      </c>
      <c r="O235" s="175" t="e">
        <f t="shared" si="129"/>
        <v>#REF!</v>
      </c>
      <c r="P235" s="175"/>
      <c r="Q235" s="175"/>
      <c r="R235" s="155"/>
      <c r="S235" s="124"/>
      <c r="T235" s="119"/>
      <c r="U235" s="119"/>
      <c r="V235" s="124"/>
    </row>
    <row r="236" spans="1:22" ht="12.75" hidden="1" customHeight="1" outlineLevel="1">
      <c r="A236" s="140"/>
      <c r="B236" s="155" t="s">
        <v>588</v>
      </c>
      <c r="C236" s="155" t="s">
        <v>589</v>
      </c>
      <c r="D236" s="155">
        <v>0</v>
      </c>
      <c r="E236" s="155">
        <f t="shared" si="148"/>
        <v>1</v>
      </c>
      <c r="F236" s="155">
        <f t="shared" si="149"/>
        <v>1.8</v>
      </c>
      <c r="G236" s="155">
        <f t="shared" si="136"/>
        <v>0.25</v>
      </c>
      <c r="H236" s="155">
        <v>0.3</v>
      </c>
      <c r="I236" s="155">
        <v>1.05</v>
      </c>
      <c r="J236" s="157">
        <f t="shared" si="137"/>
        <v>0.14174999999999999</v>
      </c>
      <c r="K236" s="157"/>
      <c r="L236" s="175" t="e">
        <f t="shared" si="126"/>
        <v>#REF!</v>
      </c>
      <c r="M236" s="175" t="e">
        <f t="shared" si="127"/>
        <v>#REF!</v>
      </c>
      <c r="N236" s="175" t="e">
        <f t="shared" si="128"/>
        <v>#REF!</v>
      </c>
      <c r="O236" s="175" t="e">
        <f t="shared" si="129"/>
        <v>#REF!</v>
      </c>
      <c r="P236" s="175"/>
      <c r="Q236" s="175"/>
      <c r="R236" s="155"/>
      <c r="S236" s="124"/>
      <c r="T236" s="119"/>
      <c r="U236" s="119"/>
      <c r="V236" s="124"/>
    </row>
    <row r="237" spans="1:22" ht="12.75" hidden="1" customHeight="1" outlineLevel="1">
      <c r="A237" s="140"/>
      <c r="B237" s="155" t="s">
        <v>590</v>
      </c>
      <c r="C237" s="155" t="s">
        <v>591</v>
      </c>
      <c r="D237" s="155">
        <v>0</v>
      </c>
      <c r="E237" s="155">
        <f t="shared" si="148"/>
        <v>1</v>
      </c>
      <c r="F237" s="155">
        <f t="shared" si="149"/>
        <v>1.3</v>
      </c>
      <c r="G237" s="155">
        <f t="shared" si="136"/>
        <v>0.2</v>
      </c>
      <c r="H237" s="155">
        <v>0.2</v>
      </c>
      <c r="I237" s="155">
        <v>1.05</v>
      </c>
      <c r="J237" s="157">
        <f t="shared" si="137"/>
        <v>5.4600000000000003E-2</v>
      </c>
      <c r="K237" s="157"/>
      <c r="L237" s="175" t="e">
        <f t="shared" si="126"/>
        <v>#REF!</v>
      </c>
      <c r="M237" s="175" t="e">
        <f t="shared" si="127"/>
        <v>#REF!</v>
      </c>
      <c r="N237" s="175" t="e">
        <f t="shared" si="128"/>
        <v>#REF!</v>
      </c>
      <c r="O237" s="175" t="e">
        <f t="shared" si="129"/>
        <v>#REF!</v>
      </c>
      <c r="P237" s="175"/>
      <c r="Q237" s="175"/>
      <c r="R237" s="155"/>
      <c r="S237" s="124"/>
      <c r="T237" s="119"/>
      <c r="U237" s="119"/>
      <c r="V237" s="124"/>
    </row>
    <row r="238" spans="1:22" ht="12.75" hidden="1" customHeight="1" outlineLevel="1">
      <c r="A238" s="140"/>
      <c r="B238" s="155" t="s">
        <v>592</v>
      </c>
      <c r="C238" s="155" t="s">
        <v>593</v>
      </c>
      <c r="D238" s="155">
        <v>0</v>
      </c>
      <c r="E238" s="155">
        <f t="shared" si="148"/>
        <v>2</v>
      </c>
      <c r="F238" s="155">
        <f t="shared" si="149"/>
        <v>2.1</v>
      </c>
      <c r="G238" s="155">
        <f t="shared" si="136"/>
        <v>0.2</v>
      </c>
      <c r="H238" s="155">
        <v>0.3</v>
      </c>
      <c r="I238" s="155">
        <v>1.05</v>
      </c>
      <c r="J238" s="157">
        <f t="shared" si="137"/>
        <v>0.2646</v>
      </c>
      <c r="K238" s="157"/>
      <c r="L238" s="175" t="e">
        <f t="shared" si="126"/>
        <v>#REF!</v>
      </c>
      <c r="M238" s="175" t="e">
        <f t="shared" si="127"/>
        <v>#REF!</v>
      </c>
      <c r="N238" s="175" t="e">
        <f t="shared" si="128"/>
        <v>#REF!</v>
      </c>
      <c r="O238" s="175" t="e">
        <f t="shared" si="129"/>
        <v>#REF!</v>
      </c>
      <c r="P238" s="175"/>
      <c r="Q238" s="175"/>
      <c r="R238" s="155"/>
      <c r="S238" s="124"/>
      <c r="T238" s="119"/>
      <c r="U238" s="119"/>
      <c r="V238" s="124"/>
    </row>
    <row r="239" spans="1:22" ht="12.75" hidden="1" customHeight="1" outlineLevel="1">
      <c r="A239" s="140"/>
      <c r="B239" s="155" t="s">
        <v>594</v>
      </c>
      <c r="C239" s="155" t="s">
        <v>595</v>
      </c>
      <c r="D239" s="155">
        <v>0</v>
      </c>
      <c r="E239" s="155">
        <f t="shared" si="148"/>
        <v>1</v>
      </c>
      <c r="F239" s="155">
        <f t="shared" si="149"/>
        <v>11.3</v>
      </c>
      <c r="G239" s="155">
        <f t="shared" si="136"/>
        <v>0.1</v>
      </c>
      <c r="H239" s="155">
        <v>0.4</v>
      </c>
      <c r="I239" s="155">
        <v>1.05</v>
      </c>
      <c r="J239" s="157">
        <f t="shared" si="137"/>
        <v>0.47460000000000002</v>
      </c>
      <c r="K239" s="157"/>
      <c r="L239" s="175" t="e">
        <f t="shared" si="126"/>
        <v>#REF!</v>
      </c>
      <c r="M239" s="175" t="e">
        <f t="shared" si="127"/>
        <v>#REF!</v>
      </c>
      <c r="N239" s="175" t="e">
        <f t="shared" si="128"/>
        <v>#REF!</v>
      </c>
      <c r="O239" s="175" t="e">
        <f t="shared" si="129"/>
        <v>#REF!</v>
      </c>
      <c r="P239" s="175"/>
      <c r="Q239" s="175"/>
      <c r="R239" s="155"/>
      <c r="S239" s="124"/>
      <c r="T239" s="119"/>
      <c r="U239" s="119"/>
      <c r="V239" s="124"/>
    </row>
    <row r="240" spans="1:22" ht="12.75" hidden="1" customHeight="1" outlineLevel="1">
      <c r="A240" s="140"/>
      <c r="B240" s="155" t="s">
        <v>596</v>
      </c>
      <c r="C240" s="155" t="s">
        <v>593</v>
      </c>
      <c r="D240" s="155">
        <v>0</v>
      </c>
      <c r="E240" s="155">
        <f t="shared" si="148"/>
        <v>1</v>
      </c>
      <c r="F240" s="155">
        <f t="shared" si="149"/>
        <v>5.5</v>
      </c>
      <c r="G240" s="155">
        <f t="shared" si="136"/>
        <v>0.2</v>
      </c>
      <c r="H240" s="155">
        <v>0.35</v>
      </c>
      <c r="I240" s="155">
        <v>1.05</v>
      </c>
      <c r="J240" s="157">
        <f t="shared" si="137"/>
        <v>0.40425</v>
      </c>
      <c r="K240" s="157"/>
      <c r="L240" s="175" t="e">
        <f t="shared" si="126"/>
        <v>#REF!</v>
      </c>
      <c r="M240" s="175" t="e">
        <f t="shared" si="127"/>
        <v>#REF!</v>
      </c>
      <c r="N240" s="175" t="e">
        <f t="shared" si="128"/>
        <v>#REF!</v>
      </c>
      <c r="O240" s="175" t="e">
        <f t="shared" si="129"/>
        <v>#REF!</v>
      </c>
      <c r="P240" s="175"/>
      <c r="Q240" s="175"/>
      <c r="R240" s="155"/>
      <c r="S240" s="124"/>
      <c r="T240" s="119"/>
      <c r="U240" s="119"/>
      <c r="V240" s="124"/>
    </row>
    <row r="241" spans="1:22" ht="39" customHeight="1" collapsed="1">
      <c r="A241" s="140">
        <v>5</v>
      </c>
      <c r="B241" s="155" t="s">
        <v>236</v>
      </c>
      <c r="C241" s="155" t="s">
        <v>436</v>
      </c>
      <c r="D241" s="140" t="s">
        <v>188</v>
      </c>
      <c r="E241" s="156"/>
      <c r="F241" s="157"/>
      <c r="G241" s="157"/>
      <c r="H241" s="157"/>
      <c r="I241" s="157"/>
      <c r="J241" s="157"/>
      <c r="K241" s="157">
        <f>+SUBTOTAL(9,J242:J258)</f>
        <v>33.3354</v>
      </c>
      <c r="L241" s="175" t="e">
        <f t="shared" si="126"/>
        <v>#REF!</v>
      </c>
      <c r="M241" s="175" t="e">
        <f t="shared" si="127"/>
        <v>#REF!</v>
      </c>
      <c r="N241" s="175" t="e">
        <f t="shared" si="128"/>
        <v>#REF!</v>
      </c>
      <c r="O241" s="175" t="e">
        <f t="shared" si="129"/>
        <v>#REF!</v>
      </c>
      <c r="P241" s="175" t="e">
        <f t="shared" ref="P241:Q241" si="150">N241+L241</f>
        <v>#REF!</v>
      </c>
      <c r="Q241" s="175" t="e">
        <f t="shared" si="150"/>
        <v>#REF!</v>
      </c>
      <c r="R241" s="155"/>
      <c r="S241" s="124"/>
      <c r="T241" s="119">
        <f t="shared" ref="T241:U241" si="151">T208</f>
        <v>1248333</v>
      </c>
      <c r="U241" s="119">
        <f t="shared" si="151"/>
        <v>210000</v>
      </c>
      <c r="V241" s="124"/>
    </row>
    <row r="242" spans="1:22" ht="12.75" hidden="1" customHeight="1" outlineLevel="1">
      <c r="A242" s="140"/>
      <c r="B242" s="141" t="s">
        <v>597</v>
      </c>
      <c r="C242" s="155"/>
      <c r="D242" s="140"/>
      <c r="E242" s="156"/>
      <c r="F242" s="157"/>
      <c r="G242" s="157"/>
      <c r="H242" s="157"/>
      <c r="I242" s="157"/>
      <c r="J242" s="157"/>
      <c r="K242" s="157"/>
      <c r="L242" s="175" t="e">
        <f t="shared" si="126"/>
        <v>#REF!</v>
      </c>
      <c r="M242" s="175" t="e">
        <f t="shared" si="127"/>
        <v>#REF!</v>
      </c>
      <c r="N242" s="175" t="e">
        <f t="shared" si="128"/>
        <v>#REF!</v>
      </c>
      <c r="O242" s="175" t="e">
        <f t="shared" si="129"/>
        <v>#REF!</v>
      </c>
      <c r="P242" s="175"/>
      <c r="Q242" s="175"/>
      <c r="R242" s="155"/>
      <c r="S242" s="124"/>
      <c r="T242" s="119">
        <f t="shared" ref="T242:U242" si="152">T209</f>
        <v>0</v>
      </c>
      <c r="U242" s="119">
        <f t="shared" si="152"/>
        <v>0</v>
      </c>
      <c r="V242" s="124"/>
    </row>
    <row r="243" spans="1:22" ht="12.75" hidden="1" customHeight="1" outlineLevel="1">
      <c r="A243" s="140"/>
      <c r="B243" s="141"/>
      <c r="C243" s="141"/>
      <c r="D243" s="141"/>
      <c r="E243" s="141"/>
      <c r="F243" s="141"/>
      <c r="G243" s="141">
        <v>1.05</v>
      </c>
      <c r="H243" s="141">
        <v>0.2</v>
      </c>
      <c r="I243" s="141">
        <f t="shared" ref="I243:I255" si="153">I68</f>
        <v>2.4300000000000002</v>
      </c>
      <c r="J243" s="157">
        <f t="shared" ref="J243:J258" si="154">PRODUCT(E243:I243)</f>
        <v>0.51029999999999998</v>
      </c>
      <c r="K243" s="157"/>
      <c r="L243" s="175" t="e">
        <f t="shared" si="126"/>
        <v>#REF!</v>
      </c>
      <c r="M243" s="175" t="e">
        <f t="shared" si="127"/>
        <v>#REF!</v>
      </c>
      <c r="N243" s="175" t="e">
        <f t="shared" si="128"/>
        <v>#REF!</v>
      </c>
      <c r="O243" s="175" t="e">
        <f t="shared" si="129"/>
        <v>#REF!</v>
      </c>
      <c r="P243" s="175"/>
      <c r="Q243" s="175"/>
      <c r="R243" s="155"/>
      <c r="S243" s="124"/>
      <c r="T243" s="119">
        <f t="shared" ref="T243:U243" si="155">T210</f>
        <v>0</v>
      </c>
      <c r="U243" s="119">
        <f t="shared" si="155"/>
        <v>0</v>
      </c>
      <c r="V243" s="124"/>
    </row>
    <row r="244" spans="1:22" ht="12.75" hidden="1" customHeight="1" outlineLevel="1">
      <c r="A244" s="140"/>
      <c r="B244" s="141"/>
      <c r="C244" s="141"/>
      <c r="D244" s="141"/>
      <c r="E244" s="141"/>
      <c r="F244" s="141"/>
      <c r="G244" s="141">
        <v>1.05</v>
      </c>
      <c r="H244" s="141">
        <v>0.2</v>
      </c>
      <c r="I244" s="141">
        <f t="shared" si="153"/>
        <v>18.98</v>
      </c>
      <c r="J244" s="157">
        <f t="shared" si="154"/>
        <v>3.9857999999999998</v>
      </c>
      <c r="K244" s="157"/>
      <c r="L244" s="175" t="e">
        <f t="shared" si="126"/>
        <v>#REF!</v>
      </c>
      <c r="M244" s="175" t="e">
        <f t="shared" si="127"/>
        <v>#REF!</v>
      </c>
      <c r="N244" s="175" t="e">
        <f t="shared" si="128"/>
        <v>#REF!</v>
      </c>
      <c r="O244" s="175" t="e">
        <f t="shared" si="129"/>
        <v>#REF!</v>
      </c>
      <c r="P244" s="175"/>
      <c r="Q244" s="175"/>
      <c r="R244" s="155"/>
      <c r="S244" s="124"/>
      <c r="T244" s="119">
        <f t="shared" ref="T244:U244" si="156">T211</f>
        <v>0</v>
      </c>
      <c r="U244" s="119">
        <f t="shared" si="156"/>
        <v>0</v>
      </c>
      <c r="V244" s="124"/>
    </row>
    <row r="245" spans="1:22" ht="12.75" hidden="1" customHeight="1" outlineLevel="1">
      <c r="A245" s="140"/>
      <c r="B245" s="141"/>
      <c r="C245" s="141"/>
      <c r="D245" s="141"/>
      <c r="E245" s="141"/>
      <c r="F245" s="141"/>
      <c r="G245" s="141">
        <v>1.05</v>
      </c>
      <c r="H245" s="141">
        <v>0.2</v>
      </c>
      <c r="I245" s="141">
        <f t="shared" si="153"/>
        <v>51.22</v>
      </c>
      <c r="J245" s="157">
        <f t="shared" si="154"/>
        <v>10.7562</v>
      </c>
      <c r="K245" s="157"/>
      <c r="L245" s="175" t="e">
        <f t="shared" si="126"/>
        <v>#REF!</v>
      </c>
      <c r="M245" s="175" t="e">
        <f t="shared" si="127"/>
        <v>#REF!</v>
      </c>
      <c r="N245" s="175" t="e">
        <f t="shared" si="128"/>
        <v>#REF!</v>
      </c>
      <c r="O245" s="175" t="e">
        <f t="shared" si="129"/>
        <v>#REF!</v>
      </c>
      <c r="P245" s="175"/>
      <c r="Q245" s="175"/>
      <c r="R245" s="155"/>
      <c r="S245" s="124"/>
      <c r="T245" s="119">
        <f t="shared" ref="T245:U245" si="157">T212</f>
        <v>0</v>
      </c>
      <c r="U245" s="119">
        <f t="shared" si="157"/>
        <v>0</v>
      </c>
      <c r="V245" s="124"/>
    </row>
    <row r="246" spans="1:22" ht="12.75" hidden="1" customHeight="1" outlineLevel="1">
      <c r="A246" s="140"/>
      <c r="B246" s="141"/>
      <c r="C246" s="141"/>
      <c r="D246" s="141"/>
      <c r="E246" s="141"/>
      <c r="F246" s="141"/>
      <c r="G246" s="141">
        <v>1.05</v>
      </c>
      <c r="H246" s="141">
        <v>0.2</v>
      </c>
      <c r="I246" s="141">
        <f t="shared" si="153"/>
        <v>4</v>
      </c>
      <c r="J246" s="157">
        <f t="shared" si="154"/>
        <v>0.84</v>
      </c>
      <c r="K246" s="157"/>
      <c r="L246" s="175" t="e">
        <f t="shared" si="126"/>
        <v>#REF!</v>
      </c>
      <c r="M246" s="175" t="e">
        <f t="shared" si="127"/>
        <v>#REF!</v>
      </c>
      <c r="N246" s="175" t="e">
        <f t="shared" si="128"/>
        <v>#REF!</v>
      </c>
      <c r="O246" s="175" t="e">
        <f t="shared" si="129"/>
        <v>#REF!</v>
      </c>
      <c r="P246" s="175"/>
      <c r="Q246" s="175"/>
      <c r="R246" s="155"/>
      <c r="S246" s="124"/>
      <c r="T246" s="119">
        <f t="shared" ref="T246:U246" si="158">T213</f>
        <v>0</v>
      </c>
      <c r="U246" s="119">
        <f t="shared" si="158"/>
        <v>0</v>
      </c>
      <c r="V246" s="124"/>
    </row>
    <row r="247" spans="1:22" ht="12.75" hidden="1" customHeight="1" outlineLevel="1">
      <c r="A247" s="140"/>
      <c r="B247" s="141"/>
      <c r="C247" s="141"/>
      <c r="D247" s="141"/>
      <c r="E247" s="141"/>
      <c r="F247" s="141"/>
      <c r="G247" s="141">
        <v>1.05</v>
      </c>
      <c r="H247" s="141">
        <v>0.2</v>
      </c>
      <c r="I247" s="141">
        <f t="shared" si="153"/>
        <v>7.29</v>
      </c>
      <c r="J247" s="157">
        <f t="shared" si="154"/>
        <v>1.5308999999999999</v>
      </c>
      <c r="K247" s="157"/>
      <c r="L247" s="175" t="e">
        <f t="shared" si="126"/>
        <v>#REF!</v>
      </c>
      <c r="M247" s="175" t="e">
        <f t="shared" si="127"/>
        <v>#REF!</v>
      </c>
      <c r="N247" s="175" t="e">
        <f t="shared" si="128"/>
        <v>#REF!</v>
      </c>
      <c r="O247" s="175" t="e">
        <f t="shared" si="129"/>
        <v>#REF!</v>
      </c>
      <c r="P247" s="175"/>
      <c r="Q247" s="175"/>
      <c r="R247" s="155"/>
      <c r="S247" s="124"/>
      <c r="T247" s="119">
        <f t="shared" ref="T247:U247" si="159">T214</f>
        <v>0</v>
      </c>
      <c r="U247" s="119">
        <f t="shared" si="159"/>
        <v>0</v>
      </c>
      <c r="V247" s="124"/>
    </row>
    <row r="248" spans="1:22" ht="12.75" hidden="1" customHeight="1" outlineLevel="1">
      <c r="A248" s="140"/>
      <c r="B248" s="141"/>
      <c r="C248" s="141"/>
      <c r="D248" s="141"/>
      <c r="E248" s="141"/>
      <c r="F248" s="141"/>
      <c r="G248" s="141">
        <v>1.05</v>
      </c>
      <c r="H248" s="141">
        <v>0.2</v>
      </c>
      <c r="I248" s="141">
        <f t="shared" si="153"/>
        <v>2.17</v>
      </c>
      <c r="J248" s="157">
        <f t="shared" si="154"/>
        <v>0.45569999999999999</v>
      </c>
      <c r="K248" s="157"/>
      <c r="L248" s="175" t="e">
        <f t="shared" si="126"/>
        <v>#REF!</v>
      </c>
      <c r="M248" s="175" t="e">
        <f t="shared" si="127"/>
        <v>#REF!</v>
      </c>
      <c r="N248" s="175" t="e">
        <f t="shared" si="128"/>
        <v>#REF!</v>
      </c>
      <c r="O248" s="175" t="e">
        <f t="shared" si="129"/>
        <v>#REF!</v>
      </c>
      <c r="P248" s="175"/>
      <c r="Q248" s="175"/>
      <c r="R248" s="155"/>
      <c r="S248" s="124"/>
      <c r="T248" s="119">
        <f t="shared" ref="T248:U248" si="160">T215</f>
        <v>0</v>
      </c>
      <c r="U248" s="119">
        <f t="shared" si="160"/>
        <v>0</v>
      </c>
      <c r="V248" s="124"/>
    </row>
    <row r="249" spans="1:22" ht="12.75" hidden="1" customHeight="1" outlineLevel="1">
      <c r="A249" s="140"/>
      <c r="B249" s="141"/>
      <c r="C249" s="141"/>
      <c r="D249" s="141"/>
      <c r="E249" s="141"/>
      <c r="F249" s="141"/>
      <c r="G249" s="141">
        <v>1.05</v>
      </c>
      <c r="H249" s="141">
        <v>0.2</v>
      </c>
      <c r="I249" s="141">
        <f t="shared" si="153"/>
        <v>2.84</v>
      </c>
      <c r="J249" s="157">
        <f t="shared" si="154"/>
        <v>0.59640000000000004</v>
      </c>
      <c r="K249" s="157"/>
      <c r="L249" s="175" t="e">
        <f t="shared" si="126"/>
        <v>#REF!</v>
      </c>
      <c r="M249" s="175" t="e">
        <f t="shared" si="127"/>
        <v>#REF!</v>
      </c>
      <c r="N249" s="175" t="e">
        <f t="shared" si="128"/>
        <v>#REF!</v>
      </c>
      <c r="O249" s="175" t="e">
        <f t="shared" si="129"/>
        <v>#REF!</v>
      </c>
      <c r="P249" s="175"/>
      <c r="Q249" s="175"/>
      <c r="R249" s="155"/>
      <c r="S249" s="124"/>
      <c r="T249" s="119">
        <f t="shared" ref="T249:U249" si="161">T216</f>
        <v>0</v>
      </c>
      <c r="U249" s="119">
        <f t="shared" si="161"/>
        <v>0</v>
      </c>
      <c r="V249" s="124"/>
    </row>
    <row r="250" spans="1:22" ht="12.75" hidden="1" customHeight="1" outlineLevel="1">
      <c r="A250" s="140"/>
      <c r="B250" s="141"/>
      <c r="C250" s="141"/>
      <c r="D250" s="141"/>
      <c r="E250" s="141"/>
      <c r="F250" s="141"/>
      <c r="G250" s="141">
        <v>1.05</v>
      </c>
      <c r="H250" s="141">
        <v>0.2</v>
      </c>
      <c r="I250" s="141">
        <f t="shared" si="153"/>
        <v>13.37</v>
      </c>
      <c r="J250" s="157">
        <f t="shared" si="154"/>
        <v>2.8077000000000001</v>
      </c>
      <c r="K250" s="157"/>
      <c r="L250" s="175" t="e">
        <f t="shared" si="126"/>
        <v>#REF!</v>
      </c>
      <c r="M250" s="175" t="e">
        <f t="shared" si="127"/>
        <v>#REF!</v>
      </c>
      <c r="N250" s="175" t="e">
        <f t="shared" si="128"/>
        <v>#REF!</v>
      </c>
      <c r="O250" s="175" t="e">
        <f t="shared" si="129"/>
        <v>#REF!</v>
      </c>
      <c r="P250" s="175"/>
      <c r="Q250" s="175"/>
      <c r="R250" s="155"/>
      <c r="S250" s="124"/>
      <c r="T250" s="119">
        <f t="shared" ref="T250:U250" si="162">T217</f>
        <v>0</v>
      </c>
      <c r="U250" s="119">
        <f t="shared" si="162"/>
        <v>0</v>
      </c>
      <c r="V250" s="124"/>
    </row>
    <row r="251" spans="1:22" ht="12.75" hidden="1" customHeight="1" outlineLevel="1">
      <c r="A251" s="140"/>
      <c r="B251" s="141"/>
      <c r="C251" s="141"/>
      <c r="D251" s="141"/>
      <c r="E251" s="141"/>
      <c r="F251" s="141"/>
      <c r="G251" s="141">
        <v>1.05</v>
      </c>
      <c r="H251" s="141">
        <v>0.2</v>
      </c>
      <c r="I251" s="141">
        <f t="shared" si="153"/>
        <v>11.55</v>
      </c>
      <c r="J251" s="157">
        <f t="shared" si="154"/>
        <v>2.4255</v>
      </c>
      <c r="K251" s="157"/>
      <c r="L251" s="175" t="e">
        <f t="shared" si="126"/>
        <v>#REF!</v>
      </c>
      <c r="M251" s="175" t="e">
        <f t="shared" si="127"/>
        <v>#REF!</v>
      </c>
      <c r="N251" s="175" t="e">
        <f t="shared" si="128"/>
        <v>#REF!</v>
      </c>
      <c r="O251" s="175" t="e">
        <f t="shared" si="129"/>
        <v>#REF!</v>
      </c>
      <c r="P251" s="175"/>
      <c r="Q251" s="175"/>
      <c r="R251" s="155"/>
      <c r="S251" s="124"/>
      <c r="T251" s="119">
        <f t="shared" ref="T251:U251" si="163">T218</f>
        <v>0</v>
      </c>
      <c r="U251" s="119">
        <f t="shared" si="163"/>
        <v>0</v>
      </c>
      <c r="V251" s="124"/>
    </row>
    <row r="252" spans="1:22" ht="12.75" hidden="1" customHeight="1" outlineLevel="1">
      <c r="A252" s="140"/>
      <c r="B252" s="141"/>
      <c r="C252" s="141"/>
      <c r="D252" s="141"/>
      <c r="E252" s="141"/>
      <c r="F252" s="141"/>
      <c r="G252" s="141">
        <v>1.05</v>
      </c>
      <c r="H252" s="141">
        <v>0.2</v>
      </c>
      <c r="I252" s="141">
        <f t="shared" si="153"/>
        <v>12.96</v>
      </c>
      <c r="J252" s="157">
        <f t="shared" si="154"/>
        <v>2.7216</v>
      </c>
      <c r="K252" s="157"/>
      <c r="L252" s="175" t="e">
        <f t="shared" si="126"/>
        <v>#REF!</v>
      </c>
      <c r="M252" s="175" t="e">
        <f t="shared" si="127"/>
        <v>#REF!</v>
      </c>
      <c r="N252" s="175" t="e">
        <f t="shared" si="128"/>
        <v>#REF!</v>
      </c>
      <c r="O252" s="175" t="e">
        <f t="shared" si="129"/>
        <v>#REF!</v>
      </c>
      <c r="P252" s="175"/>
      <c r="Q252" s="175"/>
      <c r="R252" s="155"/>
      <c r="S252" s="124"/>
      <c r="T252" s="119">
        <f t="shared" ref="T252:U252" si="164">T219</f>
        <v>0</v>
      </c>
      <c r="U252" s="119">
        <f t="shared" si="164"/>
        <v>0</v>
      </c>
      <c r="V252" s="124"/>
    </row>
    <row r="253" spans="1:22" ht="12.75" hidden="1" customHeight="1" outlineLevel="1">
      <c r="A253" s="140"/>
      <c r="B253" s="141"/>
      <c r="C253" s="141"/>
      <c r="D253" s="141"/>
      <c r="E253" s="141"/>
      <c r="F253" s="141"/>
      <c r="G253" s="141">
        <v>1.05</v>
      </c>
      <c r="H253" s="141">
        <v>0.2</v>
      </c>
      <c r="I253" s="141">
        <f t="shared" si="153"/>
        <v>17.329999999999998</v>
      </c>
      <c r="J253" s="157">
        <f t="shared" si="154"/>
        <v>3.6393</v>
      </c>
      <c r="K253" s="157"/>
      <c r="L253" s="175" t="e">
        <f t="shared" si="126"/>
        <v>#REF!</v>
      </c>
      <c r="M253" s="175" t="e">
        <f t="shared" si="127"/>
        <v>#REF!</v>
      </c>
      <c r="N253" s="175" t="e">
        <f t="shared" si="128"/>
        <v>#REF!</v>
      </c>
      <c r="O253" s="175" t="e">
        <f t="shared" si="129"/>
        <v>#REF!</v>
      </c>
      <c r="P253" s="175"/>
      <c r="Q253" s="175"/>
      <c r="R253" s="155"/>
      <c r="S253" s="124"/>
      <c r="T253" s="119">
        <f t="shared" ref="T253:U253" si="165">T220</f>
        <v>0</v>
      </c>
      <c r="U253" s="119">
        <f t="shared" si="165"/>
        <v>0</v>
      </c>
      <c r="V253" s="124"/>
    </row>
    <row r="254" spans="1:22" ht="12.75" hidden="1" customHeight="1" outlineLevel="1">
      <c r="A254" s="140"/>
      <c r="B254" s="141"/>
      <c r="C254" s="141"/>
      <c r="D254" s="141"/>
      <c r="E254" s="141"/>
      <c r="F254" s="141"/>
      <c r="G254" s="141">
        <v>1.05</v>
      </c>
      <c r="H254" s="141">
        <v>0.2</v>
      </c>
      <c r="I254" s="141">
        <f t="shared" si="153"/>
        <v>0.48</v>
      </c>
      <c r="J254" s="157">
        <f t="shared" si="154"/>
        <v>0.1008</v>
      </c>
      <c r="K254" s="157"/>
      <c r="L254" s="175" t="e">
        <f t="shared" si="126"/>
        <v>#REF!</v>
      </c>
      <c r="M254" s="175" t="e">
        <f t="shared" si="127"/>
        <v>#REF!</v>
      </c>
      <c r="N254" s="175" t="e">
        <f t="shared" si="128"/>
        <v>#REF!</v>
      </c>
      <c r="O254" s="175" t="e">
        <f t="shared" si="129"/>
        <v>#REF!</v>
      </c>
      <c r="P254" s="175"/>
      <c r="Q254" s="175"/>
      <c r="R254" s="155"/>
      <c r="S254" s="124"/>
      <c r="T254" s="119">
        <f t="shared" ref="T254:U254" si="166">T221</f>
        <v>0</v>
      </c>
      <c r="U254" s="119">
        <f t="shared" si="166"/>
        <v>0</v>
      </c>
      <c r="V254" s="124"/>
    </row>
    <row r="255" spans="1:22" ht="12.75" hidden="1" customHeight="1" outlineLevel="1">
      <c r="A255" s="140"/>
      <c r="B255" s="141"/>
      <c r="C255" s="141"/>
      <c r="D255" s="141"/>
      <c r="E255" s="141"/>
      <c r="F255" s="141"/>
      <c r="G255" s="141">
        <v>1.05</v>
      </c>
      <c r="H255" s="141">
        <v>0.2</v>
      </c>
      <c r="I255" s="141">
        <f t="shared" si="153"/>
        <v>3.84</v>
      </c>
      <c r="J255" s="157">
        <f t="shared" si="154"/>
        <v>0.80640000000000001</v>
      </c>
      <c r="K255" s="157"/>
      <c r="L255" s="175" t="e">
        <f t="shared" si="126"/>
        <v>#REF!</v>
      </c>
      <c r="M255" s="175" t="e">
        <f t="shared" si="127"/>
        <v>#REF!</v>
      </c>
      <c r="N255" s="175" t="e">
        <f t="shared" si="128"/>
        <v>#REF!</v>
      </c>
      <c r="O255" s="175" t="e">
        <f t="shared" si="129"/>
        <v>#REF!</v>
      </c>
      <c r="P255" s="175"/>
      <c r="Q255" s="175"/>
      <c r="R255" s="155"/>
      <c r="S255" s="124"/>
      <c r="T255" s="119">
        <f t="shared" ref="T255:U255" si="167">T222</f>
        <v>0</v>
      </c>
      <c r="U255" s="119">
        <f t="shared" si="167"/>
        <v>0</v>
      </c>
      <c r="V255" s="124"/>
    </row>
    <row r="256" spans="1:22" ht="12.75" hidden="1" customHeight="1" outlineLevel="1">
      <c r="A256" s="140"/>
      <c r="B256" s="141" t="s">
        <v>613</v>
      </c>
      <c r="C256" s="155"/>
      <c r="D256" s="140"/>
      <c r="E256" s="156"/>
      <c r="F256" s="157">
        <v>1.5</v>
      </c>
      <c r="G256" s="157">
        <v>1.2</v>
      </c>
      <c r="H256" s="157">
        <v>0.2</v>
      </c>
      <c r="I256" s="141">
        <v>1.05</v>
      </c>
      <c r="J256" s="157">
        <f t="shared" si="154"/>
        <v>0.378</v>
      </c>
      <c r="K256" s="157"/>
      <c r="L256" s="175" t="e">
        <f t="shared" si="126"/>
        <v>#REF!</v>
      </c>
      <c r="M256" s="175" t="e">
        <f t="shared" si="127"/>
        <v>#REF!</v>
      </c>
      <c r="N256" s="175" t="e">
        <f t="shared" si="128"/>
        <v>#REF!</v>
      </c>
      <c r="O256" s="175" t="e">
        <f t="shared" si="129"/>
        <v>#REF!</v>
      </c>
      <c r="P256" s="175"/>
      <c r="Q256" s="175"/>
      <c r="R256" s="155"/>
      <c r="S256" s="124"/>
      <c r="T256" s="119">
        <f t="shared" ref="T256:U256" si="168">T223</f>
        <v>0</v>
      </c>
      <c r="U256" s="119">
        <f t="shared" si="168"/>
        <v>0</v>
      </c>
      <c r="V256" s="124"/>
    </row>
    <row r="257" spans="1:22" ht="12.75" hidden="1" customHeight="1" outlineLevel="1">
      <c r="A257" s="140"/>
      <c r="B257" s="141" t="s">
        <v>391</v>
      </c>
      <c r="C257" s="155"/>
      <c r="D257" s="140"/>
      <c r="E257" s="156">
        <v>1</v>
      </c>
      <c r="F257" s="157">
        <v>5.3</v>
      </c>
      <c r="G257" s="157">
        <v>1.3</v>
      </c>
      <c r="H257" s="157">
        <v>0.2</v>
      </c>
      <c r="I257" s="141">
        <v>1.05</v>
      </c>
      <c r="J257" s="157">
        <f t="shared" si="154"/>
        <v>1.4469000000000001</v>
      </c>
      <c r="K257" s="157"/>
      <c r="L257" s="175" t="e">
        <f t="shared" si="126"/>
        <v>#REF!</v>
      </c>
      <c r="M257" s="175" t="e">
        <f t="shared" si="127"/>
        <v>#REF!</v>
      </c>
      <c r="N257" s="175" t="e">
        <f t="shared" si="128"/>
        <v>#REF!</v>
      </c>
      <c r="O257" s="175" t="e">
        <f t="shared" si="129"/>
        <v>#REF!</v>
      </c>
      <c r="P257" s="175"/>
      <c r="Q257" s="175"/>
      <c r="R257" s="155"/>
      <c r="S257" s="124"/>
      <c r="T257" s="119">
        <f t="shared" ref="T257:U257" si="169">T224</f>
        <v>0</v>
      </c>
      <c r="U257" s="119">
        <f t="shared" si="169"/>
        <v>0</v>
      </c>
      <c r="V257" s="124"/>
    </row>
    <row r="258" spans="1:22" ht="12.75" hidden="1" customHeight="1" outlineLevel="1">
      <c r="A258" s="140"/>
      <c r="B258" s="141"/>
      <c r="C258" s="155"/>
      <c r="D258" s="140"/>
      <c r="E258" s="156">
        <v>1</v>
      </c>
      <c r="F258" s="157">
        <v>5.3</v>
      </c>
      <c r="G258" s="157">
        <v>0.6</v>
      </c>
      <c r="H258" s="157">
        <v>0.1</v>
      </c>
      <c r="I258" s="141">
        <v>1.05</v>
      </c>
      <c r="J258" s="157">
        <f t="shared" si="154"/>
        <v>0.33389999999999997</v>
      </c>
      <c r="K258" s="157"/>
      <c r="L258" s="175" t="e">
        <f t="shared" si="126"/>
        <v>#REF!</v>
      </c>
      <c r="M258" s="175" t="e">
        <f t="shared" si="127"/>
        <v>#REF!</v>
      </c>
      <c r="N258" s="175" t="e">
        <f t="shared" si="128"/>
        <v>#REF!</v>
      </c>
      <c r="O258" s="175" t="e">
        <f t="shared" si="129"/>
        <v>#REF!</v>
      </c>
      <c r="P258" s="175"/>
      <c r="Q258" s="175"/>
      <c r="R258" s="155"/>
      <c r="S258" s="124"/>
      <c r="T258" s="119">
        <f t="shared" ref="T258:U258" si="170">T225</f>
        <v>0</v>
      </c>
      <c r="U258" s="119">
        <f t="shared" si="170"/>
        <v>0</v>
      </c>
      <c r="V258" s="124"/>
    </row>
    <row r="259" spans="1:22" ht="39" customHeight="1" collapsed="1">
      <c r="A259" s="140">
        <v>6</v>
      </c>
      <c r="B259" s="155" t="s">
        <v>359</v>
      </c>
      <c r="C259" s="155" t="s">
        <v>436</v>
      </c>
      <c r="D259" s="140" t="s">
        <v>188</v>
      </c>
      <c r="E259" s="156"/>
      <c r="F259" s="157"/>
      <c r="G259" s="157"/>
      <c r="H259" s="157"/>
      <c r="I259" s="157"/>
      <c r="J259" s="157"/>
      <c r="K259" s="157">
        <f>+SUBTOTAL(9,J260:J264)</f>
        <v>4.0404</v>
      </c>
      <c r="L259" s="175" t="e">
        <f t="shared" si="126"/>
        <v>#REF!</v>
      </c>
      <c r="M259" s="175" t="e">
        <f t="shared" si="127"/>
        <v>#REF!</v>
      </c>
      <c r="N259" s="175" t="e">
        <f t="shared" si="128"/>
        <v>#REF!</v>
      </c>
      <c r="O259" s="175" t="e">
        <f t="shared" si="129"/>
        <v>#REF!</v>
      </c>
      <c r="P259" s="175" t="e">
        <f t="shared" ref="P259:Q259" si="171">N259+L259</f>
        <v>#REF!</v>
      </c>
      <c r="Q259" s="175" t="e">
        <f t="shared" si="171"/>
        <v>#REF!</v>
      </c>
      <c r="R259" s="155"/>
      <c r="S259" s="124"/>
      <c r="T259" s="119">
        <f t="shared" ref="T259:U259" si="172">T241</f>
        <v>1248333</v>
      </c>
      <c r="U259" s="119">
        <f t="shared" si="172"/>
        <v>210000</v>
      </c>
      <c r="V259" s="124"/>
    </row>
    <row r="260" spans="1:22" ht="12.75" hidden="1" customHeight="1" outlineLevel="1">
      <c r="A260" s="140"/>
      <c r="B260" s="141" t="s">
        <v>225</v>
      </c>
      <c r="C260" s="155"/>
      <c r="D260" s="140"/>
      <c r="E260" s="156">
        <v>4</v>
      </c>
      <c r="F260" s="157">
        <v>0.2</v>
      </c>
      <c r="G260" s="157">
        <v>0.3</v>
      </c>
      <c r="H260" s="157">
        <v>3.7</v>
      </c>
      <c r="I260" s="157">
        <v>1.05</v>
      </c>
      <c r="J260" s="157">
        <f t="shared" ref="J260:J263" si="173">PRODUCT(E260:I260)</f>
        <v>0.93240000000000001</v>
      </c>
      <c r="K260" s="157"/>
      <c r="L260" s="175" t="e">
        <f t="shared" si="126"/>
        <v>#REF!</v>
      </c>
      <c r="M260" s="175" t="e">
        <f t="shared" si="127"/>
        <v>#REF!</v>
      </c>
      <c r="N260" s="175" t="e">
        <f t="shared" si="128"/>
        <v>#REF!</v>
      </c>
      <c r="O260" s="175" t="e">
        <f t="shared" si="129"/>
        <v>#REF!</v>
      </c>
      <c r="P260" s="175"/>
      <c r="Q260" s="175"/>
      <c r="R260" s="155"/>
      <c r="S260" s="124"/>
      <c r="T260" s="119">
        <f t="shared" ref="T260:U260" si="174">T227</f>
        <v>0</v>
      </c>
      <c r="U260" s="119">
        <f t="shared" si="174"/>
        <v>0</v>
      </c>
      <c r="V260" s="124"/>
    </row>
    <row r="261" spans="1:22" ht="12.75" hidden="1" customHeight="1" outlineLevel="1">
      <c r="A261" s="140"/>
      <c r="B261" s="141" t="s">
        <v>227</v>
      </c>
      <c r="C261" s="141"/>
      <c r="D261" s="141"/>
      <c r="E261" s="141">
        <v>13</v>
      </c>
      <c r="F261" s="141">
        <v>0.2</v>
      </c>
      <c r="G261" s="141">
        <v>0.2</v>
      </c>
      <c r="H261" s="157">
        <v>3.7</v>
      </c>
      <c r="I261" s="157">
        <v>1.05</v>
      </c>
      <c r="J261" s="157">
        <f t="shared" si="173"/>
        <v>2.0202</v>
      </c>
      <c r="K261" s="157"/>
      <c r="L261" s="175" t="e">
        <f t="shared" si="126"/>
        <v>#REF!</v>
      </c>
      <c r="M261" s="175" t="e">
        <f t="shared" si="127"/>
        <v>#REF!</v>
      </c>
      <c r="N261" s="175" t="e">
        <f t="shared" si="128"/>
        <v>#REF!</v>
      </c>
      <c r="O261" s="175" t="e">
        <f t="shared" si="129"/>
        <v>#REF!</v>
      </c>
      <c r="P261" s="175"/>
      <c r="Q261" s="175"/>
      <c r="R261" s="155"/>
      <c r="S261" s="124"/>
      <c r="T261" s="119">
        <f t="shared" ref="T261:U261" si="175">T228</f>
        <v>0</v>
      </c>
      <c r="U261" s="119">
        <f t="shared" si="175"/>
        <v>0</v>
      </c>
      <c r="V261" s="124"/>
    </row>
    <row r="262" spans="1:22" ht="12.75" hidden="1" customHeight="1" outlineLevel="1">
      <c r="A262" s="140"/>
      <c r="B262" s="141" t="s">
        <v>228</v>
      </c>
      <c r="C262" s="141"/>
      <c r="D262" s="141"/>
      <c r="E262" s="141">
        <v>4</v>
      </c>
      <c r="F262" s="141">
        <v>0.2</v>
      </c>
      <c r="G262" s="141">
        <v>0.3</v>
      </c>
      <c r="H262" s="157">
        <v>3.7</v>
      </c>
      <c r="I262" s="157">
        <v>1.05</v>
      </c>
      <c r="J262" s="157">
        <f t="shared" si="173"/>
        <v>0.93240000000000001</v>
      </c>
      <c r="K262" s="157"/>
      <c r="L262" s="175" t="e">
        <f t="shared" si="126"/>
        <v>#REF!</v>
      </c>
      <c r="M262" s="175" t="e">
        <f t="shared" si="127"/>
        <v>#REF!</v>
      </c>
      <c r="N262" s="175" t="e">
        <f t="shared" si="128"/>
        <v>#REF!</v>
      </c>
      <c r="O262" s="175" t="e">
        <f t="shared" si="129"/>
        <v>#REF!</v>
      </c>
      <c r="P262" s="175"/>
      <c r="Q262" s="175"/>
      <c r="R262" s="155"/>
      <c r="S262" s="124"/>
      <c r="T262" s="119">
        <f t="shared" ref="T262:U262" si="176">T229</f>
        <v>0</v>
      </c>
      <c r="U262" s="119">
        <f t="shared" si="176"/>
        <v>0</v>
      </c>
      <c r="V262" s="124"/>
    </row>
    <row r="263" spans="1:22" ht="12.75" hidden="1" customHeight="1" outlineLevel="1">
      <c r="A263" s="140"/>
      <c r="B263" s="141" t="s">
        <v>230</v>
      </c>
      <c r="C263" s="141"/>
      <c r="D263" s="141"/>
      <c r="E263" s="141">
        <v>1</v>
      </c>
      <c r="F263" s="141">
        <v>0.2</v>
      </c>
      <c r="G263" s="141">
        <v>0.2</v>
      </c>
      <c r="H263" s="157">
        <v>3.7</v>
      </c>
      <c r="I263" s="157">
        <v>1.05</v>
      </c>
      <c r="J263" s="157">
        <f t="shared" si="173"/>
        <v>0.15540000000000001</v>
      </c>
      <c r="K263" s="157"/>
      <c r="L263" s="175" t="e">
        <f t="shared" si="126"/>
        <v>#REF!</v>
      </c>
      <c r="M263" s="175" t="e">
        <f t="shared" si="127"/>
        <v>#REF!</v>
      </c>
      <c r="N263" s="175" t="e">
        <f t="shared" si="128"/>
        <v>#REF!</v>
      </c>
      <c r="O263" s="175" t="e">
        <f t="shared" si="129"/>
        <v>#REF!</v>
      </c>
      <c r="P263" s="175"/>
      <c r="Q263" s="175"/>
      <c r="R263" s="155"/>
      <c r="S263" s="124"/>
      <c r="T263" s="119">
        <f t="shared" ref="T263:U263" si="177">T230</f>
        <v>0</v>
      </c>
      <c r="U263" s="119">
        <f t="shared" si="177"/>
        <v>0</v>
      </c>
      <c r="V263" s="124"/>
    </row>
    <row r="264" spans="1:22" ht="12.75" hidden="1" customHeight="1" outlineLevel="1">
      <c r="A264" s="140"/>
      <c r="B264" s="141"/>
      <c r="C264" s="155"/>
      <c r="D264" s="140"/>
      <c r="E264" s="156"/>
      <c r="F264" s="157"/>
      <c r="G264" s="157"/>
      <c r="H264" s="157"/>
      <c r="I264" s="157"/>
      <c r="J264" s="157"/>
      <c r="K264" s="157"/>
      <c r="L264" s="175" t="e">
        <f t="shared" si="126"/>
        <v>#REF!</v>
      </c>
      <c r="M264" s="175" t="e">
        <f t="shared" si="127"/>
        <v>#REF!</v>
      </c>
      <c r="N264" s="175" t="e">
        <f t="shared" si="128"/>
        <v>#REF!</v>
      </c>
      <c r="O264" s="175" t="e">
        <f t="shared" si="129"/>
        <v>#REF!</v>
      </c>
      <c r="P264" s="175"/>
      <c r="Q264" s="175"/>
      <c r="R264" s="155"/>
      <c r="S264" s="124"/>
      <c r="T264" s="119">
        <f t="shared" ref="T264:U264" si="178">T231</f>
        <v>0</v>
      </c>
      <c r="U264" s="119">
        <f t="shared" si="178"/>
        <v>0</v>
      </c>
      <c r="V264" s="124"/>
    </row>
    <row r="265" spans="1:22" ht="38.25" customHeight="1" collapsed="1">
      <c r="A265" s="140">
        <v>7</v>
      </c>
      <c r="B265" s="155" t="s">
        <v>614</v>
      </c>
      <c r="C265" s="155" t="s">
        <v>436</v>
      </c>
      <c r="D265" s="140" t="s">
        <v>188</v>
      </c>
      <c r="E265" s="156"/>
      <c r="F265" s="157"/>
      <c r="G265" s="157"/>
      <c r="H265" s="157"/>
      <c r="I265" s="157"/>
      <c r="J265" s="157"/>
      <c r="K265" s="157">
        <f>+SUBTOTAL(9,J266:J295)</f>
        <v>43.486322000000001</v>
      </c>
      <c r="L265" s="175" t="e">
        <f t="shared" si="126"/>
        <v>#REF!</v>
      </c>
      <c r="M265" s="175" t="e">
        <f t="shared" si="127"/>
        <v>#REF!</v>
      </c>
      <c r="N265" s="175" t="e">
        <f t="shared" si="128"/>
        <v>#REF!</v>
      </c>
      <c r="O265" s="175" t="e">
        <f t="shared" si="129"/>
        <v>#REF!</v>
      </c>
      <c r="P265" s="175" t="e">
        <f t="shared" ref="P265:Q265" si="179">N265+L265</f>
        <v>#REF!</v>
      </c>
      <c r="Q265" s="175" t="e">
        <f t="shared" si="179"/>
        <v>#REF!</v>
      </c>
      <c r="R265" s="155"/>
      <c r="S265" s="124"/>
      <c r="T265" s="119">
        <f t="shared" ref="T265:U265" si="180">T259</f>
        <v>1248333</v>
      </c>
      <c r="U265" s="119">
        <f t="shared" si="180"/>
        <v>210000</v>
      </c>
      <c r="V265" s="124"/>
    </row>
    <row r="266" spans="1:22" ht="12.75" hidden="1" customHeight="1" outlineLevel="1">
      <c r="A266" s="140"/>
      <c r="B266" s="155" t="s">
        <v>615</v>
      </c>
      <c r="C266" s="155"/>
      <c r="D266" s="155"/>
      <c r="E266" s="155"/>
      <c r="F266" s="155"/>
      <c r="G266" s="155"/>
      <c r="H266" s="155"/>
      <c r="I266" s="155"/>
      <c r="J266" s="157"/>
      <c r="K266" s="157">
        <f>SUBTOTAL(9,J267:J295)</f>
        <v>43.486322000000001</v>
      </c>
      <c r="L266" s="175" t="e">
        <f t="shared" si="126"/>
        <v>#REF!</v>
      </c>
      <c r="M266" s="175" t="e">
        <f t="shared" si="127"/>
        <v>#REF!</v>
      </c>
      <c r="N266" s="175" t="e">
        <f t="shared" si="128"/>
        <v>#REF!</v>
      </c>
      <c r="O266" s="175" t="e">
        <f t="shared" si="129"/>
        <v>#REF!</v>
      </c>
      <c r="P266" s="175"/>
      <c r="Q266" s="175"/>
      <c r="R266" s="155"/>
      <c r="S266" s="124"/>
      <c r="T266" s="119">
        <f t="shared" ref="T266:U266" si="181">T233</f>
        <v>0</v>
      </c>
      <c r="U266" s="119">
        <f t="shared" si="181"/>
        <v>0</v>
      </c>
      <c r="V266" s="124"/>
    </row>
    <row r="267" spans="1:22" ht="12.75" hidden="1" customHeight="1" outlineLevel="1">
      <c r="A267" s="140"/>
      <c r="B267" s="155" t="s">
        <v>616</v>
      </c>
      <c r="C267" s="155" t="s">
        <v>617</v>
      </c>
      <c r="D267" s="155"/>
      <c r="E267" s="155">
        <f>E209</f>
        <v>1</v>
      </c>
      <c r="F267" s="155">
        <v>6.85</v>
      </c>
      <c r="G267" s="155">
        <v>0.3</v>
      </c>
      <c r="H267" s="155">
        <f>0.4-0.12</f>
        <v>0.28000000000000003</v>
      </c>
      <c r="I267" s="157">
        <v>1.05</v>
      </c>
      <c r="J267" s="157">
        <f t="shared" ref="J267:J286" si="182">PRODUCT(E267:I267)</f>
        <v>0.60416999999999998</v>
      </c>
      <c r="K267" s="157"/>
      <c r="L267" s="175" t="e">
        <f t="shared" si="126"/>
        <v>#REF!</v>
      </c>
      <c r="M267" s="175" t="e">
        <f t="shared" si="127"/>
        <v>#REF!</v>
      </c>
      <c r="N267" s="175" t="e">
        <f t="shared" si="128"/>
        <v>#REF!</v>
      </c>
      <c r="O267" s="175" t="e">
        <f t="shared" si="129"/>
        <v>#REF!</v>
      </c>
      <c r="P267" s="175"/>
      <c r="Q267" s="175"/>
      <c r="R267" s="155"/>
      <c r="S267" s="124"/>
      <c r="T267" s="119">
        <f t="shared" ref="T267:U267" si="183">T234</f>
        <v>0</v>
      </c>
      <c r="U267" s="119">
        <f t="shared" si="183"/>
        <v>0</v>
      </c>
      <c r="V267" s="124"/>
    </row>
    <row r="268" spans="1:22" ht="12.75" hidden="1" customHeight="1" outlineLevel="1">
      <c r="A268" s="140"/>
      <c r="B268" s="155" t="s">
        <v>618</v>
      </c>
      <c r="C268" s="155" t="s">
        <v>558</v>
      </c>
      <c r="D268" s="155"/>
      <c r="E268" s="155">
        <v>1</v>
      </c>
      <c r="F268" s="155">
        <v>12.35</v>
      </c>
      <c r="G268" s="155">
        <v>0.2</v>
      </c>
      <c r="H268" s="155">
        <v>0.28000000000000003</v>
      </c>
      <c r="I268" s="157">
        <v>1.05</v>
      </c>
      <c r="J268" s="157">
        <f t="shared" si="182"/>
        <v>0.72618000000000005</v>
      </c>
      <c r="K268" s="157"/>
      <c r="L268" s="175" t="e">
        <f t="shared" si="126"/>
        <v>#REF!</v>
      </c>
      <c r="M268" s="175" t="e">
        <f t="shared" si="127"/>
        <v>#REF!</v>
      </c>
      <c r="N268" s="175" t="e">
        <f t="shared" si="128"/>
        <v>#REF!</v>
      </c>
      <c r="O268" s="175" t="e">
        <f t="shared" si="129"/>
        <v>#REF!</v>
      </c>
      <c r="P268" s="175"/>
      <c r="Q268" s="175"/>
      <c r="R268" s="155"/>
      <c r="S268" s="124"/>
      <c r="T268" s="119">
        <f t="shared" ref="T268:U268" si="184">T235</f>
        <v>0</v>
      </c>
      <c r="U268" s="119">
        <f t="shared" si="184"/>
        <v>0</v>
      </c>
      <c r="V268" s="124"/>
    </row>
    <row r="269" spans="1:22" ht="12.75" hidden="1" customHeight="1" outlineLevel="1">
      <c r="A269" s="140"/>
      <c r="B269" s="155" t="s">
        <v>619</v>
      </c>
      <c r="C269" s="155" t="s">
        <v>558</v>
      </c>
      <c r="D269" s="155"/>
      <c r="E269" s="155">
        <f>E211</f>
        <v>1</v>
      </c>
      <c r="F269" s="155">
        <v>2.2000000000000002</v>
      </c>
      <c r="G269" s="155">
        <v>0.2</v>
      </c>
      <c r="H269" s="155">
        <v>0.28000000000000003</v>
      </c>
      <c r="I269" s="157">
        <v>1.05</v>
      </c>
      <c r="J269" s="157">
        <f t="shared" si="182"/>
        <v>0.12936</v>
      </c>
      <c r="K269" s="157"/>
      <c r="L269" s="175" t="e">
        <f t="shared" si="126"/>
        <v>#REF!</v>
      </c>
      <c r="M269" s="175" t="e">
        <f t="shared" si="127"/>
        <v>#REF!</v>
      </c>
      <c r="N269" s="175" t="e">
        <f t="shared" si="128"/>
        <v>#REF!</v>
      </c>
      <c r="O269" s="175" t="e">
        <f t="shared" si="129"/>
        <v>#REF!</v>
      </c>
      <c r="P269" s="175"/>
      <c r="Q269" s="175"/>
      <c r="R269" s="155"/>
      <c r="S269" s="124"/>
      <c r="T269" s="119">
        <f t="shared" ref="T269:U269" si="185">T236</f>
        <v>0</v>
      </c>
      <c r="U269" s="119">
        <f t="shared" si="185"/>
        <v>0</v>
      </c>
      <c r="V269" s="124"/>
    </row>
    <row r="270" spans="1:22" ht="12.75" hidden="1" customHeight="1" outlineLevel="1">
      <c r="A270" s="140"/>
      <c r="B270" s="155" t="s">
        <v>620</v>
      </c>
      <c r="C270" s="155" t="s">
        <v>621</v>
      </c>
      <c r="D270" s="155"/>
      <c r="E270" s="155">
        <v>1</v>
      </c>
      <c r="F270" s="155">
        <v>6.85</v>
      </c>
      <c r="G270" s="155">
        <v>0.3</v>
      </c>
      <c r="H270" s="155">
        <f>0.5-0.12</f>
        <v>0.38</v>
      </c>
      <c r="I270" s="157">
        <v>1.05</v>
      </c>
      <c r="J270" s="157">
        <f t="shared" si="182"/>
        <v>0.81994500000000003</v>
      </c>
      <c r="K270" s="157"/>
      <c r="L270" s="175" t="e">
        <f t="shared" si="126"/>
        <v>#REF!</v>
      </c>
      <c r="M270" s="175" t="e">
        <f t="shared" si="127"/>
        <v>#REF!</v>
      </c>
      <c r="N270" s="175" t="e">
        <f t="shared" si="128"/>
        <v>#REF!</v>
      </c>
      <c r="O270" s="175" t="e">
        <f t="shared" si="129"/>
        <v>#REF!</v>
      </c>
      <c r="P270" s="175"/>
      <c r="Q270" s="175"/>
      <c r="R270" s="155"/>
      <c r="S270" s="124"/>
      <c r="T270" s="119">
        <f t="shared" ref="T270:U270" si="186">T237</f>
        <v>0</v>
      </c>
      <c r="U270" s="119">
        <f t="shared" si="186"/>
        <v>0</v>
      </c>
      <c r="V270" s="124"/>
    </row>
    <row r="271" spans="1:22" ht="12.75" hidden="1" customHeight="1" outlineLevel="1">
      <c r="A271" s="140"/>
      <c r="B271" s="155" t="s">
        <v>622</v>
      </c>
      <c r="C271" s="155" t="s">
        <v>558</v>
      </c>
      <c r="D271" s="155"/>
      <c r="E271" s="155">
        <f>E213</f>
        <v>1</v>
      </c>
      <c r="F271" s="155">
        <f>6.05+1.6</f>
        <v>7.65</v>
      </c>
      <c r="G271" s="155">
        <v>0.2</v>
      </c>
      <c r="H271" s="155">
        <v>0.28000000000000003</v>
      </c>
      <c r="I271" s="157">
        <v>1.05</v>
      </c>
      <c r="J271" s="157">
        <f t="shared" si="182"/>
        <v>0.44982</v>
      </c>
      <c r="K271" s="157"/>
      <c r="L271" s="175" t="e">
        <f t="shared" si="126"/>
        <v>#REF!</v>
      </c>
      <c r="M271" s="175" t="e">
        <f t="shared" si="127"/>
        <v>#REF!</v>
      </c>
      <c r="N271" s="175" t="e">
        <f t="shared" si="128"/>
        <v>#REF!</v>
      </c>
      <c r="O271" s="175" t="e">
        <f t="shared" si="129"/>
        <v>#REF!</v>
      </c>
      <c r="P271" s="175"/>
      <c r="Q271" s="175"/>
      <c r="R271" s="155"/>
      <c r="S271" s="124"/>
      <c r="T271" s="119">
        <f t="shared" ref="T271:U271" si="187">T238</f>
        <v>0</v>
      </c>
      <c r="U271" s="119">
        <f t="shared" si="187"/>
        <v>0</v>
      </c>
      <c r="V271" s="124"/>
    </row>
    <row r="272" spans="1:22" ht="12.75" hidden="1" customHeight="1" outlineLevel="1">
      <c r="A272" s="140"/>
      <c r="B272" s="155"/>
      <c r="C272" s="155" t="s">
        <v>593</v>
      </c>
      <c r="D272" s="155"/>
      <c r="E272" s="155">
        <v>1</v>
      </c>
      <c r="F272" s="155">
        <f>2.4+2.1</f>
        <v>4.5</v>
      </c>
      <c r="G272" s="155">
        <v>0.2</v>
      </c>
      <c r="H272" s="155">
        <f>0.35-0.12</f>
        <v>0.23</v>
      </c>
      <c r="I272" s="157">
        <v>1.05</v>
      </c>
      <c r="J272" s="157">
        <f t="shared" si="182"/>
        <v>0.21734999999999999</v>
      </c>
      <c r="K272" s="157"/>
      <c r="L272" s="175" t="e">
        <f t="shared" si="126"/>
        <v>#REF!</v>
      </c>
      <c r="M272" s="175" t="e">
        <f t="shared" si="127"/>
        <v>#REF!</v>
      </c>
      <c r="N272" s="175" t="e">
        <f t="shared" si="128"/>
        <v>#REF!</v>
      </c>
      <c r="O272" s="175" t="e">
        <f t="shared" si="129"/>
        <v>#REF!</v>
      </c>
      <c r="P272" s="175"/>
      <c r="Q272" s="175"/>
      <c r="R272" s="155"/>
      <c r="S272" s="124"/>
      <c r="T272" s="119">
        <f t="shared" ref="T272:U272" si="188">T239</f>
        <v>0</v>
      </c>
      <c r="U272" s="119">
        <f t="shared" si="188"/>
        <v>0</v>
      </c>
      <c r="V272" s="124"/>
    </row>
    <row r="273" spans="1:22" ht="12.75" hidden="1" customHeight="1" outlineLevel="1">
      <c r="A273" s="140"/>
      <c r="B273" s="155" t="s">
        <v>623</v>
      </c>
      <c r="C273" s="155" t="s">
        <v>558</v>
      </c>
      <c r="D273" s="155"/>
      <c r="E273" s="155">
        <f>E214</f>
        <v>1</v>
      </c>
      <c r="F273" s="155">
        <v>13.7</v>
      </c>
      <c r="G273" s="155">
        <v>0.2</v>
      </c>
      <c r="H273" s="155">
        <v>0.28000000000000003</v>
      </c>
      <c r="I273" s="157">
        <v>1.05</v>
      </c>
      <c r="J273" s="157">
        <f t="shared" si="182"/>
        <v>0.80556000000000005</v>
      </c>
      <c r="K273" s="157"/>
      <c r="L273" s="175" t="e">
        <f t="shared" si="126"/>
        <v>#REF!</v>
      </c>
      <c r="M273" s="175" t="e">
        <f t="shared" si="127"/>
        <v>#REF!</v>
      </c>
      <c r="N273" s="175" t="e">
        <f t="shared" si="128"/>
        <v>#REF!</v>
      </c>
      <c r="O273" s="175" t="e">
        <f t="shared" si="129"/>
        <v>#REF!</v>
      </c>
      <c r="P273" s="175"/>
      <c r="Q273" s="175"/>
      <c r="R273" s="155"/>
      <c r="S273" s="124"/>
      <c r="T273" s="119">
        <f t="shared" ref="T273:U273" si="189">T240</f>
        <v>0</v>
      </c>
      <c r="U273" s="119">
        <f t="shared" si="189"/>
        <v>0</v>
      </c>
      <c r="V273" s="124"/>
    </row>
    <row r="274" spans="1:22" ht="12.75" hidden="1" customHeight="1" outlineLevel="1">
      <c r="A274" s="140"/>
      <c r="B274" s="155" t="s">
        <v>624</v>
      </c>
      <c r="C274" s="155" t="s">
        <v>558</v>
      </c>
      <c r="D274" s="155"/>
      <c r="E274" s="155">
        <v>1</v>
      </c>
      <c r="F274" s="155">
        <v>7.3</v>
      </c>
      <c r="G274" s="155">
        <v>0.2</v>
      </c>
      <c r="H274" s="155">
        <v>0.28000000000000003</v>
      </c>
      <c r="I274" s="157">
        <v>1.05</v>
      </c>
      <c r="J274" s="157">
        <f t="shared" si="182"/>
        <v>0.42924000000000001</v>
      </c>
      <c r="K274" s="157"/>
      <c r="L274" s="175" t="e">
        <f t="shared" si="126"/>
        <v>#REF!</v>
      </c>
      <c r="M274" s="175" t="e">
        <f t="shared" si="127"/>
        <v>#REF!</v>
      </c>
      <c r="N274" s="175" t="e">
        <f t="shared" si="128"/>
        <v>#REF!</v>
      </c>
      <c r="O274" s="175" t="e">
        <f t="shared" si="129"/>
        <v>#REF!</v>
      </c>
      <c r="P274" s="175"/>
      <c r="Q274" s="175"/>
      <c r="R274" s="155"/>
      <c r="S274" s="124"/>
      <c r="T274" s="119">
        <f t="shared" ref="T274:U274" si="190">T241</f>
        <v>1248333</v>
      </c>
      <c r="U274" s="119">
        <f t="shared" si="190"/>
        <v>210000</v>
      </c>
      <c r="V274" s="124"/>
    </row>
    <row r="275" spans="1:22" ht="12.75" hidden="1" customHeight="1" outlineLevel="1">
      <c r="A275" s="140"/>
      <c r="B275" s="155" t="s">
        <v>625</v>
      </c>
      <c r="C275" s="155" t="s">
        <v>558</v>
      </c>
      <c r="D275" s="155"/>
      <c r="E275" s="155">
        <f t="shared" ref="E275:E285" si="191">E216</f>
        <v>1</v>
      </c>
      <c r="F275" s="155">
        <v>18.8</v>
      </c>
      <c r="G275" s="155">
        <v>0.2</v>
      </c>
      <c r="H275" s="155">
        <v>0.28000000000000003</v>
      </c>
      <c r="I275" s="157">
        <v>1.05</v>
      </c>
      <c r="J275" s="157">
        <f t="shared" si="182"/>
        <v>1.10544</v>
      </c>
      <c r="K275" s="157"/>
      <c r="L275" s="175" t="e">
        <f t="shared" si="126"/>
        <v>#REF!</v>
      </c>
      <c r="M275" s="175" t="e">
        <f t="shared" si="127"/>
        <v>#REF!</v>
      </c>
      <c r="N275" s="175" t="e">
        <f t="shared" si="128"/>
        <v>#REF!</v>
      </c>
      <c r="O275" s="175" t="e">
        <f t="shared" si="129"/>
        <v>#REF!</v>
      </c>
      <c r="P275" s="175"/>
      <c r="Q275" s="175"/>
      <c r="R275" s="155"/>
      <c r="S275" s="124"/>
      <c r="T275" s="119">
        <f t="shared" ref="T275:U275" si="192">T242</f>
        <v>0</v>
      </c>
      <c r="U275" s="119">
        <f t="shared" si="192"/>
        <v>0</v>
      </c>
      <c r="V275" s="124"/>
    </row>
    <row r="276" spans="1:22" ht="12.75" hidden="1" customHeight="1" outlineLevel="1">
      <c r="A276" s="140"/>
      <c r="B276" s="155" t="s">
        <v>626</v>
      </c>
      <c r="C276" s="155" t="s">
        <v>593</v>
      </c>
      <c r="D276" s="155"/>
      <c r="E276" s="155">
        <f t="shared" si="191"/>
        <v>1</v>
      </c>
      <c r="F276" s="155">
        <v>6.09</v>
      </c>
      <c r="G276" s="155">
        <v>0.2</v>
      </c>
      <c r="H276" s="155">
        <v>0.23</v>
      </c>
      <c r="I276" s="157">
        <v>1.05</v>
      </c>
      <c r="J276" s="157">
        <f t="shared" si="182"/>
        <v>0.29414699999999999</v>
      </c>
      <c r="K276" s="157"/>
      <c r="L276" s="175" t="e">
        <f t="shared" si="126"/>
        <v>#REF!</v>
      </c>
      <c r="M276" s="175" t="e">
        <f t="shared" si="127"/>
        <v>#REF!</v>
      </c>
      <c r="N276" s="175" t="e">
        <f t="shared" si="128"/>
        <v>#REF!</v>
      </c>
      <c r="O276" s="175" t="e">
        <f t="shared" si="129"/>
        <v>#REF!</v>
      </c>
      <c r="P276" s="175"/>
      <c r="Q276" s="175"/>
      <c r="R276" s="155"/>
      <c r="S276" s="124"/>
      <c r="T276" s="119">
        <f t="shared" ref="T276:U276" si="193">T243</f>
        <v>0</v>
      </c>
      <c r="U276" s="119">
        <f t="shared" si="193"/>
        <v>0</v>
      </c>
      <c r="V276" s="124"/>
    </row>
    <row r="277" spans="1:22" ht="12.75" hidden="1" customHeight="1" outlineLevel="1">
      <c r="A277" s="140"/>
      <c r="B277" s="155" t="s">
        <v>627</v>
      </c>
      <c r="C277" s="155" t="s">
        <v>558</v>
      </c>
      <c r="D277" s="155"/>
      <c r="E277" s="155">
        <f t="shared" si="191"/>
        <v>1</v>
      </c>
      <c r="F277" s="155">
        <v>5.3</v>
      </c>
      <c r="G277" s="155">
        <v>0.2</v>
      </c>
      <c r="H277" s="155">
        <v>0.28000000000000003</v>
      </c>
      <c r="I277" s="157">
        <v>1.05</v>
      </c>
      <c r="J277" s="157">
        <f t="shared" si="182"/>
        <v>0.31163999999999997</v>
      </c>
      <c r="K277" s="157"/>
      <c r="L277" s="175" t="e">
        <f t="shared" si="126"/>
        <v>#REF!</v>
      </c>
      <c r="M277" s="175" t="e">
        <f t="shared" si="127"/>
        <v>#REF!</v>
      </c>
      <c r="N277" s="175" t="e">
        <f t="shared" si="128"/>
        <v>#REF!</v>
      </c>
      <c r="O277" s="175" t="e">
        <f t="shared" si="129"/>
        <v>#REF!</v>
      </c>
      <c r="P277" s="175"/>
      <c r="Q277" s="175"/>
      <c r="R277" s="155"/>
      <c r="S277" s="124"/>
      <c r="T277" s="119">
        <f t="shared" ref="T277:U277" si="194">T244</f>
        <v>0</v>
      </c>
      <c r="U277" s="119">
        <f t="shared" si="194"/>
        <v>0</v>
      </c>
      <c r="V277" s="124"/>
    </row>
    <row r="278" spans="1:22" ht="12.75" hidden="1" customHeight="1" outlineLevel="1">
      <c r="A278" s="140"/>
      <c r="B278" s="155" t="s">
        <v>628</v>
      </c>
      <c r="C278" s="155" t="s">
        <v>558</v>
      </c>
      <c r="D278" s="155"/>
      <c r="E278" s="155">
        <f t="shared" si="191"/>
        <v>1</v>
      </c>
      <c r="F278" s="155">
        <f>F219</f>
        <v>12.5</v>
      </c>
      <c r="G278" s="155">
        <v>0.2</v>
      </c>
      <c r="H278" s="155">
        <v>0.28000000000000003</v>
      </c>
      <c r="I278" s="157">
        <v>1.05</v>
      </c>
      <c r="J278" s="157">
        <f t="shared" si="182"/>
        <v>0.73499999999999999</v>
      </c>
      <c r="K278" s="157"/>
      <c r="L278" s="175" t="e">
        <f t="shared" si="126"/>
        <v>#REF!</v>
      </c>
      <c r="M278" s="175" t="e">
        <f t="shared" si="127"/>
        <v>#REF!</v>
      </c>
      <c r="N278" s="175" t="e">
        <f t="shared" si="128"/>
        <v>#REF!</v>
      </c>
      <c r="O278" s="175" t="e">
        <f t="shared" si="129"/>
        <v>#REF!</v>
      </c>
      <c r="P278" s="175"/>
      <c r="Q278" s="175"/>
      <c r="R278" s="155"/>
      <c r="S278" s="124"/>
      <c r="T278" s="119">
        <f t="shared" ref="T278:U278" si="195">T245</f>
        <v>0</v>
      </c>
      <c r="U278" s="119">
        <f t="shared" si="195"/>
        <v>0</v>
      </c>
      <c r="V278" s="124"/>
    </row>
    <row r="279" spans="1:22" ht="12.75" hidden="1" customHeight="1" outlineLevel="1">
      <c r="A279" s="140"/>
      <c r="B279" s="155" t="s">
        <v>629</v>
      </c>
      <c r="C279" s="155" t="s">
        <v>558</v>
      </c>
      <c r="D279" s="155"/>
      <c r="E279" s="155">
        <f t="shared" si="191"/>
        <v>1</v>
      </c>
      <c r="F279" s="155">
        <v>8.6</v>
      </c>
      <c r="G279" s="155">
        <v>0.2</v>
      </c>
      <c r="H279" s="155">
        <v>0.28000000000000003</v>
      </c>
      <c r="I279" s="157">
        <v>1.05</v>
      </c>
      <c r="J279" s="157">
        <f t="shared" si="182"/>
        <v>0.50568000000000002</v>
      </c>
      <c r="K279" s="157"/>
      <c r="L279" s="175" t="e">
        <f t="shared" si="126"/>
        <v>#REF!</v>
      </c>
      <c r="M279" s="175" t="e">
        <f t="shared" si="127"/>
        <v>#REF!</v>
      </c>
      <c r="N279" s="175" t="e">
        <f t="shared" si="128"/>
        <v>#REF!</v>
      </c>
      <c r="O279" s="175" t="e">
        <f t="shared" si="129"/>
        <v>#REF!</v>
      </c>
      <c r="P279" s="175"/>
      <c r="Q279" s="175"/>
      <c r="R279" s="155"/>
      <c r="S279" s="124"/>
      <c r="T279" s="119">
        <f t="shared" ref="T279:U279" si="196">T246</f>
        <v>0</v>
      </c>
      <c r="U279" s="119">
        <f t="shared" si="196"/>
        <v>0</v>
      </c>
      <c r="V279" s="124"/>
    </row>
    <row r="280" spans="1:22" ht="12.75" hidden="1" customHeight="1" outlineLevel="1">
      <c r="A280" s="140"/>
      <c r="B280" s="155" t="s">
        <v>630</v>
      </c>
      <c r="C280" s="155" t="s">
        <v>558</v>
      </c>
      <c r="D280" s="155"/>
      <c r="E280" s="155">
        <f t="shared" si="191"/>
        <v>1</v>
      </c>
      <c r="F280" s="155">
        <v>3</v>
      </c>
      <c r="G280" s="155">
        <v>0.2</v>
      </c>
      <c r="H280" s="155">
        <v>0.28000000000000003</v>
      </c>
      <c r="I280" s="157">
        <v>1.05</v>
      </c>
      <c r="J280" s="157">
        <f t="shared" si="182"/>
        <v>0.1764</v>
      </c>
      <c r="K280" s="157"/>
      <c r="L280" s="175" t="e">
        <f t="shared" si="126"/>
        <v>#REF!</v>
      </c>
      <c r="M280" s="175" t="e">
        <f t="shared" si="127"/>
        <v>#REF!</v>
      </c>
      <c r="N280" s="175" t="e">
        <f t="shared" si="128"/>
        <v>#REF!</v>
      </c>
      <c r="O280" s="175" t="e">
        <f t="shared" si="129"/>
        <v>#REF!</v>
      </c>
      <c r="P280" s="175"/>
      <c r="Q280" s="175"/>
      <c r="R280" s="155"/>
      <c r="S280" s="124"/>
      <c r="T280" s="119">
        <f t="shared" ref="T280:U280" si="197">T247</f>
        <v>0</v>
      </c>
      <c r="U280" s="119">
        <f t="shared" si="197"/>
        <v>0</v>
      </c>
      <c r="V280" s="124"/>
    </row>
    <row r="281" spans="1:22" ht="12.75" hidden="1" customHeight="1" outlineLevel="1">
      <c r="A281" s="140"/>
      <c r="B281" s="155" t="s">
        <v>631</v>
      </c>
      <c r="C281" s="155" t="s">
        <v>558</v>
      </c>
      <c r="D281" s="155"/>
      <c r="E281" s="155">
        <f t="shared" si="191"/>
        <v>1</v>
      </c>
      <c r="F281" s="155">
        <v>12.1</v>
      </c>
      <c r="G281" s="155">
        <v>0.2</v>
      </c>
      <c r="H281" s="155">
        <v>0.28000000000000003</v>
      </c>
      <c r="I281" s="157">
        <v>1.05</v>
      </c>
      <c r="J281" s="157">
        <f t="shared" si="182"/>
        <v>0.71148</v>
      </c>
      <c r="K281" s="157"/>
      <c r="L281" s="175" t="e">
        <f t="shared" si="126"/>
        <v>#REF!</v>
      </c>
      <c r="M281" s="175" t="e">
        <f t="shared" si="127"/>
        <v>#REF!</v>
      </c>
      <c r="N281" s="175" t="e">
        <f t="shared" si="128"/>
        <v>#REF!</v>
      </c>
      <c r="O281" s="175" t="e">
        <f t="shared" si="129"/>
        <v>#REF!</v>
      </c>
      <c r="P281" s="175"/>
      <c r="Q281" s="175"/>
      <c r="R281" s="155"/>
      <c r="S281" s="124"/>
      <c r="T281" s="119">
        <f t="shared" ref="T281:U281" si="198">T248</f>
        <v>0</v>
      </c>
      <c r="U281" s="119">
        <f t="shared" si="198"/>
        <v>0</v>
      </c>
      <c r="V281" s="124"/>
    </row>
    <row r="282" spans="1:22" ht="12.75" hidden="1" customHeight="1" outlineLevel="1">
      <c r="A282" s="140"/>
      <c r="B282" s="155" t="s">
        <v>632</v>
      </c>
      <c r="C282" s="155" t="s">
        <v>593</v>
      </c>
      <c r="D282" s="155"/>
      <c r="E282" s="155">
        <f t="shared" si="191"/>
        <v>1</v>
      </c>
      <c r="F282" s="155">
        <v>1.8</v>
      </c>
      <c r="G282" s="155">
        <v>0.2</v>
      </c>
      <c r="H282" s="155">
        <v>0.23</v>
      </c>
      <c r="I282" s="157">
        <v>1.05</v>
      </c>
      <c r="J282" s="157">
        <f t="shared" si="182"/>
        <v>8.6940000000000003E-2</v>
      </c>
      <c r="K282" s="157"/>
      <c r="L282" s="175" t="e">
        <f t="shared" si="126"/>
        <v>#REF!</v>
      </c>
      <c r="M282" s="175" t="e">
        <f t="shared" si="127"/>
        <v>#REF!</v>
      </c>
      <c r="N282" s="175" t="e">
        <f t="shared" si="128"/>
        <v>#REF!</v>
      </c>
      <c r="O282" s="175" t="e">
        <f t="shared" si="129"/>
        <v>#REF!</v>
      </c>
      <c r="P282" s="175"/>
      <c r="Q282" s="175"/>
      <c r="R282" s="155"/>
      <c r="S282" s="124"/>
      <c r="T282" s="119">
        <f t="shared" ref="T282:U282" si="199">T249</f>
        <v>0</v>
      </c>
      <c r="U282" s="119">
        <f t="shared" si="199"/>
        <v>0</v>
      </c>
      <c r="V282" s="124"/>
    </row>
    <row r="283" spans="1:22" ht="12.75" hidden="1" customHeight="1" outlineLevel="1">
      <c r="A283" s="140"/>
      <c r="B283" s="155" t="s">
        <v>633</v>
      </c>
      <c r="C283" s="155" t="s">
        <v>562</v>
      </c>
      <c r="D283" s="155"/>
      <c r="E283" s="155">
        <f t="shared" si="191"/>
        <v>1</v>
      </c>
      <c r="F283" s="155">
        <v>12.1</v>
      </c>
      <c r="G283" s="155">
        <v>0.2</v>
      </c>
      <c r="H283" s="155">
        <v>0.28000000000000003</v>
      </c>
      <c r="I283" s="157">
        <v>1.05</v>
      </c>
      <c r="J283" s="157">
        <f t="shared" si="182"/>
        <v>0.71148</v>
      </c>
      <c r="K283" s="157"/>
      <c r="L283" s="175" t="e">
        <f t="shared" si="126"/>
        <v>#REF!</v>
      </c>
      <c r="M283" s="175" t="e">
        <f t="shared" si="127"/>
        <v>#REF!</v>
      </c>
      <c r="N283" s="175" t="e">
        <f t="shared" si="128"/>
        <v>#REF!</v>
      </c>
      <c r="O283" s="175" t="e">
        <f t="shared" si="129"/>
        <v>#REF!</v>
      </c>
      <c r="P283" s="175"/>
      <c r="Q283" s="175"/>
      <c r="R283" s="155"/>
      <c r="S283" s="124"/>
      <c r="T283" s="119">
        <f t="shared" ref="T283:U283" si="200">T250</f>
        <v>0</v>
      </c>
      <c r="U283" s="119">
        <f t="shared" si="200"/>
        <v>0</v>
      </c>
      <c r="V283" s="124"/>
    </row>
    <row r="284" spans="1:22" ht="12.75" hidden="1" customHeight="1" outlineLevel="1">
      <c r="A284" s="140"/>
      <c r="B284" s="155" t="s">
        <v>634</v>
      </c>
      <c r="C284" s="155" t="s">
        <v>635</v>
      </c>
      <c r="D284" s="155"/>
      <c r="E284" s="155">
        <f t="shared" si="191"/>
        <v>1</v>
      </c>
      <c r="F284" s="155">
        <v>1.6</v>
      </c>
      <c r="G284" s="155">
        <v>0.3</v>
      </c>
      <c r="H284" s="155">
        <v>0.23</v>
      </c>
      <c r="I284" s="157">
        <v>1.05</v>
      </c>
      <c r="J284" s="157">
        <f t="shared" si="182"/>
        <v>0.11592</v>
      </c>
      <c r="K284" s="157"/>
      <c r="L284" s="175" t="e">
        <f t="shared" si="126"/>
        <v>#REF!</v>
      </c>
      <c r="M284" s="175" t="e">
        <f t="shared" si="127"/>
        <v>#REF!</v>
      </c>
      <c r="N284" s="175" t="e">
        <f t="shared" si="128"/>
        <v>#REF!</v>
      </c>
      <c r="O284" s="175" t="e">
        <f t="shared" si="129"/>
        <v>#REF!</v>
      </c>
      <c r="P284" s="175"/>
      <c r="Q284" s="175"/>
      <c r="R284" s="155"/>
      <c r="S284" s="124"/>
      <c r="T284" s="119">
        <f t="shared" ref="T284:U284" si="201">T251</f>
        <v>0</v>
      </c>
      <c r="U284" s="119">
        <f t="shared" si="201"/>
        <v>0</v>
      </c>
      <c r="V284" s="124"/>
    </row>
    <row r="285" spans="1:22" ht="12.75" hidden="1" customHeight="1" outlineLevel="1">
      <c r="A285" s="140"/>
      <c r="B285" s="155" t="s">
        <v>636</v>
      </c>
      <c r="C285" s="155" t="s">
        <v>558</v>
      </c>
      <c r="D285" s="155"/>
      <c r="E285" s="155">
        <f t="shared" si="191"/>
        <v>1</v>
      </c>
      <c r="F285" s="155">
        <v>14.3</v>
      </c>
      <c r="G285" s="155">
        <v>0.2</v>
      </c>
      <c r="H285" s="155">
        <v>0.28000000000000003</v>
      </c>
      <c r="I285" s="157">
        <v>1.05</v>
      </c>
      <c r="J285" s="157">
        <f t="shared" si="182"/>
        <v>0.84084000000000003</v>
      </c>
      <c r="K285" s="157"/>
      <c r="L285" s="175" t="e">
        <f t="shared" si="126"/>
        <v>#REF!</v>
      </c>
      <c r="M285" s="175" t="e">
        <f t="shared" si="127"/>
        <v>#REF!</v>
      </c>
      <c r="N285" s="175" t="e">
        <f t="shared" si="128"/>
        <v>#REF!</v>
      </c>
      <c r="O285" s="175" t="e">
        <f t="shared" si="129"/>
        <v>#REF!</v>
      </c>
      <c r="P285" s="175"/>
      <c r="Q285" s="175"/>
      <c r="R285" s="155"/>
      <c r="S285" s="124"/>
      <c r="T285" s="119">
        <f t="shared" ref="T285:U285" si="202">T252</f>
        <v>0</v>
      </c>
      <c r="U285" s="119">
        <f t="shared" si="202"/>
        <v>0</v>
      </c>
      <c r="V285" s="124"/>
    </row>
    <row r="286" spans="1:22" ht="12.75" hidden="1" customHeight="1" outlineLevel="1">
      <c r="A286" s="140"/>
      <c r="B286" s="155" t="s">
        <v>637</v>
      </c>
      <c r="C286" s="155" t="s">
        <v>638</v>
      </c>
      <c r="D286" s="155"/>
      <c r="E286" s="155">
        <v>1</v>
      </c>
      <c r="F286" s="155">
        <v>2.1</v>
      </c>
      <c r="G286" s="155">
        <v>0.1</v>
      </c>
      <c r="H286" s="155">
        <v>0.23</v>
      </c>
      <c r="I286" s="157">
        <v>1.05</v>
      </c>
      <c r="J286" s="157">
        <f t="shared" si="182"/>
        <v>5.0715000000000003E-2</v>
      </c>
      <c r="K286" s="157"/>
      <c r="L286" s="175" t="e">
        <f t="shared" si="126"/>
        <v>#REF!</v>
      </c>
      <c r="M286" s="175" t="e">
        <f t="shared" si="127"/>
        <v>#REF!</v>
      </c>
      <c r="N286" s="175" t="e">
        <f t="shared" si="128"/>
        <v>#REF!</v>
      </c>
      <c r="O286" s="175" t="e">
        <f t="shared" si="129"/>
        <v>#REF!</v>
      </c>
      <c r="P286" s="175"/>
      <c r="Q286" s="175"/>
      <c r="R286" s="155"/>
      <c r="S286" s="124"/>
      <c r="T286" s="119">
        <f t="shared" ref="T286:U286" si="203">T253</f>
        <v>0</v>
      </c>
      <c r="U286" s="119">
        <f t="shared" si="203"/>
        <v>0</v>
      </c>
      <c r="V286" s="124"/>
    </row>
    <row r="287" spans="1:22" ht="12.75" hidden="1" customHeight="1" outlineLevel="1">
      <c r="A287" s="140"/>
      <c r="B287" s="155" t="s">
        <v>639</v>
      </c>
      <c r="C287" s="155"/>
      <c r="D287" s="155"/>
      <c r="E287" s="155"/>
      <c r="F287" s="155"/>
      <c r="G287" s="155"/>
      <c r="H287" s="155"/>
      <c r="I287" s="155"/>
      <c r="J287" s="157"/>
      <c r="K287" s="157"/>
      <c r="L287" s="175" t="e">
        <f t="shared" si="126"/>
        <v>#REF!</v>
      </c>
      <c r="M287" s="175" t="e">
        <f t="shared" si="127"/>
        <v>#REF!</v>
      </c>
      <c r="N287" s="175" t="e">
        <f t="shared" si="128"/>
        <v>#REF!</v>
      </c>
      <c r="O287" s="175" t="e">
        <f t="shared" si="129"/>
        <v>#REF!</v>
      </c>
      <c r="P287" s="175"/>
      <c r="Q287" s="175"/>
      <c r="R287" s="155"/>
      <c r="S287" s="124"/>
      <c r="T287" s="119">
        <f t="shared" ref="T287:U287" si="204">T254</f>
        <v>0</v>
      </c>
      <c r="U287" s="119">
        <f t="shared" si="204"/>
        <v>0</v>
      </c>
      <c r="V287" s="124"/>
    </row>
    <row r="288" spans="1:22" ht="12.75" hidden="1" customHeight="1" outlineLevel="1">
      <c r="A288" s="140"/>
      <c r="B288" s="155"/>
      <c r="C288" s="155" t="s">
        <v>640</v>
      </c>
      <c r="D288" s="155"/>
      <c r="E288" s="155"/>
      <c r="F288" s="155"/>
      <c r="G288" s="155">
        <v>1.05</v>
      </c>
      <c r="H288" s="155">
        <v>0.12</v>
      </c>
      <c r="I288" s="155">
        <v>264.22000000000003</v>
      </c>
      <c r="J288" s="157">
        <f t="shared" ref="J288:J295" si="205">PRODUCT(E288:I288)</f>
        <v>33.291719999999998</v>
      </c>
      <c r="K288" s="157"/>
      <c r="L288" s="175" t="e">
        <f t="shared" si="126"/>
        <v>#REF!</v>
      </c>
      <c r="M288" s="175" t="e">
        <f t="shared" si="127"/>
        <v>#REF!</v>
      </c>
      <c r="N288" s="175" t="e">
        <f t="shared" si="128"/>
        <v>#REF!</v>
      </c>
      <c r="O288" s="175" t="e">
        <f t="shared" si="129"/>
        <v>#REF!</v>
      </c>
      <c r="P288" s="175"/>
      <c r="Q288" s="175"/>
      <c r="R288" s="155"/>
      <c r="S288" s="124"/>
      <c r="T288" s="119">
        <f t="shared" ref="T288:U288" si="206">T255</f>
        <v>0</v>
      </c>
      <c r="U288" s="119">
        <f t="shared" si="206"/>
        <v>0</v>
      </c>
      <c r="V288" s="124"/>
    </row>
    <row r="289" spans="1:22" ht="12.75" hidden="1" customHeight="1" outlineLevel="1">
      <c r="A289" s="140"/>
      <c r="B289" s="412" t="s">
        <v>641</v>
      </c>
      <c r="C289" s="155"/>
      <c r="D289" s="155"/>
      <c r="E289" s="155"/>
      <c r="F289" s="155"/>
      <c r="G289" s="155">
        <v>1.05</v>
      </c>
      <c r="H289" s="155">
        <v>0.03</v>
      </c>
      <c r="I289" s="155">
        <v>25.97</v>
      </c>
      <c r="J289" s="157">
        <f t="shared" si="205"/>
        <v>0.81805499999999998</v>
      </c>
      <c r="K289" s="157"/>
      <c r="L289" s="175" t="e">
        <f t="shared" si="126"/>
        <v>#REF!</v>
      </c>
      <c r="M289" s="175" t="e">
        <f t="shared" si="127"/>
        <v>#REF!</v>
      </c>
      <c r="N289" s="175" t="e">
        <f t="shared" si="128"/>
        <v>#REF!</v>
      </c>
      <c r="O289" s="175" t="e">
        <f t="shared" si="129"/>
        <v>#REF!</v>
      </c>
      <c r="P289" s="175"/>
      <c r="Q289" s="175"/>
      <c r="R289" s="155"/>
      <c r="S289" s="124"/>
      <c r="T289" s="119">
        <f t="shared" ref="T289:U289" si="207">T256</f>
        <v>0</v>
      </c>
      <c r="U289" s="119">
        <f t="shared" si="207"/>
        <v>0</v>
      </c>
      <c r="V289" s="124"/>
    </row>
    <row r="290" spans="1:22" ht="12.75" hidden="1" customHeight="1" outlineLevel="1">
      <c r="A290" s="140"/>
      <c r="B290" s="412"/>
      <c r="C290" s="155"/>
      <c r="D290" s="155"/>
      <c r="E290" s="155"/>
      <c r="F290" s="155"/>
      <c r="G290" s="155">
        <v>1.05</v>
      </c>
      <c r="H290" s="155">
        <v>0.03</v>
      </c>
      <c r="I290" s="155">
        <v>29.12</v>
      </c>
      <c r="J290" s="157">
        <f t="shared" si="205"/>
        <v>0.91727999999999998</v>
      </c>
      <c r="K290" s="157"/>
      <c r="L290" s="175" t="e">
        <f t="shared" si="126"/>
        <v>#REF!</v>
      </c>
      <c r="M290" s="175" t="e">
        <f t="shared" si="127"/>
        <v>#REF!</v>
      </c>
      <c r="N290" s="175" t="e">
        <f t="shared" si="128"/>
        <v>#REF!</v>
      </c>
      <c r="O290" s="175" t="e">
        <f t="shared" si="129"/>
        <v>#REF!</v>
      </c>
      <c r="P290" s="175"/>
      <c r="Q290" s="175"/>
      <c r="R290" s="155"/>
      <c r="S290" s="124"/>
      <c r="T290" s="119">
        <f t="shared" ref="T290:U290" si="208">T257</f>
        <v>0</v>
      </c>
      <c r="U290" s="119">
        <f t="shared" si="208"/>
        <v>0</v>
      </c>
      <c r="V290" s="124"/>
    </row>
    <row r="291" spans="1:22" ht="12.75" hidden="1" customHeight="1" outlineLevel="1">
      <c r="A291" s="140"/>
      <c r="B291" s="155" t="s">
        <v>642</v>
      </c>
      <c r="C291" s="155"/>
      <c r="D291" s="155"/>
      <c r="E291" s="155"/>
      <c r="F291" s="155"/>
      <c r="G291" s="155"/>
      <c r="H291" s="155"/>
      <c r="I291" s="155"/>
      <c r="J291" s="157">
        <f t="shared" si="205"/>
        <v>0</v>
      </c>
      <c r="K291" s="157"/>
      <c r="L291" s="175" t="e">
        <f t="shared" si="126"/>
        <v>#REF!</v>
      </c>
      <c r="M291" s="175" t="e">
        <f t="shared" si="127"/>
        <v>#REF!</v>
      </c>
      <c r="N291" s="175" t="e">
        <f t="shared" si="128"/>
        <v>#REF!</v>
      </c>
      <c r="O291" s="175" t="e">
        <f t="shared" si="129"/>
        <v>#REF!</v>
      </c>
      <c r="P291" s="175"/>
      <c r="Q291" s="175"/>
      <c r="R291" s="155"/>
      <c r="S291" s="124"/>
      <c r="T291" s="119">
        <f t="shared" ref="T291:U291" si="209">T258</f>
        <v>0</v>
      </c>
      <c r="U291" s="119">
        <f t="shared" si="209"/>
        <v>0</v>
      </c>
      <c r="V291" s="124"/>
    </row>
    <row r="292" spans="1:22" ht="12.75" hidden="1" customHeight="1" outlineLevel="1">
      <c r="A292" s="140"/>
      <c r="B292" s="412" t="s">
        <v>643</v>
      </c>
      <c r="C292" s="155"/>
      <c r="D292" s="155"/>
      <c r="E292" s="155"/>
      <c r="F292" s="155"/>
      <c r="G292" s="155"/>
      <c r="H292" s="155">
        <v>-0.12</v>
      </c>
      <c r="I292" s="155">
        <v>12.96</v>
      </c>
      <c r="J292" s="157">
        <f t="shared" si="205"/>
        <v>-1.5551999999999999</v>
      </c>
      <c r="K292" s="157"/>
      <c r="L292" s="175" t="e">
        <f t="shared" si="126"/>
        <v>#REF!</v>
      </c>
      <c r="M292" s="175" t="e">
        <f t="shared" si="127"/>
        <v>#REF!</v>
      </c>
      <c r="N292" s="175" t="e">
        <f t="shared" si="128"/>
        <v>#REF!</v>
      </c>
      <c r="O292" s="175" t="e">
        <f t="shared" si="129"/>
        <v>#REF!</v>
      </c>
      <c r="P292" s="175"/>
      <c r="Q292" s="175"/>
      <c r="R292" s="155"/>
      <c r="S292" s="124"/>
      <c r="T292" s="119">
        <f t="shared" ref="T292:U292" si="210">T259</f>
        <v>1248333</v>
      </c>
      <c r="U292" s="119">
        <f t="shared" si="210"/>
        <v>210000</v>
      </c>
      <c r="V292" s="124"/>
    </row>
    <row r="293" spans="1:22" ht="12.75" hidden="1" customHeight="1" outlineLevel="1">
      <c r="A293" s="140"/>
      <c r="B293" s="412" t="s">
        <v>644</v>
      </c>
      <c r="C293" s="155"/>
      <c r="D293" s="155"/>
      <c r="E293" s="155"/>
      <c r="F293" s="155">
        <v>1.3</v>
      </c>
      <c r="G293" s="155">
        <v>0.2</v>
      </c>
      <c r="H293" s="155">
        <v>-0.12</v>
      </c>
      <c r="I293" s="155"/>
      <c r="J293" s="157">
        <f t="shared" si="205"/>
        <v>-3.1199999999999999E-2</v>
      </c>
      <c r="K293" s="157"/>
      <c r="L293" s="175" t="e">
        <f t="shared" si="126"/>
        <v>#REF!</v>
      </c>
      <c r="M293" s="175" t="e">
        <f t="shared" si="127"/>
        <v>#REF!</v>
      </c>
      <c r="N293" s="175" t="e">
        <f t="shared" si="128"/>
        <v>#REF!</v>
      </c>
      <c r="O293" s="175" t="e">
        <f t="shared" si="129"/>
        <v>#REF!</v>
      </c>
      <c r="P293" s="175"/>
      <c r="Q293" s="175"/>
      <c r="R293" s="155"/>
      <c r="S293" s="124"/>
      <c r="T293" s="119">
        <f t="shared" ref="T293:U293" si="211">T260</f>
        <v>0</v>
      </c>
      <c r="U293" s="119">
        <f t="shared" si="211"/>
        <v>0</v>
      </c>
      <c r="V293" s="124"/>
    </row>
    <row r="294" spans="1:22" ht="12.75" hidden="1" customHeight="1" outlineLevel="1">
      <c r="A294" s="140"/>
      <c r="B294" s="412" t="s">
        <v>645</v>
      </c>
      <c r="C294" s="155"/>
      <c r="D294" s="155"/>
      <c r="E294" s="155"/>
      <c r="F294" s="155"/>
      <c r="G294" s="155"/>
      <c r="H294" s="155">
        <v>-0.02</v>
      </c>
      <c r="I294" s="155">
        <v>11.682</v>
      </c>
      <c r="J294" s="157">
        <f t="shared" si="205"/>
        <v>-0.23363999999999999</v>
      </c>
      <c r="K294" s="157"/>
      <c r="L294" s="175" t="e">
        <f t="shared" si="126"/>
        <v>#REF!</v>
      </c>
      <c r="M294" s="175" t="e">
        <f t="shared" si="127"/>
        <v>#REF!</v>
      </c>
      <c r="N294" s="175" t="e">
        <f t="shared" si="128"/>
        <v>#REF!</v>
      </c>
      <c r="O294" s="175" t="e">
        <f t="shared" si="129"/>
        <v>#REF!</v>
      </c>
      <c r="P294" s="175"/>
      <c r="Q294" s="175"/>
      <c r="R294" s="155"/>
      <c r="S294" s="124"/>
      <c r="T294" s="119">
        <f t="shared" ref="T294:U294" si="212">T261</f>
        <v>0</v>
      </c>
      <c r="U294" s="119">
        <f t="shared" si="212"/>
        <v>0</v>
      </c>
      <c r="V294" s="124"/>
    </row>
    <row r="295" spans="1:22" ht="12.75" hidden="1" customHeight="1" outlineLevel="1">
      <c r="A295" s="140"/>
      <c r="B295" s="141" t="s">
        <v>594</v>
      </c>
      <c r="C295" s="155"/>
      <c r="D295" s="155"/>
      <c r="E295" s="155">
        <v>1</v>
      </c>
      <c r="F295" s="155">
        <v>11.3</v>
      </c>
      <c r="G295" s="155">
        <v>0.1</v>
      </c>
      <c r="H295" s="155">
        <v>0.4</v>
      </c>
      <c r="I295" s="155">
        <v>1</v>
      </c>
      <c r="J295" s="157">
        <f t="shared" si="205"/>
        <v>0.45200000000000001</v>
      </c>
      <c r="K295" s="157"/>
      <c r="L295" s="175" t="e">
        <f t="shared" si="126"/>
        <v>#REF!</v>
      </c>
      <c r="M295" s="175" t="e">
        <f t="shared" si="127"/>
        <v>#REF!</v>
      </c>
      <c r="N295" s="175" t="e">
        <f t="shared" si="128"/>
        <v>#REF!</v>
      </c>
      <c r="O295" s="175" t="e">
        <f t="shared" si="129"/>
        <v>#REF!</v>
      </c>
      <c r="P295" s="175"/>
      <c r="Q295" s="175"/>
      <c r="R295" s="155"/>
      <c r="S295" s="124"/>
      <c r="T295" s="119">
        <f t="shared" ref="T295:U295" si="213">T262</f>
        <v>0</v>
      </c>
      <c r="U295" s="119">
        <f t="shared" si="213"/>
        <v>0</v>
      </c>
      <c r="V295" s="124"/>
    </row>
    <row r="296" spans="1:22" ht="39" customHeight="1" collapsed="1">
      <c r="A296" s="140">
        <v>8</v>
      </c>
      <c r="B296" s="155" t="s">
        <v>646</v>
      </c>
      <c r="C296" s="155" t="s">
        <v>436</v>
      </c>
      <c r="D296" s="140" t="s">
        <v>188</v>
      </c>
      <c r="E296" s="156"/>
      <c r="F296" s="157"/>
      <c r="G296" s="157"/>
      <c r="H296" s="157"/>
      <c r="I296" s="157"/>
      <c r="J296" s="157"/>
      <c r="K296" s="157">
        <f>+SUBTOTAL(9,J297:J301)</f>
        <v>3.4944000000000002</v>
      </c>
      <c r="L296" s="175" t="e">
        <f t="shared" si="126"/>
        <v>#REF!</v>
      </c>
      <c r="M296" s="175" t="e">
        <f t="shared" si="127"/>
        <v>#REF!</v>
      </c>
      <c r="N296" s="175" t="e">
        <f t="shared" si="128"/>
        <v>#REF!</v>
      </c>
      <c r="O296" s="175" t="e">
        <f t="shared" si="129"/>
        <v>#REF!</v>
      </c>
      <c r="P296" s="175" t="e">
        <f t="shared" ref="P296:Q296" si="214">N296+L296</f>
        <v>#REF!</v>
      </c>
      <c r="Q296" s="175" t="e">
        <f t="shared" si="214"/>
        <v>#REF!</v>
      </c>
      <c r="R296" s="155"/>
      <c r="S296" s="124"/>
      <c r="T296" s="119">
        <f t="shared" ref="T296:U296" si="215">T265</f>
        <v>1248333</v>
      </c>
      <c r="U296" s="119">
        <f t="shared" si="215"/>
        <v>210000</v>
      </c>
      <c r="V296" s="124"/>
    </row>
    <row r="297" spans="1:22" ht="12.75" hidden="1" customHeight="1" outlineLevel="1">
      <c r="A297" s="140"/>
      <c r="B297" s="141" t="s">
        <v>225</v>
      </c>
      <c r="C297" s="155"/>
      <c r="D297" s="140"/>
      <c r="E297" s="156">
        <v>4</v>
      </c>
      <c r="F297" s="157">
        <v>0.2</v>
      </c>
      <c r="G297" s="157">
        <v>0.3</v>
      </c>
      <c r="H297" s="157">
        <f t="shared" ref="H297:H300" si="216">7.85-4.25-0.4</f>
        <v>3.2</v>
      </c>
      <c r="I297" s="157">
        <v>1.05</v>
      </c>
      <c r="J297" s="157">
        <f t="shared" ref="J297:J300" si="217">PRODUCT(E297:I297)</f>
        <v>0.80640000000000001</v>
      </c>
      <c r="K297" s="157"/>
      <c r="L297" s="175" t="e">
        <f t="shared" si="126"/>
        <v>#REF!</v>
      </c>
      <c r="M297" s="175" t="e">
        <f t="shared" si="127"/>
        <v>#REF!</v>
      </c>
      <c r="N297" s="175" t="e">
        <f t="shared" si="128"/>
        <v>#REF!</v>
      </c>
      <c r="O297" s="175" t="e">
        <f t="shared" si="129"/>
        <v>#REF!</v>
      </c>
      <c r="P297" s="175"/>
      <c r="Q297" s="175"/>
      <c r="R297" s="155"/>
      <c r="S297" s="124"/>
      <c r="T297" s="119">
        <f t="shared" ref="T297:U297" si="218">T264</f>
        <v>0</v>
      </c>
      <c r="U297" s="119">
        <f t="shared" si="218"/>
        <v>0</v>
      </c>
      <c r="V297" s="124"/>
    </row>
    <row r="298" spans="1:22" ht="12.75" hidden="1" customHeight="1" outlineLevel="1">
      <c r="A298" s="140"/>
      <c r="B298" s="141" t="s">
        <v>227</v>
      </c>
      <c r="C298" s="141"/>
      <c r="D298" s="141"/>
      <c r="E298" s="141">
        <v>13</v>
      </c>
      <c r="F298" s="141">
        <v>0.2</v>
      </c>
      <c r="G298" s="141">
        <v>0.2</v>
      </c>
      <c r="H298" s="157">
        <f t="shared" si="216"/>
        <v>3.2</v>
      </c>
      <c r="I298" s="157">
        <v>1.05</v>
      </c>
      <c r="J298" s="157">
        <f t="shared" si="217"/>
        <v>1.7472000000000001</v>
      </c>
      <c r="K298" s="157"/>
      <c r="L298" s="175" t="e">
        <f t="shared" si="126"/>
        <v>#REF!</v>
      </c>
      <c r="M298" s="175" t="e">
        <f t="shared" si="127"/>
        <v>#REF!</v>
      </c>
      <c r="N298" s="175" t="e">
        <f t="shared" si="128"/>
        <v>#REF!</v>
      </c>
      <c r="O298" s="175" t="e">
        <f t="shared" si="129"/>
        <v>#REF!</v>
      </c>
      <c r="P298" s="175"/>
      <c r="Q298" s="175"/>
      <c r="R298" s="155"/>
      <c r="S298" s="124"/>
      <c r="T298" s="119">
        <f t="shared" ref="T298:U298" si="219">T265</f>
        <v>1248333</v>
      </c>
      <c r="U298" s="119">
        <f t="shared" si="219"/>
        <v>210000</v>
      </c>
      <c r="V298" s="124"/>
    </row>
    <row r="299" spans="1:22" ht="12.75" hidden="1" customHeight="1" outlineLevel="1">
      <c r="A299" s="140"/>
      <c r="B299" s="141" t="s">
        <v>228</v>
      </c>
      <c r="C299" s="141"/>
      <c r="D299" s="141"/>
      <c r="E299" s="141">
        <v>4</v>
      </c>
      <c r="F299" s="141">
        <v>0.2</v>
      </c>
      <c r="G299" s="141">
        <v>0.3</v>
      </c>
      <c r="H299" s="157">
        <f t="shared" si="216"/>
        <v>3.2</v>
      </c>
      <c r="I299" s="157">
        <v>1.05</v>
      </c>
      <c r="J299" s="157">
        <f t="shared" si="217"/>
        <v>0.80640000000000001</v>
      </c>
      <c r="K299" s="157"/>
      <c r="L299" s="175" t="e">
        <f t="shared" si="126"/>
        <v>#REF!</v>
      </c>
      <c r="M299" s="175" t="e">
        <f t="shared" si="127"/>
        <v>#REF!</v>
      </c>
      <c r="N299" s="175" t="e">
        <f t="shared" si="128"/>
        <v>#REF!</v>
      </c>
      <c r="O299" s="175" t="e">
        <f t="shared" si="129"/>
        <v>#REF!</v>
      </c>
      <c r="P299" s="175"/>
      <c r="Q299" s="175"/>
      <c r="R299" s="155"/>
      <c r="S299" s="124"/>
      <c r="T299" s="119">
        <f t="shared" ref="T299:U299" si="220">T266</f>
        <v>0</v>
      </c>
      <c r="U299" s="119">
        <f t="shared" si="220"/>
        <v>0</v>
      </c>
      <c r="V299" s="124"/>
    </row>
    <row r="300" spans="1:22" ht="12.75" hidden="1" customHeight="1" outlineLevel="1">
      <c r="A300" s="140"/>
      <c r="B300" s="141" t="s">
        <v>230</v>
      </c>
      <c r="C300" s="141"/>
      <c r="D300" s="141"/>
      <c r="E300" s="141">
        <v>1</v>
      </c>
      <c r="F300" s="141">
        <v>0.2</v>
      </c>
      <c r="G300" s="141">
        <v>0.2</v>
      </c>
      <c r="H300" s="157">
        <f t="shared" si="216"/>
        <v>3.2</v>
      </c>
      <c r="I300" s="157">
        <v>1.05</v>
      </c>
      <c r="J300" s="157">
        <f t="shared" si="217"/>
        <v>0.13439999999999999</v>
      </c>
      <c r="K300" s="157"/>
      <c r="L300" s="175" t="e">
        <f t="shared" si="126"/>
        <v>#REF!</v>
      </c>
      <c r="M300" s="175" t="e">
        <f t="shared" si="127"/>
        <v>#REF!</v>
      </c>
      <c r="N300" s="175" t="e">
        <f t="shared" si="128"/>
        <v>#REF!</v>
      </c>
      <c r="O300" s="175" t="e">
        <f t="shared" si="129"/>
        <v>#REF!</v>
      </c>
      <c r="P300" s="175"/>
      <c r="Q300" s="175"/>
      <c r="R300" s="155"/>
      <c r="S300" s="124"/>
      <c r="T300" s="119">
        <f t="shared" ref="T300:U300" si="221">T267</f>
        <v>0</v>
      </c>
      <c r="U300" s="119">
        <f t="shared" si="221"/>
        <v>0</v>
      </c>
      <c r="V300" s="124"/>
    </row>
    <row r="301" spans="1:22" ht="12.75" hidden="1" customHeight="1" outlineLevel="1">
      <c r="A301" s="140"/>
      <c r="B301" s="141"/>
      <c r="C301" s="155"/>
      <c r="D301" s="140"/>
      <c r="E301" s="156"/>
      <c r="F301" s="157"/>
      <c r="G301" s="157"/>
      <c r="H301" s="157"/>
      <c r="I301" s="157"/>
      <c r="J301" s="157"/>
      <c r="K301" s="157"/>
      <c r="L301" s="175" t="e">
        <f t="shared" si="126"/>
        <v>#REF!</v>
      </c>
      <c r="M301" s="175" t="e">
        <f t="shared" si="127"/>
        <v>#REF!</v>
      </c>
      <c r="N301" s="175" t="e">
        <f t="shared" si="128"/>
        <v>#REF!</v>
      </c>
      <c r="O301" s="175" t="e">
        <f t="shared" si="129"/>
        <v>#REF!</v>
      </c>
      <c r="P301" s="175"/>
      <c r="Q301" s="175"/>
      <c r="R301" s="155"/>
      <c r="S301" s="124"/>
      <c r="T301" s="119">
        <f t="shared" ref="T301:U301" si="222">T268</f>
        <v>0</v>
      </c>
      <c r="U301" s="119">
        <f t="shared" si="222"/>
        <v>0</v>
      </c>
      <c r="V301" s="124"/>
    </row>
    <row r="302" spans="1:22" ht="39" customHeight="1" collapsed="1">
      <c r="A302" s="140">
        <v>9</v>
      </c>
      <c r="B302" s="155" t="s">
        <v>647</v>
      </c>
      <c r="C302" s="155" t="s">
        <v>436</v>
      </c>
      <c r="D302" s="140" t="s">
        <v>188</v>
      </c>
      <c r="E302" s="156"/>
      <c r="F302" s="157"/>
      <c r="G302" s="157"/>
      <c r="H302" s="157"/>
      <c r="I302" s="157"/>
      <c r="J302" s="157"/>
      <c r="K302" s="157">
        <f>+SUBTOTAL(9,J303:J335)</f>
        <v>50.619745000000002</v>
      </c>
      <c r="L302" s="175" t="e">
        <f t="shared" si="126"/>
        <v>#REF!</v>
      </c>
      <c r="M302" s="175" t="e">
        <f t="shared" si="127"/>
        <v>#REF!</v>
      </c>
      <c r="N302" s="175" t="e">
        <f t="shared" si="128"/>
        <v>#REF!</v>
      </c>
      <c r="O302" s="175" t="e">
        <f t="shared" si="129"/>
        <v>#REF!</v>
      </c>
      <c r="P302" s="175" t="e">
        <f t="shared" ref="P302:Q302" si="223">N302+L302</f>
        <v>#REF!</v>
      </c>
      <c r="Q302" s="175" t="e">
        <f t="shared" si="223"/>
        <v>#REF!</v>
      </c>
      <c r="R302" s="155"/>
      <c r="S302" s="124"/>
      <c r="T302" s="119">
        <f t="shared" ref="T302:U302" si="224">T296</f>
        <v>1248333</v>
      </c>
      <c r="U302" s="119">
        <f t="shared" si="224"/>
        <v>210000</v>
      </c>
      <c r="V302" s="124"/>
    </row>
    <row r="303" spans="1:22" ht="12.75" hidden="1" customHeight="1" outlineLevel="1">
      <c r="A303" s="140"/>
      <c r="B303" s="155" t="s">
        <v>615</v>
      </c>
      <c r="C303" s="155"/>
      <c r="D303" s="155"/>
      <c r="E303" s="155"/>
      <c r="F303" s="155"/>
      <c r="G303" s="155"/>
      <c r="H303" s="155"/>
      <c r="I303" s="155"/>
      <c r="J303" s="157"/>
      <c r="K303" s="157"/>
      <c r="L303" s="175" t="e">
        <f t="shared" si="126"/>
        <v>#REF!</v>
      </c>
      <c r="M303" s="175" t="e">
        <f t="shared" si="127"/>
        <v>#REF!</v>
      </c>
      <c r="N303" s="175" t="e">
        <f t="shared" si="128"/>
        <v>#REF!</v>
      </c>
      <c r="O303" s="175" t="e">
        <f t="shared" si="129"/>
        <v>#REF!</v>
      </c>
      <c r="P303" s="175"/>
      <c r="Q303" s="175"/>
      <c r="R303" s="155"/>
      <c r="S303" s="124"/>
      <c r="T303" s="119">
        <f t="shared" ref="T303:U303" si="225">T270</f>
        <v>0</v>
      </c>
      <c r="U303" s="119">
        <f t="shared" si="225"/>
        <v>0</v>
      </c>
      <c r="V303" s="124"/>
    </row>
    <row r="304" spans="1:22" ht="12.75" hidden="1" customHeight="1" outlineLevel="1">
      <c r="A304" s="140"/>
      <c r="B304" s="155" t="s">
        <v>648</v>
      </c>
      <c r="C304" s="155" t="s">
        <v>558</v>
      </c>
      <c r="D304" s="155"/>
      <c r="E304" s="155">
        <v>1</v>
      </c>
      <c r="F304" s="155">
        <v>20</v>
      </c>
      <c r="G304" s="155">
        <v>0.2</v>
      </c>
      <c r="H304" s="155">
        <f>0.4-0.12</f>
        <v>0.28000000000000003</v>
      </c>
      <c r="I304" s="157">
        <v>1.05</v>
      </c>
      <c r="J304" s="157">
        <f t="shared" ref="J304:J320" si="226">PRODUCT(E304:I304)</f>
        <v>1.1759999999999999</v>
      </c>
      <c r="K304" s="157"/>
      <c r="L304" s="175" t="e">
        <f t="shared" si="126"/>
        <v>#REF!</v>
      </c>
      <c r="M304" s="175" t="e">
        <f t="shared" si="127"/>
        <v>#REF!</v>
      </c>
      <c r="N304" s="175" t="e">
        <f t="shared" si="128"/>
        <v>#REF!</v>
      </c>
      <c r="O304" s="175" t="e">
        <f t="shared" si="129"/>
        <v>#REF!</v>
      </c>
      <c r="P304" s="175"/>
      <c r="Q304" s="175"/>
      <c r="R304" s="155"/>
      <c r="S304" s="124"/>
      <c r="T304" s="119">
        <f t="shared" ref="T304:U304" si="227">T271</f>
        <v>0</v>
      </c>
      <c r="U304" s="119">
        <f t="shared" si="227"/>
        <v>0</v>
      </c>
      <c r="V304" s="124"/>
    </row>
    <row r="305" spans="1:22" ht="12.75" hidden="1" customHeight="1" outlineLevel="1">
      <c r="A305" s="140"/>
      <c r="B305" s="155" t="s">
        <v>649</v>
      </c>
      <c r="C305" s="155" t="s">
        <v>558</v>
      </c>
      <c r="D305" s="155"/>
      <c r="E305" s="155">
        <v>1</v>
      </c>
      <c r="F305" s="155">
        <v>12.15</v>
      </c>
      <c r="G305" s="155">
        <v>0.2</v>
      </c>
      <c r="H305" s="155">
        <v>0.28000000000000003</v>
      </c>
      <c r="I305" s="157">
        <v>1.05</v>
      </c>
      <c r="J305" s="157">
        <f t="shared" si="226"/>
        <v>0.71442000000000005</v>
      </c>
      <c r="K305" s="157"/>
      <c r="L305" s="175" t="e">
        <f t="shared" si="126"/>
        <v>#REF!</v>
      </c>
      <c r="M305" s="175" t="e">
        <f t="shared" si="127"/>
        <v>#REF!</v>
      </c>
      <c r="N305" s="175" t="e">
        <f t="shared" si="128"/>
        <v>#REF!</v>
      </c>
      <c r="O305" s="175" t="e">
        <f t="shared" si="129"/>
        <v>#REF!</v>
      </c>
      <c r="P305" s="175"/>
      <c r="Q305" s="175"/>
      <c r="R305" s="155"/>
      <c r="S305" s="124"/>
      <c r="T305" s="119">
        <f t="shared" ref="T305:U305" si="228">T272</f>
        <v>0</v>
      </c>
      <c r="U305" s="119">
        <f t="shared" si="228"/>
        <v>0</v>
      </c>
      <c r="V305" s="124"/>
    </row>
    <row r="306" spans="1:22" ht="12.75" hidden="1" customHeight="1" outlineLevel="1">
      <c r="A306" s="140"/>
      <c r="B306" s="155" t="s">
        <v>650</v>
      </c>
      <c r="C306" s="155" t="s">
        <v>558</v>
      </c>
      <c r="D306" s="155"/>
      <c r="E306" s="155">
        <v>1</v>
      </c>
      <c r="F306" s="155">
        <v>6.65</v>
      </c>
      <c r="G306" s="155">
        <v>0.2</v>
      </c>
      <c r="H306" s="155">
        <v>0.28000000000000003</v>
      </c>
      <c r="I306" s="157">
        <v>1.05</v>
      </c>
      <c r="J306" s="157">
        <f t="shared" si="226"/>
        <v>0.39101999999999998</v>
      </c>
      <c r="K306" s="157"/>
      <c r="L306" s="175" t="e">
        <f t="shared" si="126"/>
        <v>#REF!</v>
      </c>
      <c r="M306" s="175" t="e">
        <f t="shared" si="127"/>
        <v>#REF!</v>
      </c>
      <c r="N306" s="175" t="e">
        <f t="shared" si="128"/>
        <v>#REF!</v>
      </c>
      <c r="O306" s="175" t="e">
        <f t="shared" si="129"/>
        <v>#REF!</v>
      </c>
      <c r="P306" s="175"/>
      <c r="Q306" s="175"/>
      <c r="R306" s="155"/>
      <c r="S306" s="124"/>
      <c r="T306" s="119">
        <f t="shared" ref="T306:U306" si="229">T273</f>
        <v>0</v>
      </c>
      <c r="U306" s="119">
        <f t="shared" si="229"/>
        <v>0</v>
      </c>
      <c r="V306" s="124"/>
    </row>
    <row r="307" spans="1:22" ht="12.75" hidden="1" customHeight="1" outlineLevel="1">
      <c r="A307" s="140"/>
      <c r="B307" s="155" t="s">
        <v>651</v>
      </c>
      <c r="C307" s="155" t="s">
        <v>558</v>
      </c>
      <c r="D307" s="155"/>
      <c r="E307" s="155">
        <v>3</v>
      </c>
      <c r="F307" s="155">
        <v>1</v>
      </c>
      <c r="G307" s="155">
        <v>0.2</v>
      </c>
      <c r="H307" s="155">
        <v>0.28000000000000003</v>
      </c>
      <c r="I307" s="157">
        <v>1.05</v>
      </c>
      <c r="J307" s="157">
        <f t="shared" si="226"/>
        <v>0.1764</v>
      </c>
      <c r="K307" s="157"/>
      <c r="L307" s="175" t="e">
        <f t="shared" si="126"/>
        <v>#REF!</v>
      </c>
      <c r="M307" s="175" t="e">
        <f t="shared" si="127"/>
        <v>#REF!</v>
      </c>
      <c r="N307" s="175" t="e">
        <f t="shared" si="128"/>
        <v>#REF!</v>
      </c>
      <c r="O307" s="175" t="e">
        <f t="shared" si="129"/>
        <v>#REF!</v>
      </c>
      <c r="P307" s="175"/>
      <c r="Q307" s="175"/>
      <c r="R307" s="155"/>
      <c r="S307" s="124"/>
      <c r="T307" s="119">
        <f t="shared" ref="T307:U307" si="230">T274</f>
        <v>1248333</v>
      </c>
      <c r="U307" s="119">
        <f t="shared" si="230"/>
        <v>210000</v>
      </c>
      <c r="V307" s="124"/>
    </row>
    <row r="308" spans="1:22" ht="12.75" hidden="1" customHeight="1" outlineLevel="1">
      <c r="A308" s="140"/>
      <c r="B308" s="155" t="s">
        <v>652</v>
      </c>
      <c r="C308" s="155" t="s">
        <v>621</v>
      </c>
      <c r="D308" s="155"/>
      <c r="E308" s="155">
        <v>1</v>
      </c>
      <c r="F308" s="155">
        <v>6.65</v>
      </c>
      <c r="G308" s="155">
        <v>0.2</v>
      </c>
      <c r="H308" s="155">
        <v>0.28000000000000003</v>
      </c>
      <c r="I308" s="157">
        <v>1.05</v>
      </c>
      <c r="J308" s="157">
        <f t="shared" si="226"/>
        <v>0.39101999999999998</v>
      </c>
      <c r="K308" s="157"/>
      <c r="L308" s="175" t="e">
        <f t="shared" si="126"/>
        <v>#REF!</v>
      </c>
      <c r="M308" s="175" t="e">
        <f t="shared" si="127"/>
        <v>#REF!</v>
      </c>
      <c r="N308" s="175" t="e">
        <f t="shared" si="128"/>
        <v>#REF!</v>
      </c>
      <c r="O308" s="175" t="e">
        <f t="shared" si="129"/>
        <v>#REF!</v>
      </c>
      <c r="P308" s="175"/>
      <c r="Q308" s="175"/>
      <c r="R308" s="155"/>
      <c r="S308" s="124"/>
      <c r="T308" s="119">
        <f t="shared" ref="T308:U308" si="231">T275</f>
        <v>0</v>
      </c>
      <c r="U308" s="119">
        <f t="shared" si="231"/>
        <v>0</v>
      </c>
      <c r="V308" s="124"/>
    </row>
    <row r="309" spans="1:22" ht="12.75" hidden="1" customHeight="1" outlineLevel="1">
      <c r="A309" s="140"/>
      <c r="B309" s="155" t="s">
        <v>653</v>
      </c>
      <c r="C309" s="155" t="s">
        <v>558</v>
      </c>
      <c r="D309" s="155"/>
      <c r="E309" s="155">
        <v>1</v>
      </c>
      <c r="F309" s="155">
        <v>12.15</v>
      </c>
      <c r="G309" s="155">
        <v>0.2</v>
      </c>
      <c r="H309" s="155">
        <v>0.28000000000000003</v>
      </c>
      <c r="I309" s="157">
        <v>1.05</v>
      </c>
      <c r="J309" s="157">
        <f t="shared" si="226"/>
        <v>0.71442000000000005</v>
      </c>
      <c r="K309" s="157"/>
      <c r="L309" s="175" t="e">
        <f t="shared" si="126"/>
        <v>#REF!</v>
      </c>
      <c r="M309" s="175" t="e">
        <f t="shared" si="127"/>
        <v>#REF!</v>
      </c>
      <c r="N309" s="175" t="e">
        <f t="shared" si="128"/>
        <v>#REF!</v>
      </c>
      <c r="O309" s="175" t="e">
        <f t="shared" si="129"/>
        <v>#REF!</v>
      </c>
      <c r="P309" s="175"/>
      <c r="Q309" s="175"/>
      <c r="R309" s="155"/>
      <c r="S309" s="124"/>
      <c r="T309" s="119">
        <f t="shared" ref="T309:U309" si="232">T276</f>
        <v>0</v>
      </c>
      <c r="U309" s="119">
        <f t="shared" si="232"/>
        <v>0</v>
      </c>
      <c r="V309" s="124"/>
    </row>
    <row r="310" spans="1:22" ht="12.75" hidden="1" customHeight="1" outlineLevel="1">
      <c r="A310" s="140"/>
      <c r="B310" s="155" t="s">
        <v>654</v>
      </c>
      <c r="C310" s="155" t="s">
        <v>558</v>
      </c>
      <c r="D310" s="155"/>
      <c r="E310" s="155">
        <v>1</v>
      </c>
      <c r="F310" s="155">
        <v>13.7</v>
      </c>
      <c r="G310" s="155">
        <v>0.2</v>
      </c>
      <c r="H310" s="155">
        <v>0.28000000000000003</v>
      </c>
      <c r="I310" s="157">
        <v>1.05</v>
      </c>
      <c r="J310" s="157">
        <f t="shared" si="226"/>
        <v>0.80556000000000005</v>
      </c>
      <c r="K310" s="157"/>
      <c r="L310" s="175" t="e">
        <f t="shared" si="126"/>
        <v>#REF!</v>
      </c>
      <c r="M310" s="175" t="e">
        <f t="shared" si="127"/>
        <v>#REF!</v>
      </c>
      <c r="N310" s="175" t="e">
        <f t="shared" si="128"/>
        <v>#REF!</v>
      </c>
      <c r="O310" s="175" t="e">
        <f t="shared" si="129"/>
        <v>#REF!</v>
      </c>
      <c r="P310" s="175"/>
      <c r="Q310" s="175"/>
      <c r="R310" s="155"/>
      <c r="S310" s="124"/>
      <c r="T310" s="119">
        <f t="shared" ref="T310:U310" si="233">T277</f>
        <v>0</v>
      </c>
      <c r="U310" s="119">
        <f t="shared" si="233"/>
        <v>0</v>
      </c>
      <c r="V310" s="124"/>
    </row>
    <row r="311" spans="1:22" ht="12.75" hidden="1" customHeight="1" outlineLevel="1">
      <c r="A311" s="140"/>
      <c r="B311" s="155" t="s">
        <v>655</v>
      </c>
      <c r="C311" s="155" t="s">
        <v>558</v>
      </c>
      <c r="D311" s="155"/>
      <c r="E311" s="155">
        <v>1</v>
      </c>
      <c r="F311" s="155">
        <v>6.1</v>
      </c>
      <c r="G311" s="155">
        <v>0.2</v>
      </c>
      <c r="H311" s="155">
        <v>0.28000000000000003</v>
      </c>
      <c r="I311" s="157">
        <v>1.05</v>
      </c>
      <c r="J311" s="157">
        <f t="shared" si="226"/>
        <v>0.35868</v>
      </c>
      <c r="K311" s="157"/>
      <c r="L311" s="175" t="e">
        <f t="shared" si="126"/>
        <v>#REF!</v>
      </c>
      <c r="M311" s="175" t="e">
        <f t="shared" si="127"/>
        <v>#REF!</v>
      </c>
      <c r="N311" s="175" t="e">
        <f t="shared" si="128"/>
        <v>#REF!</v>
      </c>
      <c r="O311" s="175" t="e">
        <f t="shared" si="129"/>
        <v>#REF!</v>
      </c>
      <c r="P311" s="175"/>
      <c r="Q311" s="175"/>
      <c r="R311" s="155"/>
      <c r="S311" s="124"/>
      <c r="T311" s="119">
        <f t="shared" ref="T311:U311" si="234">T278</f>
        <v>0</v>
      </c>
      <c r="U311" s="119">
        <f t="shared" si="234"/>
        <v>0</v>
      </c>
      <c r="V311" s="124"/>
    </row>
    <row r="312" spans="1:22" ht="12.75" hidden="1" customHeight="1" outlineLevel="1">
      <c r="A312" s="140"/>
      <c r="B312" s="155" t="s">
        <v>656</v>
      </c>
      <c r="C312" s="155" t="s">
        <v>558</v>
      </c>
      <c r="D312" s="155"/>
      <c r="E312" s="155">
        <v>1</v>
      </c>
      <c r="F312" s="155">
        <v>20</v>
      </c>
      <c r="G312" s="155">
        <v>0.2</v>
      </c>
      <c r="H312" s="155">
        <v>0.28000000000000003</v>
      </c>
      <c r="I312" s="157">
        <v>1.05</v>
      </c>
      <c r="J312" s="157">
        <f t="shared" si="226"/>
        <v>1.1759999999999999</v>
      </c>
      <c r="K312" s="157"/>
      <c r="L312" s="175" t="e">
        <f t="shared" si="126"/>
        <v>#REF!</v>
      </c>
      <c r="M312" s="175" t="e">
        <f t="shared" si="127"/>
        <v>#REF!</v>
      </c>
      <c r="N312" s="175" t="e">
        <f t="shared" si="128"/>
        <v>#REF!</v>
      </c>
      <c r="O312" s="175" t="e">
        <f t="shared" si="129"/>
        <v>#REF!</v>
      </c>
      <c r="P312" s="175"/>
      <c r="Q312" s="175"/>
      <c r="R312" s="155"/>
      <c r="S312" s="124"/>
      <c r="T312" s="119">
        <f t="shared" ref="T312:U312" si="235">T279</f>
        <v>0</v>
      </c>
      <c r="U312" s="119">
        <f t="shared" si="235"/>
        <v>0</v>
      </c>
      <c r="V312" s="124"/>
    </row>
    <row r="313" spans="1:22" ht="12.75" hidden="1" customHeight="1" outlineLevel="1">
      <c r="A313" s="140"/>
      <c r="B313" s="155" t="s">
        <v>657</v>
      </c>
      <c r="C313" s="155" t="s">
        <v>558</v>
      </c>
      <c r="D313" s="155"/>
      <c r="E313" s="155">
        <v>1</v>
      </c>
      <c r="F313" s="155">
        <v>18.8</v>
      </c>
      <c r="G313" s="155">
        <v>0.2</v>
      </c>
      <c r="H313" s="155">
        <v>0.28000000000000003</v>
      </c>
      <c r="I313" s="157">
        <v>1.05</v>
      </c>
      <c r="J313" s="157">
        <f t="shared" si="226"/>
        <v>1.10544</v>
      </c>
      <c r="K313" s="157"/>
      <c r="L313" s="175" t="e">
        <f t="shared" si="126"/>
        <v>#REF!</v>
      </c>
      <c r="M313" s="175" t="e">
        <f t="shared" si="127"/>
        <v>#REF!</v>
      </c>
      <c r="N313" s="175" t="e">
        <f t="shared" si="128"/>
        <v>#REF!</v>
      </c>
      <c r="O313" s="175" t="e">
        <f t="shared" si="129"/>
        <v>#REF!</v>
      </c>
      <c r="P313" s="175"/>
      <c r="Q313" s="175"/>
      <c r="R313" s="155"/>
      <c r="S313" s="124"/>
      <c r="T313" s="119">
        <f t="shared" ref="T313:U313" si="236">T280</f>
        <v>0</v>
      </c>
      <c r="U313" s="119">
        <f t="shared" si="236"/>
        <v>0</v>
      </c>
      <c r="V313" s="124"/>
    </row>
    <row r="314" spans="1:22" ht="12.75" hidden="1" customHeight="1" outlineLevel="1">
      <c r="A314" s="140"/>
      <c r="B314" s="155" t="s">
        <v>658</v>
      </c>
      <c r="C314" s="155" t="s">
        <v>558</v>
      </c>
      <c r="D314" s="155"/>
      <c r="E314" s="155">
        <v>1</v>
      </c>
      <c r="F314" s="155">
        <v>14.9</v>
      </c>
      <c r="G314" s="155">
        <v>0.2</v>
      </c>
      <c r="H314" s="155">
        <v>0.28000000000000003</v>
      </c>
      <c r="I314" s="157">
        <v>1.05</v>
      </c>
      <c r="J314" s="157">
        <f t="shared" si="226"/>
        <v>0.87612000000000001</v>
      </c>
      <c r="K314" s="157"/>
      <c r="L314" s="175" t="e">
        <f t="shared" si="126"/>
        <v>#REF!</v>
      </c>
      <c r="M314" s="175" t="e">
        <f t="shared" si="127"/>
        <v>#REF!</v>
      </c>
      <c r="N314" s="175" t="e">
        <f t="shared" si="128"/>
        <v>#REF!</v>
      </c>
      <c r="O314" s="175" t="e">
        <f t="shared" si="129"/>
        <v>#REF!</v>
      </c>
      <c r="P314" s="175"/>
      <c r="Q314" s="175"/>
      <c r="R314" s="155"/>
      <c r="S314" s="124"/>
      <c r="T314" s="119">
        <f t="shared" ref="T314:U314" si="237">T281</f>
        <v>0</v>
      </c>
      <c r="U314" s="119">
        <f t="shared" si="237"/>
        <v>0</v>
      </c>
      <c r="V314" s="124"/>
    </row>
    <row r="315" spans="1:22" ht="12.75" hidden="1" customHeight="1" outlineLevel="1">
      <c r="A315" s="140"/>
      <c r="B315" s="155" t="s">
        <v>659</v>
      </c>
      <c r="C315" s="155" t="s">
        <v>558</v>
      </c>
      <c r="D315" s="155"/>
      <c r="E315" s="155">
        <f>E260</f>
        <v>4</v>
      </c>
      <c r="F315" s="155">
        <v>8.6</v>
      </c>
      <c r="G315" s="155">
        <v>0.2</v>
      </c>
      <c r="H315" s="155">
        <v>0.28000000000000003</v>
      </c>
      <c r="I315" s="157">
        <v>1.05</v>
      </c>
      <c r="J315" s="157">
        <f t="shared" si="226"/>
        <v>2.0227200000000001</v>
      </c>
      <c r="K315" s="157"/>
      <c r="L315" s="175" t="e">
        <f t="shared" si="126"/>
        <v>#REF!</v>
      </c>
      <c r="M315" s="175" t="e">
        <f t="shared" si="127"/>
        <v>#REF!</v>
      </c>
      <c r="N315" s="175" t="e">
        <f t="shared" si="128"/>
        <v>#REF!</v>
      </c>
      <c r="O315" s="175" t="e">
        <f t="shared" si="129"/>
        <v>#REF!</v>
      </c>
      <c r="P315" s="175"/>
      <c r="Q315" s="175"/>
      <c r="R315" s="155"/>
      <c r="S315" s="124"/>
      <c r="T315" s="119">
        <f t="shared" ref="T315:U315" si="238">T282</f>
        <v>0</v>
      </c>
      <c r="U315" s="119">
        <f t="shared" si="238"/>
        <v>0</v>
      </c>
      <c r="V315" s="124"/>
    </row>
    <row r="316" spans="1:22" ht="12.75" hidden="1" customHeight="1" outlineLevel="1">
      <c r="A316" s="140"/>
      <c r="B316" s="155" t="s">
        <v>660</v>
      </c>
      <c r="C316" s="155" t="s">
        <v>558</v>
      </c>
      <c r="D316" s="155"/>
      <c r="E316" s="155">
        <v>1</v>
      </c>
      <c r="F316" s="155">
        <v>9.9</v>
      </c>
      <c r="G316" s="155">
        <v>0.2</v>
      </c>
      <c r="H316" s="155">
        <v>0.28000000000000003</v>
      </c>
      <c r="I316" s="157">
        <v>1.05</v>
      </c>
      <c r="J316" s="157">
        <f t="shared" si="226"/>
        <v>0.58211999999999997</v>
      </c>
      <c r="K316" s="157"/>
      <c r="L316" s="175" t="e">
        <f t="shared" si="126"/>
        <v>#REF!</v>
      </c>
      <c r="M316" s="175" t="e">
        <f t="shared" si="127"/>
        <v>#REF!</v>
      </c>
      <c r="N316" s="175" t="e">
        <f t="shared" si="128"/>
        <v>#REF!</v>
      </c>
      <c r="O316" s="175" t="e">
        <f t="shared" si="129"/>
        <v>#REF!</v>
      </c>
      <c r="P316" s="175"/>
      <c r="Q316" s="175"/>
      <c r="R316" s="155"/>
      <c r="S316" s="124"/>
      <c r="T316" s="119">
        <f t="shared" ref="T316:U316" si="239">T283</f>
        <v>0</v>
      </c>
      <c r="U316" s="119">
        <f t="shared" si="239"/>
        <v>0</v>
      </c>
      <c r="V316" s="124"/>
    </row>
    <row r="317" spans="1:22" ht="12.75" hidden="1" customHeight="1" outlineLevel="1">
      <c r="A317" s="140"/>
      <c r="B317" s="155" t="s">
        <v>661</v>
      </c>
      <c r="C317" s="155" t="s">
        <v>558</v>
      </c>
      <c r="D317" s="155"/>
      <c r="E317" s="155">
        <v>1</v>
      </c>
      <c r="F317" s="155">
        <v>4.3</v>
      </c>
      <c r="G317" s="155">
        <v>0.2</v>
      </c>
      <c r="H317" s="155">
        <v>0.28000000000000003</v>
      </c>
      <c r="I317" s="157">
        <v>1.05</v>
      </c>
      <c r="J317" s="157">
        <f t="shared" si="226"/>
        <v>0.25284000000000001</v>
      </c>
      <c r="K317" s="157"/>
      <c r="L317" s="175" t="e">
        <f t="shared" si="126"/>
        <v>#REF!</v>
      </c>
      <c r="M317" s="175" t="e">
        <f t="shared" si="127"/>
        <v>#REF!</v>
      </c>
      <c r="N317" s="175" t="e">
        <f t="shared" si="128"/>
        <v>#REF!</v>
      </c>
      <c r="O317" s="175" t="e">
        <f t="shared" si="129"/>
        <v>#REF!</v>
      </c>
      <c r="P317" s="175"/>
      <c r="Q317" s="175"/>
      <c r="R317" s="155"/>
      <c r="S317" s="124"/>
      <c r="T317" s="119">
        <f t="shared" ref="T317:U317" si="240">T284</f>
        <v>0</v>
      </c>
      <c r="U317" s="119">
        <f t="shared" si="240"/>
        <v>0</v>
      </c>
      <c r="V317" s="124"/>
    </row>
    <row r="318" spans="1:22" ht="12.75" hidden="1" customHeight="1" outlineLevel="1">
      <c r="A318" s="140"/>
      <c r="B318" s="155" t="s">
        <v>662</v>
      </c>
      <c r="C318" s="155" t="s">
        <v>558</v>
      </c>
      <c r="D318" s="155"/>
      <c r="E318" s="155">
        <v>2</v>
      </c>
      <c r="F318" s="155">
        <v>14.5</v>
      </c>
      <c r="G318" s="155">
        <v>0.2</v>
      </c>
      <c r="H318" s="155">
        <v>0.28000000000000003</v>
      </c>
      <c r="I318" s="157">
        <v>1.05</v>
      </c>
      <c r="J318" s="157">
        <f t="shared" si="226"/>
        <v>1.7052</v>
      </c>
      <c r="K318" s="157"/>
      <c r="L318" s="175" t="e">
        <f t="shared" si="126"/>
        <v>#REF!</v>
      </c>
      <c r="M318" s="175" t="e">
        <f t="shared" si="127"/>
        <v>#REF!</v>
      </c>
      <c r="N318" s="175" t="e">
        <f t="shared" si="128"/>
        <v>#REF!</v>
      </c>
      <c r="O318" s="175" t="e">
        <f t="shared" si="129"/>
        <v>#REF!</v>
      </c>
      <c r="P318" s="175"/>
      <c r="Q318" s="175"/>
      <c r="R318" s="155"/>
      <c r="S318" s="124"/>
      <c r="T318" s="119">
        <f t="shared" ref="T318:U318" si="241">T285</f>
        <v>0</v>
      </c>
      <c r="U318" s="119">
        <f t="shared" si="241"/>
        <v>0</v>
      </c>
      <c r="V318" s="124"/>
    </row>
    <row r="319" spans="1:22" ht="12.75" hidden="1" customHeight="1" outlineLevel="1">
      <c r="A319" s="140"/>
      <c r="B319" s="155" t="s">
        <v>663</v>
      </c>
      <c r="C319" s="155" t="s">
        <v>558</v>
      </c>
      <c r="D319" s="155"/>
      <c r="E319" s="155">
        <v>1</v>
      </c>
      <c r="F319" s="155">
        <v>14.9</v>
      </c>
      <c r="G319" s="155">
        <v>0.2</v>
      </c>
      <c r="H319" s="155">
        <v>0.28000000000000003</v>
      </c>
      <c r="I319" s="157">
        <v>1.05</v>
      </c>
      <c r="J319" s="157">
        <f t="shared" si="226"/>
        <v>0.87612000000000001</v>
      </c>
      <c r="K319" s="157"/>
      <c r="L319" s="175" t="e">
        <f t="shared" si="126"/>
        <v>#REF!</v>
      </c>
      <c r="M319" s="175" t="e">
        <f t="shared" si="127"/>
        <v>#REF!</v>
      </c>
      <c r="N319" s="175" t="e">
        <f t="shared" si="128"/>
        <v>#REF!</v>
      </c>
      <c r="O319" s="175" t="e">
        <f t="shared" si="129"/>
        <v>#REF!</v>
      </c>
      <c r="P319" s="175"/>
      <c r="Q319" s="175"/>
      <c r="R319" s="155"/>
      <c r="S319" s="124"/>
      <c r="T319" s="119">
        <f t="shared" ref="T319:U319" si="242">T286</f>
        <v>0</v>
      </c>
      <c r="U319" s="119">
        <f t="shared" si="242"/>
        <v>0</v>
      </c>
      <c r="V319" s="124"/>
    </row>
    <row r="320" spans="1:22" ht="12.75" hidden="1" customHeight="1" outlineLevel="1">
      <c r="A320" s="140"/>
      <c r="B320" s="155" t="s">
        <v>664</v>
      </c>
      <c r="C320" s="155" t="s">
        <v>638</v>
      </c>
      <c r="D320" s="155"/>
      <c r="E320" s="155">
        <v>1</v>
      </c>
      <c r="F320" s="155">
        <v>2.1</v>
      </c>
      <c r="G320" s="155">
        <v>0.3</v>
      </c>
      <c r="H320" s="155">
        <v>0.23</v>
      </c>
      <c r="I320" s="157">
        <v>1.05</v>
      </c>
      <c r="J320" s="157">
        <f t="shared" si="226"/>
        <v>0.152145</v>
      </c>
      <c r="K320" s="157"/>
      <c r="L320" s="175" t="e">
        <f t="shared" si="126"/>
        <v>#REF!</v>
      </c>
      <c r="M320" s="175" t="e">
        <f t="shared" si="127"/>
        <v>#REF!</v>
      </c>
      <c r="N320" s="175" t="e">
        <f t="shared" si="128"/>
        <v>#REF!</v>
      </c>
      <c r="O320" s="175" t="e">
        <f t="shared" si="129"/>
        <v>#REF!</v>
      </c>
      <c r="P320" s="175"/>
      <c r="Q320" s="175"/>
      <c r="R320" s="155"/>
      <c r="S320" s="124"/>
      <c r="T320" s="119">
        <f t="shared" ref="T320:U320" si="243">T287</f>
        <v>0</v>
      </c>
      <c r="U320" s="119">
        <f t="shared" si="243"/>
        <v>0</v>
      </c>
      <c r="V320" s="124"/>
    </row>
    <row r="321" spans="1:22" ht="12.75" hidden="1" customHeight="1" outlineLevel="1">
      <c r="A321" s="140"/>
      <c r="B321" s="155" t="s">
        <v>639</v>
      </c>
      <c r="C321" s="155"/>
      <c r="D321" s="155"/>
      <c r="E321" s="155"/>
      <c r="F321" s="155"/>
      <c r="G321" s="155"/>
      <c r="H321" s="155"/>
      <c r="I321" s="155"/>
      <c r="J321" s="157"/>
      <c r="K321" s="157"/>
      <c r="L321" s="175" t="e">
        <f t="shared" si="126"/>
        <v>#REF!</v>
      </c>
      <c r="M321" s="175" t="e">
        <f t="shared" si="127"/>
        <v>#REF!</v>
      </c>
      <c r="N321" s="175" t="e">
        <f t="shared" si="128"/>
        <v>#REF!</v>
      </c>
      <c r="O321" s="175" t="e">
        <f t="shared" si="129"/>
        <v>#REF!</v>
      </c>
      <c r="P321" s="175"/>
      <c r="Q321" s="175"/>
      <c r="R321" s="155"/>
      <c r="S321" s="124"/>
      <c r="T321" s="119">
        <f t="shared" ref="T321:U321" si="244">T288</f>
        <v>0</v>
      </c>
      <c r="U321" s="119">
        <f t="shared" si="244"/>
        <v>0</v>
      </c>
      <c r="V321" s="124"/>
    </row>
    <row r="322" spans="1:22" ht="12.75" hidden="1" customHeight="1" outlineLevel="1">
      <c r="A322" s="140"/>
      <c r="B322" s="155"/>
      <c r="C322" s="155" t="s">
        <v>640</v>
      </c>
      <c r="D322" s="155"/>
      <c r="E322" s="155"/>
      <c r="F322" s="155"/>
      <c r="G322" s="155">
        <v>1.05</v>
      </c>
      <c r="H322" s="155">
        <v>0.12</v>
      </c>
      <c r="I322" s="155">
        <v>302.52</v>
      </c>
      <c r="J322" s="157">
        <f t="shared" ref="J322:J335" si="245">PRODUCT(E322:I322)</f>
        <v>38.117519999999999</v>
      </c>
      <c r="K322" s="157"/>
      <c r="L322" s="175" t="e">
        <f t="shared" si="126"/>
        <v>#REF!</v>
      </c>
      <c r="M322" s="175" t="e">
        <f t="shared" si="127"/>
        <v>#REF!</v>
      </c>
      <c r="N322" s="175" t="e">
        <f t="shared" si="128"/>
        <v>#REF!</v>
      </c>
      <c r="O322" s="175" t="e">
        <f t="shared" si="129"/>
        <v>#REF!</v>
      </c>
      <c r="P322" s="175"/>
      <c r="Q322" s="175"/>
      <c r="R322" s="155"/>
      <c r="S322" s="124"/>
      <c r="T322" s="119">
        <f t="shared" ref="T322:U322" si="246">T289</f>
        <v>0</v>
      </c>
      <c r="U322" s="119">
        <f t="shared" si="246"/>
        <v>0</v>
      </c>
      <c r="V322" s="124"/>
    </row>
    <row r="323" spans="1:22" ht="12.75" hidden="1" customHeight="1" outlineLevel="1">
      <c r="A323" s="140"/>
      <c r="B323" s="155" t="s">
        <v>642</v>
      </c>
      <c r="C323" s="155"/>
      <c r="D323" s="155"/>
      <c r="E323" s="155"/>
      <c r="F323" s="155"/>
      <c r="G323" s="155"/>
      <c r="H323" s="155"/>
      <c r="I323" s="155"/>
      <c r="J323" s="157">
        <f t="shared" si="245"/>
        <v>0</v>
      </c>
      <c r="K323" s="157"/>
      <c r="L323" s="175" t="e">
        <f t="shared" si="126"/>
        <v>#REF!</v>
      </c>
      <c r="M323" s="175" t="e">
        <f t="shared" si="127"/>
        <v>#REF!</v>
      </c>
      <c r="N323" s="175" t="e">
        <f t="shared" si="128"/>
        <v>#REF!</v>
      </c>
      <c r="O323" s="175" t="e">
        <f t="shared" si="129"/>
        <v>#REF!</v>
      </c>
      <c r="P323" s="175"/>
      <c r="Q323" s="175"/>
      <c r="R323" s="155"/>
      <c r="S323" s="124"/>
      <c r="T323" s="119">
        <f t="shared" ref="T323:U323" si="247">T290</f>
        <v>0</v>
      </c>
      <c r="U323" s="119">
        <f t="shared" si="247"/>
        <v>0</v>
      </c>
      <c r="V323" s="124"/>
    </row>
    <row r="324" spans="1:22" ht="12.75" hidden="1" customHeight="1" outlineLevel="1">
      <c r="A324" s="140"/>
      <c r="B324" s="412" t="s">
        <v>645</v>
      </c>
      <c r="C324" s="155"/>
      <c r="D324" s="155"/>
      <c r="E324" s="155"/>
      <c r="F324" s="155"/>
      <c r="G324" s="155"/>
      <c r="H324" s="155">
        <v>-0.02</v>
      </c>
      <c r="I324" s="155">
        <v>2.1</v>
      </c>
      <c r="J324" s="157">
        <f t="shared" si="245"/>
        <v>-4.2000000000000003E-2</v>
      </c>
      <c r="K324" s="157"/>
      <c r="L324" s="175" t="e">
        <f t="shared" si="126"/>
        <v>#REF!</v>
      </c>
      <c r="M324" s="175" t="e">
        <f t="shared" si="127"/>
        <v>#REF!</v>
      </c>
      <c r="N324" s="175" t="e">
        <f t="shared" si="128"/>
        <v>#REF!</v>
      </c>
      <c r="O324" s="175" t="e">
        <f t="shared" si="129"/>
        <v>#REF!</v>
      </c>
      <c r="P324" s="175"/>
      <c r="Q324" s="175"/>
      <c r="R324" s="155"/>
      <c r="S324" s="124"/>
      <c r="T324" s="119">
        <f t="shared" ref="T324:U324" si="248">T291</f>
        <v>0</v>
      </c>
      <c r="U324" s="119">
        <f t="shared" si="248"/>
        <v>0</v>
      </c>
      <c r="V324" s="124"/>
    </row>
    <row r="325" spans="1:22" ht="12.75" hidden="1" customHeight="1" outlineLevel="1">
      <c r="A325" s="140"/>
      <c r="B325" s="412"/>
      <c r="C325" s="155"/>
      <c r="D325" s="155"/>
      <c r="E325" s="155"/>
      <c r="F325" s="155"/>
      <c r="G325" s="155"/>
      <c r="H325" s="155">
        <v>-0.02</v>
      </c>
      <c r="I325" s="155">
        <v>4.2</v>
      </c>
      <c r="J325" s="157">
        <f t="shared" si="245"/>
        <v>-8.4000000000000005E-2</v>
      </c>
      <c r="K325" s="157"/>
      <c r="L325" s="175" t="e">
        <f t="shared" si="126"/>
        <v>#REF!</v>
      </c>
      <c r="M325" s="175" t="e">
        <f t="shared" si="127"/>
        <v>#REF!</v>
      </c>
      <c r="N325" s="175" t="e">
        <f t="shared" si="128"/>
        <v>#REF!</v>
      </c>
      <c r="O325" s="175" t="e">
        <f t="shared" si="129"/>
        <v>#REF!</v>
      </c>
      <c r="P325" s="175"/>
      <c r="Q325" s="175"/>
      <c r="R325" s="155"/>
      <c r="S325" s="124"/>
      <c r="T325" s="119">
        <f t="shared" ref="T325:U325" si="249">T292</f>
        <v>1248333</v>
      </c>
      <c r="U325" s="119">
        <f t="shared" si="249"/>
        <v>210000</v>
      </c>
      <c r="V325" s="124"/>
    </row>
    <row r="326" spans="1:22" ht="12.75" hidden="1" customHeight="1" outlineLevel="1">
      <c r="A326" s="140"/>
      <c r="B326" s="412"/>
      <c r="C326" s="155"/>
      <c r="D326" s="155"/>
      <c r="E326" s="155"/>
      <c r="F326" s="155"/>
      <c r="G326" s="155"/>
      <c r="H326" s="155">
        <v>-0.02</v>
      </c>
      <c r="I326" s="155">
        <v>5.6</v>
      </c>
      <c r="J326" s="157">
        <f t="shared" si="245"/>
        <v>-0.112</v>
      </c>
      <c r="K326" s="157"/>
      <c r="L326" s="175" t="e">
        <f t="shared" si="126"/>
        <v>#REF!</v>
      </c>
      <c r="M326" s="175" t="e">
        <f t="shared" si="127"/>
        <v>#REF!</v>
      </c>
      <c r="N326" s="175" t="e">
        <f t="shared" si="128"/>
        <v>#REF!</v>
      </c>
      <c r="O326" s="175" t="e">
        <f t="shared" si="129"/>
        <v>#REF!</v>
      </c>
      <c r="P326" s="175"/>
      <c r="Q326" s="175"/>
      <c r="R326" s="155"/>
      <c r="S326" s="124"/>
      <c r="T326" s="119">
        <f t="shared" ref="T326:U326" si="250">T293</f>
        <v>0</v>
      </c>
      <c r="U326" s="119">
        <f t="shared" si="250"/>
        <v>0</v>
      </c>
      <c r="V326" s="124"/>
    </row>
    <row r="327" spans="1:22" ht="12.75" hidden="1" customHeight="1" outlineLevel="1">
      <c r="A327" s="140"/>
      <c r="B327" s="412"/>
      <c r="C327" s="155"/>
      <c r="D327" s="155"/>
      <c r="E327" s="155"/>
      <c r="F327" s="155"/>
      <c r="G327" s="155"/>
      <c r="H327" s="155">
        <v>-0.02</v>
      </c>
      <c r="I327" s="155">
        <v>4.9000000000000004</v>
      </c>
      <c r="J327" s="157">
        <f t="shared" si="245"/>
        <v>-9.8000000000000004E-2</v>
      </c>
      <c r="K327" s="157"/>
      <c r="L327" s="175" t="e">
        <f t="shared" si="126"/>
        <v>#REF!</v>
      </c>
      <c r="M327" s="175" t="e">
        <f t="shared" si="127"/>
        <v>#REF!</v>
      </c>
      <c r="N327" s="175" t="e">
        <f t="shared" si="128"/>
        <v>#REF!</v>
      </c>
      <c r="O327" s="175" t="e">
        <f t="shared" si="129"/>
        <v>#REF!</v>
      </c>
      <c r="P327" s="175"/>
      <c r="Q327" s="175"/>
      <c r="R327" s="155"/>
      <c r="S327" s="124"/>
      <c r="T327" s="119">
        <f t="shared" ref="T327:U327" si="251">T294</f>
        <v>0</v>
      </c>
      <c r="U327" s="119">
        <f t="shared" si="251"/>
        <v>0</v>
      </c>
      <c r="V327" s="124"/>
    </row>
    <row r="328" spans="1:22" ht="12.75" hidden="1" customHeight="1" outlineLevel="1">
      <c r="A328" s="140"/>
      <c r="B328" s="412"/>
      <c r="C328" s="155"/>
      <c r="D328" s="155"/>
      <c r="E328" s="155">
        <v>2</v>
      </c>
      <c r="F328" s="155"/>
      <c r="G328" s="155"/>
      <c r="H328" s="155">
        <v>-0.02</v>
      </c>
      <c r="I328" s="155">
        <v>1</v>
      </c>
      <c r="J328" s="157">
        <f t="shared" si="245"/>
        <v>-0.04</v>
      </c>
      <c r="K328" s="157"/>
      <c r="L328" s="175" t="e">
        <f t="shared" si="126"/>
        <v>#REF!</v>
      </c>
      <c r="M328" s="175" t="e">
        <f t="shared" si="127"/>
        <v>#REF!</v>
      </c>
      <c r="N328" s="175" t="e">
        <f t="shared" si="128"/>
        <v>#REF!</v>
      </c>
      <c r="O328" s="175" t="e">
        <f t="shared" si="129"/>
        <v>#REF!</v>
      </c>
      <c r="P328" s="175"/>
      <c r="Q328" s="175"/>
      <c r="R328" s="155"/>
      <c r="S328" s="124"/>
      <c r="T328" s="119">
        <f t="shared" ref="T328:U328" si="252">T295</f>
        <v>0</v>
      </c>
      <c r="U328" s="119">
        <f t="shared" si="252"/>
        <v>0</v>
      </c>
      <c r="V328" s="124"/>
    </row>
    <row r="329" spans="1:22" ht="12.75" hidden="1" customHeight="1" outlineLevel="1">
      <c r="A329" s="140"/>
      <c r="B329" s="412"/>
      <c r="C329" s="155"/>
      <c r="D329" s="155"/>
      <c r="E329" s="155"/>
      <c r="F329" s="155"/>
      <c r="G329" s="155"/>
      <c r="H329" s="155">
        <v>-0.02</v>
      </c>
      <c r="I329" s="155">
        <v>3.2</v>
      </c>
      <c r="J329" s="157">
        <f t="shared" si="245"/>
        <v>-6.4000000000000001E-2</v>
      </c>
      <c r="K329" s="157"/>
      <c r="L329" s="175" t="e">
        <f t="shared" si="126"/>
        <v>#REF!</v>
      </c>
      <c r="M329" s="175" t="e">
        <f t="shared" si="127"/>
        <v>#REF!</v>
      </c>
      <c r="N329" s="175" t="e">
        <f t="shared" si="128"/>
        <v>#REF!</v>
      </c>
      <c r="O329" s="175" t="e">
        <f t="shared" si="129"/>
        <v>#REF!</v>
      </c>
      <c r="P329" s="175"/>
      <c r="Q329" s="175"/>
      <c r="R329" s="155"/>
      <c r="S329" s="124"/>
      <c r="T329" s="119">
        <f t="shared" ref="T329:U329" si="253">T296</f>
        <v>1248333</v>
      </c>
      <c r="U329" s="119">
        <f t="shared" si="253"/>
        <v>210000</v>
      </c>
      <c r="V329" s="124"/>
    </row>
    <row r="330" spans="1:22" ht="12.75" hidden="1" customHeight="1" outlineLevel="1">
      <c r="A330" s="140"/>
      <c r="B330" s="412"/>
      <c r="C330" s="155"/>
      <c r="D330" s="155"/>
      <c r="E330" s="155"/>
      <c r="F330" s="155"/>
      <c r="G330" s="155"/>
      <c r="H330" s="155">
        <v>-0.02</v>
      </c>
      <c r="I330" s="155">
        <v>5.3</v>
      </c>
      <c r="J330" s="157">
        <f t="shared" si="245"/>
        <v>-0.106</v>
      </c>
      <c r="K330" s="157"/>
      <c r="L330" s="175" t="e">
        <f t="shared" si="126"/>
        <v>#REF!</v>
      </c>
      <c r="M330" s="175" t="e">
        <f t="shared" si="127"/>
        <v>#REF!</v>
      </c>
      <c r="N330" s="175" t="e">
        <f t="shared" si="128"/>
        <v>#REF!</v>
      </c>
      <c r="O330" s="175" t="e">
        <f t="shared" si="129"/>
        <v>#REF!</v>
      </c>
      <c r="P330" s="175"/>
      <c r="Q330" s="175"/>
      <c r="R330" s="155"/>
      <c r="S330" s="124"/>
      <c r="T330" s="119">
        <f t="shared" ref="T330:U330" si="254">T297</f>
        <v>0</v>
      </c>
      <c r="U330" s="119">
        <f t="shared" si="254"/>
        <v>0</v>
      </c>
      <c r="V330" s="124"/>
    </row>
    <row r="331" spans="1:22" ht="12.75" hidden="1" customHeight="1" outlineLevel="1">
      <c r="A331" s="140"/>
      <c r="B331" s="412"/>
      <c r="C331" s="155"/>
      <c r="D331" s="155"/>
      <c r="E331" s="155"/>
      <c r="F331" s="155"/>
      <c r="G331" s="155"/>
      <c r="H331" s="155">
        <v>-0.02</v>
      </c>
      <c r="I331" s="155">
        <v>3.2</v>
      </c>
      <c r="J331" s="157">
        <f t="shared" si="245"/>
        <v>-6.4000000000000001E-2</v>
      </c>
      <c r="K331" s="157"/>
      <c r="L331" s="175" t="e">
        <f t="shared" si="126"/>
        <v>#REF!</v>
      </c>
      <c r="M331" s="175" t="e">
        <f t="shared" si="127"/>
        <v>#REF!</v>
      </c>
      <c r="N331" s="175" t="e">
        <f t="shared" si="128"/>
        <v>#REF!</v>
      </c>
      <c r="O331" s="175" t="e">
        <f t="shared" si="129"/>
        <v>#REF!</v>
      </c>
      <c r="P331" s="175"/>
      <c r="Q331" s="175"/>
      <c r="R331" s="155"/>
      <c r="S331" s="124"/>
      <c r="T331" s="119">
        <f t="shared" ref="T331:U331" si="255">T298</f>
        <v>1248333</v>
      </c>
      <c r="U331" s="119">
        <f t="shared" si="255"/>
        <v>210000</v>
      </c>
      <c r="V331" s="124"/>
    </row>
    <row r="332" spans="1:22" ht="12.75" hidden="1" customHeight="1" outlineLevel="1">
      <c r="A332" s="140"/>
      <c r="B332" s="412"/>
      <c r="C332" s="155"/>
      <c r="D332" s="155"/>
      <c r="E332" s="155"/>
      <c r="F332" s="155"/>
      <c r="G332" s="155"/>
      <c r="H332" s="155">
        <v>-0.02</v>
      </c>
      <c r="I332" s="155">
        <v>6.45</v>
      </c>
      <c r="J332" s="157">
        <f t="shared" si="245"/>
        <v>-0.129</v>
      </c>
      <c r="K332" s="157"/>
      <c r="L332" s="175" t="e">
        <f t="shared" si="126"/>
        <v>#REF!</v>
      </c>
      <c r="M332" s="175" t="e">
        <f t="shared" si="127"/>
        <v>#REF!</v>
      </c>
      <c r="N332" s="175" t="e">
        <f t="shared" si="128"/>
        <v>#REF!</v>
      </c>
      <c r="O332" s="175" t="e">
        <f t="shared" si="129"/>
        <v>#REF!</v>
      </c>
      <c r="P332" s="175"/>
      <c r="Q332" s="175"/>
      <c r="R332" s="155"/>
      <c r="S332" s="124"/>
      <c r="T332" s="119">
        <f t="shared" ref="T332:U332" si="256">T299</f>
        <v>0</v>
      </c>
      <c r="U332" s="119">
        <f t="shared" si="256"/>
        <v>0</v>
      </c>
      <c r="V332" s="124"/>
    </row>
    <row r="333" spans="1:22" ht="12.75" hidden="1" customHeight="1" outlineLevel="1">
      <c r="A333" s="140"/>
      <c r="B333" s="412"/>
      <c r="C333" s="155"/>
      <c r="D333" s="155"/>
      <c r="E333" s="155"/>
      <c r="F333" s="155"/>
      <c r="G333" s="155"/>
      <c r="H333" s="155">
        <v>-0.02</v>
      </c>
      <c r="I333" s="155">
        <v>4.05</v>
      </c>
      <c r="J333" s="157">
        <f t="shared" si="245"/>
        <v>-8.1000000000000003E-2</v>
      </c>
      <c r="K333" s="157"/>
      <c r="L333" s="175" t="e">
        <f t="shared" si="126"/>
        <v>#REF!</v>
      </c>
      <c r="M333" s="175" t="e">
        <f t="shared" si="127"/>
        <v>#REF!</v>
      </c>
      <c r="N333" s="175" t="e">
        <f t="shared" si="128"/>
        <v>#REF!</v>
      </c>
      <c r="O333" s="175" t="e">
        <f t="shared" si="129"/>
        <v>#REF!</v>
      </c>
      <c r="P333" s="175"/>
      <c r="Q333" s="175"/>
      <c r="R333" s="155"/>
      <c r="S333" s="124"/>
      <c r="T333" s="119">
        <f t="shared" ref="T333:U333" si="257">T300</f>
        <v>0</v>
      </c>
      <c r="U333" s="119">
        <f t="shared" si="257"/>
        <v>0</v>
      </c>
      <c r="V333" s="124"/>
    </row>
    <row r="334" spans="1:22" ht="12.75" hidden="1" customHeight="1" outlineLevel="1">
      <c r="A334" s="140"/>
      <c r="B334" s="412"/>
      <c r="C334" s="155"/>
      <c r="D334" s="155"/>
      <c r="E334" s="155"/>
      <c r="F334" s="155"/>
      <c r="G334" s="155"/>
      <c r="H334" s="155">
        <v>-0.02</v>
      </c>
      <c r="I334" s="155">
        <v>4.2</v>
      </c>
      <c r="J334" s="157">
        <f t="shared" si="245"/>
        <v>-8.4000000000000005E-2</v>
      </c>
      <c r="K334" s="157"/>
      <c r="L334" s="175" t="e">
        <f t="shared" si="126"/>
        <v>#REF!</v>
      </c>
      <c r="M334" s="175" t="e">
        <f t="shared" si="127"/>
        <v>#REF!</v>
      </c>
      <c r="N334" s="175" t="e">
        <f t="shared" si="128"/>
        <v>#REF!</v>
      </c>
      <c r="O334" s="175" t="e">
        <f t="shared" si="129"/>
        <v>#REF!</v>
      </c>
      <c r="P334" s="175"/>
      <c r="Q334" s="175"/>
      <c r="R334" s="155"/>
      <c r="S334" s="124"/>
      <c r="T334" s="119">
        <f t="shared" ref="T334:U334" si="258">T301</f>
        <v>0</v>
      </c>
      <c r="U334" s="119">
        <f t="shared" si="258"/>
        <v>0</v>
      </c>
      <c r="V334" s="124"/>
    </row>
    <row r="335" spans="1:22" ht="12.75" hidden="1" customHeight="1" outlineLevel="1">
      <c r="A335" s="140"/>
      <c r="B335" s="155"/>
      <c r="C335" s="155"/>
      <c r="D335" s="155"/>
      <c r="E335" s="155"/>
      <c r="F335" s="155"/>
      <c r="G335" s="155"/>
      <c r="H335" s="155">
        <v>-0.02</v>
      </c>
      <c r="I335" s="155">
        <v>3.5</v>
      </c>
      <c r="J335" s="157">
        <f t="shared" si="245"/>
        <v>-7.0000000000000007E-2</v>
      </c>
      <c r="K335" s="157"/>
      <c r="L335" s="175" t="e">
        <f t="shared" si="126"/>
        <v>#REF!</v>
      </c>
      <c r="M335" s="175" t="e">
        <f t="shared" si="127"/>
        <v>#REF!</v>
      </c>
      <c r="N335" s="175" t="e">
        <f t="shared" si="128"/>
        <v>#REF!</v>
      </c>
      <c r="O335" s="175" t="e">
        <f t="shared" si="129"/>
        <v>#REF!</v>
      </c>
      <c r="P335" s="175"/>
      <c r="Q335" s="175"/>
      <c r="R335" s="155"/>
      <c r="S335" s="124"/>
      <c r="T335" s="119">
        <f t="shared" ref="T335:U335" si="259">T302</f>
        <v>1248333</v>
      </c>
      <c r="U335" s="119">
        <f t="shared" si="259"/>
        <v>210000</v>
      </c>
      <c r="V335" s="124"/>
    </row>
    <row r="336" spans="1:22" ht="37.5" customHeight="1" collapsed="1">
      <c r="A336" s="140">
        <v>10</v>
      </c>
      <c r="B336" s="155" t="s">
        <v>665</v>
      </c>
      <c r="C336" s="155" t="s">
        <v>436</v>
      </c>
      <c r="D336" s="140" t="s">
        <v>188</v>
      </c>
      <c r="E336" s="156"/>
      <c r="F336" s="157"/>
      <c r="G336" s="157"/>
      <c r="H336" s="157"/>
      <c r="I336" s="157"/>
      <c r="J336" s="157"/>
      <c r="K336" s="157">
        <f>+SUBTOTAL(9,J337:J343)</f>
        <v>2.4150672000000002</v>
      </c>
      <c r="L336" s="175" t="e">
        <f t="shared" si="126"/>
        <v>#REF!</v>
      </c>
      <c r="M336" s="175" t="e">
        <f t="shared" si="127"/>
        <v>#REF!</v>
      </c>
      <c r="N336" s="175" t="e">
        <f t="shared" si="128"/>
        <v>#REF!</v>
      </c>
      <c r="O336" s="175" t="e">
        <f t="shared" si="129"/>
        <v>#REF!</v>
      </c>
      <c r="P336" s="175" t="e">
        <f t="shared" ref="P336:Q336" si="260">N336+L336</f>
        <v>#REF!</v>
      </c>
      <c r="Q336" s="175" t="e">
        <f t="shared" si="260"/>
        <v>#REF!</v>
      </c>
      <c r="R336" s="155"/>
      <c r="S336" s="124"/>
      <c r="T336" s="119">
        <f t="shared" ref="T336:U336" si="261">T302</f>
        <v>1248333</v>
      </c>
      <c r="U336" s="119">
        <f t="shared" si="261"/>
        <v>210000</v>
      </c>
      <c r="V336" s="124"/>
    </row>
    <row r="337" spans="1:22" ht="12.75" hidden="1" customHeight="1" outlineLevel="1">
      <c r="A337" s="140"/>
      <c r="B337" s="141" t="s">
        <v>666</v>
      </c>
      <c r="C337" s="155" t="s">
        <v>667</v>
      </c>
      <c r="D337" s="140"/>
      <c r="E337" s="156">
        <v>1</v>
      </c>
      <c r="F337" s="157">
        <v>1.3</v>
      </c>
      <c r="G337" s="157">
        <v>1.51</v>
      </c>
      <c r="H337" s="157">
        <v>0.12</v>
      </c>
      <c r="I337" s="157">
        <v>1.05</v>
      </c>
      <c r="J337" s="157">
        <f t="shared" ref="J337:J343" si="262">PRODUCT(E337:I337)</f>
        <v>0.247338</v>
      </c>
      <c r="K337" s="157"/>
      <c r="L337" s="175" t="e">
        <f t="shared" si="126"/>
        <v>#REF!</v>
      </c>
      <c r="M337" s="175" t="e">
        <f t="shared" si="127"/>
        <v>#REF!</v>
      </c>
      <c r="N337" s="175" t="e">
        <f t="shared" si="128"/>
        <v>#REF!</v>
      </c>
      <c r="O337" s="175" t="e">
        <f t="shared" si="129"/>
        <v>#REF!</v>
      </c>
      <c r="P337" s="175"/>
      <c r="Q337" s="175"/>
      <c r="R337" s="155"/>
      <c r="S337" s="124"/>
      <c r="T337" s="119">
        <f t="shared" ref="T337:U337" si="263">T304</f>
        <v>0</v>
      </c>
      <c r="U337" s="119">
        <f t="shared" si="263"/>
        <v>0</v>
      </c>
      <c r="V337" s="124"/>
    </row>
    <row r="338" spans="1:22" ht="12.75" hidden="1" customHeight="1" outlineLevel="1">
      <c r="A338" s="140"/>
      <c r="B338" s="141"/>
      <c r="C338" s="155" t="s">
        <v>668</v>
      </c>
      <c r="D338" s="140"/>
      <c r="E338" s="156">
        <v>1</v>
      </c>
      <c r="F338" s="157">
        <v>1.2</v>
      </c>
      <c r="G338" s="157">
        <v>1.3</v>
      </c>
      <c r="H338" s="157">
        <v>0.12</v>
      </c>
      <c r="I338" s="157">
        <v>1.05</v>
      </c>
      <c r="J338" s="157">
        <f t="shared" si="262"/>
        <v>0.19656000000000001</v>
      </c>
      <c r="K338" s="157"/>
      <c r="L338" s="175" t="e">
        <f t="shared" si="126"/>
        <v>#REF!</v>
      </c>
      <c r="M338" s="175" t="e">
        <f t="shared" si="127"/>
        <v>#REF!</v>
      </c>
      <c r="N338" s="175" t="e">
        <f t="shared" si="128"/>
        <v>#REF!</v>
      </c>
      <c r="O338" s="175" t="e">
        <f t="shared" si="129"/>
        <v>#REF!</v>
      </c>
      <c r="P338" s="175"/>
      <c r="Q338" s="175"/>
      <c r="R338" s="155"/>
      <c r="S338" s="124"/>
      <c r="T338" s="119">
        <f t="shared" ref="T338:U338" si="264">T305</f>
        <v>0</v>
      </c>
      <c r="U338" s="119">
        <f t="shared" si="264"/>
        <v>0</v>
      </c>
      <c r="V338" s="124"/>
    </row>
    <row r="339" spans="1:22" ht="12.75" hidden="1" customHeight="1" outlineLevel="1">
      <c r="A339" s="140"/>
      <c r="B339" s="155"/>
      <c r="C339" s="155" t="s">
        <v>669</v>
      </c>
      <c r="D339" s="140"/>
      <c r="E339" s="156">
        <v>1</v>
      </c>
      <c r="F339" s="157">
        <v>1.4</v>
      </c>
      <c r="G339" s="157">
        <v>1.2</v>
      </c>
      <c r="H339" s="157">
        <v>0.12</v>
      </c>
      <c r="I339" s="157">
        <v>1.05</v>
      </c>
      <c r="J339" s="157">
        <f t="shared" si="262"/>
        <v>0.21168000000000001</v>
      </c>
      <c r="K339" s="157"/>
      <c r="L339" s="175" t="e">
        <f t="shared" si="126"/>
        <v>#REF!</v>
      </c>
      <c r="M339" s="175" t="e">
        <f t="shared" si="127"/>
        <v>#REF!</v>
      </c>
      <c r="N339" s="175" t="e">
        <f t="shared" si="128"/>
        <v>#REF!</v>
      </c>
      <c r="O339" s="175" t="e">
        <f t="shared" si="129"/>
        <v>#REF!</v>
      </c>
      <c r="P339" s="175"/>
      <c r="Q339" s="175"/>
      <c r="R339" s="155"/>
      <c r="S339" s="124"/>
      <c r="T339" s="119">
        <f t="shared" ref="T339:U339" si="265">T306</f>
        <v>0</v>
      </c>
      <c r="U339" s="119">
        <f t="shared" si="265"/>
        <v>0</v>
      </c>
      <c r="V339" s="124"/>
    </row>
    <row r="340" spans="1:22" ht="12.75" hidden="1" customHeight="1" outlineLevel="1">
      <c r="A340" s="140"/>
      <c r="B340" s="155"/>
      <c r="C340" s="155" t="s">
        <v>670</v>
      </c>
      <c r="D340" s="140"/>
      <c r="E340" s="156">
        <v>1</v>
      </c>
      <c r="F340" s="157">
        <v>0.65</v>
      </c>
      <c r="G340" s="157">
        <v>1.3</v>
      </c>
      <c r="H340" s="157">
        <v>0.12</v>
      </c>
      <c r="I340" s="157">
        <v>1.05</v>
      </c>
      <c r="J340" s="157">
        <f t="shared" si="262"/>
        <v>0.10647</v>
      </c>
      <c r="K340" s="157"/>
      <c r="L340" s="175" t="e">
        <f t="shared" si="126"/>
        <v>#REF!</v>
      </c>
      <c r="M340" s="175" t="e">
        <f t="shared" si="127"/>
        <v>#REF!</v>
      </c>
      <c r="N340" s="175" t="e">
        <f t="shared" si="128"/>
        <v>#REF!</v>
      </c>
      <c r="O340" s="175" t="e">
        <f t="shared" si="129"/>
        <v>#REF!</v>
      </c>
      <c r="P340" s="175"/>
      <c r="Q340" s="175"/>
      <c r="R340" s="155"/>
      <c r="S340" s="124"/>
      <c r="T340" s="119">
        <f t="shared" ref="T340:U340" si="266">T307</f>
        <v>1248333</v>
      </c>
      <c r="U340" s="119">
        <f t="shared" si="266"/>
        <v>210000</v>
      </c>
      <c r="V340" s="124"/>
    </row>
    <row r="341" spans="1:22" ht="12.75" hidden="1" customHeight="1" outlineLevel="1">
      <c r="A341" s="140"/>
      <c r="B341" s="155" t="s">
        <v>671</v>
      </c>
      <c r="C341" s="155"/>
      <c r="D341" s="140"/>
      <c r="E341" s="156">
        <v>1</v>
      </c>
      <c r="F341" s="157">
        <f>1.375+1.885*7/5+1.885+1.885</f>
        <v>7.7839999999999998</v>
      </c>
      <c r="G341" s="157">
        <v>1.3</v>
      </c>
      <c r="H341" s="157">
        <v>0.12</v>
      </c>
      <c r="I341" s="157">
        <v>1.05</v>
      </c>
      <c r="J341" s="157">
        <f t="shared" si="262"/>
        <v>1.2750192</v>
      </c>
      <c r="K341" s="157"/>
      <c r="L341" s="175" t="e">
        <f t="shared" si="126"/>
        <v>#REF!</v>
      </c>
      <c r="M341" s="175" t="e">
        <f t="shared" si="127"/>
        <v>#REF!</v>
      </c>
      <c r="N341" s="175" t="e">
        <f t="shared" si="128"/>
        <v>#REF!</v>
      </c>
      <c r="O341" s="175" t="e">
        <f t="shared" si="129"/>
        <v>#REF!</v>
      </c>
      <c r="P341" s="175"/>
      <c r="Q341" s="175"/>
      <c r="R341" s="155"/>
      <c r="S341" s="124"/>
      <c r="T341" s="119">
        <f t="shared" ref="T341:U341" si="267">T308</f>
        <v>0</v>
      </c>
      <c r="U341" s="119">
        <f t="shared" si="267"/>
        <v>0</v>
      </c>
      <c r="V341" s="124"/>
    </row>
    <row r="342" spans="1:22" ht="12.75" hidden="1" customHeight="1" outlineLevel="1">
      <c r="A342" s="140"/>
      <c r="B342" s="155" t="s">
        <v>672</v>
      </c>
      <c r="C342" s="155"/>
      <c r="D342" s="140"/>
      <c r="E342" s="156"/>
      <c r="F342" s="157">
        <v>2.64</v>
      </c>
      <c r="G342" s="157">
        <v>0.2</v>
      </c>
      <c r="H342" s="157">
        <v>0.3</v>
      </c>
      <c r="I342" s="157">
        <v>1.05</v>
      </c>
      <c r="J342" s="157">
        <f t="shared" si="262"/>
        <v>0.16632</v>
      </c>
      <c r="K342" s="157"/>
      <c r="L342" s="175" t="e">
        <f t="shared" si="126"/>
        <v>#REF!</v>
      </c>
      <c r="M342" s="175" t="e">
        <f t="shared" si="127"/>
        <v>#REF!</v>
      </c>
      <c r="N342" s="175" t="e">
        <f t="shared" si="128"/>
        <v>#REF!</v>
      </c>
      <c r="O342" s="175" t="e">
        <f t="shared" si="129"/>
        <v>#REF!</v>
      </c>
      <c r="P342" s="175"/>
      <c r="Q342" s="175"/>
      <c r="R342" s="155"/>
      <c r="S342" s="124"/>
      <c r="T342" s="119">
        <f t="shared" ref="T342:U342" si="268">T309</f>
        <v>0</v>
      </c>
      <c r="U342" s="119">
        <f t="shared" si="268"/>
        <v>0</v>
      </c>
      <c r="V342" s="124"/>
    </row>
    <row r="343" spans="1:22" ht="12.75" hidden="1" customHeight="1" outlineLevel="1">
      <c r="A343" s="140"/>
      <c r="B343" s="155" t="s">
        <v>673</v>
      </c>
      <c r="C343" s="155"/>
      <c r="D343" s="140"/>
      <c r="E343" s="156"/>
      <c r="F343" s="157">
        <f>16.8/5</f>
        <v>3.36</v>
      </c>
      <c r="G343" s="157">
        <v>0.2</v>
      </c>
      <c r="H343" s="157">
        <v>0.3</v>
      </c>
      <c r="I343" s="157">
        <v>1.05</v>
      </c>
      <c r="J343" s="157">
        <f t="shared" si="262"/>
        <v>0.21168000000000001</v>
      </c>
      <c r="K343" s="157"/>
      <c r="L343" s="175" t="e">
        <f t="shared" si="126"/>
        <v>#REF!</v>
      </c>
      <c r="M343" s="175" t="e">
        <f t="shared" si="127"/>
        <v>#REF!</v>
      </c>
      <c r="N343" s="175" t="e">
        <f t="shared" si="128"/>
        <v>#REF!</v>
      </c>
      <c r="O343" s="175" t="e">
        <f t="shared" si="129"/>
        <v>#REF!</v>
      </c>
      <c r="P343" s="175"/>
      <c r="Q343" s="175"/>
      <c r="R343" s="155"/>
      <c r="S343" s="124"/>
      <c r="T343" s="119">
        <f t="shared" ref="T343:U343" si="269">T310</f>
        <v>0</v>
      </c>
      <c r="U343" s="119">
        <f t="shared" si="269"/>
        <v>0</v>
      </c>
      <c r="V343" s="124"/>
    </row>
    <row r="344" spans="1:22" ht="37.5" customHeight="1" collapsed="1">
      <c r="A344" s="140">
        <v>11</v>
      </c>
      <c r="B344" s="155" t="s">
        <v>363</v>
      </c>
      <c r="C344" s="155" t="s">
        <v>364</v>
      </c>
      <c r="D344" s="140" t="s">
        <v>188</v>
      </c>
      <c r="E344" s="156"/>
      <c r="F344" s="157"/>
      <c r="G344" s="157"/>
      <c r="H344" s="157"/>
      <c r="I344" s="157"/>
      <c r="J344" s="157"/>
      <c r="K344" s="157">
        <f>+SUBTOTAL(9,J345:J365)</f>
        <v>9.6174750000000007</v>
      </c>
      <c r="L344" s="175" t="e">
        <f t="shared" si="126"/>
        <v>#REF!</v>
      </c>
      <c r="M344" s="175" t="e">
        <f t="shared" si="127"/>
        <v>#REF!</v>
      </c>
      <c r="N344" s="175" t="e">
        <f t="shared" si="128"/>
        <v>#REF!</v>
      </c>
      <c r="O344" s="175" t="e">
        <f t="shared" si="129"/>
        <v>#REF!</v>
      </c>
      <c r="P344" s="175" t="e">
        <f t="shared" ref="P344:Q344" si="270">N344+L344</f>
        <v>#REF!</v>
      </c>
      <c r="Q344" s="175" t="e">
        <f t="shared" si="270"/>
        <v>#REF!</v>
      </c>
      <c r="R344" s="155"/>
      <c r="S344" s="124"/>
      <c r="T344" s="119">
        <f>ROUND(1160000/1.08*1.07,0)</f>
        <v>1149259</v>
      </c>
      <c r="U344" s="119">
        <f>U336</f>
        <v>210000</v>
      </c>
      <c r="V344" s="124"/>
    </row>
    <row r="345" spans="1:22" ht="12.75" hidden="1" customHeight="1" outlineLevel="1">
      <c r="A345" s="140"/>
      <c r="B345" s="141" t="s">
        <v>365</v>
      </c>
      <c r="C345" s="155"/>
      <c r="D345" s="140"/>
      <c r="E345" s="156"/>
      <c r="F345" s="157"/>
      <c r="G345" s="157"/>
      <c r="H345" s="157"/>
      <c r="I345" s="157"/>
      <c r="J345" s="157"/>
      <c r="K345" s="157"/>
      <c r="L345" s="175" t="e">
        <f t="shared" si="126"/>
        <v>#REF!</v>
      </c>
      <c r="M345" s="175" t="e">
        <f t="shared" si="127"/>
        <v>#REF!</v>
      </c>
      <c r="N345" s="175" t="e">
        <f t="shared" si="128"/>
        <v>#REF!</v>
      </c>
      <c r="O345" s="175" t="e">
        <f t="shared" si="129"/>
        <v>#REF!</v>
      </c>
      <c r="P345" s="175"/>
      <c r="Q345" s="175"/>
      <c r="R345" s="155"/>
      <c r="S345" s="124"/>
      <c r="T345" s="119"/>
      <c r="U345" s="119"/>
      <c r="V345" s="124"/>
    </row>
    <row r="346" spans="1:22" ht="12.75" hidden="1" customHeight="1" outlineLevel="1">
      <c r="A346" s="140"/>
      <c r="B346" s="412" t="s">
        <v>366</v>
      </c>
      <c r="C346" s="412" t="s">
        <v>367</v>
      </c>
      <c r="D346" s="140"/>
      <c r="E346" s="156">
        <v>9</v>
      </c>
      <c r="F346" s="157">
        <v>0.2</v>
      </c>
      <c r="G346" s="157">
        <v>0.2</v>
      </c>
      <c r="H346" s="157">
        <v>3.6</v>
      </c>
      <c r="I346" s="157">
        <v>1.05</v>
      </c>
      <c r="J346" s="157">
        <f t="shared" ref="J346:J351" si="271">PRODUCT(E346:I346)</f>
        <v>1.3608</v>
      </c>
      <c r="K346" s="157"/>
      <c r="L346" s="175" t="e">
        <f t="shared" si="126"/>
        <v>#REF!</v>
      </c>
      <c r="M346" s="175" t="e">
        <f t="shared" si="127"/>
        <v>#REF!</v>
      </c>
      <c r="N346" s="175" t="e">
        <f t="shared" si="128"/>
        <v>#REF!</v>
      </c>
      <c r="O346" s="175" t="e">
        <f t="shared" si="129"/>
        <v>#REF!</v>
      </c>
      <c r="P346" s="175"/>
      <c r="Q346" s="175"/>
      <c r="R346" s="155"/>
      <c r="S346" s="124"/>
      <c r="T346" s="119"/>
      <c r="U346" s="119"/>
      <c r="V346" s="124"/>
    </row>
    <row r="347" spans="1:22" ht="12.75" hidden="1" customHeight="1" outlineLevel="1">
      <c r="A347" s="140"/>
      <c r="B347" s="155"/>
      <c r="C347" s="412" t="s">
        <v>674</v>
      </c>
      <c r="D347" s="140"/>
      <c r="E347" s="156">
        <v>5</v>
      </c>
      <c r="F347" s="157">
        <v>0.2</v>
      </c>
      <c r="G347" s="157">
        <v>0.1</v>
      </c>
      <c r="H347" s="157">
        <v>3.6</v>
      </c>
      <c r="I347" s="157">
        <v>1.05</v>
      </c>
      <c r="J347" s="157">
        <f t="shared" si="271"/>
        <v>0.378</v>
      </c>
      <c r="K347" s="157"/>
      <c r="L347" s="175" t="e">
        <f t="shared" si="126"/>
        <v>#REF!</v>
      </c>
      <c r="M347" s="175" t="e">
        <f t="shared" si="127"/>
        <v>#REF!</v>
      </c>
      <c r="N347" s="175" t="e">
        <f t="shared" si="128"/>
        <v>#REF!</v>
      </c>
      <c r="O347" s="175" t="e">
        <f t="shared" si="129"/>
        <v>#REF!</v>
      </c>
      <c r="P347" s="175"/>
      <c r="Q347" s="175"/>
      <c r="R347" s="155"/>
      <c r="S347" s="124"/>
      <c r="T347" s="119"/>
      <c r="U347" s="119"/>
      <c r="V347" s="124"/>
    </row>
    <row r="348" spans="1:22" ht="12.75" hidden="1" customHeight="1" outlineLevel="1">
      <c r="A348" s="140"/>
      <c r="B348" s="412" t="s">
        <v>368</v>
      </c>
      <c r="C348" s="412" t="s">
        <v>369</v>
      </c>
      <c r="D348" s="140"/>
      <c r="E348" s="156">
        <v>1</v>
      </c>
      <c r="F348" s="157">
        <v>4.7</v>
      </c>
      <c r="G348" s="157">
        <v>0.1</v>
      </c>
      <c r="H348" s="157">
        <v>0.2</v>
      </c>
      <c r="I348" s="157">
        <v>1.05</v>
      </c>
      <c r="J348" s="157">
        <f t="shared" si="271"/>
        <v>9.8699999999999996E-2</v>
      </c>
      <c r="K348" s="157"/>
      <c r="L348" s="175" t="e">
        <f t="shared" si="126"/>
        <v>#REF!</v>
      </c>
      <c r="M348" s="175" t="e">
        <f t="shared" si="127"/>
        <v>#REF!</v>
      </c>
      <c r="N348" s="175" t="e">
        <f t="shared" si="128"/>
        <v>#REF!</v>
      </c>
      <c r="O348" s="175" t="e">
        <f t="shared" si="129"/>
        <v>#REF!</v>
      </c>
      <c r="P348" s="175"/>
      <c r="Q348" s="175"/>
      <c r="R348" s="155"/>
      <c r="S348" s="124"/>
      <c r="T348" s="119"/>
      <c r="U348" s="119"/>
      <c r="V348" s="124"/>
    </row>
    <row r="349" spans="1:22" ht="12.75" hidden="1" customHeight="1" outlineLevel="1">
      <c r="A349" s="140"/>
      <c r="B349" s="155"/>
      <c r="C349" s="412" t="s">
        <v>675</v>
      </c>
      <c r="D349" s="140"/>
      <c r="E349" s="156">
        <v>1</v>
      </c>
      <c r="F349" s="157">
        <v>40</v>
      </c>
      <c r="G349" s="157">
        <v>0.2</v>
      </c>
      <c r="H349" s="157">
        <v>0.2</v>
      </c>
      <c r="I349" s="157">
        <v>1.05</v>
      </c>
      <c r="J349" s="157">
        <f t="shared" si="271"/>
        <v>1.68</v>
      </c>
      <c r="K349" s="157"/>
      <c r="L349" s="175" t="e">
        <f t="shared" si="126"/>
        <v>#REF!</v>
      </c>
      <c r="M349" s="175" t="e">
        <f t="shared" si="127"/>
        <v>#REF!</v>
      </c>
      <c r="N349" s="175" t="e">
        <f t="shared" si="128"/>
        <v>#REF!</v>
      </c>
      <c r="O349" s="175" t="e">
        <f t="shared" si="129"/>
        <v>#REF!</v>
      </c>
      <c r="P349" s="175"/>
      <c r="Q349" s="175"/>
      <c r="R349" s="155"/>
      <c r="S349" s="124"/>
      <c r="T349" s="119"/>
      <c r="U349" s="119"/>
      <c r="V349" s="124"/>
    </row>
    <row r="350" spans="1:22" ht="12.75" hidden="1" customHeight="1" outlineLevel="1">
      <c r="A350" s="140"/>
      <c r="B350" s="155"/>
      <c r="C350" s="412" t="s">
        <v>676</v>
      </c>
      <c r="D350" s="140"/>
      <c r="E350" s="156">
        <v>1</v>
      </c>
      <c r="F350" s="157">
        <v>3.9</v>
      </c>
      <c r="G350" s="157">
        <v>0.1</v>
      </c>
      <c r="H350" s="157">
        <v>0.15</v>
      </c>
      <c r="I350" s="157">
        <v>1.05</v>
      </c>
      <c r="J350" s="157">
        <f t="shared" si="271"/>
        <v>6.1425E-2</v>
      </c>
      <c r="K350" s="157"/>
      <c r="L350" s="175" t="e">
        <f t="shared" si="126"/>
        <v>#REF!</v>
      </c>
      <c r="M350" s="175" t="e">
        <f t="shared" si="127"/>
        <v>#REF!</v>
      </c>
      <c r="N350" s="175" t="e">
        <f t="shared" si="128"/>
        <v>#REF!</v>
      </c>
      <c r="O350" s="175" t="e">
        <f t="shared" si="129"/>
        <v>#REF!</v>
      </c>
      <c r="P350" s="175"/>
      <c r="Q350" s="175"/>
      <c r="R350" s="155"/>
      <c r="S350" s="124"/>
      <c r="T350" s="119"/>
      <c r="U350" s="119"/>
      <c r="V350" s="124"/>
    </row>
    <row r="351" spans="1:22" ht="12.75" hidden="1" customHeight="1" outlineLevel="1">
      <c r="A351" s="140"/>
      <c r="B351" s="155"/>
      <c r="C351" s="412" t="s">
        <v>677</v>
      </c>
      <c r="D351" s="140"/>
      <c r="E351" s="156">
        <v>1</v>
      </c>
      <c r="F351" s="157">
        <v>2.6</v>
      </c>
      <c r="G351" s="157">
        <v>0.2</v>
      </c>
      <c r="H351" s="157">
        <v>0.15</v>
      </c>
      <c r="I351" s="157">
        <v>1.05</v>
      </c>
      <c r="J351" s="157">
        <f t="shared" si="271"/>
        <v>8.1900000000000001E-2</v>
      </c>
      <c r="K351" s="157"/>
      <c r="L351" s="175" t="e">
        <f t="shared" si="126"/>
        <v>#REF!</v>
      </c>
      <c r="M351" s="175" t="e">
        <f t="shared" si="127"/>
        <v>#REF!</v>
      </c>
      <c r="N351" s="175" t="e">
        <f t="shared" si="128"/>
        <v>#REF!</v>
      </c>
      <c r="O351" s="175" t="e">
        <f t="shared" si="129"/>
        <v>#REF!</v>
      </c>
      <c r="P351" s="175"/>
      <c r="Q351" s="175"/>
      <c r="R351" s="155"/>
      <c r="S351" s="124"/>
      <c r="T351" s="119"/>
      <c r="U351" s="119"/>
      <c r="V351" s="124"/>
    </row>
    <row r="352" spans="1:22" ht="12.75" hidden="1" customHeight="1" outlineLevel="1">
      <c r="A352" s="140"/>
      <c r="B352" s="155" t="s">
        <v>371</v>
      </c>
      <c r="C352" s="412"/>
      <c r="D352" s="140"/>
      <c r="E352" s="156"/>
      <c r="F352" s="157"/>
      <c r="G352" s="157"/>
      <c r="H352" s="157"/>
      <c r="I352" s="157"/>
      <c r="J352" s="157"/>
      <c r="K352" s="157"/>
      <c r="L352" s="175" t="e">
        <f t="shared" si="126"/>
        <v>#REF!</v>
      </c>
      <c r="M352" s="175" t="e">
        <f t="shared" si="127"/>
        <v>#REF!</v>
      </c>
      <c r="N352" s="175" t="e">
        <f t="shared" si="128"/>
        <v>#REF!</v>
      </c>
      <c r="O352" s="175" t="e">
        <f t="shared" si="129"/>
        <v>#REF!</v>
      </c>
      <c r="P352" s="175"/>
      <c r="Q352" s="175"/>
      <c r="R352" s="155"/>
      <c r="S352" s="124"/>
      <c r="T352" s="119"/>
      <c r="U352" s="119"/>
      <c r="V352" s="124"/>
    </row>
    <row r="353" spans="1:22" ht="12.75" hidden="1" customHeight="1" outlineLevel="1">
      <c r="A353" s="140"/>
      <c r="B353" s="412" t="s">
        <v>366</v>
      </c>
      <c r="C353" s="412" t="s">
        <v>372</v>
      </c>
      <c r="D353" s="140"/>
      <c r="E353" s="156">
        <v>7</v>
      </c>
      <c r="F353" s="157">
        <v>0.2</v>
      </c>
      <c r="G353" s="157">
        <v>0.2</v>
      </c>
      <c r="H353" s="157">
        <v>3.2</v>
      </c>
      <c r="I353" s="157">
        <v>1.05</v>
      </c>
      <c r="J353" s="157">
        <f t="shared" ref="J353:J359" si="272">PRODUCT(E353:I353)</f>
        <v>0.94079999999999997</v>
      </c>
      <c r="K353" s="157"/>
      <c r="L353" s="175" t="e">
        <f t="shared" si="126"/>
        <v>#REF!</v>
      </c>
      <c r="M353" s="175" t="e">
        <f t="shared" si="127"/>
        <v>#REF!</v>
      </c>
      <c r="N353" s="175" t="e">
        <f t="shared" si="128"/>
        <v>#REF!</v>
      </c>
      <c r="O353" s="175" t="e">
        <f t="shared" si="129"/>
        <v>#REF!</v>
      </c>
      <c r="P353" s="175"/>
      <c r="Q353" s="175"/>
      <c r="R353" s="155"/>
      <c r="S353" s="124"/>
      <c r="T353" s="119"/>
      <c r="U353" s="119"/>
      <c r="V353" s="124"/>
    </row>
    <row r="354" spans="1:22" ht="12.75" hidden="1" customHeight="1" outlineLevel="1">
      <c r="A354" s="140"/>
      <c r="B354" s="155"/>
      <c r="C354" s="412" t="s">
        <v>678</v>
      </c>
      <c r="D354" s="140"/>
      <c r="E354" s="156">
        <v>10</v>
      </c>
      <c r="F354" s="157">
        <v>0.2</v>
      </c>
      <c r="G354" s="157">
        <v>0.1</v>
      </c>
      <c r="H354" s="157">
        <v>3.2</v>
      </c>
      <c r="I354" s="157">
        <v>1.05</v>
      </c>
      <c r="J354" s="157">
        <f t="shared" si="272"/>
        <v>0.67200000000000004</v>
      </c>
      <c r="K354" s="157"/>
      <c r="L354" s="175" t="e">
        <f t="shared" si="126"/>
        <v>#REF!</v>
      </c>
      <c r="M354" s="175" t="e">
        <f t="shared" si="127"/>
        <v>#REF!</v>
      </c>
      <c r="N354" s="175" t="e">
        <f t="shared" si="128"/>
        <v>#REF!</v>
      </c>
      <c r="O354" s="175" t="e">
        <f t="shared" si="129"/>
        <v>#REF!</v>
      </c>
      <c r="P354" s="175"/>
      <c r="Q354" s="175"/>
      <c r="R354" s="155"/>
      <c r="S354" s="124"/>
      <c r="T354" s="119"/>
      <c r="U354" s="119"/>
      <c r="V354" s="124"/>
    </row>
    <row r="355" spans="1:22" ht="12.75" hidden="1" customHeight="1" outlineLevel="1">
      <c r="A355" s="140"/>
      <c r="B355" s="155"/>
      <c r="C355" s="412" t="s">
        <v>679</v>
      </c>
      <c r="D355" s="140"/>
      <c r="E355" s="156">
        <v>1</v>
      </c>
      <c r="F355" s="157">
        <v>0.3</v>
      </c>
      <c r="G355" s="157">
        <v>0.1</v>
      </c>
      <c r="H355" s="157">
        <v>3.2</v>
      </c>
      <c r="I355" s="157">
        <v>1.05</v>
      </c>
      <c r="J355" s="157">
        <f t="shared" si="272"/>
        <v>0.1008</v>
      </c>
      <c r="K355" s="157"/>
      <c r="L355" s="175" t="e">
        <f t="shared" si="126"/>
        <v>#REF!</v>
      </c>
      <c r="M355" s="175" t="e">
        <f t="shared" si="127"/>
        <v>#REF!</v>
      </c>
      <c r="N355" s="175" t="e">
        <f t="shared" si="128"/>
        <v>#REF!</v>
      </c>
      <c r="O355" s="175" t="e">
        <f t="shared" si="129"/>
        <v>#REF!</v>
      </c>
      <c r="P355" s="175"/>
      <c r="Q355" s="175"/>
      <c r="R355" s="155"/>
      <c r="S355" s="124"/>
      <c r="T355" s="119"/>
      <c r="U355" s="119"/>
      <c r="V355" s="124"/>
    </row>
    <row r="356" spans="1:22" ht="12.75" hidden="1" customHeight="1" outlineLevel="1">
      <c r="A356" s="140"/>
      <c r="B356" s="412" t="s">
        <v>368</v>
      </c>
      <c r="C356" s="412" t="s">
        <v>369</v>
      </c>
      <c r="D356" s="140"/>
      <c r="E356" s="156">
        <v>1</v>
      </c>
      <c r="F356" s="157">
        <v>7.6</v>
      </c>
      <c r="G356" s="157">
        <v>0.1</v>
      </c>
      <c r="H356" s="157">
        <v>0.2</v>
      </c>
      <c r="I356" s="157">
        <v>1.05</v>
      </c>
      <c r="J356" s="157">
        <f t="shared" si="272"/>
        <v>0.15959999999999999</v>
      </c>
      <c r="K356" s="157"/>
      <c r="L356" s="175" t="e">
        <f t="shared" si="126"/>
        <v>#REF!</v>
      </c>
      <c r="M356" s="175" t="e">
        <f t="shared" si="127"/>
        <v>#REF!</v>
      </c>
      <c r="N356" s="175" t="e">
        <f t="shared" si="128"/>
        <v>#REF!</v>
      </c>
      <c r="O356" s="175" t="e">
        <f t="shared" si="129"/>
        <v>#REF!</v>
      </c>
      <c r="P356" s="175"/>
      <c r="Q356" s="175"/>
      <c r="R356" s="155"/>
      <c r="S356" s="124"/>
      <c r="T356" s="119"/>
      <c r="U356" s="119"/>
      <c r="V356" s="124"/>
    </row>
    <row r="357" spans="1:22" ht="12.75" hidden="1" customHeight="1" outlineLevel="1">
      <c r="A357" s="140"/>
      <c r="B357" s="155"/>
      <c r="C357" s="412" t="s">
        <v>675</v>
      </c>
      <c r="D357" s="140"/>
      <c r="E357" s="156">
        <v>1</v>
      </c>
      <c r="F357" s="157">
        <v>40.725000000000001</v>
      </c>
      <c r="G357" s="157">
        <v>0.2</v>
      </c>
      <c r="H357" s="157">
        <v>0.2</v>
      </c>
      <c r="I357" s="157">
        <v>1.05</v>
      </c>
      <c r="J357" s="157">
        <f t="shared" si="272"/>
        <v>1.71045</v>
      </c>
      <c r="K357" s="157"/>
      <c r="L357" s="175" t="e">
        <f t="shared" si="126"/>
        <v>#REF!</v>
      </c>
      <c r="M357" s="175" t="e">
        <f t="shared" si="127"/>
        <v>#REF!</v>
      </c>
      <c r="N357" s="175" t="e">
        <f t="shared" si="128"/>
        <v>#REF!</v>
      </c>
      <c r="O357" s="175" t="e">
        <f t="shared" si="129"/>
        <v>#REF!</v>
      </c>
      <c r="P357" s="175"/>
      <c r="Q357" s="175"/>
      <c r="R357" s="155"/>
      <c r="S357" s="124"/>
      <c r="T357" s="119"/>
      <c r="U357" s="119"/>
      <c r="V357" s="124"/>
    </row>
    <row r="358" spans="1:22" ht="12.75" hidden="1" customHeight="1" outlineLevel="1">
      <c r="A358" s="140"/>
      <c r="B358" s="155"/>
      <c r="C358" s="412" t="s">
        <v>676</v>
      </c>
      <c r="D358" s="140"/>
      <c r="E358" s="156">
        <v>1</v>
      </c>
      <c r="F358" s="157">
        <v>7.7</v>
      </c>
      <c r="G358" s="157">
        <v>0.1</v>
      </c>
      <c r="H358" s="157">
        <v>0.15</v>
      </c>
      <c r="I358" s="157">
        <v>1.05</v>
      </c>
      <c r="J358" s="157">
        <f t="shared" si="272"/>
        <v>0.12127499999999999</v>
      </c>
      <c r="K358" s="157"/>
      <c r="L358" s="175" t="e">
        <f t="shared" si="126"/>
        <v>#REF!</v>
      </c>
      <c r="M358" s="175" t="e">
        <f t="shared" si="127"/>
        <v>#REF!</v>
      </c>
      <c r="N358" s="175" t="e">
        <f t="shared" si="128"/>
        <v>#REF!</v>
      </c>
      <c r="O358" s="175" t="e">
        <f t="shared" si="129"/>
        <v>#REF!</v>
      </c>
      <c r="P358" s="175"/>
      <c r="Q358" s="175"/>
      <c r="R358" s="155"/>
      <c r="S358" s="124"/>
      <c r="T358" s="119"/>
      <c r="U358" s="119"/>
      <c r="V358" s="124"/>
    </row>
    <row r="359" spans="1:22" ht="12.75" hidden="1" customHeight="1" outlineLevel="1">
      <c r="A359" s="140"/>
      <c r="B359" s="155"/>
      <c r="C359" s="412" t="s">
        <v>677</v>
      </c>
      <c r="D359" s="140"/>
      <c r="E359" s="156">
        <v>1</v>
      </c>
      <c r="F359" s="157">
        <v>1.7</v>
      </c>
      <c r="G359" s="157">
        <v>0.2</v>
      </c>
      <c r="H359" s="157">
        <v>0.15</v>
      </c>
      <c r="I359" s="157">
        <v>1.05</v>
      </c>
      <c r="J359" s="157">
        <f t="shared" si="272"/>
        <v>5.355E-2</v>
      </c>
      <c r="K359" s="157"/>
      <c r="L359" s="175" t="e">
        <f t="shared" si="126"/>
        <v>#REF!</v>
      </c>
      <c r="M359" s="175" t="e">
        <f t="shared" si="127"/>
        <v>#REF!</v>
      </c>
      <c r="N359" s="175" t="e">
        <f t="shared" si="128"/>
        <v>#REF!</v>
      </c>
      <c r="O359" s="175" t="e">
        <f t="shared" si="129"/>
        <v>#REF!</v>
      </c>
      <c r="P359" s="175"/>
      <c r="Q359" s="175"/>
      <c r="R359" s="155"/>
      <c r="S359" s="124"/>
      <c r="T359" s="119"/>
      <c r="U359" s="119"/>
      <c r="V359" s="124"/>
    </row>
    <row r="360" spans="1:22" ht="12.75" hidden="1" customHeight="1" outlineLevel="1">
      <c r="A360" s="140"/>
      <c r="B360" s="155" t="s">
        <v>680</v>
      </c>
      <c r="C360" s="412"/>
      <c r="D360" s="140"/>
      <c r="E360" s="156"/>
      <c r="F360" s="157"/>
      <c r="G360" s="157"/>
      <c r="H360" s="157"/>
      <c r="I360" s="157">
        <v>1.05</v>
      </c>
      <c r="J360" s="157"/>
      <c r="K360" s="157"/>
      <c r="L360" s="175" t="e">
        <f t="shared" si="126"/>
        <v>#REF!</v>
      </c>
      <c r="M360" s="175" t="e">
        <f t="shared" si="127"/>
        <v>#REF!</v>
      </c>
      <c r="N360" s="175" t="e">
        <f t="shared" si="128"/>
        <v>#REF!</v>
      </c>
      <c r="O360" s="175" t="e">
        <f t="shared" si="129"/>
        <v>#REF!</v>
      </c>
      <c r="P360" s="175"/>
      <c r="Q360" s="175"/>
      <c r="R360" s="155"/>
      <c r="S360" s="124"/>
      <c r="T360" s="119"/>
      <c r="U360" s="119"/>
      <c r="V360" s="124"/>
    </row>
    <row r="361" spans="1:22" ht="12.75" hidden="1" customHeight="1" outlineLevel="1">
      <c r="A361" s="140"/>
      <c r="B361" s="412" t="s">
        <v>366</v>
      </c>
      <c r="C361" s="412" t="s">
        <v>681</v>
      </c>
      <c r="D361" s="140"/>
      <c r="E361" s="156">
        <v>4</v>
      </c>
      <c r="F361" s="157">
        <v>0.2</v>
      </c>
      <c r="G361" s="157">
        <v>0.2</v>
      </c>
      <c r="H361" s="157">
        <v>0.8</v>
      </c>
      <c r="I361" s="157">
        <v>1.05</v>
      </c>
      <c r="J361" s="157">
        <f t="shared" ref="J361:J364" si="273">PRODUCT(E361:I361)</f>
        <v>0.13439999999999999</v>
      </c>
      <c r="K361" s="157"/>
      <c r="L361" s="175" t="e">
        <f t="shared" si="126"/>
        <v>#REF!</v>
      </c>
      <c r="M361" s="175" t="e">
        <f t="shared" si="127"/>
        <v>#REF!</v>
      </c>
      <c r="N361" s="175" t="e">
        <f t="shared" si="128"/>
        <v>#REF!</v>
      </c>
      <c r="O361" s="175" t="e">
        <f t="shared" si="129"/>
        <v>#REF!</v>
      </c>
      <c r="P361" s="175"/>
      <c r="Q361" s="175"/>
      <c r="R361" s="155"/>
      <c r="S361" s="124"/>
      <c r="T361" s="119"/>
      <c r="U361" s="119"/>
      <c r="V361" s="124"/>
    </row>
    <row r="362" spans="1:22" ht="12.75" hidden="1" customHeight="1" outlineLevel="1">
      <c r="A362" s="140"/>
      <c r="B362" s="155"/>
      <c r="C362" s="412" t="s">
        <v>682</v>
      </c>
      <c r="D362" s="140"/>
      <c r="E362" s="156">
        <v>13</v>
      </c>
      <c r="F362" s="157">
        <v>0.2</v>
      </c>
      <c r="G362" s="157">
        <v>0.1</v>
      </c>
      <c r="H362" s="157">
        <v>3.2</v>
      </c>
      <c r="I362" s="157">
        <v>1.05</v>
      </c>
      <c r="J362" s="157">
        <f t="shared" si="273"/>
        <v>0.87360000000000004</v>
      </c>
      <c r="K362" s="157"/>
      <c r="L362" s="175" t="e">
        <f t="shared" si="126"/>
        <v>#REF!</v>
      </c>
      <c r="M362" s="175" t="e">
        <f t="shared" si="127"/>
        <v>#REF!</v>
      </c>
      <c r="N362" s="175" t="e">
        <f t="shared" si="128"/>
        <v>#REF!</v>
      </c>
      <c r="O362" s="175" t="e">
        <f t="shared" si="129"/>
        <v>#REF!</v>
      </c>
      <c r="P362" s="175"/>
      <c r="Q362" s="175"/>
      <c r="R362" s="155"/>
      <c r="S362" s="124"/>
      <c r="T362" s="119"/>
      <c r="U362" s="119"/>
      <c r="V362" s="124"/>
    </row>
    <row r="363" spans="1:22" ht="12.75" hidden="1" customHeight="1" outlineLevel="1">
      <c r="A363" s="140"/>
      <c r="B363" s="412" t="s">
        <v>683</v>
      </c>
      <c r="C363" s="412" t="s">
        <v>684</v>
      </c>
      <c r="D363" s="140"/>
      <c r="E363" s="156">
        <v>1</v>
      </c>
      <c r="F363" s="157">
        <v>55.7</v>
      </c>
      <c r="G363" s="157">
        <v>0.1</v>
      </c>
      <c r="H363" s="157">
        <v>0.15</v>
      </c>
      <c r="I363" s="157">
        <v>1.05</v>
      </c>
      <c r="J363" s="157">
        <f t="shared" si="273"/>
        <v>0.87727500000000003</v>
      </c>
      <c r="K363" s="157"/>
      <c r="L363" s="175" t="e">
        <f t="shared" si="126"/>
        <v>#REF!</v>
      </c>
      <c r="M363" s="175" t="e">
        <f t="shared" si="127"/>
        <v>#REF!</v>
      </c>
      <c r="N363" s="175" t="e">
        <f t="shared" si="128"/>
        <v>#REF!</v>
      </c>
      <c r="O363" s="175" t="e">
        <f t="shared" si="129"/>
        <v>#REF!</v>
      </c>
      <c r="P363" s="175"/>
      <c r="Q363" s="175"/>
      <c r="R363" s="155"/>
      <c r="S363" s="124"/>
      <c r="T363" s="119"/>
      <c r="U363" s="119"/>
      <c r="V363" s="124"/>
    </row>
    <row r="364" spans="1:22" ht="12.75" hidden="1" customHeight="1" outlineLevel="1">
      <c r="A364" s="140"/>
      <c r="B364" s="155"/>
      <c r="C364" s="412" t="s">
        <v>685</v>
      </c>
      <c r="D364" s="140"/>
      <c r="E364" s="156">
        <v>1</v>
      </c>
      <c r="F364" s="157">
        <v>14.9</v>
      </c>
      <c r="G364" s="157">
        <v>0.2</v>
      </c>
      <c r="H364" s="157">
        <v>0.1</v>
      </c>
      <c r="I364" s="157">
        <v>1.05</v>
      </c>
      <c r="J364" s="157">
        <f t="shared" si="273"/>
        <v>0.31290000000000001</v>
      </c>
      <c r="K364" s="157"/>
      <c r="L364" s="175" t="e">
        <f t="shared" si="126"/>
        <v>#REF!</v>
      </c>
      <c r="M364" s="175" t="e">
        <f t="shared" si="127"/>
        <v>#REF!</v>
      </c>
      <c r="N364" s="175" t="e">
        <f t="shared" si="128"/>
        <v>#REF!</v>
      </c>
      <c r="O364" s="175" t="e">
        <f t="shared" si="129"/>
        <v>#REF!</v>
      </c>
      <c r="P364" s="175"/>
      <c r="Q364" s="175"/>
      <c r="R364" s="155"/>
      <c r="S364" s="124"/>
      <c r="T364" s="119"/>
      <c r="U364" s="119"/>
      <c r="V364" s="124"/>
    </row>
    <row r="365" spans="1:22" ht="12.75" hidden="1" customHeight="1" outlineLevel="1">
      <c r="A365" s="140"/>
      <c r="B365" s="155"/>
      <c r="C365" s="412"/>
      <c r="D365" s="140"/>
      <c r="E365" s="156"/>
      <c r="F365" s="157"/>
      <c r="G365" s="157"/>
      <c r="H365" s="157"/>
      <c r="I365" s="157"/>
      <c r="J365" s="157"/>
      <c r="K365" s="157"/>
      <c r="L365" s="175" t="e">
        <f t="shared" si="126"/>
        <v>#REF!</v>
      </c>
      <c r="M365" s="175" t="e">
        <f t="shared" si="127"/>
        <v>#REF!</v>
      </c>
      <c r="N365" s="175" t="e">
        <f t="shared" si="128"/>
        <v>#REF!</v>
      </c>
      <c r="O365" s="175" t="e">
        <f t="shared" si="129"/>
        <v>#REF!</v>
      </c>
      <c r="P365" s="175"/>
      <c r="Q365" s="175"/>
      <c r="R365" s="155"/>
      <c r="S365" s="124"/>
      <c r="T365" s="119"/>
      <c r="U365" s="119"/>
      <c r="V365" s="124"/>
    </row>
    <row r="366" spans="1:22" ht="27.75" customHeight="1">
      <c r="A366" s="154" t="s">
        <v>218</v>
      </c>
      <c r="B366" s="159" t="s">
        <v>243</v>
      </c>
      <c r="C366" s="153"/>
      <c r="D366" s="154"/>
      <c r="E366" s="154"/>
      <c r="F366" s="154"/>
      <c r="G366" s="154"/>
      <c r="H366" s="154"/>
      <c r="I366" s="154"/>
      <c r="J366" s="154"/>
      <c r="K366" s="151"/>
      <c r="L366" s="175" t="e">
        <f t="shared" si="126"/>
        <v>#REF!</v>
      </c>
      <c r="M366" s="175" t="e">
        <f t="shared" si="127"/>
        <v>#REF!</v>
      </c>
      <c r="N366" s="175" t="e">
        <f t="shared" si="128"/>
        <v>#REF!</v>
      </c>
      <c r="O366" s="175" t="e">
        <f t="shared" si="129"/>
        <v>#REF!</v>
      </c>
      <c r="P366" s="174"/>
      <c r="Q366" s="174"/>
      <c r="R366" s="153"/>
      <c r="S366" s="180"/>
      <c r="T366" s="121"/>
      <c r="U366" s="121"/>
      <c r="V366" s="180"/>
    </row>
    <row r="367" spans="1:22" ht="38.25" customHeight="1" collapsed="1">
      <c r="A367" s="140">
        <v>12</v>
      </c>
      <c r="B367" s="155" t="s">
        <v>373</v>
      </c>
      <c r="C367" s="155" t="s">
        <v>245</v>
      </c>
      <c r="D367" s="140" t="s">
        <v>206</v>
      </c>
      <c r="E367" s="156"/>
      <c r="F367" s="157"/>
      <c r="G367" s="157"/>
      <c r="H367" s="157"/>
      <c r="I367" s="157"/>
      <c r="J367" s="157"/>
      <c r="K367" s="157">
        <f>+SUBTOTAL(9,J369:J411)</f>
        <v>43.81</v>
      </c>
      <c r="L367" s="175" t="e">
        <f t="shared" si="126"/>
        <v>#REF!</v>
      </c>
      <c r="M367" s="175" t="e">
        <f t="shared" si="127"/>
        <v>#REF!</v>
      </c>
      <c r="N367" s="175" t="e">
        <f t="shared" si="128"/>
        <v>#REF!</v>
      </c>
      <c r="O367" s="175" t="e">
        <f t="shared" si="129"/>
        <v>#REF!</v>
      </c>
      <c r="P367" s="175" t="e">
        <f t="shared" ref="P367:Q367" si="274">N367+L367</f>
        <v>#REF!</v>
      </c>
      <c r="Q367" s="175" t="e">
        <f t="shared" si="274"/>
        <v>#REF!</v>
      </c>
      <c r="R367" s="155"/>
      <c r="S367" s="124"/>
      <c r="T367" s="119">
        <v>85000</v>
      </c>
      <c r="U367" s="119">
        <v>115000</v>
      </c>
      <c r="V367" s="124"/>
    </row>
    <row r="368" spans="1:22" ht="12.75" hidden="1" customHeight="1" outlineLevel="1">
      <c r="A368" s="140"/>
      <c r="B368" s="155" t="s">
        <v>356</v>
      </c>
      <c r="C368" s="155"/>
      <c r="D368" s="140"/>
      <c r="E368" s="156"/>
      <c r="F368" s="157"/>
      <c r="G368" s="157"/>
      <c r="H368" s="157"/>
      <c r="I368" s="157"/>
      <c r="J368" s="157"/>
      <c r="K368" s="157"/>
      <c r="L368" s="175" t="e">
        <f t="shared" si="126"/>
        <v>#REF!</v>
      </c>
      <c r="M368" s="175" t="e">
        <f t="shared" si="127"/>
        <v>#REF!</v>
      </c>
      <c r="N368" s="175" t="e">
        <f t="shared" si="128"/>
        <v>#REF!</v>
      </c>
      <c r="O368" s="175" t="e">
        <f t="shared" si="129"/>
        <v>#REF!</v>
      </c>
      <c r="P368" s="175"/>
      <c r="Q368" s="175"/>
      <c r="R368" s="155"/>
      <c r="S368" s="124"/>
      <c r="T368" s="119"/>
      <c r="U368" s="119"/>
      <c r="V368" s="124"/>
    </row>
    <row r="369" spans="1:22" ht="12.75" hidden="1" customHeight="1" outlineLevel="1">
      <c r="A369" s="140"/>
      <c r="B369" s="155" t="s">
        <v>529</v>
      </c>
      <c r="C369" s="155">
        <v>0</v>
      </c>
      <c r="D369" s="155">
        <v>0</v>
      </c>
      <c r="E369" s="155">
        <f t="shared" ref="E369:I369" si="275">E135</f>
        <v>1</v>
      </c>
      <c r="F369" s="155">
        <f t="shared" si="275"/>
        <v>1</v>
      </c>
      <c r="G369" s="155">
        <f t="shared" si="275"/>
        <v>1</v>
      </c>
      <c r="H369" s="155">
        <f t="shared" si="275"/>
        <v>0.05</v>
      </c>
      <c r="I369" s="155">
        <f t="shared" si="275"/>
        <v>1.05</v>
      </c>
      <c r="J369" s="157">
        <f t="shared" ref="J369:J378" si="276">+E369*(F369+G369)*2*H369</f>
        <v>0.2</v>
      </c>
      <c r="K369" s="157"/>
      <c r="L369" s="175" t="e">
        <f t="shared" si="126"/>
        <v>#REF!</v>
      </c>
      <c r="M369" s="175" t="e">
        <f t="shared" si="127"/>
        <v>#REF!</v>
      </c>
      <c r="N369" s="175" t="e">
        <f t="shared" si="128"/>
        <v>#REF!</v>
      </c>
      <c r="O369" s="175" t="e">
        <f t="shared" si="129"/>
        <v>#REF!</v>
      </c>
      <c r="P369" s="175"/>
      <c r="Q369" s="175"/>
      <c r="R369" s="155"/>
      <c r="S369" s="124"/>
      <c r="T369" s="119"/>
      <c r="U369" s="119"/>
      <c r="V369" s="124"/>
    </row>
    <row r="370" spans="1:22" ht="12.75" hidden="1" customHeight="1" outlineLevel="1">
      <c r="A370" s="140"/>
      <c r="B370" s="155" t="s">
        <v>190</v>
      </c>
      <c r="C370" s="155">
        <v>0</v>
      </c>
      <c r="D370" s="155">
        <v>0</v>
      </c>
      <c r="E370" s="155">
        <f t="shared" ref="E370:I370" si="277">E136</f>
        <v>1</v>
      </c>
      <c r="F370" s="155">
        <f t="shared" si="277"/>
        <v>1.6</v>
      </c>
      <c r="G370" s="155">
        <f t="shared" si="277"/>
        <v>1.6</v>
      </c>
      <c r="H370" s="155">
        <f t="shared" si="277"/>
        <v>0.05</v>
      </c>
      <c r="I370" s="155">
        <f t="shared" si="277"/>
        <v>1.05</v>
      </c>
      <c r="J370" s="157">
        <f t="shared" si="276"/>
        <v>0.32</v>
      </c>
      <c r="K370" s="157"/>
      <c r="L370" s="175" t="e">
        <f t="shared" si="126"/>
        <v>#REF!</v>
      </c>
      <c r="M370" s="175" t="e">
        <f t="shared" si="127"/>
        <v>#REF!</v>
      </c>
      <c r="N370" s="175" t="e">
        <f t="shared" si="128"/>
        <v>#REF!</v>
      </c>
      <c r="O370" s="175" t="e">
        <f t="shared" si="129"/>
        <v>#REF!</v>
      </c>
      <c r="P370" s="175"/>
      <c r="Q370" s="175"/>
      <c r="R370" s="155"/>
      <c r="S370" s="124"/>
      <c r="T370" s="119"/>
      <c r="U370" s="119"/>
      <c r="V370" s="124"/>
    </row>
    <row r="371" spans="1:22" ht="12.75" hidden="1" customHeight="1" outlineLevel="1">
      <c r="A371" s="140"/>
      <c r="B371" s="155" t="s">
        <v>191</v>
      </c>
      <c r="C371" s="155">
        <v>0</v>
      </c>
      <c r="D371" s="155">
        <v>0</v>
      </c>
      <c r="E371" s="155">
        <f t="shared" ref="E371:I371" si="278">E137</f>
        <v>2</v>
      </c>
      <c r="F371" s="155">
        <f t="shared" si="278"/>
        <v>1.8</v>
      </c>
      <c r="G371" s="155">
        <f t="shared" si="278"/>
        <v>1.8</v>
      </c>
      <c r="H371" s="155">
        <f t="shared" si="278"/>
        <v>0.05</v>
      </c>
      <c r="I371" s="155">
        <f t="shared" si="278"/>
        <v>1.05</v>
      </c>
      <c r="J371" s="157">
        <f t="shared" si="276"/>
        <v>0.72</v>
      </c>
      <c r="K371" s="157"/>
      <c r="L371" s="175" t="e">
        <f t="shared" si="126"/>
        <v>#REF!</v>
      </c>
      <c r="M371" s="175" t="e">
        <f t="shared" si="127"/>
        <v>#REF!</v>
      </c>
      <c r="N371" s="175" t="e">
        <f t="shared" si="128"/>
        <v>#REF!</v>
      </c>
      <c r="O371" s="175" t="e">
        <f t="shared" si="129"/>
        <v>#REF!</v>
      </c>
      <c r="P371" s="175"/>
      <c r="Q371" s="175"/>
      <c r="R371" s="155"/>
      <c r="S371" s="124"/>
      <c r="T371" s="119"/>
      <c r="U371" s="119"/>
      <c r="V371" s="124"/>
    </row>
    <row r="372" spans="1:22" ht="12.75" hidden="1" customHeight="1" outlineLevel="1">
      <c r="A372" s="140"/>
      <c r="B372" s="155" t="s">
        <v>192</v>
      </c>
      <c r="C372" s="155">
        <v>0</v>
      </c>
      <c r="D372" s="155">
        <v>0</v>
      </c>
      <c r="E372" s="155">
        <f t="shared" ref="E372:I372" si="279">E138</f>
        <v>2</v>
      </c>
      <c r="F372" s="155">
        <f t="shared" si="279"/>
        <v>2</v>
      </c>
      <c r="G372" s="155">
        <f t="shared" si="279"/>
        <v>2</v>
      </c>
      <c r="H372" s="155">
        <f t="shared" si="279"/>
        <v>0.05</v>
      </c>
      <c r="I372" s="155">
        <f t="shared" si="279"/>
        <v>1.05</v>
      </c>
      <c r="J372" s="157">
        <f t="shared" si="276"/>
        <v>0.8</v>
      </c>
      <c r="K372" s="157"/>
      <c r="L372" s="175" t="e">
        <f t="shared" si="126"/>
        <v>#REF!</v>
      </c>
      <c r="M372" s="175" t="e">
        <f t="shared" si="127"/>
        <v>#REF!</v>
      </c>
      <c r="N372" s="175" t="e">
        <f t="shared" si="128"/>
        <v>#REF!</v>
      </c>
      <c r="O372" s="175" t="e">
        <f t="shared" si="129"/>
        <v>#REF!</v>
      </c>
      <c r="P372" s="175"/>
      <c r="Q372" s="175"/>
      <c r="R372" s="155"/>
      <c r="S372" s="124"/>
      <c r="T372" s="119"/>
      <c r="U372" s="119"/>
      <c r="V372" s="124"/>
    </row>
    <row r="373" spans="1:22" ht="12.75" hidden="1" customHeight="1" outlineLevel="1">
      <c r="A373" s="140"/>
      <c r="B373" s="155" t="s">
        <v>194</v>
      </c>
      <c r="C373" s="155">
        <v>0</v>
      </c>
      <c r="D373" s="155">
        <v>0</v>
      </c>
      <c r="E373" s="155">
        <f t="shared" ref="E373:I373" si="280">E139</f>
        <v>3</v>
      </c>
      <c r="F373" s="155">
        <f t="shared" si="280"/>
        <v>2.2000000000000002</v>
      </c>
      <c r="G373" s="155">
        <f t="shared" si="280"/>
        <v>2.2000000000000002</v>
      </c>
      <c r="H373" s="155">
        <f t="shared" si="280"/>
        <v>0.05</v>
      </c>
      <c r="I373" s="155">
        <f t="shared" si="280"/>
        <v>1.05</v>
      </c>
      <c r="J373" s="157">
        <f t="shared" si="276"/>
        <v>1.32</v>
      </c>
      <c r="K373" s="157"/>
      <c r="L373" s="175" t="e">
        <f t="shared" si="126"/>
        <v>#REF!</v>
      </c>
      <c r="M373" s="175" t="e">
        <f t="shared" si="127"/>
        <v>#REF!</v>
      </c>
      <c r="N373" s="175" t="e">
        <f t="shared" si="128"/>
        <v>#REF!</v>
      </c>
      <c r="O373" s="175" t="e">
        <f t="shared" si="129"/>
        <v>#REF!</v>
      </c>
      <c r="P373" s="175"/>
      <c r="Q373" s="175"/>
      <c r="R373" s="155"/>
      <c r="S373" s="124"/>
      <c r="T373" s="119"/>
      <c r="U373" s="119"/>
      <c r="V373" s="124"/>
    </row>
    <row r="374" spans="1:22" ht="12.75" hidden="1" customHeight="1" outlineLevel="1">
      <c r="A374" s="140"/>
      <c r="B374" s="155" t="s">
        <v>195</v>
      </c>
      <c r="C374" s="155">
        <v>0</v>
      </c>
      <c r="D374" s="155">
        <v>0</v>
      </c>
      <c r="E374" s="155">
        <f t="shared" ref="E374:I374" si="281">E140</f>
        <v>5</v>
      </c>
      <c r="F374" s="155">
        <f t="shared" si="281"/>
        <v>2.4</v>
      </c>
      <c r="G374" s="155">
        <f t="shared" si="281"/>
        <v>2.4</v>
      </c>
      <c r="H374" s="155">
        <f t="shared" si="281"/>
        <v>0.05</v>
      </c>
      <c r="I374" s="155">
        <f t="shared" si="281"/>
        <v>1.05</v>
      </c>
      <c r="J374" s="157">
        <f t="shared" si="276"/>
        <v>2.4</v>
      </c>
      <c r="K374" s="157"/>
      <c r="L374" s="175" t="e">
        <f t="shared" si="126"/>
        <v>#REF!</v>
      </c>
      <c r="M374" s="175" t="e">
        <f t="shared" si="127"/>
        <v>#REF!</v>
      </c>
      <c r="N374" s="175" t="e">
        <f t="shared" si="128"/>
        <v>#REF!</v>
      </c>
      <c r="O374" s="175" t="e">
        <f t="shared" si="129"/>
        <v>#REF!</v>
      </c>
      <c r="P374" s="175"/>
      <c r="Q374" s="175"/>
      <c r="R374" s="155"/>
      <c r="S374" s="124"/>
      <c r="T374" s="119"/>
      <c r="U374" s="119"/>
      <c r="V374" s="124"/>
    </row>
    <row r="375" spans="1:22" ht="12.75" hidden="1" customHeight="1" outlineLevel="1">
      <c r="A375" s="140"/>
      <c r="B375" s="155" t="s">
        <v>196</v>
      </c>
      <c r="C375" s="155">
        <v>0</v>
      </c>
      <c r="D375" s="155">
        <v>0</v>
      </c>
      <c r="E375" s="155">
        <f t="shared" ref="E375:I375" si="282">E141</f>
        <v>3</v>
      </c>
      <c r="F375" s="155">
        <f t="shared" si="282"/>
        <v>2.6</v>
      </c>
      <c r="G375" s="155">
        <f t="shared" si="282"/>
        <v>2.6</v>
      </c>
      <c r="H375" s="155">
        <f t="shared" si="282"/>
        <v>0.05</v>
      </c>
      <c r="I375" s="155">
        <f t="shared" si="282"/>
        <v>1.05</v>
      </c>
      <c r="J375" s="157">
        <f t="shared" si="276"/>
        <v>1.56</v>
      </c>
      <c r="K375" s="157"/>
      <c r="L375" s="175" t="e">
        <f t="shared" si="126"/>
        <v>#REF!</v>
      </c>
      <c r="M375" s="175" t="e">
        <f t="shared" si="127"/>
        <v>#REF!</v>
      </c>
      <c r="N375" s="175" t="e">
        <f t="shared" si="128"/>
        <v>#REF!</v>
      </c>
      <c r="O375" s="175" t="e">
        <f t="shared" si="129"/>
        <v>#REF!</v>
      </c>
      <c r="P375" s="175"/>
      <c r="Q375" s="175"/>
      <c r="R375" s="155"/>
      <c r="S375" s="124"/>
      <c r="T375" s="119"/>
      <c r="U375" s="119"/>
      <c r="V375" s="124"/>
    </row>
    <row r="376" spans="1:22" ht="12.75" hidden="1" customHeight="1" outlineLevel="1">
      <c r="A376" s="140"/>
      <c r="B376" s="155" t="s">
        <v>197</v>
      </c>
      <c r="C376" s="155">
        <v>0</v>
      </c>
      <c r="D376" s="155">
        <v>0</v>
      </c>
      <c r="E376" s="155">
        <f t="shared" ref="E376:I376" si="283">E142</f>
        <v>2</v>
      </c>
      <c r="F376" s="155">
        <f t="shared" si="283"/>
        <v>2.8</v>
      </c>
      <c r="G376" s="155">
        <f t="shared" si="283"/>
        <v>2.8</v>
      </c>
      <c r="H376" s="155">
        <f t="shared" si="283"/>
        <v>0.05</v>
      </c>
      <c r="I376" s="155">
        <f t="shared" si="283"/>
        <v>1.05</v>
      </c>
      <c r="J376" s="157">
        <f t="shared" si="276"/>
        <v>1.1200000000000001</v>
      </c>
      <c r="K376" s="157"/>
      <c r="L376" s="175" t="e">
        <f t="shared" si="126"/>
        <v>#REF!</v>
      </c>
      <c r="M376" s="175" t="e">
        <f t="shared" si="127"/>
        <v>#REF!</v>
      </c>
      <c r="N376" s="175" t="e">
        <f t="shared" si="128"/>
        <v>#REF!</v>
      </c>
      <c r="O376" s="175" t="e">
        <f t="shared" si="129"/>
        <v>#REF!</v>
      </c>
      <c r="P376" s="175"/>
      <c r="Q376" s="175"/>
      <c r="R376" s="155"/>
      <c r="S376" s="124"/>
      <c r="T376" s="119"/>
      <c r="U376" s="119"/>
      <c r="V376" s="124"/>
    </row>
    <row r="377" spans="1:22" ht="12.75" hidden="1" customHeight="1" outlineLevel="1">
      <c r="A377" s="140"/>
      <c r="B377" s="155" t="s">
        <v>198</v>
      </c>
      <c r="C377" s="155">
        <v>0</v>
      </c>
      <c r="D377" s="155">
        <v>0</v>
      </c>
      <c r="E377" s="155">
        <f t="shared" ref="E377:I377" si="284">E143</f>
        <v>1</v>
      </c>
      <c r="F377" s="155">
        <f t="shared" si="284"/>
        <v>2.6</v>
      </c>
      <c r="G377" s="155">
        <f t="shared" si="284"/>
        <v>4.2</v>
      </c>
      <c r="H377" s="155">
        <f t="shared" si="284"/>
        <v>0.05</v>
      </c>
      <c r="I377" s="155">
        <f t="shared" si="284"/>
        <v>1.05</v>
      </c>
      <c r="J377" s="157">
        <f t="shared" si="276"/>
        <v>0.68</v>
      </c>
      <c r="K377" s="157"/>
      <c r="L377" s="175" t="e">
        <f t="shared" si="126"/>
        <v>#REF!</v>
      </c>
      <c r="M377" s="175" t="e">
        <f t="shared" si="127"/>
        <v>#REF!</v>
      </c>
      <c r="N377" s="175" t="e">
        <f t="shared" si="128"/>
        <v>#REF!</v>
      </c>
      <c r="O377" s="175" t="e">
        <f t="shared" si="129"/>
        <v>#REF!</v>
      </c>
      <c r="P377" s="175"/>
      <c r="Q377" s="175"/>
      <c r="R377" s="155"/>
      <c r="S377" s="124"/>
      <c r="T377" s="119"/>
      <c r="U377" s="119"/>
      <c r="V377" s="124"/>
    </row>
    <row r="378" spans="1:22" ht="12.75" hidden="1" customHeight="1" outlineLevel="1">
      <c r="A378" s="140"/>
      <c r="B378" s="155" t="s">
        <v>555</v>
      </c>
      <c r="C378" s="155">
        <v>0</v>
      </c>
      <c r="D378" s="155">
        <v>0</v>
      </c>
      <c r="E378" s="155">
        <f t="shared" ref="E378:I378" si="285">E144</f>
        <v>1</v>
      </c>
      <c r="F378" s="155">
        <f t="shared" si="285"/>
        <v>2.4</v>
      </c>
      <c r="G378" s="155">
        <f t="shared" si="285"/>
        <v>3.2</v>
      </c>
      <c r="H378" s="155">
        <f t="shared" si="285"/>
        <v>0.05</v>
      </c>
      <c r="I378" s="155">
        <f t="shared" si="285"/>
        <v>1.05</v>
      </c>
      <c r="J378" s="157">
        <f t="shared" si="276"/>
        <v>0.56000000000000005</v>
      </c>
      <c r="K378" s="157"/>
      <c r="L378" s="175" t="e">
        <f t="shared" si="126"/>
        <v>#REF!</v>
      </c>
      <c r="M378" s="175" t="e">
        <f t="shared" si="127"/>
        <v>#REF!</v>
      </c>
      <c r="N378" s="175" t="e">
        <f t="shared" si="128"/>
        <v>#REF!</v>
      </c>
      <c r="O378" s="175" t="e">
        <f t="shared" si="129"/>
        <v>#REF!</v>
      </c>
      <c r="P378" s="175"/>
      <c r="Q378" s="175"/>
      <c r="R378" s="155"/>
      <c r="S378" s="124"/>
      <c r="T378" s="119"/>
      <c r="U378" s="119"/>
      <c r="V378" s="124"/>
    </row>
    <row r="379" spans="1:22" ht="12.75" hidden="1" customHeight="1" outlineLevel="1">
      <c r="A379" s="140"/>
      <c r="B379" s="155" t="s">
        <v>556</v>
      </c>
      <c r="C379" s="155">
        <v>0</v>
      </c>
      <c r="D379" s="155">
        <v>0</v>
      </c>
      <c r="E379" s="155">
        <f t="shared" ref="E379:I379" si="286">E145</f>
        <v>0</v>
      </c>
      <c r="F379" s="155">
        <f t="shared" si="286"/>
        <v>0</v>
      </c>
      <c r="G379" s="155">
        <f t="shared" si="286"/>
        <v>0</v>
      </c>
      <c r="H379" s="155">
        <f t="shared" si="286"/>
        <v>0</v>
      </c>
      <c r="I379" s="155">
        <f t="shared" si="286"/>
        <v>0</v>
      </c>
      <c r="J379" s="157"/>
      <c r="K379" s="157"/>
      <c r="L379" s="175" t="e">
        <f t="shared" si="126"/>
        <v>#REF!</v>
      </c>
      <c r="M379" s="175" t="e">
        <f t="shared" si="127"/>
        <v>#REF!</v>
      </c>
      <c r="N379" s="175" t="e">
        <f t="shared" si="128"/>
        <v>#REF!</v>
      </c>
      <c r="O379" s="175" t="e">
        <f t="shared" si="129"/>
        <v>#REF!</v>
      </c>
      <c r="P379" s="175"/>
      <c r="Q379" s="175"/>
      <c r="R379" s="155"/>
      <c r="S379" s="124"/>
      <c r="T379" s="119"/>
      <c r="U379" s="119"/>
      <c r="V379" s="124"/>
    </row>
    <row r="380" spans="1:22" ht="12.75" hidden="1" customHeight="1" outlineLevel="1">
      <c r="A380" s="140"/>
      <c r="B380" s="155" t="s">
        <v>557</v>
      </c>
      <c r="C380" s="155" t="s">
        <v>558</v>
      </c>
      <c r="D380" s="155">
        <v>0</v>
      </c>
      <c r="E380" s="155">
        <f t="shared" ref="E380:I380" si="287">E146</f>
        <v>1</v>
      </c>
      <c r="F380" s="155">
        <f t="shared" si="287"/>
        <v>15.4</v>
      </c>
      <c r="G380" s="155">
        <f t="shared" si="287"/>
        <v>0.4</v>
      </c>
      <c r="H380" s="155">
        <f t="shared" si="287"/>
        <v>0.1</v>
      </c>
      <c r="I380" s="155">
        <f t="shared" si="287"/>
        <v>1.05</v>
      </c>
      <c r="J380" s="157">
        <f t="shared" ref="J380:J411" si="288">E380*F380*H380*2</f>
        <v>3.08</v>
      </c>
      <c r="K380" s="157"/>
      <c r="L380" s="175" t="e">
        <f t="shared" si="126"/>
        <v>#REF!</v>
      </c>
      <c r="M380" s="175" t="e">
        <f t="shared" si="127"/>
        <v>#REF!</v>
      </c>
      <c r="N380" s="175" t="e">
        <f t="shared" si="128"/>
        <v>#REF!</v>
      </c>
      <c r="O380" s="175" t="e">
        <f t="shared" si="129"/>
        <v>#REF!</v>
      </c>
      <c r="P380" s="175"/>
      <c r="Q380" s="175"/>
      <c r="R380" s="155"/>
      <c r="S380" s="124"/>
      <c r="T380" s="119"/>
      <c r="U380" s="119"/>
      <c r="V380" s="124"/>
    </row>
    <row r="381" spans="1:22" ht="12.75" hidden="1" customHeight="1" outlineLevel="1">
      <c r="A381" s="140"/>
      <c r="B381" s="155" t="s">
        <v>559</v>
      </c>
      <c r="C381" s="155" t="s">
        <v>560</v>
      </c>
      <c r="D381" s="155">
        <v>0</v>
      </c>
      <c r="E381" s="155">
        <f t="shared" ref="E381:I381" si="289">E147</f>
        <v>1</v>
      </c>
      <c r="F381" s="155">
        <f t="shared" si="289"/>
        <v>3.8</v>
      </c>
      <c r="G381" s="155">
        <f t="shared" si="289"/>
        <v>0.4</v>
      </c>
      <c r="H381" s="155">
        <f t="shared" si="289"/>
        <v>0.1</v>
      </c>
      <c r="I381" s="155">
        <f t="shared" si="289"/>
        <v>1.05</v>
      </c>
      <c r="J381" s="157">
        <f t="shared" si="288"/>
        <v>0.76</v>
      </c>
      <c r="K381" s="157"/>
      <c r="L381" s="175" t="e">
        <f t="shared" si="126"/>
        <v>#REF!</v>
      </c>
      <c r="M381" s="175" t="e">
        <f t="shared" si="127"/>
        <v>#REF!</v>
      </c>
      <c r="N381" s="175" t="e">
        <f t="shared" si="128"/>
        <v>#REF!</v>
      </c>
      <c r="O381" s="175" t="e">
        <f t="shared" si="129"/>
        <v>#REF!</v>
      </c>
      <c r="P381" s="175"/>
      <c r="Q381" s="175"/>
      <c r="R381" s="155"/>
      <c r="S381" s="124"/>
      <c r="T381" s="119"/>
      <c r="U381" s="119"/>
      <c r="V381" s="124"/>
    </row>
    <row r="382" spans="1:22" ht="12.75" hidden="1" customHeight="1" outlineLevel="1">
      <c r="A382" s="140"/>
      <c r="B382" s="155" t="s">
        <v>561</v>
      </c>
      <c r="C382" s="155" t="s">
        <v>562</v>
      </c>
      <c r="D382" s="155">
        <v>0</v>
      </c>
      <c r="E382" s="155">
        <f t="shared" ref="E382:I382" si="290">E148</f>
        <v>1</v>
      </c>
      <c r="F382" s="155">
        <f t="shared" si="290"/>
        <v>8.75</v>
      </c>
      <c r="G382" s="155">
        <f t="shared" si="290"/>
        <v>0.4</v>
      </c>
      <c r="H382" s="155">
        <f t="shared" si="290"/>
        <v>0.1</v>
      </c>
      <c r="I382" s="155">
        <f t="shared" si="290"/>
        <v>1.05</v>
      </c>
      <c r="J382" s="157">
        <f t="shared" si="288"/>
        <v>1.75</v>
      </c>
      <c r="K382" s="157"/>
      <c r="L382" s="175" t="e">
        <f t="shared" si="126"/>
        <v>#REF!</v>
      </c>
      <c r="M382" s="175" t="e">
        <f t="shared" si="127"/>
        <v>#REF!</v>
      </c>
      <c r="N382" s="175" t="e">
        <f t="shared" si="128"/>
        <v>#REF!</v>
      </c>
      <c r="O382" s="175" t="e">
        <f t="shared" si="129"/>
        <v>#REF!</v>
      </c>
      <c r="P382" s="175"/>
      <c r="Q382" s="175"/>
      <c r="R382" s="155"/>
      <c r="S382" s="124"/>
      <c r="T382" s="119"/>
      <c r="U382" s="119"/>
      <c r="V382" s="124"/>
    </row>
    <row r="383" spans="1:22" ht="12.75" hidden="1" customHeight="1" outlineLevel="1">
      <c r="A383" s="140"/>
      <c r="B383" s="155" t="s">
        <v>563</v>
      </c>
      <c r="C383" s="155" t="s">
        <v>564</v>
      </c>
      <c r="D383" s="155">
        <v>0</v>
      </c>
      <c r="E383" s="155">
        <f t="shared" ref="E383:I383" si="291">E149</f>
        <v>1</v>
      </c>
      <c r="F383" s="155">
        <f t="shared" si="291"/>
        <v>3.8</v>
      </c>
      <c r="G383" s="155">
        <f t="shared" si="291"/>
        <v>0.4</v>
      </c>
      <c r="H383" s="155">
        <f t="shared" si="291"/>
        <v>0.1</v>
      </c>
      <c r="I383" s="155">
        <f t="shared" si="291"/>
        <v>1.05</v>
      </c>
      <c r="J383" s="157">
        <f t="shared" si="288"/>
        <v>0.76</v>
      </c>
      <c r="K383" s="157"/>
      <c r="L383" s="175" t="e">
        <f t="shared" si="126"/>
        <v>#REF!</v>
      </c>
      <c r="M383" s="175" t="e">
        <f t="shared" si="127"/>
        <v>#REF!</v>
      </c>
      <c r="N383" s="175" t="e">
        <f t="shared" si="128"/>
        <v>#REF!</v>
      </c>
      <c r="O383" s="175" t="e">
        <f t="shared" si="129"/>
        <v>#REF!</v>
      </c>
      <c r="P383" s="175"/>
      <c r="Q383" s="175"/>
      <c r="R383" s="155"/>
      <c r="S383" s="124"/>
      <c r="T383" s="119"/>
      <c r="U383" s="119"/>
      <c r="V383" s="124"/>
    </row>
    <row r="384" spans="1:22" ht="12.75" hidden="1" customHeight="1" outlineLevel="1">
      <c r="A384" s="140"/>
      <c r="B384" s="155" t="s">
        <v>565</v>
      </c>
      <c r="C384" s="155" t="s">
        <v>562</v>
      </c>
      <c r="D384" s="155">
        <v>0</v>
      </c>
      <c r="E384" s="155">
        <f t="shared" ref="E384:I384" si="292">E150</f>
        <v>1</v>
      </c>
      <c r="F384" s="155">
        <f t="shared" si="292"/>
        <v>5.8</v>
      </c>
      <c r="G384" s="155">
        <f t="shared" si="292"/>
        <v>0.4</v>
      </c>
      <c r="H384" s="155">
        <f t="shared" si="292"/>
        <v>0.1</v>
      </c>
      <c r="I384" s="155">
        <f t="shared" si="292"/>
        <v>1.05</v>
      </c>
      <c r="J384" s="157">
        <f t="shared" si="288"/>
        <v>1.1599999999999999</v>
      </c>
      <c r="K384" s="157"/>
      <c r="L384" s="175" t="e">
        <f t="shared" si="126"/>
        <v>#REF!</v>
      </c>
      <c r="M384" s="175" t="e">
        <f t="shared" si="127"/>
        <v>#REF!</v>
      </c>
      <c r="N384" s="175" t="e">
        <f t="shared" si="128"/>
        <v>#REF!</v>
      </c>
      <c r="O384" s="175" t="e">
        <f t="shared" si="129"/>
        <v>#REF!</v>
      </c>
      <c r="P384" s="175"/>
      <c r="Q384" s="175"/>
      <c r="R384" s="155"/>
      <c r="S384" s="124"/>
      <c r="T384" s="119"/>
      <c r="U384" s="119"/>
      <c r="V384" s="124"/>
    </row>
    <row r="385" spans="1:22" ht="12.75" hidden="1" customHeight="1" outlineLevel="1">
      <c r="A385" s="140"/>
      <c r="B385" s="155" t="s">
        <v>566</v>
      </c>
      <c r="C385" s="155" t="s">
        <v>558</v>
      </c>
      <c r="D385" s="155">
        <v>0</v>
      </c>
      <c r="E385" s="155">
        <f t="shared" ref="E385:I385" si="293">E151</f>
        <v>1</v>
      </c>
      <c r="F385" s="155">
        <f t="shared" si="293"/>
        <v>5.9</v>
      </c>
      <c r="G385" s="155">
        <f t="shared" si="293"/>
        <v>0.4</v>
      </c>
      <c r="H385" s="155">
        <f t="shared" si="293"/>
        <v>0.1</v>
      </c>
      <c r="I385" s="155">
        <f t="shared" si="293"/>
        <v>1.05</v>
      </c>
      <c r="J385" s="157">
        <f t="shared" si="288"/>
        <v>1.18</v>
      </c>
      <c r="K385" s="157"/>
      <c r="L385" s="175" t="e">
        <f t="shared" si="126"/>
        <v>#REF!</v>
      </c>
      <c r="M385" s="175" t="e">
        <f t="shared" si="127"/>
        <v>#REF!</v>
      </c>
      <c r="N385" s="175" t="e">
        <f t="shared" si="128"/>
        <v>#REF!</v>
      </c>
      <c r="O385" s="175" t="e">
        <f t="shared" si="129"/>
        <v>#REF!</v>
      </c>
      <c r="P385" s="175"/>
      <c r="Q385" s="175"/>
      <c r="R385" s="155"/>
      <c r="S385" s="124"/>
      <c r="T385" s="119"/>
      <c r="U385" s="119"/>
      <c r="V385" s="124"/>
    </row>
    <row r="386" spans="1:22" ht="12.75" hidden="1" customHeight="1" outlineLevel="1">
      <c r="A386" s="140"/>
      <c r="B386" s="155">
        <v>0</v>
      </c>
      <c r="C386" s="155" t="s">
        <v>562</v>
      </c>
      <c r="D386" s="155">
        <v>0</v>
      </c>
      <c r="E386" s="155">
        <f t="shared" ref="E386:I386" si="294">E152</f>
        <v>1</v>
      </c>
      <c r="F386" s="155">
        <f t="shared" si="294"/>
        <v>4.4000000000000004</v>
      </c>
      <c r="G386" s="155">
        <f t="shared" si="294"/>
        <v>0.4</v>
      </c>
      <c r="H386" s="155">
        <f t="shared" si="294"/>
        <v>0.1</v>
      </c>
      <c r="I386" s="155">
        <f t="shared" si="294"/>
        <v>1.05</v>
      </c>
      <c r="J386" s="157">
        <f t="shared" si="288"/>
        <v>0.88</v>
      </c>
      <c r="K386" s="157"/>
      <c r="L386" s="175" t="e">
        <f t="shared" si="126"/>
        <v>#REF!</v>
      </c>
      <c r="M386" s="175" t="e">
        <f t="shared" si="127"/>
        <v>#REF!</v>
      </c>
      <c r="N386" s="175" t="e">
        <f t="shared" si="128"/>
        <v>#REF!</v>
      </c>
      <c r="O386" s="175" t="e">
        <f t="shared" si="129"/>
        <v>#REF!</v>
      </c>
      <c r="P386" s="175"/>
      <c r="Q386" s="175"/>
      <c r="R386" s="155"/>
      <c r="S386" s="124"/>
      <c r="T386" s="119"/>
      <c r="U386" s="119"/>
      <c r="V386" s="124"/>
    </row>
    <row r="387" spans="1:22" ht="12.75" hidden="1" customHeight="1" outlineLevel="1">
      <c r="A387" s="140"/>
      <c r="B387" s="155" t="s">
        <v>567</v>
      </c>
      <c r="C387" s="155" t="s">
        <v>564</v>
      </c>
      <c r="D387" s="155">
        <v>0</v>
      </c>
      <c r="E387" s="155">
        <f t="shared" ref="E387:I387" si="295">E153</f>
        <v>1</v>
      </c>
      <c r="F387" s="155">
        <f t="shared" si="295"/>
        <v>3.8</v>
      </c>
      <c r="G387" s="155">
        <f t="shared" si="295"/>
        <v>0.4</v>
      </c>
      <c r="H387" s="155">
        <f t="shared" si="295"/>
        <v>0.1</v>
      </c>
      <c r="I387" s="155">
        <f t="shared" si="295"/>
        <v>1.05</v>
      </c>
      <c r="J387" s="157">
        <f t="shared" si="288"/>
        <v>0.76</v>
      </c>
      <c r="K387" s="157"/>
      <c r="L387" s="175" t="e">
        <f t="shared" si="126"/>
        <v>#REF!</v>
      </c>
      <c r="M387" s="175" t="e">
        <f t="shared" si="127"/>
        <v>#REF!</v>
      </c>
      <c r="N387" s="175" t="e">
        <f t="shared" si="128"/>
        <v>#REF!</v>
      </c>
      <c r="O387" s="175" t="e">
        <f t="shared" si="129"/>
        <v>#REF!</v>
      </c>
      <c r="P387" s="175"/>
      <c r="Q387" s="175"/>
      <c r="R387" s="155"/>
      <c r="S387" s="124"/>
      <c r="T387" s="119"/>
      <c r="U387" s="119"/>
      <c r="V387" s="124"/>
    </row>
    <row r="388" spans="1:22" ht="12.75" hidden="1" customHeight="1" outlineLevel="1">
      <c r="A388" s="140"/>
      <c r="B388" s="155" t="s">
        <v>568</v>
      </c>
      <c r="C388" s="155" t="s">
        <v>558</v>
      </c>
      <c r="D388" s="155">
        <v>0</v>
      </c>
      <c r="E388" s="155">
        <f t="shared" ref="E388:I388" si="296">E154</f>
        <v>1</v>
      </c>
      <c r="F388" s="155">
        <f t="shared" si="296"/>
        <v>19</v>
      </c>
      <c r="G388" s="155">
        <f t="shared" si="296"/>
        <v>0.4</v>
      </c>
      <c r="H388" s="155">
        <f t="shared" si="296"/>
        <v>0.1</v>
      </c>
      <c r="I388" s="155">
        <f t="shared" si="296"/>
        <v>1.05</v>
      </c>
      <c r="J388" s="157">
        <f t="shared" si="288"/>
        <v>3.8</v>
      </c>
      <c r="K388" s="157"/>
      <c r="L388" s="175" t="e">
        <f t="shared" si="126"/>
        <v>#REF!</v>
      </c>
      <c r="M388" s="175" t="e">
        <f t="shared" si="127"/>
        <v>#REF!</v>
      </c>
      <c r="N388" s="175" t="e">
        <f t="shared" si="128"/>
        <v>#REF!</v>
      </c>
      <c r="O388" s="175" t="e">
        <f t="shared" si="129"/>
        <v>#REF!</v>
      </c>
      <c r="P388" s="175"/>
      <c r="Q388" s="175"/>
      <c r="R388" s="155"/>
      <c r="S388" s="124"/>
      <c r="T388" s="119"/>
      <c r="U388" s="119"/>
      <c r="V388" s="124"/>
    </row>
    <row r="389" spans="1:22" ht="12.75" hidden="1" customHeight="1" outlineLevel="1">
      <c r="A389" s="140"/>
      <c r="B389" s="155" t="s">
        <v>569</v>
      </c>
      <c r="C389" s="155" t="s">
        <v>558</v>
      </c>
      <c r="D389" s="155">
        <v>0</v>
      </c>
      <c r="E389" s="155">
        <f t="shared" ref="E389:I389" si="297">E155</f>
        <v>1</v>
      </c>
      <c r="F389" s="155">
        <f t="shared" si="297"/>
        <v>2.5</v>
      </c>
      <c r="G389" s="155">
        <f t="shared" si="297"/>
        <v>0.4</v>
      </c>
      <c r="H389" s="155">
        <f t="shared" si="297"/>
        <v>0.1</v>
      </c>
      <c r="I389" s="155">
        <f t="shared" si="297"/>
        <v>1.05</v>
      </c>
      <c r="J389" s="157">
        <f t="shared" si="288"/>
        <v>0.5</v>
      </c>
      <c r="K389" s="157"/>
      <c r="L389" s="175" t="e">
        <f t="shared" si="126"/>
        <v>#REF!</v>
      </c>
      <c r="M389" s="175" t="e">
        <f t="shared" si="127"/>
        <v>#REF!</v>
      </c>
      <c r="N389" s="175" t="e">
        <f t="shared" si="128"/>
        <v>#REF!</v>
      </c>
      <c r="O389" s="175" t="e">
        <f t="shared" si="129"/>
        <v>#REF!</v>
      </c>
      <c r="P389" s="175"/>
      <c r="Q389" s="175"/>
      <c r="R389" s="155"/>
      <c r="S389" s="124"/>
      <c r="T389" s="119"/>
      <c r="U389" s="119"/>
      <c r="V389" s="124"/>
    </row>
    <row r="390" spans="1:22" ht="12.75" hidden="1" customHeight="1" outlineLevel="1">
      <c r="A390" s="140"/>
      <c r="B390" s="155" t="s">
        <v>570</v>
      </c>
      <c r="C390" s="155" t="s">
        <v>558</v>
      </c>
      <c r="D390" s="155">
        <v>0</v>
      </c>
      <c r="E390" s="155">
        <f t="shared" ref="E390:I390" si="298">E156</f>
        <v>1</v>
      </c>
      <c r="F390" s="155">
        <f t="shared" si="298"/>
        <v>12.5</v>
      </c>
      <c r="G390" s="155">
        <f t="shared" si="298"/>
        <v>0.4</v>
      </c>
      <c r="H390" s="155">
        <f t="shared" si="298"/>
        <v>0.1</v>
      </c>
      <c r="I390" s="155">
        <f t="shared" si="298"/>
        <v>1.05</v>
      </c>
      <c r="J390" s="157">
        <f t="shared" si="288"/>
        <v>2.5</v>
      </c>
      <c r="K390" s="157"/>
      <c r="L390" s="175" t="e">
        <f t="shared" si="126"/>
        <v>#REF!</v>
      </c>
      <c r="M390" s="175" t="e">
        <f t="shared" si="127"/>
        <v>#REF!</v>
      </c>
      <c r="N390" s="175" t="e">
        <f t="shared" si="128"/>
        <v>#REF!</v>
      </c>
      <c r="O390" s="175" t="e">
        <f t="shared" si="129"/>
        <v>#REF!</v>
      </c>
      <c r="P390" s="175"/>
      <c r="Q390" s="175"/>
      <c r="R390" s="155"/>
      <c r="S390" s="124"/>
      <c r="T390" s="119"/>
      <c r="U390" s="119"/>
      <c r="V390" s="124"/>
    </row>
    <row r="391" spans="1:22" ht="12.75" hidden="1" customHeight="1" outlineLevel="1">
      <c r="A391" s="140"/>
      <c r="B391" s="155" t="s">
        <v>571</v>
      </c>
      <c r="C391" s="155" t="s">
        <v>562</v>
      </c>
      <c r="D391" s="155">
        <v>0</v>
      </c>
      <c r="E391" s="155">
        <f t="shared" ref="E391:I391" si="299">E157</f>
        <v>1</v>
      </c>
      <c r="F391" s="155">
        <f t="shared" si="299"/>
        <v>7.4</v>
      </c>
      <c r="G391" s="155">
        <f t="shared" si="299"/>
        <v>0.4</v>
      </c>
      <c r="H391" s="155">
        <f t="shared" si="299"/>
        <v>0.1</v>
      </c>
      <c r="I391" s="155">
        <f t="shared" si="299"/>
        <v>1.05</v>
      </c>
      <c r="J391" s="157">
        <f t="shared" si="288"/>
        <v>1.48</v>
      </c>
      <c r="K391" s="157"/>
      <c r="L391" s="175" t="e">
        <f t="shared" si="126"/>
        <v>#REF!</v>
      </c>
      <c r="M391" s="175" t="e">
        <f t="shared" si="127"/>
        <v>#REF!</v>
      </c>
      <c r="N391" s="175" t="e">
        <f t="shared" si="128"/>
        <v>#REF!</v>
      </c>
      <c r="O391" s="175" t="e">
        <f t="shared" si="129"/>
        <v>#REF!</v>
      </c>
      <c r="P391" s="175"/>
      <c r="Q391" s="175"/>
      <c r="R391" s="155"/>
      <c r="S391" s="124"/>
      <c r="T391" s="119"/>
      <c r="U391" s="119"/>
      <c r="V391" s="124"/>
    </row>
    <row r="392" spans="1:22" ht="12.75" hidden="1" customHeight="1" outlineLevel="1">
      <c r="A392" s="140"/>
      <c r="B392" s="155" t="s">
        <v>572</v>
      </c>
      <c r="C392" s="155" t="s">
        <v>562</v>
      </c>
      <c r="D392" s="155">
        <v>0</v>
      </c>
      <c r="E392" s="155">
        <f t="shared" ref="E392:I392" si="300">E158</f>
        <v>1</v>
      </c>
      <c r="F392" s="155">
        <f t="shared" si="300"/>
        <v>6.7</v>
      </c>
      <c r="G392" s="155">
        <f t="shared" si="300"/>
        <v>0.4</v>
      </c>
      <c r="H392" s="155">
        <f t="shared" si="300"/>
        <v>0.1</v>
      </c>
      <c r="I392" s="155">
        <f t="shared" si="300"/>
        <v>1.05</v>
      </c>
      <c r="J392" s="157">
        <f t="shared" si="288"/>
        <v>1.34</v>
      </c>
      <c r="K392" s="157"/>
      <c r="L392" s="175" t="e">
        <f t="shared" si="126"/>
        <v>#REF!</v>
      </c>
      <c r="M392" s="175" t="e">
        <f t="shared" si="127"/>
        <v>#REF!</v>
      </c>
      <c r="N392" s="175" t="e">
        <f t="shared" si="128"/>
        <v>#REF!</v>
      </c>
      <c r="O392" s="175" t="e">
        <f t="shared" si="129"/>
        <v>#REF!</v>
      </c>
      <c r="P392" s="175"/>
      <c r="Q392" s="175"/>
      <c r="R392" s="155"/>
      <c r="S392" s="124"/>
      <c r="T392" s="119"/>
      <c r="U392" s="119"/>
      <c r="V392" s="124"/>
    </row>
    <row r="393" spans="1:22" ht="12.75" hidden="1" customHeight="1" outlineLevel="1">
      <c r="A393" s="140"/>
      <c r="B393" s="155" t="s">
        <v>573</v>
      </c>
      <c r="C393" s="155" t="s">
        <v>562</v>
      </c>
      <c r="D393" s="155">
        <v>0</v>
      </c>
      <c r="E393" s="155">
        <f t="shared" ref="E393:I393" si="301">E159</f>
        <v>1</v>
      </c>
      <c r="F393" s="155">
        <f t="shared" si="301"/>
        <v>1.3</v>
      </c>
      <c r="G393" s="155">
        <f t="shared" si="301"/>
        <v>0.4</v>
      </c>
      <c r="H393" s="155">
        <f t="shared" si="301"/>
        <v>0.1</v>
      </c>
      <c r="I393" s="155">
        <f t="shared" si="301"/>
        <v>1.05</v>
      </c>
      <c r="J393" s="157">
        <f t="shared" si="288"/>
        <v>0.26</v>
      </c>
      <c r="K393" s="157"/>
      <c r="L393" s="175" t="e">
        <f t="shared" si="126"/>
        <v>#REF!</v>
      </c>
      <c r="M393" s="175" t="e">
        <f t="shared" si="127"/>
        <v>#REF!</v>
      </c>
      <c r="N393" s="175" t="e">
        <f t="shared" si="128"/>
        <v>#REF!</v>
      </c>
      <c r="O393" s="175" t="e">
        <f t="shared" si="129"/>
        <v>#REF!</v>
      </c>
      <c r="P393" s="175"/>
      <c r="Q393" s="175"/>
      <c r="R393" s="155"/>
      <c r="S393" s="124"/>
      <c r="T393" s="119"/>
      <c r="U393" s="119"/>
      <c r="V393" s="124"/>
    </row>
    <row r="394" spans="1:22" ht="12.75" hidden="1" customHeight="1" outlineLevel="1">
      <c r="A394" s="140"/>
      <c r="B394" s="155" t="s">
        <v>574</v>
      </c>
      <c r="C394" s="155" t="s">
        <v>558</v>
      </c>
      <c r="D394" s="155">
        <v>0</v>
      </c>
      <c r="E394" s="155">
        <f t="shared" ref="E394:I394" si="302">E160</f>
        <v>1</v>
      </c>
      <c r="F394" s="155">
        <f t="shared" si="302"/>
        <v>5.2</v>
      </c>
      <c r="G394" s="155">
        <f t="shared" si="302"/>
        <v>0.4</v>
      </c>
      <c r="H394" s="155">
        <f t="shared" si="302"/>
        <v>0.1</v>
      </c>
      <c r="I394" s="155">
        <f t="shared" si="302"/>
        <v>1.05</v>
      </c>
      <c r="J394" s="157">
        <f t="shared" si="288"/>
        <v>1.04</v>
      </c>
      <c r="K394" s="157"/>
      <c r="L394" s="175" t="e">
        <f t="shared" si="126"/>
        <v>#REF!</v>
      </c>
      <c r="M394" s="175" t="e">
        <f t="shared" si="127"/>
        <v>#REF!</v>
      </c>
      <c r="N394" s="175" t="e">
        <f t="shared" si="128"/>
        <v>#REF!</v>
      </c>
      <c r="O394" s="175" t="e">
        <f t="shared" si="129"/>
        <v>#REF!</v>
      </c>
      <c r="P394" s="175"/>
      <c r="Q394" s="175"/>
      <c r="R394" s="155"/>
      <c r="S394" s="124"/>
      <c r="T394" s="119"/>
      <c r="U394" s="119"/>
      <c r="V394" s="124"/>
    </row>
    <row r="395" spans="1:22" ht="12.75" hidden="1" customHeight="1" outlineLevel="1">
      <c r="A395" s="140"/>
      <c r="B395" s="155" t="s">
        <v>575</v>
      </c>
      <c r="C395" s="155" t="s">
        <v>558</v>
      </c>
      <c r="D395" s="155">
        <v>0</v>
      </c>
      <c r="E395" s="155">
        <f t="shared" ref="E395:I395" si="303">E161</f>
        <v>1</v>
      </c>
      <c r="F395" s="155">
        <f t="shared" si="303"/>
        <v>6.7</v>
      </c>
      <c r="G395" s="155">
        <f t="shared" si="303"/>
        <v>0.4</v>
      </c>
      <c r="H395" s="155">
        <f t="shared" si="303"/>
        <v>0.1</v>
      </c>
      <c r="I395" s="155">
        <f t="shared" si="303"/>
        <v>1.05</v>
      </c>
      <c r="J395" s="157">
        <f t="shared" si="288"/>
        <v>1.34</v>
      </c>
      <c r="K395" s="157"/>
      <c r="L395" s="175" t="e">
        <f t="shared" si="126"/>
        <v>#REF!</v>
      </c>
      <c r="M395" s="175" t="e">
        <f t="shared" si="127"/>
        <v>#REF!</v>
      </c>
      <c r="N395" s="175" t="e">
        <f t="shared" si="128"/>
        <v>#REF!</v>
      </c>
      <c r="O395" s="175" t="e">
        <f t="shared" si="129"/>
        <v>#REF!</v>
      </c>
      <c r="P395" s="175"/>
      <c r="Q395" s="175"/>
      <c r="R395" s="155"/>
      <c r="S395" s="124"/>
      <c r="T395" s="119"/>
      <c r="U395" s="119"/>
      <c r="V395" s="124"/>
    </row>
    <row r="396" spans="1:22" ht="12.75" hidden="1" customHeight="1" outlineLevel="1">
      <c r="A396" s="140"/>
      <c r="B396" s="155" t="s">
        <v>576</v>
      </c>
      <c r="C396" s="155" t="s">
        <v>562</v>
      </c>
      <c r="D396" s="155">
        <v>0</v>
      </c>
      <c r="E396" s="155">
        <f t="shared" ref="E396:I396" si="304">E162</f>
        <v>1</v>
      </c>
      <c r="F396" s="155">
        <f t="shared" si="304"/>
        <v>1.3</v>
      </c>
      <c r="G396" s="155">
        <f t="shared" si="304"/>
        <v>0.4</v>
      </c>
      <c r="H396" s="155">
        <f t="shared" si="304"/>
        <v>0.1</v>
      </c>
      <c r="I396" s="155">
        <f t="shared" si="304"/>
        <v>1.05</v>
      </c>
      <c r="J396" s="157">
        <f t="shared" si="288"/>
        <v>0.26</v>
      </c>
      <c r="K396" s="157"/>
      <c r="L396" s="175" t="e">
        <f t="shared" si="126"/>
        <v>#REF!</v>
      </c>
      <c r="M396" s="175" t="e">
        <f t="shared" si="127"/>
        <v>#REF!</v>
      </c>
      <c r="N396" s="175" t="e">
        <f t="shared" si="128"/>
        <v>#REF!</v>
      </c>
      <c r="O396" s="175" t="e">
        <f t="shared" si="129"/>
        <v>#REF!</v>
      </c>
      <c r="P396" s="175"/>
      <c r="Q396" s="175"/>
      <c r="R396" s="155"/>
      <c r="S396" s="124"/>
      <c r="T396" s="119"/>
      <c r="U396" s="119"/>
      <c r="V396" s="124"/>
    </row>
    <row r="397" spans="1:22" ht="12.75" hidden="1" customHeight="1" outlineLevel="1">
      <c r="A397" s="140"/>
      <c r="B397" s="155">
        <v>0</v>
      </c>
      <c r="C397" s="155">
        <v>0</v>
      </c>
      <c r="D397" s="155">
        <v>0</v>
      </c>
      <c r="E397" s="155">
        <f t="shared" ref="E397:I397" si="305">E163</f>
        <v>1</v>
      </c>
      <c r="F397" s="155">
        <f t="shared" si="305"/>
        <v>1.6</v>
      </c>
      <c r="G397" s="155">
        <f t="shared" si="305"/>
        <v>0.4</v>
      </c>
      <c r="H397" s="155">
        <f t="shared" si="305"/>
        <v>0.1</v>
      </c>
      <c r="I397" s="155">
        <f t="shared" si="305"/>
        <v>1.05</v>
      </c>
      <c r="J397" s="157">
        <f t="shared" si="288"/>
        <v>0.32</v>
      </c>
      <c r="K397" s="157"/>
      <c r="L397" s="175" t="e">
        <f t="shared" si="126"/>
        <v>#REF!</v>
      </c>
      <c r="M397" s="175" t="e">
        <f t="shared" si="127"/>
        <v>#REF!</v>
      </c>
      <c r="N397" s="175" t="e">
        <f t="shared" si="128"/>
        <v>#REF!</v>
      </c>
      <c r="O397" s="175" t="e">
        <f t="shared" si="129"/>
        <v>#REF!</v>
      </c>
      <c r="P397" s="175"/>
      <c r="Q397" s="175"/>
      <c r="R397" s="155"/>
      <c r="S397" s="124"/>
      <c r="T397" s="119"/>
      <c r="U397" s="119"/>
      <c r="V397" s="124"/>
    </row>
    <row r="398" spans="1:22" ht="12.75" hidden="1" customHeight="1" outlineLevel="1">
      <c r="A398" s="140"/>
      <c r="B398" s="155" t="s">
        <v>577</v>
      </c>
      <c r="C398" s="155" t="s">
        <v>578</v>
      </c>
      <c r="D398" s="155">
        <v>0</v>
      </c>
      <c r="E398" s="155">
        <f t="shared" ref="E398:I398" si="306">E164</f>
        <v>1</v>
      </c>
      <c r="F398" s="155">
        <f t="shared" si="306"/>
        <v>2</v>
      </c>
      <c r="G398" s="155">
        <f t="shared" si="306"/>
        <v>0.3</v>
      </c>
      <c r="H398" s="155">
        <f t="shared" si="306"/>
        <v>0.1</v>
      </c>
      <c r="I398" s="155">
        <f t="shared" si="306"/>
        <v>1.05</v>
      </c>
      <c r="J398" s="157">
        <f t="shared" si="288"/>
        <v>0.4</v>
      </c>
      <c r="K398" s="157"/>
      <c r="L398" s="175" t="e">
        <f t="shared" si="126"/>
        <v>#REF!</v>
      </c>
      <c r="M398" s="175" t="e">
        <f t="shared" si="127"/>
        <v>#REF!</v>
      </c>
      <c r="N398" s="175" t="e">
        <f t="shared" si="128"/>
        <v>#REF!</v>
      </c>
      <c r="O398" s="175" t="e">
        <f t="shared" si="129"/>
        <v>#REF!</v>
      </c>
      <c r="P398" s="175"/>
      <c r="Q398" s="175"/>
      <c r="R398" s="155"/>
      <c r="S398" s="124"/>
      <c r="T398" s="119"/>
      <c r="U398" s="119"/>
      <c r="V398" s="124"/>
    </row>
    <row r="399" spans="1:22" ht="12.75" hidden="1" customHeight="1" outlineLevel="1">
      <c r="A399" s="140"/>
      <c r="B399" s="155" t="s">
        <v>579</v>
      </c>
      <c r="C399" s="155" t="s">
        <v>578</v>
      </c>
      <c r="D399" s="155">
        <v>0</v>
      </c>
      <c r="E399" s="155">
        <f t="shared" ref="E399:I399" si="307">E165</f>
        <v>1</v>
      </c>
      <c r="F399" s="155">
        <f t="shared" si="307"/>
        <v>3.1</v>
      </c>
      <c r="G399" s="155">
        <f t="shared" si="307"/>
        <v>0.3</v>
      </c>
      <c r="H399" s="155">
        <f t="shared" si="307"/>
        <v>0.1</v>
      </c>
      <c r="I399" s="155">
        <f t="shared" si="307"/>
        <v>1.05</v>
      </c>
      <c r="J399" s="157">
        <f t="shared" si="288"/>
        <v>0.62</v>
      </c>
      <c r="K399" s="157"/>
      <c r="L399" s="175" t="e">
        <f t="shared" si="126"/>
        <v>#REF!</v>
      </c>
      <c r="M399" s="175" t="e">
        <f t="shared" si="127"/>
        <v>#REF!</v>
      </c>
      <c r="N399" s="175" t="e">
        <f t="shared" si="128"/>
        <v>#REF!</v>
      </c>
      <c r="O399" s="175" t="e">
        <f t="shared" si="129"/>
        <v>#REF!</v>
      </c>
      <c r="P399" s="175"/>
      <c r="Q399" s="175"/>
      <c r="R399" s="155"/>
      <c r="S399" s="124"/>
      <c r="T399" s="119"/>
      <c r="U399" s="119"/>
      <c r="V399" s="124"/>
    </row>
    <row r="400" spans="1:22" ht="12.75" hidden="1" customHeight="1" outlineLevel="1">
      <c r="A400" s="140"/>
      <c r="B400" s="155" t="s">
        <v>580</v>
      </c>
      <c r="C400" s="155" t="s">
        <v>562</v>
      </c>
      <c r="D400" s="155">
        <v>0</v>
      </c>
      <c r="E400" s="155">
        <f t="shared" ref="E400:I400" si="308">E166</f>
        <v>1</v>
      </c>
      <c r="F400" s="155">
        <f t="shared" si="308"/>
        <v>1.3</v>
      </c>
      <c r="G400" s="155">
        <f t="shared" si="308"/>
        <v>0.4</v>
      </c>
      <c r="H400" s="155">
        <f t="shared" si="308"/>
        <v>0.1</v>
      </c>
      <c r="I400" s="155">
        <f t="shared" si="308"/>
        <v>1.05</v>
      </c>
      <c r="J400" s="157">
        <f t="shared" si="288"/>
        <v>0.26</v>
      </c>
      <c r="K400" s="157"/>
      <c r="L400" s="175" t="e">
        <f t="shared" si="126"/>
        <v>#REF!</v>
      </c>
      <c r="M400" s="175" t="e">
        <f t="shared" si="127"/>
        <v>#REF!</v>
      </c>
      <c r="N400" s="175" t="e">
        <f t="shared" si="128"/>
        <v>#REF!</v>
      </c>
      <c r="O400" s="175" t="e">
        <f t="shared" si="129"/>
        <v>#REF!</v>
      </c>
      <c r="P400" s="175"/>
      <c r="Q400" s="175"/>
      <c r="R400" s="155"/>
      <c r="S400" s="124"/>
      <c r="T400" s="119"/>
      <c r="U400" s="119"/>
      <c r="V400" s="124"/>
    </row>
    <row r="401" spans="1:22" ht="12.75" hidden="1" customHeight="1" outlineLevel="1">
      <c r="A401" s="140"/>
      <c r="B401" s="155" t="s">
        <v>581</v>
      </c>
      <c r="C401" s="155" t="s">
        <v>564</v>
      </c>
      <c r="D401" s="155">
        <v>0</v>
      </c>
      <c r="E401" s="155">
        <f t="shared" ref="E401:I401" si="309">E167</f>
        <v>1</v>
      </c>
      <c r="F401" s="155">
        <f t="shared" si="309"/>
        <v>3.3</v>
      </c>
      <c r="G401" s="155">
        <f t="shared" si="309"/>
        <v>0.4</v>
      </c>
      <c r="H401" s="155">
        <f t="shared" si="309"/>
        <v>0.1</v>
      </c>
      <c r="I401" s="155">
        <f t="shared" si="309"/>
        <v>1.05</v>
      </c>
      <c r="J401" s="157">
        <f t="shared" si="288"/>
        <v>0.66</v>
      </c>
      <c r="K401" s="157"/>
      <c r="L401" s="175" t="e">
        <f t="shared" si="126"/>
        <v>#REF!</v>
      </c>
      <c r="M401" s="175" t="e">
        <f t="shared" si="127"/>
        <v>#REF!</v>
      </c>
      <c r="N401" s="175" t="e">
        <f t="shared" si="128"/>
        <v>#REF!</v>
      </c>
      <c r="O401" s="175" t="e">
        <f t="shared" si="129"/>
        <v>#REF!</v>
      </c>
      <c r="P401" s="175"/>
      <c r="Q401" s="175"/>
      <c r="R401" s="155"/>
      <c r="S401" s="124"/>
      <c r="T401" s="119"/>
      <c r="U401" s="119"/>
      <c r="V401" s="124"/>
    </row>
    <row r="402" spans="1:22" ht="12.75" hidden="1" customHeight="1" outlineLevel="1">
      <c r="A402" s="140"/>
      <c r="B402" s="155" t="s">
        <v>582</v>
      </c>
      <c r="C402" s="155" t="s">
        <v>583</v>
      </c>
      <c r="D402" s="155">
        <v>0</v>
      </c>
      <c r="E402" s="155">
        <f t="shared" ref="E402:I402" si="310">E168</f>
        <v>1</v>
      </c>
      <c r="F402" s="155">
        <f t="shared" si="310"/>
        <v>1.7</v>
      </c>
      <c r="G402" s="155">
        <f t="shared" si="310"/>
        <v>0.3</v>
      </c>
      <c r="H402" s="155">
        <f t="shared" si="310"/>
        <v>0.1</v>
      </c>
      <c r="I402" s="155">
        <f t="shared" si="310"/>
        <v>1.05</v>
      </c>
      <c r="J402" s="157">
        <f t="shared" si="288"/>
        <v>0.34</v>
      </c>
      <c r="K402" s="157"/>
      <c r="L402" s="175" t="e">
        <f t="shared" si="126"/>
        <v>#REF!</v>
      </c>
      <c r="M402" s="175" t="e">
        <f t="shared" si="127"/>
        <v>#REF!</v>
      </c>
      <c r="N402" s="175" t="e">
        <f t="shared" si="128"/>
        <v>#REF!</v>
      </c>
      <c r="O402" s="175" t="e">
        <f t="shared" si="129"/>
        <v>#REF!</v>
      </c>
      <c r="P402" s="175"/>
      <c r="Q402" s="175"/>
      <c r="R402" s="155"/>
      <c r="S402" s="124"/>
      <c r="T402" s="119"/>
      <c r="U402" s="119"/>
      <c r="V402" s="124"/>
    </row>
    <row r="403" spans="1:22" ht="12.75" hidden="1" customHeight="1" outlineLevel="1">
      <c r="A403" s="140"/>
      <c r="B403" s="155" t="s">
        <v>584</v>
      </c>
      <c r="C403" s="155" t="s">
        <v>564</v>
      </c>
      <c r="D403" s="155">
        <v>0</v>
      </c>
      <c r="E403" s="155">
        <f t="shared" ref="E403:I403" si="311">E169</f>
        <v>1</v>
      </c>
      <c r="F403" s="155">
        <f t="shared" si="311"/>
        <v>3.2</v>
      </c>
      <c r="G403" s="155">
        <f t="shared" si="311"/>
        <v>0.4</v>
      </c>
      <c r="H403" s="155">
        <f t="shared" si="311"/>
        <v>0.1</v>
      </c>
      <c r="I403" s="155">
        <f t="shared" si="311"/>
        <v>1.05</v>
      </c>
      <c r="J403" s="157">
        <f t="shared" si="288"/>
        <v>0.64</v>
      </c>
      <c r="K403" s="157"/>
      <c r="L403" s="175" t="e">
        <f t="shared" si="126"/>
        <v>#REF!</v>
      </c>
      <c r="M403" s="175" t="e">
        <f t="shared" si="127"/>
        <v>#REF!</v>
      </c>
      <c r="N403" s="175" t="e">
        <f t="shared" si="128"/>
        <v>#REF!</v>
      </c>
      <c r="O403" s="175" t="e">
        <f t="shared" si="129"/>
        <v>#REF!</v>
      </c>
      <c r="P403" s="175"/>
      <c r="Q403" s="175"/>
      <c r="R403" s="155"/>
      <c r="S403" s="124"/>
      <c r="T403" s="119"/>
      <c r="U403" s="119"/>
      <c r="V403" s="124"/>
    </row>
    <row r="404" spans="1:22" ht="12.75" hidden="1" customHeight="1" outlineLevel="1">
      <c r="A404" s="140"/>
      <c r="B404" s="155" t="s">
        <v>585</v>
      </c>
      <c r="C404" s="155" t="s">
        <v>558</v>
      </c>
      <c r="D404" s="155">
        <v>0</v>
      </c>
      <c r="E404" s="155">
        <f t="shared" ref="E404:I404" si="312">E170</f>
        <v>1</v>
      </c>
      <c r="F404" s="155">
        <f t="shared" si="312"/>
        <v>7.3</v>
      </c>
      <c r="G404" s="155">
        <f t="shared" si="312"/>
        <v>0.4</v>
      </c>
      <c r="H404" s="155">
        <f t="shared" si="312"/>
        <v>0.1</v>
      </c>
      <c r="I404" s="155">
        <f t="shared" si="312"/>
        <v>1.05</v>
      </c>
      <c r="J404" s="157">
        <f t="shared" si="288"/>
        <v>1.46</v>
      </c>
      <c r="K404" s="157"/>
      <c r="L404" s="175" t="e">
        <f t="shared" si="126"/>
        <v>#REF!</v>
      </c>
      <c r="M404" s="175" t="e">
        <f t="shared" si="127"/>
        <v>#REF!</v>
      </c>
      <c r="N404" s="175" t="e">
        <f t="shared" si="128"/>
        <v>#REF!</v>
      </c>
      <c r="O404" s="175" t="e">
        <f t="shared" si="129"/>
        <v>#REF!</v>
      </c>
      <c r="P404" s="175"/>
      <c r="Q404" s="175"/>
      <c r="R404" s="155"/>
      <c r="S404" s="124"/>
      <c r="T404" s="119"/>
      <c r="U404" s="119"/>
      <c r="V404" s="124"/>
    </row>
    <row r="405" spans="1:22" ht="12.75" hidden="1" customHeight="1" outlineLevel="1">
      <c r="A405" s="140"/>
      <c r="B405" s="155" t="s">
        <v>586</v>
      </c>
      <c r="C405" s="155" t="s">
        <v>560</v>
      </c>
      <c r="D405" s="155">
        <v>0</v>
      </c>
      <c r="E405" s="155">
        <f t="shared" ref="E405:I405" si="313">E171</f>
        <v>1</v>
      </c>
      <c r="F405" s="155">
        <f t="shared" si="313"/>
        <v>7</v>
      </c>
      <c r="G405" s="155">
        <f t="shared" si="313"/>
        <v>0.4</v>
      </c>
      <c r="H405" s="155">
        <f t="shared" si="313"/>
        <v>0.1</v>
      </c>
      <c r="I405" s="155">
        <f t="shared" si="313"/>
        <v>1.05</v>
      </c>
      <c r="J405" s="157">
        <f t="shared" si="288"/>
        <v>1.4</v>
      </c>
      <c r="K405" s="157"/>
      <c r="L405" s="175" t="e">
        <f t="shared" si="126"/>
        <v>#REF!</v>
      </c>
      <c r="M405" s="175" t="e">
        <f t="shared" si="127"/>
        <v>#REF!</v>
      </c>
      <c r="N405" s="175" t="e">
        <f t="shared" si="128"/>
        <v>#REF!</v>
      </c>
      <c r="O405" s="175" t="e">
        <f t="shared" si="129"/>
        <v>#REF!</v>
      </c>
      <c r="P405" s="175"/>
      <c r="Q405" s="175"/>
      <c r="R405" s="155"/>
      <c r="S405" s="124"/>
      <c r="T405" s="119"/>
      <c r="U405" s="119"/>
      <c r="V405" s="124"/>
    </row>
    <row r="406" spans="1:22" ht="12.75" hidden="1" customHeight="1" outlineLevel="1">
      <c r="A406" s="140"/>
      <c r="B406" s="155" t="s">
        <v>587</v>
      </c>
      <c r="C406" s="155" t="s">
        <v>558</v>
      </c>
      <c r="D406" s="155">
        <v>0</v>
      </c>
      <c r="E406" s="155">
        <f t="shared" ref="E406:I406" si="314">E172</f>
        <v>1</v>
      </c>
      <c r="F406" s="155">
        <f t="shared" si="314"/>
        <v>1.8</v>
      </c>
      <c r="G406" s="155">
        <f t="shared" si="314"/>
        <v>0.4</v>
      </c>
      <c r="H406" s="155">
        <f t="shared" si="314"/>
        <v>0.1</v>
      </c>
      <c r="I406" s="155">
        <f t="shared" si="314"/>
        <v>1.05</v>
      </c>
      <c r="J406" s="157">
        <f t="shared" si="288"/>
        <v>0.36</v>
      </c>
      <c r="K406" s="157"/>
      <c r="L406" s="175" t="e">
        <f t="shared" si="126"/>
        <v>#REF!</v>
      </c>
      <c r="M406" s="175" t="e">
        <f t="shared" si="127"/>
        <v>#REF!</v>
      </c>
      <c r="N406" s="175" t="e">
        <f t="shared" si="128"/>
        <v>#REF!</v>
      </c>
      <c r="O406" s="175" t="e">
        <f t="shared" si="129"/>
        <v>#REF!</v>
      </c>
      <c r="P406" s="175"/>
      <c r="Q406" s="175"/>
      <c r="R406" s="155"/>
      <c r="S406" s="124"/>
      <c r="T406" s="119"/>
      <c r="U406" s="119"/>
      <c r="V406" s="124"/>
    </row>
    <row r="407" spans="1:22" ht="12.75" hidden="1" customHeight="1" outlineLevel="1">
      <c r="A407" s="140"/>
      <c r="B407" s="155" t="s">
        <v>588</v>
      </c>
      <c r="C407" s="155" t="s">
        <v>589</v>
      </c>
      <c r="D407" s="155">
        <v>0</v>
      </c>
      <c r="E407" s="155">
        <f t="shared" ref="E407:I407" si="315">E173</f>
        <v>1</v>
      </c>
      <c r="F407" s="155">
        <f t="shared" si="315"/>
        <v>1.8</v>
      </c>
      <c r="G407" s="155">
        <f t="shared" si="315"/>
        <v>0.45</v>
      </c>
      <c r="H407" s="155">
        <f t="shared" si="315"/>
        <v>0.1</v>
      </c>
      <c r="I407" s="155">
        <f t="shared" si="315"/>
        <v>1.05</v>
      </c>
      <c r="J407" s="157">
        <f t="shared" si="288"/>
        <v>0.36</v>
      </c>
      <c r="K407" s="157"/>
      <c r="L407" s="175" t="e">
        <f t="shared" si="126"/>
        <v>#REF!</v>
      </c>
      <c r="M407" s="175" t="e">
        <f t="shared" si="127"/>
        <v>#REF!</v>
      </c>
      <c r="N407" s="175" t="e">
        <f t="shared" si="128"/>
        <v>#REF!</v>
      </c>
      <c r="O407" s="175" t="e">
        <f t="shared" si="129"/>
        <v>#REF!</v>
      </c>
      <c r="P407" s="175"/>
      <c r="Q407" s="175"/>
      <c r="R407" s="155"/>
      <c r="S407" s="124"/>
      <c r="T407" s="119"/>
      <c r="U407" s="119"/>
      <c r="V407" s="124"/>
    </row>
    <row r="408" spans="1:22" ht="12.75" hidden="1" customHeight="1" outlineLevel="1">
      <c r="A408" s="140"/>
      <c r="B408" s="155" t="s">
        <v>590</v>
      </c>
      <c r="C408" s="155" t="s">
        <v>591</v>
      </c>
      <c r="D408" s="155">
        <v>0</v>
      </c>
      <c r="E408" s="155">
        <f t="shared" ref="E408:I408" si="316">E174</f>
        <v>1</v>
      </c>
      <c r="F408" s="155">
        <f t="shared" si="316"/>
        <v>1.3</v>
      </c>
      <c r="G408" s="155">
        <f t="shared" si="316"/>
        <v>0.4</v>
      </c>
      <c r="H408" s="155">
        <f t="shared" si="316"/>
        <v>0.1</v>
      </c>
      <c r="I408" s="155">
        <f t="shared" si="316"/>
        <v>1.05</v>
      </c>
      <c r="J408" s="157">
        <f t="shared" si="288"/>
        <v>0.26</v>
      </c>
      <c r="K408" s="157"/>
      <c r="L408" s="175" t="e">
        <f t="shared" si="126"/>
        <v>#REF!</v>
      </c>
      <c r="M408" s="175" t="e">
        <f t="shared" si="127"/>
        <v>#REF!</v>
      </c>
      <c r="N408" s="175" t="e">
        <f t="shared" si="128"/>
        <v>#REF!</v>
      </c>
      <c r="O408" s="175" t="e">
        <f t="shared" si="129"/>
        <v>#REF!</v>
      </c>
      <c r="P408" s="175"/>
      <c r="Q408" s="175"/>
      <c r="R408" s="155"/>
      <c r="S408" s="124"/>
      <c r="T408" s="119"/>
      <c r="U408" s="119"/>
      <c r="V408" s="124"/>
    </row>
    <row r="409" spans="1:22" ht="12.75" hidden="1" customHeight="1" outlineLevel="1">
      <c r="A409" s="140"/>
      <c r="B409" s="155" t="s">
        <v>592</v>
      </c>
      <c r="C409" s="155" t="s">
        <v>593</v>
      </c>
      <c r="D409" s="155">
        <v>0</v>
      </c>
      <c r="E409" s="155">
        <f t="shared" ref="E409:I409" si="317">E175</f>
        <v>2</v>
      </c>
      <c r="F409" s="155">
        <f t="shared" si="317"/>
        <v>2.1</v>
      </c>
      <c r="G409" s="155">
        <f t="shared" si="317"/>
        <v>0.4</v>
      </c>
      <c r="H409" s="155">
        <f t="shared" si="317"/>
        <v>0.1</v>
      </c>
      <c r="I409" s="155">
        <f t="shared" si="317"/>
        <v>1.05</v>
      </c>
      <c r="J409" s="157">
        <f t="shared" si="288"/>
        <v>0.84</v>
      </c>
      <c r="K409" s="157"/>
      <c r="L409" s="175" t="e">
        <f t="shared" si="126"/>
        <v>#REF!</v>
      </c>
      <c r="M409" s="175" t="e">
        <f t="shared" si="127"/>
        <v>#REF!</v>
      </c>
      <c r="N409" s="175" t="e">
        <f t="shared" si="128"/>
        <v>#REF!</v>
      </c>
      <c r="O409" s="175" t="e">
        <f t="shared" si="129"/>
        <v>#REF!</v>
      </c>
      <c r="P409" s="175"/>
      <c r="Q409" s="175"/>
      <c r="R409" s="155"/>
      <c r="S409" s="124"/>
      <c r="T409" s="119"/>
      <c r="U409" s="119"/>
      <c r="V409" s="124"/>
    </row>
    <row r="410" spans="1:22" ht="12.75" hidden="1" customHeight="1" outlineLevel="1">
      <c r="A410" s="140"/>
      <c r="B410" s="155" t="s">
        <v>594</v>
      </c>
      <c r="C410" s="155" t="s">
        <v>595</v>
      </c>
      <c r="D410" s="155">
        <v>0</v>
      </c>
      <c r="E410" s="155">
        <f t="shared" ref="E410:I410" si="318">E176</f>
        <v>1</v>
      </c>
      <c r="F410" s="155">
        <f t="shared" si="318"/>
        <v>11.3</v>
      </c>
      <c r="G410" s="155">
        <f t="shared" si="318"/>
        <v>0.3</v>
      </c>
      <c r="H410" s="155">
        <f t="shared" si="318"/>
        <v>0.1</v>
      </c>
      <c r="I410" s="155">
        <f t="shared" si="318"/>
        <v>1.05</v>
      </c>
      <c r="J410" s="157">
        <f t="shared" si="288"/>
        <v>2.2599999999999998</v>
      </c>
      <c r="K410" s="157"/>
      <c r="L410" s="175" t="e">
        <f t="shared" si="126"/>
        <v>#REF!</v>
      </c>
      <c r="M410" s="175" t="e">
        <f t="shared" si="127"/>
        <v>#REF!</v>
      </c>
      <c r="N410" s="175" t="e">
        <f t="shared" si="128"/>
        <v>#REF!</v>
      </c>
      <c r="O410" s="175" t="e">
        <f t="shared" si="129"/>
        <v>#REF!</v>
      </c>
      <c r="P410" s="175"/>
      <c r="Q410" s="175"/>
      <c r="R410" s="155"/>
      <c r="S410" s="124"/>
      <c r="T410" s="119"/>
      <c r="U410" s="119"/>
      <c r="V410" s="124"/>
    </row>
    <row r="411" spans="1:22" ht="12.75" hidden="1" customHeight="1" outlineLevel="1">
      <c r="A411" s="140"/>
      <c r="B411" s="155" t="s">
        <v>596</v>
      </c>
      <c r="C411" s="155" t="s">
        <v>593</v>
      </c>
      <c r="D411" s="155">
        <v>0</v>
      </c>
      <c r="E411" s="155">
        <f t="shared" ref="E411:G411" si="319">E177</f>
        <v>1</v>
      </c>
      <c r="F411" s="155">
        <f t="shared" si="319"/>
        <v>5.5</v>
      </c>
      <c r="G411" s="155">
        <f t="shared" si="319"/>
        <v>0.4</v>
      </c>
      <c r="H411" s="155">
        <v>0.1</v>
      </c>
      <c r="I411" s="155">
        <f>I177</f>
        <v>1.05</v>
      </c>
      <c r="J411" s="157">
        <f t="shared" si="288"/>
        <v>1.1000000000000001</v>
      </c>
      <c r="K411" s="157"/>
      <c r="L411" s="175" t="e">
        <f t="shared" si="126"/>
        <v>#REF!</v>
      </c>
      <c r="M411" s="175" t="e">
        <f t="shared" si="127"/>
        <v>#REF!</v>
      </c>
      <c r="N411" s="175" t="e">
        <f t="shared" si="128"/>
        <v>#REF!</v>
      </c>
      <c r="O411" s="175" t="e">
        <f t="shared" si="129"/>
        <v>#REF!</v>
      </c>
      <c r="P411" s="175"/>
      <c r="Q411" s="175"/>
      <c r="R411" s="155"/>
      <c r="S411" s="124"/>
      <c r="T411" s="119"/>
      <c r="U411" s="119"/>
      <c r="V411" s="124"/>
    </row>
    <row r="412" spans="1:22" ht="38.25" customHeight="1" collapsed="1">
      <c r="A412" s="140">
        <v>13</v>
      </c>
      <c r="B412" s="155" t="s">
        <v>246</v>
      </c>
      <c r="C412" s="155" t="s">
        <v>245</v>
      </c>
      <c r="D412" s="140" t="s">
        <v>206</v>
      </c>
      <c r="E412" s="156"/>
      <c r="F412" s="157"/>
      <c r="G412" s="157"/>
      <c r="H412" s="157"/>
      <c r="I412" s="157"/>
      <c r="J412" s="157"/>
      <c r="K412" s="157">
        <f>+SUBTOTAL(9,J413:J424)</f>
        <v>38.57</v>
      </c>
      <c r="L412" s="175" t="e">
        <f t="shared" si="126"/>
        <v>#REF!</v>
      </c>
      <c r="M412" s="175" t="e">
        <f t="shared" si="127"/>
        <v>#REF!</v>
      </c>
      <c r="N412" s="175" t="e">
        <f t="shared" si="128"/>
        <v>#REF!</v>
      </c>
      <c r="O412" s="175" t="e">
        <f t="shared" si="129"/>
        <v>#REF!</v>
      </c>
      <c r="P412" s="175" t="e">
        <f t="shared" ref="P412:Q412" si="320">N412+L412</f>
        <v>#REF!</v>
      </c>
      <c r="Q412" s="175" t="e">
        <f t="shared" si="320"/>
        <v>#REF!</v>
      </c>
      <c r="R412" s="155"/>
      <c r="S412" s="124"/>
      <c r="T412" s="119">
        <f t="shared" ref="T412:U412" si="321">T367</f>
        <v>85000</v>
      </c>
      <c r="U412" s="119">
        <f t="shared" si="321"/>
        <v>115000</v>
      </c>
      <c r="V412" s="124"/>
    </row>
    <row r="413" spans="1:22" ht="12.75" hidden="1" customHeight="1" outlineLevel="1">
      <c r="A413" s="140"/>
      <c r="B413" s="155" t="s">
        <v>529</v>
      </c>
      <c r="C413" s="155">
        <v>0</v>
      </c>
      <c r="D413" s="155">
        <v>0</v>
      </c>
      <c r="E413" s="155">
        <f t="shared" ref="E413:I413" si="322">E179</f>
        <v>3</v>
      </c>
      <c r="F413" s="155">
        <f t="shared" si="322"/>
        <v>0.8</v>
      </c>
      <c r="G413" s="155">
        <f t="shared" si="322"/>
        <v>0.8</v>
      </c>
      <c r="H413" s="155">
        <f t="shared" si="322"/>
        <v>0.2</v>
      </c>
      <c r="I413" s="155">
        <f t="shared" si="322"/>
        <v>1.05</v>
      </c>
      <c r="J413" s="157">
        <f t="shared" ref="J413:J424" si="323">(F413+G413)*2*E413*H413</f>
        <v>1.92</v>
      </c>
      <c r="K413" s="157"/>
      <c r="L413" s="175" t="e">
        <f t="shared" si="126"/>
        <v>#REF!</v>
      </c>
      <c r="M413" s="175" t="e">
        <f t="shared" si="127"/>
        <v>#REF!</v>
      </c>
      <c r="N413" s="175" t="e">
        <f t="shared" si="128"/>
        <v>#REF!</v>
      </c>
      <c r="O413" s="175" t="e">
        <f t="shared" si="129"/>
        <v>#REF!</v>
      </c>
      <c r="P413" s="175"/>
      <c r="Q413" s="175"/>
      <c r="R413" s="155"/>
      <c r="S413" s="124"/>
      <c r="T413" s="119"/>
      <c r="U413" s="119"/>
      <c r="V413" s="124"/>
    </row>
    <row r="414" spans="1:22" ht="12.75" hidden="1" customHeight="1" outlineLevel="1">
      <c r="A414" s="140"/>
      <c r="B414" s="155" t="s">
        <v>190</v>
      </c>
      <c r="C414" s="155">
        <v>0</v>
      </c>
      <c r="D414" s="155">
        <v>0</v>
      </c>
      <c r="E414" s="155">
        <f t="shared" ref="E414:G414" si="324">E180</f>
        <v>1</v>
      </c>
      <c r="F414" s="155">
        <f t="shared" si="324"/>
        <v>1.4</v>
      </c>
      <c r="G414" s="155">
        <f t="shared" si="324"/>
        <v>1.4</v>
      </c>
      <c r="H414" s="155">
        <v>0.2</v>
      </c>
      <c r="I414" s="155">
        <f t="shared" ref="I414:I415" si="325">I180</f>
        <v>1.05</v>
      </c>
      <c r="J414" s="157">
        <f t="shared" si="323"/>
        <v>1.1200000000000001</v>
      </c>
      <c r="K414" s="157"/>
      <c r="L414" s="175" t="e">
        <f t="shared" si="126"/>
        <v>#REF!</v>
      </c>
      <c r="M414" s="175" t="e">
        <f t="shared" si="127"/>
        <v>#REF!</v>
      </c>
      <c r="N414" s="175" t="e">
        <f t="shared" si="128"/>
        <v>#REF!</v>
      </c>
      <c r="O414" s="175" t="e">
        <f t="shared" si="129"/>
        <v>#REF!</v>
      </c>
      <c r="P414" s="175"/>
      <c r="Q414" s="175"/>
      <c r="R414" s="155"/>
      <c r="S414" s="124"/>
      <c r="T414" s="119"/>
      <c r="U414" s="119"/>
      <c r="V414" s="124"/>
    </row>
    <row r="415" spans="1:22" ht="12.75" hidden="1" customHeight="1" outlineLevel="1">
      <c r="A415" s="140"/>
      <c r="B415" s="155" t="s">
        <v>191</v>
      </c>
      <c r="C415" s="155">
        <v>0</v>
      </c>
      <c r="D415" s="155">
        <v>0</v>
      </c>
      <c r="E415" s="155">
        <f t="shared" ref="E415:G415" si="326">E181</f>
        <v>2</v>
      </c>
      <c r="F415" s="155">
        <f t="shared" si="326"/>
        <v>1.6</v>
      </c>
      <c r="G415" s="155">
        <f t="shared" si="326"/>
        <v>1.6</v>
      </c>
      <c r="H415" s="155">
        <v>0.2</v>
      </c>
      <c r="I415" s="155">
        <f t="shared" si="325"/>
        <v>1.05</v>
      </c>
      <c r="J415" s="157">
        <f t="shared" si="323"/>
        <v>2.56</v>
      </c>
      <c r="K415" s="157"/>
      <c r="L415" s="175" t="e">
        <f t="shared" si="126"/>
        <v>#REF!</v>
      </c>
      <c r="M415" s="175" t="e">
        <f t="shared" si="127"/>
        <v>#REF!</v>
      </c>
      <c r="N415" s="175" t="e">
        <f t="shared" si="128"/>
        <v>#REF!</v>
      </c>
      <c r="O415" s="175" t="e">
        <f t="shared" si="129"/>
        <v>#REF!</v>
      </c>
      <c r="P415" s="175"/>
      <c r="Q415" s="175"/>
      <c r="R415" s="155"/>
      <c r="S415" s="124"/>
      <c r="T415" s="119"/>
      <c r="U415" s="119"/>
      <c r="V415" s="124"/>
    </row>
    <row r="416" spans="1:22" ht="12.75" hidden="1" customHeight="1" outlineLevel="1">
      <c r="A416" s="140"/>
      <c r="B416" s="155" t="s">
        <v>192</v>
      </c>
      <c r="C416" s="155">
        <v>0</v>
      </c>
      <c r="D416" s="155">
        <v>0</v>
      </c>
      <c r="E416" s="155">
        <f t="shared" ref="E416:G416" si="327">E182</f>
        <v>2</v>
      </c>
      <c r="F416" s="155">
        <f t="shared" si="327"/>
        <v>1.8</v>
      </c>
      <c r="G416" s="155">
        <f t="shared" si="327"/>
        <v>1.8</v>
      </c>
      <c r="H416" s="155">
        <v>0.2</v>
      </c>
      <c r="I416" s="157"/>
      <c r="J416" s="157">
        <f t="shared" si="323"/>
        <v>2.88</v>
      </c>
      <c r="K416" s="157"/>
      <c r="L416" s="175" t="e">
        <f t="shared" si="126"/>
        <v>#REF!</v>
      </c>
      <c r="M416" s="175" t="e">
        <f t="shared" si="127"/>
        <v>#REF!</v>
      </c>
      <c r="N416" s="175" t="e">
        <f t="shared" si="128"/>
        <v>#REF!</v>
      </c>
      <c r="O416" s="175" t="e">
        <f t="shared" si="129"/>
        <v>#REF!</v>
      </c>
      <c r="P416" s="175"/>
      <c r="Q416" s="175"/>
      <c r="R416" s="155"/>
      <c r="S416" s="124"/>
      <c r="T416" s="119"/>
      <c r="U416" s="119"/>
      <c r="V416" s="124"/>
    </row>
    <row r="417" spans="1:22" ht="12.75" hidden="1" customHeight="1" outlineLevel="1">
      <c r="A417" s="140"/>
      <c r="B417" s="155" t="s">
        <v>194</v>
      </c>
      <c r="C417" s="155">
        <v>0</v>
      </c>
      <c r="D417" s="155">
        <v>0</v>
      </c>
      <c r="E417" s="155">
        <f t="shared" ref="E417:G417" si="328">E183</f>
        <v>3</v>
      </c>
      <c r="F417" s="155">
        <f t="shared" si="328"/>
        <v>2</v>
      </c>
      <c r="G417" s="155">
        <f t="shared" si="328"/>
        <v>2</v>
      </c>
      <c r="H417" s="155">
        <v>0.2</v>
      </c>
      <c r="I417" s="157"/>
      <c r="J417" s="157">
        <f t="shared" si="323"/>
        <v>4.8</v>
      </c>
      <c r="K417" s="157"/>
      <c r="L417" s="175" t="e">
        <f t="shared" si="126"/>
        <v>#REF!</v>
      </c>
      <c r="M417" s="175" t="e">
        <f t="shared" si="127"/>
        <v>#REF!</v>
      </c>
      <c r="N417" s="175" t="e">
        <f t="shared" si="128"/>
        <v>#REF!</v>
      </c>
      <c r="O417" s="175" t="e">
        <f t="shared" si="129"/>
        <v>#REF!</v>
      </c>
      <c r="P417" s="175"/>
      <c r="Q417" s="175"/>
      <c r="R417" s="155"/>
      <c r="S417" s="124"/>
      <c r="T417" s="119"/>
      <c r="U417" s="119"/>
      <c r="V417" s="124"/>
    </row>
    <row r="418" spans="1:22" ht="12.75" hidden="1" customHeight="1" outlineLevel="1">
      <c r="A418" s="140"/>
      <c r="B418" s="155" t="s">
        <v>195</v>
      </c>
      <c r="C418" s="155">
        <v>0</v>
      </c>
      <c r="D418" s="155">
        <v>0</v>
      </c>
      <c r="E418" s="155">
        <f t="shared" ref="E418:G418" si="329">E184</f>
        <v>5</v>
      </c>
      <c r="F418" s="155">
        <f t="shared" si="329"/>
        <v>2.2000000000000002</v>
      </c>
      <c r="G418" s="155">
        <f t="shared" si="329"/>
        <v>2.2000000000000002</v>
      </c>
      <c r="H418" s="155">
        <v>0.2</v>
      </c>
      <c r="I418" s="157"/>
      <c r="J418" s="157">
        <f t="shared" si="323"/>
        <v>8.8000000000000007</v>
      </c>
      <c r="K418" s="157"/>
      <c r="L418" s="175" t="e">
        <f t="shared" si="126"/>
        <v>#REF!</v>
      </c>
      <c r="M418" s="175" t="e">
        <f t="shared" si="127"/>
        <v>#REF!</v>
      </c>
      <c r="N418" s="175" t="e">
        <f t="shared" si="128"/>
        <v>#REF!</v>
      </c>
      <c r="O418" s="175" t="e">
        <f t="shared" si="129"/>
        <v>#REF!</v>
      </c>
      <c r="P418" s="175"/>
      <c r="Q418" s="175"/>
      <c r="R418" s="155"/>
      <c r="S418" s="124"/>
      <c r="T418" s="119"/>
      <c r="U418" s="119"/>
      <c r="V418" s="124"/>
    </row>
    <row r="419" spans="1:22" ht="12.75" hidden="1" customHeight="1" outlineLevel="1">
      <c r="A419" s="140"/>
      <c r="B419" s="155" t="s">
        <v>196</v>
      </c>
      <c r="C419" s="155">
        <v>0</v>
      </c>
      <c r="D419" s="155">
        <v>0</v>
      </c>
      <c r="E419" s="155">
        <f t="shared" ref="E419:G419" si="330">E185</f>
        <v>3</v>
      </c>
      <c r="F419" s="155">
        <f t="shared" si="330"/>
        <v>2.4</v>
      </c>
      <c r="G419" s="155">
        <f t="shared" si="330"/>
        <v>2.4</v>
      </c>
      <c r="H419" s="155">
        <v>0.2</v>
      </c>
      <c r="I419" s="157"/>
      <c r="J419" s="157">
        <f t="shared" si="323"/>
        <v>5.76</v>
      </c>
      <c r="K419" s="157"/>
      <c r="L419" s="175" t="e">
        <f t="shared" si="126"/>
        <v>#REF!</v>
      </c>
      <c r="M419" s="175" t="e">
        <f t="shared" si="127"/>
        <v>#REF!</v>
      </c>
      <c r="N419" s="175" t="e">
        <f t="shared" si="128"/>
        <v>#REF!</v>
      </c>
      <c r="O419" s="175" t="e">
        <f t="shared" si="129"/>
        <v>#REF!</v>
      </c>
      <c r="P419" s="175"/>
      <c r="Q419" s="175"/>
      <c r="R419" s="155"/>
      <c r="S419" s="124"/>
      <c r="T419" s="119"/>
      <c r="U419" s="119"/>
      <c r="V419" s="124"/>
    </row>
    <row r="420" spans="1:22" ht="12.75" hidden="1" customHeight="1" outlineLevel="1">
      <c r="A420" s="140"/>
      <c r="B420" s="155" t="s">
        <v>197</v>
      </c>
      <c r="C420" s="155">
        <v>0</v>
      </c>
      <c r="D420" s="155">
        <v>0</v>
      </c>
      <c r="E420" s="155">
        <f t="shared" ref="E420:G420" si="331">E186</f>
        <v>2</v>
      </c>
      <c r="F420" s="155">
        <f t="shared" si="331"/>
        <v>2.6</v>
      </c>
      <c r="G420" s="155">
        <f t="shared" si="331"/>
        <v>2.6</v>
      </c>
      <c r="H420" s="155">
        <v>0.2</v>
      </c>
      <c r="I420" s="157"/>
      <c r="J420" s="157">
        <f t="shared" si="323"/>
        <v>4.16</v>
      </c>
      <c r="K420" s="157"/>
      <c r="L420" s="175" t="e">
        <f t="shared" si="126"/>
        <v>#REF!</v>
      </c>
      <c r="M420" s="175" t="e">
        <f t="shared" si="127"/>
        <v>#REF!</v>
      </c>
      <c r="N420" s="175" t="e">
        <f t="shared" si="128"/>
        <v>#REF!</v>
      </c>
      <c r="O420" s="175" t="e">
        <f t="shared" si="129"/>
        <v>#REF!</v>
      </c>
      <c r="P420" s="175"/>
      <c r="Q420" s="175"/>
      <c r="R420" s="155"/>
      <c r="S420" s="124"/>
      <c r="T420" s="119"/>
      <c r="U420" s="119"/>
      <c r="V420" s="124"/>
    </row>
    <row r="421" spans="1:22" ht="12.75" hidden="1" customHeight="1" outlineLevel="1">
      <c r="A421" s="140"/>
      <c r="B421" s="155" t="s">
        <v>198</v>
      </c>
      <c r="C421" s="155">
        <v>0</v>
      </c>
      <c r="D421" s="155">
        <v>0</v>
      </c>
      <c r="E421" s="155">
        <f t="shared" ref="E421:G421" si="332">E187</f>
        <v>1</v>
      </c>
      <c r="F421" s="155">
        <f t="shared" si="332"/>
        <v>2.4</v>
      </c>
      <c r="G421" s="155">
        <f t="shared" si="332"/>
        <v>4</v>
      </c>
      <c r="H421" s="155">
        <v>0.2</v>
      </c>
      <c r="I421" s="157"/>
      <c r="J421" s="157">
        <f t="shared" si="323"/>
        <v>2.56</v>
      </c>
      <c r="K421" s="157"/>
      <c r="L421" s="175" t="e">
        <f t="shared" si="126"/>
        <v>#REF!</v>
      </c>
      <c r="M421" s="175" t="e">
        <f t="shared" si="127"/>
        <v>#REF!</v>
      </c>
      <c r="N421" s="175" t="e">
        <f t="shared" si="128"/>
        <v>#REF!</v>
      </c>
      <c r="O421" s="175" t="e">
        <f t="shared" si="129"/>
        <v>#REF!</v>
      </c>
      <c r="P421" s="175"/>
      <c r="Q421" s="175"/>
      <c r="R421" s="155"/>
      <c r="S421" s="124"/>
      <c r="T421" s="119"/>
      <c r="U421" s="119"/>
      <c r="V421" s="124"/>
    </row>
    <row r="422" spans="1:22" ht="12.75" hidden="1" customHeight="1" outlineLevel="1">
      <c r="A422" s="140"/>
      <c r="B422" s="155"/>
      <c r="C422" s="155"/>
      <c r="D422" s="155"/>
      <c r="E422" s="155">
        <v>1</v>
      </c>
      <c r="F422" s="155">
        <v>4</v>
      </c>
      <c r="G422" s="155">
        <v>0.4</v>
      </c>
      <c r="H422" s="155">
        <v>0.1</v>
      </c>
      <c r="I422" s="157"/>
      <c r="J422" s="157">
        <f t="shared" si="323"/>
        <v>0.88</v>
      </c>
      <c r="K422" s="157"/>
      <c r="L422" s="175" t="e">
        <f t="shared" si="126"/>
        <v>#REF!</v>
      </c>
      <c r="M422" s="175" t="e">
        <f t="shared" si="127"/>
        <v>#REF!</v>
      </c>
      <c r="N422" s="175" t="e">
        <f t="shared" si="128"/>
        <v>#REF!</v>
      </c>
      <c r="O422" s="175" t="e">
        <f t="shared" si="129"/>
        <v>#REF!</v>
      </c>
      <c r="P422" s="175"/>
      <c r="Q422" s="175"/>
      <c r="R422" s="155"/>
      <c r="S422" s="124"/>
      <c r="T422" s="119"/>
      <c r="U422" s="119"/>
      <c r="V422" s="124"/>
    </row>
    <row r="423" spans="1:22" ht="12.75" hidden="1" customHeight="1" outlineLevel="1">
      <c r="A423" s="140"/>
      <c r="B423" s="155" t="s">
        <v>555</v>
      </c>
      <c r="C423" s="155">
        <v>0</v>
      </c>
      <c r="D423" s="155">
        <v>0</v>
      </c>
      <c r="E423" s="155">
        <f t="shared" ref="E423:G423" si="333">E188</f>
        <v>1</v>
      </c>
      <c r="F423" s="155">
        <f t="shared" si="333"/>
        <v>2.2000000000000002</v>
      </c>
      <c r="G423" s="155">
        <f t="shared" si="333"/>
        <v>3</v>
      </c>
      <c r="H423" s="155">
        <v>0.2</v>
      </c>
      <c r="I423" s="157"/>
      <c r="J423" s="157">
        <f t="shared" si="323"/>
        <v>2.08</v>
      </c>
      <c r="K423" s="157"/>
      <c r="L423" s="175" t="e">
        <f t="shared" si="126"/>
        <v>#REF!</v>
      </c>
      <c r="M423" s="175" t="e">
        <f t="shared" si="127"/>
        <v>#REF!</v>
      </c>
      <c r="N423" s="175" t="e">
        <f t="shared" si="128"/>
        <v>#REF!</v>
      </c>
      <c r="O423" s="175" t="e">
        <f t="shared" si="129"/>
        <v>#REF!</v>
      </c>
      <c r="P423" s="175"/>
      <c r="Q423" s="175"/>
      <c r="R423" s="155"/>
      <c r="S423" s="124"/>
      <c r="T423" s="119"/>
      <c r="U423" s="119"/>
      <c r="V423" s="124"/>
    </row>
    <row r="424" spans="1:22" ht="12.75" hidden="1" customHeight="1" outlineLevel="1">
      <c r="A424" s="140"/>
      <c r="B424" s="155"/>
      <c r="C424" s="155"/>
      <c r="D424" s="155"/>
      <c r="E424" s="155">
        <v>1</v>
      </c>
      <c r="F424" s="155">
        <v>3</v>
      </c>
      <c r="G424" s="155">
        <v>0.5</v>
      </c>
      <c r="H424" s="155">
        <v>0.15</v>
      </c>
      <c r="I424" s="157"/>
      <c r="J424" s="157">
        <f t="shared" si="323"/>
        <v>1.05</v>
      </c>
      <c r="K424" s="157"/>
      <c r="L424" s="175" t="e">
        <f t="shared" si="126"/>
        <v>#REF!</v>
      </c>
      <c r="M424" s="175" t="e">
        <f t="shared" si="127"/>
        <v>#REF!</v>
      </c>
      <c r="N424" s="175" t="e">
        <f t="shared" si="128"/>
        <v>#REF!</v>
      </c>
      <c r="O424" s="175" t="e">
        <f t="shared" si="129"/>
        <v>#REF!</v>
      </c>
      <c r="P424" s="175"/>
      <c r="Q424" s="175"/>
      <c r="R424" s="155"/>
      <c r="S424" s="124"/>
      <c r="T424" s="119"/>
      <c r="U424" s="119"/>
      <c r="V424" s="124"/>
    </row>
    <row r="425" spans="1:22" ht="38.25" customHeight="1" collapsed="1">
      <c r="A425" s="140">
        <v>14</v>
      </c>
      <c r="B425" s="155" t="s">
        <v>247</v>
      </c>
      <c r="C425" s="155" t="s">
        <v>245</v>
      </c>
      <c r="D425" s="140" t="s">
        <v>206</v>
      </c>
      <c r="E425" s="156"/>
      <c r="F425" s="157"/>
      <c r="G425" s="157"/>
      <c r="H425" s="157"/>
      <c r="I425" s="157"/>
      <c r="J425" s="157"/>
      <c r="K425" s="157">
        <f>+SUBTOTAL(9,J426:J441)</f>
        <v>40.590000000000003</v>
      </c>
      <c r="L425" s="175" t="e">
        <f t="shared" si="126"/>
        <v>#REF!</v>
      </c>
      <c r="M425" s="175" t="e">
        <f t="shared" si="127"/>
        <v>#REF!</v>
      </c>
      <c r="N425" s="175" t="e">
        <f t="shared" si="128"/>
        <v>#REF!</v>
      </c>
      <c r="O425" s="175" t="e">
        <f t="shared" si="129"/>
        <v>#REF!</v>
      </c>
      <c r="P425" s="175" t="e">
        <f t="shared" ref="P425:Q425" si="334">N425+L425</f>
        <v>#REF!</v>
      </c>
      <c r="Q425" s="175" t="e">
        <f t="shared" si="334"/>
        <v>#REF!</v>
      </c>
      <c r="R425" s="155"/>
      <c r="S425" s="124"/>
      <c r="T425" s="119">
        <f t="shared" ref="T425:U425" si="335">T367</f>
        <v>85000</v>
      </c>
      <c r="U425" s="119">
        <f t="shared" si="335"/>
        <v>115000</v>
      </c>
      <c r="V425" s="124"/>
    </row>
    <row r="426" spans="1:22" ht="12.75" hidden="1" customHeight="1" outlineLevel="1">
      <c r="A426" s="140"/>
      <c r="B426" s="155" t="s">
        <v>598</v>
      </c>
      <c r="C426" s="155">
        <v>0</v>
      </c>
      <c r="D426" s="155">
        <v>0</v>
      </c>
      <c r="E426" s="155">
        <f t="shared" ref="E426:H426" si="336">E192</f>
        <v>1</v>
      </c>
      <c r="F426" s="155">
        <f t="shared" si="336"/>
        <v>0.25</v>
      </c>
      <c r="G426" s="155">
        <f t="shared" si="336"/>
        <v>0.35</v>
      </c>
      <c r="H426" s="155">
        <f t="shared" si="336"/>
        <v>1.5</v>
      </c>
      <c r="I426" s="156"/>
      <c r="J426" s="157">
        <f t="shared" ref="J426:J440" si="337">E426*(F426+G426)*2*H426</f>
        <v>1.8</v>
      </c>
      <c r="K426" s="157"/>
      <c r="L426" s="175" t="e">
        <f t="shared" si="126"/>
        <v>#REF!</v>
      </c>
      <c r="M426" s="175" t="e">
        <f t="shared" si="127"/>
        <v>#REF!</v>
      </c>
      <c r="N426" s="175" t="e">
        <f t="shared" si="128"/>
        <v>#REF!</v>
      </c>
      <c r="O426" s="175" t="e">
        <f t="shared" si="129"/>
        <v>#REF!</v>
      </c>
      <c r="P426" s="175"/>
      <c r="Q426" s="175"/>
      <c r="R426" s="155"/>
      <c r="S426" s="124"/>
      <c r="T426" s="119"/>
      <c r="U426" s="119"/>
      <c r="V426" s="124"/>
    </row>
    <row r="427" spans="1:22" ht="12.75" hidden="1" customHeight="1" outlineLevel="1">
      <c r="A427" s="140"/>
      <c r="B427" s="155" t="s">
        <v>599</v>
      </c>
      <c r="C427" s="155">
        <v>0</v>
      </c>
      <c r="D427" s="155">
        <v>0</v>
      </c>
      <c r="E427" s="155">
        <f t="shared" ref="E427:H427" si="338">E193</f>
        <v>1</v>
      </c>
      <c r="F427" s="155">
        <f t="shared" si="338"/>
        <v>0.25</v>
      </c>
      <c r="G427" s="155">
        <f t="shared" si="338"/>
        <v>0.35</v>
      </c>
      <c r="H427" s="155">
        <f t="shared" si="338"/>
        <v>1.45</v>
      </c>
      <c r="I427" s="157"/>
      <c r="J427" s="157">
        <f t="shared" si="337"/>
        <v>1.74</v>
      </c>
      <c r="K427" s="157"/>
      <c r="L427" s="175" t="e">
        <f t="shared" si="126"/>
        <v>#REF!</v>
      </c>
      <c r="M427" s="175" t="e">
        <f t="shared" si="127"/>
        <v>#REF!</v>
      </c>
      <c r="N427" s="175" t="e">
        <f t="shared" si="128"/>
        <v>#REF!</v>
      </c>
      <c r="O427" s="175" t="e">
        <f t="shared" si="129"/>
        <v>#REF!</v>
      </c>
      <c r="P427" s="175"/>
      <c r="Q427" s="175"/>
      <c r="R427" s="155"/>
      <c r="S427" s="124"/>
      <c r="T427" s="119"/>
      <c r="U427" s="119"/>
      <c r="V427" s="124"/>
    </row>
    <row r="428" spans="1:22" ht="12.75" hidden="1" customHeight="1" outlineLevel="1">
      <c r="A428" s="140"/>
      <c r="B428" s="155" t="s">
        <v>600</v>
      </c>
      <c r="C428" s="155">
        <v>0</v>
      </c>
      <c r="D428" s="155">
        <v>0</v>
      </c>
      <c r="E428" s="155">
        <f t="shared" ref="E428:H428" si="339">E194</f>
        <v>1</v>
      </c>
      <c r="F428" s="155">
        <f t="shared" si="339"/>
        <v>0.25</v>
      </c>
      <c r="G428" s="155">
        <f t="shared" si="339"/>
        <v>0.35</v>
      </c>
      <c r="H428" s="155">
        <f t="shared" si="339"/>
        <v>1.45</v>
      </c>
      <c r="I428" s="157"/>
      <c r="J428" s="157">
        <f t="shared" si="337"/>
        <v>1.74</v>
      </c>
      <c r="K428" s="157"/>
      <c r="L428" s="175" t="e">
        <f t="shared" si="126"/>
        <v>#REF!</v>
      </c>
      <c r="M428" s="175" t="e">
        <f t="shared" si="127"/>
        <v>#REF!</v>
      </c>
      <c r="N428" s="175" t="e">
        <f t="shared" si="128"/>
        <v>#REF!</v>
      </c>
      <c r="O428" s="175" t="e">
        <f t="shared" si="129"/>
        <v>#REF!</v>
      </c>
      <c r="P428" s="175"/>
      <c r="Q428" s="175"/>
      <c r="R428" s="155"/>
      <c r="S428" s="124"/>
      <c r="T428" s="119"/>
      <c r="U428" s="119"/>
      <c r="V428" s="124"/>
    </row>
    <row r="429" spans="1:22" ht="12.75" hidden="1" customHeight="1" outlineLevel="1">
      <c r="A429" s="140"/>
      <c r="B429" s="155" t="s">
        <v>601</v>
      </c>
      <c r="C429" s="155">
        <v>0</v>
      </c>
      <c r="D429" s="155">
        <v>0</v>
      </c>
      <c r="E429" s="155">
        <f t="shared" ref="E429:H429" si="340">E195</f>
        <v>1</v>
      </c>
      <c r="F429" s="155">
        <f t="shared" si="340"/>
        <v>0.25</v>
      </c>
      <c r="G429" s="155">
        <f t="shared" si="340"/>
        <v>0.35</v>
      </c>
      <c r="H429" s="155">
        <f t="shared" si="340"/>
        <v>1.4</v>
      </c>
      <c r="I429" s="157"/>
      <c r="J429" s="157">
        <f t="shared" si="337"/>
        <v>1.68</v>
      </c>
      <c r="K429" s="157"/>
      <c r="L429" s="175" t="e">
        <f t="shared" si="126"/>
        <v>#REF!</v>
      </c>
      <c r="M429" s="175" t="e">
        <f t="shared" si="127"/>
        <v>#REF!</v>
      </c>
      <c r="N429" s="175" t="e">
        <f t="shared" si="128"/>
        <v>#REF!</v>
      </c>
      <c r="O429" s="175" t="e">
        <f t="shared" si="129"/>
        <v>#REF!</v>
      </c>
      <c r="P429" s="175"/>
      <c r="Q429" s="175"/>
      <c r="R429" s="155"/>
      <c r="S429" s="124"/>
      <c r="T429" s="119"/>
      <c r="U429" s="119"/>
      <c r="V429" s="124"/>
    </row>
    <row r="430" spans="1:22" ht="12.75" hidden="1" customHeight="1" outlineLevel="1">
      <c r="A430" s="140"/>
      <c r="B430" s="155" t="s">
        <v>602</v>
      </c>
      <c r="C430" s="155">
        <v>0</v>
      </c>
      <c r="D430" s="155">
        <v>0</v>
      </c>
      <c r="E430" s="155">
        <f t="shared" ref="E430:H430" si="341">E196</f>
        <v>1</v>
      </c>
      <c r="F430" s="155">
        <f t="shared" si="341"/>
        <v>0.25</v>
      </c>
      <c r="G430" s="155">
        <f t="shared" si="341"/>
        <v>0.25</v>
      </c>
      <c r="H430" s="155">
        <f t="shared" si="341"/>
        <v>1.6</v>
      </c>
      <c r="I430" s="157"/>
      <c r="J430" s="157">
        <f t="shared" si="337"/>
        <v>1.6</v>
      </c>
      <c r="K430" s="157"/>
      <c r="L430" s="175" t="e">
        <f t="shared" si="126"/>
        <v>#REF!</v>
      </c>
      <c r="M430" s="175" t="e">
        <f t="shared" si="127"/>
        <v>#REF!</v>
      </c>
      <c r="N430" s="175" t="e">
        <f t="shared" si="128"/>
        <v>#REF!</v>
      </c>
      <c r="O430" s="175" t="e">
        <f t="shared" si="129"/>
        <v>#REF!</v>
      </c>
      <c r="P430" s="175"/>
      <c r="Q430" s="175"/>
      <c r="R430" s="155"/>
      <c r="S430" s="124"/>
      <c r="T430" s="119"/>
      <c r="U430" s="119"/>
      <c r="V430" s="124"/>
    </row>
    <row r="431" spans="1:22" ht="12.75" hidden="1" customHeight="1" outlineLevel="1">
      <c r="A431" s="140"/>
      <c r="B431" s="155" t="s">
        <v>603</v>
      </c>
      <c r="C431" s="155">
        <v>0</v>
      </c>
      <c r="D431" s="155">
        <v>0</v>
      </c>
      <c r="E431" s="155">
        <f t="shared" ref="E431:H431" si="342">E197</f>
        <v>2</v>
      </c>
      <c r="F431" s="155">
        <f t="shared" si="342"/>
        <v>0.25</v>
      </c>
      <c r="G431" s="155">
        <f t="shared" si="342"/>
        <v>0.25</v>
      </c>
      <c r="H431" s="155">
        <f t="shared" si="342"/>
        <v>1.55</v>
      </c>
      <c r="I431" s="157"/>
      <c r="J431" s="157">
        <f t="shared" si="337"/>
        <v>3.1</v>
      </c>
      <c r="K431" s="157"/>
      <c r="L431" s="175" t="e">
        <f t="shared" si="126"/>
        <v>#REF!</v>
      </c>
      <c r="M431" s="175" t="e">
        <f t="shared" si="127"/>
        <v>#REF!</v>
      </c>
      <c r="N431" s="175" t="e">
        <f t="shared" si="128"/>
        <v>#REF!</v>
      </c>
      <c r="O431" s="175" t="e">
        <f t="shared" si="129"/>
        <v>#REF!</v>
      </c>
      <c r="P431" s="175"/>
      <c r="Q431" s="175"/>
      <c r="R431" s="155"/>
      <c r="S431" s="124"/>
      <c r="T431" s="119"/>
      <c r="U431" s="119"/>
      <c r="V431" s="124"/>
    </row>
    <row r="432" spans="1:22" ht="12.75" hidden="1" customHeight="1" outlineLevel="1">
      <c r="A432" s="140"/>
      <c r="B432" s="155" t="s">
        <v>604</v>
      </c>
      <c r="C432" s="155"/>
      <c r="D432" s="155"/>
      <c r="E432" s="155">
        <f t="shared" ref="E432:H432" si="343">E198</f>
        <v>1</v>
      </c>
      <c r="F432" s="155">
        <f t="shared" si="343"/>
        <v>0.25</v>
      </c>
      <c r="G432" s="155">
        <f t="shared" si="343"/>
        <v>0.25</v>
      </c>
      <c r="H432" s="155">
        <f t="shared" si="343"/>
        <v>1.5</v>
      </c>
      <c r="I432" s="157"/>
      <c r="J432" s="157">
        <f t="shared" si="337"/>
        <v>1.5</v>
      </c>
      <c r="K432" s="157"/>
      <c r="L432" s="175" t="e">
        <f t="shared" si="126"/>
        <v>#REF!</v>
      </c>
      <c r="M432" s="175" t="e">
        <f t="shared" si="127"/>
        <v>#REF!</v>
      </c>
      <c r="N432" s="175" t="e">
        <f t="shared" si="128"/>
        <v>#REF!</v>
      </c>
      <c r="O432" s="175" t="e">
        <f t="shared" si="129"/>
        <v>#REF!</v>
      </c>
      <c r="P432" s="175"/>
      <c r="Q432" s="175"/>
      <c r="R432" s="155"/>
      <c r="S432" s="124"/>
      <c r="T432" s="119"/>
      <c r="U432" s="119"/>
      <c r="V432" s="124"/>
    </row>
    <row r="433" spans="1:22" ht="12.75" hidden="1" customHeight="1" outlineLevel="1">
      <c r="A433" s="140"/>
      <c r="B433" s="155" t="s">
        <v>605</v>
      </c>
      <c r="C433" s="155"/>
      <c r="D433" s="155"/>
      <c r="E433" s="155">
        <f t="shared" ref="E433:H433" si="344">E199</f>
        <v>3</v>
      </c>
      <c r="F433" s="155">
        <f t="shared" si="344"/>
        <v>0.25</v>
      </c>
      <c r="G433" s="155">
        <f t="shared" si="344"/>
        <v>0.25</v>
      </c>
      <c r="H433" s="155">
        <f t="shared" si="344"/>
        <v>1.5</v>
      </c>
      <c r="I433" s="157"/>
      <c r="J433" s="157">
        <f t="shared" si="337"/>
        <v>4.5</v>
      </c>
      <c r="K433" s="157"/>
      <c r="L433" s="175" t="e">
        <f t="shared" si="126"/>
        <v>#REF!</v>
      </c>
      <c r="M433" s="175" t="e">
        <f t="shared" si="127"/>
        <v>#REF!</v>
      </c>
      <c r="N433" s="175" t="e">
        <f t="shared" si="128"/>
        <v>#REF!</v>
      </c>
      <c r="O433" s="175" t="e">
        <f t="shared" si="129"/>
        <v>#REF!</v>
      </c>
      <c r="P433" s="175"/>
      <c r="Q433" s="175"/>
      <c r="R433" s="155"/>
      <c r="S433" s="124"/>
      <c r="T433" s="119"/>
      <c r="U433" s="119"/>
      <c r="V433" s="124"/>
    </row>
    <row r="434" spans="1:22" ht="12.75" hidden="1" customHeight="1" outlineLevel="1">
      <c r="A434" s="140"/>
      <c r="B434" s="155" t="s">
        <v>606</v>
      </c>
      <c r="C434" s="155"/>
      <c r="D434" s="155"/>
      <c r="E434" s="155">
        <f t="shared" ref="E434:H434" si="345">E200</f>
        <v>4</v>
      </c>
      <c r="F434" s="155">
        <f t="shared" si="345"/>
        <v>0.25</v>
      </c>
      <c r="G434" s="155">
        <f t="shared" si="345"/>
        <v>0.25</v>
      </c>
      <c r="H434" s="155">
        <f t="shared" si="345"/>
        <v>1.45</v>
      </c>
      <c r="I434" s="157"/>
      <c r="J434" s="157">
        <f t="shared" si="337"/>
        <v>5.8</v>
      </c>
      <c r="K434" s="157"/>
      <c r="L434" s="175" t="e">
        <f t="shared" si="126"/>
        <v>#REF!</v>
      </c>
      <c r="M434" s="175" t="e">
        <f t="shared" si="127"/>
        <v>#REF!</v>
      </c>
      <c r="N434" s="175" t="e">
        <f t="shared" si="128"/>
        <v>#REF!</v>
      </c>
      <c r="O434" s="175" t="e">
        <f t="shared" si="129"/>
        <v>#REF!</v>
      </c>
      <c r="P434" s="175"/>
      <c r="Q434" s="175"/>
      <c r="R434" s="155"/>
      <c r="S434" s="124"/>
      <c r="T434" s="119"/>
      <c r="U434" s="119"/>
      <c r="V434" s="124"/>
    </row>
    <row r="435" spans="1:22" ht="12.75" hidden="1" customHeight="1" outlineLevel="1">
      <c r="A435" s="140"/>
      <c r="B435" s="155" t="s">
        <v>607</v>
      </c>
      <c r="C435" s="155"/>
      <c r="D435" s="155"/>
      <c r="E435" s="155">
        <f t="shared" ref="E435:H435" si="346">E201</f>
        <v>2</v>
      </c>
      <c r="F435" s="155">
        <f t="shared" si="346"/>
        <v>0.25</v>
      </c>
      <c r="G435" s="155">
        <f t="shared" si="346"/>
        <v>0.25</v>
      </c>
      <c r="H435" s="155">
        <f t="shared" si="346"/>
        <v>1.6</v>
      </c>
      <c r="I435" s="157"/>
      <c r="J435" s="157">
        <f t="shared" si="337"/>
        <v>3.2</v>
      </c>
      <c r="K435" s="157"/>
      <c r="L435" s="175" t="e">
        <f t="shared" si="126"/>
        <v>#REF!</v>
      </c>
      <c r="M435" s="175" t="e">
        <f t="shared" si="127"/>
        <v>#REF!</v>
      </c>
      <c r="N435" s="175" t="e">
        <f t="shared" si="128"/>
        <v>#REF!</v>
      </c>
      <c r="O435" s="175" t="e">
        <f t="shared" si="129"/>
        <v>#REF!</v>
      </c>
      <c r="P435" s="175"/>
      <c r="Q435" s="175"/>
      <c r="R435" s="155"/>
      <c r="S435" s="124"/>
      <c r="T435" s="119"/>
      <c r="U435" s="119"/>
      <c r="V435" s="124"/>
    </row>
    <row r="436" spans="1:22" ht="12.75" hidden="1" customHeight="1" outlineLevel="1">
      <c r="A436" s="140"/>
      <c r="B436" s="155" t="s">
        <v>608</v>
      </c>
      <c r="C436" s="155"/>
      <c r="D436" s="155"/>
      <c r="E436" s="155">
        <f t="shared" ref="E436:H436" si="347">E202</f>
        <v>2</v>
      </c>
      <c r="F436" s="155">
        <f t="shared" si="347"/>
        <v>0.25</v>
      </c>
      <c r="G436" s="155">
        <f t="shared" si="347"/>
        <v>0.35</v>
      </c>
      <c r="H436" s="155">
        <f t="shared" si="347"/>
        <v>1.45</v>
      </c>
      <c r="I436" s="157"/>
      <c r="J436" s="157">
        <f t="shared" si="337"/>
        <v>3.48</v>
      </c>
      <c r="K436" s="157"/>
      <c r="L436" s="175" t="e">
        <f t="shared" si="126"/>
        <v>#REF!</v>
      </c>
      <c r="M436" s="175" t="e">
        <f t="shared" si="127"/>
        <v>#REF!</v>
      </c>
      <c r="N436" s="175" t="e">
        <f t="shared" si="128"/>
        <v>#REF!</v>
      </c>
      <c r="O436" s="175" t="e">
        <f t="shared" si="129"/>
        <v>#REF!</v>
      </c>
      <c r="P436" s="175"/>
      <c r="Q436" s="175"/>
      <c r="R436" s="155"/>
      <c r="S436" s="124"/>
      <c r="T436" s="119"/>
      <c r="U436" s="119"/>
      <c r="V436" s="124"/>
    </row>
    <row r="437" spans="1:22" ht="12.75" hidden="1" customHeight="1" outlineLevel="1">
      <c r="A437" s="140"/>
      <c r="B437" s="155" t="s">
        <v>609</v>
      </c>
      <c r="C437" s="155"/>
      <c r="D437" s="155"/>
      <c r="E437" s="155">
        <f t="shared" ref="E437:H437" si="348">E203</f>
        <v>1</v>
      </c>
      <c r="F437" s="155">
        <f t="shared" si="348"/>
        <v>0.25</v>
      </c>
      <c r="G437" s="155">
        <f t="shared" si="348"/>
        <v>0.35</v>
      </c>
      <c r="H437" s="155">
        <f t="shared" si="348"/>
        <v>1.4</v>
      </c>
      <c r="I437" s="157"/>
      <c r="J437" s="157">
        <f t="shared" si="337"/>
        <v>1.68</v>
      </c>
      <c r="K437" s="157"/>
      <c r="L437" s="175" t="e">
        <f t="shared" si="126"/>
        <v>#REF!</v>
      </c>
      <c r="M437" s="175" t="e">
        <f t="shared" si="127"/>
        <v>#REF!</v>
      </c>
      <c r="N437" s="175" t="e">
        <f t="shared" si="128"/>
        <v>#REF!</v>
      </c>
      <c r="O437" s="175" t="e">
        <f t="shared" si="129"/>
        <v>#REF!</v>
      </c>
      <c r="P437" s="175"/>
      <c r="Q437" s="175"/>
      <c r="R437" s="155"/>
      <c r="S437" s="124"/>
      <c r="T437" s="119"/>
      <c r="U437" s="119"/>
      <c r="V437" s="124"/>
    </row>
    <row r="438" spans="1:22" ht="12.75" hidden="1" customHeight="1" outlineLevel="1">
      <c r="A438" s="140"/>
      <c r="B438" s="155" t="s">
        <v>610</v>
      </c>
      <c r="C438" s="155"/>
      <c r="D438" s="155"/>
      <c r="E438" s="155">
        <f t="shared" ref="E438:H438" si="349">E204</f>
        <v>1</v>
      </c>
      <c r="F438" s="155">
        <f t="shared" si="349"/>
        <v>0.25</v>
      </c>
      <c r="G438" s="155">
        <f t="shared" si="349"/>
        <v>0.35</v>
      </c>
      <c r="H438" s="155">
        <f t="shared" si="349"/>
        <v>1.6</v>
      </c>
      <c r="I438" s="157"/>
      <c r="J438" s="157">
        <f t="shared" si="337"/>
        <v>1.92</v>
      </c>
      <c r="K438" s="157"/>
      <c r="L438" s="175" t="e">
        <f t="shared" si="126"/>
        <v>#REF!</v>
      </c>
      <c r="M438" s="175" t="e">
        <f t="shared" si="127"/>
        <v>#REF!</v>
      </c>
      <c r="N438" s="175" t="e">
        <f t="shared" si="128"/>
        <v>#REF!</v>
      </c>
      <c r="O438" s="175" t="e">
        <f t="shared" si="129"/>
        <v>#REF!</v>
      </c>
      <c r="P438" s="175"/>
      <c r="Q438" s="175"/>
      <c r="R438" s="155"/>
      <c r="S438" s="124"/>
      <c r="T438" s="119"/>
      <c r="U438" s="119"/>
      <c r="V438" s="124"/>
    </row>
    <row r="439" spans="1:22" ht="12.75" hidden="1" customHeight="1" outlineLevel="1">
      <c r="A439" s="140"/>
      <c r="B439" s="155" t="s">
        <v>611</v>
      </c>
      <c r="C439" s="155"/>
      <c r="D439" s="155"/>
      <c r="E439" s="155">
        <f t="shared" ref="E439:H439" si="350">E205</f>
        <v>3</v>
      </c>
      <c r="F439" s="155">
        <f t="shared" si="350"/>
        <v>0.25</v>
      </c>
      <c r="G439" s="155">
        <f t="shared" si="350"/>
        <v>0.25</v>
      </c>
      <c r="H439" s="155">
        <f t="shared" si="350"/>
        <v>1.75</v>
      </c>
      <c r="I439" s="157"/>
      <c r="J439" s="157">
        <f t="shared" si="337"/>
        <v>5.25</v>
      </c>
      <c r="K439" s="157"/>
      <c r="L439" s="175" t="e">
        <f t="shared" si="126"/>
        <v>#REF!</v>
      </c>
      <c r="M439" s="175" t="e">
        <f t="shared" si="127"/>
        <v>#REF!</v>
      </c>
      <c r="N439" s="175" t="e">
        <f t="shared" si="128"/>
        <v>#REF!</v>
      </c>
      <c r="O439" s="175" t="e">
        <f t="shared" si="129"/>
        <v>#REF!</v>
      </c>
      <c r="P439" s="175"/>
      <c r="Q439" s="175"/>
      <c r="R439" s="155"/>
      <c r="S439" s="124"/>
      <c r="T439" s="119"/>
      <c r="U439" s="119"/>
      <c r="V439" s="124"/>
    </row>
    <row r="440" spans="1:22" ht="12.75" hidden="1" customHeight="1" outlineLevel="1">
      <c r="A440" s="140"/>
      <c r="B440" s="155" t="s">
        <v>612</v>
      </c>
      <c r="C440" s="155"/>
      <c r="D440" s="155"/>
      <c r="E440" s="155">
        <f t="shared" ref="E440:H440" si="351">E206</f>
        <v>1</v>
      </c>
      <c r="F440" s="155">
        <f t="shared" si="351"/>
        <v>0.25</v>
      </c>
      <c r="G440" s="155">
        <f t="shared" si="351"/>
        <v>0.25</v>
      </c>
      <c r="H440" s="155">
        <f t="shared" si="351"/>
        <v>1.6</v>
      </c>
      <c r="I440" s="157"/>
      <c r="J440" s="157">
        <f t="shared" si="337"/>
        <v>1.6</v>
      </c>
      <c r="K440" s="157"/>
      <c r="L440" s="175" t="e">
        <f t="shared" si="126"/>
        <v>#REF!</v>
      </c>
      <c r="M440" s="175" t="e">
        <f t="shared" si="127"/>
        <v>#REF!</v>
      </c>
      <c r="N440" s="175" t="e">
        <f t="shared" si="128"/>
        <v>#REF!</v>
      </c>
      <c r="O440" s="175" t="e">
        <f t="shared" si="129"/>
        <v>#REF!</v>
      </c>
      <c r="P440" s="175"/>
      <c r="Q440" s="175"/>
      <c r="R440" s="155"/>
      <c r="S440" s="124"/>
      <c r="T440" s="119"/>
      <c r="U440" s="119"/>
      <c r="V440" s="124"/>
    </row>
    <row r="441" spans="1:22" ht="12.75" hidden="1" customHeight="1" outlineLevel="1">
      <c r="A441" s="140"/>
      <c r="B441" s="155"/>
      <c r="C441" s="155"/>
      <c r="D441" s="140"/>
      <c r="E441" s="156"/>
      <c r="F441" s="157"/>
      <c r="G441" s="157"/>
      <c r="H441" s="157"/>
      <c r="I441" s="157"/>
      <c r="J441" s="157"/>
      <c r="K441" s="157"/>
      <c r="L441" s="175" t="e">
        <f t="shared" si="126"/>
        <v>#REF!</v>
      </c>
      <c r="M441" s="175" t="e">
        <f t="shared" si="127"/>
        <v>#REF!</v>
      </c>
      <c r="N441" s="175" t="e">
        <f t="shared" si="128"/>
        <v>#REF!</v>
      </c>
      <c r="O441" s="175" t="e">
        <f t="shared" si="129"/>
        <v>#REF!</v>
      </c>
      <c r="P441" s="175"/>
      <c r="Q441" s="175"/>
      <c r="R441" s="155"/>
      <c r="S441" s="124"/>
      <c r="T441" s="119"/>
      <c r="U441" s="119"/>
      <c r="V441" s="124"/>
    </row>
    <row r="442" spans="1:22" ht="38.25" customHeight="1" collapsed="1">
      <c r="A442" s="140">
        <v>15</v>
      </c>
      <c r="B442" s="155" t="s">
        <v>248</v>
      </c>
      <c r="C442" s="155" t="s">
        <v>245</v>
      </c>
      <c r="D442" s="140" t="s">
        <v>206</v>
      </c>
      <c r="E442" s="156"/>
      <c r="F442" s="157"/>
      <c r="G442" s="157"/>
      <c r="H442" s="157"/>
      <c r="I442" s="157"/>
      <c r="J442" s="157"/>
      <c r="K442" s="157">
        <f>+SUBTOTAL(9,J443:J474)</f>
        <v>124.32</v>
      </c>
      <c r="L442" s="175" t="e">
        <f t="shared" si="126"/>
        <v>#REF!</v>
      </c>
      <c r="M442" s="175" t="e">
        <f t="shared" si="127"/>
        <v>#REF!</v>
      </c>
      <c r="N442" s="175" t="e">
        <f t="shared" si="128"/>
        <v>#REF!</v>
      </c>
      <c r="O442" s="175" t="e">
        <f t="shared" si="129"/>
        <v>#REF!</v>
      </c>
      <c r="P442" s="175" t="e">
        <f t="shared" ref="P442:Q442" si="352">N442+L442</f>
        <v>#REF!</v>
      </c>
      <c r="Q442" s="175" t="e">
        <f t="shared" si="352"/>
        <v>#REF!</v>
      </c>
      <c r="R442" s="155"/>
      <c r="S442" s="124"/>
      <c r="T442" s="119">
        <f t="shared" ref="T442:U442" si="353">T425</f>
        <v>85000</v>
      </c>
      <c r="U442" s="119">
        <f t="shared" si="353"/>
        <v>115000</v>
      </c>
      <c r="V442" s="124"/>
    </row>
    <row r="443" spans="1:22" ht="12.75" hidden="1" customHeight="1" outlineLevel="1">
      <c r="A443" s="140"/>
      <c r="B443" s="155" t="s">
        <v>557</v>
      </c>
      <c r="C443" s="155" t="s">
        <v>558</v>
      </c>
      <c r="D443" s="155">
        <v>0</v>
      </c>
      <c r="E443" s="155">
        <f t="shared" ref="E443:I443" si="354">E209</f>
        <v>1</v>
      </c>
      <c r="F443" s="155">
        <f t="shared" si="354"/>
        <v>15.4</v>
      </c>
      <c r="G443" s="155">
        <f t="shared" si="354"/>
        <v>0.2</v>
      </c>
      <c r="H443" s="155">
        <f t="shared" si="354"/>
        <v>0.4</v>
      </c>
      <c r="I443" s="155">
        <f t="shared" si="354"/>
        <v>1.05</v>
      </c>
      <c r="J443" s="157">
        <f t="shared" ref="J443:J474" si="355">E443*F443*H443*2</f>
        <v>12.32</v>
      </c>
      <c r="K443" s="157"/>
      <c r="L443" s="175" t="e">
        <f t="shared" si="126"/>
        <v>#REF!</v>
      </c>
      <c r="M443" s="175" t="e">
        <f t="shared" si="127"/>
        <v>#REF!</v>
      </c>
      <c r="N443" s="175" t="e">
        <f t="shared" si="128"/>
        <v>#REF!</v>
      </c>
      <c r="O443" s="175" t="e">
        <f t="shared" si="129"/>
        <v>#REF!</v>
      </c>
      <c r="P443" s="175" t="e">
        <f t="shared" ref="P443:P544" si="356">N443+L443</f>
        <v>#REF!</v>
      </c>
      <c r="Q443" s="175"/>
      <c r="R443" s="155"/>
      <c r="S443" s="124"/>
      <c r="T443" s="119"/>
      <c r="U443" s="119"/>
      <c r="V443" s="124"/>
    </row>
    <row r="444" spans="1:22" ht="12.75" hidden="1" customHeight="1" outlineLevel="1">
      <c r="A444" s="140"/>
      <c r="B444" s="155" t="s">
        <v>559</v>
      </c>
      <c r="C444" s="155" t="s">
        <v>560</v>
      </c>
      <c r="D444" s="155">
        <v>0</v>
      </c>
      <c r="E444" s="155">
        <f t="shared" ref="E444:I444" si="357">E210</f>
        <v>1</v>
      </c>
      <c r="F444" s="155">
        <f t="shared" si="357"/>
        <v>3.8</v>
      </c>
      <c r="G444" s="155">
        <f t="shared" si="357"/>
        <v>0.2</v>
      </c>
      <c r="H444" s="155">
        <f t="shared" si="357"/>
        <v>0.4</v>
      </c>
      <c r="I444" s="155">
        <f t="shared" si="357"/>
        <v>1.05</v>
      </c>
      <c r="J444" s="157">
        <f t="shared" si="355"/>
        <v>3.04</v>
      </c>
      <c r="K444" s="157"/>
      <c r="L444" s="175" t="e">
        <f t="shared" si="126"/>
        <v>#REF!</v>
      </c>
      <c r="M444" s="175" t="e">
        <f t="shared" si="127"/>
        <v>#REF!</v>
      </c>
      <c r="N444" s="175" t="e">
        <f t="shared" si="128"/>
        <v>#REF!</v>
      </c>
      <c r="O444" s="175" t="e">
        <f t="shared" si="129"/>
        <v>#REF!</v>
      </c>
      <c r="P444" s="175" t="e">
        <f t="shared" si="356"/>
        <v>#REF!</v>
      </c>
      <c r="Q444" s="175"/>
      <c r="R444" s="155"/>
      <c r="S444" s="124"/>
      <c r="T444" s="119"/>
      <c r="U444" s="119"/>
      <c r="V444" s="124"/>
    </row>
    <row r="445" spans="1:22" ht="12.75" hidden="1" customHeight="1" outlineLevel="1">
      <c r="A445" s="140"/>
      <c r="B445" s="155" t="s">
        <v>561</v>
      </c>
      <c r="C445" s="155" t="s">
        <v>562</v>
      </c>
      <c r="D445" s="155">
        <v>0</v>
      </c>
      <c r="E445" s="155">
        <f t="shared" ref="E445:H445" si="358">E211</f>
        <v>1</v>
      </c>
      <c r="F445" s="155">
        <f t="shared" si="358"/>
        <v>8.75</v>
      </c>
      <c r="G445" s="155">
        <f t="shared" si="358"/>
        <v>0.2</v>
      </c>
      <c r="H445" s="155">
        <f t="shared" si="358"/>
        <v>0.3</v>
      </c>
      <c r="I445" s="155"/>
      <c r="J445" s="157">
        <f t="shared" si="355"/>
        <v>5.25</v>
      </c>
      <c r="K445" s="157"/>
      <c r="L445" s="175" t="e">
        <f t="shared" si="126"/>
        <v>#REF!</v>
      </c>
      <c r="M445" s="175" t="e">
        <f t="shared" si="127"/>
        <v>#REF!</v>
      </c>
      <c r="N445" s="175" t="e">
        <f t="shared" si="128"/>
        <v>#REF!</v>
      </c>
      <c r="O445" s="175" t="e">
        <f t="shared" si="129"/>
        <v>#REF!</v>
      </c>
      <c r="P445" s="175" t="e">
        <f t="shared" si="356"/>
        <v>#REF!</v>
      </c>
      <c r="Q445" s="175"/>
      <c r="R445" s="155"/>
      <c r="S445" s="124"/>
      <c r="T445" s="119"/>
      <c r="U445" s="119"/>
      <c r="V445" s="124"/>
    </row>
    <row r="446" spans="1:22" ht="12.75" hidden="1" customHeight="1" outlineLevel="1">
      <c r="A446" s="140"/>
      <c r="B446" s="155" t="s">
        <v>563</v>
      </c>
      <c r="C446" s="155" t="s">
        <v>564</v>
      </c>
      <c r="D446" s="155">
        <v>0</v>
      </c>
      <c r="E446" s="155">
        <f t="shared" ref="E446:H446" si="359">E212</f>
        <v>1</v>
      </c>
      <c r="F446" s="155">
        <f t="shared" si="359"/>
        <v>3.8</v>
      </c>
      <c r="G446" s="155">
        <f t="shared" si="359"/>
        <v>0.2</v>
      </c>
      <c r="H446" s="155">
        <f t="shared" si="359"/>
        <v>0.3</v>
      </c>
      <c r="I446" s="155"/>
      <c r="J446" s="157">
        <f t="shared" si="355"/>
        <v>2.2799999999999998</v>
      </c>
      <c r="K446" s="157"/>
      <c r="L446" s="175" t="e">
        <f t="shared" si="126"/>
        <v>#REF!</v>
      </c>
      <c r="M446" s="175" t="e">
        <f t="shared" si="127"/>
        <v>#REF!</v>
      </c>
      <c r="N446" s="175" t="e">
        <f t="shared" si="128"/>
        <v>#REF!</v>
      </c>
      <c r="O446" s="175" t="e">
        <f t="shared" si="129"/>
        <v>#REF!</v>
      </c>
      <c r="P446" s="175" t="e">
        <f t="shared" si="356"/>
        <v>#REF!</v>
      </c>
      <c r="Q446" s="175"/>
      <c r="R446" s="155"/>
      <c r="S446" s="124"/>
      <c r="T446" s="119"/>
      <c r="U446" s="119"/>
      <c r="V446" s="124"/>
    </row>
    <row r="447" spans="1:22" ht="12.75" hidden="1" customHeight="1" outlineLevel="1">
      <c r="A447" s="140"/>
      <c r="B447" s="155" t="s">
        <v>565</v>
      </c>
      <c r="C447" s="155" t="s">
        <v>562</v>
      </c>
      <c r="D447" s="155">
        <v>0</v>
      </c>
      <c r="E447" s="155">
        <f t="shared" ref="E447:H447" si="360">E213</f>
        <v>1</v>
      </c>
      <c r="F447" s="155">
        <f t="shared" si="360"/>
        <v>5.8</v>
      </c>
      <c r="G447" s="155">
        <f t="shared" si="360"/>
        <v>0.2</v>
      </c>
      <c r="H447" s="155">
        <f t="shared" si="360"/>
        <v>0.3</v>
      </c>
      <c r="I447" s="155"/>
      <c r="J447" s="157">
        <f t="shared" si="355"/>
        <v>3.48</v>
      </c>
      <c r="K447" s="157"/>
      <c r="L447" s="175" t="e">
        <f t="shared" si="126"/>
        <v>#REF!</v>
      </c>
      <c r="M447" s="175" t="e">
        <f t="shared" si="127"/>
        <v>#REF!</v>
      </c>
      <c r="N447" s="175" t="e">
        <f t="shared" si="128"/>
        <v>#REF!</v>
      </c>
      <c r="O447" s="175" t="e">
        <f t="shared" si="129"/>
        <v>#REF!</v>
      </c>
      <c r="P447" s="175" t="e">
        <f t="shared" si="356"/>
        <v>#REF!</v>
      </c>
      <c r="Q447" s="175"/>
      <c r="R447" s="155"/>
      <c r="S447" s="124"/>
      <c r="T447" s="119"/>
      <c r="U447" s="119"/>
      <c r="V447" s="124"/>
    </row>
    <row r="448" spans="1:22" ht="12.75" hidden="1" customHeight="1" outlineLevel="1">
      <c r="A448" s="140"/>
      <c r="B448" s="155" t="s">
        <v>566</v>
      </c>
      <c r="C448" s="155" t="s">
        <v>558</v>
      </c>
      <c r="D448" s="155">
        <v>0</v>
      </c>
      <c r="E448" s="155">
        <f t="shared" ref="E448:H448" si="361">E214</f>
        <v>1</v>
      </c>
      <c r="F448" s="155">
        <f t="shared" si="361"/>
        <v>5.9</v>
      </c>
      <c r="G448" s="155">
        <f t="shared" si="361"/>
        <v>0.2</v>
      </c>
      <c r="H448" s="155">
        <f t="shared" si="361"/>
        <v>0.4</v>
      </c>
      <c r="I448" s="155"/>
      <c r="J448" s="157">
        <f t="shared" si="355"/>
        <v>4.72</v>
      </c>
      <c r="K448" s="157"/>
      <c r="L448" s="175" t="e">
        <f t="shared" si="126"/>
        <v>#REF!</v>
      </c>
      <c r="M448" s="175" t="e">
        <f t="shared" si="127"/>
        <v>#REF!</v>
      </c>
      <c r="N448" s="175" t="e">
        <f t="shared" si="128"/>
        <v>#REF!</v>
      </c>
      <c r="O448" s="175" t="e">
        <f t="shared" si="129"/>
        <v>#REF!</v>
      </c>
      <c r="P448" s="175" t="e">
        <f t="shared" si="356"/>
        <v>#REF!</v>
      </c>
      <c r="Q448" s="175"/>
      <c r="R448" s="155"/>
      <c r="S448" s="124"/>
      <c r="T448" s="119"/>
      <c r="U448" s="119"/>
      <c r="V448" s="124"/>
    </row>
    <row r="449" spans="1:22" ht="12.75" hidden="1" customHeight="1" outlineLevel="1">
      <c r="A449" s="140"/>
      <c r="B449" s="155">
        <v>0</v>
      </c>
      <c r="C449" s="155" t="s">
        <v>562</v>
      </c>
      <c r="D449" s="155">
        <v>0</v>
      </c>
      <c r="E449" s="155">
        <f t="shared" ref="E449:H449" si="362">E215</f>
        <v>1</v>
      </c>
      <c r="F449" s="155">
        <f t="shared" si="362"/>
        <v>4.4000000000000004</v>
      </c>
      <c r="G449" s="155">
        <f t="shared" si="362"/>
        <v>0.2</v>
      </c>
      <c r="H449" s="155">
        <f t="shared" si="362"/>
        <v>0.3</v>
      </c>
      <c r="I449" s="155"/>
      <c r="J449" s="157">
        <f t="shared" si="355"/>
        <v>2.64</v>
      </c>
      <c r="K449" s="157"/>
      <c r="L449" s="175" t="e">
        <f t="shared" si="126"/>
        <v>#REF!</v>
      </c>
      <c r="M449" s="175" t="e">
        <f t="shared" si="127"/>
        <v>#REF!</v>
      </c>
      <c r="N449" s="175" t="e">
        <f t="shared" si="128"/>
        <v>#REF!</v>
      </c>
      <c r="O449" s="175" t="e">
        <f t="shared" si="129"/>
        <v>#REF!</v>
      </c>
      <c r="P449" s="175" t="e">
        <f t="shared" si="356"/>
        <v>#REF!</v>
      </c>
      <c r="Q449" s="175"/>
      <c r="R449" s="155"/>
      <c r="S449" s="124"/>
      <c r="T449" s="119"/>
      <c r="U449" s="119"/>
      <c r="V449" s="124"/>
    </row>
    <row r="450" spans="1:22" ht="12.75" hidden="1" customHeight="1" outlineLevel="1">
      <c r="A450" s="140"/>
      <c r="B450" s="155" t="s">
        <v>567</v>
      </c>
      <c r="C450" s="155" t="s">
        <v>564</v>
      </c>
      <c r="D450" s="155">
        <v>0</v>
      </c>
      <c r="E450" s="155">
        <f t="shared" ref="E450:H450" si="363">E216</f>
        <v>1</v>
      </c>
      <c r="F450" s="155">
        <f t="shared" si="363"/>
        <v>3.8</v>
      </c>
      <c r="G450" s="155">
        <f t="shared" si="363"/>
        <v>0.2</v>
      </c>
      <c r="H450" s="155">
        <f t="shared" si="363"/>
        <v>0.4</v>
      </c>
      <c r="I450" s="155"/>
      <c r="J450" s="157">
        <f t="shared" si="355"/>
        <v>3.04</v>
      </c>
      <c r="K450" s="157"/>
      <c r="L450" s="175" t="e">
        <f t="shared" si="126"/>
        <v>#REF!</v>
      </c>
      <c r="M450" s="175" t="e">
        <f t="shared" si="127"/>
        <v>#REF!</v>
      </c>
      <c r="N450" s="175" t="e">
        <f t="shared" si="128"/>
        <v>#REF!</v>
      </c>
      <c r="O450" s="175" t="e">
        <f t="shared" si="129"/>
        <v>#REF!</v>
      </c>
      <c r="P450" s="175" t="e">
        <f t="shared" si="356"/>
        <v>#REF!</v>
      </c>
      <c r="Q450" s="175"/>
      <c r="R450" s="155"/>
      <c r="S450" s="124"/>
      <c r="T450" s="119"/>
      <c r="U450" s="119"/>
      <c r="V450" s="124"/>
    </row>
    <row r="451" spans="1:22" ht="12.75" hidden="1" customHeight="1" outlineLevel="1">
      <c r="A451" s="140"/>
      <c r="B451" s="155" t="s">
        <v>568</v>
      </c>
      <c r="C451" s="155" t="s">
        <v>558</v>
      </c>
      <c r="D451" s="155">
        <v>0</v>
      </c>
      <c r="E451" s="155">
        <f t="shared" ref="E451:H451" si="364">E217</f>
        <v>1</v>
      </c>
      <c r="F451" s="155">
        <f t="shared" si="364"/>
        <v>19</v>
      </c>
      <c r="G451" s="155">
        <f t="shared" si="364"/>
        <v>0.2</v>
      </c>
      <c r="H451" s="155">
        <f t="shared" si="364"/>
        <v>0.4</v>
      </c>
      <c r="I451" s="155"/>
      <c r="J451" s="157">
        <f t="shared" si="355"/>
        <v>15.2</v>
      </c>
      <c r="K451" s="157"/>
      <c r="L451" s="175" t="e">
        <f t="shared" si="126"/>
        <v>#REF!</v>
      </c>
      <c r="M451" s="175" t="e">
        <f t="shared" si="127"/>
        <v>#REF!</v>
      </c>
      <c r="N451" s="175" t="e">
        <f t="shared" si="128"/>
        <v>#REF!</v>
      </c>
      <c r="O451" s="175" t="e">
        <f t="shared" si="129"/>
        <v>#REF!</v>
      </c>
      <c r="P451" s="175" t="e">
        <f t="shared" si="356"/>
        <v>#REF!</v>
      </c>
      <c r="Q451" s="175"/>
      <c r="R451" s="155"/>
      <c r="S451" s="124"/>
      <c r="T451" s="119"/>
      <c r="U451" s="119"/>
      <c r="V451" s="124"/>
    </row>
    <row r="452" spans="1:22" ht="12.75" hidden="1" customHeight="1" outlineLevel="1">
      <c r="A452" s="140"/>
      <c r="B452" s="155" t="s">
        <v>569</v>
      </c>
      <c r="C452" s="155" t="s">
        <v>558</v>
      </c>
      <c r="D452" s="155">
        <v>0</v>
      </c>
      <c r="E452" s="155">
        <f t="shared" ref="E452:H452" si="365">E218</f>
        <v>1</v>
      </c>
      <c r="F452" s="155">
        <f t="shared" si="365"/>
        <v>2.5</v>
      </c>
      <c r="G452" s="155">
        <f t="shared" si="365"/>
        <v>0.2</v>
      </c>
      <c r="H452" s="155">
        <f t="shared" si="365"/>
        <v>0.4</v>
      </c>
      <c r="I452" s="155"/>
      <c r="J452" s="157">
        <f t="shared" si="355"/>
        <v>2</v>
      </c>
      <c r="K452" s="157"/>
      <c r="L452" s="175" t="e">
        <f t="shared" si="126"/>
        <v>#REF!</v>
      </c>
      <c r="M452" s="175" t="e">
        <f t="shared" si="127"/>
        <v>#REF!</v>
      </c>
      <c r="N452" s="175" t="e">
        <f t="shared" si="128"/>
        <v>#REF!</v>
      </c>
      <c r="O452" s="175" t="e">
        <f t="shared" si="129"/>
        <v>#REF!</v>
      </c>
      <c r="P452" s="175" t="e">
        <f t="shared" si="356"/>
        <v>#REF!</v>
      </c>
      <c r="Q452" s="175"/>
      <c r="R452" s="155"/>
      <c r="S452" s="124"/>
      <c r="T452" s="119"/>
      <c r="U452" s="119"/>
      <c r="V452" s="124"/>
    </row>
    <row r="453" spans="1:22" ht="12.75" hidden="1" customHeight="1" outlineLevel="1">
      <c r="A453" s="140"/>
      <c r="B453" s="155" t="s">
        <v>570</v>
      </c>
      <c r="C453" s="155" t="s">
        <v>558</v>
      </c>
      <c r="D453" s="155">
        <v>0</v>
      </c>
      <c r="E453" s="155">
        <f t="shared" ref="E453:H453" si="366">E219</f>
        <v>1</v>
      </c>
      <c r="F453" s="155">
        <f t="shared" si="366"/>
        <v>12.5</v>
      </c>
      <c r="G453" s="155">
        <f t="shared" si="366"/>
        <v>0.2</v>
      </c>
      <c r="H453" s="155">
        <f t="shared" si="366"/>
        <v>0.4</v>
      </c>
      <c r="I453" s="155"/>
      <c r="J453" s="157">
        <f t="shared" si="355"/>
        <v>10</v>
      </c>
      <c r="K453" s="157"/>
      <c r="L453" s="175" t="e">
        <f t="shared" si="126"/>
        <v>#REF!</v>
      </c>
      <c r="M453" s="175" t="e">
        <f t="shared" si="127"/>
        <v>#REF!</v>
      </c>
      <c r="N453" s="175" t="e">
        <f t="shared" si="128"/>
        <v>#REF!</v>
      </c>
      <c r="O453" s="175" t="e">
        <f t="shared" si="129"/>
        <v>#REF!</v>
      </c>
      <c r="P453" s="175" t="e">
        <f t="shared" si="356"/>
        <v>#REF!</v>
      </c>
      <c r="Q453" s="175"/>
      <c r="R453" s="155"/>
      <c r="S453" s="124"/>
      <c r="T453" s="119"/>
      <c r="U453" s="119"/>
      <c r="V453" s="124"/>
    </row>
    <row r="454" spans="1:22" ht="12.75" hidden="1" customHeight="1" outlineLevel="1">
      <c r="A454" s="140"/>
      <c r="B454" s="155" t="s">
        <v>571</v>
      </c>
      <c r="C454" s="155" t="s">
        <v>562</v>
      </c>
      <c r="D454" s="155">
        <v>0</v>
      </c>
      <c r="E454" s="155">
        <f t="shared" ref="E454:H454" si="367">E220</f>
        <v>1</v>
      </c>
      <c r="F454" s="155">
        <f t="shared" si="367"/>
        <v>9.4</v>
      </c>
      <c r="G454" s="155">
        <f t="shared" si="367"/>
        <v>0.2</v>
      </c>
      <c r="H454" s="155">
        <f t="shared" si="367"/>
        <v>0.3</v>
      </c>
      <c r="I454" s="155"/>
      <c r="J454" s="157">
        <f t="shared" si="355"/>
        <v>5.64</v>
      </c>
      <c r="K454" s="157"/>
      <c r="L454" s="175" t="e">
        <f t="shared" si="126"/>
        <v>#REF!</v>
      </c>
      <c r="M454" s="175" t="e">
        <f t="shared" si="127"/>
        <v>#REF!</v>
      </c>
      <c r="N454" s="175" t="e">
        <f t="shared" si="128"/>
        <v>#REF!</v>
      </c>
      <c r="O454" s="175" t="e">
        <f t="shared" si="129"/>
        <v>#REF!</v>
      </c>
      <c r="P454" s="175" t="e">
        <f t="shared" si="356"/>
        <v>#REF!</v>
      </c>
      <c r="Q454" s="175"/>
      <c r="R454" s="155"/>
      <c r="S454" s="124"/>
      <c r="T454" s="119"/>
      <c r="U454" s="119"/>
      <c r="V454" s="124"/>
    </row>
    <row r="455" spans="1:22" ht="12.75" hidden="1" customHeight="1" outlineLevel="1">
      <c r="A455" s="140"/>
      <c r="B455" s="155" t="s">
        <v>572</v>
      </c>
      <c r="C455" s="155" t="s">
        <v>562</v>
      </c>
      <c r="D455" s="155">
        <v>0</v>
      </c>
      <c r="E455" s="155">
        <f t="shared" ref="E455:H455" si="368">E221</f>
        <v>1</v>
      </c>
      <c r="F455" s="155">
        <f t="shared" si="368"/>
        <v>6.7</v>
      </c>
      <c r="G455" s="155">
        <f t="shared" si="368"/>
        <v>0.2</v>
      </c>
      <c r="H455" s="155">
        <f t="shared" si="368"/>
        <v>0.3</v>
      </c>
      <c r="I455" s="155"/>
      <c r="J455" s="157">
        <f t="shared" si="355"/>
        <v>4.0199999999999996</v>
      </c>
      <c r="K455" s="157"/>
      <c r="L455" s="175" t="e">
        <f t="shared" si="126"/>
        <v>#REF!</v>
      </c>
      <c r="M455" s="175" t="e">
        <f t="shared" si="127"/>
        <v>#REF!</v>
      </c>
      <c r="N455" s="175" t="e">
        <f t="shared" si="128"/>
        <v>#REF!</v>
      </c>
      <c r="O455" s="175" t="e">
        <f t="shared" si="129"/>
        <v>#REF!</v>
      </c>
      <c r="P455" s="175" t="e">
        <f t="shared" si="356"/>
        <v>#REF!</v>
      </c>
      <c r="Q455" s="175"/>
      <c r="R455" s="155"/>
      <c r="S455" s="124"/>
      <c r="T455" s="119"/>
      <c r="U455" s="119"/>
      <c r="V455" s="124"/>
    </row>
    <row r="456" spans="1:22" ht="12.75" hidden="1" customHeight="1" outlineLevel="1">
      <c r="A456" s="140"/>
      <c r="B456" s="155" t="s">
        <v>573</v>
      </c>
      <c r="C456" s="155" t="s">
        <v>562</v>
      </c>
      <c r="D456" s="155">
        <v>0</v>
      </c>
      <c r="E456" s="155">
        <f t="shared" ref="E456:H456" si="369">E222</f>
        <v>1</v>
      </c>
      <c r="F456" s="155">
        <f t="shared" si="369"/>
        <v>1.3</v>
      </c>
      <c r="G456" s="155">
        <f t="shared" si="369"/>
        <v>0.2</v>
      </c>
      <c r="H456" s="155">
        <f t="shared" si="369"/>
        <v>0.3</v>
      </c>
      <c r="I456" s="155"/>
      <c r="J456" s="157">
        <f t="shared" si="355"/>
        <v>0.78</v>
      </c>
      <c r="K456" s="157"/>
      <c r="L456" s="175" t="e">
        <f t="shared" si="126"/>
        <v>#REF!</v>
      </c>
      <c r="M456" s="175" t="e">
        <f t="shared" si="127"/>
        <v>#REF!</v>
      </c>
      <c r="N456" s="175" t="e">
        <f t="shared" si="128"/>
        <v>#REF!</v>
      </c>
      <c r="O456" s="175" t="e">
        <f t="shared" si="129"/>
        <v>#REF!</v>
      </c>
      <c r="P456" s="175" t="e">
        <f t="shared" si="356"/>
        <v>#REF!</v>
      </c>
      <c r="Q456" s="175"/>
      <c r="R456" s="155"/>
      <c r="S456" s="124"/>
      <c r="T456" s="119"/>
      <c r="U456" s="119"/>
      <c r="V456" s="124"/>
    </row>
    <row r="457" spans="1:22" ht="12.75" hidden="1" customHeight="1" outlineLevel="1">
      <c r="A457" s="140"/>
      <c r="B457" s="155" t="s">
        <v>574</v>
      </c>
      <c r="C457" s="155" t="s">
        <v>558</v>
      </c>
      <c r="D457" s="155">
        <v>0</v>
      </c>
      <c r="E457" s="155">
        <f t="shared" ref="E457:H457" si="370">E223</f>
        <v>1</v>
      </c>
      <c r="F457" s="155">
        <f t="shared" si="370"/>
        <v>5.2</v>
      </c>
      <c r="G457" s="155">
        <f t="shared" si="370"/>
        <v>0.2</v>
      </c>
      <c r="H457" s="155">
        <f t="shared" si="370"/>
        <v>0.4</v>
      </c>
      <c r="I457" s="155"/>
      <c r="J457" s="157">
        <f t="shared" si="355"/>
        <v>4.16</v>
      </c>
      <c r="K457" s="157"/>
      <c r="L457" s="175" t="e">
        <f t="shared" si="126"/>
        <v>#REF!</v>
      </c>
      <c r="M457" s="175" t="e">
        <f t="shared" si="127"/>
        <v>#REF!</v>
      </c>
      <c r="N457" s="175" t="e">
        <f t="shared" si="128"/>
        <v>#REF!</v>
      </c>
      <c r="O457" s="175" t="e">
        <f t="shared" si="129"/>
        <v>#REF!</v>
      </c>
      <c r="P457" s="175" t="e">
        <f t="shared" si="356"/>
        <v>#REF!</v>
      </c>
      <c r="Q457" s="175"/>
      <c r="R457" s="155"/>
      <c r="S457" s="124"/>
      <c r="T457" s="119"/>
      <c r="U457" s="119"/>
      <c r="V457" s="124"/>
    </row>
    <row r="458" spans="1:22" ht="12.75" hidden="1" customHeight="1" outlineLevel="1">
      <c r="A458" s="140"/>
      <c r="B458" s="155" t="s">
        <v>575</v>
      </c>
      <c r="C458" s="155" t="s">
        <v>558</v>
      </c>
      <c r="D458" s="155">
        <v>0</v>
      </c>
      <c r="E458" s="155">
        <f t="shared" ref="E458:H458" si="371">E224</f>
        <v>1</v>
      </c>
      <c r="F458" s="155">
        <f t="shared" si="371"/>
        <v>6.7</v>
      </c>
      <c r="G458" s="155">
        <f t="shared" si="371"/>
        <v>0.2</v>
      </c>
      <c r="H458" s="155">
        <f t="shared" si="371"/>
        <v>0.4</v>
      </c>
      <c r="I458" s="155"/>
      <c r="J458" s="157">
        <f t="shared" si="355"/>
        <v>5.36</v>
      </c>
      <c r="K458" s="157"/>
      <c r="L458" s="175" t="e">
        <f t="shared" si="126"/>
        <v>#REF!</v>
      </c>
      <c r="M458" s="175" t="e">
        <f t="shared" si="127"/>
        <v>#REF!</v>
      </c>
      <c r="N458" s="175" t="e">
        <f t="shared" si="128"/>
        <v>#REF!</v>
      </c>
      <c r="O458" s="175" t="e">
        <f t="shared" si="129"/>
        <v>#REF!</v>
      </c>
      <c r="P458" s="175" t="e">
        <f t="shared" si="356"/>
        <v>#REF!</v>
      </c>
      <c r="Q458" s="175"/>
      <c r="R458" s="155"/>
      <c r="S458" s="124"/>
      <c r="T458" s="119"/>
      <c r="U458" s="119"/>
      <c r="V458" s="124"/>
    </row>
    <row r="459" spans="1:22" ht="12.75" hidden="1" customHeight="1" outlineLevel="1">
      <c r="A459" s="140"/>
      <c r="B459" s="155" t="s">
        <v>576</v>
      </c>
      <c r="C459" s="155" t="s">
        <v>562</v>
      </c>
      <c r="D459" s="155">
        <v>0</v>
      </c>
      <c r="E459" s="155">
        <f t="shared" ref="E459:H459" si="372">E225</f>
        <v>1</v>
      </c>
      <c r="F459" s="155">
        <f t="shared" si="372"/>
        <v>1.3</v>
      </c>
      <c r="G459" s="155">
        <f t="shared" si="372"/>
        <v>0.2</v>
      </c>
      <c r="H459" s="155">
        <f t="shared" si="372"/>
        <v>0.3</v>
      </c>
      <c r="I459" s="155"/>
      <c r="J459" s="157">
        <f t="shared" si="355"/>
        <v>0.78</v>
      </c>
      <c r="K459" s="157"/>
      <c r="L459" s="175" t="e">
        <f t="shared" si="126"/>
        <v>#REF!</v>
      </c>
      <c r="M459" s="175" t="e">
        <f t="shared" si="127"/>
        <v>#REF!</v>
      </c>
      <c r="N459" s="175" t="e">
        <f t="shared" si="128"/>
        <v>#REF!</v>
      </c>
      <c r="O459" s="175" t="e">
        <f t="shared" si="129"/>
        <v>#REF!</v>
      </c>
      <c r="P459" s="175" t="e">
        <f t="shared" si="356"/>
        <v>#REF!</v>
      </c>
      <c r="Q459" s="175"/>
      <c r="R459" s="155"/>
      <c r="S459" s="124"/>
      <c r="T459" s="119"/>
      <c r="U459" s="119"/>
      <c r="V459" s="124"/>
    </row>
    <row r="460" spans="1:22" ht="12.75" hidden="1" customHeight="1" outlineLevel="1">
      <c r="A460" s="140"/>
      <c r="B460" s="155">
        <v>0</v>
      </c>
      <c r="C460" s="155">
        <v>0</v>
      </c>
      <c r="D460" s="155">
        <v>0</v>
      </c>
      <c r="E460" s="155">
        <f t="shared" ref="E460:H460" si="373">E226</f>
        <v>1</v>
      </c>
      <c r="F460" s="155">
        <f t="shared" si="373"/>
        <v>1.6</v>
      </c>
      <c r="G460" s="155">
        <f t="shared" si="373"/>
        <v>0.2</v>
      </c>
      <c r="H460" s="155">
        <f t="shared" si="373"/>
        <v>0.3</v>
      </c>
      <c r="I460" s="155"/>
      <c r="J460" s="157">
        <f t="shared" si="355"/>
        <v>0.96</v>
      </c>
      <c r="K460" s="157"/>
      <c r="L460" s="175" t="e">
        <f t="shared" si="126"/>
        <v>#REF!</v>
      </c>
      <c r="M460" s="175" t="e">
        <f t="shared" si="127"/>
        <v>#REF!</v>
      </c>
      <c r="N460" s="175" t="e">
        <f t="shared" si="128"/>
        <v>#REF!</v>
      </c>
      <c r="O460" s="175" t="e">
        <f t="shared" si="129"/>
        <v>#REF!</v>
      </c>
      <c r="P460" s="175" t="e">
        <f t="shared" si="356"/>
        <v>#REF!</v>
      </c>
      <c r="Q460" s="175"/>
      <c r="R460" s="155"/>
      <c r="S460" s="124"/>
      <c r="T460" s="119"/>
      <c r="U460" s="119"/>
      <c r="V460" s="124"/>
    </row>
    <row r="461" spans="1:22" ht="12.75" hidden="1" customHeight="1" outlineLevel="1">
      <c r="A461" s="140"/>
      <c r="B461" s="155" t="s">
        <v>577</v>
      </c>
      <c r="C461" s="155" t="s">
        <v>578</v>
      </c>
      <c r="D461" s="155">
        <v>0</v>
      </c>
      <c r="E461" s="155">
        <f t="shared" ref="E461:H461" si="374">E227</f>
        <v>1</v>
      </c>
      <c r="F461" s="155">
        <f t="shared" si="374"/>
        <v>2</v>
      </c>
      <c r="G461" s="155">
        <f t="shared" si="374"/>
        <v>0.1</v>
      </c>
      <c r="H461" s="155">
        <f t="shared" si="374"/>
        <v>0.3</v>
      </c>
      <c r="I461" s="155"/>
      <c r="J461" s="157">
        <f t="shared" si="355"/>
        <v>1.2</v>
      </c>
      <c r="K461" s="157"/>
      <c r="L461" s="175" t="e">
        <f t="shared" si="126"/>
        <v>#REF!</v>
      </c>
      <c r="M461" s="175" t="e">
        <f t="shared" si="127"/>
        <v>#REF!</v>
      </c>
      <c r="N461" s="175" t="e">
        <f t="shared" si="128"/>
        <v>#REF!</v>
      </c>
      <c r="O461" s="175" t="e">
        <f t="shared" si="129"/>
        <v>#REF!</v>
      </c>
      <c r="P461" s="175" t="e">
        <f t="shared" si="356"/>
        <v>#REF!</v>
      </c>
      <c r="Q461" s="175"/>
      <c r="R461" s="155"/>
      <c r="S461" s="124"/>
      <c r="T461" s="119"/>
      <c r="U461" s="119"/>
      <c r="V461" s="124"/>
    </row>
    <row r="462" spans="1:22" ht="12.75" hidden="1" customHeight="1" outlineLevel="1">
      <c r="A462" s="140"/>
      <c r="B462" s="155" t="s">
        <v>579</v>
      </c>
      <c r="C462" s="155" t="s">
        <v>578</v>
      </c>
      <c r="D462" s="155">
        <v>0</v>
      </c>
      <c r="E462" s="155">
        <f t="shared" ref="E462:H462" si="375">E228</f>
        <v>1</v>
      </c>
      <c r="F462" s="155">
        <f t="shared" si="375"/>
        <v>3.1</v>
      </c>
      <c r="G462" s="155">
        <f t="shared" si="375"/>
        <v>0.1</v>
      </c>
      <c r="H462" s="155">
        <f t="shared" si="375"/>
        <v>0.3</v>
      </c>
      <c r="I462" s="155"/>
      <c r="J462" s="157">
        <f t="shared" si="355"/>
        <v>1.86</v>
      </c>
      <c r="K462" s="157"/>
      <c r="L462" s="175" t="e">
        <f t="shared" si="126"/>
        <v>#REF!</v>
      </c>
      <c r="M462" s="175" t="e">
        <f t="shared" si="127"/>
        <v>#REF!</v>
      </c>
      <c r="N462" s="175" t="e">
        <f t="shared" si="128"/>
        <v>#REF!</v>
      </c>
      <c r="O462" s="175" t="e">
        <f t="shared" si="129"/>
        <v>#REF!</v>
      </c>
      <c r="P462" s="175" t="e">
        <f t="shared" si="356"/>
        <v>#REF!</v>
      </c>
      <c r="Q462" s="175"/>
      <c r="R462" s="155"/>
      <c r="S462" s="124"/>
      <c r="T462" s="119"/>
      <c r="U462" s="119"/>
      <c r="V462" s="124"/>
    </row>
    <row r="463" spans="1:22" ht="12.75" hidden="1" customHeight="1" outlineLevel="1">
      <c r="A463" s="140"/>
      <c r="B463" s="155" t="s">
        <v>580</v>
      </c>
      <c r="C463" s="155" t="s">
        <v>562</v>
      </c>
      <c r="D463" s="155">
        <v>0</v>
      </c>
      <c r="E463" s="155">
        <f t="shared" ref="E463:H463" si="376">E229</f>
        <v>1</v>
      </c>
      <c r="F463" s="155">
        <f t="shared" si="376"/>
        <v>1.3</v>
      </c>
      <c r="G463" s="155">
        <f t="shared" si="376"/>
        <v>0.2</v>
      </c>
      <c r="H463" s="155">
        <f t="shared" si="376"/>
        <v>0.3</v>
      </c>
      <c r="I463" s="155"/>
      <c r="J463" s="157">
        <f t="shared" si="355"/>
        <v>0.78</v>
      </c>
      <c r="K463" s="157"/>
      <c r="L463" s="175" t="e">
        <f t="shared" si="126"/>
        <v>#REF!</v>
      </c>
      <c r="M463" s="175" t="e">
        <f t="shared" si="127"/>
        <v>#REF!</v>
      </c>
      <c r="N463" s="175" t="e">
        <f t="shared" si="128"/>
        <v>#REF!</v>
      </c>
      <c r="O463" s="175" t="e">
        <f t="shared" si="129"/>
        <v>#REF!</v>
      </c>
      <c r="P463" s="175" t="e">
        <f t="shared" si="356"/>
        <v>#REF!</v>
      </c>
      <c r="Q463" s="175"/>
      <c r="R463" s="155"/>
      <c r="S463" s="124"/>
      <c r="T463" s="119"/>
      <c r="U463" s="119"/>
      <c r="V463" s="124"/>
    </row>
    <row r="464" spans="1:22" ht="12.75" hidden="1" customHeight="1" outlineLevel="1">
      <c r="A464" s="140"/>
      <c r="B464" s="155" t="s">
        <v>581</v>
      </c>
      <c r="C464" s="155" t="s">
        <v>564</v>
      </c>
      <c r="D464" s="155">
        <v>0</v>
      </c>
      <c r="E464" s="155">
        <f t="shared" ref="E464:H464" si="377">E230</f>
        <v>1</v>
      </c>
      <c r="F464" s="155">
        <f t="shared" si="377"/>
        <v>3.3</v>
      </c>
      <c r="G464" s="155">
        <f t="shared" si="377"/>
        <v>0.2</v>
      </c>
      <c r="H464" s="155">
        <f t="shared" si="377"/>
        <v>0.3</v>
      </c>
      <c r="I464" s="155"/>
      <c r="J464" s="157">
        <f t="shared" si="355"/>
        <v>1.98</v>
      </c>
      <c r="K464" s="157"/>
      <c r="L464" s="175" t="e">
        <f t="shared" si="126"/>
        <v>#REF!</v>
      </c>
      <c r="M464" s="175" t="e">
        <f t="shared" si="127"/>
        <v>#REF!</v>
      </c>
      <c r="N464" s="175" t="e">
        <f t="shared" si="128"/>
        <v>#REF!</v>
      </c>
      <c r="O464" s="175" t="e">
        <f t="shared" si="129"/>
        <v>#REF!</v>
      </c>
      <c r="P464" s="175" t="e">
        <f t="shared" si="356"/>
        <v>#REF!</v>
      </c>
      <c r="Q464" s="175"/>
      <c r="R464" s="155"/>
      <c r="S464" s="124"/>
      <c r="T464" s="119"/>
      <c r="U464" s="119"/>
      <c r="V464" s="124"/>
    </row>
    <row r="465" spans="1:22" ht="12.75" hidden="1" customHeight="1" outlineLevel="1">
      <c r="A465" s="140"/>
      <c r="B465" s="155" t="s">
        <v>582</v>
      </c>
      <c r="C465" s="155" t="s">
        <v>583</v>
      </c>
      <c r="D465" s="155">
        <v>0</v>
      </c>
      <c r="E465" s="155">
        <f t="shared" ref="E465:H465" si="378">E231</f>
        <v>1</v>
      </c>
      <c r="F465" s="155">
        <f t="shared" si="378"/>
        <v>1.7</v>
      </c>
      <c r="G465" s="155">
        <f t="shared" si="378"/>
        <v>0.1</v>
      </c>
      <c r="H465" s="155">
        <f t="shared" si="378"/>
        <v>0.3</v>
      </c>
      <c r="I465" s="155"/>
      <c r="J465" s="157">
        <f t="shared" si="355"/>
        <v>1.02</v>
      </c>
      <c r="K465" s="157"/>
      <c r="L465" s="175" t="e">
        <f t="shared" si="126"/>
        <v>#REF!</v>
      </c>
      <c r="M465" s="175" t="e">
        <f t="shared" si="127"/>
        <v>#REF!</v>
      </c>
      <c r="N465" s="175" t="e">
        <f t="shared" si="128"/>
        <v>#REF!</v>
      </c>
      <c r="O465" s="175" t="e">
        <f t="shared" si="129"/>
        <v>#REF!</v>
      </c>
      <c r="P465" s="175" t="e">
        <f t="shared" si="356"/>
        <v>#REF!</v>
      </c>
      <c r="Q465" s="175"/>
      <c r="R465" s="155"/>
      <c r="S465" s="124"/>
      <c r="T465" s="119"/>
      <c r="U465" s="119"/>
      <c r="V465" s="124"/>
    </row>
    <row r="466" spans="1:22" ht="12.75" hidden="1" customHeight="1" outlineLevel="1">
      <c r="A466" s="140"/>
      <c r="B466" s="155" t="s">
        <v>584</v>
      </c>
      <c r="C466" s="155" t="s">
        <v>564</v>
      </c>
      <c r="D466" s="155">
        <v>0</v>
      </c>
      <c r="E466" s="155">
        <f t="shared" ref="E466:H466" si="379">E232</f>
        <v>1</v>
      </c>
      <c r="F466" s="155">
        <f t="shared" si="379"/>
        <v>3.2</v>
      </c>
      <c r="G466" s="155">
        <f t="shared" si="379"/>
        <v>0.2</v>
      </c>
      <c r="H466" s="155">
        <f t="shared" si="379"/>
        <v>0.3</v>
      </c>
      <c r="I466" s="155"/>
      <c r="J466" s="157">
        <f t="shared" si="355"/>
        <v>1.92</v>
      </c>
      <c r="K466" s="157"/>
      <c r="L466" s="175" t="e">
        <f t="shared" si="126"/>
        <v>#REF!</v>
      </c>
      <c r="M466" s="175" t="e">
        <f t="shared" si="127"/>
        <v>#REF!</v>
      </c>
      <c r="N466" s="175" t="e">
        <f t="shared" si="128"/>
        <v>#REF!</v>
      </c>
      <c r="O466" s="175" t="e">
        <f t="shared" si="129"/>
        <v>#REF!</v>
      </c>
      <c r="P466" s="175" t="e">
        <f t="shared" si="356"/>
        <v>#REF!</v>
      </c>
      <c r="Q466" s="175"/>
      <c r="R466" s="155"/>
      <c r="S466" s="124"/>
      <c r="T466" s="119"/>
      <c r="U466" s="119"/>
      <c r="V466" s="124"/>
    </row>
    <row r="467" spans="1:22" ht="12.75" hidden="1" customHeight="1" outlineLevel="1">
      <c r="A467" s="140"/>
      <c r="B467" s="155" t="s">
        <v>585</v>
      </c>
      <c r="C467" s="155" t="s">
        <v>558</v>
      </c>
      <c r="D467" s="155">
        <v>0</v>
      </c>
      <c r="E467" s="155">
        <f t="shared" ref="E467:H467" si="380">E233</f>
        <v>1</v>
      </c>
      <c r="F467" s="155">
        <f t="shared" si="380"/>
        <v>7.3</v>
      </c>
      <c r="G467" s="155">
        <f t="shared" si="380"/>
        <v>0.2</v>
      </c>
      <c r="H467" s="155">
        <f t="shared" si="380"/>
        <v>0.4</v>
      </c>
      <c r="I467" s="155"/>
      <c r="J467" s="157">
        <f t="shared" si="355"/>
        <v>5.84</v>
      </c>
      <c r="K467" s="157"/>
      <c r="L467" s="175" t="e">
        <f t="shared" si="126"/>
        <v>#REF!</v>
      </c>
      <c r="M467" s="175" t="e">
        <f t="shared" si="127"/>
        <v>#REF!</v>
      </c>
      <c r="N467" s="175" t="e">
        <f t="shared" si="128"/>
        <v>#REF!</v>
      </c>
      <c r="O467" s="175" t="e">
        <f t="shared" si="129"/>
        <v>#REF!</v>
      </c>
      <c r="P467" s="175" t="e">
        <f t="shared" si="356"/>
        <v>#REF!</v>
      </c>
      <c r="Q467" s="175"/>
      <c r="R467" s="155"/>
      <c r="S467" s="124"/>
      <c r="T467" s="119"/>
      <c r="U467" s="119"/>
      <c r="V467" s="124"/>
    </row>
    <row r="468" spans="1:22" ht="12.75" hidden="1" customHeight="1" outlineLevel="1">
      <c r="A468" s="140"/>
      <c r="B468" s="155" t="s">
        <v>586</v>
      </c>
      <c r="C468" s="155" t="s">
        <v>560</v>
      </c>
      <c r="D468" s="155">
        <v>0</v>
      </c>
      <c r="E468" s="155">
        <f t="shared" ref="E468:H468" si="381">E234</f>
        <v>1</v>
      </c>
      <c r="F468" s="155">
        <f t="shared" si="381"/>
        <v>7</v>
      </c>
      <c r="G468" s="155">
        <f t="shared" si="381"/>
        <v>0.2</v>
      </c>
      <c r="H468" s="155">
        <f t="shared" si="381"/>
        <v>0.4</v>
      </c>
      <c r="I468" s="155"/>
      <c r="J468" s="157">
        <f t="shared" si="355"/>
        <v>5.6</v>
      </c>
      <c r="K468" s="157"/>
      <c r="L468" s="175" t="e">
        <f t="shared" si="126"/>
        <v>#REF!</v>
      </c>
      <c r="M468" s="175" t="e">
        <f t="shared" si="127"/>
        <v>#REF!</v>
      </c>
      <c r="N468" s="175" t="e">
        <f t="shared" si="128"/>
        <v>#REF!</v>
      </c>
      <c r="O468" s="175" t="e">
        <f t="shared" si="129"/>
        <v>#REF!</v>
      </c>
      <c r="P468" s="175" t="e">
        <f t="shared" si="356"/>
        <v>#REF!</v>
      </c>
      <c r="Q468" s="175"/>
      <c r="R468" s="155"/>
      <c r="S468" s="124"/>
      <c r="T468" s="119"/>
      <c r="U468" s="119"/>
      <c r="V468" s="124"/>
    </row>
    <row r="469" spans="1:22" ht="12.75" hidden="1" customHeight="1" outlineLevel="1">
      <c r="A469" s="140"/>
      <c r="B469" s="155" t="s">
        <v>587</v>
      </c>
      <c r="C469" s="155" t="s">
        <v>558</v>
      </c>
      <c r="D469" s="155">
        <v>0</v>
      </c>
      <c r="E469" s="155">
        <f t="shared" ref="E469:H469" si="382">E235</f>
        <v>1</v>
      </c>
      <c r="F469" s="155">
        <f t="shared" si="382"/>
        <v>1.8</v>
      </c>
      <c r="G469" s="155">
        <f t="shared" si="382"/>
        <v>0.2</v>
      </c>
      <c r="H469" s="155">
        <f t="shared" si="382"/>
        <v>0.4</v>
      </c>
      <c r="I469" s="155"/>
      <c r="J469" s="157">
        <f t="shared" si="355"/>
        <v>1.44</v>
      </c>
      <c r="K469" s="157"/>
      <c r="L469" s="175" t="e">
        <f t="shared" si="126"/>
        <v>#REF!</v>
      </c>
      <c r="M469" s="175" t="e">
        <f t="shared" si="127"/>
        <v>#REF!</v>
      </c>
      <c r="N469" s="175" t="e">
        <f t="shared" si="128"/>
        <v>#REF!</v>
      </c>
      <c r="O469" s="175" t="e">
        <f t="shared" si="129"/>
        <v>#REF!</v>
      </c>
      <c r="P469" s="175" t="e">
        <f t="shared" si="356"/>
        <v>#REF!</v>
      </c>
      <c r="Q469" s="175"/>
      <c r="R469" s="155"/>
      <c r="S469" s="124"/>
      <c r="T469" s="119"/>
      <c r="U469" s="119"/>
      <c r="V469" s="124"/>
    </row>
    <row r="470" spans="1:22" ht="12.75" hidden="1" customHeight="1" outlineLevel="1">
      <c r="A470" s="140"/>
      <c r="B470" s="155" t="s">
        <v>588</v>
      </c>
      <c r="C470" s="155" t="s">
        <v>589</v>
      </c>
      <c r="D470" s="155">
        <v>0</v>
      </c>
      <c r="E470" s="155">
        <f t="shared" ref="E470:H470" si="383">E236</f>
        <v>1</v>
      </c>
      <c r="F470" s="155">
        <f t="shared" si="383"/>
        <v>1.8</v>
      </c>
      <c r="G470" s="155">
        <f t="shared" si="383"/>
        <v>0.25</v>
      </c>
      <c r="H470" s="155">
        <f t="shared" si="383"/>
        <v>0.3</v>
      </c>
      <c r="I470" s="155"/>
      <c r="J470" s="157">
        <f t="shared" si="355"/>
        <v>1.08</v>
      </c>
      <c r="K470" s="157"/>
      <c r="L470" s="175" t="e">
        <f t="shared" si="126"/>
        <v>#REF!</v>
      </c>
      <c r="M470" s="175" t="e">
        <f t="shared" si="127"/>
        <v>#REF!</v>
      </c>
      <c r="N470" s="175" t="e">
        <f t="shared" si="128"/>
        <v>#REF!</v>
      </c>
      <c r="O470" s="175" t="e">
        <f t="shared" si="129"/>
        <v>#REF!</v>
      </c>
      <c r="P470" s="175" t="e">
        <f t="shared" si="356"/>
        <v>#REF!</v>
      </c>
      <c r="Q470" s="175"/>
      <c r="R470" s="155"/>
      <c r="S470" s="124"/>
      <c r="T470" s="119"/>
      <c r="U470" s="119"/>
      <c r="V470" s="124"/>
    </row>
    <row r="471" spans="1:22" ht="12.75" hidden="1" customHeight="1" outlineLevel="1">
      <c r="A471" s="140"/>
      <c r="B471" s="155" t="s">
        <v>590</v>
      </c>
      <c r="C471" s="155" t="s">
        <v>591</v>
      </c>
      <c r="D471" s="155">
        <v>0</v>
      </c>
      <c r="E471" s="155">
        <f t="shared" ref="E471:H471" si="384">E237</f>
        <v>1</v>
      </c>
      <c r="F471" s="155">
        <f t="shared" si="384"/>
        <v>1.3</v>
      </c>
      <c r="G471" s="155">
        <f t="shared" si="384"/>
        <v>0.2</v>
      </c>
      <c r="H471" s="155">
        <f t="shared" si="384"/>
        <v>0.2</v>
      </c>
      <c r="I471" s="155"/>
      <c r="J471" s="157">
        <f t="shared" si="355"/>
        <v>0.52</v>
      </c>
      <c r="K471" s="157"/>
      <c r="L471" s="175" t="e">
        <f t="shared" si="126"/>
        <v>#REF!</v>
      </c>
      <c r="M471" s="175" t="e">
        <f t="shared" si="127"/>
        <v>#REF!</v>
      </c>
      <c r="N471" s="175" t="e">
        <f t="shared" si="128"/>
        <v>#REF!</v>
      </c>
      <c r="O471" s="175" t="e">
        <f t="shared" si="129"/>
        <v>#REF!</v>
      </c>
      <c r="P471" s="175" t="e">
        <f t="shared" si="356"/>
        <v>#REF!</v>
      </c>
      <c r="Q471" s="175"/>
      <c r="R471" s="155"/>
      <c r="S471" s="124"/>
      <c r="T471" s="119"/>
      <c r="U471" s="119"/>
      <c r="V471" s="124"/>
    </row>
    <row r="472" spans="1:22" ht="12.75" hidden="1" customHeight="1" outlineLevel="1">
      <c r="A472" s="140"/>
      <c r="B472" s="155" t="s">
        <v>592</v>
      </c>
      <c r="C472" s="155" t="s">
        <v>593</v>
      </c>
      <c r="D472" s="155">
        <v>0</v>
      </c>
      <c r="E472" s="155">
        <f t="shared" ref="E472:H472" si="385">E238</f>
        <v>2</v>
      </c>
      <c r="F472" s="155">
        <f t="shared" si="385"/>
        <v>2.1</v>
      </c>
      <c r="G472" s="155">
        <f t="shared" si="385"/>
        <v>0.2</v>
      </c>
      <c r="H472" s="155">
        <f t="shared" si="385"/>
        <v>0.3</v>
      </c>
      <c r="I472" s="155"/>
      <c r="J472" s="157">
        <f t="shared" si="355"/>
        <v>2.52</v>
      </c>
      <c r="K472" s="157"/>
      <c r="L472" s="175" t="e">
        <f t="shared" si="126"/>
        <v>#REF!</v>
      </c>
      <c r="M472" s="175" t="e">
        <f t="shared" si="127"/>
        <v>#REF!</v>
      </c>
      <c r="N472" s="175" t="e">
        <f t="shared" si="128"/>
        <v>#REF!</v>
      </c>
      <c r="O472" s="175" t="e">
        <f t="shared" si="129"/>
        <v>#REF!</v>
      </c>
      <c r="P472" s="175" t="e">
        <f t="shared" si="356"/>
        <v>#REF!</v>
      </c>
      <c r="Q472" s="175"/>
      <c r="R472" s="155"/>
      <c r="S472" s="124"/>
      <c r="T472" s="119"/>
      <c r="U472" s="119"/>
      <c r="V472" s="124"/>
    </row>
    <row r="473" spans="1:22" ht="12.75" hidden="1" customHeight="1" outlineLevel="1">
      <c r="A473" s="140"/>
      <c r="B473" s="155" t="s">
        <v>594</v>
      </c>
      <c r="C473" s="155" t="s">
        <v>595</v>
      </c>
      <c r="D473" s="155">
        <v>0</v>
      </c>
      <c r="E473" s="155">
        <f t="shared" ref="E473:H473" si="386">E239</f>
        <v>1</v>
      </c>
      <c r="F473" s="155">
        <f t="shared" si="386"/>
        <v>11.3</v>
      </c>
      <c r="G473" s="155">
        <f t="shared" si="386"/>
        <v>0.1</v>
      </c>
      <c r="H473" s="155">
        <f t="shared" si="386"/>
        <v>0.4</v>
      </c>
      <c r="I473" s="155"/>
      <c r="J473" s="157">
        <f t="shared" si="355"/>
        <v>9.0399999999999991</v>
      </c>
      <c r="K473" s="157"/>
      <c r="L473" s="175" t="e">
        <f t="shared" si="126"/>
        <v>#REF!</v>
      </c>
      <c r="M473" s="175" t="e">
        <f t="shared" si="127"/>
        <v>#REF!</v>
      </c>
      <c r="N473" s="175" t="e">
        <f t="shared" si="128"/>
        <v>#REF!</v>
      </c>
      <c r="O473" s="175" t="e">
        <f t="shared" si="129"/>
        <v>#REF!</v>
      </c>
      <c r="P473" s="175" t="e">
        <f t="shared" si="356"/>
        <v>#REF!</v>
      </c>
      <c r="Q473" s="175"/>
      <c r="R473" s="155"/>
      <c r="S473" s="124"/>
      <c r="T473" s="119"/>
      <c r="U473" s="119"/>
      <c r="V473" s="124"/>
    </row>
    <row r="474" spans="1:22" ht="12.75" hidden="1" customHeight="1" outlineLevel="1">
      <c r="A474" s="140"/>
      <c r="B474" s="155" t="s">
        <v>596</v>
      </c>
      <c r="C474" s="155" t="s">
        <v>593</v>
      </c>
      <c r="D474" s="155">
        <v>0</v>
      </c>
      <c r="E474" s="155">
        <f t="shared" ref="E474:H474" si="387">E240</f>
        <v>1</v>
      </c>
      <c r="F474" s="155">
        <f t="shared" si="387"/>
        <v>5.5</v>
      </c>
      <c r="G474" s="155">
        <f t="shared" si="387"/>
        <v>0.2</v>
      </c>
      <c r="H474" s="155">
        <f t="shared" si="387"/>
        <v>0.35</v>
      </c>
      <c r="I474" s="155"/>
      <c r="J474" s="157">
        <f t="shared" si="355"/>
        <v>3.85</v>
      </c>
      <c r="K474" s="157"/>
      <c r="L474" s="175" t="e">
        <f t="shared" si="126"/>
        <v>#REF!</v>
      </c>
      <c r="M474" s="175" t="e">
        <f t="shared" si="127"/>
        <v>#REF!</v>
      </c>
      <c r="N474" s="175" t="e">
        <f t="shared" si="128"/>
        <v>#REF!</v>
      </c>
      <c r="O474" s="175" t="e">
        <f t="shared" si="129"/>
        <v>#REF!</v>
      </c>
      <c r="P474" s="175" t="e">
        <f t="shared" si="356"/>
        <v>#REF!</v>
      </c>
      <c r="Q474" s="175"/>
      <c r="R474" s="155"/>
      <c r="S474" s="124"/>
      <c r="T474" s="119"/>
      <c r="U474" s="119"/>
      <c r="V474" s="124"/>
    </row>
    <row r="475" spans="1:22" ht="12.75" hidden="1" customHeight="1" outlineLevel="1">
      <c r="A475" s="140"/>
      <c r="B475" s="155"/>
      <c r="C475" s="155"/>
      <c r="D475" s="155"/>
      <c r="E475" s="155"/>
      <c r="F475" s="155"/>
      <c r="G475" s="155"/>
      <c r="H475" s="155"/>
      <c r="I475" s="155"/>
      <c r="J475" s="157"/>
      <c r="K475" s="157"/>
      <c r="L475" s="175" t="e">
        <f t="shared" si="126"/>
        <v>#REF!</v>
      </c>
      <c r="M475" s="175" t="e">
        <f t="shared" si="127"/>
        <v>#REF!</v>
      </c>
      <c r="N475" s="175" t="e">
        <f t="shared" si="128"/>
        <v>#REF!</v>
      </c>
      <c r="O475" s="175" t="e">
        <f t="shared" si="129"/>
        <v>#REF!</v>
      </c>
      <c r="P475" s="175" t="e">
        <f t="shared" si="356"/>
        <v>#REF!</v>
      </c>
      <c r="Q475" s="175"/>
      <c r="R475" s="155"/>
      <c r="S475" s="124"/>
      <c r="T475" s="119"/>
      <c r="U475" s="119"/>
      <c r="V475" s="124"/>
    </row>
    <row r="476" spans="1:22" ht="38.25" customHeight="1" collapsed="1">
      <c r="A476" s="140">
        <v>16</v>
      </c>
      <c r="B476" s="155" t="s">
        <v>374</v>
      </c>
      <c r="C476" s="155" t="s">
        <v>245</v>
      </c>
      <c r="D476" s="140" t="s">
        <v>206</v>
      </c>
      <c r="E476" s="156"/>
      <c r="F476" s="157"/>
      <c r="G476" s="157"/>
      <c r="H476" s="157"/>
      <c r="I476" s="157"/>
      <c r="J476" s="157"/>
      <c r="K476" s="157">
        <f>+SUBTOTAL(9,J477:J478)</f>
        <v>0.53</v>
      </c>
      <c r="L476" s="175" t="e">
        <f t="shared" si="126"/>
        <v>#REF!</v>
      </c>
      <c r="M476" s="175" t="e">
        <f t="shared" si="127"/>
        <v>#REF!</v>
      </c>
      <c r="N476" s="175" t="e">
        <f t="shared" si="128"/>
        <v>#REF!</v>
      </c>
      <c r="O476" s="175" t="e">
        <f t="shared" si="129"/>
        <v>#REF!</v>
      </c>
      <c r="P476" s="175" t="e">
        <f t="shared" si="356"/>
        <v>#REF!</v>
      </c>
      <c r="Q476" s="175" t="e">
        <f t="shared" ref="Q476:Q544" si="388">O476+M476</f>
        <v>#REF!</v>
      </c>
      <c r="R476" s="155"/>
      <c r="S476" s="124"/>
      <c r="T476" s="119">
        <f t="shared" ref="T476:U476" si="389">T442</f>
        <v>85000</v>
      </c>
      <c r="U476" s="119">
        <f t="shared" si="389"/>
        <v>115000</v>
      </c>
      <c r="V476" s="124"/>
    </row>
    <row r="477" spans="1:22" ht="12.75" hidden="1" customHeight="1" outlineLevel="1">
      <c r="A477" s="140"/>
      <c r="B477" s="155" t="s">
        <v>686</v>
      </c>
      <c r="C477" s="155"/>
      <c r="D477" s="155"/>
      <c r="E477" s="155">
        <f>E345</f>
        <v>0</v>
      </c>
      <c r="F477" s="155">
        <v>1.5</v>
      </c>
      <c r="G477" s="155">
        <v>1.2</v>
      </c>
      <c r="H477" s="155">
        <v>0.2</v>
      </c>
      <c r="I477" s="155">
        <f>I345</f>
        <v>0</v>
      </c>
      <c r="J477" s="157">
        <f>E477*(F477+G477)*2*H477*I477</f>
        <v>0</v>
      </c>
      <c r="K477" s="157"/>
      <c r="L477" s="175" t="e">
        <f t="shared" si="126"/>
        <v>#REF!</v>
      </c>
      <c r="M477" s="175" t="e">
        <f t="shared" si="127"/>
        <v>#REF!</v>
      </c>
      <c r="N477" s="175" t="e">
        <f t="shared" si="128"/>
        <v>#REF!</v>
      </c>
      <c r="O477" s="175" t="e">
        <f t="shared" si="129"/>
        <v>#REF!</v>
      </c>
      <c r="P477" s="175" t="e">
        <f t="shared" si="356"/>
        <v>#REF!</v>
      </c>
      <c r="Q477" s="175" t="e">
        <f t="shared" si="388"/>
        <v>#REF!</v>
      </c>
      <c r="R477" s="155"/>
      <c r="S477" s="124"/>
      <c r="T477" s="119"/>
      <c r="U477" s="119"/>
      <c r="V477" s="124"/>
    </row>
    <row r="478" spans="1:22" ht="12.75" hidden="1" customHeight="1" outlineLevel="1">
      <c r="A478" s="140"/>
      <c r="B478" s="155" t="s">
        <v>687</v>
      </c>
      <c r="C478" s="155"/>
      <c r="D478" s="140"/>
      <c r="E478" s="155">
        <v>1</v>
      </c>
      <c r="F478" s="155">
        <v>5.3</v>
      </c>
      <c r="G478" s="155"/>
      <c r="H478" s="155">
        <v>0.1</v>
      </c>
      <c r="I478" s="155">
        <v>1</v>
      </c>
      <c r="J478" s="157">
        <f>F478*H478</f>
        <v>0.53</v>
      </c>
      <c r="K478" s="157"/>
      <c r="L478" s="175" t="e">
        <f t="shared" si="126"/>
        <v>#REF!</v>
      </c>
      <c r="M478" s="175" t="e">
        <f t="shared" si="127"/>
        <v>#REF!</v>
      </c>
      <c r="N478" s="175" t="e">
        <f t="shared" si="128"/>
        <v>#REF!</v>
      </c>
      <c r="O478" s="175" t="e">
        <f t="shared" si="129"/>
        <v>#REF!</v>
      </c>
      <c r="P478" s="175" t="e">
        <f t="shared" si="356"/>
        <v>#REF!</v>
      </c>
      <c r="Q478" s="175" t="e">
        <f t="shared" si="388"/>
        <v>#REF!</v>
      </c>
      <c r="R478" s="155"/>
      <c r="S478" s="124"/>
      <c r="T478" s="119"/>
      <c r="U478" s="119"/>
      <c r="V478" s="124"/>
    </row>
    <row r="479" spans="1:22" ht="38.25" customHeight="1" collapsed="1">
      <c r="A479" s="140">
        <v>17</v>
      </c>
      <c r="B479" s="155" t="s">
        <v>375</v>
      </c>
      <c r="C479" s="155" t="s">
        <v>245</v>
      </c>
      <c r="D479" s="140" t="s">
        <v>206</v>
      </c>
      <c r="E479" s="156"/>
      <c r="F479" s="157"/>
      <c r="G479" s="157"/>
      <c r="H479" s="157"/>
      <c r="I479" s="157"/>
      <c r="J479" s="157"/>
      <c r="K479" s="157">
        <f>+SUBTOTAL(9,J480:J484)</f>
        <v>71.040000000000006</v>
      </c>
      <c r="L479" s="175" t="e">
        <f t="shared" si="126"/>
        <v>#REF!</v>
      </c>
      <c r="M479" s="175" t="e">
        <f t="shared" si="127"/>
        <v>#REF!</v>
      </c>
      <c r="N479" s="175" t="e">
        <f t="shared" si="128"/>
        <v>#REF!</v>
      </c>
      <c r="O479" s="175" t="e">
        <f t="shared" si="129"/>
        <v>#REF!</v>
      </c>
      <c r="P479" s="175" t="e">
        <f t="shared" si="356"/>
        <v>#REF!</v>
      </c>
      <c r="Q479" s="175" t="e">
        <f t="shared" si="388"/>
        <v>#REF!</v>
      </c>
      <c r="R479" s="155"/>
      <c r="S479" s="124"/>
      <c r="T479" s="119">
        <f t="shared" ref="T479:U479" si="390">T476</f>
        <v>85000</v>
      </c>
      <c r="U479" s="119">
        <f t="shared" si="390"/>
        <v>115000</v>
      </c>
      <c r="V479" s="124"/>
    </row>
    <row r="480" spans="1:22" ht="12.75" hidden="1" customHeight="1" outlineLevel="1">
      <c r="A480" s="140"/>
      <c r="B480" s="155" t="s">
        <v>225</v>
      </c>
      <c r="C480" s="155"/>
      <c r="D480" s="155"/>
      <c r="E480" s="155">
        <f t="shared" ref="E480:H480" si="391">E260</f>
        <v>4</v>
      </c>
      <c r="F480" s="155">
        <f t="shared" si="391"/>
        <v>0.2</v>
      </c>
      <c r="G480" s="155">
        <f t="shared" si="391"/>
        <v>0.3</v>
      </c>
      <c r="H480" s="155">
        <f t="shared" si="391"/>
        <v>3.7</v>
      </c>
      <c r="I480" s="155"/>
      <c r="J480" s="157">
        <f t="shared" ref="J480:J483" si="392">E480*(F480+G480)*2*H480</f>
        <v>14.8</v>
      </c>
      <c r="K480" s="157"/>
      <c r="L480" s="175" t="e">
        <f t="shared" si="126"/>
        <v>#REF!</v>
      </c>
      <c r="M480" s="175" t="e">
        <f t="shared" si="127"/>
        <v>#REF!</v>
      </c>
      <c r="N480" s="175" t="e">
        <f t="shared" si="128"/>
        <v>#REF!</v>
      </c>
      <c r="O480" s="175" t="e">
        <f t="shared" si="129"/>
        <v>#REF!</v>
      </c>
      <c r="P480" s="175" t="e">
        <f t="shared" si="356"/>
        <v>#REF!</v>
      </c>
      <c r="Q480" s="175" t="e">
        <f t="shared" si="388"/>
        <v>#REF!</v>
      </c>
      <c r="R480" s="155"/>
      <c r="S480" s="124"/>
      <c r="T480" s="119"/>
      <c r="U480" s="119"/>
      <c r="V480" s="124"/>
    </row>
    <row r="481" spans="1:22" ht="12.75" hidden="1" customHeight="1" outlineLevel="1">
      <c r="A481" s="140"/>
      <c r="B481" s="155" t="s">
        <v>227</v>
      </c>
      <c r="C481" s="155"/>
      <c r="D481" s="155"/>
      <c r="E481" s="155">
        <f t="shared" ref="E481:H481" si="393">E261</f>
        <v>13</v>
      </c>
      <c r="F481" s="155">
        <f t="shared" si="393"/>
        <v>0.2</v>
      </c>
      <c r="G481" s="155">
        <f t="shared" si="393"/>
        <v>0.2</v>
      </c>
      <c r="H481" s="155">
        <f t="shared" si="393"/>
        <v>3.7</v>
      </c>
      <c r="I481" s="155"/>
      <c r="J481" s="157">
        <f t="shared" si="392"/>
        <v>38.479999999999997</v>
      </c>
      <c r="K481" s="157"/>
      <c r="L481" s="175" t="e">
        <f t="shared" si="126"/>
        <v>#REF!</v>
      </c>
      <c r="M481" s="175" t="e">
        <f t="shared" si="127"/>
        <v>#REF!</v>
      </c>
      <c r="N481" s="175" t="e">
        <f t="shared" si="128"/>
        <v>#REF!</v>
      </c>
      <c r="O481" s="175" t="e">
        <f t="shared" si="129"/>
        <v>#REF!</v>
      </c>
      <c r="P481" s="175" t="e">
        <f t="shared" si="356"/>
        <v>#REF!</v>
      </c>
      <c r="Q481" s="175" t="e">
        <f t="shared" si="388"/>
        <v>#REF!</v>
      </c>
      <c r="R481" s="155"/>
      <c r="S481" s="124"/>
      <c r="T481" s="119"/>
      <c r="U481" s="119"/>
      <c r="V481" s="124"/>
    </row>
    <row r="482" spans="1:22" ht="12.75" hidden="1" customHeight="1" outlineLevel="1">
      <c r="A482" s="140"/>
      <c r="B482" s="155" t="s">
        <v>228</v>
      </c>
      <c r="C482" s="155"/>
      <c r="D482" s="155"/>
      <c r="E482" s="155">
        <f t="shared" ref="E482:H482" si="394">E262</f>
        <v>4</v>
      </c>
      <c r="F482" s="155">
        <f t="shared" si="394"/>
        <v>0.2</v>
      </c>
      <c r="G482" s="155">
        <f t="shared" si="394"/>
        <v>0.3</v>
      </c>
      <c r="H482" s="155">
        <f t="shared" si="394"/>
        <v>3.7</v>
      </c>
      <c r="I482" s="155"/>
      <c r="J482" s="157">
        <f t="shared" si="392"/>
        <v>14.8</v>
      </c>
      <c r="K482" s="157"/>
      <c r="L482" s="175" t="e">
        <f t="shared" si="126"/>
        <v>#REF!</v>
      </c>
      <c r="M482" s="175" t="e">
        <f t="shared" si="127"/>
        <v>#REF!</v>
      </c>
      <c r="N482" s="175" t="e">
        <f t="shared" si="128"/>
        <v>#REF!</v>
      </c>
      <c r="O482" s="175" t="e">
        <f t="shared" si="129"/>
        <v>#REF!</v>
      </c>
      <c r="P482" s="175" t="e">
        <f t="shared" si="356"/>
        <v>#REF!</v>
      </c>
      <c r="Q482" s="175" t="e">
        <f t="shared" si="388"/>
        <v>#REF!</v>
      </c>
      <c r="R482" s="155"/>
      <c r="S482" s="124"/>
      <c r="T482" s="119"/>
      <c r="U482" s="119"/>
      <c r="V482" s="124"/>
    </row>
    <row r="483" spans="1:22" ht="12.75" hidden="1" customHeight="1" outlineLevel="1">
      <c r="A483" s="140"/>
      <c r="B483" s="155" t="s">
        <v>230</v>
      </c>
      <c r="C483" s="155"/>
      <c r="D483" s="155"/>
      <c r="E483" s="155">
        <f t="shared" ref="E483:H483" si="395">E263</f>
        <v>1</v>
      </c>
      <c r="F483" s="155">
        <f t="shared" si="395"/>
        <v>0.2</v>
      </c>
      <c r="G483" s="155">
        <f t="shared" si="395"/>
        <v>0.2</v>
      </c>
      <c r="H483" s="155">
        <f t="shared" si="395"/>
        <v>3.7</v>
      </c>
      <c r="I483" s="155"/>
      <c r="J483" s="157">
        <f t="shared" si="392"/>
        <v>2.96</v>
      </c>
      <c r="K483" s="157"/>
      <c r="L483" s="175" t="e">
        <f t="shared" si="126"/>
        <v>#REF!</v>
      </c>
      <c r="M483" s="175" t="e">
        <f t="shared" si="127"/>
        <v>#REF!</v>
      </c>
      <c r="N483" s="175" t="e">
        <f t="shared" si="128"/>
        <v>#REF!</v>
      </c>
      <c r="O483" s="175" t="e">
        <f t="shared" si="129"/>
        <v>#REF!</v>
      </c>
      <c r="P483" s="175" t="e">
        <f t="shared" si="356"/>
        <v>#REF!</v>
      </c>
      <c r="Q483" s="175" t="e">
        <f t="shared" si="388"/>
        <v>#REF!</v>
      </c>
      <c r="R483" s="155"/>
      <c r="S483" s="124"/>
      <c r="T483" s="119"/>
      <c r="U483" s="119"/>
      <c r="V483" s="124"/>
    </row>
    <row r="484" spans="1:22" ht="12.75" hidden="1" customHeight="1" outlineLevel="1">
      <c r="A484" s="140"/>
      <c r="B484" s="155"/>
      <c r="C484" s="155"/>
      <c r="D484" s="155"/>
      <c r="E484" s="155"/>
      <c r="F484" s="155"/>
      <c r="G484" s="155"/>
      <c r="H484" s="155"/>
      <c r="I484" s="155"/>
      <c r="J484" s="157"/>
      <c r="K484" s="157"/>
      <c r="L484" s="175" t="e">
        <f t="shared" si="126"/>
        <v>#REF!</v>
      </c>
      <c r="M484" s="175" t="e">
        <f t="shared" si="127"/>
        <v>#REF!</v>
      </c>
      <c r="N484" s="175" t="e">
        <f t="shared" si="128"/>
        <v>#REF!</v>
      </c>
      <c r="O484" s="175" t="e">
        <f t="shared" si="129"/>
        <v>#REF!</v>
      </c>
      <c r="P484" s="175" t="e">
        <f t="shared" si="356"/>
        <v>#REF!</v>
      </c>
      <c r="Q484" s="175" t="e">
        <f t="shared" si="388"/>
        <v>#REF!</v>
      </c>
      <c r="R484" s="155"/>
      <c r="S484" s="124"/>
      <c r="T484" s="119"/>
      <c r="U484" s="119"/>
      <c r="V484" s="124"/>
    </row>
    <row r="485" spans="1:22" ht="38.25" customHeight="1" collapsed="1">
      <c r="A485" s="140">
        <v>18</v>
      </c>
      <c r="B485" s="155" t="s">
        <v>376</v>
      </c>
      <c r="C485" s="155" t="s">
        <v>245</v>
      </c>
      <c r="D485" s="140" t="s">
        <v>206</v>
      </c>
      <c r="E485" s="156"/>
      <c r="F485" s="157"/>
      <c r="G485" s="157"/>
      <c r="H485" s="157"/>
      <c r="I485" s="157"/>
      <c r="J485" s="157"/>
      <c r="K485" s="157">
        <f>+SUBTOTAL(9,J486:J513)</f>
        <v>363.15</v>
      </c>
      <c r="L485" s="175" t="e">
        <f t="shared" si="126"/>
        <v>#REF!</v>
      </c>
      <c r="M485" s="175" t="e">
        <f t="shared" si="127"/>
        <v>#REF!</v>
      </c>
      <c r="N485" s="175" t="e">
        <f t="shared" si="128"/>
        <v>#REF!</v>
      </c>
      <c r="O485" s="175" t="e">
        <f t="shared" si="129"/>
        <v>#REF!</v>
      </c>
      <c r="P485" s="175" t="e">
        <f t="shared" si="356"/>
        <v>#REF!</v>
      </c>
      <c r="Q485" s="175" t="e">
        <f t="shared" si="388"/>
        <v>#REF!</v>
      </c>
      <c r="R485" s="155"/>
      <c r="S485" s="124"/>
      <c r="T485" s="119">
        <f t="shared" ref="T485:U485" si="396">T479</f>
        <v>85000</v>
      </c>
      <c r="U485" s="119">
        <f t="shared" si="396"/>
        <v>115000</v>
      </c>
      <c r="V485" s="124"/>
    </row>
    <row r="486" spans="1:22" ht="12.75" hidden="1" customHeight="1" outlineLevel="1">
      <c r="A486" s="140"/>
      <c r="B486" s="155" t="s">
        <v>615</v>
      </c>
      <c r="C486" s="155"/>
      <c r="D486" s="155"/>
      <c r="E486" s="155"/>
      <c r="F486" s="155"/>
      <c r="G486" s="155"/>
      <c r="H486" s="155"/>
      <c r="I486" s="155"/>
      <c r="J486" s="157"/>
      <c r="K486" s="157"/>
      <c r="L486" s="175" t="e">
        <f t="shared" si="126"/>
        <v>#REF!</v>
      </c>
      <c r="M486" s="175" t="e">
        <f t="shared" si="127"/>
        <v>#REF!</v>
      </c>
      <c r="N486" s="175" t="e">
        <f t="shared" si="128"/>
        <v>#REF!</v>
      </c>
      <c r="O486" s="175" t="e">
        <f t="shared" si="129"/>
        <v>#REF!</v>
      </c>
      <c r="P486" s="175" t="e">
        <f t="shared" si="356"/>
        <v>#REF!</v>
      </c>
      <c r="Q486" s="175" t="e">
        <f t="shared" si="388"/>
        <v>#REF!</v>
      </c>
      <c r="R486" s="155"/>
      <c r="S486" s="124"/>
      <c r="T486" s="119"/>
      <c r="U486" s="119"/>
      <c r="V486" s="124"/>
    </row>
    <row r="487" spans="1:22" ht="12.75" hidden="1" customHeight="1" outlineLevel="1">
      <c r="A487" s="140"/>
      <c r="B487" s="155" t="s">
        <v>616</v>
      </c>
      <c r="C487" s="155" t="s">
        <v>617</v>
      </c>
      <c r="D487" s="155"/>
      <c r="E487" s="155">
        <f t="shared" ref="E487:H487" si="397">E267</f>
        <v>1</v>
      </c>
      <c r="F487" s="155">
        <f t="shared" si="397"/>
        <v>6.85</v>
      </c>
      <c r="G487" s="155">
        <f t="shared" si="397"/>
        <v>0.3</v>
      </c>
      <c r="H487" s="155">
        <f t="shared" si="397"/>
        <v>0.28000000000000003</v>
      </c>
      <c r="I487" s="155"/>
      <c r="J487" s="157">
        <f t="shared" ref="J487:J506" si="398">E487*F487*H487*2</f>
        <v>3.8359999999999999</v>
      </c>
      <c r="K487" s="157"/>
      <c r="L487" s="175" t="e">
        <f t="shared" si="126"/>
        <v>#REF!</v>
      </c>
      <c r="M487" s="175" t="e">
        <f t="shared" si="127"/>
        <v>#REF!</v>
      </c>
      <c r="N487" s="175" t="e">
        <f t="shared" si="128"/>
        <v>#REF!</v>
      </c>
      <c r="O487" s="175" t="e">
        <f t="shared" si="129"/>
        <v>#REF!</v>
      </c>
      <c r="P487" s="175" t="e">
        <f t="shared" si="356"/>
        <v>#REF!</v>
      </c>
      <c r="Q487" s="175" t="e">
        <f t="shared" si="388"/>
        <v>#REF!</v>
      </c>
      <c r="R487" s="155"/>
      <c r="S487" s="124"/>
      <c r="T487" s="119"/>
      <c r="U487" s="119"/>
      <c r="V487" s="124"/>
    </row>
    <row r="488" spans="1:22" ht="12.75" hidden="1" customHeight="1" outlineLevel="1">
      <c r="A488" s="140"/>
      <c r="B488" s="155" t="s">
        <v>618</v>
      </c>
      <c r="C488" s="155" t="s">
        <v>558</v>
      </c>
      <c r="D488" s="155"/>
      <c r="E488" s="155">
        <f t="shared" ref="E488:H488" si="399">E268</f>
        <v>1</v>
      </c>
      <c r="F488" s="155">
        <f t="shared" si="399"/>
        <v>12.35</v>
      </c>
      <c r="G488" s="155">
        <f t="shared" si="399"/>
        <v>0.2</v>
      </c>
      <c r="H488" s="155">
        <f t="shared" si="399"/>
        <v>0.28000000000000003</v>
      </c>
      <c r="I488" s="155"/>
      <c r="J488" s="157">
        <f t="shared" si="398"/>
        <v>6.9160000000000004</v>
      </c>
      <c r="K488" s="157"/>
      <c r="L488" s="175" t="e">
        <f t="shared" si="126"/>
        <v>#REF!</v>
      </c>
      <c r="M488" s="175" t="e">
        <f t="shared" si="127"/>
        <v>#REF!</v>
      </c>
      <c r="N488" s="175" t="e">
        <f t="shared" si="128"/>
        <v>#REF!</v>
      </c>
      <c r="O488" s="175" t="e">
        <f t="shared" si="129"/>
        <v>#REF!</v>
      </c>
      <c r="P488" s="175" t="e">
        <f t="shared" si="356"/>
        <v>#REF!</v>
      </c>
      <c r="Q488" s="175" t="e">
        <f t="shared" si="388"/>
        <v>#REF!</v>
      </c>
      <c r="R488" s="155"/>
      <c r="S488" s="124"/>
      <c r="T488" s="119"/>
      <c r="U488" s="119"/>
      <c r="V488" s="124"/>
    </row>
    <row r="489" spans="1:22" ht="12.75" hidden="1" customHeight="1" outlineLevel="1">
      <c r="A489" s="140"/>
      <c r="B489" s="155" t="s">
        <v>619</v>
      </c>
      <c r="C489" s="155" t="s">
        <v>558</v>
      </c>
      <c r="D489" s="155"/>
      <c r="E489" s="155">
        <f t="shared" ref="E489:H489" si="400">E269</f>
        <v>1</v>
      </c>
      <c r="F489" s="155">
        <f t="shared" si="400"/>
        <v>2.2000000000000002</v>
      </c>
      <c r="G489" s="155">
        <f t="shared" si="400"/>
        <v>0.2</v>
      </c>
      <c r="H489" s="155">
        <f t="shared" si="400"/>
        <v>0.28000000000000003</v>
      </c>
      <c r="I489" s="155"/>
      <c r="J489" s="157">
        <f t="shared" si="398"/>
        <v>1.232</v>
      </c>
      <c r="K489" s="157"/>
      <c r="L489" s="175" t="e">
        <f t="shared" si="126"/>
        <v>#REF!</v>
      </c>
      <c r="M489" s="175" t="e">
        <f t="shared" si="127"/>
        <v>#REF!</v>
      </c>
      <c r="N489" s="175" t="e">
        <f t="shared" si="128"/>
        <v>#REF!</v>
      </c>
      <c r="O489" s="175" t="e">
        <f t="shared" si="129"/>
        <v>#REF!</v>
      </c>
      <c r="P489" s="175" t="e">
        <f t="shared" si="356"/>
        <v>#REF!</v>
      </c>
      <c r="Q489" s="175" t="e">
        <f t="shared" si="388"/>
        <v>#REF!</v>
      </c>
      <c r="R489" s="155"/>
      <c r="S489" s="124"/>
      <c r="T489" s="119"/>
      <c r="U489" s="119"/>
      <c r="V489" s="124"/>
    </row>
    <row r="490" spans="1:22" ht="12.75" hidden="1" customHeight="1" outlineLevel="1">
      <c r="A490" s="140"/>
      <c r="B490" s="155" t="s">
        <v>620</v>
      </c>
      <c r="C490" s="155" t="s">
        <v>621</v>
      </c>
      <c r="D490" s="155"/>
      <c r="E490" s="155">
        <f t="shared" ref="E490:H490" si="401">E270</f>
        <v>1</v>
      </c>
      <c r="F490" s="155">
        <f t="shared" si="401"/>
        <v>6.85</v>
      </c>
      <c r="G490" s="155">
        <f t="shared" si="401"/>
        <v>0.3</v>
      </c>
      <c r="H490" s="155">
        <f t="shared" si="401"/>
        <v>0.38</v>
      </c>
      <c r="I490" s="155"/>
      <c r="J490" s="157">
        <f t="shared" si="398"/>
        <v>5.2060000000000004</v>
      </c>
      <c r="K490" s="157"/>
      <c r="L490" s="175" t="e">
        <f t="shared" si="126"/>
        <v>#REF!</v>
      </c>
      <c r="M490" s="175" t="e">
        <f t="shared" si="127"/>
        <v>#REF!</v>
      </c>
      <c r="N490" s="175" t="e">
        <f t="shared" si="128"/>
        <v>#REF!</v>
      </c>
      <c r="O490" s="175" t="e">
        <f t="shared" si="129"/>
        <v>#REF!</v>
      </c>
      <c r="P490" s="175" t="e">
        <f t="shared" si="356"/>
        <v>#REF!</v>
      </c>
      <c r="Q490" s="175" t="e">
        <f t="shared" si="388"/>
        <v>#REF!</v>
      </c>
      <c r="R490" s="155"/>
      <c r="S490" s="124"/>
      <c r="T490" s="119"/>
      <c r="U490" s="119"/>
      <c r="V490" s="124"/>
    </row>
    <row r="491" spans="1:22" ht="12.75" hidden="1" customHeight="1" outlineLevel="1">
      <c r="A491" s="140"/>
      <c r="B491" s="155" t="s">
        <v>622</v>
      </c>
      <c r="C491" s="155" t="s">
        <v>558</v>
      </c>
      <c r="D491" s="155"/>
      <c r="E491" s="155">
        <f t="shared" ref="E491:H491" si="402">E271</f>
        <v>1</v>
      </c>
      <c r="F491" s="155">
        <f t="shared" si="402"/>
        <v>7.65</v>
      </c>
      <c r="G491" s="155">
        <f t="shared" si="402"/>
        <v>0.2</v>
      </c>
      <c r="H491" s="155">
        <f t="shared" si="402"/>
        <v>0.28000000000000003</v>
      </c>
      <c r="I491" s="155"/>
      <c r="J491" s="157">
        <f t="shared" si="398"/>
        <v>4.2839999999999998</v>
      </c>
      <c r="K491" s="157"/>
      <c r="L491" s="175" t="e">
        <f t="shared" si="126"/>
        <v>#REF!</v>
      </c>
      <c r="M491" s="175" t="e">
        <f t="shared" si="127"/>
        <v>#REF!</v>
      </c>
      <c r="N491" s="175" t="e">
        <f t="shared" si="128"/>
        <v>#REF!</v>
      </c>
      <c r="O491" s="175" t="e">
        <f t="shared" si="129"/>
        <v>#REF!</v>
      </c>
      <c r="P491" s="175" t="e">
        <f t="shared" si="356"/>
        <v>#REF!</v>
      </c>
      <c r="Q491" s="175" t="e">
        <f t="shared" si="388"/>
        <v>#REF!</v>
      </c>
      <c r="R491" s="155"/>
      <c r="S491" s="124"/>
      <c r="T491" s="119"/>
      <c r="U491" s="119"/>
      <c r="V491" s="124"/>
    </row>
    <row r="492" spans="1:22" ht="12.75" hidden="1" customHeight="1" outlineLevel="1">
      <c r="A492" s="140"/>
      <c r="B492" s="155">
        <v>0</v>
      </c>
      <c r="C492" s="155" t="s">
        <v>593</v>
      </c>
      <c r="D492" s="155"/>
      <c r="E492" s="155">
        <f t="shared" ref="E492:H492" si="403">E272</f>
        <v>1</v>
      </c>
      <c r="F492" s="155">
        <f t="shared" si="403"/>
        <v>4.5</v>
      </c>
      <c r="G492" s="155">
        <f t="shared" si="403"/>
        <v>0.2</v>
      </c>
      <c r="H492" s="155">
        <f t="shared" si="403"/>
        <v>0.23</v>
      </c>
      <c r="I492" s="155"/>
      <c r="J492" s="157">
        <f t="shared" si="398"/>
        <v>2.0699999999999998</v>
      </c>
      <c r="K492" s="157"/>
      <c r="L492" s="175" t="e">
        <f t="shared" si="126"/>
        <v>#REF!</v>
      </c>
      <c r="M492" s="175" t="e">
        <f t="shared" si="127"/>
        <v>#REF!</v>
      </c>
      <c r="N492" s="175" t="e">
        <f t="shared" si="128"/>
        <v>#REF!</v>
      </c>
      <c r="O492" s="175" t="e">
        <f t="shared" si="129"/>
        <v>#REF!</v>
      </c>
      <c r="P492" s="175" t="e">
        <f t="shared" si="356"/>
        <v>#REF!</v>
      </c>
      <c r="Q492" s="175" t="e">
        <f t="shared" si="388"/>
        <v>#REF!</v>
      </c>
      <c r="R492" s="155"/>
      <c r="S492" s="124"/>
      <c r="T492" s="119"/>
      <c r="U492" s="119"/>
      <c r="V492" s="124"/>
    </row>
    <row r="493" spans="1:22" ht="12.75" hidden="1" customHeight="1" outlineLevel="1">
      <c r="A493" s="140"/>
      <c r="B493" s="155" t="s">
        <v>623</v>
      </c>
      <c r="C493" s="155" t="s">
        <v>558</v>
      </c>
      <c r="D493" s="155"/>
      <c r="E493" s="155">
        <f t="shared" ref="E493:H493" si="404">E273</f>
        <v>1</v>
      </c>
      <c r="F493" s="155">
        <f t="shared" si="404"/>
        <v>13.7</v>
      </c>
      <c r="G493" s="155">
        <f t="shared" si="404"/>
        <v>0.2</v>
      </c>
      <c r="H493" s="155">
        <f t="shared" si="404"/>
        <v>0.28000000000000003</v>
      </c>
      <c r="I493" s="155"/>
      <c r="J493" s="157">
        <f t="shared" si="398"/>
        <v>7.6719999999999997</v>
      </c>
      <c r="K493" s="157"/>
      <c r="L493" s="175" t="e">
        <f t="shared" si="126"/>
        <v>#REF!</v>
      </c>
      <c r="M493" s="175" t="e">
        <f t="shared" si="127"/>
        <v>#REF!</v>
      </c>
      <c r="N493" s="175" t="e">
        <f t="shared" si="128"/>
        <v>#REF!</v>
      </c>
      <c r="O493" s="175" t="e">
        <f t="shared" si="129"/>
        <v>#REF!</v>
      </c>
      <c r="P493" s="175" t="e">
        <f t="shared" si="356"/>
        <v>#REF!</v>
      </c>
      <c r="Q493" s="175" t="e">
        <f t="shared" si="388"/>
        <v>#REF!</v>
      </c>
      <c r="R493" s="155"/>
      <c r="S493" s="124"/>
      <c r="T493" s="119"/>
      <c r="U493" s="119"/>
      <c r="V493" s="124"/>
    </row>
    <row r="494" spans="1:22" ht="12.75" hidden="1" customHeight="1" outlineLevel="1">
      <c r="A494" s="140"/>
      <c r="B494" s="155" t="s">
        <v>624</v>
      </c>
      <c r="C494" s="155" t="s">
        <v>558</v>
      </c>
      <c r="D494" s="155"/>
      <c r="E494" s="155">
        <f t="shared" ref="E494:H494" si="405">E274</f>
        <v>1</v>
      </c>
      <c r="F494" s="155">
        <f t="shared" si="405"/>
        <v>7.3</v>
      </c>
      <c r="G494" s="155">
        <f t="shared" si="405"/>
        <v>0.2</v>
      </c>
      <c r="H494" s="155">
        <f t="shared" si="405"/>
        <v>0.28000000000000003</v>
      </c>
      <c r="I494" s="155"/>
      <c r="J494" s="157">
        <f t="shared" si="398"/>
        <v>4.0880000000000001</v>
      </c>
      <c r="K494" s="157"/>
      <c r="L494" s="175" t="e">
        <f t="shared" si="126"/>
        <v>#REF!</v>
      </c>
      <c r="M494" s="175" t="e">
        <f t="shared" si="127"/>
        <v>#REF!</v>
      </c>
      <c r="N494" s="175" t="e">
        <f t="shared" si="128"/>
        <v>#REF!</v>
      </c>
      <c r="O494" s="175" t="e">
        <f t="shared" si="129"/>
        <v>#REF!</v>
      </c>
      <c r="P494" s="175" t="e">
        <f t="shared" si="356"/>
        <v>#REF!</v>
      </c>
      <c r="Q494" s="175" t="e">
        <f t="shared" si="388"/>
        <v>#REF!</v>
      </c>
      <c r="R494" s="155"/>
      <c r="S494" s="124"/>
      <c r="T494" s="119"/>
      <c r="U494" s="119"/>
      <c r="V494" s="124"/>
    </row>
    <row r="495" spans="1:22" ht="12.75" hidden="1" customHeight="1" outlineLevel="1">
      <c r="A495" s="140"/>
      <c r="B495" s="155" t="s">
        <v>625</v>
      </c>
      <c r="C495" s="155" t="s">
        <v>558</v>
      </c>
      <c r="D495" s="155"/>
      <c r="E495" s="155">
        <f t="shared" ref="E495:H495" si="406">E275</f>
        <v>1</v>
      </c>
      <c r="F495" s="155">
        <f t="shared" si="406"/>
        <v>18.8</v>
      </c>
      <c r="G495" s="155">
        <f t="shared" si="406"/>
        <v>0.2</v>
      </c>
      <c r="H495" s="155">
        <f t="shared" si="406"/>
        <v>0.28000000000000003</v>
      </c>
      <c r="I495" s="155"/>
      <c r="J495" s="157">
        <f t="shared" si="398"/>
        <v>10.528</v>
      </c>
      <c r="K495" s="157"/>
      <c r="L495" s="175" t="e">
        <f t="shared" si="126"/>
        <v>#REF!</v>
      </c>
      <c r="M495" s="175" t="e">
        <f t="shared" si="127"/>
        <v>#REF!</v>
      </c>
      <c r="N495" s="175" t="e">
        <f t="shared" si="128"/>
        <v>#REF!</v>
      </c>
      <c r="O495" s="175" t="e">
        <f t="shared" si="129"/>
        <v>#REF!</v>
      </c>
      <c r="P495" s="175" t="e">
        <f t="shared" si="356"/>
        <v>#REF!</v>
      </c>
      <c r="Q495" s="175" t="e">
        <f t="shared" si="388"/>
        <v>#REF!</v>
      </c>
      <c r="R495" s="155"/>
      <c r="S495" s="124"/>
      <c r="T495" s="119"/>
      <c r="U495" s="119"/>
      <c r="V495" s="124"/>
    </row>
    <row r="496" spans="1:22" ht="12.75" hidden="1" customHeight="1" outlineLevel="1">
      <c r="A496" s="140"/>
      <c r="B496" s="155" t="s">
        <v>626</v>
      </c>
      <c r="C496" s="155" t="s">
        <v>593</v>
      </c>
      <c r="D496" s="155"/>
      <c r="E496" s="155">
        <f t="shared" ref="E496:H496" si="407">E276</f>
        <v>1</v>
      </c>
      <c r="F496" s="155">
        <f t="shared" si="407"/>
        <v>6.09</v>
      </c>
      <c r="G496" s="155">
        <f t="shared" si="407"/>
        <v>0.2</v>
      </c>
      <c r="H496" s="155">
        <f t="shared" si="407"/>
        <v>0.23</v>
      </c>
      <c r="I496" s="155"/>
      <c r="J496" s="157">
        <f t="shared" si="398"/>
        <v>2.8014000000000001</v>
      </c>
      <c r="K496" s="157"/>
      <c r="L496" s="175" t="e">
        <f t="shared" si="126"/>
        <v>#REF!</v>
      </c>
      <c r="M496" s="175" t="e">
        <f t="shared" si="127"/>
        <v>#REF!</v>
      </c>
      <c r="N496" s="175" t="e">
        <f t="shared" si="128"/>
        <v>#REF!</v>
      </c>
      <c r="O496" s="175" t="e">
        <f t="shared" si="129"/>
        <v>#REF!</v>
      </c>
      <c r="P496" s="175" t="e">
        <f t="shared" si="356"/>
        <v>#REF!</v>
      </c>
      <c r="Q496" s="175" t="e">
        <f t="shared" si="388"/>
        <v>#REF!</v>
      </c>
      <c r="R496" s="155"/>
      <c r="S496" s="124"/>
      <c r="T496" s="119"/>
      <c r="U496" s="119"/>
      <c r="V496" s="124"/>
    </row>
    <row r="497" spans="1:22" ht="12.75" hidden="1" customHeight="1" outlineLevel="1">
      <c r="A497" s="140"/>
      <c r="B497" s="155" t="s">
        <v>627</v>
      </c>
      <c r="C497" s="155" t="s">
        <v>558</v>
      </c>
      <c r="D497" s="155"/>
      <c r="E497" s="155">
        <f t="shared" ref="E497:H497" si="408">E277</f>
        <v>1</v>
      </c>
      <c r="F497" s="155">
        <f t="shared" si="408"/>
        <v>5.3</v>
      </c>
      <c r="G497" s="155">
        <f t="shared" si="408"/>
        <v>0.2</v>
      </c>
      <c r="H497" s="155">
        <f t="shared" si="408"/>
        <v>0.28000000000000003</v>
      </c>
      <c r="I497" s="155"/>
      <c r="J497" s="157">
        <f t="shared" si="398"/>
        <v>2.968</v>
      </c>
      <c r="K497" s="157"/>
      <c r="L497" s="175" t="e">
        <f t="shared" si="126"/>
        <v>#REF!</v>
      </c>
      <c r="M497" s="175" t="e">
        <f t="shared" si="127"/>
        <v>#REF!</v>
      </c>
      <c r="N497" s="175" t="e">
        <f t="shared" si="128"/>
        <v>#REF!</v>
      </c>
      <c r="O497" s="175" t="e">
        <f t="shared" si="129"/>
        <v>#REF!</v>
      </c>
      <c r="P497" s="175" t="e">
        <f t="shared" si="356"/>
        <v>#REF!</v>
      </c>
      <c r="Q497" s="175" t="e">
        <f t="shared" si="388"/>
        <v>#REF!</v>
      </c>
      <c r="R497" s="155"/>
      <c r="S497" s="124"/>
      <c r="T497" s="119"/>
      <c r="U497" s="119"/>
      <c r="V497" s="124"/>
    </row>
    <row r="498" spans="1:22" ht="12.75" hidden="1" customHeight="1" outlineLevel="1">
      <c r="A498" s="140"/>
      <c r="B498" s="155" t="s">
        <v>628</v>
      </c>
      <c r="C498" s="155" t="s">
        <v>558</v>
      </c>
      <c r="D498" s="155"/>
      <c r="E498" s="155">
        <f t="shared" ref="E498:H498" si="409">E278</f>
        <v>1</v>
      </c>
      <c r="F498" s="155">
        <f t="shared" si="409"/>
        <v>12.5</v>
      </c>
      <c r="G498" s="155">
        <f t="shared" si="409"/>
        <v>0.2</v>
      </c>
      <c r="H498" s="155">
        <f t="shared" si="409"/>
        <v>0.28000000000000003</v>
      </c>
      <c r="I498" s="155"/>
      <c r="J498" s="157">
        <f t="shared" si="398"/>
        <v>7</v>
      </c>
      <c r="K498" s="157"/>
      <c r="L498" s="175" t="e">
        <f t="shared" si="126"/>
        <v>#REF!</v>
      </c>
      <c r="M498" s="175" t="e">
        <f t="shared" si="127"/>
        <v>#REF!</v>
      </c>
      <c r="N498" s="175" t="e">
        <f t="shared" si="128"/>
        <v>#REF!</v>
      </c>
      <c r="O498" s="175" t="e">
        <f t="shared" si="129"/>
        <v>#REF!</v>
      </c>
      <c r="P498" s="175" t="e">
        <f t="shared" si="356"/>
        <v>#REF!</v>
      </c>
      <c r="Q498" s="175" t="e">
        <f t="shared" si="388"/>
        <v>#REF!</v>
      </c>
      <c r="R498" s="155"/>
      <c r="S498" s="124"/>
      <c r="T498" s="119"/>
      <c r="U498" s="119"/>
      <c r="V498" s="124"/>
    </row>
    <row r="499" spans="1:22" ht="12.75" hidden="1" customHeight="1" outlineLevel="1">
      <c r="A499" s="140"/>
      <c r="B499" s="155" t="s">
        <v>629</v>
      </c>
      <c r="C499" s="155" t="s">
        <v>558</v>
      </c>
      <c r="D499" s="155"/>
      <c r="E499" s="155">
        <f t="shared" ref="E499:H499" si="410">E279</f>
        <v>1</v>
      </c>
      <c r="F499" s="155">
        <f t="shared" si="410"/>
        <v>8.6</v>
      </c>
      <c r="G499" s="155">
        <f t="shared" si="410"/>
        <v>0.2</v>
      </c>
      <c r="H499" s="155">
        <f t="shared" si="410"/>
        <v>0.28000000000000003</v>
      </c>
      <c r="I499" s="155"/>
      <c r="J499" s="157">
        <f t="shared" si="398"/>
        <v>4.8159999999999998</v>
      </c>
      <c r="K499" s="157"/>
      <c r="L499" s="175" t="e">
        <f t="shared" si="126"/>
        <v>#REF!</v>
      </c>
      <c r="M499" s="175" t="e">
        <f t="shared" si="127"/>
        <v>#REF!</v>
      </c>
      <c r="N499" s="175" t="e">
        <f t="shared" si="128"/>
        <v>#REF!</v>
      </c>
      <c r="O499" s="175" t="e">
        <f t="shared" si="129"/>
        <v>#REF!</v>
      </c>
      <c r="P499" s="175" t="e">
        <f t="shared" si="356"/>
        <v>#REF!</v>
      </c>
      <c r="Q499" s="175" t="e">
        <f t="shared" si="388"/>
        <v>#REF!</v>
      </c>
      <c r="R499" s="155"/>
      <c r="S499" s="124"/>
      <c r="T499" s="119"/>
      <c r="U499" s="119"/>
      <c r="V499" s="124"/>
    </row>
    <row r="500" spans="1:22" ht="12.75" hidden="1" customHeight="1" outlineLevel="1">
      <c r="A500" s="140"/>
      <c r="B500" s="155" t="s">
        <v>630</v>
      </c>
      <c r="C500" s="155" t="s">
        <v>558</v>
      </c>
      <c r="D500" s="155"/>
      <c r="E500" s="155">
        <f t="shared" ref="E500:H500" si="411">E280</f>
        <v>1</v>
      </c>
      <c r="F500" s="155">
        <f t="shared" si="411"/>
        <v>3</v>
      </c>
      <c r="G500" s="155">
        <f t="shared" si="411"/>
        <v>0.2</v>
      </c>
      <c r="H500" s="155">
        <f t="shared" si="411"/>
        <v>0.28000000000000003</v>
      </c>
      <c r="I500" s="155"/>
      <c r="J500" s="157">
        <f t="shared" si="398"/>
        <v>1.68</v>
      </c>
      <c r="K500" s="157"/>
      <c r="L500" s="175" t="e">
        <f t="shared" si="126"/>
        <v>#REF!</v>
      </c>
      <c r="M500" s="175" t="e">
        <f t="shared" si="127"/>
        <v>#REF!</v>
      </c>
      <c r="N500" s="175" t="e">
        <f t="shared" si="128"/>
        <v>#REF!</v>
      </c>
      <c r="O500" s="175" t="e">
        <f t="shared" si="129"/>
        <v>#REF!</v>
      </c>
      <c r="P500" s="175" t="e">
        <f t="shared" si="356"/>
        <v>#REF!</v>
      </c>
      <c r="Q500" s="175" t="e">
        <f t="shared" si="388"/>
        <v>#REF!</v>
      </c>
      <c r="R500" s="155"/>
      <c r="S500" s="124"/>
      <c r="T500" s="119"/>
      <c r="U500" s="119"/>
      <c r="V500" s="124"/>
    </row>
    <row r="501" spans="1:22" ht="12.75" hidden="1" customHeight="1" outlineLevel="1">
      <c r="A501" s="140"/>
      <c r="B501" s="155" t="s">
        <v>631</v>
      </c>
      <c r="C501" s="155" t="s">
        <v>558</v>
      </c>
      <c r="D501" s="155"/>
      <c r="E501" s="155">
        <f t="shared" ref="E501:H501" si="412">E281</f>
        <v>1</v>
      </c>
      <c r="F501" s="155">
        <f t="shared" si="412"/>
        <v>12.1</v>
      </c>
      <c r="G501" s="155">
        <f t="shared" si="412"/>
        <v>0.2</v>
      </c>
      <c r="H501" s="155">
        <f t="shared" si="412"/>
        <v>0.28000000000000003</v>
      </c>
      <c r="I501" s="155"/>
      <c r="J501" s="157">
        <f t="shared" si="398"/>
        <v>6.7759999999999998</v>
      </c>
      <c r="K501" s="157"/>
      <c r="L501" s="175" t="e">
        <f t="shared" si="126"/>
        <v>#REF!</v>
      </c>
      <c r="M501" s="175" t="e">
        <f t="shared" si="127"/>
        <v>#REF!</v>
      </c>
      <c r="N501" s="175" t="e">
        <f t="shared" si="128"/>
        <v>#REF!</v>
      </c>
      <c r="O501" s="175" t="e">
        <f t="shared" si="129"/>
        <v>#REF!</v>
      </c>
      <c r="P501" s="175" t="e">
        <f t="shared" si="356"/>
        <v>#REF!</v>
      </c>
      <c r="Q501" s="175" t="e">
        <f t="shared" si="388"/>
        <v>#REF!</v>
      </c>
      <c r="R501" s="155"/>
      <c r="S501" s="124"/>
      <c r="T501" s="119"/>
      <c r="U501" s="119"/>
      <c r="V501" s="124"/>
    </row>
    <row r="502" spans="1:22" ht="12.75" hidden="1" customHeight="1" outlineLevel="1">
      <c r="A502" s="140"/>
      <c r="B502" s="155" t="s">
        <v>632</v>
      </c>
      <c r="C502" s="155" t="s">
        <v>593</v>
      </c>
      <c r="D502" s="155"/>
      <c r="E502" s="155">
        <f t="shared" ref="E502:H502" si="413">E282</f>
        <v>1</v>
      </c>
      <c r="F502" s="155">
        <f t="shared" si="413"/>
        <v>1.8</v>
      </c>
      <c r="G502" s="155">
        <f t="shared" si="413"/>
        <v>0.2</v>
      </c>
      <c r="H502" s="155">
        <f t="shared" si="413"/>
        <v>0.23</v>
      </c>
      <c r="I502" s="155"/>
      <c r="J502" s="157">
        <f t="shared" si="398"/>
        <v>0.82799999999999996</v>
      </c>
      <c r="K502" s="157"/>
      <c r="L502" s="175" t="e">
        <f t="shared" si="126"/>
        <v>#REF!</v>
      </c>
      <c r="M502" s="175" t="e">
        <f t="shared" si="127"/>
        <v>#REF!</v>
      </c>
      <c r="N502" s="175" t="e">
        <f t="shared" si="128"/>
        <v>#REF!</v>
      </c>
      <c r="O502" s="175" t="e">
        <f t="shared" si="129"/>
        <v>#REF!</v>
      </c>
      <c r="P502" s="175" t="e">
        <f t="shared" si="356"/>
        <v>#REF!</v>
      </c>
      <c r="Q502" s="175" t="e">
        <f t="shared" si="388"/>
        <v>#REF!</v>
      </c>
      <c r="R502" s="155"/>
      <c r="S502" s="124"/>
      <c r="T502" s="119"/>
      <c r="U502" s="119"/>
      <c r="V502" s="124"/>
    </row>
    <row r="503" spans="1:22" ht="12.75" hidden="1" customHeight="1" outlineLevel="1">
      <c r="A503" s="140"/>
      <c r="B503" s="155" t="s">
        <v>633</v>
      </c>
      <c r="C503" s="155" t="s">
        <v>562</v>
      </c>
      <c r="D503" s="155"/>
      <c r="E503" s="155">
        <f t="shared" ref="E503:H503" si="414">E283</f>
        <v>1</v>
      </c>
      <c r="F503" s="155">
        <f t="shared" si="414"/>
        <v>12.1</v>
      </c>
      <c r="G503" s="155">
        <f t="shared" si="414"/>
        <v>0.2</v>
      </c>
      <c r="H503" s="155">
        <f t="shared" si="414"/>
        <v>0.28000000000000003</v>
      </c>
      <c r="I503" s="155"/>
      <c r="J503" s="157">
        <f t="shared" si="398"/>
        <v>6.7759999999999998</v>
      </c>
      <c r="K503" s="157"/>
      <c r="L503" s="175" t="e">
        <f t="shared" si="126"/>
        <v>#REF!</v>
      </c>
      <c r="M503" s="175" t="e">
        <f t="shared" si="127"/>
        <v>#REF!</v>
      </c>
      <c r="N503" s="175" t="e">
        <f t="shared" si="128"/>
        <v>#REF!</v>
      </c>
      <c r="O503" s="175" t="e">
        <f t="shared" si="129"/>
        <v>#REF!</v>
      </c>
      <c r="P503" s="175" t="e">
        <f t="shared" si="356"/>
        <v>#REF!</v>
      </c>
      <c r="Q503" s="175" t="e">
        <f t="shared" si="388"/>
        <v>#REF!</v>
      </c>
      <c r="R503" s="155"/>
      <c r="S503" s="124"/>
      <c r="T503" s="119"/>
      <c r="U503" s="119"/>
      <c r="V503" s="124"/>
    </row>
    <row r="504" spans="1:22" ht="12.75" hidden="1" customHeight="1" outlineLevel="1">
      <c r="A504" s="140"/>
      <c r="B504" s="155" t="s">
        <v>634</v>
      </c>
      <c r="C504" s="155" t="s">
        <v>635</v>
      </c>
      <c r="D504" s="155"/>
      <c r="E504" s="155">
        <f t="shared" ref="E504:H504" si="415">E284</f>
        <v>1</v>
      </c>
      <c r="F504" s="155">
        <f t="shared" si="415"/>
        <v>1.6</v>
      </c>
      <c r="G504" s="155">
        <f t="shared" si="415"/>
        <v>0.3</v>
      </c>
      <c r="H504" s="155">
        <f t="shared" si="415"/>
        <v>0.23</v>
      </c>
      <c r="I504" s="155"/>
      <c r="J504" s="157">
        <f t="shared" si="398"/>
        <v>0.73599999999999999</v>
      </c>
      <c r="K504" s="157"/>
      <c r="L504" s="175" t="e">
        <f t="shared" si="126"/>
        <v>#REF!</v>
      </c>
      <c r="M504" s="175" t="e">
        <f t="shared" si="127"/>
        <v>#REF!</v>
      </c>
      <c r="N504" s="175" t="e">
        <f t="shared" si="128"/>
        <v>#REF!</v>
      </c>
      <c r="O504" s="175" t="e">
        <f t="shared" si="129"/>
        <v>#REF!</v>
      </c>
      <c r="P504" s="175" t="e">
        <f t="shared" si="356"/>
        <v>#REF!</v>
      </c>
      <c r="Q504" s="175" t="e">
        <f t="shared" si="388"/>
        <v>#REF!</v>
      </c>
      <c r="R504" s="155"/>
      <c r="S504" s="124"/>
      <c r="T504" s="119"/>
      <c r="U504" s="119"/>
      <c r="V504" s="124"/>
    </row>
    <row r="505" spans="1:22" ht="12.75" hidden="1" customHeight="1" outlineLevel="1">
      <c r="A505" s="140"/>
      <c r="B505" s="155" t="s">
        <v>636</v>
      </c>
      <c r="C505" s="155" t="s">
        <v>558</v>
      </c>
      <c r="D505" s="155"/>
      <c r="E505" s="155">
        <f t="shared" ref="E505:H505" si="416">E285</f>
        <v>1</v>
      </c>
      <c r="F505" s="155">
        <f t="shared" si="416"/>
        <v>14.3</v>
      </c>
      <c r="G505" s="155">
        <f t="shared" si="416"/>
        <v>0.2</v>
      </c>
      <c r="H505" s="155">
        <f t="shared" si="416"/>
        <v>0.28000000000000003</v>
      </c>
      <c r="I505" s="155"/>
      <c r="J505" s="157">
        <f t="shared" si="398"/>
        <v>8.0079999999999991</v>
      </c>
      <c r="K505" s="157"/>
      <c r="L505" s="175" t="e">
        <f t="shared" si="126"/>
        <v>#REF!</v>
      </c>
      <c r="M505" s="175" t="e">
        <f t="shared" si="127"/>
        <v>#REF!</v>
      </c>
      <c r="N505" s="175" t="e">
        <f t="shared" si="128"/>
        <v>#REF!</v>
      </c>
      <c r="O505" s="175" t="e">
        <f t="shared" si="129"/>
        <v>#REF!</v>
      </c>
      <c r="P505" s="175" t="e">
        <f t="shared" si="356"/>
        <v>#REF!</v>
      </c>
      <c r="Q505" s="175" t="e">
        <f t="shared" si="388"/>
        <v>#REF!</v>
      </c>
      <c r="R505" s="155"/>
      <c r="S505" s="124"/>
      <c r="T505" s="119"/>
      <c r="U505" s="119"/>
      <c r="V505" s="124"/>
    </row>
    <row r="506" spans="1:22" ht="12.75" hidden="1" customHeight="1" outlineLevel="1">
      <c r="A506" s="140"/>
      <c r="B506" s="155" t="s">
        <v>637</v>
      </c>
      <c r="C506" s="155" t="s">
        <v>638</v>
      </c>
      <c r="D506" s="155"/>
      <c r="E506" s="155">
        <f t="shared" ref="E506:H506" si="417">E286</f>
        <v>1</v>
      </c>
      <c r="F506" s="155">
        <f t="shared" si="417"/>
        <v>2.1</v>
      </c>
      <c r="G506" s="155">
        <f t="shared" si="417"/>
        <v>0.1</v>
      </c>
      <c r="H506" s="155">
        <f t="shared" si="417"/>
        <v>0.23</v>
      </c>
      <c r="I506" s="155"/>
      <c r="J506" s="157">
        <f t="shared" si="398"/>
        <v>0.96599999999999997</v>
      </c>
      <c r="K506" s="157"/>
      <c r="L506" s="175" t="e">
        <f t="shared" si="126"/>
        <v>#REF!</v>
      </c>
      <c r="M506" s="175" t="e">
        <f t="shared" si="127"/>
        <v>#REF!</v>
      </c>
      <c r="N506" s="175" t="e">
        <f t="shared" si="128"/>
        <v>#REF!</v>
      </c>
      <c r="O506" s="175" t="e">
        <f t="shared" si="129"/>
        <v>#REF!</v>
      </c>
      <c r="P506" s="175" t="e">
        <f t="shared" si="356"/>
        <v>#REF!</v>
      </c>
      <c r="Q506" s="175" t="e">
        <f t="shared" si="388"/>
        <v>#REF!</v>
      </c>
      <c r="R506" s="155"/>
      <c r="S506" s="124"/>
      <c r="T506" s="119"/>
      <c r="U506" s="119"/>
      <c r="V506" s="124"/>
    </row>
    <row r="507" spans="1:22" ht="12.75" hidden="1" customHeight="1" outlineLevel="1">
      <c r="A507" s="140"/>
      <c r="B507" s="155" t="s">
        <v>639</v>
      </c>
      <c r="C507" s="155"/>
      <c r="D507" s="155"/>
      <c r="E507" s="155"/>
      <c r="F507" s="155"/>
      <c r="G507" s="155"/>
      <c r="H507" s="155"/>
      <c r="I507" s="155">
        <v>264.22000000000003</v>
      </c>
      <c r="J507" s="157">
        <f t="shared" ref="J507:J508" si="418">I507</f>
        <v>264.22000000000003</v>
      </c>
      <c r="K507" s="157"/>
      <c r="L507" s="175" t="e">
        <f t="shared" si="126"/>
        <v>#REF!</v>
      </c>
      <c r="M507" s="175" t="e">
        <f t="shared" si="127"/>
        <v>#REF!</v>
      </c>
      <c r="N507" s="175" t="e">
        <f t="shared" si="128"/>
        <v>#REF!</v>
      </c>
      <c r="O507" s="175" t="e">
        <f t="shared" si="129"/>
        <v>#REF!</v>
      </c>
      <c r="P507" s="175" t="e">
        <f t="shared" si="356"/>
        <v>#REF!</v>
      </c>
      <c r="Q507" s="175" t="e">
        <f t="shared" si="388"/>
        <v>#REF!</v>
      </c>
      <c r="R507" s="155"/>
      <c r="S507" s="124"/>
      <c r="T507" s="119"/>
      <c r="U507" s="119"/>
      <c r="V507" s="124"/>
    </row>
    <row r="508" spans="1:22" ht="12.75" hidden="1" customHeight="1" outlineLevel="1">
      <c r="A508" s="140"/>
      <c r="B508" s="155"/>
      <c r="C508" s="155" t="s">
        <v>613</v>
      </c>
      <c r="D508" s="155"/>
      <c r="E508" s="155"/>
      <c r="F508" s="155"/>
      <c r="G508" s="155"/>
      <c r="H508" s="155"/>
      <c r="I508" s="155">
        <v>-12.96</v>
      </c>
      <c r="J508" s="157">
        <f t="shared" si="418"/>
        <v>-12.96</v>
      </c>
      <c r="K508" s="157"/>
      <c r="L508" s="175" t="e">
        <f t="shared" si="126"/>
        <v>#REF!</v>
      </c>
      <c r="M508" s="175" t="e">
        <f t="shared" si="127"/>
        <v>#REF!</v>
      </c>
      <c r="N508" s="175" t="e">
        <f t="shared" si="128"/>
        <v>#REF!</v>
      </c>
      <c r="O508" s="175" t="e">
        <f t="shared" si="129"/>
        <v>#REF!</v>
      </c>
      <c r="P508" s="175" t="e">
        <f t="shared" si="356"/>
        <v>#REF!</v>
      </c>
      <c r="Q508" s="175" t="e">
        <f t="shared" si="388"/>
        <v>#REF!</v>
      </c>
      <c r="R508" s="155"/>
      <c r="S508" s="124"/>
      <c r="T508" s="119"/>
      <c r="U508" s="119"/>
      <c r="V508" s="124"/>
    </row>
    <row r="509" spans="1:22" ht="12.75" hidden="1" customHeight="1" outlineLevel="1">
      <c r="A509" s="140"/>
      <c r="B509" s="155"/>
      <c r="C509" s="155" t="s">
        <v>640</v>
      </c>
      <c r="D509" s="155"/>
      <c r="E509" s="155"/>
      <c r="F509" s="155">
        <v>71.400000000000006</v>
      </c>
      <c r="G509" s="155"/>
      <c r="H509" s="155">
        <f>H288</f>
        <v>0.12</v>
      </c>
      <c r="I509" s="155"/>
      <c r="J509" s="157">
        <f t="shared" ref="J509:J512" si="419">H509*F509</f>
        <v>8.5679999999999996</v>
      </c>
      <c r="K509" s="157"/>
      <c r="L509" s="175" t="e">
        <f t="shared" si="126"/>
        <v>#REF!</v>
      </c>
      <c r="M509" s="175" t="e">
        <f t="shared" si="127"/>
        <v>#REF!</v>
      </c>
      <c r="N509" s="175" t="e">
        <f t="shared" si="128"/>
        <v>#REF!</v>
      </c>
      <c r="O509" s="175" t="e">
        <f t="shared" si="129"/>
        <v>#REF!</v>
      </c>
      <c r="P509" s="175" t="e">
        <f t="shared" si="356"/>
        <v>#REF!</v>
      </c>
      <c r="Q509" s="175" t="e">
        <f t="shared" si="388"/>
        <v>#REF!</v>
      </c>
      <c r="R509" s="155"/>
      <c r="S509" s="124"/>
      <c r="T509" s="119"/>
      <c r="U509" s="119"/>
      <c r="V509" s="124"/>
    </row>
    <row r="510" spans="1:22" ht="12.75" hidden="1" customHeight="1" outlineLevel="1">
      <c r="A510" s="140"/>
      <c r="B510" s="155"/>
      <c r="C510" s="155" t="s">
        <v>688</v>
      </c>
      <c r="D510" s="155"/>
      <c r="E510" s="155"/>
      <c r="F510" s="155">
        <v>14.5</v>
      </c>
      <c r="G510" s="155"/>
      <c r="H510" s="155">
        <v>0.15</v>
      </c>
      <c r="I510" s="155"/>
      <c r="J510" s="157">
        <f t="shared" si="419"/>
        <v>2.1749999999999998</v>
      </c>
      <c r="K510" s="157"/>
      <c r="L510" s="175" t="e">
        <f t="shared" si="126"/>
        <v>#REF!</v>
      </c>
      <c r="M510" s="175" t="e">
        <f t="shared" si="127"/>
        <v>#REF!</v>
      </c>
      <c r="N510" s="175" t="e">
        <f t="shared" si="128"/>
        <v>#REF!</v>
      </c>
      <c r="O510" s="175" t="e">
        <f t="shared" si="129"/>
        <v>#REF!</v>
      </c>
      <c r="P510" s="175" t="e">
        <f t="shared" si="356"/>
        <v>#REF!</v>
      </c>
      <c r="Q510" s="175" t="e">
        <f t="shared" si="388"/>
        <v>#REF!</v>
      </c>
      <c r="R510" s="155"/>
      <c r="S510" s="124"/>
      <c r="T510" s="119"/>
      <c r="U510" s="119"/>
      <c r="V510" s="124"/>
    </row>
    <row r="511" spans="1:22" ht="12.75" hidden="1" customHeight="1" outlineLevel="1">
      <c r="A511" s="140"/>
      <c r="B511" s="155"/>
      <c r="C511" s="155" t="s">
        <v>689</v>
      </c>
      <c r="D511" s="155"/>
      <c r="E511" s="155"/>
      <c r="F511" s="155">
        <v>28.6</v>
      </c>
      <c r="G511" s="155"/>
      <c r="H511" s="155">
        <v>0.05</v>
      </c>
      <c r="I511" s="155"/>
      <c r="J511" s="157">
        <f t="shared" si="419"/>
        <v>1.43</v>
      </c>
      <c r="K511" s="157"/>
      <c r="L511" s="175" t="e">
        <f t="shared" si="126"/>
        <v>#REF!</v>
      </c>
      <c r="M511" s="175" t="e">
        <f t="shared" si="127"/>
        <v>#REF!</v>
      </c>
      <c r="N511" s="175" t="e">
        <f t="shared" si="128"/>
        <v>#REF!</v>
      </c>
      <c r="O511" s="175" t="e">
        <f t="shared" si="129"/>
        <v>#REF!</v>
      </c>
      <c r="P511" s="175" t="e">
        <f t="shared" si="356"/>
        <v>#REF!</v>
      </c>
      <c r="Q511" s="175" t="e">
        <f t="shared" si="388"/>
        <v>#REF!</v>
      </c>
      <c r="R511" s="155"/>
      <c r="S511" s="124"/>
      <c r="T511" s="119"/>
      <c r="U511" s="119"/>
      <c r="V511" s="124"/>
    </row>
    <row r="512" spans="1:22" ht="12.75" hidden="1" customHeight="1" outlineLevel="1">
      <c r="A512" s="140"/>
      <c r="B512" s="155"/>
      <c r="C512" s="155" t="s">
        <v>690</v>
      </c>
      <c r="D512" s="155"/>
      <c r="E512" s="155"/>
      <c r="F512" s="155">
        <f>10.1+7.88</f>
        <v>17.98</v>
      </c>
      <c r="G512" s="155"/>
      <c r="H512" s="155">
        <v>0.02</v>
      </c>
      <c r="I512" s="155"/>
      <c r="J512" s="157">
        <f t="shared" si="419"/>
        <v>0.35959999999999998</v>
      </c>
      <c r="K512" s="157"/>
      <c r="L512" s="175" t="e">
        <f t="shared" si="126"/>
        <v>#REF!</v>
      </c>
      <c r="M512" s="175" t="e">
        <f t="shared" si="127"/>
        <v>#REF!</v>
      </c>
      <c r="N512" s="175" t="e">
        <f t="shared" si="128"/>
        <v>#REF!</v>
      </c>
      <c r="O512" s="175" t="e">
        <f t="shared" si="129"/>
        <v>#REF!</v>
      </c>
      <c r="P512" s="175" t="e">
        <f t="shared" si="356"/>
        <v>#REF!</v>
      </c>
      <c r="Q512" s="175" t="e">
        <f t="shared" si="388"/>
        <v>#REF!</v>
      </c>
      <c r="R512" s="155"/>
      <c r="S512" s="124"/>
      <c r="T512" s="119"/>
      <c r="U512" s="119"/>
      <c r="V512" s="124"/>
    </row>
    <row r="513" spans="1:22" ht="12.75" hidden="1" customHeight="1" outlineLevel="1">
      <c r="A513" s="140"/>
      <c r="B513" s="155" t="s">
        <v>594</v>
      </c>
      <c r="C513" s="155"/>
      <c r="D513" s="155"/>
      <c r="E513" s="155">
        <f t="shared" ref="E513:I513" si="420">E295</f>
        <v>1</v>
      </c>
      <c r="F513" s="155">
        <f t="shared" si="420"/>
        <v>11.3</v>
      </c>
      <c r="G513" s="155">
        <f t="shared" si="420"/>
        <v>0.1</v>
      </c>
      <c r="H513" s="155">
        <f t="shared" si="420"/>
        <v>0.4</v>
      </c>
      <c r="I513" s="155">
        <f t="shared" si="420"/>
        <v>1</v>
      </c>
      <c r="J513" s="157">
        <f>(G513+H513*2)*F513*E513</f>
        <v>10.17</v>
      </c>
      <c r="K513" s="157"/>
      <c r="L513" s="175" t="e">
        <f t="shared" si="126"/>
        <v>#REF!</v>
      </c>
      <c r="M513" s="175" t="e">
        <f t="shared" si="127"/>
        <v>#REF!</v>
      </c>
      <c r="N513" s="175" t="e">
        <f t="shared" si="128"/>
        <v>#REF!</v>
      </c>
      <c r="O513" s="175" t="e">
        <f t="shared" si="129"/>
        <v>#REF!</v>
      </c>
      <c r="P513" s="175" t="e">
        <f t="shared" si="356"/>
        <v>#REF!</v>
      </c>
      <c r="Q513" s="175" t="e">
        <f t="shared" si="388"/>
        <v>#REF!</v>
      </c>
      <c r="R513" s="155"/>
      <c r="S513" s="124"/>
      <c r="T513" s="119"/>
      <c r="U513" s="119"/>
      <c r="V513" s="124"/>
    </row>
    <row r="514" spans="1:22" ht="38.25" customHeight="1" collapsed="1">
      <c r="A514" s="140">
        <v>19</v>
      </c>
      <c r="B514" s="155" t="s">
        <v>691</v>
      </c>
      <c r="C514" s="155" t="s">
        <v>245</v>
      </c>
      <c r="D514" s="140" t="s">
        <v>206</v>
      </c>
      <c r="E514" s="156"/>
      <c r="F514" s="157"/>
      <c r="G514" s="157"/>
      <c r="H514" s="157"/>
      <c r="I514" s="157"/>
      <c r="J514" s="157"/>
      <c r="K514" s="157">
        <f>+SUBTOTAL(9,J515:J519)</f>
        <v>30.72</v>
      </c>
      <c r="L514" s="175" t="e">
        <f t="shared" si="126"/>
        <v>#REF!</v>
      </c>
      <c r="M514" s="175" t="e">
        <f t="shared" si="127"/>
        <v>#REF!</v>
      </c>
      <c r="N514" s="175" t="e">
        <f t="shared" si="128"/>
        <v>#REF!</v>
      </c>
      <c r="O514" s="175" t="e">
        <f t="shared" si="129"/>
        <v>#REF!</v>
      </c>
      <c r="P514" s="175" t="e">
        <f t="shared" si="356"/>
        <v>#REF!</v>
      </c>
      <c r="Q514" s="175" t="e">
        <f t="shared" si="388"/>
        <v>#REF!</v>
      </c>
      <c r="R514" s="155"/>
      <c r="S514" s="124"/>
      <c r="T514" s="119">
        <f t="shared" ref="T514:U514" si="421">T485</f>
        <v>85000</v>
      </c>
      <c r="U514" s="119">
        <f t="shared" si="421"/>
        <v>115000</v>
      </c>
      <c r="V514" s="124"/>
    </row>
    <row r="515" spans="1:22" ht="12.75" hidden="1" customHeight="1" outlineLevel="1">
      <c r="A515" s="140"/>
      <c r="B515" s="155" t="s">
        <v>225</v>
      </c>
      <c r="C515" s="155"/>
      <c r="D515" s="155"/>
      <c r="E515" s="155">
        <f t="shared" ref="E515:H515" si="422">E297</f>
        <v>4</v>
      </c>
      <c r="F515" s="155">
        <f t="shared" si="422"/>
        <v>0.2</v>
      </c>
      <c r="G515" s="155">
        <f t="shared" si="422"/>
        <v>0.3</v>
      </c>
      <c r="H515" s="155">
        <f t="shared" si="422"/>
        <v>3.2</v>
      </c>
      <c r="I515" s="155"/>
      <c r="J515" s="157">
        <f t="shared" ref="J515:J518" si="423">(F515+G515)*E515*H515</f>
        <v>6.4</v>
      </c>
      <c r="K515" s="157"/>
      <c r="L515" s="175" t="e">
        <f t="shared" si="126"/>
        <v>#REF!</v>
      </c>
      <c r="M515" s="175" t="e">
        <f t="shared" si="127"/>
        <v>#REF!</v>
      </c>
      <c r="N515" s="175" t="e">
        <f t="shared" si="128"/>
        <v>#REF!</v>
      </c>
      <c r="O515" s="175" t="e">
        <f t="shared" si="129"/>
        <v>#REF!</v>
      </c>
      <c r="P515" s="175" t="e">
        <f t="shared" si="356"/>
        <v>#REF!</v>
      </c>
      <c r="Q515" s="175" t="e">
        <f t="shared" si="388"/>
        <v>#REF!</v>
      </c>
      <c r="R515" s="155"/>
      <c r="S515" s="124"/>
      <c r="T515" s="119"/>
      <c r="U515" s="119"/>
      <c r="V515" s="124"/>
    </row>
    <row r="516" spans="1:22" ht="12.75" hidden="1" customHeight="1" outlineLevel="1">
      <c r="A516" s="140"/>
      <c r="B516" s="155" t="s">
        <v>227</v>
      </c>
      <c r="C516" s="155"/>
      <c r="D516" s="155"/>
      <c r="E516" s="155">
        <f t="shared" ref="E516:H516" si="424">E298</f>
        <v>13</v>
      </c>
      <c r="F516" s="155">
        <f t="shared" si="424"/>
        <v>0.2</v>
      </c>
      <c r="G516" s="155">
        <f t="shared" si="424"/>
        <v>0.2</v>
      </c>
      <c r="H516" s="155">
        <f t="shared" si="424"/>
        <v>3.2</v>
      </c>
      <c r="I516" s="155"/>
      <c r="J516" s="157">
        <f t="shared" si="423"/>
        <v>16.64</v>
      </c>
      <c r="K516" s="157"/>
      <c r="L516" s="175" t="e">
        <f t="shared" si="126"/>
        <v>#REF!</v>
      </c>
      <c r="M516" s="175" t="e">
        <f t="shared" si="127"/>
        <v>#REF!</v>
      </c>
      <c r="N516" s="175" t="e">
        <f t="shared" si="128"/>
        <v>#REF!</v>
      </c>
      <c r="O516" s="175" t="e">
        <f t="shared" si="129"/>
        <v>#REF!</v>
      </c>
      <c r="P516" s="175" t="e">
        <f t="shared" si="356"/>
        <v>#REF!</v>
      </c>
      <c r="Q516" s="175" t="e">
        <f t="shared" si="388"/>
        <v>#REF!</v>
      </c>
      <c r="R516" s="155"/>
      <c r="S516" s="124"/>
      <c r="T516" s="119"/>
      <c r="U516" s="119"/>
      <c r="V516" s="124"/>
    </row>
    <row r="517" spans="1:22" ht="12.75" hidden="1" customHeight="1" outlineLevel="1">
      <c r="A517" s="140"/>
      <c r="B517" s="155" t="s">
        <v>228</v>
      </c>
      <c r="C517" s="155"/>
      <c r="D517" s="155"/>
      <c r="E517" s="155">
        <f t="shared" ref="E517:H517" si="425">E299</f>
        <v>4</v>
      </c>
      <c r="F517" s="155">
        <f t="shared" si="425"/>
        <v>0.2</v>
      </c>
      <c r="G517" s="155">
        <f t="shared" si="425"/>
        <v>0.3</v>
      </c>
      <c r="H517" s="155">
        <f t="shared" si="425"/>
        <v>3.2</v>
      </c>
      <c r="I517" s="155"/>
      <c r="J517" s="157">
        <f t="shared" si="423"/>
        <v>6.4</v>
      </c>
      <c r="K517" s="157"/>
      <c r="L517" s="175" t="e">
        <f t="shared" si="126"/>
        <v>#REF!</v>
      </c>
      <c r="M517" s="175" t="e">
        <f t="shared" si="127"/>
        <v>#REF!</v>
      </c>
      <c r="N517" s="175" t="e">
        <f t="shared" si="128"/>
        <v>#REF!</v>
      </c>
      <c r="O517" s="175" t="e">
        <f t="shared" si="129"/>
        <v>#REF!</v>
      </c>
      <c r="P517" s="175" t="e">
        <f t="shared" si="356"/>
        <v>#REF!</v>
      </c>
      <c r="Q517" s="175" t="e">
        <f t="shared" si="388"/>
        <v>#REF!</v>
      </c>
      <c r="R517" s="155"/>
      <c r="S517" s="124"/>
      <c r="T517" s="119"/>
      <c r="U517" s="119"/>
      <c r="V517" s="124"/>
    </row>
    <row r="518" spans="1:22" ht="12.75" hidden="1" customHeight="1" outlineLevel="1">
      <c r="A518" s="140"/>
      <c r="B518" s="155" t="s">
        <v>230</v>
      </c>
      <c r="C518" s="155"/>
      <c r="D518" s="155"/>
      <c r="E518" s="155">
        <f t="shared" ref="E518:H518" si="426">E300</f>
        <v>1</v>
      </c>
      <c r="F518" s="155">
        <f t="shared" si="426"/>
        <v>0.2</v>
      </c>
      <c r="G518" s="155">
        <f t="shared" si="426"/>
        <v>0.2</v>
      </c>
      <c r="H518" s="155">
        <f t="shared" si="426"/>
        <v>3.2</v>
      </c>
      <c r="I518" s="155"/>
      <c r="J518" s="157">
        <f t="shared" si="423"/>
        <v>1.28</v>
      </c>
      <c r="K518" s="157"/>
      <c r="L518" s="175" t="e">
        <f t="shared" si="126"/>
        <v>#REF!</v>
      </c>
      <c r="M518" s="175" t="e">
        <f t="shared" si="127"/>
        <v>#REF!</v>
      </c>
      <c r="N518" s="175" t="e">
        <f t="shared" si="128"/>
        <v>#REF!</v>
      </c>
      <c r="O518" s="175" t="e">
        <f t="shared" si="129"/>
        <v>#REF!</v>
      </c>
      <c r="P518" s="175" t="e">
        <f t="shared" si="356"/>
        <v>#REF!</v>
      </c>
      <c r="Q518" s="175" t="e">
        <f t="shared" si="388"/>
        <v>#REF!</v>
      </c>
      <c r="R518" s="155"/>
      <c r="S518" s="124"/>
      <c r="T518" s="119"/>
      <c r="U518" s="119"/>
      <c r="V518" s="124"/>
    </row>
    <row r="519" spans="1:22" ht="12.75" hidden="1" customHeight="1" outlineLevel="1">
      <c r="A519" s="140"/>
      <c r="B519" s="155"/>
      <c r="C519" s="155"/>
      <c r="D519" s="155"/>
      <c r="E519" s="155"/>
      <c r="F519" s="155"/>
      <c r="G519" s="155"/>
      <c r="H519" s="155"/>
      <c r="I519" s="155"/>
      <c r="J519" s="157"/>
      <c r="K519" s="157"/>
      <c r="L519" s="175" t="e">
        <f t="shared" si="126"/>
        <v>#REF!</v>
      </c>
      <c r="M519" s="175" t="e">
        <f t="shared" si="127"/>
        <v>#REF!</v>
      </c>
      <c r="N519" s="175" t="e">
        <f t="shared" si="128"/>
        <v>#REF!</v>
      </c>
      <c r="O519" s="175" t="e">
        <f t="shared" si="129"/>
        <v>#REF!</v>
      </c>
      <c r="P519" s="175" t="e">
        <f t="shared" si="356"/>
        <v>#REF!</v>
      </c>
      <c r="Q519" s="175" t="e">
        <f t="shared" si="388"/>
        <v>#REF!</v>
      </c>
      <c r="R519" s="155"/>
      <c r="S519" s="124"/>
      <c r="T519" s="119"/>
      <c r="U519" s="119"/>
      <c r="V519" s="124"/>
    </row>
    <row r="520" spans="1:22" ht="38.25" customHeight="1" collapsed="1">
      <c r="A520" s="140">
        <v>20</v>
      </c>
      <c r="B520" s="155" t="s">
        <v>692</v>
      </c>
      <c r="C520" s="155" t="s">
        <v>245</v>
      </c>
      <c r="D520" s="140" t="s">
        <v>206</v>
      </c>
      <c r="E520" s="156"/>
      <c r="F520" s="157"/>
      <c r="G520" s="157"/>
      <c r="H520" s="157"/>
      <c r="I520" s="157"/>
      <c r="J520" s="157"/>
      <c r="K520" s="157">
        <f>+SUBTOTAL(9,J521:J543)</f>
        <v>441.70600000000002</v>
      </c>
      <c r="L520" s="175" t="e">
        <f t="shared" si="126"/>
        <v>#REF!</v>
      </c>
      <c r="M520" s="175" t="e">
        <f t="shared" si="127"/>
        <v>#REF!</v>
      </c>
      <c r="N520" s="175" t="e">
        <f t="shared" si="128"/>
        <v>#REF!</v>
      </c>
      <c r="O520" s="175" t="e">
        <f t="shared" si="129"/>
        <v>#REF!</v>
      </c>
      <c r="P520" s="175" t="e">
        <f t="shared" si="356"/>
        <v>#REF!</v>
      </c>
      <c r="Q520" s="175" t="e">
        <f t="shared" si="388"/>
        <v>#REF!</v>
      </c>
      <c r="R520" s="155"/>
      <c r="S520" s="124"/>
      <c r="T520" s="119">
        <f t="shared" ref="T520:U520" si="427">T514</f>
        <v>85000</v>
      </c>
      <c r="U520" s="119">
        <f t="shared" si="427"/>
        <v>115000</v>
      </c>
      <c r="V520" s="124"/>
    </row>
    <row r="521" spans="1:22" ht="12.75" hidden="1" customHeight="1" outlineLevel="1">
      <c r="A521" s="140"/>
      <c r="B521" s="155" t="s">
        <v>615</v>
      </c>
      <c r="C521" s="155">
        <v>0</v>
      </c>
      <c r="D521" s="155">
        <v>0</v>
      </c>
      <c r="E521" s="155">
        <f t="shared" ref="E521:H521" si="428">E303</f>
        <v>0</v>
      </c>
      <c r="F521" s="155">
        <f t="shared" si="428"/>
        <v>0</v>
      </c>
      <c r="G521" s="155">
        <f t="shared" si="428"/>
        <v>0</v>
      </c>
      <c r="H521" s="155">
        <f t="shared" si="428"/>
        <v>0</v>
      </c>
      <c r="I521" s="155"/>
      <c r="J521" s="157">
        <f>(F521+G521)*E521*H521</f>
        <v>0</v>
      </c>
      <c r="K521" s="157"/>
      <c r="L521" s="175" t="e">
        <f t="shared" si="126"/>
        <v>#REF!</v>
      </c>
      <c r="M521" s="175" t="e">
        <f t="shared" si="127"/>
        <v>#REF!</v>
      </c>
      <c r="N521" s="175" t="e">
        <f t="shared" si="128"/>
        <v>#REF!</v>
      </c>
      <c r="O521" s="175" t="e">
        <f t="shared" si="129"/>
        <v>#REF!</v>
      </c>
      <c r="P521" s="175" t="e">
        <f t="shared" si="356"/>
        <v>#REF!</v>
      </c>
      <c r="Q521" s="175" t="e">
        <f t="shared" si="388"/>
        <v>#REF!</v>
      </c>
      <c r="R521" s="155"/>
      <c r="S521" s="124"/>
      <c r="T521" s="119"/>
      <c r="U521" s="119"/>
      <c r="V521" s="124"/>
    </row>
    <row r="522" spans="1:22" ht="12.75" hidden="1" customHeight="1" outlineLevel="1">
      <c r="A522" s="140"/>
      <c r="B522" s="155" t="s">
        <v>648</v>
      </c>
      <c r="C522" s="155" t="s">
        <v>558</v>
      </c>
      <c r="D522" s="155">
        <v>0</v>
      </c>
      <c r="E522" s="155">
        <f t="shared" ref="E522:H522" si="429">E304</f>
        <v>1</v>
      </c>
      <c r="F522" s="155">
        <f t="shared" si="429"/>
        <v>20</v>
      </c>
      <c r="G522" s="155">
        <f t="shared" si="429"/>
        <v>0.2</v>
      </c>
      <c r="H522" s="155">
        <f t="shared" si="429"/>
        <v>0.28000000000000003</v>
      </c>
      <c r="I522" s="155"/>
      <c r="J522" s="157">
        <f t="shared" ref="J522:J538" si="430">E522*F522*H522*2</f>
        <v>11.2</v>
      </c>
      <c r="K522" s="157"/>
      <c r="L522" s="175" t="e">
        <f t="shared" si="126"/>
        <v>#REF!</v>
      </c>
      <c r="M522" s="175" t="e">
        <f t="shared" si="127"/>
        <v>#REF!</v>
      </c>
      <c r="N522" s="175" t="e">
        <f t="shared" si="128"/>
        <v>#REF!</v>
      </c>
      <c r="O522" s="175" t="e">
        <f t="shared" si="129"/>
        <v>#REF!</v>
      </c>
      <c r="P522" s="175" t="e">
        <f t="shared" si="356"/>
        <v>#REF!</v>
      </c>
      <c r="Q522" s="175" t="e">
        <f t="shared" si="388"/>
        <v>#REF!</v>
      </c>
      <c r="R522" s="155"/>
      <c r="S522" s="124"/>
      <c r="T522" s="119"/>
      <c r="U522" s="119"/>
      <c r="V522" s="124"/>
    </row>
    <row r="523" spans="1:22" ht="12.75" hidden="1" customHeight="1" outlineLevel="1">
      <c r="A523" s="140"/>
      <c r="B523" s="155" t="s">
        <v>649</v>
      </c>
      <c r="C523" s="155" t="s">
        <v>558</v>
      </c>
      <c r="D523" s="155">
        <v>0</v>
      </c>
      <c r="E523" s="155">
        <f t="shared" ref="E523:H523" si="431">E305</f>
        <v>1</v>
      </c>
      <c r="F523" s="155">
        <f t="shared" si="431"/>
        <v>12.15</v>
      </c>
      <c r="G523" s="155">
        <f t="shared" si="431"/>
        <v>0.2</v>
      </c>
      <c r="H523" s="155">
        <f t="shared" si="431"/>
        <v>0.28000000000000003</v>
      </c>
      <c r="I523" s="155"/>
      <c r="J523" s="157">
        <f t="shared" si="430"/>
        <v>6.8040000000000003</v>
      </c>
      <c r="K523" s="157"/>
      <c r="L523" s="175" t="e">
        <f t="shared" si="126"/>
        <v>#REF!</v>
      </c>
      <c r="M523" s="175" t="e">
        <f t="shared" si="127"/>
        <v>#REF!</v>
      </c>
      <c r="N523" s="175" t="e">
        <f t="shared" si="128"/>
        <v>#REF!</v>
      </c>
      <c r="O523" s="175" t="e">
        <f t="shared" si="129"/>
        <v>#REF!</v>
      </c>
      <c r="P523" s="175" t="e">
        <f t="shared" si="356"/>
        <v>#REF!</v>
      </c>
      <c r="Q523" s="175" t="e">
        <f t="shared" si="388"/>
        <v>#REF!</v>
      </c>
      <c r="R523" s="155"/>
      <c r="S523" s="124"/>
      <c r="T523" s="119"/>
      <c r="U523" s="119"/>
      <c r="V523" s="124"/>
    </row>
    <row r="524" spans="1:22" ht="12.75" hidden="1" customHeight="1" outlineLevel="1">
      <c r="A524" s="140"/>
      <c r="B524" s="155" t="s">
        <v>650</v>
      </c>
      <c r="C524" s="155" t="s">
        <v>558</v>
      </c>
      <c r="D524" s="155">
        <v>0</v>
      </c>
      <c r="E524" s="155">
        <f t="shared" ref="E524:H524" si="432">E306</f>
        <v>1</v>
      </c>
      <c r="F524" s="155">
        <f t="shared" si="432"/>
        <v>6.65</v>
      </c>
      <c r="G524" s="155">
        <f t="shared" si="432"/>
        <v>0.2</v>
      </c>
      <c r="H524" s="155">
        <f t="shared" si="432"/>
        <v>0.28000000000000003</v>
      </c>
      <c r="I524" s="155"/>
      <c r="J524" s="157">
        <f t="shared" si="430"/>
        <v>3.7240000000000002</v>
      </c>
      <c r="K524" s="157"/>
      <c r="L524" s="175" t="e">
        <f t="shared" si="126"/>
        <v>#REF!</v>
      </c>
      <c r="M524" s="175" t="e">
        <f t="shared" si="127"/>
        <v>#REF!</v>
      </c>
      <c r="N524" s="175" t="e">
        <f t="shared" si="128"/>
        <v>#REF!</v>
      </c>
      <c r="O524" s="175" t="e">
        <f t="shared" si="129"/>
        <v>#REF!</v>
      </c>
      <c r="P524" s="175" t="e">
        <f t="shared" si="356"/>
        <v>#REF!</v>
      </c>
      <c r="Q524" s="175" t="e">
        <f t="shared" si="388"/>
        <v>#REF!</v>
      </c>
      <c r="R524" s="155"/>
      <c r="S524" s="124"/>
      <c r="T524" s="119"/>
      <c r="U524" s="119"/>
      <c r="V524" s="124"/>
    </row>
    <row r="525" spans="1:22" ht="12.75" hidden="1" customHeight="1" outlineLevel="1">
      <c r="A525" s="140"/>
      <c r="B525" s="155" t="s">
        <v>651</v>
      </c>
      <c r="C525" s="155" t="s">
        <v>558</v>
      </c>
      <c r="D525" s="155">
        <v>0</v>
      </c>
      <c r="E525" s="155">
        <f t="shared" ref="E525:H525" si="433">E307</f>
        <v>3</v>
      </c>
      <c r="F525" s="155">
        <f t="shared" si="433"/>
        <v>1</v>
      </c>
      <c r="G525" s="155">
        <f t="shared" si="433"/>
        <v>0.2</v>
      </c>
      <c r="H525" s="155">
        <f t="shared" si="433"/>
        <v>0.28000000000000003</v>
      </c>
      <c r="I525" s="155"/>
      <c r="J525" s="157">
        <f t="shared" si="430"/>
        <v>1.68</v>
      </c>
      <c r="K525" s="157"/>
      <c r="L525" s="175" t="e">
        <f t="shared" si="126"/>
        <v>#REF!</v>
      </c>
      <c r="M525" s="175" t="e">
        <f t="shared" si="127"/>
        <v>#REF!</v>
      </c>
      <c r="N525" s="175" t="e">
        <f t="shared" si="128"/>
        <v>#REF!</v>
      </c>
      <c r="O525" s="175" t="e">
        <f t="shared" si="129"/>
        <v>#REF!</v>
      </c>
      <c r="P525" s="175" t="e">
        <f t="shared" si="356"/>
        <v>#REF!</v>
      </c>
      <c r="Q525" s="175" t="e">
        <f t="shared" si="388"/>
        <v>#REF!</v>
      </c>
      <c r="R525" s="155"/>
      <c r="S525" s="124"/>
      <c r="T525" s="119"/>
      <c r="U525" s="119"/>
      <c r="V525" s="124"/>
    </row>
    <row r="526" spans="1:22" ht="12.75" hidden="1" customHeight="1" outlineLevel="1">
      <c r="A526" s="140"/>
      <c r="B526" s="155" t="s">
        <v>652</v>
      </c>
      <c r="C526" s="155" t="s">
        <v>621</v>
      </c>
      <c r="D526" s="155">
        <v>0</v>
      </c>
      <c r="E526" s="155">
        <f t="shared" ref="E526:H526" si="434">E308</f>
        <v>1</v>
      </c>
      <c r="F526" s="155">
        <f t="shared" si="434"/>
        <v>6.65</v>
      </c>
      <c r="G526" s="155">
        <f t="shared" si="434"/>
        <v>0.2</v>
      </c>
      <c r="H526" s="155">
        <f t="shared" si="434"/>
        <v>0.28000000000000003</v>
      </c>
      <c r="I526" s="155"/>
      <c r="J526" s="157">
        <f t="shared" si="430"/>
        <v>3.7240000000000002</v>
      </c>
      <c r="K526" s="157"/>
      <c r="L526" s="175" t="e">
        <f t="shared" si="126"/>
        <v>#REF!</v>
      </c>
      <c r="M526" s="175" t="e">
        <f t="shared" si="127"/>
        <v>#REF!</v>
      </c>
      <c r="N526" s="175" t="e">
        <f t="shared" si="128"/>
        <v>#REF!</v>
      </c>
      <c r="O526" s="175" t="e">
        <f t="shared" si="129"/>
        <v>#REF!</v>
      </c>
      <c r="P526" s="175" t="e">
        <f t="shared" si="356"/>
        <v>#REF!</v>
      </c>
      <c r="Q526" s="175" t="e">
        <f t="shared" si="388"/>
        <v>#REF!</v>
      </c>
      <c r="R526" s="155"/>
      <c r="S526" s="124"/>
      <c r="T526" s="119"/>
      <c r="U526" s="119"/>
      <c r="V526" s="124"/>
    </row>
    <row r="527" spans="1:22" ht="12.75" hidden="1" customHeight="1" outlineLevel="1">
      <c r="A527" s="140"/>
      <c r="B527" s="155" t="s">
        <v>653</v>
      </c>
      <c r="C527" s="155" t="s">
        <v>558</v>
      </c>
      <c r="D527" s="155">
        <v>0</v>
      </c>
      <c r="E527" s="155">
        <f t="shared" ref="E527:H527" si="435">E309</f>
        <v>1</v>
      </c>
      <c r="F527" s="155">
        <f t="shared" si="435"/>
        <v>12.15</v>
      </c>
      <c r="G527" s="155">
        <f t="shared" si="435"/>
        <v>0.2</v>
      </c>
      <c r="H527" s="155">
        <f t="shared" si="435"/>
        <v>0.28000000000000003</v>
      </c>
      <c r="I527" s="155"/>
      <c r="J527" s="157">
        <f t="shared" si="430"/>
        <v>6.8040000000000003</v>
      </c>
      <c r="K527" s="157"/>
      <c r="L527" s="175" t="e">
        <f t="shared" si="126"/>
        <v>#REF!</v>
      </c>
      <c r="M527" s="175" t="e">
        <f t="shared" si="127"/>
        <v>#REF!</v>
      </c>
      <c r="N527" s="175" t="e">
        <f t="shared" si="128"/>
        <v>#REF!</v>
      </c>
      <c r="O527" s="175" t="e">
        <f t="shared" si="129"/>
        <v>#REF!</v>
      </c>
      <c r="P527" s="175" t="e">
        <f t="shared" si="356"/>
        <v>#REF!</v>
      </c>
      <c r="Q527" s="175" t="e">
        <f t="shared" si="388"/>
        <v>#REF!</v>
      </c>
      <c r="R527" s="155"/>
      <c r="S527" s="124"/>
      <c r="T527" s="119"/>
      <c r="U527" s="119"/>
      <c r="V527" s="124"/>
    </row>
    <row r="528" spans="1:22" ht="12.75" hidden="1" customHeight="1" outlineLevel="1">
      <c r="A528" s="140"/>
      <c r="B528" s="155" t="s">
        <v>654</v>
      </c>
      <c r="C528" s="155" t="s">
        <v>558</v>
      </c>
      <c r="D528" s="155">
        <v>0</v>
      </c>
      <c r="E528" s="155">
        <f t="shared" ref="E528:H528" si="436">E310</f>
        <v>1</v>
      </c>
      <c r="F528" s="155">
        <f t="shared" si="436"/>
        <v>13.7</v>
      </c>
      <c r="G528" s="155">
        <f t="shared" si="436"/>
        <v>0.2</v>
      </c>
      <c r="H528" s="155">
        <f t="shared" si="436"/>
        <v>0.28000000000000003</v>
      </c>
      <c r="I528" s="155"/>
      <c r="J528" s="157">
        <f t="shared" si="430"/>
        <v>7.6719999999999997</v>
      </c>
      <c r="K528" s="157"/>
      <c r="L528" s="175" t="e">
        <f t="shared" si="126"/>
        <v>#REF!</v>
      </c>
      <c r="M528" s="175" t="e">
        <f t="shared" si="127"/>
        <v>#REF!</v>
      </c>
      <c r="N528" s="175" t="e">
        <f t="shared" si="128"/>
        <v>#REF!</v>
      </c>
      <c r="O528" s="175" t="e">
        <f t="shared" si="129"/>
        <v>#REF!</v>
      </c>
      <c r="P528" s="175" t="e">
        <f t="shared" si="356"/>
        <v>#REF!</v>
      </c>
      <c r="Q528" s="175" t="e">
        <f t="shared" si="388"/>
        <v>#REF!</v>
      </c>
      <c r="R528" s="155"/>
      <c r="S528" s="124"/>
      <c r="T528" s="119"/>
      <c r="U528" s="119"/>
      <c r="V528" s="124"/>
    </row>
    <row r="529" spans="1:22" ht="12.75" hidden="1" customHeight="1" outlineLevel="1">
      <c r="A529" s="140"/>
      <c r="B529" s="155" t="s">
        <v>655</v>
      </c>
      <c r="C529" s="155" t="s">
        <v>558</v>
      </c>
      <c r="D529" s="155">
        <v>0</v>
      </c>
      <c r="E529" s="155">
        <f t="shared" ref="E529:H529" si="437">E311</f>
        <v>1</v>
      </c>
      <c r="F529" s="155">
        <f t="shared" si="437"/>
        <v>6.1</v>
      </c>
      <c r="G529" s="155">
        <f t="shared" si="437"/>
        <v>0.2</v>
      </c>
      <c r="H529" s="155">
        <f t="shared" si="437"/>
        <v>0.28000000000000003</v>
      </c>
      <c r="I529" s="155"/>
      <c r="J529" s="157">
        <f t="shared" si="430"/>
        <v>3.4159999999999999</v>
      </c>
      <c r="K529" s="157"/>
      <c r="L529" s="175" t="e">
        <f t="shared" si="126"/>
        <v>#REF!</v>
      </c>
      <c r="M529" s="175" t="e">
        <f t="shared" si="127"/>
        <v>#REF!</v>
      </c>
      <c r="N529" s="175" t="e">
        <f t="shared" si="128"/>
        <v>#REF!</v>
      </c>
      <c r="O529" s="175" t="e">
        <f t="shared" si="129"/>
        <v>#REF!</v>
      </c>
      <c r="P529" s="175" t="e">
        <f t="shared" si="356"/>
        <v>#REF!</v>
      </c>
      <c r="Q529" s="175" t="e">
        <f t="shared" si="388"/>
        <v>#REF!</v>
      </c>
      <c r="R529" s="155"/>
      <c r="S529" s="124"/>
      <c r="T529" s="119"/>
      <c r="U529" s="119"/>
      <c r="V529" s="124"/>
    </row>
    <row r="530" spans="1:22" ht="12.75" hidden="1" customHeight="1" outlineLevel="1">
      <c r="A530" s="140"/>
      <c r="B530" s="155" t="s">
        <v>656</v>
      </c>
      <c r="C530" s="155" t="s">
        <v>558</v>
      </c>
      <c r="D530" s="155">
        <v>0</v>
      </c>
      <c r="E530" s="155">
        <f t="shared" ref="E530:H530" si="438">E312</f>
        <v>1</v>
      </c>
      <c r="F530" s="155">
        <f t="shared" si="438"/>
        <v>20</v>
      </c>
      <c r="G530" s="155">
        <f t="shared" si="438"/>
        <v>0.2</v>
      </c>
      <c r="H530" s="155">
        <f t="shared" si="438"/>
        <v>0.28000000000000003</v>
      </c>
      <c r="I530" s="155"/>
      <c r="J530" s="157">
        <f t="shared" si="430"/>
        <v>11.2</v>
      </c>
      <c r="K530" s="157"/>
      <c r="L530" s="175" t="e">
        <f t="shared" si="126"/>
        <v>#REF!</v>
      </c>
      <c r="M530" s="175" t="e">
        <f t="shared" si="127"/>
        <v>#REF!</v>
      </c>
      <c r="N530" s="175" t="e">
        <f t="shared" si="128"/>
        <v>#REF!</v>
      </c>
      <c r="O530" s="175" t="e">
        <f t="shared" si="129"/>
        <v>#REF!</v>
      </c>
      <c r="P530" s="175" t="e">
        <f t="shared" si="356"/>
        <v>#REF!</v>
      </c>
      <c r="Q530" s="175" t="e">
        <f t="shared" si="388"/>
        <v>#REF!</v>
      </c>
      <c r="R530" s="155"/>
      <c r="S530" s="124"/>
      <c r="T530" s="119"/>
      <c r="U530" s="119"/>
      <c r="V530" s="124"/>
    </row>
    <row r="531" spans="1:22" ht="12.75" hidden="1" customHeight="1" outlineLevel="1">
      <c r="A531" s="140"/>
      <c r="B531" s="155" t="s">
        <v>657</v>
      </c>
      <c r="C531" s="155" t="s">
        <v>558</v>
      </c>
      <c r="D531" s="155">
        <v>0</v>
      </c>
      <c r="E531" s="155">
        <f t="shared" ref="E531:H531" si="439">E313</f>
        <v>1</v>
      </c>
      <c r="F531" s="155">
        <f t="shared" si="439"/>
        <v>18.8</v>
      </c>
      <c r="G531" s="155">
        <f t="shared" si="439"/>
        <v>0.2</v>
      </c>
      <c r="H531" s="155">
        <f t="shared" si="439"/>
        <v>0.28000000000000003</v>
      </c>
      <c r="I531" s="155"/>
      <c r="J531" s="157">
        <f t="shared" si="430"/>
        <v>10.528</v>
      </c>
      <c r="K531" s="157"/>
      <c r="L531" s="175" t="e">
        <f t="shared" si="126"/>
        <v>#REF!</v>
      </c>
      <c r="M531" s="175" t="e">
        <f t="shared" si="127"/>
        <v>#REF!</v>
      </c>
      <c r="N531" s="175" t="e">
        <f t="shared" si="128"/>
        <v>#REF!</v>
      </c>
      <c r="O531" s="175" t="e">
        <f t="shared" si="129"/>
        <v>#REF!</v>
      </c>
      <c r="P531" s="175" t="e">
        <f t="shared" si="356"/>
        <v>#REF!</v>
      </c>
      <c r="Q531" s="175" t="e">
        <f t="shared" si="388"/>
        <v>#REF!</v>
      </c>
      <c r="R531" s="155"/>
      <c r="S531" s="124"/>
      <c r="T531" s="119"/>
      <c r="U531" s="119"/>
      <c r="V531" s="124"/>
    </row>
    <row r="532" spans="1:22" ht="12.75" hidden="1" customHeight="1" outlineLevel="1">
      <c r="A532" s="140"/>
      <c r="B532" s="155" t="s">
        <v>658</v>
      </c>
      <c r="C532" s="155" t="s">
        <v>558</v>
      </c>
      <c r="D532" s="155">
        <v>0</v>
      </c>
      <c r="E532" s="155">
        <f t="shared" ref="E532:H532" si="440">E314</f>
        <v>1</v>
      </c>
      <c r="F532" s="155">
        <f t="shared" si="440"/>
        <v>14.9</v>
      </c>
      <c r="G532" s="155">
        <f t="shared" si="440"/>
        <v>0.2</v>
      </c>
      <c r="H532" s="155">
        <f t="shared" si="440"/>
        <v>0.28000000000000003</v>
      </c>
      <c r="I532" s="155"/>
      <c r="J532" s="157">
        <f t="shared" si="430"/>
        <v>8.3439999999999994</v>
      </c>
      <c r="K532" s="157"/>
      <c r="L532" s="175" t="e">
        <f t="shared" si="126"/>
        <v>#REF!</v>
      </c>
      <c r="M532" s="175" t="e">
        <f t="shared" si="127"/>
        <v>#REF!</v>
      </c>
      <c r="N532" s="175" t="e">
        <f t="shared" si="128"/>
        <v>#REF!</v>
      </c>
      <c r="O532" s="175" t="e">
        <f t="shared" si="129"/>
        <v>#REF!</v>
      </c>
      <c r="P532" s="175" t="e">
        <f t="shared" si="356"/>
        <v>#REF!</v>
      </c>
      <c r="Q532" s="175" t="e">
        <f t="shared" si="388"/>
        <v>#REF!</v>
      </c>
      <c r="R532" s="155"/>
      <c r="S532" s="124"/>
      <c r="T532" s="119"/>
      <c r="U532" s="119"/>
      <c r="V532" s="124"/>
    </row>
    <row r="533" spans="1:22" ht="12.75" hidden="1" customHeight="1" outlineLevel="1">
      <c r="A533" s="140"/>
      <c r="B533" s="155" t="s">
        <v>659</v>
      </c>
      <c r="C533" s="155" t="s">
        <v>558</v>
      </c>
      <c r="D533" s="155">
        <v>0</v>
      </c>
      <c r="E533" s="155">
        <f t="shared" ref="E533:H533" si="441">E315</f>
        <v>4</v>
      </c>
      <c r="F533" s="155">
        <f t="shared" si="441"/>
        <v>8.6</v>
      </c>
      <c r="G533" s="155">
        <f t="shared" si="441"/>
        <v>0.2</v>
      </c>
      <c r="H533" s="155">
        <f t="shared" si="441"/>
        <v>0.28000000000000003</v>
      </c>
      <c r="I533" s="155"/>
      <c r="J533" s="157">
        <f t="shared" si="430"/>
        <v>19.263999999999999</v>
      </c>
      <c r="K533" s="157"/>
      <c r="L533" s="175" t="e">
        <f t="shared" si="126"/>
        <v>#REF!</v>
      </c>
      <c r="M533" s="175" t="e">
        <f t="shared" si="127"/>
        <v>#REF!</v>
      </c>
      <c r="N533" s="175" t="e">
        <f t="shared" si="128"/>
        <v>#REF!</v>
      </c>
      <c r="O533" s="175" t="e">
        <f t="shared" si="129"/>
        <v>#REF!</v>
      </c>
      <c r="P533" s="175" t="e">
        <f t="shared" si="356"/>
        <v>#REF!</v>
      </c>
      <c r="Q533" s="175" t="e">
        <f t="shared" si="388"/>
        <v>#REF!</v>
      </c>
      <c r="R533" s="155"/>
      <c r="S533" s="124"/>
      <c r="T533" s="119"/>
      <c r="U533" s="119"/>
      <c r="V533" s="124"/>
    </row>
    <row r="534" spans="1:22" ht="12.75" hidden="1" customHeight="1" outlineLevel="1">
      <c r="A534" s="140"/>
      <c r="B534" s="155" t="s">
        <v>660</v>
      </c>
      <c r="C534" s="155" t="s">
        <v>558</v>
      </c>
      <c r="D534" s="155">
        <v>0</v>
      </c>
      <c r="E534" s="155">
        <f t="shared" ref="E534:H534" si="442">E316</f>
        <v>1</v>
      </c>
      <c r="F534" s="155">
        <f t="shared" si="442"/>
        <v>9.9</v>
      </c>
      <c r="G534" s="155">
        <f t="shared" si="442"/>
        <v>0.2</v>
      </c>
      <c r="H534" s="155">
        <f t="shared" si="442"/>
        <v>0.28000000000000003</v>
      </c>
      <c r="I534" s="155"/>
      <c r="J534" s="157">
        <f t="shared" si="430"/>
        <v>5.5439999999999996</v>
      </c>
      <c r="K534" s="157"/>
      <c r="L534" s="175" t="e">
        <f t="shared" si="126"/>
        <v>#REF!</v>
      </c>
      <c r="M534" s="175" t="e">
        <f t="shared" si="127"/>
        <v>#REF!</v>
      </c>
      <c r="N534" s="175" t="e">
        <f t="shared" si="128"/>
        <v>#REF!</v>
      </c>
      <c r="O534" s="175" t="e">
        <f t="shared" si="129"/>
        <v>#REF!</v>
      </c>
      <c r="P534" s="175" t="e">
        <f t="shared" si="356"/>
        <v>#REF!</v>
      </c>
      <c r="Q534" s="175" t="e">
        <f t="shared" si="388"/>
        <v>#REF!</v>
      </c>
      <c r="R534" s="155"/>
      <c r="S534" s="124"/>
      <c r="T534" s="119"/>
      <c r="U534" s="119"/>
      <c r="V534" s="124"/>
    </row>
    <row r="535" spans="1:22" ht="12.75" hidden="1" customHeight="1" outlineLevel="1">
      <c r="A535" s="140"/>
      <c r="B535" s="155" t="s">
        <v>661</v>
      </c>
      <c r="C535" s="155" t="s">
        <v>558</v>
      </c>
      <c r="D535" s="155">
        <v>0</v>
      </c>
      <c r="E535" s="155">
        <f t="shared" ref="E535:H535" si="443">E317</f>
        <v>1</v>
      </c>
      <c r="F535" s="155">
        <f t="shared" si="443"/>
        <v>4.3</v>
      </c>
      <c r="G535" s="155">
        <f t="shared" si="443"/>
        <v>0.2</v>
      </c>
      <c r="H535" s="155">
        <f t="shared" si="443"/>
        <v>0.28000000000000003</v>
      </c>
      <c r="I535" s="155"/>
      <c r="J535" s="157">
        <f t="shared" si="430"/>
        <v>2.4079999999999999</v>
      </c>
      <c r="K535" s="157"/>
      <c r="L535" s="175" t="e">
        <f t="shared" si="126"/>
        <v>#REF!</v>
      </c>
      <c r="M535" s="175" t="e">
        <f t="shared" si="127"/>
        <v>#REF!</v>
      </c>
      <c r="N535" s="175" t="e">
        <f t="shared" si="128"/>
        <v>#REF!</v>
      </c>
      <c r="O535" s="175" t="e">
        <f t="shared" si="129"/>
        <v>#REF!</v>
      </c>
      <c r="P535" s="175" t="e">
        <f t="shared" si="356"/>
        <v>#REF!</v>
      </c>
      <c r="Q535" s="175" t="e">
        <f t="shared" si="388"/>
        <v>#REF!</v>
      </c>
      <c r="R535" s="155"/>
      <c r="S535" s="124"/>
      <c r="T535" s="119"/>
      <c r="U535" s="119"/>
      <c r="V535" s="124"/>
    </row>
    <row r="536" spans="1:22" ht="12.75" hidden="1" customHeight="1" outlineLevel="1">
      <c r="A536" s="140"/>
      <c r="B536" s="155" t="s">
        <v>662</v>
      </c>
      <c r="C536" s="155" t="s">
        <v>558</v>
      </c>
      <c r="D536" s="155">
        <v>0</v>
      </c>
      <c r="E536" s="155">
        <f t="shared" ref="E536:H536" si="444">E318</f>
        <v>2</v>
      </c>
      <c r="F536" s="155">
        <f t="shared" si="444"/>
        <v>14.5</v>
      </c>
      <c r="G536" s="155">
        <f t="shared" si="444"/>
        <v>0.2</v>
      </c>
      <c r="H536" s="155">
        <f t="shared" si="444"/>
        <v>0.28000000000000003</v>
      </c>
      <c r="I536" s="155"/>
      <c r="J536" s="157">
        <f t="shared" si="430"/>
        <v>16.239999999999998</v>
      </c>
      <c r="K536" s="157"/>
      <c r="L536" s="175" t="e">
        <f t="shared" si="126"/>
        <v>#REF!</v>
      </c>
      <c r="M536" s="175" t="e">
        <f t="shared" si="127"/>
        <v>#REF!</v>
      </c>
      <c r="N536" s="175" t="e">
        <f t="shared" si="128"/>
        <v>#REF!</v>
      </c>
      <c r="O536" s="175" t="e">
        <f t="shared" si="129"/>
        <v>#REF!</v>
      </c>
      <c r="P536" s="175" t="e">
        <f t="shared" si="356"/>
        <v>#REF!</v>
      </c>
      <c r="Q536" s="175" t="e">
        <f t="shared" si="388"/>
        <v>#REF!</v>
      </c>
      <c r="R536" s="155"/>
      <c r="S536" s="124"/>
      <c r="T536" s="119"/>
      <c r="U536" s="119"/>
      <c r="V536" s="124"/>
    </row>
    <row r="537" spans="1:22" ht="12.75" hidden="1" customHeight="1" outlineLevel="1">
      <c r="A537" s="140"/>
      <c r="B537" s="155" t="s">
        <v>663</v>
      </c>
      <c r="C537" s="155" t="s">
        <v>558</v>
      </c>
      <c r="D537" s="155">
        <v>0</v>
      </c>
      <c r="E537" s="155">
        <f t="shared" ref="E537:H537" si="445">E319</f>
        <v>1</v>
      </c>
      <c r="F537" s="155">
        <f t="shared" si="445"/>
        <v>14.9</v>
      </c>
      <c r="G537" s="155">
        <f t="shared" si="445"/>
        <v>0.2</v>
      </c>
      <c r="H537" s="155">
        <f t="shared" si="445"/>
        <v>0.28000000000000003</v>
      </c>
      <c r="I537" s="155"/>
      <c r="J537" s="157">
        <f t="shared" si="430"/>
        <v>8.3439999999999994</v>
      </c>
      <c r="K537" s="157"/>
      <c r="L537" s="175" t="e">
        <f t="shared" si="126"/>
        <v>#REF!</v>
      </c>
      <c r="M537" s="175" t="e">
        <f t="shared" si="127"/>
        <v>#REF!</v>
      </c>
      <c r="N537" s="175" t="e">
        <f t="shared" si="128"/>
        <v>#REF!</v>
      </c>
      <c r="O537" s="175" t="e">
        <f t="shared" si="129"/>
        <v>#REF!</v>
      </c>
      <c r="P537" s="175" t="e">
        <f t="shared" si="356"/>
        <v>#REF!</v>
      </c>
      <c r="Q537" s="175" t="e">
        <f t="shared" si="388"/>
        <v>#REF!</v>
      </c>
      <c r="R537" s="155"/>
      <c r="S537" s="124"/>
      <c r="T537" s="119"/>
      <c r="U537" s="119"/>
      <c r="V537" s="124"/>
    </row>
    <row r="538" spans="1:22" ht="12.75" hidden="1" customHeight="1" outlineLevel="1">
      <c r="A538" s="140"/>
      <c r="B538" s="155" t="s">
        <v>664</v>
      </c>
      <c r="C538" s="155" t="s">
        <v>638</v>
      </c>
      <c r="D538" s="155">
        <v>0</v>
      </c>
      <c r="E538" s="155">
        <f t="shared" ref="E538:H538" si="446">E320</f>
        <v>1</v>
      </c>
      <c r="F538" s="155">
        <f t="shared" si="446"/>
        <v>2.1</v>
      </c>
      <c r="G538" s="155">
        <f t="shared" si="446"/>
        <v>0.3</v>
      </c>
      <c r="H538" s="155">
        <f t="shared" si="446"/>
        <v>0.23</v>
      </c>
      <c r="I538" s="155"/>
      <c r="J538" s="157">
        <f t="shared" si="430"/>
        <v>0.96599999999999997</v>
      </c>
      <c r="K538" s="157"/>
      <c r="L538" s="175" t="e">
        <f t="shared" si="126"/>
        <v>#REF!</v>
      </c>
      <c r="M538" s="175" t="e">
        <f t="shared" si="127"/>
        <v>#REF!</v>
      </c>
      <c r="N538" s="175" t="e">
        <f t="shared" si="128"/>
        <v>#REF!</v>
      </c>
      <c r="O538" s="175" t="e">
        <f t="shared" si="129"/>
        <v>#REF!</v>
      </c>
      <c r="P538" s="175" t="e">
        <f t="shared" si="356"/>
        <v>#REF!</v>
      </c>
      <c r="Q538" s="175" t="e">
        <f t="shared" si="388"/>
        <v>#REF!</v>
      </c>
      <c r="R538" s="155"/>
      <c r="S538" s="124"/>
      <c r="T538" s="119"/>
      <c r="U538" s="119"/>
      <c r="V538" s="124"/>
    </row>
    <row r="539" spans="1:22" ht="12.75" hidden="1" customHeight="1" outlineLevel="1">
      <c r="A539" s="140"/>
      <c r="B539" s="155" t="s">
        <v>639</v>
      </c>
      <c r="C539" s="155"/>
      <c r="D539" s="155"/>
      <c r="E539" s="155"/>
      <c r="F539" s="155"/>
      <c r="G539" s="155"/>
      <c r="H539" s="155"/>
      <c r="I539" s="155"/>
      <c r="J539" s="157"/>
      <c r="K539" s="157"/>
      <c r="L539" s="175" t="e">
        <f t="shared" si="126"/>
        <v>#REF!</v>
      </c>
      <c r="M539" s="175" t="e">
        <f t="shared" si="127"/>
        <v>#REF!</v>
      </c>
      <c r="N539" s="175" t="e">
        <f t="shared" si="128"/>
        <v>#REF!</v>
      </c>
      <c r="O539" s="175" t="e">
        <f t="shared" si="129"/>
        <v>#REF!</v>
      </c>
      <c r="P539" s="175" t="e">
        <f t="shared" si="356"/>
        <v>#REF!</v>
      </c>
      <c r="Q539" s="175" t="e">
        <f t="shared" si="388"/>
        <v>#REF!</v>
      </c>
      <c r="R539" s="155"/>
      <c r="S539" s="124"/>
      <c r="T539" s="119"/>
      <c r="U539" s="119"/>
      <c r="V539" s="124"/>
    </row>
    <row r="540" spans="1:22" ht="12.75" hidden="1" customHeight="1" outlineLevel="1">
      <c r="A540" s="140"/>
      <c r="B540" s="155"/>
      <c r="C540" s="155" t="s">
        <v>693</v>
      </c>
      <c r="D540" s="155"/>
      <c r="E540" s="155"/>
      <c r="F540" s="155"/>
      <c r="G540" s="155"/>
      <c r="H540" s="155"/>
      <c r="I540" s="155">
        <f>I322</f>
        <v>302.52</v>
      </c>
      <c r="J540" s="157">
        <f>I540</f>
        <v>302.52</v>
      </c>
      <c r="K540" s="157"/>
      <c r="L540" s="175" t="e">
        <f t="shared" si="126"/>
        <v>#REF!</v>
      </c>
      <c r="M540" s="175" t="e">
        <f t="shared" si="127"/>
        <v>#REF!</v>
      </c>
      <c r="N540" s="175" t="e">
        <f t="shared" si="128"/>
        <v>#REF!</v>
      </c>
      <c r="O540" s="175" t="e">
        <f t="shared" si="129"/>
        <v>#REF!</v>
      </c>
      <c r="P540" s="175" t="e">
        <f t="shared" si="356"/>
        <v>#REF!</v>
      </c>
      <c r="Q540" s="175" t="e">
        <f t="shared" si="388"/>
        <v>#REF!</v>
      </c>
      <c r="R540" s="155"/>
      <c r="S540" s="124"/>
      <c r="T540" s="119"/>
      <c r="U540" s="119"/>
      <c r="V540" s="124"/>
    </row>
    <row r="541" spans="1:22" ht="12.75" hidden="1" customHeight="1" outlineLevel="1">
      <c r="A541" s="140"/>
      <c r="B541" s="155"/>
      <c r="C541" s="155" t="s">
        <v>640</v>
      </c>
      <c r="D541" s="155"/>
      <c r="E541" s="155"/>
      <c r="F541" s="155">
        <v>73</v>
      </c>
      <c r="G541" s="155">
        <v>0.12</v>
      </c>
      <c r="H541" s="155"/>
      <c r="I541" s="155"/>
      <c r="J541" s="157">
        <f t="shared" ref="J541:J542" si="447">PRODUCT(E541:I541)</f>
        <v>8.76</v>
      </c>
      <c r="K541" s="157"/>
      <c r="L541" s="175" t="e">
        <f t="shared" si="126"/>
        <v>#REF!</v>
      </c>
      <c r="M541" s="175" t="e">
        <f t="shared" si="127"/>
        <v>#REF!</v>
      </c>
      <c r="N541" s="175" t="e">
        <f t="shared" si="128"/>
        <v>#REF!</v>
      </c>
      <c r="O541" s="175" t="e">
        <f t="shared" si="129"/>
        <v>#REF!</v>
      </c>
      <c r="P541" s="175" t="e">
        <f t="shared" si="356"/>
        <v>#REF!</v>
      </c>
      <c r="Q541" s="175" t="e">
        <f t="shared" si="388"/>
        <v>#REF!</v>
      </c>
      <c r="R541" s="155"/>
      <c r="S541" s="124"/>
      <c r="T541" s="119"/>
      <c r="U541" s="119"/>
      <c r="V541" s="124"/>
    </row>
    <row r="542" spans="1:22" ht="12.75" hidden="1" customHeight="1" outlineLevel="1">
      <c r="A542" s="140"/>
      <c r="B542" s="155"/>
      <c r="C542" s="155" t="s">
        <v>645</v>
      </c>
      <c r="D542" s="155"/>
      <c r="E542" s="155"/>
      <c r="F542" s="155">
        <f>104.2+24</f>
        <v>128.19999999999999</v>
      </c>
      <c r="G542" s="155"/>
      <c r="H542" s="155">
        <v>0.02</v>
      </c>
      <c r="I542" s="155"/>
      <c r="J542" s="157">
        <f t="shared" si="447"/>
        <v>2.5640000000000001</v>
      </c>
      <c r="K542" s="157"/>
      <c r="L542" s="175" t="e">
        <f t="shared" si="126"/>
        <v>#REF!</v>
      </c>
      <c r="M542" s="175" t="e">
        <f t="shared" si="127"/>
        <v>#REF!</v>
      </c>
      <c r="N542" s="175" t="e">
        <f t="shared" si="128"/>
        <v>#REF!</v>
      </c>
      <c r="O542" s="175" t="e">
        <f t="shared" si="129"/>
        <v>#REF!</v>
      </c>
      <c r="P542" s="175" t="e">
        <f t="shared" si="356"/>
        <v>#REF!</v>
      </c>
      <c r="Q542" s="175" t="e">
        <f t="shared" si="388"/>
        <v>#REF!</v>
      </c>
      <c r="R542" s="155"/>
      <c r="S542" s="124"/>
      <c r="T542" s="119"/>
      <c r="U542" s="119"/>
      <c r="V542" s="124"/>
    </row>
    <row r="543" spans="1:22" ht="12.75" hidden="1" customHeight="1" outlineLevel="1">
      <c r="A543" s="140"/>
      <c r="B543" s="155"/>
      <c r="C543" s="155"/>
      <c r="D543" s="155"/>
      <c r="E543" s="155"/>
      <c r="F543" s="155"/>
      <c r="G543" s="155"/>
      <c r="H543" s="155"/>
      <c r="I543" s="155"/>
      <c r="J543" s="157"/>
      <c r="K543" s="157"/>
      <c r="L543" s="175" t="e">
        <f t="shared" si="126"/>
        <v>#REF!</v>
      </c>
      <c r="M543" s="175" t="e">
        <f t="shared" si="127"/>
        <v>#REF!</v>
      </c>
      <c r="N543" s="175" t="e">
        <f t="shared" si="128"/>
        <v>#REF!</v>
      </c>
      <c r="O543" s="175" t="e">
        <f t="shared" si="129"/>
        <v>#REF!</v>
      </c>
      <c r="P543" s="175" t="e">
        <f t="shared" si="356"/>
        <v>#REF!</v>
      </c>
      <c r="Q543" s="175" t="e">
        <f t="shared" si="388"/>
        <v>#REF!</v>
      </c>
      <c r="R543" s="155"/>
      <c r="S543" s="124"/>
      <c r="T543" s="119"/>
      <c r="U543" s="119"/>
      <c r="V543" s="124"/>
    </row>
    <row r="544" spans="1:22" ht="37.5" customHeight="1" collapsed="1">
      <c r="A544" s="140">
        <v>21</v>
      </c>
      <c r="B544" s="155" t="s">
        <v>694</v>
      </c>
      <c r="C544" s="155" t="s">
        <v>245</v>
      </c>
      <c r="D544" s="140" t="s">
        <v>206</v>
      </c>
      <c r="E544" s="156"/>
      <c r="F544" s="157"/>
      <c r="G544" s="157"/>
      <c r="H544" s="157"/>
      <c r="I544" s="157"/>
      <c r="J544" s="157"/>
      <c r="K544" s="157">
        <f>+SUBTOTAL(9,J545:J551)</f>
        <v>23.240480000000002</v>
      </c>
      <c r="L544" s="175" t="e">
        <f t="shared" si="126"/>
        <v>#REF!</v>
      </c>
      <c r="M544" s="175" t="e">
        <f t="shared" si="127"/>
        <v>#REF!</v>
      </c>
      <c r="N544" s="175" t="e">
        <f t="shared" si="128"/>
        <v>#REF!</v>
      </c>
      <c r="O544" s="175" t="e">
        <f t="shared" si="129"/>
        <v>#REF!</v>
      </c>
      <c r="P544" s="175" t="e">
        <f t="shared" si="356"/>
        <v>#REF!</v>
      </c>
      <c r="Q544" s="175" t="e">
        <f t="shared" si="388"/>
        <v>#REF!</v>
      </c>
      <c r="R544" s="155"/>
      <c r="S544" s="124"/>
      <c r="T544" s="119">
        <f t="shared" ref="T544:U544" si="448">T520</f>
        <v>85000</v>
      </c>
      <c r="U544" s="119">
        <f t="shared" si="448"/>
        <v>115000</v>
      </c>
      <c r="V544" s="124"/>
    </row>
    <row r="545" spans="1:22" ht="12.75" hidden="1" customHeight="1" outlineLevel="1">
      <c r="A545" s="140"/>
      <c r="B545" s="141" t="s">
        <v>666</v>
      </c>
      <c r="C545" s="141" t="s">
        <v>667</v>
      </c>
      <c r="D545" s="141"/>
      <c r="E545" s="141">
        <f t="shared" ref="E545:H545" si="449">E337</f>
        <v>1</v>
      </c>
      <c r="F545" s="141">
        <f t="shared" si="449"/>
        <v>1.3</v>
      </c>
      <c r="G545" s="141">
        <f t="shared" si="449"/>
        <v>1.51</v>
      </c>
      <c r="H545" s="141">
        <f t="shared" si="449"/>
        <v>0.12</v>
      </c>
      <c r="I545" s="157">
        <v>1</v>
      </c>
      <c r="J545" s="157">
        <f t="shared" ref="J545:J549" si="450">F545*G545+(F545+G545)*H545</f>
        <v>2.3001999999999998</v>
      </c>
      <c r="K545" s="157"/>
      <c r="L545" s="175" t="e">
        <f t="shared" si="126"/>
        <v>#REF!</v>
      </c>
      <c r="M545" s="175" t="e">
        <f t="shared" si="127"/>
        <v>#REF!</v>
      </c>
      <c r="N545" s="175" t="e">
        <f t="shared" si="128"/>
        <v>#REF!</v>
      </c>
      <c r="O545" s="175" t="e">
        <f t="shared" si="129"/>
        <v>#REF!</v>
      </c>
      <c r="P545" s="175"/>
      <c r="Q545" s="175"/>
      <c r="R545" s="155"/>
      <c r="S545" s="124"/>
      <c r="T545" s="119"/>
      <c r="U545" s="119"/>
      <c r="V545" s="124"/>
    </row>
    <row r="546" spans="1:22" ht="12.75" hidden="1" customHeight="1" outlineLevel="1">
      <c r="A546" s="140"/>
      <c r="B546" s="141"/>
      <c r="C546" s="141" t="s">
        <v>668</v>
      </c>
      <c r="D546" s="141"/>
      <c r="E546" s="141">
        <f t="shared" ref="E546:H546" si="451">E338</f>
        <v>1</v>
      </c>
      <c r="F546" s="141">
        <f t="shared" si="451"/>
        <v>1.2</v>
      </c>
      <c r="G546" s="141">
        <f t="shared" si="451"/>
        <v>1.3</v>
      </c>
      <c r="H546" s="141">
        <f t="shared" si="451"/>
        <v>0.12</v>
      </c>
      <c r="I546" s="157">
        <v>1</v>
      </c>
      <c r="J546" s="157">
        <f t="shared" si="450"/>
        <v>1.86</v>
      </c>
      <c r="K546" s="157"/>
      <c r="L546" s="175" t="e">
        <f t="shared" si="126"/>
        <v>#REF!</v>
      </c>
      <c r="M546" s="175" t="e">
        <f t="shared" si="127"/>
        <v>#REF!</v>
      </c>
      <c r="N546" s="175" t="e">
        <f t="shared" si="128"/>
        <v>#REF!</v>
      </c>
      <c r="O546" s="175" t="e">
        <f t="shared" si="129"/>
        <v>#REF!</v>
      </c>
      <c r="P546" s="175"/>
      <c r="Q546" s="175"/>
      <c r="R546" s="155"/>
      <c r="S546" s="124"/>
      <c r="T546" s="119"/>
      <c r="U546" s="119"/>
      <c r="V546" s="124"/>
    </row>
    <row r="547" spans="1:22" ht="12.75" hidden="1" customHeight="1" outlineLevel="1">
      <c r="A547" s="140"/>
      <c r="B547" s="141"/>
      <c r="C547" s="141" t="s">
        <v>669</v>
      </c>
      <c r="D547" s="141"/>
      <c r="E547" s="141">
        <f t="shared" ref="E547:H547" si="452">E339</f>
        <v>1</v>
      </c>
      <c r="F547" s="141">
        <f t="shared" si="452"/>
        <v>1.4</v>
      </c>
      <c r="G547" s="141">
        <f t="shared" si="452"/>
        <v>1.2</v>
      </c>
      <c r="H547" s="141">
        <f t="shared" si="452"/>
        <v>0.12</v>
      </c>
      <c r="I547" s="157">
        <v>1</v>
      </c>
      <c r="J547" s="157">
        <f t="shared" si="450"/>
        <v>1.992</v>
      </c>
      <c r="K547" s="157"/>
      <c r="L547" s="175" t="e">
        <f t="shared" si="126"/>
        <v>#REF!</v>
      </c>
      <c r="M547" s="175" t="e">
        <f t="shared" si="127"/>
        <v>#REF!</v>
      </c>
      <c r="N547" s="175" t="e">
        <f t="shared" si="128"/>
        <v>#REF!</v>
      </c>
      <c r="O547" s="175" t="e">
        <f t="shared" si="129"/>
        <v>#REF!</v>
      </c>
      <c r="P547" s="175"/>
      <c r="Q547" s="175"/>
      <c r="R547" s="155"/>
      <c r="S547" s="124"/>
      <c r="T547" s="119"/>
      <c r="U547" s="119"/>
      <c r="V547" s="124"/>
    </row>
    <row r="548" spans="1:22" ht="12.75" hidden="1" customHeight="1" outlineLevel="1">
      <c r="A548" s="140"/>
      <c r="B548" s="141"/>
      <c r="C548" s="141" t="s">
        <v>670</v>
      </c>
      <c r="D548" s="141"/>
      <c r="E548" s="141">
        <f t="shared" ref="E548:H548" si="453">E340</f>
        <v>1</v>
      </c>
      <c r="F548" s="141">
        <f t="shared" si="453"/>
        <v>0.65</v>
      </c>
      <c r="G548" s="141">
        <f t="shared" si="453"/>
        <v>1.3</v>
      </c>
      <c r="H548" s="141">
        <f t="shared" si="453"/>
        <v>0.12</v>
      </c>
      <c r="I548" s="157">
        <v>1</v>
      </c>
      <c r="J548" s="157">
        <f t="shared" si="450"/>
        <v>1.079</v>
      </c>
      <c r="K548" s="157"/>
      <c r="L548" s="175" t="e">
        <f t="shared" si="126"/>
        <v>#REF!</v>
      </c>
      <c r="M548" s="175" t="e">
        <f t="shared" si="127"/>
        <v>#REF!</v>
      </c>
      <c r="N548" s="175" t="e">
        <f t="shared" si="128"/>
        <v>#REF!</v>
      </c>
      <c r="O548" s="175" t="e">
        <f t="shared" si="129"/>
        <v>#REF!</v>
      </c>
      <c r="P548" s="175"/>
      <c r="Q548" s="175"/>
      <c r="R548" s="155"/>
      <c r="S548" s="124"/>
      <c r="T548" s="119"/>
      <c r="U548" s="119"/>
      <c r="V548" s="124"/>
    </row>
    <row r="549" spans="1:22" ht="12.75" hidden="1" customHeight="1" outlineLevel="1">
      <c r="A549" s="140"/>
      <c r="B549" s="141" t="s">
        <v>671</v>
      </c>
      <c r="C549" s="141"/>
      <c r="D549" s="141"/>
      <c r="E549" s="141">
        <f t="shared" ref="E549:H549" si="454">E341</f>
        <v>1</v>
      </c>
      <c r="F549" s="141">
        <f t="shared" si="454"/>
        <v>7.7839999999999998</v>
      </c>
      <c r="G549" s="141">
        <f t="shared" si="454"/>
        <v>1.3</v>
      </c>
      <c r="H549" s="141">
        <f t="shared" si="454"/>
        <v>0.12</v>
      </c>
      <c r="I549" s="157">
        <v>1</v>
      </c>
      <c r="J549" s="157">
        <f t="shared" si="450"/>
        <v>11.20928</v>
      </c>
      <c r="K549" s="157"/>
      <c r="L549" s="175" t="e">
        <f t="shared" si="126"/>
        <v>#REF!</v>
      </c>
      <c r="M549" s="175" t="e">
        <f t="shared" si="127"/>
        <v>#REF!</v>
      </c>
      <c r="N549" s="175" t="e">
        <f t="shared" si="128"/>
        <v>#REF!</v>
      </c>
      <c r="O549" s="175" t="e">
        <f t="shared" si="129"/>
        <v>#REF!</v>
      </c>
      <c r="P549" s="175"/>
      <c r="Q549" s="175"/>
      <c r="R549" s="155"/>
      <c r="S549" s="124"/>
      <c r="T549" s="119"/>
      <c r="U549" s="119"/>
      <c r="V549" s="124"/>
    </row>
    <row r="550" spans="1:22" ht="12.75" hidden="1" customHeight="1" outlineLevel="1">
      <c r="A550" s="140"/>
      <c r="B550" s="141" t="s">
        <v>672</v>
      </c>
      <c r="C550" s="141"/>
      <c r="D550" s="141"/>
      <c r="E550" s="141"/>
      <c r="F550" s="141">
        <f t="shared" ref="F550:H550" si="455">F342</f>
        <v>2.64</v>
      </c>
      <c r="G550" s="141">
        <f t="shared" si="455"/>
        <v>0.2</v>
      </c>
      <c r="H550" s="141">
        <f t="shared" si="455"/>
        <v>0.3</v>
      </c>
      <c r="I550" s="157">
        <v>1</v>
      </c>
      <c r="J550" s="157">
        <f t="shared" ref="J550:J551" si="456">(H550*2+G550)*F550*I550</f>
        <v>2.1120000000000001</v>
      </c>
      <c r="K550" s="157"/>
      <c r="L550" s="175" t="e">
        <f t="shared" si="126"/>
        <v>#REF!</v>
      </c>
      <c r="M550" s="175" t="e">
        <f t="shared" si="127"/>
        <v>#REF!</v>
      </c>
      <c r="N550" s="175" t="e">
        <f t="shared" si="128"/>
        <v>#REF!</v>
      </c>
      <c r="O550" s="175" t="e">
        <f t="shared" si="129"/>
        <v>#REF!</v>
      </c>
      <c r="P550" s="175"/>
      <c r="Q550" s="175"/>
      <c r="R550" s="155"/>
      <c r="S550" s="124"/>
      <c r="T550" s="119"/>
      <c r="U550" s="119"/>
      <c r="V550" s="124"/>
    </row>
    <row r="551" spans="1:22" ht="12.75" hidden="1" customHeight="1" outlineLevel="1">
      <c r="A551" s="140"/>
      <c r="B551" s="141" t="s">
        <v>673</v>
      </c>
      <c r="C551" s="141"/>
      <c r="D551" s="141"/>
      <c r="E551" s="141"/>
      <c r="F551" s="141">
        <f t="shared" ref="F551:H551" si="457">F343</f>
        <v>3.36</v>
      </c>
      <c r="G551" s="141">
        <f t="shared" si="457"/>
        <v>0.2</v>
      </c>
      <c r="H551" s="141">
        <f t="shared" si="457"/>
        <v>0.3</v>
      </c>
      <c r="I551" s="157">
        <v>1</v>
      </c>
      <c r="J551" s="157">
        <f t="shared" si="456"/>
        <v>2.6880000000000002</v>
      </c>
      <c r="K551" s="157"/>
      <c r="L551" s="175" t="e">
        <f t="shared" si="126"/>
        <v>#REF!</v>
      </c>
      <c r="M551" s="175" t="e">
        <f t="shared" si="127"/>
        <v>#REF!</v>
      </c>
      <c r="N551" s="175" t="e">
        <f t="shared" si="128"/>
        <v>#REF!</v>
      </c>
      <c r="O551" s="175" t="e">
        <f t="shared" si="129"/>
        <v>#REF!</v>
      </c>
      <c r="P551" s="175"/>
      <c r="Q551" s="175"/>
      <c r="R551" s="155"/>
      <c r="S551" s="124"/>
      <c r="T551" s="119"/>
      <c r="U551" s="119"/>
      <c r="V551" s="124"/>
    </row>
    <row r="552" spans="1:22" ht="37.5" customHeight="1" collapsed="1">
      <c r="A552" s="140">
        <v>22</v>
      </c>
      <c r="B552" s="155" t="s">
        <v>377</v>
      </c>
      <c r="C552" s="155" t="s">
        <v>245</v>
      </c>
      <c r="D552" s="140" t="s">
        <v>206</v>
      </c>
      <c r="E552" s="156"/>
      <c r="F552" s="157"/>
      <c r="G552" s="157"/>
      <c r="H552" s="157"/>
      <c r="I552" s="157"/>
      <c r="J552" s="157"/>
      <c r="K552" s="157">
        <f>+SUBTOTAL(9,J553:J573)</f>
        <v>122.1815</v>
      </c>
      <c r="L552" s="175" t="e">
        <f t="shared" si="126"/>
        <v>#REF!</v>
      </c>
      <c r="M552" s="175" t="e">
        <f t="shared" si="127"/>
        <v>#REF!</v>
      </c>
      <c r="N552" s="175" t="e">
        <f t="shared" si="128"/>
        <v>#REF!</v>
      </c>
      <c r="O552" s="175" t="e">
        <f t="shared" si="129"/>
        <v>#REF!</v>
      </c>
      <c r="P552" s="175" t="e">
        <f t="shared" ref="P552:Q552" si="458">N552+L552</f>
        <v>#REF!</v>
      </c>
      <c r="Q552" s="175" t="e">
        <f t="shared" si="458"/>
        <v>#REF!</v>
      </c>
      <c r="R552" s="155"/>
      <c r="S552" s="124"/>
      <c r="T552" s="119">
        <f t="shared" ref="T552:U552" si="459">T544</f>
        <v>85000</v>
      </c>
      <c r="U552" s="119">
        <f t="shared" si="459"/>
        <v>115000</v>
      </c>
      <c r="V552" s="124"/>
    </row>
    <row r="553" spans="1:22" ht="27.75" hidden="1" customHeight="1" outlineLevel="1">
      <c r="A553" s="140"/>
      <c r="B553" s="141" t="s">
        <v>365</v>
      </c>
      <c r="C553" s="141">
        <v>0</v>
      </c>
      <c r="D553" s="141">
        <v>0</v>
      </c>
      <c r="E553" s="141">
        <f t="shared" ref="E553:H553" si="460">E345</f>
        <v>0</v>
      </c>
      <c r="F553" s="141">
        <f t="shared" si="460"/>
        <v>0</v>
      </c>
      <c r="G553" s="141">
        <f t="shared" si="460"/>
        <v>0</v>
      </c>
      <c r="H553" s="141">
        <f t="shared" si="460"/>
        <v>0</v>
      </c>
      <c r="I553" s="157">
        <v>1</v>
      </c>
      <c r="J553" s="157">
        <f t="shared" ref="J553:J554" si="461">PRODUCT(E553:I553)</f>
        <v>0</v>
      </c>
      <c r="K553" s="157"/>
      <c r="L553" s="175" t="e">
        <f t="shared" si="126"/>
        <v>#REF!</v>
      </c>
      <c r="M553" s="175" t="e">
        <f t="shared" si="127"/>
        <v>#REF!</v>
      </c>
      <c r="N553" s="175" t="e">
        <f t="shared" si="128"/>
        <v>#REF!</v>
      </c>
      <c r="O553" s="175" t="e">
        <f t="shared" si="129"/>
        <v>#REF!</v>
      </c>
      <c r="P553" s="175"/>
      <c r="Q553" s="175"/>
      <c r="R553" s="155"/>
      <c r="S553" s="124"/>
      <c r="T553" s="119"/>
      <c r="U553" s="119"/>
      <c r="V553" s="124"/>
    </row>
    <row r="554" spans="1:22" ht="27.75" hidden="1" customHeight="1" outlineLevel="1">
      <c r="A554" s="140"/>
      <c r="B554" s="141" t="s">
        <v>366</v>
      </c>
      <c r="C554" s="141" t="s">
        <v>367</v>
      </c>
      <c r="D554" s="141">
        <v>0</v>
      </c>
      <c r="E554" s="141">
        <f t="shared" ref="E554:H554" si="462">E346</f>
        <v>9</v>
      </c>
      <c r="F554" s="141">
        <f t="shared" si="462"/>
        <v>0.2</v>
      </c>
      <c r="G554" s="141">
        <f t="shared" si="462"/>
        <v>0.2</v>
      </c>
      <c r="H554" s="141">
        <f t="shared" si="462"/>
        <v>3.6</v>
      </c>
      <c r="I554" s="157">
        <v>1</v>
      </c>
      <c r="J554" s="157">
        <f t="shared" si="461"/>
        <v>1.296</v>
      </c>
      <c r="K554" s="157"/>
      <c r="L554" s="175" t="e">
        <f t="shared" si="126"/>
        <v>#REF!</v>
      </c>
      <c r="M554" s="175" t="e">
        <f t="shared" si="127"/>
        <v>#REF!</v>
      </c>
      <c r="N554" s="175" t="e">
        <f t="shared" si="128"/>
        <v>#REF!</v>
      </c>
      <c r="O554" s="175" t="e">
        <f t="shared" si="129"/>
        <v>#REF!</v>
      </c>
      <c r="P554" s="175"/>
      <c r="Q554" s="175"/>
      <c r="R554" s="155"/>
      <c r="S554" s="124"/>
      <c r="T554" s="119"/>
      <c r="U554" s="119"/>
      <c r="V554" s="124"/>
    </row>
    <row r="555" spans="1:22" ht="27.75" hidden="1" customHeight="1" outlineLevel="1">
      <c r="A555" s="140"/>
      <c r="B555" s="141">
        <v>0</v>
      </c>
      <c r="C555" s="141" t="s">
        <v>674</v>
      </c>
      <c r="D555" s="141">
        <v>0</v>
      </c>
      <c r="E555" s="141">
        <f t="shared" ref="E555:H555" si="463">E347</f>
        <v>5</v>
      </c>
      <c r="F555" s="141">
        <f t="shared" si="463"/>
        <v>0.2</v>
      </c>
      <c r="G555" s="141">
        <f t="shared" si="463"/>
        <v>0.1</v>
      </c>
      <c r="H555" s="141">
        <f t="shared" si="463"/>
        <v>3.6</v>
      </c>
      <c r="I555" s="157"/>
      <c r="J555" s="157"/>
      <c r="K555" s="157"/>
      <c r="L555" s="175" t="e">
        <f t="shared" si="126"/>
        <v>#REF!</v>
      </c>
      <c r="M555" s="175" t="e">
        <f t="shared" si="127"/>
        <v>#REF!</v>
      </c>
      <c r="N555" s="175" t="e">
        <f t="shared" si="128"/>
        <v>#REF!</v>
      </c>
      <c r="O555" s="175" t="e">
        <f t="shared" si="129"/>
        <v>#REF!</v>
      </c>
      <c r="P555" s="175"/>
      <c r="Q555" s="175"/>
      <c r="R555" s="155"/>
      <c r="S555" s="124"/>
      <c r="T555" s="119"/>
      <c r="U555" s="119"/>
      <c r="V555" s="124"/>
    </row>
    <row r="556" spans="1:22" ht="27.75" hidden="1" customHeight="1" outlineLevel="1">
      <c r="A556" s="140"/>
      <c r="B556" s="141" t="s">
        <v>368</v>
      </c>
      <c r="C556" s="141" t="s">
        <v>369</v>
      </c>
      <c r="D556" s="141">
        <v>0</v>
      </c>
      <c r="E556" s="141">
        <f t="shared" ref="E556:H556" si="464">E348</f>
        <v>1</v>
      </c>
      <c r="F556" s="141">
        <f t="shared" si="464"/>
        <v>4.7</v>
      </c>
      <c r="G556" s="141">
        <f t="shared" si="464"/>
        <v>0.1</v>
      </c>
      <c r="H556" s="141">
        <f t="shared" si="464"/>
        <v>0.2</v>
      </c>
      <c r="I556" s="157">
        <v>1</v>
      </c>
      <c r="J556" s="157">
        <f t="shared" ref="J556:J559" si="465">PRODUCT(E556:I556)</f>
        <v>9.4E-2</v>
      </c>
      <c r="K556" s="157"/>
      <c r="L556" s="175" t="e">
        <f t="shared" si="126"/>
        <v>#REF!</v>
      </c>
      <c r="M556" s="175" t="e">
        <f t="shared" si="127"/>
        <v>#REF!</v>
      </c>
      <c r="N556" s="175" t="e">
        <f t="shared" si="128"/>
        <v>#REF!</v>
      </c>
      <c r="O556" s="175" t="e">
        <f t="shared" si="129"/>
        <v>#REF!</v>
      </c>
      <c r="P556" s="175"/>
      <c r="Q556" s="175"/>
      <c r="R556" s="155"/>
      <c r="S556" s="124"/>
      <c r="T556" s="119"/>
      <c r="U556" s="119"/>
      <c r="V556" s="124"/>
    </row>
    <row r="557" spans="1:22" ht="27.75" hidden="1" customHeight="1" outlineLevel="1">
      <c r="A557" s="140"/>
      <c r="B557" s="141">
        <v>0</v>
      </c>
      <c r="C557" s="141" t="s">
        <v>675</v>
      </c>
      <c r="D557" s="141">
        <v>0</v>
      </c>
      <c r="E557" s="141">
        <f t="shared" ref="E557:H557" si="466">E349</f>
        <v>1</v>
      </c>
      <c r="F557" s="141">
        <f t="shared" si="466"/>
        <v>40</v>
      </c>
      <c r="G557" s="141">
        <f t="shared" si="466"/>
        <v>0.2</v>
      </c>
      <c r="H557" s="141">
        <f t="shared" si="466"/>
        <v>0.2</v>
      </c>
      <c r="I557" s="157">
        <v>1</v>
      </c>
      <c r="J557" s="157">
        <f t="shared" si="465"/>
        <v>1.6</v>
      </c>
      <c r="K557" s="157"/>
      <c r="L557" s="175" t="e">
        <f t="shared" si="126"/>
        <v>#REF!</v>
      </c>
      <c r="M557" s="175" t="e">
        <f t="shared" si="127"/>
        <v>#REF!</v>
      </c>
      <c r="N557" s="175" t="e">
        <f t="shared" si="128"/>
        <v>#REF!</v>
      </c>
      <c r="O557" s="175" t="e">
        <f t="shared" si="129"/>
        <v>#REF!</v>
      </c>
      <c r="P557" s="175"/>
      <c r="Q557" s="175"/>
      <c r="R557" s="155"/>
      <c r="S557" s="124"/>
      <c r="T557" s="119"/>
      <c r="U557" s="119"/>
      <c r="V557" s="124"/>
    </row>
    <row r="558" spans="1:22" ht="27.75" hidden="1" customHeight="1" outlineLevel="1">
      <c r="A558" s="140"/>
      <c r="B558" s="141">
        <v>0</v>
      </c>
      <c r="C558" s="141" t="s">
        <v>676</v>
      </c>
      <c r="D558" s="141">
        <v>0</v>
      </c>
      <c r="E558" s="141">
        <f t="shared" ref="E558:H558" si="467">E350</f>
        <v>1</v>
      </c>
      <c r="F558" s="141">
        <f t="shared" si="467"/>
        <v>3.9</v>
      </c>
      <c r="G558" s="141">
        <f t="shared" si="467"/>
        <v>0.1</v>
      </c>
      <c r="H558" s="141">
        <f t="shared" si="467"/>
        <v>0.15</v>
      </c>
      <c r="I558" s="157">
        <v>1</v>
      </c>
      <c r="J558" s="157">
        <f t="shared" si="465"/>
        <v>5.8500000000000003E-2</v>
      </c>
      <c r="K558" s="157"/>
      <c r="L558" s="175" t="e">
        <f t="shared" si="126"/>
        <v>#REF!</v>
      </c>
      <c r="M558" s="175" t="e">
        <f t="shared" si="127"/>
        <v>#REF!</v>
      </c>
      <c r="N558" s="175" t="e">
        <f t="shared" si="128"/>
        <v>#REF!</v>
      </c>
      <c r="O558" s="175" t="e">
        <f t="shared" si="129"/>
        <v>#REF!</v>
      </c>
      <c r="P558" s="175"/>
      <c r="Q558" s="175"/>
      <c r="R558" s="155"/>
      <c r="S558" s="124"/>
      <c r="T558" s="119"/>
      <c r="U558" s="119"/>
      <c r="V558" s="124"/>
    </row>
    <row r="559" spans="1:22" ht="27.75" hidden="1" customHeight="1" outlineLevel="1">
      <c r="A559" s="140"/>
      <c r="B559" s="141">
        <v>0</v>
      </c>
      <c r="C559" s="141" t="s">
        <v>677</v>
      </c>
      <c r="D559" s="141">
        <v>0</v>
      </c>
      <c r="E559" s="141">
        <f t="shared" ref="E559:H559" si="468">E351</f>
        <v>1</v>
      </c>
      <c r="F559" s="141">
        <f t="shared" si="468"/>
        <v>2.6</v>
      </c>
      <c r="G559" s="141">
        <f t="shared" si="468"/>
        <v>0.2</v>
      </c>
      <c r="H559" s="141">
        <f t="shared" si="468"/>
        <v>0.15</v>
      </c>
      <c r="I559" s="157">
        <v>1</v>
      </c>
      <c r="J559" s="157">
        <f t="shared" si="465"/>
        <v>7.8E-2</v>
      </c>
      <c r="K559" s="157"/>
      <c r="L559" s="175" t="e">
        <f t="shared" si="126"/>
        <v>#REF!</v>
      </c>
      <c r="M559" s="175" t="e">
        <f t="shared" si="127"/>
        <v>#REF!</v>
      </c>
      <c r="N559" s="175" t="e">
        <f t="shared" si="128"/>
        <v>#REF!</v>
      </c>
      <c r="O559" s="175" t="e">
        <f t="shared" si="129"/>
        <v>#REF!</v>
      </c>
      <c r="P559" s="175"/>
      <c r="Q559" s="175"/>
      <c r="R559" s="155"/>
      <c r="S559" s="124"/>
      <c r="T559" s="119"/>
      <c r="U559" s="119"/>
      <c r="V559" s="124"/>
    </row>
    <row r="560" spans="1:22" ht="27.75" hidden="1" customHeight="1" outlineLevel="1">
      <c r="A560" s="140"/>
      <c r="B560" s="141" t="s">
        <v>371</v>
      </c>
      <c r="C560" s="141">
        <v>0</v>
      </c>
      <c r="D560" s="141">
        <v>0</v>
      </c>
      <c r="E560" s="141">
        <f t="shared" ref="E560:H560" si="469">E352</f>
        <v>0</v>
      </c>
      <c r="F560" s="141">
        <f t="shared" si="469"/>
        <v>0</v>
      </c>
      <c r="G560" s="141">
        <f t="shared" si="469"/>
        <v>0</v>
      </c>
      <c r="H560" s="141">
        <f t="shared" si="469"/>
        <v>0</v>
      </c>
      <c r="I560" s="157"/>
      <c r="J560" s="157"/>
      <c r="K560" s="157"/>
      <c r="L560" s="175" t="e">
        <f t="shared" si="126"/>
        <v>#REF!</v>
      </c>
      <c r="M560" s="175" t="e">
        <f t="shared" si="127"/>
        <v>#REF!</v>
      </c>
      <c r="N560" s="175" t="e">
        <f t="shared" si="128"/>
        <v>#REF!</v>
      </c>
      <c r="O560" s="175" t="e">
        <f t="shared" si="129"/>
        <v>#REF!</v>
      </c>
      <c r="P560" s="175"/>
      <c r="Q560" s="175"/>
      <c r="R560" s="155"/>
      <c r="S560" s="124"/>
      <c r="T560" s="119"/>
      <c r="U560" s="119"/>
      <c r="V560" s="124"/>
    </row>
    <row r="561" spans="1:22" ht="27.75" hidden="1" customHeight="1" outlineLevel="1">
      <c r="A561" s="140"/>
      <c r="B561" s="141" t="s">
        <v>366</v>
      </c>
      <c r="C561" s="141" t="s">
        <v>372</v>
      </c>
      <c r="D561" s="141">
        <v>0</v>
      </c>
      <c r="E561" s="141">
        <f t="shared" ref="E561:H561" si="470">E353</f>
        <v>7</v>
      </c>
      <c r="F561" s="141">
        <f t="shared" si="470"/>
        <v>0.2</v>
      </c>
      <c r="G561" s="141">
        <f t="shared" si="470"/>
        <v>0.2</v>
      </c>
      <c r="H561" s="141">
        <f t="shared" si="470"/>
        <v>3.2</v>
      </c>
      <c r="I561" s="157"/>
      <c r="J561" s="157">
        <f t="shared" ref="J561:J563" si="471">(F561+G561)*2*H561*E561</f>
        <v>17.920000000000002</v>
      </c>
      <c r="K561" s="157"/>
      <c r="L561" s="175" t="e">
        <f t="shared" si="126"/>
        <v>#REF!</v>
      </c>
      <c r="M561" s="175" t="e">
        <f t="shared" si="127"/>
        <v>#REF!</v>
      </c>
      <c r="N561" s="175" t="e">
        <f t="shared" si="128"/>
        <v>#REF!</v>
      </c>
      <c r="O561" s="175" t="e">
        <f t="shared" si="129"/>
        <v>#REF!</v>
      </c>
      <c r="P561" s="175"/>
      <c r="Q561" s="175"/>
      <c r="R561" s="155"/>
      <c r="S561" s="124"/>
      <c r="T561" s="119"/>
      <c r="U561" s="119"/>
      <c r="V561" s="124"/>
    </row>
    <row r="562" spans="1:22" ht="27.75" hidden="1" customHeight="1" outlineLevel="1">
      <c r="A562" s="140"/>
      <c r="B562" s="141">
        <v>0</v>
      </c>
      <c r="C562" s="141" t="s">
        <v>678</v>
      </c>
      <c r="D562" s="141">
        <v>0</v>
      </c>
      <c r="E562" s="141">
        <f t="shared" ref="E562:H562" si="472">E354</f>
        <v>10</v>
      </c>
      <c r="F562" s="141">
        <f t="shared" si="472"/>
        <v>0.2</v>
      </c>
      <c r="G562" s="141">
        <f t="shared" si="472"/>
        <v>0.1</v>
      </c>
      <c r="H562" s="141">
        <f t="shared" si="472"/>
        <v>3.2</v>
      </c>
      <c r="I562" s="157"/>
      <c r="J562" s="157">
        <f t="shared" si="471"/>
        <v>19.2</v>
      </c>
      <c r="K562" s="157"/>
      <c r="L562" s="175" t="e">
        <f t="shared" si="126"/>
        <v>#REF!</v>
      </c>
      <c r="M562" s="175" t="e">
        <f t="shared" si="127"/>
        <v>#REF!</v>
      </c>
      <c r="N562" s="175" t="e">
        <f t="shared" si="128"/>
        <v>#REF!</v>
      </c>
      <c r="O562" s="175" t="e">
        <f t="shared" si="129"/>
        <v>#REF!</v>
      </c>
      <c r="P562" s="175"/>
      <c r="Q562" s="175"/>
      <c r="R562" s="155"/>
      <c r="S562" s="124"/>
      <c r="T562" s="119"/>
      <c r="U562" s="119"/>
      <c r="V562" s="124"/>
    </row>
    <row r="563" spans="1:22" ht="27.75" hidden="1" customHeight="1" outlineLevel="1">
      <c r="A563" s="140"/>
      <c r="B563" s="141">
        <v>0</v>
      </c>
      <c r="C563" s="141" t="s">
        <v>679</v>
      </c>
      <c r="D563" s="141">
        <v>0</v>
      </c>
      <c r="E563" s="141">
        <f t="shared" ref="E563:H563" si="473">E355</f>
        <v>1</v>
      </c>
      <c r="F563" s="141">
        <f t="shared" si="473"/>
        <v>0.3</v>
      </c>
      <c r="G563" s="141">
        <f t="shared" si="473"/>
        <v>0.1</v>
      </c>
      <c r="H563" s="141">
        <f t="shared" si="473"/>
        <v>3.2</v>
      </c>
      <c r="I563" s="157"/>
      <c r="J563" s="157">
        <f t="shared" si="471"/>
        <v>2.56</v>
      </c>
      <c r="K563" s="157"/>
      <c r="L563" s="175" t="e">
        <f t="shared" si="126"/>
        <v>#REF!</v>
      </c>
      <c r="M563" s="175" t="e">
        <f t="shared" si="127"/>
        <v>#REF!</v>
      </c>
      <c r="N563" s="175" t="e">
        <f t="shared" si="128"/>
        <v>#REF!</v>
      </c>
      <c r="O563" s="175" t="e">
        <f t="shared" si="129"/>
        <v>#REF!</v>
      </c>
      <c r="P563" s="175"/>
      <c r="Q563" s="175"/>
      <c r="R563" s="155"/>
      <c r="S563" s="124"/>
      <c r="T563" s="119"/>
      <c r="U563" s="119"/>
      <c r="V563" s="124"/>
    </row>
    <row r="564" spans="1:22" ht="27.75" hidden="1" customHeight="1" outlineLevel="1">
      <c r="A564" s="140"/>
      <c r="B564" s="141" t="s">
        <v>368</v>
      </c>
      <c r="C564" s="141" t="s">
        <v>369</v>
      </c>
      <c r="D564" s="141">
        <v>0</v>
      </c>
      <c r="E564" s="141">
        <f t="shared" ref="E564:H564" si="474">E356</f>
        <v>1</v>
      </c>
      <c r="F564" s="141">
        <f t="shared" si="474"/>
        <v>7.6</v>
      </c>
      <c r="G564" s="141">
        <f t="shared" si="474"/>
        <v>0.1</v>
      </c>
      <c r="H564" s="141">
        <f t="shared" si="474"/>
        <v>0.2</v>
      </c>
      <c r="I564" s="157"/>
      <c r="J564" s="157">
        <f t="shared" ref="J564:J567" si="475">(G564+H564*2)*F564*E564</f>
        <v>3.8</v>
      </c>
      <c r="K564" s="157"/>
      <c r="L564" s="175" t="e">
        <f t="shared" si="126"/>
        <v>#REF!</v>
      </c>
      <c r="M564" s="175" t="e">
        <f t="shared" si="127"/>
        <v>#REF!</v>
      </c>
      <c r="N564" s="175" t="e">
        <f t="shared" si="128"/>
        <v>#REF!</v>
      </c>
      <c r="O564" s="175" t="e">
        <f t="shared" si="129"/>
        <v>#REF!</v>
      </c>
      <c r="P564" s="175"/>
      <c r="Q564" s="175"/>
      <c r="R564" s="155"/>
      <c r="S564" s="124"/>
      <c r="T564" s="119"/>
      <c r="U564" s="119"/>
      <c r="V564" s="124"/>
    </row>
    <row r="565" spans="1:22" ht="27.75" hidden="1" customHeight="1" outlineLevel="1">
      <c r="A565" s="140"/>
      <c r="B565" s="141">
        <v>0</v>
      </c>
      <c r="C565" s="141" t="s">
        <v>675</v>
      </c>
      <c r="D565" s="141">
        <v>0</v>
      </c>
      <c r="E565" s="141">
        <f t="shared" ref="E565:H565" si="476">E357</f>
        <v>1</v>
      </c>
      <c r="F565" s="141">
        <f t="shared" si="476"/>
        <v>40.725000000000001</v>
      </c>
      <c r="G565" s="141">
        <f t="shared" si="476"/>
        <v>0.2</v>
      </c>
      <c r="H565" s="141">
        <f t="shared" si="476"/>
        <v>0.2</v>
      </c>
      <c r="I565" s="157"/>
      <c r="J565" s="157">
        <f t="shared" si="475"/>
        <v>24.434999999999999</v>
      </c>
      <c r="K565" s="157"/>
      <c r="L565" s="175" t="e">
        <f t="shared" si="126"/>
        <v>#REF!</v>
      </c>
      <c r="M565" s="175" t="e">
        <f t="shared" si="127"/>
        <v>#REF!</v>
      </c>
      <c r="N565" s="175" t="e">
        <f t="shared" si="128"/>
        <v>#REF!</v>
      </c>
      <c r="O565" s="175" t="e">
        <f t="shared" si="129"/>
        <v>#REF!</v>
      </c>
      <c r="P565" s="175"/>
      <c r="Q565" s="175"/>
      <c r="R565" s="155"/>
      <c r="S565" s="124"/>
      <c r="T565" s="119"/>
      <c r="U565" s="119"/>
      <c r="V565" s="124"/>
    </row>
    <row r="566" spans="1:22" ht="27.75" hidden="1" customHeight="1" outlineLevel="1">
      <c r="A566" s="140"/>
      <c r="B566" s="141">
        <v>0</v>
      </c>
      <c r="C566" s="141" t="s">
        <v>676</v>
      </c>
      <c r="D566" s="141">
        <v>0</v>
      </c>
      <c r="E566" s="141">
        <f t="shared" ref="E566:H566" si="477">E358</f>
        <v>1</v>
      </c>
      <c r="F566" s="141">
        <f t="shared" si="477"/>
        <v>7.7</v>
      </c>
      <c r="G566" s="141">
        <f t="shared" si="477"/>
        <v>0.1</v>
      </c>
      <c r="H566" s="141">
        <f t="shared" si="477"/>
        <v>0.15</v>
      </c>
      <c r="I566" s="157"/>
      <c r="J566" s="157">
        <f t="shared" si="475"/>
        <v>3.08</v>
      </c>
      <c r="K566" s="157"/>
      <c r="L566" s="175" t="e">
        <f t="shared" si="126"/>
        <v>#REF!</v>
      </c>
      <c r="M566" s="175" t="e">
        <f t="shared" si="127"/>
        <v>#REF!</v>
      </c>
      <c r="N566" s="175" t="e">
        <f t="shared" si="128"/>
        <v>#REF!</v>
      </c>
      <c r="O566" s="175" t="e">
        <f t="shared" si="129"/>
        <v>#REF!</v>
      </c>
      <c r="P566" s="175"/>
      <c r="Q566" s="175"/>
      <c r="R566" s="155"/>
      <c r="S566" s="124"/>
      <c r="T566" s="119"/>
      <c r="U566" s="119"/>
      <c r="V566" s="124"/>
    </row>
    <row r="567" spans="1:22" ht="27.75" hidden="1" customHeight="1" outlineLevel="1">
      <c r="A567" s="140"/>
      <c r="B567" s="141">
        <v>0</v>
      </c>
      <c r="C567" s="141" t="s">
        <v>677</v>
      </c>
      <c r="D567" s="141">
        <v>0</v>
      </c>
      <c r="E567" s="141">
        <f t="shared" ref="E567:H567" si="478">E359</f>
        <v>1</v>
      </c>
      <c r="F567" s="141">
        <f t="shared" si="478"/>
        <v>1.7</v>
      </c>
      <c r="G567" s="141">
        <f t="shared" si="478"/>
        <v>0.2</v>
      </c>
      <c r="H567" s="141">
        <f t="shared" si="478"/>
        <v>0.15</v>
      </c>
      <c r="I567" s="157"/>
      <c r="J567" s="157">
        <f t="shared" si="475"/>
        <v>0.85</v>
      </c>
      <c r="K567" s="157"/>
      <c r="L567" s="175" t="e">
        <f t="shared" si="126"/>
        <v>#REF!</v>
      </c>
      <c r="M567" s="175" t="e">
        <f t="shared" si="127"/>
        <v>#REF!</v>
      </c>
      <c r="N567" s="175" t="e">
        <f t="shared" si="128"/>
        <v>#REF!</v>
      </c>
      <c r="O567" s="175" t="e">
        <f t="shared" si="129"/>
        <v>#REF!</v>
      </c>
      <c r="P567" s="175"/>
      <c r="Q567" s="175"/>
      <c r="R567" s="155"/>
      <c r="S567" s="124"/>
      <c r="T567" s="119"/>
      <c r="U567" s="119"/>
      <c r="V567" s="124"/>
    </row>
    <row r="568" spans="1:22" ht="27.75" hidden="1" customHeight="1" outlineLevel="1">
      <c r="A568" s="140"/>
      <c r="B568" s="141" t="s">
        <v>680</v>
      </c>
      <c r="C568" s="141">
        <v>0</v>
      </c>
      <c r="D568" s="141">
        <v>0</v>
      </c>
      <c r="E568" s="141">
        <f t="shared" ref="E568:H568" si="479">E360</f>
        <v>0</v>
      </c>
      <c r="F568" s="141">
        <f t="shared" si="479"/>
        <v>0</v>
      </c>
      <c r="G568" s="141">
        <f t="shared" si="479"/>
        <v>0</v>
      </c>
      <c r="H568" s="141">
        <f t="shared" si="479"/>
        <v>0</v>
      </c>
      <c r="I568" s="157"/>
      <c r="J568" s="157"/>
      <c r="K568" s="157"/>
      <c r="L568" s="175" t="e">
        <f t="shared" si="126"/>
        <v>#REF!</v>
      </c>
      <c r="M568" s="175" t="e">
        <f t="shared" si="127"/>
        <v>#REF!</v>
      </c>
      <c r="N568" s="175" t="e">
        <f t="shared" si="128"/>
        <v>#REF!</v>
      </c>
      <c r="O568" s="175" t="e">
        <f t="shared" si="129"/>
        <v>#REF!</v>
      </c>
      <c r="P568" s="175"/>
      <c r="Q568" s="175"/>
      <c r="R568" s="155"/>
      <c r="S568" s="124"/>
      <c r="T568" s="119"/>
      <c r="U568" s="119"/>
      <c r="V568" s="124"/>
    </row>
    <row r="569" spans="1:22" ht="27.75" hidden="1" customHeight="1" outlineLevel="1">
      <c r="A569" s="140"/>
      <c r="B569" s="141" t="s">
        <v>366</v>
      </c>
      <c r="C569" s="141" t="s">
        <v>681</v>
      </c>
      <c r="D569" s="141">
        <v>0</v>
      </c>
      <c r="E569" s="141">
        <f t="shared" ref="E569:H569" si="480">E361</f>
        <v>4</v>
      </c>
      <c r="F569" s="141">
        <f t="shared" si="480"/>
        <v>0.2</v>
      </c>
      <c r="G569" s="141">
        <f t="shared" si="480"/>
        <v>0.2</v>
      </c>
      <c r="H569" s="141">
        <f t="shared" si="480"/>
        <v>0.8</v>
      </c>
      <c r="I569" s="157"/>
      <c r="J569" s="157">
        <f t="shared" ref="J569:J570" si="481">(F569+G569)*2*H569*E569</f>
        <v>2.56</v>
      </c>
      <c r="K569" s="157"/>
      <c r="L569" s="175" t="e">
        <f t="shared" si="126"/>
        <v>#REF!</v>
      </c>
      <c r="M569" s="175" t="e">
        <f t="shared" si="127"/>
        <v>#REF!</v>
      </c>
      <c r="N569" s="175" t="e">
        <f t="shared" si="128"/>
        <v>#REF!</v>
      </c>
      <c r="O569" s="175" t="e">
        <f t="shared" si="129"/>
        <v>#REF!</v>
      </c>
      <c r="P569" s="175"/>
      <c r="Q569" s="175"/>
      <c r="R569" s="155"/>
      <c r="S569" s="124"/>
      <c r="T569" s="119"/>
      <c r="U569" s="119"/>
      <c r="V569" s="124"/>
    </row>
    <row r="570" spans="1:22" ht="27.75" hidden="1" customHeight="1" outlineLevel="1">
      <c r="A570" s="140"/>
      <c r="B570" s="141">
        <v>0</v>
      </c>
      <c r="C570" s="141" t="s">
        <v>682</v>
      </c>
      <c r="D570" s="141">
        <v>0</v>
      </c>
      <c r="E570" s="141">
        <f t="shared" ref="E570:H570" si="482">E362</f>
        <v>13</v>
      </c>
      <c r="F570" s="141">
        <f t="shared" si="482"/>
        <v>0.2</v>
      </c>
      <c r="G570" s="141">
        <f t="shared" si="482"/>
        <v>0.1</v>
      </c>
      <c r="H570" s="141">
        <f t="shared" si="482"/>
        <v>3.2</v>
      </c>
      <c r="I570" s="157"/>
      <c r="J570" s="157">
        <f t="shared" si="481"/>
        <v>24.96</v>
      </c>
      <c r="K570" s="157"/>
      <c r="L570" s="175" t="e">
        <f t="shared" si="126"/>
        <v>#REF!</v>
      </c>
      <c r="M570" s="175" t="e">
        <f t="shared" si="127"/>
        <v>#REF!</v>
      </c>
      <c r="N570" s="175" t="e">
        <f t="shared" si="128"/>
        <v>#REF!</v>
      </c>
      <c r="O570" s="175" t="e">
        <f t="shared" si="129"/>
        <v>#REF!</v>
      </c>
      <c r="P570" s="175"/>
      <c r="Q570" s="175"/>
      <c r="R570" s="155"/>
      <c r="S570" s="124"/>
      <c r="T570" s="119"/>
      <c r="U570" s="119"/>
      <c r="V570" s="124"/>
    </row>
    <row r="571" spans="1:22" ht="27.75" hidden="1" customHeight="1" outlineLevel="1">
      <c r="A571" s="140"/>
      <c r="B571" s="141" t="s">
        <v>683</v>
      </c>
      <c r="C571" s="141" t="s">
        <v>684</v>
      </c>
      <c r="D571" s="141">
        <v>0</v>
      </c>
      <c r="E571" s="141">
        <f t="shared" ref="E571:H571" si="483">E363</f>
        <v>1</v>
      </c>
      <c r="F571" s="141">
        <f t="shared" si="483"/>
        <v>55.7</v>
      </c>
      <c r="G571" s="141">
        <f t="shared" si="483"/>
        <v>0.1</v>
      </c>
      <c r="H571" s="141">
        <f t="shared" si="483"/>
        <v>0.15</v>
      </c>
      <c r="I571" s="157"/>
      <c r="J571" s="157">
        <f t="shared" ref="J571:J572" si="484">H571*F571*E571*2</f>
        <v>16.71</v>
      </c>
      <c r="K571" s="157"/>
      <c r="L571" s="175" t="e">
        <f t="shared" si="126"/>
        <v>#REF!</v>
      </c>
      <c r="M571" s="175" t="e">
        <f t="shared" si="127"/>
        <v>#REF!</v>
      </c>
      <c r="N571" s="175" t="e">
        <f t="shared" si="128"/>
        <v>#REF!</v>
      </c>
      <c r="O571" s="175" t="e">
        <f t="shared" si="129"/>
        <v>#REF!</v>
      </c>
      <c r="P571" s="175"/>
      <c r="Q571" s="175"/>
      <c r="R571" s="155"/>
      <c r="S571" s="124"/>
      <c r="T571" s="119"/>
      <c r="U571" s="119"/>
      <c r="V571" s="124"/>
    </row>
    <row r="572" spans="1:22" ht="27.75" hidden="1" customHeight="1" outlineLevel="1">
      <c r="A572" s="140"/>
      <c r="B572" s="141">
        <v>0</v>
      </c>
      <c r="C572" s="141" t="s">
        <v>685</v>
      </c>
      <c r="D572" s="141">
        <v>0</v>
      </c>
      <c r="E572" s="141">
        <f t="shared" ref="E572:H572" si="485">E364</f>
        <v>1</v>
      </c>
      <c r="F572" s="141">
        <f t="shared" si="485"/>
        <v>14.9</v>
      </c>
      <c r="G572" s="141">
        <f t="shared" si="485"/>
        <v>0.2</v>
      </c>
      <c r="H572" s="141">
        <f t="shared" si="485"/>
        <v>0.1</v>
      </c>
      <c r="I572" s="157"/>
      <c r="J572" s="157">
        <f t="shared" si="484"/>
        <v>2.98</v>
      </c>
      <c r="K572" s="157"/>
      <c r="L572" s="175" t="e">
        <f t="shared" si="126"/>
        <v>#REF!</v>
      </c>
      <c r="M572" s="175" t="e">
        <f t="shared" si="127"/>
        <v>#REF!</v>
      </c>
      <c r="N572" s="175" t="e">
        <f t="shared" si="128"/>
        <v>#REF!</v>
      </c>
      <c r="O572" s="175" t="e">
        <f t="shared" si="129"/>
        <v>#REF!</v>
      </c>
      <c r="P572" s="175"/>
      <c r="Q572" s="175"/>
      <c r="R572" s="155"/>
      <c r="S572" s="124"/>
      <c r="T572" s="119"/>
      <c r="U572" s="119"/>
      <c r="V572" s="124"/>
    </row>
    <row r="573" spans="1:22" ht="27.75" hidden="1" customHeight="1" outlineLevel="1">
      <c r="A573" s="140"/>
      <c r="B573" s="155"/>
      <c r="C573" s="155"/>
      <c r="D573" s="140"/>
      <c r="E573" s="156"/>
      <c r="F573" s="157"/>
      <c r="G573" s="157"/>
      <c r="H573" s="157"/>
      <c r="I573" s="157"/>
      <c r="J573" s="157"/>
      <c r="K573" s="157"/>
      <c r="L573" s="175" t="e">
        <f t="shared" si="126"/>
        <v>#REF!</v>
      </c>
      <c r="M573" s="175" t="e">
        <f t="shared" si="127"/>
        <v>#REF!</v>
      </c>
      <c r="N573" s="175" t="e">
        <f t="shared" si="128"/>
        <v>#REF!</v>
      </c>
      <c r="O573" s="175" t="e">
        <f t="shared" si="129"/>
        <v>#REF!</v>
      </c>
      <c r="P573" s="175"/>
      <c r="Q573" s="175"/>
      <c r="R573" s="155"/>
      <c r="S573" s="124"/>
      <c r="T573" s="119"/>
      <c r="U573" s="119"/>
      <c r="V573" s="124"/>
    </row>
    <row r="574" spans="1:22" ht="27.75" customHeight="1">
      <c r="A574" s="154" t="s">
        <v>218</v>
      </c>
      <c r="B574" s="159" t="s">
        <v>251</v>
      </c>
      <c r="C574" s="155"/>
      <c r="D574" s="154"/>
      <c r="E574" s="154"/>
      <c r="F574" s="154"/>
      <c r="G574" s="154"/>
      <c r="H574" s="154"/>
      <c r="I574" s="154"/>
      <c r="J574" s="154"/>
      <c r="K574" s="151"/>
      <c r="L574" s="175" t="e">
        <f t="shared" si="126"/>
        <v>#REF!</v>
      </c>
      <c r="M574" s="175" t="e">
        <f t="shared" si="127"/>
        <v>#REF!</v>
      </c>
      <c r="N574" s="175" t="e">
        <f t="shared" si="128"/>
        <v>#REF!</v>
      </c>
      <c r="O574" s="175" t="e">
        <f t="shared" si="129"/>
        <v>#REF!</v>
      </c>
      <c r="P574" s="174"/>
      <c r="Q574" s="174"/>
      <c r="R574" s="153"/>
      <c r="S574" s="180"/>
      <c r="T574" s="121"/>
      <c r="U574" s="121"/>
      <c r="V574" s="180"/>
    </row>
    <row r="575" spans="1:22" ht="31.5" customHeight="1" collapsed="1">
      <c r="A575" s="140">
        <v>23</v>
      </c>
      <c r="B575" s="155" t="s">
        <v>378</v>
      </c>
      <c r="C575" s="160" t="s">
        <v>695</v>
      </c>
      <c r="D575" s="140" t="s">
        <v>254</v>
      </c>
      <c r="E575" s="156"/>
      <c r="F575" s="214"/>
      <c r="G575" s="214"/>
      <c r="H575" s="214"/>
      <c r="I575" s="157"/>
      <c r="J575" s="157"/>
      <c r="K575" s="157">
        <f>SUBTOTAL(9,J576:J587)</f>
        <v>1561.78</v>
      </c>
      <c r="L575" s="175" t="e">
        <f t="shared" si="126"/>
        <v>#REF!</v>
      </c>
      <c r="M575" s="175" t="e">
        <f t="shared" si="127"/>
        <v>#REF!</v>
      </c>
      <c r="N575" s="175" t="e">
        <f t="shared" si="128"/>
        <v>#REF!</v>
      </c>
      <c r="O575" s="175" t="e">
        <f t="shared" si="129"/>
        <v>#REF!</v>
      </c>
      <c r="P575" s="175" t="e">
        <f t="shared" ref="P575:Q575" si="486">N575+L575</f>
        <v>#REF!</v>
      </c>
      <c r="Q575" s="175" t="e">
        <f t="shared" si="486"/>
        <v>#REF!</v>
      </c>
      <c r="R575" s="155"/>
      <c r="S575" s="124"/>
      <c r="T575" s="119">
        <f>15820*1.08</f>
        <v>17085.599999999999</v>
      </c>
      <c r="U575" s="119">
        <v>3200</v>
      </c>
      <c r="V575" s="124">
        <v>1419.8</v>
      </c>
    </row>
    <row r="576" spans="1:22" ht="12.75" hidden="1" customHeight="1" outlineLevel="1">
      <c r="A576" s="140"/>
      <c r="B576" s="155" t="s">
        <v>529</v>
      </c>
      <c r="C576" s="160"/>
      <c r="D576" s="140"/>
      <c r="E576" s="156"/>
      <c r="F576" s="214"/>
      <c r="G576" s="214"/>
      <c r="H576" s="157">
        <f>13.9</f>
        <v>13.9</v>
      </c>
      <c r="I576" s="157">
        <v>1.1000000000000001</v>
      </c>
      <c r="J576" s="157">
        <f t="shared" ref="J576:J587" si="487">PRODUCT(H576:I576)</f>
        <v>15.29</v>
      </c>
      <c r="K576" s="157"/>
      <c r="L576" s="175" t="e">
        <f t="shared" si="126"/>
        <v>#REF!</v>
      </c>
      <c r="M576" s="175" t="e">
        <f t="shared" si="127"/>
        <v>#REF!</v>
      </c>
      <c r="N576" s="175" t="e">
        <f t="shared" si="128"/>
        <v>#REF!</v>
      </c>
      <c r="O576" s="175" t="e">
        <f t="shared" si="129"/>
        <v>#REF!</v>
      </c>
      <c r="P576" s="175"/>
      <c r="Q576" s="175"/>
      <c r="R576" s="155"/>
      <c r="S576" s="124"/>
      <c r="T576" s="119"/>
      <c r="U576" s="119"/>
      <c r="V576" s="124"/>
    </row>
    <row r="577" spans="1:22" ht="12.75" hidden="1" customHeight="1" outlineLevel="1">
      <c r="A577" s="140"/>
      <c r="B577" s="155" t="s">
        <v>190</v>
      </c>
      <c r="C577" s="160"/>
      <c r="D577" s="140"/>
      <c r="E577" s="156"/>
      <c r="F577" s="214"/>
      <c r="G577" s="214"/>
      <c r="H577" s="157">
        <v>16.8</v>
      </c>
      <c r="I577" s="157">
        <v>1.1000000000000001</v>
      </c>
      <c r="J577" s="157">
        <f t="shared" si="487"/>
        <v>18.48</v>
      </c>
      <c r="K577" s="157"/>
      <c r="L577" s="175" t="e">
        <f t="shared" si="126"/>
        <v>#REF!</v>
      </c>
      <c r="M577" s="175" t="e">
        <f t="shared" si="127"/>
        <v>#REF!</v>
      </c>
      <c r="N577" s="175" t="e">
        <f t="shared" si="128"/>
        <v>#REF!</v>
      </c>
      <c r="O577" s="175" t="e">
        <f t="shared" si="129"/>
        <v>#REF!</v>
      </c>
      <c r="P577" s="175"/>
      <c r="Q577" s="175"/>
      <c r="R577" s="155"/>
      <c r="S577" s="124"/>
      <c r="T577" s="119"/>
      <c r="U577" s="119"/>
      <c r="V577" s="124"/>
    </row>
    <row r="578" spans="1:22" ht="12.75" hidden="1" customHeight="1" outlineLevel="1">
      <c r="A578" s="140"/>
      <c r="B578" s="155" t="s">
        <v>191</v>
      </c>
      <c r="C578" s="160"/>
      <c r="D578" s="140"/>
      <c r="E578" s="156"/>
      <c r="F578" s="214"/>
      <c r="G578" s="214"/>
      <c r="H578" s="157">
        <v>60.5</v>
      </c>
      <c r="I578" s="157">
        <v>1.1000000000000001</v>
      </c>
      <c r="J578" s="157">
        <f t="shared" si="487"/>
        <v>66.55</v>
      </c>
      <c r="K578" s="157"/>
      <c r="L578" s="175" t="e">
        <f t="shared" si="126"/>
        <v>#REF!</v>
      </c>
      <c r="M578" s="175" t="e">
        <f t="shared" si="127"/>
        <v>#REF!</v>
      </c>
      <c r="N578" s="175" t="e">
        <f t="shared" si="128"/>
        <v>#REF!</v>
      </c>
      <c r="O578" s="175" t="e">
        <f t="shared" si="129"/>
        <v>#REF!</v>
      </c>
      <c r="P578" s="175"/>
      <c r="Q578" s="175"/>
      <c r="R578" s="155"/>
      <c r="S578" s="124"/>
      <c r="T578" s="119"/>
      <c r="U578" s="119"/>
      <c r="V578" s="124"/>
    </row>
    <row r="579" spans="1:22" ht="12.75" hidden="1" customHeight="1" outlineLevel="1">
      <c r="A579" s="140"/>
      <c r="B579" s="155" t="s">
        <v>192</v>
      </c>
      <c r="C579" s="160"/>
      <c r="D579" s="140"/>
      <c r="E579" s="156"/>
      <c r="F579" s="214"/>
      <c r="G579" s="214"/>
      <c r="H579" s="157">
        <v>74.599999999999994</v>
      </c>
      <c r="I579" s="157">
        <v>1.1000000000000001</v>
      </c>
      <c r="J579" s="157">
        <f t="shared" si="487"/>
        <v>82.06</v>
      </c>
      <c r="K579" s="157"/>
      <c r="L579" s="175" t="e">
        <f t="shared" si="126"/>
        <v>#REF!</v>
      </c>
      <c r="M579" s="175" t="e">
        <f t="shared" si="127"/>
        <v>#REF!</v>
      </c>
      <c r="N579" s="175" t="e">
        <f t="shared" si="128"/>
        <v>#REF!</v>
      </c>
      <c r="O579" s="175" t="e">
        <f t="shared" si="129"/>
        <v>#REF!</v>
      </c>
      <c r="P579" s="175"/>
      <c r="Q579" s="175"/>
      <c r="R579" s="155"/>
      <c r="S579" s="124"/>
      <c r="T579" s="119"/>
      <c r="U579" s="119"/>
      <c r="V579" s="124"/>
    </row>
    <row r="580" spans="1:22" ht="12.75" hidden="1" customHeight="1" outlineLevel="1">
      <c r="A580" s="140"/>
      <c r="B580" s="155" t="s">
        <v>194</v>
      </c>
      <c r="C580" s="160"/>
      <c r="D580" s="140"/>
      <c r="E580" s="156"/>
      <c r="F580" s="214"/>
      <c r="G580" s="214"/>
      <c r="H580" s="157">
        <v>135</v>
      </c>
      <c r="I580" s="157">
        <v>1.1000000000000001</v>
      </c>
      <c r="J580" s="157">
        <f t="shared" si="487"/>
        <v>148.5</v>
      </c>
      <c r="K580" s="157"/>
      <c r="L580" s="175" t="e">
        <f t="shared" si="126"/>
        <v>#REF!</v>
      </c>
      <c r="M580" s="175" t="e">
        <f t="shared" si="127"/>
        <v>#REF!</v>
      </c>
      <c r="N580" s="175" t="e">
        <f t="shared" si="128"/>
        <v>#REF!</v>
      </c>
      <c r="O580" s="175" t="e">
        <f t="shared" si="129"/>
        <v>#REF!</v>
      </c>
      <c r="P580" s="175"/>
      <c r="Q580" s="175"/>
      <c r="R580" s="155"/>
      <c r="S580" s="124"/>
      <c r="T580" s="119"/>
      <c r="U580" s="119"/>
      <c r="V580" s="124"/>
    </row>
    <row r="581" spans="1:22" ht="12.75" hidden="1" customHeight="1" outlineLevel="1">
      <c r="A581" s="140"/>
      <c r="B581" s="155" t="s">
        <v>195</v>
      </c>
      <c r="C581" s="160"/>
      <c r="D581" s="140"/>
      <c r="E581" s="156"/>
      <c r="F581" s="214"/>
      <c r="G581" s="214"/>
      <c r="H581" s="157">
        <v>286.3</v>
      </c>
      <c r="I581" s="157">
        <v>1.1000000000000001</v>
      </c>
      <c r="J581" s="157">
        <f t="shared" si="487"/>
        <v>314.93</v>
      </c>
      <c r="K581" s="157"/>
      <c r="L581" s="175" t="e">
        <f t="shared" si="126"/>
        <v>#REF!</v>
      </c>
      <c r="M581" s="175" t="e">
        <f t="shared" si="127"/>
        <v>#REF!</v>
      </c>
      <c r="N581" s="175" t="e">
        <f t="shared" si="128"/>
        <v>#REF!</v>
      </c>
      <c r="O581" s="175" t="e">
        <f t="shared" si="129"/>
        <v>#REF!</v>
      </c>
      <c r="P581" s="175"/>
      <c r="Q581" s="175"/>
      <c r="R581" s="155"/>
      <c r="S581" s="124"/>
      <c r="T581" s="119"/>
      <c r="U581" s="119"/>
      <c r="V581" s="124"/>
    </row>
    <row r="582" spans="1:22" ht="12.75" hidden="1" customHeight="1" outlineLevel="1">
      <c r="A582" s="140"/>
      <c r="B582" s="155" t="s">
        <v>196</v>
      </c>
      <c r="C582" s="160"/>
      <c r="D582" s="140"/>
      <c r="E582" s="156"/>
      <c r="F582" s="214"/>
      <c r="G582" s="214"/>
      <c r="H582" s="157">
        <v>250.4</v>
      </c>
      <c r="I582" s="157">
        <v>1.1000000000000001</v>
      </c>
      <c r="J582" s="157">
        <f t="shared" si="487"/>
        <v>275.44</v>
      </c>
      <c r="K582" s="157"/>
      <c r="L582" s="175" t="e">
        <f t="shared" si="126"/>
        <v>#REF!</v>
      </c>
      <c r="M582" s="175" t="e">
        <f t="shared" si="127"/>
        <v>#REF!</v>
      </c>
      <c r="N582" s="175" t="e">
        <f t="shared" si="128"/>
        <v>#REF!</v>
      </c>
      <c r="O582" s="175" t="e">
        <f t="shared" si="129"/>
        <v>#REF!</v>
      </c>
      <c r="P582" s="175"/>
      <c r="Q582" s="175"/>
      <c r="R582" s="155"/>
      <c r="S582" s="124"/>
      <c r="T582" s="119"/>
      <c r="U582" s="119"/>
      <c r="V582" s="124"/>
    </row>
    <row r="583" spans="1:22" ht="12.75" hidden="1" customHeight="1" outlineLevel="1">
      <c r="A583" s="140"/>
      <c r="B583" s="155" t="s">
        <v>197</v>
      </c>
      <c r="C583" s="160"/>
      <c r="D583" s="140"/>
      <c r="E583" s="156"/>
      <c r="F583" s="214"/>
      <c r="G583" s="214"/>
      <c r="H583" s="157">
        <v>190.2</v>
      </c>
      <c r="I583" s="157">
        <v>1.1000000000000001</v>
      </c>
      <c r="J583" s="157">
        <f t="shared" si="487"/>
        <v>209.22</v>
      </c>
      <c r="K583" s="157"/>
      <c r="L583" s="175" t="e">
        <f t="shared" si="126"/>
        <v>#REF!</v>
      </c>
      <c r="M583" s="175" t="e">
        <f t="shared" si="127"/>
        <v>#REF!</v>
      </c>
      <c r="N583" s="175" t="e">
        <f t="shared" si="128"/>
        <v>#REF!</v>
      </c>
      <c r="O583" s="175" t="e">
        <f t="shared" si="129"/>
        <v>#REF!</v>
      </c>
      <c r="P583" s="175"/>
      <c r="Q583" s="175"/>
      <c r="R583" s="155"/>
      <c r="S583" s="124"/>
      <c r="T583" s="119"/>
      <c r="U583" s="119"/>
      <c r="V583" s="124"/>
    </row>
    <row r="584" spans="1:22" ht="12.75" hidden="1" customHeight="1" outlineLevel="1">
      <c r="A584" s="140"/>
      <c r="B584" s="155" t="s">
        <v>198</v>
      </c>
      <c r="C584" s="160"/>
      <c r="D584" s="140"/>
      <c r="E584" s="156"/>
      <c r="F584" s="214"/>
      <c r="G584" s="214"/>
      <c r="H584" s="157">
        <f>35.1+76.7</f>
        <v>111.8</v>
      </c>
      <c r="I584" s="157">
        <v>1.1000000000000001</v>
      </c>
      <c r="J584" s="157">
        <f t="shared" si="487"/>
        <v>122.98</v>
      </c>
      <c r="K584" s="157"/>
      <c r="L584" s="175" t="e">
        <f t="shared" si="126"/>
        <v>#REF!</v>
      </c>
      <c r="M584" s="175" t="e">
        <f t="shared" si="127"/>
        <v>#REF!</v>
      </c>
      <c r="N584" s="175" t="e">
        <f t="shared" si="128"/>
        <v>#REF!</v>
      </c>
      <c r="O584" s="175" t="e">
        <f t="shared" si="129"/>
        <v>#REF!</v>
      </c>
      <c r="P584" s="175"/>
      <c r="Q584" s="175"/>
      <c r="R584" s="155"/>
      <c r="S584" s="124"/>
      <c r="T584" s="119"/>
      <c r="U584" s="119"/>
      <c r="V584" s="124"/>
    </row>
    <row r="585" spans="1:22" ht="12.75" hidden="1" customHeight="1" outlineLevel="1">
      <c r="A585" s="140"/>
      <c r="B585" s="412" t="s">
        <v>405</v>
      </c>
      <c r="C585" s="160"/>
      <c r="D585" s="140"/>
      <c r="E585" s="156"/>
      <c r="F585" s="214"/>
      <c r="G585" s="214"/>
      <c r="H585" s="157">
        <f>55.6+59.4</f>
        <v>115</v>
      </c>
      <c r="I585" s="157">
        <v>1.1000000000000001</v>
      </c>
      <c r="J585" s="157">
        <f t="shared" si="487"/>
        <v>126.5</v>
      </c>
      <c r="K585" s="157"/>
      <c r="L585" s="175" t="e">
        <f t="shared" si="126"/>
        <v>#REF!</v>
      </c>
      <c r="M585" s="175" t="e">
        <f t="shared" si="127"/>
        <v>#REF!</v>
      </c>
      <c r="N585" s="175" t="e">
        <f t="shared" si="128"/>
        <v>#REF!</v>
      </c>
      <c r="O585" s="175" t="e">
        <f t="shared" si="129"/>
        <v>#REF!</v>
      </c>
      <c r="P585" s="175"/>
      <c r="Q585" s="175"/>
      <c r="R585" s="155"/>
      <c r="S585" s="124"/>
      <c r="T585" s="119"/>
      <c r="U585" s="119"/>
      <c r="V585" s="124"/>
    </row>
    <row r="586" spans="1:22" ht="12.75" hidden="1" customHeight="1" outlineLevel="1">
      <c r="A586" s="140"/>
      <c r="B586" s="155" t="s">
        <v>555</v>
      </c>
      <c r="C586" s="160"/>
      <c r="D586" s="140"/>
      <c r="E586" s="156"/>
      <c r="F586" s="214"/>
      <c r="G586" s="214"/>
      <c r="H586" s="157">
        <v>61</v>
      </c>
      <c r="I586" s="157">
        <v>1.1000000000000001</v>
      </c>
      <c r="J586" s="157">
        <f t="shared" si="487"/>
        <v>67.099999999999994</v>
      </c>
      <c r="K586" s="157"/>
      <c r="L586" s="175" t="e">
        <f t="shared" si="126"/>
        <v>#REF!</v>
      </c>
      <c r="M586" s="175" t="e">
        <f t="shared" si="127"/>
        <v>#REF!</v>
      </c>
      <c r="N586" s="175" t="e">
        <f t="shared" si="128"/>
        <v>#REF!</v>
      </c>
      <c r="O586" s="175" t="e">
        <f t="shared" si="129"/>
        <v>#REF!</v>
      </c>
      <c r="P586" s="175"/>
      <c r="Q586" s="175"/>
      <c r="R586" s="155"/>
      <c r="S586" s="124"/>
      <c r="T586" s="119"/>
      <c r="U586" s="119"/>
      <c r="V586" s="124"/>
    </row>
    <row r="587" spans="1:22" ht="12.75" hidden="1" customHeight="1" outlineLevel="1">
      <c r="A587" s="140"/>
      <c r="B587" s="412" t="s">
        <v>696</v>
      </c>
      <c r="C587" s="160"/>
      <c r="D587" s="140"/>
      <c r="E587" s="156"/>
      <c r="F587" s="214"/>
      <c r="G587" s="214"/>
      <c r="H587" s="157">
        <f>45.9+58.4</f>
        <v>104.3</v>
      </c>
      <c r="I587" s="157">
        <v>1.1000000000000001</v>
      </c>
      <c r="J587" s="157">
        <f t="shared" si="487"/>
        <v>114.73</v>
      </c>
      <c r="K587" s="157"/>
      <c r="L587" s="175" t="e">
        <f t="shared" si="126"/>
        <v>#REF!</v>
      </c>
      <c r="M587" s="175" t="e">
        <f t="shared" si="127"/>
        <v>#REF!</v>
      </c>
      <c r="N587" s="175" t="e">
        <f t="shared" si="128"/>
        <v>#REF!</v>
      </c>
      <c r="O587" s="175" t="e">
        <f t="shared" si="129"/>
        <v>#REF!</v>
      </c>
      <c r="P587" s="175"/>
      <c r="Q587" s="175"/>
      <c r="R587" s="155"/>
      <c r="S587" s="124"/>
      <c r="T587" s="119"/>
      <c r="U587" s="119"/>
      <c r="V587" s="124"/>
    </row>
    <row r="588" spans="1:22" ht="31.5" customHeight="1" collapsed="1">
      <c r="A588" s="140">
        <v>24</v>
      </c>
      <c r="B588" s="155" t="s">
        <v>379</v>
      </c>
      <c r="C588" s="160" t="str">
        <f>C575</f>
        <v>D&lt;10mm CB240, D&gt;=10mm CB300</v>
      </c>
      <c r="D588" s="140" t="s">
        <v>254</v>
      </c>
      <c r="E588" s="156"/>
      <c r="F588" s="214"/>
      <c r="G588" s="214"/>
      <c r="H588" s="214"/>
      <c r="I588" s="157"/>
      <c r="J588" s="157"/>
      <c r="K588" s="157">
        <f>SUBTOTAL(9,J589:J601)</f>
        <v>721.61936000000003</v>
      </c>
      <c r="L588" s="175" t="e">
        <f t="shared" si="126"/>
        <v>#REF!</v>
      </c>
      <c r="M588" s="175" t="e">
        <f t="shared" si="127"/>
        <v>#REF!</v>
      </c>
      <c r="N588" s="175" t="e">
        <f t="shared" si="128"/>
        <v>#REF!</v>
      </c>
      <c r="O588" s="175" t="e">
        <f t="shared" si="129"/>
        <v>#REF!</v>
      </c>
      <c r="P588" s="175" t="e">
        <f t="shared" ref="P588:Q588" si="488">N588+L588</f>
        <v>#REF!</v>
      </c>
      <c r="Q588" s="175" t="e">
        <f t="shared" si="488"/>
        <v>#REF!</v>
      </c>
      <c r="R588" s="155"/>
      <c r="S588" s="124"/>
      <c r="T588" s="119">
        <f t="shared" ref="T588:U588" si="489">T575</f>
        <v>17085.599999999999</v>
      </c>
      <c r="U588" s="119">
        <f t="shared" si="489"/>
        <v>3200</v>
      </c>
      <c r="V588" s="124">
        <v>656.01760000000002</v>
      </c>
    </row>
    <row r="589" spans="1:22" ht="12.75" hidden="1" customHeight="1" outlineLevel="1">
      <c r="A589" s="140"/>
      <c r="B589" s="155" t="s">
        <v>225</v>
      </c>
      <c r="C589" s="160"/>
      <c r="D589" s="140"/>
      <c r="E589" s="156">
        <v>4</v>
      </c>
      <c r="F589" s="214">
        <f>0.3+2.2+40*16/1000</f>
        <v>3.14</v>
      </c>
      <c r="G589" s="214">
        <v>1.1000000000000001</v>
      </c>
      <c r="H589" s="214">
        <v>1.58</v>
      </c>
      <c r="I589" s="157">
        <v>6</v>
      </c>
      <c r="J589" s="157">
        <f t="shared" ref="J589:J600" si="490">PRODUCT(E589:I589)</f>
        <v>130.97568000000001</v>
      </c>
      <c r="K589" s="157"/>
      <c r="L589" s="175" t="e">
        <f t="shared" si="126"/>
        <v>#REF!</v>
      </c>
      <c r="M589" s="175" t="e">
        <f t="shared" si="127"/>
        <v>#REF!</v>
      </c>
      <c r="N589" s="175" t="e">
        <f t="shared" si="128"/>
        <v>#REF!</v>
      </c>
      <c r="O589" s="175" t="e">
        <f t="shared" si="129"/>
        <v>#REF!</v>
      </c>
      <c r="P589" s="175"/>
      <c r="Q589" s="175"/>
      <c r="R589" s="155"/>
      <c r="S589" s="124"/>
      <c r="T589" s="119"/>
      <c r="U589" s="119"/>
      <c r="V589" s="124"/>
    </row>
    <row r="590" spans="1:22" ht="12.75" hidden="1" customHeight="1" outlineLevel="1">
      <c r="A590" s="140"/>
      <c r="B590" s="155"/>
      <c r="C590" s="160"/>
      <c r="D590" s="140"/>
      <c r="E590" s="156">
        <v>4</v>
      </c>
      <c r="F590" s="214">
        <f>0.06*2+0.4*2</f>
        <v>0.92</v>
      </c>
      <c r="G590" s="214">
        <v>1.1000000000000001</v>
      </c>
      <c r="H590" s="214">
        <v>0.222</v>
      </c>
      <c r="I590" s="157">
        <v>13</v>
      </c>
      <c r="J590" s="157">
        <f t="shared" si="490"/>
        <v>11.682528</v>
      </c>
      <c r="K590" s="157"/>
      <c r="L590" s="175" t="e">
        <f t="shared" si="126"/>
        <v>#REF!</v>
      </c>
      <c r="M590" s="175" t="e">
        <f t="shared" si="127"/>
        <v>#REF!</v>
      </c>
      <c r="N590" s="175" t="e">
        <f t="shared" si="128"/>
        <v>#REF!</v>
      </c>
      <c r="O590" s="175" t="e">
        <f t="shared" si="129"/>
        <v>#REF!</v>
      </c>
      <c r="P590" s="175"/>
      <c r="Q590" s="175"/>
      <c r="R590" s="155"/>
      <c r="S590" s="124"/>
      <c r="T590" s="119"/>
      <c r="U590" s="119"/>
      <c r="V590" s="124"/>
    </row>
    <row r="591" spans="1:22" ht="12.75" hidden="1" customHeight="1" outlineLevel="1">
      <c r="A591" s="140"/>
      <c r="B591" s="155" t="s">
        <v>227</v>
      </c>
      <c r="C591" s="160"/>
      <c r="D591" s="140"/>
      <c r="E591" s="156">
        <v>13</v>
      </c>
      <c r="F591" s="214">
        <f>F589</f>
        <v>3.14</v>
      </c>
      <c r="G591" s="214">
        <v>1.1000000000000001</v>
      </c>
      <c r="H591" s="214">
        <v>1.58</v>
      </c>
      <c r="I591" s="157">
        <v>4</v>
      </c>
      <c r="J591" s="157">
        <f t="shared" si="490"/>
        <v>283.78064000000001</v>
      </c>
      <c r="K591" s="157"/>
      <c r="L591" s="175" t="e">
        <f t="shared" si="126"/>
        <v>#REF!</v>
      </c>
      <c r="M591" s="175" t="e">
        <f t="shared" si="127"/>
        <v>#REF!</v>
      </c>
      <c r="N591" s="175" t="e">
        <f t="shared" si="128"/>
        <v>#REF!</v>
      </c>
      <c r="O591" s="175" t="e">
        <f t="shared" si="129"/>
        <v>#REF!</v>
      </c>
      <c r="P591" s="175"/>
      <c r="Q591" s="175"/>
      <c r="R591" s="155"/>
      <c r="S591" s="124"/>
      <c r="T591" s="119"/>
      <c r="U591" s="119"/>
      <c r="V591" s="124"/>
    </row>
    <row r="592" spans="1:22" ht="12.75" hidden="1" customHeight="1" outlineLevel="1">
      <c r="A592" s="140"/>
      <c r="B592" s="155"/>
      <c r="C592" s="160"/>
      <c r="D592" s="140"/>
      <c r="E592" s="156">
        <v>13</v>
      </c>
      <c r="F592" s="214">
        <f>0.06*2+0.3*2</f>
        <v>0.72</v>
      </c>
      <c r="G592" s="214">
        <v>1.1000000000000001</v>
      </c>
      <c r="H592" s="214">
        <v>0.222</v>
      </c>
      <c r="I592" s="157">
        <v>13</v>
      </c>
      <c r="J592" s="157">
        <f t="shared" si="490"/>
        <v>29.714255999999999</v>
      </c>
      <c r="K592" s="157"/>
      <c r="L592" s="175" t="e">
        <f t="shared" si="126"/>
        <v>#REF!</v>
      </c>
      <c r="M592" s="175" t="e">
        <f t="shared" si="127"/>
        <v>#REF!</v>
      </c>
      <c r="N592" s="175" t="e">
        <f t="shared" si="128"/>
        <v>#REF!</v>
      </c>
      <c r="O592" s="175" t="e">
        <f t="shared" si="129"/>
        <v>#REF!</v>
      </c>
      <c r="P592" s="175"/>
      <c r="Q592" s="175"/>
      <c r="R592" s="155"/>
      <c r="S592" s="124"/>
      <c r="T592" s="119"/>
      <c r="U592" s="119"/>
      <c r="V592" s="124"/>
    </row>
    <row r="593" spans="1:22" ht="12.75" hidden="1" customHeight="1" outlineLevel="1">
      <c r="A593" s="140"/>
      <c r="B593" s="155" t="s">
        <v>228</v>
      </c>
      <c r="C593" s="160"/>
      <c r="D593" s="140"/>
      <c r="E593" s="156">
        <v>4</v>
      </c>
      <c r="F593" s="214">
        <f>F591</f>
        <v>3.14</v>
      </c>
      <c r="G593" s="214">
        <v>1.1000000000000001</v>
      </c>
      <c r="H593" s="214">
        <v>1.58</v>
      </c>
      <c r="I593" s="157">
        <v>6</v>
      </c>
      <c r="J593" s="157">
        <f t="shared" si="490"/>
        <v>130.97568000000001</v>
      </c>
      <c r="K593" s="157"/>
      <c r="L593" s="175" t="e">
        <f t="shared" si="126"/>
        <v>#REF!</v>
      </c>
      <c r="M593" s="175" t="e">
        <f t="shared" si="127"/>
        <v>#REF!</v>
      </c>
      <c r="N593" s="175" t="e">
        <f t="shared" si="128"/>
        <v>#REF!</v>
      </c>
      <c r="O593" s="175" t="e">
        <f t="shared" si="129"/>
        <v>#REF!</v>
      </c>
      <c r="P593" s="175"/>
      <c r="Q593" s="175"/>
      <c r="R593" s="155"/>
      <c r="S593" s="124"/>
      <c r="T593" s="119"/>
      <c r="U593" s="119"/>
      <c r="V593" s="124"/>
    </row>
    <row r="594" spans="1:22" ht="12.75" hidden="1" customHeight="1" outlineLevel="1">
      <c r="A594" s="140"/>
      <c r="B594" s="155"/>
      <c r="C594" s="160"/>
      <c r="D594" s="140"/>
      <c r="E594" s="156">
        <v>4</v>
      </c>
      <c r="F594" s="214">
        <f>0.06*2+0.4*2</f>
        <v>0.92</v>
      </c>
      <c r="G594" s="214">
        <v>1.1000000000000001</v>
      </c>
      <c r="H594" s="214">
        <v>0.222</v>
      </c>
      <c r="I594" s="157">
        <v>13</v>
      </c>
      <c r="J594" s="157">
        <f t="shared" si="490"/>
        <v>11.682528</v>
      </c>
      <c r="K594" s="157"/>
      <c r="L594" s="175" t="e">
        <f t="shared" si="126"/>
        <v>#REF!</v>
      </c>
      <c r="M594" s="175" t="e">
        <f t="shared" si="127"/>
        <v>#REF!</v>
      </c>
      <c r="N594" s="175" t="e">
        <f t="shared" si="128"/>
        <v>#REF!</v>
      </c>
      <c r="O594" s="175" t="e">
        <f t="shared" si="129"/>
        <v>#REF!</v>
      </c>
      <c r="P594" s="175"/>
      <c r="Q594" s="175"/>
      <c r="R594" s="155"/>
      <c r="S594" s="124"/>
      <c r="T594" s="119"/>
      <c r="U594" s="119"/>
      <c r="V594" s="124"/>
    </row>
    <row r="595" spans="1:22" ht="12.75" hidden="1" customHeight="1" outlineLevel="1">
      <c r="A595" s="140"/>
      <c r="B595" s="155" t="s">
        <v>229</v>
      </c>
      <c r="C595" s="160"/>
      <c r="D595" s="140"/>
      <c r="E595" s="156">
        <v>1</v>
      </c>
      <c r="F595" s="214">
        <f>0.3+0.15+1.75</f>
        <v>2.2000000000000002</v>
      </c>
      <c r="G595" s="214">
        <v>1.1000000000000001</v>
      </c>
      <c r="H595" s="214">
        <v>1.58</v>
      </c>
      <c r="I595" s="157">
        <v>6</v>
      </c>
      <c r="J595" s="157">
        <f t="shared" si="490"/>
        <v>22.941600000000001</v>
      </c>
      <c r="K595" s="157"/>
      <c r="L595" s="175" t="e">
        <f t="shared" si="126"/>
        <v>#REF!</v>
      </c>
      <c r="M595" s="175" t="e">
        <f t="shared" si="127"/>
        <v>#REF!</v>
      </c>
      <c r="N595" s="175" t="e">
        <f t="shared" si="128"/>
        <v>#REF!</v>
      </c>
      <c r="O595" s="175" t="e">
        <f t="shared" si="129"/>
        <v>#REF!</v>
      </c>
      <c r="P595" s="175"/>
      <c r="Q595" s="175"/>
      <c r="R595" s="155"/>
      <c r="S595" s="124"/>
      <c r="T595" s="119"/>
      <c r="U595" s="119"/>
      <c r="V595" s="124"/>
    </row>
    <row r="596" spans="1:22" ht="12.75" hidden="1" customHeight="1" outlineLevel="1">
      <c r="A596" s="140"/>
      <c r="B596" s="155"/>
      <c r="C596" s="160"/>
      <c r="D596" s="140"/>
      <c r="E596" s="156">
        <v>1</v>
      </c>
      <c r="F596" s="214">
        <f>0.06*2+0.3*2</f>
        <v>0.72</v>
      </c>
      <c r="G596" s="214">
        <v>1.1000000000000001</v>
      </c>
      <c r="H596" s="214">
        <v>0.222</v>
      </c>
      <c r="I596" s="157">
        <v>13</v>
      </c>
      <c r="J596" s="157">
        <f t="shared" si="490"/>
        <v>2.2857120000000002</v>
      </c>
      <c r="K596" s="157"/>
      <c r="L596" s="175" t="e">
        <f t="shared" si="126"/>
        <v>#REF!</v>
      </c>
      <c r="M596" s="175" t="e">
        <f t="shared" si="127"/>
        <v>#REF!</v>
      </c>
      <c r="N596" s="175" t="e">
        <f t="shared" si="128"/>
        <v>#REF!</v>
      </c>
      <c r="O596" s="175" t="e">
        <f t="shared" si="129"/>
        <v>#REF!</v>
      </c>
      <c r="P596" s="175"/>
      <c r="Q596" s="175"/>
      <c r="R596" s="155"/>
      <c r="S596" s="124"/>
      <c r="T596" s="119"/>
      <c r="U596" s="119"/>
      <c r="V596" s="124"/>
    </row>
    <row r="597" spans="1:22" ht="12.75" hidden="1" customHeight="1" outlineLevel="1">
      <c r="A597" s="140"/>
      <c r="B597" s="155" t="s">
        <v>230</v>
      </c>
      <c r="C597" s="160"/>
      <c r="D597" s="140"/>
      <c r="E597" s="156">
        <v>1</v>
      </c>
      <c r="F597" s="214">
        <f>F595</f>
        <v>2.2000000000000002</v>
      </c>
      <c r="G597" s="214">
        <v>1.1000000000000001</v>
      </c>
      <c r="H597" s="214">
        <v>1.58</v>
      </c>
      <c r="I597" s="157">
        <v>6</v>
      </c>
      <c r="J597" s="157">
        <f t="shared" si="490"/>
        <v>22.941600000000001</v>
      </c>
      <c r="K597" s="157"/>
      <c r="L597" s="175" t="e">
        <f t="shared" si="126"/>
        <v>#REF!</v>
      </c>
      <c r="M597" s="175" t="e">
        <f t="shared" si="127"/>
        <v>#REF!</v>
      </c>
      <c r="N597" s="175" t="e">
        <f t="shared" si="128"/>
        <v>#REF!</v>
      </c>
      <c r="O597" s="175" t="e">
        <f t="shared" si="129"/>
        <v>#REF!</v>
      </c>
      <c r="P597" s="175"/>
      <c r="Q597" s="175"/>
      <c r="R597" s="155"/>
      <c r="S597" s="124"/>
      <c r="T597" s="119"/>
      <c r="U597" s="119"/>
      <c r="V597" s="124"/>
    </row>
    <row r="598" spans="1:22" ht="12.75" hidden="1" customHeight="1" outlineLevel="1">
      <c r="A598" s="140"/>
      <c r="B598" s="155"/>
      <c r="C598" s="160"/>
      <c r="D598" s="140"/>
      <c r="E598" s="156">
        <v>1</v>
      </c>
      <c r="F598" s="214">
        <f>0.06*2+0.3*2</f>
        <v>0.72</v>
      </c>
      <c r="G598" s="214">
        <v>1.1000000000000001</v>
      </c>
      <c r="H598" s="214">
        <v>0.222</v>
      </c>
      <c r="I598" s="157">
        <v>13</v>
      </c>
      <c r="J598" s="157">
        <f t="shared" si="490"/>
        <v>2.2857120000000002</v>
      </c>
      <c r="K598" s="157"/>
      <c r="L598" s="175" t="e">
        <f t="shared" si="126"/>
        <v>#REF!</v>
      </c>
      <c r="M598" s="175" t="e">
        <f t="shared" si="127"/>
        <v>#REF!</v>
      </c>
      <c r="N598" s="175" t="e">
        <f t="shared" si="128"/>
        <v>#REF!</v>
      </c>
      <c r="O598" s="175" t="e">
        <f t="shared" si="129"/>
        <v>#REF!</v>
      </c>
      <c r="P598" s="175"/>
      <c r="Q598" s="175"/>
      <c r="R598" s="155"/>
      <c r="S598" s="124"/>
      <c r="T598" s="119"/>
      <c r="U598" s="119"/>
      <c r="V598" s="124"/>
    </row>
    <row r="599" spans="1:22" ht="12.75" hidden="1" customHeight="1" outlineLevel="1">
      <c r="A599" s="140"/>
      <c r="B599" s="155" t="s">
        <v>231</v>
      </c>
      <c r="C599" s="160"/>
      <c r="D599" s="140"/>
      <c r="E599" s="156">
        <v>2</v>
      </c>
      <c r="F599" s="214">
        <f>2.8+0.45</f>
        <v>3.25</v>
      </c>
      <c r="G599" s="214">
        <v>1.1000000000000001</v>
      </c>
      <c r="H599" s="214">
        <v>1.58</v>
      </c>
      <c r="I599" s="157">
        <v>6</v>
      </c>
      <c r="J599" s="157">
        <f t="shared" si="490"/>
        <v>67.781999999999996</v>
      </c>
      <c r="K599" s="157"/>
      <c r="L599" s="175" t="e">
        <f t="shared" si="126"/>
        <v>#REF!</v>
      </c>
      <c r="M599" s="175" t="e">
        <f t="shared" si="127"/>
        <v>#REF!</v>
      </c>
      <c r="N599" s="175" t="e">
        <f t="shared" si="128"/>
        <v>#REF!</v>
      </c>
      <c r="O599" s="175" t="e">
        <f t="shared" si="129"/>
        <v>#REF!</v>
      </c>
      <c r="P599" s="175"/>
      <c r="Q599" s="175"/>
      <c r="R599" s="155"/>
      <c r="S599" s="124"/>
      <c r="T599" s="119"/>
      <c r="U599" s="119"/>
      <c r="V599" s="124"/>
    </row>
    <row r="600" spans="1:22" ht="12.75" hidden="1" customHeight="1" outlineLevel="1">
      <c r="A600" s="140"/>
      <c r="B600" s="155"/>
      <c r="C600" s="160"/>
      <c r="D600" s="140"/>
      <c r="E600" s="156">
        <v>2</v>
      </c>
      <c r="F600" s="214">
        <f>0.06*2+0.3*2</f>
        <v>0.72</v>
      </c>
      <c r="G600" s="214">
        <v>1.1000000000000001</v>
      </c>
      <c r="H600" s="214">
        <v>0.222</v>
      </c>
      <c r="I600" s="157">
        <v>13</v>
      </c>
      <c r="J600" s="157">
        <f t="shared" si="490"/>
        <v>4.5714240000000004</v>
      </c>
      <c r="K600" s="157"/>
      <c r="L600" s="175" t="e">
        <f t="shared" si="126"/>
        <v>#REF!</v>
      </c>
      <c r="M600" s="175" t="e">
        <f t="shared" si="127"/>
        <v>#REF!</v>
      </c>
      <c r="N600" s="175" t="e">
        <f t="shared" si="128"/>
        <v>#REF!</v>
      </c>
      <c r="O600" s="175" t="e">
        <f t="shared" si="129"/>
        <v>#REF!</v>
      </c>
      <c r="P600" s="175"/>
      <c r="Q600" s="175"/>
      <c r="R600" s="155"/>
      <c r="S600" s="124"/>
      <c r="T600" s="119"/>
      <c r="U600" s="119"/>
      <c r="V600" s="124"/>
    </row>
    <row r="601" spans="1:22" ht="12.75" hidden="1" customHeight="1" outlineLevel="1">
      <c r="A601" s="140"/>
      <c r="B601" s="155"/>
      <c r="C601" s="160"/>
      <c r="D601" s="140"/>
      <c r="E601" s="156"/>
      <c r="F601" s="214"/>
      <c r="G601" s="214"/>
      <c r="H601" s="214"/>
      <c r="I601" s="157"/>
      <c r="J601" s="157"/>
      <c r="K601" s="157"/>
      <c r="L601" s="175" t="e">
        <f t="shared" si="126"/>
        <v>#REF!</v>
      </c>
      <c r="M601" s="175" t="e">
        <f t="shared" si="127"/>
        <v>#REF!</v>
      </c>
      <c r="N601" s="175" t="e">
        <f t="shared" si="128"/>
        <v>#REF!</v>
      </c>
      <c r="O601" s="175" t="e">
        <f t="shared" si="129"/>
        <v>#REF!</v>
      </c>
      <c r="P601" s="175"/>
      <c r="Q601" s="175"/>
      <c r="R601" s="155"/>
      <c r="S601" s="124"/>
      <c r="T601" s="119"/>
      <c r="U601" s="119"/>
      <c r="V601" s="124"/>
    </row>
    <row r="602" spans="1:22" ht="38.25" customHeight="1" collapsed="1">
      <c r="A602" s="140">
        <v>25</v>
      </c>
      <c r="B602" s="155" t="s">
        <v>511</v>
      </c>
      <c r="C602" s="160" t="str">
        <f>C588</f>
        <v>D&lt;10mm CB240, D&gt;=10mm CB300</v>
      </c>
      <c r="D602" s="140" t="s">
        <v>254</v>
      </c>
      <c r="E602" s="156"/>
      <c r="F602" s="157"/>
      <c r="G602" s="157"/>
      <c r="H602" s="157"/>
      <c r="I602" s="157"/>
      <c r="J602" s="157"/>
      <c r="K602" s="157">
        <f>SUBTOTAL(9,J603:J633)</f>
        <v>1694.99</v>
      </c>
      <c r="L602" s="175" t="e">
        <f t="shared" si="126"/>
        <v>#REF!</v>
      </c>
      <c r="M602" s="175" t="e">
        <f t="shared" si="127"/>
        <v>#REF!</v>
      </c>
      <c r="N602" s="175" t="e">
        <f t="shared" si="128"/>
        <v>#REF!</v>
      </c>
      <c r="O602" s="175" t="e">
        <f t="shared" si="129"/>
        <v>#REF!</v>
      </c>
      <c r="P602" s="175" t="e">
        <f t="shared" ref="P602:Q602" si="491">N602+L602</f>
        <v>#REF!</v>
      </c>
      <c r="Q602" s="175" t="e">
        <f t="shared" si="491"/>
        <v>#REF!</v>
      </c>
      <c r="R602" s="155"/>
      <c r="S602" s="124"/>
      <c r="T602" s="119">
        <f t="shared" ref="T602:U602" si="492">T588</f>
        <v>17085.599999999999</v>
      </c>
      <c r="U602" s="119">
        <f t="shared" si="492"/>
        <v>3200</v>
      </c>
      <c r="V602" s="124">
        <v>1540.9</v>
      </c>
    </row>
    <row r="603" spans="1:22" ht="12.75" hidden="1" customHeight="1" outlineLevel="1">
      <c r="A603" s="140"/>
      <c r="B603" s="155" t="s">
        <v>557</v>
      </c>
      <c r="C603" s="160"/>
      <c r="D603" s="140"/>
      <c r="E603" s="156"/>
      <c r="F603" s="157"/>
      <c r="G603" s="157"/>
      <c r="H603" s="157">
        <f>118.1+26.6</f>
        <v>144.69999999999999</v>
      </c>
      <c r="I603" s="157">
        <v>1.1000000000000001</v>
      </c>
      <c r="J603" s="157">
        <f t="shared" ref="J603:J632" si="493">PRODUCT(H603:I603)</f>
        <v>159.16999999999999</v>
      </c>
      <c r="K603" s="157"/>
      <c r="L603" s="175" t="e">
        <f t="shared" si="126"/>
        <v>#REF!</v>
      </c>
      <c r="M603" s="175" t="e">
        <f t="shared" si="127"/>
        <v>#REF!</v>
      </c>
      <c r="N603" s="175" t="e">
        <f t="shared" si="128"/>
        <v>#REF!</v>
      </c>
      <c r="O603" s="175" t="e">
        <f t="shared" si="129"/>
        <v>#REF!</v>
      </c>
      <c r="P603" s="175"/>
      <c r="Q603" s="175"/>
      <c r="R603" s="155"/>
      <c r="S603" s="124"/>
      <c r="T603" s="119"/>
      <c r="U603" s="119"/>
      <c r="V603" s="124"/>
    </row>
    <row r="604" spans="1:22" ht="12.75" hidden="1" customHeight="1" outlineLevel="1">
      <c r="A604" s="140"/>
      <c r="B604" s="155" t="s">
        <v>559</v>
      </c>
      <c r="C604" s="160"/>
      <c r="D604" s="140"/>
      <c r="E604" s="156"/>
      <c r="F604" s="157"/>
      <c r="G604" s="157"/>
      <c r="H604" s="157">
        <f>28.7+7.5</f>
        <v>36.200000000000003</v>
      </c>
      <c r="I604" s="157">
        <v>1.1000000000000001</v>
      </c>
      <c r="J604" s="157">
        <f t="shared" si="493"/>
        <v>39.82</v>
      </c>
      <c r="K604" s="157"/>
      <c r="L604" s="175" t="e">
        <f t="shared" si="126"/>
        <v>#REF!</v>
      </c>
      <c r="M604" s="175" t="e">
        <f t="shared" si="127"/>
        <v>#REF!</v>
      </c>
      <c r="N604" s="175" t="e">
        <f t="shared" si="128"/>
        <v>#REF!</v>
      </c>
      <c r="O604" s="175" t="e">
        <f t="shared" si="129"/>
        <v>#REF!</v>
      </c>
      <c r="P604" s="175"/>
      <c r="Q604" s="175"/>
      <c r="R604" s="155"/>
      <c r="S604" s="124"/>
      <c r="T604" s="119"/>
      <c r="U604" s="119"/>
      <c r="V604" s="124"/>
    </row>
    <row r="605" spans="1:22" ht="12.75" hidden="1" customHeight="1" outlineLevel="1">
      <c r="A605" s="140"/>
      <c r="B605" s="155" t="s">
        <v>561</v>
      </c>
      <c r="C605" s="160"/>
      <c r="D605" s="140"/>
      <c r="E605" s="156"/>
      <c r="F605" s="157"/>
      <c r="G605" s="157"/>
      <c r="H605" s="157">
        <f>58.7+13.5</f>
        <v>72.2</v>
      </c>
      <c r="I605" s="157">
        <v>1.1000000000000001</v>
      </c>
      <c r="J605" s="157">
        <f t="shared" si="493"/>
        <v>79.42</v>
      </c>
      <c r="K605" s="157"/>
      <c r="L605" s="175" t="e">
        <f t="shared" si="126"/>
        <v>#REF!</v>
      </c>
      <c r="M605" s="175" t="e">
        <f t="shared" si="127"/>
        <v>#REF!</v>
      </c>
      <c r="N605" s="175" t="e">
        <f t="shared" si="128"/>
        <v>#REF!</v>
      </c>
      <c r="O605" s="175" t="e">
        <f t="shared" si="129"/>
        <v>#REF!</v>
      </c>
      <c r="P605" s="175"/>
      <c r="Q605" s="175"/>
      <c r="R605" s="155"/>
      <c r="S605" s="124"/>
      <c r="T605" s="119"/>
      <c r="U605" s="119"/>
      <c r="V605" s="124"/>
    </row>
    <row r="606" spans="1:22" ht="12.75" hidden="1" customHeight="1" outlineLevel="1">
      <c r="A606" s="140"/>
      <c r="B606" s="155" t="s">
        <v>563</v>
      </c>
      <c r="C606" s="160"/>
      <c r="D606" s="140"/>
      <c r="E606" s="156"/>
      <c r="F606" s="157"/>
      <c r="G606" s="157"/>
      <c r="H606" s="157">
        <f>27.5+6.1</f>
        <v>33.6</v>
      </c>
      <c r="I606" s="157">
        <v>1.1000000000000001</v>
      </c>
      <c r="J606" s="157">
        <f t="shared" si="493"/>
        <v>36.96</v>
      </c>
      <c r="K606" s="157"/>
      <c r="L606" s="175" t="e">
        <f t="shared" si="126"/>
        <v>#REF!</v>
      </c>
      <c r="M606" s="175" t="e">
        <f t="shared" si="127"/>
        <v>#REF!</v>
      </c>
      <c r="N606" s="175" t="e">
        <f t="shared" si="128"/>
        <v>#REF!</v>
      </c>
      <c r="O606" s="175" t="e">
        <f t="shared" si="129"/>
        <v>#REF!</v>
      </c>
      <c r="P606" s="175"/>
      <c r="Q606" s="175"/>
      <c r="R606" s="155"/>
      <c r="S606" s="124"/>
      <c r="T606" s="119"/>
      <c r="U606" s="119"/>
      <c r="V606" s="124"/>
    </row>
    <row r="607" spans="1:22" ht="12.75" hidden="1" customHeight="1" outlineLevel="1">
      <c r="A607" s="140"/>
      <c r="B607" s="155" t="s">
        <v>565</v>
      </c>
      <c r="C607" s="160"/>
      <c r="D607" s="140"/>
      <c r="E607" s="156"/>
      <c r="F607" s="157"/>
      <c r="G607" s="157"/>
      <c r="H607" s="157">
        <f>40.7+9.2</f>
        <v>49.9</v>
      </c>
      <c r="I607" s="157">
        <v>1.1000000000000001</v>
      </c>
      <c r="J607" s="157">
        <f t="shared" si="493"/>
        <v>54.89</v>
      </c>
      <c r="K607" s="157"/>
      <c r="L607" s="175" t="e">
        <f t="shared" si="126"/>
        <v>#REF!</v>
      </c>
      <c r="M607" s="175" t="e">
        <f t="shared" si="127"/>
        <v>#REF!</v>
      </c>
      <c r="N607" s="175" t="e">
        <f t="shared" si="128"/>
        <v>#REF!</v>
      </c>
      <c r="O607" s="175" t="e">
        <f t="shared" si="129"/>
        <v>#REF!</v>
      </c>
      <c r="P607" s="175"/>
      <c r="Q607" s="175"/>
      <c r="R607" s="155"/>
      <c r="S607" s="124"/>
      <c r="T607" s="119"/>
      <c r="U607" s="119"/>
      <c r="V607" s="124"/>
    </row>
    <row r="608" spans="1:22" ht="12.75" hidden="1" customHeight="1" outlineLevel="1">
      <c r="A608" s="140"/>
      <c r="B608" s="155" t="s">
        <v>566</v>
      </c>
      <c r="C608" s="160"/>
      <c r="D608" s="140"/>
      <c r="E608" s="156"/>
      <c r="F608" s="157"/>
      <c r="G608" s="157"/>
      <c r="H608" s="157">
        <f>78.4+17.6</f>
        <v>96</v>
      </c>
      <c r="I608" s="157">
        <v>1.1000000000000001</v>
      </c>
      <c r="J608" s="157">
        <f t="shared" si="493"/>
        <v>105.6</v>
      </c>
      <c r="K608" s="157"/>
      <c r="L608" s="175" t="e">
        <f t="shared" si="126"/>
        <v>#REF!</v>
      </c>
      <c r="M608" s="175" t="e">
        <f t="shared" si="127"/>
        <v>#REF!</v>
      </c>
      <c r="N608" s="175" t="e">
        <f t="shared" si="128"/>
        <v>#REF!</v>
      </c>
      <c r="O608" s="175" t="e">
        <f t="shared" si="129"/>
        <v>#REF!</v>
      </c>
      <c r="P608" s="175"/>
      <c r="Q608" s="175"/>
      <c r="R608" s="155"/>
      <c r="S608" s="124"/>
      <c r="T608" s="119"/>
      <c r="U608" s="119"/>
      <c r="V608" s="124"/>
    </row>
    <row r="609" spans="1:22" ht="12.75" hidden="1" customHeight="1" outlineLevel="1">
      <c r="A609" s="140"/>
      <c r="B609" s="155" t="s">
        <v>567</v>
      </c>
      <c r="C609" s="160"/>
      <c r="D609" s="140"/>
      <c r="E609" s="156"/>
      <c r="F609" s="157"/>
      <c r="G609" s="157"/>
      <c r="H609" s="157">
        <f>27.8+6.1</f>
        <v>33.9</v>
      </c>
      <c r="I609" s="157">
        <v>1.1000000000000001</v>
      </c>
      <c r="J609" s="157">
        <f t="shared" si="493"/>
        <v>37.29</v>
      </c>
      <c r="K609" s="157"/>
      <c r="L609" s="175" t="e">
        <f t="shared" si="126"/>
        <v>#REF!</v>
      </c>
      <c r="M609" s="175" t="e">
        <f t="shared" si="127"/>
        <v>#REF!</v>
      </c>
      <c r="N609" s="175" t="e">
        <f t="shared" si="128"/>
        <v>#REF!</v>
      </c>
      <c r="O609" s="175" t="e">
        <f t="shared" si="129"/>
        <v>#REF!</v>
      </c>
      <c r="P609" s="175"/>
      <c r="Q609" s="175"/>
      <c r="R609" s="155"/>
      <c r="S609" s="124"/>
      <c r="T609" s="119"/>
      <c r="U609" s="119"/>
      <c r="V609" s="124"/>
    </row>
    <row r="610" spans="1:22" ht="12.75" hidden="1" customHeight="1" outlineLevel="1">
      <c r="A610" s="140"/>
      <c r="B610" s="155" t="s">
        <v>568</v>
      </c>
      <c r="C610" s="160"/>
      <c r="D610" s="140"/>
      <c r="E610" s="156"/>
      <c r="F610" s="157"/>
      <c r="G610" s="157"/>
      <c r="H610" s="157">
        <f>141.6+34.1</f>
        <v>175.7</v>
      </c>
      <c r="I610" s="157">
        <v>1.1000000000000001</v>
      </c>
      <c r="J610" s="157">
        <f t="shared" si="493"/>
        <v>193.27</v>
      </c>
      <c r="K610" s="157"/>
      <c r="L610" s="175" t="e">
        <f t="shared" si="126"/>
        <v>#REF!</v>
      </c>
      <c r="M610" s="175" t="e">
        <f t="shared" si="127"/>
        <v>#REF!</v>
      </c>
      <c r="N610" s="175" t="e">
        <f t="shared" si="128"/>
        <v>#REF!</v>
      </c>
      <c r="O610" s="175" t="e">
        <f t="shared" si="129"/>
        <v>#REF!</v>
      </c>
      <c r="P610" s="175"/>
      <c r="Q610" s="175"/>
      <c r="R610" s="155"/>
      <c r="S610" s="124"/>
      <c r="T610" s="119"/>
      <c r="U610" s="119"/>
      <c r="V610" s="124"/>
    </row>
    <row r="611" spans="1:22" ht="12.75" hidden="1" customHeight="1" outlineLevel="1">
      <c r="A611" s="140"/>
      <c r="B611" s="155" t="s">
        <v>569</v>
      </c>
      <c r="C611" s="160"/>
      <c r="D611" s="140"/>
      <c r="E611" s="156"/>
      <c r="F611" s="157"/>
      <c r="G611" s="157"/>
      <c r="H611" s="157">
        <f>22.4+5.2</f>
        <v>27.6</v>
      </c>
      <c r="I611" s="157">
        <v>1.1000000000000001</v>
      </c>
      <c r="J611" s="157">
        <f t="shared" si="493"/>
        <v>30.36</v>
      </c>
      <c r="K611" s="157"/>
      <c r="L611" s="175" t="e">
        <f t="shared" si="126"/>
        <v>#REF!</v>
      </c>
      <c r="M611" s="175" t="e">
        <f t="shared" si="127"/>
        <v>#REF!</v>
      </c>
      <c r="N611" s="175" t="e">
        <f t="shared" si="128"/>
        <v>#REF!</v>
      </c>
      <c r="O611" s="175" t="e">
        <f t="shared" si="129"/>
        <v>#REF!</v>
      </c>
      <c r="P611" s="175"/>
      <c r="Q611" s="175"/>
      <c r="R611" s="155"/>
      <c r="S611" s="124"/>
      <c r="T611" s="119"/>
      <c r="U611" s="119"/>
      <c r="V611" s="124"/>
    </row>
    <row r="612" spans="1:22" ht="12.75" hidden="1" customHeight="1" outlineLevel="1">
      <c r="A612" s="140"/>
      <c r="B612" s="155" t="s">
        <v>570</v>
      </c>
      <c r="C612" s="160"/>
      <c r="D612" s="140"/>
      <c r="E612" s="156"/>
      <c r="F612" s="157"/>
      <c r="G612" s="157"/>
      <c r="H612" s="157">
        <f>87.1+23.1</f>
        <v>110.2</v>
      </c>
      <c r="I612" s="157">
        <v>1.1000000000000001</v>
      </c>
      <c r="J612" s="157">
        <f t="shared" si="493"/>
        <v>121.22</v>
      </c>
      <c r="K612" s="157"/>
      <c r="L612" s="175" t="e">
        <f t="shared" si="126"/>
        <v>#REF!</v>
      </c>
      <c r="M612" s="175" t="e">
        <f t="shared" si="127"/>
        <v>#REF!</v>
      </c>
      <c r="N612" s="175" t="e">
        <f t="shared" si="128"/>
        <v>#REF!</v>
      </c>
      <c r="O612" s="175" t="e">
        <f t="shared" si="129"/>
        <v>#REF!</v>
      </c>
      <c r="P612" s="175"/>
      <c r="Q612" s="175"/>
      <c r="R612" s="155"/>
      <c r="S612" s="124"/>
      <c r="T612" s="119"/>
      <c r="U612" s="119"/>
      <c r="V612" s="124"/>
    </row>
    <row r="613" spans="1:22" ht="12.75" hidden="1" customHeight="1" outlineLevel="1">
      <c r="A613" s="140"/>
      <c r="B613" s="155" t="s">
        <v>571</v>
      </c>
      <c r="C613" s="160"/>
      <c r="D613" s="140"/>
      <c r="E613" s="156"/>
      <c r="F613" s="157"/>
      <c r="G613" s="157"/>
      <c r="H613" s="157">
        <f>50.8+11.6</f>
        <v>62.4</v>
      </c>
      <c r="I613" s="157">
        <v>1.1000000000000001</v>
      </c>
      <c r="J613" s="157">
        <f t="shared" si="493"/>
        <v>68.64</v>
      </c>
      <c r="K613" s="157"/>
      <c r="L613" s="175" t="e">
        <f t="shared" si="126"/>
        <v>#REF!</v>
      </c>
      <c r="M613" s="175" t="e">
        <f t="shared" si="127"/>
        <v>#REF!</v>
      </c>
      <c r="N613" s="175" t="e">
        <f t="shared" si="128"/>
        <v>#REF!</v>
      </c>
      <c r="O613" s="175" t="e">
        <f t="shared" si="129"/>
        <v>#REF!</v>
      </c>
      <c r="P613" s="175"/>
      <c r="Q613" s="175"/>
      <c r="R613" s="155"/>
      <c r="S613" s="124"/>
      <c r="T613" s="119"/>
      <c r="U613" s="119"/>
      <c r="V613" s="124"/>
    </row>
    <row r="614" spans="1:22" ht="12.75" hidden="1" customHeight="1" outlineLevel="1">
      <c r="A614" s="140"/>
      <c r="B614" s="155" t="s">
        <v>572</v>
      </c>
      <c r="C614" s="160"/>
      <c r="D614" s="140"/>
      <c r="E614" s="156"/>
      <c r="F614" s="157"/>
      <c r="G614" s="157"/>
      <c r="H614" s="157">
        <f>48.8+10.4</f>
        <v>59.2</v>
      </c>
      <c r="I614" s="157">
        <v>1.1000000000000001</v>
      </c>
      <c r="J614" s="157">
        <f t="shared" si="493"/>
        <v>65.12</v>
      </c>
      <c r="K614" s="157"/>
      <c r="L614" s="175" t="e">
        <f t="shared" si="126"/>
        <v>#REF!</v>
      </c>
      <c r="M614" s="175" t="e">
        <f t="shared" si="127"/>
        <v>#REF!</v>
      </c>
      <c r="N614" s="175" t="e">
        <f t="shared" si="128"/>
        <v>#REF!</v>
      </c>
      <c r="O614" s="175" t="e">
        <f t="shared" si="129"/>
        <v>#REF!</v>
      </c>
      <c r="P614" s="175"/>
      <c r="Q614" s="175"/>
      <c r="R614" s="155"/>
      <c r="S614" s="124"/>
      <c r="T614" s="119"/>
      <c r="U614" s="119"/>
      <c r="V614" s="124"/>
    </row>
    <row r="615" spans="1:22" ht="12.75" hidden="1" customHeight="1" outlineLevel="1">
      <c r="A615" s="140"/>
      <c r="B615" s="155" t="s">
        <v>573</v>
      </c>
      <c r="C615" s="160"/>
      <c r="D615" s="140"/>
      <c r="E615" s="156"/>
      <c r="F615" s="157"/>
      <c r="G615" s="157"/>
      <c r="H615" s="157">
        <f>13.6+2.2</f>
        <v>15.8</v>
      </c>
      <c r="I615" s="157">
        <v>1.1000000000000001</v>
      </c>
      <c r="J615" s="157">
        <f t="shared" si="493"/>
        <v>17.38</v>
      </c>
      <c r="K615" s="157"/>
      <c r="L615" s="175" t="e">
        <f t="shared" si="126"/>
        <v>#REF!</v>
      </c>
      <c r="M615" s="175" t="e">
        <f t="shared" si="127"/>
        <v>#REF!</v>
      </c>
      <c r="N615" s="175" t="e">
        <f t="shared" si="128"/>
        <v>#REF!</v>
      </c>
      <c r="O615" s="175" t="e">
        <f t="shared" si="129"/>
        <v>#REF!</v>
      </c>
      <c r="P615" s="175"/>
      <c r="Q615" s="175"/>
      <c r="R615" s="155"/>
      <c r="S615" s="124"/>
      <c r="T615" s="119"/>
      <c r="U615" s="119"/>
      <c r="V615" s="124"/>
    </row>
    <row r="616" spans="1:22" ht="12.75" hidden="1" customHeight="1" outlineLevel="1">
      <c r="A616" s="140"/>
      <c r="B616" s="155" t="s">
        <v>574</v>
      </c>
      <c r="C616" s="160"/>
      <c r="D616" s="140"/>
      <c r="E616" s="156"/>
      <c r="F616" s="157"/>
      <c r="G616" s="157"/>
      <c r="H616" s="157">
        <f>45.4+10.4</f>
        <v>55.8</v>
      </c>
      <c r="I616" s="157">
        <v>1.1000000000000001</v>
      </c>
      <c r="J616" s="157">
        <f t="shared" si="493"/>
        <v>61.38</v>
      </c>
      <c r="K616" s="157"/>
      <c r="L616" s="175" t="e">
        <f t="shared" si="126"/>
        <v>#REF!</v>
      </c>
      <c r="M616" s="175" t="e">
        <f t="shared" si="127"/>
        <v>#REF!</v>
      </c>
      <c r="N616" s="175" t="e">
        <f t="shared" si="128"/>
        <v>#REF!</v>
      </c>
      <c r="O616" s="175" t="e">
        <f t="shared" si="129"/>
        <v>#REF!</v>
      </c>
      <c r="P616" s="175"/>
      <c r="Q616" s="175"/>
      <c r="R616" s="155"/>
      <c r="S616" s="124"/>
      <c r="T616" s="119"/>
      <c r="U616" s="119"/>
      <c r="V616" s="124"/>
    </row>
    <row r="617" spans="1:22" ht="12.75" hidden="1" customHeight="1" outlineLevel="1">
      <c r="A617" s="140"/>
      <c r="B617" s="155" t="s">
        <v>575</v>
      </c>
      <c r="C617" s="160"/>
      <c r="D617" s="140"/>
      <c r="E617" s="156"/>
      <c r="F617" s="157"/>
      <c r="G617" s="157"/>
      <c r="H617" s="157">
        <f>50.2+13.4</f>
        <v>63.6</v>
      </c>
      <c r="I617" s="157">
        <v>1.1000000000000001</v>
      </c>
      <c r="J617" s="157">
        <f t="shared" si="493"/>
        <v>69.959999999999994</v>
      </c>
      <c r="K617" s="157"/>
      <c r="L617" s="175" t="e">
        <f t="shared" si="126"/>
        <v>#REF!</v>
      </c>
      <c r="M617" s="175" t="e">
        <f t="shared" si="127"/>
        <v>#REF!</v>
      </c>
      <c r="N617" s="175" t="e">
        <f t="shared" si="128"/>
        <v>#REF!</v>
      </c>
      <c r="O617" s="175" t="e">
        <f t="shared" si="129"/>
        <v>#REF!</v>
      </c>
      <c r="P617" s="175"/>
      <c r="Q617" s="175"/>
      <c r="R617" s="155"/>
      <c r="S617" s="124"/>
      <c r="T617" s="119"/>
      <c r="U617" s="119"/>
      <c r="V617" s="124"/>
    </row>
    <row r="618" spans="1:22" ht="12.75" hidden="1" customHeight="1" outlineLevel="1">
      <c r="A618" s="140"/>
      <c r="B618" s="155" t="s">
        <v>576</v>
      </c>
      <c r="C618" s="160"/>
      <c r="D618" s="140"/>
      <c r="E618" s="156"/>
      <c r="F618" s="157"/>
      <c r="G618" s="157"/>
      <c r="H618" s="157">
        <f>21.1+5.9</f>
        <v>27</v>
      </c>
      <c r="I618" s="157">
        <v>1.1000000000000001</v>
      </c>
      <c r="J618" s="157">
        <f t="shared" si="493"/>
        <v>29.7</v>
      </c>
      <c r="K618" s="157"/>
      <c r="L618" s="175" t="e">
        <f t="shared" si="126"/>
        <v>#REF!</v>
      </c>
      <c r="M618" s="175" t="e">
        <f t="shared" si="127"/>
        <v>#REF!</v>
      </c>
      <c r="N618" s="175" t="e">
        <f t="shared" si="128"/>
        <v>#REF!</v>
      </c>
      <c r="O618" s="175" t="e">
        <f t="shared" si="129"/>
        <v>#REF!</v>
      </c>
      <c r="P618" s="175"/>
      <c r="Q618" s="175"/>
      <c r="R618" s="155"/>
      <c r="S618" s="124"/>
      <c r="T618" s="119"/>
      <c r="U618" s="119"/>
      <c r="V618" s="124"/>
    </row>
    <row r="619" spans="1:22" ht="12.75" hidden="1" customHeight="1" outlineLevel="1">
      <c r="A619" s="140"/>
      <c r="B619" s="155" t="s">
        <v>577</v>
      </c>
      <c r="C619" s="160"/>
      <c r="D619" s="140"/>
      <c r="E619" s="156"/>
      <c r="F619" s="157"/>
      <c r="G619" s="157"/>
      <c r="H619" s="157">
        <f>8.7+1.2</f>
        <v>9.9</v>
      </c>
      <c r="I619" s="157">
        <v>1.1000000000000001</v>
      </c>
      <c r="J619" s="157">
        <f t="shared" si="493"/>
        <v>10.89</v>
      </c>
      <c r="K619" s="157"/>
      <c r="L619" s="175" t="e">
        <f t="shared" si="126"/>
        <v>#REF!</v>
      </c>
      <c r="M619" s="175" t="e">
        <f t="shared" si="127"/>
        <v>#REF!</v>
      </c>
      <c r="N619" s="175" t="e">
        <f t="shared" si="128"/>
        <v>#REF!</v>
      </c>
      <c r="O619" s="175" t="e">
        <f t="shared" si="129"/>
        <v>#REF!</v>
      </c>
      <c r="P619" s="175"/>
      <c r="Q619" s="175"/>
      <c r="R619" s="155"/>
      <c r="S619" s="124"/>
      <c r="T619" s="119"/>
      <c r="U619" s="119"/>
      <c r="V619" s="124"/>
    </row>
    <row r="620" spans="1:22" ht="12.75" hidden="1" customHeight="1" outlineLevel="1">
      <c r="A620" s="140"/>
      <c r="B620" s="155" t="s">
        <v>579</v>
      </c>
      <c r="C620" s="160"/>
      <c r="D620" s="140"/>
      <c r="E620" s="156"/>
      <c r="F620" s="157"/>
      <c r="G620" s="157"/>
      <c r="H620" s="157">
        <f>1.7+11.2</f>
        <v>12.9</v>
      </c>
      <c r="I620" s="157">
        <v>1.1000000000000001</v>
      </c>
      <c r="J620" s="157">
        <f t="shared" si="493"/>
        <v>14.19</v>
      </c>
      <c r="K620" s="157"/>
      <c r="L620" s="175" t="e">
        <f t="shared" si="126"/>
        <v>#REF!</v>
      </c>
      <c r="M620" s="175" t="e">
        <f t="shared" si="127"/>
        <v>#REF!</v>
      </c>
      <c r="N620" s="175" t="e">
        <f t="shared" si="128"/>
        <v>#REF!</v>
      </c>
      <c r="O620" s="175" t="e">
        <f t="shared" si="129"/>
        <v>#REF!</v>
      </c>
      <c r="P620" s="175"/>
      <c r="Q620" s="175"/>
      <c r="R620" s="155"/>
      <c r="S620" s="124"/>
      <c r="T620" s="119"/>
      <c r="U620" s="119"/>
      <c r="V620" s="124"/>
    </row>
    <row r="621" spans="1:22" ht="12.75" hidden="1" customHeight="1" outlineLevel="1">
      <c r="A621" s="140"/>
      <c r="B621" s="155" t="s">
        <v>580</v>
      </c>
      <c r="C621" s="160"/>
      <c r="D621" s="140"/>
      <c r="E621" s="156"/>
      <c r="F621" s="157"/>
      <c r="G621" s="157"/>
      <c r="H621" s="157">
        <f>11.7+2.9</f>
        <v>14.6</v>
      </c>
      <c r="I621" s="157">
        <v>1.1000000000000001</v>
      </c>
      <c r="J621" s="157">
        <f t="shared" si="493"/>
        <v>16.059999999999999</v>
      </c>
      <c r="K621" s="157"/>
      <c r="L621" s="175" t="e">
        <f t="shared" si="126"/>
        <v>#REF!</v>
      </c>
      <c r="M621" s="175" t="e">
        <f t="shared" si="127"/>
        <v>#REF!</v>
      </c>
      <c r="N621" s="175" t="e">
        <f t="shared" si="128"/>
        <v>#REF!</v>
      </c>
      <c r="O621" s="175" t="e">
        <f t="shared" si="129"/>
        <v>#REF!</v>
      </c>
      <c r="P621" s="175"/>
      <c r="Q621" s="175"/>
      <c r="R621" s="155"/>
      <c r="S621" s="124"/>
      <c r="T621" s="119"/>
      <c r="U621" s="119"/>
      <c r="V621" s="124"/>
    </row>
    <row r="622" spans="1:22" ht="12.75" hidden="1" customHeight="1" outlineLevel="1">
      <c r="A622" s="140"/>
      <c r="B622" s="155" t="s">
        <v>581</v>
      </c>
      <c r="C622" s="160"/>
      <c r="D622" s="140"/>
      <c r="E622" s="156"/>
      <c r="F622" s="157"/>
      <c r="G622" s="157"/>
      <c r="H622" s="157">
        <f>26.2+5.5</f>
        <v>31.7</v>
      </c>
      <c r="I622" s="157">
        <v>1.1000000000000001</v>
      </c>
      <c r="J622" s="157">
        <f t="shared" si="493"/>
        <v>34.869999999999997</v>
      </c>
      <c r="K622" s="157"/>
      <c r="L622" s="175" t="e">
        <f t="shared" si="126"/>
        <v>#REF!</v>
      </c>
      <c r="M622" s="175" t="e">
        <f t="shared" si="127"/>
        <v>#REF!</v>
      </c>
      <c r="N622" s="175" t="e">
        <f t="shared" si="128"/>
        <v>#REF!</v>
      </c>
      <c r="O622" s="175" t="e">
        <f t="shared" si="129"/>
        <v>#REF!</v>
      </c>
      <c r="P622" s="175"/>
      <c r="Q622" s="175"/>
      <c r="R622" s="155"/>
      <c r="S622" s="124"/>
      <c r="T622" s="119"/>
      <c r="U622" s="119"/>
      <c r="V622" s="124"/>
    </row>
    <row r="623" spans="1:22" ht="12.75" hidden="1" customHeight="1" outlineLevel="1">
      <c r="A623" s="140"/>
      <c r="B623" s="155" t="s">
        <v>582</v>
      </c>
      <c r="C623" s="160"/>
      <c r="D623" s="140"/>
      <c r="E623" s="156"/>
      <c r="F623" s="157"/>
      <c r="G623" s="157"/>
      <c r="H623" s="157">
        <f>8.4+1.2</f>
        <v>9.6</v>
      </c>
      <c r="I623" s="157">
        <v>1.1000000000000001</v>
      </c>
      <c r="J623" s="157">
        <f t="shared" si="493"/>
        <v>10.56</v>
      </c>
      <c r="K623" s="157"/>
      <c r="L623" s="175" t="e">
        <f t="shared" si="126"/>
        <v>#REF!</v>
      </c>
      <c r="M623" s="175" t="e">
        <f t="shared" si="127"/>
        <v>#REF!</v>
      </c>
      <c r="N623" s="175" t="e">
        <f t="shared" si="128"/>
        <v>#REF!</v>
      </c>
      <c r="O623" s="175" t="e">
        <f t="shared" si="129"/>
        <v>#REF!</v>
      </c>
      <c r="P623" s="175"/>
      <c r="Q623" s="175"/>
      <c r="R623" s="155"/>
      <c r="S623" s="124"/>
      <c r="T623" s="119"/>
      <c r="U623" s="119"/>
      <c r="V623" s="124"/>
    </row>
    <row r="624" spans="1:22" ht="12.75" hidden="1" customHeight="1" outlineLevel="1">
      <c r="A624" s="140"/>
      <c r="B624" s="155" t="s">
        <v>584</v>
      </c>
      <c r="C624" s="160"/>
      <c r="D624" s="140"/>
      <c r="E624" s="156"/>
      <c r="F624" s="157"/>
      <c r="G624" s="157"/>
      <c r="H624" s="157">
        <f>25.6+5.5</f>
        <v>31.1</v>
      </c>
      <c r="I624" s="157">
        <v>1.1000000000000001</v>
      </c>
      <c r="J624" s="157">
        <f t="shared" si="493"/>
        <v>34.21</v>
      </c>
      <c r="K624" s="157"/>
      <c r="L624" s="175" t="e">
        <f t="shared" si="126"/>
        <v>#REF!</v>
      </c>
      <c r="M624" s="175" t="e">
        <f t="shared" si="127"/>
        <v>#REF!</v>
      </c>
      <c r="N624" s="175" t="e">
        <f t="shared" si="128"/>
        <v>#REF!</v>
      </c>
      <c r="O624" s="175" t="e">
        <f t="shared" si="129"/>
        <v>#REF!</v>
      </c>
      <c r="P624" s="175"/>
      <c r="Q624" s="175"/>
      <c r="R624" s="155"/>
      <c r="S624" s="124"/>
      <c r="T624" s="119"/>
      <c r="U624" s="119"/>
      <c r="V624" s="124"/>
    </row>
    <row r="625" spans="1:22" ht="12.75" hidden="1" customHeight="1" outlineLevel="1">
      <c r="A625" s="140"/>
      <c r="B625" s="155" t="s">
        <v>585</v>
      </c>
      <c r="C625" s="160"/>
      <c r="D625" s="140"/>
      <c r="E625" s="156"/>
      <c r="F625" s="157"/>
      <c r="G625" s="157"/>
      <c r="H625" s="157">
        <f>14.4+57.8</f>
        <v>72.2</v>
      </c>
      <c r="I625" s="157">
        <v>1.1000000000000001</v>
      </c>
      <c r="J625" s="157">
        <f t="shared" si="493"/>
        <v>79.42</v>
      </c>
      <c r="K625" s="157"/>
      <c r="L625" s="175" t="e">
        <f t="shared" si="126"/>
        <v>#REF!</v>
      </c>
      <c r="M625" s="175" t="e">
        <f t="shared" si="127"/>
        <v>#REF!</v>
      </c>
      <c r="N625" s="175" t="e">
        <f t="shared" si="128"/>
        <v>#REF!</v>
      </c>
      <c r="O625" s="175" t="e">
        <f t="shared" si="129"/>
        <v>#REF!</v>
      </c>
      <c r="P625" s="175"/>
      <c r="Q625" s="175"/>
      <c r="R625" s="155"/>
      <c r="S625" s="124"/>
      <c r="T625" s="119"/>
      <c r="U625" s="119"/>
      <c r="V625" s="124"/>
    </row>
    <row r="626" spans="1:22" ht="12.75" hidden="1" customHeight="1" outlineLevel="1">
      <c r="A626" s="140"/>
      <c r="B626" s="155" t="s">
        <v>586</v>
      </c>
      <c r="C626" s="160"/>
      <c r="D626" s="140"/>
      <c r="E626" s="156"/>
      <c r="F626" s="157"/>
      <c r="G626" s="157"/>
      <c r="H626" s="157">
        <f>48.9+13.4</f>
        <v>62.3</v>
      </c>
      <c r="I626" s="157">
        <v>1.1000000000000001</v>
      </c>
      <c r="J626" s="157">
        <f t="shared" si="493"/>
        <v>68.53</v>
      </c>
      <c r="K626" s="157"/>
      <c r="L626" s="175" t="e">
        <f t="shared" si="126"/>
        <v>#REF!</v>
      </c>
      <c r="M626" s="175" t="e">
        <f t="shared" si="127"/>
        <v>#REF!</v>
      </c>
      <c r="N626" s="175" t="e">
        <f t="shared" si="128"/>
        <v>#REF!</v>
      </c>
      <c r="O626" s="175" t="e">
        <f t="shared" si="129"/>
        <v>#REF!</v>
      </c>
      <c r="P626" s="175"/>
      <c r="Q626" s="175"/>
      <c r="R626" s="155"/>
      <c r="S626" s="124"/>
      <c r="T626" s="119"/>
      <c r="U626" s="119"/>
      <c r="V626" s="124"/>
    </row>
    <row r="627" spans="1:22" ht="12.75" hidden="1" customHeight="1" outlineLevel="1">
      <c r="A627" s="140"/>
      <c r="B627" s="155" t="s">
        <v>587</v>
      </c>
      <c r="C627" s="160"/>
      <c r="D627" s="140"/>
      <c r="E627" s="156"/>
      <c r="F627" s="157"/>
      <c r="G627" s="157"/>
      <c r="H627" s="157">
        <f>25.1+5</f>
        <v>30.1</v>
      </c>
      <c r="I627" s="157">
        <v>1.1000000000000001</v>
      </c>
      <c r="J627" s="157">
        <f t="shared" si="493"/>
        <v>33.11</v>
      </c>
      <c r="K627" s="157"/>
      <c r="L627" s="175" t="e">
        <f t="shared" si="126"/>
        <v>#REF!</v>
      </c>
      <c r="M627" s="175" t="e">
        <f t="shared" si="127"/>
        <v>#REF!</v>
      </c>
      <c r="N627" s="175" t="e">
        <f t="shared" si="128"/>
        <v>#REF!</v>
      </c>
      <c r="O627" s="175" t="e">
        <f t="shared" si="129"/>
        <v>#REF!</v>
      </c>
      <c r="P627" s="175"/>
      <c r="Q627" s="175"/>
      <c r="R627" s="155"/>
      <c r="S627" s="124"/>
      <c r="T627" s="119"/>
      <c r="U627" s="119"/>
      <c r="V627" s="124"/>
    </row>
    <row r="628" spans="1:22" ht="12.75" hidden="1" customHeight="1" outlineLevel="1">
      <c r="A628" s="140"/>
      <c r="B628" s="155" t="s">
        <v>588</v>
      </c>
      <c r="C628" s="160"/>
      <c r="D628" s="140"/>
      <c r="E628" s="156"/>
      <c r="F628" s="157"/>
      <c r="G628" s="157"/>
      <c r="H628" s="157">
        <f>15.5+4.5</f>
        <v>20</v>
      </c>
      <c r="I628" s="157">
        <v>1.1000000000000001</v>
      </c>
      <c r="J628" s="157">
        <f t="shared" si="493"/>
        <v>22</v>
      </c>
      <c r="K628" s="157"/>
      <c r="L628" s="175" t="e">
        <f t="shared" si="126"/>
        <v>#REF!</v>
      </c>
      <c r="M628" s="175" t="e">
        <f t="shared" si="127"/>
        <v>#REF!</v>
      </c>
      <c r="N628" s="175" t="e">
        <f t="shared" si="128"/>
        <v>#REF!</v>
      </c>
      <c r="O628" s="175" t="e">
        <f t="shared" si="129"/>
        <v>#REF!</v>
      </c>
      <c r="P628" s="175"/>
      <c r="Q628" s="175"/>
      <c r="R628" s="155"/>
      <c r="S628" s="124"/>
      <c r="T628" s="119"/>
      <c r="U628" s="119"/>
      <c r="V628" s="124"/>
    </row>
    <row r="629" spans="1:22" ht="12.75" hidden="1" customHeight="1" outlineLevel="1">
      <c r="A629" s="140"/>
      <c r="B629" s="155" t="s">
        <v>590</v>
      </c>
      <c r="C629" s="160"/>
      <c r="D629" s="140"/>
      <c r="E629" s="156"/>
      <c r="F629" s="157"/>
      <c r="G629" s="157"/>
      <c r="H629" s="157">
        <f>8+1.6</f>
        <v>9.6</v>
      </c>
      <c r="I629" s="157">
        <v>1.1000000000000001</v>
      </c>
      <c r="J629" s="157">
        <f t="shared" si="493"/>
        <v>10.56</v>
      </c>
      <c r="K629" s="157"/>
      <c r="L629" s="175" t="e">
        <f t="shared" si="126"/>
        <v>#REF!</v>
      </c>
      <c r="M629" s="175" t="e">
        <f t="shared" si="127"/>
        <v>#REF!</v>
      </c>
      <c r="N629" s="175" t="e">
        <f t="shared" si="128"/>
        <v>#REF!</v>
      </c>
      <c r="O629" s="175" t="e">
        <f t="shared" si="129"/>
        <v>#REF!</v>
      </c>
      <c r="P629" s="175"/>
      <c r="Q629" s="175"/>
      <c r="R629" s="155"/>
      <c r="S629" s="124"/>
      <c r="T629" s="119"/>
      <c r="U629" s="119"/>
      <c r="V629" s="124"/>
    </row>
    <row r="630" spans="1:22" ht="12.75" hidden="1" customHeight="1" outlineLevel="1">
      <c r="A630" s="140"/>
      <c r="B630" s="155" t="s">
        <v>592</v>
      </c>
      <c r="C630" s="160"/>
      <c r="D630" s="140"/>
      <c r="E630" s="156"/>
      <c r="F630" s="157"/>
      <c r="G630" s="157"/>
      <c r="H630" s="157">
        <f>33.5+8.2</f>
        <v>41.7</v>
      </c>
      <c r="I630" s="157">
        <v>1.1000000000000001</v>
      </c>
      <c r="J630" s="157">
        <f t="shared" si="493"/>
        <v>45.87</v>
      </c>
      <c r="K630" s="157"/>
      <c r="L630" s="175" t="e">
        <f t="shared" si="126"/>
        <v>#REF!</v>
      </c>
      <c r="M630" s="175" t="e">
        <f t="shared" si="127"/>
        <v>#REF!</v>
      </c>
      <c r="N630" s="175" t="e">
        <f t="shared" si="128"/>
        <v>#REF!</v>
      </c>
      <c r="O630" s="175" t="e">
        <f t="shared" si="129"/>
        <v>#REF!</v>
      </c>
      <c r="P630" s="175"/>
      <c r="Q630" s="175"/>
      <c r="R630" s="155"/>
      <c r="S630" s="124"/>
      <c r="T630" s="119"/>
      <c r="U630" s="119"/>
      <c r="V630" s="124"/>
    </row>
    <row r="631" spans="1:22" ht="12.75" hidden="1" customHeight="1" outlineLevel="1">
      <c r="A631" s="140"/>
      <c r="B631" s="155" t="s">
        <v>596</v>
      </c>
      <c r="C631" s="160"/>
      <c r="D631" s="140"/>
      <c r="E631" s="156"/>
      <c r="F631" s="157"/>
      <c r="G631" s="157"/>
      <c r="H631" s="157">
        <f>43.6+9.5</f>
        <v>53.1</v>
      </c>
      <c r="I631" s="157">
        <v>1.1000000000000001</v>
      </c>
      <c r="J631" s="157">
        <f t="shared" si="493"/>
        <v>58.41</v>
      </c>
      <c r="K631" s="157"/>
      <c r="L631" s="175" t="e">
        <f t="shared" si="126"/>
        <v>#REF!</v>
      </c>
      <c r="M631" s="175" t="e">
        <f t="shared" si="127"/>
        <v>#REF!</v>
      </c>
      <c r="N631" s="175" t="e">
        <f t="shared" si="128"/>
        <v>#REF!</v>
      </c>
      <c r="O631" s="175" t="e">
        <f t="shared" si="129"/>
        <v>#REF!</v>
      </c>
      <c r="P631" s="175"/>
      <c r="Q631" s="175"/>
      <c r="R631" s="155"/>
      <c r="S631" s="124"/>
      <c r="T631" s="119"/>
      <c r="U631" s="119"/>
      <c r="V631" s="124"/>
    </row>
    <row r="632" spans="1:22" ht="12.75" hidden="1" customHeight="1" outlineLevel="1">
      <c r="A632" s="140"/>
      <c r="B632" s="155" t="s">
        <v>594</v>
      </c>
      <c r="C632" s="160"/>
      <c r="D632" s="140"/>
      <c r="E632" s="156"/>
      <c r="F632" s="157"/>
      <c r="G632" s="157"/>
      <c r="H632" s="157">
        <f>56.9+21.4</f>
        <v>78.3</v>
      </c>
      <c r="I632" s="157">
        <v>1.1000000000000001</v>
      </c>
      <c r="J632" s="157">
        <f t="shared" si="493"/>
        <v>86.13</v>
      </c>
      <c r="K632" s="157"/>
      <c r="L632" s="175" t="e">
        <f t="shared" si="126"/>
        <v>#REF!</v>
      </c>
      <c r="M632" s="175" t="e">
        <f t="shared" si="127"/>
        <v>#REF!</v>
      </c>
      <c r="N632" s="175" t="e">
        <f t="shared" si="128"/>
        <v>#REF!</v>
      </c>
      <c r="O632" s="175" t="e">
        <f t="shared" si="129"/>
        <v>#REF!</v>
      </c>
      <c r="P632" s="175"/>
      <c r="Q632" s="175"/>
      <c r="R632" s="155"/>
      <c r="S632" s="124"/>
      <c r="T632" s="119"/>
      <c r="U632" s="119"/>
      <c r="V632" s="124"/>
    </row>
    <row r="633" spans="1:22" ht="12.75" hidden="1" customHeight="1" outlineLevel="1">
      <c r="A633" s="140"/>
      <c r="B633" s="155"/>
      <c r="C633" s="160"/>
      <c r="D633" s="140"/>
      <c r="E633" s="156"/>
      <c r="F633" s="157"/>
      <c r="G633" s="157"/>
      <c r="H633" s="157"/>
      <c r="I633" s="157"/>
      <c r="J633" s="157"/>
      <c r="K633" s="157"/>
      <c r="L633" s="175" t="e">
        <f t="shared" si="126"/>
        <v>#REF!</v>
      </c>
      <c r="M633" s="175" t="e">
        <f t="shared" si="127"/>
        <v>#REF!</v>
      </c>
      <c r="N633" s="175" t="e">
        <f t="shared" si="128"/>
        <v>#REF!</v>
      </c>
      <c r="O633" s="175" t="e">
        <f t="shared" si="129"/>
        <v>#REF!</v>
      </c>
      <c r="P633" s="175"/>
      <c r="Q633" s="175"/>
      <c r="R633" s="155"/>
      <c r="S633" s="124"/>
      <c r="T633" s="119"/>
      <c r="U633" s="119"/>
      <c r="V633" s="124"/>
    </row>
    <row r="634" spans="1:22" ht="36.75" customHeight="1" collapsed="1">
      <c r="A634" s="140">
        <v>26</v>
      </c>
      <c r="B634" s="155" t="s">
        <v>380</v>
      </c>
      <c r="C634" s="160" t="str">
        <f>C602</f>
        <v>D&lt;10mm CB240, D&gt;=10mm CB300</v>
      </c>
      <c r="D634" s="140" t="s">
        <v>254</v>
      </c>
      <c r="E634" s="156"/>
      <c r="F634" s="214"/>
      <c r="G634" s="214"/>
      <c r="H634" s="214"/>
      <c r="I634" s="157"/>
      <c r="J634" s="157"/>
      <c r="K634" s="157">
        <f>SUBTOTAL(9,J635:J638)</f>
        <v>623.6</v>
      </c>
      <c r="L634" s="175" t="e">
        <f t="shared" si="126"/>
        <v>#REF!</v>
      </c>
      <c r="M634" s="175" t="e">
        <f t="shared" si="127"/>
        <v>#REF!</v>
      </c>
      <c r="N634" s="175" t="e">
        <f t="shared" si="128"/>
        <v>#REF!</v>
      </c>
      <c r="O634" s="175" t="e">
        <f t="shared" si="129"/>
        <v>#REF!</v>
      </c>
      <c r="P634" s="175" t="e">
        <f t="shared" ref="P634:Q634" si="494">N634+L634</f>
        <v>#REF!</v>
      </c>
      <c r="Q634" s="175" t="e">
        <f t="shared" si="494"/>
        <v>#REF!</v>
      </c>
      <c r="R634" s="155"/>
      <c r="S634" s="124"/>
      <c r="T634" s="119">
        <f t="shared" ref="T634:U634" si="495">T602</f>
        <v>17085.599999999999</v>
      </c>
      <c r="U634" s="119">
        <f t="shared" si="495"/>
        <v>3200</v>
      </c>
      <c r="V634" s="124">
        <v>623.6</v>
      </c>
    </row>
    <row r="635" spans="1:22" ht="12.75" hidden="1" customHeight="1" outlineLevel="1">
      <c r="A635" s="140"/>
      <c r="B635" s="155"/>
      <c r="C635" s="160"/>
      <c r="D635" s="140"/>
      <c r="E635" s="156"/>
      <c r="F635" s="214"/>
      <c r="G635" s="214"/>
      <c r="H635" s="214"/>
      <c r="I635" s="157"/>
      <c r="J635" s="157">
        <v>576.6</v>
      </c>
      <c r="K635" s="157"/>
      <c r="L635" s="175" t="e">
        <f t="shared" si="126"/>
        <v>#REF!</v>
      </c>
      <c r="M635" s="175" t="e">
        <f t="shared" si="127"/>
        <v>#REF!</v>
      </c>
      <c r="N635" s="175" t="e">
        <f t="shared" si="128"/>
        <v>#REF!</v>
      </c>
      <c r="O635" s="175" t="e">
        <f t="shared" si="129"/>
        <v>#REF!</v>
      </c>
      <c r="P635" s="175"/>
      <c r="Q635" s="175"/>
      <c r="R635" s="155"/>
      <c r="S635" s="124"/>
      <c r="T635" s="119"/>
      <c r="U635" s="119"/>
      <c r="V635" s="124"/>
    </row>
    <row r="636" spans="1:22" ht="12.75" hidden="1" customHeight="1" outlineLevel="1">
      <c r="A636" s="140"/>
      <c r="B636" s="155"/>
      <c r="C636" s="160"/>
      <c r="D636" s="140"/>
      <c r="E636" s="156"/>
      <c r="F636" s="214"/>
      <c r="G636" s="214"/>
      <c r="H636" s="214"/>
      <c r="I636" s="157"/>
      <c r="J636" s="157">
        <v>47</v>
      </c>
      <c r="K636" s="157"/>
      <c r="L636" s="175" t="e">
        <f t="shared" si="126"/>
        <v>#REF!</v>
      </c>
      <c r="M636" s="175" t="e">
        <f t="shared" si="127"/>
        <v>#REF!</v>
      </c>
      <c r="N636" s="175" t="e">
        <f t="shared" si="128"/>
        <v>#REF!</v>
      </c>
      <c r="O636" s="175" t="e">
        <f t="shared" si="129"/>
        <v>#REF!</v>
      </c>
      <c r="P636" s="175"/>
      <c r="Q636" s="175"/>
      <c r="R636" s="155"/>
      <c r="S636" s="124"/>
      <c r="T636" s="119"/>
      <c r="U636" s="119"/>
      <c r="V636" s="124"/>
    </row>
    <row r="637" spans="1:22" ht="12.75" hidden="1" customHeight="1" outlineLevel="1">
      <c r="A637" s="140"/>
      <c r="B637" s="155"/>
      <c r="C637" s="160"/>
      <c r="D637" s="140"/>
      <c r="E637" s="156"/>
      <c r="F637" s="214"/>
      <c r="G637" s="214"/>
      <c r="H637" s="214"/>
      <c r="I637" s="157"/>
      <c r="J637" s="157"/>
      <c r="K637" s="157"/>
      <c r="L637" s="175" t="e">
        <f t="shared" si="126"/>
        <v>#REF!</v>
      </c>
      <c r="M637" s="175" t="e">
        <f t="shared" si="127"/>
        <v>#REF!</v>
      </c>
      <c r="N637" s="175" t="e">
        <f t="shared" si="128"/>
        <v>#REF!</v>
      </c>
      <c r="O637" s="175" t="e">
        <f t="shared" si="129"/>
        <v>#REF!</v>
      </c>
      <c r="P637" s="175"/>
      <c r="Q637" s="175"/>
      <c r="R637" s="155"/>
      <c r="S637" s="124"/>
      <c r="T637" s="119"/>
      <c r="U637" s="119"/>
      <c r="V637" s="124"/>
    </row>
    <row r="638" spans="1:22" ht="12.75" hidden="1" customHeight="1" outlineLevel="1">
      <c r="A638" s="140"/>
      <c r="B638" s="155"/>
      <c r="C638" s="160"/>
      <c r="D638" s="140"/>
      <c r="E638" s="156"/>
      <c r="F638" s="214"/>
      <c r="G638" s="214"/>
      <c r="H638" s="214"/>
      <c r="I638" s="157"/>
      <c r="J638" s="157"/>
      <c r="K638" s="157"/>
      <c r="L638" s="175" t="e">
        <f t="shared" si="126"/>
        <v>#REF!</v>
      </c>
      <c r="M638" s="175" t="e">
        <f t="shared" si="127"/>
        <v>#REF!</v>
      </c>
      <c r="N638" s="175" t="e">
        <f t="shared" si="128"/>
        <v>#REF!</v>
      </c>
      <c r="O638" s="175" t="e">
        <f t="shared" si="129"/>
        <v>#REF!</v>
      </c>
      <c r="P638" s="175"/>
      <c r="Q638" s="175"/>
      <c r="R638" s="155"/>
      <c r="S638" s="124"/>
      <c r="T638" s="119"/>
      <c r="U638" s="119"/>
      <c r="V638" s="124"/>
    </row>
    <row r="639" spans="1:22" ht="31.5" customHeight="1" collapsed="1">
      <c r="A639" s="140">
        <v>27</v>
      </c>
      <c r="B639" s="155" t="s">
        <v>697</v>
      </c>
      <c r="C639" s="160" t="str">
        <f>C634</f>
        <v>D&lt;10mm CB240, D&gt;=10mm CB300</v>
      </c>
      <c r="D639" s="140" t="s">
        <v>254</v>
      </c>
      <c r="E639" s="156"/>
      <c r="F639" s="214"/>
      <c r="G639" s="214"/>
      <c r="H639" s="214"/>
      <c r="I639" s="157"/>
      <c r="J639" s="157"/>
      <c r="K639" s="157">
        <f>SUBTOTAL(9,J640:J648)</f>
        <v>995.272784</v>
      </c>
      <c r="L639" s="175" t="e">
        <f t="shared" si="126"/>
        <v>#REF!</v>
      </c>
      <c r="M639" s="175" t="e">
        <f t="shared" si="127"/>
        <v>#REF!</v>
      </c>
      <c r="N639" s="175" t="e">
        <f t="shared" si="128"/>
        <v>#REF!</v>
      </c>
      <c r="O639" s="175" t="e">
        <f t="shared" si="129"/>
        <v>#REF!</v>
      </c>
      <c r="P639" s="175" t="e">
        <f t="shared" ref="P639:Q639" si="496">N639+L639</f>
        <v>#REF!</v>
      </c>
      <c r="Q639" s="175" t="e">
        <f t="shared" si="496"/>
        <v>#REF!</v>
      </c>
      <c r="R639" s="155"/>
      <c r="S639" s="124"/>
      <c r="T639" s="119">
        <f t="shared" ref="T639:U639" si="497">T634</f>
        <v>17085.599999999999</v>
      </c>
      <c r="U639" s="119">
        <f t="shared" si="497"/>
        <v>3200</v>
      </c>
      <c r="V639" s="124">
        <v>904.79344000000003</v>
      </c>
    </row>
    <row r="640" spans="1:22" ht="12.75" hidden="1" customHeight="1" outlineLevel="1">
      <c r="A640" s="140"/>
      <c r="B640" s="155" t="s">
        <v>225</v>
      </c>
      <c r="C640" s="160"/>
      <c r="D640" s="140"/>
      <c r="E640" s="156">
        <v>4</v>
      </c>
      <c r="F640" s="214">
        <f>4.3+40*16/1000</f>
        <v>4.9400000000000004</v>
      </c>
      <c r="G640" s="214">
        <v>1.1000000000000001</v>
      </c>
      <c r="H640" s="214">
        <v>1.58</v>
      </c>
      <c r="I640" s="157">
        <v>6</v>
      </c>
      <c r="J640" s="157">
        <f t="shared" ref="J640:J647" si="498">PRODUCT(E640:I640)</f>
        <v>206.05727999999999</v>
      </c>
      <c r="K640" s="157"/>
      <c r="L640" s="175" t="e">
        <f t="shared" si="126"/>
        <v>#REF!</v>
      </c>
      <c r="M640" s="175" t="e">
        <f t="shared" si="127"/>
        <v>#REF!</v>
      </c>
      <c r="N640" s="175" t="e">
        <f t="shared" si="128"/>
        <v>#REF!</v>
      </c>
      <c r="O640" s="175" t="e">
        <f t="shared" si="129"/>
        <v>#REF!</v>
      </c>
      <c r="P640" s="175" t="e">
        <f t="shared" ref="P640:Q640" si="499">N640+L640</f>
        <v>#REF!</v>
      </c>
      <c r="Q640" s="175" t="e">
        <f t="shared" si="499"/>
        <v>#REF!</v>
      </c>
      <c r="R640" s="155"/>
      <c r="S640" s="124"/>
      <c r="T640" s="119"/>
      <c r="U640" s="119"/>
      <c r="V640" s="124"/>
    </row>
    <row r="641" spans="1:22" ht="12.75" hidden="1" customHeight="1" outlineLevel="1">
      <c r="A641" s="140"/>
      <c r="B641" s="155"/>
      <c r="C641" s="160"/>
      <c r="D641" s="140"/>
      <c r="E641" s="156">
        <v>4</v>
      </c>
      <c r="F641" s="214">
        <f>0.06*2+0.4*2</f>
        <v>0.92</v>
      </c>
      <c r="G641" s="214">
        <v>1.1000000000000001</v>
      </c>
      <c r="H641" s="214">
        <v>0.222</v>
      </c>
      <c r="I641" s="157">
        <v>23</v>
      </c>
      <c r="J641" s="157">
        <f t="shared" si="498"/>
        <v>20.669087999999999</v>
      </c>
      <c r="K641" s="157"/>
      <c r="L641" s="175" t="e">
        <f t="shared" si="126"/>
        <v>#REF!</v>
      </c>
      <c r="M641" s="175" t="e">
        <f t="shared" si="127"/>
        <v>#REF!</v>
      </c>
      <c r="N641" s="175" t="e">
        <f t="shared" si="128"/>
        <v>#REF!</v>
      </c>
      <c r="O641" s="175" t="e">
        <f t="shared" si="129"/>
        <v>#REF!</v>
      </c>
      <c r="P641" s="175" t="e">
        <f t="shared" ref="P641:Q641" si="500">N641+L641</f>
        <v>#REF!</v>
      </c>
      <c r="Q641" s="175" t="e">
        <f t="shared" si="500"/>
        <v>#REF!</v>
      </c>
      <c r="R641" s="155"/>
      <c r="S641" s="124"/>
      <c r="T641" s="119"/>
      <c r="U641" s="119"/>
      <c r="V641" s="124"/>
    </row>
    <row r="642" spans="1:22" ht="12.75" hidden="1" customHeight="1" outlineLevel="1">
      <c r="A642" s="140"/>
      <c r="B642" s="155" t="s">
        <v>227</v>
      </c>
      <c r="C642" s="160"/>
      <c r="D642" s="140"/>
      <c r="E642" s="156">
        <v>13</v>
      </c>
      <c r="F642" s="214">
        <f>F640</f>
        <v>4.9400000000000004</v>
      </c>
      <c r="G642" s="214">
        <v>1.1000000000000001</v>
      </c>
      <c r="H642" s="214">
        <v>1.58</v>
      </c>
      <c r="I642" s="157">
        <v>4</v>
      </c>
      <c r="J642" s="157">
        <f t="shared" si="498"/>
        <v>446.45744000000002</v>
      </c>
      <c r="K642" s="157"/>
      <c r="L642" s="175" t="e">
        <f t="shared" si="126"/>
        <v>#REF!</v>
      </c>
      <c r="M642" s="175" t="e">
        <f t="shared" si="127"/>
        <v>#REF!</v>
      </c>
      <c r="N642" s="175" t="e">
        <f t="shared" si="128"/>
        <v>#REF!</v>
      </c>
      <c r="O642" s="175" t="e">
        <f t="shared" si="129"/>
        <v>#REF!</v>
      </c>
      <c r="P642" s="175" t="e">
        <f t="shared" ref="P642:Q642" si="501">N642+L642</f>
        <v>#REF!</v>
      </c>
      <c r="Q642" s="175" t="e">
        <f t="shared" si="501"/>
        <v>#REF!</v>
      </c>
      <c r="R642" s="155"/>
      <c r="S642" s="124"/>
      <c r="T642" s="119"/>
      <c r="U642" s="119"/>
      <c r="V642" s="124"/>
    </row>
    <row r="643" spans="1:22" ht="12.75" hidden="1" customHeight="1" outlineLevel="1">
      <c r="A643" s="140"/>
      <c r="B643" s="155"/>
      <c r="C643" s="160"/>
      <c r="D643" s="140"/>
      <c r="E643" s="156">
        <v>13</v>
      </c>
      <c r="F643" s="214">
        <f>0.06*2+0.3*2</f>
        <v>0.72</v>
      </c>
      <c r="G643" s="214">
        <v>1.1000000000000001</v>
      </c>
      <c r="H643" s="214">
        <v>0.222</v>
      </c>
      <c r="I643" s="157">
        <v>23</v>
      </c>
      <c r="J643" s="157">
        <f t="shared" si="498"/>
        <v>52.571376000000001</v>
      </c>
      <c r="K643" s="157"/>
      <c r="L643" s="175" t="e">
        <f t="shared" si="126"/>
        <v>#REF!</v>
      </c>
      <c r="M643" s="175" t="e">
        <f t="shared" si="127"/>
        <v>#REF!</v>
      </c>
      <c r="N643" s="175" t="e">
        <f t="shared" si="128"/>
        <v>#REF!</v>
      </c>
      <c r="O643" s="175" t="e">
        <f t="shared" si="129"/>
        <v>#REF!</v>
      </c>
      <c r="P643" s="175" t="e">
        <f t="shared" ref="P643:Q643" si="502">N643+L643</f>
        <v>#REF!</v>
      </c>
      <c r="Q643" s="175" t="e">
        <f t="shared" si="502"/>
        <v>#REF!</v>
      </c>
      <c r="R643" s="155"/>
      <c r="S643" s="124"/>
      <c r="T643" s="119"/>
      <c r="U643" s="119"/>
      <c r="V643" s="124"/>
    </row>
    <row r="644" spans="1:22" ht="12.75" hidden="1" customHeight="1" outlineLevel="1">
      <c r="A644" s="140"/>
      <c r="B644" s="155" t="s">
        <v>228</v>
      </c>
      <c r="C644" s="160"/>
      <c r="D644" s="140"/>
      <c r="E644" s="156">
        <v>4</v>
      </c>
      <c r="F644" s="214">
        <f>F642</f>
        <v>4.9400000000000004</v>
      </c>
      <c r="G644" s="214">
        <v>1.1000000000000001</v>
      </c>
      <c r="H644" s="214">
        <v>1.58</v>
      </c>
      <c r="I644" s="157">
        <v>6</v>
      </c>
      <c r="J644" s="157">
        <f t="shared" si="498"/>
        <v>206.05727999999999</v>
      </c>
      <c r="K644" s="157"/>
      <c r="L644" s="175" t="e">
        <f t="shared" si="126"/>
        <v>#REF!</v>
      </c>
      <c r="M644" s="175" t="e">
        <f t="shared" si="127"/>
        <v>#REF!</v>
      </c>
      <c r="N644" s="175" t="e">
        <f t="shared" si="128"/>
        <v>#REF!</v>
      </c>
      <c r="O644" s="175" t="e">
        <f t="shared" si="129"/>
        <v>#REF!</v>
      </c>
      <c r="P644" s="175" t="e">
        <f t="shared" ref="P644:Q644" si="503">N644+L644</f>
        <v>#REF!</v>
      </c>
      <c r="Q644" s="175" t="e">
        <f t="shared" si="503"/>
        <v>#REF!</v>
      </c>
      <c r="R644" s="155"/>
      <c r="S644" s="124"/>
      <c r="T644" s="119"/>
      <c r="U644" s="119"/>
      <c r="V644" s="124"/>
    </row>
    <row r="645" spans="1:22" ht="12.75" hidden="1" customHeight="1" outlineLevel="1">
      <c r="A645" s="140"/>
      <c r="B645" s="155"/>
      <c r="C645" s="160"/>
      <c r="D645" s="140"/>
      <c r="E645" s="156">
        <v>4</v>
      </c>
      <c r="F645" s="214">
        <f>0.06*2+0.4*2</f>
        <v>0.92</v>
      </c>
      <c r="G645" s="214">
        <v>1.1000000000000001</v>
      </c>
      <c r="H645" s="214">
        <v>0.222</v>
      </c>
      <c r="I645" s="157">
        <v>23</v>
      </c>
      <c r="J645" s="157">
        <f t="shared" si="498"/>
        <v>20.669087999999999</v>
      </c>
      <c r="K645" s="157"/>
      <c r="L645" s="175" t="e">
        <f t="shared" si="126"/>
        <v>#REF!</v>
      </c>
      <c r="M645" s="175" t="e">
        <f t="shared" si="127"/>
        <v>#REF!</v>
      </c>
      <c r="N645" s="175" t="e">
        <f t="shared" si="128"/>
        <v>#REF!</v>
      </c>
      <c r="O645" s="175" t="e">
        <f t="shared" si="129"/>
        <v>#REF!</v>
      </c>
      <c r="P645" s="175" t="e">
        <f t="shared" ref="P645:Q645" si="504">N645+L645</f>
        <v>#REF!</v>
      </c>
      <c r="Q645" s="175" t="e">
        <f t="shared" si="504"/>
        <v>#REF!</v>
      </c>
      <c r="R645" s="155"/>
      <c r="S645" s="124"/>
      <c r="T645" s="119"/>
      <c r="U645" s="119"/>
      <c r="V645" s="124"/>
    </row>
    <row r="646" spans="1:22" ht="12.75" hidden="1" customHeight="1" outlineLevel="1">
      <c r="A646" s="140"/>
      <c r="B646" s="155" t="s">
        <v>230</v>
      </c>
      <c r="C646" s="160"/>
      <c r="D646" s="140"/>
      <c r="E646" s="156">
        <v>1</v>
      </c>
      <c r="F646" s="214">
        <f>3.01+40*16/1000+0.15</f>
        <v>3.8</v>
      </c>
      <c r="G646" s="214">
        <v>1.1000000000000001</v>
      </c>
      <c r="H646" s="214">
        <v>1.58</v>
      </c>
      <c r="I646" s="157">
        <v>6</v>
      </c>
      <c r="J646" s="157">
        <f t="shared" si="498"/>
        <v>39.626399999999997</v>
      </c>
      <c r="K646" s="157"/>
      <c r="L646" s="175" t="e">
        <f t="shared" si="126"/>
        <v>#REF!</v>
      </c>
      <c r="M646" s="175" t="e">
        <f t="shared" si="127"/>
        <v>#REF!</v>
      </c>
      <c r="N646" s="175" t="e">
        <f t="shared" si="128"/>
        <v>#REF!</v>
      </c>
      <c r="O646" s="175" t="e">
        <f t="shared" si="129"/>
        <v>#REF!</v>
      </c>
      <c r="P646" s="175" t="e">
        <f t="shared" ref="P646:Q646" si="505">N646+L646</f>
        <v>#REF!</v>
      </c>
      <c r="Q646" s="175" t="e">
        <f t="shared" si="505"/>
        <v>#REF!</v>
      </c>
      <c r="R646" s="155"/>
      <c r="S646" s="124"/>
      <c r="T646" s="119"/>
      <c r="U646" s="119"/>
      <c r="V646" s="124"/>
    </row>
    <row r="647" spans="1:22" ht="12.75" hidden="1" customHeight="1" outlineLevel="1">
      <c r="A647" s="140"/>
      <c r="B647" s="155"/>
      <c r="C647" s="160"/>
      <c r="D647" s="140"/>
      <c r="E647" s="156">
        <v>1</v>
      </c>
      <c r="F647" s="214">
        <f>0.06*2+0.3*2</f>
        <v>0.72</v>
      </c>
      <c r="G647" s="214">
        <v>1.1000000000000001</v>
      </c>
      <c r="H647" s="214">
        <v>0.222</v>
      </c>
      <c r="I647" s="157">
        <v>18</v>
      </c>
      <c r="J647" s="157">
        <f t="shared" si="498"/>
        <v>3.1648320000000001</v>
      </c>
      <c r="K647" s="157"/>
      <c r="L647" s="175" t="e">
        <f t="shared" si="126"/>
        <v>#REF!</v>
      </c>
      <c r="M647" s="175" t="e">
        <f t="shared" si="127"/>
        <v>#REF!</v>
      </c>
      <c r="N647" s="175" t="e">
        <f t="shared" si="128"/>
        <v>#REF!</v>
      </c>
      <c r="O647" s="175" t="e">
        <f t="shared" si="129"/>
        <v>#REF!</v>
      </c>
      <c r="P647" s="175" t="e">
        <f t="shared" ref="P647:Q647" si="506">N647+L647</f>
        <v>#REF!</v>
      </c>
      <c r="Q647" s="175" t="e">
        <f t="shared" si="506"/>
        <v>#REF!</v>
      </c>
      <c r="R647" s="155"/>
      <c r="S647" s="124"/>
      <c r="T647" s="119"/>
      <c r="U647" s="119"/>
      <c r="V647" s="124"/>
    </row>
    <row r="648" spans="1:22" ht="12.75" hidden="1" customHeight="1" outlineLevel="1">
      <c r="A648" s="140"/>
      <c r="B648" s="155"/>
      <c r="C648" s="160"/>
      <c r="D648" s="140"/>
      <c r="E648" s="156"/>
      <c r="F648" s="214"/>
      <c r="G648" s="214"/>
      <c r="H648" s="214"/>
      <c r="I648" s="157"/>
      <c r="J648" s="157"/>
      <c r="K648" s="157"/>
      <c r="L648" s="175" t="e">
        <f t="shared" si="126"/>
        <v>#REF!</v>
      </c>
      <c r="M648" s="175" t="e">
        <f t="shared" si="127"/>
        <v>#REF!</v>
      </c>
      <c r="N648" s="175" t="e">
        <f t="shared" si="128"/>
        <v>#REF!</v>
      </c>
      <c r="O648" s="175" t="e">
        <f t="shared" si="129"/>
        <v>#REF!</v>
      </c>
      <c r="P648" s="175" t="e">
        <f t="shared" ref="P648:Q648" si="507">N648+L648</f>
        <v>#REF!</v>
      </c>
      <c r="Q648" s="175" t="e">
        <f t="shared" si="507"/>
        <v>#REF!</v>
      </c>
      <c r="R648" s="155"/>
      <c r="S648" s="124"/>
      <c r="T648" s="119"/>
      <c r="U648" s="119"/>
      <c r="V648" s="124"/>
    </row>
    <row r="649" spans="1:22" ht="31.5" customHeight="1" collapsed="1">
      <c r="A649" s="140">
        <v>28</v>
      </c>
      <c r="B649" s="155" t="s">
        <v>698</v>
      </c>
      <c r="C649" s="160" t="str">
        <f>C639</f>
        <v>D&lt;10mm CB240, D&gt;=10mm CB300</v>
      </c>
      <c r="D649" s="140" t="s">
        <v>254</v>
      </c>
      <c r="E649" s="156"/>
      <c r="F649" s="214"/>
      <c r="G649" s="214"/>
      <c r="H649" s="214"/>
      <c r="I649" s="157"/>
      <c r="J649" s="157"/>
      <c r="K649" s="157">
        <f>SUBTOTAL(9,J650:J653)</f>
        <v>3356.32</v>
      </c>
      <c r="L649" s="175" t="e">
        <f t="shared" si="126"/>
        <v>#REF!</v>
      </c>
      <c r="M649" s="175" t="e">
        <f t="shared" si="127"/>
        <v>#REF!</v>
      </c>
      <c r="N649" s="175" t="e">
        <f t="shared" si="128"/>
        <v>#REF!</v>
      </c>
      <c r="O649" s="175" t="e">
        <f t="shared" si="129"/>
        <v>#REF!</v>
      </c>
      <c r="P649" s="175" t="e">
        <f t="shared" ref="P649:Q649" si="508">N649+L649</f>
        <v>#REF!</v>
      </c>
      <c r="Q649" s="175" t="e">
        <f t="shared" si="508"/>
        <v>#REF!</v>
      </c>
      <c r="R649" s="155"/>
      <c r="S649" s="124"/>
      <c r="T649" s="119">
        <f t="shared" ref="T649:U649" si="509">T639</f>
        <v>17085.599999999999</v>
      </c>
      <c r="U649" s="119">
        <f t="shared" si="509"/>
        <v>3200</v>
      </c>
      <c r="V649" s="124">
        <v>3051.2</v>
      </c>
    </row>
    <row r="650" spans="1:22" ht="12.75" hidden="1" customHeight="1" outlineLevel="1">
      <c r="A650" s="140"/>
      <c r="B650" s="155"/>
      <c r="C650" s="160"/>
      <c r="D650" s="140"/>
      <c r="E650" s="156"/>
      <c r="F650" s="214"/>
      <c r="G650" s="214"/>
      <c r="H650" s="157">
        <v>192.2</v>
      </c>
      <c r="I650" s="157">
        <v>1.1000000000000001</v>
      </c>
      <c r="J650" s="157">
        <f t="shared" ref="J650:J653" si="510">PRODUCT(H650:I650)</f>
        <v>211.42</v>
      </c>
      <c r="K650" s="157"/>
      <c r="L650" s="175" t="e">
        <f t="shared" si="126"/>
        <v>#REF!</v>
      </c>
      <c r="M650" s="175" t="e">
        <f t="shared" si="127"/>
        <v>#REF!</v>
      </c>
      <c r="N650" s="175" t="e">
        <f t="shared" si="128"/>
        <v>#REF!</v>
      </c>
      <c r="O650" s="175" t="e">
        <f t="shared" si="129"/>
        <v>#REF!</v>
      </c>
      <c r="P650" s="175" t="e">
        <f t="shared" ref="P650:Q650" si="511">N650+L650</f>
        <v>#REF!</v>
      </c>
      <c r="Q650" s="175" t="e">
        <f t="shared" si="511"/>
        <v>#REF!</v>
      </c>
      <c r="R650" s="155"/>
      <c r="S650" s="124"/>
      <c r="T650" s="119"/>
      <c r="U650" s="119"/>
      <c r="V650" s="124"/>
    </row>
    <row r="651" spans="1:22" ht="12.75" hidden="1" customHeight="1" outlineLevel="1">
      <c r="A651" s="140"/>
      <c r="B651" s="155"/>
      <c r="C651" s="160"/>
      <c r="D651" s="140"/>
      <c r="E651" s="156"/>
      <c r="F651" s="214"/>
      <c r="G651" s="214"/>
      <c r="H651" s="157">
        <v>82.3</v>
      </c>
      <c r="I651" s="157">
        <v>1.1000000000000001</v>
      </c>
      <c r="J651" s="157">
        <f t="shared" si="510"/>
        <v>90.53</v>
      </c>
      <c r="K651" s="157"/>
      <c r="L651" s="175" t="e">
        <f t="shared" si="126"/>
        <v>#REF!</v>
      </c>
      <c r="M651" s="175" t="e">
        <f t="shared" si="127"/>
        <v>#REF!</v>
      </c>
      <c r="N651" s="175" t="e">
        <f t="shared" si="128"/>
        <v>#REF!</v>
      </c>
      <c r="O651" s="175" t="e">
        <f t="shared" si="129"/>
        <v>#REF!</v>
      </c>
      <c r="P651" s="175" t="e">
        <f t="shared" ref="P651:Q651" si="512">N651+L651</f>
        <v>#REF!</v>
      </c>
      <c r="Q651" s="175" t="e">
        <f t="shared" si="512"/>
        <v>#REF!</v>
      </c>
      <c r="R651" s="155"/>
      <c r="S651" s="124"/>
      <c r="T651" s="119"/>
      <c r="U651" s="119"/>
      <c r="V651" s="124"/>
    </row>
    <row r="652" spans="1:22" ht="12.75" hidden="1" customHeight="1" outlineLevel="1">
      <c r="A652" s="140"/>
      <c r="B652" s="155"/>
      <c r="C652" s="160"/>
      <c r="D652" s="140"/>
      <c r="E652" s="156"/>
      <c r="F652" s="214"/>
      <c r="G652" s="214"/>
      <c r="H652" s="157">
        <v>2569.9</v>
      </c>
      <c r="I652" s="157">
        <v>1.1000000000000001</v>
      </c>
      <c r="J652" s="157">
        <f t="shared" si="510"/>
        <v>2826.89</v>
      </c>
      <c r="K652" s="157"/>
      <c r="L652" s="175" t="e">
        <f t="shared" si="126"/>
        <v>#REF!</v>
      </c>
      <c r="M652" s="175" t="e">
        <f t="shared" si="127"/>
        <v>#REF!</v>
      </c>
      <c r="N652" s="175" t="e">
        <f t="shared" si="128"/>
        <v>#REF!</v>
      </c>
      <c r="O652" s="175" t="e">
        <f t="shared" si="129"/>
        <v>#REF!</v>
      </c>
      <c r="P652" s="175" t="e">
        <f t="shared" ref="P652:Q652" si="513">N652+L652</f>
        <v>#REF!</v>
      </c>
      <c r="Q652" s="175" t="e">
        <f t="shared" si="513"/>
        <v>#REF!</v>
      </c>
      <c r="R652" s="155"/>
      <c r="S652" s="124"/>
      <c r="T652" s="119"/>
      <c r="U652" s="119"/>
      <c r="V652" s="124"/>
    </row>
    <row r="653" spans="1:22" ht="12.75" hidden="1" customHeight="1" outlineLevel="1">
      <c r="A653" s="140"/>
      <c r="B653" s="155"/>
      <c r="C653" s="160"/>
      <c r="D653" s="140"/>
      <c r="E653" s="156"/>
      <c r="F653" s="214"/>
      <c r="G653" s="214"/>
      <c r="H653" s="157">
        <v>206.8</v>
      </c>
      <c r="I653" s="157">
        <v>1.1000000000000001</v>
      </c>
      <c r="J653" s="157">
        <f t="shared" si="510"/>
        <v>227.48</v>
      </c>
      <c r="K653" s="157"/>
      <c r="L653" s="175" t="e">
        <f t="shared" si="126"/>
        <v>#REF!</v>
      </c>
      <c r="M653" s="175" t="e">
        <f t="shared" si="127"/>
        <v>#REF!</v>
      </c>
      <c r="N653" s="175" t="e">
        <f t="shared" si="128"/>
        <v>#REF!</v>
      </c>
      <c r="O653" s="175" t="e">
        <f t="shared" si="129"/>
        <v>#REF!</v>
      </c>
      <c r="P653" s="175" t="e">
        <f t="shared" ref="P653:Q653" si="514">N653+L653</f>
        <v>#REF!</v>
      </c>
      <c r="Q653" s="175" t="e">
        <f t="shared" si="514"/>
        <v>#REF!</v>
      </c>
      <c r="R653" s="155"/>
      <c r="S653" s="124"/>
      <c r="T653" s="119"/>
      <c r="U653" s="119"/>
      <c r="V653" s="124"/>
    </row>
    <row r="654" spans="1:22" ht="31.5" customHeight="1" collapsed="1">
      <c r="A654" s="140">
        <v>29</v>
      </c>
      <c r="B654" s="155" t="s">
        <v>699</v>
      </c>
      <c r="C654" s="160" t="str">
        <f>C649</f>
        <v>D&lt;10mm CB240, D&gt;=10mm CB300</v>
      </c>
      <c r="D654" s="140" t="s">
        <v>254</v>
      </c>
      <c r="E654" s="156"/>
      <c r="F654" s="214"/>
      <c r="G654" s="214"/>
      <c r="H654" s="214"/>
      <c r="I654" s="157"/>
      <c r="J654" s="157"/>
      <c r="K654" s="157">
        <f>SUBTOTAL(9,J655:J660)</f>
        <v>729.32745599999998</v>
      </c>
      <c r="L654" s="175" t="e">
        <f t="shared" si="126"/>
        <v>#REF!</v>
      </c>
      <c r="M654" s="175" t="e">
        <f t="shared" si="127"/>
        <v>#REF!</v>
      </c>
      <c r="N654" s="175" t="e">
        <f t="shared" si="128"/>
        <v>#REF!</v>
      </c>
      <c r="O654" s="175" t="e">
        <f t="shared" si="129"/>
        <v>#REF!</v>
      </c>
      <c r="P654" s="175" t="e">
        <f t="shared" ref="P654:Q654" si="515">N654+L654</f>
        <v>#REF!</v>
      </c>
      <c r="Q654" s="175" t="e">
        <f t="shared" si="515"/>
        <v>#REF!</v>
      </c>
      <c r="R654" s="155"/>
      <c r="S654" s="124"/>
      <c r="T654" s="119">
        <f t="shared" ref="T654:U654" si="516">T649</f>
        <v>17085.599999999999</v>
      </c>
      <c r="U654" s="119">
        <f t="shared" si="516"/>
        <v>3200</v>
      </c>
      <c r="V654" s="124">
        <v>663.02495999999996</v>
      </c>
    </row>
    <row r="655" spans="1:22" ht="12.75" hidden="1" customHeight="1" outlineLevel="1">
      <c r="A655" s="140"/>
      <c r="B655" s="155" t="s">
        <v>225</v>
      </c>
      <c r="C655" s="160"/>
      <c r="D655" s="140"/>
      <c r="E655" s="156">
        <v>4</v>
      </c>
      <c r="F655" s="214">
        <f>3.6+0.15</f>
        <v>3.75</v>
      </c>
      <c r="G655" s="214">
        <v>1.1000000000000001</v>
      </c>
      <c r="H655" s="214">
        <v>1.58</v>
      </c>
      <c r="I655" s="157">
        <v>6</v>
      </c>
      <c r="J655" s="157">
        <f t="shared" ref="J655:J660" si="517">PRODUCT(E655:I655)</f>
        <v>156.41999999999999</v>
      </c>
      <c r="K655" s="157"/>
      <c r="L655" s="175" t="e">
        <f t="shared" si="126"/>
        <v>#REF!</v>
      </c>
      <c r="M655" s="175" t="e">
        <f t="shared" si="127"/>
        <v>#REF!</v>
      </c>
      <c r="N655" s="175" t="e">
        <f t="shared" si="128"/>
        <v>#REF!</v>
      </c>
      <c r="O655" s="175" t="e">
        <f t="shared" si="129"/>
        <v>#REF!</v>
      </c>
      <c r="P655" s="175" t="e">
        <f t="shared" ref="P655:Q655" si="518">N655+L655</f>
        <v>#REF!</v>
      </c>
      <c r="Q655" s="175" t="e">
        <f t="shared" si="518"/>
        <v>#REF!</v>
      </c>
      <c r="R655" s="155"/>
      <c r="S655" s="124"/>
      <c r="T655" s="119"/>
      <c r="U655" s="119"/>
      <c r="V655" s="124"/>
    </row>
    <row r="656" spans="1:22" ht="12.75" hidden="1" customHeight="1" outlineLevel="1">
      <c r="A656" s="140"/>
      <c r="B656" s="155"/>
      <c r="C656" s="160"/>
      <c r="D656" s="140"/>
      <c r="E656" s="156">
        <v>4</v>
      </c>
      <c r="F656" s="214">
        <f>0.06*2+0.4*2</f>
        <v>0.92</v>
      </c>
      <c r="G656" s="214">
        <v>1.1000000000000001</v>
      </c>
      <c r="H656" s="214">
        <v>0.222</v>
      </c>
      <c r="I656" s="157">
        <v>19</v>
      </c>
      <c r="J656" s="157">
        <f t="shared" si="517"/>
        <v>17.074463999999999</v>
      </c>
      <c r="K656" s="157"/>
      <c r="L656" s="175" t="e">
        <f t="shared" si="126"/>
        <v>#REF!</v>
      </c>
      <c r="M656" s="175" t="e">
        <f t="shared" si="127"/>
        <v>#REF!</v>
      </c>
      <c r="N656" s="175" t="e">
        <f t="shared" si="128"/>
        <v>#REF!</v>
      </c>
      <c r="O656" s="175" t="e">
        <f t="shared" si="129"/>
        <v>#REF!</v>
      </c>
      <c r="P656" s="175" t="e">
        <f t="shared" ref="P656:Q656" si="519">N656+L656</f>
        <v>#REF!</v>
      </c>
      <c r="Q656" s="175" t="e">
        <f t="shared" si="519"/>
        <v>#REF!</v>
      </c>
      <c r="R656" s="155"/>
      <c r="S656" s="124"/>
      <c r="T656" s="119"/>
      <c r="U656" s="119"/>
      <c r="V656" s="124"/>
    </row>
    <row r="657" spans="1:22" ht="12.75" hidden="1" customHeight="1" outlineLevel="1">
      <c r="A657" s="140"/>
      <c r="B657" s="155" t="s">
        <v>227</v>
      </c>
      <c r="C657" s="160"/>
      <c r="D657" s="140"/>
      <c r="E657" s="156">
        <v>13</v>
      </c>
      <c r="F657" s="214">
        <f>F655</f>
        <v>3.75</v>
      </c>
      <c r="G657" s="214">
        <v>1.1000000000000001</v>
      </c>
      <c r="H657" s="214">
        <v>1.58</v>
      </c>
      <c r="I657" s="157">
        <v>4</v>
      </c>
      <c r="J657" s="157">
        <f t="shared" si="517"/>
        <v>338.91</v>
      </c>
      <c r="K657" s="157"/>
      <c r="L657" s="175" t="e">
        <f t="shared" si="126"/>
        <v>#REF!</v>
      </c>
      <c r="M657" s="175" t="e">
        <f t="shared" si="127"/>
        <v>#REF!</v>
      </c>
      <c r="N657" s="175" t="e">
        <f t="shared" si="128"/>
        <v>#REF!</v>
      </c>
      <c r="O657" s="175" t="e">
        <f t="shared" si="129"/>
        <v>#REF!</v>
      </c>
      <c r="P657" s="175" t="e">
        <f t="shared" ref="P657:Q657" si="520">N657+L657</f>
        <v>#REF!</v>
      </c>
      <c r="Q657" s="175" t="e">
        <f t="shared" si="520"/>
        <v>#REF!</v>
      </c>
      <c r="R657" s="155"/>
      <c r="S657" s="124"/>
      <c r="T657" s="119"/>
      <c r="U657" s="119"/>
      <c r="V657" s="124"/>
    </row>
    <row r="658" spans="1:22" ht="12.75" hidden="1" customHeight="1" outlineLevel="1">
      <c r="A658" s="140"/>
      <c r="B658" s="155"/>
      <c r="C658" s="160"/>
      <c r="D658" s="140"/>
      <c r="E658" s="156">
        <v>13</v>
      </c>
      <c r="F658" s="214">
        <f>0.06*2+0.3*2</f>
        <v>0.72</v>
      </c>
      <c r="G658" s="214">
        <v>1.1000000000000001</v>
      </c>
      <c r="H658" s="214">
        <v>0.222</v>
      </c>
      <c r="I658" s="157">
        <v>19</v>
      </c>
      <c r="J658" s="157">
        <f t="shared" si="517"/>
        <v>43.428528</v>
      </c>
      <c r="K658" s="157"/>
      <c r="L658" s="175" t="e">
        <f t="shared" si="126"/>
        <v>#REF!</v>
      </c>
      <c r="M658" s="175" t="e">
        <f t="shared" si="127"/>
        <v>#REF!</v>
      </c>
      <c r="N658" s="175" t="e">
        <f t="shared" si="128"/>
        <v>#REF!</v>
      </c>
      <c r="O658" s="175" t="e">
        <f t="shared" si="129"/>
        <v>#REF!</v>
      </c>
      <c r="P658" s="175" t="e">
        <f t="shared" ref="P658:Q658" si="521">N658+L658</f>
        <v>#REF!</v>
      </c>
      <c r="Q658" s="175" t="e">
        <f t="shared" si="521"/>
        <v>#REF!</v>
      </c>
      <c r="R658" s="155"/>
      <c r="S658" s="124"/>
      <c r="T658" s="119"/>
      <c r="U658" s="119"/>
      <c r="V658" s="124"/>
    </row>
    <row r="659" spans="1:22" ht="12.75" hidden="1" customHeight="1" outlineLevel="1">
      <c r="A659" s="140"/>
      <c r="B659" s="155" t="s">
        <v>228</v>
      </c>
      <c r="C659" s="160"/>
      <c r="D659" s="140"/>
      <c r="E659" s="156">
        <v>4</v>
      </c>
      <c r="F659" s="214">
        <f>F657</f>
        <v>3.75</v>
      </c>
      <c r="G659" s="214">
        <v>1.1000000000000001</v>
      </c>
      <c r="H659" s="214">
        <v>1.58</v>
      </c>
      <c r="I659" s="157">
        <v>6</v>
      </c>
      <c r="J659" s="157">
        <f t="shared" si="517"/>
        <v>156.41999999999999</v>
      </c>
      <c r="K659" s="157"/>
      <c r="L659" s="175" t="e">
        <f t="shared" si="126"/>
        <v>#REF!</v>
      </c>
      <c r="M659" s="175" t="e">
        <f t="shared" si="127"/>
        <v>#REF!</v>
      </c>
      <c r="N659" s="175" t="e">
        <f t="shared" si="128"/>
        <v>#REF!</v>
      </c>
      <c r="O659" s="175" t="e">
        <f t="shared" si="129"/>
        <v>#REF!</v>
      </c>
      <c r="P659" s="175" t="e">
        <f t="shared" ref="P659:Q659" si="522">N659+L659</f>
        <v>#REF!</v>
      </c>
      <c r="Q659" s="175" t="e">
        <f t="shared" si="522"/>
        <v>#REF!</v>
      </c>
      <c r="R659" s="155"/>
      <c r="S659" s="124"/>
      <c r="T659" s="119"/>
      <c r="U659" s="119"/>
      <c r="V659" s="124"/>
    </row>
    <row r="660" spans="1:22" ht="12.75" hidden="1" customHeight="1" outlineLevel="1">
      <c r="A660" s="140"/>
      <c r="B660" s="155"/>
      <c r="C660" s="160"/>
      <c r="D660" s="140"/>
      <c r="E660" s="156">
        <v>4</v>
      </c>
      <c r="F660" s="214">
        <f>0.06*2+0.4*2</f>
        <v>0.92</v>
      </c>
      <c r="G660" s="214">
        <v>1.1000000000000001</v>
      </c>
      <c r="H660" s="214">
        <v>0.222</v>
      </c>
      <c r="I660" s="157">
        <v>19</v>
      </c>
      <c r="J660" s="157">
        <f t="shared" si="517"/>
        <v>17.074463999999999</v>
      </c>
      <c r="K660" s="157"/>
      <c r="L660" s="175" t="e">
        <f t="shared" si="126"/>
        <v>#REF!</v>
      </c>
      <c r="M660" s="175" t="e">
        <f t="shared" si="127"/>
        <v>#REF!</v>
      </c>
      <c r="N660" s="175" t="e">
        <f t="shared" si="128"/>
        <v>#REF!</v>
      </c>
      <c r="O660" s="175" t="e">
        <f t="shared" si="129"/>
        <v>#REF!</v>
      </c>
      <c r="P660" s="175" t="e">
        <f t="shared" ref="P660:Q660" si="523">N660+L660</f>
        <v>#REF!</v>
      </c>
      <c r="Q660" s="175" t="e">
        <f t="shared" si="523"/>
        <v>#REF!</v>
      </c>
      <c r="R660" s="155"/>
      <c r="S660" s="124"/>
      <c r="T660" s="119"/>
      <c r="U660" s="119"/>
      <c r="V660" s="124"/>
    </row>
    <row r="661" spans="1:22" ht="12.75" hidden="1" customHeight="1" outlineLevel="1">
      <c r="A661" s="140"/>
      <c r="B661" s="155"/>
      <c r="C661" s="160"/>
      <c r="D661" s="140"/>
      <c r="E661" s="156"/>
      <c r="F661" s="214"/>
      <c r="G661" s="214"/>
      <c r="H661" s="214"/>
      <c r="I661" s="157"/>
      <c r="J661" s="157"/>
      <c r="K661" s="157"/>
      <c r="L661" s="175" t="e">
        <f t="shared" si="126"/>
        <v>#REF!</v>
      </c>
      <c r="M661" s="175" t="e">
        <f t="shared" si="127"/>
        <v>#REF!</v>
      </c>
      <c r="N661" s="175" t="e">
        <f t="shared" si="128"/>
        <v>#REF!</v>
      </c>
      <c r="O661" s="175" t="e">
        <f t="shared" si="129"/>
        <v>#REF!</v>
      </c>
      <c r="P661" s="175" t="e">
        <f t="shared" ref="P661:Q661" si="524">N661+L661</f>
        <v>#REF!</v>
      </c>
      <c r="Q661" s="175" t="e">
        <f t="shared" si="524"/>
        <v>#REF!</v>
      </c>
      <c r="R661" s="155"/>
      <c r="S661" s="124"/>
      <c r="T661" s="119"/>
      <c r="U661" s="119"/>
      <c r="V661" s="124"/>
    </row>
    <row r="662" spans="1:22" ht="31.5" customHeight="1" collapsed="1">
      <c r="A662" s="140">
        <v>30</v>
      </c>
      <c r="B662" s="155" t="s">
        <v>700</v>
      </c>
      <c r="C662" s="160" t="str">
        <f>C654</f>
        <v>D&lt;10mm CB240, D&gt;=10mm CB300</v>
      </c>
      <c r="D662" s="140" t="s">
        <v>254</v>
      </c>
      <c r="E662" s="156"/>
      <c r="F662" s="214"/>
      <c r="G662" s="214"/>
      <c r="H662" s="214"/>
      <c r="I662" s="157"/>
      <c r="J662" s="157"/>
      <c r="K662" s="157">
        <f>SUBTOTAL(9,J663:J666)</f>
        <v>3427.05</v>
      </c>
      <c r="L662" s="175" t="e">
        <f t="shared" si="126"/>
        <v>#REF!</v>
      </c>
      <c r="M662" s="175" t="e">
        <f t="shared" si="127"/>
        <v>#REF!</v>
      </c>
      <c r="N662" s="175" t="e">
        <f t="shared" si="128"/>
        <v>#REF!</v>
      </c>
      <c r="O662" s="175" t="e">
        <f t="shared" si="129"/>
        <v>#REF!</v>
      </c>
      <c r="P662" s="175" t="e">
        <f t="shared" ref="P662:Q662" si="525">N662+L662</f>
        <v>#REF!</v>
      </c>
      <c r="Q662" s="175" t="e">
        <f t="shared" si="525"/>
        <v>#REF!</v>
      </c>
      <c r="R662" s="155"/>
      <c r="S662" s="124"/>
      <c r="T662" s="119">
        <f t="shared" ref="T662:U662" si="526">T654</f>
        <v>17085.599999999999</v>
      </c>
      <c r="U662" s="119">
        <f t="shared" si="526"/>
        <v>3200</v>
      </c>
      <c r="V662" s="124">
        <v>3115.5</v>
      </c>
    </row>
    <row r="663" spans="1:22" ht="12.75" hidden="1" customHeight="1" outlineLevel="1">
      <c r="A663" s="140"/>
      <c r="B663" s="155"/>
      <c r="C663" s="160"/>
      <c r="D663" s="140"/>
      <c r="E663" s="156"/>
      <c r="F663" s="214"/>
      <c r="G663" s="214"/>
      <c r="H663" s="157">
        <v>2658.5</v>
      </c>
      <c r="I663" s="157">
        <v>1.1000000000000001</v>
      </c>
      <c r="J663" s="157">
        <f t="shared" ref="J663:J665" si="527">PRODUCT(H663:I663)</f>
        <v>2924.35</v>
      </c>
      <c r="K663" s="157"/>
      <c r="L663" s="175" t="e">
        <f t="shared" si="126"/>
        <v>#REF!</v>
      </c>
      <c r="M663" s="175" t="e">
        <f t="shared" si="127"/>
        <v>#REF!</v>
      </c>
      <c r="N663" s="175" t="e">
        <f t="shared" si="128"/>
        <v>#REF!</v>
      </c>
      <c r="O663" s="175" t="e">
        <f t="shared" si="129"/>
        <v>#REF!</v>
      </c>
      <c r="P663" s="175" t="e">
        <f t="shared" ref="P663:Q663" si="528">N663+L663</f>
        <v>#REF!</v>
      </c>
      <c r="Q663" s="175" t="e">
        <f t="shared" si="528"/>
        <v>#REF!</v>
      </c>
      <c r="R663" s="155"/>
      <c r="S663" s="124"/>
      <c r="T663" s="119"/>
      <c r="U663" s="119"/>
      <c r="V663" s="124"/>
    </row>
    <row r="664" spans="1:22" ht="12.75" hidden="1" customHeight="1" outlineLevel="1">
      <c r="A664" s="140"/>
      <c r="B664" s="155"/>
      <c r="C664" s="160"/>
      <c r="D664" s="140"/>
      <c r="E664" s="156"/>
      <c r="F664" s="214"/>
      <c r="G664" s="214"/>
      <c r="H664" s="157">
        <v>269</v>
      </c>
      <c r="I664" s="157">
        <v>1.1000000000000001</v>
      </c>
      <c r="J664" s="157">
        <f t="shared" si="527"/>
        <v>295.89999999999998</v>
      </c>
      <c r="K664" s="157"/>
      <c r="L664" s="175" t="e">
        <f t="shared" si="126"/>
        <v>#REF!</v>
      </c>
      <c r="M664" s="175" t="e">
        <f t="shared" si="127"/>
        <v>#REF!</v>
      </c>
      <c r="N664" s="175" t="e">
        <f t="shared" si="128"/>
        <v>#REF!</v>
      </c>
      <c r="O664" s="175" t="e">
        <f t="shared" si="129"/>
        <v>#REF!</v>
      </c>
      <c r="P664" s="175" t="e">
        <f t="shared" ref="P664:Q664" si="529">N664+L664</f>
        <v>#REF!</v>
      </c>
      <c r="Q664" s="175" t="e">
        <f t="shared" si="529"/>
        <v>#REF!</v>
      </c>
      <c r="R664" s="155"/>
      <c r="S664" s="124"/>
      <c r="T664" s="119"/>
      <c r="U664" s="119"/>
      <c r="V664" s="124"/>
    </row>
    <row r="665" spans="1:22" ht="12.75" hidden="1" customHeight="1" outlineLevel="1">
      <c r="A665" s="140"/>
      <c r="B665" s="155"/>
      <c r="C665" s="160"/>
      <c r="D665" s="140"/>
      <c r="E665" s="156"/>
      <c r="F665" s="214"/>
      <c r="G665" s="214"/>
      <c r="H665" s="157">
        <v>188</v>
      </c>
      <c r="I665" s="157">
        <v>1.1000000000000001</v>
      </c>
      <c r="J665" s="157">
        <f t="shared" si="527"/>
        <v>206.8</v>
      </c>
      <c r="K665" s="157"/>
      <c r="L665" s="175" t="e">
        <f t="shared" si="126"/>
        <v>#REF!</v>
      </c>
      <c r="M665" s="175" t="e">
        <f t="shared" si="127"/>
        <v>#REF!</v>
      </c>
      <c r="N665" s="175" t="e">
        <f t="shared" si="128"/>
        <v>#REF!</v>
      </c>
      <c r="O665" s="175" t="e">
        <f t="shared" si="129"/>
        <v>#REF!</v>
      </c>
      <c r="P665" s="175" t="e">
        <f t="shared" ref="P665:Q665" si="530">N665+L665</f>
        <v>#REF!</v>
      </c>
      <c r="Q665" s="175" t="e">
        <f t="shared" si="530"/>
        <v>#REF!</v>
      </c>
      <c r="R665" s="155"/>
      <c r="S665" s="124"/>
      <c r="T665" s="119"/>
      <c r="U665" s="119"/>
      <c r="V665" s="124"/>
    </row>
    <row r="666" spans="1:22" ht="12.75" hidden="1" customHeight="1" outlineLevel="1">
      <c r="A666" s="140"/>
      <c r="B666" s="155"/>
      <c r="C666" s="160"/>
      <c r="D666" s="140"/>
      <c r="E666" s="156"/>
      <c r="F666" s="214"/>
      <c r="G666" s="214"/>
      <c r="H666" s="214"/>
      <c r="I666" s="157"/>
      <c r="J666" s="157"/>
      <c r="K666" s="157"/>
      <c r="L666" s="175" t="e">
        <f t="shared" si="126"/>
        <v>#REF!</v>
      </c>
      <c r="M666" s="175" t="e">
        <f t="shared" si="127"/>
        <v>#REF!</v>
      </c>
      <c r="N666" s="175" t="e">
        <f t="shared" si="128"/>
        <v>#REF!</v>
      </c>
      <c r="O666" s="175" t="e">
        <f t="shared" si="129"/>
        <v>#REF!</v>
      </c>
      <c r="P666" s="175" t="e">
        <f t="shared" ref="P666:Q666" si="531">N666+L666</f>
        <v>#REF!</v>
      </c>
      <c r="Q666" s="175" t="e">
        <f t="shared" si="531"/>
        <v>#REF!</v>
      </c>
      <c r="R666" s="155"/>
      <c r="S666" s="124"/>
      <c r="T666" s="119"/>
      <c r="U666" s="119"/>
      <c r="V666" s="124"/>
    </row>
    <row r="667" spans="1:22" ht="31.5" customHeight="1" collapsed="1">
      <c r="A667" s="140">
        <v>31</v>
      </c>
      <c r="B667" s="155" t="s">
        <v>701</v>
      </c>
      <c r="C667" s="160" t="str">
        <f>C662</f>
        <v>D&lt;10mm CB240, D&gt;=10mm CB300</v>
      </c>
      <c r="D667" s="140" t="s">
        <v>254</v>
      </c>
      <c r="E667" s="156"/>
      <c r="F667" s="214"/>
      <c r="G667" s="214"/>
      <c r="H667" s="214"/>
      <c r="I667" s="157"/>
      <c r="J667" s="157"/>
      <c r="K667" s="157">
        <f>SUBTOTAL(9,J668:J673)</f>
        <v>963.06</v>
      </c>
      <c r="L667" s="175" t="e">
        <f t="shared" si="126"/>
        <v>#REF!</v>
      </c>
      <c r="M667" s="175" t="e">
        <f t="shared" si="127"/>
        <v>#REF!</v>
      </c>
      <c r="N667" s="175" t="e">
        <f t="shared" si="128"/>
        <v>#REF!</v>
      </c>
      <c r="O667" s="175" t="e">
        <f t="shared" si="129"/>
        <v>#REF!</v>
      </c>
      <c r="P667" s="175" t="e">
        <f t="shared" ref="P667:Q667" si="532">N667+L667</f>
        <v>#REF!</v>
      </c>
      <c r="Q667" s="175" t="e">
        <f t="shared" si="532"/>
        <v>#REF!</v>
      </c>
      <c r="R667" s="155"/>
      <c r="S667" s="124"/>
      <c r="T667" s="119">
        <f t="shared" ref="T667:U667" si="533">T662</f>
        <v>17085.599999999999</v>
      </c>
      <c r="U667" s="119">
        <f t="shared" si="533"/>
        <v>3200</v>
      </c>
      <c r="V667" s="124">
        <v>428.6</v>
      </c>
    </row>
    <row r="668" spans="1:22" ht="12.75" hidden="1" customHeight="1" outlineLevel="1">
      <c r="A668" s="140"/>
      <c r="B668" s="155"/>
      <c r="C668" s="160"/>
      <c r="D668" s="140"/>
      <c r="E668" s="156"/>
      <c r="F668" s="214"/>
      <c r="G668" s="214"/>
      <c r="H668" s="157">
        <v>180.2</v>
      </c>
      <c r="I668" s="157">
        <v>1.1000000000000001</v>
      </c>
      <c r="J668" s="157">
        <f t="shared" ref="J668:J672" si="534">PRODUCT(H668:I668)</f>
        <v>198.22</v>
      </c>
      <c r="K668" s="157"/>
      <c r="L668" s="175" t="e">
        <f t="shared" si="126"/>
        <v>#REF!</v>
      </c>
      <c r="M668" s="175" t="e">
        <f t="shared" si="127"/>
        <v>#REF!</v>
      </c>
      <c r="N668" s="175" t="e">
        <f t="shared" si="128"/>
        <v>#REF!</v>
      </c>
      <c r="O668" s="175" t="e">
        <f t="shared" si="129"/>
        <v>#REF!</v>
      </c>
      <c r="P668" s="175" t="e">
        <f t="shared" ref="P668:Q668" si="535">N668+L668</f>
        <v>#REF!</v>
      </c>
      <c r="Q668" s="175" t="e">
        <f t="shared" si="535"/>
        <v>#REF!</v>
      </c>
      <c r="R668" s="155"/>
      <c r="S668" s="124"/>
      <c r="T668" s="119"/>
      <c r="U668" s="119"/>
      <c r="V668" s="124"/>
    </row>
    <row r="669" spans="1:22" ht="12.75" hidden="1" customHeight="1" outlineLevel="1">
      <c r="A669" s="140"/>
      <c r="B669" s="155"/>
      <c r="C669" s="160"/>
      <c r="D669" s="140"/>
      <c r="E669" s="156"/>
      <c r="F669" s="214"/>
      <c r="G669" s="214"/>
      <c r="H669" s="157">
        <v>139.9</v>
      </c>
      <c r="I669" s="157">
        <v>2.1</v>
      </c>
      <c r="J669" s="157">
        <f t="shared" si="534"/>
        <v>293.79000000000002</v>
      </c>
      <c r="K669" s="157"/>
      <c r="L669" s="175" t="e">
        <f t="shared" si="126"/>
        <v>#REF!</v>
      </c>
      <c r="M669" s="175" t="e">
        <f t="shared" si="127"/>
        <v>#REF!</v>
      </c>
      <c r="N669" s="175" t="e">
        <f t="shared" si="128"/>
        <v>#REF!</v>
      </c>
      <c r="O669" s="175" t="e">
        <f t="shared" si="129"/>
        <v>#REF!</v>
      </c>
      <c r="P669" s="175" t="e">
        <f t="shared" ref="P669:Q669" si="536">N669+L669</f>
        <v>#REF!</v>
      </c>
      <c r="Q669" s="175" t="e">
        <f t="shared" si="536"/>
        <v>#REF!</v>
      </c>
      <c r="R669" s="155"/>
      <c r="S669" s="124"/>
      <c r="T669" s="119"/>
      <c r="U669" s="119"/>
      <c r="V669" s="124"/>
    </row>
    <row r="670" spans="1:22" ht="12.75" hidden="1" customHeight="1" outlineLevel="1">
      <c r="A670" s="140"/>
      <c r="B670" s="155"/>
      <c r="C670" s="160"/>
      <c r="D670" s="140"/>
      <c r="E670" s="156"/>
      <c r="F670" s="214"/>
      <c r="G670" s="214"/>
      <c r="H670" s="157">
        <f>10.1+1.1</f>
        <v>11.2</v>
      </c>
      <c r="I670" s="157">
        <v>3.1</v>
      </c>
      <c r="J670" s="157">
        <f t="shared" si="534"/>
        <v>34.72</v>
      </c>
      <c r="K670" s="157"/>
      <c r="L670" s="175" t="e">
        <f t="shared" si="126"/>
        <v>#REF!</v>
      </c>
      <c r="M670" s="175" t="e">
        <f t="shared" si="127"/>
        <v>#REF!</v>
      </c>
      <c r="N670" s="175" t="e">
        <f t="shared" si="128"/>
        <v>#REF!</v>
      </c>
      <c r="O670" s="175" t="e">
        <f t="shared" si="129"/>
        <v>#REF!</v>
      </c>
      <c r="P670" s="175" t="e">
        <f t="shared" ref="P670:Q670" si="537">N670+L670</f>
        <v>#REF!</v>
      </c>
      <c r="Q670" s="175" t="e">
        <f t="shared" si="537"/>
        <v>#REF!</v>
      </c>
      <c r="R670" s="155"/>
      <c r="S670" s="124"/>
      <c r="T670" s="119"/>
      <c r="U670" s="119"/>
      <c r="V670" s="124"/>
    </row>
    <row r="671" spans="1:22" ht="12.75" hidden="1" customHeight="1" outlineLevel="1">
      <c r="A671" s="140"/>
      <c r="B671" s="155"/>
      <c r="C671" s="160"/>
      <c r="D671" s="140"/>
      <c r="E671" s="156"/>
      <c r="F671" s="214"/>
      <c r="G671" s="214"/>
      <c r="H671" s="157">
        <f>48.7+11.2</f>
        <v>59.9</v>
      </c>
      <c r="I671" s="157">
        <v>4.0999999999999996</v>
      </c>
      <c r="J671" s="157">
        <f t="shared" si="534"/>
        <v>245.59</v>
      </c>
      <c r="K671" s="157"/>
      <c r="L671" s="175" t="e">
        <f t="shared" si="126"/>
        <v>#REF!</v>
      </c>
      <c r="M671" s="175" t="e">
        <f t="shared" si="127"/>
        <v>#REF!</v>
      </c>
      <c r="N671" s="175" t="e">
        <f t="shared" si="128"/>
        <v>#REF!</v>
      </c>
      <c r="O671" s="175" t="e">
        <f t="shared" si="129"/>
        <v>#REF!</v>
      </c>
      <c r="P671" s="175" t="e">
        <f t="shared" ref="P671:Q671" si="538">N671+L671</f>
        <v>#REF!</v>
      </c>
      <c r="Q671" s="175" t="e">
        <f t="shared" si="538"/>
        <v>#REF!</v>
      </c>
      <c r="R671" s="155"/>
      <c r="S671" s="124"/>
      <c r="T671" s="119"/>
      <c r="U671" s="119"/>
      <c r="V671" s="124"/>
    </row>
    <row r="672" spans="1:22" ht="12.75" hidden="1" customHeight="1" outlineLevel="1">
      <c r="A672" s="140"/>
      <c r="B672" s="155"/>
      <c r="C672" s="160"/>
      <c r="D672" s="140"/>
      <c r="E672" s="156"/>
      <c r="F672" s="214"/>
      <c r="G672" s="214"/>
      <c r="H672" s="157">
        <f>31.7+5.7</f>
        <v>37.4</v>
      </c>
      <c r="I672" s="157">
        <v>5.0999999999999996</v>
      </c>
      <c r="J672" s="157">
        <f t="shared" si="534"/>
        <v>190.74</v>
      </c>
      <c r="K672" s="157"/>
      <c r="L672" s="175" t="e">
        <f t="shared" si="126"/>
        <v>#REF!</v>
      </c>
      <c r="M672" s="175" t="e">
        <f t="shared" si="127"/>
        <v>#REF!</v>
      </c>
      <c r="N672" s="175" t="e">
        <f t="shared" si="128"/>
        <v>#REF!</v>
      </c>
      <c r="O672" s="175" t="e">
        <f t="shared" si="129"/>
        <v>#REF!</v>
      </c>
      <c r="P672" s="175" t="e">
        <f t="shared" ref="P672:Q672" si="539">N672+L672</f>
        <v>#REF!</v>
      </c>
      <c r="Q672" s="175" t="e">
        <f t="shared" si="539"/>
        <v>#REF!</v>
      </c>
      <c r="R672" s="155"/>
      <c r="S672" s="124"/>
      <c r="T672" s="119"/>
      <c r="U672" s="119"/>
      <c r="V672" s="124"/>
    </row>
    <row r="673" spans="1:22" ht="12.75" hidden="1" customHeight="1" outlineLevel="1">
      <c r="A673" s="140"/>
      <c r="B673" s="155"/>
      <c r="C673" s="160"/>
      <c r="D673" s="140"/>
      <c r="E673" s="156"/>
      <c r="F673" s="214"/>
      <c r="G673" s="214"/>
      <c r="H673" s="214"/>
      <c r="I673" s="157"/>
      <c r="J673" s="157"/>
      <c r="K673" s="157"/>
      <c r="L673" s="175" t="e">
        <f t="shared" si="126"/>
        <v>#REF!</v>
      </c>
      <c r="M673" s="175" t="e">
        <f t="shared" si="127"/>
        <v>#REF!</v>
      </c>
      <c r="N673" s="175" t="e">
        <f t="shared" si="128"/>
        <v>#REF!</v>
      </c>
      <c r="O673" s="175" t="e">
        <f t="shared" si="129"/>
        <v>#REF!</v>
      </c>
      <c r="P673" s="175" t="e">
        <f t="shared" ref="P673:Q673" si="540">N673+L673</f>
        <v>#REF!</v>
      </c>
      <c r="Q673" s="175" t="e">
        <f t="shared" si="540"/>
        <v>#REF!</v>
      </c>
      <c r="R673" s="155"/>
      <c r="S673" s="124"/>
      <c r="T673" s="119"/>
      <c r="U673" s="119"/>
      <c r="V673" s="124"/>
    </row>
    <row r="674" spans="1:22" ht="31.5" customHeight="1" collapsed="1">
      <c r="A674" s="140">
        <v>32</v>
      </c>
      <c r="B674" s="155" t="s">
        <v>383</v>
      </c>
      <c r="C674" s="160" t="str">
        <f>C667</f>
        <v>D&lt;10mm CB240, D&gt;=10mm CB300</v>
      </c>
      <c r="D674" s="140" t="s">
        <v>254</v>
      </c>
      <c r="E674" s="156"/>
      <c r="F674" s="214"/>
      <c r="G674" s="214"/>
      <c r="H674" s="214"/>
      <c r="I674" s="157"/>
      <c r="J674" s="157"/>
      <c r="K674" s="157">
        <f>SUBTOTAL(9,J675:J688)</f>
        <v>5822.34</v>
      </c>
      <c r="L674" s="175" t="e">
        <f t="shared" si="126"/>
        <v>#REF!</v>
      </c>
      <c r="M674" s="175" t="e">
        <f t="shared" si="127"/>
        <v>#REF!</v>
      </c>
      <c r="N674" s="175" t="e">
        <f t="shared" si="128"/>
        <v>#REF!</v>
      </c>
      <c r="O674" s="175" t="e">
        <f t="shared" si="129"/>
        <v>#REF!</v>
      </c>
      <c r="P674" s="175" t="e">
        <f t="shared" ref="P674:Q674" si="541">N674+L674</f>
        <v>#REF!</v>
      </c>
      <c r="Q674" s="175" t="e">
        <f t="shared" si="541"/>
        <v>#REF!</v>
      </c>
      <c r="R674" s="155"/>
      <c r="S674" s="124"/>
      <c r="T674" s="119">
        <f t="shared" ref="T674:U674" si="542">T667</f>
        <v>17085.599999999999</v>
      </c>
      <c r="U674" s="119">
        <f t="shared" si="542"/>
        <v>3200</v>
      </c>
      <c r="V674" s="124">
        <v>1010.4</v>
      </c>
    </row>
    <row r="675" spans="1:22" ht="12.75" hidden="1" customHeight="1" outlineLevel="1">
      <c r="A675" s="140"/>
      <c r="B675" s="155"/>
      <c r="C675" s="155"/>
      <c r="D675" s="140"/>
      <c r="E675" s="156"/>
      <c r="F675" s="214"/>
      <c r="G675" s="214"/>
      <c r="H675" s="157">
        <f>21.3+5.2</f>
        <v>26.5</v>
      </c>
      <c r="I675" s="157">
        <v>1.1000000000000001</v>
      </c>
      <c r="J675" s="157">
        <f t="shared" ref="J675:J688" si="543">PRODUCT(H675:I675)</f>
        <v>29.15</v>
      </c>
      <c r="K675" s="157"/>
      <c r="L675" s="175"/>
      <c r="M675" s="175">
        <f t="shared" si="127"/>
        <v>0</v>
      </c>
      <c r="N675" s="175"/>
      <c r="O675" s="175"/>
      <c r="P675" s="175"/>
      <c r="Q675" s="175"/>
      <c r="R675" s="155"/>
      <c r="S675" s="124"/>
      <c r="T675" s="119"/>
      <c r="U675" s="119"/>
      <c r="V675" s="124"/>
    </row>
    <row r="676" spans="1:22" ht="12.75" hidden="1" customHeight="1" outlineLevel="1">
      <c r="A676" s="140"/>
      <c r="B676" s="155"/>
      <c r="C676" s="155"/>
      <c r="D676" s="140"/>
      <c r="E676" s="156"/>
      <c r="F676" s="214"/>
      <c r="G676" s="214"/>
      <c r="H676" s="157">
        <f>88.2+245.2</f>
        <v>333.4</v>
      </c>
      <c r="I676" s="157">
        <v>2.1</v>
      </c>
      <c r="J676" s="157">
        <f t="shared" si="543"/>
        <v>700.14</v>
      </c>
      <c r="K676" s="157"/>
      <c r="L676" s="175"/>
      <c r="M676" s="175">
        <f t="shared" si="127"/>
        <v>0</v>
      </c>
      <c r="N676" s="175"/>
      <c r="O676" s="175"/>
      <c r="P676" s="175"/>
      <c r="Q676" s="175"/>
      <c r="R676" s="155"/>
      <c r="S676" s="124"/>
      <c r="T676" s="119"/>
      <c r="U676" s="119"/>
      <c r="V676" s="124"/>
    </row>
    <row r="677" spans="1:22" ht="12.75" hidden="1" customHeight="1" outlineLevel="1">
      <c r="A677" s="140"/>
      <c r="B677" s="155"/>
      <c r="C677" s="155"/>
      <c r="D677" s="140"/>
      <c r="E677" s="156"/>
      <c r="F677" s="214"/>
      <c r="G677" s="214"/>
      <c r="H677" s="157">
        <f>19.9+3.9</f>
        <v>23.8</v>
      </c>
      <c r="I677" s="157">
        <v>3.1</v>
      </c>
      <c r="J677" s="157">
        <f t="shared" si="543"/>
        <v>73.78</v>
      </c>
      <c r="K677" s="157"/>
      <c r="L677" s="175"/>
      <c r="M677" s="175">
        <f t="shared" si="127"/>
        <v>0</v>
      </c>
      <c r="N677" s="175"/>
      <c r="O677" s="175"/>
      <c r="P677" s="175"/>
      <c r="Q677" s="175"/>
      <c r="R677" s="155"/>
      <c r="S677" s="124"/>
      <c r="T677" s="119"/>
      <c r="U677" s="119"/>
      <c r="V677" s="124"/>
    </row>
    <row r="678" spans="1:22" ht="12.75" hidden="1" customHeight="1" outlineLevel="1">
      <c r="A678" s="140"/>
      <c r="B678" s="155"/>
      <c r="C678" s="155"/>
      <c r="D678" s="140"/>
      <c r="E678" s="156"/>
      <c r="F678" s="214"/>
      <c r="G678" s="214"/>
      <c r="H678" s="157">
        <f>2.3+9.6</f>
        <v>11.9</v>
      </c>
      <c r="I678" s="157">
        <v>4.0999999999999996</v>
      </c>
      <c r="J678" s="157">
        <f t="shared" si="543"/>
        <v>48.79</v>
      </c>
      <c r="K678" s="157"/>
      <c r="L678" s="175"/>
      <c r="M678" s="175">
        <f t="shared" si="127"/>
        <v>0</v>
      </c>
      <c r="N678" s="175"/>
      <c r="O678" s="175"/>
      <c r="P678" s="175"/>
      <c r="Q678" s="175"/>
      <c r="R678" s="155"/>
      <c r="S678" s="124"/>
      <c r="T678" s="119"/>
      <c r="U678" s="119"/>
      <c r="V678" s="124"/>
    </row>
    <row r="679" spans="1:22" ht="12.75" hidden="1" customHeight="1" outlineLevel="1">
      <c r="A679" s="140"/>
      <c r="B679" s="155"/>
      <c r="C679" s="155"/>
      <c r="D679" s="140"/>
      <c r="E679" s="156"/>
      <c r="F679" s="214"/>
      <c r="G679" s="214"/>
      <c r="H679" s="157">
        <f>28+116.8</f>
        <v>144.80000000000001</v>
      </c>
      <c r="I679" s="157">
        <v>5.0999999999999996</v>
      </c>
      <c r="J679" s="157">
        <f t="shared" si="543"/>
        <v>738.48</v>
      </c>
      <c r="K679" s="157"/>
      <c r="L679" s="175"/>
      <c r="M679" s="175">
        <f t="shared" si="127"/>
        <v>0</v>
      </c>
      <c r="N679" s="175"/>
      <c r="O679" s="175"/>
      <c r="P679" s="175"/>
      <c r="Q679" s="175"/>
      <c r="R679" s="155"/>
      <c r="S679" s="124"/>
      <c r="T679" s="119"/>
      <c r="U679" s="119"/>
      <c r="V679" s="124"/>
    </row>
    <row r="680" spans="1:22" ht="12.75" hidden="1" customHeight="1" outlineLevel="1">
      <c r="A680" s="140"/>
      <c r="B680" s="155"/>
      <c r="C680" s="155"/>
      <c r="D680" s="140"/>
      <c r="E680" s="156"/>
      <c r="F680" s="214"/>
      <c r="G680" s="214"/>
      <c r="H680" s="157">
        <f>7.5+41.7</f>
        <v>49.2</v>
      </c>
      <c r="I680" s="157">
        <v>6.1</v>
      </c>
      <c r="J680" s="157">
        <f t="shared" si="543"/>
        <v>300.12</v>
      </c>
      <c r="K680" s="157"/>
      <c r="L680" s="175"/>
      <c r="M680" s="175">
        <f t="shared" si="127"/>
        <v>0</v>
      </c>
      <c r="N680" s="175"/>
      <c r="O680" s="175"/>
      <c r="P680" s="175"/>
      <c r="Q680" s="175"/>
      <c r="R680" s="155"/>
      <c r="S680" s="124"/>
      <c r="T680" s="119"/>
      <c r="U680" s="119"/>
      <c r="V680" s="124"/>
    </row>
    <row r="681" spans="1:22" ht="12.75" hidden="1" customHeight="1" outlineLevel="1">
      <c r="A681" s="140"/>
      <c r="B681" s="155"/>
      <c r="C681" s="155"/>
      <c r="D681" s="140"/>
      <c r="E681" s="156"/>
      <c r="F681" s="214"/>
      <c r="G681" s="214"/>
      <c r="H681" s="157">
        <f>25.7+109.4</f>
        <v>135.1</v>
      </c>
      <c r="I681" s="157">
        <v>7.1</v>
      </c>
      <c r="J681" s="157">
        <f t="shared" si="543"/>
        <v>959.21</v>
      </c>
      <c r="K681" s="157"/>
      <c r="L681" s="175"/>
      <c r="M681" s="175">
        <f t="shared" si="127"/>
        <v>0</v>
      </c>
      <c r="N681" s="175"/>
      <c r="O681" s="175"/>
      <c r="P681" s="175"/>
      <c r="Q681" s="175"/>
      <c r="R681" s="155"/>
      <c r="S681" s="124"/>
      <c r="T681" s="119"/>
      <c r="U681" s="119"/>
      <c r="V681" s="124"/>
    </row>
    <row r="682" spans="1:22" ht="12.75" hidden="1" customHeight="1" outlineLevel="1">
      <c r="A682" s="140"/>
      <c r="B682" s="155"/>
      <c r="C682" s="155"/>
      <c r="D682" s="140"/>
      <c r="E682" s="156"/>
      <c r="F682" s="214"/>
      <c r="G682" s="214"/>
      <c r="H682" s="157">
        <f>78.1+13.8</f>
        <v>91.9</v>
      </c>
      <c r="I682" s="157">
        <v>8.1</v>
      </c>
      <c r="J682" s="157">
        <f t="shared" si="543"/>
        <v>744.39</v>
      </c>
      <c r="K682" s="157"/>
      <c r="L682" s="175"/>
      <c r="M682" s="175">
        <f t="shared" si="127"/>
        <v>0</v>
      </c>
      <c r="N682" s="175"/>
      <c r="O682" s="175"/>
      <c r="P682" s="175"/>
      <c r="Q682" s="175"/>
      <c r="R682" s="155"/>
      <c r="S682" s="124"/>
      <c r="T682" s="119"/>
      <c r="U682" s="119"/>
      <c r="V682" s="124"/>
    </row>
    <row r="683" spans="1:22" ht="12.75" hidden="1" customHeight="1" outlineLevel="1">
      <c r="A683" s="140"/>
      <c r="B683" s="155"/>
      <c r="C683" s="155"/>
      <c r="D683" s="140"/>
      <c r="E683" s="156"/>
      <c r="F683" s="214"/>
      <c r="G683" s="214"/>
      <c r="H683" s="157">
        <f>12.5+2.1</f>
        <v>14.6</v>
      </c>
      <c r="I683" s="157">
        <v>9.1</v>
      </c>
      <c r="J683" s="157">
        <f t="shared" si="543"/>
        <v>132.86000000000001</v>
      </c>
      <c r="K683" s="157"/>
      <c r="L683" s="175"/>
      <c r="M683" s="175">
        <f t="shared" si="127"/>
        <v>0</v>
      </c>
      <c r="N683" s="175"/>
      <c r="O683" s="175"/>
      <c r="P683" s="175"/>
      <c r="Q683" s="175"/>
      <c r="R683" s="155"/>
      <c r="S683" s="124"/>
      <c r="T683" s="119"/>
      <c r="U683" s="119"/>
      <c r="V683" s="124"/>
    </row>
    <row r="684" spans="1:22" ht="12.75" hidden="1" customHeight="1" outlineLevel="1">
      <c r="A684" s="140"/>
      <c r="B684" s="155"/>
      <c r="C684" s="155"/>
      <c r="D684" s="140"/>
      <c r="E684" s="156"/>
      <c r="F684" s="214"/>
      <c r="G684" s="214"/>
      <c r="H684" s="157">
        <f>28.4+4</f>
        <v>32.4</v>
      </c>
      <c r="I684" s="157">
        <v>10.1</v>
      </c>
      <c r="J684" s="157">
        <f t="shared" si="543"/>
        <v>327.24</v>
      </c>
      <c r="K684" s="157"/>
      <c r="L684" s="175"/>
      <c r="M684" s="175">
        <f t="shared" si="127"/>
        <v>0</v>
      </c>
      <c r="N684" s="175"/>
      <c r="O684" s="175"/>
      <c r="P684" s="175"/>
      <c r="Q684" s="175"/>
      <c r="R684" s="155"/>
      <c r="S684" s="124"/>
      <c r="T684" s="119"/>
      <c r="U684" s="119"/>
      <c r="V684" s="124"/>
    </row>
    <row r="685" spans="1:22" ht="12.75" hidden="1" customHeight="1" outlineLevel="1">
      <c r="A685" s="140"/>
      <c r="B685" s="155"/>
      <c r="C685" s="155"/>
      <c r="D685" s="140"/>
      <c r="E685" s="156"/>
      <c r="F685" s="214"/>
      <c r="G685" s="214"/>
      <c r="H685" s="157">
        <f>36.9+3.9</f>
        <v>40.799999999999997</v>
      </c>
      <c r="I685" s="157">
        <v>11.1</v>
      </c>
      <c r="J685" s="157">
        <f t="shared" si="543"/>
        <v>452.88</v>
      </c>
      <c r="K685" s="157"/>
      <c r="L685" s="175"/>
      <c r="M685" s="175">
        <f t="shared" si="127"/>
        <v>0</v>
      </c>
      <c r="N685" s="175"/>
      <c r="O685" s="175"/>
      <c r="P685" s="175"/>
      <c r="Q685" s="175"/>
      <c r="R685" s="155"/>
      <c r="S685" s="124"/>
      <c r="T685" s="119"/>
      <c r="U685" s="119"/>
      <c r="V685" s="124"/>
    </row>
    <row r="686" spans="1:22" ht="12.75" hidden="1" customHeight="1" outlineLevel="1">
      <c r="A686" s="140"/>
      <c r="B686" s="155"/>
      <c r="C686" s="155"/>
      <c r="D686" s="140"/>
      <c r="E686" s="156"/>
      <c r="F686" s="214"/>
      <c r="G686" s="214"/>
      <c r="H686" s="157">
        <f>69.9+8.1</f>
        <v>78</v>
      </c>
      <c r="I686" s="157">
        <v>12.1</v>
      </c>
      <c r="J686" s="157">
        <f t="shared" si="543"/>
        <v>943.8</v>
      </c>
      <c r="K686" s="157"/>
      <c r="L686" s="175"/>
      <c r="M686" s="175">
        <f t="shared" si="127"/>
        <v>0</v>
      </c>
      <c r="N686" s="175"/>
      <c r="O686" s="175"/>
      <c r="P686" s="175"/>
      <c r="Q686" s="175"/>
      <c r="R686" s="155"/>
      <c r="S686" s="124"/>
      <c r="T686" s="119"/>
      <c r="U686" s="119"/>
      <c r="V686" s="124"/>
    </row>
    <row r="687" spans="1:22" ht="12.75" hidden="1" customHeight="1" outlineLevel="1">
      <c r="A687" s="140"/>
      <c r="B687" s="155"/>
      <c r="C687" s="155"/>
      <c r="D687" s="140"/>
      <c r="E687" s="156"/>
      <c r="F687" s="214"/>
      <c r="G687" s="214"/>
      <c r="H687" s="157">
        <f>18.8+4.5</f>
        <v>23.3</v>
      </c>
      <c r="I687" s="157">
        <v>13.1</v>
      </c>
      <c r="J687" s="157">
        <f t="shared" si="543"/>
        <v>305.23</v>
      </c>
      <c r="K687" s="157"/>
      <c r="L687" s="175"/>
      <c r="M687" s="175">
        <f t="shared" si="127"/>
        <v>0</v>
      </c>
      <c r="N687" s="175"/>
      <c r="O687" s="175"/>
      <c r="P687" s="175"/>
      <c r="Q687" s="175"/>
      <c r="R687" s="155"/>
      <c r="S687" s="124"/>
      <c r="T687" s="119"/>
      <c r="U687" s="119"/>
      <c r="V687" s="124"/>
    </row>
    <row r="688" spans="1:22" ht="12.75" hidden="1" customHeight="1" outlineLevel="1">
      <c r="A688" s="140"/>
      <c r="B688" s="155"/>
      <c r="C688" s="155"/>
      <c r="D688" s="140"/>
      <c r="E688" s="156"/>
      <c r="F688" s="214"/>
      <c r="G688" s="214"/>
      <c r="H688" s="157">
        <f>4.7</f>
        <v>4.7</v>
      </c>
      <c r="I688" s="157">
        <v>14.1</v>
      </c>
      <c r="J688" s="157">
        <f t="shared" si="543"/>
        <v>66.27</v>
      </c>
      <c r="K688" s="157"/>
      <c r="L688" s="175"/>
      <c r="M688" s="175">
        <f t="shared" si="127"/>
        <v>0</v>
      </c>
      <c r="N688" s="175"/>
      <c r="O688" s="175"/>
      <c r="P688" s="175"/>
      <c r="Q688" s="175"/>
      <c r="R688" s="155"/>
      <c r="S688" s="124"/>
      <c r="T688" s="119"/>
      <c r="U688" s="119"/>
      <c r="V688" s="124"/>
    </row>
    <row r="689" spans="1:22" ht="27.75" customHeight="1">
      <c r="A689" s="140"/>
      <c r="B689" s="155"/>
      <c r="C689" s="155"/>
      <c r="D689" s="214"/>
      <c r="E689" s="156"/>
      <c r="F689" s="157"/>
      <c r="G689" s="157"/>
      <c r="H689" s="157"/>
      <c r="I689" s="157"/>
      <c r="J689" s="157"/>
      <c r="K689" s="157"/>
      <c r="L689" s="175"/>
      <c r="M689" s="175"/>
      <c r="N689" s="175"/>
      <c r="O689" s="175"/>
      <c r="P689" s="175"/>
      <c r="Q689" s="175"/>
      <c r="R689" s="155"/>
      <c r="S689" s="124"/>
      <c r="T689" s="119"/>
      <c r="U689" s="119"/>
      <c r="V689" s="124"/>
    </row>
    <row r="690" spans="1:22" ht="27.75" customHeight="1">
      <c r="A690" s="154" t="s">
        <v>259</v>
      </c>
      <c r="B690" s="153" t="s">
        <v>263</v>
      </c>
      <c r="C690" s="153"/>
      <c r="D690" s="378"/>
      <c r="E690" s="150"/>
      <c r="F690" s="151"/>
      <c r="G690" s="151"/>
      <c r="H690" s="151"/>
      <c r="I690" s="151"/>
      <c r="J690" s="151"/>
      <c r="K690" s="151"/>
      <c r="L690" s="174"/>
      <c r="M690" s="174" t="e">
        <f>SUBTOTAL(109,M691:M765)</f>
        <v>#REF!</v>
      </c>
      <c r="N690" s="174"/>
      <c r="O690" s="174" t="e">
        <f>SUBTOTAL(109,O691:O765)</f>
        <v>#REF!</v>
      </c>
      <c r="P690" s="174"/>
      <c r="Q690" s="174" t="e">
        <f>O690+M690</f>
        <v>#REF!</v>
      </c>
      <c r="R690" s="153"/>
      <c r="S690" s="124"/>
      <c r="T690" s="119"/>
      <c r="U690" s="119"/>
      <c r="V690" s="124"/>
    </row>
    <row r="691" spans="1:22" ht="27.75" customHeight="1">
      <c r="A691" s="154" t="s">
        <v>218</v>
      </c>
      <c r="B691" s="159" t="s">
        <v>484</v>
      </c>
      <c r="C691" s="153"/>
      <c r="D691" s="154"/>
      <c r="E691" s="154"/>
      <c r="F691" s="154"/>
      <c r="G691" s="154"/>
      <c r="H691" s="154"/>
      <c r="I691" s="154"/>
      <c r="J691" s="154"/>
      <c r="K691" s="151"/>
      <c r="L691" s="174"/>
      <c r="M691" s="174"/>
      <c r="N691" s="174"/>
      <c r="O691" s="174"/>
      <c r="P691" s="174"/>
      <c r="Q691" s="174"/>
      <c r="R691" s="153"/>
      <c r="S691" s="180"/>
      <c r="T691" s="121"/>
      <c r="U691" s="121"/>
      <c r="V691" s="180"/>
    </row>
    <row r="692" spans="1:22" ht="40.5" customHeight="1">
      <c r="A692" s="140">
        <v>1</v>
      </c>
      <c r="B692" s="155" t="s">
        <v>270</v>
      </c>
      <c r="C692" s="155"/>
      <c r="D692" s="214" t="s">
        <v>206</v>
      </c>
      <c r="E692" s="156"/>
      <c r="F692" s="157"/>
      <c r="G692" s="157"/>
      <c r="H692" s="157"/>
      <c r="I692" s="157"/>
      <c r="J692" s="157"/>
      <c r="K692" s="157">
        <f>K710</f>
        <v>61.44</v>
      </c>
      <c r="L692" s="175" t="e">
        <f t="shared" ref="L692:L693" si="544">T692*$T$5</f>
        <v>#REF!</v>
      </c>
      <c r="M692" s="175" t="e">
        <f t="shared" ref="M692:M693" si="545">ROUND(L692*K692,0)</f>
        <v>#REF!</v>
      </c>
      <c r="N692" s="175" t="e">
        <f t="shared" ref="N692:N693" si="546">U692*$T$5</f>
        <v>#REF!</v>
      </c>
      <c r="O692" s="175" t="e">
        <f t="shared" ref="O692:O693" si="547">ROUND(N692*K692,0)</f>
        <v>#REF!</v>
      </c>
      <c r="P692" s="175" t="e">
        <f t="shared" ref="P692:Q692" si="548">N692+L692</f>
        <v>#REF!</v>
      </c>
      <c r="Q692" s="175" t="e">
        <f t="shared" si="548"/>
        <v>#REF!</v>
      </c>
      <c r="R692" s="155"/>
      <c r="S692" s="124"/>
      <c r="T692" s="119">
        <v>115000</v>
      </c>
      <c r="U692" s="119">
        <v>30000</v>
      </c>
      <c r="V692" s="124"/>
    </row>
    <row r="693" spans="1:22" ht="12.75" customHeight="1">
      <c r="A693" s="140">
        <v>2</v>
      </c>
      <c r="B693" s="155" t="s">
        <v>485</v>
      </c>
      <c r="C693" s="155"/>
      <c r="D693" s="214" t="s">
        <v>206</v>
      </c>
      <c r="E693" s="156"/>
      <c r="F693" s="157"/>
      <c r="G693" s="157"/>
      <c r="H693" s="157"/>
      <c r="I693" s="157"/>
      <c r="J693" s="157"/>
      <c r="K693" s="157">
        <f>288.34+11.32+10.6</f>
        <v>310.26</v>
      </c>
      <c r="L693" s="175" t="e">
        <f t="shared" si="544"/>
        <v>#REF!</v>
      </c>
      <c r="M693" s="175" t="e">
        <f t="shared" si="545"/>
        <v>#REF!</v>
      </c>
      <c r="N693" s="175" t="e">
        <f t="shared" si="546"/>
        <v>#REF!</v>
      </c>
      <c r="O693" s="175" t="e">
        <f t="shared" si="547"/>
        <v>#REF!</v>
      </c>
      <c r="P693" s="175" t="e">
        <f t="shared" ref="P693:Q693" si="549">N693+L693</f>
        <v>#REF!</v>
      </c>
      <c r="Q693" s="175" t="e">
        <f t="shared" si="549"/>
        <v>#REF!</v>
      </c>
      <c r="R693" s="155"/>
      <c r="S693" s="124"/>
      <c r="T693" s="119">
        <f>105000+0.05*1450000*1.08+2.2*1.17*16500</f>
        <v>225771</v>
      </c>
      <c r="U693" s="119">
        <v>85000</v>
      </c>
      <c r="V693" s="124"/>
    </row>
    <row r="694" spans="1:22" ht="27.75" customHeight="1">
      <c r="A694" s="154" t="s">
        <v>218</v>
      </c>
      <c r="B694" s="159" t="s">
        <v>273</v>
      </c>
      <c r="C694" s="153"/>
      <c r="D694" s="154"/>
      <c r="E694" s="154"/>
      <c r="F694" s="154"/>
      <c r="G694" s="154"/>
      <c r="H694" s="154"/>
      <c r="I694" s="154"/>
      <c r="J694" s="154"/>
      <c r="K694" s="151"/>
      <c r="L694" s="174"/>
      <c r="M694" s="174"/>
      <c r="N694" s="174"/>
      <c r="O694" s="174"/>
      <c r="P694" s="174"/>
      <c r="Q694" s="174"/>
      <c r="R694" s="153"/>
      <c r="S694" s="180"/>
      <c r="T694" s="121"/>
      <c r="U694" s="121"/>
      <c r="V694" s="180"/>
    </row>
    <row r="695" spans="1:22" ht="40.5" customHeight="1" collapsed="1">
      <c r="A695" s="140">
        <v>3</v>
      </c>
      <c r="B695" s="155" t="s">
        <v>274</v>
      </c>
      <c r="C695" s="155" t="s">
        <v>387</v>
      </c>
      <c r="D695" s="214" t="s">
        <v>206</v>
      </c>
      <c r="E695" s="156"/>
      <c r="F695" s="157"/>
      <c r="G695" s="157"/>
      <c r="H695" s="157"/>
      <c r="I695" s="157"/>
      <c r="J695" s="157"/>
      <c r="K695" s="157">
        <f>SUM(J696:J709)</f>
        <v>361.38</v>
      </c>
      <c r="L695" s="175" t="e">
        <f t="shared" ref="L695:L745" si="550">T695*$T$5</f>
        <v>#REF!</v>
      </c>
      <c r="M695" s="175" t="e">
        <f t="shared" ref="M695:M745" si="551">ROUND(L695*K695,0)</f>
        <v>#REF!</v>
      </c>
      <c r="N695" s="175" t="e">
        <f t="shared" ref="N695:N745" si="552">U695*$T$5</f>
        <v>#REF!</v>
      </c>
      <c r="O695" s="175" t="e">
        <f t="shared" ref="O695:O745" si="553">ROUND(N695*K695,0)</f>
        <v>#REF!</v>
      </c>
      <c r="P695" s="175" t="e">
        <f t="shared" ref="P695:Q695" si="554">N695+L695</f>
        <v>#REF!</v>
      </c>
      <c r="Q695" s="175" t="e">
        <f t="shared" si="554"/>
        <v>#REF!</v>
      </c>
      <c r="R695" s="155"/>
      <c r="S695" s="124"/>
      <c r="T695" s="119">
        <f>240000*1.08+350000/1.1/25*5+45000+6500</f>
        <v>374336.363636364</v>
      </c>
      <c r="U695" s="119">
        <v>95000</v>
      </c>
      <c r="V695" s="124"/>
    </row>
    <row r="696" spans="1:22" ht="12.75" hidden="1" customHeight="1" outlineLevel="1">
      <c r="A696" s="140"/>
      <c r="B696" s="155" t="s">
        <v>365</v>
      </c>
      <c r="C696" s="155" t="s">
        <v>702</v>
      </c>
      <c r="D696" s="214"/>
      <c r="E696" s="156"/>
      <c r="F696" s="157">
        <v>64.400000000000006</v>
      </c>
      <c r="G696" s="157"/>
      <c r="H696" s="157"/>
      <c r="I696" s="157"/>
      <c r="J696" s="157">
        <v>93.7</v>
      </c>
      <c r="K696" s="157"/>
      <c r="L696" s="175" t="e">
        <f t="shared" si="550"/>
        <v>#REF!</v>
      </c>
      <c r="M696" s="175" t="e">
        <f t="shared" si="551"/>
        <v>#REF!</v>
      </c>
      <c r="N696" s="175" t="e">
        <f t="shared" si="552"/>
        <v>#REF!</v>
      </c>
      <c r="O696" s="175" t="e">
        <f t="shared" si="553"/>
        <v>#REF!</v>
      </c>
      <c r="P696" s="175" t="e">
        <f t="shared" ref="P696:Q696" si="555">N696+L696</f>
        <v>#REF!</v>
      </c>
      <c r="Q696" s="175" t="e">
        <f t="shared" si="555"/>
        <v>#REF!</v>
      </c>
      <c r="R696" s="155"/>
      <c r="S696" s="124"/>
      <c r="T696" s="119"/>
      <c r="U696" s="119"/>
      <c r="V696" s="124"/>
    </row>
    <row r="697" spans="1:22" ht="12.75" hidden="1" customHeight="1" outlineLevel="1">
      <c r="A697" s="140"/>
      <c r="B697" s="155"/>
      <c r="C697" s="155" t="s">
        <v>703</v>
      </c>
      <c r="D697" s="214"/>
      <c r="E697" s="156"/>
      <c r="F697" s="157">
        <v>18.100000000000001</v>
      </c>
      <c r="G697" s="157"/>
      <c r="H697" s="157"/>
      <c r="I697" s="157"/>
      <c r="J697" s="157">
        <v>19.64</v>
      </c>
      <c r="K697" s="157"/>
      <c r="L697" s="175" t="e">
        <f t="shared" si="550"/>
        <v>#REF!</v>
      </c>
      <c r="M697" s="175" t="e">
        <f t="shared" si="551"/>
        <v>#REF!</v>
      </c>
      <c r="N697" s="175" t="e">
        <f t="shared" si="552"/>
        <v>#REF!</v>
      </c>
      <c r="O697" s="175" t="e">
        <f t="shared" si="553"/>
        <v>#REF!</v>
      </c>
      <c r="P697" s="175" t="e">
        <f t="shared" ref="P697:Q697" si="556">N697+L697</f>
        <v>#REF!</v>
      </c>
      <c r="Q697" s="175" t="e">
        <f t="shared" si="556"/>
        <v>#REF!</v>
      </c>
      <c r="R697" s="155"/>
      <c r="S697" s="124"/>
      <c r="T697" s="119"/>
      <c r="U697" s="119"/>
      <c r="V697" s="124"/>
    </row>
    <row r="698" spans="1:22" ht="12.75" hidden="1" customHeight="1" outlineLevel="1">
      <c r="A698" s="140"/>
      <c r="B698" s="155"/>
      <c r="C698" s="155" t="s">
        <v>704</v>
      </c>
      <c r="D698" s="214"/>
      <c r="E698" s="156"/>
      <c r="F698" s="157">
        <v>30.4</v>
      </c>
      <c r="G698" s="157"/>
      <c r="H698" s="157"/>
      <c r="I698" s="157"/>
      <c r="J698" s="157">
        <v>52.4</v>
      </c>
      <c r="K698" s="157"/>
      <c r="L698" s="175" t="e">
        <f t="shared" si="550"/>
        <v>#REF!</v>
      </c>
      <c r="M698" s="175" t="e">
        <f t="shared" si="551"/>
        <v>#REF!</v>
      </c>
      <c r="N698" s="175" t="e">
        <f t="shared" si="552"/>
        <v>#REF!</v>
      </c>
      <c r="O698" s="175" t="e">
        <f t="shared" si="553"/>
        <v>#REF!</v>
      </c>
      <c r="P698" s="175" t="e">
        <f t="shared" ref="P698:Q698" si="557">N698+L698</f>
        <v>#REF!</v>
      </c>
      <c r="Q698" s="175" t="e">
        <f t="shared" si="557"/>
        <v>#REF!</v>
      </c>
      <c r="R698" s="155"/>
      <c r="S698" s="124"/>
      <c r="T698" s="119"/>
      <c r="U698" s="119"/>
      <c r="V698" s="124"/>
    </row>
    <row r="699" spans="1:22" ht="12.75" hidden="1" customHeight="1" outlineLevel="1">
      <c r="A699" s="140"/>
      <c r="B699" s="155"/>
      <c r="C699" s="155" t="s">
        <v>705</v>
      </c>
      <c r="D699" s="214"/>
      <c r="E699" s="156"/>
      <c r="F699" s="157">
        <v>17.2</v>
      </c>
      <c r="G699" s="157"/>
      <c r="H699" s="157"/>
      <c r="I699" s="157"/>
      <c r="J699" s="157">
        <v>18.420000000000002</v>
      </c>
      <c r="K699" s="157"/>
      <c r="L699" s="175" t="e">
        <f t="shared" si="550"/>
        <v>#REF!</v>
      </c>
      <c r="M699" s="175" t="e">
        <f t="shared" si="551"/>
        <v>#REF!</v>
      </c>
      <c r="N699" s="175" t="e">
        <f t="shared" si="552"/>
        <v>#REF!</v>
      </c>
      <c r="O699" s="175" t="e">
        <f t="shared" si="553"/>
        <v>#REF!</v>
      </c>
      <c r="P699" s="175" t="e">
        <f t="shared" ref="P699:Q699" si="558">N699+L699</f>
        <v>#REF!</v>
      </c>
      <c r="Q699" s="175" t="e">
        <f t="shared" si="558"/>
        <v>#REF!</v>
      </c>
      <c r="R699" s="155"/>
      <c r="S699" s="124"/>
      <c r="T699" s="119"/>
      <c r="U699" s="119"/>
      <c r="V699" s="124"/>
    </row>
    <row r="700" spans="1:22" ht="12.75" hidden="1" customHeight="1" outlineLevel="1">
      <c r="A700" s="140"/>
      <c r="B700" s="155" t="s">
        <v>371</v>
      </c>
      <c r="C700" s="155" t="s">
        <v>706</v>
      </c>
      <c r="D700" s="214"/>
      <c r="E700" s="156"/>
      <c r="F700" s="157">
        <v>53.65</v>
      </c>
      <c r="G700" s="157"/>
      <c r="H700" s="157"/>
      <c r="I700" s="157"/>
      <c r="J700" s="157">
        <v>39.04</v>
      </c>
      <c r="K700" s="157"/>
      <c r="L700" s="175" t="e">
        <f t="shared" si="550"/>
        <v>#REF!</v>
      </c>
      <c r="M700" s="175" t="e">
        <f t="shared" si="551"/>
        <v>#REF!</v>
      </c>
      <c r="N700" s="175" t="e">
        <f t="shared" si="552"/>
        <v>#REF!</v>
      </c>
      <c r="O700" s="175" t="e">
        <f t="shared" si="553"/>
        <v>#REF!</v>
      </c>
      <c r="P700" s="175" t="e">
        <f t="shared" ref="P700:Q700" si="559">N700+L700</f>
        <v>#REF!</v>
      </c>
      <c r="Q700" s="175" t="e">
        <f t="shared" si="559"/>
        <v>#REF!</v>
      </c>
      <c r="R700" s="155"/>
      <c r="S700" s="124"/>
      <c r="T700" s="119"/>
      <c r="U700" s="119"/>
      <c r="V700" s="124"/>
    </row>
    <row r="701" spans="1:22" ht="12.75" hidden="1" customHeight="1" outlineLevel="1">
      <c r="A701" s="140"/>
      <c r="B701" s="155"/>
      <c r="C701" s="155" t="s">
        <v>707</v>
      </c>
      <c r="D701" s="214"/>
      <c r="E701" s="156"/>
      <c r="F701" s="157">
        <v>24.2</v>
      </c>
      <c r="G701" s="157"/>
      <c r="H701" s="157"/>
      <c r="I701" s="157"/>
      <c r="J701" s="157">
        <v>35.28</v>
      </c>
      <c r="K701" s="157"/>
      <c r="L701" s="175" t="e">
        <f t="shared" si="550"/>
        <v>#REF!</v>
      </c>
      <c r="M701" s="175" t="e">
        <f t="shared" si="551"/>
        <v>#REF!</v>
      </c>
      <c r="N701" s="175" t="e">
        <f t="shared" si="552"/>
        <v>#REF!</v>
      </c>
      <c r="O701" s="175" t="e">
        <f t="shared" si="553"/>
        <v>#REF!</v>
      </c>
      <c r="P701" s="175" t="e">
        <f t="shared" ref="P701:Q701" si="560">N701+L701</f>
        <v>#REF!</v>
      </c>
      <c r="Q701" s="175" t="e">
        <f t="shared" si="560"/>
        <v>#REF!</v>
      </c>
      <c r="R701" s="155"/>
      <c r="S701" s="124"/>
      <c r="T701" s="119"/>
      <c r="U701" s="119"/>
      <c r="V701" s="124"/>
    </row>
    <row r="702" spans="1:22" ht="12.75" hidden="1" customHeight="1" outlineLevel="1">
      <c r="A702" s="140"/>
      <c r="B702" s="155"/>
      <c r="C702" s="155" t="s">
        <v>708</v>
      </c>
      <c r="D702" s="214"/>
      <c r="E702" s="156"/>
      <c r="F702" s="157">
        <v>31</v>
      </c>
      <c r="G702" s="157"/>
      <c r="H702" s="157"/>
      <c r="I702" s="157"/>
      <c r="J702" s="157">
        <v>54.06</v>
      </c>
      <c r="K702" s="157"/>
      <c r="L702" s="175" t="e">
        <f t="shared" si="550"/>
        <v>#REF!</v>
      </c>
      <c r="M702" s="175" t="e">
        <f t="shared" si="551"/>
        <v>#REF!</v>
      </c>
      <c r="N702" s="175" t="e">
        <f t="shared" si="552"/>
        <v>#REF!</v>
      </c>
      <c r="O702" s="175" t="e">
        <f t="shared" si="553"/>
        <v>#REF!</v>
      </c>
      <c r="P702" s="175" t="e">
        <f t="shared" ref="P702:Q702" si="561">N702+L702</f>
        <v>#REF!</v>
      </c>
      <c r="Q702" s="175" t="e">
        <f t="shared" si="561"/>
        <v>#REF!</v>
      </c>
      <c r="R702" s="155"/>
      <c r="S702" s="124"/>
      <c r="T702" s="119"/>
      <c r="U702" s="119"/>
      <c r="V702" s="124"/>
    </row>
    <row r="703" spans="1:22" ht="12.75" hidden="1" customHeight="1" outlineLevel="1">
      <c r="A703" s="140"/>
      <c r="B703" s="155"/>
      <c r="C703" s="155" t="s">
        <v>709</v>
      </c>
      <c r="D703" s="214"/>
      <c r="E703" s="156"/>
      <c r="F703" s="157">
        <v>11.2</v>
      </c>
      <c r="G703" s="157"/>
      <c r="H703" s="157"/>
      <c r="I703" s="157"/>
      <c r="J703" s="157">
        <v>7.35</v>
      </c>
      <c r="K703" s="157"/>
      <c r="L703" s="175" t="e">
        <f t="shared" si="550"/>
        <v>#REF!</v>
      </c>
      <c r="M703" s="175" t="e">
        <f t="shared" si="551"/>
        <v>#REF!</v>
      </c>
      <c r="N703" s="175" t="e">
        <f t="shared" si="552"/>
        <v>#REF!</v>
      </c>
      <c r="O703" s="175" t="e">
        <f t="shared" si="553"/>
        <v>#REF!</v>
      </c>
      <c r="P703" s="175" t="e">
        <f t="shared" ref="P703:Q703" si="562">N703+L703</f>
        <v>#REF!</v>
      </c>
      <c r="Q703" s="175" t="e">
        <f t="shared" si="562"/>
        <v>#REF!</v>
      </c>
      <c r="R703" s="155"/>
      <c r="S703" s="124"/>
      <c r="T703" s="119"/>
      <c r="U703" s="119"/>
      <c r="V703" s="124"/>
    </row>
    <row r="704" spans="1:22" ht="12.75" hidden="1" customHeight="1" outlineLevel="1">
      <c r="A704" s="140"/>
      <c r="B704" s="155"/>
      <c r="C704" s="155" t="s">
        <v>710</v>
      </c>
      <c r="D704" s="214"/>
      <c r="E704" s="156"/>
      <c r="F704" s="157">
        <v>8.8000000000000007</v>
      </c>
      <c r="G704" s="157"/>
      <c r="H704" s="157"/>
      <c r="I704" s="157"/>
      <c r="J704" s="157">
        <v>4.83</v>
      </c>
      <c r="K704" s="157"/>
      <c r="L704" s="175" t="e">
        <f t="shared" si="550"/>
        <v>#REF!</v>
      </c>
      <c r="M704" s="175" t="e">
        <f t="shared" si="551"/>
        <v>#REF!</v>
      </c>
      <c r="N704" s="175" t="e">
        <f t="shared" si="552"/>
        <v>#REF!</v>
      </c>
      <c r="O704" s="175" t="e">
        <f t="shared" si="553"/>
        <v>#REF!</v>
      </c>
      <c r="P704" s="175" t="e">
        <f t="shared" ref="P704:Q704" si="563">N704+L704</f>
        <v>#REF!</v>
      </c>
      <c r="Q704" s="175" t="e">
        <f t="shared" si="563"/>
        <v>#REF!</v>
      </c>
      <c r="R704" s="155"/>
      <c r="S704" s="124"/>
      <c r="T704" s="119"/>
      <c r="U704" s="119"/>
      <c r="V704" s="124"/>
    </row>
    <row r="705" spans="1:22" ht="12.75" hidden="1" customHeight="1" outlineLevel="1">
      <c r="A705" s="140"/>
      <c r="B705" s="155"/>
      <c r="C705" s="155" t="s">
        <v>711</v>
      </c>
      <c r="D705" s="214"/>
      <c r="E705" s="156"/>
      <c r="F705" s="157">
        <v>13.2</v>
      </c>
      <c r="G705" s="157"/>
      <c r="H705" s="157"/>
      <c r="I705" s="157"/>
      <c r="J705" s="157">
        <v>8.6</v>
      </c>
      <c r="K705" s="157"/>
      <c r="L705" s="175" t="e">
        <f t="shared" si="550"/>
        <v>#REF!</v>
      </c>
      <c r="M705" s="175" t="e">
        <f t="shared" si="551"/>
        <v>#REF!</v>
      </c>
      <c r="N705" s="175" t="e">
        <f t="shared" si="552"/>
        <v>#REF!</v>
      </c>
      <c r="O705" s="175" t="e">
        <f t="shared" si="553"/>
        <v>#REF!</v>
      </c>
      <c r="P705" s="175" t="e">
        <f t="shared" ref="P705:Q705" si="564">N705+L705</f>
        <v>#REF!</v>
      </c>
      <c r="Q705" s="175" t="e">
        <f t="shared" si="564"/>
        <v>#REF!</v>
      </c>
      <c r="R705" s="155"/>
      <c r="S705" s="124"/>
      <c r="T705" s="119"/>
      <c r="U705" s="119"/>
      <c r="V705" s="124"/>
    </row>
    <row r="706" spans="1:22" ht="12.75" hidden="1" customHeight="1" outlineLevel="1">
      <c r="A706" s="140"/>
      <c r="B706" s="155"/>
      <c r="C706" s="155" t="s">
        <v>712</v>
      </c>
      <c r="D706" s="214"/>
      <c r="E706" s="156"/>
      <c r="F706" s="157">
        <v>12.69</v>
      </c>
      <c r="G706" s="157"/>
      <c r="H706" s="157"/>
      <c r="I706" s="157"/>
      <c r="J706" s="157">
        <v>7.1</v>
      </c>
      <c r="K706" s="157"/>
      <c r="L706" s="175" t="e">
        <f t="shared" si="550"/>
        <v>#REF!</v>
      </c>
      <c r="M706" s="175" t="e">
        <f t="shared" si="551"/>
        <v>#REF!</v>
      </c>
      <c r="N706" s="175" t="e">
        <f t="shared" si="552"/>
        <v>#REF!</v>
      </c>
      <c r="O706" s="175" t="e">
        <f t="shared" si="553"/>
        <v>#REF!</v>
      </c>
      <c r="P706" s="175" t="e">
        <f t="shared" ref="P706:Q706" si="565">N706+L706</f>
        <v>#REF!</v>
      </c>
      <c r="Q706" s="175" t="e">
        <f t="shared" si="565"/>
        <v>#REF!</v>
      </c>
      <c r="R706" s="155"/>
      <c r="S706" s="124"/>
      <c r="T706" s="119"/>
      <c r="U706" s="119"/>
      <c r="V706" s="124"/>
    </row>
    <row r="707" spans="1:22" ht="12.75" hidden="1" customHeight="1" outlineLevel="1">
      <c r="A707" s="140"/>
      <c r="B707" s="155"/>
      <c r="C707" s="155" t="s">
        <v>713</v>
      </c>
      <c r="D707" s="214"/>
      <c r="E707" s="156"/>
      <c r="F707" s="157">
        <v>13</v>
      </c>
      <c r="G707" s="157"/>
      <c r="H707" s="157"/>
      <c r="I707" s="157"/>
      <c r="J707" s="157">
        <v>10.56</v>
      </c>
      <c r="K707" s="157"/>
      <c r="L707" s="175" t="e">
        <f t="shared" si="550"/>
        <v>#REF!</v>
      </c>
      <c r="M707" s="175" t="e">
        <f t="shared" si="551"/>
        <v>#REF!</v>
      </c>
      <c r="N707" s="175" t="e">
        <f t="shared" si="552"/>
        <v>#REF!</v>
      </c>
      <c r="O707" s="175" t="e">
        <f t="shared" si="553"/>
        <v>#REF!</v>
      </c>
      <c r="P707" s="175" t="e">
        <f t="shared" ref="P707:Q707" si="566">N707+L707</f>
        <v>#REF!</v>
      </c>
      <c r="Q707" s="175" t="e">
        <f t="shared" si="566"/>
        <v>#REF!</v>
      </c>
      <c r="R707" s="155"/>
      <c r="S707" s="124"/>
      <c r="T707" s="119"/>
      <c r="U707" s="119"/>
      <c r="V707" s="124"/>
    </row>
    <row r="708" spans="1:22" ht="12.75" hidden="1" customHeight="1" outlineLevel="1">
      <c r="A708" s="140"/>
      <c r="B708" s="155"/>
      <c r="C708" s="155" t="s">
        <v>714</v>
      </c>
      <c r="D708" s="214"/>
      <c r="E708" s="156"/>
      <c r="F708" s="157">
        <v>12.9</v>
      </c>
      <c r="G708" s="157"/>
      <c r="H708" s="157"/>
      <c r="I708" s="157"/>
      <c r="J708" s="157">
        <v>10.4</v>
      </c>
      <c r="K708" s="157"/>
      <c r="L708" s="175" t="e">
        <f t="shared" si="550"/>
        <v>#REF!</v>
      </c>
      <c r="M708" s="175" t="e">
        <f t="shared" si="551"/>
        <v>#REF!</v>
      </c>
      <c r="N708" s="175" t="e">
        <f t="shared" si="552"/>
        <v>#REF!</v>
      </c>
      <c r="O708" s="175" t="e">
        <f t="shared" si="553"/>
        <v>#REF!</v>
      </c>
      <c r="P708" s="175" t="e">
        <f t="shared" ref="P708:Q708" si="567">N708+L708</f>
        <v>#REF!</v>
      </c>
      <c r="Q708" s="175" t="e">
        <f t="shared" si="567"/>
        <v>#REF!</v>
      </c>
      <c r="R708" s="155"/>
      <c r="S708" s="124"/>
      <c r="T708" s="119"/>
      <c r="U708" s="119"/>
      <c r="V708" s="124"/>
    </row>
    <row r="709" spans="1:22" ht="12.75" hidden="1" customHeight="1" outlineLevel="1">
      <c r="A709" s="140"/>
      <c r="B709" s="155"/>
      <c r="C709" s="155"/>
      <c r="D709" s="214"/>
      <c r="E709" s="156"/>
      <c r="F709" s="157"/>
      <c r="G709" s="157"/>
      <c r="H709" s="157"/>
      <c r="I709" s="157"/>
      <c r="J709" s="157"/>
      <c r="K709" s="157"/>
      <c r="L709" s="175" t="e">
        <f t="shared" si="550"/>
        <v>#REF!</v>
      </c>
      <c r="M709" s="175" t="e">
        <f t="shared" si="551"/>
        <v>#REF!</v>
      </c>
      <c r="N709" s="175" t="e">
        <f t="shared" si="552"/>
        <v>#REF!</v>
      </c>
      <c r="O709" s="175" t="e">
        <f t="shared" si="553"/>
        <v>#REF!</v>
      </c>
      <c r="P709" s="175" t="e">
        <f t="shared" ref="P709:Q709" si="568">N709+L709</f>
        <v>#REF!</v>
      </c>
      <c r="Q709" s="175" t="e">
        <f t="shared" si="568"/>
        <v>#REF!</v>
      </c>
      <c r="R709" s="155"/>
      <c r="S709" s="124"/>
      <c r="T709" s="119"/>
      <c r="U709" s="119"/>
      <c r="V709" s="124"/>
    </row>
    <row r="710" spans="1:22" ht="40.5" customHeight="1" collapsed="1">
      <c r="A710" s="140">
        <v>4</v>
      </c>
      <c r="B710" s="155" t="s">
        <v>276</v>
      </c>
      <c r="C710" s="155" t="s">
        <v>514</v>
      </c>
      <c r="D710" s="214" t="s">
        <v>206</v>
      </c>
      <c r="E710" s="156"/>
      <c r="F710" s="157"/>
      <c r="G710" s="157"/>
      <c r="H710" s="157"/>
      <c r="I710" s="157"/>
      <c r="J710" s="157"/>
      <c r="K710" s="157">
        <f>SUBTOTAL(9,J711:J717)</f>
        <v>61.44</v>
      </c>
      <c r="L710" s="175" t="e">
        <f t="shared" si="550"/>
        <v>#REF!</v>
      </c>
      <c r="M710" s="175" t="e">
        <f t="shared" si="551"/>
        <v>#REF!</v>
      </c>
      <c r="N710" s="175" t="e">
        <f t="shared" si="552"/>
        <v>#REF!</v>
      </c>
      <c r="O710" s="175" t="e">
        <f t="shared" si="553"/>
        <v>#REF!</v>
      </c>
      <c r="P710" s="175" t="e">
        <f t="shared" ref="P710:Q710" si="569">N710+L710</f>
        <v>#REF!</v>
      </c>
      <c r="Q710" s="175" t="e">
        <f t="shared" si="569"/>
        <v>#REF!</v>
      </c>
      <c r="R710" s="155"/>
      <c r="S710" s="124"/>
      <c r="T710" s="119">
        <f>225000*1.08+350000/1.1/25*5+45000+6500</f>
        <v>358136.363636364</v>
      </c>
      <c r="U710" s="119">
        <v>95000</v>
      </c>
      <c r="V710" s="124"/>
    </row>
    <row r="711" spans="1:22" ht="12.75" hidden="1" customHeight="1" outlineLevel="1">
      <c r="A711" s="140"/>
      <c r="B711" s="155"/>
      <c r="C711" s="155" t="s">
        <v>272</v>
      </c>
      <c r="D711" s="214"/>
      <c r="E711" s="156"/>
      <c r="F711" s="157">
        <v>14.4</v>
      </c>
      <c r="G711" s="157"/>
      <c r="H711" s="157"/>
      <c r="I711" s="157"/>
      <c r="J711" s="157">
        <v>9.57</v>
      </c>
      <c r="K711" s="157"/>
      <c r="L711" s="175" t="e">
        <f t="shared" si="550"/>
        <v>#REF!</v>
      </c>
      <c r="M711" s="175" t="e">
        <f t="shared" si="551"/>
        <v>#REF!</v>
      </c>
      <c r="N711" s="175" t="e">
        <f t="shared" si="552"/>
        <v>#REF!</v>
      </c>
      <c r="O711" s="175" t="e">
        <f t="shared" si="553"/>
        <v>#REF!</v>
      </c>
      <c r="P711" s="175" t="e">
        <f t="shared" ref="P711:Q711" si="570">N711+L711</f>
        <v>#REF!</v>
      </c>
      <c r="Q711" s="175" t="e">
        <f t="shared" si="570"/>
        <v>#REF!</v>
      </c>
      <c r="R711" s="155"/>
      <c r="S711" s="124"/>
      <c r="T711" s="119"/>
      <c r="U711" s="119"/>
      <c r="V711" s="124"/>
    </row>
    <row r="712" spans="1:22" ht="12.75" hidden="1" customHeight="1" outlineLevel="1">
      <c r="A712" s="140"/>
      <c r="B712" s="155"/>
      <c r="C712" s="155" t="s">
        <v>384</v>
      </c>
      <c r="D712" s="214"/>
      <c r="E712" s="156"/>
      <c r="F712" s="157">
        <v>13.3</v>
      </c>
      <c r="G712" s="157"/>
      <c r="H712" s="157"/>
      <c r="I712" s="157"/>
      <c r="J712" s="157">
        <v>7.51</v>
      </c>
      <c r="K712" s="157"/>
      <c r="L712" s="175" t="e">
        <f t="shared" si="550"/>
        <v>#REF!</v>
      </c>
      <c r="M712" s="175" t="e">
        <f t="shared" si="551"/>
        <v>#REF!</v>
      </c>
      <c r="N712" s="175" t="e">
        <f t="shared" si="552"/>
        <v>#REF!</v>
      </c>
      <c r="O712" s="175" t="e">
        <f t="shared" si="553"/>
        <v>#REF!</v>
      </c>
      <c r="P712" s="175" t="e">
        <f t="shared" ref="P712:Q712" si="571">N712+L712</f>
        <v>#REF!</v>
      </c>
      <c r="Q712" s="175" t="e">
        <f t="shared" si="571"/>
        <v>#REF!</v>
      </c>
      <c r="R712" s="155"/>
      <c r="S712" s="124"/>
      <c r="T712" s="119"/>
      <c r="U712" s="119"/>
      <c r="V712" s="124"/>
    </row>
    <row r="713" spans="1:22" ht="12.75" hidden="1" customHeight="1" outlineLevel="1">
      <c r="A713" s="140"/>
      <c r="B713" s="155"/>
      <c r="C713" s="155" t="s">
        <v>715</v>
      </c>
      <c r="D713" s="214"/>
      <c r="E713" s="156"/>
      <c r="F713" s="157">
        <v>10.4</v>
      </c>
      <c r="G713" s="157"/>
      <c r="H713" s="157"/>
      <c r="I713" s="157"/>
      <c r="J713" s="157">
        <v>4.76</v>
      </c>
      <c r="K713" s="157"/>
      <c r="L713" s="175" t="e">
        <f t="shared" si="550"/>
        <v>#REF!</v>
      </c>
      <c r="M713" s="175" t="e">
        <f t="shared" si="551"/>
        <v>#REF!</v>
      </c>
      <c r="N713" s="175" t="e">
        <f t="shared" si="552"/>
        <v>#REF!</v>
      </c>
      <c r="O713" s="175" t="e">
        <f t="shared" si="553"/>
        <v>#REF!</v>
      </c>
      <c r="P713" s="175" t="e">
        <f t="shared" ref="P713:Q713" si="572">N713+L713</f>
        <v>#REF!</v>
      </c>
      <c r="Q713" s="175" t="e">
        <f t="shared" si="572"/>
        <v>#REF!</v>
      </c>
      <c r="R713" s="155"/>
      <c r="S713" s="124"/>
      <c r="T713" s="119"/>
      <c r="U713" s="119"/>
      <c r="V713" s="124"/>
    </row>
    <row r="714" spans="1:22" ht="12.75" hidden="1" customHeight="1" outlineLevel="1">
      <c r="A714" s="140"/>
      <c r="B714" s="155"/>
      <c r="C714" s="155" t="s">
        <v>716</v>
      </c>
      <c r="D714" s="214"/>
      <c r="E714" s="156"/>
      <c r="F714" s="157">
        <v>13.6</v>
      </c>
      <c r="G714" s="157"/>
      <c r="H714" s="157"/>
      <c r="I714" s="157"/>
      <c r="J714" s="157">
        <v>11.55</v>
      </c>
      <c r="K714" s="157"/>
      <c r="L714" s="175" t="e">
        <f t="shared" si="550"/>
        <v>#REF!</v>
      </c>
      <c r="M714" s="175" t="e">
        <f t="shared" si="551"/>
        <v>#REF!</v>
      </c>
      <c r="N714" s="175" t="e">
        <f t="shared" si="552"/>
        <v>#REF!</v>
      </c>
      <c r="O714" s="175" t="e">
        <f t="shared" si="553"/>
        <v>#REF!</v>
      </c>
      <c r="P714" s="175" t="e">
        <f t="shared" ref="P714:Q714" si="573">N714+L714</f>
        <v>#REF!</v>
      </c>
      <c r="Q714" s="175" t="e">
        <f t="shared" si="573"/>
        <v>#REF!</v>
      </c>
      <c r="R714" s="155"/>
      <c r="S714" s="124"/>
      <c r="T714" s="119"/>
      <c r="U714" s="119"/>
      <c r="V714" s="124"/>
    </row>
    <row r="715" spans="1:22" ht="12.75" hidden="1" customHeight="1" outlineLevel="1">
      <c r="A715" s="140"/>
      <c r="B715" s="155"/>
      <c r="C715" s="155" t="s">
        <v>717</v>
      </c>
      <c r="D715" s="214"/>
      <c r="E715" s="156"/>
      <c r="F715" s="157">
        <v>17.2</v>
      </c>
      <c r="G715" s="157"/>
      <c r="H715" s="157"/>
      <c r="I715" s="157"/>
      <c r="J715" s="157">
        <v>13.59</v>
      </c>
      <c r="K715" s="157"/>
      <c r="L715" s="175" t="e">
        <f t="shared" si="550"/>
        <v>#REF!</v>
      </c>
      <c r="M715" s="175" t="e">
        <f t="shared" si="551"/>
        <v>#REF!</v>
      </c>
      <c r="N715" s="175" t="e">
        <f t="shared" si="552"/>
        <v>#REF!</v>
      </c>
      <c r="O715" s="175" t="e">
        <f t="shared" si="553"/>
        <v>#REF!</v>
      </c>
      <c r="P715" s="175" t="e">
        <f t="shared" ref="P715:Q715" si="574">N715+L715</f>
        <v>#REF!</v>
      </c>
      <c r="Q715" s="175" t="e">
        <f t="shared" si="574"/>
        <v>#REF!</v>
      </c>
      <c r="R715" s="155"/>
      <c r="S715" s="124"/>
      <c r="T715" s="119"/>
      <c r="U715" s="119"/>
      <c r="V715" s="124"/>
    </row>
    <row r="716" spans="1:22" ht="12.75" hidden="1" customHeight="1" outlineLevel="1">
      <c r="A716" s="140"/>
      <c r="B716" s="155"/>
      <c r="C716" s="155" t="s">
        <v>718</v>
      </c>
      <c r="D716" s="214"/>
      <c r="E716" s="156"/>
      <c r="F716" s="157">
        <v>19.399999999999999</v>
      </c>
      <c r="G716" s="157"/>
      <c r="H716" s="157"/>
      <c r="I716" s="157"/>
      <c r="J716" s="157">
        <v>14.46</v>
      </c>
      <c r="K716" s="157"/>
      <c r="L716" s="175" t="e">
        <f t="shared" si="550"/>
        <v>#REF!</v>
      </c>
      <c r="M716" s="175" t="e">
        <f t="shared" si="551"/>
        <v>#REF!</v>
      </c>
      <c r="N716" s="175" t="e">
        <f t="shared" si="552"/>
        <v>#REF!</v>
      </c>
      <c r="O716" s="175" t="e">
        <f t="shared" si="553"/>
        <v>#REF!</v>
      </c>
      <c r="P716" s="175" t="e">
        <f t="shared" ref="P716:Q716" si="575">N716+L716</f>
        <v>#REF!</v>
      </c>
      <c r="Q716" s="175" t="e">
        <f t="shared" si="575"/>
        <v>#REF!</v>
      </c>
      <c r="R716" s="155"/>
      <c r="S716" s="124"/>
      <c r="T716" s="119"/>
      <c r="U716" s="119"/>
      <c r="V716" s="124"/>
    </row>
    <row r="717" spans="1:22" ht="12.75" hidden="1" customHeight="1" outlineLevel="1">
      <c r="A717" s="140"/>
      <c r="B717" s="155"/>
      <c r="C717" s="155"/>
      <c r="D717" s="214"/>
      <c r="E717" s="156"/>
      <c r="F717" s="157"/>
      <c r="G717" s="157"/>
      <c r="H717" s="157"/>
      <c r="I717" s="157"/>
      <c r="J717" s="157"/>
      <c r="K717" s="157"/>
      <c r="L717" s="175" t="e">
        <f t="shared" si="550"/>
        <v>#REF!</v>
      </c>
      <c r="M717" s="175" t="e">
        <f t="shared" si="551"/>
        <v>#REF!</v>
      </c>
      <c r="N717" s="175" t="e">
        <f t="shared" si="552"/>
        <v>#REF!</v>
      </c>
      <c r="O717" s="175" t="e">
        <f t="shared" si="553"/>
        <v>#REF!</v>
      </c>
      <c r="P717" s="175" t="e">
        <f t="shared" ref="P717:Q717" si="576">N717+L717</f>
        <v>#REF!</v>
      </c>
      <c r="Q717" s="175" t="e">
        <f t="shared" si="576"/>
        <v>#REF!</v>
      </c>
      <c r="R717" s="155"/>
      <c r="S717" s="124"/>
      <c r="T717" s="119"/>
      <c r="U717" s="119"/>
      <c r="V717" s="124"/>
    </row>
    <row r="718" spans="1:22" ht="27.75" customHeight="1" collapsed="1">
      <c r="A718" s="140">
        <v>5</v>
      </c>
      <c r="B718" s="155" t="s">
        <v>719</v>
      </c>
      <c r="C718" s="155" t="s">
        <v>720</v>
      </c>
      <c r="D718" s="214" t="s">
        <v>242</v>
      </c>
      <c r="E718" s="156"/>
      <c r="F718" s="157"/>
      <c r="G718" s="157"/>
      <c r="H718" s="157"/>
      <c r="I718" s="157"/>
      <c r="J718" s="157"/>
      <c r="K718" s="157">
        <f>SUBTOTAL(9,J719:J765)</f>
        <v>329.62650000000002</v>
      </c>
      <c r="L718" s="175" t="e">
        <f t="shared" si="550"/>
        <v>#REF!</v>
      </c>
      <c r="M718" s="175" t="e">
        <f t="shared" si="551"/>
        <v>#REF!</v>
      </c>
      <c r="N718" s="175" t="e">
        <f t="shared" si="552"/>
        <v>#REF!</v>
      </c>
      <c r="O718" s="175" t="e">
        <f t="shared" si="553"/>
        <v>#REF!</v>
      </c>
      <c r="P718" s="175" t="e">
        <f t="shared" ref="P718:Q718" si="577">N718+L718</f>
        <v>#REF!</v>
      </c>
      <c r="Q718" s="175" t="e">
        <f t="shared" si="577"/>
        <v>#REF!</v>
      </c>
      <c r="R718" s="155"/>
      <c r="S718" s="124"/>
      <c r="T718" s="119">
        <f>(240000*1.08+350000/1.1/25*5+45000+6500)/4</f>
        <v>93584.090909090897</v>
      </c>
      <c r="U718" s="119">
        <v>28000</v>
      </c>
      <c r="V718" s="124"/>
    </row>
    <row r="719" spans="1:22" ht="12.75" hidden="1" customHeight="1" outlineLevel="1">
      <c r="A719" s="140"/>
      <c r="B719" s="155" t="s">
        <v>365</v>
      </c>
      <c r="C719" s="155" t="s">
        <v>702</v>
      </c>
      <c r="D719" s="155">
        <v>0</v>
      </c>
      <c r="E719" s="155">
        <f t="shared" ref="E719:F719" si="578">E696</f>
        <v>0</v>
      </c>
      <c r="F719" s="155">
        <f t="shared" si="578"/>
        <v>64.400000000000006</v>
      </c>
      <c r="G719" s="155"/>
      <c r="H719" s="155"/>
      <c r="I719" s="155"/>
      <c r="J719" s="157">
        <f t="shared" ref="J719:J731" si="579">F719</f>
        <v>64.400000000000006</v>
      </c>
      <c r="K719" s="157"/>
      <c r="L719" s="175" t="e">
        <f t="shared" si="550"/>
        <v>#REF!</v>
      </c>
      <c r="M719" s="175" t="e">
        <f t="shared" si="551"/>
        <v>#REF!</v>
      </c>
      <c r="N719" s="175" t="e">
        <f t="shared" si="552"/>
        <v>#REF!</v>
      </c>
      <c r="O719" s="175" t="e">
        <f t="shared" si="553"/>
        <v>#REF!</v>
      </c>
      <c r="P719" s="175" t="e">
        <f t="shared" ref="P719:Q719" si="580">N719+L719</f>
        <v>#REF!</v>
      </c>
      <c r="Q719" s="175" t="e">
        <f t="shared" si="580"/>
        <v>#REF!</v>
      </c>
      <c r="R719" s="155"/>
      <c r="S719" s="124"/>
      <c r="T719" s="119"/>
      <c r="U719" s="119"/>
      <c r="V719" s="124"/>
    </row>
    <row r="720" spans="1:22" ht="12.75" hidden="1" customHeight="1" outlineLevel="1">
      <c r="A720" s="140"/>
      <c r="B720" s="155">
        <v>0</v>
      </c>
      <c r="C720" s="155" t="s">
        <v>703</v>
      </c>
      <c r="D720" s="155">
        <v>0</v>
      </c>
      <c r="E720" s="155">
        <f t="shared" ref="E720:F720" si="581">E697</f>
        <v>0</v>
      </c>
      <c r="F720" s="155">
        <f t="shared" si="581"/>
        <v>18.100000000000001</v>
      </c>
      <c r="G720" s="155"/>
      <c r="H720" s="155"/>
      <c r="I720" s="155"/>
      <c r="J720" s="157">
        <f t="shared" si="579"/>
        <v>18.100000000000001</v>
      </c>
      <c r="K720" s="157"/>
      <c r="L720" s="175" t="e">
        <f t="shared" si="550"/>
        <v>#REF!</v>
      </c>
      <c r="M720" s="175" t="e">
        <f t="shared" si="551"/>
        <v>#REF!</v>
      </c>
      <c r="N720" s="175" t="e">
        <f t="shared" si="552"/>
        <v>#REF!</v>
      </c>
      <c r="O720" s="175" t="e">
        <f t="shared" si="553"/>
        <v>#REF!</v>
      </c>
      <c r="P720" s="175" t="e">
        <f t="shared" ref="P720:Q720" si="582">N720+L720</f>
        <v>#REF!</v>
      </c>
      <c r="Q720" s="175" t="e">
        <f t="shared" si="582"/>
        <v>#REF!</v>
      </c>
      <c r="R720" s="155"/>
      <c r="S720" s="124"/>
      <c r="T720" s="119"/>
      <c r="U720" s="119"/>
      <c r="V720" s="124"/>
    </row>
    <row r="721" spans="1:22" ht="12.75" hidden="1" customHeight="1" outlineLevel="1">
      <c r="A721" s="140"/>
      <c r="B721" s="155">
        <v>0</v>
      </c>
      <c r="C721" s="155" t="s">
        <v>704</v>
      </c>
      <c r="D721" s="155">
        <v>0</v>
      </c>
      <c r="E721" s="155">
        <f t="shared" ref="E721:F721" si="583">E698</f>
        <v>0</v>
      </c>
      <c r="F721" s="155">
        <f t="shared" si="583"/>
        <v>30.4</v>
      </c>
      <c r="G721" s="155"/>
      <c r="H721" s="155"/>
      <c r="I721" s="155"/>
      <c r="J721" s="157">
        <f t="shared" si="579"/>
        <v>30.4</v>
      </c>
      <c r="K721" s="157"/>
      <c r="L721" s="175" t="e">
        <f t="shared" si="550"/>
        <v>#REF!</v>
      </c>
      <c r="M721" s="175" t="e">
        <f t="shared" si="551"/>
        <v>#REF!</v>
      </c>
      <c r="N721" s="175" t="e">
        <f t="shared" si="552"/>
        <v>#REF!</v>
      </c>
      <c r="O721" s="175" t="e">
        <f t="shared" si="553"/>
        <v>#REF!</v>
      </c>
      <c r="P721" s="175" t="e">
        <f t="shared" ref="P721:Q721" si="584">N721+L721</f>
        <v>#REF!</v>
      </c>
      <c r="Q721" s="175" t="e">
        <f t="shared" si="584"/>
        <v>#REF!</v>
      </c>
      <c r="R721" s="155"/>
      <c r="S721" s="124"/>
      <c r="T721" s="119"/>
      <c r="U721" s="119"/>
      <c r="V721" s="124"/>
    </row>
    <row r="722" spans="1:22" ht="12.75" hidden="1" customHeight="1" outlineLevel="1">
      <c r="A722" s="140"/>
      <c r="B722" s="155">
        <v>0</v>
      </c>
      <c r="C722" s="155" t="s">
        <v>705</v>
      </c>
      <c r="D722" s="155">
        <v>0</v>
      </c>
      <c r="E722" s="155">
        <f t="shared" ref="E722:F722" si="585">E699</f>
        <v>0</v>
      </c>
      <c r="F722" s="155">
        <f t="shared" si="585"/>
        <v>17.2</v>
      </c>
      <c r="G722" s="155"/>
      <c r="H722" s="155"/>
      <c r="I722" s="155"/>
      <c r="J722" s="157">
        <f t="shared" si="579"/>
        <v>17.2</v>
      </c>
      <c r="K722" s="157"/>
      <c r="L722" s="175" t="e">
        <f t="shared" si="550"/>
        <v>#REF!</v>
      </c>
      <c r="M722" s="175" t="e">
        <f t="shared" si="551"/>
        <v>#REF!</v>
      </c>
      <c r="N722" s="175" t="e">
        <f t="shared" si="552"/>
        <v>#REF!</v>
      </c>
      <c r="O722" s="175" t="e">
        <f t="shared" si="553"/>
        <v>#REF!</v>
      </c>
      <c r="P722" s="175" t="e">
        <f t="shared" ref="P722:Q722" si="586">N722+L722</f>
        <v>#REF!</v>
      </c>
      <c r="Q722" s="175" t="e">
        <f t="shared" si="586"/>
        <v>#REF!</v>
      </c>
      <c r="R722" s="155"/>
      <c r="S722" s="124"/>
      <c r="T722" s="119"/>
      <c r="U722" s="119"/>
      <c r="V722" s="124"/>
    </row>
    <row r="723" spans="1:22" ht="12.75" hidden="1" customHeight="1" outlineLevel="1">
      <c r="A723" s="140"/>
      <c r="B723" s="155" t="s">
        <v>371</v>
      </c>
      <c r="C723" s="155" t="s">
        <v>706</v>
      </c>
      <c r="D723" s="155">
        <v>0</v>
      </c>
      <c r="E723" s="155">
        <f t="shared" ref="E723:F723" si="587">E700</f>
        <v>0</v>
      </c>
      <c r="F723" s="155">
        <f t="shared" si="587"/>
        <v>53.65</v>
      </c>
      <c r="G723" s="155"/>
      <c r="H723" s="155"/>
      <c r="I723" s="155"/>
      <c r="J723" s="157">
        <f t="shared" si="579"/>
        <v>53.65</v>
      </c>
      <c r="K723" s="157"/>
      <c r="L723" s="175" t="e">
        <f t="shared" si="550"/>
        <v>#REF!</v>
      </c>
      <c r="M723" s="175" t="e">
        <f t="shared" si="551"/>
        <v>#REF!</v>
      </c>
      <c r="N723" s="175" t="e">
        <f t="shared" si="552"/>
        <v>#REF!</v>
      </c>
      <c r="O723" s="175" t="e">
        <f t="shared" si="553"/>
        <v>#REF!</v>
      </c>
      <c r="P723" s="175" t="e">
        <f t="shared" ref="P723:Q723" si="588">N723+L723</f>
        <v>#REF!</v>
      </c>
      <c r="Q723" s="175" t="e">
        <f t="shared" si="588"/>
        <v>#REF!</v>
      </c>
      <c r="R723" s="155"/>
      <c r="S723" s="124"/>
      <c r="T723" s="119"/>
      <c r="U723" s="119"/>
      <c r="V723" s="124"/>
    </row>
    <row r="724" spans="1:22" ht="12.75" hidden="1" customHeight="1" outlineLevel="1">
      <c r="A724" s="140"/>
      <c r="B724" s="155">
        <v>0</v>
      </c>
      <c r="C724" s="155" t="s">
        <v>707</v>
      </c>
      <c r="D724" s="155">
        <v>0</v>
      </c>
      <c r="E724" s="155">
        <f t="shared" ref="E724:F724" si="589">E701</f>
        <v>0</v>
      </c>
      <c r="F724" s="155">
        <f t="shared" si="589"/>
        <v>24.2</v>
      </c>
      <c r="G724" s="155"/>
      <c r="H724" s="155"/>
      <c r="I724" s="155"/>
      <c r="J724" s="157">
        <f t="shared" si="579"/>
        <v>24.2</v>
      </c>
      <c r="K724" s="157"/>
      <c r="L724" s="175" t="e">
        <f t="shared" si="550"/>
        <v>#REF!</v>
      </c>
      <c r="M724" s="175" t="e">
        <f t="shared" si="551"/>
        <v>#REF!</v>
      </c>
      <c r="N724" s="175" t="e">
        <f t="shared" si="552"/>
        <v>#REF!</v>
      </c>
      <c r="O724" s="175" t="e">
        <f t="shared" si="553"/>
        <v>#REF!</v>
      </c>
      <c r="P724" s="175" t="e">
        <f t="shared" ref="P724:Q724" si="590">N724+L724</f>
        <v>#REF!</v>
      </c>
      <c r="Q724" s="175" t="e">
        <f t="shared" si="590"/>
        <v>#REF!</v>
      </c>
      <c r="R724" s="155"/>
      <c r="S724" s="124"/>
      <c r="T724" s="119"/>
      <c r="U724" s="119"/>
      <c r="V724" s="124"/>
    </row>
    <row r="725" spans="1:22" ht="12.75" hidden="1" customHeight="1" outlineLevel="1">
      <c r="A725" s="140"/>
      <c r="B725" s="155">
        <v>0</v>
      </c>
      <c r="C725" s="155" t="s">
        <v>708</v>
      </c>
      <c r="D725" s="155">
        <v>0</v>
      </c>
      <c r="E725" s="155">
        <f t="shared" ref="E725:F725" si="591">E702</f>
        <v>0</v>
      </c>
      <c r="F725" s="155">
        <f t="shared" si="591"/>
        <v>31</v>
      </c>
      <c r="G725" s="155"/>
      <c r="H725" s="155"/>
      <c r="I725" s="155"/>
      <c r="J725" s="157">
        <f t="shared" si="579"/>
        <v>31</v>
      </c>
      <c r="K725" s="157"/>
      <c r="L725" s="175" t="e">
        <f t="shared" si="550"/>
        <v>#REF!</v>
      </c>
      <c r="M725" s="175" t="e">
        <f t="shared" si="551"/>
        <v>#REF!</v>
      </c>
      <c r="N725" s="175" t="e">
        <f t="shared" si="552"/>
        <v>#REF!</v>
      </c>
      <c r="O725" s="175" t="e">
        <f t="shared" si="553"/>
        <v>#REF!</v>
      </c>
      <c r="P725" s="175" t="e">
        <f t="shared" ref="P725:Q725" si="592">N725+L725</f>
        <v>#REF!</v>
      </c>
      <c r="Q725" s="175" t="e">
        <f t="shared" si="592"/>
        <v>#REF!</v>
      </c>
      <c r="R725" s="155"/>
      <c r="S725" s="124"/>
      <c r="T725" s="119"/>
      <c r="U725" s="119"/>
      <c r="V725" s="124"/>
    </row>
    <row r="726" spans="1:22" ht="12.75" hidden="1" customHeight="1" outlineLevel="1">
      <c r="A726" s="140"/>
      <c r="B726" s="155">
        <v>0</v>
      </c>
      <c r="C726" s="155" t="s">
        <v>709</v>
      </c>
      <c r="D726" s="155">
        <v>0</v>
      </c>
      <c r="E726" s="155">
        <f t="shared" ref="E726:F726" si="593">E703</f>
        <v>0</v>
      </c>
      <c r="F726" s="155">
        <f t="shared" si="593"/>
        <v>11.2</v>
      </c>
      <c r="G726" s="155"/>
      <c r="H726" s="155"/>
      <c r="I726" s="155"/>
      <c r="J726" s="157">
        <f t="shared" si="579"/>
        <v>11.2</v>
      </c>
      <c r="K726" s="157"/>
      <c r="L726" s="175" t="e">
        <f t="shared" si="550"/>
        <v>#REF!</v>
      </c>
      <c r="M726" s="175" t="e">
        <f t="shared" si="551"/>
        <v>#REF!</v>
      </c>
      <c r="N726" s="175" t="e">
        <f t="shared" si="552"/>
        <v>#REF!</v>
      </c>
      <c r="O726" s="175" t="e">
        <f t="shared" si="553"/>
        <v>#REF!</v>
      </c>
      <c r="P726" s="175" t="e">
        <f t="shared" ref="P726:Q726" si="594">N726+L726</f>
        <v>#REF!</v>
      </c>
      <c r="Q726" s="175" t="e">
        <f t="shared" si="594"/>
        <v>#REF!</v>
      </c>
      <c r="R726" s="155"/>
      <c r="S726" s="124"/>
      <c r="T726" s="119"/>
      <c r="U726" s="119"/>
      <c r="V726" s="124"/>
    </row>
    <row r="727" spans="1:22" ht="12.75" hidden="1" customHeight="1" outlineLevel="1">
      <c r="A727" s="140"/>
      <c r="B727" s="155">
        <v>0</v>
      </c>
      <c r="C727" s="155" t="s">
        <v>710</v>
      </c>
      <c r="D727" s="155">
        <v>0</v>
      </c>
      <c r="E727" s="155">
        <f t="shared" ref="E727:F727" si="595">E704</f>
        <v>0</v>
      </c>
      <c r="F727" s="155">
        <f t="shared" si="595"/>
        <v>8.8000000000000007</v>
      </c>
      <c r="G727" s="155"/>
      <c r="H727" s="155"/>
      <c r="I727" s="155"/>
      <c r="J727" s="157">
        <f t="shared" si="579"/>
        <v>8.8000000000000007</v>
      </c>
      <c r="K727" s="157"/>
      <c r="L727" s="175" t="e">
        <f t="shared" si="550"/>
        <v>#REF!</v>
      </c>
      <c r="M727" s="175" t="e">
        <f t="shared" si="551"/>
        <v>#REF!</v>
      </c>
      <c r="N727" s="175" t="e">
        <f t="shared" si="552"/>
        <v>#REF!</v>
      </c>
      <c r="O727" s="175" t="e">
        <f t="shared" si="553"/>
        <v>#REF!</v>
      </c>
      <c r="P727" s="175" t="e">
        <f t="shared" ref="P727:Q727" si="596">N727+L727</f>
        <v>#REF!</v>
      </c>
      <c r="Q727" s="175" t="e">
        <f t="shared" si="596"/>
        <v>#REF!</v>
      </c>
      <c r="R727" s="155"/>
      <c r="S727" s="124"/>
      <c r="T727" s="119"/>
      <c r="U727" s="119"/>
      <c r="V727" s="124"/>
    </row>
    <row r="728" spans="1:22" ht="12.75" hidden="1" customHeight="1" outlineLevel="1">
      <c r="A728" s="140"/>
      <c r="B728" s="155">
        <v>0</v>
      </c>
      <c r="C728" s="155" t="s">
        <v>711</v>
      </c>
      <c r="D728" s="155">
        <v>0</v>
      </c>
      <c r="E728" s="155">
        <f t="shared" ref="E728:F728" si="597">E705</f>
        <v>0</v>
      </c>
      <c r="F728" s="155">
        <f t="shared" si="597"/>
        <v>13.2</v>
      </c>
      <c r="G728" s="155"/>
      <c r="H728" s="155"/>
      <c r="I728" s="155"/>
      <c r="J728" s="157">
        <f t="shared" si="579"/>
        <v>13.2</v>
      </c>
      <c r="K728" s="157"/>
      <c r="L728" s="175" t="e">
        <f t="shared" si="550"/>
        <v>#REF!</v>
      </c>
      <c r="M728" s="175" t="e">
        <f t="shared" si="551"/>
        <v>#REF!</v>
      </c>
      <c r="N728" s="175" t="e">
        <f t="shared" si="552"/>
        <v>#REF!</v>
      </c>
      <c r="O728" s="175" t="e">
        <f t="shared" si="553"/>
        <v>#REF!</v>
      </c>
      <c r="P728" s="175" t="e">
        <f t="shared" ref="P728:Q728" si="598">N728+L728</f>
        <v>#REF!</v>
      </c>
      <c r="Q728" s="175" t="e">
        <f t="shared" si="598"/>
        <v>#REF!</v>
      </c>
      <c r="R728" s="155"/>
      <c r="S728" s="124"/>
      <c r="T728" s="119"/>
      <c r="U728" s="119"/>
      <c r="V728" s="124"/>
    </row>
    <row r="729" spans="1:22" ht="12.75" hidden="1" customHeight="1" outlineLevel="1">
      <c r="A729" s="140"/>
      <c r="B729" s="155">
        <v>0</v>
      </c>
      <c r="C729" s="155" t="s">
        <v>712</v>
      </c>
      <c r="D729" s="155">
        <v>0</v>
      </c>
      <c r="E729" s="155">
        <f t="shared" ref="E729:F729" si="599">E706</f>
        <v>0</v>
      </c>
      <c r="F729" s="155">
        <f t="shared" si="599"/>
        <v>12.69</v>
      </c>
      <c r="G729" s="155"/>
      <c r="H729" s="155"/>
      <c r="I729" s="155"/>
      <c r="J729" s="157">
        <f t="shared" si="579"/>
        <v>12.69</v>
      </c>
      <c r="K729" s="157"/>
      <c r="L729" s="175" t="e">
        <f t="shared" si="550"/>
        <v>#REF!</v>
      </c>
      <c r="M729" s="175" t="e">
        <f t="shared" si="551"/>
        <v>#REF!</v>
      </c>
      <c r="N729" s="175" t="e">
        <f t="shared" si="552"/>
        <v>#REF!</v>
      </c>
      <c r="O729" s="175" t="e">
        <f t="shared" si="553"/>
        <v>#REF!</v>
      </c>
      <c r="P729" s="175" t="e">
        <f t="shared" ref="P729:Q729" si="600">N729+L729</f>
        <v>#REF!</v>
      </c>
      <c r="Q729" s="175" t="e">
        <f t="shared" si="600"/>
        <v>#REF!</v>
      </c>
      <c r="R729" s="155"/>
      <c r="S729" s="124"/>
      <c r="T729" s="119"/>
      <c r="U729" s="119"/>
      <c r="V729" s="124"/>
    </row>
    <row r="730" spans="1:22" ht="12.75" hidden="1" customHeight="1" outlineLevel="1">
      <c r="A730" s="140"/>
      <c r="B730" s="155">
        <v>0</v>
      </c>
      <c r="C730" s="155" t="s">
        <v>713</v>
      </c>
      <c r="D730" s="155">
        <v>0</v>
      </c>
      <c r="E730" s="155">
        <f t="shared" ref="E730:F730" si="601">E707</f>
        <v>0</v>
      </c>
      <c r="F730" s="155">
        <f t="shared" si="601"/>
        <v>13</v>
      </c>
      <c r="G730" s="155"/>
      <c r="H730" s="155"/>
      <c r="I730" s="155"/>
      <c r="J730" s="157">
        <f t="shared" si="579"/>
        <v>13</v>
      </c>
      <c r="K730" s="157"/>
      <c r="L730" s="175" t="e">
        <f t="shared" si="550"/>
        <v>#REF!</v>
      </c>
      <c r="M730" s="175" t="e">
        <f t="shared" si="551"/>
        <v>#REF!</v>
      </c>
      <c r="N730" s="175" t="e">
        <f t="shared" si="552"/>
        <v>#REF!</v>
      </c>
      <c r="O730" s="175" t="e">
        <f t="shared" si="553"/>
        <v>#REF!</v>
      </c>
      <c r="P730" s="175" t="e">
        <f t="shared" ref="P730:Q730" si="602">N730+L730</f>
        <v>#REF!</v>
      </c>
      <c r="Q730" s="175" t="e">
        <f t="shared" si="602"/>
        <v>#REF!</v>
      </c>
      <c r="R730" s="155"/>
      <c r="S730" s="124"/>
      <c r="T730" s="119"/>
      <c r="U730" s="119"/>
      <c r="V730" s="124"/>
    </row>
    <row r="731" spans="1:22" ht="12.75" hidden="1" customHeight="1" outlineLevel="1">
      <c r="A731" s="140"/>
      <c r="B731" s="155" t="s">
        <v>721</v>
      </c>
      <c r="C731" s="155"/>
      <c r="D731" s="214"/>
      <c r="E731" s="156"/>
      <c r="F731" s="157"/>
      <c r="G731" s="157"/>
      <c r="H731" s="157"/>
      <c r="I731" s="157"/>
      <c r="J731" s="157">
        <f t="shared" si="579"/>
        <v>0</v>
      </c>
      <c r="K731" s="157"/>
      <c r="L731" s="175" t="e">
        <f t="shared" si="550"/>
        <v>#REF!</v>
      </c>
      <c r="M731" s="175" t="e">
        <f t="shared" si="551"/>
        <v>#REF!</v>
      </c>
      <c r="N731" s="175" t="e">
        <f t="shared" si="552"/>
        <v>#REF!</v>
      </c>
      <c r="O731" s="175" t="e">
        <f t="shared" si="553"/>
        <v>#REF!</v>
      </c>
      <c r="P731" s="175" t="e">
        <f t="shared" ref="P731:Q731" si="603">N731+L731</f>
        <v>#REF!</v>
      </c>
      <c r="Q731" s="175" t="e">
        <f t="shared" si="603"/>
        <v>#REF!</v>
      </c>
      <c r="R731" s="155"/>
      <c r="S731" s="124"/>
      <c r="T731" s="119"/>
      <c r="U731" s="119"/>
      <c r="V731" s="124"/>
    </row>
    <row r="732" spans="1:22" ht="12.75" hidden="1" customHeight="1" outlineLevel="1">
      <c r="A732" s="140"/>
      <c r="B732" s="155" t="s">
        <v>365</v>
      </c>
      <c r="C732" s="155" t="s">
        <v>490</v>
      </c>
      <c r="D732" s="214"/>
      <c r="E732" s="156">
        <v>1</v>
      </c>
      <c r="F732" s="157">
        <v>1.3</v>
      </c>
      <c r="G732" s="157"/>
      <c r="H732" s="157"/>
      <c r="I732" s="157">
        <v>-1</v>
      </c>
      <c r="J732" s="157">
        <f t="shared" ref="J732:J737" si="604">PRODUCT(E732:I732)</f>
        <v>-1.3</v>
      </c>
      <c r="K732" s="157"/>
      <c r="L732" s="175" t="e">
        <f t="shared" si="550"/>
        <v>#REF!</v>
      </c>
      <c r="M732" s="175" t="e">
        <f t="shared" si="551"/>
        <v>#REF!</v>
      </c>
      <c r="N732" s="175" t="e">
        <f t="shared" si="552"/>
        <v>#REF!</v>
      </c>
      <c r="O732" s="175" t="e">
        <f t="shared" si="553"/>
        <v>#REF!</v>
      </c>
      <c r="P732" s="175" t="e">
        <f t="shared" ref="P732:Q732" si="605">N732+L732</f>
        <v>#REF!</v>
      </c>
      <c r="Q732" s="175" t="e">
        <f t="shared" si="605"/>
        <v>#REF!</v>
      </c>
      <c r="R732" s="155"/>
      <c r="S732" s="124"/>
      <c r="T732" s="119"/>
      <c r="U732" s="119"/>
      <c r="V732" s="124"/>
    </row>
    <row r="733" spans="1:22" ht="12.75" hidden="1" customHeight="1" outlineLevel="1">
      <c r="A733" s="140"/>
      <c r="B733" s="155"/>
      <c r="C733" s="155" t="s">
        <v>722</v>
      </c>
      <c r="D733" s="214"/>
      <c r="E733" s="156">
        <v>1</v>
      </c>
      <c r="F733" s="157">
        <v>0.9</v>
      </c>
      <c r="G733" s="157"/>
      <c r="H733" s="157"/>
      <c r="I733" s="157">
        <v>-2</v>
      </c>
      <c r="J733" s="157">
        <f t="shared" si="604"/>
        <v>-1.8</v>
      </c>
      <c r="K733" s="157"/>
      <c r="L733" s="175" t="e">
        <f t="shared" si="550"/>
        <v>#REF!</v>
      </c>
      <c r="M733" s="175" t="e">
        <f t="shared" si="551"/>
        <v>#REF!</v>
      </c>
      <c r="N733" s="175" t="e">
        <f t="shared" si="552"/>
        <v>#REF!</v>
      </c>
      <c r="O733" s="175" t="e">
        <f t="shared" si="553"/>
        <v>#REF!</v>
      </c>
      <c r="P733" s="175" t="e">
        <f t="shared" ref="P733:Q733" si="606">N733+L733</f>
        <v>#REF!</v>
      </c>
      <c r="Q733" s="175" t="e">
        <f t="shared" si="606"/>
        <v>#REF!</v>
      </c>
      <c r="R733" s="155"/>
      <c r="S733" s="124"/>
      <c r="T733" s="119"/>
      <c r="U733" s="119"/>
      <c r="V733" s="124"/>
    </row>
    <row r="734" spans="1:22" ht="12.75" hidden="1" customHeight="1" outlineLevel="1">
      <c r="A734" s="140"/>
      <c r="B734" s="155"/>
      <c r="C734" s="155" t="s">
        <v>723</v>
      </c>
      <c r="D734" s="214"/>
      <c r="E734" s="156">
        <v>1</v>
      </c>
      <c r="F734" s="157">
        <v>0.9</v>
      </c>
      <c r="G734" s="157"/>
      <c r="H734" s="157"/>
      <c r="I734" s="157">
        <v>-2</v>
      </c>
      <c r="J734" s="157">
        <f t="shared" si="604"/>
        <v>-1.8</v>
      </c>
      <c r="K734" s="157"/>
      <c r="L734" s="175" t="e">
        <f t="shared" si="550"/>
        <v>#REF!</v>
      </c>
      <c r="M734" s="175" t="e">
        <f t="shared" si="551"/>
        <v>#REF!</v>
      </c>
      <c r="N734" s="175" t="e">
        <f t="shared" si="552"/>
        <v>#REF!</v>
      </c>
      <c r="O734" s="175" t="e">
        <f t="shared" si="553"/>
        <v>#REF!</v>
      </c>
      <c r="P734" s="175" t="e">
        <f t="shared" ref="P734:Q734" si="607">N734+L734</f>
        <v>#REF!</v>
      </c>
      <c r="Q734" s="175" t="e">
        <f t="shared" si="607"/>
        <v>#REF!</v>
      </c>
      <c r="R734" s="155"/>
      <c r="S734" s="124"/>
      <c r="T734" s="119"/>
      <c r="U734" s="119"/>
      <c r="V734" s="124"/>
    </row>
    <row r="735" spans="1:22" ht="12.75" hidden="1" customHeight="1" outlineLevel="1">
      <c r="A735" s="140"/>
      <c r="B735" s="155"/>
      <c r="C735" s="155" t="s">
        <v>724</v>
      </c>
      <c r="D735" s="214"/>
      <c r="E735" s="156">
        <v>1</v>
      </c>
      <c r="F735" s="157">
        <v>2</v>
      </c>
      <c r="G735" s="157"/>
      <c r="H735" s="157"/>
      <c r="I735" s="157">
        <v>-1</v>
      </c>
      <c r="J735" s="157">
        <f t="shared" si="604"/>
        <v>-2</v>
      </c>
      <c r="K735" s="157"/>
      <c r="L735" s="175" t="e">
        <f t="shared" si="550"/>
        <v>#REF!</v>
      </c>
      <c r="M735" s="175" t="e">
        <f t="shared" si="551"/>
        <v>#REF!</v>
      </c>
      <c r="N735" s="175" t="e">
        <f t="shared" si="552"/>
        <v>#REF!</v>
      </c>
      <c r="O735" s="175" t="e">
        <f t="shared" si="553"/>
        <v>#REF!</v>
      </c>
      <c r="P735" s="175" t="e">
        <f t="shared" ref="P735:Q735" si="608">N735+L735</f>
        <v>#REF!</v>
      </c>
      <c r="Q735" s="175" t="e">
        <f t="shared" si="608"/>
        <v>#REF!</v>
      </c>
      <c r="R735" s="155"/>
      <c r="S735" s="124"/>
      <c r="T735" s="119"/>
      <c r="U735" s="119"/>
      <c r="V735" s="124"/>
    </row>
    <row r="736" spans="1:22" ht="12.75" hidden="1" customHeight="1" outlineLevel="1">
      <c r="A736" s="140"/>
      <c r="B736" s="155"/>
      <c r="C736" s="155" t="s">
        <v>725</v>
      </c>
      <c r="D736" s="214"/>
      <c r="E736" s="156">
        <v>1</v>
      </c>
      <c r="F736" s="157" t="s">
        <v>726</v>
      </c>
      <c r="G736" s="157"/>
      <c r="H736" s="157"/>
      <c r="I736" s="157">
        <v>-1</v>
      </c>
      <c r="J736" s="157">
        <f t="shared" si="604"/>
        <v>-1</v>
      </c>
      <c r="K736" s="157"/>
      <c r="L736" s="175" t="e">
        <f t="shared" si="550"/>
        <v>#REF!</v>
      </c>
      <c r="M736" s="175" t="e">
        <f t="shared" si="551"/>
        <v>#REF!</v>
      </c>
      <c r="N736" s="175" t="e">
        <f t="shared" si="552"/>
        <v>#REF!</v>
      </c>
      <c r="O736" s="175" t="e">
        <f t="shared" si="553"/>
        <v>#REF!</v>
      </c>
      <c r="P736" s="175" t="e">
        <f t="shared" ref="P736:Q736" si="609">N736+L736</f>
        <v>#REF!</v>
      </c>
      <c r="Q736" s="175" t="e">
        <f t="shared" si="609"/>
        <v>#REF!</v>
      </c>
      <c r="R736" s="155"/>
      <c r="S736" s="124"/>
      <c r="T736" s="119"/>
      <c r="U736" s="119"/>
      <c r="V736" s="124"/>
    </row>
    <row r="737" spans="1:22" ht="12.75" hidden="1" customHeight="1" outlineLevel="1">
      <c r="A737" s="140"/>
      <c r="B737" s="155"/>
      <c r="C737" s="155" t="s">
        <v>727</v>
      </c>
      <c r="D737" s="214"/>
      <c r="E737" s="156">
        <v>1</v>
      </c>
      <c r="F737" s="157">
        <v>2.4</v>
      </c>
      <c r="G737" s="157"/>
      <c r="H737" s="157"/>
      <c r="I737" s="157">
        <v>-2</v>
      </c>
      <c r="J737" s="157">
        <f t="shared" si="604"/>
        <v>-4.8</v>
      </c>
      <c r="K737" s="157"/>
      <c r="L737" s="175" t="e">
        <f t="shared" si="550"/>
        <v>#REF!</v>
      </c>
      <c r="M737" s="175" t="e">
        <f t="shared" si="551"/>
        <v>#REF!</v>
      </c>
      <c r="N737" s="175" t="e">
        <f t="shared" si="552"/>
        <v>#REF!</v>
      </c>
      <c r="O737" s="175" t="e">
        <f t="shared" si="553"/>
        <v>#REF!</v>
      </c>
      <c r="P737" s="175" t="e">
        <f t="shared" ref="P737:Q737" si="610">N737+L737</f>
        <v>#REF!</v>
      </c>
      <c r="Q737" s="175" t="e">
        <f t="shared" si="610"/>
        <v>#REF!</v>
      </c>
      <c r="R737" s="155"/>
      <c r="S737" s="124"/>
      <c r="T737" s="119"/>
      <c r="U737" s="119"/>
      <c r="V737" s="124"/>
    </row>
    <row r="738" spans="1:22" ht="12.75" hidden="1" customHeight="1" outlineLevel="1">
      <c r="A738" s="140"/>
      <c r="B738" s="155" t="s">
        <v>371</v>
      </c>
      <c r="C738" s="155"/>
      <c r="D738" s="214"/>
      <c r="E738" s="156"/>
      <c r="F738" s="157"/>
      <c r="G738" s="157"/>
      <c r="H738" s="157"/>
      <c r="I738" s="157"/>
      <c r="J738" s="157"/>
      <c r="K738" s="157"/>
      <c r="L738" s="175" t="e">
        <f t="shared" si="550"/>
        <v>#REF!</v>
      </c>
      <c r="M738" s="175" t="e">
        <f t="shared" si="551"/>
        <v>#REF!</v>
      </c>
      <c r="N738" s="175" t="e">
        <f t="shared" si="552"/>
        <v>#REF!</v>
      </c>
      <c r="O738" s="175" t="e">
        <f t="shared" si="553"/>
        <v>#REF!</v>
      </c>
      <c r="P738" s="175" t="e">
        <f t="shared" ref="P738:Q738" si="611">N738+L738</f>
        <v>#REF!</v>
      </c>
      <c r="Q738" s="175" t="e">
        <f t="shared" si="611"/>
        <v>#REF!</v>
      </c>
      <c r="R738" s="155"/>
      <c r="S738" s="124"/>
      <c r="T738" s="119"/>
      <c r="U738" s="119"/>
      <c r="V738" s="124"/>
    </row>
    <row r="739" spans="1:22" ht="12.75" hidden="1" customHeight="1" outlineLevel="1">
      <c r="A739" s="140"/>
      <c r="B739" s="155"/>
      <c r="C739" s="155" t="s">
        <v>728</v>
      </c>
      <c r="D739" s="214"/>
      <c r="E739" s="156">
        <v>2</v>
      </c>
      <c r="F739" s="157">
        <v>1.4</v>
      </c>
      <c r="G739" s="157"/>
      <c r="H739" s="157"/>
      <c r="I739" s="157">
        <v>-2</v>
      </c>
      <c r="J739" s="157">
        <f t="shared" ref="J739:J744" si="612">PRODUCT(E739:I739)</f>
        <v>-5.6</v>
      </c>
      <c r="K739" s="157"/>
      <c r="L739" s="175" t="e">
        <f t="shared" si="550"/>
        <v>#REF!</v>
      </c>
      <c r="M739" s="175" t="e">
        <f t="shared" si="551"/>
        <v>#REF!</v>
      </c>
      <c r="N739" s="175" t="e">
        <f t="shared" si="552"/>
        <v>#REF!</v>
      </c>
      <c r="O739" s="175" t="e">
        <f t="shared" si="553"/>
        <v>#REF!</v>
      </c>
      <c r="P739" s="175" t="e">
        <f t="shared" ref="P739:Q739" si="613">N739+L739</f>
        <v>#REF!</v>
      </c>
      <c r="Q739" s="175" t="e">
        <f t="shared" si="613"/>
        <v>#REF!</v>
      </c>
      <c r="R739" s="155"/>
      <c r="S739" s="124"/>
      <c r="T739" s="119"/>
      <c r="U739" s="119"/>
      <c r="V739" s="124"/>
    </row>
    <row r="740" spans="1:22" ht="12.75" hidden="1" customHeight="1" outlineLevel="1">
      <c r="A740" s="140"/>
      <c r="B740" s="155"/>
      <c r="C740" s="155" t="s">
        <v>729</v>
      </c>
      <c r="D740" s="214"/>
      <c r="E740" s="156">
        <v>2</v>
      </c>
      <c r="F740" s="157">
        <v>1.6</v>
      </c>
      <c r="G740" s="157"/>
      <c r="H740" s="157"/>
      <c r="I740" s="157">
        <v>-2</v>
      </c>
      <c r="J740" s="157">
        <f t="shared" si="612"/>
        <v>-6.4</v>
      </c>
      <c r="K740" s="157"/>
      <c r="L740" s="175" t="e">
        <f t="shared" si="550"/>
        <v>#REF!</v>
      </c>
      <c r="M740" s="175" t="e">
        <f t="shared" si="551"/>
        <v>#REF!</v>
      </c>
      <c r="N740" s="175" t="e">
        <f t="shared" si="552"/>
        <v>#REF!</v>
      </c>
      <c r="O740" s="175" t="e">
        <f t="shared" si="553"/>
        <v>#REF!</v>
      </c>
      <c r="P740" s="175" t="e">
        <f t="shared" ref="P740:Q740" si="614">N740+L740</f>
        <v>#REF!</v>
      </c>
      <c r="Q740" s="175" t="e">
        <f t="shared" si="614"/>
        <v>#REF!</v>
      </c>
      <c r="R740" s="155"/>
      <c r="S740" s="124"/>
      <c r="T740" s="119"/>
      <c r="U740" s="119"/>
      <c r="V740" s="124"/>
    </row>
    <row r="741" spans="1:22" ht="12.75" hidden="1" customHeight="1" outlineLevel="1">
      <c r="A741" s="140"/>
      <c r="B741" s="155"/>
      <c r="C741" s="155" t="s">
        <v>730</v>
      </c>
      <c r="D741" s="214"/>
      <c r="E741" s="156">
        <v>1</v>
      </c>
      <c r="F741" s="157">
        <v>1.3</v>
      </c>
      <c r="G741" s="157"/>
      <c r="H741" s="157"/>
      <c r="I741" s="157">
        <v>-2</v>
      </c>
      <c r="J741" s="157">
        <f t="shared" si="612"/>
        <v>-2.6</v>
      </c>
      <c r="K741" s="157"/>
      <c r="L741" s="175" t="e">
        <f t="shared" si="550"/>
        <v>#REF!</v>
      </c>
      <c r="M741" s="175" t="e">
        <f t="shared" si="551"/>
        <v>#REF!</v>
      </c>
      <c r="N741" s="175" t="e">
        <f t="shared" si="552"/>
        <v>#REF!</v>
      </c>
      <c r="O741" s="175" t="e">
        <f t="shared" si="553"/>
        <v>#REF!</v>
      </c>
      <c r="P741" s="175" t="e">
        <f t="shared" ref="P741:Q741" si="615">N741+L741</f>
        <v>#REF!</v>
      </c>
      <c r="Q741" s="175" t="e">
        <f t="shared" si="615"/>
        <v>#REF!</v>
      </c>
      <c r="R741" s="155"/>
      <c r="S741" s="124"/>
      <c r="T741" s="119"/>
      <c r="U741" s="119"/>
      <c r="V741" s="124"/>
    </row>
    <row r="742" spans="1:22" ht="12.75" hidden="1" customHeight="1" outlineLevel="1">
      <c r="A742" s="140"/>
      <c r="B742" s="155"/>
      <c r="C742" s="155" t="s">
        <v>723</v>
      </c>
      <c r="D742" s="214"/>
      <c r="E742" s="156">
        <v>4</v>
      </c>
      <c r="F742" s="157">
        <v>0.9</v>
      </c>
      <c r="G742" s="157"/>
      <c r="H742" s="157"/>
      <c r="I742" s="157">
        <v>-2</v>
      </c>
      <c r="J742" s="157">
        <f t="shared" si="612"/>
        <v>-7.2</v>
      </c>
      <c r="K742" s="157"/>
      <c r="L742" s="175" t="e">
        <f t="shared" si="550"/>
        <v>#REF!</v>
      </c>
      <c r="M742" s="175" t="e">
        <f t="shared" si="551"/>
        <v>#REF!</v>
      </c>
      <c r="N742" s="175" t="e">
        <f t="shared" si="552"/>
        <v>#REF!</v>
      </c>
      <c r="O742" s="175" t="e">
        <f t="shared" si="553"/>
        <v>#REF!</v>
      </c>
      <c r="P742" s="175" t="e">
        <f t="shared" ref="P742:Q742" si="616">N742+L742</f>
        <v>#REF!</v>
      </c>
      <c r="Q742" s="175" t="e">
        <f t="shared" si="616"/>
        <v>#REF!</v>
      </c>
      <c r="R742" s="155"/>
      <c r="S742" s="124"/>
      <c r="T742" s="119"/>
      <c r="U742" s="119"/>
      <c r="V742" s="124"/>
    </row>
    <row r="743" spans="1:22" ht="12.75" hidden="1" customHeight="1" outlineLevel="1">
      <c r="A743" s="140"/>
      <c r="B743" s="155"/>
      <c r="C743" s="155" t="s">
        <v>725</v>
      </c>
      <c r="D743" s="214"/>
      <c r="E743" s="156">
        <v>2</v>
      </c>
      <c r="F743" s="157">
        <v>0.9</v>
      </c>
      <c r="G743" s="157"/>
      <c r="H743" s="157"/>
      <c r="I743" s="157">
        <v>-1</v>
      </c>
      <c r="J743" s="157">
        <f t="shared" si="612"/>
        <v>-1.8</v>
      </c>
      <c r="K743" s="157"/>
      <c r="L743" s="175" t="e">
        <f t="shared" si="550"/>
        <v>#REF!</v>
      </c>
      <c r="M743" s="175" t="e">
        <f t="shared" si="551"/>
        <v>#REF!</v>
      </c>
      <c r="N743" s="175" t="e">
        <f t="shared" si="552"/>
        <v>#REF!</v>
      </c>
      <c r="O743" s="175" t="e">
        <f t="shared" si="553"/>
        <v>#REF!</v>
      </c>
      <c r="P743" s="175" t="e">
        <f t="shared" ref="P743:Q743" si="617">N743+L743</f>
        <v>#REF!</v>
      </c>
      <c r="Q743" s="175" t="e">
        <f t="shared" si="617"/>
        <v>#REF!</v>
      </c>
      <c r="R743" s="155"/>
      <c r="S743" s="124"/>
      <c r="T743" s="119"/>
      <c r="U743" s="119"/>
      <c r="V743" s="124"/>
    </row>
    <row r="744" spans="1:22" ht="12.75" hidden="1" customHeight="1" outlineLevel="1">
      <c r="A744" s="140"/>
      <c r="B744" s="155"/>
      <c r="C744" s="155" t="s">
        <v>731</v>
      </c>
      <c r="D744" s="214"/>
      <c r="E744" s="156">
        <v>1</v>
      </c>
      <c r="F744" s="157">
        <v>1.25</v>
      </c>
      <c r="G744" s="157"/>
      <c r="H744" s="157"/>
      <c r="I744" s="157">
        <v>-1</v>
      </c>
      <c r="J744" s="157">
        <f t="shared" si="612"/>
        <v>-1.25</v>
      </c>
      <c r="K744" s="157"/>
      <c r="L744" s="175" t="e">
        <f t="shared" si="550"/>
        <v>#REF!</v>
      </c>
      <c r="M744" s="175" t="e">
        <f t="shared" si="551"/>
        <v>#REF!</v>
      </c>
      <c r="N744" s="175" t="e">
        <f t="shared" si="552"/>
        <v>#REF!</v>
      </c>
      <c r="O744" s="175" t="e">
        <f t="shared" si="553"/>
        <v>#REF!</v>
      </c>
      <c r="P744" s="175" t="e">
        <f t="shared" ref="P744:Q744" si="618">N744+L744</f>
        <v>#REF!</v>
      </c>
      <c r="Q744" s="175" t="e">
        <f t="shared" si="618"/>
        <v>#REF!</v>
      </c>
      <c r="R744" s="155"/>
      <c r="S744" s="124"/>
      <c r="T744" s="119"/>
      <c r="U744" s="119"/>
      <c r="V744" s="124"/>
    </row>
    <row r="745" spans="1:22" ht="12.75" hidden="1" customHeight="1" outlineLevel="1">
      <c r="A745" s="140"/>
      <c r="B745" s="155"/>
      <c r="C745" s="155"/>
      <c r="D745" s="214"/>
      <c r="E745" s="156"/>
      <c r="F745" s="157"/>
      <c r="G745" s="157"/>
      <c r="H745" s="157"/>
      <c r="I745" s="157"/>
      <c r="J745" s="157"/>
      <c r="K745" s="157"/>
      <c r="L745" s="175" t="e">
        <f t="shared" si="550"/>
        <v>#REF!</v>
      </c>
      <c r="M745" s="175" t="e">
        <f t="shared" si="551"/>
        <v>#REF!</v>
      </c>
      <c r="N745" s="175" t="e">
        <f t="shared" si="552"/>
        <v>#REF!</v>
      </c>
      <c r="O745" s="175" t="e">
        <f t="shared" si="553"/>
        <v>#REF!</v>
      </c>
      <c r="P745" s="175" t="e">
        <f t="shared" ref="P745:Q745" si="619">N745+L745</f>
        <v>#REF!</v>
      </c>
      <c r="Q745" s="175" t="e">
        <f t="shared" si="619"/>
        <v>#REF!</v>
      </c>
      <c r="R745" s="155"/>
      <c r="S745" s="124"/>
      <c r="T745" s="119"/>
      <c r="U745" s="119"/>
      <c r="V745" s="124"/>
    </row>
    <row r="746" spans="1:22" ht="27.75" customHeight="1">
      <c r="A746" s="154" t="s">
        <v>218</v>
      </c>
      <c r="B746" s="159" t="s">
        <v>732</v>
      </c>
      <c r="C746" s="153"/>
      <c r="D746" s="154"/>
      <c r="E746" s="154"/>
      <c r="F746" s="154"/>
      <c r="G746" s="154"/>
      <c r="H746" s="154"/>
      <c r="I746" s="154"/>
      <c r="J746" s="154"/>
      <c r="K746" s="151"/>
      <c r="L746" s="175"/>
      <c r="M746" s="175"/>
      <c r="N746" s="175"/>
      <c r="O746" s="175"/>
      <c r="P746" s="175"/>
      <c r="Q746" s="175"/>
      <c r="R746" s="153"/>
      <c r="S746" s="180"/>
      <c r="T746" s="121"/>
      <c r="U746" s="121"/>
      <c r="V746" s="180"/>
    </row>
    <row r="747" spans="1:22" ht="12.75" customHeight="1" collapsed="1">
      <c r="A747" s="140">
        <v>6</v>
      </c>
      <c r="B747" s="155" t="s">
        <v>389</v>
      </c>
      <c r="C747" s="155" t="s">
        <v>390</v>
      </c>
      <c r="D747" s="214" t="s">
        <v>206</v>
      </c>
      <c r="E747" s="156"/>
      <c r="F747" s="157"/>
      <c r="G747" s="157"/>
      <c r="H747" s="157"/>
      <c r="I747" s="157"/>
      <c r="J747" s="157"/>
      <c r="K747" s="157">
        <f>SUBTOTAL(9,J748:J759)</f>
        <v>51.286499999999997</v>
      </c>
      <c r="L747" s="175" t="e">
        <f t="shared" ref="L747:L764" si="620">T747*$T$5</f>
        <v>#REF!</v>
      </c>
      <c r="M747" s="175" t="e">
        <f t="shared" ref="M747:M764" si="621">ROUND(L747*K747,0)</f>
        <v>#REF!</v>
      </c>
      <c r="N747" s="175" t="e">
        <f t="shared" ref="N747:N764" si="622">U747*$T$5</f>
        <v>#REF!</v>
      </c>
      <c r="O747" s="175" t="e">
        <f t="shared" ref="O747:O764" si="623">ROUND(N747*K747,0)</f>
        <v>#REF!</v>
      </c>
      <c r="P747" s="175" t="e">
        <f t="shared" ref="P747:Q747" si="624">N747+L747</f>
        <v>#REF!</v>
      </c>
      <c r="Q747" s="175" t="e">
        <f t="shared" si="624"/>
        <v>#REF!</v>
      </c>
      <c r="R747" s="155"/>
      <c r="S747" s="124"/>
      <c r="T747" s="119">
        <v>1156000</v>
      </c>
      <c r="U747" s="119">
        <v>270000</v>
      </c>
      <c r="V747" s="124"/>
    </row>
    <row r="748" spans="1:22" ht="12.75" hidden="1" customHeight="1" outlineLevel="1">
      <c r="A748" s="140"/>
      <c r="B748" s="155" t="s">
        <v>733</v>
      </c>
      <c r="C748" s="155"/>
      <c r="D748" s="155"/>
      <c r="E748" s="155">
        <v>2</v>
      </c>
      <c r="F748" s="155">
        <v>5.3</v>
      </c>
      <c r="G748" s="155">
        <v>0.34399999999999997</v>
      </c>
      <c r="H748" s="155"/>
      <c r="I748" s="155"/>
      <c r="J748" s="157">
        <f t="shared" ref="J748:J753" si="625">PRODUCT(E748:I748)</f>
        <v>3.6463999999999999</v>
      </c>
      <c r="K748" s="157"/>
      <c r="L748" s="175" t="e">
        <f t="shared" si="620"/>
        <v>#REF!</v>
      </c>
      <c r="M748" s="175" t="e">
        <f t="shared" si="621"/>
        <v>#REF!</v>
      </c>
      <c r="N748" s="175" t="e">
        <f t="shared" si="622"/>
        <v>#REF!</v>
      </c>
      <c r="O748" s="175" t="e">
        <f t="shared" si="623"/>
        <v>#REF!</v>
      </c>
      <c r="P748" s="175" t="e">
        <f t="shared" ref="P748:Q748" si="626">N748+L748</f>
        <v>#REF!</v>
      </c>
      <c r="Q748" s="175" t="e">
        <f t="shared" si="626"/>
        <v>#REF!</v>
      </c>
      <c r="R748" s="155"/>
      <c r="S748" s="124"/>
      <c r="T748" s="119"/>
      <c r="U748" s="119"/>
      <c r="V748" s="124"/>
    </row>
    <row r="749" spans="1:22" ht="12.75" hidden="1" customHeight="1" outlineLevel="1">
      <c r="A749" s="140"/>
      <c r="B749" s="155"/>
      <c r="C749" s="155"/>
      <c r="D749" s="155"/>
      <c r="E749" s="155">
        <v>3</v>
      </c>
      <c r="F749" s="155">
        <v>5.3</v>
      </c>
      <c r="G749" s="155"/>
      <c r="H749" s="155">
        <v>0.16</v>
      </c>
      <c r="I749" s="155"/>
      <c r="J749" s="157">
        <f t="shared" si="625"/>
        <v>2.544</v>
      </c>
      <c r="K749" s="157"/>
      <c r="L749" s="175" t="e">
        <f t="shared" si="620"/>
        <v>#REF!</v>
      </c>
      <c r="M749" s="175" t="e">
        <f t="shared" si="621"/>
        <v>#REF!</v>
      </c>
      <c r="N749" s="175" t="e">
        <f t="shared" si="622"/>
        <v>#REF!</v>
      </c>
      <c r="O749" s="175" t="e">
        <f t="shared" si="623"/>
        <v>#REF!</v>
      </c>
      <c r="P749" s="175" t="e">
        <f t="shared" ref="P749:Q749" si="627">N749+L749</f>
        <v>#REF!</v>
      </c>
      <c r="Q749" s="175" t="e">
        <f t="shared" si="627"/>
        <v>#REF!</v>
      </c>
      <c r="R749" s="155"/>
      <c r="S749" s="124"/>
      <c r="T749" s="119"/>
      <c r="U749" s="119"/>
      <c r="V749" s="124"/>
    </row>
    <row r="750" spans="1:22" ht="12.75" hidden="1" customHeight="1" outlineLevel="1">
      <c r="A750" s="140"/>
      <c r="B750" s="155"/>
      <c r="C750" s="155"/>
      <c r="D750" s="155"/>
      <c r="E750" s="155">
        <v>1</v>
      </c>
      <c r="F750" s="155">
        <v>5.3</v>
      </c>
      <c r="G750" s="155">
        <v>3.09</v>
      </c>
      <c r="H750" s="155"/>
      <c r="I750" s="155"/>
      <c r="J750" s="157">
        <f t="shared" si="625"/>
        <v>16.376999999999999</v>
      </c>
      <c r="K750" s="157"/>
      <c r="L750" s="175" t="e">
        <f t="shared" si="620"/>
        <v>#REF!</v>
      </c>
      <c r="M750" s="175" t="e">
        <f t="shared" si="621"/>
        <v>#REF!</v>
      </c>
      <c r="N750" s="175" t="e">
        <f t="shared" si="622"/>
        <v>#REF!</v>
      </c>
      <c r="O750" s="175" t="e">
        <f t="shared" si="623"/>
        <v>#REF!</v>
      </c>
      <c r="P750" s="175" t="e">
        <f t="shared" ref="P750:Q750" si="628">N750+L750</f>
        <v>#REF!</v>
      </c>
      <c r="Q750" s="175" t="e">
        <f t="shared" si="628"/>
        <v>#REF!</v>
      </c>
      <c r="R750" s="155"/>
      <c r="S750" s="124"/>
      <c r="T750" s="119"/>
      <c r="U750" s="119"/>
      <c r="V750" s="124"/>
    </row>
    <row r="751" spans="1:22" ht="12.75" hidden="1" customHeight="1" outlineLevel="1">
      <c r="A751" s="140"/>
      <c r="B751" s="155"/>
      <c r="C751" s="155" t="s">
        <v>734</v>
      </c>
      <c r="D751" s="155"/>
      <c r="E751" s="155">
        <v>2</v>
      </c>
      <c r="F751" s="155"/>
      <c r="G751" s="155"/>
      <c r="H751" s="155"/>
      <c r="I751" s="155">
        <v>0.61</v>
      </c>
      <c r="J751" s="157">
        <f t="shared" si="625"/>
        <v>1.22</v>
      </c>
      <c r="K751" s="157"/>
      <c r="L751" s="175" t="e">
        <f t="shared" si="620"/>
        <v>#REF!</v>
      </c>
      <c r="M751" s="175" t="e">
        <f t="shared" si="621"/>
        <v>#REF!</v>
      </c>
      <c r="N751" s="175" t="e">
        <f t="shared" si="622"/>
        <v>#REF!</v>
      </c>
      <c r="O751" s="175" t="e">
        <f t="shared" si="623"/>
        <v>#REF!</v>
      </c>
      <c r="P751" s="175" t="e">
        <f t="shared" ref="P751:Q751" si="629">N751+L751</f>
        <v>#REF!</v>
      </c>
      <c r="Q751" s="175" t="e">
        <f t="shared" si="629"/>
        <v>#REF!</v>
      </c>
      <c r="R751" s="155"/>
      <c r="S751" s="124"/>
      <c r="T751" s="119"/>
      <c r="U751" s="119"/>
      <c r="V751" s="124"/>
    </row>
    <row r="752" spans="1:22" ht="12.75" hidden="1" customHeight="1" outlineLevel="1">
      <c r="A752" s="140"/>
      <c r="B752" s="155"/>
      <c r="C752" s="155"/>
      <c r="D752" s="155"/>
      <c r="E752" s="155">
        <v>2</v>
      </c>
      <c r="F752" s="155">
        <v>2</v>
      </c>
      <c r="G752" s="155"/>
      <c r="H752" s="155">
        <v>0.7</v>
      </c>
      <c r="I752" s="155"/>
      <c r="J752" s="157">
        <f t="shared" si="625"/>
        <v>2.8</v>
      </c>
      <c r="K752" s="157"/>
      <c r="L752" s="175" t="e">
        <f t="shared" si="620"/>
        <v>#REF!</v>
      </c>
      <c r="M752" s="175" t="e">
        <f t="shared" si="621"/>
        <v>#REF!</v>
      </c>
      <c r="N752" s="175" t="e">
        <f t="shared" si="622"/>
        <v>#REF!</v>
      </c>
      <c r="O752" s="175" t="e">
        <f t="shared" si="623"/>
        <v>#REF!</v>
      </c>
      <c r="P752" s="175" t="e">
        <f t="shared" ref="P752:Q752" si="630">N752+L752</f>
        <v>#REF!</v>
      </c>
      <c r="Q752" s="175" t="e">
        <f t="shared" si="630"/>
        <v>#REF!</v>
      </c>
      <c r="R752" s="155"/>
      <c r="S752" s="124"/>
      <c r="T752" s="119"/>
      <c r="U752" s="119"/>
      <c r="V752" s="124"/>
    </row>
    <row r="753" spans="1:22" ht="12.75" hidden="1" customHeight="1" outlineLevel="1">
      <c r="A753" s="140"/>
      <c r="B753" s="155"/>
      <c r="C753" s="155"/>
      <c r="D753" s="155"/>
      <c r="E753" s="155">
        <v>2</v>
      </c>
      <c r="F753" s="155">
        <v>2.1</v>
      </c>
      <c r="G753" s="155">
        <v>0.2</v>
      </c>
      <c r="H753" s="155"/>
      <c r="I753" s="155"/>
      <c r="J753" s="157">
        <f t="shared" si="625"/>
        <v>0.84</v>
      </c>
      <c r="K753" s="157"/>
      <c r="L753" s="175" t="e">
        <f t="shared" si="620"/>
        <v>#REF!</v>
      </c>
      <c r="M753" s="175" t="e">
        <f t="shared" si="621"/>
        <v>#REF!</v>
      </c>
      <c r="N753" s="175" t="e">
        <f t="shared" si="622"/>
        <v>#REF!</v>
      </c>
      <c r="O753" s="175" t="e">
        <f t="shared" si="623"/>
        <v>#REF!</v>
      </c>
      <c r="P753" s="175" t="e">
        <f t="shared" ref="P753:Q753" si="631">N753+L753</f>
        <v>#REF!</v>
      </c>
      <c r="Q753" s="175" t="e">
        <f t="shared" si="631"/>
        <v>#REF!</v>
      </c>
      <c r="R753" s="155"/>
      <c r="S753" s="124"/>
      <c r="T753" s="119"/>
      <c r="U753" s="119"/>
      <c r="V753" s="124"/>
    </row>
    <row r="754" spans="1:22" ht="12.75" hidden="1" customHeight="1" outlineLevel="1">
      <c r="A754" s="140"/>
      <c r="B754" s="155" t="s">
        <v>735</v>
      </c>
      <c r="C754" s="155"/>
      <c r="D754" s="155"/>
      <c r="E754" s="155"/>
      <c r="F754" s="155"/>
      <c r="G754" s="155"/>
      <c r="H754" s="155"/>
      <c r="I754" s="155"/>
      <c r="J754" s="157"/>
      <c r="K754" s="157"/>
      <c r="L754" s="175" t="e">
        <f t="shared" si="620"/>
        <v>#REF!</v>
      </c>
      <c r="M754" s="175" t="e">
        <f t="shared" si="621"/>
        <v>#REF!</v>
      </c>
      <c r="N754" s="175" t="e">
        <f t="shared" si="622"/>
        <v>#REF!</v>
      </c>
      <c r="O754" s="175" t="e">
        <f t="shared" si="623"/>
        <v>#REF!</v>
      </c>
      <c r="P754" s="175" t="e">
        <f t="shared" ref="P754:Q754" si="632">N754+L754</f>
        <v>#REF!</v>
      </c>
      <c r="Q754" s="175" t="e">
        <f t="shared" si="632"/>
        <v>#REF!</v>
      </c>
      <c r="R754" s="155"/>
      <c r="S754" s="124"/>
      <c r="T754" s="119"/>
      <c r="U754" s="119"/>
      <c r="V754" s="124"/>
    </row>
    <row r="755" spans="1:22" ht="12.75" hidden="1" customHeight="1" outlineLevel="1">
      <c r="A755" s="140"/>
      <c r="B755" s="155"/>
      <c r="C755" s="155" t="s">
        <v>736</v>
      </c>
      <c r="D755" s="155"/>
      <c r="E755" s="155">
        <v>21</v>
      </c>
      <c r="F755" s="155">
        <v>1.25</v>
      </c>
      <c r="G755" s="155">
        <v>0.29199999999999998</v>
      </c>
      <c r="H755" s="155"/>
      <c r="I755" s="155"/>
      <c r="J755" s="157">
        <f t="shared" ref="J755:J759" si="633">PRODUCT(E755:I755)</f>
        <v>7.665</v>
      </c>
      <c r="K755" s="157"/>
      <c r="L755" s="175" t="e">
        <f t="shared" si="620"/>
        <v>#REF!</v>
      </c>
      <c r="M755" s="175" t="e">
        <f t="shared" si="621"/>
        <v>#REF!</v>
      </c>
      <c r="N755" s="175" t="e">
        <f t="shared" si="622"/>
        <v>#REF!</v>
      </c>
      <c r="O755" s="175" t="e">
        <f t="shared" si="623"/>
        <v>#REF!</v>
      </c>
      <c r="P755" s="175" t="e">
        <f t="shared" ref="P755:Q755" si="634">N755+L755</f>
        <v>#REF!</v>
      </c>
      <c r="Q755" s="175" t="e">
        <f t="shared" si="634"/>
        <v>#REF!</v>
      </c>
      <c r="R755" s="155"/>
      <c r="S755" s="124"/>
      <c r="T755" s="119"/>
      <c r="U755" s="119"/>
      <c r="V755" s="124"/>
    </row>
    <row r="756" spans="1:22" ht="12.75" hidden="1" customHeight="1" outlineLevel="1">
      <c r="A756" s="140"/>
      <c r="B756" s="155"/>
      <c r="C756" s="155"/>
      <c r="D756" s="155"/>
      <c r="E756" s="155">
        <v>25</v>
      </c>
      <c r="F756" s="155">
        <v>1.25</v>
      </c>
      <c r="G756" s="155"/>
      <c r="H756" s="155">
        <v>0.16</v>
      </c>
      <c r="I756" s="155"/>
      <c r="J756" s="157">
        <f t="shared" si="633"/>
        <v>5</v>
      </c>
      <c r="K756" s="157"/>
      <c r="L756" s="175" t="e">
        <f t="shared" si="620"/>
        <v>#REF!</v>
      </c>
      <c r="M756" s="175" t="e">
        <f t="shared" si="621"/>
        <v>#REF!</v>
      </c>
      <c r="N756" s="175" t="e">
        <f t="shared" si="622"/>
        <v>#REF!</v>
      </c>
      <c r="O756" s="175" t="e">
        <f t="shared" si="623"/>
        <v>#REF!</v>
      </c>
      <c r="P756" s="175" t="e">
        <f t="shared" ref="P756:Q756" si="635">N756+L756</f>
        <v>#REF!</v>
      </c>
      <c r="Q756" s="175" t="e">
        <f t="shared" si="635"/>
        <v>#REF!</v>
      </c>
      <c r="R756" s="155"/>
      <c r="S756" s="124"/>
      <c r="T756" s="119"/>
      <c r="U756" s="119"/>
      <c r="V756" s="124"/>
    </row>
    <row r="757" spans="1:22" ht="12.75" hidden="1" customHeight="1" outlineLevel="1">
      <c r="A757" s="140"/>
      <c r="B757" s="155"/>
      <c r="C757" s="155" t="s">
        <v>666</v>
      </c>
      <c r="D757" s="155"/>
      <c r="E757" s="155">
        <v>2</v>
      </c>
      <c r="F757" s="155">
        <v>1.25</v>
      </c>
      <c r="G757" s="155">
        <v>1.25</v>
      </c>
      <c r="H757" s="155"/>
      <c r="I757" s="155"/>
      <c r="J757" s="157">
        <f t="shared" si="633"/>
        <v>3.125</v>
      </c>
      <c r="K757" s="157"/>
      <c r="L757" s="175" t="e">
        <f t="shared" si="620"/>
        <v>#REF!</v>
      </c>
      <c r="M757" s="175" t="e">
        <f t="shared" si="621"/>
        <v>#REF!</v>
      </c>
      <c r="N757" s="175" t="e">
        <f t="shared" si="622"/>
        <v>#REF!</v>
      </c>
      <c r="O757" s="175" t="e">
        <f t="shared" si="623"/>
        <v>#REF!</v>
      </c>
      <c r="P757" s="175" t="e">
        <f t="shared" ref="P757:Q757" si="636">N757+L757</f>
        <v>#REF!</v>
      </c>
      <c r="Q757" s="175" t="e">
        <f t="shared" si="636"/>
        <v>#REF!</v>
      </c>
      <c r="R757" s="155"/>
      <c r="S757" s="124"/>
      <c r="T757" s="119"/>
      <c r="U757" s="119"/>
      <c r="V757" s="124"/>
    </row>
    <row r="758" spans="1:22" ht="12.75" hidden="1" customHeight="1" outlineLevel="1">
      <c r="A758" s="140"/>
      <c r="B758" s="155"/>
      <c r="C758" s="155"/>
      <c r="D758" s="155"/>
      <c r="E758" s="155">
        <v>1</v>
      </c>
      <c r="F758" s="155">
        <v>1.25</v>
      </c>
      <c r="G758" s="155">
        <v>1.29</v>
      </c>
      <c r="H758" s="155"/>
      <c r="I758" s="155"/>
      <c r="J758" s="157">
        <f t="shared" si="633"/>
        <v>1.6125</v>
      </c>
      <c r="K758" s="157"/>
      <c r="L758" s="175" t="e">
        <f t="shared" si="620"/>
        <v>#REF!</v>
      </c>
      <c r="M758" s="175" t="e">
        <f t="shared" si="621"/>
        <v>#REF!</v>
      </c>
      <c r="N758" s="175" t="e">
        <f t="shared" si="622"/>
        <v>#REF!</v>
      </c>
      <c r="O758" s="175" t="e">
        <f t="shared" si="623"/>
        <v>#REF!</v>
      </c>
      <c r="P758" s="175" t="e">
        <f t="shared" ref="P758:Q758" si="637">N758+L758</f>
        <v>#REF!</v>
      </c>
      <c r="Q758" s="175" t="e">
        <f t="shared" si="637"/>
        <v>#REF!</v>
      </c>
      <c r="R758" s="155"/>
      <c r="S758" s="124"/>
      <c r="T758" s="119"/>
      <c r="U758" s="119"/>
      <c r="V758" s="124"/>
    </row>
    <row r="759" spans="1:22" ht="12.75" hidden="1" customHeight="1" outlineLevel="1">
      <c r="A759" s="140"/>
      <c r="B759" s="155" t="s">
        <v>737</v>
      </c>
      <c r="C759" s="155"/>
      <c r="D759" s="155"/>
      <c r="E759" s="155"/>
      <c r="F759" s="155">
        <v>3.5870000000000002</v>
      </c>
      <c r="G759" s="155">
        <v>1.8</v>
      </c>
      <c r="H759" s="155"/>
      <c r="I759" s="155"/>
      <c r="J759" s="157">
        <f t="shared" si="633"/>
        <v>6.4565999999999999</v>
      </c>
      <c r="K759" s="157"/>
      <c r="L759" s="175" t="e">
        <f t="shared" si="620"/>
        <v>#REF!</v>
      </c>
      <c r="M759" s="175" t="e">
        <f t="shared" si="621"/>
        <v>#REF!</v>
      </c>
      <c r="N759" s="175" t="e">
        <f t="shared" si="622"/>
        <v>#REF!</v>
      </c>
      <c r="O759" s="175" t="e">
        <f t="shared" si="623"/>
        <v>#REF!</v>
      </c>
      <c r="P759" s="175" t="e">
        <f t="shared" ref="P759:Q759" si="638">N759+L759</f>
        <v>#REF!</v>
      </c>
      <c r="Q759" s="175" t="e">
        <f t="shared" si="638"/>
        <v>#REF!</v>
      </c>
      <c r="R759" s="155"/>
      <c r="S759" s="124"/>
      <c r="T759" s="119"/>
      <c r="U759" s="119"/>
      <c r="V759" s="124"/>
    </row>
    <row r="760" spans="1:22" ht="27.75" customHeight="1" collapsed="1">
      <c r="A760" s="140">
        <v>7</v>
      </c>
      <c r="B760" s="155" t="s">
        <v>278</v>
      </c>
      <c r="C760" s="155" t="s">
        <v>390</v>
      </c>
      <c r="D760" s="214" t="s">
        <v>242</v>
      </c>
      <c r="E760" s="156"/>
      <c r="F760" s="157"/>
      <c r="G760" s="157"/>
      <c r="H760" s="157"/>
      <c r="I760" s="157"/>
      <c r="J760" s="157"/>
      <c r="K760" s="157">
        <f>SUBTOTAL(9,J761:J763)</f>
        <v>18.05</v>
      </c>
      <c r="L760" s="175" t="e">
        <f t="shared" si="620"/>
        <v>#REF!</v>
      </c>
      <c r="M760" s="175" t="e">
        <f t="shared" si="621"/>
        <v>#REF!</v>
      </c>
      <c r="N760" s="175" t="e">
        <f t="shared" si="622"/>
        <v>#REF!</v>
      </c>
      <c r="O760" s="175" t="e">
        <f t="shared" si="623"/>
        <v>#REF!</v>
      </c>
      <c r="P760" s="175" t="e">
        <f t="shared" ref="P760:Q760" si="639">N760+L760</f>
        <v>#REF!</v>
      </c>
      <c r="Q760" s="175" t="e">
        <f t="shared" si="639"/>
        <v>#REF!</v>
      </c>
      <c r="R760" s="155"/>
      <c r="S760" s="124"/>
      <c r="T760" s="119">
        <f>T747/8</f>
        <v>144500</v>
      </c>
      <c r="U760" s="119">
        <v>130000</v>
      </c>
      <c r="V760" s="124"/>
    </row>
    <row r="761" spans="1:22" ht="12.75" hidden="1" customHeight="1" outlineLevel="1">
      <c r="A761" s="140"/>
      <c r="B761" s="155" t="s">
        <v>365</v>
      </c>
      <c r="C761" s="155"/>
      <c r="D761" s="155"/>
      <c r="E761" s="155"/>
      <c r="F761" s="155"/>
      <c r="G761" s="155"/>
      <c r="H761" s="155"/>
      <c r="I761" s="155"/>
      <c r="J761" s="157">
        <f>2+0.9+0.9+0.9*2</f>
        <v>5.6</v>
      </c>
      <c r="K761" s="157"/>
      <c r="L761" s="175" t="e">
        <f t="shared" si="620"/>
        <v>#REF!</v>
      </c>
      <c r="M761" s="175" t="e">
        <f t="shared" si="621"/>
        <v>#REF!</v>
      </c>
      <c r="N761" s="175" t="e">
        <f t="shared" si="622"/>
        <v>#REF!</v>
      </c>
      <c r="O761" s="175" t="e">
        <f t="shared" si="623"/>
        <v>#REF!</v>
      </c>
      <c r="P761" s="175" t="e">
        <f t="shared" ref="P761:Q761" si="640">N761+L761</f>
        <v>#REF!</v>
      </c>
      <c r="Q761" s="175" t="e">
        <f t="shared" si="640"/>
        <v>#REF!</v>
      </c>
      <c r="R761" s="155"/>
      <c r="S761" s="124"/>
      <c r="T761" s="119"/>
      <c r="U761" s="119"/>
      <c r="V761" s="124"/>
    </row>
    <row r="762" spans="1:22" ht="12.75" hidden="1" customHeight="1" outlineLevel="1">
      <c r="A762" s="140"/>
      <c r="B762" s="155" t="s">
        <v>371</v>
      </c>
      <c r="C762" s="155"/>
      <c r="D762" s="155"/>
      <c r="E762" s="155"/>
      <c r="F762" s="155"/>
      <c r="G762" s="155"/>
      <c r="H762" s="155"/>
      <c r="I762" s="155"/>
      <c r="J762" s="157">
        <f>0.85+0.9+1.4+1.35+1.3+0.9+0.9*5+1.25</f>
        <v>12.45</v>
      </c>
      <c r="K762" s="157"/>
      <c r="L762" s="175" t="e">
        <f t="shared" si="620"/>
        <v>#REF!</v>
      </c>
      <c r="M762" s="175" t="e">
        <f t="shared" si="621"/>
        <v>#REF!</v>
      </c>
      <c r="N762" s="175" t="e">
        <f t="shared" si="622"/>
        <v>#REF!</v>
      </c>
      <c r="O762" s="175" t="e">
        <f t="shared" si="623"/>
        <v>#REF!</v>
      </c>
      <c r="P762" s="175" t="e">
        <f t="shared" ref="P762:Q762" si="641">N762+L762</f>
        <v>#REF!</v>
      </c>
      <c r="Q762" s="175" t="e">
        <f t="shared" si="641"/>
        <v>#REF!</v>
      </c>
      <c r="R762" s="155"/>
      <c r="S762" s="124"/>
      <c r="T762" s="119"/>
      <c r="U762" s="119"/>
      <c r="V762" s="124"/>
    </row>
    <row r="763" spans="1:22" ht="12.75" hidden="1" customHeight="1" outlineLevel="1">
      <c r="A763" s="140"/>
      <c r="B763" s="155"/>
      <c r="C763" s="155"/>
      <c r="D763" s="155"/>
      <c r="E763" s="155"/>
      <c r="F763" s="155"/>
      <c r="G763" s="155"/>
      <c r="H763" s="155"/>
      <c r="I763" s="155"/>
      <c r="J763" s="157"/>
      <c r="K763" s="157"/>
      <c r="L763" s="175" t="e">
        <f t="shared" si="620"/>
        <v>#REF!</v>
      </c>
      <c r="M763" s="175" t="e">
        <f t="shared" si="621"/>
        <v>#REF!</v>
      </c>
      <c r="N763" s="175" t="e">
        <f t="shared" si="622"/>
        <v>#REF!</v>
      </c>
      <c r="O763" s="175" t="e">
        <f t="shared" si="623"/>
        <v>#REF!</v>
      </c>
      <c r="P763" s="175" t="e">
        <f t="shared" ref="P763:Q763" si="642">N763+L763</f>
        <v>#REF!</v>
      </c>
      <c r="Q763" s="175" t="e">
        <f t="shared" si="642"/>
        <v>#REF!</v>
      </c>
      <c r="R763" s="155"/>
      <c r="S763" s="124"/>
      <c r="T763" s="119"/>
      <c r="U763" s="119"/>
      <c r="V763" s="124"/>
    </row>
    <row r="764" spans="1:22" ht="12.75" customHeight="1">
      <c r="A764" s="140">
        <v>8</v>
      </c>
      <c r="B764" s="155" t="s">
        <v>279</v>
      </c>
      <c r="C764" s="155" t="s">
        <v>390</v>
      </c>
      <c r="D764" s="214" t="s">
        <v>280</v>
      </c>
      <c r="E764" s="156"/>
      <c r="F764" s="157"/>
      <c r="G764" s="157"/>
      <c r="H764" s="157"/>
      <c r="I764" s="157"/>
      <c r="J764" s="157"/>
      <c r="K764" s="157">
        <v>11</v>
      </c>
      <c r="L764" s="175" t="e">
        <f t="shared" si="620"/>
        <v>#REF!</v>
      </c>
      <c r="M764" s="175" t="e">
        <f t="shared" si="621"/>
        <v>#REF!</v>
      </c>
      <c r="N764" s="175" t="e">
        <f t="shared" si="622"/>
        <v>#REF!</v>
      </c>
      <c r="O764" s="175" t="e">
        <f t="shared" si="623"/>
        <v>#REF!</v>
      </c>
      <c r="P764" s="175" t="e">
        <f t="shared" ref="P764:Q764" si="643">N764+L764</f>
        <v>#REF!</v>
      </c>
      <c r="Q764" s="175" t="e">
        <f t="shared" si="643"/>
        <v>#REF!</v>
      </c>
      <c r="R764" s="155"/>
      <c r="S764" s="124"/>
      <c r="T764" s="119">
        <v>3650000</v>
      </c>
      <c r="U764" s="119">
        <v>565000</v>
      </c>
      <c r="V764" s="124"/>
    </row>
    <row r="765" spans="1:22" ht="27.75" customHeight="1">
      <c r="A765" s="140"/>
      <c r="B765" s="155"/>
      <c r="C765" s="155"/>
      <c r="D765" s="214"/>
      <c r="E765" s="156"/>
      <c r="F765" s="157"/>
      <c r="G765" s="157"/>
      <c r="H765" s="157"/>
      <c r="I765" s="157"/>
      <c r="J765" s="157"/>
      <c r="K765" s="157"/>
      <c r="L765" s="175"/>
      <c r="M765" s="175"/>
      <c r="N765" s="175"/>
      <c r="O765" s="175"/>
      <c r="P765" s="175"/>
      <c r="Q765" s="175"/>
      <c r="R765" s="155"/>
      <c r="S765" s="124"/>
      <c r="T765" s="119"/>
      <c r="U765" s="119"/>
      <c r="V765" s="124"/>
    </row>
    <row r="766" spans="1:22" ht="12.75" customHeight="1">
      <c r="A766" s="154" t="s">
        <v>262</v>
      </c>
      <c r="B766" s="153" t="s">
        <v>284</v>
      </c>
      <c r="C766" s="153"/>
      <c r="D766" s="378"/>
      <c r="E766" s="150"/>
      <c r="F766" s="151"/>
      <c r="G766" s="151"/>
      <c r="H766" s="151"/>
      <c r="I766" s="151"/>
      <c r="J766" s="151"/>
      <c r="K766" s="151"/>
      <c r="L766" s="174"/>
      <c r="M766" s="174" t="e">
        <f>SUBTOTAL(109,M767:M1306)</f>
        <v>#REF!</v>
      </c>
      <c r="N766" s="174"/>
      <c r="O766" s="174" t="e">
        <f>SUBTOTAL(109,O767:O1306)</f>
        <v>#REF!</v>
      </c>
      <c r="P766" s="174"/>
      <c r="Q766" s="174" t="e">
        <f>O766+M766</f>
        <v>#REF!</v>
      </c>
      <c r="R766" s="153"/>
      <c r="S766" s="124"/>
      <c r="T766" s="119"/>
      <c r="U766" s="119"/>
      <c r="V766" s="124"/>
    </row>
    <row r="767" spans="1:22" ht="27.75" customHeight="1">
      <c r="A767" s="154" t="s">
        <v>218</v>
      </c>
      <c r="B767" s="159" t="s">
        <v>487</v>
      </c>
      <c r="C767" s="153"/>
      <c r="D767" s="154"/>
      <c r="E767" s="154"/>
      <c r="F767" s="154"/>
      <c r="G767" s="154"/>
      <c r="H767" s="154"/>
      <c r="I767" s="154"/>
      <c r="J767" s="154"/>
      <c r="K767" s="151"/>
      <c r="L767" s="174"/>
      <c r="M767" s="174"/>
      <c r="N767" s="174"/>
      <c r="O767" s="174"/>
      <c r="P767" s="174"/>
      <c r="Q767" s="174"/>
      <c r="R767" s="153"/>
      <c r="S767" s="180"/>
      <c r="T767" s="121"/>
      <c r="U767" s="121"/>
      <c r="V767" s="180"/>
    </row>
    <row r="768" spans="1:22" ht="36" customHeight="1" collapsed="1">
      <c r="A768" s="140">
        <v>1</v>
      </c>
      <c r="B768" s="155" t="s">
        <v>286</v>
      </c>
      <c r="C768" s="155" t="s">
        <v>287</v>
      </c>
      <c r="D768" s="214" t="s">
        <v>206</v>
      </c>
      <c r="E768" s="156"/>
      <c r="F768" s="157"/>
      <c r="G768" s="157"/>
      <c r="H768" s="157"/>
      <c r="I768" s="157"/>
      <c r="J768" s="157"/>
      <c r="K768" s="157">
        <f>SUBTOTAL(9,J770:J836)</f>
        <v>381.09</v>
      </c>
      <c r="L768" s="175" t="e">
        <f t="shared" ref="L768:L837" si="644">T768*$T$5</f>
        <v>#REF!</v>
      </c>
      <c r="M768" s="175" t="e">
        <f t="shared" ref="M768:M837" si="645">ROUND(L768*K768,0)</f>
        <v>#REF!</v>
      </c>
      <c r="N768" s="175" t="e">
        <f t="shared" ref="N768:N837" si="646">U768*$T$5</f>
        <v>#REF!</v>
      </c>
      <c r="O768" s="175" t="e">
        <f t="shared" ref="O768:O837" si="647">ROUND(N768*K768,0)</f>
        <v>#REF!</v>
      </c>
      <c r="P768" s="175" t="e">
        <f t="shared" ref="P768:Q768" si="648">N768+L768</f>
        <v>#REF!</v>
      </c>
      <c r="Q768" s="175" t="e">
        <f t="shared" si="648"/>
        <v>#REF!</v>
      </c>
      <c r="R768" s="155"/>
      <c r="S768" s="124"/>
      <c r="T768" s="119">
        <v>265000</v>
      </c>
      <c r="U768" s="119">
        <v>120000</v>
      </c>
      <c r="V768" s="124"/>
    </row>
    <row r="769" spans="1:22" ht="27.75" hidden="1" customHeight="1" outlineLevel="1">
      <c r="A769" s="140"/>
      <c r="B769" s="155" t="s">
        <v>365</v>
      </c>
      <c r="C769" s="155"/>
      <c r="D769" s="214"/>
      <c r="E769" s="156"/>
      <c r="F769" s="157"/>
      <c r="G769" s="157"/>
      <c r="H769" s="157"/>
      <c r="I769" s="157"/>
      <c r="J769" s="157"/>
      <c r="K769" s="157"/>
      <c r="L769" s="175" t="e">
        <f t="shared" si="644"/>
        <v>#REF!</v>
      </c>
      <c r="M769" s="175" t="e">
        <f t="shared" si="645"/>
        <v>#REF!</v>
      </c>
      <c r="N769" s="175" t="e">
        <f t="shared" si="646"/>
        <v>#REF!</v>
      </c>
      <c r="O769" s="175" t="e">
        <f t="shared" si="647"/>
        <v>#REF!</v>
      </c>
      <c r="P769" s="175" t="e">
        <f t="shared" ref="P769:Q769" si="649">N769+L769</f>
        <v>#REF!</v>
      </c>
      <c r="Q769" s="175" t="e">
        <f t="shared" si="649"/>
        <v>#REF!</v>
      </c>
      <c r="R769" s="155"/>
      <c r="S769" s="124"/>
      <c r="T769" s="119"/>
      <c r="U769" s="119"/>
      <c r="V769" s="124"/>
    </row>
    <row r="770" spans="1:22" ht="27.75" hidden="1" customHeight="1" outlineLevel="1">
      <c r="A770" s="140"/>
      <c r="B770" s="155"/>
      <c r="C770" s="155" t="s">
        <v>738</v>
      </c>
      <c r="D770" s="214"/>
      <c r="E770" s="156">
        <v>1</v>
      </c>
      <c r="F770" s="157">
        <v>3</v>
      </c>
      <c r="G770" s="157"/>
      <c r="H770" s="157">
        <f t="shared" ref="H770:H778" si="650">4-0.4</f>
        <v>3.6</v>
      </c>
      <c r="I770" s="157">
        <v>1</v>
      </c>
      <c r="J770" s="157">
        <f t="shared" ref="J770:J807" si="651">PRODUCT(E770:I770)</f>
        <v>10.8</v>
      </c>
      <c r="K770" s="157"/>
      <c r="L770" s="175" t="e">
        <f t="shared" si="644"/>
        <v>#REF!</v>
      </c>
      <c r="M770" s="175" t="e">
        <f t="shared" si="645"/>
        <v>#REF!</v>
      </c>
      <c r="N770" s="175" t="e">
        <f t="shared" si="646"/>
        <v>#REF!</v>
      </c>
      <c r="O770" s="175" t="e">
        <f t="shared" si="647"/>
        <v>#REF!</v>
      </c>
      <c r="P770" s="175" t="e">
        <f t="shared" ref="P770:Q770" si="652">N770+L770</f>
        <v>#REF!</v>
      </c>
      <c r="Q770" s="175" t="e">
        <f t="shared" si="652"/>
        <v>#REF!</v>
      </c>
      <c r="R770" s="155"/>
      <c r="S770" s="124"/>
      <c r="T770" s="119"/>
      <c r="U770" s="119"/>
      <c r="V770" s="124"/>
    </row>
    <row r="771" spans="1:22" ht="27.75" hidden="1" customHeight="1" outlineLevel="1">
      <c r="A771" s="140"/>
      <c r="B771" s="155"/>
      <c r="C771" s="155"/>
      <c r="D771" s="214"/>
      <c r="E771" s="156">
        <v>1</v>
      </c>
      <c r="F771" s="157">
        <v>1.1499999999999999</v>
      </c>
      <c r="G771" s="157"/>
      <c r="H771" s="157">
        <f t="shared" si="650"/>
        <v>3.6</v>
      </c>
      <c r="I771" s="157">
        <v>1</v>
      </c>
      <c r="J771" s="157">
        <f t="shared" si="651"/>
        <v>4.1399999999999997</v>
      </c>
      <c r="K771" s="157"/>
      <c r="L771" s="175" t="e">
        <f t="shared" si="644"/>
        <v>#REF!</v>
      </c>
      <c r="M771" s="175" t="e">
        <f t="shared" si="645"/>
        <v>#REF!</v>
      </c>
      <c r="N771" s="175" t="e">
        <f t="shared" si="646"/>
        <v>#REF!</v>
      </c>
      <c r="O771" s="175" t="e">
        <f t="shared" si="647"/>
        <v>#REF!</v>
      </c>
      <c r="P771" s="175" t="e">
        <f t="shared" ref="P771:Q771" si="653">N771+L771</f>
        <v>#REF!</v>
      </c>
      <c r="Q771" s="175" t="e">
        <f t="shared" si="653"/>
        <v>#REF!</v>
      </c>
      <c r="R771" s="155"/>
      <c r="S771" s="124"/>
      <c r="T771" s="119"/>
      <c r="U771" s="119"/>
      <c r="V771" s="124"/>
    </row>
    <row r="772" spans="1:22" ht="27.75" hidden="1" customHeight="1" outlineLevel="1">
      <c r="A772" s="140"/>
      <c r="B772" s="155"/>
      <c r="C772" s="155"/>
      <c r="D772" s="214"/>
      <c r="E772" s="156">
        <v>1</v>
      </c>
      <c r="F772" s="157">
        <v>2.6</v>
      </c>
      <c r="G772" s="157"/>
      <c r="H772" s="157">
        <f t="shared" si="650"/>
        <v>3.6</v>
      </c>
      <c r="I772" s="157">
        <v>1</v>
      </c>
      <c r="J772" s="157">
        <f t="shared" si="651"/>
        <v>9.36</v>
      </c>
      <c r="K772" s="157"/>
      <c r="L772" s="175" t="e">
        <f t="shared" si="644"/>
        <v>#REF!</v>
      </c>
      <c r="M772" s="175" t="e">
        <f t="shared" si="645"/>
        <v>#REF!</v>
      </c>
      <c r="N772" s="175" t="e">
        <f t="shared" si="646"/>
        <v>#REF!</v>
      </c>
      <c r="O772" s="175" t="e">
        <f t="shared" si="647"/>
        <v>#REF!</v>
      </c>
      <c r="P772" s="175" t="e">
        <f t="shared" ref="P772:Q772" si="654">N772+L772</f>
        <v>#REF!</v>
      </c>
      <c r="Q772" s="175" t="e">
        <f t="shared" si="654"/>
        <v>#REF!</v>
      </c>
      <c r="R772" s="155"/>
      <c r="S772" s="124"/>
      <c r="T772" s="119"/>
      <c r="U772" s="119"/>
      <c r="V772" s="124"/>
    </row>
    <row r="773" spans="1:22" ht="27.75" hidden="1" customHeight="1" outlineLevel="1">
      <c r="A773" s="140"/>
      <c r="B773" s="412"/>
      <c r="C773" s="155"/>
      <c r="D773" s="214"/>
      <c r="E773" s="156">
        <v>1</v>
      </c>
      <c r="F773" s="157">
        <v>1.1499999999999999</v>
      </c>
      <c r="G773" s="157"/>
      <c r="H773" s="157">
        <f t="shared" si="650"/>
        <v>3.6</v>
      </c>
      <c r="I773" s="157">
        <v>1</v>
      </c>
      <c r="J773" s="157">
        <f t="shared" si="651"/>
        <v>4.1399999999999997</v>
      </c>
      <c r="K773" s="157"/>
      <c r="L773" s="175" t="e">
        <f t="shared" si="644"/>
        <v>#REF!</v>
      </c>
      <c r="M773" s="175" t="e">
        <f t="shared" si="645"/>
        <v>#REF!</v>
      </c>
      <c r="N773" s="175" t="e">
        <f t="shared" si="646"/>
        <v>#REF!</v>
      </c>
      <c r="O773" s="175" t="e">
        <f t="shared" si="647"/>
        <v>#REF!</v>
      </c>
      <c r="P773" s="175" t="e">
        <f t="shared" ref="P773:Q773" si="655">N773+L773</f>
        <v>#REF!</v>
      </c>
      <c r="Q773" s="175" t="e">
        <f t="shared" si="655"/>
        <v>#REF!</v>
      </c>
      <c r="R773" s="155"/>
      <c r="S773" s="124"/>
      <c r="T773" s="119"/>
      <c r="U773" s="119"/>
      <c r="V773" s="124"/>
    </row>
    <row r="774" spans="1:22" ht="27.75" hidden="1" customHeight="1" outlineLevel="1">
      <c r="A774" s="140"/>
      <c r="B774" s="412"/>
      <c r="C774" s="155"/>
      <c r="D774" s="214"/>
      <c r="E774" s="156">
        <v>1</v>
      </c>
      <c r="F774" s="157">
        <v>3.2</v>
      </c>
      <c r="G774" s="157"/>
      <c r="H774" s="157">
        <f t="shared" si="650"/>
        <v>3.6</v>
      </c>
      <c r="I774" s="157">
        <v>1</v>
      </c>
      <c r="J774" s="157">
        <f t="shared" si="651"/>
        <v>11.52</v>
      </c>
      <c r="K774" s="157"/>
      <c r="L774" s="175" t="e">
        <f t="shared" si="644"/>
        <v>#REF!</v>
      </c>
      <c r="M774" s="175" t="e">
        <f t="shared" si="645"/>
        <v>#REF!</v>
      </c>
      <c r="N774" s="175" t="e">
        <f t="shared" si="646"/>
        <v>#REF!</v>
      </c>
      <c r="O774" s="175" t="e">
        <f t="shared" si="647"/>
        <v>#REF!</v>
      </c>
      <c r="P774" s="175" t="e">
        <f t="shared" ref="P774:Q774" si="656">N774+L774</f>
        <v>#REF!</v>
      </c>
      <c r="Q774" s="175" t="e">
        <f t="shared" si="656"/>
        <v>#REF!</v>
      </c>
      <c r="R774" s="155"/>
      <c r="S774" s="124"/>
      <c r="T774" s="119"/>
      <c r="U774" s="119"/>
      <c r="V774" s="124"/>
    </row>
    <row r="775" spans="1:22" ht="27.75" hidden="1" customHeight="1" outlineLevel="1">
      <c r="A775" s="140"/>
      <c r="B775" s="412"/>
      <c r="C775" s="155" t="s">
        <v>739</v>
      </c>
      <c r="D775" s="214"/>
      <c r="E775" s="156">
        <v>1</v>
      </c>
      <c r="F775" s="156">
        <v>3.2</v>
      </c>
      <c r="G775" s="156"/>
      <c r="H775" s="157">
        <f t="shared" si="650"/>
        <v>3.6</v>
      </c>
      <c r="I775" s="157">
        <v>1</v>
      </c>
      <c r="J775" s="157">
        <f t="shared" si="651"/>
        <v>11.52</v>
      </c>
      <c r="K775" s="157"/>
      <c r="L775" s="175" t="e">
        <f t="shared" si="644"/>
        <v>#REF!</v>
      </c>
      <c r="M775" s="175" t="e">
        <f t="shared" si="645"/>
        <v>#REF!</v>
      </c>
      <c r="N775" s="175" t="e">
        <f t="shared" si="646"/>
        <v>#REF!</v>
      </c>
      <c r="O775" s="175" t="e">
        <f t="shared" si="647"/>
        <v>#REF!</v>
      </c>
      <c r="P775" s="175" t="e">
        <f t="shared" ref="P775:Q775" si="657">N775+L775</f>
        <v>#REF!</v>
      </c>
      <c r="Q775" s="175" t="e">
        <f t="shared" si="657"/>
        <v>#REF!</v>
      </c>
      <c r="R775" s="155"/>
      <c r="S775" s="124"/>
      <c r="T775" s="119"/>
      <c r="U775" s="119"/>
      <c r="V775" s="124"/>
    </row>
    <row r="776" spans="1:22" ht="27.75" hidden="1" customHeight="1" outlineLevel="1">
      <c r="A776" s="140"/>
      <c r="B776" s="412"/>
      <c r="C776" s="155"/>
      <c r="D776" s="214"/>
      <c r="E776" s="156">
        <v>1</v>
      </c>
      <c r="F776" s="156">
        <v>3.3</v>
      </c>
      <c r="G776" s="156"/>
      <c r="H776" s="157">
        <f t="shared" si="650"/>
        <v>3.6</v>
      </c>
      <c r="I776" s="157">
        <v>1</v>
      </c>
      <c r="J776" s="157">
        <f t="shared" si="651"/>
        <v>11.88</v>
      </c>
      <c r="K776" s="157"/>
      <c r="L776" s="175" t="e">
        <f t="shared" si="644"/>
        <v>#REF!</v>
      </c>
      <c r="M776" s="175" t="e">
        <f t="shared" si="645"/>
        <v>#REF!</v>
      </c>
      <c r="N776" s="175" t="e">
        <f t="shared" si="646"/>
        <v>#REF!</v>
      </c>
      <c r="O776" s="175" t="e">
        <f t="shared" si="647"/>
        <v>#REF!</v>
      </c>
      <c r="P776" s="175" t="e">
        <f t="shared" ref="P776:Q776" si="658">N776+L776</f>
        <v>#REF!</v>
      </c>
      <c r="Q776" s="175" t="e">
        <f t="shared" si="658"/>
        <v>#REF!</v>
      </c>
      <c r="R776" s="155"/>
      <c r="S776" s="124"/>
      <c r="T776" s="119"/>
      <c r="U776" s="119"/>
      <c r="V776" s="124"/>
    </row>
    <row r="777" spans="1:22" ht="27.75" hidden="1" customHeight="1" outlineLevel="1">
      <c r="A777" s="140"/>
      <c r="B777" s="412"/>
      <c r="C777" s="155"/>
      <c r="D777" s="214"/>
      <c r="E777" s="156">
        <v>1</v>
      </c>
      <c r="F777" s="156">
        <v>5.2</v>
      </c>
      <c r="G777" s="156"/>
      <c r="H777" s="157">
        <f t="shared" si="650"/>
        <v>3.6</v>
      </c>
      <c r="I777" s="157">
        <v>1</v>
      </c>
      <c r="J777" s="157">
        <f t="shared" si="651"/>
        <v>18.72</v>
      </c>
      <c r="K777" s="157"/>
      <c r="L777" s="175" t="e">
        <f t="shared" si="644"/>
        <v>#REF!</v>
      </c>
      <c r="M777" s="175" t="e">
        <f t="shared" si="645"/>
        <v>#REF!</v>
      </c>
      <c r="N777" s="175" t="e">
        <f t="shared" si="646"/>
        <v>#REF!</v>
      </c>
      <c r="O777" s="175" t="e">
        <f t="shared" si="647"/>
        <v>#REF!</v>
      </c>
      <c r="P777" s="175" t="e">
        <f t="shared" ref="P777:Q777" si="659">N777+L777</f>
        <v>#REF!</v>
      </c>
      <c r="Q777" s="175" t="e">
        <f t="shared" si="659"/>
        <v>#REF!</v>
      </c>
      <c r="R777" s="155"/>
      <c r="S777" s="124"/>
      <c r="T777" s="119"/>
      <c r="U777" s="119"/>
      <c r="V777" s="124"/>
    </row>
    <row r="778" spans="1:22" ht="27.75" hidden="1" customHeight="1" outlineLevel="1">
      <c r="A778" s="140"/>
      <c r="B778" s="412"/>
      <c r="C778" s="155"/>
      <c r="D778" s="214"/>
      <c r="E778" s="156">
        <v>1</v>
      </c>
      <c r="F778" s="156">
        <v>1.8</v>
      </c>
      <c r="G778" s="156"/>
      <c r="H778" s="157">
        <f t="shared" si="650"/>
        <v>3.6</v>
      </c>
      <c r="I778" s="157">
        <v>1</v>
      </c>
      <c r="J778" s="157">
        <f t="shared" si="651"/>
        <v>6.48</v>
      </c>
      <c r="K778" s="157"/>
      <c r="L778" s="175" t="e">
        <f t="shared" si="644"/>
        <v>#REF!</v>
      </c>
      <c r="M778" s="175" t="e">
        <f t="shared" si="645"/>
        <v>#REF!</v>
      </c>
      <c r="N778" s="175" t="e">
        <f t="shared" si="646"/>
        <v>#REF!</v>
      </c>
      <c r="O778" s="175" t="e">
        <f t="shared" si="647"/>
        <v>#REF!</v>
      </c>
      <c r="P778" s="175" t="e">
        <f t="shared" ref="P778:Q778" si="660">N778+L778</f>
        <v>#REF!</v>
      </c>
      <c r="Q778" s="175" t="e">
        <f t="shared" si="660"/>
        <v>#REF!</v>
      </c>
      <c r="R778" s="155"/>
      <c r="S778" s="124"/>
      <c r="T778" s="119"/>
      <c r="U778" s="119"/>
      <c r="V778" s="124"/>
    </row>
    <row r="779" spans="1:22" ht="27.75" hidden="1" customHeight="1" outlineLevel="1">
      <c r="A779" s="140"/>
      <c r="B779" s="412"/>
      <c r="C779" s="155" t="s">
        <v>740</v>
      </c>
      <c r="D779" s="214"/>
      <c r="E779" s="156">
        <v>1</v>
      </c>
      <c r="F779" s="157">
        <v>6.45</v>
      </c>
      <c r="G779" s="157"/>
      <c r="H779" s="157">
        <v>3.6</v>
      </c>
      <c r="I779" s="157">
        <v>1</v>
      </c>
      <c r="J779" s="157">
        <f t="shared" si="651"/>
        <v>23.22</v>
      </c>
      <c r="K779" s="157"/>
      <c r="L779" s="175" t="e">
        <f t="shared" si="644"/>
        <v>#REF!</v>
      </c>
      <c r="M779" s="175" t="e">
        <f t="shared" si="645"/>
        <v>#REF!</v>
      </c>
      <c r="N779" s="175" t="e">
        <f t="shared" si="646"/>
        <v>#REF!</v>
      </c>
      <c r="O779" s="175" t="e">
        <f t="shared" si="647"/>
        <v>#REF!</v>
      </c>
      <c r="P779" s="175" t="e">
        <f t="shared" ref="P779:Q779" si="661">N779+L779</f>
        <v>#REF!</v>
      </c>
      <c r="Q779" s="175" t="e">
        <f t="shared" si="661"/>
        <v>#REF!</v>
      </c>
      <c r="R779" s="155"/>
      <c r="S779" s="124"/>
      <c r="T779" s="119"/>
      <c r="U779" s="119"/>
      <c r="V779" s="124"/>
    </row>
    <row r="780" spans="1:22" ht="27.75" hidden="1" customHeight="1" outlineLevel="1">
      <c r="A780" s="140"/>
      <c r="B780" s="412"/>
      <c r="C780" s="155"/>
      <c r="D780" s="214"/>
      <c r="E780" s="156">
        <v>1</v>
      </c>
      <c r="F780" s="157">
        <v>4.05</v>
      </c>
      <c r="G780" s="157"/>
      <c r="H780" s="157">
        <v>3.6</v>
      </c>
      <c r="I780" s="157">
        <v>1</v>
      </c>
      <c r="J780" s="157">
        <f t="shared" si="651"/>
        <v>14.58</v>
      </c>
      <c r="K780" s="157"/>
      <c r="L780" s="175" t="e">
        <f t="shared" si="644"/>
        <v>#REF!</v>
      </c>
      <c r="M780" s="175" t="e">
        <f t="shared" si="645"/>
        <v>#REF!</v>
      </c>
      <c r="N780" s="175" t="e">
        <f t="shared" si="646"/>
        <v>#REF!</v>
      </c>
      <c r="O780" s="175" t="e">
        <f t="shared" si="647"/>
        <v>#REF!</v>
      </c>
      <c r="P780" s="175" t="e">
        <f t="shared" ref="P780:Q780" si="662">N780+L780</f>
        <v>#REF!</v>
      </c>
      <c r="Q780" s="175" t="e">
        <f t="shared" si="662"/>
        <v>#REF!</v>
      </c>
      <c r="R780" s="155"/>
      <c r="S780" s="124"/>
      <c r="T780" s="119"/>
      <c r="U780" s="119"/>
      <c r="V780" s="124"/>
    </row>
    <row r="781" spans="1:22" ht="27.75" hidden="1" customHeight="1" outlineLevel="1">
      <c r="A781" s="140"/>
      <c r="B781" s="412"/>
      <c r="C781" s="155"/>
      <c r="D781" s="214"/>
      <c r="E781" s="156">
        <v>1</v>
      </c>
      <c r="F781" s="157">
        <v>4.2</v>
      </c>
      <c r="G781" s="157"/>
      <c r="H781" s="157">
        <v>3.6</v>
      </c>
      <c r="I781" s="157">
        <v>1</v>
      </c>
      <c r="J781" s="157">
        <f t="shared" si="651"/>
        <v>15.12</v>
      </c>
      <c r="K781" s="157"/>
      <c r="L781" s="175" t="e">
        <f t="shared" si="644"/>
        <v>#REF!</v>
      </c>
      <c r="M781" s="175" t="e">
        <f t="shared" si="645"/>
        <v>#REF!</v>
      </c>
      <c r="N781" s="175" t="e">
        <f t="shared" si="646"/>
        <v>#REF!</v>
      </c>
      <c r="O781" s="175" t="e">
        <f t="shared" si="647"/>
        <v>#REF!</v>
      </c>
      <c r="P781" s="175" t="e">
        <f t="shared" ref="P781:Q781" si="663">N781+L781</f>
        <v>#REF!</v>
      </c>
      <c r="Q781" s="175" t="e">
        <f t="shared" si="663"/>
        <v>#REF!</v>
      </c>
      <c r="R781" s="155"/>
      <c r="S781" s="124"/>
      <c r="T781" s="119"/>
      <c r="U781" s="119"/>
      <c r="V781" s="124"/>
    </row>
    <row r="782" spans="1:22" ht="27.75" hidden="1" customHeight="1" outlineLevel="1">
      <c r="A782" s="140"/>
      <c r="B782" s="412"/>
      <c r="C782" s="155"/>
      <c r="D782" s="214"/>
      <c r="E782" s="156">
        <v>1</v>
      </c>
      <c r="F782" s="157">
        <v>3.5</v>
      </c>
      <c r="G782" s="157"/>
      <c r="H782" s="157">
        <v>3.6</v>
      </c>
      <c r="I782" s="157">
        <v>1</v>
      </c>
      <c r="J782" s="157">
        <f t="shared" si="651"/>
        <v>12.6</v>
      </c>
      <c r="K782" s="157"/>
      <c r="L782" s="175" t="e">
        <f t="shared" si="644"/>
        <v>#REF!</v>
      </c>
      <c r="M782" s="175" t="e">
        <f t="shared" si="645"/>
        <v>#REF!</v>
      </c>
      <c r="N782" s="175" t="e">
        <f t="shared" si="646"/>
        <v>#REF!</v>
      </c>
      <c r="O782" s="175" t="e">
        <f t="shared" si="647"/>
        <v>#REF!</v>
      </c>
      <c r="P782" s="175" t="e">
        <f t="shared" ref="P782:Q782" si="664">N782+L782</f>
        <v>#REF!</v>
      </c>
      <c r="Q782" s="175" t="e">
        <f t="shared" si="664"/>
        <v>#REF!</v>
      </c>
      <c r="R782" s="155"/>
      <c r="S782" s="124"/>
      <c r="T782" s="119"/>
      <c r="U782" s="119"/>
      <c r="V782" s="124"/>
    </row>
    <row r="783" spans="1:22" ht="27.75" hidden="1" customHeight="1" outlineLevel="1">
      <c r="A783" s="140"/>
      <c r="B783" s="412"/>
      <c r="C783" s="155" t="s">
        <v>741</v>
      </c>
      <c r="D783" s="214"/>
      <c r="E783" s="156">
        <v>1</v>
      </c>
      <c r="F783" s="157">
        <v>4.9000000000000004</v>
      </c>
      <c r="G783" s="157"/>
      <c r="H783" s="157">
        <v>3.6</v>
      </c>
      <c r="I783" s="157">
        <v>1</v>
      </c>
      <c r="J783" s="157">
        <f t="shared" si="651"/>
        <v>17.64</v>
      </c>
      <c r="K783" s="157"/>
      <c r="L783" s="175" t="e">
        <f t="shared" si="644"/>
        <v>#REF!</v>
      </c>
      <c r="M783" s="175" t="e">
        <f t="shared" si="645"/>
        <v>#REF!</v>
      </c>
      <c r="N783" s="175" t="e">
        <f t="shared" si="646"/>
        <v>#REF!</v>
      </c>
      <c r="O783" s="175" t="e">
        <f t="shared" si="647"/>
        <v>#REF!</v>
      </c>
      <c r="P783" s="175" t="e">
        <f t="shared" ref="P783:Q783" si="665">N783+L783</f>
        <v>#REF!</v>
      </c>
      <c r="Q783" s="175" t="e">
        <f t="shared" si="665"/>
        <v>#REF!</v>
      </c>
      <c r="R783" s="155"/>
      <c r="S783" s="124"/>
      <c r="T783" s="119"/>
      <c r="U783" s="119"/>
      <c r="V783" s="124"/>
    </row>
    <row r="784" spans="1:22" ht="27.75" hidden="1" customHeight="1" outlineLevel="1">
      <c r="A784" s="140"/>
      <c r="B784" s="412"/>
      <c r="C784" s="155"/>
      <c r="D784" s="214"/>
      <c r="E784" s="156">
        <v>1</v>
      </c>
      <c r="F784" s="157">
        <v>5.55</v>
      </c>
      <c r="G784" s="157"/>
      <c r="H784" s="157">
        <v>3.6</v>
      </c>
      <c r="I784" s="157">
        <v>1</v>
      </c>
      <c r="J784" s="157">
        <f t="shared" si="651"/>
        <v>19.98</v>
      </c>
      <c r="K784" s="157"/>
      <c r="L784" s="175" t="e">
        <f t="shared" si="644"/>
        <v>#REF!</v>
      </c>
      <c r="M784" s="175" t="e">
        <f t="shared" si="645"/>
        <v>#REF!</v>
      </c>
      <c r="N784" s="175" t="e">
        <f t="shared" si="646"/>
        <v>#REF!</v>
      </c>
      <c r="O784" s="175" t="e">
        <f t="shared" si="647"/>
        <v>#REF!</v>
      </c>
      <c r="P784" s="175" t="e">
        <f t="shared" ref="P784:Q784" si="666">N784+L784</f>
        <v>#REF!</v>
      </c>
      <c r="Q784" s="175" t="e">
        <f t="shared" si="666"/>
        <v>#REF!</v>
      </c>
      <c r="R784" s="155"/>
      <c r="S784" s="124"/>
      <c r="T784" s="119"/>
      <c r="U784" s="119"/>
      <c r="V784" s="124"/>
    </row>
    <row r="785" spans="1:22" ht="27.75" hidden="1" customHeight="1" outlineLevel="1">
      <c r="A785" s="140"/>
      <c r="B785" s="155"/>
      <c r="C785" s="155"/>
      <c r="D785" s="214"/>
      <c r="E785" s="156">
        <v>1</v>
      </c>
      <c r="F785" s="157">
        <v>4.0999999999999996</v>
      </c>
      <c r="G785" s="157"/>
      <c r="H785" s="157">
        <v>3.6</v>
      </c>
      <c r="I785" s="157">
        <v>1</v>
      </c>
      <c r="J785" s="157">
        <f t="shared" si="651"/>
        <v>14.76</v>
      </c>
      <c r="K785" s="157"/>
      <c r="L785" s="175" t="e">
        <f t="shared" si="644"/>
        <v>#REF!</v>
      </c>
      <c r="M785" s="175" t="e">
        <f t="shared" si="645"/>
        <v>#REF!</v>
      </c>
      <c r="N785" s="175" t="e">
        <f t="shared" si="646"/>
        <v>#REF!</v>
      </c>
      <c r="O785" s="175" t="e">
        <f t="shared" si="647"/>
        <v>#REF!</v>
      </c>
      <c r="P785" s="175" t="e">
        <f t="shared" ref="P785:Q785" si="667">N785+L785</f>
        <v>#REF!</v>
      </c>
      <c r="Q785" s="175" t="e">
        <f t="shared" si="667"/>
        <v>#REF!</v>
      </c>
      <c r="R785" s="155"/>
      <c r="S785" s="124"/>
      <c r="T785" s="119"/>
      <c r="U785" s="119"/>
      <c r="V785" s="124"/>
    </row>
    <row r="786" spans="1:22" ht="27.75" hidden="1" customHeight="1" outlineLevel="1">
      <c r="A786" s="140"/>
      <c r="B786" s="155"/>
      <c r="C786" s="155"/>
      <c r="D786" s="214"/>
      <c r="E786" s="157">
        <v>1</v>
      </c>
      <c r="F786" s="214">
        <v>0.75</v>
      </c>
      <c r="G786" s="214"/>
      <c r="H786" s="157">
        <v>3.6</v>
      </c>
      <c r="I786" s="157">
        <v>1</v>
      </c>
      <c r="J786" s="157">
        <f t="shared" si="651"/>
        <v>2.7</v>
      </c>
      <c r="K786" s="157"/>
      <c r="L786" s="175" t="e">
        <f t="shared" si="644"/>
        <v>#REF!</v>
      </c>
      <c r="M786" s="175" t="e">
        <f t="shared" si="645"/>
        <v>#REF!</v>
      </c>
      <c r="N786" s="175" t="e">
        <f t="shared" si="646"/>
        <v>#REF!</v>
      </c>
      <c r="O786" s="175" t="e">
        <f t="shared" si="647"/>
        <v>#REF!</v>
      </c>
      <c r="P786" s="175" t="e">
        <f t="shared" ref="P786:Q786" si="668">N786+L786</f>
        <v>#REF!</v>
      </c>
      <c r="Q786" s="175" t="e">
        <f t="shared" si="668"/>
        <v>#REF!</v>
      </c>
      <c r="R786" s="155"/>
      <c r="S786" s="124"/>
      <c r="T786" s="119"/>
      <c r="U786" s="119"/>
      <c r="V786" s="124"/>
    </row>
    <row r="787" spans="1:22" ht="27.75" hidden="1" customHeight="1" outlineLevel="1">
      <c r="A787" s="140"/>
      <c r="B787" s="155"/>
      <c r="C787" s="155" t="s">
        <v>742</v>
      </c>
      <c r="D787" s="214"/>
      <c r="E787" s="157">
        <v>1</v>
      </c>
      <c r="F787" s="214">
        <v>3.2</v>
      </c>
      <c r="G787" s="214"/>
      <c r="H787" s="157">
        <v>3.6</v>
      </c>
      <c r="I787" s="157">
        <v>1</v>
      </c>
      <c r="J787" s="157">
        <f t="shared" si="651"/>
        <v>11.52</v>
      </c>
      <c r="K787" s="157"/>
      <c r="L787" s="175" t="e">
        <f t="shared" si="644"/>
        <v>#REF!</v>
      </c>
      <c r="M787" s="175" t="e">
        <f t="shared" si="645"/>
        <v>#REF!</v>
      </c>
      <c r="N787" s="175" t="e">
        <f t="shared" si="646"/>
        <v>#REF!</v>
      </c>
      <c r="O787" s="175" t="e">
        <f t="shared" si="647"/>
        <v>#REF!</v>
      </c>
      <c r="P787" s="175" t="e">
        <f t="shared" ref="P787:Q787" si="669">N787+L787</f>
        <v>#REF!</v>
      </c>
      <c r="Q787" s="175" t="e">
        <f t="shared" si="669"/>
        <v>#REF!</v>
      </c>
      <c r="R787" s="155"/>
      <c r="S787" s="124"/>
      <c r="T787" s="119"/>
      <c r="U787" s="119"/>
      <c r="V787" s="124"/>
    </row>
    <row r="788" spans="1:22" ht="27.75" hidden="1" customHeight="1" outlineLevel="1">
      <c r="A788" s="140"/>
      <c r="B788" s="155"/>
      <c r="C788" s="155"/>
      <c r="D788" s="214"/>
      <c r="E788" s="157">
        <v>1</v>
      </c>
      <c r="F788" s="214">
        <v>1.8</v>
      </c>
      <c r="G788" s="214"/>
      <c r="H788" s="157">
        <v>3.6</v>
      </c>
      <c r="I788" s="157">
        <v>1</v>
      </c>
      <c r="J788" s="157">
        <f t="shared" si="651"/>
        <v>6.48</v>
      </c>
      <c r="K788" s="157"/>
      <c r="L788" s="175" t="e">
        <f t="shared" si="644"/>
        <v>#REF!</v>
      </c>
      <c r="M788" s="175" t="e">
        <f t="shared" si="645"/>
        <v>#REF!</v>
      </c>
      <c r="N788" s="175" t="e">
        <f t="shared" si="646"/>
        <v>#REF!</v>
      </c>
      <c r="O788" s="175" t="e">
        <f t="shared" si="647"/>
        <v>#REF!</v>
      </c>
      <c r="P788" s="175" t="e">
        <f t="shared" ref="P788:Q788" si="670">N788+L788</f>
        <v>#REF!</v>
      </c>
      <c r="Q788" s="175" t="e">
        <f t="shared" si="670"/>
        <v>#REF!</v>
      </c>
      <c r="R788" s="155"/>
      <c r="S788" s="124"/>
      <c r="T788" s="119"/>
      <c r="U788" s="119"/>
      <c r="V788" s="124"/>
    </row>
    <row r="789" spans="1:22" ht="27.75" hidden="1" customHeight="1" outlineLevel="1">
      <c r="A789" s="140"/>
      <c r="B789" s="155"/>
      <c r="C789" s="155" t="s">
        <v>743</v>
      </c>
      <c r="D789" s="214"/>
      <c r="E789" s="157">
        <v>2</v>
      </c>
      <c r="F789" s="214">
        <v>3</v>
      </c>
      <c r="G789" s="214"/>
      <c r="H789" s="157">
        <v>3.6</v>
      </c>
      <c r="I789" s="157">
        <v>1</v>
      </c>
      <c r="J789" s="157">
        <f t="shared" si="651"/>
        <v>21.6</v>
      </c>
      <c r="K789" s="157"/>
      <c r="L789" s="175" t="e">
        <f t="shared" si="644"/>
        <v>#REF!</v>
      </c>
      <c r="M789" s="175" t="e">
        <f t="shared" si="645"/>
        <v>#REF!</v>
      </c>
      <c r="N789" s="175" t="e">
        <f t="shared" si="646"/>
        <v>#REF!</v>
      </c>
      <c r="O789" s="175" t="e">
        <f t="shared" si="647"/>
        <v>#REF!</v>
      </c>
      <c r="P789" s="175" t="e">
        <f t="shared" ref="P789:Q789" si="671">N789+L789</f>
        <v>#REF!</v>
      </c>
      <c r="Q789" s="175" t="e">
        <f t="shared" si="671"/>
        <v>#REF!</v>
      </c>
      <c r="R789" s="155"/>
      <c r="S789" s="124"/>
      <c r="T789" s="119"/>
      <c r="U789" s="119"/>
      <c r="V789" s="124"/>
    </row>
    <row r="790" spans="1:22" ht="27.75" hidden="1" customHeight="1" outlineLevel="1">
      <c r="A790" s="140"/>
      <c r="B790" s="155"/>
      <c r="C790" s="155"/>
      <c r="D790" s="214"/>
      <c r="E790" s="157">
        <v>2</v>
      </c>
      <c r="F790" s="214">
        <v>1.5</v>
      </c>
      <c r="G790" s="214"/>
      <c r="H790" s="157">
        <v>3.6</v>
      </c>
      <c r="I790" s="157">
        <v>1</v>
      </c>
      <c r="J790" s="157">
        <f t="shared" si="651"/>
        <v>10.8</v>
      </c>
      <c r="K790" s="157"/>
      <c r="L790" s="175" t="e">
        <f t="shared" si="644"/>
        <v>#REF!</v>
      </c>
      <c r="M790" s="175" t="e">
        <f t="shared" si="645"/>
        <v>#REF!</v>
      </c>
      <c r="N790" s="175" t="e">
        <f t="shared" si="646"/>
        <v>#REF!</v>
      </c>
      <c r="O790" s="175" t="e">
        <f t="shared" si="647"/>
        <v>#REF!</v>
      </c>
      <c r="P790" s="175" t="e">
        <f t="shared" ref="P790:Q790" si="672">N790+L790</f>
        <v>#REF!</v>
      </c>
      <c r="Q790" s="175" t="e">
        <f t="shared" si="672"/>
        <v>#REF!</v>
      </c>
      <c r="R790" s="155"/>
      <c r="S790" s="124"/>
      <c r="T790" s="119"/>
      <c r="U790" s="119"/>
      <c r="V790" s="124"/>
    </row>
    <row r="791" spans="1:22" ht="27.75" hidden="1" customHeight="1" outlineLevel="1">
      <c r="A791" s="140"/>
      <c r="B791" s="155"/>
      <c r="C791" s="155"/>
      <c r="D791" s="214"/>
      <c r="E791" s="157">
        <v>1</v>
      </c>
      <c r="F791" s="214">
        <v>4.05</v>
      </c>
      <c r="G791" s="214"/>
      <c r="H791" s="157">
        <v>3.6</v>
      </c>
      <c r="I791" s="157">
        <v>1</v>
      </c>
      <c r="J791" s="157">
        <f t="shared" si="651"/>
        <v>14.58</v>
      </c>
      <c r="K791" s="157"/>
      <c r="L791" s="175" t="e">
        <f t="shared" si="644"/>
        <v>#REF!</v>
      </c>
      <c r="M791" s="175" t="e">
        <f t="shared" si="645"/>
        <v>#REF!</v>
      </c>
      <c r="N791" s="175" t="e">
        <f t="shared" si="646"/>
        <v>#REF!</v>
      </c>
      <c r="O791" s="175" t="e">
        <f t="shared" si="647"/>
        <v>#REF!</v>
      </c>
      <c r="P791" s="175" t="e">
        <f t="shared" ref="P791:Q791" si="673">N791+L791</f>
        <v>#REF!</v>
      </c>
      <c r="Q791" s="175" t="e">
        <f t="shared" si="673"/>
        <v>#REF!</v>
      </c>
      <c r="R791" s="155"/>
      <c r="S791" s="124"/>
      <c r="T791" s="119"/>
      <c r="U791" s="119"/>
      <c r="V791" s="124"/>
    </row>
    <row r="792" spans="1:22" ht="27.75" hidden="1" customHeight="1" outlineLevel="1">
      <c r="A792" s="140"/>
      <c r="B792" s="155"/>
      <c r="C792" s="155" t="s">
        <v>744</v>
      </c>
      <c r="D792" s="214"/>
      <c r="E792" s="157">
        <v>1</v>
      </c>
      <c r="F792" s="214">
        <v>3.3</v>
      </c>
      <c r="G792" s="214"/>
      <c r="H792" s="157">
        <v>3.6</v>
      </c>
      <c r="I792" s="157">
        <v>1</v>
      </c>
      <c r="J792" s="157">
        <f t="shared" si="651"/>
        <v>11.88</v>
      </c>
      <c r="K792" s="157"/>
      <c r="L792" s="175" t="e">
        <f t="shared" si="644"/>
        <v>#REF!</v>
      </c>
      <c r="M792" s="175" t="e">
        <f t="shared" si="645"/>
        <v>#REF!</v>
      </c>
      <c r="N792" s="175" t="e">
        <f t="shared" si="646"/>
        <v>#REF!</v>
      </c>
      <c r="O792" s="175" t="e">
        <f t="shared" si="647"/>
        <v>#REF!</v>
      </c>
      <c r="P792" s="175" t="e">
        <f t="shared" ref="P792:Q792" si="674">N792+L792</f>
        <v>#REF!</v>
      </c>
      <c r="Q792" s="175" t="e">
        <f t="shared" si="674"/>
        <v>#REF!</v>
      </c>
      <c r="R792" s="155"/>
      <c r="S792" s="124"/>
      <c r="T792" s="119"/>
      <c r="U792" s="119"/>
      <c r="V792" s="124"/>
    </row>
    <row r="793" spans="1:22" ht="27.75" hidden="1" customHeight="1" outlineLevel="1">
      <c r="A793" s="140"/>
      <c r="B793" s="155"/>
      <c r="C793" s="155"/>
      <c r="D793" s="214"/>
      <c r="E793" s="157">
        <v>1</v>
      </c>
      <c r="F793" s="214">
        <v>2.1</v>
      </c>
      <c r="G793" s="214"/>
      <c r="H793" s="157">
        <v>3.6</v>
      </c>
      <c r="I793" s="157">
        <v>1</v>
      </c>
      <c r="J793" s="157">
        <f t="shared" si="651"/>
        <v>7.56</v>
      </c>
      <c r="K793" s="157"/>
      <c r="L793" s="175" t="e">
        <f t="shared" si="644"/>
        <v>#REF!</v>
      </c>
      <c r="M793" s="175" t="e">
        <f t="shared" si="645"/>
        <v>#REF!</v>
      </c>
      <c r="N793" s="175" t="e">
        <f t="shared" si="646"/>
        <v>#REF!</v>
      </c>
      <c r="O793" s="175" t="e">
        <f t="shared" si="647"/>
        <v>#REF!</v>
      </c>
      <c r="P793" s="175" t="e">
        <f t="shared" ref="P793:Q793" si="675">N793+L793</f>
        <v>#REF!</v>
      </c>
      <c r="Q793" s="175" t="e">
        <f t="shared" si="675"/>
        <v>#REF!</v>
      </c>
      <c r="R793" s="155"/>
      <c r="S793" s="124"/>
      <c r="T793" s="119"/>
      <c r="U793" s="119"/>
      <c r="V793" s="124"/>
    </row>
    <row r="794" spans="1:22" ht="27.75" hidden="1" customHeight="1" outlineLevel="1">
      <c r="A794" s="140"/>
      <c r="B794" s="155"/>
      <c r="C794" s="155"/>
      <c r="D794" s="214"/>
      <c r="E794" s="157">
        <v>1</v>
      </c>
      <c r="F794" s="214">
        <v>1.3</v>
      </c>
      <c r="G794" s="214"/>
      <c r="H794" s="157">
        <v>3.6</v>
      </c>
      <c r="I794" s="157">
        <v>1</v>
      </c>
      <c r="J794" s="157">
        <f t="shared" si="651"/>
        <v>4.68</v>
      </c>
      <c r="K794" s="157"/>
      <c r="L794" s="175" t="e">
        <f t="shared" si="644"/>
        <v>#REF!</v>
      </c>
      <c r="M794" s="175" t="e">
        <f t="shared" si="645"/>
        <v>#REF!</v>
      </c>
      <c r="N794" s="175" t="e">
        <f t="shared" si="646"/>
        <v>#REF!</v>
      </c>
      <c r="O794" s="175" t="e">
        <f t="shared" si="647"/>
        <v>#REF!</v>
      </c>
      <c r="P794" s="175" t="e">
        <f t="shared" ref="P794:Q794" si="676">N794+L794</f>
        <v>#REF!</v>
      </c>
      <c r="Q794" s="175" t="e">
        <f t="shared" si="676"/>
        <v>#REF!</v>
      </c>
      <c r="R794" s="155"/>
      <c r="S794" s="124"/>
      <c r="T794" s="119"/>
      <c r="U794" s="119"/>
      <c r="V794" s="124"/>
    </row>
    <row r="795" spans="1:22" ht="27.75" hidden="1" customHeight="1" outlineLevel="1">
      <c r="A795" s="140"/>
      <c r="B795" s="155"/>
      <c r="C795" s="155" t="s">
        <v>745</v>
      </c>
      <c r="D795" s="214"/>
      <c r="E795" s="157">
        <v>1</v>
      </c>
      <c r="F795" s="214">
        <v>3.45</v>
      </c>
      <c r="G795" s="214"/>
      <c r="H795" s="157">
        <v>3.6</v>
      </c>
      <c r="I795" s="157">
        <v>1</v>
      </c>
      <c r="J795" s="157">
        <f t="shared" si="651"/>
        <v>12.42</v>
      </c>
      <c r="K795" s="157"/>
      <c r="L795" s="175" t="e">
        <f t="shared" si="644"/>
        <v>#REF!</v>
      </c>
      <c r="M795" s="175" t="e">
        <f t="shared" si="645"/>
        <v>#REF!</v>
      </c>
      <c r="N795" s="175" t="e">
        <f t="shared" si="646"/>
        <v>#REF!</v>
      </c>
      <c r="O795" s="175" t="e">
        <f t="shared" si="647"/>
        <v>#REF!</v>
      </c>
      <c r="P795" s="175" t="e">
        <f t="shared" ref="P795:Q795" si="677">N795+L795</f>
        <v>#REF!</v>
      </c>
      <c r="Q795" s="175" t="e">
        <f t="shared" si="677"/>
        <v>#REF!</v>
      </c>
      <c r="R795" s="155"/>
      <c r="S795" s="124"/>
      <c r="T795" s="119"/>
      <c r="U795" s="119"/>
      <c r="V795" s="124"/>
    </row>
    <row r="796" spans="1:22" ht="27.75" hidden="1" customHeight="1" outlineLevel="1">
      <c r="A796" s="140"/>
      <c r="B796" s="155"/>
      <c r="C796" s="155" t="s">
        <v>746</v>
      </c>
      <c r="D796" s="214"/>
      <c r="E796" s="157"/>
      <c r="F796" s="214"/>
      <c r="G796" s="214"/>
      <c r="H796" s="214"/>
      <c r="I796" s="157"/>
      <c r="J796" s="157">
        <f t="shared" si="651"/>
        <v>0</v>
      </c>
      <c r="K796" s="157"/>
      <c r="L796" s="175" t="e">
        <f t="shared" si="644"/>
        <v>#REF!</v>
      </c>
      <c r="M796" s="175" t="e">
        <f t="shared" si="645"/>
        <v>#REF!</v>
      </c>
      <c r="N796" s="175" t="e">
        <f t="shared" si="646"/>
        <v>#REF!</v>
      </c>
      <c r="O796" s="175" t="e">
        <f t="shared" si="647"/>
        <v>#REF!</v>
      </c>
      <c r="P796" s="175" t="e">
        <f t="shared" ref="P796:Q796" si="678">N796+L796</f>
        <v>#REF!</v>
      </c>
      <c r="Q796" s="175" t="e">
        <f t="shared" si="678"/>
        <v>#REF!</v>
      </c>
      <c r="R796" s="155"/>
      <c r="S796" s="124"/>
      <c r="T796" s="119"/>
      <c r="U796" s="119"/>
      <c r="V796" s="124"/>
    </row>
    <row r="797" spans="1:22" ht="27.75" hidden="1" customHeight="1" outlineLevel="1">
      <c r="A797" s="140"/>
      <c r="B797" s="412"/>
      <c r="C797" s="155" t="s">
        <v>747</v>
      </c>
      <c r="D797" s="155"/>
      <c r="E797" s="155">
        <v>2</v>
      </c>
      <c r="F797" s="155"/>
      <c r="G797" s="155">
        <v>1.1499999999999999</v>
      </c>
      <c r="H797" s="155">
        <v>3</v>
      </c>
      <c r="I797" s="157">
        <v>-1</v>
      </c>
      <c r="J797" s="157">
        <f t="shared" si="651"/>
        <v>-6.9</v>
      </c>
      <c r="K797" s="157"/>
      <c r="L797" s="175" t="e">
        <f t="shared" si="644"/>
        <v>#REF!</v>
      </c>
      <c r="M797" s="175" t="e">
        <f t="shared" si="645"/>
        <v>#REF!</v>
      </c>
      <c r="N797" s="175" t="e">
        <f t="shared" si="646"/>
        <v>#REF!</v>
      </c>
      <c r="O797" s="175" t="e">
        <f t="shared" si="647"/>
        <v>#REF!</v>
      </c>
      <c r="P797" s="175" t="e">
        <f t="shared" ref="P797:Q797" si="679">N797+L797</f>
        <v>#REF!</v>
      </c>
      <c r="Q797" s="175" t="e">
        <f t="shared" si="679"/>
        <v>#REF!</v>
      </c>
      <c r="R797" s="155"/>
      <c r="S797" s="124"/>
      <c r="T797" s="119"/>
      <c r="U797" s="119"/>
      <c r="V797" s="124"/>
    </row>
    <row r="798" spans="1:22" ht="27.75" hidden="1" customHeight="1" outlineLevel="1">
      <c r="A798" s="140"/>
      <c r="B798" s="412"/>
      <c r="C798" s="155"/>
      <c r="D798" s="214"/>
      <c r="E798" s="157">
        <v>1</v>
      </c>
      <c r="F798" s="214"/>
      <c r="G798" s="214">
        <v>3</v>
      </c>
      <c r="H798" s="214">
        <v>0.6</v>
      </c>
      <c r="I798" s="157">
        <v>-1</v>
      </c>
      <c r="J798" s="157">
        <f t="shared" si="651"/>
        <v>-1.8</v>
      </c>
      <c r="K798" s="157"/>
      <c r="L798" s="175" t="e">
        <f t="shared" si="644"/>
        <v>#REF!</v>
      </c>
      <c r="M798" s="175" t="e">
        <f t="shared" si="645"/>
        <v>#REF!</v>
      </c>
      <c r="N798" s="175" t="e">
        <f t="shared" si="646"/>
        <v>#REF!</v>
      </c>
      <c r="O798" s="175" t="e">
        <f t="shared" si="647"/>
        <v>#REF!</v>
      </c>
      <c r="P798" s="175" t="e">
        <f t="shared" ref="P798:Q798" si="680">N798+L798</f>
        <v>#REF!</v>
      </c>
      <c r="Q798" s="175" t="e">
        <f t="shared" si="680"/>
        <v>#REF!</v>
      </c>
      <c r="R798" s="155"/>
      <c r="S798" s="124"/>
      <c r="T798" s="119"/>
      <c r="U798" s="119"/>
      <c r="V798" s="124"/>
    </row>
    <row r="799" spans="1:22" ht="27.75" hidden="1" customHeight="1" outlineLevel="1">
      <c r="A799" s="140"/>
      <c r="B799" s="155"/>
      <c r="C799" s="155"/>
      <c r="D799" s="214"/>
      <c r="E799" s="157">
        <v>1</v>
      </c>
      <c r="F799" s="214"/>
      <c r="G799" s="157">
        <v>2</v>
      </c>
      <c r="H799" s="214">
        <v>2.4</v>
      </c>
      <c r="I799" s="157">
        <v>-1</v>
      </c>
      <c r="J799" s="157">
        <f t="shared" si="651"/>
        <v>-4.8</v>
      </c>
      <c r="K799" s="157"/>
      <c r="L799" s="175" t="e">
        <f t="shared" si="644"/>
        <v>#REF!</v>
      </c>
      <c r="M799" s="175" t="e">
        <f t="shared" si="645"/>
        <v>#REF!</v>
      </c>
      <c r="N799" s="175" t="e">
        <f t="shared" si="646"/>
        <v>#REF!</v>
      </c>
      <c r="O799" s="175" t="e">
        <f t="shared" si="647"/>
        <v>#REF!</v>
      </c>
      <c r="P799" s="175" t="e">
        <f t="shared" ref="P799:Q799" si="681">N799+L799</f>
        <v>#REF!</v>
      </c>
      <c r="Q799" s="175" t="e">
        <f t="shared" si="681"/>
        <v>#REF!</v>
      </c>
      <c r="R799" s="155"/>
      <c r="S799" s="124"/>
      <c r="T799" s="119"/>
      <c r="U799" s="119"/>
      <c r="V799" s="124"/>
    </row>
    <row r="800" spans="1:22" ht="27.75" hidden="1" customHeight="1" outlineLevel="1">
      <c r="A800" s="140"/>
      <c r="B800" s="155"/>
      <c r="C800" s="155" t="s">
        <v>748</v>
      </c>
      <c r="D800" s="214"/>
      <c r="E800" s="157">
        <v>2</v>
      </c>
      <c r="F800" s="214"/>
      <c r="G800" s="157">
        <v>2.4</v>
      </c>
      <c r="H800" s="214">
        <v>3</v>
      </c>
      <c r="I800" s="157">
        <v>-1</v>
      </c>
      <c r="J800" s="157">
        <f t="shared" si="651"/>
        <v>-14.4</v>
      </c>
      <c r="K800" s="157"/>
      <c r="L800" s="175" t="e">
        <f t="shared" si="644"/>
        <v>#REF!</v>
      </c>
      <c r="M800" s="175" t="e">
        <f t="shared" si="645"/>
        <v>#REF!</v>
      </c>
      <c r="N800" s="175" t="e">
        <f t="shared" si="646"/>
        <v>#REF!</v>
      </c>
      <c r="O800" s="175" t="e">
        <f t="shared" si="647"/>
        <v>#REF!</v>
      </c>
      <c r="P800" s="175" t="e">
        <f t="shared" ref="P800:Q800" si="682">N800+L800</f>
        <v>#REF!</v>
      </c>
      <c r="Q800" s="175" t="e">
        <f t="shared" si="682"/>
        <v>#REF!</v>
      </c>
      <c r="R800" s="155"/>
      <c r="S800" s="124"/>
      <c r="T800" s="119"/>
      <c r="U800" s="119"/>
      <c r="V800" s="124"/>
    </row>
    <row r="801" spans="1:22" ht="27.75" hidden="1" customHeight="1" outlineLevel="1">
      <c r="A801" s="140"/>
      <c r="B801" s="155"/>
      <c r="C801" s="155" t="s">
        <v>749</v>
      </c>
      <c r="D801" s="214"/>
      <c r="E801" s="157">
        <v>1</v>
      </c>
      <c r="F801" s="214"/>
      <c r="G801" s="157">
        <v>2.6</v>
      </c>
      <c r="H801" s="214">
        <v>3</v>
      </c>
      <c r="I801" s="157">
        <v>-1</v>
      </c>
      <c r="J801" s="157">
        <f t="shared" si="651"/>
        <v>-7.8</v>
      </c>
      <c r="K801" s="157"/>
      <c r="L801" s="175" t="e">
        <f t="shared" si="644"/>
        <v>#REF!</v>
      </c>
      <c r="M801" s="175" t="e">
        <f t="shared" si="645"/>
        <v>#REF!</v>
      </c>
      <c r="N801" s="175" t="e">
        <f t="shared" si="646"/>
        <v>#REF!</v>
      </c>
      <c r="O801" s="175" t="e">
        <f t="shared" si="647"/>
        <v>#REF!</v>
      </c>
      <c r="P801" s="175" t="e">
        <f t="shared" ref="P801:Q801" si="683">N801+L801</f>
        <v>#REF!</v>
      </c>
      <c r="Q801" s="175" t="e">
        <f t="shared" si="683"/>
        <v>#REF!</v>
      </c>
      <c r="R801" s="155"/>
      <c r="S801" s="124"/>
      <c r="T801" s="119"/>
      <c r="U801" s="119"/>
      <c r="V801" s="124"/>
    </row>
    <row r="802" spans="1:22" ht="27.75" hidden="1" customHeight="1" outlineLevel="1">
      <c r="A802" s="140"/>
      <c r="B802" s="155"/>
      <c r="C802" s="155" t="s">
        <v>750</v>
      </c>
      <c r="D802" s="214"/>
      <c r="E802" s="157">
        <v>1</v>
      </c>
      <c r="F802" s="214"/>
      <c r="G802" s="157">
        <v>3.7</v>
      </c>
      <c r="H802" s="214">
        <v>3</v>
      </c>
      <c r="I802" s="157">
        <v>-1</v>
      </c>
      <c r="J802" s="157">
        <f t="shared" si="651"/>
        <v>-11.1</v>
      </c>
      <c r="K802" s="157"/>
      <c r="L802" s="175" t="e">
        <f t="shared" si="644"/>
        <v>#REF!</v>
      </c>
      <c r="M802" s="175" t="e">
        <f t="shared" si="645"/>
        <v>#REF!</v>
      </c>
      <c r="N802" s="175" t="e">
        <f t="shared" si="646"/>
        <v>#REF!</v>
      </c>
      <c r="O802" s="175" t="e">
        <f t="shared" si="647"/>
        <v>#REF!</v>
      </c>
      <c r="P802" s="175" t="e">
        <f t="shared" ref="P802:Q802" si="684">N802+L802</f>
        <v>#REF!</v>
      </c>
      <c r="Q802" s="175" t="e">
        <f t="shared" si="684"/>
        <v>#REF!</v>
      </c>
      <c r="R802" s="155"/>
      <c r="S802" s="124"/>
      <c r="T802" s="119"/>
      <c r="U802" s="119"/>
      <c r="V802" s="124"/>
    </row>
    <row r="803" spans="1:22" ht="27.75" hidden="1" customHeight="1" outlineLevel="1">
      <c r="A803" s="140"/>
      <c r="B803" s="155"/>
      <c r="C803" s="155" t="s">
        <v>751</v>
      </c>
      <c r="D803" s="214"/>
      <c r="E803" s="157">
        <v>2</v>
      </c>
      <c r="F803" s="214"/>
      <c r="G803" s="157">
        <v>2.4</v>
      </c>
      <c r="H803" s="214">
        <v>3</v>
      </c>
      <c r="I803" s="157">
        <v>-1</v>
      </c>
      <c r="J803" s="157">
        <f t="shared" si="651"/>
        <v>-14.4</v>
      </c>
      <c r="K803" s="157"/>
      <c r="L803" s="175" t="e">
        <f t="shared" si="644"/>
        <v>#REF!</v>
      </c>
      <c r="M803" s="175" t="e">
        <f t="shared" si="645"/>
        <v>#REF!</v>
      </c>
      <c r="N803" s="175" t="e">
        <f t="shared" si="646"/>
        <v>#REF!</v>
      </c>
      <c r="O803" s="175" t="e">
        <f t="shared" si="647"/>
        <v>#REF!</v>
      </c>
      <c r="P803" s="175" t="e">
        <f t="shared" ref="P803:Q803" si="685">N803+L803</f>
        <v>#REF!</v>
      </c>
      <c r="Q803" s="175" t="e">
        <f t="shared" si="685"/>
        <v>#REF!</v>
      </c>
      <c r="R803" s="155"/>
      <c r="S803" s="124"/>
      <c r="T803" s="119"/>
      <c r="U803" s="119"/>
      <c r="V803" s="124"/>
    </row>
    <row r="804" spans="1:22" ht="27.75" hidden="1" customHeight="1" outlineLevel="1">
      <c r="A804" s="140"/>
      <c r="B804" s="155"/>
      <c r="C804" s="155" t="s">
        <v>752</v>
      </c>
      <c r="D804" s="214"/>
      <c r="E804" s="157">
        <v>1</v>
      </c>
      <c r="F804" s="214"/>
      <c r="G804" s="157">
        <v>3.6</v>
      </c>
      <c r="H804" s="214">
        <v>3</v>
      </c>
      <c r="I804" s="157">
        <v>-1</v>
      </c>
      <c r="J804" s="157">
        <f t="shared" si="651"/>
        <v>-10.8</v>
      </c>
      <c r="K804" s="157"/>
      <c r="L804" s="175" t="e">
        <f t="shared" si="644"/>
        <v>#REF!</v>
      </c>
      <c r="M804" s="175" t="e">
        <f t="shared" si="645"/>
        <v>#REF!</v>
      </c>
      <c r="N804" s="175" t="e">
        <f t="shared" si="646"/>
        <v>#REF!</v>
      </c>
      <c r="O804" s="175" t="e">
        <f t="shared" si="647"/>
        <v>#REF!</v>
      </c>
      <c r="P804" s="175" t="e">
        <f t="shared" ref="P804:Q804" si="686">N804+L804</f>
        <v>#REF!</v>
      </c>
      <c r="Q804" s="175" t="e">
        <f t="shared" si="686"/>
        <v>#REF!</v>
      </c>
      <c r="R804" s="155"/>
      <c r="S804" s="124"/>
      <c r="T804" s="119"/>
      <c r="U804" s="119"/>
      <c r="V804" s="124"/>
    </row>
    <row r="805" spans="1:22" ht="27.75" hidden="1" customHeight="1" outlineLevel="1">
      <c r="A805" s="140"/>
      <c r="B805" s="155"/>
      <c r="C805" s="155" t="s">
        <v>753</v>
      </c>
      <c r="D805" s="214"/>
      <c r="E805" s="157">
        <v>1</v>
      </c>
      <c r="F805" s="214"/>
      <c r="G805" s="157">
        <v>3.55</v>
      </c>
      <c r="H805" s="214">
        <v>3</v>
      </c>
      <c r="I805" s="157">
        <v>-1</v>
      </c>
      <c r="J805" s="157">
        <f t="shared" si="651"/>
        <v>-10.65</v>
      </c>
      <c r="K805" s="157"/>
      <c r="L805" s="175" t="e">
        <f t="shared" si="644"/>
        <v>#REF!</v>
      </c>
      <c r="M805" s="175" t="e">
        <f t="shared" si="645"/>
        <v>#REF!</v>
      </c>
      <c r="N805" s="175" t="e">
        <f t="shared" si="646"/>
        <v>#REF!</v>
      </c>
      <c r="O805" s="175" t="e">
        <f t="shared" si="647"/>
        <v>#REF!</v>
      </c>
      <c r="P805" s="175" t="e">
        <f t="shared" ref="P805:Q805" si="687">N805+L805</f>
        <v>#REF!</v>
      </c>
      <c r="Q805" s="175" t="e">
        <f t="shared" si="687"/>
        <v>#REF!</v>
      </c>
      <c r="R805" s="155"/>
      <c r="S805" s="124"/>
      <c r="T805" s="119"/>
      <c r="U805" s="119"/>
      <c r="V805" s="124"/>
    </row>
    <row r="806" spans="1:22" ht="27.75" hidden="1" customHeight="1" outlineLevel="1">
      <c r="A806" s="140"/>
      <c r="B806" s="155"/>
      <c r="C806" s="155" t="s">
        <v>490</v>
      </c>
      <c r="D806" s="214"/>
      <c r="E806" s="157">
        <v>1</v>
      </c>
      <c r="F806" s="214"/>
      <c r="G806" s="157">
        <v>1.3</v>
      </c>
      <c r="H806" s="214">
        <v>2.2000000000000002</v>
      </c>
      <c r="I806" s="157">
        <v>-1</v>
      </c>
      <c r="J806" s="157">
        <f t="shared" si="651"/>
        <v>-2.86</v>
      </c>
      <c r="K806" s="157"/>
      <c r="L806" s="175" t="e">
        <f t="shared" si="644"/>
        <v>#REF!</v>
      </c>
      <c r="M806" s="175" t="e">
        <f t="shared" si="645"/>
        <v>#REF!</v>
      </c>
      <c r="N806" s="175" t="e">
        <f t="shared" si="646"/>
        <v>#REF!</v>
      </c>
      <c r="O806" s="175" t="e">
        <f t="shared" si="647"/>
        <v>#REF!</v>
      </c>
      <c r="P806" s="175" t="e">
        <f t="shared" ref="P806:Q806" si="688">N806+L806</f>
        <v>#REF!</v>
      </c>
      <c r="Q806" s="175" t="e">
        <f t="shared" si="688"/>
        <v>#REF!</v>
      </c>
      <c r="R806" s="155"/>
      <c r="S806" s="124"/>
      <c r="T806" s="119"/>
      <c r="U806" s="119"/>
      <c r="V806" s="124"/>
    </row>
    <row r="807" spans="1:22" ht="27.75" hidden="1" customHeight="1" outlineLevel="1">
      <c r="A807" s="140"/>
      <c r="B807" s="155"/>
      <c r="C807" s="155" t="s">
        <v>722</v>
      </c>
      <c r="D807" s="214"/>
      <c r="E807" s="157">
        <v>3</v>
      </c>
      <c r="F807" s="214"/>
      <c r="G807" s="157">
        <v>0.9</v>
      </c>
      <c r="H807" s="214">
        <v>2.2000000000000002</v>
      </c>
      <c r="I807" s="157">
        <v>-1</v>
      </c>
      <c r="J807" s="157">
        <f t="shared" si="651"/>
        <v>-5.94</v>
      </c>
      <c r="K807" s="157"/>
      <c r="L807" s="175" t="e">
        <f t="shared" si="644"/>
        <v>#REF!</v>
      </c>
      <c r="M807" s="175" t="e">
        <f t="shared" si="645"/>
        <v>#REF!</v>
      </c>
      <c r="N807" s="175" t="e">
        <f t="shared" si="646"/>
        <v>#REF!</v>
      </c>
      <c r="O807" s="175" t="e">
        <f t="shared" si="647"/>
        <v>#REF!</v>
      </c>
      <c r="P807" s="175" t="e">
        <f t="shared" ref="P807:Q807" si="689">N807+L807</f>
        <v>#REF!</v>
      </c>
      <c r="Q807" s="175" t="e">
        <f t="shared" si="689"/>
        <v>#REF!</v>
      </c>
      <c r="R807" s="155"/>
      <c r="S807" s="124"/>
      <c r="T807" s="119"/>
      <c r="U807" s="119"/>
      <c r="V807" s="124"/>
    </row>
    <row r="808" spans="1:22" ht="27.75" hidden="1" customHeight="1" outlineLevel="1">
      <c r="A808" s="140"/>
      <c r="B808" s="155" t="s">
        <v>371</v>
      </c>
      <c r="C808" s="155"/>
      <c r="D808" s="214"/>
      <c r="E808" s="157"/>
      <c r="F808" s="214"/>
      <c r="G808" s="157"/>
      <c r="H808" s="214"/>
      <c r="I808" s="157"/>
      <c r="J808" s="157"/>
      <c r="K808" s="157"/>
      <c r="L808" s="175" t="e">
        <f t="shared" si="644"/>
        <v>#REF!</v>
      </c>
      <c r="M808" s="175" t="e">
        <f t="shared" si="645"/>
        <v>#REF!</v>
      </c>
      <c r="N808" s="175" t="e">
        <f t="shared" si="646"/>
        <v>#REF!</v>
      </c>
      <c r="O808" s="175" t="e">
        <f t="shared" si="647"/>
        <v>#REF!</v>
      </c>
      <c r="P808" s="175" t="e">
        <f t="shared" ref="P808:Q808" si="690">N808+L808</f>
        <v>#REF!</v>
      </c>
      <c r="Q808" s="175" t="e">
        <f t="shared" si="690"/>
        <v>#REF!</v>
      </c>
      <c r="R808" s="155"/>
      <c r="S808" s="124"/>
      <c r="T808" s="119"/>
      <c r="U808" s="119"/>
      <c r="V808" s="124"/>
    </row>
    <row r="809" spans="1:22" ht="27.75" hidden="1" customHeight="1" outlineLevel="1">
      <c r="A809" s="140"/>
      <c r="B809" s="155"/>
      <c r="C809" s="155" t="s">
        <v>738</v>
      </c>
      <c r="D809" s="214"/>
      <c r="E809" s="156">
        <v>1</v>
      </c>
      <c r="F809" s="157">
        <v>3</v>
      </c>
      <c r="G809" s="157"/>
      <c r="H809" s="157">
        <v>3.2</v>
      </c>
      <c r="I809" s="157">
        <v>1</v>
      </c>
      <c r="J809" s="157">
        <f t="shared" ref="J809:J836" si="691">PRODUCT(E809:I809)</f>
        <v>9.6</v>
      </c>
      <c r="K809" s="157"/>
      <c r="L809" s="175" t="e">
        <f t="shared" si="644"/>
        <v>#REF!</v>
      </c>
      <c r="M809" s="175" t="e">
        <f t="shared" si="645"/>
        <v>#REF!</v>
      </c>
      <c r="N809" s="175" t="e">
        <f t="shared" si="646"/>
        <v>#REF!</v>
      </c>
      <c r="O809" s="175" t="e">
        <f t="shared" si="647"/>
        <v>#REF!</v>
      </c>
      <c r="P809" s="175" t="e">
        <f t="shared" ref="P809:Q809" si="692">N809+L809</f>
        <v>#REF!</v>
      </c>
      <c r="Q809" s="175" t="e">
        <f t="shared" si="692"/>
        <v>#REF!</v>
      </c>
      <c r="R809" s="155"/>
      <c r="S809" s="124"/>
      <c r="T809" s="119"/>
      <c r="U809" s="119"/>
      <c r="V809" s="124"/>
    </row>
    <row r="810" spans="1:22" ht="27.75" hidden="1" customHeight="1" outlineLevel="1">
      <c r="A810" s="140"/>
      <c r="B810" s="155"/>
      <c r="C810" s="155"/>
      <c r="D810" s="214"/>
      <c r="E810" s="156">
        <v>1</v>
      </c>
      <c r="F810" s="157">
        <v>5.3</v>
      </c>
      <c r="G810" s="157"/>
      <c r="H810" s="157">
        <v>3.2</v>
      </c>
      <c r="I810" s="157">
        <v>1</v>
      </c>
      <c r="J810" s="157">
        <f t="shared" si="691"/>
        <v>16.96</v>
      </c>
      <c r="K810" s="157"/>
      <c r="L810" s="175" t="e">
        <f t="shared" si="644"/>
        <v>#REF!</v>
      </c>
      <c r="M810" s="175" t="e">
        <f t="shared" si="645"/>
        <v>#REF!</v>
      </c>
      <c r="N810" s="175" t="e">
        <f t="shared" si="646"/>
        <v>#REF!</v>
      </c>
      <c r="O810" s="175" t="e">
        <f t="shared" si="647"/>
        <v>#REF!</v>
      </c>
      <c r="P810" s="175" t="e">
        <f t="shared" ref="P810:Q810" si="693">N810+L810</f>
        <v>#REF!</v>
      </c>
      <c r="Q810" s="175" t="e">
        <f t="shared" si="693"/>
        <v>#REF!</v>
      </c>
      <c r="R810" s="155"/>
      <c r="S810" s="124"/>
      <c r="T810" s="119"/>
      <c r="U810" s="119"/>
      <c r="V810" s="124"/>
    </row>
    <row r="811" spans="1:22" ht="27.75" hidden="1" customHeight="1" outlineLevel="1">
      <c r="A811" s="140"/>
      <c r="B811" s="155"/>
      <c r="C811" s="155"/>
      <c r="D811" s="214"/>
      <c r="E811" s="156">
        <v>1</v>
      </c>
      <c r="F811" s="157">
        <v>3.2</v>
      </c>
      <c r="G811" s="157"/>
      <c r="H811" s="157">
        <v>3.2</v>
      </c>
      <c r="I811" s="157">
        <v>1</v>
      </c>
      <c r="J811" s="157">
        <f t="shared" si="691"/>
        <v>10.24</v>
      </c>
      <c r="K811" s="157"/>
      <c r="L811" s="175" t="e">
        <f t="shared" si="644"/>
        <v>#REF!</v>
      </c>
      <c r="M811" s="175" t="e">
        <f t="shared" si="645"/>
        <v>#REF!</v>
      </c>
      <c r="N811" s="175" t="e">
        <f t="shared" si="646"/>
        <v>#REF!</v>
      </c>
      <c r="O811" s="175" t="e">
        <f t="shared" si="647"/>
        <v>#REF!</v>
      </c>
      <c r="P811" s="175" t="e">
        <f t="shared" ref="P811:Q811" si="694">N811+L811</f>
        <v>#REF!</v>
      </c>
      <c r="Q811" s="175" t="e">
        <f t="shared" si="694"/>
        <v>#REF!</v>
      </c>
      <c r="R811" s="155"/>
      <c r="S811" s="124"/>
      <c r="T811" s="119"/>
      <c r="U811" s="119"/>
      <c r="V811" s="124"/>
    </row>
    <row r="812" spans="1:22" ht="27.75" hidden="1" customHeight="1" outlineLevel="1">
      <c r="A812" s="140"/>
      <c r="B812" s="412"/>
      <c r="C812" s="155" t="s">
        <v>739</v>
      </c>
      <c r="D812" s="214"/>
      <c r="E812" s="156">
        <v>1</v>
      </c>
      <c r="F812" s="156">
        <v>3.2</v>
      </c>
      <c r="G812" s="156"/>
      <c r="H812" s="157">
        <v>3.2</v>
      </c>
      <c r="I812" s="157">
        <v>1</v>
      </c>
      <c r="J812" s="157">
        <f t="shared" si="691"/>
        <v>10.24</v>
      </c>
      <c r="K812" s="157"/>
      <c r="L812" s="175" t="e">
        <f t="shared" si="644"/>
        <v>#REF!</v>
      </c>
      <c r="M812" s="175" t="e">
        <f t="shared" si="645"/>
        <v>#REF!</v>
      </c>
      <c r="N812" s="175" t="e">
        <f t="shared" si="646"/>
        <v>#REF!</v>
      </c>
      <c r="O812" s="175" t="e">
        <f t="shared" si="647"/>
        <v>#REF!</v>
      </c>
      <c r="P812" s="175" t="e">
        <f t="shared" ref="P812:Q812" si="695">N812+L812</f>
        <v>#REF!</v>
      </c>
      <c r="Q812" s="175" t="e">
        <f t="shared" si="695"/>
        <v>#REF!</v>
      </c>
      <c r="R812" s="155"/>
      <c r="S812" s="124"/>
      <c r="T812" s="119"/>
      <c r="U812" s="119"/>
      <c r="V812" s="124"/>
    </row>
    <row r="813" spans="1:22" ht="27.75" hidden="1" customHeight="1" outlineLevel="1">
      <c r="A813" s="140"/>
      <c r="B813" s="412"/>
      <c r="C813" s="155"/>
      <c r="D813" s="214"/>
      <c r="E813" s="156">
        <v>1</v>
      </c>
      <c r="F813" s="156">
        <v>3.3</v>
      </c>
      <c r="G813" s="156"/>
      <c r="H813" s="157">
        <v>3.2</v>
      </c>
      <c r="I813" s="157">
        <v>1</v>
      </c>
      <c r="J813" s="157">
        <f t="shared" si="691"/>
        <v>10.56</v>
      </c>
      <c r="K813" s="157"/>
      <c r="L813" s="175" t="e">
        <f t="shared" si="644"/>
        <v>#REF!</v>
      </c>
      <c r="M813" s="175" t="e">
        <f t="shared" si="645"/>
        <v>#REF!</v>
      </c>
      <c r="N813" s="175" t="e">
        <f t="shared" si="646"/>
        <v>#REF!</v>
      </c>
      <c r="O813" s="175" t="e">
        <f t="shared" si="647"/>
        <v>#REF!</v>
      </c>
      <c r="P813" s="175" t="e">
        <f t="shared" ref="P813:Q813" si="696">N813+L813</f>
        <v>#REF!</v>
      </c>
      <c r="Q813" s="175" t="e">
        <f t="shared" si="696"/>
        <v>#REF!</v>
      </c>
      <c r="R813" s="155"/>
      <c r="S813" s="124"/>
      <c r="T813" s="119"/>
      <c r="U813" s="119"/>
      <c r="V813" s="124"/>
    </row>
    <row r="814" spans="1:22" ht="27.75" hidden="1" customHeight="1" outlineLevel="1">
      <c r="A814" s="140"/>
      <c r="B814" s="412"/>
      <c r="C814" s="155"/>
      <c r="D814" s="214"/>
      <c r="E814" s="156">
        <v>1</v>
      </c>
      <c r="F814" s="156">
        <v>5.2</v>
      </c>
      <c r="G814" s="156"/>
      <c r="H814" s="157">
        <v>3.2</v>
      </c>
      <c r="I814" s="157">
        <v>1</v>
      </c>
      <c r="J814" s="157">
        <f t="shared" si="691"/>
        <v>16.64</v>
      </c>
      <c r="K814" s="157"/>
      <c r="L814" s="175" t="e">
        <f t="shared" si="644"/>
        <v>#REF!</v>
      </c>
      <c r="M814" s="175" t="e">
        <f t="shared" si="645"/>
        <v>#REF!</v>
      </c>
      <c r="N814" s="175" t="e">
        <f t="shared" si="646"/>
        <v>#REF!</v>
      </c>
      <c r="O814" s="175" t="e">
        <f t="shared" si="647"/>
        <v>#REF!</v>
      </c>
      <c r="P814" s="175" t="e">
        <f t="shared" ref="P814:Q814" si="697">N814+L814</f>
        <v>#REF!</v>
      </c>
      <c r="Q814" s="175" t="e">
        <f t="shared" si="697"/>
        <v>#REF!</v>
      </c>
      <c r="R814" s="155"/>
      <c r="S814" s="124"/>
      <c r="T814" s="119"/>
      <c r="U814" s="119"/>
      <c r="V814" s="124"/>
    </row>
    <row r="815" spans="1:22" ht="27.75" hidden="1" customHeight="1" outlineLevel="1">
      <c r="A815" s="140"/>
      <c r="B815" s="412"/>
      <c r="C815" s="155"/>
      <c r="D815" s="214"/>
      <c r="E815" s="156">
        <v>1</v>
      </c>
      <c r="F815" s="156">
        <v>1.8</v>
      </c>
      <c r="G815" s="156"/>
      <c r="H815" s="157">
        <v>3.2</v>
      </c>
      <c r="I815" s="157">
        <v>1</v>
      </c>
      <c r="J815" s="157">
        <f t="shared" si="691"/>
        <v>5.76</v>
      </c>
      <c r="K815" s="157"/>
      <c r="L815" s="175" t="e">
        <f t="shared" si="644"/>
        <v>#REF!</v>
      </c>
      <c r="M815" s="175" t="e">
        <f t="shared" si="645"/>
        <v>#REF!</v>
      </c>
      <c r="N815" s="175" t="e">
        <f t="shared" si="646"/>
        <v>#REF!</v>
      </c>
      <c r="O815" s="175" t="e">
        <f t="shared" si="647"/>
        <v>#REF!</v>
      </c>
      <c r="P815" s="175" t="e">
        <f t="shared" ref="P815:Q815" si="698">N815+L815</f>
        <v>#REF!</v>
      </c>
      <c r="Q815" s="175" t="e">
        <f t="shared" si="698"/>
        <v>#REF!</v>
      </c>
      <c r="R815" s="155"/>
      <c r="S815" s="124"/>
      <c r="T815" s="119"/>
      <c r="U815" s="119"/>
      <c r="V815" s="124"/>
    </row>
    <row r="816" spans="1:22" ht="27.75" hidden="1" customHeight="1" outlineLevel="1">
      <c r="A816" s="140"/>
      <c r="B816" s="412"/>
      <c r="C816" s="155" t="s">
        <v>740</v>
      </c>
      <c r="D816" s="214"/>
      <c r="E816" s="156">
        <v>1</v>
      </c>
      <c r="F816" s="157">
        <v>6.45</v>
      </c>
      <c r="G816" s="157"/>
      <c r="H816" s="157">
        <v>3.2</v>
      </c>
      <c r="I816" s="157">
        <v>1</v>
      </c>
      <c r="J816" s="157">
        <f t="shared" si="691"/>
        <v>20.64</v>
      </c>
      <c r="K816" s="157"/>
      <c r="L816" s="175" t="e">
        <f t="shared" si="644"/>
        <v>#REF!</v>
      </c>
      <c r="M816" s="175" t="e">
        <f t="shared" si="645"/>
        <v>#REF!</v>
      </c>
      <c r="N816" s="175" t="e">
        <f t="shared" si="646"/>
        <v>#REF!</v>
      </c>
      <c r="O816" s="175" t="e">
        <f t="shared" si="647"/>
        <v>#REF!</v>
      </c>
      <c r="P816" s="175" t="e">
        <f t="shared" ref="P816:Q816" si="699">N816+L816</f>
        <v>#REF!</v>
      </c>
      <c r="Q816" s="175" t="e">
        <f t="shared" si="699"/>
        <v>#REF!</v>
      </c>
      <c r="R816" s="155"/>
      <c r="S816" s="124"/>
      <c r="T816" s="119"/>
      <c r="U816" s="119"/>
      <c r="V816" s="124"/>
    </row>
    <row r="817" spans="1:22" ht="27.75" hidden="1" customHeight="1" outlineLevel="1">
      <c r="A817" s="140"/>
      <c r="B817" s="412"/>
      <c r="C817" s="155"/>
      <c r="D817" s="214"/>
      <c r="E817" s="156">
        <v>1</v>
      </c>
      <c r="F817" s="157">
        <v>4.05</v>
      </c>
      <c r="G817" s="157"/>
      <c r="H817" s="157">
        <v>3.2</v>
      </c>
      <c r="I817" s="157">
        <v>1</v>
      </c>
      <c r="J817" s="157">
        <f t="shared" si="691"/>
        <v>12.96</v>
      </c>
      <c r="K817" s="157"/>
      <c r="L817" s="175" t="e">
        <f t="shared" si="644"/>
        <v>#REF!</v>
      </c>
      <c r="M817" s="175" t="e">
        <f t="shared" si="645"/>
        <v>#REF!</v>
      </c>
      <c r="N817" s="175" t="e">
        <f t="shared" si="646"/>
        <v>#REF!</v>
      </c>
      <c r="O817" s="175" t="e">
        <f t="shared" si="647"/>
        <v>#REF!</v>
      </c>
      <c r="P817" s="175" t="e">
        <f t="shared" ref="P817:Q817" si="700">N817+L817</f>
        <v>#REF!</v>
      </c>
      <c r="Q817" s="175" t="e">
        <f t="shared" si="700"/>
        <v>#REF!</v>
      </c>
      <c r="R817" s="155"/>
      <c r="S817" s="124"/>
      <c r="T817" s="119"/>
      <c r="U817" s="119"/>
      <c r="V817" s="124"/>
    </row>
    <row r="818" spans="1:22" ht="27.75" hidden="1" customHeight="1" outlineLevel="1">
      <c r="A818" s="140"/>
      <c r="B818" s="412"/>
      <c r="C818" s="155"/>
      <c r="D818" s="214"/>
      <c r="E818" s="156">
        <v>1</v>
      </c>
      <c r="F818" s="157">
        <v>4.2</v>
      </c>
      <c r="G818" s="157"/>
      <c r="H818" s="157">
        <v>3.2</v>
      </c>
      <c r="I818" s="157">
        <v>1</v>
      </c>
      <c r="J818" s="157">
        <f t="shared" si="691"/>
        <v>13.44</v>
      </c>
      <c r="K818" s="157"/>
      <c r="L818" s="175" t="e">
        <f t="shared" si="644"/>
        <v>#REF!</v>
      </c>
      <c r="M818" s="175" t="e">
        <f t="shared" si="645"/>
        <v>#REF!</v>
      </c>
      <c r="N818" s="175" t="e">
        <f t="shared" si="646"/>
        <v>#REF!</v>
      </c>
      <c r="O818" s="175" t="e">
        <f t="shared" si="647"/>
        <v>#REF!</v>
      </c>
      <c r="P818" s="175" t="e">
        <f t="shared" ref="P818:Q818" si="701">N818+L818</f>
        <v>#REF!</v>
      </c>
      <c r="Q818" s="175" t="e">
        <f t="shared" si="701"/>
        <v>#REF!</v>
      </c>
      <c r="R818" s="155"/>
      <c r="S818" s="124"/>
      <c r="T818" s="119"/>
      <c r="U818" s="119"/>
      <c r="V818" s="124"/>
    </row>
    <row r="819" spans="1:22" ht="27.75" hidden="1" customHeight="1" outlineLevel="1">
      <c r="A819" s="140"/>
      <c r="B819" s="412"/>
      <c r="C819" s="155"/>
      <c r="D819" s="214"/>
      <c r="E819" s="156">
        <v>1</v>
      </c>
      <c r="F819" s="157">
        <v>3.5</v>
      </c>
      <c r="G819" s="157"/>
      <c r="H819" s="157">
        <v>3.2</v>
      </c>
      <c r="I819" s="157">
        <v>1</v>
      </c>
      <c r="J819" s="157">
        <f t="shared" si="691"/>
        <v>11.2</v>
      </c>
      <c r="K819" s="157"/>
      <c r="L819" s="175" t="e">
        <f t="shared" si="644"/>
        <v>#REF!</v>
      </c>
      <c r="M819" s="175" t="e">
        <f t="shared" si="645"/>
        <v>#REF!</v>
      </c>
      <c r="N819" s="175" t="e">
        <f t="shared" si="646"/>
        <v>#REF!</v>
      </c>
      <c r="O819" s="175" t="e">
        <f t="shared" si="647"/>
        <v>#REF!</v>
      </c>
      <c r="P819" s="175" t="e">
        <f t="shared" ref="P819:Q819" si="702">N819+L819</f>
        <v>#REF!</v>
      </c>
      <c r="Q819" s="175" t="e">
        <f t="shared" si="702"/>
        <v>#REF!</v>
      </c>
      <c r="R819" s="155"/>
      <c r="S819" s="124"/>
      <c r="T819" s="119"/>
      <c r="U819" s="119"/>
      <c r="V819" s="124"/>
    </row>
    <row r="820" spans="1:22" ht="27.75" hidden="1" customHeight="1" outlineLevel="1">
      <c r="A820" s="140"/>
      <c r="B820" s="412"/>
      <c r="C820" s="155" t="s">
        <v>741</v>
      </c>
      <c r="D820" s="214"/>
      <c r="E820" s="156">
        <v>1</v>
      </c>
      <c r="F820" s="157">
        <v>4.9000000000000004</v>
      </c>
      <c r="G820" s="157"/>
      <c r="H820" s="157">
        <v>3.2</v>
      </c>
      <c r="I820" s="157">
        <v>1</v>
      </c>
      <c r="J820" s="157">
        <f t="shared" si="691"/>
        <v>15.68</v>
      </c>
      <c r="K820" s="157"/>
      <c r="L820" s="175" t="e">
        <f t="shared" si="644"/>
        <v>#REF!</v>
      </c>
      <c r="M820" s="175" t="e">
        <f t="shared" si="645"/>
        <v>#REF!</v>
      </c>
      <c r="N820" s="175" t="e">
        <f t="shared" si="646"/>
        <v>#REF!</v>
      </c>
      <c r="O820" s="175" t="e">
        <f t="shared" si="647"/>
        <v>#REF!</v>
      </c>
      <c r="P820" s="175" t="e">
        <f t="shared" ref="P820:Q820" si="703">N820+L820</f>
        <v>#REF!</v>
      </c>
      <c r="Q820" s="175" t="e">
        <f t="shared" si="703"/>
        <v>#REF!</v>
      </c>
      <c r="R820" s="155"/>
      <c r="S820" s="124"/>
      <c r="T820" s="119"/>
      <c r="U820" s="119"/>
      <c r="V820" s="124"/>
    </row>
    <row r="821" spans="1:22" ht="27.75" hidden="1" customHeight="1" outlineLevel="1">
      <c r="A821" s="140"/>
      <c r="B821" s="412"/>
      <c r="C821" s="155"/>
      <c r="D821" s="214"/>
      <c r="E821" s="156">
        <v>1</v>
      </c>
      <c r="F821" s="157">
        <v>5.55</v>
      </c>
      <c r="G821" s="157"/>
      <c r="H821" s="157">
        <v>3.2</v>
      </c>
      <c r="I821" s="157">
        <v>1</v>
      </c>
      <c r="J821" s="157">
        <f t="shared" si="691"/>
        <v>17.760000000000002</v>
      </c>
      <c r="K821" s="157"/>
      <c r="L821" s="175" t="e">
        <f t="shared" si="644"/>
        <v>#REF!</v>
      </c>
      <c r="M821" s="175" t="e">
        <f t="shared" si="645"/>
        <v>#REF!</v>
      </c>
      <c r="N821" s="175" t="e">
        <f t="shared" si="646"/>
        <v>#REF!</v>
      </c>
      <c r="O821" s="175" t="e">
        <f t="shared" si="647"/>
        <v>#REF!</v>
      </c>
      <c r="P821" s="175" t="e">
        <f t="shared" ref="P821:Q821" si="704">N821+L821</f>
        <v>#REF!</v>
      </c>
      <c r="Q821" s="175" t="e">
        <f t="shared" si="704"/>
        <v>#REF!</v>
      </c>
      <c r="R821" s="155"/>
      <c r="S821" s="124"/>
      <c r="T821" s="119"/>
      <c r="U821" s="119"/>
      <c r="V821" s="124"/>
    </row>
    <row r="822" spans="1:22" ht="27.75" hidden="1" customHeight="1" outlineLevel="1">
      <c r="A822" s="140"/>
      <c r="B822" s="155"/>
      <c r="C822" s="155"/>
      <c r="D822" s="214"/>
      <c r="E822" s="156">
        <v>1</v>
      </c>
      <c r="F822" s="157">
        <v>4.0999999999999996</v>
      </c>
      <c r="G822" s="157"/>
      <c r="H822" s="157">
        <v>3.2</v>
      </c>
      <c r="I822" s="157">
        <v>1</v>
      </c>
      <c r="J822" s="157">
        <f t="shared" si="691"/>
        <v>13.12</v>
      </c>
      <c r="K822" s="157"/>
      <c r="L822" s="175" t="e">
        <f t="shared" si="644"/>
        <v>#REF!</v>
      </c>
      <c r="M822" s="175" t="e">
        <f t="shared" si="645"/>
        <v>#REF!</v>
      </c>
      <c r="N822" s="175" t="e">
        <f t="shared" si="646"/>
        <v>#REF!</v>
      </c>
      <c r="O822" s="175" t="e">
        <f t="shared" si="647"/>
        <v>#REF!</v>
      </c>
      <c r="P822" s="175" t="e">
        <f t="shared" ref="P822:Q822" si="705">N822+L822</f>
        <v>#REF!</v>
      </c>
      <c r="Q822" s="175" t="e">
        <f t="shared" si="705"/>
        <v>#REF!</v>
      </c>
      <c r="R822" s="155"/>
      <c r="S822" s="124"/>
      <c r="T822" s="119"/>
      <c r="U822" s="119"/>
      <c r="V822" s="124"/>
    </row>
    <row r="823" spans="1:22" ht="27.75" hidden="1" customHeight="1" outlineLevel="1">
      <c r="A823" s="140"/>
      <c r="B823" s="155"/>
      <c r="C823" s="155"/>
      <c r="D823" s="214"/>
      <c r="E823" s="157">
        <v>1</v>
      </c>
      <c r="F823" s="214">
        <v>3.45</v>
      </c>
      <c r="G823" s="214"/>
      <c r="H823" s="157">
        <v>3.2</v>
      </c>
      <c r="I823" s="157">
        <v>1</v>
      </c>
      <c r="J823" s="157">
        <f t="shared" si="691"/>
        <v>11.04</v>
      </c>
      <c r="K823" s="157"/>
      <c r="L823" s="175" t="e">
        <f t="shared" si="644"/>
        <v>#REF!</v>
      </c>
      <c r="M823" s="175" t="e">
        <f t="shared" si="645"/>
        <v>#REF!</v>
      </c>
      <c r="N823" s="175" t="e">
        <f t="shared" si="646"/>
        <v>#REF!</v>
      </c>
      <c r="O823" s="175" t="e">
        <f t="shared" si="647"/>
        <v>#REF!</v>
      </c>
      <c r="P823" s="175" t="e">
        <f t="shared" ref="P823:Q823" si="706">N823+L823</f>
        <v>#REF!</v>
      </c>
      <c r="Q823" s="175" t="e">
        <f t="shared" si="706"/>
        <v>#REF!</v>
      </c>
      <c r="R823" s="155"/>
      <c r="S823" s="124"/>
      <c r="T823" s="119"/>
      <c r="U823" s="119"/>
      <c r="V823" s="124"/>
    </row>
    <row r="824" spans="1:22" ht="27.75" hidden="1" customHeight="1" outlineLevel="1">
      <c r="A824" s="140"/>
      <c r="B824" s="155"/>
      <c r="C824" s="155" t="s">
        <v>743</v>
      </c>
      <c r="D824" s="214"/>
      <c r="E824" s="157">
        <v>2</v>
      </c>
      <c r="F824" s="214">
        <v>3</v>
      </c>
      <c r="G824" s="214"/>
      <c r="H824" s="157">
        <v>3.2</v>
      </c>
      <c r="I824" s="157">
        <v>1</v>
      </c>
      <c r="J824" s="157">
        <f t="shared" si="691"/>
        <v>19.2</v>
      </c>
      <c r="K824" s="157"/>
      <c r="L824" s="175" t="e">
        <f t="shared" si="644"/>
        <v>#REF!</v>
      </c>
      <c r="M824" s="175" t="e">
        <f t="shared" si="645"/>
        <v>#REF!</v>
      </c>
      <c r="N824" s="175" t="e">
        <f t="shared" si="646"/>
        <v>#REF!</v>
      </c>
      <c r="O824" s="175" t="e">
        <f t="shared" si="647"/>
        <v>#REF!</v>
      </c>
      <c r="P824" s="175" t="e">
        <f t="shared" ref="P824:Q824" si="707">N824+L824</f>
        <v>#REF!</v>
      </c>
      <c r="Q824" s="175" t="e">
        <f t="shared" si="707"/>
        <v>#REF!</v>
      </c>
      <c r="R824" s="155"/>
      <c r="S824" s="124"/>
      <c r="T824" s="119"/>
      <c r="U824" s="119"/>
      <c r="V824" s="124"/>
    </row>
    <row r="825" spans="1:22" ht="27.75" hidden="1" customHeight="1" outlineLevel="1">
      <c r="A825" s="140"/>
      <c r="B825" s="155"/>
      <c r="C825" s="155"/>
      <c r="D825" s="214"/>
      <c r="E825" s="157">
        <v>2</v>
      </c>
      <c r="F825" s="214">
        <v>1.5</v>
      </c>
      <c r="G825" s="214"/>
      <c r="H825" s="157">
        <v>3.2</v>
      </c>
      <c r="I825" s="157">
        <v>1</v>
      </c>
      <c r="J825" s="157">
        <f t="shared" si="691"/>
        <v>9.6</v>
      </c>
      <c r="K825" s="157"/>
      <c r="L825" s="175" t="e">
        <f t="shared" si="644"/>
        <v>#REF!</v>
      </c>
      <c r="M825" s="175" t="e">
        <f t="shared" si="645"/>
        <v>#REF!</v>
      </c>
      <c r="N825" s="175" t="e">
        <f t="shared" si="646"/>
        <v>#REF!</v>
      </c>
      <c r="O825" s="175" t="e">
        <f t="shared" si="647"/>
        <v>#REF!</v>
      </c>
      <c r="P825" s="175" t="e">
        <f t="shared" ref="P825:Q825" si="708">N825+L825</f>
        <v>#REF!</v>
      </c>
      <c r="Q825" s="175" t="e">
        <f t="shared" si="708"/>
        <v>#REF!</v>
      </c>
      <c r="R825" s="155"/>
      <c r="S825" s="124"/>
      <c r="T825" s="119"/>
      <c r="U825" s="119"/>
      <c r="V825" s="124"/>
    </row>
    <row r="826" spans="1:22" ht="27.75" hidden="1" customHeight="1" outlineLevel="1">
      <c r="A826" s="140"/>
      <c r="B826" s="155"/>
      <c r="C826" s="155"/>
      <c r="D826" s="214"/>
      <c r="E826" s="157">
        <v>1</v>
      </c>
      <c r="F826" s="214">
        <v>4.05</v>
      </c>
      <c r="G826" s="214"/>
      <c r="H826" s="157">
        <v>3.2</v>
      </c>
      <c r="I826" s="157">
        <v>1</v>
      </c>
      <c r="J826" s="157">
        <f t="shared" si="691"/>
        <v>12.96</v>
      </c>
      <c r="K826" s="157"/>
      <c r="L826" s="175" t="e">
        <f t="shared" si="644"/>
        <v>#REF!</v>
      </c>
      <c r="M826" s="175" t="e">
        <f t="shared" si="645"/>
        <v>#REF!</v>
      </c>
      <c r="N826" s="175" t="e">
        <f t="shared" si="646"/>
        <v>#REF!</v>
      </c>
      <c r="O826" s="175" t="e">
        <f t="shared" si="647"/>
        <v>#REF!</v>
      </c>
      <c r="P826" s="175" t="e">
        <f t="shared" ref="P826:Q826" si="709">N826+L826</f>
        <v>#REF!</v>
      </c>
      <c r="Q826" s="175" t="e">
        <f t="shared" si="709"/>
        <v>#REF!</v>
      </c>
      <c r="R826" s="155"/>
      <c r="S826" s="124"/>
      <c r="T826" s="119"/>
      <c r="U826" s="119"/>
      <c r="V826" s="124"/>
    </row>
    <row r="827" spans="1:22" ht="27.75" hidden="1" customHeight="1" outlineLevel="1">
      <c r="A827" s="140"/>
      <c r="B827" s="155"/>
      <c r="C827" s="155" t="s">
        <v>746</v>
      </c>
      <c r="D827" s="214"/>
      <c r="E827" s="157"/>
      <c r="F827" s="214"/>
      <c r="G827" s="214"/>
      <c r="H827" s="214"/>
      <c r="I827" s="157"/>
      <c r="J827" s="157">
        <f t="shared" si="691"/>
        <v>0</v>
      </c>
      <c r="K827" s="157"/>
      <c r="L827" s="175" t="e">
        <f t="shared" si="644"/>
        <v>#REF!</v>
      </c>
      <c r="M827" s="175" t="e">
        <f t="shared" si="645"/>
        <v>#REF!</v>
      </c>
      <c r="N827" s="175" t="e">
        <f t="shared" si="646"/>
        <v>#REF!</v>
      </c>
      <c r="O827" s="175" t="e">
        <f t="shared" si="647"/>
        <v>#REF!</v>
      </c>
      <c r="P827" s="175" t="e">
        <f t="shared" ref="P827:Q827" si="710">N827+L827</f>
        <v>#REF!</v>
      </c>
      <c r="Q827" s="175" t="e">
        <f t="shared" si="710"/>
        <v>#REF!</v>
      </c>
      <c r="R827" s="155"/>
      <c r="S827" s="124"/>
      <c r="T827" s="119"/>
      <c r="U827" s="119"/>
      <c r="V827" s="124"/>
    </row>
    <row r="828" spans="1:22" ht="27.75" hidden="1" customHeight="1" outlineLevel="1">
      <c r="A828" s="140"/>
      <c r="B828" s="412"/>
      <c r="C828" s="155" t="s">
        <v>754</v>
      </c>
      <c r="D828" s="155"/>
      <c r="E828" s="155">
        <v>1</v>
      </c>
      <c r="F828" s="155"/>
      <c r="G828" s="155">
        <v>5.3</v>
      </c>
      <c r="H828" s="155">
        <v>2.4</v>
      </c>
      <c r="I828" s="157">
        <v>-1</v>
      </c>
      <c r="J828" s="157">
        <f t="shared" si="691"/>
        <v>-12.72</v>
      </c>
      <c r="K828" s="157"/>
      <c r="L828" s="175" t="e">
        <f t="shared" si="644"/>
        <v>#REF!</v>
      </c>
      <c r="M828" s="175" t="e">
        <f t="shared" si="645"/>
        <v>#REF!</v>
      </c>
      <c r="N828" s="175" t="e">
        <f t="shared" si="646"/>
        <v>#REF!</v>
      </c>
      <c r="O828" s="175" t="e">
        <f t="shared" si="647"/>
        <v>#REF!</v>
      </c>
      <c r="P828" s="175" t="e">
        <f t="shared" ref="P828:Q828" si="711">N828+L828</f>
        <v>#REF!</v>
      </c>
      <c r="Q828" s="175" t="e">
        <f t="shared" si="711"/>
        <v>#REF!</v>
      </c>
      <c r="R828" s="155"/>
      <c r="S828" s="124"/>
      <c r="T828" s="119"/>
      <c r="U828" s="119"/>
      <c r="V828" s="124"/>
    </row>
    <row r="829" spans="1:22" ht="27.75" hidden="1" customHeight="1" outlineLevel="1">
      <c r="A829" s="140"/>
      <c r="B829" s="155"/>
      <c r="C829" s="155" t="s">
        <v>755</v>
      </c>
      <c r="D829" s="214"/>
      <c r="E829" s="157">
        <v>2</v>
      </c>
      <c r="F829" s="214"/>
      <c r="G829" s="157">
        <v>2.4</v>
      </c>
      <c r="H829" s="214">
        <v>2.4</v>
      </c>
      <c r="I829" s="157">
        <v>-1</v>
      </c>
      <c r="J829" s="157">
        <f t="shared" si="691"/>
        <v>-11.52</v>
      </c>
      <c r="K829" s="157"/>
      <c r="L829" s="175" t="e">
        <f t="shared" si="644"/>
        <v>#REF!</v>
      </c>
      <c r="M829" s="175" t="e">
        <f t="shared" si="645"/>
        <v>#REF!</v>
      </c>
      <c r="N829" s="175" t="e">
        <f t="shared" si="646"/>
        <v>#REF!</v>
      </c>
      <c r="O829" s="175" t="e">
        <f t="shared" si="647"/>
        <v>#REF!</v>
      </c>
      <c r="P829" s="175" t="e">
        <f t="shared" ref="P829:Q829" si="712">N829+L829</f>
        <v>#REF!</v>
      </c>
      <c r="Q829" s="175" t="e">
        <f t="shared" si="712"/>
        <v>#REF!</v>
      </c>
      <c r="R829" s="155"/>
      <c r="S829" s="124"/>
      <c r="T829" s="119"/>
      <c r="U829" s="119"/>
      <c r="V829" s="124"/>
    </row>
    <row r="830" spans="1:22" ht="27.75" hidden="1" customHeight="1" outlineLevel="1">
      <c r="A830" s="140"/>
      <c r="B830" s="155"/>
      <c r="C830" s="155" t="s">
        <v>756</v>
      </c>
      <c r="D830" s="214"/>
      <c r="E830" s="157">
        <v>3</v>
      </c>
      <c r="F830" s="214"/>
      <c r="G830" s="157">
        <v>3.55</v>
      </c>
      <c r="H830" s="214">
        <v>2.4</v>
      </c>
      <c r="I830" s="157">
        <v>-1</v>
      </c>
      <c r="J830" s="157">
        <f t="shared" si="691"/>
        <v>-25.56</v>
      </c>
      <c r="K830" s="157"/>
      <c r="L830" s="175" t="e">
        <f t="shared" si="644"/>
        <v>#REF!</v>
      </c>
      <c r="M830" s="175" t="e">
        <f t="shared" si="645"/>
        <v>#REF!</v>
      </c>
      <c r="N830" s="175" t="e">
        <f t="shared" si="646"/>
        <v>#REF!</v>
      </c>
      <c r="O830" s="175" t="e">
        <f t="shared" si="647"/>
        <v>#REF!</v>
      </c>
      <c r="P830" s="175" t="e">
        <f t="shared" ref="P830:Q830" si="713">N830+L830</f>
        <v>#REF!</v>
      </c>
      <c r="Q830" s="175" t="e">
        <f t="shared" si="713"/>
        <v>#REF!</v>
      </c>
      <c r="R830" s="155"/>
      <c r="S830" s="124"/>
      <c r="T830" s="119"/>
      <c r="U830" s="119"/>
      <c r="V830" s="124"/>
    </row>
    <row r="831" spans="1:22" ht="27.75" hidden="1" customHeight="1" outlineLevel="1">
      <c r="A831" s="140"/>
      <c r="B831" s="155"/>
      <c r="C831" s="155" t="s">
        <v>757</v>
      </c>
      <c r="D831" s="214"/>
      <c r="E831" s="157">
        <v>2</v>
      </c>
      <c r="F831" s="214"/>
      <c r="G831" s="157">
        <v>3.7</v>
      </c>
      <c r="H831" s="214">
        <v>2.4</v>
      </c>
      <c r="I831" s="157">
        <v>-1</v>
      </c>
      <c r="J831" s="157">
        <f t="shared" si="691"/>
        <v>-17.760000000000002</v>
      </c>
      <c r="K831" s="157"/>
      <c r="L831" s="175" t="e">
        <f t="shared" si="644"/>
        <v>#REF!</v>
      </c>
      <c r="M831" s="175" t="e">
        <f t="shared" si="645"/>
        <v>#REF!</v>
      </c>
      <c r="N831" s="175" t="e">
        <f t="shared" si="646"/>
        <v>#REF!</v>
      </c>
      <c r="O831" s="175" t="e">
        <f t="shared" si="647"/>
        <v>#REF!</v>
      </c>
      <c r="P831" s="175" t="e">
        <f t="shared" ref="P831:Q831" si="714">N831+L831</f>
        <v>#REF!</v>
      </c>
      <c r="Q831" s="175" t="e">
        <f t="shared" si="714"/>
        <v>#REF!</v>
      </c>
      <c r="R831" s="155"/>
      <c r="S831" s="124"/>
      <c r="T831" s="119"/>
      <c r="U831" s="119"/>
      <c r="V831" s="124"/>
    </row>
    <row r="832" spans="1:22" ht="27.75" hidden="1" customHeight="1" outlineLevel="1">
      <c r="A832" s="140"/>
      <c r="B832" s="155"/>
      <c r="C832" s="155" t="s">
        <v>758</v>
      </c>
      <c r="D832" s="214"/>
      <c r="E832" s="157">
        <v>2</v>
      </c>
      <c r="F832" s="214"/>
      <c r="G832" s="157">
        <v>2.4</v>
      </c>
      <c r="H832" s="214">
        <v>2.4</v>
      </c>
      <c r="I832" s="157">
        <v>-1</v>
      </c>
      <c r="J832" s="157">
        <f t="shared" si="691"/>
        <v>-11.52</v>
      </c>
      <c r="K832" s="157"/>
      <c r="L832" s="175" t="e">
        <f t="shared" si="644"/>
        <v>#REF!</v>
      </c>
      <c r="M832" s="175" t="e">
        <f t="shared" si="645"/>
        <v>#REF!</v>
      </c>
      <c r="N832" s="175" t="e">
        <f t="shared" si="646"/>
        <v>#REF!</v>
      </c>
      <c r="O832" s="175" t="e">
        <f t="shared" si="647"/>
        <v>#REF!</v>
      </c>
      <c r="P832" s="175" t="e">
        <f t="shared" ref="P832:Q832" si="715">N832+L832</f>
        <v>#REF!</v>
      </c>
      <c r="Q832" s="175" t="e">
        <f t="shared" si="715"/>
        <v>#REF!</v>
      </c>
      <c r="R832" s="155"/>
      <c r="S832" s="124"/>
      <c r="T832" s="119"/>
      <c r="U832" s="119"/>
      <c r="V832" s="124"/>
    </row>
    <row r="833" spans="1:22" ht="27.75" hidden="1" customHeight="1" outlineLevel="1">
      <c r="A833" s="140"/>
      <c r="B833" s="155"/>
      <c r="C833" s="155" t="s">
        <v>759</v>
      </c>
      <c r="D833" s="214"/>
      <c r="E833" s="157">
        <v>1</v>
      </c>
      <c r="F833" s="214"/>
      <c r="G833" s="157">
        <v>0.6</v>
      </c>
      <c r="H833" s="214">
        <v>1.2</v>
      </c>
      <c r="I833" s="157">
        <v>-1</v>
      </c>
      <c r="J833" s="157">
        <f t="shared" si="691"/>
        <v>-0.72</v>
      </c>
      <c r="K833" s="157"/>
      <c r="L833" s="175" t="e">
        <f t="shared" si="644"/>
        <v>#REF!</v>
      </c>
      <c r="M833" s="175" t="e">
        <f t="shared" si="645"/>
        <v>#REF!</v>
      </c>
      <c r="N833" s="175" t="e">
        <f t="shared" si="646"/>
        <v>#REF!</v>
      </c>
      <c r="O833" s="175" t="e">
        <f t="shared" si="647"/>
        <v>#REF!</v>
      </c>
      <c r="P833" s="175" t="e">
        <f t="shared" ref="P833:Q833" si="716">N833+L833</f>
        <v>#REF!</v>
      </c>
      <c r="Q833" s="175" t="e">
        <f t="shared" si="716"/>
        <v>#REF!</v>
      </c>
      <c r="R833" s="155"/>
      <c r="S833" s="124"/>
      <c r="T833" s="119"/>
      <c r="U833" s="119"/>
      <c r="V833" s="124"/>
    </row>
    <row r="834" spans="1:22" ht="27.75" hidden="1" customHeight="1" outlineLevel="1">
      <c r="A834" s="140"/>
      <c r="B834" s="155"/>
      <c r="C834" s="155" t="s">
        <v>731</v>
      </c>
      <c r="D834" s="214"/>
      <c r="E834" s="157">
        <v>1</v>
      </c>
      <c r="F834" s="214"/>
      <c r="G834" s="157">
        <v>1.3</v>
      </c>
      <c r="H834" s="214">
        <v>2.7</v>
      </c>
      <c r="I834" s="157">
        <v>-1</v>
      </c>
      <c r="J834" s="157">
        <f t="shared" si="691"/>
        <v>-3.51</v>
      </c>
      <c r="K834" s="157"/>
      <c r="L834" s="175" t="e">
        <f t="shared" si="644"/>
        <v>#REF!</v>
      </c>
      <c r="M834" s="175" t="e">
        <f t="shared" si="645"/>
        <v>#REF!</v>
      </c>
      <c r="N834" s="175" t="e">
        <f t="shared" si="646"/>
        <v>#REF!</v>
      </c>
      <c r="O834" s="175" t="e">
        <f t="shared" si="647"/>
        <v>#REF!</v>
      </c>
      <c r="P834" s="175" t="e">
        <f t="shared" ref="P834:Q834" si="717">N834+L834</f>
        <v>#REF!</v>
      </c>
      <c r="Q834" s="175" t="e">
        <f t="shared" si="717"/>
        <v>#REF!</v>
      </c>
      <c r="R834" s="155"/>
      <c r="S834" s="124"/>
      <c r="T834" s="119"/>
      <c r="U834" s="119"/>
      <c r="V834" s="124"/>
    </row>
    <row r="835" spans="1:22" ht="27.75" hidden="1" customHeight="1" outlineLevel="1">
      <c r="A835" s="140"/>
      <c r="B835" s="155"/>
      <c r="C835" s="155" t="s">
        <v>730</v>
      </c>
      <c r="D835" s="214"/>
      <c r="E835" s="157">
        <v>1</v>
      </c>
      <c r="F835" s="214"/>
      <c r="G835" s="157">
        <v>1.3</v>
      </c>
      <c r="H835" s="214">
        <v>2.2000000000000002</v>
      </c>
      <c r="I835" s="157">
        <v>-1</v>
      </c>
      <c r="J835" s="157">
        <f t="shared" si="691"/>
        <v>-2.86</v>
      </c>
      <c r="K835" s="157"/>
      <c r="L835" s="175" t="e">
        <f t="shared" si="644"/>
        <v>#REF!</v>
      </c>
      <c r="M835" s="175" t="e">
        <f t="shared" si="645"/>
        <v>#REF!</v>
      </c>
      <c r="N835" s="175" t="e">
        <f t="shared" si="646"/>
        <v>#REF!</v>
      </c>
      <c r="O835" s="175" t="e">
        <f t="shared" si="647"/>
        <v>#REF!</v>
      </c>
      <c r="P835" s="175" t="e">
        <f t="shared" ref="P835:Q835" si="718">N835+L835</f>
        <v>#REF!</v>
      </c>
      <c r="Q835" s="175" t="e">
        <f t="shared" si="718"/>
        <v>#REF!</v>
      </c>
      <c r="R835" s="155"/>
      <c r="S835" s="124"/>
      <c r="T835" s="119"/>
      <c r="U835" s="119"/>
      <c r="V835" s="124"/>
    </row>
    <row r="836" spans="1:22" ht="27.75" hidden="1" customHeight="1" outlineLevel="1">
      <c r="A836" s="140"/>
      <c r="B836" s="155" t="s">
        <v>760</v>
      </c>
      <c r="C836" s="155"/>
      <c r="D836" s="214"/>
      <c r="E836" s="157">
        <v>1</v>
      </c>
      <c r="F836" s="214">
        <v>14.9</v>
      </c>
      <c r="G836" s="214"/>
      <c r="H836" s="214">
        <v>0.7</v>
      </c>
      <c r="I836" s="157">
        <v>1</v>
      </c>
      <c r="J836" s="157">
        <f t="shared" si="691"/>
        <v>10.43</v>
      </c>
      <c r="K836" s="157"/>
      <c r="L836" s="175" t="e">
        <f t="shared" si="644"/>
        <v>#REF!</v>
      </c>
      <c r="M836" s="175" t="e">
        <f t="shared" si="645"/>
        <v>#REF!</v>
      </c>
      <c r="N836" s="175" t="e">
        <f t="shared" si="646"/>
        <v>#REF!</v>
      </c>
      <c r="O836" s="175" t="e">
        <f t="shared" si="647"/>
        <v>#REF!</v>
      </c>
      <c r="P836" s="175" t="e">
        <f t="shared" ref="P836:Q836" si="719">N836+L836</f>
        <v>#REF!</v>
      </c>
      <c r="Q836" s="175" t="e">
        <f t="shared" si="719"/>
        <v>#REF!</v>
      </c>
      <c r="R836" s="155"/>
      <c r="S836" s="124"/>
      <c r="T836" s="119"/>
      <c r="U836" s="119"/>
      <c r="V836" s="124"/>
    </row>
    <row r="837" spans="1:22" ht="36" customHeight="1" collapsed="1">
      <c r="A837" s="140">
        <v>2</v>
      </c>
      <c r="B837" s="155" t="s">
        <v>393</v>
      </c>
      <c r="C837" s="155" t="s">
        <v>287</v>
      </c>
      <c r="D837" s="214" t="s">
        <v>206</v>
      </c>
      <c r="E837" s="156"/>
      <c r="F837" s="157"/>
      <c r="G837" s="157"/>
      <c r="H837" s="157"/>
      <c r="I837" s="157"/>
      <c r="J837" s="157"/>
      <c r="K837" s="157">
        <f>SUBTOTAL(9,J839:J884)</f>
        <v>443.51400000000001</v>
      </c>
      <c r="L837" s="175" t="e">
        <f t="shared" si="644"/>
        <v>#REF!</v>
      </c>
      <c r="M837" s="175" t="e">
        <f t="shared" si="645"/>
        <v>#REF!</v>
      </c>
      <c r="N837" s="175" t="e">
        <f t="shared" si="646"/>
        <v>#REF!</v>
      </c>
      <c r="O837" s="175" t="e">
        <f t="shared" si="647"/>
        <v>#REF!</v>
      </c>
      <c r="P837" s="175" t="e">
        <f t="shared" ref="P837:Q837" si="720">N837+L837</f>
        <v>#REF!</v>
      </c>
      <c r="Q837" s="175" t="e">
        <f t="shared" si="720"/>
        <v>#REF!</v>
      </c>
      <c r="R837" s="155"/>
      <c r="S837" s="124"/>
      <c r="T837" s="119">
        <f>125000</f>
        <v>125000</v>
      </c>
      <c r="U837" s="119">
        <v>65000</v>
      </c>
      <c r="V837" s="124"/>
    </row>
    <row r="838" spans="1:22" ht="27.75" hidden="1" customHeight="1" outlineLevel="1">
      <c r="A838" s="140"/>
      <c r="B838" s="155" t="s">
        <v>365</v>
      </c>
      <c r="C838" s="155"/>
      <c r="D838" s="214"/>
      <c r="E838" s="156"/>
      <c r="F838" s="157"/>
      <c r="G838" s="157"/>
      <c r="H838" s="157"/>
      <c r="I838" s="157"/>
      <c r="J838" s="157"/>
      <c r="K838" s="157"/>
      <c r="L838" s="175"/>
      <c r="M838" s="175"/>
      <c r="N838" s="175"/>
      <c r="O838" s="175"/>
      <c r="P838" s="175"/>
      <c r="Q838" s="175"/>
      <c r="R838" s="155"/>
      <c r="S838" s="124"/>
      <c r="T838" s="119"/>
      <c r="U838" s="119"/>
      <c r="V838" s="124"/>
    </row>
    <row r="839" spans="1:22" ht="27.75" hidden="1" customHeight="1" outlineLevel="1">
      <c r="A839" s="140"/>
      <c r="B839" s="155"/>
      <c r="C839" s="155" t="s">
        <v>742</v>
      </c>
      <c r="D839" s="214"/>
      <c r="E839" s="156">
        <v>1</v>
      </c>
      <c r="F839" s="157">
        <v>2.1</v>
      </c>
      <c r="G839" s="157"/>
      <c r="H839" s="157">
        <v>3.6</v>
      </c>
      <c r="I839" s="157">
        <v>1</v>
      </c>
      <c r="J839" s="157">
        <f t="shared" ref="J839:J851" si="721">PRODUCT(E839:I839)</f>
        <v>7.56</v>
      </c>
      <c r="K839" s="157"/>
      <c r="L839" s="175"/>
      <c r="M839" s="175"/>
      <c r="N839" s="175"/>
      <c r="O839" s="175"/>
      <c r="P839" s="175"/>
      <c r="Q839" s="175"/>
      <c r="R839" s="155"/>
      <c r="S839" s="124"/>
      <c r="T839" s="119"/>
      <c r="U839" s="119"/>
      <c r="V839" s="124"/>
    </row>
    <row r="840" spans="1:22" ht="27.75" hidden="1" customHeight="1" outlineLevel="1">
      <c r="A840" s="140"/>
      <c r="B840" s="155"/>
      <c r="C840" s="155" t="s">
        <v>761</v>
      </c>
      <c r="D840" s="214"/>
      <c r="E840" s="156">
        <v>1</v>
      </c>
      <c r="F840" s="157">
        <v>5.3</v>
      </c>
      <c r="G840" s="157"/>
      <c r="H840" s="157">
        <f>3.6+0.28</f>
        <v>3.88</v>
      </c>
      <c r="I840" s="157">
        <v>1</v>
      </c>
      <c r="J840" s="157">
        <f t="shared" si="721"/>
        <v>20.564</v>
      </c>
      <c r="K840" s="157"/>
      <c r="L840" s="175"/>
      <c r="M840" s="175"/>
      <c r="N840" s="175"/>
      <c r="O840" s="175"/>
      <c r="P840" s="175"/>
      <c r="Q840" s="175"/>
      <c r="R840" s="155"/>
      <c r="S840" s="124"/>
      <c r="T840" s="119"/>
      <c r="U840" s="119"/>
      <c r="V840" s="124"/>
    </row>
    <row r="841" spans="1:22" ht="27.75" hidden="1" customHeight="1" outlineLevel="1">
      <c r="A841" s="140"/>
      <c r="B841" s="155"/>
      <c r="C841" s="155"/>
      <c r="D841" s="214"/>
      <c r="E841" s="156">
        <v>1</v>
      </c>
      <c r="F841" s="157">
        <v>5.55</v>
      </c>
      <c r="G841" s="157"/>
      <c r="H841" s="157">
        <v>3.6</v>
      </c>
      <c r="I841" s="157">
        <v>1</v>
      </c>
      <c r="J841" s="157">
        <f t="shared" si="721"/>
        <v>19.98</v>
      </c>
      <c r="K841" s="157"/>
      <c r="L841" s="175"/>
      <c r="M841" s="175"/>
      <c r="N841" s="175"/>
      <c r="O841" s="175"/>
      <c r="P841" s="175"/>
      <c r="Q841" s="175"/>
      <c r="R841" s="155"/>
      <c r="S841" s="124"/>
      <c r="T841" s="119"/>
      <c r="U841" s="119"/>
      <c r="V841" s="124"/>
    </row>
    <row r="842" spans="1:22" ht="27.75" hidden="1" customHeight="1" outlineLevel="1">
      <c r="A842" s="140"/>
      <c r="B842" s="155"/>
      <c r="C842" s="155"/>
      <c r="D842" s="214"/>
      <c r="E842" s="156">
        <v>1</v>
      </c>
      <c r="F842" s="157">
        <v>4.0999999999999996</v>
      </c>
      <c r="G842" s="157"/>
      <c r="H842" s="157">
        <v>3.6</v>
      </c>
      <c r="I842" s="157">
        <v>1</v>
      </c>
      <c r="J842" s="157">
        <f t="shared" si="721"/>
        <v>14.76</v>
      </c>
      <c r="K842" s="157"/>
      <c r="L842" s="175"/>
      <c r="M842" s="175"/>
      <c r="N842" s="175"/>
      <c r="O842" s="175"/>
      <c r="P842" s="175"/>
      <c r="Q842" s="175"/>
      <c r="R842" s="155"/>
      <c r="S842" s="124"/>
      <c r="T842" s="119"/>
      <c r="U842" s="119"/>
      <c r="V842" s="124"/>
    </row>
    <row r="843" spans="1:22" ht="27.75" hidden="1" customHeight="1" outlineLevel="1">
      <c r="A843" s="140"/>
      <c r="B843" s="412"/>
      <c r="C843" s="155" t="s">
        <v>762</v>
      </c>
      <c r="D843" s="214"/>
      <c r="E843" s="156">
        <v>2</v>
      </c>
      <c r="F843" s="157">
        <v>2.4</v>
      </c>
      <c r="G843" s="157"/>
      <c r="H843" s="157">
        <v>3.88</v>
      </c>
      <c r="I843" s="157">
        <v>1</v>
      </c>
      <c r="J843" s="157">
        <f t="shared" si="721"/>
        <v>18.623999999999999</v>
      </c>
      <c r="K843" s="157"/>
      <c r="L843" s="175"/>
      <c r="M843" s="175"/>
      <c r="N843" s="175"/>
      <c r="O843" s="175"/>
      <c r="P843" s="175"/>
      <c r="Q843" s="175"/>
      <c r="R843" s="155"/>
      <c r="S843" s="124"/>
      <c r="T843" s="119"/>
      <c r="U843" s="119"/>
      <c r="V843" s="124"/>
    </row>
    <row r="844" spans="1:22" ht="27.75" hidden="1" customHeight="1" outlineLevel="1">
      <c r="A844" s="140"/>
      <c r="B844" s="412"/>
      <c r="C844" s="155"/>
      <c r="D844" s="214"/>
      <c r="E844" s="156">
        <v>1</v>
      </c>
      <c r="F844" s="157">
        <v>2.9</v>
      </c>
      <c r="G844" s="157"/>
      <c r="H844" s="157">
        <v>3.88</v>
      </c>
      <c r="I844" s="157">
        <v>1</v>
      </c>
      <c r="J844" s="157">
        <f t="shared" si="721"/>
        <v>11.252000000000001</v>
      </c>
      <c r="K844" s="157"/>
      <c r="L844" s="175"/>
      <c r="M844" s="175"/>
      <c r="N844" s="175"/>
      <c r="O844" s="175"/>
      <c r="P844" s="175"/>
      <c r="Q844" s="175"/>
      <c r="R844" s="155"/>
      <c r="S844" s="124"/>
      <c r="T844" s="119"/>
      <c r="U844" s="119"/>
      <c r="V844" s="124"/>
    </row>
    <row r="845" spans="1:22" ht="27.75" hidden="1" customHeight="1" outlineLevel="1">
      <c r="A845" s="140"/>
      <c r="B845" s="412"/>
      <c r="C845" s="155"/>
      <c r="D845" s="214"/>
      <c r="E845" s="156">
        <v>1</v>
      </c>
      <c r="F845" s="156">
        <v>3.1</v>
      </c>
      <c r="G845" s="156"/>
      <c r="H845" s="156">
        <v>3.88</v>
      </c>
      <c r="I845" s="157">
        <v>1</v>
      </c>
      <c r="J845" s="157">
        <f t="shared" si="721"/>
        <v>12.028</v>
      </c>
      <c r="K845" s="157"/>
      <c r="L845" s="175"/>
      <c r="M845" s="175"/>
      <c r="N845" s="175"/>
      <c r="O845" s="175"/>
      <c r="P845" s="175"/>
      <c r="Q845" s="175"/>
      <c r="R845" s="155"/>
      <c r="S845" s="124"/>
      <c r="T845" s="119"/>
      <c r="U845" s="119"/>
      <c r="V845" s="124"/>
    </row>
    <row r="846" spans="1:22" ht="27.75" hidden="1" customHeight="1" outlineLevel="1">
      <c r="A846" s="140"/>
      <c r="B846" s="412"/>
      <c r="C846" s="155"/>
      <c r="D846" s="214"/>
      <c r="E846" s="156">
        <v>1</v>
      </c>
      <c r="F846" s="156">
        <v>1.9</v>
      </c>
      <c r="G846" s="156"/>
      <c r="H846" s="156">
        <v>3.88</v>
      </c>
      <c r="I846" s="157">
        <v>1</v>
      </c>
      <c r="J846" s="157">
        <f t="shared" si="721"/>
        <v>7.3719999999999999</v>
      </c>
      <c r="K846" s="157"/>
      <c r="L846" s="175"/>
      <c r="M846" s="175"/>
      <c r="N846" s="175"/>
      <c r="O846" s="175"/>
      <c r="P846" s="175"/>
      <c r="Q846" s="175"/>
      <c r="R846" s="155"/>
      <c r="S846" s="124"/>
      <c r="T846" s="119"/>
      <c r="U846" s="119"/>
      <c r="V846" s="124"/>
    </row>
    <row r="847" spans="1:22" ht="27.75" hidden="1" customHeight="1" outlineLevel="1">
      <c r="A847" s="140"/>
      <c r="B847" s="412"/>
      <c r="C847" s="155"/>
      <c r="D847" s="214"/>
      <c r="E847" s="156">
        <v>1</v>
      </c>
      <c r="F847" s="156">
        <v>0.95</v>
      </c>
      <c r="G847" s="156"/>
      <c r="H847" s="156">
        <v>3.88</v>
      </c>
      <c r="I847" s="157">
        <v>1</v>
      </c>
      <c r="J847" s="157">
        <f t="shared" si="721"/>
        <v>3.6859999999999999</v>
      </c>
      <c r="K847" s="157"/>
      <c r="L847" s="175"/>
      <c r="M847" s="175"/>
      <c r="N847" s="175"/>
      <c r="O847" s="175"/>
      <c r="P847" s="175"/>
      <c r="Q847" s="175"/>
      <c r="R847" s="155"/>
      <c r="S847" s="124"/>
      <c r="T847" s="119"/>
      <c r="U847" s="119"/>
      <c r="V847" s="124"/>
    </row>
    <row r="848" spans="1:22" ht="27.75" hidden="1" customHeight="1" outlineLevel="1">
      <c r="A848" s="140"/>
      <c r="B848" s="412"/>
      <c r="C848" s="155" t="s">
        <v>644</v>
      </c>
      <c r="D848" s="214"/>
      <c r="E848" s="156">
        <v>1</v>
      </c>
      <c r="F848" s="156">
        <v>0.25</v>
      </c>
      <c r="G848" s="156"/>
      <c r="H848" s="156">
        <v>3.88</v>
      </c>
      <c r="I848" s="157">
        <v>1</v>
      </c>
      <c r="J848" s="157">
        <f t="shared" si="721"/>
        <v>0.97</v>
      </c>
      <c r="K848" s="157"/>
      <c r="L848" s="175"/>
      <c r="M848" s="175"/>
      <c r="N848" s="175"/>
      <c r="O848" s="175"/>
      <c r="P848" s="175"/>
      <c r="Q848" s="175"/>
      <c r="R848" s="155"/>
      <c r="S848" s="124"/>
      <c r="T848" s="119"/>
      <c r="U848" s="119"/>
      <c r="V848" s="124"/>
    </row>
    <row r="849" spans="1:22" ht="27.75" hidden="1" customHeight="1" outlineLevel="1">
      <c r="A849" s="140"/>
      <c r="B849" s="412"/>
      <c r="C849" s="155"/>
      <c r="D849" s="214"/>
      <c r="E849" s="156">
        <v>1</v>
      </c>
      <c r="F849" s="157">
        <v>1.7</v>
      </c>
      <c r="G849" s="157"/>
      <c r="H849" s="156">
        <v>3.88</v>
      </c>
      <c r="I849" s="157">
        <v>1</v>
      </c>
      <c r="J849" s="157">
        <f t="shared" si="721"/>
        <v>6.5960000000000001</v>
      </c>
      <c r="K849" s="157"/>
      <c r="L849" s="175"/>
      <c r="M849" s="175"/>
      <c r="N849" s="175"/>
      <c r="O849" s="175"/>
      <c r="P849" s="175"/>
      <c r="Q849" s="175"/>
      <c r="R849" s="155"/>
      <c r="S849" s="124"/>
      <c r="T849" s="119"/>
      <c r="U849" s="119"/>
      <c r="V849" s="124"/>
    </row>
    <row r="850" spans="1:22" ht="27.75" hidden="1" customHeight="1" outlineLevel="1">
      <c r="A850" s="140"/>
      <c r="B850" s="412"/>
      <c r="C850" s="155" t="s">
        <v>763</v>
      </c>
      <c r="D850" s="214"/>
      <c r="E850" s="156">
        <v>1</v>
      </c>
      <c r="F850" s="157">
        <v>2.7</v>
      </c>
      <c r="G850" s="157"/>
      <c r="H850" s="156">
        <v>3.6</v>
      </c>
      <c r="I850" s="157">
        <v>2</v>
      </c>
      <c r="J850" s="157">
        <f t="shared" si="721"/>
        <v>19.440000000000001</v>
      </c>
      <c r="K850" s="157"/>
      <c r="L850" s="175"/>
      <c r="M850" s="175"/>
      <c r="N850" s="175"/>
      <c r="O850" s="175"/>
      <c r="P850" s="175"/>
      <c r="Q850" s="175"/>
      <c r="R850" s="155"/>
      <c r="S850" s="124"/>
      <c r="T850" s="119"/>
      <c r="U850" s="119"/>
      <c r="V850" s="124"/>
    </row>
    <row r="851" spans="1:22" ht="27.75" hidden="1" customHeight="1" outlineLevel="1">
      <c r="A851" s="140"/>
      <c r="B851" s="412"/>
      <c r="C851" s="155"/>
      <c r="D851" s="214"/>
      <c r="E851" s="156">
        <v>1</v>
      </c>
      <c r="F851" s="157">
        <v>1.7</v>
      </c>
      <c r="G851" s="157"/>
      <c r="H851" s="156">
        <v>3.6</v>
      </c>
      <c r="I851" s="157">
        <v>3</v>
      </c>
      <c r="J851" s="157">
        <f t="shared" si="721"/>
        <v>18.36</v>
      </c>
      <c r="K851" s="157"/>
      <c r="L851" s="175"/>
      <c r="M851" s="175"/>
      <c r="N851" s="175"/>
      <c r="O851" s="175"/>
      <c r="P851" s="175"/>
      <c r="Q851" s="175"/>
      <c r="R851" s="155"/>
      <c r="S851" s="124"/>
      <c r="T851" s="119"/>
      <c r="U851" s="119"/>
      <c r="V851" s="124"/>
    </row>
    <row r="852" spans="1:22" ht="27.75" hidden="1" customHeight="1" outlineLevel="1">
      <c r="A852" s="140"/>
      <c r="B852" s="412" t="s">
        <v>721</v>
      </c>
      <c r="C852" s="155"/>
      <c r="D852" s="214"/>
      <c r="E852" s="156"/>
      <c r="F852" s="157"/>
      <c r="G852" s="157"/>
      <c r="H852" s="157"/>
      <c r="I852" s="157"/>
      <c r="J852" s="157"/>
      <c r="K852" s="157"/>
      <c r="L852" s="175"/>
      <c r="M852" s="175"/>
      <c r="N852" s="175"/>
      <c r="O852" s="175"/>
      <c r="P852" s="175"/>
      <c r="Q852" s="175"/>
      <c r="R852" s="155"/>
      <c r="S852" s="124"/>
      <c r="T852" s="119"/>
      <c r="U852" s="119"/>
      <c r="V852" s="124"/>
    </row>
    <row r="853" spans="1:22" ht="27.75" hidden="1" customHeight="1" outlineLevel="1">
      <c r="A853" s="140"/>
      <c r="B853" s="412"/>
      <c r="C853" s="155" t="s">
        <v>723</v>
      </c>
      <c r="D853" s="214"/>
      <c r="E853" s="156">
        <v>1</v>
      </c>
      <c r="F853" s="157">
        <v>0.9</v>
      </c>
      <c r="G853" s="157"/>
      <c r="H853" s="157">
        <v>2.2000000000000002</v>
      </c>
      <c r="I853" s="157">
        <v>-1</v>
      </c>
      <c r="J853" s="157">
        <f t="shared" ref="J853:J856" si="722">PRODUCT(E853:I853)</f>
        <v>-1.98</v>
      </c>
      <c r="K853" s="157"/>
      <c r="L853" s="175"/>
      <c r="M853" s="175"/>
      <c r="N853" s="175"/>
      <c r="O853" s="175"/>
      <c r="P853" s="175"/>
      <c r="Q853" s="175"/>
      <c r="R853" s="155"/>
      <c r="S853" s="124"/>
      <c r="T853" s="119"/>
      <c r="U853" s="119"/>
      <c r="V853" s="124"/>
    </row>
    <row r="854" spans="1:22" ht="27.75" hidden="1" customHeight="1" outlineLevel="1">
      <c r="A854" s="140"/>
      <c r="B854" s="412"/>
      <c r="C854" s="155" t="s">
        <v>725</v>
      </c>
      <c r="D854" s="214"/>
      <c r="E854" s="156">
        <v>2</v>
      </c>
      <c r="F854" s="157">
        <v>0.9</v>
      </c>
      <c r="G854" s="157"/>
      <c r="H854" s="157">
        <v>2.2000000000000002</v>
      </c>
      <c r="I854" s="157">
        <v>-1</v>
      </c>
      <c r="J854" s="157">
        <f t="shared" si="722"/>
        <v>-3.96</v>
      </c>
      <c r="K854" s="157"/>
      <c r="L854" s="175"/>
      <c r="M854" s="175"/>
      <c r="N854" s="175"/>
      <c r="O854" s="175"/>
      <c r="P854" s="175"/>
      <c r="Q854" s="175"/>
      <c r="R854" s="155"/>
      <c r="S854" s="124"/>
      <c r="T854" s="119"/>
      <c r="U854" s="119"/>
      <c r="V854" s="124"/>
    </row>
    <row r="855" spans="1:22" ht="27.75" hidden="1" customHeight="1" outlineLevel="1">
      <c r="A855" s="140"/>
      <c r="B855" s="412"/>
      <c r="C855" s="155" t="s">
        <v>727</v>
      </c>
      <c r="D855" s="214"/>
      <c r="E855" s="156">
        <v>1</v>
      </c>
      <c r="F855" s="157">
        <v>2.4</v>
      </c>
      <c r="G855" s="157"/>
      <c r="H855" s="157">
        <v>2.2000000000000002</v>
      </c>
      <c r="I855" s="157">
        <v>-1</v>
      </c>
      <c r="J855" s="157">
        <f t="shared" si="722"/>
        <v>-5.28</v>
      </c>
      <c r="K855" s="157"/>
      <c r="L855" s="175"/>
      <c r="M855" s="175"/>
      <c r="N855" s="175"/>
      <c r="O855" s="175"/>
      <c r="P855" s="175"/>
      <c r="Q855" s="175"/>
      <c r="R855" s="155"/>
      <c r="S855" s="124"/>
      <c r="T855" s="119"/>
      <c r="U855" s="119"/>
      <c r="V855" s="124"/>
    </row>
    <row r="856" spans="1:22" ht="27.75" hidden="1" customHeight="1" outlineLevel="1">
      <c r="A856" s="140"/>
      <c r="B856" s="412"/>
      <c r="C856" s="155" t="s">
        <v>764</v>
      </c>
      <c r="D856" s="214"/>
      <c r="E856" s="156">
        <v>1</v>
      </c>
      <c r="F856" s="157">
        <v>1.6</v>
      </c>
      <c r="G856" s="157"/>
      <c r="H856" s="157">
        <v>2.2000000000000002</v>
      </c>
      <c r="I856" s="157">
        <v>-1</v>
      </c>
      <c r="J856" s="157">
        <f t="shared" si="722"/>
        <v>-3.52</v>
      </c>
      <c r="K856" s="157"/>
      <c r="L856" s="175"/>
      <c r="M856" s="175"/>
      <c r="N856" s="175"/>
      <c r="O856" s="175"/>
      <c r="P856" s="175"/>
      <c r="Q856" s="175"/>
      <c r="R856" s="155"/>
      <c r="S856" s="124"/>
      <c r="T856" s="119"/>
      <c r="U856" s="119"/>
      <c r="V856" s="124"/>
    </row>
    <row r="857" spans="1:22" ht="27.75" hidden="1" customHeight="1" outlineLevel="1">
      <c r="A857" s="140"/>
      <c r="B857" s="155" t="s">
        <v>371</v>
      </c>
      <c r="C857" s="155"/>
      <c r="D857" s="214"/>
      <c r="E857" s="156"/>
      <c r="F857" s="157"/>
      <c r="G857" s="157"/>
      <c r="H857" s="157"/>
      <c r="I857" s="157"/>
      <c r="J857" s="157"/>
      <c r="K857" s="157"/>
      <c r="L857" s="175"/>
      <c r="M857" s="175"/>
      <c r="N857" s="175"/>
      <c r="O857" s="175"/>
      <c r="P857" s="175"/>
      <c r="Q857" s="175"/>
      <c r="R857" s="155"/>
      <c r="S857" s="124"/>
      <c r="T857" s="119"/>
      <c r="U857" s="119"/>
      <c r="V857" s="124"/>
    </row>
    <row r="858" spans="1:22" ht="27.75" hidden="1" customHeight="1" outlineLevel="1">
      <c r="A858" s="140"/>
      <c r="B858" s="155"/>
      <c r="C858" s="155" t="s">
        <v>742</v>
      </c>
      <c r="D858" s="214"/>
      <c r="E858" s="157">
        <v>1</v>
      </c>
      <c r="F858" s="214">
        <v>3.2</v>
      </c>
      <c r="G858" s="214"/>
      <c r="H858" s="214">
        <v>3.2</v>
      </c>
      <c r="I858" s="157">
        <v>1</v>
      </c>
      <c r="J858" s="157">
        <f t="shared" ref="J858:J881" si="723">PRODUCT(E858:I858)</f>
        <v>10.24</v>
      </c>
      <c r="K858" s="157"/>
      <c r="L858" s="175"/>
      <c r="M858" s="175"/>
      <c r="N858" s="175"/>
      <c r="O858" s="175"/>
      <c r="P858" s="175"/>
      <c r="Q858" s="175"/>
      <c r="R858" s="155"/>
      <c r="S858" s="124"/>
      <c r="T858" s="119"/>
      <c r="U858" s="119"/>
      <c r="V858" s="124"/>
    </row>
    <row r="859" spans="1:22" ht="27.75" hidden="1" customHeight="1" outlineLevel="1">
      <c r="A859" s="140"/>
      <c r="B859" s="155"/>
      <c r="C859" s="155"/>
      <c r="D859" s="214"/>
      <c r="E859" s="157">
        <v>1</v>
      </c>
      <c r="F859" s="214">
        <v>1.8</v>
      </c>
      <c r="G859" s="214"/>
      <c r="H859" s="214">
        <v>3.2</v>
      </c>
      <c r="I859" s="157">
        <v>1</v>
      </c>
      <c r="J859" s="157">
        <f t="shared" si="723"/>
        <v>5.76</v>
      </c>
      <c r="K859" s="157"/>
      <c r="L859" s="175"/>
      <c r="M859" s="175"/>
      <c r="N859" s="175"/>
      <c r="O859" s="175"/>
      <c r="P859" s="175"/>
      <c r="Q859" s="175"/>
      <c r="R859" s="155"/>
      <c r="S859" s="124"/>
      <c r="T859" s="119"/>
      <c r="U859" s="119"/>
      <c r="V859" s="124"/>
    </row>
    <row r="860" spans="1:22" ht="27.75" hidden="1" customHeight="1" outlineLevel="1">
      <c r="A860" s="140"/>
      <c r="B860" s="412">
        <v>0</v>
      </c>
      <c r="C860" s="155"/>
      <c r="D860" s="155"/>
      <c r="E860" s="155">
        <v>1</v>
      </c>
      <c r="F860" s="155">
        <v>1.9</v>
      </c>
      <c r="G860" s="155"/>
      <c r="H860" s="155">
        <v>3.2</v>
      </c>
      <c r="I860" s="157">
        <v>1</v>
      </c>
      <c r="J860" s="157">
        <f t="shared" si="723"/>
        <v>6.08</v>
      </c>
      <c r="K860" s="157"/>
      <c r="L860" s="175"/>
      <c r="M860" s="175"/>
      <c r="N860" s="175"/>
      <c r="O860" s="175"/>
      <c r="P860" s="175"/>
      <c r="Q860" s="175"/>
      <c r="R860" s="155"/>
      <c r="S860" s="124"/>
      <c r="T860" s="119"/>
      <c r="U860" s="119"/>
      <c r="V860" s="124"/>
    </row>
    <row r="861" spans="1:22" ht="27.75" hidden="1" customHeight="1" outlineLevel="1">
      <c r="A861" s="140"/>
      <c r="B861" s="412"/>
      <c r="C861" s="155"/>
      <c r="D861" s="214"/>
      <c r="E861" s="157">
        <v>1</v>
      </c>
      <c r="F861" s="214">
        <v>5.0999999999999996</v>
      </c>
      <c r="G861" s="214"/>
      <c r="H861" s="214">
        <v>3.2</v>
      </c>
      <c r="I861" s="157">
        <v>1</v>
      </c>
      <c r="J861" s="157">
        <f t="shared" si="723"/>
        <v>16.32</v>
      </c>
      <c r="K861" s="157"/>
      <c r="L861" s="175"/>
      <c r="M861" s="175"/>
      <c r="N861" s="175"/>
      <c r="O861" s="175"/>
      <c r="P861" s="175"/>
      <c r="Q861" s="175"/>
      <c r="R861" s="155"/>
      <c r="S861" s="124"/>
      <c r="T861" s="119"/>
      <c r="U861" s="119"/>
      <c r="V861" s="124"/>
    </row>
    <row r="862" spans="1:22" ht="27.75" hidden="1" customHeight="1" outlineLevel="1">
      <c r="A862" s="140"/>
      <c r="B862" s="412"/>
      <c r="C862" s="155" t="s">
        <v>765</v>
      </c>
      <c r="D862" s="214"/>
      <c r="E862" s="157">
        <v>1</v>
      </c>
      <c r="F862" s="214">
        <v>6.45</v>
      </c>
      <c r="G862" s="214"/>
      <c r="H862" s="214">
        <v>3.2</v>
      </c>
      <c r="I862" s="157">
        <v>1</v>
      </c>
      <c r="J862" s="157">
        <f t="shared" si="723"/>
        <v>20.64</v>
      </c>
      <c r="K862" s="157"/>
      <c r="L862" s="175"/>
      <c r="M862" s="175"/>
      <c r="N862" s="175"/>
      <c r="O862" s="175"/>
      <c r="P862" s="175"/>
      <c r="Q862" s="175"/>
      <c r="R862" s="155"/>
      <c r="S862" s="124"/>
      <c r="T862" s="119"/>
      <c r="U862" s="119"/>
      <c r="V862" s="124"/>
    </row>
    <row r="863" spans="1:22" ht="27.75" hidden="1" customHeight="1" outlineLevel="1">
      <c r="A863" s="140"/>
      <c r="B863" s="412"/>
      <c r="C863" s="155"/>
      <c r="D863" s="214"/>
      <c r="E863" s="157">
        <v>1</v>
      </c>
      <c r="F863" s="214">
        <v>3.4</v>
      </c>
      <c r="G863" s="214"/>
      <c r="H863" s="214">
        <v>3.48</v>
      </c>
      <c r="I863" s="157">
        <v>1</v>
      </c>
      <c r="J863" s="157">
        <f t="shared" si="723"/>
        <v>11.832000000000001</v>
      </c>
      <c r="K863" s="157"/>
      <c r="L863" s="175"/>
      <c r="M863" s="175"/>
      <c r="N863" s="175"/>
      <c r="O863" s="175"/>
      <c r="P863" s="175"/>
      <c r="Q863" s="175"/>
      <c r="R863" s="155"/>
      <c r="S863" s="124"/>
      <c r="T863" s="119"/>
      <c r="U863" s="119"/>
      <c r="V863" s="124"/>
    </row>
    <row r="864" spans="1:22" ht="27.75" hidden="1" customHeight="1" outlineLevel="1">
      <c r="A864" s="140"/>
      <c r="B864" s="412"/>
      <c r="C864" s="155" t="s">
        <v>766</v>
      </c>
      <c r="D864" s="214"/>
      <c r="E864" s="157">
        <v>1</v>
      </c>
      <c r="F864" s="214">
        <v>5.5</v>
      </c>
      <c r="G864" s="214"/>
      <c r="H864" s="214">
        <v>3.2</v>
      </c>
      <c r="I864" s="157">
        <v>1</v>
      </c>
      <c r="J864" s="157">
        <f t="shared" si="723"/>
        <v>17.600000000000001</v>
      </c>
      <c r="K864" s="157"/>
      <c r="L864" s="175"/>
      <c r="M864" s="175"/>
      <c r="N864" s="175"/>
      <c r="O864" s="175"/>
      <c r="P864" s="175"/>
      <c r="Q864" s="175"/>
      <c r="R864" s="155"/>
      <c r="S864" s="124"/>
      <c r="T864" s="119"/>
      <c r="U864" s="119"/>
      <c r="V864" s="124"/>
    </row>
    <row r="865" spans="1:22" ht="27.75" hidden="1" customHeight="1" outlineLevel="1">
      <c r="A865" s="140"/>
      <c r="B865" s="412"/>
      <c r="C865" s="155"/>
      <c r="D865" s="214"/>
      <c r="E865" s="157">
        <v>1</v>
      </c>
      <c r="F865" s="214">
        <v>4.0999999999999996</v>
      </c>
      <c r="G865" s="214"/>
      <c r="H865" s="214">
        <v>3.2</v>
      </c>
      <c r="I865" s="157">
        <v>1</v>
      </c>
      <c r="J865" s="157">
        <f t="shared" si="723"/>
        <v>13.12</v>
      </c>
      <c r="K865" s="157"/>
      <c r="L865" s="175"/>
      <c r="M865" s="175"/>
      <c r="N865" s="175"/>
      <c r="O865" s="175"/>
      <c r="P865" s="175"/>
      <c r="Q865" s="175"/>
      <c r="R865" s="155"/>
      <c r="S865" s="124"/>
      <c r="T865" s="119"/>
      <c r="U865" s="119"/>
      <c r="V865" s="124"/>
    </row>
    <row r="866" spans="1:22" ht="27.75" hidden="1" customHeight="1" outlineLevel="1">
      <c r="A866" s="140"/>
      <c r="B866" s="412"/>
      <c r="C866" s="155" t="s">
        <v>745</v>
      </c>
      <c r="D866" s="214"/>
      <c r="E866" s="157">
        <v>1</v>
      </c>
      <c r="F866" s="214">
        <v>5.2</v>
      </c>
      <c r="G866" s="214"/>
      <c r="H866" s="214">
        <v>3.2</v>
      </c>
      <c r="I866" s="157">
        <v>1</v>
      </c>
      <c r="J866" s="157">
        <f t="shared" si="723"/>
        <v>16.64</v>
      </c>
      <c r="K866" s="157"/>
      <c r="L866" s="175"/>
      <c r="M866" s="175"/>
      <c r="N866" s="175"/>
      <c r="O866" s="175"/>
      <c r="P866" s="175"/>
      <c r="Q866" s="175"/>
      <c r="R866" s="155"/>
      <c r="S866" s="124"/>
      <c r="T866" s="119"/>
      <c r="U866" s="119"/>
      <c r="V866" s="124"/>
    </row>
    <row r="867" spans="1:22" ht="27.75" hidden="1" customHeight="1" outlineLevel="1">
      <c r="A867" s="140"/>
      <c r="B867" s="412"/>
      <c r="C867" s="155"/>
      <c r="D867" s="214"/>
      <c r="E867" s="157">
        <v>1</v>
      </c>
      <c r="F867" s="214">
        <v>9.1</v>
      </c>
      <c r="G867" s="214"/>
      <c r="H867" s="214">
        <v>3.48</v>
      </c>
      <c r="I867" s="157">
        <v>1</v>
      </c>
      <c r="J867" s="157">
        <f t="shared" si="723"/>
        <v>31.667999999999999</v>
      </c>
      <c r="K867" s="157"/>
      <c r="L867" s="175"/>
      <c r="M867" s="175"/>
      <c r="N867" s="175"/>
      <c r="O867" s="175"/>
      <c r="P867" s="175"/>
      <c r="Q867" s="175"/>
      <c r="R867" s="155"/>
      <c r="S867" s="124"/>
      <c r="T867" s="119"/>
      <c r="U867" s="119"/>
      <c r="V867" s="124"/>
    </row>
    <row r="868" spans="1:22" ht="27.75" hidden="1" customHeight="1" outlineLevel="1">
      <c r="A868" s="140"/>
      <c r="B868" s="412"/>
      <c r="C868" s="155"/>
      <c r="D868" s="214"/>
      <c r="E868" s="157">
        <v>1</v>
      </c>
      <c r="F868" s="214">
        <v>2.9</v>
      </c>
      <c r="G868" s="214"/>
      <c r="H868" s="214">
        <v>3.48</v>
      </c>
      <c r="I868" s="157">
        <v>1</v>
      </c>
      <c r="J868" s="157">
        <f t="shared" si="723"/>
        <v>10.092000000000001</v>
      </c>
      <c r="K868" s="157"/>
      <c r="L868" s="175"/>
      <c r="M868" s="175"/>
      <c r="N868" s="175"/>
      <c r="O868" s="175"/>
      <c r="P868" s="175"/>
      <c r="Q868" s="175"/>
      <c r="R868" s="155"/>
      <c r="S868" s="124"/>
      <c r="T868" s="119"/>
      <c r="U868" s="119"/>
      <c r="V868" s="124"/>
    </row>
    <row r="869" spans="1:22" ht="27.75" hidden="1" customHeight="1" outlineLevel="1">
      <c r="A869" s="140"/>
      <c r="B869" s="412"/>
      <c r="C869" s="155"/>
      <c r="D869" s="214"/>
      <c r="E869" s="157">
        <v>1</v>
      </c>
      <c r="F869" s="214">
        <v>3.1</v>
      </c>
      <c r="G869" s="214"/>
      <c r="H869" s="214">
        <v>3.48</v>
      </c>
      <c r="I869" s="157">
        <v>1</v>
      </c>
      <c r="J869" s="157">
        <f t="shared" si="723"/>
        <v>10.788</v>
      </c>
      <c r="K869" s="157"/>
      <c r="L869" s="175"/>
      <c r="M869" s="175"/>
      <c r="N869" s="175"/>
      <c r="O869" s="175"/>
      <c r="P869" s="175"/>
      <c r="Q869" s="175"/>
      <c r="R869" s="155"/>
      <c r="S869" s="124"/>
      <c r="T869" s="119"/>
      <c r="U869" s="119"/>
      <c r="V869" s="124"/>
    </row>
    <row r="870" spans="1:22" ht="27.75" hidden="1" customHeight="1" outlineLevel="1">
      <c r="A870" s="140"/>
      <c r="B870" s="412"/>
      <c r="C870" s="155"/>
      <c r="D870" s="214"/>
      <c r="E870" s="157">
        <v>1</v>
      </c>
      <c r="F870" s="214">
        <v>0.2</v>
      </c>
      <c r="G870" s="214"/>
      <c r="H870" s="214">
        <v>3.2</v>
      </c>
      <c r="I870" s="157">
        <v>1</v>
      </c>
      <c r="J870" s="157">
        <f t="shared" si="723"/>
        <v>0.64</v>
      </c>
      <c r="K870" s="157"/>
      <c r="L870" s="175"/>
      <c r="M870" s="175"/>
      <c r="N870" s="175"/>
      <c r="O870" s="175"/>
      <c r="P870" s="175"/>
      <c r="Q870" s="175"/>
      <c r="R870" s="155"/>
      <c r="S870" s="124"/>
      <c r="T870" s="119"/>
      <c r="U870" s="119"/>
      <c r="V870" s="124"/>
    </row>
    <row r="871" spans="1:22" ht="27.75" hidden="1" customHeight="1" outlineLevel="1">
      <c r="A871" s="140"/>
      <c r="B871" s="412"/>
      <c r="C871" s="155"/>
      <c r="D871" s="214"/>
      <c r="E871" s="157">
        <v>1</v>
      </c>
      <c r="F871" s="214">
        <v>1.5</v>
      </c>
      <c r="G871" s="214"/>
      <c r="H871" s="214">
        <v>3.2</v>
      </c>
      <c r="I871" s="157">
        <v>1</v>
      </c>
      <c r="J871" s="157">
        <f t="shared" si="723"/>
        <v>4.8</v>
      </c>
      <c r="K871" s="157"/>
      <c r="L871" s="175"/>
      <c r="M871" s="175"/>
      <c r="N871" s="175"/>
      <c r="O871" s="175"/>
      <c r="P871" s="175"/>
      <c r="Q871" s="175"/>
      <c r="R871" s="155"/>
      <c r="S871" s="124"/>
      <c r="T871" s="119"/>
      <c r="U871" s="119"/>
      <c r="V871" s="124"/>
    </row>
    <row r="872" spans="1:22" ht="27.75" hidden="1" customHeight="1" outlineLevel="1">
      <c r="A872" s="140"/>
      <c r="B872" s="412"/>
      <c r="C872" s="155"/>
      <c r="D872" s="214"/>
      <c r="E872" s="157">
        <v>1</v>
      </c>
      <c r="F872" s="214">
        <v>4.3</v>
      </c>
      <c r="G872" s="214"/>
      <c r="H872" s="214">
        <v>3.48</v>
      </c>
      <c r="I872" s="157">
        <v>1</v>
      </c>
      <c r="J872" s="157">
        <f t="shared" si="723"/>
        <v>14.964</v>
      </c>
      <c r="K872" s="157"/>
      <c r="L872" s="175"/>
      <c r="M872" s="175"/>
      <c r="N872" s="175"/>
      <c r="O872" s="175"/>
      <c r="P872" s="175"/>
      <c r="Q872" s="175"/>
      <c r="R872" s="155"/>
      <c r="S872" s="124"/>
      <c r="T872" s="119"/>
      <c r="U872" s="119"/>
      <c r="V872" s="124"/>
    </row>
    <row r="873" spans="1:22" ht="27.75" hidden="1" customHeight="1" outlineLevel="1">
      <c r="A873" s="140"/>
      <c r="B873" s="412"/>
      <c r="C873" s="155"/>
      <c r="D873" s="214"/>
      <c r="E873" s="157">
        <v>1</v>
      </c>
      <c r="F873" s="214">
        <v>4.9000000000000004</v>
      </c>
      <c r="G873" s="214"/>
      <c r="H873" s="214">
        <v>3.48</v>
      </c>
      <c r="I873" s="157">
        <v>1</v>
      </c>
      <c r="J873" s="157">
        <f t="shared" si="723"/>
        <v>17.052</v>
      </c>
      <c r="K873" s="157"/>
      <c r="L873" s="175"/>
      <c r="M873" s="175"/>
      <c r="N873" s="175"/>
      <c r="O873" s="175"/>
      <c r="P873" s="175"/>
      <c r="Q873" s="175"/>
      <c r="R873" s="155"/>
      <c r="S873" s="124"/>
      <c r="T873" s="119"/>
      <c r="U873" s="119"/>
      <c r="V873" s="124"/>
    </row>
    <row r="874" spans="1:22" ht="27.75" hidden="1" customHeight="1" outlineLevel="1">
      <c r="A874" s="140"/>
      <c r="B874" s="155"/>
      <c r="C874" s="155"/>
      <c r="D874" s="214"/>
      <c r="E874" s="157">
        <v>2</v>
      </c>
      <c r="F874" s="214">
        <v>2.1</v>
      </c>
      <c r="G874" s="157"/>
      <c r="H874" s="214">
        <v>3.48</v>
      </c>
      <c r="I874" s="157">
        <v>1</v>
      </c>
      <c r="J874" s="157">
        <f t="shared" si="723"/>
        <v>14.616</v>
      </c>
      <c r="K874" s="157"/>
      <c r="L874" s="175"/>
      <c r="M874" s="175"/>
      <c r="N874" s="175"/>
      <c r="O874" s="175"/>
      <c r="P874" s="175"/>
      <c r="Q874" s="175"/>
      <c r="R874" s="155"/>
      <c r="S874" s="124"/>
      <c r="T874" s="119"/>
      <c r="U874" s="119"/>
      <c r="V874" s="124"/>
    </row>
    <row r="875" spans="1:22" ht="27.75" hidden="1" customHeight="1" outlineLevel="1">
      <c r="A875" s="140"/>
      <c r="B875" s="155"/>
      <c r="C875" s="155" t="s">
        <v>644</v>
      </c>
      <c r="D875" s="214"/>
      <c r="E875" s="157">
        <v>1</v>
      </c>
      <c r="F875" s="214">
        <v>1.3</v>
      </c>
      <c r="G875" s="157"/>
      <c r="H875" s="214">
        <v>3.3</v>
      </c>
      <c r="I875" s="157">
        <v>1</v>
      </c>
      <c r="J875" s="157">
        <f t="shared" si="723"/>
        <v>4.29</v>
      </c>
      <c r="K875" s="157"/>
      <c r="L875" s="175"/>
      <c r="M875" s="175"/>
      <c r="N875" s="175"/>
      <c r="O875" s="175"/>
      <c r="P875" s="175"/>
      <c r="Q875" s="175"/>
      <c r="R875" s="155"/>
      <c r="S875" s="124"/>
      <c r="T875" s="119"/>
      <c r="U875" s="119"/>
      <c r="V875" s="124"/>
    </row>
    <row r="876" spans="1:22" ht="27.75" hidden="1" customHeight="1" outlineLevel="1">
      <c r="A876" s="140"/>
      <c r="B876" s="412" t="s">
        <v>721</v>
      </c>
      <c r="C876" s="155" t="s">
        <v>723</v>
      </c>
      <c r="D876" s="214"/>
      <c r="E876" s="157">
        <v>4</v>
      </c>
      <c r="F876" s="214">
        <v>0.9</v>
      </c>
      <c r="G876" s="157"/>
      <c r="H876" s="214">
        <v>2.2000000000000002</v>
      </c>
      <c r="I876" s="157">
        <v>-1</v>
      </c>
      <c r="J876" s="157">
        <f t="shared" si="723"/>
        <v>-7.92</v>
      </c>
      <c r="K876" s="157"/>
      <c r="L876" s="175"/>
      <c r="M876" s="175"/>
      <c r="N876" s="175"/>
      <c r="O876" s="175"/>
      <c r="P876" s="175"/>
      <c r="Q876" s="175"/>
      <c r="R876" s="155"/>
      <c r="S876" s="124"/>
      <c r="T876" s="119"/>
      <c r="U876" s="119"/>
      <c r="V876" s="124"/>
    </row>
    <row r="877" spans="1:22" ht="27.75" hidden="1" customHeight="1" outlineLevel="1">
      <c r="A877" s="140"/>
      <c r="B877" s="155"/>
      <c r="C877" s="155" t="s">
        <v>728</v>
      </c>
      <c r="D877" s="214"/>
      <c r="E877" s="157">
        <v>2</v>
      </c>
      <c r="F877" s="214">
        <v>1.6</v>
      </c>
      <c r="G877" s="157"/>
      <c r="H877" s="214">
        <v>2.2000000000000002</v>
      </c>
      <c r="I877" s="157">
        <v>-1</v>
      </c>
      <c r="J877" s="157">
        <f t="shared" si="723"/>
        <v>-7.04</v>
      </c>
      <c r="K877" s="157"/>
      <c r="L877" s="175"/>
      <c r="M877" s="175"/>
      <c r="N877" s="175"/>
      <c r="O877" s="175"/>
      <c r="P877" s="175"/>
      <c r="Q877" s="175"/>
      <c r="R877" s="155"/>
      <c r="S877" s="124"/>
      <c r="T877" s="119"/>
      <c r="U877" s="119"/>
      <c r="V877" s="124"/>
    </row>
    <row r="878" spans="1:22" ht="27.75" hidden="1" customHeight="1" outlineLevel="1">
      <c r="A878" s="140"/>
      <c r="B878" s="155"/>
      <c r="C878" s="155" t="s">
        <v>725</v>
      </c>
      <c r="D878" s="214"/>
      <c r="E878" s="157">
        <v>2</v>
      </c>
      <c r="F878" s="214">
        <v>0.9</v>
      </c>
      <c r="G878" s="214"/>
      <c r="H878" s="214">
        <v>2.2000000000000002</v>
      </c>
      <c r="I878" s="157">
        <v>-1</v>
      </c>
      <c r="J878" s="157">
        <f t="shared" si="723"/>
        <v>-3.96</v>
      </c>
      <c r="K878" s="157"/>
      <c r="L878" s="175"/>
      <c r="M878" s="175"/>
      <c r="N878" s="175"/>
      <c r="O878" s="175"/>
      <c r="P878" s="175"/>
      <c r="Q878" s="175"/>
      <c r="R878" s="155"/>
      <c r="S878" s="124"/>
      <c r="T878" s="119"/>
      <c r="U878" s="119"/>
      <c r="V878" s="124"/>
    </row>
    <row r="879" spans="1:22" ht="27.75" hidden="1" customHeight="1" outlineLevel="1">
      <c r="A879" s="140"/>
      <c r="B879" s="155"/>
      <c r="C879" s="155" t="s">
        <v>729</v>
      </c>
      <c r="D879" s="214"/>
      <c r="E879" s="157">
        <v>2</v>
      </c>
      <c r="F879" s="214">
        <v>1.6</v>
      </c>
      <c r="G879" s="214"/>
      <c r="H879" s="214">
        <v>2.2000000000000002</v>
      </c>
      <c r="I879" s="157">
        <v>-1</v>
      </c>
      <c r="J879" s="157">
        <f t="shared" si="723"/>
        <v>-7.04</v>
      </c>
      <c r="K879" s="157"/>
      <c r="L879" s="175"/>
      <c r="M879" s="175"/>
      <c r="N879" s="175"/>
      <c r="O879" s="175"/>
      <c r="P879" s="175"/>
      <c r="Q879" s="175"/>
      <c r="R879" s="155"/>
      <c r="S879" s="124"/>
      <c r="T879" s="119"/>
      <c r="U879" s="119"/>
      <c r="V879" s="124"/>
    </row>
    <row r="880" spans="1:22" ht="27.75" hidden="1" customHeight="1" outlineLevel="1">
      <c r="A880" s="140"/>
      <c r="B880" s="155" t="s">
        <v>767</v>
      </c>
      <c r="C880" s="155" t="s">
        <v>365</v>
      </c>
      <c r="D880" s="214"/>
      <c r="E880" s="157">
        <v>1</v>
      </c>
      <c r="F880" s="214">
        <v>14.1</v>
      </c>
      <c r="G880" s="214"/>
      <c r="H880" s="214">
        <v>3.6</v>
      </c>
      <c r="I880" s="157">
        <v>1</v>
      </c>
      <c r="J880" s="157">
        <f t="shared" si="723"/>
        <v>50.76</v>
      </c>
      <c r="K880" s="157"/>
      <c r="L880" s="175"/>
      <c r="M880" s="175"/>
      <c r="N880" s="175"/>
      <c r="O880" s="175"/>
      <c r="P880" s="175"/>
      <c r="Q880" s="175"/>
      <c r="R880" s="155"/>
      <c r="S880" s="124"/>
      <c r="T880" s="119"/>
      <c r="U880" s="119"/>
      <c r="V880" s="124"/>
    </row>
    <row r="881" spans="1:22" ht="27.75" hidden="1" customHeight="1" outlineLevel="1">
      <c r="A881" s="140"/>
      <c r="B881" s="155"/>
      <c r="C881" s="155" t="s">
        <v>371</v>
      </c>
      <c r="D881" s="214"/>
      <c r="E881" s="157">
        <v>1</v>
      </c>
      <c r="F881" s="214">
        <v>14.1</v>
      </c>
      <c r="G881" s="214"/>
      <c r="H881" s="214">
        <v>3.2</v>
      </c>
      <c r="I881" s="157">
        <v>1</v>
      </c>
      <c r="J881" s="157">
        <f t="shared" si="723"/>
        <v>45.12</v>
      </c>
      <c r="K881" s="157"/>
      <c r="L881" s="175"/>
      <c r="M881" s="175"/>
      <c r="N881" s="175"/>
      <c r="O881" s="175"/>
      <c r="P881" s="175"/>
      <c r="Q881" s="175"/>
      <c r="R881" s="155"/>
      <c r="S881" s="124"/>
      <c r="T881" s="119"/>
      <c r="U881" s="119"/>
      <c r="V881" s="124"/>
    </row>
    <row r="882" spans="1:22" ht="27.75" hidden="1" customHeight="1" outlineLevel="1">
      <c r="A882" s="140"/>
      <c r="B882" s="155"/>
      <c r="C882" s="155"/>
      <c r="D882" s="214"/>
      <c r="E882" s="157"/>
      <c r="F882" s="214"/>
      <c r="G882" s="214"/>
      <c r="H882" s="214"/>
      <c r="I882" s="157"/>
      <c r="J882" s="157"/>
      <c r="K882" s="157"/>
      <c r="L882" s="175"/>
      <c r="M882" s="175"/>
      <c r="N882" s="175"/>
      <c r="O882" s="175"/>
      <c r="P882" s="175"/>
      <c r="Q882" s="175"/>
      <c r="R882" s="155"/>
      <c r="S882" s="124"/>
      <c r="T882" s="119"/>
      <c r="U882" s="119"/>
      <c r="V882" s="124"/>
    </row>
    <row r="883" spans="1:22" ht="27.75" hidden="1" customHeight="1" outlineLevel="1">
      <c r="A883" s="140"/>
      <c r="B883" s="155"/>
      <c r="C883" s="155"/>
      <c r="D883" s="214"/>
      <c r="E883" s="157"/>
      <c r="F883" s="214"/>
      <c r="G883" s="214"/>
      <c r="H883" s="214"/>
      <c r="I883" s="157"/>
      <c r="J883" s="157"/>
      <c r="K883" s="157"/>
      <c r="L883" s="175"/>
      <c r="M883" s="175"/>
      <c r="N883" s="175"/>
      <c r="O883" s="175"/>
      <c r="P883" s="175"/>
      <c r="Q883" s="175"/>
      <c r="R883" s="155"/>
      <c r="S883" s="124"/>
      <c r="T883" s="119"/>
      <c r="U883" s="119"/>
      <c r="V883" s="124"/>
    </row>
    <row r="884" spans="1:22" ht="27.75" hidden="1" customHeight="1" outlineLevel="1">
      <c r="A884" s="140"/>
      <c r="B884" s="155"/>
      <c r="C884" s="155"/>
      <c r="D884" s="214"/>
      <c r="E884" s="157"/>
      <c r="F884" s="214"/>
      <c r="G884" s="214"/>
      <c r="H884" s="214"/>
      <c r="I884" s="157"/>
      <c r="J884" s="157"/>
      <c r="K884" s="157"/>
      <c r="L884" s="175"/>
      <c r="M884" s="175"/>
      <c r="N884" s="175"/>
      <c r="O884" s="175"/>
      <c r="P884" s="175"/>
      <c r="Q884" s="175"/>
      <c r="R884" s="155"/>
      <c r="S884" s="124"/>
      <c r="T884" s="119"/>
      <c r="U884" s="119"/>
      <c r="V884" s="124"/>
    </row>
    <row r="885" spans="1:22" ht="27.75" customHeight="1">
      <c r="A885" s="154" t="s">
        <v>218</v>
      </c>
      <c r="B885" s="159" t="s">
        <v>488</v>
      </c>
      <c r="C885" s="153"/>
      <c r="D885" s="154"/>
      <c r="E885" s="154"/>
      <c r="F885" s="154"/>
      <c r="G885" s="154"/>
      <c r="H885" s="154"/>
      <c r="I885" s="154"/>
      <c r="J885" s="154"/>
      <c r="K885" s="151"/>
      <c r="L885" s="174"/>
      <c r="M885" s="174"/>
      <c r="N885" s="174"/>
      <c r="O885" s="174"/>
      <c r="P885" s="174"/>
      <c r="Q885" s="174"/>
      <c r="R885" s="153"/>
      <c r="S885" s="180"/>
      <c r="T885" s="121"/>
      <c r="U885" s="121"/>
      <c r="V885" s="180"/>
    </row>
    <row r="886" spans="1:22" ht="45" customHeight="1" collapsed="1">
      <c r="A886" s="140">
        <v>3</v>
      </c>
      <c r="B886" s="155" t="s">
        <v>290</v>
      </c>
      <c r="C886" s="155" t="s">
        <v>291</v>
      </c>
      <c r="D886" s="214" t="s">
        <v>206</v>
      </c>
      <c r="E886" s="156"/>
      <c r="F886" s="157"/>
      <c r="G886" s="157"/>
      <c r="H886" s="157"/>
      <c r="I886" s="157"/>
      <c r="J886" s="157"/>
      <c r="K886" s="157">
        <f>SUM(J887:J1001)</f>
        <v>1509.4079999999999</v>
      </c>
      <c r="L886" s="175" t="e">
        <f t="shared" ref="L886:L1017" si="724">T886*$T$5</f>
        <v>#REF!</v>
      </c>
      <c r="M886" s="175" t="e">
        <f t="shared" ref="M886:M1017" si="725">ROUND(L886*K886,0)</f>
        <v>#REF!</v>
      </c>
      <c r="N886" s="175" t="e">
        <f t="shared" ref="N886:N1017" si="726">U886*$T$5</f>
        <v>#REF!</v>
      </c>
      <c r="O886" s="175" t="e">
        <f t="shared" ref="O886:O1017" si="727">ROUND(N886*K886,0)</f>
        <v>#REF!</v>
      </c>
      <c r="P886" s="175" t="e">
        <f t="shared" ref="P886:Q886" si="728">N886+L886</f>
        <v>#REF!</v>
      </c>
      <c r="Q886" s="175" t="e">
        <f t="shared" si="728"/>
        <v>#REF!</v>
      </c>
      <c r="R886" s="155"/>
      <c r="S886" s="124"/>
      <c r="T886" s="119">
        <v>36000</v>
      </c>
      <c r="U886" s="119">
        <v>60000</v>
      </c>
      <c r="V886" s="124"/>
    </row>
    <row r="887" spans="1:22" ht="27.75" hidden="1" customHeight="1" outlineLevel="1">
      <c r="A887" s="140"/>
      <c r="B887" s="155" t="s">
        <v>768</v>
      </c>
      <c r="C887" s="155"/>
      <c r="D887" s="155"/>
      <c r="E887" s="155"/>
      <c r="F887" s="155"/>
      <c r="G887" s="155"/>
      <c r="H887" s="155"/>
      <c r="I887" s="155"/>
      <c r="J887" s="157"/>
      <c r="K887" s="157"/>
      <c r="L887" s="175" t="e">
        <f t="shared" si="724"/>
        <v>#REF!</v>
      </c>
      <c r="M887" s="175" t="e">
        <f t="shared" si="725"/>
        <v>#REF!</v>
      </c>
      <c r="N887" s="175" t="e">
        <f t="shared" si="726"/>
        <v>#REF!</v>
      </c>
      <c r="O887" s="175" t="e">
        <f t="shared" si="727"/>
        <v>#REF!</v>
      </c>
      <c r="P887" s="175" t="e">
        <f t="shared" ref="P887:Q887" si="729">N887+L887</f>
        <v>#REF!</v>
      </c>
      <c r="Q887" s="175" t="e">
        <f t="shared" si="729"/>
        <v>#REF!</v>
      </c>
      <c r="R887" s="155"/>
      <c r="S887" s="124"/>
      <c r="T887" s="119"/>
      <c r="U887" s="119"/>
      <c r="V887" s="124"/>
    </row>
    <row r="888" spans="1:22" ht="27.75" hidden="1" customHeight="1" outlineLevel="1">
      <c r="A888" s="140"/>
      <c r="B888" s="155" t="s">
        <v>365</v>
      </c>
      <c r="C888" s="155"/>
      <c r="D888" s="155"/>
      <c r="E888" s="155"/>
      <c r="F888" s="155"/>
      <c r="G888" s="155"/>
      <c r="H888" s="155"/>
      <c r="I888" s="155"/>
      <c r="J888" s="157"/>
      <c r="K888" s="157"/>
      <c r="L888" s="175" t="e">
        <f t="shared" si="724"/>
        <v>#REF!</v>
      </c>
      <c r="M888" s="175" t="e">
        <f t="shared" si="725"/>
        <v>#REF!</v>
      </c>
      <c r="N888" s="175" t="e">
        <f t="shared" si="726"/>
        <v>#REF!</v>
      </c>
      <c r="O888" s="175" t="e">
        <f t="shared" si="727"/>
        <v>#REF!</v>
      </c>
      <c r="P888" s="175" t="e">
        <f t="shared" ref="P888:Q888" si="730">N888+L888</f>
        <v>#REF!</v>
      </c>
      <c r="Q888" s="175" t="e">
        <f t="shared" si="730"/>
        <v>#REF!</v>
      </c>
      <c r="R888" s="155"/>
      <c r="S888" s="124"/>
      <c r="T888" s="119"/>
      <c r="U888" s="119"/>
      <c r="V888" s="124"/>
    </row>
    <row r="889" spans="1:22" ht="27.75" hidden="1" customHeight="1" outlineLevel="1">
      <c r="A889" s="140"/>
      <c r="B889" s="155"/>
      <c r="C889" s="155" t="s">
        <v>738</v>
      </c>
      <c r="D889" s="155"/>
      <c r="E889" s="155">
        <f t="shared" ref="E889:F889" si="731">E770</f>
        <v>1</v>
      </c>
      <c r="F889" s="155">
        <f t="shared" si="731"/>
        <v>3</v>
      </c>
      <c r="G889" s="155"/>
      <c r="H889" s="155">
        <f t="shared" ref="H889:H914" si="732">H770</f>
        <v>3.6</v>
      </c>
      <c r="I889" s="155">
        <v>2</v>
      </c>
      <c r="J889" s="157">
        <f t="shared" ref="J889:J926" si="733">PRODUCT(E889:I889)</f>
        <v>21.6</v>
      </c>
      <c r="K889" s="157"/>
      <c r="L889" s="175" t="e">
        <f t="shared" si="724"/>
        <v>#REF!</v>
      </c>
      <c r="M889" s="175" t="e">
        <f t="shared" si="725"/>
        <v>#REF!</v>
      </c>
      <c r="N889" s="175" t="e">
        <f t="shared" si="726"/>
        <v>#REF!</v>
      </c>
      <c r="O889" s="175" t="e">
        <f t="shared" si="727"/>
        <v>#REF!</v>
      </c>
      <c r="P889" s="175" t="e">
        <f t="shared" ref="P889:Q889" si="734">N889+L889</f>
        <v>#REF!</v>
      </c>
      <c r="Q889" s="175" t="e">
        <f t="shared" si="734"/>
        <v>#REF!</v>
      </c>
      <c r="R889" s="155"/>
      <c r="S889" s="124"/>
      <c r="T889" s="119"/>
      <c r="U889" s="119"/>
      <c r="V889" s="124"/>
    </row>
    <row r="890" spans="1:22" ht="27.75" hidden="1" customHeight="1" outlineLevel="1">
      <c r="A890" s="140"/>
      <c r="B890" s="155"/>
      <c r="C890" s="155"/>
      <c r="D890" s="155"/>
      <c r="E890" s="155">
        <f t="shared" ref="E890:F890" si="735">E771</f>
        <v>1</v>
      </c>
      <c r="F890" s="155">
        <f t="shared" si="735"/>
        <v>1.1499999999999999</v>
      </c>
      <c r="G890" s="155"/>
      <c r="H890" s="155">
        <f t="shared" si="732"/>
        <v>3.6</v>
      </c>
      <c r="I890" s="155">
        <v>2</v>
      </c>
      <c r="J890" s="157">
        <f t="shared" si="733"/>
        <v>8.2799999999999994</v>
      </c>
      <c r="K890" s="157"/>
      <c r="L890" s="175" t="e">
        <f t="shared" si="724"/>
        <v>#REF!</v>
      </c>
      <c r="M890" s="175" t="e">
        <f t="shared" si="725"/>
        <v>#REF!</v>
      </c>
      <c r="N890" s="175" t="e">
        <f t="shared" si="726"/>
        <v>#REF!</v>
      </c>
      <c r="O890" s="175" t="e">
        <f t="shared" si="727"/>
        <v>#REF!</v>
      </c>
      <c r="P890" s="175" t="e">
        <f t="shared" ref="P890:Q890" si="736">N890+L890</f>
        <v>#REF!</v>
      </c>
      <c r="Q890" s="175" t="e">
        <f t="shared" si="736"/>
        <v>#REF!</v>
      </c>
      <c r="R890" s="155"/>
      <c r="S890" s="124"/>
      <c r="T890" s="119"/>
      <c r="U890" s="119"/>
      <c r="V890" s="124"/>
    </row>
    <row r="891" spans="1:22" ht="27.75" hidden="1" customHeight="1" outlineLevel="1">
      <c r="A891" s="140"/>
      <c r="B891" s="155"/>
      <c r="C891" s="155"/>
      <c r="D891" s="155"/>
      <c r="E891" s="155">
        <f t="shared" ref="E891:F891" si="737">E772</f>
        <v>1</v>
      </c>
      <c r="F891" s="155">
        <f t="shared" si="737"/>
        <v>2.6</v>
      </c>
      <c r="G891" s="155"/>
      <c r="H891" s="155">
        <f t="shared" si="732"/>
        <v>3.6</v>
      </c>
      <c r="I891" s="155">
        <v>2</v>
      </c>
      <c r="J891" s="157">
        <f t="shared" si="733"/>
        <v>18.72</v>
      </c>
      <c r="K891" s="157"/>
      <c r="L891" s="175" t="e">
        <f t="shared" si="724"/>
        <v>#REF!</v>
      </c>
      <c r="M891" s="175" t="e">
        <f t="shared" si="725"/>
        <v>#REF!</v>
      </c>
      <c r="N891" s="175" t="e">
        <f t="shared" si="726"/>
        <v>#REF!</v>
      </c>
      <c r="O891" s="175" t="e">
        <f t="shared" si="727"/>
        <v>#REF!</v>
      </c>
      <c r="P891" s="175" t="e">
        <f t="shared" ref="P891:Q891" si="738">N891+L891</f>
        <v>#REF!</v>
      </c>
      <c r="Q891" s="175" t="e">
        <f t="shared" si="738"/>
        <v>#REF!</v>
      </c>
      <c r="R891" s="155"/>
      <c r="S891" s="124"/>
      <c r="T891" s="119"/>
      <c r="U891" s="119"/>
      <c r="V891" s="124"/>
    </row>
    <row r="892" spans="1:22" ht="27.75" hidden="1" customHeight="1" outlineLevel="1">
      <c r="A892" s="140"/>
      <c r="B892" s="155"/>
      <c r="C892" s="155"/>
      <c r="D892" s="155"/>
      <c r="E892" s="155">
        <f t="shared" ref="E892:F892" si="739">E773</f>
        <v>1</v>
      </c>
      <c r="F892" s="155">
        <f t="shared" si="739"/>
        <v>1.1499999999999999</v>
      </c>
      <c r="G892" s="155"/>
      <c r="H892" s="155">
        <f t="shared" si="732"/>
        <v>3.6</v>
      </c>
      <c r="I892" s="155">
        <v>2</v>
      </c>
      <c r="J892" s="157">
        <f t="shared" si="733"/>
        <v>8.2799999999999994</v>
      </c>
      <c r="K892" s="157"/>
      <c r="L892" s="175" t="e">
        <f t="shared" si="724"/>
        <v>#REF!</v>
      </c>
      <c r="M892" s="175" t="e">
        <f t="shared" si="725"/>
        <v>#REF!</v>
      </c>
      <c r="N892" s="175" t="e">
        <f t="shared" si="726"/>
        <v>#REF!</v>
      </c>
      <c r="O892" s="175" t="e">
        <f t="shared" si="727"/>
        <v>#REF!</v>
      </c>
      <c r="P892" s="175" t="e">
        <f t="shared" ref="P892:Q892" si="740">N892+L892</f>
        <v>#REF!</v>
      </c>
      <c r="Q892" s="175" t="e">
        <f t="shared" si="740"/>
        <v>#REF!</v>
      </c>
      <c r="R892" s="155"/>
      <c r="S892" s="124"/>
      <c r="T892" s="119"/>
      <c r="U892" s="119"/>
      <c r="V892" s="124"/>
    </row>
    <row r="893" spans="1:22" ht="27.75" hidden="1" customHeight="1" outlineLevel="1">
      <c r="A893" s="140"/>
      <c r="B893" s="155"/>
      <c r="C893" s="155"/>
      <c r="D893" s="155"/>
      <c r="E893" s="155">
        <f t="shared" ref="E893:F893" si="741">E774</f>
        <v>1</v>
      </c>
      <c r="F893" s="155">
        <f t="shared" si="741"/>
        <v>3.2</v>
      </c>
      <c r="G893" s="155"/>
      <c r="H893" s="155">
        <f t="shared" si="732"/>
        <v>3.6</v>
      </c>
      <c r="I893" s="155">
        <v>2</v>
      </c>
      <c r="J893" s="157">
        <f t="shared" si="733"/>
        <v>23.04</v>
      </c>
      <c r="K893" s="157"/>
      <c r="L893" s="175" t="e">
        <f t="shared" si="724"/>
        <v>#REF!</v>
      </c>
      <c r="M893" s="175" t="e">
        <f t="shared" si="725"/>
        <v>#REF!</v>
      </c>
      <c r="N893" s="175" t="e">
        <f t="shared" si="726"/>
        <v>#REF!</v>
      </c>
      <c r="O893" s="175" t="e">
        <f t="shared" si="727"/>
        <v>#REF!</v>
      </c>
      <c r="P893" s="175" t="e">
        <f t="shared" ref="P893:Q893" si="742">N893+L893</f>
        <v>#REF!</v>
      </c>
      <c r="Q893" s="175" t="e">
        <f t="shared" si="742"/>
        <v>#REF!</v>
      </c>
      <c r="R893" s="155"/>
      <c r="S893" s="124"/>
      <c r="T893" s="119"/>
      <c r="U893" s="119"/>
      <c r="V893" s="124"/>
    </row>
    <row r="894" spans="1:22" ht="27.75" hidden="1" customHeight="1" outlineLevel="1">
      <c r="A894" s="140"/>
      <c r="B894" s="155"/>
      <c r="C894" s="155" t="s">
        <v>739</v>
      </c>
      <c r="D894" s="155"/>
      <c r="E894" s="155">
        <f t="shared" ref="E894:F894" si="743">E775</f>
        <v>1</v>
      </c>
      <c r="F894" s="155">
        <f t="shared" si="743"/>
        <v>3.2</v>
      </c>
      <c r="G894" s="155"/>
      <c r="H894" s="155">
        <f t="shared" si="732"/>
        <v>3.6</v>
      </c>
      <c r="I894" s="155">
        <v>2</v>
      </c>
      <c r="J894" s="157">
        <f t="shared" si="733"/>
        <v>23.04</v>
      </c>
      <c r="K894" s="157"/>
      <c r="L894" s="175" t="e">
        <f t="shared" si="724"/>
        <v>#REF!</v>
      </c>
      <c r="M894" s="175" t="e">
        <f t="shared" si="725"/>
        <v>#REF!</v>
      </c>
      <c r="N894" s="175" t="e">
        <f t="shared" si="726"/>
        <v>#REF!</v>
      </c>
      <c r="O894" s="175" t="e">
        <f t="shared" si="727"/>
        <v>#REF!</v>
      </c>
      <c r="P894" s="175" t="e">
        <f t="shared" ref="P894:Q894" si="744">N894+L894</f>
        <v>#REF!</v>
      </c>
      <c r="Q894" s="175" t="e">
        <f t="shared" si="744"/>
        <v>#REF!</v>
      </c>
      <c r="R894" s="155"/>
      <c r="S894" s="124"/>
      <c r="T894" s="119"/>
      <c r="U894" s="119"/>
      <c r="V894" s="124"/>
    </row>
    <row r="895" spans="1:22" ht="27.75" hidden="1" customHeight="1" outlineLevel="1">
      <c r="A895" s="140"/>
      <c r="B895" s="155"/>
      <c r="C895" s="155">
        <v>0</v>
      </c>
      <c r="D895" s="155"/>
      <c r="E895" s="155">
        <f t="shared" ref="E895:F895" si="745">E776</f>
        <v>1</v>
      </c>
      <c r="F895" s="155">
        <f t="shared" si="745"/>
        <v>3.3</v>
      </c>
      <c r="G895" s="155"/>
      <c r="H895" s="155">
        <f t="shared" si="732"/>
        <v>3.6</v>
      </c>
      <c r="I895" s="155">
        <v>2</v>
      </c>
      <c r="J895" s="157">
        <f t="shared" si="733"/>
        <v>23.76</v>
      </c>
      <c r="K895" s="157"/>
      <c r="L895" s="175" t="e">
        <f t="shared" si="724"/>
        <v>#REF!</v>
      </c>
      <c r="M895" s="175" t="e">
        <f t="shared" si="725"/>
        <v>#REF!</v>
      </c>
      <c r="N895" s="175" t="e">
        <f t="shared" si="726"/>
        <v>#REF!</v>
      </c>
      <c r="O895" s="175" t="e">
        <f t="shared" si="727"/>
        <v>#REF!</v>
      </c>
      <c r="P895" s="175" t="e">
        <f t="shared" ref="P895:Q895" si="746">N895+L895</f>
        <v>#REF!</v>
      </c>
      <c r="Q895" s="175" t="e">
        <f t="shared" si="746"/>
        <v>#REF!</v>
      </c>
      <c r="R895" s="155"/>
      <c r="S895" s="124"/>
      <c r="T895" s="119"/>
      <c r="U895" s="119"/>
      <c r="V895" s="124"/>
    </row>
    <row r="896" spans="1:22" ht="27.75" hidden="1" customHeight="1" outlineLevel="1">
      <c r="A896" s="140"/>
      <c r="B896" s="155"/>
      <c r="C896" s="155">
        <v>0</v>
      </c>
      <c r="D896" s="155"/>
      <c r="E896" s="155">
        <f t="shared" ref="E896:F896" si="747">E777</f>
        <v>1</v>
      </c>
      <c r="F896" s="155">
        <f t="shared" si="747"/>
        <v>5.2</v>
      </c>
      <c r="G896" s="155"/>
      <c r="H896" s="155">
        <f t="shared" si="732"/>
        <v>3.6</v>
      </c>
      <c r="I896" s="155">
        <v>2</v>
      </c>
      <c r="J896" s="157">
        <f t="shared" si="733"/>
        <v>37.44</v>
      </c>
      <c r="K896" s="157"/>
      <c r="L896" s="175" t="e">
        <f t="shared" si="724"/>
        <v>#REF!</v>
      </c>
      <c r="M896" s="175" t="e">
        <f t="shared" si="725"/>
        <v>#REF!</v>
      </c>
      <c r="N896" s="175" t="e">
        <f t="shared" si="726"/>
        <v>#REF!</v>
      </c>
      <c r="O896" s="175" t="e">
        <f t="shared" si="727"/>
        <v>#REF!</v>
      </c>
      <c r="P896" s="175" t="e">
        <f t="shared" ref="P896:Q896" si="748">N896+L896</f>
        <v>#REF!</v>
      </c>
      <c r="Q896" s="175" t="e">
        <f t="shared" si="748"/>
        <v>#REF!</v>
      </c>
      <c r="R896" s="155"/>
      <c r="S896" s="124"/>
      <c r="T896" s="119"/>
      <c r="U896" s="119"/>
      <c r="V896" s="124"/>
    </row>
    <row r="897" spans="1:22" ht="27.75" hidden="1" customHeight="1" outlineLevel="1">
      <c r="A897" s="140"/>
      <c r="B897" s="155"/>
      <c r="C897" s="155">
        <v>0</v>
      </c>
      <c r="D897" s="155"/>
      <c r="E897" s="155">
        <f t="shared" ref="E897:F897" si="749">E778</f>
        <v>1</v>
      </c>
      <c r="F897" s="155">
        <f t="shared" si="749"/>
        <v>1.8</v>
      </c>
      <c r="G897" s="155"/>
      <c r="H897" s="155">
        <f t="shared" si="732"/>
        <v>3.6</v>
      </c>
      <c r="I897" s="155">
        <v>2</v>
      </c>
      <c r="J897" s="157">
        <f t="shared" si="733"/>
        <v>12.96</v>
      </c>
      <c r="K897" s="157"/>
      <c r="L897" s="175" t="e">
        <f t="shared" si="724"/>
        <v>#REF!</v>
      </c>
      <c r="M897" s="175" t="e">
        <f t="shared" si="725"/>
        <v>#REF!</v>
      </c>
      <c r="N897" s="175" t="e">
        <f t="shared" si="726"/>
        <v>#REF!</v>
      </c>
      <c r="O897" s="175" t="e">
        <f t="shared" si="727"/>
        <v>#REF!</v>
      </c>
      <c r="P897" s="175" t="e">
        <f t="shared" ref="P897:Q897" si="750">N897+L897</f>
        <v>#REF!</v>
      </c>
      <c r="Q897" s="175" t="e">
        <f t="shared" si="750"/>
        <v>#REF!</v>
      </c>
      <c r="R897" s="155"/>
      <c r="S897" s="124"/>
      <c r="T897" s="119"/>
      <c r="U897" s="119"/>
      <c r="V897" s="124"/>
    </row>
    <row r="898" spans="1:22" ht="27.75" hidden="1" customHeight="1" outlineLevel="1">
      <c r="A898" s="140"/>
      <c r="B898" s="155"/>
      <c r="C898" s="155" t="s">
        <v>740</v>
      </c>
      <c r="D898" s="155"/>
      <c r="E898" s="155">
        <f t="shared" ref="E898:F898" si="751">E779</f>
        <v>1</v>
      </c>
      <c r="F898" s="155">
        <f t="shared" si="751"/>
        <v>6.45</v>
      </c>
      <c r="G898" s="155"/>
      <c r="H898" s="155">
        <f t="shared" si="732"/>
        <v>3.6</v>
      </c>
      <c r="I898" s="155">
        <v>2</v>
      </c>
      <c r="J898" s="157">
        <f t="shared" si="733"/>
        <v>46.44</v>
      </c>
      <c r="K898" s="157"/>
      <c r="L898" s="175" t="e">
        <f t="shared" si="724"/>
        <v>#REF!</v>
      </c>
      <c r="M898" s="175" t="e">
        <f t="shared" si="725"/>
        <v>#REF!</v>
      </c>
      <c r="N898" s="175" t="e">
        <f t="shared" si="726"/>
        <v>#REF!</v>
      </c>
      <c r="O898" s="175" t="e">
        <f t="shared" si="727"/>
        <v>#REF!</v>
      </c>
      <c r="P898" s="175" t="e">
        <f t="shared" ref="P898:Q898" si="752">N898+L898</f>
        <v>#REF!</v>
      </c>
      <c r="Q898" s="175" t="e">
        <f t="shared" si="752"/>
        <v>#REF!</v>
      </c>
      <c r="R898" s="155"/>
      <c r="S898" s="124"/>
      <c r="T898" s="119"/>
      <c r="U898" s="119"/>
      <c r="V898" s="124"/>
    </row>
    <row r="899" spans="1:22" ht="27.75" hidden="1" customHeight="1" outlineLevel="1">
      <c r="A899" s="140"/>
      <c r="B899" s="155"/>
      <c r="C899" s="155">
        <v>0</v>
      </c>
      <c r="D899" s="155"/>
      <c r="E899" s="155">
        <f t="shared" ref="E899:F899" si="753">E780</f>
        <v>1</v>
      </c>
      <c r="F899" s="155">
        <f t="shared" si="753"/>
        <v>4.05</v>
      </c>
      <c r="G899" s="155"/>
      <c r="H899" s="155">
        <f t="shared" si="732"/>
        <v>3.6</v>
      </c>
      <c r="I899" s="155">
        <v>2</v>
      </c>
      <c r="J899" s="157">
        <f t="shared" si="733"/>
        <v>29.16</v>
      </c>
      <c r="K899" s="157"/>
      <c r="L899" s="175" t="e">
        <f t="shared" si="724"/>
        <v>#REF!</v>
      </c>
      <c r="M899" s="175" t="e">
        <f t="shared" si="725"/>
        <v>#REF!</v>
      </c>
      <c r="N899" s="175" t="e">
        <f t="shared" si="726"/>
        <v>#REF!</v>
      </c>
      <c r="O899" s="175" t="e">
        <f t="shared" si="727"/>
        <v>#REF!</v>
      </c>
      <c r="P899" s="175" t="e">
        <f t="shared" ref="P899:Q899" si="754">N899+L899</f>
        <v>#REF!</v>
      </c>
      <c r="Q899" s="175" t="e">
        <f t="shared" si="754"/>
        <v>#REF!</v>
      </c>
      <c r="R899" s="155"/>
      <c r="S899" s="124"/>
      <c r="T899" s="119"/>
      <c r="U899" s="119"/>
      <c r="V899" s="124"/>
    </row>
    <row r="900" spans="1:22" ht="27.75" hidden="1" customHeight="1" outlineLevel="1">
      <c r="A900" s="140"/>
      <c r="B900" s="155"/>
      <c r="C900" s="155">
        <v>0</v>
      </c>
      <c r="D900" s="155"/>
      <c r="E900" s="155">
        <f t="shared" ref="E900:F900" si="755">E781</f>
        <v>1</v>
      </c>
      <c r="F900" s="155">
        <f t="shared" si="755"/>
        <v>4.2</v>
      </c>
      <c r="G900" s="155"/>
      <c r="H900" s="155">
        <f t="shared" si="732"/>
        <v>3.6</v>
      </c>
      <c r="I900" s="155">
        <v>2</v>
      </c>
      <c r="J900" s="157">
        <f t="shared" si="733"/>
        <v>30.24</v>
      </c>
      <c r="K900" s="157"/>
      <c r="L900" s="175" t="e">
        <f t="shared" si="724"/>
        <v>#REF!</v>
      </c>
      <c r="M900" s="175" t="e">
        <f t="shared" si="725"/>
        <v>#REF!</v>
      </c>
      <c r="N900" s="175" t="e">
        <f t="shared" si="726"/>
        <v>#REF!</v>
      </c>
      <c r="O900" s="175" t="e">
        <f t="shared" si="727"/>
        <v>#REF!</v>
      </c>
      <c r="P900" s="175" t="e">
        <f t="shared" ref="P900:Q900" si="756">N900+L900</f>
        <v>#REF!</v>
      </c>
      <c r="Q900" s="175" t="e">
        <f t="shared" si="756"/>
        <v>#REF!</v>
      </c>
      <c r="R900" s="155"/>
      <c r="S900" s="124"/>
      <c r="T900" s="119"/>
      <c r="U900" s="119"/>
      <c r="V900" s="124"/>
    </row>
    <row r="901" spans="1:22" ht="27.75" hidden="1" customHeight="1" outlineLevel="1">
      <c r="A901" s="140"/>
      <c r="B901" s="155"/>
      <c r="C901" s="155">
        <v>0</v>
      </c>
      <c r="D901" s="155"/>
      <c r="E901" s="155">
        <f t="shared" ref="E901:F901" si="757">E782</f>
        <v>1</v>
      </c>
      <c r="F901" s="155">
        <f t="shared" si="757"/>
        <v>3.5</v>
      </c>
      <c r="G901" s="155"/>
      <c r="H901" s="155">
        <f t="shared" si="732"/>
        <v>3.6</v>
      </c>
      <c r="I901" s="155">
        <v>2</v>
      </c>
      <c r="J901" s="157">
        <f t="shared" si="733"/>
        <v>25.2</v>
      </c>
      <c r="K901" s="157"/>
      <c r="L901" s="175" t="e">
        <f t="shared" si="724"/>
        <v>#REF!</v>
      </c>
      <c r="M901" s="175" t="e">
        <f t="shared" si="725"/>
        <v>#REF!</v>
      </c>
      <c r="N901" s="175" t="e">
        <f t="shared" si="726"/>
        <v>#REF!</v>
      </c>
      <c r="O901" s="175" t="e">
        <f t="shared" si="727"/>
        <v>#REF!</v>
      </c>
      <c r="P901" s="175" t="e">
        <f t="shared" ref="P901:Q901" si="758">N901+L901</f>
        <v>#REF!</v>
      </c>
      <c r="Q901" s="175" t="e">
        <f t="shared" si="758"/>
        <v>#REF!</v>
      </c>
      <c r="R901" s="155"/>
      <c r="S901" s="124"/>
      <c r="T901" s="119"/>
      <c r="U901" s="119"/>
      <c r="V901" s="124"/>
    </row>
    <row r="902" spans="1:22" ht="27.75" hidden="1" customHeight="1" outlineLevel="1">
      <c r="A902" s="140"/>
      <c r="B902" s="155"/>
      <c r="C902" s="155" t="s">
        <v>741</v>
      </c>
      <c r="D902" s="155"/>
      <c r="E902" s="155">
        <f t="shared" ref="E902:F902" si="759">E783</f>
        <v>1</v>
      </c>
      <c r="F902" s="155">
        <f t="shared" si="759"/>
        <v>4.9000000000000004</v>
      </c>
      <c r="G902" s="155"/>
      <c r="H902" s="155">
        <f t="shared" si="732"/>
        <v>3.6</v>
      </c>
      <c r="I902" s="155">
        <v>2</v>
      </c>
      <c r="J902" s="157">
        <f t="shared" si="733"/>
        <v>35.28</v>
      </c>
      <c r="K902" s="157"/>
      <c r="L902" s="175" t="e">
        <f t="shared" si="724"/>
        <v>#REF!</v>
      </c>
      <c r="M902" s="175" t="e">
        <f t="shared" si="725"/>
        <v>#REF!</v>
      </c>
      <c r="N902" s="175" t="e">
        <f t="shared" si="726"/>
        <v>#REF!</v>
      </c>
      <c r="O902" s="175" t="e">
        <f t="shared" si="727"/>
        <v>#REF!</v>
      </c>
      <c r="P902" s="175" t="e">
        <f t="shared" ref="P902:Q902" si="760">N902+L902</f>
        <v>#REF!</v>
      </c>
      <c r="Q902" s="175" t="e">
        <f t="shared" si="760"/>
        <v>#REF!</v>
      </c>
      <c r="R902" s="155"/>
      <c r="S902" s="124"/>
      <c r="T902" s="119"/>
      <c r="U902" s="119"/>
      <c r="V902" s="124"/>
    </row>
    <row r="903" spans="1:22" ht="27.75" hidden="1" customHeight="1" outlineLevel="1">
      <c r="A903" s="140"/>
      <c r="B903" s="155"/>
      <c r="C903" s="155">
        <v>0</v>
      </c>
      <c r="D903" s="155"/>
      <c r="E903" s="155">
        <f t="shared" ref="E903:F903" si="761">E784</f>
        <v>1</v>
      </c>
      <c r="F903" s="155">
        <f t="shared" si="761"/>
        <v>5.55</v>
      </c>
      <c r="G903" s="155"/>
      <c r="H903" s="155">
        <f t="shared" si="732"/>
        <v>3.6</v>
      </c>
      <c r="I903" s="155">
        <v>2</v>
      </c>
      <c r="J903" s="157">
        <f t="shared" si="733"/>
        <v>39.96</v>
      </c>
      <c r="K903" s="157"/>
      <c r="L903" s="175" t="e">
        <f t="shared" si="724"/>
        <v>#REF!</v>
      </c>
      <c r="M903" s="175" t="e">
        <f t="shared" si="725"/>
        <v>#REF!</v>
      </c>
      <c r="N903" s="175" t="e">
        <f t="shared" si="726"/>
        <v>#REF!</v>
      </c>
      <c r="O903" s="175" t="e">
        <f t="shared" si="727"/>
        <v>#REF!</v>
      </c>
      <c r="P903" s="175" t="e">
        <f t="shared" ref="P903:Q903" si="762">N903+L903</f>
        <v>#REF!</v>
      </c>
      <c r="Q903" s="175" t="e">
        <f t="shared" si="762"/>
        <v>#REF!</v>
      </c>
      <c r="R903" s="155"/>
      <c r="S903" s="124"/>
      <c r="T903" s="119"/>
      <c r="U903" s="119"/>
      <c r="V903" s="124"/>
    </row>
    <row r="904" spans="1:22" ht="27.75" hidden="1" customHeight="1" outlineLevel="1">
      <c r="A904" s="140"/>
      <c r="B904" s="155"/>
      <c r="C904" s="155">
        <v>0</v>
      </c>
      <c r="D904" s="155"/>
      <c r="E904" s="155">
        <f t="shared" ref="E904:F904" si="763">E785</f>
        <v>1</v>
      </c>
      <c r="F904" s="155">
        <f t="shared" si="763"/>
        <v>4.0999999999999996</v>
      </c>
      <c r="G904" s="155"/>
      <c r="H904" s="155">
        <f t="shared" si="732"/>
        <v>3.6</v>
      </c>
      <c r="I904" s="155">
        <v>2</v>
      </c>
      <c r="J904" s="157">
        <f t="shared" si="733"/>
        <v>29.52</v>
      </c>
      <c r="K904" s="157"/>
      <c r="L904" s="175" t="e">
        <f t="shared" si="724"/>
        <v>#REF!</v>
      </c>
      <c r="M904" s="175" t="e">
        <f t="shared" si="725"/>
        <v>#REF!</v>
      </c>
      <c r="N904" s="175" t="e">
        <f t="shared" si="726"/>
        <v>#REF!</v>
      </c>
      <c r="O904" s="175" t="e">
        <f t="shared" si="727"/>
        <v>#REF!</v>
      </c>
      <c r="P904" s="175" t="e">
        <f t="shared" ref="P904:Q904" si="764">N904+L904</f>
        <v>#REF!</v>
      </c>
      <c r="Q904" s="175" t="e">
        <f t="shared" si="764"/>
        <v>#REF!</v>
      </c>
      <c r="R904" s="155"/>
      <c r="S904" s="124"/>
      <c r="T904" s="119"/>
      <c r="U904" s="119"/>
      <c r="V904" s="124"/>
    </row>
    <row r="905" spans="1:22" ht="27.75" hidden="1" customHeight="1" outlineLevel="1">
      <c r="A905" s="140"/>
      <c r="B905" s="155"/>
      <c r="C905" s="155">
        <v>0</v>
      </c>
      <c r="D905" s="155"/>
      <c r="E905" s="155">
        <f t="shared" ref="E905:F905" si="765">E786</f>
        <v>1</v>
      </c>
      <c r="F905" s="155">
        <f t="shared" si="765"/>
        <v>0.75</v>
      </c>
      <c r="G905" s="155"/>
      <c r="H905" s="155">
        <f t="shared" si="732"/>
        <v>3.6</v>
      </c>
      <c r="I905" s="155">
        <v>2</v>
      </c>
      <c r="J905" s="157">
        <f t="shared" si="733"/>
        <v>5.4</v>
      </c>
      <c r="K905" s="157"/>
      <c r="L905" s="175" t="e">
        <f t="shared" si="724"/>
        <v>#REF!</v>
      </c>
      <c r="M905" s="175" t="e">
        <f t="shared" si="725"/>
        <v>#REF!</v>
      </c>
      <c r="N905" s="175" t="e">
        <f t="shared" si="726"/>
        <v>#REF!</v>
      </c>
      <c r="O905" s="175" t="e">
        <f t="shared" si="727"/>
        <v>#REF!</v>
      </c>
      <c r="P905" s="175" t="e">
        <f t="shared" ref="P905:Q905" si="766">N905+L905</f>
        <v>#REF!</v>
      </c>
      <c r="Q905" s="175" t="e">
        <f t="shared" si="766"/>
        <v>#REF!</v>
      </c>
      <c r="R905" s="155"/>
      <c r="S905" s="124"/>
      <c r="T905" s="119"/>
      <c r="U905" s="119"/>
      <c r="V905" s="124"/>
    </row>
    <row r="906" spans="1:22" ht="27.75" hidden="1" customHeight="1" outlineLevel="1">
      <c r="A906" s="140"/>
      <c r="B906" s="155"/>
      <c r="C906" s="155" t="s">
        <v>742</v>
      </c>
      <c r="D906" s="155"/>
      <c r="E906" s="155">
        <f t="shared" ref="E906:F906" si="767">E787</f>
        <v>1</v>
      </c>
      <c r="F906" s="155">
        <f t="shared" si="767"/>
        <v>3.2</v>
      </c>
      <c r="G906" s="155"/>
      <c r="H906" s="155">
        <f t="shared" si="732"/>
        <v>3.6</v>
      </c>
      <c r="I906" s="155">
        <v>2</v>
      </c>
      <c r="J906" s="157">
        <f t="shared" si="733"/>
        <v>23.04</v>
      </c>
      <c r="K906" s="157"/>
      <c r="L906" s="175" t="e">
        <f t="shared" si="724"/>
        <v>#REF!</v>
      </c>
      <c r="M906" s="175" t="e">
        <f t="shared" si="725"/>
        <v>#REF!</v>
      </c>
      <c r="N906" s="175" t="e">
        <f t="shared" si="726"/>
        <v>#REF!</v>
      </c>
      <c r="O906" s="175" t="e">
        <f t="shared" si="727"/>
        <v>#REF!</v>
      </c>
      <c r="P906" s="175" t="e">
        <f t="shared" ref="P906:Q906" si="768">N906+L906</f>
        <v>#REF!</v>
      </c>
      <c r="Q906" s="175" t="e">
        <f t="shared" si="768"/>
        <v>#REF!</v>
      </c>
      <c r="R906" s="155"/>
      <c r="S906" s="124"/>
      <c r="T906" s="119"/>
      <c r="U906" s="119"/>
      <c r="V906" s="124"/>
    </row>
    <row r="907" spans="1:22" ht="27.75" hidden="1" customHeight="1" outlineLevel="1">
      <c r="A907" s="140"/>
      <c r="B907" s="155"/>
      <c r="C907" s="155">
        <v>0</v>
      </c>
      <c r="D907" s="155"/>
      <c r="E907" s="155">
        <f t="shared" ref="E907:F907" si="769">E788</f>
        <v>1</v>
      </c>
      <c r="F907" s="155">
        <f t="shared" si="769"/>
        <v>1.8</v>
      </c>
      <c r="G907" s="155"/>
      <c r="H907" s="155">
        <f t="shared" si="732"/>
        <v>3.6</v>
      </c>
      <c r="I907" s="155">
        <v>2</v>
      </c>
      <c r="J907" s="157">
        <f t="shared" si="733"/>
        <v>12.96</v>
      </c>
      <c r="K907" s="157"/>
      <c r="L907" s="175" t="e">
        <f t="shared" si="724"/>
        <v>#REF!</v>
      </c>
      <c r="M907" s="175" t="e">
        <f t="shared" si="725"/>
        <v>#REF!</v>
      </c>
      <c r="N907" s="175" t="e">
        <f t="shared" si="726"/>
        <v>#REF!</v>
      </c>
      <c r="O907" s="175" t="e">
        <f t="shared" si="727"/>
        <v>#REF!</v>
      </c>
      <c r="P907" s="175" t="e">
        <f t="shared" ref="P907:Q907" si="770">N907+L907</f>
        <v>#REF!</v>
      </c>
      <c r="Q907" s="175" t="e">
        <f t="shared" si="770"/>
        <v>#REF!</v>
      </c>
      <c r="R907" s="155"/>
      <c r="S907" s="124"/>
      <c r="T907" s="119"/>
      <c r="U907" s="119"/>
      <c r="V907" s="124"/>
    </row>
    <row r="908" spans="1:22" ht="27.75" hidden="1" customHeight="1" outlineLevel="1">
      <c r="A908" s="140"/>
      <c r="B908" s="155"/>
      <c r="C908" s="155" t="s">
        <v>743</v>
      </c>
      <c r="D908" s="155"/>
      <c r="E908" s="155">
        <f t="shared" ref="E908:F908" si="771">E789</f>
        <v>2</v>
      </c>
      <c r="F908" s="155">
        <f t="shared" si="771"/>
        <v>3</v>
      </c>
      <c r="G908" s="155"/>
      <c r="H908" s="155">
        <f t="shared" si="732"/>
        <v>3.6</v>
      </c>
      <c r="I908" s="155">
        <v>2</v>
      </c>
      <c r="J908" s="157">
        <f t="shared" si="733"/>
        <v>43.2</v>
      </c>
      <c r="K908" s="157"/>
      <c r="L908" s="175" t="e">
        <f t="shared" si="724"/>
        <v>#REF!</v>
      </c>
      <c r="M908" s="175" t="e">
        <f t="shared" si="725"/>
        <v>#REF!</v>
      </c>
      <c r="N908" s="175" t="e">
        <f t="shared" si="726"/>
        <v>#REF!</v>
      </c>
      <c r="O908" s="175" t="e">
        <f t="shared" si="727"/>
        <v>#REF!</v>
      </c>
      <c r="P908" s="175" t="e">
        <f t="shared" ref="P908:Q908" si="772">N908+L908</f>
        <v>#REF!</v>
      </c>
      <c r="Q908" s="175" t="e">
        <f t="shared" si="772"/>
        <v>#REF!</v>
      </c>
      <c r="R908" s="155"/>
      <c r="S908" s="124"/>
      <c r="T908" s="119"/>
      <c r="U908" s="119"/>
      <c r="V908" s="124"/>
    </row>
    <row r="909" spans="1:22" ht="27.75" hidden="1" customHeight="1" outlineLevel="1">
      <c r="A909" s="140"/>
      <c r="B909" s="155"/>
      <c r="C909" s="155">
        <v>0</v>
      </c>
      <c r="D909" s="155"/>
      <c r="E909" s="155">
        <f t="shared" ref="E909:F909" si="773">E790</f>
        <v>2</v>
      </c>
      <c r="F909" s="155">
        <f t="shared" si="773"/>
        <v>1.5</v>
      </c>
      <c r="G909" s="155"/>
      <c r="H909" s="155">
        <f t="shared" si="732"/>
        <v>3.6</v>
      </c>
      <c r="I909" s="155">
        <v>2</v>
      </c>
      <c r="J909" s="157">
        <f t="shared" si="733"/>
        <v>21.6</v>
      </c>
      <c r="K909" s="157"/>
      <c r="L909" s="175" t="e">
        <f t="shared" si="724"/>
        <v>#REF!</v>
      </c>
      <c r="M909" s="175" t="e">
        <f t="shared" si="725"/>
        <v>#REF!</v>
      </c>
      <c r="N909" s="175" t="e">
        <f t="shared" si="726"/>
        <v>#REF!</v>
      </c>
      <c r="O909" s="175" t="e">
        <f t="shared" si="727"/>
        <v>#REF!</v>
      </c>
      <c r="P909" s="175" t="e">
        <f t="shared" ref="P909:Q909" si="774">N909+L909</f>
        <v>#REF!</v>
      </c>
      <c r="Q909" s="175" t="e">
        <f t="shared" si="774"/>
        <v>#REF!</v>
      </c>
      <c r="R909" s="155"/>
      <c r="S909" s="124"/>
      <c r="T909" s="119"/>
      <c r="U909" s="119"/>
      <c r="V909" s="124"/>
    </row>
    <row r="910" spans="1:22" ht="27.75" hidden="1" customHeight="1" outlineLevel="1">
      <c r="A910" s="140"/>
      <c r="B910" s="155"/>
      <c r="C910" s="155">
        <v>0</v>
      </c>
      <c r="D910" s="155"/>
      <c r="E910" s="155">
        <f t="shared" ref="E910:F910" si="775">E791</f>
        <v>1</v>
      </c>
      <c r="F910" s="155">
        <f t="shared" si="775"/>
        <v>4.05</v>
      </c>
      <c r="G910" s="155"/>
      <c r="H910" s="155">
        <f t="shared" si="732"/>
        <v>3.6</v>
      </c>
      <c r="I910" s="155">
        <v>2</v>
      </c>
      <c r="J910" s="157">
        <f t="shared" si="733"/>
        <v>29.16</v>
      </c>
      <c r="K910" s="157"/>
      <c r="L910" s="175" t="e">
        <f t="shared" si="724"/>
        <v>#REF!</v>
      </c>
      <c r="M910" s="175" t="e">
        <f t="shared" si="725"/>
        <v>#REF!</v>
      </c>
      <c r="N910" s="175" t="e">
        <f t="shared" si="726"/>
        <v>#REF!</v>
      </c>
      <c r="O910" s="175" t="e">
        <f t="shared" si="727"/>
        <v>#REF!</v>
      </c>
      <c r="P910" s="175" t="e">
        <f t="shared" ref="P910:Q910" si="776">N910+L910</f>
        <v>#REF!</v>
      </c>
      <c r="Q910" s="175" t="e">
        <f t="shared" si="776"/>
        <v>#REF!</v>
      </c>
      <c r="R910" s="155"/>
      <c r="S910" s="124"/>
      <c r="T910" s="119"/>
      <c r="U910" s="119"/>
      <c r="V910" s="124"/>
    </row>
    <row r="911" spans="1:22" ht="27.75" hidden="1" customHeight="1" outlineLevel="1">
      <c r="A911" s="140"/>
      <c r="B911" s="155"/>
      <c r="C911" s="155" t="s">
        <v>744</v>
      </c>
      <c r="D911" s="155"/>
      <c r="E911" s="155">
        <f t="shared" ref="E911:F911" si="777">E792</f>
        <v>1</v>
      </c>
      <c r="F911" s="155">
        <f t="shared" si="777"/>
        <v>3.3</v>
      </c>
      <c r="G911" s="155"/>
      <c r="H911" s="155">
        <f t="shared" si="732"/>
        <v>3.6</v>
      </c>
      <c r="I911" s="155">
        <v>2</v>
      </c>
      <c r="J911" s="157">
        <f t="shared" si="733"/>
        <v>23.76</v>
      </c>
      <c r="K911" s="157"/>
      <c r="L911" s="175" t="e">
        <f t="shared" si="724"/>
        <v>#REF!</v>
      </c>
      <c r="M911" s="175" t="e">
        <f t="shared" si="725"/>
        <v>#REF!</v>
      </c>
      <c r="N911" s="175" t="e">
        <f t="shared" si="726"/>
        <v>#REF!</v>
      </c>
      <c r="O911" s="175" t="e">
        <f t="shared" si="727"/>
        <v>#REF!</v>
      </c>
      <c r="P911" s="175" t="e">
        <f t="shared" ref="P911:Q911" si="778">N911+L911</f>
        <v>#REF!</v>
      </c>
      <c r="Q911" s="175" t="e">
        <f t="shared" si="778"/>
        <v>#REF!</v>
      </c>
      <c r="R911" s="155"/>
      <c r="S911" s="124"/>
      <c r="T911" s="119"/>
      <c r="U911" s="119"/>
      <c r="V911" s="124"/>
    </row>
    <row r="912" spans="1:22" ht="27.75" hidden="1" customHeight="1" outlineLevel="1">
      <c r="A912" s="140"/>
      <c r="B912" s="155"/>
      <c r="C912" s="155">
        <v>0</v>
      </c>
      <c r="D912" s="155"/>
      <c r="E912" s="155">
        <f t="shared" ref="E912:F912" si="779">E793</f>
        <v>1</v>
      </c>
      <c r="F912" s="155">
        <f t="shared" si="779"/>
        <v>2.1</v>
      </c>
      <c r="G912" s="155"/>
      <c r="H912" s="155">
        <f t="shared" si="732"/>
        <v>3.6</v>
      </c>
      <c r="I912" s="155">
        <v>2</v>
      </c>
      <c r="J912" s="157">
        <f t="shared" si="733"/>
        <v>15.12</v>
      </c>
      <c r="K912" s="157"/>
      <c r="L912" s="175" t="e">
        <f t="shared" si="724"/>
        <v>#REF!</v>
      </c>
      <c r="M912" s="175" t="e">
        <f t="shared" si="725"/>
        <v>#REF!</v>
      </c>
      <c r="N912" s="175" t="e">
        <f t="shared" si="726"/>
        <v>#REF!</v>
      </c>
      <c r="O912" s="175" t="e">
        <f t="shared" si="727"/>
        <v>#REF!</v>
      </c>
      <c r="P912" s="175" t="e">
        <f t="shared" ref="P912:Q912" si="780">N912+L912</f>
        <v>#REF!</v>
      </c>
      <c r="Q912" s="175" t="e">
        <f t="shared" si="780"/>
        <v>#REF!</v>
      </c>
      <c r="R912" s="155"/>
      <c r="S912" s="124"/>
      <c r="T912" s="119"/>
      <c r="U912" s="119"/>
      <c r="V912" s="124"/>
    </row>
    <row r="913" spans="1:22" ht="27.75" hidden="1" customHeight="1" outlineLevel="1">
      <c r="A913" s="140"/>
      <c r="B913" s="155"/>
      <c r="C913" s="155">
        <v>0</v>
      </c>
      <c r="D913" s="155"/>
      <c r="E913" s="155">
        <f t="shared" ref="E913:F913" si="781">E794</f>
        <v>1</v>
      </c>
      <c r="F913" s="155">
        <f t="shared" si="781"/>
        <v>1.3</v>
      </c>
      <c r="G913" s="155"/>
      <c r="H913" s="155">
        <f t="shared" si="732"/>
        <v>3.6</v>
      </c>
      <c r="I913" s="155">
        <v>2</v>
      </c>
      <c r="J913" s="157">
        <f t="shared" si="733"/>
        <v>9.36</v>
      </c>
      <c r="K913" s="157"/>
      <c r="L913" s="175" t="e">
        <f t="shared" si="724"/>
        <v>#REF!</v>
      </c>
      <c r="M913" s="175" t="e">
        <f t="shared" si="725"/>
        <v>#REF!</v>
      </c>
      <c r="N913" s="175" t="e">
        <f t="shared" si="726"/>
        <v>#REF!</v>
      </c>
      <c r="O913" s="175" t="e">
        <f t="shared" si="727"/>
        <v>#REF!</v>
      </c>
      <c r="P913" s="175" t="e">
        <f t="shared" ref="P913:Q913" si="782">N913+L913</f>
        <v>#REF!</v>
      </c>
      <c r="Q913" s="175" t="e">
        <f t="shared" si="782"/>
        <v>#REF!</v>
      </c>
      <c r="R913" s="155"/>
      <c r="S913" s="124"/>
      <c r="T913" s="119"/>
      <c r="U913" s="119"/>
      <c r="V913" s="124"/>
    </row>
    <row r="914" spans="1:22" ht="27.75" hidden="1" customHeight="1" outlineLevel="1">
      <c r="A914" s="140"/>
      <c r="B914" s="155"/>
      <c r="C914" s="155" t="s">
        <v>745</v>
      </c>
      <c r="D914" s="155"/>
      <c r="E914" s="155">
        <f t="shared" ref="E914:F914" si="783">E795</f>
        <v>1</v>
      </c>
      <c r="F914" s="155">
        <f t="shared" si="783"/>
        <v>3.45</v>
      </c>
      <c r="G914" s="155"/>
      <c r="H914" s="155">
        <f t="shared" si="732"/>
        <v>3.6</v>
      </c>
      <c r="I914" s="155">
        <v>2</v>
      </c>
      <c r="J914" s="157">
        <f t="shared" si="733"/>
        <v>24.84</v>
      </c>
      <c r="K914" s="157"/>
      <c r="L914" s="175" t="e">
        <f t="shared" si="724"/>
        <v>#REF!</v>
      </c>
      <c r="M914" s="175" t="e">
        <f t="shared" si="725"/>
        <v>#REF!</v>
      </c>
      <c r="N914" s="175" t="e">
        <f t="shared" si="726"/>
        <v>#REF!</v>
      </c>
      <c r="O914" s="175" t="e">
        <f t="shared" si="727"/>
        <v>#REF!</v>
      </c>
      <c r="P914" s="175" t="e">
        <f t="shared" ref="P914:Q914" si="784">N914+L914</f>
        <v>#REF!</v>
      </c>
      <c r="Q914" s="175" t="e">
        <f t="shared" si="784"/>
        <v>#REF!</v>
      </c>
      <c r="R914" s="155"/>
      <c r="S914" s="124"/>
      <c r="T914" s="119"/>
      <c r="U914" s="119"/>
      <c r="V914" s="124"/>
    </row>
    <row r="915" spans="1:22" ht="27.75" hidden="1" customHeight="1" outlineLevel="1">
      <c r="A915" s="140"/>
      <c r="B915" s="155"/>
      <c r="C915" s="155" t="s">
        <v>746</v>
      </c>
      <c r="D915" s="155"/>
      <c r="E915" s="155"/>
      <c r="F915" s="155"/>
      <c r="G915" s="155"/>
      <c r="H915" s="155"/>
      <c r="I915" s="155"/>
      <c r="J915" s="157">
        <f t="shared" si="733"/>
        <v>0</v>
      </c>
      <c r="K915" s="157"/>
      <c r="L915" s="175" t="e">
        <f t="shared" si="724"/>
        <v>#REF!</v>
      </c>
      <c r="M915" s="175" t="e">
        <f t="shared" si="725"/>
        <v>#REF!</v>
      </c>
      <c r="N915" s="175" t="e">
        <f t="shared" si="726"/>
        <v>#REF!</v>
      </c>
      <c r="O915" s="175" t="e">
        <f t="shared" si="727"/>
        <v>#REF!</v>
      </c>
      <c r="P915" s="175" t="e">
        <f t="shared" ref="P915:Q915" si="785">N915+L915</f>
        <v>#REF!</v>
      </c>
      <c r="Q915" s="175" t="e">
        <f t="shared" si="785"/>
        <v>#REF!</v>
      </c>
      <c r="R915" s="155"/>
      <c r="S915" s="124"/>
      <c r="T915" s="119"/>
      <c r="U915" s="119"/>
      <c r="V915" s="124"/>
    </row>
    <row r="916" spans="1:22" ht="27.75" hidden="1" customHeight="1" outlineLevel="1">
      <c r="A916" s="140"/>
      <c r="B916" s="155"/>
      <c r="C916" s="155" t="s">
        <v>747</v>
      </c>
      <c r="D916" s="155"/>
      <c r="E916" s="155">
        <f t="shared" ref="E916:E926" si="786">E797</f>
        <v>2</v>
      </c>
      <c r="F916" s="155"/>
      <c r="G916" s="155">
        <f t="shared" ref="G916:H916" si="787">G797</f>
        <v>1.1499999999999999</v>
      </c>
      <c r="H916" s="155">
        <f t="shared" si="787"/>
        <v>3</v>
      </c>
      <c r="I916" s="155">
        <v>-2</v>
      </c>
      <c r="J916" s="157">
        <f t="shared" si="733"/>
        <v>-13.8</v>
      </c>
      <c r="K916" s="157"/>
      <c r="L916" s="175" t="e">
        <f t="shared" si="724"/>
        <v>#REF!</v>
      </c>
      <c r="M916" s="175" t="e">
        <f t="shared" si="725"/>
        <v>#REF!</v>
      </c>
      <c r="N916" s="175" t="e">
        <f t="shared" si="726"/>
        <v>#REF!</v>
      </c>
      <c r="O916" s="175" t="e">
        <f t="shared" si="727"/>
        <v>#REF!</v>
      </c>
      <c r="P916" s="175" t="e">
        <f t="shared" ref="P916:Q916" si="788">N916+L916</f>
        <v>#REF!</v>
      </c>
      <c r="Q916" s="175" t="e">
        <f t="shared" si="788"/>
        <v>#REF!</v>
      </c>
      <c r="R916" s="155"/>
      <c r="S916" s="124"/>
      <c r="T916" s="119"/>
      <c r="U916" s="119"/>
      <c r="V916" s="124"/>
    </row>
    <row r="917" spans="1:22" ht="27.75" hidden="1" customHeight="1" outlineLevel="1">
      <c r="A917" s="140"/>
      <c r="B917" s="155"/>
      <c r="C917" s="155">
        <v>0</v>
      </c>
      <c r="D917" s="155"/>
      <c r="E917" s="155">
        <f t="shared" si="786"/>
        <v>1</v>
      </c>
      <c r="F917" s="155"/>
      <c r="G917" s="155">
        <f t="shared" ref="G917:H917" si="789">G798</f>
        <v>3</v>
      </c>
      <c r="H917" s="155">
        <f t="shared" si="789"/>
        <v>0.6</v>
      </c>
      <c r="I917" s="155">
        <v>-2</v>
      </c>
      <c r="J917" s="157">
        <f t="shared" si="733"/>
        <v>-3.6</v>
      </c>
      <c r="K917" s="157"/>
      <c r="L917" s="175" t="e">
        <f t="shared" si="724"/>
        <v>#REF!</v>
      </c>
      <c r="M917" s="175" t="e">
        <f t="shared" si="725"/>
        <v>#REF!</v>
      </c>
      <c r="N917" s="175" t="e">
        <f t="shared" si="726"/>
        <v>#REF!</v>
      </c>
      <c r="O917" s="175" t="e">
        <f t="shared" si="727"/>
        <v>#REF!</v>
      </c>
      <c r="P917" s="175" t="e">
        <f t="shared" ref="P917:Q917" si="790">N917+L917</f>
        <v>#REF!</v>
      </c>
      <c r="Q917" s="175" t="e">
        <f t="shared" si="790"/>
        <v>#REF!</v>
      </c>
      <c r="R917" s="155"/>
      <c r="S917" s="124"/>
      <c r="T917" s="119"/>
      <c r="U917" s="119"/>
      <c r="V917" s="124"/>
    </row>
    <row r="918" spans="1:22" ht="27.75" hidden="1" customHeight="1" outlineLevel="1">
      <c r="A918" s="140"/>
      <c r="B918" s="155"/>
      <c r="C918" s="155">
        <v>0</v>
      </c>
      <c r="D918" s="155"/>
      <c r="E918" s="155">
        <f t="shared" si="786"/>
        <v>1</v>
      </c>
      <c r="F918" s="155"/>
      <c r="G918" s="155">
        <f t="shared" ref="G918:H918" si="791">G799</f>
        <v>2</v>
      </c>
      <c r="H918" s="155">
        <f t="shared" si="791"/>
        <v>2.4</v>
      </c>
      <c r="I918" s="155">
        <v>-2</v>
      </c>
      <c r="J918" s="157">
        <f t="shared" si="733"/>
        <v>-9.6</v>
      </c>
      <c r="K918" s="157"/>
      <c r="L918" s="175" t="e">
        <f t="shared" si="724"/>
        <v>#REF!</v>
      </c>
      <c r="M918" s="175" t="e">
        <f t="shared" si="725"/>
        <v>#REF!</v>
      </c>
      <c r="N918" s="175" t="e">
        <f t="shared" si="726"/>
        <v>#REF!</v>
      </c>
      <c r="O918" s="175" t="e">
        <f t="shared" si="727"/>
        <v>#REF!</v>
      </c>
      <c r="P918" s="175" t="e">
        <f t="shared" ref="P918:Q918" si="792">N918+L918</f>
        <v>#REF!</v>
      </c>
      <c r="Q918" s="175" t="e">
        <f t="shared" si="792"/>
        <v>#REF!</v>
      </c>
      <c r="R918" s="155"/>
      <c r="S918" s="124"/>
      <c r="T918" s="119"/>
      <c r="U918" s="119"/>
      <c r="V918" s="124"/>
    </row>
    <row r="919" spans="1:22" ht="27.75" hidden="1" customHeight="1" outlineLevel="1">
      <c r="A919" s="140"/>
      <c r="B919" s="155"/>
      <c r="C919" s="155" t="s">
        <v>748</v>
      </c>
      <c r="D919" s="155"/>
      <c r="E919" s="155">
        <f t="shared" si="786"/>
        <v>2</v>
      </c>
      <c r="F919" s="155"/>
      <c r="G919" s="155">
        <f t="shared" ref="G919:H919" si="793">G800</f>
        <v>2.4</v>
      </c>
      <c r="H919" s="155">
        <f t="shared" si="793"/>
        <v>3</v>
      </c>
      <c r="I919" s="155">
        <v>-2</v>
      </c>
      <c r="J919" s="157">
        <f t="shared" si="733"/>
        <v>-28.8</v>
      </c>
      <c r="K919" s="157"/>
      <c r="L919" s="175" t="e">
        <f t="shared" si="724"/>
        <v>#REF!</v>
      </c>
      <c r="M919" s="175" t="e">
        <f t="shared" si="725"/>
        <v>#REF!</v>
      </c>
      <c r="N919" s="175" t="e">
        <f t="shared" si="726"/>
        <v>#REF!</v>
      </c>
      <c r="O919" s="175" t="e">
        <f t="shared" si="727"/>
        <v>#REF!</v>
      </c>
      <c r="P919" s="175" t="e">
        <f t="shared" ref="P919:Q919" si="794">N919+L919</f>
        <v>#REF!</v>
      </c>
      <c r="Q919" s="175" t="e">
        <f t="shared" si="794"/>
        <v>#REF!</v>
      </c>
      <c r="R919" s="155"/>
      <c r="S919" s="124"/>
      <c r="T919" s="119"/>
      <c r="U919" s="119"/>
      <c r="V919" s="124"/>
    </row>
    <row r="920" spans="1:22" ht="27.75" hidden="1" customHeight="1" outlineLevel="1">
      <c r="A920" s="140"/>
      <c r="B920" s="155"/>
      <c r="C920" s="155" t="s">
        <v>749</v>
      </c>
      <c r="D920" s="155"/>
      <c r="E920" s="155">
        <f t="shared" si="786"/>
        <v>1</v>
      </c>
      <c r="F920" s="155"/>
      <c r="G920" s="155">
        <f t="shared" ref="G920:H920" si="795">G801</f>
        <v>2.6</v>
      </c>
      <c r="H920" s="155">
        <f t="shared" si="795"/>
        <v>3</v>
      </c>
      <c r="I920" s="155">
        <v>-2</v>
      </c>
      <c r="J920" s="157">
        <f t="shared" si="733"/>
        <v>-15.6</v>
      </c>
      <c r="K920" s="157"/>
      <c r="L920" s="175" t="e">
        <f t="shared" si="724"/>
        <v>#REF!</v>
      </c>
      <c r="M920" s="175" t="e">
        <f t="shared" si="725"/>
        <v>#REF!</v>
      </c>
      <c r="N920" s="175" t="e">
        <f t="shared" si="726"/>
        <v>#REF!</v>
      </c>
      <c r="O920" s="175" t="e">
        <f t="shared" si="727"/>
        <v>#REF!</v>
      </c>
      <c r="P920" s="175" t="e">
        <f t="shared" ref="P920:Q920" si="796">N920+L920</f>
        <v>#REF!</v>
      </c>
      <c r="Q920" s="175" t="e">
        <f t="shared" si="796"/>
        <v>#REF!</v>
      </c>
      <c r="R920" s="155"/>
      <c r="S920" s="124"/>
      <c r="T920" s="119"/>
      <c r="U920" s="119"/>
      <c r="V920" s="124"/>
    </row>
    <row r="921" spans="1:22" ht="27.75" hidden="1" customHeight="1" outlineLevel="1">
      <c r="A921" s="140"/>
      <c r="B921" s="155"/>
      <c r="C921" s="155" t="s">
        <v>750</v>
      </c>
      <c r="D921" s="155"/>
      <c r="E921" s="155">
        <f t="shared" si="786"/>
        <v>1</v>
      </c>
      <c r="F921" s="155"/>
      <c r="G921" s="155">
        <f t="shared" ref="G921:H921" si="797">G802</f>
        <v>3.7</v>
      </c>
      <c r="H921" s="155">
        <f t="shared" si="797"/>
        <v>3</v>
      </c>
      <c r="I921" s="155">
        <v>-2</v>
      </c>
      <c r="J921" s="157">
        <f t="shared" si="733"/>
        <v>-22.2</v>
      </c>
      <c r="K921" s="157"/>
      <c r="L921" s="175" t="e">
        <f t="shared" si="724"/>
        <v>#REF!</v>
      </c>
      <c r="M921" s="175" t="e">
        <f t="shared" si="725"/>
        <v>#REF!</v>
      </c>
      <c r="N921" s="175" t="e">
        <f t="shared" si="726"/>
        <v>#REF!</v>
      </c>
      <c r="O921" s="175" t="e">
        <f t="shared" si="727"/>
        <v>#REF!</v>
      </c>
      <c r="P921" s="175" t="e">
        <f t="shared" ref="P921:Q921" si="798">N921+L921</f>
        <v>#REF!</v>
      </c>
      <c r="Q921" s="175" t="e">
        <f t="shared" si="798"/>
        <v>#REF!</v>
      </c>
      <c r="R921" s="155"/>
      <c r="S921" s="124"/>
      <c r="T921" s="119"/>
      <c r="U921" s="119"/>
      <c r="V921" s="124"/>
    </row>
    <row r="922" spans="1:22" ht="27.75" hidden="1" customHeight="1" outlineLevel="1">
      <c r="A922" s="140"/>
      <c r="B922" s="155"/>
      <c r="C922" s="155" t="s">
        <v>751</v>
      </c>
      <c r="D922" s="155"/>
      <c r="E922" s="155">
        <f t="shared" si="786"/>
        <v>2</v>
      </c>
      <c r="F922" s="155"/>
      <c r="G922" s="155">
        <f t="shared" ref="G922:H922" si="799">G803</f>
        <v>2.4</v>
      </c>
      <c r="H922" s="155">
        <f t="shared" si="799"/>
        <v>3</v>
      </c>
      <c r="I922" s="155">
        <v>-2</v>
      </c>
      <c r="J922" s="157">
        <f t="shared" si="733"/>
        <v>-28.8</v>
      </c>
      <c r="K922" s="157"/>
      <c r="L922" s="175" t="e">
        <f t="shared" si="724"/>
        <v>#REF!</v>
      </c>
      <c r="M922" s="175" t="e">
        <f t="shared" si="725"/>
        <v>#REF!</v>
      </c>
      <c r="N922" s="175" t="e">
        <f t="shared" si="726"/>
        <v>#REF!</v>
      </c>
      <c r="O922" s="175" t="e">
        <f t="shared" si="727"/>
        <v>#REF!</v>
      </c>
      <c r="P922" s="175" t="e">
        <f t="shared" ref="P922:Q922" si="800">N922+L922</f>
        <v>#REF!</v>
      </c>
      <c r="Q922" s="175" t="e">
        <f t="shared" si="800"/>
        <v>#REF!</v>
      </c>
      <c r="R922" s="155"/>
      <c r="S922" s="124"/>
      <c r="T922" s="119"/>
      <c r="U922" s="119"/>
      <c r="V922" s="124"/>
    </row>
    <row r="923" spans="1:22" ht="27.75" hidden="1" customHeight="1" outlineLevel="1">
      <c r="A923" s="140"/>
      <c r="B923" s="155"/>
      <c r="C923" s="155" t="s">
        <v>752</v>
      </c>
      <c r="D923" s="155"/>
      <c r="E923" s="155">
        <f t="shared" si="786"/>
        <v>1</v>
      </c>
      <c r="F923" s="155"/>
      <c r="G923" s="155">
        <f t="shared" ref="G923:H923" si="801">G804</f>
        <v>3.6</v>
      </c>
      <c r="H923" s="155">
        <f t="shared" si="801"/>
        <v>3</v>
      </c>
      <c r="I923" s="155">
        <v>-2</v>
      </c>
      <c r="J923" s="157">
        <f t="shared" si="733"/>
        <v>-21.6</v>
      </c>
      <c r="K923" s="157"/>
      <c r="L923" s="175" t="e">
        <f t="shared" si="724"/>
        <v>#REF!</v>
      </c>
      <c r="M923" s="175" t="e">
        <f t="shared" si="725"/>
        <v>#REF!</v>
      </c>
      <c r="N923" s="175" t="e">
        <f t="shared" si="726"/>
        <v>#REF!</v>
      </c>
      <c r="O923" s="175" t="e">
        <f t="shared" si="727"/>
        <v>#REF!</v>
      </c>
      <c r="P923" s="175" t="e">
        <f t="shared" ref="P923:Q923" si="802">N923+L923</f>
        <v>#REF!</v>
      </c>
      <c r="Q923" s="175" t="e">
        <f t="shared" si="802"/>
        <v>#REF!</v>
      </c>
      <c r="R923" s="155"/>
      <c r="S923" s="124"/>
      <c r="T923" s="119"/>
      <c r="U923" s="119"/>
      <c r="V923" s="124"/>
    </row>
    <row r="924" spans="1:22" ht="27.75" hidden="1" customHeight="1" outlineLevel="1">
      <c r="A924" s="140"/>
      <c r="B924" s="155"/>
      <c r="C924" s="155" t="s">
        <v>753</v>
      </c>
      <c r="D924" s="155"/>
      <c r="E924" s="155">
        <f t="shared" si="786"/>
        <v>1</v>
      </c>
      <c r="F924" s="155"/>
      <c r="G924" s="155">
        <f t="shared" ref="G924:H924" si="803">G805</f>
        <v>3.55</v>
      </c>
      <c r="H924" s="155">
        <f t="shared" si="803"/>
        <v>3</v>
      </c>
      <c r="I924" s="155">
        <v>-2</v>
      </c>
      <c r="J924" s="157">
        <f t="shared" si="733"/>
        <v>-21.3</v>
      </c>
      <c r="K924" s="157"/>
      <c r="L924" s="175" t="e">
        <f t="shared" si="724"/>
        <v>#REF!</v>
      </c>
      <c r="M924" s="175" t="e">
        <f t="shared" si="725"/>
        <v>#REF!</v>
      </c>
      <c r="N924" s="175" t="e">
        <f t="shared" si="726"/>
        <v>#REF!</v>
      </c>
      <c r="O924" s="175" t="e">
        <f t="shared" si="727"/>
        <v>#REF!</v>
      </c>
      <c r="P924" s="175" t="e">
        <f t="shared" ref="P924:Q924" si="804">N924+L924</f>
        <v>#REF!</v>
      </c>
      <c r="Q924" s="175" t="e">
        <f t="shared" si="804"/>
        <v>#REF!</v>
      </c>
      <c r="R924" s="155"/>
      <c r="S924" s="124"/>
      <c r="T924" s="119"/>
      <c r="U924" s="119"/>
      <c r="V924" s="124"/>
    </row>
    <row r="925" spans="1:22" ht="27.75" hidden="1" customHeight="1" outlineLevel="1">
      <c r="A925" s="140"/>
      <c r="B925" s="155"/>
      <c r="C925" s="155" t="s">
        <v>490</v>
      </c>
      <c r="D925" s="155"/>
      <c r="E925" s="155">
        <f t="shared" si="786"/>
        <v>1</v>
      </c>
      <c r="F925" s="155"/>
      <c r="G925" s="155">
        <f t="shared" ref="G925:H925" si="805">G806</f>
        <v>1.3</v>
      </c>
      <c r="H925" s="155">
        <f t="shared" si="805"/>
        <v>2.2000000000000002</v>
      </c>
      <c r="I925" s="155">
        <v>-2</v>
      </c>
      <c r="J925" s="157">
        <f t="shared" si="733"/>
        <v>-5.72</v>
      </c>
      <c r="K925" s="157"/>
      <c r="L925" s="175" t="e">
        <f t="shared" si="724"/>
        <v>#REF!</v>
      </c>
      <c r="M925" s="175" t="e">
        <f t="shared" si="725"/>
        <v>#REF!</v>
      </c>
      <c r="N925" s="175" t="e">
        <f t="shared" si="726"/>
        <v>#REF!</v>
      </c>
      <c r="O925" s="175" t="e">
        <f t="shared" si="727"/>
        <v>#REF!</v>
      </c>
      <c r="P925" s="175" t="e">
        <f t="shared" ref="P925:Q925" si="806">N925+L925</f>
        <v>#REF!</v>
      </c>
      <c r="Q925" s="175" t="e">
        <f t="shared" si="806"/>
        <v>#REF!</v>
      </c>
      <c r="R925" s="155"/>
      <c r="S925" s="124"/>
      <c r="T925" s="119"/>
      <c r="U925" s="119"/>
      <c r="V925" s="124"/>
    </row>
    <row r="926" spans="1:22" ht="27.75" hidden="1" customHeight="1" outlineLevel="1">
      <c r="A926" s="140"/>
      <c r="B926" s="155"/>
      <c r="C926" s="155" t="s">
        <v>722</v>
      </c>
      <c r="D926" s="155"/>
      <c r="E926" s="155">
        <f t="shared" si="786"/>
        <v>3</v>
      </c>
      <c r="F926" s="155"/>
      <c r="G926" s="155">
        <f t="shared" ref="G926:H926" si="807">G807</f>
        <v>0.9</v>
      </c>
      <c r="H926" s="155">
        <f t="shared" si="807"/>
        <v>2.2000000000000002</v>
      </c>
      <c r="I926" s="155">
        <v>-2</v>
      </c>
      <c r="J926" s="157">
        <f t="shared" si="733"/>
        <v>-11.88</v>
      </c>
      <c r="K926" s="157"/>
      <c r="L926" s="175" t="e">
        <f t="shared" si="724"/>
        <v>#REF!</v>
      </c>
      <c r="M926" s="175" t="e">
        <f t="shared" si="725"/>
        <v>#REF!</v>
      </c>
      <c r="N926" s="175" t="e">
        <f t="shared" si="726"/>
        <v>#REF!</v>
      </c>
      <c r="O926" s="175" t="e">
        <f t="shared" si="727"/>
        <v>#REF!</v>
      </c>
      <c r="P926" s="175" t="e">
        <f t="shared" ref="P926:Q926" si="808">N926+L926</f>
        <v>#REF!</v>
      </c>
      <c r="Q926" s="175" t="e">
        <f t="shared" si="808"/>
        <v>#REF!</v>
      </c>
      <c r="R926" s="155"/>
      <c r="S926" s="124"/>
      <c r="T926" s="119"/>
      <c r="U926" s="119"/>
      <c r="V926" s="124"/>
    </row>
    <row r="927" spans="1:22" ht="27.75" hidden="1" customHeight="1" outlineLevel="1">
      <c r="A927" s="140"/>
      <c r="B927" s="155" t="s">
        <v>371</v>
      </c>
      <c r="C927" s="155"/>
      <c r="D927" s="155"/>
      <c r="E927" s="155"/>
      <c r="F927" s="155"/>
      <c r="G927" s="155"/>
      <c r="H927" s="155"/>
      <c r="I927" s="155"/>
      <c r="J927" s="157"/>
      <c r="K927" s="157"/>
      <c r="L927" s="175" t="e">
        <f t="shared" si="724"/>
        <v>#REF!</v>
      </c>
      <c r="M927" s="175" t="e">
        <f t="shared" si="725"/>
        <v>#REF!</v>
      </c>
      <c r="N927" s="175" t="e">
        <f t="shared" si="726"/>
        <v>#REF!</v>
      </c>
      <c r="O927" s="175" t="e">
        <f t="shared" si="727"/>
        <v>#REF!</v>
      </c>
      <c r="P927" s="175" t="e">
        <f t="shared" ref="P927:Q927" si="809">N927+L927</f>
        <v>#REF!</v>
      </c>
      <c r="Q927" s="175" t="e">
        <f t="shared" si="809"/>
        <v>#REF!</v>
      </c>
      <c r="R927" s="155"/>
      <c r="S927" s="124"/>
      <c r="T927" s="119"/>
      <c r="U927" s="119"/>
      <c r="V927" s="124"/>
    </row>
    <row r="928" spans="1:22" ht="27.75" hidden="1" customHeight="1" outlineLevel="1">
      <c r="A928" s="140"/>
      <c r="B928" s="155">
        <v>0</v>
      </c>
      <c r="C928" s="155" t="s">
        <v>738</v>
      </c>
      <c r="D928" s="155"/>
      <c r="E928" s="155">
        <f t="shared" ref="E928:F928" si="810">E809</f>
        <v>1</v>
      </c>
      <c r="F928" s="155">
        <f t="shared" si="810"/>
        <v>3</v>
      </c>
      <c r="G928" s="155"/>
      <c r="H928" s="155">
        <f t="shared" ref="H928:H945" si="811">H809</f>
        <v>3.2</v>
      </c>
      <c r="I928" s="155">
        <v>2</v>
      </c>
      <c r="J928" s="157">
        <f t="shared" ref="J928:J945" si="812">PRODUCT(E928:I928)</f>
        <v>19.2</v>
      </c>
      <c r="K928" s="157"/>
      <c r="L928" s="175" t="e">
        <f t="shared" si="724"/>
        <v>#REF!</v>
      </c>
      <c r="M928" s="175" t="e">
        <f t="shared" si="725"/>
        <v>#REF!</v>
      </c>
      <c r="N928" s="175" t="e">
        <f t="shared" si="726"/>
        <v>#REF!</v>
      </c>
      <c r="O928" s="175" t="e">
        <f t="shared" si="727"/>
        <v>#REF!</v>
      </c>
      <c r="P928" s="175" t="e">
        <f t="shared" ref="P928:Q928" si="813">N928+L928</f>
        <v>#REF!</v>
      </c>
      <c r="Q928" s="175" t="e">
        <f t="shared" si="813"/>
        <v>#REF!</v>
      </c>
      <c r="R928" s="155"/>
      <c r="S928" s="124"/>
      <c r="T928" s="119"/>
      <c r="U928" s="119"/>
      <c r="V928" s="124"/>
    </row>
    <row r="929" spans="1:22" ht="27.75" hidden="1" customHeight="1" outlineLevel="1">
      <c r="A929" s="140"/>
      <c r="B929" s="155">
        <v>0</v>
      </c>
      <c r="C929" s="155">
        <v>0</v>
      </c>
      <c r="D929" s="155"/>
      <c r="E929" s="155">
        <f t="shared" ref="E929:F929" si="814">E810</f>
        <v>1</v>
      </c>
      <c r="F929" s="155">
        <f t="shared" si="814"/>
        <v>5.3</v>
      </c>
      <c r="G929" s="155"/>
      <c r="H929" s="155">
        <f t="shared" si="811"/>
        <v>3.2</v>
      </c>
      <c r="I929" s="155">
        <v>2</v>
      </c>
      <c r="J929" s="157">
        <f t="shared" si="812"/>
        <v>33.92</v>
      </c>
      <c r="K929" s="157"/>
      <c r="L929" s="175" t="e">
        <f t="shared" si="724"/>
        <v>#REF!</v>
      </c>
      <c r="M929" s="175" t="e">
        <f t="shared" si="725"/>
        <v>#REF!</v>
      </c>
      <c r="N929" s="175" t="e">
        <f t="shared" si="726"/>
        <v>#REF!</v>
      </c>
      <c r="O929" s="175" t="e">
        <f t="shared" si="727"/>
        <v>#REF!</v>
      </c>
      <c r="P929" s="175" t="e">
        <f t="shared" ref="P929:Q929" si="815">N929+L929</f>
        <v>#REF!</v>
      </c>
      <c r="Q929" s="175" t="e">
        <f t="shared" si="815"/>
        <v>#REF!</v>
      </c>
      <c r="R929" s="155"/>
      <c r="S929" s="124"/>
      <c r="T929" s="119"/>
      <c r="U929" s="119"/>
      <c r="V929" s="124"/>
    </row>
    <row r="930" spans="1:22" ht="27.75" hidden="1" customHeight="1" outlineLevel="1">
      <c r="A930" s="140"/>
      <c r="B930" s="155">
        <v>0</v>
      </c>
      <c r="C930" s="155">
        <v>0</v>
      </c>
      <c r="D930" s="155"/>
      <c r="E930" s="155">
        <f t="shared" ref="E930:F930" si="816">E811</f>
        <v>1</v>
      </c>
      <c r="F930" s="155">
        <f t="shared" si="816"/>
        <v>3.2</v>
      </c>
      <c r="G930" s="155"/>
      <c r="H930" s="155">
        <f t="shared" si="811"/>
        <v>3.2</v>
      </c>
      <c r="I930" s="155">
        <v>2</v>
      </c>
      <c r="J930" s="157">
        <f t="shared" si="812"/>
        <v>20.48</v>
      </c>
      <c r="K930" s="157"/>
      <c r="L930" s="175" t="e">
        <f t="shared" si="724"/>
        <v>#REF!</v>
      </c>
      <c r="M930" s="175" t="e">
        <f t="shared" si="725"/>
        <v>#REF!</v>
      </c>
      <c r="N930" s="175" t="e">
        <f t="shared" si="726"/>
        <v>#REF!</v>
      </c>
      <c r="O930" s="175" t="e">
        <f t="shared" si="727"/>
        <v>#REF!</v>
      </c>
      <c r="P930" s="175" t="e">
        <f t="shared" ref="P930:Q930" si="817">N930+L930</f>
        <v>#REF!</v>
      </c>
      <c r="Q930" s="175" t="e">
        <f t="shared" si="817"/>
        <v>#REF!</v>
      </c>
      <c r="R930" s="155"/>
      <c r="S930" s="124"/>
      <c r="T930" s="119"/>
      <c r="U930" s="119"/>
      <c r="V930" s="124"/>
    </row>
    <row r="931" spans="1:22" ht="27.75" hidden="1" customHeight="1" outlineLevel="1">
      <c r="A931" s="140"/>
      <c r="B931" s="155">
        <v>0</v>
      </c>
      <c r="C931" s="155" t="s">
        <v>739</v>
      </c>
      <c r="D931" s="155"/>
      <c r="E931" s="155">
        <f t="shared" ref="E931:F931" si="818">E812</f>
        <v>1</v>
      </c>
      <c r="F931" s="155">
        <f t="shared" si="818"/>
        <v>3.2</v>
      </c>
      <c r="G931" s="155"/>
      <c r="H931" s="155">
        <f t="shared" si="811"/>
        <v>3.2</v>
      </c>
      <c r="I931" s="155">
        <v>2</v>
      </c>
      <c r="J931" s="157">
        <f t="shared" si="812"/>
        <v>20.48</v>
      </c>
      <c r="K931" s="157"/>
      <c r="L931" s="175" t="e">
        <f t="shared" si="724"/>
        <v>#REF!</v>
      </c>
      <c r="M931" s="175" t="e">
        <f t="shared" si="725"/>
        <v>#REF!</v>
      </c>
      <c r="N931" s="175" t="e">
        <f t="shared" si="726"/>
        <v>#REF!</v>
      </c>
      <c r="O931" s="175" t="e">
        <f t="shared" si="727"/>
        <v>#REF!</v>
      </c>
      <c r="P931" s="175" t="e">
        <f t="shared" ref="P931:Q931" si="819">N931+L931</f>
        <v>#REF!</v>
      </c>
      <c r="Q931" s="175" t="e">
        <f t="shared" si="819"/>
        <v>#REF!</v>
      </c>
      <c r="R931" s="155"/>
      <c r="S931" s="124"/>
      <c r="T931" s="119"/>
      <c r="U931" s="119"/>
      <c r="V931" s="124"/>
    </row>
    <row r="932" spans="1:22" ht="27.75" hidden="1" customHeight="1" outlineLevel="1">
      <c r="A932" s="140"/>
      <c r="B932" s="155">
        <v>0</v>
      </c>
      <c r="C932" s="155">
        <v>0</v>
      </c>
      <c r="D932" s="155"/>
      <c r="E932" s="155">
        <f t="shared" ref="E932:F932" si="820">E813</f>
        <v>1</v>
      </c>
      <c r="F932" s="155">
        <f t="shared" si="820"/>
        <v>3.3</v>
      </c>
      <c r="G932" s="155"/>
      <c r="H932" s="155">
        <f t="shared" si="811"/>
        <v>3.2</v>
      </c>
      <c r="I932" s="155">
        <v>2</v>
      </c>
      <c r="J932" s="157">
        <f t="shared" si="812"/>
        <v>21.12</v>
      </c>
      <c r="K932" s="157"/>
      <c r="L932" s="175" t="e">
        <f t="shared" si="724"/>
        <v>#REF!</v>
      </c>
      <c r="M932" s="175" t="e">
        <f t="shared" si="725"/>
        <v>#REF!</v>
      </c>
      <c r="N932" s="175" t="e">
        <f t="shared" si="726"/>
        <v>#REF!</v>
      </c>
      <c r="O932" s="175" t="e">
        <f t="shared" si="727"/>
        <v>#REF!</v>
      </c>
      <c r="P932" s="175" t="e">
        <f t="shared" ref="P932:Q932" si="821">N932+L932</f>
        <v>#REF!</v>
      </c>
      <c r="Q932" s="175" t="e">
        <f t="shared" si="821"/>
        <v>#REF!</v>
      </c>
      <c r="R932" s="155"/>
      <c r="S932" s="124"/>
      <c r="T932" s="119"/>
      <c r="U932" s="119"/>
      <c r="V932" s="124"/>
    </row>
    <row r="933" spans="1:22" ht="27.75" hidden="1" customHeight="1" outlineLevel="1">
      <c r="A933" s="140"/>
      <c r="B933" s="155">
        <v>0</v>
      </c>
      <c r="C933" s="155">
        <v>0</v>
      </c>
      <c r="D933" s="155"/>
      <c r="E933" s="155">
        <f t="shared" ref="E933:F933" si="822">E814</f>
        <v>1</v>
      </c>
      <c r="F933" s="155">
        <f t="shared" si="822"/>
        <v>5.2</v>
      </c>
      <c r="G933" s="155"/>
      <c r="H933" s="155">
        <f t="shared" si="811"/>
        <v>3.2</v>
      </c>
      <c r="I933" s="155">
        <v>2</v>
      </c>
      <c r="J933" s="157">
        <f t="shared" si="812"/>
        <v>33.28</v>
      </c>
      <c r="K933" s="157"/>
      <c r="L933" s="175" t="e">
        <f t="shared" si="724"/>
        <v>#REF!</v>
      </c>
      <c r="M933" s="175" t="e">
        <f t="shared" si="725"/>
        <v>#REF!</v>
      </c>
      <c r="N933" s="175" t="e">
        <f t="shared" si="726"/>
        <v>#REF!</v>
      </c>
      <c r="O933" s="175" t="e">
        <f t="shared" si="727"/>
        <v>#REF!</v>
      </c>
      <c r="P933" s="175" t="e">
        <f t="shared" ref="P933:Q933" si="823">N933+L933</f>
        <v>#REF!</v>
      </c>
      <c r="Q933" s="175" t="e">
        <f t="shared" si="823"/>
        <v>#REF!</v>
      </c>
      <c r="R933" s="155"/>
      <c r="S933" s="124"/>
      <c r="T933" s="119"/>
      <c r="U933" s="119"/>
      <c r="V933" s="124"/>
    </row>
    <row r="934" spans="1:22" ht="27.75" hidden="1" customHeight="1" outlineLevel="1">
      <c r="A934" s="140"/>
      <c r="B934" s="155">
        <v>0</v>
      </c>
      <c r="C934" s="155">
        <v>0</v>
      </c>
      <c r="D934" s="155"/>
      <c r="E934" s="155">
        <f t="shared" ref="E934:F934" si="824">E815</f>
        <v>1</v>
      </c>
      <c r="F934" s="155">
        <f t="shared" si="824"/>
        <v>1.8</v>
      </c>
      <c r="G934" s="155"/>
      <c r="H934" s="155">
        <f t="shared" si="811"/>
        <v>3.2</v>
      </c>
      <c r="I934" s="155">
        <v>2</v>
      </c>
      <c r="J934" s="157">
        <f t="shared" si="812"/>
        <v>11.52</v>
      </c>
      <c r="K934" s="157"/>
      <c r="L934" s="175" t="e">
        <f t="shared" si="724"/>
        <v>#REF!</v>
      </c>
      <c r="M934" s="175" t="e">
        <f t="shared" si="725"/>
        <v>#REF!</v>
      </c>
      <c r="N934" s="175" t="e">
        <f t="shared" si="726"/>
        <v>#REF!</v>
      </c>
      <c r="O934" s="175" t="e">
        <f t="shared" si="727"/>
        <v>#REF!</v>
      </c>
      <c r="P934" s="175" t="e">
        <f t="shared" ref="P934:Q934" si="825">N934+L934</f>
        <v>#REF!</v>
      </c>
      <c r="Q934" s="175" t="e">
        <f t="shared" si="825"/>
        <v>#REF!</v>
      </c>
      <c r="R934" s="155"/>
      <c r="S934" s="124"/>
      <c r="T934" s="119"/>
      <c r="U934" s="119"/>
      <c r="V934" s="124"/>
    </row>
    <row r="935" spans="1:22" ht="27.75" hidden="1" customHeight="1" outlineLevel="1">
      <c r="A935" s="140"/>
      <c r="B935" s="155">
        <v>0</v>
      </c>
      <c r="C935" s="155" t="s">
        <v>740</v>
      </c>
      <c r="D935" s="155"/>
      <c r="E935" s="155">
        <f t="shared" ref="E935:F935" si="826">E816</f>
        <v>1</v>
      </c>
      <c r="F935" s="155">
        <f t="shared" si="826"/>
        <v>6.45</v>
      </c>
      <c r="G935" s="155"/>
      <c r="H935" s="155">
        <f t="shared" si="811"/>
        <v>3.2</v>
      </c>
      <c r="I935" s="155">
        <v>2</v>
      </c>
      <c r="J935" s="157">
        <f t="shared" si="812"/>
        <v>41.28</v>
      </c>
      <c r="K935" s="157"/>
      <c r="L935" s="175" t="e">
        <f t="shared" si="724"/>
        <v>#REF!</v>
      </c>
      <c r="M935" s="175" t="e">
        <f t="shared" si="725"/>
        <v>#REF!</v>
      </c>
      <c r="N935" s="175" t="e">
        <f t="shared" si="726"/>
        <v>#REF!</v>
      </c>
      <c r="O935" s="175" t="e">
        <f t="shared" si="727"/>
        <v>#REF!</v>
      </c>
      <c r="P935" s="175" t="e">
        <f t="shared" ref="P935:Q935" si="827">N935+L935</f>
        <v>#REF!</v>
      </c>
      <c r="Q935" s="175" t="e">
        <f t="shared" si="827"/>
        <v>#REF!</v>
      </c>
      <c r="R935" s="155"/>
      <c r="S935" s="124"/>
      <c r="T935" s="119"/>
      <c r="U935" s="119"/>
      <c r="V935" s="124"/>
    </row>
    <row r="936" spans="1:22" ht="27.75" hidden="1" customHeight="1" outlineLevel="1">
      <c r="A936" s="140"/>
      <c r="B936" s="155">
        <v>0</v>
      </c>
      <c r="C936" s="155">
        <v>0</v>
      </c>
      <c r="D936" s="155"/>
      <c r="E936" s="155">
        <f t="shared" ref="E936:F936" si="828">E817</f>
        <v>1</v>
      </c>
      <c r="F936" s="155">
        <f t="shared" si="828"/>
        <v>4.05</v>
      </c>
      <c r="G936" s="155"/>
      <c r="H936" s="155">
        <f t="shared" si="811"/>
        <v>3.2</v>
      </c>
      <c r="I936" s="155">
        <v>2</v>
      </c>
      <c r="J936" s="157">
        <f t="shared" si="812"/>
        <v>25.92</v>
      </c>
      <c r="K936" s="157"/>
      <c r="L936" s="175" t="e">
        <f t="shared" si="724"/>
        <v>#REF!</v>
      </c>
      <c r="M936" s="175" t="e">
        <f t="shared" si="725"/>
        <v>#REF!</v>
      </c>
      <c r="N936" s="175" t="e">
        <f t="shared" si="726"/>
        <v>#REF!</v>
      </c>
      <c r="O936" s="175" t="e">
        <f t="shared" si="727"/>
        <v>#REF!</v>
      </c>
      <c r="P936" s="175" t="e">
        <f t="shared" ref="P936:Q936" si="829">N936+L936</f>
        <v>#REF!</v>
      </c>
      <c r="Q936" s="175" t="e">
        <f t="shared" si="829"/>
        <v>#REF!</v>
      </c>
      <c r="R936" s="155"/>
      <c r="S936" s="124"/>
      <c r="T936" s="119"/>
      <c r="U936" s="119"/>
      <c r="V936" s="124"/>
    </row>
    <row r="937" spans="1:22" ht="27.75" hidden="1" customHeight="1" outlineLevel="1">
      <c r="A937" s="140"/>
      <c r="B937" s="155">
        <v>0</v>
      </c>
      <c r="C937" s="155">
        <v>0</v>
      </c>
      <c r="D937" s="155"/>
      <c r="E937" s="155">
        <f t="shared" ref="E937:F937" si="830">E818</f>
        <v>1</v>
      </c>
      <c r="F937" s="155">
        <f t="shared" si="830"/>
        <v>4.2</v>
      </c>
      <c r="G937" s="155"/>
      <c r="H937" s="155">
        <f t="shared" si="811"/>
        <v>3.2</v>
      </c>
      <c r="I937" s="155">
        <v>2</v>
      </c>
      <c r="J937" s="157">
        <f t="shared" si="812"/>
        <v>26.88</v>
      </c>
      <c r="K937" s="157"/>
      <c r="L937" s="175" t="e">
        <f t="shared" si="724"/>
        <v>#REF!</v>
      </c>
      <c r="M937" s="175" t="e">
        <f t="shared" si="725"/>
        <v>#REF!</v>
      </c>
      <c r="N937" s="175" t="e">
        <f t="shared" si="726"/>
        <v>#REF!</v>
      </c>
      <c r="O937" s="175" t="e">
        <f t="shared" si="727"/>
        <v>#REF!</v>
      </c>
      <c r="P937" s="175" t="e">
        <f t="shared" ref="P937:Q937" si="831">N937+L937</f>
        <v>#REF!</v>
      </c>
      <c r="Q937" s="175" t="e">
        <f t="shared" si="831"/>
        <v>#REF!</v>
      </c>
      <c r="R937" s="155"/>
      <c r="S937" s="124"/>
      <c r="T937" s="119"/>
      <c r="U937" s="119"/>
      <c r="V937" s="124"/>
    </row>
    <row r="938" spans="1:22" ht="27.75" hidden="1" customHeight="1" outlineLevel="1">
      <c r="A938" s="140"/>
      <c r="B938" s="155">
        <v>0</v>
      </c>
      <c r="C938" s="155">
        <v>0</v>
      </c>
      <c r="D938" s="155"/>
      <c r="E938" s="155">
        <f t="shared" ref="E938:F938" si="832">E819</f>
        <v>1</v>
      </c>
      <c r="F938" s="155">
        <f t="shared" si="832"/>
        <v>3.5</v>
      </c>
      <c r="G938" s="155"/>
      <c r="H938" s="155">
        <f t="shared" si="811"/>
        <v>3.2</v>
      </c>
      <c r="I938" s="155">
        <v>2</v>
      </c>
      <c r="J938" s="157">
        <f t="shared" si="812"/>
        <v>22.4</v>
      </c>
      <c r="K938" s="157"/>
      <c r="L938" s="175" t="e">
        <f t="shared" si="724"/>
        <v>#REF!</v>
      </c>
      <c r="M938" s="175" t="e">
        <f t="shared" si="725"/>
        <v>#REF!</v>
      </c>
      <c r="N938" s="175" t="e">
        <f t="shared" si="726"/>
        <v>#REF!</v>
      </c>
      <c r="O938" s="175" t="e">
        <f t="shared" si="727"/>
        <v>#REF!</v>
      </c>
      <c r="P938" s="175" t="e">
        <f t="shared" ref="P938:Q938" si="833">N938+L938</f>
        <v>#REF!</v>
      </c>
      <c r="Q938" s="175" t="e">
        <f t="shared" si="833"/>
        <v>#REF!</v>
      </c>
      <c r="R938" s="155"/>
      <c r="S938" s="124"/>
      <c r="T938" s="119"/>
      <c r="U938" s="119"/>
      <c r="V938" s="124"/>
    </row>
    <row r="939" spans="1:22" ht="27.75" hidden="1" customHeight="1" outlineLevel="1">
      <c r="A939" s="140"/>
      <c r="B939" s="155">
        <v>0</v>
      </c>
      <c r="C939" s="155" t="s">
        <v>741</v>
      </c>
      <c r="D939" s="155"/>
      <c r="E939" s="155">
        <f t="shared" ref="E939:F939" si="834">E820</f>
        <v>1</v>
      </c>
      <c r="F939" s="155">
        <f t="shared" si="834"/>
        <v>4.9000000000000004</v>
      </c>
      <c r="G939" s="155"/>
      <c r="H939" s="155">
        <f t="shared" si="811"/>
        <v>3.2</v>
      </c>
      <c r="I939" s="155">
        <v>2</v>
      </c>
      <c r="J939" s="157">
        <f t="shared" si="812"/>
        <v>31.36</v>
      </c>
      <c r="K939" s="157"/>
      <c r="L939" s="175" t="e">
        <f t="shared" si="724"/>
        <v>#REF!</v>
      </c>
      <c r="M939" s="175" t="e">
        <f t="shared" si="725"/>
        <v>#REF!</v>
      </c>
      <c r="N939" s="175" t="e">
        <f t="shared" si="726"/>
        <v>#REF!</v>
      </c>
      <c r="O939" s="175" t="e">
        <f t="shared" si="727"/>
        <v>#REF!</v>
      </c>
      <c r="P939" s="175" t="e">
        <f t="shared" ref="P939:Q939" si="835">N939+L939</f>
        <v>#REF!</v>
      </c>
      <c r="Q939" s="175" t="e">
        <f t="shared" si="835"/>
        <v>#REF!</v>
      </c>
      <c r="R939" s="155"/>
      <c r="S939" s="124"/>
      <c r="T939" s="119"/>
      <c r="U939" s="119"/>
      <c r="V939" s="124"/>
    </row>
    <row r="940" spans="1:22" ht="27.75" hidden="1" customHeight="1" outlineLevel="1">
      <c r="A940" s="140"/>
      <c r="B940" s="155">
        <v>0</v>
      </c>
      <c r="C940" s="155">
        <v>0</v>
      </c>
      <c r="D940" s="155"/>
      <c r="E940" s="155">
        <f t="shared" ref="E940:F940" si="836">E821</f>
        <v>1</v>
      </c>
      <c r="F940" s="155">
        <f t="shared" si="836"/>
        <v>5.55</v>
      </c>
      <c r="G940" s="155"/>
      <c r="H940" s="155">
        <f t="shared" si="811"/>
        <v>3.2</v>
      </c>
      <c r="I940" s="155">
        <v>2</v>
      </c>
      <c r="J940" s="157">
        <f t="shared" si="812"/>
        <v>35.520000000000003</v>
      </c>
      <c r="K940" s="157"/>
      <c r="L940" s="175" t="e">
        <f t="shared" si="724"/>
        <v>#REF!</v>
      </c>
      <c r="M940" s="175" t="e">
        <f t="shared" si="725"/>
        <v>#REF!</v>
      </c>
      <c r="N940" s="175" t="e">
        <f t="shared" si="726"/>
        <v>#REF!</v>
      </c>
      <c r="O940" s="175" t="e">
        <f t="shared" si="727"/>
        <v>#REF!</v>
      </c>
      <c r="P940" s="175" t="e">
        <f t="shared" ref="P940:Q940" si="837">N940+L940</f>
        <v>#REF!</v>
      </c>
      <c r="Q940" s="175" t="e">
        <f t="shared" si="837"/>
        <v>#REF!</v>
      </c>
      <c r="R940" s="155"/>
      <c r="S940" s="124"/>
      <c r="T940" s="119"/>
      <c r="U940" s="119"/>
      <c r="V940" s="124"/>
    </row>
    <row r="941" spans="1:22" ht="27.75" hidden="1" customHeight="1" outlineLevel="1">
      <c r="A941" s="140"/>
      <c r="B941" s="155">
        <v>0</v>
      </c>
      <c r="C941" s="155">
        <v>0</v>
      </c>
      <c r="D941" s="155"/>
      <c r="E941" s="155">
        <f t="shared" ref="E941:F941" si="838">E822</f>
        <v>1</v>
      </c>
      <c r="F941" s="155">
        <f t="shared" si="838"/>
        <v>4.0999999999999996</v>
      </c>
      <c r="G941" s="155"/>
      <c r="H941" s="155">
        <f t="shared" si="811"/>
        <v>3.2</v>
      </c>
      <c r="I941" s="155">
        <v>2</v>
      </c>
      <c r="J941" s="157">
        <f t="shared" si="812"/>
        <v>26.24</v>
      </c>
      <c r="K941" s="157"/>
      <c r="L941" s="175" t="e">
        <f t="shared" si="724"/>
        <v>#REF!</v>
      </c>
      <c r="M941" s="175" t="e">
        <f t="shared" si="725"/>
        <v>#REF!</v>
      </c>
      <c r="N941" s="175" t="e">
        <f t="shared" si="726"/>
        <v>#REF!</v>
      </c>
      <c r="O941" s="175" t="e">
        <f t="shared" si="727"/>
        <v>#REF!</v>
      </c>
      <c r="P941" s="175" t="e">
        <f t="shared" ref="P941:Q941" si="839">N941+L941</f>
        <v>#REF!</v>
      </c>
      <c r="Q941" s="175" t="e">
        <f t="shared" si="839"/>
        <v>#REF!</v>
      </c>
      <c r="R941" s="155"/>
      <c r="S941" s="124"/>
      <c r="T941" s="119"/>
      <c r="U941" s="119"/>
      <c r="V941" s="124"/>
    </row>
    <row r="942" spans="1:22" ht="27.75" hidden="1" customHeight="1" outlineLevel="1">
      <c r="A942" s="140"/>
      <c r="B942" s="155">
        <v>0</v>
      </c>
      <c r="C942" s="155">
        <v>0</v>
      </c>
      <c r="D942" s="155"/>
      <c r="E942" s="155">
        <f t="shared" ref="E942:F942" si="840">E823</f>
        <v>1</v>
      </c>
      <c r="F942" s="155">
        <f t="shared" si="840"/>
        <v>3.45</v>
      </c>
      <c r="G942" s="155"/>
      <c r="H942" s="155">
        <f t="shared" si="811"/>
        <v>3.2</v>
      </c>
      <c r="I942" s="155">
        <v>2</v>
      </c>
      <c r="J942" s="157">
        <f t="shared" si="812"/>
        <v>22.08</v>
      </c>
      <c r="K942" s="157"/>
      <c r="L942" s="175" t="e">
        <f t="shared" si="724"/>
        <v>#REF!</v>
      </c>
      <c r="M942" s="175" t="e">
        <f t="shared" si="725"/>
        <v>#REF!</v>
      </c>
      <c r="N942" s="175" t="e">
        <f t="shared" si="726"/>
        <v>#REF!</v>
      </c>
      <c r="O942" s="175" t="e">
        <f t="shared" si="727"/>
        <v>#REF!</v>
      </c>
      <c r="P942" s="175" t="e">
        <f t="shared" ref="P942:Q942" si="841">N942+L942</f>
        <v>#REF!</v>
      </c>
      <c r="Q942" s="175" t="e">
        <f t="shared" si="841"/>
        <v>#REF!</v>
      </c>
      <c r="R942" s="155"/>
      <c r="S942" s="124"/>
      <c r="T942" s="119"/>
      <c r="U942" s="119"/>
      <c r="V942" s="124"/>
    </row>
    <row r="943" spans="1:22" ht="27" hidden="1" customHeight="1" outlineLevel="1">
      <c r="A943" s="140"/>
      <c r="B943" s="155">
        <v>0</v>
      </c>
      <c r="C943" s="155" t="s">
        <v>743</v>
      </c>
      <c r="D943" s="155"/>
      <c r="E943" s="155">
        <f t="shared" ref="E943:F943" si="842">E824</f>
        <v>2</v>
      </c>
      <c r="F943" s="155">
        <f t="shared" si="842"/>
        <v>3</v>
      </c>
      <c r="G943" s="155"/>
      <c r="H943" s="155">
        <f t="shared" si="811"/>
        <v>3.2</v>
      </c>
      <c r="I943" s="155">
        <v>2</v>
      </c>
      <c r="J943" s="157">
        <f t="shared" si="812"/>
        <v>38.4</v>
      </c>
      <c r="K943" s="157"/>
      <c r="L943" s="175" t="e">
        <f t="shared" si="724"/>
        <v>#REF!</v>
      </c>
      <c r="M943" s="175" t="e">
        <f t="shared" si="725"/>
        <v>#REF!</v>
      </c>
      <c r="N943" s="175" t="e">
        <f t="shared" si="726"/>
        <v>#REF!</v>
      </c>
      <c r="O943" s="175" t="e">
        <f t="shared" si="727"/>
        <v>#REF!</v>
      </c>
      <c r="P943" s="175" t="e">
        <f t="shared" ref="P943:Q943" si="843">N943+L943</f>
        <v>#REF!</v>
      </c>
      <c r="Q943" s="175" t="e">
        <f t="shared" si="843"/>
        <v>#REF!</v>
      </c>
      <c r="R943" s="155"/>
      <c r="S943" s="124"/>
      <c r="T943" s="119"/>
      <c r="U943" s="119"/>
      <c r="V943" s="124"/>
    </row>
    <row r="944" spans="1:22" ht="27.75" hidden="1" customHeight="1" outlineLevel="1">
      <c r="A944" s="140"/>
      <c r="B944" s="155">
        <v>0</v>
      </c>
      <c r="C944" s="155">
        <v>0</v>
      </c>
      <c r="D944" s="155"/>
      <c r="E944" s="155">
        <f t="shared" ref="E944:F944" si="844">E825</f>
        <v>2</v>
      </c>
      <c r="F944" s="155">
        <f t="shared" si="844"/>
        <v>1.5</v>
      </c>
      <c r="G944" s="155"/>
      <c r="H944" s="155">
        <f t="shared" si="811"/>
        <v>3.2</v>
      </c>
      <c r="I944" s="155">
        <v>2</v>
      </c>
      <c r="J944" s="157">
        <f t="shared" si="812"/>
        <v>19.2</v>
      </c>
      <c r="K944" s="157"/>
      <c r="L944" s="175" t="e">
        <f t="shared" si="724"/>
        <v>#REF!</v>
      </c>
      <c r="M944" s="175" t="e">
        <f t="shared" si="725"/>
        <v>#REF!</v>
      </c>
      <c r="N944" s="175" t="e">
        <f t="shared" si="726"/>
        <v>#REF!</v>
      </c>
      <c r="O944" s="175" t="e">
        <f t="shared" si="727"/>
        <v>#REF!</v>
      </c>
      <c r="P944" s="175" t="e">
        <f t="shared" ref="P944:Q944" si="845">N944+L944</f>
        <v>#REF!</v>
      </c>
      <c r="Q944" s="175" t="e">
        <f t="shared" si="845"/>
        <v>#REF!</v>
      </c>
      <c r="R944" s="155"/>
      <c r="S944" s="124"/>
      <c r="T944" s="119"/>
      <c r="U944" s="119"/>
      <c r="V944" s="124"/>
    </row>
    <row r="945" spans="1:22" ht="27.75" hidden="1" customHeight="1" outlineLevel="1">
      <c r="A945" s="140"/>
      <c r="B945" s="155">
        <v>0</v>
      </c>
      <c r="C945" s="155">
        <v>0</v>
      </c>
      <c r="D945" s="155"/>
      <c r="E945" s="155">
        <f t="shared" ref="E945:F945" si="846">E826</f>
        <v>1</v>
      </c>
      <c r="F945" s="155">
        <f t="shared" si="846"/>
        <v>4.05</v>
      </c>
      <c r="G945" s="155"/>
      <c r="H945" s="155">
        <f t="shared" si="811"/>
        <v>3.2</v>
      </c>
      <c r="I945" s="155">
        <v>2</v>
      </c>
      <c r="J945" s="157">
        <f t="shared" si="812"/>
        <v>25.92</v>
      </c>
      <c r="K945" s="157"/>
      <c r="L945" s="175" t="e">
        <f t="shared" si="724"/>
        <v>#REF!</v>
      </c>
      <c r="M945" s="175" t="e">
        <f t="shared" si="725"/>
        <v>#REF!</v>
      </c>
      <c r="N945" s="175" t="e">
        <f t="shared" si="726"/>
        <v>#REF!</v>
      </c>
      <c r="O945" s="175" t="e">
        <f t="shared" si="727"/>
        <v>#REF!</v>
      </c>
      <c r="P945" s="175" t="e">
        <f t="shared" ref="P945:Q945" si="847">N945+L945</f>
        <v>#REF!</v>
      </c>
      <c r="Q945" s="175" t="e">
        <f t="shared" si="847"/>
        <v>#REF!</v>
      </c>
      <c r="R945" s="155"/>
      <c r="S945" s="124"/>
      <c r="T945" s="119"/>
      <c r="U945" s="119"/>
      <c r="V945" s="124"/>
    </row>
    <row r="946" spans="1:22" ht="27.75" hidden="1" customHeight="1" outlineLevel="1">
      <c r="A946" s="140"/>
      <c r="B946" s="155">
        <v>0</v>
      </c>
      <c r="C946" s="155" t="s">
        <v>746</v>
      </c>
      <c r="D946" s="155"/>
      <c r="E946" s="155"/>
      <c r="F946" s="155"/>
      <c r="G946" s="155"/>
      <c r="H946" s="155"/>
      <c r="I946" s="155"/>
      <c r="J946" s="157"/>
      <c r="K946" s="157"/>
      <c r="L946" s="175" t="e">
        <f t="shared" si="724"/>
        <v>#REF!</v>
      </c>
      <c r="M946" s="175" t="e">
        <f t="shared" si="725"/>
        <v>#REF!</v>
      </c>
      <c r="N946" s="175" t="e">
        <f t="shared" si="726"/>
        <v>#REF!</v>
      </c>
      <c r="O946" s="175" t="e">
        <f t="shared" si="727"/>
        <v>#REF!</v>
      </c>
      <c r="P946" s="175" t="e">
        <f t="shared" ref="P946:Q946" si="848">N946+L946</f>
        <v>#REF!</v>
      </c>
      <c r="Q946" s="175" t="e">
        <f t="shared" si="848"/>
        <v>#REF!</v>
      </c>
      <c r="R946" s="155"/>
      <c r="S946" s="124"/>
      <c r="T946" s="119"/>
      <c r="U946" s="119"/>
      <c r="V946" s="124"/>
    </row>
    <row r="947" spans="1:22" ht="27.75" hidden="1" customHeight="1" outlineLevel="1">
      <c r="A947" s="140"/>
      <c r="B947" s="155">
        <v>0</v>
      </c>
      <c r="C947" s="155" t="s">
        <v>754</v>
      </c>
      <c r="D947" s="155"/>
      <c r="E947" s="155">
        <f t="shared" ref="E947:E955" si="849">E828</f>
        <v>1</v>
      </c>
      <c r="F947" s="155"/>
      <c r="G947" s="155">
        <f t="shared" ref="G947:H947" si="850">G828</f>
        <v>5.3</v>
      </c>
      <c r="H947" s="155">
        <f t="shared" si="850"/>
        <v>2.4</v>
      </c>
      <c r="I947" s="155">
        <v>-2</v>
      </c>
      <c r="J947" s="157">
        <f t="shared" ref="J947:J955" si="851">PRODUCT(E947:I947)</f>
        <v>-25.44</v>
      </c>
      <c r="K947" s="157"/>
      <c r="L947" s="175" t="e">
        <f t="shared" si="724"/>
        <v>#REF!</v>
      </c>
      <c r="M947" s="175" t="e">
        <f t="shared" si="725"/>
        <v>#REF!</v>
      </c>
      <c r="N947" s="175" t="e">
        <f t="shared" si="726"/>
        <v>#REF!</v>
      </c>
      <c r="O947" s="175" t="e">
        <f t="shared" si="727"/>
        <v>#REF!</v>
      </c>
      <c r="P947" s="175" t="e">
        <f t="shared" ref="P947:Q947" si="852">N947+L947</f>
        <v>#REF!</v>
      </c>
      <c r="Q947" s="175" t="e">
        <f t="shared" si="852"/>
        <v>#REF!</v>
      </c>
      <c r="R947" s="155"/>
      <c r="S947" s="124"/>
      <c r="T947" s="119"/>
      <c r="U947" s="119"/>
      <c r="V947" s="124"/>
    </row>
    <row r="948" spans="1:22" ht="27.75" hidden="1" customHeight="1" outlineLevel="1">
      <c r="A948" s="140"/>
      <c r="B948" s="155">
        <v>0</v>
      </c>
      <c r="C948" s="155" t="s">
        <v>755</v>
      </c>
      <c r="D948" s="155"/>
      <c r="E948" s="155">
        <f t="shared" si="849"/>
        <v>2</v>
      </c>
      <c r="F948" s="155"/>
      <c r="G948" s="155">
        <f t="shared" ref="G948:H948" si="853">G829</f>
        <v>2.4</v>
      </c>
      <c r="H948" s="155">
        <f t="shared" si="853"/>
        <v>2.4</v>
      </c>
      <c r="I948" s="155">
        <v>-2</v>
      </c>
      <c r="J948" s="157">
        <f t="shared" si="851"/>
        <v>-23.04</v>
      </c>
      <c r="K948" s="157"/>
      <c r="L948" s="175" t="e">
        <f t="shared" si="724"/>
        <v>#REF!</v>
      </c>
      <c r="M948" s="175" t="e">
        <f t="shared" si="725"/>
        <v>#REF!</v>
      </c>
      <c r="N948" s="175" t="e">
        <f t="shared" si="726"/>
        <v>#REF!</v>
      </c>
      <c r="O948" s="175" t="e">
        <f t="shared" si="727"/>
        <v>#REF!</v>
      </c>
      <c r="P948" s="175" t="e">
        <f t="shared" ref="P948:Q948" si="854">N948+L948</f>
        <v>#REF!</v>
      </c>
      <c r="Q948" s="175" t="e">
        <f t="shared" si="854"/>
        <v>#REF!</v>
      </c>
      <c r="R948" s="155"/>
      <c r="S948" s="124"/>
      <c r="T948" s="119"/>
      <c r="U948" s="119"/>
      <c r="V948" s="124"/>
    </row>
    <row r="949" spans="1:22" ht="27.75" hidden="1" customHeight="1" outlineLevel="1">
      <c r="A949" s="140"/>
      <c r="B949" s="155">
        <v>0</v>
      </c>
      <c r="C949" s="155" t="s">
        <v>756</v>
      </c>
      <c r="D949" s="155"/>
      <c r="E949" s="155">
        <f t="shared" si="849"/>
        <v>3</v>
      </c>
      <c r="F949" s="155"/>
      <c r="G949" s="155">
        <f t="shared" ref="G949:H949" si="855">G830</f>
        <v>3.55</v>
      </c>
      <c r="H949" s="155">
        <f t="shared" si="855"/>
        <v>2.4</v>
      </c>
      <c r="I949" s="155">
        <v>-2</v>
      </c>
      <c r="J949" s="157">
        <f t="shared" si="851"/>
        <v>-51.12</v>
      </c>
      <c r="K949" s="157"/>
      <c r="L949" s="175" t="e">
        <f t="shared" si="724"/>
        <v>#REF!</v>
      </c>
      <c r="M949" s="175" t="e">
        <f t="shared" si="725"/>
        <v>#REF!</v>
      </c>
      <c r="N949" s="175" t="e">
        <f t="shared" si="726"/>
        <v>#REF!</v>
      </c>
      <c r="O949" s="175" t="e">
        <f t="shared" si="727"/>
        <v>#REF!</v>
      </c>
      <c r="P949" s="175" t="e">
        <f t="shared" ref="P949:Q949" si="856">N949+L949</f>
        <v>#REF!</v>
      </c>
      <c r="Q949" s="175" t="e">
        <f t="shared" si="856"/>
        <v>#REF!</v>
      </c>
      <c r="R949" s="155"/>
      <c r="S949" s="124"/>
      <c r="T949" s="119"/>
      <c r="U949" s="119"/>
      <c r="V949" s="124"/>
    </row>
    <row r="950" spans="1:22" ht="27.75" hidden="1" customHeight="1" outlineLevel="1">
      <c r="A950" s="140"/>
      <c r="B950" s="155">
        <v>0</v>
      </c>
      <c r="C950" s="155" t="s">
        <v>757</v>
      </c>
      <c r="D950" s="155"/>
      <c r="E950" s="155">
        <f t="shared" si="849"/>
        <v>2</v>
      </c>
      <c r="F950" s="155"/>
      <c r="G950" s="155">
        <f t="shared" ref="G950:H950" si="857">G831</f>
        <v>3.7</v>
      </c>
      <c r="H950" s="155">
        <f t="shared" si="857"/>
        <v>2.4</v>
      </c>
      <c r="I950" s="155">
        <v>-2</v>
      </c>
      <c r="J950" s="157">
        <f t="shared" si="851"/>
        <v>-35.520000000000003</v>
      </c>
      <c r="K950" s="157"/>
      <c r="L950" s="175" t="e">
        <f t="shared" si="724"/>
        <v>#REF!</v>
      </c>
      <c r="M950" s="175" t="e">
        <f t="shared" si="725"/>
        <v>#REF!</v>
      </c>
      <c r="N950" s="175" t="e">
        <f t="shared" si="726"/>
        <v>#REF!</v>
      </c>
      <c r="O950" s="175" t="e">
        <f t="shared" si="727"/>
        <v>#REF!</v>
      </c>
      <c r="P950" s="175" t="e">
        <f t="shared" ref="P950:Q950" si="858">N950+L950</f>
        <v>#REF!</v>
      </c>
      <c r="Q950" s="175" t="e">
        <f t="shared" si="858"/>
        <v>#REF!</v>
      </c>
      <c r="R950" s="155"/>
      <c r="S950" s="124"/>
      <c r="T950" s="119"/>
      <c r="U950" s="119"/>
      <c r="V950" s="124"/>
    </row>
    <row r="951" spans="1:22" ht="27.75" hidden="1" customHeight="1" outlineLevel="1">
      <c r="A951" s="140"/>
      <c r="B951" s="155">
        <v>0</v>
      </c>
      <c r="C951" s="155" t="s">
        <v>758</v>
      </c>
      <c r="D951" s="155"/>
      <c r="E951" s="155">
        <f t="shared" si="849"/>
        <v>2</v>
      </c>
      <c r="F951" s="155"/>
      <c r="G951" s="155">
        <f t="shared" ref="G951:H951" si="859">G832</f>
        <v>2.4</v>
      </c>
      <c r="H951" s="155">
        <f t="shared" si="859"/>
        <v>2.4</v>
      </c>
      <c r="I951" s="155">
        <v>-2</v>
      </c>
      <c r="J951" s="157">
        <f t="shared" si="851"/>
        <v>-23.04</v>
      </c>
      <c r="K951" s="157"/>
      <c r="L951" s="175" t="e">
        <f t="shared" si="724"/>
        <v>#REF!</v>
      </c>
      <c r="M951" s="175" t="e">
        <f t="shared" si="725"/>
        <v>#REF!</v>
      </c>
      <c r="N951" s="175" t="e">
        <f t="shared" si="726"/>
        <v>#REF!</v>
      </c>
      <c r="O951" s="175" t="e">
        <f t="shared" si="727"/>
        <v>#REF!</v>
      </c>
      <c r="P951" s="175" t="e">
        <f t="shared" ref="P951:Q951" si="860">N951+L951</f>
        <v>#REF!</v>
      </c>
      <c r="Q951" s="175" t="e">
        <f t="shared" si="860"/>
        <v>#REF!</v>
      </c>
      <c r="R951" s="155"/>
      <c r="S951" s="124"/>
      <c r="T951" s="119"/>
      <c r="U951" s="119"/>
      <c r="V951" s="124"/>
    </row>
    <row r="952" spans="1:22" ht="27.75" hidden="1" customHeight="1" outlineLevel="1">
      <c r="A952" s="140"/>
      <c r="B952" s="155">
        <v>0</v>
      </c>
      <c r="C952" s="155" t="s">
        <v>759</v>
      </c>
      <c r="D952" s="155"/>
      <c r="E952" s="155">
        <f t="shared" si="849"/>
        <v>1</v>
      </c>
      <c r="F952" s="155"/>
      <c r="G952" s="155">
        <f t="shared" ref="G952:H952" si="861">G833</f>
        <v>0.6</v>
      </c>
      <c r="H952" s="155">
        <f t="shared" si="861"/>
        <v>1.2</v>
      </c>
      <c r="I952" s="155">
        <v>-2</v>
      </c>
      <c r="J952" s="157">
        <f t="shared" si="851"/>
        <v>-1.44</v>
      </c>
      <c r="K952" s="157"/>
      <c r="L952" s="175" t="e">
        <f t="shared" si="724"/>
        <v>#REF!</v>
      </c>
      <c r="M952" s="175" t="e">
        <f t="shared" si="725"/>
        <v>#REF!</v>
      </c>
      <c r="N952" s="175" t="e">
        <f t="shared" si="726"/>
        <v>#REF!</v>
      </c>
      <c r="O952" s="175" t="e">
        <f t="shared" si="727"/>
        <v>#REF!</v>
      </c>
      <c r="P952" s="175" t="e">
        <f t="shared" ref="P952:Q952" si="862">N952+L952</f>
        <v>#REF!</v>
      </c>
      <c r="Q952" s="175" t="e">
        <f t="shared" si="862"/>
        <v>#REF!</v>
      </c>
      <c r="R952" s="155"/>
      <c r="S952" s="124"/>
      <c r="T952" s="119"/>
      <c r="U952" s="119"/>
      <c r="V952" s="124"/>
    </row>
    <row r="953" spans="1:22" ht="27.75" hidden="1" customHeight="1" outlineLevel="1">
      <c r="A953" s="140"/>
      <c r="B953" s="155">
        <v>0</v>
      </c>
      <c r="C953" s="155" t="s">
        <v>731</v>
      </c>
      <c r="D953" s="155"/>
      <c r="E953" s="155">
        <f t="shared" si="849"/>
        <v>1</v>
      </c>
      <c r="F953" s="155"/>
      <c r="G953" s="155">
        <f t="shared" ref="G953:H953" si="863">G834</f>
        <v>1.3</v>
      </c>
      <c r="H953" s="155">
        <f t="shared" si="863"/>
        <v>2.7</v>
      </c>
      <c r="I953" s="155">
        <v>-2</v>
      </c>
      <c r="J953" s="157">
        <f t="shared" si="851"/>
        <v>-7.02</v>
      </c>
      <c r="K953" s="157"/>
      <c r="L953" s="175" t="e">
        <f t="shared" si="724"/>
        <v>#REF!</v>
      </c>
      <c r="M953" s="175" t="e">
        <f t="shared" si="725"/>
        <v>#REF!</v>
      </c>
      <c r="N953" s="175" t="e">
        <f t="shared" si="726"/>
        <v>#REF!</v>
      </c>
      <c r="O953" s="175" t="e">
        <f t="shared" si="727"/>
        <v>#REF!</v>
      </c>
      <c r="P953" s="175" t="e">
        <f t="shared" ref="P953:Q953" si="864">N953+L953</f>
        <v>#REF!</v>
      </c>
      <c r="Q953" s="175" t="e">
        <f t="shared" si="864"/>
        <v>#REF!</v>
      </c>
      <c r="R953" s="155"/>
      <c r="S953" s="124"/>
      <c r="T953" s="119"/>
      <c r="U953" s="119"/>
      <c r="V953" s="124"/>
    </row>
    <row r="954" spans="1:22" ht="27.75" hidden="1" customHeight="1" outlineLevel="1">
      <c r="A954" s="140"/>
      <c r="B954" s="155">
        <v>0</v>
      </c>
      <c r="C954" s="155" t="s">
        <v>730</v>
      </c>
      <c r="D954" s="155"/>
      <c r="E954" s="155">
        <f t="shared" si="849"/>
        <v>1</v>
      </c>
      <c r="F954" s="155"/>
      <c r="G954" s="155">
        <f t="shared" ref="G954:H954" si="865">G835</f>
        <v>1.3</v>
      </c>
      <c r="H954" s="155">
        <f t="shared" si="865"/>
        <v>2.2000000000000002</v>
      </c>
      <c r="I954" s="155">
        <v>-2</v>
      </c>
      <c r="J954" s="157">
        <f t="shared" si="851"/>
        <v>-5.72</v>
      </c>
      <c r="K954" s="157"/>
      <c r="L954" s="175" t="e">
        <f t="shared" si="724"/>
        <v>#REF!</v>
      </c>
      <c r="M954" s="175" t="e">
        <f t="shared" si="725"/>
        <v>#REF!</v>
      </c>
      <c r="N954" s="175" t="e">
        <f t="shared" si="726"/>
        <v>#REF!</v>
      </c>
      <c r="O954" s="175" t="e">
        <f t="shared" si="727"/>
        <v>#REF!</v>
      </c>
      <c r="P954" s="175" t="e">
        <f t="shared" ref="P954:Q954" si="866">N954+L954</f>
        <v>#REF!</v>
      </c>
      <c r="Q954" s="175" t="e">
        <f t="shared" si="866"/>
        <v>#REF!</v>
      </c>
      <c r="R954" s="155"/>
      <c r="S954" s="124"/>
      <c r="T954" s="119"/>
      <c r="U954" s="119"/>
      <c r="V954" s="124"/>
    </row>
    <row r="955" spans="1:22" ht="27.75" hidden="1" customHeight="1" outlineLevel="1">
      <c r="A955" s="140"/>
      <c r="B955" s="155" t="s">
        <v>760</v>
      </c>
      <c r="C955" s="155">
        <v>0</v>
      </c>
      <c r="D955" s="155">
        <v>0</v>
      </c>
      <c r="E955" s="155">
        <f t="shared" si="849"/>
        <v>1</v>
      </c>
      <c r="F955" s="155">
        <f>F836</f>
        <v>14.9</v>
      </c>
      <c r="G955" s="155"/>
      <c r="H955" s="155">
        <f>H836</f>
        <v>0.7</v>
      </c>
      <c r="I955" s="155">
        <v>2</v>
      </c>
      <c r="J955" s="157">
        <f t="shared" si="851"/>
        <v>20.86</v>
      </c>
      <c r="K955" s="157"/>
      <c r="L955" s="175" t="e">
        <f t="shared" si="724"/>
        <v>#REF!</v>
      </c>
      <c r="M955" s="175" t="e">
        <f t="shared" si="725"/>
        <v>#REF!</v>
      </c>
      <c r="N955" s="175" t="e">
        <f t="shared" si="726"/>
        <v>#REF!</v>
      </c>
      <c r="O955" s="175" t="e">
        <f t="shared" si="727"/>
        <v>#REF!</v>
      </c>
      <c r="P955" s="175" t="e">
        <f t="shared" ref="P955:Q955" si="867">N955+L955</f>
        <v>#REF!</v>
      </c>
      <c r="Q955" s="175" t="e">
        <f t="shared" si="867"/>
        <v>#REF!</v>
      </c>
      <c r="R955" s="155"/>
      <c r="S955" s="124"/>
      <c r="T955" s="119"/>
      <c r="U955" s="119"/>
      <c r="V955" s="124"/>
    </row>
    <row r="956" spans="1:22" ht="27.75" hidden="1" customHeight="1" outlineLevel="1">
      <c r="A956" s="140"/>
      <c r="B956" s="155" t="s">
        <v>769</v>
      </c>
      <c r="C956" s="155"/>
      <c r="D956" s="155"/>
      <c r="E956" s="155"/>
      <c r="F956" s="155"/>
      <c r="G956" s="155"/>
      <c r="H956" s="155"/>
      <c r="I956" s="155"/>
      <c r="J956" s="157"/>
      <c r="K956" s="157"/>
      <c r="L956" s="175" t="e">
        <f t="shared" si="724"/>
        <v>#REF!</v>
      </c>
      <c r="M956" s="175" t="e">
        <f t="shared" si="725"/>
        <v>#REF!</v>
      </c>
      <c r="N956" s="175" t="e">
        <f t="shared" si="726"/>
        <v>#REF!</v>
      </c>
      <c r="O956" s="175" t="e">
        <f t="shared" si="727"/>
        <v>#REF!</v>
      </c>
      <c r="P956" s="175" t="e">
        <f t="shared" ref="P956:Q956" si="868">N956+L956</f>
        <v>#REF!</v>
      </c>
      <c r="Q956" s="175" t="e">
        <f t="shared" si="868"/>
        <v>#REF!</v>
      </c>
      <c r="R956" s="155"/>
      <c r="S956" s="124"/>
      <c r="T956" s="119"/>
      <c r="U956" s="119"/>
      <c r="V956" s="124"/>
    </row>
    <row r="957" spans="1:22" ht="27.75" hidden="1" customHeight="1" outlineLevel="1">
      <c r="A957" s="140"/>
      <c r="B957" s="155" t="s">
        <v>365</v>
      </c>
      <c r="C957" s="155"/>
      <c r="D957" s="155"/>
      <c r="E957" s="155"/>
      <c r="F957" s="155"/>
      <c r="G957" s="155"/>
      <c r="H957" s="155"/>
      <c r="I957" s="155"/>
      <c r="J957" s="157"/>
      <c r="K957" s="157"/>
      <c r="L957" s="175" t="e">
        <f t="shared" si="724"/>
        <v>#REF!</v>
      </c>
      <c r="M957" s="175" t="e">
        <f t="shared" si="725"/>
        <v>#REF!</v>
      </c>
      <c r="N957" s="175" t="e">
        <f t="shared" si="726"/>
        <v>#REF!</v>
      </c>
      <c r="O957" s="175" t="e">
        <f t="shared" si="727"/>
        <v>#REF!</v>
      </c>
      <c r="P957" s="175" t="e">
        <f t="shared" ref="P957:Q957" si="869">N957+L957</f>
        <v>#REF!</v>
      </c>
      <c r="Q957" s="175" t="e">
        <f t="shared" si="869"/>
        <v>#REF!</v>
      </c>
      <c r="R957" s="155"/>
      <c r="S957" s="124"/>
      <c r="T957" s="119"/>
      <c r="U957" s="119"/>
      <c r="V957" s="124"/>
    </row>
    <row r="958" spans="1:22" ht="27.75" hidden="1" customHeight="1" outlineLevel="1">
      <c r="A958" s="140"/>
      <c r="B958" s="155">
        <v>0</v>
      </c>
      <c r="C958" s="155" t="s">
        <v>742</v>
      </c>
      <c r="D958" s="155">
        <v>0</v>
      </c>
      <c r="E958" s="155">
        <f t="shared" ref="E958:F958" si="870">E839</f>
        <v>1</v>
      </c>
      <c r="F958" s="155">
        <f t="shared" si="870"/>
        <v>2.1</v>
      </c>
      <c r="G958" s="155"/>
      <c r="H958" s="155">
        <f t="shared" ref="H958:H970" si="871">H839</f>
        <v>3.6</v>
      </c>
      <c r="I958" s="155">
        <v>2</v>
      </c>
      <c r="J958" s="157">
        <f t="shared" ref="J958:J1000" si="872">PRODUCT(E958:I958)</f>
        <v>15.12</v>
      </c>
      <c r="K958" s="157"/>
      <c r="L958" s="175" t="e">
        <f t="shared" si="724"/>
        <v>#REF!</v>
      </c>
      <c r="M958" s="175" t="e">
        <f t="shared" si="725"/>
        <v>#REF!</v>
      </c>
      <c r="N958" s="175" t="e">
        <f t="shared" si="726"/>
        <v>#REF!</v>
      </c>
      <c r="O958" s="175" t="e">
        <f t="shared" si="727"/>
        <v>#REF!</v>
      </c>
      <c r="P958" s="175" t="e">
        <f t="shared" ref="P958:Q958" si="873">N958+L958</f>
        <v>#REF!</v>
      </c>
      <c r="Q958" s="175" t="e">
        <f t="shared" si="873"/>
        <v>#REF!</v>
      </c>
      <c r="R958" s="155"/>
      <c r="S958" s="124"/>
      <c r="T958" s="119"/>
      <c r="U958" s="119"/>
      <c r="V958" s="124"/>
    </row>
    <row r="959" spans="1:22" ht="27.75" hidden="1" customHeight="1" outlineLevel="1">
      <c r="A959" s="140"/>
      <c r="B959" s="155">
        <v>0</v>
      </c>
      <c r="C959" s="155" t="s">
        <v>761</v>
      </c>
      <c r="D959" s="155">
        <v>0</v>
      </c>
      <c r="E959" s="155">
        <f t="shared" ref="E959:F959" si="874">E840</f>
        <v>1</v>
      </c>
      <c r="F959" s="155">
        <f t="shared" si="874"/>
        <v>5.3</v>
      </c>
      <c r="G959" s="155"/>
      <c r="H959" s="155">
        <f t="shared" si="871"/>
        <v>3.88</v>
      </c>
      <c r="I959" s="155">
        <v>2</v>
      </c>
      <c r="J959" s="157">
        <f t="shared" si="872"/>
        <v>41.128</v>
      </c>
      <c r="K959" s="157"/>
      <c r="L959" s="175" t="e">
        <f t="shared" si="724"/>
        <v>#REF!</v>
      </c>
      <c r="M959" s="175" t="e">
        <f t="shared" si="725"/>
        <v>#REF!</v>
      </c>
      <c r="N959" s="175" t="e">
        <f t="shared" si="726"/>
        <v>#REF!</v>
      </c>
      <c r="O959" s="175" t="e">
        <f t="shared" si="727"/>
        <v>#REF!</v>
      </c>
      <c r="P959" s="175" t="e">
        <f t="shared" ref="P959:Q959" si="875">N959+L959</f>
        <v>#REF!</v>
      </c>
      <c r="Q959" s="175" t="e">
        <f t="shared" si="875"/>
        <v>#REF!</v>
      </c>
      <c r="R959" s="155"/>
      <c r="S959" s="124"/>
      <c r="T959" s="119"/>
      <c r="U959" s="119"/>
      <c r="V959" s="124"/>
    </row>
    <row r="960" spans="1:22" ht="27.75" hidden="1" customHeight="1" outlineLevel="1">
      <c r="A960" s="140"/>
      <c r="B960" s="155">
        <v>0</v>
      </c>
      <c r="C960" s="155">
        <v>0</v>
      </c>
      <c r="D960" s="155">
        <v>0</v>
      </c>
      <c r="E960" s="155">
        <f t="shared" ref="E960:F960" si="876">E841</f>
        <v>1</v>
      </c>
      <c r="F960" s="155">
        <f t="shared" si="876"/>
        <v>5.55</v>
      </c>
      <c r="G960" s="155"/>
      <c r="H960" s="155">
        <f t="shared" si="871"/>
        <v>3.6</v>
      </c>
      <c r="I960" s="155">
        <v>2</v>
      </c>
      <c r="J960" s="157">
        <f t="shared" si="872"/>
        <v>39.96</v>
      </c>
      <c r="K960" s="157"/>
      <c r="L960" s="175" t="e">
        <f t="shared" si="724"/>
        <v>#REF!</v>
      </c>
      <c r="M960" s="175" t="e">
        <f t="shared" si="725"/>
        <v>#REF!</v>
      </c>
      <c r="N960" s="175" t="e">
        <f t="shared" si="726"/>
        <v>#REF!</v>
      </c>
      <c r="O960" s="175" t="e">
        <f t="shared" si="727"/>
        <v>#REF!</v>
      </c>
      <c r="P960" s="175" t="e">
        <f t="shared" ref="P960:Q960" si="877">N960+L960</f>
        <v>#REF!</v>
      </c>
      <c r="Q960" s="175" t="e">
        <f t="shared" si="877"/>
        <v>#REF!</v>
      </c>
      <c r="R960" s="155"/>
      <c r="S960" s="124"/>
      <c r="T960" s="119"/>
      <c r="U960" s="119"/>
      <c r="V960" s="124"/>
    </row>
    <row r="961" spans="1:22" ht="27.75" hidden="1" customHeight="1" outlineLevel="1">
      <c r="A961" s="140"/>
      <c r="B961" s="155">
        <v>0</v>
      </c>
      <c r="C961" s="155">
        <v>0</v>
      </c>
      <c r="D961" s="155">
        <v>0</v>
      </c>
      <c r="E961" s="155">
        <f t="shared" ref="E961:F961" si="878">E842</f>
        <v>1</v>
      </c>
      <c r="F961" s="155">
        <f t="shared" si="878"/>
        <v>4.0999999999999996</v>
      </c>
      <c r="G961" s="155"/>
      <c r="H961" s="155">
        <f t="shared" si="871"/>
        <v>3.6</v>
      </c>
      <c r="I961" s="155">
        <v>2</v>
      </c>
      <c r="J961" s="157">
        <f t="shared" si="872"/>
        <v>29.52</v>
      </c>
      <c r="K961" s="157"/>
      <c r="L961" s="175" t="e">
        <f t="shared" si="724"/>
        <v>#REF!</v>
      </c>
      <c r="M961" s="175" t="e">
        <f t="shared" si="725"/>
        <v>#REF!</v>
      </c>
      <c r="N961" s="175" t="e">
        <f t="shared" si="726"/>
        <v>#REF!</v>
      </c>
      <c r="O961" s="175" t="e">
        <f t="shared" si="727"/>
        <v>#REF!</v>
      </c>
      <c r="P961" s="175" t="e">
        <f t="shared" ref="P961:Q961" si="879">N961+L961</f>
        <v>#REF!</v>
      </c>
      <c r="Q961" s="175" t="e">
        <f t="shared" si="879"/>
        <v>#REF!</v>
      </c>
      <c r="R961" s="155"/>
      <c r="S961" s="124"/>
      <c r="T961" s="119"/>
      <c r="U961" s="119"/>
      <c r="V961" s="124"/>
    </row>
    <row r="962" spans="1:22" ht="27.75" hidden="1" customHeight="1" outlineLevel="1">
      <c r="A962" s="140"/>
      <c r="B962" s="155">
        <v>0</v>
      </c>
      <c r="C962" s="155" t="s">
        <v>762</v>
      </c>
      <c r="D962" s="155">
        <v>0</v>
      </c>
      <c r="E962" s="155">
        <f t="shared" ref="E962:F962" si="880">E843</f>
        <v>2</v>
      </c>
      <c r="F962" s="155">
        <f t="shared" si="880"/>
        <v>2.4</v>
      </c>
      <c r="G962" s="155"/>
      <c r="H962" s="155">
        <f t="shared" si="871"/>
        <v>3.88</v>
      </c>
      <c r="I962" s="155">
        <v>2</v>
      </c>
      <c r="J962" s="157">
        <f t="shared" si="872"/>
        <v>37.247999999999998</v>
      </c>
      <c r="K962" s="157"/>
      <c r="L962" s="175" t="e">
        <f t="shared" si="724"/>
        <v>#REF!</v>
      </c>
      <c r="M962" s="175" t="e">
        <f t="shared" si="725"/>
        <v>#REF!</v>
      </c>
      <c r="N962" s="175" t="e">
        <f t="shared" si="726"/>
        <v>#REF!</v>
      </c>
      <c r="O962" s="175" t="e">
        <f t="shared" si="727"/>
        <v>#REF!</v>
      </c>
      <c r="P962" s="175" t="e">
        <f t="shared" ref="P962:Q962" si="881">N962+L962</f>
        <v>#REF!</v>
      </c>
      <c r="Q962" s="175" t="e">
        <f t="shared" si="881"/>
        <v>#REF!</v>
      </c>
      <c r="R962" s="155"/>
      <c r="S962" s="124"/>
      <c r="T962" s="119"/>
      <c r="U962" s="119"/>
      <c r="V962" s="124"/>
    </row>
    <row r="963" spans="1:22" ht="27.75" hidden="1" customHeight="1" outlineLevel="1">
      <c r="A963" s="140"/>
      <c r="B963" s="155">
        <v>0</v>
      </c>
      <c r="C963" s="155">
        <v>0</v>
      </c>
      <c r="D963" s="155">
        <v>0</v>
      </c>
      <c r="E963" s="155">
        <f t="shared" ref="E963:F963" si="882">E844</f>
        <v>1</v>
      </c>
      <c r="F963" s="155">
        <f t="shared" si="882"/>
        <v>2.9</v>
      </c>
      <c r="G963" s="155"/>
      <c r="H963" s="155">
        <f t="shared" si="871"/>
        <v>3.88</v>
      </c>
      <c r="I963" s="155">
        <v>2</v>
      </c>
      <c r="J963" s="157">
        <f t="shared" si="872"/>
        <v>22.504000000000001</v>
      </c>
      <c r="K963" s="157"/>
      <c r="L963" s="175" t="e">
        <f t="shared" si="724"/>
        <v>#REF!</v>
      </c>
      <c r="M963" s="175" t="e">
        <f t="shared" si="725"/>
        <v>#REF!</v>
      </c>
      <c r="N963" s="175" t="e">
        <f t="shared" si="726"/>
        <v>#REF!</v>
      </c>
      <c r="O963" s="175" t="e">
        <f t="shared" si="727"/>
        <v>#REF!</v>
      </c>
      <c r="P963" s="175" t="e">
        <f t="shared" ref="P963:Q963" si="883">N963+L963</f>
        <v>#REF!</v>
      </c>
      <c r="Q963" s="175" t="e">
        <f t="shared" si="883"/>
        <v>#REF!</v>
      </c>
      <c r="R963" s="155"/>
      <c r="S963" s="124"/>
      <c r="T963" s="119"/>
      <c r="U963" s="119"/>
      <c r="V963" s="124"/>
    </row>
    <row r="964" spans="1:22" ht="27.75" hidden="1" customHeight="1" outlineLevel="1">
      <c r="A964" s="140"/>
      <c r="B964" s="155">
        <v>0</v>
      </c>
      <c r="C964" s="155">
        <v>0</v>
      </c>
      <c r="D964" s="155">
        <v>0</v>
      </c>
      <c r="E964" s="155">
        <f t="shared" ref="E964:F964" si="884">E845</f>
        <v>1</v>
      </c>
      <c r="F964" s="155">
        <f t="shared" si="884"/>
        <v>3.1</v>
      </c>
      <c r="G964" s="155"/>
      <c r="H964" s="155">
        <f t="shared" si="871"/>
        <v>3.88</v>
      </c>
      <c r="I964" s="155">
        <v>2</v>
      </c>
      <c r="J964" s="157">
        <f t="shared" si="872"/>
        <v>24.056000000000001</v>
      </c>
      <c r="K964" s="157"/>
      <c r="L964" s="175" t="e">
        <f t="shared" si="724"/>
        <v>#REF!</v>
      </c>
      <c r="M964" s="175" t="e">
        <f t="shared" si="725"/>
        <v>#REF!</v>
      </c>
      <c r="N964" s="175" t="e">
        <f t="shared" si="726"/>
        <v>#REF!</v>
      </c>
      <c r="O964" s="175" t="e">
        <f t="shared" si="727"/>
        <v>#REF!</v>
      </c>
      <c r="P964" s="175" t="e">
        <f t="shared" ref="P964:Q964" si="885">N964+L964</f>
        <v>#REF!</v>
      </c>
      <c r="Q964" s="175" t="e">
        <f t="shared" si="885"/>
        <v>#REF!</v>
      </c>
      <c r="R964" s="155"/>
      <c r="S964" s="124"/>
      <c r="T964" s="119"/>
      <c r="U964" s="119"/>
      <c r="V964" s="124"/>
    </row>
    <row r="965" spans="1:22" ht="27.75" hidden="1" customHeight="1" outlineLevel="1">
      <c r="A965" s="140"/>
      <c r="B965" s="155">
        <v>0</v>
      </c>
      <c r="C965" s="155">
        <v>0</v>
      </c>
      <c r="D965" s="155">
        <v>0</v>
      </c>
      <c r="E965" s="155">
        <f t="shared" ref="E965:F965" si="886">E846</f>
        <v>1</v>
      </c>
      <c r="F965" s="155">
        <f t="shared" si="886"/>
        <v>1.9</v>
      </c>
      <c r="G965" s="155"/>
      <c r="H965" s="155">
        <f t="shared" si="871"/>
        <v>3.88</v>
      </c>
      <c r="I965" s="155">
        <v>2</v>
      </c>
      <c r="J965" s="157">
        <f t="shared" si="872"/>
        <v>14.744</v>
      </c>
      <c r="K965" s="157"/>
      <c r="L965" s="175" t="e">
        <f t="shared" si="724"/>
        <v>#REF!</v>
      </c>
      <c r="M965" s="175" t="e">
        <f t="shared" si="725"/>
        <v>#REF!</v>
      </c>
      <c r="N965" s="175" t="e">
        <f t="shared" si="726"/>
        <v>#REF!</v>
      </c>
      <c r="O965" s="175" t="e">
        <f t="shared" si="727"/>
        <v>#REF!</v>
      </c>
      <c r="P965" s="175" t="e">
        <f t="shared" ref="P965:Q965" si="887">N965+L965</f>
        <v>#REF!</v>
      </c>
      <c r="Q965" s="175" t="e">
        <f t="shared" si="887"/>
        <v>#REF!</v>
      </c>
      <c r="R965" s="155"/>
      <c r="S965" s="124"/>
      <c r="T965" s="119"/>
      <c r="U965" s="119"/>
      <c r="V965" s="124"/>
    </row>
    <row r="966" spans="1:22" ht="27.75" hidden="1" customHeight="1" outlineLevel="1">
      <c r="A966" s="140"/>
      <c r="B966" s="155">
        <v>0</v>
      </c>
      <c r="C966" s="155">
        <v>0</v>
      </c>
      <c r="D966" s="155">
        <v>0</v>
      </c>
      <c r="E966" s="155">
        <f t="shared" ref="E966:F966" si="888">E847</f>
        <v>1</v>
      </c>
      <c r="F966" s="155">
        <f t="shared" si="888"/>
        <v>0.95</v>
      </c>
      <c r="G966" s="155"/>
      <c r="H966" s="155">
        <f t="shared" si="871"/>
        <v>3.88</v>
      </c>
      <c r="I966" s="155">
        <v>2</v>
      </c>
      <c r="J966" s="157">
        <f t="shared" si="872"/>
        <v>7.3719999999999999</v>
      </c>
      <c r="K966" s="157"/>
      <c r="L966" s="175" t="e">
        <f t="shared" si="724"/>
        <v>#REF!</v>
      </c>
      <c r="M966" s="175" t="e">
        <f t="shared" si="725"/>
        <v>#REF!</v>
      </c>
      <c r="N966" s="175" t="e">
        <f t="shared" si="726"/>
        <v>#REF!</v>
      </c>
      <c r="O966" s="175" t="e">
        <f t="shared" si="727"/>
        <v>#REF!</v>
      </c>
      <c r="P966" s="175" t="e">
        <f t="shared" ref="P966:Q966" si="889">N966+L966</f>
        <v>#REF!</v>
      </c>
      <c r="Q966" s="175" t="e">
        <f t="shared" si="889"/>
        <v>#REF!</v>
      </c>
      <c r="R966" s="155"/>
      <c r="S966" s="124"/>
      <c r="T966" s="119"/>
      <c r="U966" s="119"/>
      <c r="V966" s="124"/>
    </row>
    <row r="967" spans="1:22" ht="27.75" hidden="1" customHeight="1" outlineLevel="1">
      <c r="A967" s="140"/>
      <c r="B967" s="155">
        <v>0</v>
      </c>
      <c r="C967" s="155" t="s">
        <v>644</v>
      </c>
      <c r="D967" s="155">
        <v>0</v>
      </c>
      <c r="E967" s="155">
        <f t="shared" ref="E967:F967" si="890">E848</f>
        <v>1</v>
      </c>
      <c r="F967" s="155">
        <f t="shared" si="890"/>
        <v>0.25</v>
      </c>
      <c r="G967" s="155"/>
      <c r="H967" s="155">
        <f t="shared" si="871"/>
        <v>3.88</v>
      </c>
      <c r="I967" s="155">
        <v>2</v>
      </c>
      <c r="J967" s="157">
        <f t="shared" si="872"/>
        <v>1.94</v>
      </c>
      <c r="K967" s="157"/>
      <c r="L967" s="175" t="e">
        <f t="shared" si="724"/>
        <v>#REF!</v>
      </c>
      <c r="M967" s="175" t="e">
        <f t="shared" si="725"/>
        <v>#REF!</v>
      </c>
      <c r="N967" s="175" t="e">
        <f t="shared" si="726"/>
        <v>#REF!</v>
      </c>
      <c r="O967" s="175" t="e">
        <f t="shared" si="727"/>
        <v>#REF!</v>
      </c>
      <c r="P967" s="175" t="e">
        <f t="shared" ref="P967:Q967" si="891">N967+L967</f>
        <v>#REF!</v>
      </c>
      <c r="Q967" s="175" t="e">
        <f t="shared" si="891"/>
        <v>#REF!</v>
      </c>
      <c r="R967" s="155"/>
      <c r="S967" s="124"/>
      <c r="T967" s="119"/>
      <c r="U967" s="119"/>
      <c r="V967" s="124"/>
    </row>
    <row r="968" spans="1:22" ht="27.75" hidden="1" customHeight="1" outlineLevel="1">
      <c r="A968" s="140"/>
      <c r="B968" s="155">
        <v>0</v>
      </c>
      <c r="C968" s="155">
        <v>0</v>
      </c>
      <c r="D968" s="155">
        <v>0</v>
      </c>
      <c r="E968" s="155">
        <f t="shared" ref="E968:F968" si="892">E849</f>
        <v>1</v>
      </c>
      <c r="F968" s="155">
        <f t="shared" si="892"/>
        <v>1.7</v>
      </c>
      <c r="G968" s="155"/>
      <c r="H968" s="155">
        <f t="shared" si="871"/>
        <v>3.88</v>
      </c>
      <c r="I968" s="155">
        <v>2</v>
      </c>
      <c r="J968" s="157">
        <f t="shared" si="872"/>
        <v>13.192</v>
      </c>
      <c r="K968" s="157"/>
      <c r="L968" s="175" t="e">
        <f t="shared" si="724"/>
        <v>#REF!</v>
      </c>
      <c r="M968" s="175" t="e">
        <f t="shared" si="725"/>
        <v>#REF!</v>
      </c>
      <c r="N968" s="175" t="e">
        <f t="shared" si="726"/>
        <v>#REF!</v>
      </c>
      <c r="O968" s="175" t="e">
        <f t="shared" si="727"/>
        <v>#REF!</v>
      </c>
      <c r="P968" s="175" t="e">
        <f t="shared" ref="P968:Q968" si="893">N968+L968</f>
        <v>#REF!</v>
      </c>
      <c r="Q968" s="175" t="e">
        <f t="shared" si="893"/>
        <v>#REF!</v>
      </c>
      <c r="R968" s="155"/>
      <c r="S968" s="124"/>
      <c r="T968" s="119"/>
      <c r="U968" s="119"/>
      <c r="V968" s="124"/>
    </row>
    <row r="969" spans="1:22" ht="27.75" hidden="1" customHeight="1" outlineLevel="1">
      <c r="A969" s="140"/>
      <c r="B969" s="155">
        <v>0</v>
      </c>
      <c r="C969" s="155" t="s">
        <v>763</v>
      </c>
      <c r="D969" s="155">
        <v>0</v>
      </c>
      <c r="E969" s="155">
        <f t="shared" ref="E969:F969" si="894">E850</f>
        <v>1</v>
      </c>
      <c r="F969" s="155">
        <f t="shared" si="894"/>
        <v>2.7</v>
      </c>
      <c r="G969" s="155"/>
      <c r="H969" s="155">
        <f t="shared" si="871"/>
        <v>3.6</v>
      </c>
      <c r="I969" s="155">
        <v>2</v>
      </c>
      <c r="J969" s="157">
        <f t="shared" si="872"/>
        <v>19.440000000000001</v>
      </c>
      <c r="K969" s="157"/>
      <c r="L969" s="175" t="e">
        <f t="shared" si="724"/>
        <v>#REF!</v>
      </c>
      <c r="M969" s="175" t="e">
        <f t="shared" si="725"/>
        <v>#REF!</v>
      </c>
      <c r="N969" s="175" t="e">
        <f t="shared" si="726"/>
        <v>#REF!</v>
      </c>
      <c r="O969" s="175" t="e">
        <f t="shared" si="727"/>
        <v>#REF!</v>
      </c>
      <c r="P969" s="175" t="e">
        <f t="shared" ref="P969:Q969" si="895">N969+L969</f>
        <v>#REF!</v>
      </c>
      <c r="Q969" s="175" t="e">
        <f t="shared" si="895"/>
        <v>#REF!</v>
      </c>
      <c r="R969" s="155"/>
      <c r="S969" s="124"/>
      <c r="T969" s="119"/>
      <c r="U969" s="119"/>
      <c r="V969" s="124"/>
    </row>
    <row r="970" spans="1:22" ht="27.75" hidden="1" customHeight="1" outlineLevel="1">
      <c r="A970" s="140"/>
      <c r="B970" s="155"/>
      <c r="C970" s="155"/>
      <c r="D970" s="155"/>
      <c r="E970" s="155">
        <f t="shared" ref="E970:F970" si="896">E851</f>
        <v>1</v>
      </c>
      <c r="F970" s="155">
        <f t="shared" si="896"/>
        <v>1.7</v>
      </c>
      <c r="G970" s="155"/>
      <c r="H970" s="155">
        <f t="shared" si="871"/>
        <v>3.6</v>
      </c>
      <c r="I970" s="155">
        <v>2</v>
      </c>
      <c r="J970" s="157">
        <f t="shared" si="872"/>
        <v>12.24</v>
      </c>
      <c r="K970" s="157"/>
      <c r="L970" s="175" t="e">
        <f t="shared" si="724"/>
        <v>#REF!</v>
      </c>
      <c r="M970" s="175" t="e">
        <f t="shared" si="725"/>
        <v>#REF!</v>
      </c>
      <c r="N970" s="175" t="e">
        <f t="shared" si="726"/>
        <v>#REF!</v>
      </c>
      <c r="O970" s="175" t="e">
        <f t="shared" si="727"/>
        <v>#REF!</v>
      </c>
      <c r="P970" s="175" t="e">
        <f t="shared" ref="P970:Q970" si="897">N970+L970</f>
        <v>#REF!</v>
      </c>
      <c r="Q970" s="175" t="e">
        <f t="shared" si="897"/>
        <v>#REF!</v>
      </c>
      <c r="R970" s="155"/>
      <c r="S970" s="124"/>
      <c r="T970" s="119"/>
      <c r="U970" s="119"/>
      <c r="V970" s="124"/>
    </row>
    <row r="971" spans="1:22" ht="27.75" hidden="1" customHeight="1" outlineLevel="1">
      <c r="A971" s="140"/>
      <c r="B971" s="155" t="s">
        <v>721</v>
      </c>
      <c r="C971" s="155"/>
      <c r="D971" s="155"/>
      <c r="E971" s="155"/>
      <c r="F971" s="155"/>
      <c r="G971" s="155"/>
      <c r="H971" s="155"/>
      <c r="I971" s="155"/>
      <c r="J971" s="157">
        <f t="shared" si="872"/>
        <v>0</v>
      </c>
      <c r="K971" s="157"/>
      <c r="L971" s="175" t="e">
        <f t="shared" si="724"/>
        <v>#REF!</v>
      </c>
      <c r="M971" s="175" t="e">
        <f t="shared" si="725"/>
        <v>#REF!</v>
      </c>
      <c r="N971" s="175" t="e">
        <f t="shared" si="726"/>
        <v>#REF!</v>
      </c>
      <c r="O971" s="175" t="e">
        <f t="shared" si="727"/>
        <v>#REF!</v>
      </c>
      <c r="P971" s="175" t="e">
        <f t="shared" ref="P971:Q971" si="898">N971+L971</f>
        <v>#REF!</v>
      </c>
      <c r="Q971" s="175" t="e">
        <f t="shared" si="898"/>
        <v>#REF!</v>
      </c>
      <c r="R971" s="155"/>
      <c r="S971" s="124"/>
      <c r="T971" s="119"/>
      <c r="U971" s="119"/>
      <c r="V971" s="124"/>
    </row>
    <row r="972" spans="1:22" ht="27.75" hidden="1" customHeight="1" outlineLevel="1">
      <c r="A972" s="140"/>
      <c r="B972" s="155"/>
      <c r="C972" s="155" t="s">
        <v>723</v>
      </c>
      <c r="D972" s="155"/>
      <c r="E972" s="155">
        <f t="shared" ref="E972:F972" si="899">E853</f>
        <v>1</v>
      </c>
      <c r="F972" s="155">
        <f t="shared" si="899"/>
        <v>0.9</v>
      </c>
      <c r="G972" s="155"/>
      <c r="H972" s="155">
        <f t="shared" ref="H972:H975" si="900">H853</f>
        <v>2.2000000000000002</v>
      </c>
      <c r="I972" s="155">
        <v>-2</v>
      </c>
      <c r="J972" s="157">
        <f t="shared" si="872"/>
        <v>-3.96</v>
      </c>
      <c r="K972" s="157"/>
      <c r="L972" s="175" t="e">
        <f t="shared" si="724"/>
        <v>#REF!</v>
      </c>
      <c r="M972" s="175" t="e">
        <f t="shared" si="725"/>
        <v>#REF!</v>
      </c>
      <c r="N972" s="175" t="e">
        <f t="shared" si="726"/>
        <v>#REF!</v>
      </c>
      <c r="O972" s="175" t="e">
        <f t="shared" si="727"/>
        <v>#REF!</v>
      </c>
      <c r="P972" s="175" t="e">
        <f t="shared" ref="P972:Q972" si="901">N972+L972</f>
        <v>#REF!</v>
      </c>
      <c r="Q972" s="175" t="e">
        <f t="shared" si="901"/>
        <v>#REF!</v>
      </c>
      <c r="R972" s="155"/>
      <c r="S972" s="124"/>
      <c r="T972" s="119"/>
      <c r="U972" s="119"/>
      <c r="V972" s="124"/>
    </row>
    <row r="973" spans="1:22" ht="27.75" hidden="1" customHeight="1" outlineLevel="1">
      <c r="A973" s="140"/>
      <c r="B973" s="155"/>
      <c r="C973" s="155" t="s">
        <v>725</v>
      </c>
      <c r="D973" s="155"/>
      <c r="E973" s="155">
        <f t="shared" ref="E973:F973" si="902">E854</f>
        <v>2</v>
      </c>
      <c r="F973" s="155">
        <f t="shared" si="902"/>
        <v>0.9</v>
      </c>
      <c r="G973" s="155"/>
      <c r="H973" s="155">
        <f t="shared" si="900"/>
        <v>2.2000000000000002</v>
      </c>
      <c r="I973" s="155">
        <v>-2</v>
      </c>
      <c r="J973" s="157">
        <f t="shared" si="872"/>
        <v>-7.92</v>
      </c>
      <c r="K973" s="157"/>
      <c r="L973" s="175" t="e">
        <f t="shared" si="724"/>
        <v>#REF!</v>
      </c>
      <c r="M973" s="175" t="e">
        <f t="shared" si="725"/>
        <v>#REF!</v>
      </c>
      <c r="N973" s="175" t="e">
        <f t="shared" si="726"/>
        <v>#REF!</v>
      </c>
      <c r="O973" s="175" t="e">
        <f t="shared" si="727"/>
        <v>#REF!</v>
      </c>
      <c r="P973" s="175" t="e">
        <f t="shared" ref="P973:Q973" si="903">N973+L973</f>
        <v>#REF!</v>
      </c>
      <c r="Q973" s="175" t="e">
        <f t="shared" si="903"/>
        <v>#REF!</v>
      </c>
      <c r="R973" s="155"/>
      <c r="S973" s="124"/>
      <c r="T973" s="119"/>
      <c r="U973" s="119"/>
      <c r="V973" s="124"/>
    </row>
    <row r="974" spans="1:22" ht="27.75" hidden="1" customHeight="1" outlineLevel="1">
      <c r="A974" s="140"/>
      <c r="B974" s="155"/>
      <c r="C974" s="155" t="s">
        <v>727</v>
      </c>
      <c r="D974" s="155"/>
      <c r="E974" s="155">
        <f t="shared" ref="E974:F974" si="904">E855</f>
        <v>1</v>
      </c>
      <c r="F974" s="155">
        <f t="shared" si="904"/>
        <v>2.4</v>
      </c>
      <c r="G974" s="155"/>
      <c r="H974" s="155">
        <f t="shared" si="900"/>
        <v>2.2000000000000002</v>
      </c>
      <c r="I974" s="155">
        <v>-2</v>
      </c>
      <c r="J974" s="157">
        <f t="shared" si="872"/>
        <v>-10.56</v>
      </c>
      <c r="K974" s="157"/>
      <c r="L974" s="175" t="e">
        <f t="shared" si="724"/>
        <v>#REF!</v>
      </c>
      <c r="M974" s="175" t="e">
        <f t="shared" si="725"/>
        <v>#REF!</v>
      </c>
      <c r="N974" s="175" t="e">
        <f t="shared" si="726"/>
        <v>#REF!</v>
      </c>
      <c r="O974" s="175" t="e">
        <f t="shared" si="727"/>
        <v>#REF!</v>
      </c>
      <c r="P974" s="175" t="e">
        <f t="shared" ref="P974:Q974" si="905">N974+L974</f>
        <v>#REF!</v>
      </c>
      <c r="Q974" s="175" t="e">
        <f t="shared" si="905"/>
        <v>#REF!</v>
      </c>
      <c r="R974" s="155"/>
      <c r="S974" s="124"/>
      <c r="T974" s="119"/>
      <c r="U974" s="119"/>
      <c r="V974" s="124"/>
    </row>
    <row r="975" spans="1:22" ht="27.75" hidden="1" customHeight="1" outlineLevel="1">
      <c r="A975" s="140"/>
      <c r="B975" s="155"/>
      <c r="C975" s="155" t="s">
        <v>764</v>
      </c>
      <c r="D975" s="155"/>
      <c r="E975" s="155">
        <f t="shared" ref="E975:F975" si="906">E856</f>
        <v>1</v>
      </c>
      <c r="F975" s="155">
        <f t="shared" si="906"/>
        <v>1.6</v>
      </c>
      <c r="G975" s="155"/>
      <c r="H975" s="155">
        <f t="shared" si="900"/>
        <v>2.2000000000000002</v>
      </c>
      <c r="I975" s="155">
        <v>-2</v>
      </c>
      <c r="J975" s="157">
        <f t="shared" si="872"/>
        <v>-7.04</v>
      </c>
      <c r="K975" s="157"/>
      <c r="L975" s="175" t="e">
        <f t="shared" si="724"/>
        <v>#REF!</v>
      </c>
      <c r="M975" s="175" t="e">
        <f t="shared" si="725"/>
        <v>#REF!</v>
      </c>
      <c r="N975" s="175" t="e">
        <f t="shared" si="726"/>
        <v>#REF!</v>
      </c>
      <c r="O975" s="175" t="e">
        <f t="shared" si="727"/>
        <v>#REF!</v>
      </c>
      <c r="P975" s="175" t="e">
        <f t="shared" ref="P975:Q975" si="907">N975+L975</f>
        <v>#REF!</v>
      </c>
      <c r="Q975" s="175" t="e">
        <f t="shared" si="907"/>
        <v>#REF!</v>
      </c>
      <c r="R975" s="155"/>
      <c r="S975" s="124"/>
      <c r="T975" s="119"/>
      <c r="U975" s="119"/>
      <c r="V975" s="124"/>
    </row>
    <row r="976" spans="1:22" ht="27.75" hidden="1" customHeight="1" outlineLevel="1">
      <c r="A976" s="140"/>
      <c r="B976" s="155" t="s">
        <v>371</v>
      </c>
      <c r="C976" s="155"/>
      <c r="D976" s="155"/>
      <c r="E976" s="155"/>
      <c r="F976" s="155"/>
      <c r="G976" s="155"/>
      <c r="H976" s="155"/>
      <c r="I976" s="155"/>
      <c r="J976" s="157">
        <f t="shared" si="872"/>
        <v>0</v>
      </c>
      <c r="K976" s="157"/>
      <c r="L976" s="175" t="e">
        <f t="shared" si="724"/>
        <v>#REF!</v>
      </c>
      <c r="M976" s="175" t="e">
        <f t="shared" si="725"/>
        <v>#REF!</v>
      </c>
      <c r="N976" s="175" t="e">
        <f t="shared" si="726"/>
        <v>#REF!</v>
      </c>
      <c r="O976" s="175" t="e">
        <f t="shared" si="727"/>
        <v>#REF!</v>
      </c>
      <c r="P976" s="175" t="e">
        <f t="shared" ref="P976:Q976" si="908">N976+L976</f>
        <v>#REF!</v>
      </c>
      <c r="Q976" s="175" t="e">
        <f t="shared" si="908"/>
        <v>#REF!</v>
      </c>
      <c r="R976" s="155"/>
      <c r="S976" s="124"/>
      <c r="T976" s="119"/>
      <c r="U976" s="119"/>
      <c r="V976" s="124"/>
    </row>
    <row r="977" spans="1:22" ht="27.75" hidden="1" customHeight="1" outlineLevel="1">
      <c r="A977" s="140"/>
      <c r="B977" s="155">
        <v>0</v>
      </c>
      <c r="C977" s="155" t="s">
        <v>742</v>
      </c>
      <c r="D977" s="155"/>
      <c r="E977" s="155">
        <f t="shared" ref="E977:F977" si="909">E858</f>
        <v>1</v>
      </c>
      <c r="F977" s="155">
        <f t="shared" si="909"/>
        <v>3.2</v>
      </c>
      <c r="G977" s="155"/>
      <c r="H977" s="155">
        <f t="shared" ref="H977:H1000" si="910">H858</f>
        <v>3.2</v>
      </c>
      <c r="I977" s="155">
        <v>2</v>
      </c>
      <c r="J977" s="157">
        <f t="shared" si="872"/>
        <v>20.48</v>
      </c>
      <c r="K977" s="157"/>
      <c r="L977" s="175" t="e">
        <f t="shared" si="724"/>
        <v>#REF!</v>
      </c>
      <c r="M977" s="175" t="e">
        <f t="shared" si="725"/>
        <v>#REF!</v>
      </c>
      <c r="N977" s="175" t="e">
        <f t="shared" si="726"/>
        <v>#REF!</v>
      </c>
      <c r="O977" s="175" t="e">
        <f t="shared" si="727"/>
        <v>#REF!</v>
      </c>
      <c r="P977" s="175" t="e">
        <f t="shared" ref="P977:Q977" si="911">N977+L977</f>
        <v>#REF!</v>
      </c>
      <c r="Q977" s="175" t="e">
        <f t="shared" si="911"/>
        <v>#REF!</v>
      </c>
      <c r="R977" s="155"/>
      <c r="S977" s="124"/>
      <c r="T977" s="119"/>
      <c r="U977" s="119"/>
      <c r="V977" s="124"/>
    </row>
    <row r="978" spans="1:22" ht="27.75" hidden="1" customHeight="1" outlineLevel="1">
      <c r="A978" s="140"/>
      <c r="B978" s="155">
        <v>0</v>
      </c>
      <c r="C978" s="155">
        <v>0</v>
      </c>
      <c r="D978" s="155"/>
      <c r="E978" s="155">
        <f t="shared" ref="E978:F978" si="912">E859</f>
        <v>1</v>
      </c>
      <c r="F978" s="155">
        <f t="shared" si="912"/>
        <v>1.8</v>
      </c>
      <c r="G978" s="155"/>
      <c r="H978" s="155">
        <f t="shared" si="910"/>
        <v>3.2</v>
      </c>
      <c r="I978" s="155">
        <v>2</v>
      </c>
      <c r="J978" s="157">
        <f t="shared" si="872"/>
        <v>11.52</v>
      </c>
      <c r="K978" s="157"/>
      <c r="L978" s="175" t="e">
        <f t="shared" si="724"/>
        <v>#REF!</v>
      </c>
      <c r="M978" s="175" t="e">
        <f t="shared" si="725"/>
        <v>#REF!</v>
      </c>
      <c r="N978" s="175" t="e">
        <f t="shared" si="726"/>
        <v>#REF!</v>
      </c>
      <c r="O978" s="175" t="e">
        <f t="shared" si="727"/>
        <v>#REF!</v>
      </c>
      <c r="P978" s="175" t="e">
        <f t="shared" ref="P978:Q978" si="913">N978+L978</f>
        <v>#REF!</v>
      </c>
      <c r="Q978" s="175" t="e">
        <f t="shared" si="913"/>
        <v>#REF!</v>
      </c>
      <c r="R978" s="155"/>
      <c r="S978" s="124"/>
      <c r="T978" s="119"/>
      <c r="U978" s="119"/>
      <c r="V978" s="124"/>
    </row>
    <row r="979" spans="1:22" ht="27.75" hidden="1" customHeight="1" outlineLevel="1">
      <c r="A979" s="140"/>
      <c r="B979" s="155">
        <v>0</v>
      </c>
      <c r="C979" s="155">
        <v>0</v>
      </c>
      <c r="D979" s="155"/>
      <c r="E979" s="155">
        <f t="shared" ref="E979:F979" si="914">E860</f>
        <v>1</v>
      </c>
      <c r="F979" s="155">
        <f t="shared" si="914"/>
        <v>1.9</v>
      </c>
      <c r="G979" s="155"/>
      <c r="H979" s="155">
        <f t="shared" si="910"/>
        <v>3.2</v>
      </c>
      <c r="I979" s="155">
        <v>2</v>
      </c>
      <c r="J979" s="157">
        <f t="shared" si="872"/>
        <v>12.16</v>
      </c>
      <c r="K979" s="157"/>
      <c r="L979" s="175" t="e">
        <f t="shared" si="724"/>
        <v>#REF!</v>
      </c>
      <c r="M979" s="175" t="e">
        <f t="shared" si="725"/>
        <v>#REF!</v>
      </c>
      <c r="N979" s="175" t="e">
        <f t="shared" si="726"/>
        <v>#REF!</v>
      </c>
      <c r="O979" s="175" t="e">
        <f t="shared" si="727"/>
        <v>#REF!</v>
      </c>
      <c r="P979" s="175" t="e">
        <f t="shared" ref="P979:Q979" si="915">N979+L979</f>
        <v>#REF!</v>
      </c>
      <c r="Q979" s="175" t="e">
        <f t="shared" si="915"/>
        <v>#REF!</v>
      </c>
      <c r="R979" s="155"/>
      <c r="S979" s="124"/>
      <c r="T979" s="119"/>
      <c r="U979" s="119"/>
      <c r="V979" s="124"/>
    </row>
    <row r="980" spans="1:22" ht="27.75" hidden="1" customHeight="1" outlineLevel="1">
      <c r="A980" s="140"/>
      <c r="B980" s="155">
        <v>0</v>
      </c>
      <c r="C980" s="155">
        <v>0</v>
      </c>
      <c r="D980" s="155"/>
      <c r="E980" s="155">
        <f t="shared" ref="E980:F980" si="916">E861</f>
        <v>1</v>
      </c>
      <c r="F980" s="155">
        <f t="shared" si="916"/>
        <v>5.0999999999999996</v>
      </c>
      <c r="G980" s="155"/>
      <c r="H980" s="155">
        <f t="shared" si="910"/>
        <v>3.2</v>
      </c>
      <c r="I980" s="155">
        <v>2</v>
      </c>
      <c r="J980" s="157">
        <f t="shared" si="872"/>
        <v>32.64</v>
      </c>
      <c r="K980" s="157"/>
      <c r="L980" s="175" t="e">
        <f t="shared" si="724"/>
        <v>#REF!</v>
      </c>
      <c r="M980" s="175" t="e">
        <f t="shared" si="725"/>
        <v>#REF!</v>
      </c>
      <c r="N980" s="175" t="e">
        <f t="shared" si="726"/>
        <v>#REF!</v>
      </c>
      <c r="O980" s="175" t="e">
        <f t="shared" si="727"/>
        <v>#REF!</v>
      </c>
      <c r="P980" s="175" t="e">
        <f t="shared" ref="P980:Q980" si="917">N980+L980</f>
        <v>#REF!</v>
      </c>
      <c r="Q980" s="175" t="e">
        <f t="shared" si="917"/>
        <v>#REF!</v>
      </c>
      <c r="R980" s="155"/>
      <c r="S980" s="124"/>
      <c r="T980" s="119"/>
      <c r="U980" s="119"/>
      <c r="V980" s="124"/>
    </row>
    <row r="981" spans="1:22" ht="27.75" hidden="1" customHeight="1" outlineLevel="1">
      <c r="A981" s="140"/>
      <c r="B981" s="155">
        <v>0</v>
      </c>
      <c r="C981" s="155" t="s">
        <v>765</v>
      </c>
      <c r="D981" s="155"/>
      <c r="E981" s="155">
        <f t="shared" ref="E981:F981" si="918">E862</f>
        <v>1</v>
      </c>
      <c r="F981" s="155">
        <f t="shared" si="918"/>
        <v>6.45</v>
      </c>
      <c r="G981" s="155"/>
      <c r="H981" s="155">
        <f t="shared" si="910"/>
        <v>3.2</v>
      </c>
      <c r="I981" s="155">
        <v>2</v>
      </c>
      <c r="J981" s="157">
        <f t="shared" si="872"/>
        <v>41.28</v>
      </c>
      <c r="K981" s="157"/>
      <c r="L981" s="175" t="e">
        <f t="shared" si="724"/>
        <v>#REF!</v>
      </c>
      <c r="M981" s="175" t="e">
        <f t="shared" si="725"/>
        <v>#REF!</v>
      </c>
      <c r="N981" s="175" t="e">
        <f t="shared" si="726"/>
        <v>#REF!</v>
      </c>
      <c r="O981" s="175" t="e">
        <f t="shared" si="727"/>
        <v>#REF!</v>
      </c>
      <c r="P981" s="175" t="e">
        <f t="shared" ref="P981:Q981" si="919">N981+L981</f>
        <v>#REF!</v>
      </c>
      <c r="Q981" s="175" t="e">
        <f t="shared" si="919"/>
        <v>#REF!</v>
      </c>
      <c r="R981" s="155"/>
      <c r="S981" s="124"/>
      <c r="T981" s="119"/>
      <c r="U981" s="119"/>
      <c r="V981" s="124"/>
    </row>
    <row r="982" spans="1:22" ht="27.75" hidden="1" customHeight="1" outlineLevel="1">
      <c r="A982" s="140"/>
      <c r="B982" s="155">
        <v>0</v>
      </c>
      <c r="C982" s="155">
        <v>0</v>
      </c>
      <c r="D982" s="155"/>
      <c r="E982" s="155">
        <f t="shared" ref="E982:F982" si="920">E863</f>
        <v>1</v>
      </c>
      <c r="F982" s="155">
        <f t="shared" si="920"/>
        <v>3.4</v>
      </c>
      <c r="G982" s="155"/>
      <c r="H982" s="155">
        <f t="shared" si="910"/>
        <v>3.48</v>
      </c>
      <c r="I982" s="155">
        <v>2</v>
      </c>
      <c r="J982" s="157">
        <f t="shared" si="872"/>
        <v>23.664000000000001</v>
      </c>
      <c r="K982" s="157"/>
      <c r="L982" s="175" t="e">
        <f t="shared" si="724"/>
        <v>#REF!</v>
      </c>
      <c r="M982" s="175" t="e">
        <f t="shared" si="725"/>
        <v>#REF!</v>
      </c>
      <c r="N982" s="175" t="e">
        <f t="shared" si="726"/>
        <v>#REF!</v>
      </c>
      <c r="O982" s="175" t="e">
        <f t="shared" si="727"/>
        <v>#REF!</v>
      </c>
      <c r="P982" s="175" t="e">
        <f t="shared" ref="P982:Q982" si="921">N982+L982</f>
        <v>#REF!</v>
      </c>
      <c r="Q982" s="175" t="e">
        <f t="shared" si="921"/>
        <v>#REF!</v>
      </c>
      <c r="R982" s="155"/>
      <c r="S982" s="124"/>
      <c r="T982" s="119"/>
      <c r="U982" s="119"/>
      <c r="V982" s="124"/>
    </row>
    <row r="983" spans="1:22" ht="27.75" hidden="1" customHeight="1" outlineLevel="1">
      <c r="A983" s="140"/>
      <c r="B983" s="155">
        <v>0</v>
      </c>
      <c r="C983" s="155" t="s">
        <v>766</v>
      </c>
      <c r="D983" s="155"/>
      <c r="E983" s="155">
        <f t="shared" ref="E983:F983" si="922">E864</f>
        <v>1</v>
      </c>
      <c r="F983" s="155">
        <f t="shared" si="922"/>
        <v>5.5</v>
      </c>
      <c r="G983" s="155"/>
      <c r="H983" s="155">
        <f t="shared" si="910"/>
        <v>3.2</v>
      </c>
      <c r="I983" s="155">
        <v>2</v>
      </c>
      <c r="J983" s="157">
        <f t="shared" si="872"/>
        <v>35.200000000000003</v>
      </c>
      <c r="K983" s="157"/>
      <c r="L983" s="175" t="e">
        <f t="shared" si="724"/>
        <v>#REF!</v>
      </c>
      <c r="M983" s="175" t="e">
        <f t="shared" si="725"/>
        <v>#REF!</v>
      </c>
      <c r="N983" s="175" t="e">
        <f t="shared" si="726"/>
        <v>#REF!</v>
      </c>
      <c r="O983" s="175" t="e">
        <f t="shared" si="727"/>
        <v>#REF!</v>
      </c>
      <c r="P983" s="175" t="e">
        <f t="shared" ref="P983:Q983" si="923">N983+L983</f>
        <v>#REF!</v>
      </c>
      <c r="Q983" s="175" t="e">
        <f t="shared" si="923"/>
        <v>#REF!</v>
      </c>
      <c r="R983" s="155"/>
      <c r="S983" s="124"/>
      <c r="T983" s="119"/>
      <c r="U983" s="119"/>
      <c r="V983" s="124"/>
    </row>
    <row r="984" spans="1:22" ht="27.75" hidden="1" customHeight="1" outlineLevel="1">
      <c r="A984" s="140"/>
      <c r="B984" s="155">
        <v>0</v>
      </c>
      <c r="C984" s="155">
        <v>0</v>
      </c>
      <c r="D984" s="155"/>
      <c r="E984" s="155">
        <f t="shared" ref="E984:F984" si="924">E865</f>
        <v>1</v>
      </c>
      <c r="F984" s="155">
        <f t="shared" si="924"/>
        <v>4.0999999999999996</v>
      </c>
      <c r="G984" s="155"/>
      <c r="H984" s="155">
        <f t="shared" si="910"/>
        <v>3.2</v>
      </c>
      <c r="I984" s="155">
        <v>2</v>
      </c>
      <c r="J984" s="157">
        <f t="shared" si="872"/>
        <v>26.24</v>
      </c>
      <c r="K984" s="157"/>
      <c r="L984" s="175" t="e">
        <f t="shared" si="724"/>
        <v>#REF!</v>
      </c>
      <c r="M984" s="175" t="e">
        <f t="shared" si="725"/>
        <v>#REF!</v>
      </c>
      <c r="N984" s="175" t="e">
        <f t="shared" si="726"/>
        <v>#REF!</v>
      </c>
      <c r="O984" s="175" t="e">
        <f t="shared" si="727"/>
        <v>#REF!</v>
      </c>
      <c r="P984" s="175" t="e">
        <f t="shared" ref="P984:Q984" si="925">N984+L984</f>
        <v>#REF!</v>
      </c>
      <c r="Q984" s="175" t="e">
        <f t="shared" si="925"/>
        <v>#REF!</v>
      </c>
      <c r="R984" s="155"/>
      <c r="S984" s="124"/>
      <c r="T984" s="119"/>
      <c r="U984" s="119"/>
      <c r="V984" s="124"/>
    </row>
    <row r="985" spans="1:22" ht="27.75" hidden="1" customHeight="1" outlineLevel="1">
      <c r="A985" s="140"/>
      <c r="B985" s="155">
        <v>0</v>
      </c>
      <c r="C985" s="155" t="s">
        <v>745</v>
      </c>
      <c r="D985" s="155"/>
      <c r="E985" s="155">
        <f t="shared" ref="E985:F985" si="926">E866</f>
        <v>1</v>
      </c>
      <c r="F985" s="155">
        <f t="shared" si="926"/>
        <v>5.2</v>
      </c>
      <c r="G985" s="155"/>
      <c r="H985" s="155">
        <f t="shared" si="910"/>
        <v>3.2</v>
      </c>
      <c r="I985" s="155">
        <v>2</v>
      </c>
      <c r="J985" s="157">
        <f t="shared" si="872"/>
        <v>33.28</v>
      </c>
      <c r="K985" s="157"/>
      <c r="L985" s="175" t="e">
        <f t="shared" si="724"/>
        <v>#REF!</v>
      </c>
      <c r="M985" s="175" t="e">
        <f t="shared" si="725"/>
        <v>#REF!</v>
      </c>
      <c r="N985" s="175" t="e">
        <f t="shared" si="726"/>
        <v>#REF!</v>
      </c>
      <c r="O985" s="175" t="e">
        <f t="shared" si="727"/>
        <v>#REF!</v>
      </c>
      <c r="P985" s="175" t="e">
        <f t="shared" ref="P985:Q985" si="927">N985+L985</f>
        <v>#REF!</v>
      </c>
      <c r="Q985" s="175" t="e">
        <f t="shared" si="927"/>
        <v>#REF!</v>
      </c>
      <c r="R985" s="155"/>
      <c r="S985" s="124"/>
      <c r="T985" s="119"/>
      <c r="U985" s="119"/>
      <c r="V985" s="124"/>
    </row>
    <row r="986" spans="1:22" ht="27.75" hidden="1" customHeight="1" outlineLevel="1">
      <c r="A986" s="140"/>
      <c r="B986" s="155">
        <v>0</v>
      </c>
      <c r="C986" s="155">
        <v>0</v>
      </c>
      <c r="D986" s="155"/>
      <c r="E986" s="155">
        <f t="shared" ref="E986:F986" si="928">E867</f>
        <v>1</v>
      </c>
      <c r="F986" s="155">
        <f t="shared" si="928"/>
        <v>9.1</v>
      </c>
      <c r="G986" s="155"/>
      <c r="H986" s="155">
        <f t="shared" si="910"/>
        <v>3.48</v>
      </c>
      <c r="I986" s="155">
        <v>2</v>
      </c>
      <c r="J986" s="157">
        <f t="shared" si="872"/>
        <v>63.335999999999999</v>
      </c>
      <c r="K986" s="157"/>
      <c r="L986" s="175" t="e">
        <f t="shared" si="724"/>
        <v>#REF!</v>
      </c>
      <c r="M986" s="175" t="e">
        <f t="shared" si="725"/>
        <v>#REF!</v>
      </c>
      <c r="N986" s="175" t="e">
        <f t="shared" si="726"/>
        <v>#REF!</v>
      </c>
      <c r="O986" s="175" t="e">
        <f t="shared" si="727"/>
        <v>#REF!</v>
      </c>
      <c r="P986" s="175" t="e">
        <f t="shared" ref="P986:Q986" si="929">N986+L986</f>
        <v>#REF!</v>
      </c>
      <c r="Q986" s="175" t="e">
        <f t="shared" si="929"/>
        <v>#REF!</v>
      </c>
      <c r="R986" s="155"/>
      <c r="S986" s="124"/>
      <c r="T986" s="119"/>
      <c r="U986" s="119"/>
      <c r="V986" s="124"/>
    </row>
    <row r="987" spans="1:22" ht="27.75" hidden="1" customHeight="1" outlineLevel="1">
      <c r="A987" s="140"/>
      <c r="B987" s="155">
        <v>0</v>
      </c>
      <c r="C987" s="155">
        <v>0</v>
      </c>
      <c r="D987" s="155"/>
      <c r="E987" s="155">
        <f t="shared" ref="E987:F987" si="930">E868</f>
        <v>1</v>
      </c>
      <c r="F987" s="155">
        <f t="shared" si="930"/>
        <v>2.9</v>
      </c>
      <c r="G987" s="155"/>
      <c r="H987" s="155">
        <f t="shared" si="910"/>
        <v>3.48</v>
      </c>
      <c r="I987" s="155">
        <v>2</v>
      </c>
      <c r="J987" s="157">
        <f t="shared" si="872"/>
        <v>20.184000000000001</v>
      </c>
      <c r="K987" s="157"/>
      <c r="L987" s="175" t="e">
        <f t="shared" si="724"/>
        <v>#REF!</v>
      </c>
      <c r="M987" s="175" t="e">
        <f t="shared" si="725"/>
        <v>#REF!</v>
      </c>
      <c r="N987" s="175" t="e">
        <f t="shared" si="726"/>
        <v>#REF!</v>
      </c>
      <c r="O987" s="175" t="e">
        <f t="shared" si="727"/>
        <v>#REF!</v>
      </c>
      <c r="P987" s="175" t="e">
        <f t="shared" ref="P987:Q987" si="931">N987+L987</f>
        <v>#REF!</v>
      </c>
      <c r="Q987" s="175" t="e">
        <f t="shared" si="931"/>
        <v>#REF!</v>
      </c>
      <c r="R987" s="155"/>
      <c r="S987" s="124"/>
      <c r="T987" s="119"/>
      <c r="U987" s="119"/>
      <c r="V987" s="124"/>
    </row>
    <row r="988" spans="1:22" ht="27.75" hidden="1" customHeight="1" outlineLevel="1">
      <c r="A988" s="140"/>
      <c r="B988" s="155">
        <v>0</v>
      </c>
      <c r="C988" s="155">
        <v>0</v>
      </c>
      <c r="D988" s="155"/>
      <c r="E988" s="155">
        <f t="shared" ref="E988:F988" si="932">E869</f>
        <v>1</v>
      </c>
      <c r="F988" s="155">
        <f t="shared" si="932"/>
        <v>3.1</v>
      </c>
      <c r="G988" s="155"/>
      <c r="H988" s="155">
        <f t="shared" si="910"/>
        <v>3.48</v>
      </c>
      <c r="I988" s="155">
        <v>2</v>
      </c>
      <c r="J988" s="157">
        <f t="shared" si="872"/>
        <v>21.576000000000001</v>
      </c>
      <c r="K988" s="157"/>
      <c r="L988" s="175" t="e">
        <f t="shared" si="724"/>
        <v>#REF!</v>
      </c>
      <c r="M988" s="175" t="e">
        <f t="shared" si="725"/>
        <v>#REF!</v>
      </c>
      <c r="N988" s="175" t="e">
        <f t="shared" si="726"/>
        <v>#REF!</v>
      </c>
      <c r="O988" s="175" t="e">
        <f t="shared" si="727"/>
        <v>#REF!</v>
      </c>
      <c r="P988" s="175" t="e">
        <f t="shared" ref="P988:Q988" si="933">N988+L988</f>
        <v>#REF!</v>
      </c>
      <c r="Q988" s="175" t="e">
        <f t="shared" si="933"/>
        <v>#REF!</v>
      </c>
      <c r="R988" s="155"/>
      <c r="S988" s="124"/>
      <c r="T988" s="119"/>
      <c r="U988" s="119"/>
      <c r="V988" s="124"/>
    </row>
    <row r="989" spans="1:22" ht="27.75" hidden="1" customHeight="1" outlineLevel="1">
      <c r="A989" s="140"/>
      <c r="B989" s="155">
        <v>0</v>
      </c>
      <c r="C989" s="155">
        <v>0</v>
      </c>
      <c r="D989" s="155"/>
      <c r="E989" s="155">
        <f t="shared" ref="E989:F989" si="934">E870</f>
        <v>1</v>
      </c>
      <c r="F989" s="155">
        <f t="shared" si="934"/>
        <v>0.2</v>
      </c>
      <c r="G989" s="155"/>
      <c r="H989" s="155">
        <f t="shared" si="910"/>
        <v>3.2</v>
      </c>
      <c r="I989" s="155">
        <v>2</v>
      </c>
      <c r="J989" s="157">
        <f t="shared" si="872"/>
        <v>1.28</v>
      </c>
      <c r="K989" s="157"/>
      <c r="L989" s="175" t="e">
        <f t="shared" si="724"/>
        <v>#REF!</v>
      </c>
      <c r="M989" s="175" t="e">
        <f t="shared" si="725"/>
        <v>#REF!</v>
      </c>
      <c r="N989" s="175" t="e">
        <f t="shared" si="726"/>
        <v>#REF!</v>
      </c>
      <c r="O989" s="175" t="e">
        <f t="shared" si="727"/>
        <v>#REF!</v>
      </c>
      <c r="P989" s="175" t="e">
        <f t="shared" ref="P989:Q989" si="935">N989+L989</f>
        <v>#REF!</v>
      </c>
      <c r="Q989" s="175" t="e">
        <f t="shared" si="935"/>
        <v>#REF!</v>
      </c>
      <c r="R989" s="155"/>
      <c r="S989" s="124"/>
      <c r="T989" s="119"/>
      <c r="U989" s="119"/>
      <c r="V989" s="124"/>
    </row>
    <row r="990" spans="1:22" ht="27.75" hidden="1" customHeight="1" outlineLevel="1">
      <c r="A990" s="140"/>
      <c r="B990" s="155">
        <v>0</v>
      </c>
      <c r="C990" s="155">
        <v>0</v>
      </c>
      <c r="D990" s="155"/>
      <c r="E990" s="155">
        <f t="shared" ref="E990:F990" si="936">E871</f>
        <v>1</v>
      </c>
      <c r="F990" s="155">
        <f t="shared" si="936"/>
        <v>1.5</v>
      </c>
      <c r="G990" s="155"/>
      <c r="H990" s="155">
        <f t="shared" si="910"/>
        <v>3.2</v>
      </c>
      <c r="I990" s="155">
        <v>2</v>
      </c>
      <c r="J990" s="157">
        <f t="shared" si="872"/>
        <v>9.6</v>
      </c>
      <c r="K990" s="157"/>
      <c r="L990" s="175" t="e">
        <f t="shared" si="724"/>
        <v>#REF!</v>
      </c>
      <c r="M990" s="175" t="e">
        <f t="shared" si="725"/>
        <v>#REF!</v>
      </c>
      <c r="N990" s="175" t="e">
        <f t="shared" si="726"/>
        <v>#REF!</v>
      </c>
      <c r="O990" s="175" t="e">
        <f t="shared" si="727"/>
        <v>#REF!</v>
      </c>
      <c r="P990" s="175" t="e">
        <f t="shared" ref="P990:Q990" si="937">N990+L990</f>
        <v>#REF!</v>
      </c>
      <c r="Q990" s="175" t="e">
        <f t="shared" si="937"/>
        <v>#REF!</v>
      </c>
      <c r="R990" s="155"/>
      <c r="S990" s="124"/>
      <c r="T990" s="119"/>
      <c r="U990" s="119"/>
      <c r="V990" s="124"/>
    </row>
    <row r="991" spans="1:22" ht="27.75" hidden="1" customHeight="1" outlineLevel="1">
      <c r="A991" s="140"/>
      <c r="B991" s="155">
        <v>0</v>
      </c>
      <c r="C991" s="155">
        <v>0</v>
      </c>
      <c r="D991" s="155"/>
      <c r="E991" s="155">
        <f t="shared" ref="E991:F991" si="938">E872</f>
        <v>1</v>
      </c>
      <c r="F991" s="155">
        <f t="shared" si="938"/>
        <v>4.3</v>
      </c>
      <c r="G991" s="155"/>
      <c r="H991" s="155">
        <f t="shared" si="910"/>
        <v>3.48</v>
      </c>
      <c r="I991" s="155">
        <v>2</v>
      </c>
      <c r="J991" s="157">
        <f t="shared" si="872"/>
        <v>29.928000000000001</v>
      </c>
      <c r="K991" s="157"/>
      <c r="L991" s="175" t="e">
        <f t="shared" si="724"/>
        <v>#REF!</v>
      </c>
      <c r="M991" s="175" t="e">
        <f t="shared" si="725"/>
        <v>#REF!</v>
      </c>
      <c r="N991" s="175" t="e">
        <f t="shared" si="726"/>
        <v>#REF!</v>
      </c>
      <c r="O991" s="175" t="e">
        <f t="shared" si="727"/>
        <v>#REF!</v>
      </c>
      <c r="P991" s="175" t="e">
        <f t="shared" ref="P991:Q991" si="939">N991+L991</f>
        <v>#REF!</v>
      </c>
      <c r="Q991" s="175" t="e">
        <f t="shared" si="939"/>
        <v>#REF!</v>
      </c>
      <c r="R991" s="155"/>
      <c r="S991" s="124"/>
      <c r="T991" s="119"/>
      <c r="U991" s="119"/>
      <c r="V991" s="124"/>
    </row>
    <row r="992" spans="1:22" ht="27.75" hidden="1" customHeight="1" outlineLevel="1">
      <c r="A992" s="140"/>
      <c r="B992" s="155">
        <v>0</v>
      </c>
      <c r="C992" s="155">
        <v>0</v>
      </c>
      <c r="D992" s="155"/>
      <c r="E992" s="155">
        <f t="shared" ref="E992:F992" si="940">E873</f>
        <v>1</v>
      </c>
      <c r="F992" s="155">
        <f t="shared" si="940"/>
        <v>4.9000000000000004</v>
      </c>
      <c r="G992" s="155"/>
      <c r="H992" s="155">
        <f t="shared" si="910"/>
        <v>3.48</v>
      </c>
      <c r="I992" s="155">
        <v>2</v>
      </c>
      <c r="J992" s="157">
        <f t="shared" si="872"/>
        <v>34.103999999999999</v>
      </c>
      <c r="K992" s="157"/>
      <c r="L992" s="175" t="e">
        <f t="shared" si="724"/>
        <v>#REF!</v>
      </c>
      <c r="M992" s="175" t="e">
        <f t="shared" si="725"/>
        <v>#REF!</v>
      </c>
      <c r="N992" s="175" t="e">
        <f t="shared" si="726"/>
        <v>#REF!</v>
      </c>
      <c r="O992" s="175" t="e">
        <f t="shared" si="727"/>
        <v>#REF!</v>
      </c>
      <c r="P992" s="175" t="e">
        <f t="shared" ref="P992:Q992" si="941">N992+L992</f>
        <v>#REF!</v>
      </c>
      <c r="Q992" s="175" t="e">
        <f t="shared" si="941"/>
        <v>#REF!</v>
      </c>
      <c r="R992" s="155"/>
      <c r="S992" s="124"/>
      <c r="T992" s="119"/>
      <c r="U992" s="119"/>
      <c r="V992" s="124"/>
    </row>
    <row r="993" spans="1:22" ht="27.75" hidden="1" customHeight="1" outlineLevel="1">
      <c r="A993" s="140"/>
      <c r="B993" s="155">
        <v>0</v>
      </c>
      <c r="C993" s="155">
        <v>0</v>
      </c>
      <c r="D993" s="155"/>
      <c r="E993" s="155">
        <f t="shared" ref="E993:F993" si="942">E874</f>
        <v>2</v>
      </c>
      <c r="F993" s="155">
        <f t="shared" si="942"/>
        <v>2.1</v>
      </c>
      <c r="G993" s="155"/>
      <c r="H993" s="155">
        <f t="shared" si="910"/>
        <v>3.48</v>
      </c>
      <c r="I993" s="155">
        <v>2</v>
      </c>
      <c r="J993" s="157">
        <f t="shared" si="872"/>
        <v>29.231999999999999</v>
      </c>
      <c r="K993" s="157"/>
      <c r="L993" s="175" t="e">
        <f t="shared" si="724"/>
        <v>#REF!</v>
      </c>
      <c r="M993" s="175" t="e">
        <f t="shared" si="725"/>
        <v>#REF!</v>
      </c>
      <c r="N993" s="175" t="e">
        <f t="shared" si="726"/>
        <v>#REF!</v>
      </c>
      <c r="O993" s="175" t="e">
        <f t="shared" si="727"/>
        <v>#REF!</v>
      </c>
      <c r="P993" s="175" t="e">
        <f t="shared" ref="P993:Q993" si="943">N993+L993</f>
        <v>#REF!</v>
      </c>
      <c r="Q993" s="175" t="e">
        <f t="shared" si="943"/>
        <v>#REF!</v>
      </c>
      <c r="R993" s="155"/>
      <c r="S993" s="124"/>
      <c r="T993" s="119"/>
      <c r="U993" s="119"/>
      <c r="V993" s="124"/>
    </row>
    <row r="994" spans="1:22" ht="27.75" hidden="1" customHeight="1" outlineLevel="1">
      <c r="A994" s="140"/>
      <c r="B994" s="155">
        <v>0</v>
      </c>
      <c r="C994" s="155" t="s">
        <v>644</v>
      </c>
      <c r="D994" s="155"/>
      <c r="E994" s="155">
        <f t="shared" ref="E994:F994" si="944">E875</f>
        <v>1</v>
      </c>
      <c r="F994" s="155">
        <f t="shared" si="944"/>
        <v>1.3</v>
      </c>
      <c r="G994" s="155"/>
      <c r="H994" s="155">
        <f t="shared" si="910"/>
        <v>3.3</v>
      </c>
      <c r="I994" s="155">
        <v>2</v>
      </c>
      <c r="J994" s="157">
        <f t="shared" si="872"/>
        <v>8.58</v>
      </c>
      <c r="K994" s="157"/>
      <c r="L994" s="175" t="e">
        <f t="shared" si="724"/>
        <v>#REF!</v>
      </c>
      <c r="M994" s="175" t="e">
        <f t="shared" si="725"/>
        <v>#REF!</v>
      </c>
      <c r="N994" s="175" t="e">
        <f t="shared" si="726"/>
        <v>#REF!</v>
      </c>
      <c r="O994" s="175" t="e">
        <f t="shared" si="727"/>
        <v>#REF!</v>
      </c>
      <c r="P994" s="175" t="e">
        <f t="shared" ref="P994:Q994" si="945">N994+L994</f>
        <v>#REF!</v>
      </c>
      <c r="Q994" s="175" t="e">
        <f t="shared" si="945"/>
        <v>#REF!</v>
      </c>
      <c r="R994" s="155"/>
      <c r="S994" s="124"/>
      <c r="T994" s="119"/>
      <c r="U994" s="119"/>
      <c r="V994" s="124"/>
    </row>
    <row r="995" spans="1:22" ht="27.75" hidden="1" customHeight="1" outlineLevel="1">
      <c r="A995" s="140"/>
      <c r="B995" s="155" t="s">
        <v>721</v>
      </c>
      <c r="C995" s="155" t="s">
        <v>723</v>
      </c>
      <c r="D995" s="155"/>
      <c r="E995" s="155">
        <f t="shared" ref="E995:F995" si="946">E876</f>
        <v>4</v>
      </c>
      <c r="F995" s="155">
        <f t="shared" si="946"/>
        <v>0.9</v>
      </c>
      <c r="G995" s="155"/>
      <c r="H995" s="155">
        <f t="shared" si="910"/>
        <v>2.2000000000000002</v>
      </c>
      <c r="I995" s="155">
        <v>-2</v>
      </c>
      <c r="J995" s="157">
        <f t="shared" si="872"/>
        <v>-15.84</v>
      </c>
      <c r="K995" s="157"/>
      <c r="L995" s="175" t="e">
        <f t="shared" si="724"/>
        <v>#REF!</v>
      </c>
      <c r="M995" s="175" t="e">
        <f t="shared" si="725"/>
        <v>#REF!</v>
      </c>
      <c r="N995" s="175" t="e">
        <f t="shared" si="726"/>
        <v>#REF!</v>
      </c>
      <c r="O995" s="175" t="e">
        <f t="shared" si="727"/>
        <v>#REF!</v>
      </c>
      <c r="P995" s="175" t="e">
        <f t="shared" ref="P995:Q995" si="947">N995+L995</f>
        <v>#REF!</v>
      </c>
      <c r="Q995" s="175" t="e">
        <f t="shared" si="947"/>
        <v>#REF!</v>
      </c>
      <c r="R995" s="155"/>
      <c r="S995" s="124"/>
      <c r="T995" s="119"/>
      <c r="U995" s="119"/>
      <c r="V995" s="124"/>
    </row>
    <row r="996" spans="1:22" ht="27.75" hidden="1" customHeight="1" outlineLevel="1">
      <c r="A996" s="140"/>
      <c r="B996" s="155">
        <v>0</v>
      </c>
      <c r="C996" s="155" t="s">
        <v>728</v>
      </c>
      <c r="D996" s="155"/>
      <c r="E996" s="155">
        <f t="shared" ref="E996:F996" si="948">E877</f>
        <v>2</v>
      </c>
      <c r="F996" s="155">
        <f t="shared" si="948"/>
        <v>1.6</v>
      </c>
      <c r="G996" s="155"/>
      <c r="H996" s="155">
        <f t="shared" si="910"/>
        <v>2.2000000000000002</v>
      </c>
      <c r="I996" s="155">
        <v>-2</v>
      </c>
      <c r="J996" s="157">
        <f t="shared" si="872"/>
        <v>-14.08</v>
      </c>
      <c r="K996" s="157"/>
      <c r="L996" s="175" t="e">
        <f t="shared" si="724"/>
        <v>#REF!</v>
      </c>
      <c r="M996" s="175" t="e">
        <f t="shared" si="725"/>
        <v>#REF!</v>
      </c>
      <c r="N996" s="175" t="e">
        <f t="shared" si="726"/>
        <v>#REF!</v>
      </c>
      <c r="O996" s="175" t="e">
        <f t="shared" si="727"/>
        <v>#REF!</v>
      </c>
      <c r="P996" s="175" t="e">
        <f t="shared" ref="P996:Q996" si="949">N996+L996</f>
        <v>#REF!</v>
      </c>
      <c r="Q996" s="175" t="e">
        <f t="shared" si="949"/>
        <v>#REF!</v>
      </c>
      <c r="R996" s="155"/>
      <c r="S996" s="124"/>
      <c r="T996" s="119"/>
      <c r="U996" s="119"/>
      <c r="V996" s="124"/>
    </row>
    <row r="997" spans="1:22" ht="27.75" hidden="1" customHeight="1" outlineLevel="1">
      <c r="A997" s="140"/>
      <c r="B997" s="155">
        <v>0</v>
      </c>
      <c r="C997" s="155" t="s">
        <v>725</v>
      </c>
      <c r="D997" s="155"/>
      <c r="E997" s="155">
        <f t="shared" ref="E997:F997" si="950">E878</f>
        <v>2</v>
      </c>
      <c r="F997" s="155">
        <f t="shared" si="950"/>
        <v>0.9</v>
      </c>
      <c r="G997" s="155"/>
      <c r="H997" s="155">
        <f t="shared" si="910"/>
        <v>2.2000000000000002</v>
      </c>
      <c r="I997" s="155">
        <v>-2</v>
      </c>
      <c r="J997" s="157">
        <f t="shared" si="872"/>
        <v>-7.92</v>
      </c>
      <c r="K997" s="157"/>
      <c r="L997" s="175" t="e">
        <f t="shared" si="724"/>
        <v>#REF!</v>
      </c>
      <c r="M997" s="175" t="e">
        <f t="shared" si="725"/>
        <v>#REF!</v>
      </c>
      <c r="N997" s="175" t="e">
        <f t="shared" si="726"/>
        <v>#REF!</v>
      </c>
      <c r="O997" s="175" t="e">
        <f t="shared" si="727"/>
        <v>#REF!</v>
      </c>
      <c r="P997" s="175" t="e">
        <f t="shared" ref="P997:Q997" si="951">N997+L997</f>
        <v>#REF!</v>
      </c>
      <c r="Q997" s="175" t="e">
        <f t="shared" si="951"/>
        <v>#REF!</v>
      </c>
      <c r="R997" s="155"/>
      <c r="S997" s="124"/>
      <c r="T997" s="119"/>
      <c r="U997" s="119"/>
      <c r="V997" s="124"/>
    </row>
    <row r="998" spans="1:22" ht="27.75" hidden="1" customHeight="1" outlineLevel="1">
      <c r="A998" s="140"/>
      <c r="B998" s="155">
        <v>0</v>
      </c>
      <c r="C998" s="155" t="s">
        <v>729</v>
      </c>
      <c r="D998" s="155"/>
      <c r="E998" s="155">
        <f t="shared" ref="E998:F998" si="952">E879</f>
        <v>2</v>
      </c>
      <c r="F998" s="155">
        <f t="shared" si="952"/>
        <v>1.6</v>
      </c>
      <c r="G998" s="155"/>
      <c r="H998" s="155">
        <f t="shared" si="910"/>
        <v>2.2000000000000002</v>
      </c>
      <c r="I998" s="155">
        <v>-2</v>
      </c>
      <c r="J998" s="157">
        <f t="shared" si="872"/>
        <v>-14.08</v>
      </c>
      <c r="K998" s="157"/>
      <c r="L998" s="175" t="e">
        <f t="shared" si="724"/>
        <v>#REF!</v>
      </c>
      <c r="M998" s="175" t="e">
        <f t="shared" si="725"/>
        <v>#REF!</v>
      </c>
      <c r="N998" s="175" t="e">
        <f t="shared" si="726"/>
        <v>#REF!</v>
      </c>
      <c r="O998" s="175" t="e">
        <f t="shared" si="727"/>
        <v>#REF!</v>
      </c>
      <c r="P998" s="175" t="e">
        <f t="shared" ref="P998:Q998" si="953">N998+L998</f>
        <v>#REF!</v>
      </c>
      <c r="Q998" s="175" t="e">
        <f t="shared" si="953"/>
        <v>#REF!</v>
      </c>
      <c r="R998" s="155"/>
      <c r="S998" s="124"/>
      <c r="T998" s="119"/>
      <c r="U998" s="119"/>
      <c r="V998" s="124"/>
    </row>
    <row r="999" spans="1:22" ht="27.75" hidden="1" customHeight="1" outlineLevel="1">
      <c r="A999" s="140"/>
      <c r="B999" s="155" t="s">
        <v>767</v>
      </c>
      <c r="C999" s="155" t="s">
        <v>365</v>
      </c>
      <c r="D999" s="155"/>
      <c r="E999" s="155">
        <f t="shared" ref="E999:F999" si="954">E880</f>
        <v>1</v>
      </c>
      <c r="F999" s="155">
        <f t="shared" si="954"/>
        <v>14.1</v>
      </c>
      <c r="G999" s="155"/>
      <c r="H999" s="155">
        <f t="shared" si="910"/>
        <v>3.6</v>
      </c>
      <c r="I999" s="155">
        <f t="shared" ref="I999:I1000" si="955">I880</f>
        <v>1</v>
      </c>
      <c r="J999" s="157">
        <f t="shared" si="872"/>
        <v>50.76</v>
      </c>
      <c r="K999" s="157"/>
      <c r="L999" s="175" t="e">
        <f t="shared" si="724"/>
        <v>#REF!</v>
      </c>
      <c r="M999" s="175" t="e">
        <f t="shared" si="725"/>
        <v>#REF!</v>
      </c>
      <c r="N999" s="175" t="e">
        <f t="shared" si="726"/>
        <v>#REF!</v>
      </c>
      <c r="O999" s="175" t="e">
        <f t="shared" si="727"/>
        <v>#REF!</v>
      </c>
      <c r="P999" s="175" t="e">
        <f t="shared" ref="P999:Q999" si="956">N999+L999</f>
        <v>#REF!</v>
      </c>
      <c r="Q999" s="175" t="e">
        <f t="shared" si="956"/>
        <v>#REF!</v>
      </c>
      <c r="R999" s="155"/>
      <c r="S999" s="124"/>
      <c r="T999" s="119"/>
      <c r="U999" s="119"/>
      <c r="V999" s="124"/>
    </row>
    <row r="1000" spans="1:22" ht="27.75" hidden="1" customHeight="1" outlineLevel="1">
      <c r="A1000" s="140"/>
      <c r="B1000" s="155">
        <v>0</v>
      </c>
      <c r="C1000" s="155" t="s">
        <v>371</v>
      </c>
      <c r="D1000" s="155"/>
      <c r="E1000" s="155">
        <f t="shared" ref="E1000:F1000" si="957">E881</f>
        <v>1</v>
      </c>
      <c r="F1000" s="155">
        <f t="shared" si="957"/>
        <v>14.1</v>
      </c>
      <c r="G1000" s="155"/>
      <c r="H1000" s="155">
        <f t="shared" si="910"/>
        <v>3.2</v>
      </c>
      <c r="I1000" s="155">
        <f t="shared" si="955"/>
        <v>1</v>
      </c>
      <c r="J1000" s="157">
        <f t="shared" si="872"/>
        <v>45.12</v>
      </c>
      <c r="K1000" s="157"/>
      <c r="L1000" s="175" t="e">
        <f t="shared" si="724"/>
        <v>#REF!</v>
      </c>
      <c r="M1000" s="175" t="e">
        <f t="shared" si="725"/>
        <v>#REF!</v>
      </c>
      <c r="N1000" s="175" t="e">
        <f t="shared" si="726"/>
        <v>#REF!</v>
      </c>
      <c r="O1000" s="175" t="e">
        <f t="shared" si="727"/>
        <v>#REF!</v>
      </c>
      <c r="P1000" s="175" t="e">
        <f t="shared" ref="P1000:Q1000" si="958">N1000+L1000</f>
        <v>#REF!</v>
      </c>
      <c r="Q1000" s="175" t="e">
        <f t="shared" si="958"/>
        <v>#REF!</v>
      </c>
      <c r="R1000" s="155"/>
      <c r="S1000" s="124"/>
      <c r="T1000" s="119"/>
      <c r="U1000" s="119"/>
      <c r="V1000" s="124"/>
    </row>
    <row r="1001" spans="1:22" ht="27.75" hidden="1" customHeight="1" outlineLevel="1">
      <c r="A1001" s="140"/>
      <c r="B1001" s="155"/>
      <c r="C1001" s="155"/>
      <c r="D1001" s="155"/>
      <c r="E1001" s="155"/>
      <c r="F1001" s="155"/>
      <c r="G1001" s="155"/>
      <c r="H1001" s="155"/>
      <c r="I1001" s="155"/>
      <c r="J1001" s="157"/>
      <c r="K1001" s="157"/>
      <c r="L1001" s="175" t="e">
        <f t="shared" si="724"/>
        <v>#REF!</v>
      </c>
      <c r="M1001" s="175" t="e">
        <f t="shared" si="725"/>
        <v>#REF!</v>
      </c>
      <c r="N1001" s="175" t="e">
        <f t="shared" si="726"/>
        <v>#REF!</v>
      </c>
      <c r="O1001" s="175" t="e">
        <f t="shared" si="727"/>
        <v>#REF!</v>
      </c>
      <c r="P1001" s="175" t="e">
        <f t="shared" ref="P1001:Q1001" si="959">N1001+L1001</f>
        <v>#REF!</v>
      </c>
      <c r="Q1001" s="175" t="e">
        <f t="shared" si="959"/>
        <v>#REF!</v>
      </c>
      <c r="R1001" s="155"/>
      <c r="S1001" s="124"/>
      <c r="T1001" s="119"/>
      <c r="U1001" s="119"/>
      <c r="V1001" s="124"/>
    </row>
    <row r="1002" spans="1:22" ht="35.25" customHeight="1" collapsed="1">
      <c r="A1002" s="140">
        <v>4</v>
      </c>
      <c r="B1002" s="155" t="s">
        <v>395</v>
      </c>
      <c r="C1002" s="155" t="s">
        <v>291</v>
      </c>
      <c r="D1002" s="214" t="s">
        <v>206</v>
      </c>
      <c r="E1002" s="156"/>
      <c r="F1002" s="157"/>
      <c r="G1002" s="157"/>
      <c r="H1002" s="157"/>
      <c r="I1002" s="157"/>
      <c r="J1002" s="157"/>
      <c r="K1002" s="157">
        <f>SUM(J1003:J1016)</f>
        <v>194.30287999999999</v>
      </c>
      <c r="L1002" s="175" t="e">
        <f t="shared" si="724"/>
        <v>#REF!</v>
      </c>
      <c r="M1002" s="175" t="e">
        <f t="shared" si="725"/>
        <v>#REF!</v>
      </c>
      <c r="N1002" s="175" t="e">
        <f t="shared" si="726"/>
        <v>#REF!</v>
      </c>
      <c r="O1002" s="175" t="e">
        <f t="shared" si="727"/>
        <v>#REF!</v>
      </c>
      <c r="P1002" s="175" t="e">
        <f t="shared" ref="P1002:Q1002" si="960">N1002+L1002</f>
        <v>#REF!</v>
      </c>
      <c r="Q1002" s="175" t="e">
        <f t="shared" si="960"/>
        <v>#REF!</v>
      </c>
      <c r="R1002" s="155"/>
      <c r="S1002" s="124"/>
      <c r="T1002" s="119">
        <v>42000</v>
      </c>
      <c r="U1002" s="119">
        <v>65000</v>
      </c>
      <c r="V1002" s="124"/>
    </row>
    <row r="1003" spans="1:22" ht="27.75" hidden="1" customHeight="1" outlineLevel="1">
      <c r="A1003" s="140"/>
      <c r="B1003" s="155" t="s">
        <v>770</v>
      </c>
      <c r="C1003" s="155" t="s">
        <v>771</v>
      </c>
      <c r="D1003" s="155"/>
      <c r="E1003" s="155">
        <v>1</v>
      </c>
      <c r="F1003" s="155">
        <v>58.8</v>
      </c>
      <c r="G1003" s="155"/>
      <c r="H1003" s="155">
        <v>0.5</v>
      </c>
      <c r="I1003" s="155">
        <v>1</v>
      </c>
      <c r="J1003" s="157">
        <f t="shared" ref="J1003:J1010" si="961">PRODUCT(E1003:I1003)</f>
        <v>29.4</v>
      </c>
      <c r="K1003" s="157"/>
      <c r="L1003" s="175" t="e">
        <f t="shared" si="724"/>
        <v>#REF!</v>
      </c>
      <c r="M1003" s="175" t="e">
        <f t="shared" si="725"/>
        <v>#REF!</v>
      </c>
      <c r="N1003" s="175" t="e">
        <f t="shared" si="726"/>
        <v>#REF!</v>
      </c>
      <c r="O1003" s="175" t="e">
        <f t="shared" si="727"/>
        <v>#REF!</v>
      </c>
      <c r="P1003" s="175" t="e">
        <f t="shared" ref="P1003:Q1003" si="962">N1003+L1003</f>
        <v>#REF!</v>
      </c>
      <c r="Q1003" s="175" t="e">
        <f t="shared" si="962"/>
        <v>#REF!</v>
      </c>
      <c r="R1003" s="155"/>
      <c r="S1003" s="124"/>
      <c r="T1003" s="119"/>
      <c r="U1003" s="119"/>
      <c r="V1003" s="124"/>
    </row>
    <row r="1004" spans="1:22" ht="27.75" hidden="1" customHeight="1" outlineLevel="1">
      <c r="A1004" s="140"/>
      <c r="B1004" s="155"/>
      <c r="C1004" s="155" t="s">
        <v>772</v>
      </c>
      <c r="D1004" s="155"/>
      <c r="E1004" s="155">
        <v>1</v>
      </c>
      <c r="F1004" s="155">
        <v>0.7</v>
      </c>
      <c r="G1004" s="155"/>
      <c r="H1004" s="155">
        <f>3.6+3.2</f>
        <v>6.8</v>
      </c>
      <c r="I1004" s="155">
        <v>1</v>
      </c>
      <c r="J1004" s="157">
        <f t="shared" si="961"/>
        <v>4.76</v>
      </c>
      <c r="K1004" s="157"/>
      <c r="L1004" s="175" t="e">
        <f t="shared" si="724"/>
        <v>#REF!</v>
      </c>
      <c r="M1004" s="175" t="e">
        <f t="shared" si="725"/>
        <v>#REF!</v>
      </c>
      <c r="N1004" s="175" t="e">
        <f t="shared" si="726"/>
        <v>#REF!</v>
      </c>
      <c r="O1004" s="175" t="e">
        <f t="shared" si="727"/>
        <v>#REF!</v>
      </c>
      <c r="P1004" s="175" t="e">
        <f t="shared" ref="P1004:Q1004" si="963">N1004+L1004</f>
        <v>#REF!</v>
      </c>
      <c r="Q1004" s="175" t="e">
        <f t="shared" si="963"/>
        <v>#REF!</v>
      </c>
      <c r="R1004" s="155"/>
      <c r="S1004" s="124"/>
      <c r="T1004" s="119"/>
      <c r="U1004" s="119"/>
      <c r="V1004" s="124"/>
    </row>
    <row r="1005" spans="1:22" ht="27.75" hidden="1" customHeight="1" outlineLevel="1">
      <c r="A1005" s="140"/>
      <c r="B1005" s="155"/>
      <c r="C1005" s="155" t="s">
        <v>773</v>
      </c>
      <c r="D1005" s="155"/>
      <c r="E1005" s="155"/>
      <c r="F1005" s="155"/>
      <c r="G1005" s="155"/>
      <c r="H1005" s="155"/>
      <c r="I1005" s="155">
        <v>12.53</v>
      </c>
      <c r="J1005" s="157">
        <f t="shared" si="961"/>
        <v>12.53</v>
      </c>
      <c r="K1005" s="157"/>
      <c r="L1005" s="175" t="e">
        <f t="shared" si="724"/>
        <v>#REF!</v>
      </c>
      <c r="M1005" s="175" t="e">
        <f t="shared" si="725"/>
        <v>#REF!</v>
      </c>
      <c r="N1005" s="175" t="e">
        <f t="shared" si="726"/>
        <v>#REF!</v>
      </c>
      <c r="O1005" s="175" t="e">
        <f t="shared" si="727"/>
        <v>#REF!</v>
      </c>
      <c r="P1005" s="175" t="e">
        <f t="shared" ref="P1005:Q1005" si="964">N1005+L1005</f>
        <v>#REF!</v>
      </c>
      <c r="Q1005" s="175" t="e">
        <f t="shared" si="964"/>
        <v>#REF!</v>
      </c>
      <c r="R1005" s="155"/>
      <c r="S1005" s="124"/>
      <c r="T1005" s="119"/>
      <c r="U1005" s="119"/>
      <c r="V1005" s="124"/>
    </row>
    <row r="1006" spans="1:22" ht="27.75" hidden="1" customHeight="1" outlineLevel="1">
      <c r="A1006" s="140"/>
      <c r="B1006" s="155"/>
      <c r="C1006" s="155"/>
      <c r="D1006" s="155"/>
      <c r="E1006" s="155"/>
      <c r="F1006" s="155">
        <v>9.8000000000000007</v>
      </c>
      <c r="G1006" s="155"/>
      <c r="H1006" s="155">
        <v>0.4</v>
      </c>
      <c r="I1006" s="155"/>
      <c r="J1006" s="157">
        <f t="shared" si="961"/>
        <v>3.92</v>
      </c>
      <c r="K1006" s="157"/>
      <c r="L1006" s="175" t="e">
        <f t="shared" si="724"/>
        <v>#REF!</v>
      </c>
      <c r="M1006" s="175" t="e">
        <f t="shared" si="725"/>
        <v>#REF!</v>
      </c>
      <c r="N1006" s="175" t="e">
        <f t="shared" si="726"/>
        <v>#REF!</v>
      </c>
      <c r="O1006" s="175" t="e">
        <f t="shared" si="727"/>
        <v>#REF!</v>
      </c>
      <c r="P1006" s="175" t="e">
        <f t="shared" ref="P1006:Q1006" si="965">N1006+L1006</f>
        <v>#REF!</v>
      </c>
      <c r="Q1006" s="175" t="e">
        <f t="shared" si="965"/>
        <v>#REF!</v>
      </c>
      <c r="R1006" s="155"/>
      <c r="S1006" s="124"/>
      <c r="T1006" s="119"/>
      <c r="U1006" s="119"/>
      <c r="V1006" s="124"/>
    </row>
    <row r="1007" spans="1:22" ht="27.75" hidden="1" customHeight="1" outlineLevel="1">
      <c r="A1007" s="140"/>
      <c r="B1007" s="155"/>
      <c r="C1007" s="155" t="s">
        <v>774</v>
      </c>
      <c r="D1007" s="155"/>
      <c r="E1007" s="155"/>
      <c r="F1007" s="155"/>
      <c r="G1007" s="155"/>
      <c r="H1007" s="155"/>
      <c r="I1007" s="155">
        <v>62.28</v>
      </c>
      <c r="J1007" s="157">
        <f t="shared" si="961"/>
        <v>62.28</v>
      </c>
      <c r="K1007" s="157"/>
      <c r="L1007" s="175" t="e">
        <f t="shared" si="724"/>
        <v>#REF!</v>
      </c>
      <c r="M1007" s="175" t="e">
        <f t="shared" si="725"/>
        <v>#REF!</v>
      </c>
      <c r="N1007" s="175" t="e">
        <f t="shared" si="726"/>
        <v>#REF!</v>
      </c>
      <c r="O1007" s="175" t="e">
        <f t="shared" si="727"/>
        <v>#REF!</v>
      </c>
      <c r="P1007" s="175" t="e">
        <f t="shared" ref="P1007:Q1007" si="966">N1007+L1007</f>
        <v>#REF!</v>
      </c>
      <c r="Q1007" s="175" t="e">
        <f t="shared" si="966"/>
        <v>#REF!</v>
      </c>
      <c r="R1007" s="155"/>
      <c r="S1007" s="124"/>
      <c r="T1007" s="119"/>
      <c r="U1007" s="119"/>
      <c r="V1007" s="124"/>
    </row>
    <row r="1008" spans="1:22" ht="27.75" hidden="1" customHeight="1" outlineLevel="1">
      <c r="A1008" s="140"/>
      <c r="B1008" s="155"/>
      <c r="C1008" s="155"/>
      <c r="D1008" s="155"/>
      <c r="E1008" s="155"/>
      <c r="F1008" s="155">
        <v>54.1</v>
      </c>
      <c r="G1008" s="155"/>
      <c r="H1008" s="155">
        <v>0.4</v>
      </c>
      <c r="I1008" s="155"/>
      <c r="J1008" s="157">
        <f t="shared" si="961"/>
        <v>21.64</v>
      </c>
      <c r="K1008" s="157"/>
      <c r="L1008" s="175" t="e">
        <f t="shared" si="724"/>
        <v>#REF!</v>
      </c>
      <c r="M1008" s="175" t="e">
        <f t="shared" si="725"/>
        <v>#REF!</v>
      </c>
      <c r="N1008" s="175" t="e">
        <f t="shared" si="726"/>
        <v>#REF!</v>
      </c>
      <c r="O1008" s="175" t="e">
        <f t="shared" si="727"/>
        <v>#REF!</v>
      </c>
      <c r="P1008" s="175" t="e">
        <f t="shared" ref="P1008:Q1008" si="967">N1008+L1008</f>
        <v>#REF!</v>
      </c>
      <c r="Q1008" s="175" t="e">
        <f t="shared" si="967"/>
        <v>#REF!</v>
      </c>
      <c r="R1008" s="155"/>
      <c r="S1008" s="124"/>
      <c r="T1008" s="119"/>
      <c r="U1008" s="119"/>
      <c r="V1008" s="124"/>
    </row>
    <row r="1009" spans="1:22" ht="27.75" hidden="1" customHeight="1" outlineLevel="1">
      <c r="A1009" s="140"/>
      <c r="B1009" s="155" t="s">
        <v>775</v>
      </c>
      <c r="C1009" s="155" t="s">
        <v>776</v>
      </c>
      <c r="D1009" s="155"/>
      <c r="E1009" s="155">
        <v>1</v>
      </c>
      <c r="F1009" s="155">
        <v>5.7</v>
      </c>
      <c r="G1009" s="155"/>
      <c r="H1009" s="155">
        <v>3.6</v>
      </c>
      <c r="I1009" s="155"/>
      <c r="J1009" s="157">
        <f t="shared" si="961"/>
        <v>20.52</v>
      </c>
      <c r="K1009" s="157"/>
      <c r="L1009" s="175" t="e">
        <f t="shared" si="724"/>
        <v>#REF!</v>
      </c>
      <c r="M1009" s="175" t="e">
        <f t="shared" si="725"/>
        <v>#REF!</v>
      </c>
      <c r="N1009" s="175" t="e">
        <f t="shared" si="726"/>
        <v>#REF!</v>
      </c>
      <c r="O1009" s="175" t="e">
        <f t="shared" si="727"/>
        <v>#REF!</v>
      </c>
      <c r="P1009" s="175" t="e">
        <f t="shared" ref="P1009:Q1009" si="968">N1009+L1009</f>
        <v>#REF!</v>
      </c>
      <c r="Q1009" s="175" t="e">
        <f t="shared" si="968"/>
        <v>#REF!</v>
      </c>
      <c r="R1009" s="155"/>
      <c r="S1009" s="124"/>
      <c r="T1009" s="119"/>
      <c r="U1009" s="119"/>
      <c r="V1009" s="124"/>
    </row>
    <row r="1010" spans="1:22" ht="27.75" hidden="1" customHeight="1" outlineLevel="1">
      <c r="A1010" s="140"/>
      <c r="B1010" s="155"/>
      <c r="C1010" s="155" t="s">
        <v>777</v>
      </c>
      <c r="D1010" s="155"/>
      <c r="E1010" s="155">
        <v>1</v>
      </c>
      <c r="F1010" s="155">
        <v>6.2</v>
      </c>
      <c r="G1010" s="155"/>
      <c r="H1010" s="155">
        <v>3.2</v>
      </c>
      <c r="I1010" s="155"/>
      <c r="J1010" s="157">
        <f t="shared" si="961"/>
        <v>19.84</v>
      </c>
      <c r="K1010" s="157"/>
      <c r="L1010" s="175" t="e">
        <f t="shared" si="724"/>
        <v>#REF!</v>
      </c>
      <c r="M1010" s="175" t="e">
        <f t="shared" si="725"/>
        <v>#REF!</v>
      </c>
      <c r="N1010" s="175" t="e">
        <f t="shared" si="726"/>
        <v>#REF!</v>
      </c>
      <c r="O1010" s="175" t="e">
        <f t="shared" si="727"/>
        <v>#REF!</v>
      </c>
      <c r="P1010" s="175" t="e">
        <f t="shared" ref="P1010:Q1010" si="969">N1010+L1010</f>
        <v>#REF!</v>
      </c>
      <c r="Q1010" s="175" t="e">
        <f t="shared" si="969"/>
        <v>#REF!</v>
      </c>
      <c r="R1010" s="155"/>
      <c r="S1010" s="124"/>
      <c r="T1010" s="119"/>
      <c r="U1010" s="119"/>
      <c r="V1010" s="124"/>
    </row>
    <row r="1011" spans="1:22" ht="27.75" hidden="1" customHeight="1" outlineLevel="1">
      <c r="A1011" s="140"/>
      <c r="B1011" s="155"/>
      <c r="C1011" s="155" t="s">
        <v>735</v>
      </c>
      <c r="D1011" s="155"/>
      <c r="E1011" s="155">
        <v>1</v>
      </c>
      <c r="F1011" s="155">
        <v>1.3</v>
      </c>
      <c r="G1011" s="155">
        <v>1.23</v>
      </c>
      <c r="H1011" s="155">
        <v>0.12</v>
      </c>
      <c r="I1011" s="155"/>
      <c r="J1011" s="157">
        <f t="shared" ref="J1011:J1012" si="970">F1011*G1011+(F1011+G1011)*H1011</f>
        <v>1.9026000000000001</v>
      </c>
      <c r="K1011" s="157"/>
      <c r="L1011" s="175" t="e">
        <f t="shared" si="724"/>
        <v>#REF!</v>
      </c>
      <c r="M1011" s="175" t="e">
        <f t="shared" si="725"/>
        <v>#REF!</v>
      </c>
      <c r="N1011" s="175" t="e">
        <f t="shared" si="726"/>
        <v>#REF!</v>
      </c>
      <c r="O1011" s="175" t="e">
        <f t="shared" si="727"/>
        <v>#REF!</v>
      </c>
      <c r="P1011" s="175" t="e">
        <f t="shared" ref="P1011:Q1011" si="971">N1011+L1011</f>
        <v>#REF!</v>
      </c>
      <c r="Q1011" s="175" t="e">
        <f t="shared" si="971"/>
        <v>#REF!</v>
      </c>
      <c r="R1011" s="155"/>
      <c r="S1011" s="124"/>
      <c r="T1011" s="119"/>
      <c r="U1011" s="119"/>
      <c r="V1011" s="124"/>
    </row>
    <row r="1012" spans="1:22" ht="27.75" hidden="1" customHeight="1" outlineLevel="1">
      <c r="A1012" s="140"/>
      <c r="B1012" s="155"/>
      <c r="C1012" s="155"/>
      <c r="D1012" s="155"/>
      <c r="E1012" s="155">
        <v>1</v>
      </c>
      <c r="F1012" s="155">
        <v>1.2</v>
      </c>
      <c r="G1012" s="155">
        <v>1.34</v>
      </c>
      <c r="H1012" s="155">
        <v>0.12</v>
      </c>
      <c r="I1012" s="155"/>
      <c r="J1012" s="157">
        <f t="shared" si="970"/>
        <v>1.9128000000000001</v>
      </c>
      <c r="K1012" s="157"/>
      <c r="L1012" s="175" t="e">
        <f t="shared" si="724"/>
        <v>#REF!</v>
      </c>
      <c r="M1012" s="175" t="e">
        <f t="shared" si="725"/>
        <v>#REF!</v>
      </c>
      <c r="N1012" s="175" t="e">
        <f t="shared" si="726"/>
        <v>#REF!</v>
      </c>
      <c r="O1012" s="175" t="e">
        <f t="shared" si="727"/>
        <v>#REF!</v>
      </c>
      <c r="P1012" s="175" t="e">
        <f t="shared" ref="P1012:Q1012" si="972">N1012+L1012</f>
        <v>#REF!</v>
      </c>
      <c r="Q1012" s="175" t="e">
        <f t="shared" si="972"/>
        <v>#REF!</v>
      </c>
      <c r="R1012" s="155"/>
      <c r="S1012" s="124"/>
      <c r="T1012" s="119"/>
      <c r="U1012" s="119"/>
      <c r="V1012" s="124"/>
    </row>
    <row r="1013" spans="1:22" ht="27.75" hidden="1" customHeight="1" outlineLevel="1">
      <c r="A1013" s="140"/>
      <c r="B1013" s="155"/>
      <c r="C1013" s="155"/>
      <c r="D1013" s="155"/>
      <c r="E1013" s="155">
        <v>1</v>
      </c>
      <c r="F1013" s="155">
        <f>1.88+1.85+1.88*7/5</f>
        <v>6.3620000000000001</v>
      </c>
      <c r="G1013" s="155">
        <f>1.3+0.12</f>
        <v>1.42</v>
      </c>
      <c r="H1013" s="155">
        <v>0.12</v>
      </c>
      <c r="I1013" s="155"/>
      <c r="J1013" s="157">
        <f>F1013*G1013+(F1013*H1013)</f>
        <v>9.7974800000000002</v>
      </c>
      <c r="K1013" s="157"/>
      <c r="L1013" s="175" t="e">
        <f t="shared" si="724"/>
        <v>#REF!</v>
      </c>
      <c r="M1013" s="175" t="e">
        <f t="shared" si="725"/>
        <v>#REF!</v>
      </c>
      <c r="N1013" s="175" t="e">
        <f t="shared" si="726"/>
        <v>#REF!</v>
      </c>
      <c r="O1013" s="175" t="e">
        <f t="shared" si="727"/>
        <v>#REF!</v>
      </c>
      <c r="P1013" s="175" t="e">
        <f t="shared" ref="P1013:Q1013" si="973">N1013+L1013</f>
        <v>#REF!</v>
      </c>
      <c r="Q1013" s="175" t="e">
        <f t="shared" si="973"/>
        <v>#REF!</v>
      </c>
      <c r="R1013" s="155"/>
      <c r="S1013" s="124"/>
      <c r="T1013" s="119"/>
      <c r="U1013" s="119"/>
      <c r="V1013" s="124"/>
    </row>
    <row r="1014" spans="1:22" ht="27.75" hidden="1" customHeight="1" outlineLevel="1">
      <c r="A1014" s="140"/>
      <c r="B1014" s="155"/>
      <c r="C1014" s="155" t="s">
        <v>778</v>
      </c>
      <c r="D1014" s="155"/>
      <c r="E1014" s="155">
        <v>1</v>
      </c>
      <c r="F1014" s="155">
        <v>14.5</v>
      </c>
      <c r="G1014" s="155"/>
      <c r="H1014" s="155">
        <v>0.4</v>
      </c>
      <c r="I1014" s="155"/>
      <c r="J1014" s="157">
        <f>PRODUCT(E1014:I1014)</f>
        <v>5.8</v>
      </c>
      <c r="K1014" s="157"/>
      <c r="L1014" s="175" t="e">
        <f t="shared" si="724"/>
        <v>#REF!</v>
      </c>
      <c r="M1014" s="175" t="e">
        <f t="shared" si="725"/>
        <v>#REF!</v>
      </c>
      <c r="N1014" s="175" t="e">
        <f t="shared" si="726"/>
        <v>#REF!</v>
      </c>
      <c r="O1014" s="175" t="e">
        <f t="shared" si="727"/>
        <v>#REF!</v>
      </c>
      <c r="P1014" s="175" t="e">
        <f t="shared" ref="P1014:Q1014" si="974">N1014+L1014</f>
        <v>#REF!</v>
      </c>
      <c r="Q1014" s="175" t="e">
        <f t="shared" si="974"/>
        <v>#REF!</v>
      </c>
      <c r="R1014" s="155"/>
      <c r="S1014" s="124"/>
      <c r="T1014" s="119"/>
      <c r="U1014" s="119"/>
      <c r="V1014" s="124"/>
    </row>
    <row r="1015" spans="1:22" ht="27.75" hidden="1" customHeight="1" outlineLevel="1">
      <c r="A1015" s="140"/>
      <c r="B1015" s="155"/>
      <c r="C1015" s="155"/>
      <c r="D1015" s="155"/>
      <c r="E1015" s="155"/>
      <c r="F1015" s="155"/>
      <c r="G1015" s="155"/>
      <c r="H1015" s="155"/>
      <c r="I1015" s="155"/>
      <c r="J1015" s="157"/>
      <c r="K1015" s="157"/>
      <c r="L1015" s="175" t="e">
        <f t="shared" si="724"/>
        <v>#REF!</v>
      </c>
      <c r="M1015" s="175" t="e">
        <f t="shared" si="725"/>
        <v>#REF!</v>
      </c>
      <c r="N1015" s="175" t="e">
        <f t="shared" si="726"/>
        <v>#REF!</v>
      </c>
      <c r="O1015" s="175" t="e">
        <f t="shared" si="727"/>
        <v>#REF!</v>
      </c>
      <c r="P1015" s="175" t="e">
        <f t="shared" ref="P1015:Q1015" si="975">N1015+L1015</f>
        <v>#REF!</v>
      </c>
      <c r="Q1015" s="175" t="e">
        <f t="shared" si="975"/>
        <v>#REF!</v>
      </c>
      <c r="R1015" s="155"/>
      <c r="S1015" s="124"/>
      <c r="T1015" s="119"/>
      <c r="U1015" s="119"/>
      <c r="V1015" s="124"/>
    </row>
    <row r="1016" spans="1:22" ht="27.75" hidden="1" customHeight="1" outlineLevel="1">
      <c r="A1016" s="140"/>
      <c r="B1016" s="155"/>
      <c r="C1016" s="155"/>
      <c r="D1016" s="155"/>
      <c r="E1016" s="155"/>
      <c r="F1016" s="155"/>
      <c r="G1016" s="155"/>
      <c r="H1016" s="155"/>
      <c r="I1016" s="155"/>
      <c r="J1016" s="157"/>
      <c r="K1016" s="157"/>
      <c r="L1016" s="175" t="e">
        <f t="shared" si="724"/>
        <v>#REF!</v>
      </c>
      <c r="M1016" s="175" t="e">
        <f t="shared" si="725"/>
        <v>#REF!</v>
      </c>
      <c r="N1016" s="175" t="e">
        <f t="shared" si="726"/>
        <v>#REF!</v>
      </c>
      <c r="O1016" s="175" t="e">
        <f t="shared" si="727"/>
        <v>#REF!</v>
      </c>
      <c r="P1016" s="175" t="e">
        <f t="shared" ref="P1016:Q1016" si="976">N1016+L1016</f>
        <v>#REF!</v>
      </c>
      <c r="Q1016" s="175" t="e">
        <f t="shared" si="976"/>
        <v>#REF!</v>
      </c>
      <c r="R1016" s="155"/>
      <c r="S1016" s="124"/>
      <c r="T1016" s="119"/>
      <c r="U1016" s="119"/>
      <c r="V1016" s="124"/>
    </row>
    <row r="1017" spans="1:22" ht="33.75" customHeight="1" collapsed="1">
      <c r="A1017" s="140">
        <v>5</v>
      </c>
      <c r="B1017" s="155" t="s">
        <v>396</v>
      </c>
      <c r="C1017" s="155" t="s">
        <v>291</v>
      </c>
      <c r="D1017" s="214" t="s">
        <v>242</v>
      </c>
      <c r="E1017" s="156"/>
      <c r="F1017" s="157"/>
      <c r="G1017" s="157"/>
      <c r="H1017" s="157"/>
      <c r="I1017" s="157"/>
      <c r="J1017" s="157"/>
      <c r="K1017" s="157">
        <f>SUBTOTAL(9,J1019:J1048)</f>
        <v>255.7</v>
      </c>
      <c r="L1017" s="175" t="e">
        <f t="shared" si="724"/>
        <v>#REF!</v>
      </c>
      <c r="M1017" s="175" t="e">
        <f t="shared" si="725"/>
        <v>#REF!</v>
      </c>
      <c r="N1017" s="175" t="e">
        <f t="shared" si="726"/>
        <v>#REF!</v>
      </c>
      <c r="O1017" s="175" t="e">
        <f t="shared" si="727"/>
        <v>#REF!</v>
      </c>
      <c r="P1017" s="175" t="e">
        <f t="shared" ref="P1017:Q1017" si="977">N1017+L1017</f>
        <v>#REF!</v>
      </c>
      <c r="Q1017" s="175" t="e">
        <f t="shared" si="977"/>
        <v>#REF!</v>
      </c>
      <c r="R1017" s="155"/>
      <c r="S1017" s="124"/>
      <c r="T1017" s="119">
        <v>18000</v>
      </c>
      <c r="U1017" s="119">
        <v>35000</v>
      </c>
      <c r="V1017" s="124"/>
    </row>
    <row r="1018" spans="1:22" ht="17.25" hidden="1" customHeight="1" outlineLevel="1">
      <c r="A1018" s="140"/>
      <c r="B1018" s="155" t="s">
        <v>768</v>
      </c>
      <c r="C1018" s="155"/>
      <c r="D1018" s="214"/>
      <c r="E1018" s="156"/>
      <c r="F1018" s="157"/>
      <c r="G1018" s="157"/>
      <c r="H1018" s="157"/>
      <c r="I1018" s="157"/>
      <c r="J1018" s="157"/>
      <c r="K1018" s="157"/>
      <c r="L1018" s="175"/>
      <c r="M1018" s="175"/>
      <c r="N1018" s="175"/>
      <c r="O1018" s="175"/>
      <c r="P1018" s="175"/>
      <c r="Q1018" s="175"/>
      <c r="R1018" s="155"/>
      <c r="S1018" s="124"/>
      <c r="T1018" s="119"/>
      <c r="U1018" s="119"/>
      <c r="V1018" s="124"/>
    </row>
    <row r="1019" spans="1:22" ht="17.25" hidden="1" customHeight="1" outlineLevel="1">
      <c r="A1019" s="140"/>
      <c r="B1019" s="155" t="s">
        <v>365</v>
      </c>
      <c r="C1019" s="155"/>
      <c r="D1019" s="155"/>
      <c r="E1019" s="155"/>
      <c r="F1019" s="155"/>
      <c r="G1019" s="155"/>
      <c r="H1019" s="155"/>
      <c r="I1019" s="155"/>
      <c r="J1019" s="155"/>
      <c r="K1019" s="157"/>
      <c r="L1019" s="175"/>
      <c r="M1019" s="175"/>
      <c r="N1019" s="175"/>
      <c r="O1019" s="175"/>
      <c r="P1019" s="175"/>
      <c r="Q1019" s="175"/>
      <c r="R1019" s="155"/>
      <c r="S1019" s="124"/>
      <c r="T1019" s="119"/>
      <c r="U1019" s="119"/>
      <c r="V1019" s="124"/>
    </row>
    <row r="1020" spans="1:22" ht="18" hidden="1" customHeight="1" outlineLevel="1">
      <c r="A1020" s="140"/>
      <c r="B1020" s="155"/>
      <c r="C1020" s="155" t="s">
        <v>747</v>
      </c>
      <c r="D1020" s="155"/>
      <c r="E1020" s="155">
        <v>1</v>
      </c>
      <c r="F1020" s="155"/>
      <c r="G1020" s="155">
        <v>5.3</v>
      </c>
      <c r="H1020" s="155">
        <v>3</v>
      </c>
      <c r="I1020" s="155">
        <v>1</v>
      </c>
      <c r="J1020" s="155">
        <f t="shared" ref="J1020:J1048" si="978">E1020*H1020*2+G1020</f>
        <v>11.3</v>
      </c>
      <c r="K1020" s="157"/>
      <c r="L1020" s="175"/>
      <c r="M1020" s="175"/>
      <c r="N1020" s="175"/>
      <c r="O1020" s="175"/>
      <c r="P1020" s="175"/>
      <c r="Q1020" s="175"/>
      <c r="R1020" s="155"/>
      <c r="S1020" s="124"/>
      <c r="T1020" s="119"/>
      <c r="U1020" s="119"/>
      <c r="V1020" s="124"/>
    </row>
    <row r="1021" spans="1:22" ht="18" hidden="1" customHeight="1" outlineLevel="1">
      <c r="A1021" s="140"/>
      <c r="B1021" s="155"/>
      <c r="C1021" s="155"/>
      <c r="D1021" s="155"/>
      <c r="E1021" s="155">
        <v>1</v>
      </c>
      <c r="F1021" s="155"/>
      <c r="G1021" s="155"/>
      <c r="H1021" s="155">
        <v>2.4</v>
      </c>
      <c r="I1021" s="155">
        <v>1</v>
      </c>
      <c r="J1021" s="155">
        <f t="shared" si="978"/>
        <v>4.8</v>
      </c>
      <c r="K1021" s="157"/>
      <c r="L1021" s="175"/>
      <c r="M1021" s="175"/>
      <c r="N1021" s="175"/>
      <c r="O1021" s="175"/>
      <c r="P1021" s="175"/>
      <c r="Q1021" s="175"/>
      <c r="R1021" s="155"/>
      <c r="S1021" s="124"/>
      <c r="T1021" s="119"/>
      <c r="U1021" s="119"/>
      <c r="V1021" s="124"/>
    </row>
    <row r="1022" spans="1:22" ht="18" hidden="1" customHeight="1" outlineLevel="1">
      <c r="A1022" s="140"/>
      <c r="B1022" s="155"/>
      <c r="C1022" s="155"/>
      <c r="D1022" s="155"/>
      <c r="E1022" s="155">
        <f t="shared" ref="E1022:E1030" si="979">E799</f>
        <v>1</v>
      </c>
      <c r="F1022" s="155"/>
      <c r="G1022" s="155">
        <f t="shared" ref="G1022:H1022" si="980">G799</f>
        <v>2</v>
      </c>
      <c r="H1022" s="155">
        <f t="shared" si="980"/>
        <v>2.4</v>
      </c>
      <c r="I1022" s="155">
        <v>1</v>
      </c>
      <c r="J1022" s="155">
        <f t="shared" si="978"/>
        <v>6.8</v>
      </c>
      <c r="K1022" s="157"/>
      <c r="L1022" s="175"/>
      <c r="M1022" s="175"/>
      <c r="N1022" s="175"/>
      <c r="O1022" s="175"/>
      <c r="P1022" s="175"/>
      <c r="Q1022" s="175"/>
      <c r="R1022" s="155"/>
      <c r="S1022" s="124"/>
      <c r="T1022" s="119"/>
      <c r="U1022" s="119"/>
      <c r="V1022" s="124"/>
    </row>
    <row r="1023" spans="1:22" ht="18" hidden="1" customHeight="1" outlineLevel="1">
      <c r="A1023" s="140"/>
      <c r="B1023" s="155"/>
      <c r="C1023" s="155" t="s">
        <v>748</v>
      </c>
      <c r="D1023" s="155"/>
      <c r="E1023" s="155">
        <f t="shared" si="979"/>
        <v>2</v>
      </c>
      <c r="F1023" s="155"/>
      <c r="G1023" s="155">
        <f t="shared" ref="G1023:H1023" si="981">G800</f>
        <v>2.4</v>
      </c>
      <c r="H1023" s="155">
        <f t="shared" si="981"/>
        <v>3</v>
      </c>
      <c r="I1023" s="155">
        <v>1</v>
      </c>
      <c r="J1023" s="155">
        <f t="shared" si="978"/>
        <v>14.4</v>
      </c>
      <c r="K1023" s="157"/>
      <c r="L1023" s="175"/>
      <c r="M1023" s="175"/>
      <c r="N1023" s="175"/>
      <c r="O1023" s="175"/>
      <c r="P1023" s="175"/>
      <c r="Q1023" s="175"/>
      <c r="R1023" s="155"/>
      <c r="S1023" s="124"/>
      <c r="T1023" s="119"/>
      <c r="U1023" s="119"/>
      <c r="V1023" s="124"/>
    </row>
    <row r="1024" spans="1:22" ht="18" hidden="1" customHeight="1" outlineLevel="1">
      <c r="A1024" s="140"/>
      <c r="B1024" s="155"/>
      <c r="C1024" s="155" t="s">
        <v>749</v>
      </c>
      <c r="D1024" s="155"/>
      <c r="E1024" s="155">
        <f t="shared" si="979"/>
        <v>1</v>
      </c>
      <c r="F1024" s="155"/>
      <c r="G1024" s="155">
        <f t="shared" ref="G1024:H1024" si="982">G801</f>
        <v>2.6</v>
      </c>
      <c r="H1024" s="155">
        <f t="shared" si="982"/>
        <v>3</v>
      </c>
      <c r="I1024" s="155">
        <v>1</v>
      </c>
      <c r="J1024" s="155">
        <f t="shared" si="978"/>
        <v>8.6</v>
      </c>
      <c r="K1024" s="157"/>
      <c r="L1024" s="175"/>
      <c r="M1024" s="175"/>
      <c r="N1024" s="175"/>
      <c r="O1024" s="175"/>
      <c r="P1024" s="175"/>
      <c r="Q1024" s="175"/>
      <c r="R1024" s="155"/>
      <c r="S1024" s="124"/>
      <c r="T1024" s="119"/>
      <c r="U1024" s="119"/>
      <c r="V1024" s="124"/>
    </row>
    <row r="1025" spans="1:22" ht="18" hidden="1" customHeight="1" outlineLevel="1">
      <c r="A1025" s="140"/>
      <c r="B1025" s="155"/>
      <c r="C1025" s="155" t="s">
        <v>750</v>
      </c>
      <c r="D1025" s="155"/>
      <c r="E1025" s="155">
        <f t="shared" si="979"/>
        <v>1</v>
      </c>
      <c r="F1025" s="155"/>
      <c r="G1025" s="155">
        <f t="shared" ref="G1025:H1025" si="983">G802</f>
        <v>3.7</v>
      </c>
      <c r="H1025" s="155">
        <f t="shared" si="983"/>
        <v>3</v>
      </c>
      <c r="I1025" s="155">
        <v>1</v>
      </c>
      <c r="J1025" s="155">
        <f t="shared" si="978"/>
        <v>9.6999999999999993</v>
      </c>
      <c r="K1025" s="157"/>
      <c r="L1025" s="175"/>
      <c r="M1025" s="175"/>
      <c r="N1025" s="175"/>
      <c r="O1025" s="175"/>
      <c r="P1025" s="175"/>
      <c r="Q1025" s="175"/>
      <c r="R1025" s="155"/>
      <c r="S1025" s="124"/>
      <c r="T1025" s="119"/>
      <c r="U1025" s="119"/>
      <c r="V1025" s="124"/>
    </row>
    <row r="1026" spans="1:22" ht="18" hidden="1" customHeight="1" outlineLevel="1">
      <c r="A1026" s="140"/>
      <c r="B1026" s="155"/>
      <c r="C1026" s="155" t="s">
        <v>751</v>
      </c>
      <c r="D1026" s="155"/>
      <c r="E1026" s="155">
        <f t="shared" si="979"/>
        <v>2</v>
      </c>
      <c r="F1026" s="155"/>
      <c r="G1026" s="155">
        <f t="shared" ref="G1026:H1026" si="984">G803</f>
        <v>2.4</v>
      </c>
      <c r="H1026" s="155">
        <f t="shared" si="984"/>
        <v>3</v>
      </c>
      <c r="I1026" s="155">
        <v>1</v>
      </c>
      <c r="J1026" s="155">
        <f t="shared" si="978"/>
        <v>14.4</v>
      </c>
      <c r="K1026" s="157"/>
      <c r="L1026" s="175"/>
      <c r="M1026" s="175"/>
      <c r="N1026" s="175"/>
      <c r="O1026" s="175"/>
      <c r="P1026" s="175"/>
      <c r="Q1026" s="175"/>
      <c r="R1026" s="155"/>
      <c r="S1026" s="124"/>
      <c r="T1026" s="119"/>
      <c r="U1026" s="119"/>
      <c r="V1026" s="124"/>
    </row>
    <row r="1027" spans="1:22" ht="18" hidden="1" customHeight="1" outlineLevel="1">
      <c r="A1027" s="140"/>
      <c r="B1027" s="155"/>
      <c r="C1027" s="155" t="s">
        <v>752</v>
      </c>
      <c r="D1027" s="155"/>
      <c r="E1027" s="155">
        <f t="shared" si="979"/>
        <v>1</v>
      </c>
      <c r="F1027" s="155"/>
      <c r="G1027" s="155">
        <f t="shared" ref="G1027:H1027" si="985">G804</f>
        <v>3.6</v>
      </c>
      <c r="H1027" s="155">
        <f t="shared" si="985"/>
        <v>3</v>
      </c>
      <c r="I1027" s="155">
        <v>1</v>
      </c>
      <c r="J1027" s="155">
        <f t="shared" si="978"/>
        <v>9.6</v>
      </c>
      <c r="K1027" s="157"/>
      <c r="L1027" s="175"/>
      <c r="M1027" s="175"/>
      <c r="N1027" s="175"/>
      <c r="O1027" s="175"/>
      <c r="P1027" s="175"/>
      <c r="Q1027" s="175"/>
      <c r="R1027" s="155"/>
      <c r="S1027" s="124"/>
      <c r="T1027" s="119"/>
      <c r="U1027" s="119"/>
      <c r="V1027" s="124"/>
    </row>
    <row r="1028" spans="1:22" ht="18" hidden="1" customHeight="1" outlineLevel="1">
      <c r="A1028" s="140"/>
      <c r="B1028" s="155"/>
      <c r="C1028" s="155" t="s">
        <v>753</v>
      </c>
      <c r="D1028" s="155"/>
      <c r="E1028" s="155">
        <f t="shared" si="979"/>
        <v>1</v>
      </c>
      <c r="F1028" s="155"/>
      <c r="G1028" s="155">
        <f t="shared" ref="G1028:H1028" si="986">G805</f>
        <v>3.55</v>
      </c>
      <c r="H1028" s="155">
        <f t="shared" si="986"/>
        <v>3</v>
      </c>
      <c r="I1028" s="155">
        <v>1</v>
      </c>
      <c r="J1028" s="155">
        <f t="shared" si="978"/>
        <v>9.5500000000000007</v>
      </c>
      <c r="K1028" s="157"/>
      <c r="L1028" s="175"/>
      <c r="M1028" s="175"/>
      <c r="N1028" s="175"/>
      <c r="O1028" s="175"/>
      <c r="P1028" s="175"/>
      <c r="Q1028" s="175"/>
      <c r="R1028" s="155"/>
      <c r="S1028" s="124"/>
      <c r="T1028" s="119"/>
      <c r="U1028" s="119"/>
      <c r="V1028" s="124"/>
    </row>
    <row r="1029" spans="1:22" ht="18" hidden="1" customHeight="1" outlineLevel="1">
      <c r="A1029" s="140"/>
      <c r="B1029" s="155"/>
      <c r="C1029" s="155" t="s">
        <v>490</v>
      </c>
      <c r="D1029" s="155"/>
      <c r="E1029" s="155">
        <f t="shared" si="979"/>
        <v>1</v>
      </c>
      <c r="F1029" s="155"/>
      <c r="G1029" s="155">
        <f t="shared" ref="G1029:H1029" si="987">G806</f>
        <v>1.3</v>
      </c>
      <c r="H1029" s="155">
        <f t="shared" si="987"/>
        <v>2.2000000000000002</v>
      </c>
      <c r="I1029" s="155">
        <v>1</v>
      </c>
      <c r="J1029" s="155">
        <f t="shared" si="978"/>
        <v>5.7</v>
      </c>
      <c r="K1029" s="157"/>
      <c r="L1029" s="175"/>
      <c r="M1029" s="175"/>
      <c r="N1029" s="175"/>
      <c r="O1029" s="175"/>
      <c r="P1029" s="175"/>
      <c r="Q1029" s="175"/>
      <c r="R1029" s="155"/>
      <c r="S1029" s="124"/>
      <c r="T1029" s="119"/>
      <c r="U1029" s="119"/>
      <c r="V1029" s="124"/>
    </row>
    <row r="1030" spans="1:22" ht="18" hidden="1" customHeight="1" outlineLevel="1">
      <c r="A1030" s="140"/>
      <c r="B1030" s="155"/>
      <c r="C1030" s="155" t="s">
        <v>722</v>
      </c>
      <c r="D1030" s="155"/>
      <c r="E1030" s="155">
        <f t="shared" si="979"/>
        <v>3</v>
      </c>
      <c r="F1030" s="155"/>
      <c r="G1030" s="155">
        <f t="shared" ref="G1030:H1030" si="988">G807</f>
        <v>0.9</v>
      </c>
      <c r="H1030" s="155">
        <f t="shared" si="988"/>
        <v>2.2000000000000002</v>
      </c>
      <c r="I1030" s="155">
        <v>1</v>
      </c>
      <c r="J1030" s="155">
        <f t="shared" si="978"/>
        <v>14.1</v>
      </c>
      <c r="K1030" s="157"/>
      <c r="L1030" s="175"/>
      <c r="M1030" s="175"/>
      <c r="N1030" s="175"/>
      <c r="O1030" s="175"/>
      <c r="P1030" s="175"/>
      <c r="Q1030" s="175"/>
      <c r="R1030" s="155"/>
      <c r="S1030" s="124"/>
      <c r="T1030" s="119"/>
      <c r="U1030" s="119"/>
      <c r="V1030" s="124"/>
    </row>
    <row r="1031" spans="1:22" ht="18" hidden="1" customHeight="1" outlineLevel="1">
      <c r="A1031" s="140"/>
      <c r="B1031" s="155" t="s">
        <v>371</v>
      </c>
      <c r="C1031" s="155"/>
      <c r="D1031" s="155"/>
      <c r="E1031" s="155"/>
      <c r="F1031" s="155"/>
      <c r="G1031" s="155"/>
      <c r="H1031" s="155"/>
      <c r="I1031" s="155"/>
      <c r="J1031" s="155">
        <f t="shared" si="978"/>
        <v>0</v>
      </c>
      <c r="K1031" s="157"/>
      <c r="L1031" s="175"/>
      <c r="M1031" s="175"/>
      <c r="N1031" s="175"/>
      <c r="O1031" s="175"/>
      <c r="P1031" s="175"/>
      <c r="Q1031" s="175"/>
      <c r="R1031" s="155"/>
      <c r="S1031" s="124"/>
      <c r="T1031" s="119"/>
      <c r="U1031" s="119"/>
      <c r="V1031" s="124"/>
    </row>
    <row r="1032" spans="1:22" ht="18" hidden="1" customHeight="1" outlineLevel="1">
      <c r="A1032" s="140"/>
      <c r="B1032" s="155"/>
      <c r="C1032" s="155" t="s">
        <v>754</v>
      </c>
      <c r="D1032" s="155"/>
      <c r="E1032" s="155">
        <f t="shared" ref="E1032:E1039" si="989">E828</f>
        <v>1</v>
      </c>
      <c r="F1032" s="155"/>
      <c r="G1032" s="155">
        <f t="shared" ref="G1032:H1032" si="990">G828</f>
        <v>5.3</v>
      </c>
      <c r="H1032" s="155">
        <f t="shared" si="990"/>
        <v>2.4</v>
      </c>
      <c r="I1032" s="155">
        <v>1</v>
      </c>
      <c r="J1032" s="155">
        <f t="shared" si="978"/>
        <v>10.1</v>
      </c>
      <c r="K1032" s="157"/>
      <c r="L1032" s="175"/>
      <c r="M1032" s="175"/>
      <c r="N1032" s="175"/>
      <c r="O1032" s="175"/>
      <c r="P1032" s="175"/>
      <c r="Q1032" s="175"/>
      <c r="R1032" s="155"/>
      <c r="S1032" s="124"/>
      <c r="T1032" s="119"/>
      <c r="U1032" s="119"/>
      <c r="V1032" s="124"/>
    </row>
    <row r="1033" spans="1:22" ht="18" hidden="1" customHeight="1" outlineLevel="1">
      <c r="A1033" s="140"/>
      <c r="B1033" s="155"/>
      <c r="C1033" s="155" t="s">
        <v>755</v>
      </c>
      <c r="D1033" s="155"/>
      <c r="E1033" s="155">
        <f t="shared" si="989"/>
        <v>2</v>
      </c>
      <c r="F1033" s="155"/>
      <c r="G1033" s="155">
        <f t="shared" ref="G1033:H1033" si="991">G829</f>
        <v>2.4</v>
      </c>
      <c r="H1033" s="155">
        <f t="shared" si="991"/>
        <v>2.4</v>
      </c>
      <c r="I1033" s="155">
        <v>1</v>
      </c>
      <c r="J1033" s="155">
        <f t="shared" si="978"/>
        <v>12</v>
      </c>
      <c r="K1033" s="157"/>
      <c r="L1033" s="175"/>
      <c r="M1033" s="175"/>
      <c r="N1033" s="175"/>
      <c r="O1033" s="175"/>
      <c r="P1033" s="175"/>
      <c r="Q1033" s="175"/>
      <c r="R1033" s="155"/>
      <c r="S1033" s="124"/>
      <c r="T1033" s="119"/>
      <c r="U1033" s="119"/>
      <c r="V1033" s="124"/>
    </row>
    <row r="1034" spans="1:22" ht="18" hidden="1" customHeight="1" outlineLevel="1">
      <c r="A1034" s="140"/>
      <c r="B1034" s="155"/>
      <c r="C1034" s="155" t="s">
        <v>756</v>
      </c>
      <c r="D1034" s="155"/>
      <c r="E1034" s="155">
        <f t="shared" si="989"/>
        <v>3</v>
      </c>
      <c r="F1034" s="155"/>
      <c r="G1034" s="155">
        <f t="shared" ref="G1034:H1034" si="992">G830</f>
        <v>3.55</v>
      </c>
      <c r="H1034" s="155">
        <f t="shared" si="992"/>
        <v>2.4</v>
      </c>
      <c r="I1034" s="155">
        <v>1</v>
      </c>
      <c r="J1034" s="155">
        <f t="shared" si="978"/>
        <v>17.95</v>
      </c>
      <c r="K1034" s="157"/>
      <c r="L1034" s="175"/>
      <c r="M1034" s="175"/>
      <c r="N1034" s="175"/>
      <c r="O1034" s="175"/>
      <c r="P1034" s="175"/>
      <c r="Q1034" s="175"/>
      <c r="R1034" s="155"/>
      <c r="S1034" s="124"/>
      <c r="T1034" s="119"/>
      <c r="U1034" s="119"/>
      <c r="V1034" s="124"/>
    </row>
    <row r="1035" spans="1:22" ht="18" hidden="1" customHeight="1" outlineLevel="1">
      <c r="A1035" s="140"/>
      <c r="B1035" s="155"/>
      <c r="C1035" s="155" t="s">
        <v>757</v>
      </c>
      <c r="D1035" s="155"/>
      <c r="E1035" s="155">
        <f t="shared" si="989"/>
        <v>2</v>
      </c>
      <c r="F1035" s="155"/>
      <c r="G1035" s="155">
        <f t="shared" ref="G1035:H1035" si="993">G831</f>
        <v>3.7</v>
      </c>
      <c r="H1035" s="155">
        <f t="shared" si="993"/>
        <v>2.4</v>
      </c>
      <c r="I1035" s="155">
        <v>1</v>
      </c>
      <c r="J1035" s="155">
        <f t="shared" si="978"/>
        <v>13.3</v>
      </c>
      <c r="K1035" s="157"/>
      <c r="L1035" s="175"/>
      <c r="M1035" s="175"/>
      <c r="N1035" s="175"/>
      <c r="O1035" s="175"/>
      <c r="P1035" s="175"/>
      <c r="Q1035" s="175"/>
      <c r="R1035" s="155"/>
      <c r="S1035" s="124"/>
      <c r="T1035" s="119"/>
      <c r="U1035" s="119"/>
      <c r="V1035" s="124"/>
    </row>
    <row r="1036" spans="1:22" ht="18" hidden="1" customHeight="1" outlineLevel="1">
      <c r="A1036" s="140"/>
      <c r="B1036" s="155"/>
      <c r="C1036" s="155" t="s">
        <v>758</v>
      </c>
      <c r="D1036" s="155"/>
      <c r="E1036" s="155">
        <f t="shared" si="989"/>
        <v>2</v>
      </c>
      <c r="F1036" s="155"/>
      <c r="G1036" s="155">
        <f t="shared" ref="G1036:H1036" si="994">G832</f>
        <v>2.4</v>
      </c>
      <c r="H1036" s="155">
        <f t="shared" si="994"/>
        <v>2.4</v>
      </c>
      <c r="I1036" s="155">
        <v>1</v>
      </c>
      <c r="J1036" s="155">
        <f t="shared" si="978"/>
        <v>12</v>
      </c>
      <c r="K1036" s="157"/>
      <c r="L1036" s="175"/>
      <c r="M1036" s="175"/>
      <c r="N1036" s="175"/>
      <c r="O1036" s="175"/>
      <c r="P1036" s="175"/>
      <c r="Q1036" s="175"/>
      <c r="R1036" s="155"/>
      <c r="S1036" s="124"/>
      <c r="T1036" s="119"/>
      <c r="U1036" s="119"/>
      <c r="V1036" s="124"/>
    </row>
    <row r="1037" spans="1:22" ht="18" hidden="1" customHeight="1" outlineLevel="1">
      <c r="A1037" s="140"/>
      <c r="B1037" s="155"/>
      <c r="C1037" s="155" t="s">
        <v>759</v>
      </c>
      <c r="D1037" s="155"/>
      <c r="E1037" s="155">
        <f t="shared" si="989"/>
        <v>1</v>
      </c>
      <c r="F1037" s="155"/>
      <c r="G1037" s="155">
        <f t="shared" ref="G1037:H1037" si="995">G833</f>
        <v>0.6</v>
      </c>
      <c r="H1037" s="155">
        <f t="shared" si="995"/>
        <v>1.2</v>
      </c>
      <c r="I1037" s="155">
        <v>1</v>
      </c>
      <c r="J1037" s="155">
        <f t="shared" si="978"/>
        <v>3</v>
      </c>
      <c r="K1037" s="157"/>
      <c r="L1037" s="175"/>
      <c r="M1037" s="175"/>
      <c r="N1037" s="175"/>
      <c r="O1037" s="175"/>
      <c r="P1037" s="175"/>
      <c r="Q1037" s="175"/>
      <c r="R1037" s="155"/>
      <c r="S1037" s="124"/>
      <c r="T1037" s="119"/>
      <c r="U1037" s="119"/>
      <c r="V1037" s="124"/>
    </row>
    <row r="1038" spans="1:22" ht="18" hidden="1" customHeight="1" outlineLevel="1">
      <c r="A1038" s="140"/>
      <c r="B1038" s="155"/>
      <c r="C1038" s="155" t="s">
        <v>731</v>
      </c>
      <c r="D1038" s="155"/>
      <c r="E1038" s="155">
        <f t="shared" si="989"/>
        <v>1</v>
      </c>
      <c r="F1038" s="155"/>
      <c r="G1038" s="155">
        <f t="shared" ref="G1038:H1038" si="996">G834</f>
        <v>1.3</v>
      </c>
      <c r="H1038" s="155">
        <f t="shared" si="996"/>
        <v>2.7</v>
      </c>
      <c r="I1038" s="155">
        <v>1</v>
      </c>
      <c r="J1038" s="155">
        <f t="shared" si="978"/>
        <v>6.7</v>
      </c>
      <c r="K1038" s="157"/>
      <c r="L1038" s="175"/>
      <c r="M1038" s="175"/>
      <c r="N1038" s="175"/>
      <c r="O1038" s="175"/>
      <c r="P1038" s="175"/>
      <c r="Q1038" s="175"/>
      <c r="R1038" s="155"/>
      <c r="S1038" s="124"/>
      <c r="T1038" s="119"/>
      <c r="U1038" s="119"/>
      <c r="V1038" s="124"/>
    </row>
    <row r="1039" spans="1:22" ht="18" hidden="1" customHeight="1" outlineLevel="1">
      <c r="A1039" s="140"/>
      <c r="B1039" s="155"/>
      <c r="C1039" s="155" t="s">
        <v>730</v>
      </c>
      <c r="D1039" s="155"/>
      <c r="E1039" s="155">
        <f t="shared" si="989"/>
        <v>1</v>
      </c>
      <c r="F1039" s="155"/>
      <c r="G1039" s="155">
        <f t="shared" ref="G1039:H1039" si="997">G835</f>
        <v>1.3</v>
      </c>
      <c r="H1039" s="155">
        <f t="shared" si="997"/>
        <v>2.2000000000000002</v>
      </c>
      <c r="I1039" s="155">
        <v>1</v>
      </c>
      <c r="J1039" s="155">
        <f t="shared" si="978"/>
        <v>5.7</v>
      </c>
      <c r="K1039" s="157"/>
      <c r="L1039" s="175"/>
      <c r="M1039" s="175"/>
      <c r="N1039" s="175"/>
      <c r="O1039" s="175"/>
      <c r="P1039" s="175"/>
      <c r="Q1039" s="175"/>
      <c r="R1039" s="155"/>
      <c r="S1039" s="124"/>
      <c r="T1039" s="119"/>
      <c r="U1039" s="119"/>
      <c r="V1039" s="124"/>
    </row>
    <row r="1040" spans="1:22" ht="18" hidden="1" customHeight="1" outlineLevel="1">
      <c r="A1040" s="140"/>
      <c r="B1040" s="155" t="s">
        <v>769</v>
      </c>
      <c r="C1040" s="155"/>
      <c r="D1040" s="155"/>
      <c r="E1040" s="155"/>
      <c r="F1040" s="155"/>
      <c r="G1040" s="155"/>
      <c r="H1040" s="155"/>
      <c r="I1040" s="155"/>
      <c r="J1040" s="155">
        <f t="shared" si="978"/>
        <v>0</v>
      </c>
      <c r="K1040" s="157"/>
      <c r="L1040" s="175"/>
      <c r="M1040" s="175"/>
      <c r="N1040" s="175"/>
      <c r="O1040" s="175"/>
      <c r="P1040" s="175"/>
      <c r="Q1040" s="175"/>
      <c r="R1040" s="155"/>
      <c r="S1040" s="124"/>
      <c r="T1040" s="119"/>
      <c r="U1040" s="119"/>
      <c r="V1040" s="124"/>
    </row>
    <row r="1041" spans="1:22" ht="18" hidden="1" customHeight="1" outlineLevel="1">
      <c r="A1041" s="140"/>
      <c r="B1041" s="155" t="s">
        <v>365</v>
      </c>
      <c r="C1041" s="155" t="s">
        <v>723</v>
      </c>
      <c r="D1041" s="155"/>
      <c r="E1041" s="155">
        <f t="shared" ref="E1041:F1041" si="998">E853</f>
        <v>1</v>
      </c>
      <c r="F1041" s="155">
        <f t="shared" si="998"/>
        <v>0.9</v>
      </c>
      <c r="G1041" s="155"/>
      <c r="H1041" s="155">
        <f t="shared" ref="H1041:H1044" si="999">H853</f>
        <v>2.2000000000000002</v>
      </c>
      <c r="I1041" s="155">
        <v>1</v>
      </c>
      <c r="J1041" s="155">
        <f t="shared" si="978"/>
        <v>4.4000000000000004</v>
      </c>
      <c r="K1041" s="157"/>
      <c r="L1041" s="175"/>
      <c r="M1041" s="175"/>
      <c r="N1041" s="175"/>
      <c r="O1041" s="175"/>
      <c r="P1041" s="175"/>
      <c r="Q1041" s="175"/>
      <c r="R1041" s="155"/>
      <c r="S1041" s="124"/>
      <c r="T1041" s="119"/>
      <c r="U1041" s="119"/>
      <c r="V1041" s="124"/>
    </row>
    <row r="1042" spans="1:22" ht="18" hidden="1" customHeight="1" outlineLevel="1">
      <c r="A1042" s="140"/>
      <c r="B1042" s="155"/>
      <c r="C1042" s="155" t="s">
        <v>725</v>
      </c>
      <c r="D1042" s="155"/>
      <c r="E1042" s="155">
        <f t="shared" ref="E1042:F1042" si="1000">E854</f>
        <v>2</v>
      </c>
      <c r="F1042" s="155">
        <f t="shared" si="1000"/>
        <v>0.9</v>
      </c>
      <c r="G1042" s="155"/>
      <c r="H1042" s="155">
        <f t="shared" si="999"/>
        <v>2.2000000000000002</v>
      </c>
      <c r="I1042" s="155">
        <v>1</v>
      </c>
      <c r="J1042" s="155">
        <f t="shared" si="978"/>
        <v>8.8000000000000007</v>
      </c>
      <c r="K1042" s="157"/>
      <c r="L1042" s="175"/>
      <c r="M1042" s="175"/>
      <c r="N1042" s="175"/>
      <c r="O1042" s="175"/>
      <c r="P1042" s="175"/>
      <c r="Q1042" s="175"/>
      <c r="R1042" s="155"/>
      <c r="S1042" s="124"/>
      <c r="T1042" s="119"/>
      <c r="U1042" s="119"/>
      <c r="V1042" s="124"/>
    </row>
    <row r="1043" spans="1:22" ht="18" hidden="1" customHeight="1" outlineLevel="1">
      <c r="A1043" s="140"/>
      <c r="B1043" s="155"/>
      <c r="C1043" s="155" t="s">
        <v>727</v>
      </c>
      <c r="D1043" s="155"/>
      <c r="E1043" s="155">
        <f t="shared" ref="E1043:F1043" si="1001">E855</f>
        <v>1</v>
      </c>
      <c r="F1043" s="155">
        <f t="shared" si="1001"/>
        <v>2.4</v>
      </c>
      <c r="G1043" s="155"/>
      <c r="H1043" s="155">
        <f t="shared" si="999"/>
        <v>2.2000000000000002</v>
      </c>
      <c r="I1043" s="155">
        <v>1</v>
      </c>
      <c r="J1043" s="155">
        <f t="shared" si="978"/>
        <v>4.4000000000000004</v>
      </c>
      <c r="K1043" s="157"/>
      <c r="L1043" s="175"/>
      <c r="M1043" s="175"/>
      <c r="N1043" s="175"/>
      <c r="O1043" s="175"/>
      <c r="P1043" s="175"/>
      <c r="Q1043" s="175"/>
      <c r="R1043" s="155"/>
      <c r="S1043" s="124"/>
      <c r="T1043" s="119"/>
      <c r="U1043" s="119"/>
      <c r="V1043" s="124"/>
    </row>
    <row r="1044" spans="1:22" ht="18" hidden="1" customHeight="1" outlineLevel="1">
      <c r="A1044" s="140"/>
      <c r="B1044" s="155"/>
      <c r="C1044" s="155" t="s">
        <v>764</v>
      </c>
      <c r="D1044" s="155"/>
      <c r="E1044" s="155">
        <f t="shared" ref="E1044:F1044" si="1002">E856</f>
        <v>1</v>
      </c>
      <c r="F1044" s="155">
        <f t="shared" si="1002"/>
        <v>1.6</v>
      </c>
      <c r="G1044" s="155"/>
      <c r="H1044" s="155">
        <f t="shared" si="999"/>
        <v>2.2000000000000002</v>
      </c>
      <c r="I1044" s="155">
        <v>1</v>
      </c>
      <c r="J1044" s="155">
        <f t="shared" si="978"/>
        <v>4.4000000000000004</v>
      </c>
      <c r="K1044" s="157"/>
      <c r="L1044" s="175"/>
      <c r="M1044" s="175"/>
      <c r="N1044" s="175"/>
      <c r="O1044" s="175"/>
      <c r="P1044" s="175"/>
      <c r="Q1044" s="175"/>
      <c r="R1044" s="155"/>
      <c r="S1044" s="124"/>
      <c r="T1044" s="119"/>
      <c r="U1044" s="119"/>
      <c r="V1044" s="124"/>
    </row>
    <row r="1045" spans="1:22" ht="18" hidden="1" customHeight="1" outlineLevel="1">
      <c r="A1045" s="140"/>
      <c r="B1045" s="155" t="s">
        <v>371</v>
      </c>
      <c r="C1045" s="155" t="s">
        <v>723</v>
      </c>
      <c r="D1045" s="155"/>
      <c r="E1045" s="155">
        <f t="shared" ref="E1045:F1045" si="1003">E876</f>
        <v>4</v>
      </c>
      <c r="F1045" s="155">
        <f t="shared" si="1003"/>
        <v>0.9</v>
      </c>
      <c r="G1045" s="155"/>
      <c r="H1045" s="155">
        <f t="shared" ref="H1045:H1048" si="1004">H876</f>
        <v>2.2000000000000002</v>
      </c>
      <c r="I1045" s="155">
        <v>1</v>
      </c>
      <c r="J1045" s="155">
        <f t="shared" si="978"/>
        <v>17.600000000000001</v>
      </c>
      <c r="K1045" s="157"/>
      <c r="L1045" s="175"/>
      <c r="M1045" s="175"/>
      <c r="N1045" s="175"/>
      <c r="O1045" s="175"/>
      <c r="P1045" s="175"/>
      <c r="Q1045" s="175"/>
      <c r="R1045" s="155"/>
      <c r="S1045" s="124"/>
      <c r="T1045" s="119"/>
      <c r="U1045" s="119"/>
      <c r="V1045" s="124"/>
    </row>
    <row r="1046" spans="1:22" ht="18" hidden="1" customHeight="1" outlineLevel="1">
      <c r="A1046" s="140"/>
      <c r="B1046" s="155"/>
      <c r="C1046" s="155" t="s">
        <v>728</v>
      </c>
      <c r="D1046" s="155"/>
      <c r="E1046" s="155">
        <f t="shared" ref="E1046:F1046" si="1005">E877</f>
        <v>2</v>
      </c>
      <c r="F1046" s="155">
        <f t="shared" si="1005"/>
        <v>1.6</v>
      </c>
      <c r="G1046" s="155"/>
      <c r="H1046" s="155">
        <f t="shared" si="1004"/>
        <v>2.2000000000000002</v>
      </c>
      <c r="I1046" s="155">
        <v>1</v>
      </c>
      <c r="J1046" s="155">
        <f t="shared" si="978"/>
        <v>8.8000000000000007</v>
      </c>
      <c r="K1046" s="157"/>
      <c r="L1046" s="175"/>
      <c r="M1046" s="175"/>
      <c r="N1046" s="175"/>
      <c r="O1046" s="175"/>
      <c r="P1046" s="175"/>
      <c r="Q1046" s="175"/>
      <c r="R1046" s="155"/>
      <c r="S1046" s="124"/>
      <c r="T1046" s="119"/>
      <c r="U1046" s="119"/>
      <c r="V1046" s="124"/>
    </row>
    <row r="1047" spans="1:22" ht="18" hidden="1" customHeight="1" outlineLevel="1">
      <c r="A1047" s="140"/>
      <c r="B1047" s="155"/>
      <c r="C1047" s="155" t="s">
        <v>725</v>
      </c>
      <c r="D1047" s="155"/>
      <c r="E1047" s="155">
        <f t="shared" ref="E1047:F1047" si="1006">E878</f>
        <v>2</v>
      </c>
      <c r="F1047" s="155">
        <f t="shared" si="1006"/>
        <v>0.9</v>
      </c>
      <c r="G1047" s="155"/>
      <c r="H1047" s="155">
        <f t="shared" si="1004"/>
        <v>2.2000000000000002</v>
      </c>
      <c r="I1047" s="155">
        <v>1</v>
      </c>
      <c r="J1047" s="155">
        <f t="shared" si="978"/>
        <v>8.8000000000000007</v>
      </c>
      <c r="K1047" s="157"/>
      <c r="L1047" s="175"/>
      <c r="M1047" s="175"/>
      <c r="N1047" s="175"/>
      <c r="O1047" s="175"/>
      <c r="P1047" s="175"/>
      <c r="Q1047" s="175"/>
      <c r="R1047" s="155"/>
      <c r="S1047" s="124"/>
      <c r="T1047" s="119"/>
      <c r="U1047" s="119"/>
      <c r="V1047" s="124"/>
    </row>
    <row r="1048" spans="1:22" ht="18" hidden="1" customHeight="1" outlineLevel="1">
      <c r="A1048" s="140"/>
      <c r="B1048" s="155"/>
      <c r="C1048" s="155" t="s">
        <v>729</v>
      </c>
      <c r="D1048" s="155"/>
      <c r="E1048" s="155">
        <f t="shared" ref="E1048:F1048" si="1007">E879</f>
        <v>2</v>
      </c>
      <c r="F1048" s="155">
        <f t="shared" si="1007"/>
        <v>1.6</v>
      </c>
      <c r="G1048" s="155"/>
      <c r="H1048" s="155">
        <f t="shared" si="1004"/>
        <v>2.2000000000000002</v>
      </c>
      <c r="I1048" s="155">
        <v>1</v>
      </c>
      <c r="J1048" s="155">
        <f t="shared" si="978"/>
        <v>8.8000000000000007</v>
      </c>
      <c r="K1048" s="157"/>
      <c r="L1048" s="175"/>
      <c r="M1048" s="175"/>
      <c r="N1048" s="175"/>
      <c r="O1048" s="175"/>
      <c r="P1048" s="175"/>
      <c r="Q1048" s="175"/>
      <c r="R1048" s="155"/>
      <c r="S1048" s="124"/>
      <c r="T1048" s="119"/>
      <c r="U1048" s="119"/>
      <c r="V1048" s="124"/>
    </row>
    <row r="1049" spans="1:22" ht="27.75" customHeight="1">
      <c r="A1049" s="154" t="s">
        <v>218</v>
      </c>
      <c r="B1049" s="159" t="s">
        <v>491</v>
      </c>
      <c r="C1049" s="153"/>
      <c r="D1049" s="154"/>
      <c r="E1049" s="154"/>
      <c r="F1049" s="154"/>
      <c r="G1049" s="154"/>
      <c r="H1049" s="154"/>
      <c r="I1049" s="154"/>
      <c r="J1049" s="154"/>
      <c r="K1049" s="151"/>
      <c r="L1049" s="174"/>
      <c r="M1049" s="174"/>
      <c r="N1049" s="174"/>
      <c r="O1049" s="174"/>
      <c r="P1049" s="174"/>
      <c r="Q1049" s="174"/>
      <c r="R1049" s="153"/>
      <c r="S1049" s="180"/>
      <c r="T1049" s="121"/>
      <c r="U1049" s="121"/>
      <c r="V1049" s="180"/>
    </row>
    <row r="1050" spans="1:22" ht="44.25" customHeight="1" collapsed="1">
      <c r="A1050" s="140">
        <v>6</v>
      </c>
      <c r="B1050" s="155" t="s">
        <v>294</v>
      </c>
      <c r="C1050" s="155" t="s">
        <v>493</v>
      </c>
      <c r="D1050" s="214" t="s">
        <v>296</v>
      </c>
      <c r="E1050" s="156"/>
      <c r="F1050" s="157"/>
      <c r="G1050" s="157"/>
      <c r="H1050" s="157"/>
      <c r="I1050" s="157"/>
      <c r="J1050" s="157"/>
      <c r="K1050" s="157">
        <f>SUBTOTAL(9,J1051:J1167)</f>
        <v>1063.7008800000001</v>
      </c>
      <c r="L1050" s="175" t="e">
        <f t="shared" ref="L1050:L1284" si="1008">T1050*$T$5</f>
        <v>#REF!</v>
      </c>
      <c r="M1050" s="175" t="e">
        <f t="shared" ref="M1050:M1284" si="1009">ROUND(L1050*K1050,0)</f>
        <v>#REF!</v>
      </c>
      <c r="N1050" s="175" t="e">
        <f t="shared" ref="N1050:N1284" si="1010">U1050*$T$5</f>
        <v>#REF!</v>
      </c>
      <c r="O1050" s="175" t="e">
        <f t="shared" ref="O1050:O1284" si="1011">ROUND(N1050*K1050,0)</f>
        <v>#REF!</v>
      </c>
      <c r="P1050" s="175" t="e">
        <f t="shared" ref="P1050:Q1050" si="1012">N1050+L1050</f>
        <v>#REF!</v>
      </c>
      <c r="Q1050" s="175" t="e">
        <f t="shared" si="1012"/>
        <v>#REF!</v>
      </c>
      <c r="R1050" s="155"/>
      <c r="S1050" s="124"/>
      <c r="T1050" s="119">
        <v>45000</v>
      </c>
      <c r="U1050" s="119">
        <v>32000</v>
      </c>
      <c r="V1050" s="124"/>
    </row>
    <row r="1051" spans="1:22" ht="12.75" hidden="1" customHeight="1" outlineLevel="1">
      <c r="A1051" s="140"/>
      <c r="B1051" s="155" t="s">
        <v>768</v>
      </c>
      <c r="C1051" s="155"/>
      <c r="D1051" s="155"/>
      <c r="E1051" s="155"/>
      <c r="F1051" s="155"/>
      <c r="G1051" s="155"/>
      <c r="H1051" s="155"/>
      <c r="I1051" s="155"/>
      <c r="J1051" s="157"/>
      <c r="K1051" s="157"/>
      <c r="L1051" s="175" t="e">
        <f t="shared" si="1008"/>
        <v>#REF!</v>
      </c>
      <c r="M1051" s="175" t="e">
        <f t="shared" si="1009"/>
        <v>#REF!</v>
      </c>
      <c r="N1051" s="175" t="e">
        <f t="shared" si="1010"/>
        <v>#REF!</v>
      </c>
      <c r="O1051" s="175" t="e">
        <f t="shared" si="1011"/>
        <v>#REF!</v>
      </c>
      <c r="P1051" s="175" t="e">
        <f t="shared" ref="P1051:Q1051" si="1013">N1051+L1051</f>
        <v>#REF!</v>
      </c>
      <c r="Q1051" s="175" t="e">
        <f t="shared" si="1013"/>
        <v>#REF!</v>
      </c>
      <c r="R1051" s="155"/>
      <c r="S1051" s="124"/>
      <c r="T1051" s="119"/>
      <c r="U1051" s="119"/>
      <c r="V1051" s="124"/>
    </row>
    <row r="1052" spans="1:22" ht="12.75" hidden="1" customHeight="1" outlineLevel="1">
      <c r="A1052" s="140"/>
      <c r="B1052" s="155" t="s">
        <v>365</v>
      </c>
      <c r="C1052" s="155"/>
      <c r="D1052" s="155"/>
      <c r="E1052" s="155"/>
      <c r="F1052" s="155"/>
      <c r="G1052" s="155"/>
      <c r="H1052" s="155"/>
      <c r="I1052" s="155"/>
      <c r="J1052" s="157"/>
      <c r="K1052" s="157"/>
      <c r="L1052" s="175" t="e">
        <f t="shared" si="1008"/>
        <v>#REF!</v>
      </c>
      <c r="M1052" s="175" t="e">
        <f t="shared" si="1009"/>
        <v>#REF!</v>
      </c>
      <c r="N1052" s="175" t="e">
        <f t="shared" si="1010"/>
        <v>#REF!</v>
      </c>
      <c r="O1052" s="175" t="e">
        <f t="shared" si="1011"/>
        <v>#REF!</v>
      </c>
      <c r="P1052" s="175" t="e">
        <f t="shared" ref="P1052:Q1052" si="1014">N1052+L1052</f>
        <v>#REF!</v>
      </c>
      <c r="Q1052" s="175" t="e">
        <f t="shared" si="1014"/>
        <v>#REF!</v>
      </c>
      <c r="R1052" s="155"/>
      <c r="S1052" s="124"/>
      <c r="T1052" s="119"/>
      <c r="U1052" s="119"/>
      <c r="V1052" s="124"/>
    </row>
    <row r="1053" spans="1:22" ht="12.75" hidden="1" customHeight="1" outlineLevel="1">
      <c r="A1053" s="140"/>
      <c r="B1053" s="155">
        <v>0</v>
      </c>
      <c r="C1053" s="155" t="s">
        <v>738</v>
      </c>
      <c r="D1053" s="155"/>
      <c r="E1053" s="155">
        <f t="shared" ref="E1053:F1053" si="1015">E889</f>
        <v>1</v>
      </c>
      <c r="F1053" s="155">
        <f t="shared" si="1015"/>
        <v>3</v>
      </c>
      <c r="G1053" s="155"/>
      <c r="H1053" s="155">
        <f t="shared" ref="H1053:H1078" si="1016">H889</f>
        <v>3.6</v>
      </c>
      <c r="I1053" s="155">
        <v>1</v>
      </c>
      <c r="J1053" s="157">
        <f t="shared" ref="J1053:J1090" si="1017">PRODUCT(E1053:I1053)</f>
        <v>10.8</v>
      </c>
      <c r="K1053" s="157"/>
      <c r="L1053" s="175" t="e">
        <f t="shared" si="1008"/>
        <v>#REF!</v>
      </c>
      <c r="M1053" s="175" t="e">
        <f t="shared" si="1009"/>
        <v>#REF!</v>
      </c>
      <c r="N1053" s="175" t="e">
        <f t="shared" si="1010"/>
        <v>#REF!</v>
      </c>
      <c r="O1053" s="175" t="e">
        <f t="shared" si="1011"/>
        <v>#REF!</v>
      </c>
      <c r="P1053" s="175" t="e">
        <f t="shared" ref="P1053:Q1053" si="1018">N1053+L1053</f>
        <v>#REF!</v>
      </c>
      <c r="Q1053" s="175" t="e">
        <f t="shared" si="1018"/>
        <v>#REF!</v>
      </c>
      <c r="R1053" s="155"/>
      <c r="S1053" s="124"/>
      <c r="T1053" s="119"/>
      <c r="U1053" s="119"/>
      <c r="V1053" s="124"/>
    </row>
    <row r="1054" spans="1:22" ht="12.75" hidden="1" customHeight="1" outlineLevel="1">
      <c r="A1054" s="140"/>
      <c r="B1054" s="155">
        <v>0</v>
      </c>
      <c r="C1054" s="155"/>
      <c r="D1054" s="155"/>
      <c r="E1054" s="155">
        <f t="shared" ref="E1054:F1054" si="1019">E890</f>
        <v>1</v>
      </c>
      <c r="F1054" s="155">
        <f t="shared" si="1019"/>
        <v>1.1499999999999999</v>
      </c>
      <c r="G1054" s="155"/>
      <c r="H1054" s="155">
        <f t="shared" si="1016"/>
        <v>3.6</v>
      </c>
      <c r="I1054" s="155">
        <v>1</v>
      </c>
      <c r="J1054" s="157">
        <f t="shared" si="1017"/>
        <v>4.1399999999999997</v>
      </c>
      <c r="K1054" s="157"/>
      <c r="L1054" s="175" t="e">
        <f t="shared" si="1008"/>
        <v>#REF!</v>
      </c>
      <c r="M1054" s="175" t="e">
        <f t="shared" si="1009"/>
        <v>#REF!</v>
      </c>
      <c r="N1054" s="175" t="e">
        <f t="shared" si="1010"/>
        <v>#REF!</v>
      </c>
      <c r="O1054" s="175" t="e">
        <f t="shared" si="1011"/>
        <v>#REF!</v>
      </c>
      <c r="P1054" s="175" t="e">
        <f t="shared" ref="P1054:Q1054" si="1020">N1054+L1054</f>
        <v>#REF!</v>
      </c>
      <c r="Q1054" s="175" t="e">
        <f t="shared" si="1020"/>
        <v>#REF!</v>
      </c>
      <c r="R1054" s="155"/>
      <c r="S1054" s="124"/>
      <c r="T1054" s="119"/>
      <c r="U1054" s="119"/>
      <c r="V1054" s="124"/>
    </row>
    <row r="1055" spans="1:22" ht="12.75" hidden="1" customHeight="1" outlineLevel="1">
      <c r="A1055" s="140"/>
      <c r="B1055" s="155">
        <v>0</v>
      </c>
      <c r="C1055" s="155"/>
      <c r="D1055" s="155"/>
      <c r="E1055" s="155">
        <f t="shared" ref="E1055:F1055" si="1021">E891</f>
        <v>1</v>
      </c>
      <c r="F1055" s="155">
        <f t="shared" si="1021"/>
        <v>2.6</v>
      </c>
      <c r="G1055" s="155"/>
      <c r="H1055" s="155">
        <f t="shared" si="1016"/>
        <v>3.6</v>
      </c>
      <c r="I1055" s="155">
        <v>1</v>
      </c>
      <c r="J1055" s="157">
        <f t="shared" si="1017"/>
        <v>9.36</v>
      </c>
      <c r="K1055" s="157"/>
      <c r="L1055" s="175" t="e">
        <f t="shared" si="1008"/>
        <v>#REF!</v>
      </c>
      <c r="M1055" s="175" t="e">
        <f t="shared" si="1009"/>
        <v>#REF!</v>
      </c>
      <c r="N1055" s="175" t="e">
        <f t="shared" si="1010"/>
        <v>#REF!</v>
      </c>
      <c r="O1055" s="175" t="e">
        <f t="shared" si="1011"/>
        <v>#REF!</v>
      </c>
      <c r="P1055" s="175" t="e">
        <f t="shared" ref="P1055:Q1055" si="1022">N1055+L1055</f>
        <v>#REF!</v>
      </c>
      <c r="Q1055" s="175" t="e">
        <f t="shared" si="1022"/>
        <v>#REF!</v>
      </c>
      <c r="R1055" s="155"/>
      <c r="S1055" s="124"/>
      <c r="T1055" s="119"/>
      <c r="U1055" s="119"/>
      <c r="V1055" s="124"/>
    </row>
    <row r="1056" spans="1:22" ht="12.75" hidden="1" customHeight="1" outlineLevel="1">
      <c r="A1056" s="140"/>
      <c r="B1056" s="155">
        <v>0</v>
      </c>
      <c r="C1056" s="155"/>
      <c r="D1056" s="155"/>
      <c r="E1056" s="155">
        <f t="shared" ref="E1056:F1056" si="1023">E892</f>
        <v>1</v>
      </c>
      <c r="F1056" s="155">
        <f t="shared" si="1023"/>
        <v>1.1499999999999999</v>
      </c>
      <c r="G1056" s="155"/>
      <c r="H1056" s="155">
        <f t="shared" si="1016"/>
        <v>3.6</v>
      </c>
      <c r="I1056" s="155">
        <v>1</v>
      </c>
      <c r="J1056" s="157">
        <f t="shared" si="1017"/>
        <v>4.1399999999999997</v>
      </c>
      <c r="K1056" s="157"/>
      <c r="L1056" s="175" t="e">
        <f t="shared" si="1008"/>
        <v>#REF!</v>
      </c>
      <c r="M1056" s="175" t="e">
        <f t="shared" si="1009"/>
        <v>#REF!</v>
      </c>
      <c r="N1056" s="175" t="e">
        <f t="shared" si="1010"/>
        <v>#REF!</v>
      </c>
      <c r="O1056" s="175" t="e">
        <f t="shared" si="1011"/>
        <v>#REF!</v>
      </c>
      <c r="P1056" s="175" t="e">
        <f t="shared" ref="P1056:Q1056" si="1024">N1056+L1056</f>
        <v>#REF!</v>
      </c>
      <c r="Q1056" s="175" t="e">
        <f t="shared" si="1024"/>
        <v>#REF!</v>
      </c>
      <c r="R1056" s="155"/>
      <c r="S1056" s="124"/>
      <c r="T1056" s="119"/>
      <c r="U1056" s="119"/>
      <c r="V1056" s="124"/>
    </row>
    <row r="1057" spans="1:22" ht="12.75" hidden="1" customHeight="1" outlineLevel="1">
      <c r="A1057" s="140"/>
      <c r="B1057" s="155">
        <v>0</v>
      </c>
      <c r="C1057" s="155"/>
      <c r="D1057" s="155"/>
      <c r="E1057" s="155">
        <f t="shared" ref="E1057:F1057" si="1025">E893</f>
        <v>1</v>
      </c>
      <c r="F1057" s="155">
        <f t="shared" si="1025"/>
        <v>3.2</v>
      </c>
      <c r="G1057" s="155"/>
      <c r="H1057" s="155">
        <f t="shared" si="1016"/>
        <v>3.6</v>
      </c>
      <c r="I1057" s="155">
        <v>1</v>
      </c>
      <c r="J1057" s="157">
        <f t="shared" si="1017"/>
        <v>11.52</v>
      </c>
      <c r="K1057" s="157"/>
      <c r="L1057" s="175" t="e">
        <f t="shared" si="1008"/>
        <v>#REF!</v>
      </c>
      <c r="M1057" s="175" t="e">
        <f t="shared" si="1009"/>
        <v>#REF!</v>
      </c>
      <c r="N1057" s="175" t="e">
        <f t="shared" si="1010"/>
        <v>#REF!</v>
      </c>
      <c r="O1057" s="175" t="e">
        <f t="shared" si="1011"/>
        <v>#REF!</v>
      </c>
      <c r="P1057" s="175" t="e">
        <f t="shared" ref="P1057:Q1057" si="1026">N1057+L1057</f>
        <v>#REF!</v>
      </c>
      <c r="Q1057" s="175" t="e">
        <f t="shared" si="1026"/>
        <v>#REF!</v>
      </c>
      <c r="R1057" s="155"/>
      <c r="S1057" s="124"/>
      <c r="T1057" s="119"/>
      <c r="U1057" s="119"/>
      <c r="V1057" s="124"/>
    </row>
    <row r="1058" spans="1:22" ht="12.75" hidden="1" customHeight="1" outlineLevel="1">
      <c r="A1058" s="140"/>
      <c r="B1058" s="155">
        <v>0</v>
      </c>
      <c r="C1058" s="155" t="s">
        <v>739</v>
      </c>
      <c r="D1058" s="155"/>
      <c r="E1058" s="155">
        <f t="shared" ref="E1058:F1058" si="1027">E894</f>
        <v>1</v>
      </c>
      <c r="F1058" s="155">
        <f t="shared" si="1027"/>
        <v>3.2</v>
      </c>
      <c r="G1058" s="155"/>
      <c r="H1058" s="155">
        <f t="shared" si="1016"/>
        <v>3.6</v>
      </c>
      <c r="I1058" s="155">
        <v>1</v>
      </c>
      <c r="J1058" s="157">
        <f t="shared" si="1017"/>
        <v>11.52</v>
      </c>
      <c r="K1058" s="157"/>
      <c r="L1058" s="175" t="e">
        <f t="shared" si="1008"/>
        <v>#REF!</v>
      </c>
      <c r="M1058" s="175" t="e">
        <f t="shared" si="1009"/>
        <v>#REF!</v>
      </c>
      <c r="N1058" s="175" t="e">
        <f t="shared" si="1010"/>
        <v>#REF!</v>
      </c>
      <c r="O1058" s="175" t="e">
        <f t="shared" si="1011"/>
        <v>#REF!</v>
      </c>
      <c r="P1058" s="175" t="e">
        <f t="shared" ref="P1058:Q1058" si="1028">N1058+L1058</f>
        <v>#REF!</v>
      </c>
      <c r="Q1058" s="175" t="e">
        <f t="shared" si="1028"/>
        <v>#REF!</v>
      </c>
      <c r="R1058" s="155"/>
      <c r="S1058" s="124"/>
      <c r="T1058" s="119"/>
      <c r="U1058" s="119"/>
      <c r="V1058" s="124"/>
    </row>
    <row r="1059" spans="1:22" ht="12.75" hidden="1" customHeight="1" outlineLevel="1">
      <c r="A1059" s="140"/>
      <c r="B1059" s="155">
        <v>0</v>
      </c>
      <c r="C1059" s="155">
        <v>0</v>
      </c>
      <c r="D1059" s="155"/>
      <c r="E1059" s="155">
        <f t="shared" ref="E1059:F1059" si="1029">E895</f>
        <v>1</v>
      </c>
      <c r="F1059" s="155">
        <f t="shared" si="1029"/>
        <v>3.3</v>
      </c>
      <c r="G1059" s="155"/>
      <c r="H1059" s="155">
        <f t="shared" si="1016"/>
        <v>3.6</v>
      </c>
      <c r="I1059" s="155">
        <v>1</v>
      </c>
      <c r="J1059" s="157">
        <f t="shared" si="1017"/>
        <v>11.88</v>
      </c>
      <c r="K1059" s="157"/>
      <c r="L1059" s="175" t="e">
        <f t="shared" si="1008"/>
        <v>#REF!</v>
      </c>
      <c r="M1059" s="175" t="e">
        <f t="shared" si="1009"/>
        <v>#REF!</v>
      </c>
      <c r="N1059" s="175" t="e">
        <f t="shared" si="1010"/>
        <v>#REF!</v>
      </c>
      <c r="O1059" s="175" t="e">
        <f t="shared" si="1011"/>
        <v>#REF!</v>
      </c>
      <c r="P1059" s="175" t="e">
        <f t="shared" ref="P1059:Q1059" si="1030">N1059+L1059</f>
        <v>#REF!</v>
      </c>
      <c r="Q1059" s="175" t="e">
        <f t="shared" si="1030"/>
        <v>#REF!</v>
      </c>
      <c r="R1059" s="155"/>
      <c r="S1059" s="124"/>
      <c r="T1059" s="119"/>
      <c r="U1059" s="119"/>
      <c r="V1059" s="124"/>
    </row>
    <row r="1060" spans="1:22" ht="12.75" hidden="1" customHeight="1" outlineLevel="1">
      <c r="A1060" s="140"/>
      <c r="B1060" s="155">
        <v>0</v>
      </c>
      <c r="C1060" s="155">
        <v>0</v>
      </c>
      <c r="D1060" s="155"/>
      <c r="E1060" s="155">
        <f t="shared" ref="E1060:F1060" si="1031">E896</f>
        <v>1</v>
      </c>
      <c r="F1060" s="155">
        <f t="shared" si="1031"/>
        <v>5.2</v>
      </c>
      <c r="G1060" s="155"/>
      <c r="H1060" s="155">
        <f t="shared" si="1016"/>
        <v>3.6</v>
      </c>
      <c r="I1060" s="155">
        <v>1</v>
      </c>
      <c r="J1060" s="157">
        <f t="shared" si="1017"/>
        <v>18.72</v>
      </c>
      <c r="K1060" s="157"/>
      <c r="L1060" s="175" t="e">
        <f t="shared" si="1008"/>
        <v>#REF!</v>
      </c>
      <c r="M1060" s="175" t="e">
        <f t="shared" si="1009"/>
        <v>#REF!</v>
      </c>
      <c r="N1060" s="175" t="e">
        <f t="shared" si="1010"/>
        <v>#REF!</v>
      </c>
      <c r="O1060" s="175" t="e">
        <f t="shared" si="1011"/>
        <v>#REF!</v>
      </c>
      <c r="P1060" s="175" t="e">
        <f t="shared" ref="P1060:Q1060" si="1032">N1060+L1060</f>
        <v>#REF!</v>
      </c>
      <c r="Q1060" s="175" t="e">
        <f t="shared" si="1032"/>
        <v>#REF!</v>
      </c>
      <c r="R1060" s="155"/>
      <c r="S1060" s="124"/>
      <c r="T1060" s="119"/>
      <c r="U1060" s="119"/>
      <c r="V1060" s="124"/>
    </row>
    <row r="1061" spans="1:22" ht="12.75" hidden="1" customHeight="1" outlineLevel="1">
      <c r="A1061" s="140"/>
      <c r="B1061" s="155">
        <v>0</v>
      </c>
      <c r="C1061" s="155">
        <v>0</v>
      </c>
      <c r="D1061" s="155"/>
      <c r="E1061" s="155">
        <f t="shared" ref="E1061:F1061" si="1033">E897</f>
        <v>1</v>
      </c>
      <c r="F1061" s="155">
        <f t="shared" si="1033"/>
        <v>1.8</v>
      </c>
      <c r="G1061" s="155"/>
      <c r="H1061" s="155">
        <f t="shared" si="1016"/>
        <v>3.6</v>
      </c>
      <c r="I1061" s="155">
        <v>1</v>
      </c>
      <c r="J1061" s="157">
        <f t="shared" si="1017"/>
        <v>6.48</v>
      </c>
      <c r="K1061" s="157"/>
      <c r="L1061" s="175" t="e">
        <f t="shared" si="1008"/>
        <v>#REF!</v>
      </c>
      <c r="M1061" s="175" t="e">
        <f t="shared" si="1009"/>
        <v>#REF!</v>
      </c>
      <c r="N1061" s="175" t="e">
        <f t="shared" si="1010"/>
        <v>#REF!</v>
      </c>
      <c r="O1061" s="175" t="e">
        <f t="shared" si="1011"/>
        <v>#REF!</v>
      </c>
      <c r="P1061" s="175" t="e">
        <f t="shared" ref="P1061:Q1061" si="1034">N1061+L1061</f>
        <v>#REF!</v>
      </c>
      <c r="Q1061" s="175" t="e">
        <f t="shared" si="1034"/>
        <v>#REF!</v>
      </c>
      <c r="R1061" s="155"/>
      <c r="S1061" s="124"/>
      <c r="T1061" s="119"/>
      <c r="U1061" s="119"/>
      <c r="V1061" s="124"/>
    </row>
    <row r="1062" spans="1:22" ht="12.75" hidden="1" customHeight="1" outlineLevel="1">
      <c r="A1062" s="140"/>
      <c r="B1062" s="155">
        <v>0</v>
      </c>
      <c r="C1062" s="155" t="s">
        <v>740</v>
      </c>
      <c r="D1062" s="155"/>
      <c r="E1062" s="155">
        <f t="shared" ref="E1062:F1062" si="1035">E898</f>
        <v>1</v>
      </c>
      <c r="F1062" s="155">
        <f t="shared" si="1035"/>
        <v>6.45</v>
      </c>
      <c r="G1062" s="155"/>
      <c r="H1062" s="155">
        <f t="shared" si="1016"/>
        <v>3.6</v>
      </c>
      <c r="I1062" s="155">
        <v>1</v>
      </c>
      <c r="J1062" s="157">
        <f t="shared" si="1017"/>
        <v>23.22</v>
      </c>
      <c r="K1062" s="157"/>
      <c r="L1062" s="175" t="e">
        <f t="shared" si="1008"/>
        <v>#REF!</v>
      </c>
      <c r="M1062" s="175" t="e">
        <f t="shared" si="1009"/>
        <v>#REF!</v>
      </c>
      <c r="N1062" s="175" t="e">
        <f t="shared" si="1010"/>
        <v>#REF!</v>
      </c>
      <c r="O1062" s="175" t="e">
        <f t="shared" si="1011"/>
        <v>#REF!</v>
      </c>
      <c r="P1062" s="175" t="e">
        <f t="shared" ref="P1062:Q1062" si="1036">N1062+L1062</f>
        <v>#REF!</v>
      </c>
      <c r="Q1062" s="175" t="e">
        <f t="shared" si="1036"/>
        <v>#REF!</v>
      </c>
      <c r="R1062" s="155"/>
      <c r="S1062" s="124"/>
      <c r="T1062" s="119"/>
      <c r="U1062" s="119"/>
      <c r="V1062" s="124"/>
    </row>
    <row r="1063" spans="1:22" ht="12.75" hidden="1" customHeight="1" outlineLevel="1">
      <c r="A1063" s="140"/>
      <c r="B1063" s="155">
        <v>0</v>
      </c>
      <c r="C1063" s="155">
        <v>0</v>
      </c>
      <c r="D1063" s="155"/>
      <c r="E1063" s="155">
        <f t="shared" ref="E1063:F1063" si="1037">E899</f>
        <v>1</v>
      </c>
      <c r="F1063" s="155">
        <f t="shared" si="1037"/>
        <v>4.05</v>
      </c>
      <c r="G1063" s="155"/>
      <c r="H1063" s="155">
        <f t="shared" si="1016"/>
        <v>3.6</v>
      </c>
      <c r="I1063" s="155">
        <v>1</v>
      </c>
      <c r="J1063" s="157">
        <f t="shared" si="1017"/>
        <v>14.58</v>
      </c>
      <c r="K1063" s="157"/>
      <c r="L1063" s="175" t="e">
        <f t="shared" si="1008"/>
        <v>#REF!</v>
      </c>
      <c r="M1063" s="175" t="e">
        <f t="shared" si="1009"/>
        <v>#REF!</v>
      </c>
      <c r="N1063" s="175" t="e">
        <f t="shared" si="1010"/>
        <v>#REF!</v>
      </c>
      <c r="O1063" s="175" t="e">
        <f t="shared" si="1011"/>
        <v>#REF!</v>
      </c>
      <c r="P1063" s="175" t="e">
        <f t="shared" ref="P1063:Q1063" si="1038">N1063+L1063</f>
        <v>#REF!</v>
      </c>
      <c r="Q1063" s="175" t="e">
        <f t="shared" si="1038"/>
        <v>#REF!</v>
      </c>
      <c r="R1063" s="155"/>
      <c r="S1063" s="124"/>
      <c r="T1063" s="119"/>
      <c r="U1063" s="119"/>
      <c r="V1063" s="124"/>
    </row>
    <row r="1064" spans="1:22" ht="12.75" hidden="1" customHeight="1" outlineLevel="1">
      <c r="A1064" s="140"/>
      <c r="B1064" s="155">
        <v>0</v>
      </c>
      <c r="C1064" s="155">
        <v>0</v>
      </c>
      <c r="D1064" s="155"/>
      <c r="E1064" s="155">
        <f t="shared" ref="E1064:F1064" si="1039">E900</f>
        <v>1</v>
      </c>
      <c r="F1064" s="155">
        <f t="shared" si="1039"/>
        <v>4.2</v>
      </c>
      <c r="G1064" s="155"/>
      <c r="H1064" s="155">
        <f t="shared" si="1016"/>
        <v>3.6</v>
      </c>
      <c r="I1064" s="155">
        <v>1</v>
      </c>
      <c r="J1064" s="157">
        <f t="shared" si="1017"/>
        <v>15.12</v>
      </c>
      <c r="K1064" s="157"/>
      <c r="L1064" s="175" t="e">
        <f t="shared" si="1008"/>
        <v>#REF!</v>
      </c>
      <c r="M1064" s="175" t="e">
        <f t="shared" si="1009"/>
        <v>#REF!</v>
      </c>
      <c r="N1064" s="175" t="e">
        <f t="shared" si="1010"/>
        <v>#REF!</v>
      </c>
      <c r="O1064" s="175" t="e">
        <f t="shared" si="1011"/>
        <v>#REF!</v>
      </c>
      <c r="P1064" s="175" t="e">
        <f t="shared" ref="P1064:Q1064" si="1040">N1064+L1064</f>
        <v>#REF!</v>
      </c>
      <c r="Q1064" s="175" t="e">
        <f t="shared" si="1040"/>
        <v>#REF!</v>
      </c>
      <c r="R1064" s="155"/>
      <c r="S1064" s="124"/>
      <c r="T1064" s="119"/>
      <c r="U1064" s="119"/>
      <c r="V1064" s="124"/>
    </row>
    <row r="1065" spans="1:22" ht="12.75" hidden="1" customHeight="1" outlineLevel="1">
      <c r="A1065" s="140"/>
      <c r="B1065" s="155">
        <v>0</v>
      </c>
      <c r="C1065" s="155">
        <v>0</v>
      </c>
      <c r="D1065" s="155"/>
      <c r="E1065" s="155">
        <f t="shared" ref="E1065:F1065" si="1041">E901</f>
        <v>1</v>
      </c>
      <c r="F1065" s="155">
        <f t="shared" si="1041"/>
        <v>3.5</v>
      </c>
      <c r="G1065" s="155"/>
      <c r="H1065" s="155">
        <f t="shared" si="1016"/>
        <v>3.6</v>
      </c>
      <c r="I1065" s="155">
        <v>1</v>
      </c>
      <c r="J1065" s="157">
        <f t="shared" si="1017"/>
        <v>12.6</v>
      </c>
      <c r="K1065" s="157"/>
      <c r="L1065" s="175" t="e">
        <f t="shared" si="1008"/>
        <v>#REF!</v>
      </c>
      <c r="M1065" s="175" t="e">
        <f t="shared" si="1009"/>
        <v>#REF!</v>
      </c>
      <c r="N1065" s="175" t="e">
        <f t="shared" si="1010"/>
        <v>#REF!</v>
      </c>
      <c r="O1065" s="175" t="e">
        <f t="shared" si="1011"/>
        <v>#REF!</v>
      </c>
      <c r="P1065" s="175" t="e">
        <f t="shared" ref="P1065:Q1065" si="1042">N1065+L1065</f>
        <v>#REF!</v>
      </c>
      <c r="Q1065" s="175" t="e">
        <f t="shared" si="1042"/>
        <v>#REF!</v>
      </c>
      <c r="R1065" s="155"/>
      <c r="S1065" s="124"/>
      <c r="T1065" s="119"/>
      <c r="U1065" s="119"/>
      <c r="V1065" s="124"/>
    </row>
    <row r="1066" spans="1:22" ht="12.75" hidden="1" customHeight="1" outlineLevel="1">
      <c r="A1066" s="140"/>
      <c r="B1066" s="155">
        <v>0</v>
      </c>
      <c r="C1066" s="155" t="s">
        <v>741</v>
      </c>
      <c r="D1066" s="155"/>
      <c r="E1066" s="155">
        <f t="shared" ref="E1066:F1066" si="1043">E902</f>
        <v>1</v>
      </c>
      <c r="F1066" s="155">
        <f t="shared" si="1043"/>
        <v>4.9000000000000004</v>
      </c>
      <c r="G1066" s="155"/>
      <c r="H1066" s="155">
        <f t="shared" si="1016"/>
        <v>3.6</v>
      </c>
      <c r="I1066" s="155">
        <v>1</v>
      </c>
      <c r="J1066" s="157">
        <f t="shared" si="1017"/>
        <v>17.64</v>
      </c>
      <c r="K1066" s="157"/>
      <c r="L1066" s="175" t="e">
        <f t="shared" si="1008"/>
        <v>#REF!</v>
      </c>
      <c r="M1066" s="175" t="e">
        <f t="shared" si="1009"/>
        <v>#REF!</v>
      </c>
      <c r="N1066" s="175" t="e">
        <f t="shared" si="1010"/>
        <v>#REF!</v>
      </c>
      <c r="O1066" s="175" t="e">
        <f t="shared" si="1011"/>
        <v>#REF!</v>
      </c>
      <c r="P1066" s="175" t="e">
        <f t="shared" ref="P1066:Q1066" si="1044">N1066+L1066</f>
        <v>#REF!</v>
      </c>
      <c r="Q1066" s="175" t="e">
        <f t="shared" si="1044"/>
        <v>#REF!</v>
      </c>
      <c r="R1066" s="155"/>
      <c r="S1066" s="124"/>
      <c r="T1066" s="119"/>
      <c r="U1066" s="119"/>
      <c r="V1066" s="124"/>
    </row>
    <row r="1067" spans="1:22" ht="12.75" hidden="1" customHeight="1" outlineLevel="1">
      <c r="A1067" s="140"/>
      <c r="B1067" s="155">
        <v>0</v>
      </c>
      <c r="C1067" s="155">
        <v>0</v>
      </c>
      <c r="D1067" s="155"/>
      <c r="E1067" s="155">
        <f t="shared" ref="E1067:F1067" si="1045">E903</f>
        <v>1</v>
      </c>
      <c r="F1067" s="155">
        <f t="shared" si="1045"/>
        <v>5.55</v>
      </c>
      <c r="G1067" s="155"/>
      <c r="H1067" s="155">
        <f t="shared" si="1016"/>
        <v>3.6</v>
      </c>
      <c r="I1067" s="155">
        <v>1</v>
      </c>
      <c r="J1067" s="157">
        <f t="shared" si="1017"/>
        <v>19.98</v>
      </c>
      <c r="K1067" s="157"/>
      <c r="L1067" s="175" t="e">
        <f t="shared" si="1008"/>
        <v>#REF!</v>
      </c>
      <c r="M1067" s="175" t="e">
        <f t="shared" si="1009"/>
        <v>#REF!</v>
      </c>
      <c r="N1067" s="175" t="e">
        <f t="shared" si="1010"/>
        <v>#REF!</v>
      </c>
      <c r="O1067" s="175" t="e">
        <f t="shared" si="1011"/>
        <v>#REF!</v>
      </c>
      <c r="P1067" s="175" t="e">
        <f t="shared" ref="P1067:Q1067" si="1046">N1067+L1067</f>
        <v>#REF!</v>
      </c>
      <c r="Q1067" s="175" t="e">
        <f t="shared" si="1046"/>
        <v>#REF!</v>
      </c>
      <c r="R1067" s="155"/>
      <c r="S1067" s="124"/>
      <c r="T1067" s="119"/>
      <c r="U1067" s="119"/>
      <c r="V1067" s="124"/>
    </row>
    <row r="1068" spans="1:22" ht="12.75" hidden="1" customHeight="1" outlineLevel="1">
      <c r="A1068" s="140"/>
      <c r="B1068" s="155">
        <v>0</v>
      </c>
      <c r="C1068" s="155">
        <v>0</v>
      </c>
      <c r="D1068" s="155"/>
      <c r="E1068" s="155">
        <f t="shared" ref="E1068:F1068" si="1047">E904</f>
        <v>1</v>
      </c>
      <c r="F1068" s="155">
        <f t="shared" si="1047"/>
        <v>4.0999999999999996</v>
      </c>
      <c r="G1068" s="155"/>
      <c r="H1068" s="155">
        <f t="shared" si="1016"/>
        <v>3.6</v>
      </c>
      <c r="I1068" s="155">
        <v>1</v>
      </c>
      <c r="J1068" s="157">
        <f t="shared" si="1017"/>
        <v>14.76</v>
      </c>
      <c r="K1068" s="157"/>
      <c r="L1068" s="175" t="e">
        <f t="shared" si="1008"/>
        <v>#REF!</v>
      </c>
      <c r="M1068" s="175" t="e">
        <f t="shared" si="1009"/>
        <v>#REF!</v>
      </c>
      <c r="N1068" s="175" t="e">
        <f t="shared" si="1010"/>
        <v>#REF!</v>
      </c>
      <c r="O1068" s="175" t="e">
        <f t="shared" si="1011"/>
        <v>#REF!</v>
      </c>
      <c r="P1068" s="175" t="e">
        <f t="shared" ref="P1068:Q1068" si="1048">N1068+L1068</f>
        <v>#REF!</v>
      </c>
      <c r="Q1068" s="175" t="e">
        <f t="shared" si="1048"/>
        <v>#REF!</v>
      </c>
      <c r="R1068" s="155"/>
      <c r="S1068" s="124"/>
      <c r="T1068" s="119"/>
      <c r="U1068" s="119"/>
      <c r="V1068" s="124"/>
    </row>
    <row r="1069" spans="1:22" ht="12.75" hidden="1" customHeight="1" outlineLevel="1">
      <c r="A1069" s="140"/>
      <c r="B1069" s="155">
        <v>0</v>
      </c>
      <c r="C1069" s="155">
        <v>0</v>
      </c>
      <c r="D1069" s="155"/>
      <c r="E1069" s="155">
        <f t="shared" ref="E1069:F1069" si="1049">E905</f>
        <v>1</v>
      </c>
      <c r="F1069" s="155">
        <f t="shared" si="1049"/>
        <v>0.75</v>
      </c>
      <c r="G1069" s="155"/>
      <c r="H1069" s="155">
        <f t="shared" si="1016"/>
        <v>3.6</v>
      </c>
      <c r="I1069" s="155">
        <v>1</v>
      </c>
      <c r="J1069" s="157">
        <f t="shared" si="1017"/>
        <v>2.7</v>
      </c>
      <c r="K1069" s="157"/>
      <c r="L1069" s="175" t="e">
        <f t="shared" si="1008"/>
        <v>#REF!</v>
      </c>
      <c r="M1069" s="175" t="e">
        <f t="shared" si="1009"/>
        <v>#REF!</v>
      </c>
      <c r="N1069" s="175" t="e">
        <f t="shared" si="1010"/>
        <v>#REF!</v>
      </c>
      <c r="O1069" s="175" t="e">
        <f t="shared" si="1011"/>
        <v>#REF!</v>
      </c>
      <c r="P1069" s="175" t="e">
        <f t="shared" ref="P1069:Q1069" si="1050">N1069+L1069</f>
        <v>#REF!</v>
      </c>
      <c r="Q1069" s="175" t="e">
        <f t="shared" si="1050"/>
        <v>#REF!</v>
      </c>
      <c r="R1069" s="155"/>
      <c r="S1069" s="124"/>
      <c r="T1069" s="119"/>
      <c r="U1069" s="119"/>
      <c r="V1069" s="124"/>
    </row>
    <row r="1070" spans="1:22" ht="12.75" hidden="1" customHeight="1" outlineLevel="1">
      <c r="A1070" s="140"/>
      <c r="B1070" s="155">
        <v>0</v>
      </c>
      <c r="C1070" s="155" t="s">
        <v>742</v>
      </c>
      <c r="D1070" s="155"/>
      <c r="E1070" s="155">
        <f t="shared" ref="E1070:F1070" si="1051">E906</f>
        <v>1</v>
      </c>
      <c r="F1070" s="155">
        <f t="shared" si="1051"/>
        <v>3.2</v>
      </c>
      <c r="G1070" s="155"/>
      <c r="H1070" s="155">
        <f t="shared" si="1016"/>
        <v>3.6</v>
      </c>
      <c r="I1070" s="155">
        <v>1</v>
      </c>
      <c r="J1070" s="157">
        <f t="shared" si="1017"/>
        <v>11.52</v>
      </c>
      <c r="K1070" s="157"/>
      <c r="L1070" s="175" t="e">
        <f t="shared" si="1008"/>
        <v>#REF!</v>
      </c>
      <c r="M1070" s="175" t="e">
        <f t="shared" si="1009"/>
        <v>#REF!</v>
      </c>
      <c r="N1070" s="175" t="e">
        <f t="shared" si="1010"/>
        <v>#REF!</v>
      </c>
      <c r="O1070" s="175" t="e">
        <f t="shared" si="1011"/>
        <v>#REF!</v>
      </c>
      <c r="P1070" s="175" t="e">
        <f t="shared" ref="P1070:Q1070" si="1052">N1070+L1070</f>
        <v>#REF!</v>
      </c>
      <c r="Q1070" s="175" t="e">
        <f t="shared" si="1052"/>
        <v>#REF!</v>
      </c>
      <c r="R1070" s="155"/>
      <c r="S1070" s="124"/>
      <c r="T1070" s="119"/>
      <c r="U1070" s="119"/>
      <c r="V1070" s="124"/>
    </row>
    <row r="1071" spans="1:22" ht="12.75" hidden="1" customHeight="1" outlineLevel="1">
      <c r="A1071" s="140"/>
      <c r="B1071" s="155">
        <v>0</v>
      </c>
      <c r="C1071" s="155">
        <v>0</v>
      </c>
      <c r="D1071" s="155"/>
      <c r="E1071" s="155">
        <f t="shared" ref="E1071:F1071" si="1053">E907</f>
        <v>1</v>
      </c>
      <c r="F1071" s="155">
        <f t="shared" si="1053"/>
        <v>1.8</v>
      </c>
      <c r="G1071" s="155"/>
      <c r="H1071" s="155">
        <f t="shared" si="1016"/>
        <v>3.6</v>
      </c>
      <c r="I1071" s="155">
        <v>1</v>
      </c>
      <c r="J1071" s="157">
        <f t="shared" si="1017"/>
        <v>6.48</v>
      </c>
      <c r="K1071" s="157"/>
      <c r="L1071" s="175" t="e">
        <f t="shared" si="1008"/>
        <v>#REF!</v>
      </c>
      <c r="M1071" s="175" t="e">
        <f t="shared" si="1009"/>
        <v>#REF!</v>
      </c>
      <c r="N1071" s="175" t="e">
        <f t="shared" si="1010"/>
        <v>#REF!</v>
      </c>
      <c r="O1071" s="175" t="e">
        <f t="shared" si="1011"/>
        <v>#REF!</v>
      </c>
      <c r="P1071" s="175" t="e">
        <f t="shared" ref="P1071:Q1071" si="1054">N1071+L1071</f>
        <v>#REF!</v>
      </c>
      <c r="Q1071" s="175" t="e">
        <f t="shared" si="1054"/>
        <v>#REF!</v>
      </c>
      <c r="R1071" s="155"/>
      <c r="S1071" s="124"/>
      <c r="T1071" s="119"/>
      <c r="U1071" s="119"/>
      <c r="V1071" s="124"/>
    </row>
    <row r="1072" spans="1:22" ht="12.75" hidden="1" customHeight="1" outlineLevel="1">
      <c r="A1072" s="140"/>
      <c r="B1072" s="155">
        <v>0</v>
      </c>
      <c r="C1072" s="155" t="s">
        <v>743</v>
      </c>
      <c r="D1072" s="155"/>
      <c r="E1072" s="155">
        <f t="shared" ref="E1072:F1072" si="1055">E908</f>
        <v>2</v>
      </c>
      <c r="F1072" s="155">
        <f t="shared" si="1055"/>
        <v>3</v>
      </c>
      <c r="G1072" s="155"/>
      <c r="H1072" s="155">
        <f t="shared" si="1016"/>
        <v>3.6</v>
      </c>
      <c r="I1072" s="155">
        <v>1</v>
      </c>
      <c r="J1072" s="157">
        <f t="shared" si="1017"/>
        <v>21.6</v>
      </c>
      <c r="K1072" s="157"/>
      <c r="L1072" s="175" t="e">
        <f t="shared" si="1008"/>
        <v>#REF!</v>
      </c>
      <c r="M1072" s="175" t="e">
        <f t="shared" si="1009"/>
        <v>#REF!</v>
      </c>
      <c r="N1072" s="175" t="e">
        <f t="shared" si="1010"/>
        <v>#REF!</v>
      </c>
      <c r="O1072" s="175" t="e">
        <f t="shared" si="1011"/>
        <v>#REF!</v>
      </c>
      <c r="P1072" s="175" t="e">
        <f t="shared" ref="P1072:Q1072" si="1056">N1072+L1072</f>
        <v>#REF!</v>
      </c>
      <c r="Q1072" s="175" t="e">
        <f t="shared" si="1056"/>
        <v>#REF!</v>
      </c>
      <c r="R1072" s="155"/>
      <c r="S1072" s="124"/>
      <c r="T1072" s="119"/>
      <c r="U1072" s="119"/>
      <c r="V1072" s="124"/>
    </row>
    <row r="1073" spans="1:22" ht="12.75" hidden="1" customHeight="1" outlineLevel="1">
      <c r="A1073" s="140"/>
      <c r="B1073" s="155">
        <v>0</v>
      </c>
      <c r="C1073" s="155">
        <v>0</v>
      </c>
      <c r="D1073" s="155"/>
      <c r="E1073" s="155">
        <f t="shared" ref="E1073:F1073" si="1057">E909</f>
        <v>2</v>
      </c>
      <c r="F1073" s="155">
        <f t="shared" si="1057"/>
        <v>1.5</v>
      </c>
      <c r="G1073" s="155"/>
      <c r="H1073" s="155">
        <f t="shared" si="1016"/>
        <v>3.6</v>
      </c>
      <c r="I1073" s="155">
        <v>1</v>
      </c>
      <c r="J1073" s="157">
        <f t="shared" si="1017"/>
        <v>10.8</v>
      </c>
      <c r="K1073" s="157"/>
      <c r="L1073" s="175" t="e">
        <f t="shared" si="1008"/>
        <v>#REF!</v>
      </c>
      <c r="M1073" s="175" t="e">
        <f t="shared" si="1009"/>
        <v>#REF!</v>
      </c>
      <c r="N1073" s="175" t="e">
        <f t="shared" si="1010"/>
        <v>#REF!</v>
      </c>
      <c r="O1073" s="175" t="e">
        <f t="shared" si="1011"/>
        <v>#REF!</v>
      </c>
      <c r="P1073" s="175" t="e">
        <f t="shared" ref="P1073:Q1073" si="1058">N1073+L1073</f>
        <v>#REF!</v>
      </c>
      <c r="Q1073" s="175" t="e">
        <f t="shared" si="1058"/>
        <v>#REF!</v>
      </c>
      <c r="R1073" s="155"/>
      <c r="S1073" s="124"/>
      <c r="T1073" s="119"/>
      <c r="U1073" s="119"/>
      <c r="V1073" s="124"/>
    </row>
    <row r="1074" spans="1:22" ht="12.75" hidden="1" customHeight="1" outlineLevel="1">
      <c r="A1074" s="140"/>
      <c r="B1074" s="155">
        <v>0</v>
      </c>
      <c r="C1074" s="155">
        <v>0</v>
      </c>
      <c r="D1074" s="155"/>
      <c r="E1074" s="155">
        <f t="shared" ref="E1074:F1074" si="1059">E910</f>
        <v>1</v>
      </c>
      <c r="F1074" s="155">
        <f t="shared" si="1059"/>
        <v>4.05</v>
      </c>
      <c r="G1074" s="155"/>
      <c r="H1074" s="155">
        <f t="shared" si="1016"/>
        <v>3.6</v>
      </c>
      <c r="I1074" s="155">
        <v>1</v>
      </c>
      <c r="J1074" s="157">
        <f t="shared" si="1017"/>
        <v>14.58</v>
      </c>
      <c r="K1074" s="157"/>
      <c r="L1074" s="175" t="e">
        <f t="shared" si="1008"/>
        <v>#REF!</v>
      </c>
      <c r="M1074" s="175" t="e">
        <f t="shared" si="1009"/>
        <v>#REF!</v>
      </c>
      <c r="N1074" s="175" t="e">
        <f t="shared" si="1010"/>
        <v>#REF!</v>
      </c>
      <c r="O1074" s="175" t="e">
        <f t="shared" si="1011"/>
        <v>#REF!</v>
      </c>
      <c r="P1074" s="175" t="e">
        <f t="shared" ref="P1074:Q1074" si="1060">N1074+L1074</f>
        <v>#REF!</v>
      </c>
      <c r="Q1074" s="175" t="e">
        <f t="shared" si="1060"/>
        <v>#REF!</v>
      </c>
      <c r="R1074" s="155"/>
      <c r="S1074" s="124"/>
      <c r="T1074" s="119"/>
      <c r="U1074" s="119"/>
      <c r="V1074" s="124"/>
    </row>
    <row r="1075" spans="1:22" ht="12.75" hidden="1" customHeight="1" outlineLevel="1">
      <c r="A1075" s="140"/>
      <c r="B1075" s="155">
        <v>0</v>
      </c>
      <c r="C1075" s="155" t="s">
        <v>744</v>
      </c>
      <c r="D1075" s="155"/>
      <c r="E1075" s="155">
        <f t="shared" ref="E1075:F1075" si="1061">E911</f>
        <v>1</v>
      </c>
      <c r="F1075" s="155">
        <f t="shared" si="1061"/>
        <v>3.3</v>
      </c>
      <c r="G1075" s="155"/>
      <c r="H1075" s="155">
        <f t="shared" si="1016"/>
        <v>3.6</v>
      </c>
      <c r="I1075" s="155">
        <v>1</v>
      </c>
      <c r="J1075" s="157">
        <f t="shared" si="1017"/>
        <v>11.88</v>
      </c>
      <c r="K1075" s="157"/>
      <c r="L1075" s="175" t="e">
        <f t="shared" si="1008"/>
        <v>#REF!</v>
      </c>
      <c r="M1075" s="175" t="e">
        <f t="shared" si="1009"/>
        <v>#REF!</v>
      </c>
      <c r="N1075" s="175" t="e">
        <f t="shared" si="1010"/>
        <v>#REF!</v>
      </c>
      <c r="O1075" s="175" t="e">
        <f t="shared" si="1011"/>
        <v>#REF!</v>
      </c>
      <c r="P1075" s="175" t="e">
        <f t="shared" ref="P1075:Q1075" si="1062">N1075+L1075</f>
        <v>#REF!</v>
      </c>
      <c r="Q1075" s="175" t="e">
        <f t="shared" si="1062"/>
        <v>#REF!</v>
      </c>
      <c r="R1075" s="155"/>
      <c r="S1075" s="124"/>
      <c r="T1075" s="119"/>
      <c r="U1075" s="119"/>
      <c r="V1075" s="124"/>
    </row>
    <row r="1076" spans="1:22" ht="12.75" hidden="1" customHeight="1" outlineLevel="1">
      <c r="A1076" s="140"/>
      <c r="B1076" s="155">
        <v>0</v>
      </c>
      <c r="C1076" s="155">
        <v>0</v>
      </c>
      <c r="D1076" s="155"/>
      <c r="E1076" s="155">
        <f t="shared" ref="E1076:F1076" si="1063">E912</f>
        <v>1</v>
      </c>
      <c r="F1076" s="155">
        <f t="shared" si="1063"/>
        <v>2.1</v>
      </c>
      <c r="G1076" s="155"/>
      <c r="H1076" s="155">
        <f t="shared" si="1016"/>
        <v>3.6</v>
      </c>
      <c r="I1076" s="155">
        <v>1</v>
      </c>
      <c r="J1076" s="157">
        <f t="shared" si="1017"/>
        <v>7.56</v>
      </c>
      <c r="K1076" s="157"/>
      <c r="L1076" s="175" t="e">
        <f t="shared" si="1008"/>
        <v>#REF!</v>
      </c>
      <c r="M1076" s="175" t="e">
        <f t="shared" si="1009"/>
        <v>#REF!</v>
      </c>
      <c r="N1076" s="175" t="e">
        <f t="shared" si="1010"/>
        <v>#REF!</v>
      </c>
      <c r="O1076" s="175" t="e">
        <f t="shared" si="1011"/>
        <v>#REF!</v>
      </c>
      <c r="P1076" s="175" t="e">
        <f t="shared" ref="P1076:Q1076" si="1064">N1076+L1076</f>
        <v>#REF!</v>
      </c>
      <c r="Q1076" s="175" t="e">
        <f t="shared" si="1064"/>
        <v>#REF!</v>
      </c>
      <c r="R1076" s="155"/>
      <c r="S1076" s="124"/>
      <c r="T1076" s="119"/>
      <c r="U1076" s="119"/>
      <c r="V1076" s="124"/>
    </row>
    <row r="1077" spans="1:22" ht="12.75" hidden="1" customHeight="1" outlineLevel="1">
      <c r="A1077" s="140"/>
      <c r="B1077" s="155">
        <v>0</v>
      </c>
      <c r="C1077" s="155">
        <v>0</v>
      </c>
      <c r="D1077" s="155"/>
      <c r="E1077" s="155">
        <f t="shared" ref="E1077:F1077" si="1065">E913</f>
        <v>1</v>
      </c>
      <c r="F1077" s="155">
        <f t="shared" si="1065"/>
        <v>1.3</v>
      </c>
      <c r="G1077" s="155"/>
      <c r="H1077" s="155">
        <f t="shared" si="1016"/>
        <v>3.6</v>
      </c>
      <c r="I1077" s="155">
        <v>1</v>
      </c>
      <c r="J1077" s="157">
        <f t="shared" si="1017"/>
        <v>4.68</v>
      </c>
      <c r="K1077" s="157"/>
      <c r="L1077" s="175" t="e">
        <f t="shared" si="1008"/>
        <v>#REF!</v>
      </c>
      <c r="M1077" s="175" t="e">
        <f t="shared" si="1009"/>
        <v>#REF!</v>
      </c>
      <c r="N1077" s="175" t="e">
        <f t="shared" si="1010"/>
        <v>#REF!</v>
      </c>
      <c r="O1077" s="175" t="e">
        <f t="shared" si="1011"/>
        <v>#REF!</v>
      </c>
      <c r="P1077" s="175" t="e">
        <f t="shared" ref="P1077:Q1077" si="1066">N1077+L1077</f>
        <v>#REF!</v>
      </c>
      <c r="Q1077" s="175" t="e">
        <f t="shared" si="1066"/>
        <v>#REF!</v>
      </c>
      <c r="R1077" s="155"/>
      <c r="S1077" s="124"/>
      <c r="T1077" s="119"/>
      <c r="U1077" s="119"/>
      <c r="V1077" s="124"/>
    </row>
    <row r="1078" spans="1:22" ht="12.75" hidden="1" customHeight="1" outlineLevel="1">
      <c r="A1078" s="140"/>
      <c r="B1078" s="155">
        <v>0</v>
      </c>
      <c r="C1078" s="155" t="s">
        <v>745</v>
      </c>
      <c r="D1078" s="155"/>
      <c r="E1078" s="155">
        <f t="shared" ref="E1078:F1078" si="1067">E914</f>
        <v>1</v>
      </c>
      <c r="F1078" s="155">
        <f t="shared" si="1067"/>
        <v>3.45</v>
      </c>
      <c r="G1078" s="155"/>
      <c r="H1078" s="155">
        <f t="shared" si="1016"/>
        <v>3.6</v>
      </c>
      <c r="I1078" s="155">
        <v>1</v>
      </c>
      <c r="J1078" s="157">
        <f t="shared" si="1017"/>
        <v>12.42</v>
      </c>
      <c r="K1078" s="157"/>
      <c r="L1078" s="175" t="e">
        <f t="shared" si="1008"/>
        <v>#REF!</v>
      </c>
      <c r="M1078" s="175" t="e">
        <f t="shared" si="1009"/>
        <v>#REF!</v>
      </c>
      <c r="N1078" s="175" t="e">
        <f t="shared" si="1010"/>
        <v>#REF!</v>
      </c>
      <c r="O1078" s="175" t="e">
        <f t="shared" si="1011"/>
        <v>#REF!</v>
      </c>
      <c r="P1078" s="175" t="e">
        <f t="shared" ref="P1078:Q1078" si="1068">N1078+L1078</f>
        <v>#REF!</v>
      </c>
      <c r="Q1078" s="175" t="e">
        <f t="shared" si="1068"/>
        <v>#REF!</v>
      </c>
      <c r="R1078" s="155"/>
      <c r="S1078" s="124"/>
      <c r="T1078" s="119"/>
      <c r="U1078" s="119"/>
      <c r="V1078" s="124"/>
    </row>
    <row r="1079" spans="1:22" ht="12.75" hidden="1" customHeight="1" outlineLevel="1">
      <c r="A1079" s="140"/>
      <c r="B1079" s="155">
        <v>0</v>
      </c>
      <c r="C1079" s="155" t="s">
        <v>746</v>
      </c>
      <c r="D1079" s="155"/>
      <c r="E1079" s="155"/>
      <c r="F1079" s="155"/>
      <c r="G1079" s="155"/>
      <c r="H1079" s="155"/>
      <c r="I1079" s="155"/>
      <c r="J1079" s="157">
        <f t="shared" si="1017"/>
        <v>0</v>
      </c>
      <c r="K1079" s="157"/>
      <c r="L1079" s="175" t="e">
        <f t="shared" si="1008"/>
        <v>#REF!</v>
      </c>
      <c r="M1079" s="175" t="e">
        <f t="shared" si="1009"/>
        <v>#REF!</v>
      </c>
      <c r="N1079" s="175" t="e">
        <f t="shared" si="1010"/>
        <v>#REF!</v>
      </c>
      <c r="O1079" s="175" t="e">
        <f t="shared" si="1011"/>
        <v>#REF!</v>
      </c>
      <c r="P1079" s="175" t="e">
        <f t="shared" ref="P1079:Q1079" si="1069">N1079+L1079</f>
        <v>#REF!</v>
      </c>
      <c r="Q1079" s="175" t="e">
        <f t="shared" si="1069"/>
        <v>#REF!</v>
      </c>
      <c r="R1079" s="155"/>
      <c r="S1079" s="124"/>
      <c r="T1079" s="119"/>
      <c r="U1079" s="119"/>
      <c r="V1079" s="124"/>
    </row>
    <row r="1080" spans="1:22" ht="12.75" hidden="1" customHeight="1" outlineLevel="1">
      <c r="A1080" s="140"/>
      <c r="B1080" s="155">
        <v>0</v>
      </c>
      <c r="C1080" s="155" t="s">
        <v>747</v>
      </c>
      <c r="D1080" s="155"/>
      <c r="E1080" s="155">
        <f t="shared" ref="E1080:E1090" si="1070">E916</f>
        <v>2</v>
      </c>
      <c r="F1080" s="155"/>
      <c r="G1080" s="155">
        <f t="shared" ref="G1080:H1080" si="1071">G916</f>
        <v>1.1499999999999999</v>
      </c>
      <c r="H1080" s="155">
        <f t="shared" si="1071"/>
        <v>3</v>
      </c>
      <c r="I1080" s="155">
        <v>-1</v>
      </c>
      <c r="J1080" s="157">
        <f t="shared" si="1017"/>
        <v>-6.9</v>
      </c>
      <c r="K1080" s="157"/>
      <c r="L1080" s="175" t="e">
        <f t="shared" si="1008"/>
        <v>#REF!</v>
      </c>
      <c r="M1080" s="175" t="e">
        <f t="shared" si="1009"/>
        <v>#REF!</v>
      </c>
      <c r="N1080" s="175" t="e">
        <f t="shared" si="1010"/>
        <v>#REF!</v>
      </c>
      <c r="O1080" s="175" t="e">
        <f t="shared" si="1011"/>
        <v>#REF!</v>
      </c>
      <c r="P1080" s="175" t="e">
        <f t="shared" ref="P1080:Q1080" si="1072">N1080+L1080</f>
        <v>#REF!</v>
      </c>
      <c r="Q1080" s="175" t="e">
        <f t="shared" si="1072"/>
        <v>#REF!</v>
      </c>
      <c r="R1080" s="155"/>
      <c r="S1080" s="124"/>
      <c r="T1080" s="119"/>
      <c r="U1080" s="119"/>
      <c r="V1080" s="124"/>
    </row>
    <row r="1081" spans="1:22" ht="12.75" hidden="1" customHeight="1" outlineLevel="1">
      <c r="A1081" s="140"/>
      <c r="B1081" s="155">
        <v>0</v>
      </c>
      <c r="C1081" s="155">
        <v>0</v>
      </c>
      <c r="D1081" s="155"/>
      <c r="E1081" s="155">
        <f t="shared" si="1070"/>
        <v>1</v>
      </c>
      <c r="F1081" s="155"/>
      <c r="G1081" s="155">
        <f t="shared" ref="G1081:H1081" si="1073">G917</f>
        <v>3</v>
      </c>
      <c r="H1081" s="155">
        <f t="shared" si="1073"/>
        <v>0.6</v>
      </c>
      <c r="I1081" s="155">
        <v>-1</v>
      </c>
      <c r="J1081" s="157">
        <f t="shared" si="1017"/>
        <v>-1.8</v>
      </c>
      <c r="K1081" s="157"/>
      <c r="L1081" s="175" t="e">
        <f t="shared" si="1008"/>
        <v>#REF!</v>
      </c>
      <c r="M1081" s="175" t="e">
        <f t="shared" si="1009"/>
        <v>#REF!</v>
      </c>
      <c r="N1081" s="175" t="e">
        <f t="shared" si="1010"/>
        <v>#REF!</v>
      </c>
      <c r="O1081" s="175" t="e">
        <f t="shared" si="1011"/>
        <v>#REF!</v>
      </c>
      <c r="P1081" s="175" t="e">
        <f t="shared" ref="P1081:Q1081" si="1074">N1081+L1081</f>
        <v>#REF!</v>
      </c>
      <c r="Q1081" s="175" t="e">
        <f t="shared" si="1074"/>
        <v>#REF!</v>
      </c>
      <c r="R1081" s="155"/>
      <c r="S1081" s="124"/>
      <c r="T1081" s="119"/>
      <c r="U1081" s="119"/>
      <c r="V1081" s="124"/>
    </row>
    <row r="1082" spans="1:22" ht="12.75" hidden="1" customHeight="1" outlineLevel="1">
      <c r="A1082" s="140"/>
      <c r="B1082" s="155">
        <v>0</v>
      </c>
      <c r="C1082" s="155">
        <v>0</v>
      </c>
      <c r="D1082" s="155"/>
      <c r="E1082" s="155">
        <f t="shared" si="1070"/>
        <v>1</v>
      </c>
      <c r="F1082" s="155"/>
      <c r="G1082" s="155">
        <f t="shared" ref="G1082:H1082" si="1075">G918</f>
        <v>2</v>
      </c>
      <c r="H1082" s="155">
        <f t="shared" si="1075"/>
        <v>2.4</v>
      </c>
      <c r="I1082" s="155">
        <v>-1</v>
      </c>
      <c r="J1082" s="157">
        <f t="shared" si="1017"/>
        <v>-4.8</v>
      </c>
      <c r="K1082" s="157"/>
      <c r="L1082" s="175" t="e">
        <f t="shared" si="1008"/>
        <v>#REF!</v>
      </c>
      <c r="M1082" s="175" t="e">
        <f t="shared" si="1009"/>
        <v>#REF!</v>
      </c>
      <c r="N1082" s="175" t="e">
        <f t="shared" si="1010"/>
        <v>#REF!</v>
      </c>
      <c r="O1082" s="175" t="e">
        <f t="shared" si="1011"/>
        <v>#REF!</v>
      </c>
      <c r="P1082" s="175" t="e">
        <f t="shared" ref="P1082:Q1082" si="1076">N1082+L1082</f>
        <v>#REF!</v>
      </c>
      <c r="Q1082" s="175" t="e">
        <f t="shared" si="1076"/>
        <v>#REF!</v>
      </c>
      <c r="R1082" s="155"/>
      <c r="S1082" s="124"/>
      <c r="T1082" s="119"/>
      <c r="U1082" s="119"/>
      <c r="V1082" s="124"/>
    </row>
    <row r="1083" spans="1:22" ht="12.75" hidden="1" customHeight="1" outlineLevel="1">
      <c r="A1083" s="140"/>
      <c r="B1083" s="155">
        <v>0</v>
      </c>
      <c r="C1083" s="155" t="s">
        <v>748</v>
      </c>
      <c r="D1083" s="155"/>
      <c r="E1083" s="155">
        <f t="shared" si="1070"/>
        <v>2</v>
      </c>
      <c r="F1083" s="155"/>
      <c r="G1083" s="155">
        <f t="shared" ref="G1083:H1083" si="1077">G919</f>
        <v>2.4</v>
      </c>
      <c r="H1083" s="155">
        <f t="shared" si="1077"/>
        <v>3</v>
      </c>
      <c r="I1083" s="155">
        <v>-1</v>
      </c>
      <c r="J1083" s="157">
        <f t="shared" si="1017"/>
        <v>-14.4</v>
      </c>
      <c r="K1083" s="157"/>
      <c r="L1083" s="175" t="e">
        <f t="shared" si="1008"/>
        <v>#REF!</v>
      </c>
      <c r="M1083" s="175" t="e">
        <f t="shared" si="1009"/>
        <v>#REF!</v>
      </c>
      <c r="N1083" s="175" t="e">
        <f t="shared" si="1010"/>
        <v>#REF!</v>
      </c>
      <c r="O1083" s="175" t="e">
        <f t="shared" si="1011"/>
        <v>#REF!</v>
      </c>
      <c r="P1083" s="175" t="e">
        <f t="shared" ref="P1083:Q1083" si="1078">N1083+L1083</f>
        <v>#REF!</v>
      </c>
      <c r="Q1083" s="175" t="e">
        <f t="shared" si="1078"/>
        <v>#REF!</v>
      </c>
      <c r="R1083" s="155"/>
      <c r="S1083" s="124"/>
      <c r="T1083" s="119"/>
      <c r="U1083" s="119"/>
      <c r="V1083" s="124"/>
    </row>
    <row r="1084" spans="1:22" ht="12.75" hidden="1" customHeight="1" outlineLevel="1">
      <c r="A1084" s="140"/>
      <c r="B1084" s="155">
        <v>0</v>
      </c>
      <c r="C1084" s="155" t="s">
        <v>749</v>
      </c>
      <c r="D1084" s="155"/>
      <c r="E1084" s="155">
        <f t="shared" si="1070"/>
        <v>1</v>
      </c>
      <c r="F1084" s="155"/>
      <c r="G1084" s="155">
        <f t="shared" ref="G1084:H1084" si="1079">G920</f>
        <v>2.6</v>
      </c>
      <c r="H1084" s="155">
        <f t="shared" si="1079"/>
        <v>3</v>
      </c>
      <c r="I1084" s="155">
        <v>-1</v>
      </c>
      <c r="J1084" s="157">
        <f t="shared" si="1017"/>
        <v>-7.8</v>
      </c>
      <c r="K1084" s="157"/>
      <c r="L1084" s="175" t="e">
        <f t="shared" si="1008"/>
        <v>#REF!</v>
      </c>
      <c r="M1084" s="175" t="e">
        <f t="shared" si="1009"/>
        <v>#REF!</v>
      </c>
      <c r="N1084" s="175" t="e">
        <f t="shared" si="1010"/>
        <v>#REF!</v>
      </c>
      <c r="O1084" s="175" t="e">
        <f t="shared" si="1011"/>
        <v>#REF!</v>
      </c>
      <c r="P1084" s="175" t="e">
        <f t="shared" ref="P1084:Q1084" si="1080">N1084+L1084</f>
        <v>#REF!</v>
      </c>
      <c r="Q1084" s="175" t="e">
        <f t="shared" si="1080"/>
        <v>#REF!</v>
      </c>
      <c r="R1084" s="155"/>
      <c r="S1084" s="124"/>
      <c r="T1084" s="119"/>
      <c r="U1084" s="119"/>
      <c r="V1084" s="124"/>
    </row>
    <row r="1085" spans="1:22" ht="12.75" hidden="1" customHeight="1" outlineLevel="1">
      <c r="A1085" s="140"/>
      <c r="B1085" s="155">
        <v>0</v>
      </c>
      <c r="C1085" s="155" t="s">
        <v>750</v>
      </c>
      <c r="D1085" s="155"/>
      <c r="E1085" s="155">
        <f t="shared" si="1070"/>
        <v>1</v>
      </c>
      <c r="F1085" s="155"/>
      <c r="G1085" s="155">
        <f t="shared" ref="G1085:H1085" si="1081">G921</f>
        <v>3.7</v>
      </c>
      <c r="H1085" s="155">
        <f t="shared" si="1081"/>
        <v>3</v>
      </c>
      <c r="I1085" s="155">
        <v>-1</v>
      </c>
      <c r="J1085" s="157">
        <f t="shared" si="1017"/>
        <v>-11.1</v>
      </c>
      <c r="K1085" s="157"/>
      <c r="L1085" s="175" t="e">
        <f t="shared" si="1008"/>
        <v>#REF!</v>
      </c>
      <c r="M1085" s="175" t="e">
        <f t="shared" si="1009"/>
        <v>#REF!</v>
      </c>
      <c r="N1085" s="175" t="e">
        <f t="shared" si="1010"/>
        <v>#REF!</v>
      </c>
      <c r="O1085" s="175" t="e">
        <f t="shared" si="1011"/>
        <v>#REF!</v>
      </c>
      <c r="P1085" s="175" t="e">
        <f t="shared" ref="P1085:Q1085" si="1082">N1085+L1085</f>
        <v>#REF!</v>
      </c>
      <c r="Q1085" s="175" t="e">
        <f t="shared" si="1082"/>
        <v>#REF!</v>
      </c>
      <c r="R1085" s="155"/>
      <c r="S1085" s="124"/>
      <c r="T1085" s="119"/>
      <c r="U1085" s="119"/>
      <c r="V1085" s="124"/>
    </row>
    <row r="1086" spans="1:22" ht="12.75" hidden="1" customHeight="1" outlineLevel="1">
      <c r="A1086" s="140"/>
      <c r="B1086" s="155">
        <v>0</v>
      </c>
      <c r="C1086" s="155" t="s">
        <v>751</v>
      </c>
      <c r="D1086" s="155"/>
      <c r="E1086" s="155">
        <f t="shared" si="1070"/>
        <v>2</v>
      </c>
      <c r="F1086" s="155"/>
      <c r="G1086" s="155">
        <f t="shared" ref="G1086:H1086" si="1083">G922</f>
        <v>2.4</v>
      </c>
      <c r="H1086" s="155">
        <f t="shared" si="1083"/>
        <v>3</v>
      </c>
      <c r="I1086" s="155">
        <v>-1</v>
      </c>
      <c r="J1086" s="157">
        <f t="shared" si="1017"/>
        <v>-14.4</v>
      </c>
      <c r="K1086" s="157"/>
      <c r="L1086" s="175" t="e">
        <f t="shared" si="1008"/>
        <v>#REF!</v>
      </c>
      <c r="M1086" s="175" t="e">
        <f t="shared" si="1009"/>
        <v>#REF!</v>
      </c>
      <c r="N1086" s="175" t="e">
        <f t="shared" si="1010"/>
        <v>#REF!</v>
      </c>
      <c r="O1086" s="175" t="e">
        <f t="shared" si="1011"/>
        <v>#REF!</v>
      </c>
      <c r="P1086" s="175" t="e">
        <f t="shared" ref="P1086:Q1086" si="1084">N1086+L1086</f>
        <v>#REF!</v>
      </c>
      <c r="Q1086" s="175" t="e">
        <f t="shared" si="1084"/>
        <v>#REF!</v>
      </c>
      <c r="R1086" s="155"/>
      <c r="S1086" s="124"/>
      <c r="T1086" s="119"/>
      <c r="U1086" s="119"/>
      <c r="V1086" s="124"/>
    </row>
    <row r="1087" spans="1:22" ht="12.75" hidden="1" customHeight="1" outlineLevel="1">
      <c r="A1087" s="140"/>
      <c r="B1087" s="155">
        <v>0</v>
      </c>
      <c r="C1087" s="155" t="s">
        <v>752</v>
      </c>
      <c r="D1087" s="155"/>
      <c r="E1087" s="155">
        <f t="shared" si="1070"/>
        <v>1</v>
      </c>
      <c r="F1087" s="155"/>
      <c r="G1087" s="155">
        <f t="shared" ref="G1087:H1087" si="1085">G923</f>
        <v>3.6</v>
      </c>
      <c r="H1087" s="155">
        <f t="shared" si="1085"/>
        <v>3</v>
      </c>
      <c r="I1087" s="155">
        <v>-1</v>
      </c>
      <c r="J1087" s="157">
        <f t="shared" si="1017"/>
        <v>-10.8</v>
      </c>
      <c r="K1087" s="157"/>
      <c r="L1087" s="175" t="e">
        <f t="shared" si="1008"/>
        <v>#REF!</v>
      </c>
      <c r="M1087" s="175" t="e">
        <f t="shared" si="1009"/>
        <v>#REF!</v>
      </c>
      <c r="N1087" s="175" t="e">
        <f t="shared" si="1010"/>
        <v>#REF!</v>
      </c>
      <c r="O1087" s="175" t="e">
        <f t="shared" si="1011"/>
        <v>#REF!</v>
      </c>
      <c r="P1087" s="175" t="e">
        <f t="shared" ref="P1087:Q1087" si="1086">N1087+L1087</f>
        <v>#REF!</v>
      </c>
      <c r="Q1087" s="175" t="e">
        <f t="shared" si="1086"/>
        <v>#REF!</v>
      </c>
      <c r="R1087" s="155"/>
      <c r="S1087" s="124"/>
      <c r="T1087" s="119"/>
      <c r="U1087" s="119"/>
      <c r="V1087" s="124"/>
    </row>
    <row r="1088" spans="1:22" ht="12.75" hidden="1" customHeight="1" outlineLevel="1">
      <c r="A1088" s="140"/>
      <c r="B1088" s="155">
        <v>0</v>
      </c>
      <c r="C1088" s="155" t="s">
        <v>753</v>
      </c>
      <c r="D1088" s="155"/>
      <c r="E1088" s="155">
        <f t="shared" si="1070"/>
        <v>1</v>
      </c>
      <c r="F1088" s="155"/>
      <c r="G1088" s="155">
        <f t="shared" ref="G1088:H1088" si="1087">G924</f>
        <v>3.55</v>
      </c>
      <c r="H1088" s="155">
        <f t="shared" si="1087"/>
        <v>3</v>
      </c>
      <c r="I1088" s="155">
        <v>-1</v>
      </c>
      <c r="J1088" s="157">
        <f t="shared" si="1017"/>
        <v>-10.65</v>
      </c>
      <c r="K1088" s="157"/>
      <c r="L1088" s="175" t="e">
        <f t="shared" si="1008"/>
        <v>#REF!</v>
      </c>
      <c r="M1088" s="175" t="e">
        <f t="shared" si="1009"/>
        <v>#REF!</v>
      </c>
      <c r="N1088" s="175" t="e">
        <f t="shared" si="1010"/>
        <v>#REF!</v>
      </c>
      <c r="O1088" s="175" t="e">
        <f t="shared" si="1011"/>
        <v>#REF!</v>
      </c>
      <c r="P1088" s="175" t="e">
        <f t="shared" ref="P1088:Q1088" si="1088">N1088+L1088</f>
        <v>#REF!</v>
      </c>
      <c r="Q1088" s="175" t="e">
        <f t="shared" si="1088"/>
        <v>#REF!</v>
      </c>
      <c r="R1088" s="155"/>
      <c r="S1088" s="124"/>
      <c r="T1088" s="119"/>
      <c r="U1088" s="119"/>
      <c r="V1088" s="124"/>
    </row>
    <row r="1089" spans="1:22" ht="12.75" hidden="1" customHeight="1" outlineLevel="1">
      <c r="A1089" s="140"/>
      <c r="B1089" s="155">
        <v>0</v>
      </c>
      <c r="C1089" s="155" t="s">
        <v>490</v>
      </c>
      <c r="D1089" s="155"/>
      <c r="E1089" s="155">
        <f t="shared" si="1070"/>
        <v>1</v>
      </c>
      <c r="F1089" s="155"/>
      <c r="G1089" s="155">
        <f t="shared" ref="G1089:H1089" si="1089">G925</f>
        <v>1.3</v>
      </c>
      <c r="H1089" s="155">
        <f t="shared" si="1089"/>
        <v>2.2000000000000002</v>
      </c>
      <c r="I1089" s="155">
        <v>-1</v>
      </c>
      <c r="J1089" s="157">
        <f t="shared" si="1017"/>
        <v>-2.86</v>
      </c>
      <c r="K1089" s="157"/>
      <c r="L1089" s="175" t="e">
        <f t="shared" si="1008"/>
        <v>#REF!</v>
      </c>
      <c r="M1089" s="175" t="e">
        <f t="shared" si="1009"/>
        <v>#REF!</v>
      </c>
      <c r="N1089" s="175" t="e">
        <f t="shared" si="1010"/>
        <v>#REF!</v>
      </c>
      <c r="O1089" s="175" t="e">
        <f t="shared" si="1011"/>
        <v>#REF!</v>
      </c>
      <c r="P1089" s="175" t="e">
        <f t="shared" ref="P1089:Q1089" si="1090">N1089+L1089</f>
        <v>#REF!</v>
      </c>
      <c r="Q1089" s="175" t="e">
        <f t="shared" si="1090"/>
        <v>#REF!</v>
      </c>
      <c r="R1089" s="155"/>
      <c r="S1089" s="124"/>
      <c r="T1089" s="119"/>
      <c r="U1089" s="119"/>
      <c r="V1089" s="124"/>
    </row>
    <row r="1090" spans="1:22" ht="12.75" hidden="1" customHeight="1" outlineLevel="1">
      <c r="A1090" s="140"/>
      <c r="B1090" s="155">
        <v>0</v>
      </c>
      <c r="C1090" s="155" t="s">
        <v>722</v>
      </c>
      <c r="D1090" s="155"/>
      <c r="E1090" s="155">
        <f t="shared" si="1070"/>
        <v>3</v>
      </c>
      <c r="F1090" s="155"/>
      <c r="G1090" s="155">
        <f t="shared" ref="G1090:H1090" si="1091">G926</f>
        <v>0.9</v>
      </c>
      <c r="H1090" s="155">
        <f t="shared" si="1091"/>
        <v>2.2000000000000002</v>
      </c>
      <c r="I1090" s="155">
        <v>-1</v>
      </c>
      <c r="J1090" s="157">
        <f t="shared" si="1017"/>
        <v>-5.94</v>
      </c>
      <c r="K1090" s="157"/>
      <c r="L1090" s="175" t="e">
        <f t="shared" si="1008"/>
        <v>#REF!</v>
      </c>
      <c r="M1090" s="175" t="e">
        <f t="shared" si="1009"/>
        <v>#REF!</v>
      </c>
      <c r="N1090" s="175" t="e">
        <f t="shared" si="1010"/>
        <v>#REF!</v>
      </c>
      <c r="O1090" s="175" t="e">
        <f t="shared" si="1011"/>
        <v>#REF!</v>
      </c>
      <c r="P1090" s="175" t="e">
        <f t="shared" ref="P1090:Q1090" si="1092">N1090+L1090</f>
        <v>#REF!</v>
      </c>
      <c r="Q1090" s="175" t="e">
        <f t="shared" si="1092"/>
        <v>#REF!</v>
      </c>
      <c r="R1090" s="155"/>
      <c r="S1090" s="124"/>
      <c r="T1090" s="119"/>
      <c r="U1090" s="119"/>
      <c r="V1090" s="124"/>
    </row>
    <row r="1091" spans="1:22" ht="12.75" hidden="1" customHeight="1" outlineLevel="1">
      <c r="A1091" s="140"/>
      <c r="B1091" s="155" t="s">
        <v>371</v>
      </c>
      <c r="C1091" s="155">
        <v>0</v>
      </c>
      <c r="D1091" s="155"/>
      <c r="E1091" s="155"/>
      <c r="F1091" s="155"/>
      <c r="G1091" s="155"/>
      <c r="H1091" s="155"/>
      <c r="I1091" s="155"/>
      <c r="J1091" s="157"/>
      <c r="K1091" s="157"/>
      <c r="L1091" s="175" t="e">
        <f t="shared" si="1008"/>
        <v>#REF!</v>
      </c>
      <c r="M1091" s="175" t="e">
        <f t="shared" si="1009"/>
        <v>#REF!</v>
      </c>
      <c r="N1091" s="175" t="e">
        <f t="shared" si="1010"/>
        <v>#REF!</v>
      </c>
      <c r="O1091" s="175" t="e">
        <f t="shared" si="1011"/>
        <v>#REF!</v>
      </c>
      <c r="P1091" s="175" t="e">
        <f t="shared" ref="P1091:Q1091" si="1093">N1091+L1091</f>
        <v>#REF!</v>
      </c>
      <c r="Q1091" s="175" t="e">
        <f t="shared" si="1093"/>
        <v>#REF!</v>
      </c>
      <c r="R1091" s="155"/>
      <c r="S1091" s="124"/>
      <c r="T1091" s="119"/>
      <c r="U1091" s="119"/>
      <c r="V1091" s="124"/>
    </row>
    <row r="1092" spans="1:22" ht="12.75" hidden="1" customHeight="1" outlineLevel="1">
      <c r="A1092" s="140"/>
      <c r="B1092" s="155">
        <v>0</v>
      </c>
      <c r="C1092" s="155" t="s">
        <v>738</v>
      </c>
      <c r="D1092" s="155"/>
      <c r="E1092" s="155">
        <f t="shared" ref="E1092:F1092" si="1094">E928</f>
        <v>1</v>
      </c>
      <c r="F1092" s="155">
        <f t="shared" si="1094"/>
        <v>3</v>
      </c>
      <c r="G1092" s="155"/>
      <c r="H1092" s="155">
        <f t="shared" ref="H1092:H1109" si="1095">H928</f>
        <v>3.2</v>
      </c>
      <c r="I1092" s="155">
        <v>1</v>
      </c>
      <c r="J1092" s="157">
        <f t="shared" ref="J1092:J1109" si="1096">PRODUCT(E1092:I1092)</f>
        <v>9.6</v>
      </c>
      <c r="K1092" s="157"/>
      <c r="L1092" s="175" t="e">
        <f t="shared" si="1008"/>
        <v>#REF!</v>
      </c>
      <c r="M1092" s="175" t="e">
        <f t="shared" si="1009"/>
        <v>#REF!</v>
      </c>
      <c r="N1092" s="175" t="e">
        <f t="shared" si="1010"/>
        <v>#REF!</v>
      </c>
      <c r="O1092" s="175" t="e">
        <f t="shared" si="1011"/>
        <v>#REF!</v>
      </c>
      <c r="P1092" s="175" t="e">
        <f t="shared" ref="P1092:Q1092" si="1097">N1092+L1092</f>
        <v>#REF!</v>
      </c>
      <c r="Q1092" s="175" t="e">
        <f t="shared" si="1097"/>
        <v>#REF!</v>
      </c>
      <c r="R1092" s="155"/>
      <c r="S1092" s="124"/>
      <c r="T1092" s="119"/>
      <c r="U1092" s="119"/>
      <c r="V1092" s="124"/>
    </row>
    <row r="1093" spans="1:22" ht="12.75" hidden="1" customHeight="1" outlineLevel="1">
      <c r="A1093" s="140"/>
      <c r="B1093" s="155">
        <v>0</v>
      </c>
      <c r="C1093" s="155">
        <v>0</v>
      </c>
      <c r="D1093" s="155"/>
      <c r="E1093" s="155">
        <f t="shared" ref="E1093:F1093" si="1098">E929</f>
        <v>1</v>
      </c>
      <c r="F1093" s="155">
        <f t="shared" si="1098"/>
        <v>5.3</v>
      </c>
      <c r="G1093" s="155"/>
      <c r="H1093" s="155">
        <f t="shared" si="1095"/>
        <v>3.2</v>
      </c>
      <c r="I1093" s="155">
        <v>1</v>
      </c>
      <c r="J1093" s="157">
        <f t="shared" si="1096"/>
        <v>16.96</v>
      </c>
      <c r="K1093" s="157"/>
      <c r="L1093" s="175" t="e">
        <f t="shared" si="1008"/>
        <v>#REF!</v>
      </c>
      <c r="M1093" s="175" t="e">
        <f t="shared" si="1009"/>
        <v>#REF!</v>
      </c>
      <c r="N1093" s="175" t="e">
        <f t="shared" si="1010"/>
        <v>#REF!</v>
      </c>
      <c r="O1093" s="175" t="e">
        <f t="shared" si="1011"/>
        <v>#REF!</v>
      </c>
      <c r="P1093" s="175" t="e">
        <f t="shared" ref="P1093:Q1093" si="1099">N1093+L1093</f>
        <v>#REF!</v>
      </c>
      <c r="Q1093" s="175" t="e">
        <f t="shared" si="1099"/>
        <v>#REF!</v>
      </c>
      <c r="R1093" s="155"/>
      <c r="S1093" s="124"/>
      <c r="T1093" s="119"/>
      <c r="U1093" s="119"/>
      <c r="V1093" s="124"/>
    </row>
    <row r="1094" spans="1:22" ht="12.75" hidden="1" customHeight="1" outlineLevel="1">
      <c r="A1094" s="140"/>
      <c r="B1094" s="155">
        <v>0</v>
      </c>
      <c r="C1094" s="155">
        <v>0</v>
      </c>
      <c r="D1094" s="155"/>
      <c r="E1094" s="155">
        <f t="shared" ref="E1094:F1094" si="1100">E930</f>
        <v>1</v>
      </c>
      <c r="F1094" s="155">
        <f t="shared" si="1100"/>
        <v>3.2</v>
      </c>
      <c r="G1094" s="155"/>
      <c r="H1094" s="155">
        <f t="shared" si="1095"/>
        <v>3.2</v>
      </c>
      <c r="I1094" s="155">
        <v>1</v>
      </c>
      <c r="J1094" s="157">
        <f t="shared" si="1096"/>
        <v>10.24</v>
      </c>
      <c r="K1094" s="157"/>
      <c r="L1094" s="175" t="e">
        <f t="shared" si="1008"/>
        <v>#REF!</v>
      </c>
      <c r="M1094" s="175" t="e">
        <f t="shared" si="1009"/>
        <v>#REF!</v>
      </c>
      <c r="N1094" s="175" t="e">
        <f t="shared" si="1010"/>
        <v>#REF!</v>
      </c>
      <c r="O1094" s="175" t="e">
        <f t="shared" si="1011"/>
        <v>#REF!</v>
      </c>
      <c r="P1094" s="175" t="e">
        <f t="shared" ref="P1094:Q1094" si="1101">N1094+L1094</f>
        <v>#REF!</v>
      </c>
      <c r="Q1094" s="175" t="e">
        <f t="shared" si="1101"/>
        <v>#REF!</v>
      </c>
      <c r="R1094" s="155"/>
      <c r="S1094" s="124"/>
      <c r="T1094" s="119"/>
      <c r="U1094" s="119"/>
      <c r="V1094" s="124"/>
    </row>
    <row r="1095" spans="1:22" ht="12.75" hidden="1" customHeight="1" outlineLevel="1">
      <c r="A1095" s="140"/>
      <c r="B1095" s="155">
        <v>0</v>
      </c>
      <c r="C1095" s="155" t="s">
        <v>739</v>
      </c>
      <c r="D1095" s="155"/>
      <c r="E1095" s="155">
        <f t="shared" ref="E1095:F1095" si="1102">E931</f>
        <v>1</v>
      </c>
      <c r="F1095" s="155">
        <f t="shared" si="1102"/>
        <v>3.2</v>
      </c>
      <c r="G1095" s="155"/>
      <c r="H1095" s="155">
        <f t="shared" si="1095"/>
        <v>3.2</v>
      </c>
      <c r="I1095" s="155">
        <v>1</v>
      </c>
      <c r="J1095" s="157">
        <f t="shared" si="1096"/>
        <v>10.24</v>
      </c>
      <c r="K1095" s="157"/>
      <c r="L1095" s="175" t="e">
        <f t="shared" si="1008"/>
        <v>#REF!</v>
      </c>
      <c r="M1095" s="175" t="e">
        <f t="shared" si="1009"/>
        <v>#REF!</v>
      </c>
      <c r="N1095" s="175" t="e">
        <f t="shared" si="1010"/>
        <v>#REF!</v>
      </c>
      <c r="O1095" s="175" t="e">
        <f t="shared" si="1011"/>
        <v>#REF!</v>
      </c>
      <c r="P1095" s="175" t="e">
        <f t="shared" ref="P1095:Q1095" si="1103">N1095+L1095</f>
        <v>#REF!</v>
      </c>
      <c r="Q1095" s="175" t="e">
        <f t="shared" si="1103"/>
        <v>#REF!</v>
      </c>
      <c r="R1095" s="155"/>
      <c r="S1095" s="124"/>
      <c r="T1095" s="119"/>
      <c r="U1095" s="119"/>
      <c r="V1095" s="124"/>
    </row>
    <row r="1096" spans="1:22" ht="12.75" hidden="1" customHeight="1" outlineLevel="1">
      <c r="A1096" s="140"/>
      <c r="B1096" s="155">
        <v>0</v>
      </c>
      <c r="C1096" s="155">
        <v>0</v>
      </c>
      <c r="D1096" s="155"/>
      <c r="E1096" s="155">
        <f t="shared" ref="E1096:F1096" si="1104">E932</f>
        <v>1</v>
      </c>
      <c r="F1096" s="155">
        <f t="shared" si="1104"/>
        <v>3.3</v>
      </c>
      <c r="G1096" s="155"/>
      <c r="H1096" s="155">
        <f t="shared" si="1095"/>
        <v>3.2</v>
      </c>
      <c r="I1096" s="155">
        <v>1</v>
      </c>
      <c r="J1096" s="157">
        <f t="shared" si="1096"/>
        <v>10.56</v>
      </c>
      <c r="K1096" s="157"/>
      <c r="L1096" s="175" t="e">
        <f t="shared" si="1008"/>
        <v>#REF!</v>
      </c>
      <c r="M1096" s="175" t="e">
        <f t="shared" si="1009"/>
        <v>#REF!</v>
      </c>
      <c r="N1096" s="175" t="e">
        <f t="shared" si="1010"/>
        <v>#REF!</v>
      </c>
      <c r="O1096" s="175" t="e">
        <f t="shared" si="1011"/>
        <v>#REF!</v>
      </c>
      <c r="P1096" s="175" t="e">
        <f t="shared" ref="P1096:Q1096" si="1105">N1096+L1096</f>
        <v>#REF!</v>
      </c>
      <c r="Q1096" s="175" t="e">
        <f t="shared" si="1105"/>
        <v>#REF!</v>
      </c>
      <c r="R1096" s="155"/>
      <c r="S1096" s="124"/>
      <c r="T1096" s="119"/>
      <c r="U1096" s="119"/>
      <c r="V1096" s="124"/>
    </row>
    <row r="1097" spans="1:22" ht="12.75" hidden="1" customHeight="1" outlineLevel="1">
      <c r="A1097" s="140"/>
      <c r="B1097" s="155">
        <v>0</v>
      </c>
      <c r="C1097" s="155">
        <v>0</v>
      </c>
      <c r="D1097" s="155"/>
      <c r="E1097" s="155">
        <f t="shared" ref="E1097:F1097" si="1106">E933</f>
        <v>1</v>
      </c>
      <c r="F1097" s="155">
        <f t="shared" si="1106"/>
        <v>5.2</v>
      </c>
      <c r="G1097" s="155"/>
      <c r="H1097" s="155">
        <f t="shared" si="1095"/>
        <v>3.2</v>
      </c>
      <c r="I1097" s="155">
        <v>1</v>
      </c>
      <c r="J1097" s="157">
        <f t="shared" si="1096"/>
        <v>16.64</v>
      </c>
      <c r="K1097" s="157"/>
      <c r="L1097" s="175" t="e">
        <f t="shared" si="1008"/>
        <v>#REF!</v>
      </c>
      <c r="M1097" s="175" t="e">
        <f t="shared" si="1009"/>
        <v>#REF!</v>
      </c>
      <c r="N1097" s="175" t="e">
        <f t="shared" si="1010"/>
        <v>#REF!</v>
      </c>
      <c r="O1097" s="175" t="e">
        <f t="shared" si="1011"/>
        <v>#REF!</v>
      </c>
      <c r="P1097" s="175" t="e">
        <f t="shared" ref="P1097:Q1097" si="1107">N1097+L1097</f>
        <v>#REF!</v>
      </c>
      <c r="Q1097" s="175" t="e">
        <f t="shared" si="1107"/>
        <v>#REF!</v>
      </c>
      <c r="R1097" s="155"/>
      <c r="S1097" s="124"/>
      <c r="T1097" s="119"/>
      <c r="U1097" s="119"/>
      <c r="V1097" s="124"/>
    </row>
    <row r="1098" spans="1:22" ht="12.75" hidden="1" customHeight="1" outlineLevel="1">
      <c r="A1098" s="140"/>
      <c r="B1098" s="155">
        <v>0</v>
      </c>
      <c r="C1098" s="155">
        <v>0</v>
      </c>
      <c r="D1098" s="155"/>
      <c r="E1098" s="155">
        <f t="shared" ref="E1098:F1098" si="1108">E934</f>
        <v>1</v>
      </c>
      <c r="F1098" s="155">
        <f t="shared" si="1108"/>
        <v>1.8</v>
      </c>
      <c r="G1098" s="155"/>
      <c r="H1098" s="155">
        <f t="shared" si="1095"/>
        <v>3.2</v>
      </c>
      <c r="I1098" s="415">
        <v>0</v>
      </c>
      <c r="J1098" s="157">
        <f t="shared" si="1096"/>
        <v>0</v>
      </c>
      <c r="K1098" s="157"/>
      <c r="L1098" s="175" t="e">
        <f t="shared" si="1008"/>
        <v>#REF!</v>
      </c>
      <c r="M1098" s="175" t="e">
        <f t="shared" si="1009"/>
        <v>#REF!</v>
      </c>
      <c r="N1098" s="175" t="e">
        <f t="shared" si="1010"/>
        <v>#REF!</v>
      </c>
      <c r="O1098" s="175" t="e">
        <f t="shared" si="1011"/>
        <v>#REF!</v>
      </c>
      <c r="P1098" s="175" t="e">
        <f t="shared" ref="P1098:Q1098" si="1109">N1098+L1098</f>
        <v>#REF!</v>
      </c>
      <c r="Q1098" s="175" t="e">
        <f t="shared" si="1109"/>
        <v>#REF!</v>
      </c>
      <c r="R1098" s="155"/>
      <c r="S1098" s="124"/>
      <c r="T1098" s="119"/>
      <c r="U1098" s="119"/>
      <c r="V1098" s="124"/>
    </row>
    <row r="1099" spans="1:22" ht="12.75" hidden="1" customHeight="1" outlineLevel="1">
      <c r="A1099" s="140"/>
      <c r="B1099" s="155">
        <v>0</v>
      </c>
      <c r="C1099" s="155" t="s">
        <v>740</v>
      </c>
      <c r="D1099" s="155"/>
      <c r="E1099" s="155">
        <f t="shared" ref="E1099:F1099" si="1110">E935</f>
        <v>1</v>
      </c>
      <c r="F1099" s="155">
        <f t="shared" si="1110"/>
        <v>6.45</v>
      </c>
      <c r="G1099" s="155"/>
      <c r="H1099" s="155">
        <f t="shared" si="1095"/>
        <v>3.2</v>
      </c>
      <c r="I1099" s="155">
        <v>1</v>
      </c>
      <c r="J1099" s="157">
        <f t="shared" si="1096"/>
        <v>20.64</v>
      </c>
      <c r="K1099" s="157"/>
      <c r="L1099" s="175" t="e">
        <f t="shared" si="1008"/>
        <v>#REF!</v>
      </c>
      <c r="M1099" s="175" t="e">
        <f t="shared" si="1009"/>
        <v>#REF!</v>
      </c>
      <c r="N1099" s="175" t="e">
        <f t="shared" si="1010"/>
        <v>#REF!</v>
      </c>
      <c r="O1099" s="175" t="e">
        <f t="shared" si="1011"/>
        <v>#REF!</v>
      </c>
      <c r="P1099" s="175" t="e">
        <f t="shared" ref="P1099:Q1099" si="1111">N1099+L1099</f>
        <v>#REF!</v>
      </c>
      <c r="Q1099" s="175" t="e">
        <f t="shared" si="1111"/>
        <v>#REF!</v>
      </c>
      <c r="R1099" s="155"/>
      <c r="S1099" s="124"/>
      <c r="T1099" s="119"/>
      <c r="U1099" s="119"/>
      <c r="V1099" s="124"/>
    </row>
    <row r="1100" spans="1:22" ht="12.75" hidden="1" customHeight="1" outlineLevel="1">
      <c r="A1100" s="140"/>
      <c r="B1100" s="155">
        <v>0</v>
      </c>
      <c r="C1100" s="155">
        <v>0</v>
      </c>
      <c r="D1100" s="155"/>
      <c r="E1100" s="155">
        <f t="shared" ref="E1100:F1100" si="1112">E936</f>
        <v>1</v>
      </c>
      <c r="F1100" s="155">
        <f t="shared" si="1112"/>
        <v>4.05</v>
      </c>
      <c r="G1100" s="155"/>
      <c r="H1100" s="155">
        <f t="shared" si="1095"/>
        <v>3.2</v>
      </c>
      <c r="I1100" s="155">
        <v>1</v>
      </c>
      <c r="J1100" s="157">
        <f t="shared" si="1096"/>
        <v>12.96</v>
      </c>
      <c r="K1100" s="157"/>
      <c r="L1100" s="175" t="e">
        <f t="shared" si="1008"/>
        <v>#REF!</v>
      </c>
      <c r="M1100" s="175" t="e">
        <f t="shared" si="1009"/>
        <v>#REF!</v>
      </c>
      <c r="N1100" s="175" t="e">
        <f t="shared" si="1010"/>
        <v>#REF!</v>
      </c>
      <c r="O1100" s="175" t="e">
        <f t="shared" si="1011"/>
        <v>#REF!</v>
      </c>
      <c r="P1100" s="175" t="e">
        <f t="shared" ref="P1100:Q1100" si="1113">N1100+L1100</f>
        <v>#REF!</v>
      </c>
      <c r="Q1100" s="175" t="e">
        <f t="shared" si="1113"/>
        <v>#REF!</v>
      </c>
      <c r="R1100" s="155"/>
      <c r="S1100" s="124"/>
      <c r="T1100" s="119"/>
      <c r="U1100" s="119"/>
      <c r="V1100" s="124"/>
    </row>
    <row r="1101" spans="1:22" ht="12.75" hidden="1" customHeight="1" outlineLevel="1">
      <c r="A1101" s="140"/>
      <c r="B1101" s="155">
        <v>0</v>
      </c>
      <c r="C1101" s="155">
        <v>0</v>
      </c>
      <c r="D1101" s="155"/>
      <c r="E1101" s="155">
        <f t="shared" ref="E1101:F1101" si="1114">E937</f>
        <v>1</v>
      </c>
      <c r="F1101" s="155">
        <f t="shared" si="1114"/>
        <v>4.2</v>
      </c>
      <c r="G1101" s="155"/>
      <c r="H1101" s="155">
        <f t="shared" si="1095"/>
        <v>3.2</v>
      </c>
      <c r="I1101" s="155">
        <v>1</v>
      </c>
      <c r="J1101" s="157">
        <f t="shared" si="1096"/>
        <v>13.44</v>
      </c>
      <c r="K1101" s="157"/>
      <c r="L1101" s="175" t="e">
        <f t="shared" si="1008"/>
        <v>#REF!</v>
      </c>
      <c r="M1101" s="175" t="e">
        <f t="shared" si="1009"/>
        <v>#REF!</v>
      </c>
      <c r="N1101" s="175" t="e">
        <f t="shared" si="1010"/>
        <v>#REF!</v>
      </c>
      <c r="O1101" s="175" t="e">
        <f t="shared" si="1011"/>
        <v>#REF!</v>
      </c>
      <c r="P1101" s="175" t="e">
        <f t="shared" ref="P1101:Q1101" si="1115">N1101+L1101</f>
        <v>#REF!</v>
      </c>
      <c r="Q1101" s="175" t="e">
        <f t="shared" si="1115"/>
        <v>#REF!</v>
      </c>
      <c r="R1101" s="155"/>
      <c r="S1101" s="124"/>
      <c r="T1101" s="119"/>
      <c r="U1101" s="119"/>
      <c r="V1101" s="124"/>
    </row>
    <row r="1102" spans="1:22" ht="12.75" hidden="1" customHeight="1" outlineLevel="1">
      <c r="A1102" s="140"/>
      <c r="B1102" s="155">
        <v>0</v>
      </c>
      <c r="C1102" s="155">
        <v>0</v>
      </c>
      <c r="D1102" s="155"/>
      <c r="E1102" s="155">
        <f t="shared" ref="E1102:F1102" si="1116">E938</f>
        <v>1</v>
      </c>
      <c r="F1102" s="155">
        <f t="shared" si="1116"/>
        <v>3.5</v>
      </c>
      <c r="G1102" s="155"/>
      <c r="H1102" s="155">
        <f t="shared" si="1095"/>
        <v>3.2</v>
      </c>
      <c r="I1102" s="155">
        <v>1</v>
      </c>
      <c r="J1102" s="157">
        <f t="shared" si="1096"/>
        <v>11.2</v>
      </c>
      <c r="K1102" s="157"/>
      <c r="L1102" s="175" t="e">
        <f t="shared" si="1008"/>
        <v>#REF!</v>
      </c>
      <c r="M1102" s="175" t="e">
        <f t="shared" si="1009"/>
        <v>#REF!</v>
      </c>
      <c r="N1102" s="175" t="e">
        <f t="shared" si="1010"/>
        <v>#REF!</v>
      </c>
      <c r="O1102" s="175" t="e">
        <f t="shared" si="1011"/>
        <v>#REF!</v>
      </c>
      <c r="P1102" s="175" t="e">
        <f t="shared" ref="P1102:Q1102" si="1117">N1102+L1102</f>
        <v>#REF!</v>
      </c>
      <c r="Q1102" s="175" t="e">
        <f t="shared" si="1117"/>
        <v>#REF!</v>
      </c>
      <c r="R1102" s="155"/>
      <c r="S1102" s="124"/>
      <c r="T1102" s="119"/>
      <c r="U1102" s="119"/>
      <c r="V1102" s="124"/>
    </row>
    <row r="1103" spans="1:22" ht="12.75" hidden="1" customHeight="1" outlineLevel="1">
      <c r="A1103" s="140"/>
      <c r="B1103" s="155">
        <v>0</v>
      </c>
      <c r="C1103" s="155" t="s">
        <v>741</v>
      </c>
      <c r="D1103" s="155"/>
      <c r="E1103" s="155">
        <f t="shared" ref="E1103:F1103" si="1118">E939</f>
        <v>1</v>
      </c>
      <c r="F1103" s="155">
        <f t="shared" si="1118"/>
        <v>4.9000000000000004</v>
      </c>
      <c r="G1103" s="155"/>
      <c r="H1103" s="155">
        <f t="shared" si="1095"/>
        <v>3.2</v>
      </c>
      <c r="I1103" s="155">
        <v>1</v>
      </c>
      <c r="J1103" s="157">
        <f t="shared" si="1096"/>
        <v>15.68</v>
      </c>
      <c r="K1103" s="157"/>
      <c r="L1103" s="175" t="e">
        <f t="shared" si="1008"/>
        <v>#REF!</v>
      </c>
      <c r="M1103" s="175" t="e">
        <f t="shared" si="1009"/>
        <v>#REF!</v>
      </c>
      <c r="N1103" s="175" t="e">
        <f t="shared" si="1010"/>
        <v>#REF!</v>
      </c>
      <c r="O1103" s="175" t="e">
        <f t="shared" si="1011"/>
        <v>#REF!</v>
      </c>
      <c r="P1103" s="175" t="e">
        <f t="shared" ref="P1103:Q1103" si="1119">N1103+L1103</f>
        <v>#REF!</v>
      </c>
      <c r="Q1103" s="175" t="e">
        <f t="shared" si="1119"/>
        <v>#REF!</v>
      </c>
      <c r="R1103" s="155"/>
      <c r="S1103" s="124"/>
      <c r="T1103" s="119"/>
      <c r="U1103" s="119"/>
      <c r="V1103" s="124"/>
    </row>
    <row r="1104" spans="1:22" ht="12.75" hidden="1" customHeight="1" outlineLevel="1">
      <c r="A1104" s="140"/>
      <c r="B1104" s="155">
        <v>0</v>
      </c>
      <c r="C1104" s="155">
        <v>0</v>
      </c>
      <c r="D1104" s="155"/>
      <c r="E1104" s="155">
        <f t="shared" ref="E1104:F1104" si="1120">E940</f>
        <v>1</v>
      </c>
      <c r="F1104" s="155">
        <f t="shared" si="1120"/>
        <v>5.55</v>
      </c>
      <c r="G1104" s="155"/>
      <c r="H1104" s="155">
        <f t="shared" si="1095"/>
        <v>3.2</v>
      </c>
      <c r="I1104" s="155">
        <v>1</v>
      </c>
      <c r="J1104" s="157">
        <f t="shared" si="1096"/>
        <v>17.760000000000002</v>
      </c>
      <c r="K1104" s="157"/>
      <c r="L1104" s="175" t="e">
        <f t="shared" si="1008"/>
        <v>#REF!</v>
      </c>
      <c r="M1104" s="175" t="e">
        <f t="shared" si="1009"/>
        <v>#REF!</v>
      </c>
      <c r="N1104" s="175" t="e">
        <f t="shared" si="1010"/>
        <v>#REF!</v>
      </c>
      <c r="O1104" s="175" t="e">
        <f t="shared" si="1011"/>
        <v>#REF!</v>
      </c>
      <c r="P1104" s="175" t="e">
        <f t="shared" ref="P1104:Q1104" si="1121">N1104+L1104</f>
        <v>#REF!</v>
      </c>
      <c r="Q1104" s="175" t="e">
        <f t="shared" si="1121"/>
        <v>#REF!</v>
      </c>
      <c r="R1104" s="155"/>
      <c r="S1104" s="124"/>
      <c r="T1104" s="119"/>
      <c r="U1104" s="119"/>
      <c r="V1104" s="124"/>
    </row>
    <row r="1105" spans="1:22" ht="12.75" hidden="1" customHeight="1" outlineLevel="1">
      <c r="A1105" s="140"/>
      <c r="B1105" s="155">
        <v>0</v>
      </c>
      <c r="C1105" s="155">
        <v>0</v>
      </c>
      <c r="D1105" s="155"/>
      <c r="E1105" s="155">
        <f t="shared" ref="E1105:F1105" si="1122">E941</f>
        <v>1</v>
      </c>
      <c r="F1105" s="155">
        <f t="shared" si="1122"/>
        <v>4.0999999999999996</v>
      </c>
      <c r="G1105" s="155"/>
      <c r="H1105" s="155">
        <f t="shared" si="1095"/>
        <v>3.2</v>
      </c>
      <c r="I1105" s="155">
        <v>1</v>
      </c>
      <c r="J1105" s="157">
        <f t="shared" si="1096"/>
        <v>13.12</v>
      </c>
      <c r="K1105" s="157"/>
      <c r="L1105" s="175" t="e">
        <f t="shared" si="1008"/>
        <v>#REF!</v>
      </c>
      <c r="M1105" s="175" t="e">
        <f t="shared" si="1009"/>
        <v>#REF!</v>
      </c>
      <c r="N1105" s="175" t="e">
        <f t="shared" si="1010"/>
        <v>#REF!</v>
      </c>
      <c r="O1105" s="175" t="e">
        <f t="shared" si="1011"/>
        <v>#REF!</v>
      </c>
      <c r="P1105" s="175" t="e">
        <f t="shared" ref="P1105:Q1105" si="1123">N1105+L1105</f>
        <v>#REF!</v>
      </c>
      <c r="Q1105" s="175" t="e">
        <f t="shared" si="1123"/>
        <v>#REF!</v>
      </c>
      <c r="R1105" s="155"/>
      <c r="S1105" s="124"/>
      <c r="T1105" s="119"/>
      <c r="U1105" s="119"/>
      <c r="V1105" s="124"/>
    </row>
    <row r="1106" spans="1:22" ht="12.75" hidden="1" customHeight="1" outlineLevel="1">
      <c r="A1106" s="140"/>
      <c r="B1106" s="155">
        <v>0</v>
      </c>
      <c r="C1106" s="155">
        <v>0</v>
      </c>
      <c r="D1106" s="155"/>
      <c r="E1106" s="155">
        <f t="shared" ref="E1106:F1106" si="1124">E942</f>
        <v>1</v>
      </c>
      <c r="F1106" s="155">
        <f t="shared" si="1124"/>
        <v>3.45</v>
      </c>
      <c r="G1106" s="155"/>
      <c r="H1106" s="155">
        <f t="shared" si="1095"/>
        <v>3.2</v>
      </c>
      <c r="I1106" s="155">
        <v>1</v>
      </c>
      <c r="J1106" s="157">
        <f t="shared" si="1096"/>
        <v>11.04</v>
      </c>
      <c r="K1106" s="157"/>
      <c r="L1106" s="175" t="e">
        <f t="shared" si="1008"/>
        <v>#REF!</v>
      </c>
      <c r="M1106" s="175" t="e">
        <f t="shared" si="1009"/>
        <v>#REF!</v>
      </c>
      <c r="N1106" s="175" t="e">
        <f t="shared" si="1010"/>
        <v>#REF!</v>
      </c>
      <c r="O1106" s="175" t="e">
        <f t="shared" si="1011"/>
        <v>#REF!</v>
      </c>
      <c r="P1106" s="175" t="e">
        <f t="shared" ref="P1106:Q1106" si="1125">N1106+L1106</f>
        <v>#REF!</v>
      </c>
      <c r="Q1106" s="175" t="e">
        <f t="shared" si="1125"/>
        <v>#REF!</v>
      </c>
      <c r="R1106" s="155"/>
      <c r="S1106" s="124"/>
      <c r="T1106" s="119"/>
      <c r="U1106" s="119"/>
      <c r="V1106" s="124"/>
    </row>
    <row r="1107" spans="1:22" ht="12.75" hidden="1" customHeight="1" outlineLevel="1">
      <c r="A1107" s="140"/>
      <c r="B1107" s="155">
        <v>0</v>
      </c>
      <c r="C1107" s="155" t="s">
        <v>743</v>
      </c>
      <c r="D1107" s="155"/>
      <c r="E1107" s="155">
        <f t="shared" ref="E1107:F1107" si="1126">E943</f>
        <v>2</v>
      </c>
      <c r="F1107" s="155">
        <f t="shared" si="1126"/>
        <v>3</v>
      </c>
      <c r="G1107" s="155"/>
      <c r="H1107" s="155">
        <f t="shared" si="1095"/>
        <v>3.2</v>
      </c>
      <c r="I1107" s="155">
        <v>1</v>
      </c>
      <c r="J1107" s="157">
        <f t="shared" si="1096"/>
        <v>19.2</v>
      </c>
      <c r="K1107" s="157"/>
      <c r="L1107" s="175" t="e">
        <f t="shared" si="1008"/>
        <v>#REF!</v>
      </c>
      <c r="M1107" s="175" t="e">
        <f t="shared" si="1009"/>
        <v>#REF!</v>
      </c>
      <c r="N1107" s="175" t="e">
        <f t="shared" si="1010"/>
        <v>#REF!</v>
      </c>
      <c r="O1107" s="175" t="e">
        <f t="shared" si="1011"/>
        <v>#REF!</v>
      </c>
      <c r="P1107" s="175" t="e">
        <f t="shared" ref="P1107:Q1107" si="1127">N1107+L1107</f>
        <v>#REF!</v>
      </c>
      <c r="Q1107" s="175" t="e">
        <f t="shared" si="1127"/>
        <v>#REF!</v>
      </c>
      <c r="R1107" s="155"/>
      <c r="S1107" s="124"/>
      <c r="T1107" s="119"/>
      <c r="U1107" s="119"/>
      <c r="V1107" s="124"/>
    </row>
    <row r="1108" spans="1:22" ht="12.75" hidden="1" customHeight="1" outlineLevel="1">
      <c r="A1108" s="140"/>
      <c r="B1108" s="155">
        <v>0</v>
      </c>
      <c r="C1108" s="155">
        <v>0</v>
      </c>
      <c r="D1108" s="155"/>
      <c r="E1108" s="155">
        <f t="shared" ref="E1108:F1108" si="1128">E944</f>
        <v>2</v>
      </c>
      <c r="F1108" s="155">
        <f t="shared" si="1128"/>
        <v>1.5</v>
      </c>
      <c r="G1108" s="155"/>
      <c r="H1108" s="155">
        <f t="shared" si="1095"/>
        <v>3.2</v>
      </c>
      <c r="I1108" s="155">
        <v>1</v>
      </c>
      <c r="J1108" s="157">
        <f t="shared" si="1096"/>
        <v>9.6</v>
      </c>
      <c r="K1108" s="157"/>
      <c r="L1108" s="175" t="e">
        <f t="shared" si="1008"/>
        <v>#REF!</v>
      </c>
      <c r="M1108" s="175" t="e">
        <f t="shared" si="1009"/>
        <v>#REF!</v>
      </c>
      <c r="N1108" s="175" t="e">
        <f t="shared" si="1010"/>
        <v>#REF!</v>
      </c>
      <c r="O1108" s="175" t="e">
        <f t="shared" si="1011"/>
        <v>#REF!</v>
      </c>
      <c r="P1108" s="175" t="e">
        <f t="shared" ref="P1108:Q1108" si="1129">N1108+L1108</f>
        <v>#REF!</v>
      </c>
      <c r="Q1108" s="175" t="e">
        <f t="shared" si="1129"/>
        <v>#REF!</v>
      </c>
      <c r="R1108" s="155"/>
      <c r="S1108" s="124"/>
      <c r="T1108" s="119"/>
      <c r="U1108" s="119"/>
      <c r="V1108" s="124"/>
    </row>
    <row r="1109" spans="1:22" ht="12.75" hidden="1" customHeight="1" outlineLevel="1">
      <c r="A1109" s="140"/>
      <c r="B1109" s="155">
        <v>0</v>
      </c>
      <c r="C1109" s="155">
        <v>0</v>
      </c>
      <c r="D1109" s="155"/>
      <c r="E1109" s="155">
        <f t="shared" ref="E1109:F1109" si="1130">E945</f>
        <v>1</v>
      </c>
      <c r="F1109" s="155">
        <f t="shared" si="1130"/>
        <v>4.05</v>
      </c>
      <c r="G1109" s="155"/>
      <c r="H1109" s="155">
        <f t="shared" si="1095"/>
        <v>3.2</v>
      </c>
      <c r="I1109" s="155">
        <v>1</v>
      </c>
      <c r="J1109" s="157">
        <f t="shared" si="1096"/>
        <v>12.96</v>
      </c>
      <c r="K1109" s="157"/>
      <c r="L1109" s="175" t="e">
        <f t="shared" si="1008"/>
        <v>#REF!</v>
      </c>
      <c r="M1109" s="175" t="e">
        <f t="shared" si="1009"/>
        <v>#REF!</v>
      </c>
      <c r="N1109" s="175" t="e">
        <f t="shared" si="1010"/>
        <v>#REF!</v>
      </c>
      <c r="O1109" s="175" t="e">
        <f t="shared" si="1011"/>
        <v>#REF!</v>
      </c>
      <c r="P1109" s="175" t="e">
        <f t="shared" ref="P1109:Q1109" si="1131">N1109+L1109</f>
        <v>#REF!</v>
      </c>
      <c r="Q1109" s="175" t="e">
        <f t="shared" si="1131"/>
        <v>#REF!</v>
      </c>
      <c r="R1109" s="155"/>
      <c r="S1109" s="124"/>
      <c r="T1109" s="119"/>
      <c r="U1109" s="119"/>
      <c r="V1109" s="124"/>
    </row>
    <row r="1110" spans="1:22" ht="12.75" hidden="1" customHeight="1" outlineLevel="1">
      <c r="A1110" s="140"/>
      <c r="B1110" s="155"/>
      <c r="C1110" s="155" t="s">
        <v>746</v>
      </c>
      <c r="D1110" s="155"/>
      <c r="E1110" s="155"/>
      <c r="F1110" s="155"/>
      <c r="G1110" s="155"/>
      <c r="H1110" s="155"/>
      <c r="I1110" s="155"/>
      <c r="J1110" s="157"/>
      <c r="K1110" s="157"/>
      <c r="L1110" s="175" t="e">
        <f t="shared" si="1008"/>
        <v>#REF!</v>
      </c>
      <c r="M1110" s="175" t="e">
        <f t="shared" si="1009"/>
        <v>#REF!</v>
      </c>
      <c r="N1110" s="175" t="e">
        <f t="shared" si="1010"/>
        <v>#REF!</v>
      </c>
      <c r="O1110" s="175" t="e">
        <f t="shared" si="1011"/>
        <v>#REF!</v>
      </c>
      <c r="P1110" s="175" t="e">
        <f t="shared" ref="P1110:Q1110" si="1132">N1110+L1110</f>
        <v>#REF!</v>
      </c>
      <c r="Q1110" s="175" t="e">
        <f t="shared" si="1132"/>
        <v>#REF!</v>
      </c>
      <c r="R1110" s="155"/>
      <c r="S1110" s="124"/>
      <c r="T1110" s="119"/>
      <c r="U1110" s="119"/>
      <c r="V1110" s="124"/>
    </row>
    <row r="1111" spans="1:22" ht="12.75" hidden="1" customHeight="1" outlineLevel="1">
      <c r="A1111" s="140"/>
      <c r="B1111" s="155"/>
      <c r="C1111" s="155" t="s">
        <v>754</v>
      </c>
      <c r="D1111" s="155"/>
      <c r="E1111" s="155">
        <f t="shared" ref="E1111:E1118" si="1133">E947</f>
        <v>1</v>
      </c>
      <c r="F1111" s="155"/>
      <c r="G1111" s="155">
        <f t="shared" ref="G1111:H1111" si="1134">G947</f>
        <v>5.3</v>
      </c>
      <c r="H1111" s="155">
        <f t="shared" si="1134"/>
        <v>2.4</v>
      </c>
      <c r="I1111" s="155">
        <v>-1</v>
      </c>
      <c r="J1111" s="157">
        <f t="shared" ref="J1111:J1118" si="1135">PRODUCT(E1111:I1111)</f>
        <v>-12.72</v>
      </c>
      <c r="K1111" s="157"/>
      <c r="L1111" s="175" t="e">
        <f t="shared" si="1008"/>
        <v>#REF!</v>
      </c>
      <c r="M1111" s="175" t="e">
        <f t="shared" si="1009"/>
        <v>#REF!</v>
      </c>
      <c r="N1111" s="175" t="e">
        <f t="shared" si="1010"/>
        <v>#REF!</v>
      </c>
      <c r="O1111" s="175" t="e">
        <f t="shared" si="1011"/>
        <v>#REF!</v>
      </c>
      <c r="P1111" s="175" t="e">
        <f t="shared" ref="P1111:Q1111" si="1136">N1111+L1111</f>
        <v>#REF!</v>
      </c>
      <c r="Q1111" s="175" t="e">
        <f t="shared" si="1136"/>
        <v>#REF!</v>
      </c>
      <c r="R1111" s="155"/>
      <c r="S1111" s="124"/>
      <c r="T1111" s="119"/>
      <c r="U1111" s="119"/>
      <c r="V1111" s="124"/>
    </row>
    <row r="1112" spans="1:22" ht="12.75" hidden="1" customHeight="1" outlineLevel="1">
      <c r="A1112" s="140"/>
      <c r="B1112" s="155"/>
      <c r="C1112" s="155" t="s">
        <v>755</v>
      </c>
      <c r="D1112" s="155"/>
      <c r="E1112" s="155">
        <f t="shared" si="1133"/>
        <v>2</v>
      </c>
      <c r="F1112" s="155"/>
      <c r="G1112" s="155">
        <f t="shared" ref="G1112:H1112" si="1137">G948</f>
        <v>2.4</v>
      </c>
      <c r="H1112" s="155">
        <f t="shared" si="1137"/>
        <v>2.4</v>
      </c>
      <c r="I1112" s="155">
        <v>-1</v>
      </c>
      <c r="J1112" s="157">
        <f t="shared" si="1135"/>
        <v>-11.52</v>
      </c>
      <c r="K1112" s="157"/>
      <c r="L1112" s="175" t="e">
        <f t="shared" si="1008"/>
        <v>#REF!</v>
      </c>
      <c r="M1112" s="175" t="e">
        <f t="shared" si="1009"/>
        <v>#REF!</v>
      </c>
      <c r="N1112" s="175" t="e">
        <f t="shared" si="1010"/>
        <v>#REF!</v>
      </c>
      <c r="O1112" s="175" t="e">
        <f t="shared" si="1011"/>
        <v>#REF!</v>
      </c>
      <c r="P1112" s="175" t="e">
        <f t="shared" ref="P1112:Q1112" si="1138">N1112+L1112</f>
        <v>#REF!</v>
      </c>
      <c r="Q1112" s="175" t="e">
        <f t="shared" si="1138"/>
        <v>#REF!</v>
      </c>
      <c r="R1112" s="155"/>
      <c r="S1112" s="124"/>
      <c r="T1112" s="119"/>
      <c r="U1112" s="119"/>
      <c r="V1112" s="124"/>
    </row>
    <row r="1113" spans="1:22" ht="12.75" hidden="1" customHeight="1" outlineLevel="1">
      <c r="A1113" s="140"/>
      <c r="B1113" s="155"/>
      <c r="C1113" s="155" t="s">
        <v>756</v>
      </c>
      <c r="D1113" s="155"/>
      <c r="E1113" s="155">
        <f t="shared" si="1133"/>
        <v>3</v>
      </c>
      <c r="F1113" s="155"/>
      <c r="G1113" s="155">
        <f t="shared" ref="G1113:H1113" si="1139">G949</f>
        <v>3.55</v>
      </c>
      <c r="H1113" s="155">
        <f t="shared" si="1139"/>
        <v>2.4</v>
      </c>
      <c r="I1113" s="155">
        <v>-1</v>
      </c>
      <c r="J1113" s="157">
        <f t="shared" si="1135"/>
        <v>-25.56</v>
      </c>
      <c r="K1113" s="157"/>
      <c r="L1113" s="175" t="e">
        <f t="shared" si="1008"/>
        <v>#REF!</v>
      </c>
      <c r="M1113" s="175" t="e">
        <f t="shared" si="1009"/>
        <v>#REF!</v>
      </c>
      <c r="N1113" s="175" t="e">
        <f t="shared" si="1010"/>
        <v>#REF!</v>
      </c>
      <c r="O1113" s="175" t="e">
        <f t="shared" si="1011"/>
        <v>#REF!</v>
      </c>
      <c r="P1113" s="175" t="e">
        <f t="shared" ref="P1113:Q1113" si="1140">N1113+L1113</f>
        <v>#REF!</v>
      </c>
      <c r="Q1113" s="175" t="e">
        <f t="shared" si="1140"/>
        <v>#REF!</v>
      </c>
      <c r="R1113" s="155"/>
      <c r="S1113" s="124"/>
      <c r="T1113" s="119"/>
      <c r="U1113" s="119"/>
      <c r="V1113" s="124"/>
    </row>
    <row r="1114" spans="1:22" ht="12.75" hidden="1" customHeight="1" outlineLevel="1">
      <c r="A1114" s="140"/>
      <c r="B1114" s="155"/>
      <c r="C1114" s="155" t="s">
        <v>757</v>
      </c>
      <c r="D1114" s="155"/>
      <c r="E1114" s="155">
        <f t="shared" si="1133"/>
        <v>2</v>
      </c>
      <c r="F1114" s="155"/>
      <c r="G1114" s="155">
        <f t="shared" ref="G1114:H1114" si="1141">G950</f>
        <v>3.7</v>
      </c>
      <c r="H1114" s="155">
        <f t="shared" si="1141"/>
        <v>2.4</v>
      </c>
      <c r="I1114" s="155">
        <v>-1</v>
      </c>
      <c r="J1114" s="157">
        <f t="shared" si="1135"/>
        <v>-17.760000000000002</v>
      </c>
      <c r="K1114" s="157"/>
      <c r="L1114" s="175" t="e">
        <f t="shared" si="1008"/>
        <v>#REF!</v>
      </c>
      <c r="M1114" s="175" t="e">
        <f t="shared" si="1009"/>
        <v>#REF!</v>
      </c>
      <c r="N1114" s="175" t="e">
        <f t="shared" si="1010"/>
        <v>#REF!</v>
      </c>
      <c r="O1114" s="175" t="e">
        <f t="shared" si="1011"/>
        <v>#REF!</v>
      </c>
      <c r="P1114" s="175" t="e">
        <f t="shared" ref="P1114:Q1114" si="1142">N1114+L1114</f>
        <v>#REF!</v>
      </c>
      <c r="Q1114" s="175" t="e">
        <f t="shared" si="1142"/>
        <v>#REF!</v>
      </c>
      <c r="R1114" s="155"/>
      <c r="S1114" s="124"/>
      <c r="T1114" s="119"/>
      <c r="U1114" s="119"/>
      <c r="V1114" s="124"/>
    </row>
    <row r="1115" spans="1:22" ht="12.75" hidden="1" customHeight="1" outlineLevel="1">
      <c r="A1115" s="140"/>
      <c r="B1115" s="155"/>
      <c r="C1115" s="155" t="s">
        <v>758</v>
      </c>
      <c r="D1115" s="155"/>
      <c r="E1115" s="155">
        <f t="shared" si="1133"/>
        <v>2</v>
      </c>
      <c r="F1115" s="155"/>
      <c r="G1115" s="155">
        <f t="shared" ref="G1115:H1115" si="1143">G951</f>
        <v>2.4</v>
      </c>
      <c r="H1115" s="155">
        <f t="shared" si="1143"/>
        <v>2.4</v>
      </c>
      <c r="I1115" s="155">
        <v>-1</v>
      </c>
      <c r="J1115" s="157">
        <f t="shared" si="1135"/>
        <v>-11.52</v>
      </c>
      <c r="K1115" s="157"/>
      <c r="L1115" s="175" t="e">
        <f t="shared" si="1008"/>
        <v>#REF!</v>
      </c>
      <c r="M1115" s="175" t="e">
        <f t="shared" si="1009"/>
        <v>#REF!</v>
      </c>
      <c r="N1115" s="175" t="e">
        <f t="shared" si="1010"/>
        <v>#REF!</v>
      </c>
      <c r="O1115" s="175" t="e">
        <f t="shared" si="1011"/>
        <v>#REF!</v>
      </c>
      <c r="P1115" s="175" t="e">
        <f t="shared" ref="P1115:Q1115" si="1144">N1115+L1115</f>
        <v>#REF!</v>
      </c>
      <c r="Q1115" s="175" t="e">
        <f t="shared" si="1144"/>
        <v>#REF!</v>
      </c>
      <c r="R1115" s="155"/>
      <c r="S1115" s="124"/>
      <c r="T1115" s="119"/>
      <c r="U1115" s="119"/>
      <c r="V1115" s="124"/>
    </row>
    <row r="1116" spans="1:22" ht="12.75" hidden="1" customHeight="1" outlineLevel="1">
      <c r="A1116" s="140"/>
      <c r="B1116" s="155"/>
      <c r="C1116" s="155" t="s">
        <v>759</v>
      </c>
      <c r="D1116" s="155"/>
      <c r="E1116" s="155">
        <f t="shared" si="1133"/>
        <v>1</v>
      </c>
      <c r="F1116" s="155"/>
      <c r="G1116" s="155">
        <f t="shared" ref="G1116:H1116" si="1145">G952</f>
        <v>0.6</v>
      </c>
      <c r="H1116" s="155">
        <f t="shared" si="1145"/>
        <v>1.2</v>
      </c>
      <c r="I1116" s="155">
        <v>-1</v>
      </c>
      <c r="J1116" s="157">
        <f t="shared" si="1135"/>
        <v>-0.72</v>
      </c>
      <c r="K1116" s="157"/>
      <c r="L1116" s="175" t="e">
        <f t="shared" si="1008"/>
        <v>#REF!</v>
      </c>
      <c r="M1116" s="175" t="e">
        <f t="shared" si="1009"/>
        <v>#REF!</v>
      </c>
      <c r="N1116" s="175" t="e">
        <f t="shared" si="1010"/>
        <v>#REF!</v>
      </c>
      <c r="O1116" s="175" t="e">
        <f t="shared" si="1011"/>
        <v>#REF!</v>
      </c>
      <c r="P1116" s="175" t="e">
        <f t="shared" ref="P1116:Q1116" si="1146">N1116+L1116</f>
        <v>#REF!</v>
      </c>
      <c r="Q1116" s="175" t="e">
        <f t="shared" si="1146"/>
        <v>#REF!</v>
      </c>
      <c r="R1116" s="155"/>
      <c r="S1116" s="124"/>
      <c r="T1116" s="119"/>
      <c r="U1116" s="119"/>
      <c r="V1116" s="124"/>
    </row>
    <row r="1117" spans="1:22" ht="12.75" hidden="1" customHeight="1" outlineLevel="1">
      <c r="A1117" s="140"/>
      <c r="B1117" s="155"/>
      <c r="C1117" s="155" t="s">
        <v>731</v>
      </c>
      <c r="D1117" s="155"/>
      <c r="E1117" s="155">
        <f t="shared" si="1133"/>
        <v>1</v>
      </c>
      <c r="F1117" s="155"/>
      <c r="G1117" s="155">
        <f t="shared" ref="G1117:H1117" si="1147">G953</f>
        <v>1.3</v>
      </c>
      <c r="H1117" s="155">
        <f t="shared" si="1147"/>
        <v>2.7</v>
      </c>
      <c r="I1117" s="155">
        <v>-1</v>
      </c>
      <c r="J1117" s="157">
        <f t="shared" si="1135"/>
        <v>-3.51</v>
      </c>
      <c r="K1117" s="157"/>
      <c r="L1117" s="175" t="e">
        <f t="shared" si="1008"/>
        <v>#REF!</v>
      </c>
      <c r="M1117" s="175" t="e">
        <f t="shared" si="1009"/>
        <v>#REF!</v>
      </c>
      <c r="N1117" s="175" t="e">
        <f t="shared" si="1010"/>
        <v>#REF!</v>
      </c>
      <c r="O1117" s="175" t="e">
        <f t="shared" si="1011"/>
        <v>#REF!</v>
      </c>
      <c r="P1117" s="175" t="e">
        <f t="shared" ref="P1117:Q1117" si="1148">N1117+L1117</f>
        <v>#REF!</v>
      </c>
      <c r="Q1117" s="175" t="e">
        <f t="shared" si="1148"/>
        <v>#REF!</v>
      </c>
      <c r="R1117" s="155"/>
      <c r="S1117" s="124"/>
      <c r="T1117" s="119"/>
      <c r="U1117" s="119"/>
      <c r="V1117" s="124"/>
    </row>
    <row r="1118" spans="1:22" ht="12.75" hidden="1" customHeight="1" outlineLevel="1">
      <c r="A1118" s="140"/>
      <c r="B1118" s="155"/>
      <c r="C1118" s="155" t="s">
        <v>730</v>
      </c>
      <c r="D1118" s="155"/>
      <c r="E1118" s="155">
        <f t="shared" si="1133"/>
        <v>1</v>
      </c>
      <c r="F1118" s="155"/>
      <c r="G1118" s="155">
        <f t="shared" ref="G1118:H1118" si="1149">G954</f>
        <v>1.3</v>
      </c>
      <c r="H1118" s="155">
        <f t="shared" si="1149"/>
        <v>2.2000000000000002</v>
      </c>
      <c r="I1118" s="155">
        <v>-1</v>
      </c>
      <c r="J1118" s="157">
        <f t="shared" si="1135"/>
        <v>-2.86</v>
      </c>
      <c r="K1118" s="157"/>
      <c r="L1118" s="175" t="e">
        <f t="shared" si="1008"/>
        <v>#REF!</v>
      </c>
      <c r="M1118" s="175" t="e">
        <f t="shared" si="1009"/>
        <v>#REF!</v>
      </c>
      <c r="N1118" s="175" t="e">
        <f t="shared" si="1010"/>
        <v>#REF!</v>
      </c>
      <c r="O1118" s="175" t="e">
        <f t="shared" si="1011"/>
        <v>#REF!</v>
      </c>
      <c r="P1118" s="175" t="e">
        <f t="shared" ref="P1118:Q1118" si="1150">N1118+L1118</f>
        <v>#REF!</v>
      </c>
      <c r="Q1118" s="175" t="e">
        <f t="shared" si="1150"/>
        <v>#REF!</v>
      </c>
      <c r="R1118" s="155"/>
      <c r="S1118" s="124"/>
      <c r="T1118" s="119"/>
      <c r="U1118" s="119"/>
      <c r="V1118" s="124"/>
    </row>
    <row r="1119" spans="1:22" ht="12.75" hidden="1" customHeight="1" outlineLevel="1">
      <c r="A1119" s="140"/>
      <c r="B1119" s="155" t="s">
        <v>769</v>
      </c>
      <c r="C1119" s="155"/>
      <c r="D1119" s="155"/>
      <c r="E1119" s="155"/>
      <c r="F1119" s="155"/>
      <c r="G1119" s="155"/>
      <c r="H1119" s="155"/>
      <c r="I1119" s="155"/>
      <c r="J1119" s="157"/>
      <c r="K1119" s="157"/>
      <c r="L1119" s="175" t="e">
        <f t="shared" si="1008"/>
        <v>#REF!</v>
      </c>
      <c r="M1119" s="175" t="e">
        <f t="shared" si="1009"/>
        <v>#REF!</v>
      </c>
      <c r="N1119" s="175" t="e">
        <f t="shared" si="1010"/>
        <v>#REF!</v>
      </c>
      <c r="O1119" s="175" t="e">
        <f t="shared" si="1011"/>
        <v>#REF!</v>
      </c>
      <c r="P1119" s="175" t="e">
        <f t="shared" ref="P1119:Q1119" si="1151">N1119+L1119</f>
        <v>#REF!</v>
      </c>
      <c r="Q1119" s="175" t="e">
        <f t="shared" si="1151"/>
        <v>#REF!</v>
      </c>
      <c r="R1119" s="155"/>
      <c r="S1119" s="124"/>
      <c r="T1119" s="119"/>
      <c r="U1119" s="119"/>
      <c r="V1119" s="124"/>
    </row>
    <row r="1120" spans="1:22" ht="12.75" hidden="1" customHeight="1" outlineLevel="1">
      <c r="A1120" s="140"/>
      <c r="B1120" s="155" t="s">
        <v>365</v>
      </c>
      <c r="C1120" s="155"/>
      <c r="D1120" s="155"/>
      <c r="E1120" s="155"/>
      <c r="F1120" s="155"/>
      <c r="G1120" s="155"/>
      <c r="H1120" s="155"/>
      <c r="I1120" s="155"/>
      <c r="J1120" s="157"/>
      <c r="K1120" s="157"/>
      <c r="L1120" s="175" t="e">
        <f t="shared" si="1008"/>
        <v>#REF!</v>
      </c>
      <c r="M1120" s="175" t="e">
        <f t="shared" si="1009"/>
        <v>#REF!</v>
      </c>
      <c r="N1120" s="175" t="e">
        <f t="shared" si="1010"/>
        <v>#REF!</v>
      </c>
      <c r="O1120" s="175" t="e">
        <f t="shared" si="1011"/>
        <v>#REF!</v>
      </c>
      <c r="P1120" s="175" t="e">
        <f t="shared" ref="P1120:Q1120" si="1152">N1120+L1120</f>
        <v>#REF!</v>
      </c>
      <c r="Q1120" s="175" t="e">
        <f t="shared" si="1152"/>
        <v>#REF!</v>
      </c>
      <c r="R1120" s="155"/>
      <c r="S1120" s="124"/>
      <c r="T1120" s="119"/>
      <c r="U1120" s="119"/>
      <c r="V1120" s="124"/>
    </row>
    <row r="1121" spans="1:22" ht="12.75" hidden="1" customHeight="1" outlineLevel="1">
      <c r="A1121" s="140"/>
      <c r="B1121" s="155"/>
      <c r="C1121" s="155" t="s">
        <v>742</v>
      </c>
      <c r="D1121" s="155"/>
      <c r="E1121" s="155">
        <f t="shared" ref="E1121:F1121" si="1153">E958</f>
        <v>1</v>
      </c>
      <c r="F1121" s="155">
        <f t="shared" si="1153"/>
        <v>2.1</v>
      </c>
      <c r="G1121" s="155"/>
      <c r="H1121" s="155">
        <f t="shared" ref="H1121:I1121" si="1154">H958</f>
        <v>3.6</v>
      </c>
      <c r="I1121" s="155">
        <f t="shared" si="1154"/>
        <v>2</v>
      </c>
      <c r="J1121" s="157">
        <f t="shared" ref="J1121:J1133" si="1155">PRODUCT(E1121:I1121)</f>
        <v>15.12</v>
      </c>
      <c r="K1121" s="157"/>
      <c r="L1121" s="175" t="e">
        <f t="shared" si="1008"/>
        <v>#REF!</v>
      </c>
      <c r="M1121" s="175" t="e">
        <f t="shared" si="1009"/>
        <v>#REF!</v>
      </c>
      <c r="N1121" s="175" t="e">
        <f t="shared" si="1010"/>
        <v>#REF!</v>
      </c>
      <c r="O1121" s="175" t="e">
        <f t="shared" si="1011"/>
        <v>#REF!</v>
      </c>
      <c r="P1121" s="175" t="e">
        <f t="shared" ref="P1121:Q1121" si="1156">N1121+L1121</f>
        <v>#REF!</v>
      </c>
      <c r="Q1121" s="175" t="e">
        <f t="shared" si="1156"/>
        <v>#REF!</v>
      </c>
      <c r="R1121" s="155"/>
      <c r="S1121" s="124"/>
      <c r="T1121" s="119"/>
      <c r="U1121" s="119"/>
      <c r="V1121" s="124"/>
    </row>
    <row r="1122" spans="1:22" ht="12.75" hidden="1" customHeight="1" outlineLevel="1">
      <c r="A1122" s="140"/>
      <c r="B1122" s="155"/>
      <c r="C1122" s="155" t="s">
        <v>761</v>
      </c>
      <c r="D1122" s="155"/>
      <c r="E1122" s="155">
        <f t="shared" ref="E1122:F1122" si="1157">E959</f>
        <v>1</v>
      </c>
      <c r="F1122" s="155">
        <f t="shared" si="1157"/>
        <v>5.3</v>
      </c>
      <c r="G1122" s="155"/>
      <c r="H1122" s="155">
        <f t="shared" ref="H1122:I1122" si="1158">H959</f>
        <v>3.88</v>
      </c>
      <c r="I1122" s="155">
        <f t="shared" si="1158"/>
        <v>2</v>
      </c>
      <c r="J1122" s="157">
        <f t="shared" si="1155"/>
        <v>41.128</v>
      </c>
      <c r="K1122" s="157"/>
      <c r="L1122" s="175" t="e">
        <f t="shared" si="1008"/>
        <v>#REF!</v>
      </c>
      <c r="M1122" s="175" t="e">
        <f t="shared" si="1009"/>
        <v>#REF!</v>
      </c>
      <c r="N1122" s="175" t="e">
        <f t="shared" si="1010"/>
        <v>#REF!</v>
      </c>
      <c r="O1122" s="175" t="e">
        <f t="shared" si="1011"/>
        <v>#REF!</v>
      </c>
      <c r="P1122" s="175" t="e">
        <f t="shared" ref="P1122:Q1122" si="1159">N1122+L1122</f>
        <v>#REF!</v>
      </c>
      <c r="Q1122" s="175" t="e">
        <f t="shared" si="1159"/>
        <v>#REF!</v>
      </c>
      <c r="R1122" s="155"/>
      <c r="S1122" s="124"/>
      <c r="T1122" s="119"/>
      <c r="U1122" s="119"/>
      <c r="V1122" s="124"/>
    </row>
    <row r="1123" spans="1:22" ht="12.75" hidden="1" customHeight="1" outlineLevel="1">
      <c r="A1123" s="140"/>
      <c r="B1123" s="155"/>
      <c r="C1123" s="155"/>
      <c r="D1123" s="155"/>
      <c r="E1123" s="155">
        <f t="shared" ref="E1123:F1123" si="1160">E960</f>
        <v>1</v>
      </c>
      <c r="F1123" s="155">
        <f t="shared" si="1160"/>
        <v>5.55</v>
      </c>
      <c r="G1123" s="155"/>
      <c r="H1123" s="155">
        <f t="shared" ref="H1123:I1123" si="1161">H960</f>
        <v>3.6</v>
      </c>
      <c r="I1123" s="155">
        <f t="shared" si="1161"/>
        <v>2</v>
      </c>
      <c r="J1123" s="157">
        <f t="shared" si="1155"/>
        <v>39.96</v>
      </c>
      <c r="K1123" s="157"/>
      <c r="L1123" s="175" t="e">
        <f t="shared" si="1008"/>
        <v>#REF!</v>
      </c>
      <c r="M1123" s="175" t="e">
        <f t="shared" si="1009"/>
        <v>#REF!</v>
      </c>
      <c r="N1123" s="175" t="e">
        <f t="shared" si="1010"/>
        <v>#REF!</v>
      </c>
      <c r="O1123" s="175" t="e">
        <f t="shared" si="1011"/>
        <v>#REF!</v>
      </c>
      <c r="P1123" s="175" t="e">
        <f t="shared" ref="P1123:Q1123" si="1162">N1123+L1123</f>
        <v>#REF!</v>
      </c>
      <c r="Q1123" s="175" t="e">
        <f t="shared" si="1162"/>
        <v>#REF!</v>
      </c>
      <c r="R1123" s="155"/>
      <c r="S1123" s="124"/>
      <c r="T1123" s="119"/>
      <c r="U1123" s="119"/>
      <c r="V1123" s="124"/>
    </row>
    <row r="1124" spans="1:22" ht="12.75" hidden="1" customHeight="1" outlineLevel="1">
      <c r="A1124" s="140"/>
      <c r="B1124" s="155"/>
      <c r="C1124" s="155"/>
      <c r="D1124" s="155"/>
      <c r="E1124" s="155">
        <f t="shared" ref="E1124:F1124" si="1163">E961</f>
        <v>1</v>
      </c>
      <c r="F1124" s="155">
        <f t="shared" si="1163"/>
        <v>4.0999999999999996</v>
      </c>
      <c r="G1124" s="155"/>
      <c r="H1124" s="155">
        <f t="shared" ref="H1124:I1124" si="1164">H961</f>
        <v>3.6</v>
      </c>
      <c r="I1124" s="155">
        <f t="shared" si="1164"/>
        <v>2</v>
      </c>
      <c r="J1124" s="157">
        <f t="shared" si="1155"/>
        <v>29.52</v>
      </c>
      <c r="K1124" s="157"/>
      <c r="L1124" s="175" t="e">
        <f t="shared" si="1008"/>
        <v>#REF!</v>
      </c>
      <c r="M1124" s="175" t="e">
        <f t="shared" si="1009"/>
        <v>#REF!</v>
      </c>
      <c r="N1124" s="175" t="e">
        <f t="shared" si="1010"/>
        <v>#REF!</v>
      </c>
      <c r="O1124" s="175" t="e">
        <f t="shared" si="1011"/>
        <v>#REF!</v>
      </c>
      <c r="P1124" s="175" t="e">
        <f t="shared" ref="P1124:Q1124" si="1165">N1124+L1124</f>
        <v>#REF!</v>
      </c>
      <c r="Q1124" s="175" t="e">
        <f t="shared" si="1165"/>
        <v>#REF!</v>
      </c>
      <c r="R1124" s="155"/>
      <c r="S1124" s="124"/>
      <c r="T1124" s="119"/>
      <c r="U1124" s="119"/>
      <c r="V1124" s="124"/>
    </row>
    <row r="1125" spans="1:22" ht="12.75" hidden="1" customHeight="1" outlineLevel="1">
      <c r="A1125" s="140"/>
      <c r="B1125" s="155"/>
      <c r="C1125" s="155" t="s">
        <v>762</v>
      </c>
      <c r="D1125" s="155"/>
      <c r="E1125" s="155">
        <f t="shared" ref="E1125:F1125" si="1166">E962</f>
        <v>2</v>
      </c>
      <c r="F1125" s="155">
        <f t="shared" si="1166"/>
        <v>2.4</v>
      </c>
      <c r="G1125" s="155"/>
      <c r="H1125" s="155">
        <f t="shared" ref="H1125:I1125" si="1167">H962</f>
        <v>3.88</v>
      </c>
      <c r="I1125" s="155">
        <f t="shared" si="1167"/>
        <v>2</v>
      </c>
      <c r="J1125" s="157">
        <f t="shared" si="1155"/>
        <v>37.247999999999998</v>
      </c>
      <c r="K1125" s="157"/>
      <c r="L1125" s="175" t="e">
        <f t="shared" si="1008"/>
        <v>#REF!</v>
      </c>
      <c r="M1125" s="175" t="e">
        <f t="shared" si="1009"/>
        <v>#REF!</v>
      </c>
      <c r="N1125" s="175" t="e">
        <f t="shared" si="1010"/>
        <v>#REF!</v>
      </c>
      <c r="O1125" s="175" t="e">
        <f t="shared" si="1011"/>
        <v>#REF!</v>
      </c>
      <c r="P1125" s="175" t="e">
        <f t="shared" ref="P1125:Q1125" si="1168">N1125+L1125</f>
        <v>#REF!</v>
      </c>
      <c r="Q1125" s="175" t="e">
        <f t="shared" si="1168"/>
        <v>#REF!</v>
      </c>
      <c r="R1125" s="155"/>
      <c r="S1125" s="124"/>
      <c r="T1125" s="119"/>
      <c r="U1125" s="119"/>
      <c r="V1125" s="124"/>
    </row>
    <row r="1126" spans="1:22" ht="12.75" hidden="1" customHeight="1" outlineLevel="1">
      <c r="A1126" s="140"/>
      <c r="B1126" s="155"/>
      <c r="C1126" s="155">
        <v>0</v>
      </c>
      <c r="D1126" s="155"/>
      <c r="E1126" s="155">
        <f t="shared" ref="E1126:F1126" si="1169">E963</f>
        <v>1</v>
      </c>
      <c r="F1126" s="155">
        <f t="shared" si="1169"/>
        <v>2.9</v>
      </c>
      <c r="G1126" s="155"/>
      <c r="H1126" s="155">
        <f t="shared" ref="H1126:I1126" si="1170">H963</f>
        <v>3.88</v>
      </c>
      <c r="I1126" s="155">
        <f t="shared" si="1170"/>
        <v>2</v>
      </c>
      <c r="J1126" s="157">
        <f t="shared" si="1155"/>
        <v>22.504000000000001</v>
      </c>
      <c r="K1126" s="157"/>
      <c r="L1126" s="175" t="e">
        <f t="shared" si="1008"/>
        <v>#REF!</v>
      </c>
      <c r="M1126" s="175" t="e">
        <f t="shared" si="1009"/>
        <v>#REF!</v>
      </c>
      <c r="N1126" s="175" t="e">
        <f t="shared" si="1010"/>
        <v>#REF!</v>
      </c>
      <c r="O1126" s="175" t="e">
        <f t="shared" si="1011"/>
        <v>#REF!</v>
      </c>
      <c r="P1126" s="175" t="e">
        <f t="shared" ref="P1126:Q1126" si="1171">N1126+L1126</f>
        <v>#REF!</v>
      </c>
      <c r="Q1126" s="175" t="e">
        <f t="shared" si="1171"/>
        <v>#REF!</v>
      </c>
      <c r="R1126" s="155"/>
      <c r="S1126" s="124"/>
      <c r="T1126" s="119"/>
      <c r="U1126" s="119"/>
      <c r="V1126" s="124"/>
    </row>
    <row r="1127" spans="1:22" ht="12.75" hidden="1" customHeight="1" outlineLevel="1">
      <c r="A1127" s="140"/>
      <c r="B1127" s="155"/>
      <c r="C1127" s="155">
        <v>0</v>
      </c>
      <c r="D1127" s="155"/>
      <c r="E1127" s="155">
        <f t="shared" ref="E1127:F1127" si="1172">E964</f>
        <v>1</v>
      </c>
      <c r="F1127" s="155">
        <f t="shared" si="1172"/>
        <v>3.1</v>
      </c>
      <c r="G1127" s="155"/>
      <c r="H1127" s="155">
        <f t="shared" ref="H1127:I1127" si="1173">H964</f>
        <v>3.88</v>
      </c>
      <c r="I1127" s="155">
        <f t="shared" si="1173"/>
        <v>2</v>
      </c>
      <c r="J1127" s="157">
        <f t="shared" si="1155"/>
        <v>24.056000000000001</v>
      </c>
      <c r="K1127" s="157"/>
      <c r="L1127" s="175" t="e">
        <f t="shared" si="1008"/>
        <v>#REF!</v>
      </c>
      <c r="M1127" s="175" t="e">
        <f t="shared" si="1009"/>
        <v>#REF!</v>
      </c>
      <c r="N1127" s="175" t="e">
        <f t="shared" si="1010"/>
        <v>#REF!</v>
      </c>
      <c r="O1127" s="175" t="e">
        <f t="shared" si="1011"/>
        <v>#REF!</v>
      </c>
      <c r="P1127" s="175" t="e">
        <f t="shared" ref="P1127:Q1127" si="1174">N1127+L1127</f>
        <v>#REF!</v>
      </c>
      <c r="Q1127" s="175" t="e">
        <f t="shared" si="1174"/>
        <v>#REF!</v>
      </c>
      <c r="R1127" s="155"/>
      <c r="S1127" s="124"/>
      <c r="T1127" s="119"/>
      <c r="U1127" s="119"/>
      <c r="V1127" s="124"/>
    </row>
    <row r="1128" spans="1:22" ht="12.75" hidden="1" customHeight="1" outlineLevel="1">
      <c r="A1128" s="140"/>
      <c r="B1128" s="155"/>
      <c r="C1128" s="155">
        <v>0</v>
      </c>
      <c r="D1128" s="155"/>
      <c r="E1128" s="155">
        <f t="shared" ref="E1128:F1128" si="1175">E965</f>
        <v>1</v>
      </c>
      <c r="F1128" s="155">
        <f t="shared" si="1175"/>
        <v>1.9</v>
      </c>
      <c r="G1128" s="155"/>
      <c r="H1128" s="155">
        <f t="shared" ref="H1128:I1128" si="1176">H965</f>
        <v>3.88</v>
      </c>
      <c r="I1128" s="155">
        <f t="shared" si="1176"/>
        <v>2</v>
      </c>
      <c r="J1128" s="157">
        <f t="shared" si="1155"/>
        <v>14.744</v>
      </c>
      <c r="K1128" s="157"/>
      <c r="L1128" s="175" t="e">
        <f t="shared" si="1008"/>
        <v>#REF!</v>
      </c>
      <c r="M1128" s="175" t="e">
        <f t="shared" si="1009"/>
        <v>#REF!</v>
      </c>
      <c r="N1128" s="175" t="e">
        <f t="shared" si="1010"/>
        <v>#REF!</v>
      </c>
      <c r="O1128" s="175" t="e">
        <f t="shared" si="1011"/>
        <v>#REF!</v>
      </c>
      <c r="P1128" s="175" t="e">
        <f t="shared" ref="P1128:Q1128" si="1177">N1128+L1128</f>
        <v>#REF!</v>
      </c>
      <c r="Q1128" s="175" t="e">
        <f t="shared" si="1177"/>
        <v>#REF!</v>
      </c>
      <c r="R1128" s="155"/>
      <c r="S1128" s="124"/>
      <c r="T1128" s="119"/>
      <c r="U1128" s="119"/>
      <c r="V1128" s="124"/>
    </row>
    <row r="1129" spans="1:22" ht="12.75" hidden="1" customHeight="1" outlineLevel="1">
      <c r="A1129" s="140"/>
      <c r="B1129" s="155"/>
      <c r="C1129" s="155">
        <v>0</v>
      </c>
      <c r="D1129" s="155"/>
      <c r="E1129" s="155">
        <f t="shared" ref="E1129:F1129" si="1178">E966</f>
        <v>1</v>
      </c>
      <c r="F1129" s="155">
        <f t="shared" si="1178"/>
        <v>0.95</v>
      </c>
      <c r="G1129" s="155"/>
      <c r="H1129" s="155">
        <f t="shared" ref="H1129:I1129" si="1179">H966</f>
        <v>3.88</v>
      </c>
      <c r="I1129" s="155">
        <f t="shared" si="1179"/>
        <v>2</v>
      </c>
      <c r="J1129" s="157">
        <f t="shared" si="1155"/>
        <v>7.3719999999999999</v>
      </c>
      <c r="K1129" s="157"/>
      <c r="L1129" s="175" t="e">
        <f t="shared" si="1008"/>
        <v>#REF!</v>
      </c>
      <c r="M1129" s="175" t="e">
        <f t="shared" si="1009"/>
        <v>#REF!</v>
      </c>
      <c r="N1129" s="175" t="e">
        <f t="shared" si="1010"/>
        <v>#REF!</v>
      </c>
      <c r="O1129" s="175" t="e">
        <f t="shared" si="1011"/>
        <v>#REF!</v>
      </c>
      <c r="P1129" s="175" t="e">
        <f t="shared" ref="P1129:Q1129" si="1180">N1129+L1129</f>
        <v>#REF!</v>
      </c>
      <c r="Q1129" s="175" t="e">
        <f t="shared" si="1180"/>
        <v>#REF!</v>
      </c>
      <c r="R1129" s="155"/>
      <c r="S1129" s="124"/>
      <c r="T1129" s="119"/>
      <c r="U1129" s="119"/>
      <c r="V1129" s="124"/>
    </row>
    <row r="1130" spans="1:22" ht="12.75" hidden="1" customHeight="1" outlineLevel="1">
      <c r="A1130" s="140"/>
      <c r="B1130" s="155"/>
      <c r="C1130" s="155" t="s">
        <v>644</v>
      </c>
      <c r="D1130" s="155"/>
      <c r="E1130" s="155">
        <f t="shared" ref="E1130:F1130" si="1181">E967</f>
        <v>1</v>
      </c>
      <c r="F1130" s="155">
        <f t="shared" si="1181"/>
        <v>0.25</v>
      </c>
      <c r="G1130" s="155"/>
      <c r="H1130" s="155">
        <f t="shared" ref="H1130:I1130" si="1182">H967</f>
        <v>3.88</v>
      </c>
      <c r="I1130" s="155">
        <f t="shared" si="1182"/>
        <v>2</v>
      </c>
      <c r="J1130" s="157">
        <f t="shared" si="1155"/>
        <v>1.94</v>
      </c>
      <c r="K1130" s="157"/>
      <c r="L1130" s="175" t="e">
        <f t="shared" si="1008"/>
        <v>#REF!</v>
      </c>
      <c r="M1130" s="175" t="e">
        <f t="shared" si="1009"/>
        <v>#REF!</v>
      </c>
      <c r="N1130" s="175" t="e">
        <f t="shared" si="1010"/>
        <v>#REF!</v>
      </c>
      <c r="O1130" s="175" t="e">
        <f t="shared" si="1011"/>
        <v>#REF!</v>
      </c>
      <c r="P1130" s="175" t="e">
        <f t="shared" ref="P1130:Q1130" si="1183">N1130+L1130</f>
        <v>#REF!</v>
      </c>
      <c r="Q1130" s="175" t="e">
        <f t="shared" si="1183"/>
        <v>#REF!</v>
      </c>
      <c r="R1130" s="155"/>
      <c r="S1130" s="124"/>
      <c r="T1130" s="119"/>
      <c r="U1130" s="119"/>
      <c r="V1130" s="124"/>
    </row>
    <row r="1131" spans="1:22" ht="12.75" hidden="1" customHeight="1" outlineLevel="1">
      <c r="A1131" s="140"/>
      <c r="B1131" s="155"/>
      <c r="C1131" s="155">
        <v>0</v>
      </c>
      <c r="D1131" s="155"/>
      <c r="E1131" s="155">
        <f t="shared" ref="E1131:F1131" si="1184">E968</f>
        <v>1</v>
      </c>
      <c r="F1131" s="155">
        <f t="shared" si="1184"/>
        <v>1.7</v>
      </c>
      <c r="G1131" s="155"/>
      <c r="H1131" s="155">
        <f t="shared" ref="H1131:I1131" si="1185">H968</f>
        <v>3.88</v>
      </c>
      <c r="I1131" s="155">
        <f t="shared" si="1185"/>
        <v>2</v>
      </c>
      <c r="J1131" s="157">
        <f t="shared" si="1155"/>
        <v>13.192</v>
      </c>
      <c r="K1131" s="157"/>
      <c r="L1131" s="175" t="e">
        <f t="shared" si="1008"/>
        <v>#REF!</v>
      </c>
      <c r="M1131" s="175" t="e">
        <f t="shared" si="1009"/>
        <v>#REF!</v>
      </c>
      <c r="N1131" s="175" t="e">
        <f t="shared" si="1010"/>
        <v>#REF!</v>
      </c>
      <c r="O1131" s="175" t="e">
        <f t="shared" si="1011"/>
        <v>#REF!</v>
      </c>
      <c r="P1131" s="175" t="e">
        <f t="shared" ref="P1131:Q1131" si="1186">N1131+L1131</f>
        <v>#REF!</v>
      </c>
      <c r="Q1131" s="175" t="e">
        <f t="shared" si="1186"/>
        <v>#REF!</v>
      </c>
      <c r="R1131" s="155"/>
      <c r="S1131" s="124"/>
      <c r="T1131" s="119"/>
      <c r="U1131" s="119"/>
      <c r="V1131" s="124"/>
    </row>
    <row r="1132" spans="1:22" ht="12.75" hidden="1" customHeight="1" outlineLevel="1">
      <c r="A1132" s="140"/>
      <c r="B1132" s="155"/>
      <c r="C1132" s="155" t="s">
        <v>763</v>
      </c>
      <c r="D1132" s="155"/>
      <c r="E1132" s="155">
        <f t="shared" ref="E1132:F1132" si="1187">E969</f>
        <v>1</v>
      </c>
      <c r="F1132" s="155">
        <f t="shared" si="1187"/>
        <v>2.7</v>
      </c>
      <c r="G1132" s="155"/>
      <c r="H1132" s="155">
        <f t="shared" ref="H1132:H1133" si="1188">H969</f>
        <v>3.6</v>
      </c>
      <c r="I1132" s="155">
        <v>1</v>
      </c>
      <c r="J1132" s="157">
        <f t="shared" si="1155"/>
        <v>9.7200000000000006</v>
      </c>
      <c r="K1132" s="157"/>
      <c r="L1132" s="175" t="e">
        <f t="shared" si="1008"/>
        <v>#REF!</v>
      </c>
      <c r="M1132" s="175" t="e">
        <f t="shared" si="1009"/>
        <v>#REF!</v>
      </c>
      <c r="N1132" s="175" t="e">
        <f t="shared" si="1010"/>
        <v>#REF!</v>
      </c>
      <c r="O1132" s="175" t="e">
        <f t="shared" si="1011"/>
        <v>#REF!</v>
      </c>
      <c r="P1132" s="175" t="e">
        <f t="shared" ref="P1132:Q1132" si="1189">N1132+L1132</f>
        <v>#REF!</v>
      </c>
      <c r="Q1132" s="175" t="e">
        <f t="shared" si="1189"/>
        <v>#REF!</v>
      </c>
      <c r="R1132" s="155"/>
      <c r="S1132" s="124"/>
      <c r="T1132" s="119"/>
      <c r="U1132" s="119"/>
      <c r="V1132" s="124"/>
    </row>
    <row r="1133" spans="1:22" ht="12.75" hidden="1" customHeight="1" outlineLevel="1">
      <c r="A1133" s="140"/>
      <c r="B1133" s="155"/>
      <c r="C1133" s="155">
        <v>0</v>
      </c>
      <c r="D1133" s="155"/>
      <c r="E1133" s="155">
        <f t="shared" ref="E1133:F1133" si="1190">E970</f>
        <v>1</v>
      </c>
      <c r="F1133" s="155">
        <f t="shared" si="1190"/>
        <v>1.7</v>
      </c>
      <c r="G1133" s="155"/>
      <c r="H1133" s="155">
        <f t="shared" si="1188"/>
        <v>3.6</v>
      </c>
      <c r="I1133" s="155">
        <v>1</v>
      </c>
      <c r="J1133" s="157">
        <f t="shared" si="1155"/>
        <v>6.12</v>
      </c>
      <c r="K1133" s="157"/>
      <c r="L1133" s="175" t="e">
        <f t="shared" si="1008"/>
        <v>#REF!</v>
      </c>
      <c r="M1133" s="175" t="e">
        <f t="shared" si="1009"/>
        <v>#REF!</v>
      </c>
      <c r="N1133" s="175" t="e">
        <f t="shared" si="1010"/>
        <v>#REF!</v>
      </c>
      <c r="O1133" s="175" t="e">
        <f t="shared" si="1011"/>
        <v>#REF!</v>
      </c>
      <c r="P1133" s="175" t="e">
        <f t="shared" ref="P1133:Q1133" si="1191">N1133+L1133</f>
        <v>#REF!</v>
      </c>
      <c r="Q1133" s="175" t="e">
        <f t="shared" si="1191"/>
        <v>#REF!</v>
      </c>
      <c r="R1133" s="155"/>
      <c r="S1133" s="124"/>
      <c r="T1133" s="119"/>
      <c r="U1133" s="119"/>
      <c r="V1133" s="124"/>
    </row>
    <row r="1134" spans="1:22" ht="12.75" hidden="1" customHeight="1" outlineLevel="1">
      <c r="A1134" s="140"/>
      <c r="B1134" s="155" t="s">
        <v>721</v>
      </c>
      <c r="C1134" s="155"/>
      <c r="D1134" s="155"/>
      <c r="E1134" s="155"/>
      <c r="F1134" s="155"/>
      <c r="G1134" s="155"/>
      <c r="H1134" s="155"/>
      <c r="I1134" s="155"/>
      <c r="J1134" s="157"/>
      <c r="K1134" s="157"/>
      <c r="L1134" s="175" t="e">
        <f t="shared" si="1008"/>
        <v>#REF!</v>
      </c>
      <c r="M1134" s="175" t="e">
        <f t="shared" si="1009"/>
        <v>#REF!</v>
      </c>
      <c r="N1134" s="175" t="e">
        <f t="shared" si="1010"/>
        <v>#REF!</v>
      </c>
      <c r="O1134" s="175" t="e">
        <f t="shared" si="1011"/>
        <v>#REF!</v>
      </c>
      <c r="P1134" s="175" t="e">
        <f t="shared" ref="P1134:Q1134" si="1192">N1134+L1134</f>
        <v>#REF!</v>
      </c>
      <c r="Q1134" s="175" t="e">
        <f t="shared" si="1192"/>
        <v>#REF!</v>
      </c>
      <c r="R1134" s="155"/>
      <c r="S1134" s="124"/>
      <c r="T1134" s="119"/>
      <c r="U1134" s="119"/>
      <c r="V1134" s="124"/>
    </row>
    <row r="1135" spans="1:22" ht="12.75" hidden="1" customHeight="1" outlineLevel="1">
      <c r="A1135" s="140"/>
      <c r="B1135" s="155"/>
      <c r="C1135" s="155" t="s">
        <v>723</v>
      </c>
      <c r="D1135" s="155"/>
      <c r="E1135" s="155">
        <f t="shared" ref="E1135:F1135" si="1193">E972</f>
        <v>1</v>
      </c>
      <c r="F1135" s="155">
        <f t="shared" si="1193"/>
        <v>0.9</v>
      </c>
      <c r="G1135" s="155"/>
      <c r="H1135" s="155">
        <f t="shared" ref="H1135:I1135" si="1194">H972</f>
        <v>2.2000000000000002</v>
      </c>
      <c r="I1135" s="155">
        <f t="shared" si="1194"/>
        <v>-2</v>
      </c>
      <c r="J1135" s="157">
        <f t="shared" ref="J1135:J1138" si="1195">PRODUCT(E1135:I1135)</f>
        <v>-3.96</v>
      </c>
      <c r="K1135" s="157"/>
      <c r="L1135" s="175" t="e">
        <f t="shared" si="1008"/>
        <v>#REF!</v>
      </c>
      <c r="M1135" s="175" t="e">
        <f t="shared" si="1009"/>
        <v>#REF!</v>
      </c>
      <c r="N1135" s="175" t="e">
        <f t="shared" si="1010"/>
        <v>#REF!</v>
      </c>
      <c r="O1135" s="175" t="e">
        <f t="shared" si="1011"/>
        <v>#REF!</v>
      </c>
      <c r="P1135" s="175" t="e">
        <f t="shared" ref="P1135:Q1135" si="1196">N1135+L1135</f>
        <v>#REF!</v>
      </c>
      <c r="Q1135" s="175" t="e">
        <f t="shared" si="1196"/>
        <v>#REF!</v>
      </c>
      <c r="R1135" s="155"/>
      <c r="S1135" s="124"/>
      <c r="T1135" s="119"/>
      <c r="U1135" s="119"/>
      <c r="V1135" s="124"/>
    </row>
    <row r="1136" spans="1:22" ht="12.75" hidden="1" customHeight="1" outlineLevel="1">
      <c r="A1136" s="140"/>
      <c r="B1136" s="155"/>
      <c r="C1136" s="155" t="s">
        <v>725</v>
      </c>
      <c r="D1136" s="155"/>
      <c r="E1136" s="155">
        <f t="shared" ref="E1136:F1136" si="1197">E973</f>
        <v>2</v>
      </c>
      <c r="F1136" s="155">
        <f t="shared" si="1197"/>
        <v>0.9</v>
      </c>
      <c r="G1136" s="155"/>
      <c r="H1136" s="155">
        <f t="shared" ref="H1136:I1136" si="1198">H973</f>
        <v>2.2000000000000002</v>
      </c>
      <c r="I1136" s="155">
        <f t="shared" si="1198"/>
        <v>-2</v>
      </c>
      <c r="J1136" s="157">
        <f t="shared" si="1195"/>
        <v>-7.92</v>
      </c>
      <c r="K1136" s="157"/>
      <c r="L1136" s="175" t="e">
        <f t="shared" si="1008"/>
        <v>#REF!</v>
      </c>
      <c r="M1136" s="175" t="e">
        <f t="shared" si="1009"/>
        <v>#REF!</v>
      </c>
      <c r="N1136" s="175" t="e">
        <f t="shared" si="1010"/>
        <v>#REF!</v>
      </c>
      <c r="O1136" s="175" t="e">
        <f t="shared" si="1011"/>
        <v>#REF!</v>
      </c>
      <c r="P1136" s="175" t="e">
        <f t="shared" ref="P1136:Q1136" si="1199">N1136+L1136</f>
        <v>#REF!</v>
      </c>
      <c r="Q1136" s="175" t="e">
        <f t="shared" si="1199"/>
        <v>#REF!</v>
      </c>
      <c r="R1136" s="155"/>
      <c r="S1136" s="124"/>
      <c r="T1136" s="119"/>
      <c r="U1136" s="119"/>
      <c r="V1136" s="124"/>
    </row>
    <row r="1137" spans="1:22" ht="12.75" hidden="1" customHeight="1" outlineLevel="1">
      <c r="A1137" s="140"/>
      <c r="B1137" s="155"/>
      <c r="C1137" s="155" t="s">
        <v>727</v>
      </c>
      <c r="D1137" s="155"/>
      <c r="E1137" s="155">
        <f t="shared" ref="E1137:F1137" si="1200">E974</f>
        <v>1</v>
      </c>
      <c r="F1137" s="155">
        <f t="shared" si="1200"/>
        <v>2.4</v>
      </c>
      <c r="G1137" s="155"/>
      <c r="H1137" s="155">
        <f t="shared" ref="H1137:I1137" si="1201">H974</f>
        <v>2.2000000000000002</v>
      </c>
      <c r="I1137" s="155">
        <f t="shared" si="1201"/>
        <v>-2</v>
      </c>
      <c r="J1137" s="157">
        <f t="shared" si="1195"/>
        <v>-10.56</v>
      </c>
      <c r="K1137" s="157"/>
      <c r="L1137" s="175" t="e">
        <f t="shared" si="1008"/>
        <v>#REF!</v>
      </c>
      <c r="M1137" s="175" t="e">
        <f t="shared" si="1009"/>
        <v>#REF!</v>
      </c>
      <c r="N1137" s="175" t="e">
        <f t="shared" si="1010"/>
        <v>#REF!</v>
      </c>
      <c r="O1137" s="175" t="e">
        <f t="shared" si="1011"/>
        <v>#REF!</v>
      </c>
      <c r="P1137" s="175" t="e">
        <f t="shared" ref="P1137:Q1137" si="1202">N1137+L1137</f>
        <v>#REF!</v>
      </c>
      <c r="Q1137" s="175" t="e">
        <f t="shared" si="1202"/>
        <v>#REF!</v>
      </c>
      <c r="R1137" s="155"/>
      <c r="S1137" s="124"/>
      <c r="T1137" s="119"/>
      <c r="U1137" s="119"/>
      <c r="V1137" s="124"/>
    </row>
    <row r="1138" spans="1:22" ht="12.75" hidden="1" customHeight="1" outlineLevel="1">
      <c r="A1138" s="140"/>
      <c r="B1138" s="155"/>
      <c r="C1138" s="155" t="s">
        <v>764</v>
      </c>
      <c r="D1138" s="155"/>
      <c r="E1138" s="155">
        <f t="shared" ref="E1138:F1138" si="1203">E975</f>
        <v>1</v>
      </c>
      <c r="F1138" s="155">
        <f t="shared" si="1203"/>
        <v>1.6</v>
      </c>
      <c r="G1138" s="155"/>
      <c r="H1138" s="155">
        <f>H975</f>
        <v>2.2000000000000002</v>
      </c>
      <c r="I1138" s="155">
        <v>-1</v>
      </c>
      <c r="J1138" s="157">
        <f t="shared" si="1195"/>
        <v>-3.52</v>
      </c>
      <c r="K1138" s="157"/>
      <c r="L1138" s="175" t="e">
        <f t="shared" si="1008"/>
        <v>#REF!</v>
      </c>
      <c r="M1138" s="175" t="e">
        <f t="shared" si="1009"/>
        <v>#REF!</v>
      </c>
      <c r="N1138" s="175" t="e">
        <f t="shared" si="1010"/>
        <v>#REF!</v>
      </c>
      <c r="O1138" s="175" t="e">
        <f t="shared" si="1011"/>
        <v>#REF!</v>
      </c>
      <c r="P1138" s="175" t="e">
        <f t="shared" ref="P1138:Q1138" si="1204">N1138+L1138</f>
        <v>#REF!</v>
      </c>
      <c r="Q1138" s="175" t="e">
        <f t="shared" si="1204"/>
        <v>#REF!</v>
      </c>
      <c r="R1138" s="155"/>
      <c r="S1138" s="124"/>
      <c r="T1138" s="119"/>
      <c r="U1138" s="119"/>
      <c r="V1138" s="124"/>
    </row>
    <row r="1139" spans="1:22" ht="12.75" hidden="1" customHeight="1" outlineLevel="1">
      <c r="A1139" s="140"/>
      <c r="B1139" s="155" t="s">
        <v>371</v>
      </c>
      <c r="C1139" s="155"/>
      <c r="D1139" s="155"/>
      <c r="E1139" s="155"/>
      <c r="F1139" s="155"/>
      <c r="G1139" s="155"/>
      <c r="H1139" s="155"/>
      <c r="I1139" s="155"/>
      <c r="J1139" s="157"/>
      <c r="K1139" s="157"/>
      <c r="L1139" s="175" t="e">
        <f t="shared" si="1008"/>
        <v>#REF!</v>
      </c>
      <c r="M1139" s="175" t="e">
        <f t="shared" si="1009"/>
        <v>#REF!</v>
      </c>
      <c r="N1139" s="175" t="e">
        <f t="shared" si="1010"/>
        <v>#REF!</v>
      </c>
      <c r="O1139" s="175" t="e">
        <f t="shared" si="1011"/>
        <v>#REF!</v>
      </c>
      <c r="P1139" s="175" t="e">
        <f t="shared" ref="P1139:Q1139" si="1205">N1139+L1139</f>
        <v>#REF!</v>
      </c>
      <c r="Q1139" s="175" t="e">
        <f t="shared" si="1205"/>
        <v>#REF!</v>
      </c>
      <c r="R1139" s="155"/>
      <c r="S1139" s="124"/>
      <c r="T1139" s="119"/>
      <c r="U1139" s="119"/>
      <c r="V1139" s="124"/>
    </row>
    <row r="1140" spans="1:22" ht="12.75" hidden="1" customHeight="1" outlineLevel="1">
      <c r="A1140" s="140"/>
      <c r="B1140" s="155">
        <v>0</v>
      </c>
      <c r="C1140" s="155" t="s">
        <v>742</v>
      </c>
      <c r="D1140" s="155"/>
      <c r="E1140" s="155">
        <f t="shared" ref="E1140:F1140" si="1206">E977</f>
        <v>1</v>
      </c>
      <c r="F1140" s="155">
        <f t="shared" si="1206"/>
        <v>3.2</v>
      </c>
      <c r="G1140" s="155"/>
      <c r="H1140" s="155">
        <f t="shared" ref="H1140:I1140" si="1207">H977</f>
        <v>3.2</v>
      </c>
      <c r="I1140" s="155">
        <f t="shared" si="1207"/>
        <v>2</v>
      </c>
      <c r="J1140" s="157">
        <f t="shared" ref="J1140:J1161" si="1208">PRODUCT(E1140:I1140)</f>
        <v>20.48</v>
      </c>
      <c r="K1140" s="157"/>
      <c r="L1140" s="175" t="e">
        <f t="shared" si="1008"/>
        <v>#REF!</v>
      </c>
      <c r="M1140" s="175" t="e">
        <f t="shared" si="1009"/>
        <v>#REF!</v>
      </c>
      <c r="N1140" s="175" t="e">
        <f t="shared" si="1010"/>
        <v>#REF!</v>
      </c>
      <c r="O1140" s="175" t="e">
        <f t="shared" si="1011"/>
        <v>#REF!</v>
      </c>
      <c r="P1140" s="175" t="e">
        <f t="shared" ref="P1140:Q1140" si="1209">N1140+L1140</f>
        <v>#REF!</v>
      </c>
      <c r="Q1140" s="175" t="e">
        <f t="shared" si="1209"/>
        <v>#REF!</v>
      </c>
      <c r="R1140" s="155"/>
      <c r="S1140" s="124"/>
      <c r="T1140" s="119"/>
      <c r="U1140" s="119"/>
      <c r="V1140" s="124"/>
    </row>
    <row r="1141" spans="1:22" ht="12.75" hidden="1" customHeight="1" outlineLevel="1">
      <c r="A1141" s="140"/>
      <c r="B1141" s="155">
        <v>0</v>
      </c>
      <c r="C1141" s="155">
        <v>0</v>
      </c>
      <c r="D1141" s="155"/>
      <c r="E1141" s="155">
        <f t="shared" ref="E1141:F1141" si="1210">E978</f>
        <v>1</v>
      </c>
      <c r="F1141" s="155">
        <f t="shared" si="1210"/>
        <v>1.8</v>
      </c>
      <c r="G1141" s="155"/>
      <c r="H1141" s="155">
        <f t="shared" ref="H1141:I1141" si="1211">H978</f>
        <v>3.2</v>
      </c>
      <c r="I1141" s="155">
        <f t="shared" si="1211"/>
        <v>2</v>
      </c>
      <c r="J1141" s="157">
        <f t="shared" si="1208"/>
        <v>11.52</v>
      </c>
      <c r="K1141" s="157"/>
      <c r="L1141" s="175" t="e">
        <f t="shared" si="1008"/>
        <v>#REF!</v>
      </c>
      <c r="M1141" s="175" t="e">
        <f t="shared" si="1009"/>
        <v>#REF!</v>
      </c>
      <c r="N1141" s="175" t="e">
        <f t="shared" si="1010"/>
        <v>#REF!</v>
      </c>
      <c r="O1141" s="175" t="e">
        <f t="shared" si="1011"/>
        <v>#REF!</v>
      </c>
      <c r="P1141" s="175" t="e">
        <f t="shared" ref="P1141:Q1141" si="1212">N1141+L1141</f>
        <v>#REF!</v>
      </c>
      <c r="Q1141" s="175" t="e">
        <f t="shared" si="1212"/>
        <v>#REF!</v>
      </c>
      <c r="R1141" s="155"/>
      <c r="S1141" s="124"/>
      <c r="T1141" s="119"/>
      <c r="U1141" s="119"/>
      <c r="V1141" s="124"/>
    </row>
    <row r="1142" spans="1:22" ht="12.75" hidden="1" customHeight="1" outlineLevel="1">
      <c r="A1142" s="140"/>
      <c r="B1142" s="155">
        <v>0</v>
      </c>
      <c r="C1142" s="155">
        <v>0</v>
      </c>
      <c r="D1142" s="155"/>
      <c r="E1142" s="155">
        <f t="shared" ref="E1142:F1142" si="1213">E979</f>
        <v>1</v>
      </c>
      <c r="F1142" s="155">
        <f t="shared" si="1213"/>
        <v>1.9</v>
      </c>
      <c r="G1142" s="155"/>
      <c r="H1142" s="155">
        <f t="shared" ref="H1142:I1142" si="1214">H979</f>
        <v>3.2</v>
      </c>
      <c r="I1142" s="155">
        <f t="shared" si="1214"/>
        <v>2</v>
      </c>
      <c r="J1142" s="157">
        <f t="shared" si="1208"/>
        <v>12.16</v>
      </c>
      <c r="K1142" s="157"/>
      <c r="L1142" s="175" t="e">
        <f t="shared" si="1008"/>
        <v>#REF!</v>
      </c>
      <c r="M1142" s="175" t="e">
        <f t="shared" si="1009"/>
        <v>#REF!</v>
      </c>
      <c r="N1142" s="175" t="e">
        <f t="shared" si="1010"/>
        <v>#REF!</v>
      </c>
      <c r="O1142" s="175" t="e">
        <f t="shared" si="1011"/>
        <v>#REF!</v>
      </c>
      <c r="P1142" s="175" t="e">
        <f t="shared" ref="P1142:Q1142" si="1215">N1142+L1142</f>
        <v>#REF!</v>
      </c>
      <c r="Q1142" s="175" t="e">
        <f t="shared" si="1215"/>
        <v>#REF!</v>
      </c>
      <c r="R1142" s="155"/>
      <c r="S1142" s="124"/>
      <c r="T1142" s="119"/>
      <c r="U1142" s="119"/>
      <c r="V1142" s="124"/>
    </row>
    <row r="1143" spans="1:22" ht="12.75" hidden="1" customHeight="1" outlineLevel="1">
      <c r="A1143" s="140"/>
      <c r="B1143" s="155">
        <v>0</v>
      </c>
      <c r="C1143" s="155">
        <v>0</v>
      </c>
      <c r="D1143" s="155"/>
      <c r="E1143" s="155">
        <f t="shared" ref="E1143:F1143" si="1216">E980</f>
        <v>1</v>
      </c>
      <c r="F1143" s="155">
        <f t="shared" si="1216"/>
        <v>5.0999999999999996</v>
      </c>
      <c r="G1143" s="155"/>
      <c r="H1143" s="155">
        <f t="shared" ref="H1143:I1143" si="1217">H980</f>
        <v>3.2</v>
      </c>
      <c r="I1143" s="155">
        <f t="shared" si="1217"/>
        <v>2</v>
      </c>
      <c r="J1143" s="157">
        <f t="shared" si="1208"/>
        <v>32.64</v>
      </c>
      <c r="K1143" s="157"/>
      <c r="L1143" s="175" t="e">
        <f t="shared" si="1008"/>
        <v>#REF!</v>
      </c>
      <c r="M1143" s="175" t="e">
        <f t="shared" si="1009"/>
        <v>#REF!</v>
      </c>
      <c r="N1143" s="175" t="e">
        <f t="shared" si="1010"/>
        <v>#REF!</v>
      </c>
      <c r="O1143" s="175" t="e">
        <f t="shared" si="1011"/>
        <v>#REF!</v>
      </c>
      <c r="P1143" s="175" t="e">
        <f t="shared" ref="P1143:Q1143" si="1218">N1143+L1143</f>
        <v>#REF!</v>
      </c>
      <c r="Q1143" s="175" t="e">
        <f t="shared" si="1218"/>
        <v>#REF!</v>
      </c>
      <c r="R1143" s="155"/>
      <c r="S1143" s="124"/>
      <c r="T1143" s="119"/>
      <c r="U1143" s="119"/>
      <c r="V1143" s="124"/>
    </row>
    <row r="1144" spans="1:22" ht="12.75" hidden="1" customHeight="1" outlineLevel="1">
      <c r="A1144" s="140"/>
      <c r="B1144" s="155">
        <v>0</v>
      </c>
      <c r="C1144" s="155" t="s">
        <v>765</v>
      </c>
      <c r="D1144" s="155"/>
      <c r="E1144" s="155">
        <f t="shared" ref="E1144:F1144" si="1219">E981</f>
        <v>1</v>
      </c>
      <c r="F1144" s="155">
        <f t="shared" si="1219"/>
        <v>6.45</v>
      </c>
      <c r="G1144" s="155"/>
      <c r="H1144" s="155">
        <f t="shared" ref="H1144:I1144" si="1220">H981</f>
        <v>3.2</v>
      </c>
      <c r="I1144" s="155">
        <f t="shared" si="1220"/>
        <v>2</v>
      </c>
      <c r="J1144" s="157">
        <f t="shared" si="1208"/>
        <v>41.28</v>
      </c>
      <c r="K1144" s="157"/>
      <c r="L1144" s="175" t="e">
        <f t="shared" si="1008"/>
        <v>#REF!</v>
      </c>
      <c r="M1144" s="175" t="e">
        <f t="shared" si="1009"/>
        <v>#REF!</v>
      </c>
      <c r="N1144" s="175" t="e">
        <f t="shared" si="1010"/>
        <v>#REF!</v>
      </c>
      <c r="O1144" s="175" t="e">
        <f t="shared" si="1011"/>
        <v>#REF!</v>
      </c>
      <c r="P1144" s="175" t="e">
        <f t="shared" ref="P1144:Q1144" si="1221">N1144+L1144</f>
        <v>#REF!</v>
      </c>
      <c r="Q1144" s="175" t="e">
        <f t="shared" si="1221"/>
        <v>#REF!</v>
      </c>
      <c r="R1144" s="155"/>
      <c r="S1144" s="124"/>
      <c r="T1144" s="119"/>
      <c r="U1144" s="119"/>
      <c r="V1144" s="124"/>
    </row>
    <row r="1145" spans="1:22" ht="12.75" hidden="1" customHeight="1" outlineLevel="1">
      <c r="A1145" s="140"/>
      <c r="B1145" s="155">
        <v>0</v>
      </c>
      <c r="C1145" s="155">
        <v>0</v>
      </c>
      <c r="D1145" s="155"/>
      <c r="E1145" s="155">
        <f t="shared" ref="E1145:F1145" si="1222">E982</f>
        <v>1</v>
      </c>
      <c r="F1145" s="155">
        <f t="shared" si="1222"/>
        <v>3.4</v>
      </c>
      <c r="G1145" s="155"/>
      <c r="H1145" s="155">
        <f t="shared" ref="H1145:I1145" si="1223">H982</f>
        <v>3.48</v>
      </c>
      <c r="I1145" s="155">
        <f t="shared" si="1223"/>
        <v>2</v>
      </c>
      <c r="J1145" s="157">
        <f t="shared" si="1208"/>
        <v>23.664000000000001</v>
      </c>
      <c r="K1145" s="157"/>
      <c r="L1145" s="175" t="e">
        <f t="shared" si="1008"/>
        <v>#REF!</v>
      </c>
      <c r="M1145" s="175" t="e">
        <f t="shared" si="1009"/>
        <v>#REF!</v>
      </c>
      <c r="N1145" s="175" t="e">
        <f t="shared" si="1010"/>
        <v>#REF!</v>
      </c>
      <c r="O1145" s="175" t="e">
        <f t="shared" si="1011"/>
        <v>#REF!</v>
      </c>
      <c r="P1145" s="175" t="e">
        <f t="shared" ref="P1145:Q1145" si="1224">N1145+L1145</f>
        <v>#REF!</v>
      </c>
      <c r="Q1145" s="175" t="e">
        <f t="shared" si="1224"/>
        <v>#REF!</v>
      </c>
      <c r="R1145" s="155"/>
      <c r="S1145" s="124"/>
      <c r="T1145" s="119"/>
      <c r="U1145" s="119"/>
      <c r="V1145" s="124"/>
    </row>
    <row r="1146" spans="1:22" ht="12.75" hidden="1" customHeight="1" outlineLevel="1">
      <c r="A1146" s="140"/>
      <c r="B1146" s="155">
        <v>0</v>
      </c>
      <c r="C1146" s="155" t="s">
        <v>766</v>
      </c>
      <c r="D1146" s="155"/>
      <c r="E1146" s="155">
        <f t="shared" ref="E1146:F1146" si="1225">E983</f>
        <v>1</v>
      </c>
      <c r="F1146" s="155">
        <f t="shared" si="1225"/>
        <v>5.5</v>
      </c>
      <c r="G1146" s="155"/>
      <c r="H1146" s="155">
        <f t="shared" ref="H1146:I1146" si="1226">H983</f>
        <v>3.2</v>
      </c>
      <c r="I1146" s="155">
        <f t="shared" si="1226"/>
        <v>2</v>
      </c>
      <c r="J1146" s="157">
        <f t="shared" si="1208"/>
        <v>35.200000000000003</v>
      </c>
      <c r="K1146" s="157"/>
      <c r="L1146" s="175" t="e">
        <f t="shared" si="1008"/>
        <v>#REF!</v>
      </c>
      <c r="M1146" s="175" t="e">
        <f t="shared" si="1009"/>
        <v>#REF!</v>
      </c>
      <c r="N1146" s="175" t="e">
        <f t="shared" si="1010"/>
        <v>#REF!</v>
      </c>
      <c r="O1146" s="175" t="e">
        <f t="shared" si="1011"/>
        <v>#REF!</v>
      </c>
      <c r="P1146" s="175" t="e">
        <f t="shared" ref="P1146:Q1146" si="1227">N1146+L1146</f>
        <v>#REF!</v>
      </c>
      <c r="Q1146" s="175" t="e">
        <f t="shared" si="1227"/>
        <v>#REF!</v>
      </c>
      <c r="R1146" s="155"/>
      <c r="S1146" s="124"/>
      <c r="T1146" s="119"/>
      <c r="U1146" s="119"/>
      <c r="V1146" s="124"/>
    </row>
    <row r="1147" spans="1:22" ht="12.75" hidden="1" customHeight="1" outlineLevel="1">
      <c r="A1147" s="140"/>
      <c r="B1147" s="155">
        <v>0</v>
      </c>
      <c r="C1147" s="155">
        <v>0</v>
      </c>
      <c r="D1147" s="155"/>
      <c r="E1147" s="155">
        <f t="shared" ref="E1147:F1147" si="1228">E984</f>
        <v>1</v>
      </c>
      <c r="F1147" s="155">
        <f t="shared" si="1228"/>
        <v>4.0999999999999996</v>
      </c>
      <c r="G1147" s="155"/>
      <c r="H1147" s="155">
        <f t="shared" ref="H1147:I1147" si="1229">H984</f>
        <v>3.2</v>
      </c>
      <c r="I1147" s="155">
        <f t="shared" si="1229"/>
        <v>2</v>
      </c>
      <c r="J1147" s="157">
        <f t="shared" si="1208"/>
        <v>26.24</v>
      </c>
      <c r="K1147" s="157"/>
      <c r="L1147" s="175" t="e">
        <f t="shared" si="1008"/>
        <v>#REF!</v>
      </c>
      <c r="M1147" s="175" t="e">
        <f t="shared" si="1009"/>
        <v>#REF!</v>
      </c>
      <c r="N1147" s="175" t="e">
        <f t="shared" si="1010"/>
        <v>#REF!</v>
      </c>
      <c r="O1147" s="175" t="e">
        <f t="shared" si="1011"/>
        <v>#REF!</v>
      </c>
      <c r="P1147" s="175" t="e">
        <f t="shared" ref="P1147:Q1147" si="1230">N1147+L1147</f>
        <v>#REF!</v>
      </c>
      <c r="Q1147" s="175" t="e">
        <f t="shared" si="1230"/>
        <v>#REF!</v>
      </c>
      <c r="R1147" s="155"/>
      <c r="S1147" s="124"/>
      <c r="T1147" s="119"/>
      <c r="U1147" s="119"/>
      <c r="V1147" s="124"/>
    </row>
    <row r="1148" spans="1:22" ht="12.75" hidden="1" customHeight="1" outlineLevel="1">
      <c r="A1148" s="140"/>
      <c r="B1148" s="155">
        <v>0</v>
      </c>
      <c r="C1148" s="155" t="s">
        <v>745</v>
      </c>
      <c r="D1148" s="155"/>
      <c r="E1148" s="155">
        <f t="shared" ref="E1148:F1148" si="1231">E985</f>
        <v>1</v>
      </c>
      <c r="F1148" s="155">
        <f t="shared" si="1231"/>
        <v>5.2</v>
      </c>
      <c r="G1148" s="155"/>
      <c r="H1148" s="155">
        <f t="shared" ref="H1148:I1148" si="1232">H985</f>
        <v>3.2</v>
      </c>
      <c r="I1148" s="155">
        <f t="shared" si="1232"/>
        <v>2</v>
      </c>
      <c r="J1148" s="157">
        <f t="shared" si="1208"/>
        <v>33.28</v>
      </c>
      <c r="K1148" s="157"/>
      <c r="L1148" s="175" t="e">
        <f t="shared" si="1008"/>
        <v>#REF!</v>
      </c>
      <c r="M1148" s="175" t="e">
        <f t="shared" si="1009"/>
        <v>#REF!</v>
      </c>
      <c r="N1148" s="175" t="e">
        <f t="shared" si="1010"/>
        <v>#REF!</v>
      </c>
      <c r="O1148" s="175" t="e">
        <f t="shared" si="1011"/>
        <v>#REF!</v>
      </c>
      <c r="P1148" s="175" t="e">
        <f t="shared" ref="P1148:Q1148" si="1233">N1148+L1148</f>
        <v>#REF!</v>
      </c>
      <c r="Q1148" s="175" t="e">
        <f t="shared" si="1233"/>
        <v>#REF!</v>
      </c>
      <c r="R1148" s="155"/>
      <c r="S1148" s="124"/>
      <c r="T1148" s="119"/>
      <c r="U1148" s="119"/>
      <c r="V1148" s="124"/>
    </row>
    <row r="1149" spans="1:22" ht="12.75" hidden="1" customHeight="1" outlineLevel="1">
      <c r="A1149" s="140"/>
      <c r="B1149" s="155">
        <v>0</v>
      </c>
      <c r="C1149" s="155"/>
      <c r="D1149" s="155"/>
      <c r="E1149" s="155">
        <f t="shared" ref="E1149:F1149" si="1234">E986</f>
        <v>1</v>
      </c>
      <c r="F1149" s="155">
        <f t="shared" si="1234"/>
        <v>9.1</v>
      </c>
      <c r="G1149" s="155"/>
      <c r="H1149" s="155">
        <f t="shared" ref="H1149:I1149" si="1235">H986</f>
        <v>3.48</v>
      </c>
      <c r="I1149" s="155">
        <f t="shared" si="1235"/>
        <v>2</v>
      </c>
      <c r="J1149" s="157">
        <f t="shared" si="1208"/>
        <v>63.335999999999999</v>
      </c>
      <c r="K1149" s="157"/>
      <c r="L1149" s="175" t="e">
        <f t="shared" si="1008"/>
        <v>#REF!</v>
      </c>
      <c r="M1149" s="175" t="e">
        <f t="shared" si="1009"/>
        <v>#REF!</v>
      </c>
      <c r="N1149" s="175" t="e">
        <f t="shared" si="1010"/>
        <v>#REF!</v>
      </c>
      <c r="O1149" s="175" t="e">
        <f t="shared" si="1011"/>
        <v>#REF!</v>
      </c>
      <c r="P1149" s="175" t="e">
        <f t="shared" ref="P1149:Q1149" si="1236">N1149+L1149</f>
        <v>#REF!</v>
      </c>
      <c r="Q1149" s="175" t="e">
        <f t="shared" si="1236"/>
        <v>#REF!</v>
      </c>
      <c r="R1149" s="155"/>
      <c r="S1149" s="124"/>
      <c r="T1149" s="119"/>
      <c r="U1149" s="119"/>
      <c r="V1149" s="124"/>
    </row>
    <row r="1150" spans="1:22" ht="12.75" hidden="1" customHeight="1" outlineLevel="1">
      <c r="A1150" s="140"/>
      <c r="B1150" s="155">
        <v>0</v>
      </c>
      <c r="C1150" s="155"/>
      <c r="D1150" s="155"/>
      <c r="E1150" s="155">
        <f t="shared" ref="E1150:F1150" si="1237">E987</f>
        <v>1</v>
      </c>
      <c r="F1150" s="155">
        <f t="shared" si="1237"/>
        <v>2.9</v>
      </c>
      <c r="G1150" s="155"/>
      <c r="H1150" s="155">
        <f t="shared" ref="H1150:I1150" si="1238">H987</f>
        <v>3.48</v>
      </c>
      <c r="I1150" s="155">
        <f t="shared" si="1238"/>
        <v>2</v>
      </c>
      <c r="J1150" s="157">
        <f t="shared" si="1208"/>
        <v>20.184000000000001</v>
      </c>
      <c r="K1150" s="157"/>
      <c r="L1150" s="175" t="e">
        <f t="shared" si="1008"/>
        <v>#REF!</v>
      </c>
      <c r="M1150" s="175" t="e">
        <f t="shared" si="1009"/>
        <v>#REF!</v>
      </c>
      <c r="N1150" s="175" t="e">
        <f t="shared" si="1010"/>
        <v>#REF!</v>
      </c>
      <c r="O1150" s="175" t="e">
        <f t="shared" si="1011"/>
        <v>#REF!</v>
      </c>
      <c r="P1150" s="175" t="e">
        <f t="shared" ref="P1150:Q1150" si="1239">N1150+L1150</f>
        <v>#REF!</v>
      </c>
      <c r="Q1150" s="175" t="e">
        <f t="shared" si="1239"/>
        <v>#REF!</v>
      </c>
      <c r="R1150" s="155"/>
      <c r="S1150" s="124"/>
      <c r="T1150" s="119"/>
      <c r="U1150" s="119"/>
      <c r="V1150" s="124"/>
    </row>
    <row r="1151" spans="1:22" ht="12.75" hidden="1" customHeight="1" outlineLevel="1">
      <c r="A1151" s="140"/>
      <c r="B1151" s="155">
        <v>0</v>
      </c>
      <c r="C1151" s="155"/>
      <c r="D1151" s="155"/>
      <c r="E1151" s="155">
        <f t="shared" ref="E1151:F1151" si="1240">E988</f>
        <v>1</v>
      </c>
      <c r="F1151" s="155">
        <f t="shared" si="1240"/>
        <v>3.1</v>
      </c>
      <c r="G1151" s="155"/>
      <c r="H1151" s="155">
        <f t="shared" ref="H1151:I1151" si="1241">H988</f>
        <v>3.48</v>
      </c>
      <c r="I1151" s="155">
        <f t="shared" si="1241"/>
        <v>2</v>
      </c>
      <c r="J1151" s="157">
        <f t="shared" si="1208"/>
        <v>21.576000000000001</v>
      </c>
      <c r="K1151" s="157"/>
      <c r="L1151" s="175" t="e">
        <f t="shared" si="1008"/>
        <v>#REF!</v>
      </c>
      <c r="M1151" s="175" t="e">
        <f t="shared" si="1009"/>
        <v>#REF!</v>
      </c>
      <c r="N1151" s="175" t="e">
        <f t="shared" si="1010"/>
        <v>#REF!</v>
      </c>
      <c r="O1151" s="175" t="e">
        <f t="shared" si="1011"/>
        <v>#REF!</v>
      </c>
      <c r="P1151" s="175" t="e">
        <f t="shared" ref="P1151:Q1151" si="1242">N1151+L1151</f>
        <v>#REF!</v>
      </c>
      <c r="Q1151" s="175" t="e">
        <f t="shared" si="1242"/>
        <v>#REF!</v>
      </c>
      <c r="R1151" s="155"/>
      <c r="S1151" s="124"/>
      <c r="T1151" s="119"/>
      <c r="U1151" s="119"/>
      <c r="V1151" s="124"/>
    </row>
    <row r="1152" spans="1:22" ht="12.75" hidden="1" customHeight="1" outlineLevel="1">
      <c r="A1152" s="140"/>
      <c r="B1152" s="155">
        <v>0</v>
      </c>
      <c r="C1152" s="155"/>
      <c r="D1152" s="155"/>
      <c r="E1152" s="155">
        <f t="shared" ref="E1152:F1152" si="1243">E989</f>
        <v>1</v>
      </c>
      <c r="F1152" s="155">
        <f t="shared" si="1243"/>
        <v>0.2</v>
      </c>
      <c r="G1152" s="155"/>
      <c r="H1152" s="155">
        <f t="shared" ref="H1152:I1152" si="1244">H989</f>
        <v>3.2</v>
      </c>
      <c r="I1152" s="155">
        <f t="shared" si="1244"/>
        <v>2</v>
      </c>
      <c r="J1152" s="157">
        <f t="shared" si="1208"/>
        <v>1.28</v>
      </c>
      <c r="K1152" s="157"/>
      <c r="L1152" s="175" t="e">
        <f t="shared" si="1008"/>
        <v>#REF!</v>
      </c>
      <c r="M1152" s="175" t="e">
        <f t="shared" si="1009"/>
        <v>#REF!</v>
      </c>
      <c r="N1152" s="175" t="e">
        <f t="shared" si="1010"/>
        <v>#REF!</v>
      </c>
      <c r="O1152" s="175" t="e">
        <f t="shared" si="1011"/>
        <v>#REF!</v>
      </c>
      <c r="P1152" s="175" t="e">
        <f t="shared" ref="P1152:Q1152" si="1245">N1152+L1152</f>
        <v>#REF!</v>
      </c>
      <c r="Q1152" s="175" t="e">
        <f t="shared" si="1245"/>
        <v>#REF!</v>
      </c>
      <c r="R1152" s="155"/>
      <c r="S1152" s="124"/>
      <c r="T1152" s="119"/>
      <c r="U1152" s="119"/>
      <c r="V1152" s="124"/>
    </row>
    <row r="1153" spans="1:22" ht="12.75" hidden="1" customHeight="1" outlineLevel="1">
      <c r="A1153" s="140"/>
      <c r="B1153" s="155">
        <v>0</v>
      </c>
      <c r="C1153" s="155"/>
      <c r="D1153" s="155"/>
      <c r="E1153" s="155">
        <f t="shared" ref="E1153:F1153" si="1246">E990</f>
        <v>1</v>
      </c>
      <c r="F1153" s="155">
        <f t="shared" si="1246"/>
        <v>1.5</v>
      </c>
      <c r="G1153" s="155"/>
      <c r="H1153" s="155">
        <f t="shared" ref="H1153:I1153" si="1247">H990</f>
        <v>3.2</v>
      </c>
      <c r="I1153" s="155">
        <f t="shared" si="1247"/>
        <v>2</v>
      </c>
      <c r="J1153" s="157">
        <f t="shared" si="1208"/>
        <v>9.6</v>
      </c>
      <c r="K1153" s="157"/>
      <c r="L1153" s="175" t="e">
        <f t="shared" si="1008"/>
        <v>#REF!</v>
      </c>
      <c r="M1153" s="175" t="e">
        <f t="shared" si="1009"/>
        <v>#REF!</v>
      </c>
      <c r="N1153" s="175" t="e">
        <f t="shared" si="1010"/>
        <v>#REF!</v>
      </c>
      <c r="O1153" s="175" t="e">
        <f t="shared" si="1011"/>
        <v>#REF!</v>
      </c>
      <c r="P1153" s="175" t="e">
        <f t="shared" ref="P1153:Q1153" si="1248">N1153+L1153</f>
        <v>#REF!</v>
      </c>
      <c r="Q1153" s="175" t="e">
        <f t="shared" si="1248"/>
        <v>#REF!</v>
      </c>
      <c r="R1153" s="155"/>
      <c r="S1153" s="124"/>
      <c r="T1153" s="119"/>
      <c r="U1153" s="119"/>
      <c r="V1153" s="124"/>
    </row>
    <row r="1154" spans="1:22" ht="12.75" hidden="1" customHeight="1" outlineLevel="1">
      <c r="A1154" s="140"/>
      <c r="B1154" s="155">
        <v>0</v>
      </c>
      <c r="C1154" s="155"/>
      <c r="D1154" s="155"/>
      <c r="E1154" s="155">
        <f t="shared" ref="E1154:F1154" si="1249">E991</f>
        <v>1</v>
      </c>
      <c r="F1154" s="155">
        <f t="shared" si="1249"/>
        <v>4.3</v>
      </c>
      <c r="G1154" s="155"/>
      <c r="H1154" s="155">
        <f t="shared" ref="H1154:I1154" si="1250">H991</f>
        <v>3.48</v>
      </c>
      <c r="I1154" s="155">
        <f t="shared" si="1250"/>
        <v>2</v>
      </c>
      <c r="J1154" s="157">
        <f t="shared" si="1208"/>
        <v>29.928000000000001</v>
      </c>
      <c r="K1154" s="157"/>
      <c r="L1154" s="175" t="e">
        <f t="shared" si="1008"/>
        <v>#REF!</v>
      </c>
      <c r="M1154" s="175" t="e">
        <f t="shared" si="1009"/>
        <v>#REF!</v>
      </c>
      <c r="N1154" s="175" t="e">
        <f t="shared" si="1010"/>
        <v>#REF!</v>
      </c>
      <c r="O1154" s="175" t="e">
        <f t="shared" si="1011"/>
        <v>#REF!</v>
      </c>
      <c r="P1154" s="175" t="e">
        <f t="shared" ref="P1154:Q1154" si="1251">N1154+L1154</f>
        <v>#REF!</v>
      </c>
      <c r="Q1154" s="175" t="e">
        <f t="shared" si="1251"/>
        <v>#REF!</v>
      </c>
      <c r="R1154" s="155"/>
      <c r="S1154" s="124"/>
      <c r="T1154" s="119"/>
      <c r="U1154" s="119"/>
      <c r="V1154" s="124"/>
    </row>
    <row r="1155" spans="1:22" ht="12.75" hidden="1" customHeight="1" outlineLevel="1">
      <c r="A1155" s="140"/>
      <c r="B1155" s="155">
        <v>0</v>
      </c>
      <c r="C1155" s="155"/>
      <c r="D1155" s="155"/>
      <c r="E1155" s="155">
        <f t="shared" ref="E1155:F1155" si="1252">E992</f>
        <v>1</v>
      </c>
      <c r="F1155" s="155">
        <f t="shared" si="1252"/>
        <v>4.9000000000000004</v>
      </c>
      <c r="G1155" s="155"/>
      <c r="H1155" s="155">
        <f t="shared" ref="H1155:I1155" si="1253">H992</f>
        <v>3.48</v>
      </c>
      <c r="I1155" s="155">
        <f t="shared" si="1253"/>
        <v>2</v>
      </c>
      <c r="J1155" s="157">
        <f t="shared" si="1208"/>
        <v>34.103999999999999</v>
      </c>
      <c r="K1155" s="157"/>
      <c r="L1155" s="175" t="e">
        <f t="shared" si="1008"/>
        <v>#REF!</v>
      </c>
      <c r="M1155" s="175" t="e">
        <f t="shared" si="1009"/>
        <v>#REF!</v>
      </c>
      <c r="N1155" s="175" t="e">
        <f t="shared" si="1010"/>
        <v>#REF!</v>
      </c>
      <c r="O1155" s="175" t="e">
        <f t="shared" si="1011"/>
        <v>#REF!</v>
      </c>
      <c r="P1155" s="175" t="e">
        <f t="shared" ref="P1155:Q1155" si="1254">N1155+L1155</f>
        <v>#REF!</v>
      </c>
      <c r="Q1155" s="175" t="e">
        <f t="shared" si="1254"/>
        <v>#REF!</v>
      </c>
      <c r="R1155" s="155"/>
      <c r="S1155" s="124"/>
      <c r="T1155" s="119"/>
      <c r="U1155" s="119"/>
      <c r="V1155" s="124"/>
    </row>
    <row r="1156" spans="1:22" ht="12.75" hidden="1" customHeight="1" outlineLevel="1">
      <c r="A1156" s="140"/>
      <c r="B1156" s="155">
        <v>0</v>
      </c>
      <c r="C1156" s="155"/>
      <c r="D1156" s="155"/>
      <c r="E1156" s="155">
        <f t="shared" ref="E1156:F1156" si="1255">E993</f>
        <v>2</v>
      </c>
      <c r="F1156" s="155">
        <f t="shared" si="1255"/>
        <v>2.1</v>
      </c>
      <c r="G1156" s="155"/>
      <c r="H1156" s="155">
        <f t="shared" ref="H1156:I1156" si="1256">H993</f>
        <v>3.48</v>
      </c>
      <c r="I1156" s="155">
        <f t="shared" si="1256"/>
        <v>2</v>
      </c>
      <c r="J1156" s="157">
        <f t="shared" si="1208"/>
        <v>29.231999999999999</v>
      </c>
      <c r="K1156" s="157"/>
      <c r="L1156" s="175" t="e">
        <f t="shared" si="1008"/>
        <v>#REF!</v>
      </c>
      <c r="M1156" s="175" t="e">
        <f t="shared" si="1009"/>
        <v>#REF!</v>
      </c>
      <c r="N1156" s="175" t="e">
        <f t="shared" si="1010"/>
        <v>#REF!</v>
      </c>
      <c r="O1156" s="175" t="e">
        <f t="shared" si="1011"/>
        <v>#REF!</v>
      </c>
      <c r="P1156" s="175" t="e">
        <f t="shared" ref="P1156:Q1156" si="1257">N1156+L1156</f>
        <v>#REF!</v>
      </c>
      <c r="Q1156" s="175" t="e">
        <f t="shared" si="1257"/>
        <v>#REF!</v>
      </c>
      <c r="R1156" s="155"/>
      <c r="S1156" s="124"/>
      <c r="T1156" s="119"/>
      <c r="U1156" s="119"/>
      <c r="V1156" s="124"/>
    </row>
    <row r="1157" spans="1:22" ht="12.75" hidden="1" customHeight="1" outlineLevel="1">
      <c r="A1157" s="140"/>
      <c r="B1157" s="155">
        <v>0</v>
      </c>
      <c r="C1157" s="155" t="s">
        <v>644</v>
      </c>
      <c r="D1157" s="155"/>
      <c r="E1157" s="155">
        <f t="shared" ref="E1157:F1157" si="1258">E994</f>
        <v>1</v>
      </c>
      <c r="F1157" s="155">
        <f t="shared" si="1258"/>
        <v>1.3</v>
      </c>
      <c r="G1157" s="155"/>
      <c r="H1157" s="155">
        <f t="shared" ref="H1157:I1157" si="1259">H994</f>
        <v>3.3</v>
      </c>
      <c r="I1157" s="155">
        <f t="shared" si="1259"/>
        <v>2</v>
      </c>
      <c r="J1157" s="157">
        <f t="shared" si="1208"/>
        <v>8.58</v>
      </c>
      <c r="K1157" s="157"/>
      <c r="L1157" s="175" t="e">
        <f t="shared" si="1008"/>
        <v>#REF!</v>
      </c>
      <c r="M1157" s="175" t="e">
        <f t="shared" si="1009"/>
        <v>#REF!</v>
      </c>
      <c r="N1157" s="175" t="e">
        <f t="shared" si="1010"/>
        <v>#REF!</v>
      </c>
      <c r="O1157" s="175" t="e">
        <f t="shared" si="1011"/>
        <v>#REF!</v>
      </c>
      <c r="P1157" s="175" t="e">
        <f t="shared" ref="P1157:Q1157" si="1260">N1157+L1157</f>
        <v>#REF!</v>
      </c>
      <c r="Q1157" s="175" t="e">
        <f t="shared" si="1260"/>
        <v>#REF!</v>
      </c>
      <c r="R1157" s="155"/>
      <c r="S1157" s="124"/>
      <c r="T1157" s="119"/>
      <c r="U1157" s="119"/>
      <c r="V1157" s="124"/>
    </row>
    <row r="1158" spans="1:22" ht="12.75" hidden="1" customHeight="1" outlineLevel="1">
      <c r="A1158" s="140"/>
      <c r="B1158" s="155" t="s">
        <v>721</v>
      </c>
      <c r="C1158" s="155" t="s">
        <v>723</v>
      </c>
      <c r="D1158" s="155"/>
      <c r="E1158" s="155">
        <f t="shared" ref="E1158:F1158" si="1261">E995</f>
        <v>4</v>
      </c>
      <c r="F1158" s="155">
        <f t="shared" si="1261"/>
        <v>0.9</v>
      </c>
      <c r="G1158" s="155"/>
      <c r="H1158" s="155">
        <f t="shared" ref="H1158:I1158" si="1262">H995</f>
        <v>2.2000000000000002</v>
      </c>
      <c r="I1158" s="155">
        <f t="shared" si="1262"/>
        <v>-2</v>
      </c>
      <c r="J1158" s="157">
        <f t="shared" si="1208"/>
        <v>-15.84</v>
      </c>
      <c r="K1158" s="157"/>
      <c r="L1158" s="175" t="e">
        <f t="shared" si="1008"/>
        <v>#REF!</v>
      </c>
      <c r="M1158" s="175" t="e">
        <f t="shared" si="1009"/>
        <v>#REF!</v>
      </c>
      <c r="N1158" s="175" t="e">
        <f t="shared" si="1010"/>
        <v>#REF!</v>
      </c>
      <c r="O1158" s="175" t="e">
        <f t="shared" si="1011"/>
        <v>#REF!</v>
      </c>
      <c r="P1158" s="175" t="e">
        <f t="shared" ref="P1158:Q1158" si="1263">N1158+L1158</f>
        <v>#REF!</v>
      </c>
      <c r="Q1158" s="175" t="e">
        <f t="shared" si="1263"/>
        <v>#REF!</v>
      </c>
      <c r="R1158" s="155"/>
      <c r="S1158" s="124"/>
      <c r="T1158" s="119"/>
      <c r="U1158" s="119"/>
      <c r="V1158" s="124"/>
    </row>
    <row r="1159" spans="1:22" ht="12.75" hidden="1" customHeight="1" outlineLevel="1">
      <c r="A1159" s="140"/>
      <c r="B1159" s="155">
        <v>0</v>
      </c>
      <c r="C1159" s="155" t="s">
        <v>728</v>
      </c>
      <c r="D1159" s="155"/>
      <c r="E1159" s="155">
        <f t="shared" ref="E1159:F1159" si="1264">E996</f>
        <v>2</v>
      </c>
      <c r="F1159" s="155">
        <f t="shared" si="1264"/>
        <v>1.6</v>
      </c>
      <c r="G1159" s="155"/>
      <c r="H1159" s="155">
        <f t="shared" ref="H1159:I1159" si="1265">H996</f>
        <v>2.2000000000000002</v>
      </c>
      <c r="I1159" s="155">
        <f t="shared" si="1265"/>
        <v>-2</v>
      </c>
      <c r="J1159" s="157">
        <f t="shared" si="1208"/>
        <v>-14.08</v>
      </c>
      <c r="K1159" s="157"/>
      <c r="L1159" s="175" t="e">
        <f t="shared" si="1008"/>
        <v>#REF!</v>
      </c>
      <c r="M1159" s="175" t="e">
        <f t="shared" si="1009"/>
        <v>#REF!</v>
      </c>
      <c r="N1159" s="175" t="e">
        <f t="shared" si="1010"/>
        <v>#REF!</v>
      </c>
      <c r="O1159" s="175" t="e">
        <f t="shared" si="1011"/>
        <v>#REF!</v>
      </c>
      <c r="P1159" s="175" t="e">
        <f t="shared" ref="P1159:Q1159" si="1266">N1159+L1159</f>
        <v>#REF!</v>
      </c>
      <c r="Q1159" s="175" t="e">
        <f t="shared" si="1266"/>
        <v>#REF!</v>
      </c>
      <c r="R1159" s="155"/>
      <c r="S1159" s="124"/>
      <c r="T1159" s="119"/>
      <c r="U1159" s="119"/>
      <c r="V1159" s="124"/>
    </row>
    <row r="1160" spans="1:22" ht="12.75" hidden="1" customHeight="1" outlineLevel="1">
      <c r="A1160" s="140"/>
      <c r="B1160" s="155">
        <v>0</v>
      </c>
      <c r="C1160" s="155" t="s">
        <v>725</v>
      </c>
      <c r="D1160" s="155"/>
      <c r="E1160" s="155">
        <f t="shared" ref="E1160:F1160" si="1267">E997</f>
        <v>2</v>
      </c>
      <c r="F1160" s="155">
        <f t="shared" si="1267"/>
        <v>0.9</v>
      </c>
      <c r="G1160" s="155"/>
      <c r="H1160" s="155">
        <f t="shared" ref="H1160:I1160" si="1268">H997</f>
        <v>2.2000000000000002</v>
      </c>
      <c r="I1160" s="155">
        <f t="shared" si="1268"/>
        <v>-2</v>
      </c>
      <c r="J1160" s="157">
        <f t="shared" si="1208"/>
        <v>-7.92</v>
      </c>
      <c r="K1160" s="157"/>
      <c r="L1160" s="175" t="e">
        <f t="shared" si="1008"/>
        <v>#REF!</v>
      </c>
      <c r="M1160" s="175" t="e">
        <f t="shared" si="1009"/>
        <v>#REF!</v>
      </c>
      <c r="N1160" s="175" t="e">
        <f t="shared" si="1010"/>
        <v>#REF!</v>
      </c>
      <c r="O1160" s="175" t="e">
        <f t="shared" si="1011"/>
        <v>#REF!</v>
      </c>
      <c r="P1160" s="175" t="e">
        <f t="shared" ref="P1160:Q1160" si="1269">N1160+L1160</f>
        <v>#REF!</v>
      </c>
      <c r="Q1160" s="175" t="e">
        <f t="shared" si="1269"/>
        <v>#REF!</v>
      </c>
      <c r="R1160" s="155"/>
      <c r="S1160" s="124"/>
      <c r="T1160" s="119"/>
      <c r="U1160" s="119"/>
      <c r="V1160" s="124"/>
    </row>
    <row r="1161" spans="1:22" ht="12.75" hidden="1" customHeight="1" outlineLevel="1">
      <c r="A1161" s="140"/>
      <c r="B1161" s="155">
        <v>0</v>
      </c>
      <c r="C1161" s="155" t="s">
        <v>729</v>
      </c>
      <c r="D1161" s="155"/>
      <c r="E1161" s="155">
        <f t="shared" ref="E1161:F1161" si="1270">E998</f>
        <v>2</v>
      </c>
      <c r="F1161" s="155">
        <f t="shared" si="1270"/>
        <v>1.6</v>
      </c>
      <c r="G1161" s="155"/>
      <c r="H1161" s="155">
        <f t="shared" ref="H1161:I1161" si="1271">H998</f>
        <v>2.2000000000000002</v>
      </c>
      <c r="I1161" s="155">
        <f t="shared" si="1271"/>
        <v>-2</v>
      </c>
      <c r="J1161" s="157">
        <f t="shared" si="1208"/>
        <v>-14.08</v>
      </c>
      <c r="K1161" s="157"/>
      <c r="L1161" s="175" t="e">
        <f t="shared" si="1008"/>
        <v>#REF!</v>
      </c>
      <c r="M1161" s="175" t="e">
        <f t="shared" si="1009"/>
        <v>#REF!</v>
      </c>
      <c r="N1161" s="175" t="e">
        <f t="shared" si="1010"/>
        <v>#REF!</v>
      </c>
      <c r="O1161" s="175" t="e">
        <f t="shared" si="1011"/>
        <v>#REF!</v>
      </c>
      <c r="P1161" s="175" t="e">
        <f t="shared" ref="P1161:Q1161" si="1272">N1161+L1161</f>
        <v>#REF!</v>
      </c>
      <c r="Q1161" s="175" t="e">
        <f t="shared" si="1272"/>
        <v>#REF!</v>
      </c>
      <c r="R1161" s="155"/>
      <c r="S1161" s="124"/>
      <c r="T1161" s="119"/>
      <c r="U1161" s="119"/>
      <c r="V1161" s="124"/>
    </row>
    <row r="1162" spans="1:22" ht="12.75" hidden="1" customHeight="1" outlineLevel="1">
      <c r="A1162" s="140"/>
      <c r="B1162" s="155" t="s">
        <v>775</v>
      </c>
      <c r="C1162" s="155" t="s">
        <v>776</v>
      </c>
      <c r="D1162" s="155">
        <v>0</v>
      </c>
      <c r="E1162" s="155">
        <f t="shared" ref="E1162:J1162" si="1273">E1009</f>
        <v>1</v>
      </c>
      <c r="F1162" s="155">
        <f t="shared" si="1273"/>
        <v>5.7</v>
      </c>
      <c r="G1162" s="155">
        <f t="shared" si="1273"/>
        <v>0</v>
      </c>
      <c r="H1162" s="155">
        <f t="shared" si="1273"/>
        <v>3.6</v>
      </c>
      <c r="I1162" s="155">
        <f t="shared" si="1273"/>
        <v>0</v>
      </c>
      <c r="J1162" s="155">
        <f t="shared" si="1273"/>
        <v>20.52</v>
      </c>
      <c r="K1162" s="157"/>
      <c r="L1162" s="175" t="e">
        <f t="shared" si="1008"/>
        <v>#REF!</v>
      </c>
      <c r="M1162" s="175" t="e">
        <f t="shared" si="1009"/>
        <v>#REF!</v>
      </c>
      <c r="N1162" s="175" t="e">
        <f t="shared" si="1010"/>
        <v>#REF!</v>
      </c>
      <c r="O1162" s="175" t="e">
        <f t="shared" si="1011"/>
        <v>#REF!</v>
      </c>
      <c r="P1162" s="175" t="e">
        <f t="shared" ref="P1162:Q1162" si="1274">N1162+L1162</f>
        <v>#REF!</v>
      </c>
      <c r="Q1162" s="175" t="e">
        <f t="shared" si="1274"/>
        <v>#REF!</v>
      </c>
      <c r="R1162" s="155"/>
      <c r="S1162" s="124"/>
      <c r="T1162" s="119"/>
      <c r="U1162" s="119"/>
      <c r="V1162" s="124"/>
    </row>
    <row r="1163" spans="1:22" ht="12.75" hidden="1" customHeight="1" outlineLevel="1">
      <c r="A1163" s="140"/>
      <c r="B1163" s="155">
        <v>0</v>
      </c>
      <c r="C1163" s="155" t="s">
        <v>777</v>
      </c>
      <c r="D1163" s="155">
        <v>0</v>
      </c>
      <c r="E1163" s="155">
        <f t="shared" ref="E1163:J1163" si="1275">E1010</f>
        <v>1</v>
      </c>
      <c r="F1163" s="155">
        <f t="shared" si="1275"/>
        <v>6.2</v>
      </c>
      <c r="G1163" s="155">
        <f t="shared" si="1275"/>
        <v>0</v>
      </c>
      <c r="H1163" s="155">
        <f t="shared" si="1275"/>
        <v>3.2</v>
      </c>
      <c r="I1163" s="155">
        <f t="shared" si="1275"/>
        <v>0</v>
      </c>
      <c r="J1163" s="155">
        <f t="shared" si="1275"/>
        <v>19.84</v>
      </c>
      <c r="K1163" s="157"/>
      <c r="L1163" s="175" t="e">
        <f t="shared" si="1008"/>
        <v>#REF!</v>
      </c>
      <c r="M1163" s="175" t="e">
        <f t="shared" si="1009"/>
        <v>#REF!</v>
      </c>
      <c r="N1163" s="175" t="e">
        <f t="shared" si="1010"/>
        <v>#REF!</v>
      </c>
      <c r="O1163" s="175" t="e">
        <f t="shared" si="1011"/>
        <v>#REF!</v>
      </c>
      <c r="P1163" s="175" t="e">
        <f t="shared" ref="P1163:Q1163" si="1276">N1163+L1163</f>
        <v>#REF!</v>
      </c>
      <c r="Q1163" s="175" t="e">
        <f t="shared" si="1276"/>
        <v>#REF!</v>
      </c>
      <c r="R1163" s="155"/>
      <c r="S1163" s="124"/>
      <c r="T1163" s="119"/>
      <c r="U1163" s="119"/>
      <c r="V1163" s="124"/>
    </row>
    <row r="1164" spans="1:22" ht="12.75" hidden="1" customHeight="1" outlineLevel="1">
      <c r="A1164" s="140"/>
      <c r="B1164" s="155">
        <v>0</v>
      </c>
      <c r="C1164" s="155" t="s">
        <v>735</v>
      </c>
      <c r="D1164" s="155">
        <v>0</v>
      </c>
      <c r="E1164" s="155">
        <f t="shared" ref="E1164:J1164" si="1277">E1011</f>
        <v>1</v>
      </c>
      <c r="F1164" s="155">
        <f t="shared" si="1277"/>
        <v>1.3</v>
      </c>
      <c r="G1164" s="155">
        <f t="shared" si="1277"/>
        <v>1.23</v>
      </c>
      <c r="H1164" s="155">
        <f t="shared" si="1277"/>
        <v>0.12</v>
      </c>
      <c r="I1164" s="155">
        <f t="shared" si="1277"/>
        <v>0</v>
      </c>
      <c r="J1164" s="155">
        <f t="shared" si="1277"/>
        <v>1.9026000000000001</v>
      </c>
      <c r="K1164" s="157"/>
      <c r="L1164" s="175" t="e">
        <f t="shared" si="1008"/>
        <v>#REF!</v>
      </c>
      <c r="M1164" s="175" t="e">
        <f t="shared" si="1009"/>
        <v>#REF!</v>
      </c>
      <c r="N1164" s="175" t="e">
        <f t="shared" si="1010"/>
        <v>#REF!</v>
      </c>
      <c r="O1164" s="175" t="e">
        <f t="shared" si="1011"/>
        <v>#REF!</v>
      </c>
      <c r="P1164" s="175" t="e">
        <f t="shared" ref="P1164:Q1164" si="1278">N1164+L1164</f>
        <v>#REF!</v>
      </c>
      <c r="Q1164" s="175" t="e">
        <f t="shared" si="1278"/>
        <v>#REF!</v>
      </c>
      <c r="R1164" s="155"/>
      <c r="S1164" s="124"/>
      <c r="T1164" s="119"/>
      <c r="U1164" s="119"/>
      <c r="V1164" s="124"/>
    </row>
    <row r="1165" spans="1:22" ht="12.75" hidden="1" customHeight="1" outlineLevel="1">
      <c r="A1165" s="140"/>
      <c r="B1165" s="155">
        <v>0</v>
      </c>
      <c r="C1165" s="155">
        <v>0</v>
      </c>
      <c r="D1165" s="155">
        <v>0</v>
      </c>
      <c r="E1165" s="155">
        <f t="shared" ref="E1165:J1165" si="1279">E1012</f>
        <v>1</v>
      </c>
      <c r="F1165" s="155">
        <f t="shared" si="1279"/>
        <v>1.2</v>
      </c>
      <c r="G1165" s="155">
        <f t="shared" si="1279"/>
        <v>1.34</v>
      </c>
      <c r="H1165" s="155">
        <f t="shared" si="1279"/>
        <v>0.12</v>
      </c>
      <c r="I1165" s="155">
        <f t="shared" si="1279"/>
        <v>0</v>
      </c>
      <c r="J1165" s="155">
        <f t="shared" si="1279"/>
        <v>1.9128000000000001</v>
      </c>
      <c r="K1165" s="157"/>
      <c r="L1165" s="175" t="e">
        <f t="shared" si="1008"/>
        <v>#REF!</v>
      </c>
      <c r="M1165" s="175" t="e">
        <f t="shared" si="1009"/>
        <v>#REF!</v>
      </c>
      <c r="N1165" s="175" t="e">
        <f t="shared" si="1010"/>
        <v>#REF!</v>
      </c>
      <c r="O1165" s="175" t="e">
        <f t="shared" si="1011"/>
        <v>#REF!</v>
      </c>
      <c r="P1165" s="175" t="e">
        <f t="shared" ref="P1165:Q1165" si="1280">N1165+L1165</f>
        <v>#REF!</v>
      </c>
      <c r="Q1165" s="175" t="e">
        <f t="shared" si="1280"/>
        <v>#REF!</v>
      </c>
      <c r="R1165" s="155"/>
      <c r="S1165" s="124"/>
      <c r="T1165" s="119"/>
      <c r="U1165" s="119"/>
      <c r="V1165" s="124"/>
    </row>
    <row r="1166" spans="1:22" ht="12.75" hidden="1" customHeight="1" outlineLevel="1">
      <c r="A1166" s="140"/>
      <c r="B1166" s="155">
        <v>0</v>
      </c>
      <c r="C1166" s="155">
        <v>0</v>
      </c>
      <c r="D1166" s="155">
        <v>0</v>
      </c>
      <c r="E1166" s="155">
        <f t="shared" ref="E1166:J1166" si="1281">E1013</f>
        <v>1</v>
      </c>
      <c r="F1166" s="155">
        <f t="shared" si="1281"/>
        <v>6.3620000000000001</v>
      </c>
      <c r="G1166" s="155">
        <f t="shared" si="1281"/>
        <v>1.42</v>
      </c>
      <c r="H1166" s="155">
        <f t="shared" si="1281"/>
        <v>0.12</v>
      </c>
      <c r="I1166" s="155">
        <f t="shared" si="1281"/>
        <v>0</v>
      </c>
      <c r="J1166" s="155">
        <f t="shared" si="1281"/>
        <v>9.7974800000000002</v>
      </c>
      <c r="K1166" s="157"/>
      <c r="L1166" s="175" t="e">
        <f t="shared" si="1008"/>
        <v>#REF!</v>
      </c>
      <c r="M1166" s="175" t="e">
        <f t="shared" si="1009"/>
        <v>#REF!</v>
      </c>
      <c r="N1166" s="175" t="e">
        <f t="shared" si="1010"/>
        <v>#REF!</v>
      </c>
      <c r="O1166" s="175" t="e">
        <f t="shared" si="1011"/>
        <v>#REF!</v>
      </c>
      <c r="P1166" s="175" t="e">
        <f t="shared" ref="P1166:Q1166" si="1282">N1166+L1166</f>
        <v>#REF!</v>
      </c>
      <c r="Q1166" s="175" t="e">
        <f t="shared" si="1282"/>
        <v>#REF!</v>
      </c>
      <c r="R1166" s="155"/>
      <c r="S1166" s="124"/>
      <c r="T1166" s="119"/>
      <c r="U1166" s="119"/>
      <c r="V1166" s="124"/>
    </row>
    <row r="1167" spans="1:22" ht="12.75" hidden="1" customHeight="1" outlineLevel="1">
      <c r="A1167" s="140"/>
      <c r="B1167" s="155">
        <v>0</v>
      </c>
      <c r="C1167" s="155" t="s">
        <v>778</v>
      </c>
      <c r="D1167" s="155">
        <v>0</v>
      </c>
      <c r="E1167" s="155">
        <f t="shared" ref="E1167:J1167" si="1283">E1014</f>
        <v>1</v>
      </c>
      <c r="F1167" s="155">
        <f t="shared" si="1283"/>
        <v>14.5</v>
      </c>
      <c r="G1167" s="155">
        <f t="shared" si="1283"/>
        <v>0</v>
      </c>
      <c r="H1167" s="155">
        <f t="shared" si="1283"/>
        <v>0.4</v>
      </c>
      <c r="I1167" s="155">
        <f t="shared" si="1283"/>
        <v>0</v>
      </c>
      <c r="J1167" s="155">
        <f t="shared" si="1283"/>
        <v>5.8</v>
      </c>
      <c r="K1167" s="157"/>
      <c r="L1167" s="175" t="e">
        <f t="shared" si="1008"/>
        <v>#REF!</v>
      </c>
      <c r="M1167" s="175" t="e">
        <f t="shared" si="1009"/>
        <v>#REF!</v>
      </c>
      <c r="N1167" s="175" t="e">
        <f t="shared" si="1010"/>
        <v>#REF!</v>
      </c>
      <c r="O1167" s="175" t="e">
        <f t="shared" si="1011"/>
        <v>#REF!</v>
      </c>
      <c r="P1167" s="175" t="e">
        <f t="shared" ref="P1167:Q1167" si="1284">N1167+L1167</f>
        <v>#REF!</v>
      </c>
      <c r="Q1167" s="175" t="e">
        <f t="shared" si="1284"/>
        <v>#REF!</v>
      </c>
      <c r="R1167" s="155"/>
      <c r="S1167" s="124"/>
      <c r="T1167" s="119"/>
      <c r="U1167" s="119"/>
      <c r="V1167" s="124"/>
    </row>
    <row r="1168" spans="1:22" ht="12.75" customHeight="1" collapsed="1">
      <c r="A1168" s="140">
        <v>6</v>
      </c>
      <c r="B1168" s="155" t="s">
        <v>779</v>
      </c>
      <c r="C1168" s="155" t="s">
        <v>493</v>
      </c>
      <c r="D1168" s="214" t="s">
        <v>296</v>
      </c>
      <c r="E1168" s="156"/>
      <c r="F1168" s="157"/>
      <c r="G1168" s="157"/>
      <c r="H1168" s="157"/>
      <c r="I1168" s="157"/>
      <c r="J1168" s="157"/>
      <c r="K1168" s="157">
        <f>SUBTOTAL(9,J1170:J1284)</f>
        <v>889.95</v>
      </c>
      <c r="L1168" s="175" t="e">
        <f t="shared" si="1008"/>
        <v>#REF!</v>
      </c>
      <c r="M1168" s="175" t="e">
        <f t="shared" si="1009"/>
        <v>#REF!</v>
      </c>
      <c r="N1168" s="175" t="e">
        <f t="shared" si="1010"/>
        <v>#REF!</v>
      </c>
      <c r="O1168" s="175" t="e">
        <f t="shared" si="1011"/>
        <v>#REF!</v>
      </c>
      <c r="P1168" s="175" t="e">
        <f t="shared" ref="P1168:Q1168" si="1285">N1168+L1168</f>
        <v>#REF!</v>
      </c>
      <c r="Q1168" s="175" t="e">
        <f t="shared" si="1285"/>
        <v>#REF!</v>
      </c>
      <c r="R1168" s="155"/>
      <c r="S1168" s="124"/>
      <c r="T1168" s="119">
        <v>56000</v>
      </c>
      <c r="U1168" s="119">
        <v>34000</v>
      </c>
      <c r="V1168" s="124"/>
    </row>
    <row r="1169" spans="1:22" ht="12.75" hidden="1" customHeight="1" outlineLevel="1">
      <c r="A1169" s="140"/>
      <c r="B1169" s="155" t="s">
        <v>780</v>
      </c>
      <c r="C1169" s="155"/>
      <c r="D1169" s="214"/>
      <c r="E1169" s="156"/>
      <c r="F1169" s="157"/>
      <c r="G1169" s="157"/>
      <c r="H1169" s="157"/>
      <c r="I1169" s="157"/>
      <c r="J1169" s="157"/>
      <c r="K1169" s="157"/>
      <c r="L1169" s="175" t="e">
        <f t="shared" si="1008"/>
        <v>#REF!</v>
      </c>
      <c r="M1169" s="175" t="e">
        <f t="shared" si="1009"/>
        <v>#REF!</v>
      </c>
      <c r="N1169" s="175" t="e">
        <f t="shared" si="1010"/>
        <v>#REF!</v>
      </c>
      <c r="O1169" s="175" t="e">
        <f t="shared" si="1011"/>
        <v>#REF!</v>
      </c>
      <c r="P1169" s="175" t="e">
        <f t="shared" ref="P1169:Q1169" si="1286">N1169+L1169</f>
        <v>#REF!</v>
      </c>
      <c r="Q1169" s="175" t="e">
        <f t="shared" si="1286"/>
        <v>#REF!</v>
      </c>
      <c r="R1169" s="155"/>
      <c r="S1169" s="124"/>
      <c r="T1169" s="119"/>
      <c r="U1169" s="119"/>
      <c r="V1169" s="124"/>
    </row>
    <row r="1170" spans="1:22" ht="12.75" hidden="1" customHeight="1" outlineLevel="1">
      <c r="A1170" s="140"/>
      <c r="B1170" s="155" t="s">
        <v>365</v>
      </c>
      <c r="C1170" s="155"/>
      <c r="D1170" s="155"/>
      <c r="E1170" s="155">
        <f t="shared" ref="E1170:I1170" si="1287">E769</f>
        <v>0</v>
      </c>
      <c r="F1170" s="155">
        <f t="shared" si="1287"/>
        <v>0</v>
      </c>
      <c r="G1170" s="155">
        <f t="shared" si="1287"/>
        <v>0</v>
      </c>
      <c r="H1170" s="155">
        <f t="shared" si="1287"/>
        <v>0</v>
      </c>
      <c r="I1170" s="155">
        <f t="shared" si="1287"/>
        <v>0</v>
      </c>
      <c r="J1170" s="157"/>
      <c r="K1170" s="157"/>
      <c r="L1170" s="175" t="e">
        <f t="shared" si="1008"/>
        <v>#REF!</v>
      </c>
      <c r="M1170" s="175" t="e">
        <f t="shared" si="1009"/>
        <v>#REF!</v>
      </c>
      <c r="N1170" s="175" t="e">
        <f t="shared" si="1010"/>
        <v>#REF!</v>
      </c>
      <c r="O1170" s="175" t="e">
        <f t="shared" si="1011"/>
        <v>#REF!</v>
      </c>
      <c r="P1170" s="175" t="e">
        <f t="shared" ref="P1170:Q1170" si="1288">N1170+L1170</f>
        <v>#REF!</v>
      </c>
      <c r="Q1170" s="175" t="e">
        <f t="shared" si="1288"/>
        <v>#REF!</v>
      </c>
      <c r="R1170" s="155"/>
      <c r="S1170" s="124"/>
      <c r="T1170" s="119"/>
      <c r="U1170" s="119"/>
      <c r="V1170" s="124"/>
    </row>
    <row r="1171" spans="1:22" ht="12.75" hidden="1" customHeight="1" outlineLevel="1">
      <c r="A1171" s="140"/>
      <c r="B1171" s="155"/>
      <c r="C1171" s="155" t="s">
        <v>738</v>
      </c>
      <c r="D1171" s="155"/>
      <c r="E1171" s="155">
        <f t="shared" ref="E1171:F1171" si="1289">E770</f>
        <v>1</v>
      </c>
      <c r="F1171" s="155">
        <f t="shared" si="1289"/>
        <v>3</v>
      </c>
      <c r="G1171" s="155"/>
      <c r="H1171" s="155">
        <f t="shared" ref="H1171:I1171" si="1290">H770</f>
        <v>3.6</v>
      </c>
      <c r="I1171" s="155">
        <f t="shared" si="1290"/>
        <v>1</v>
      </c>
      <c r="J1171" s="157">
        <f t="shared" ref="J1171:J1196" si="1291">PRODUCT(E1171:I1171)</f>
        <v>10.8</v>
      </c>
      <c r="K1171" s="157"/>
      <c r="L1171" s="175" t="e">
        <f t="shared" si="1008"/>
        <v>#REF!</v>
      </c>
      <c r="M1171" s="175" t="e">
        <f t="shared" si="1009"/>
        <v>#REF!</v>
      </c>
      <c r="N1171" s="175" t="e">
        <f t="shared" si="1010"/>
        <v>#REF!</v>
      </c>
      <c r="O1171" s="175" t="e">
        <f t="shared" si="1011"/>
        <v>#REF!</v>
      </c>
      <c r="P1171" s="175" t="e">
        <f t="shared" ref="P1171:Q1171" si="1292">N1171+L1171</f>
        <v>#REF!</v>
      </c>
      <c r="Q1171" s="175" t="e">
        <f t="shared" si="1292"/>
        <v>#REF!</v>
      </c>
      <c r="R1171" s="155"/>
      <c r="S1171" s="124"/>
      <c r="T1171" s="119"/>
      <c r="U1171" s="119"/>
      <c r="V1171" s="124"/>
    </row>
    <row r="1172" spans="1:22" ht="12.75" hidden="1" customHeight="1" outlineLevel="1">
      <c r="A1172" s="140"/>
      <c r="B1172" s="155"/>
      <c r="C1172" s="155"/>
      <c r="D1172" s="155"/>
      <c r="E1172" s="155">
        <f t="shared" ref="E1172:F1172" si="1293">E771</f>
        <v>1</v>
      </c>
      <c r="F1172" s="155">
        <f t="shared" si="1293"/>
        <v>1.1499999999999999</v>
      </c>
      <c r="G1172" s="155"/>
      <c r="H1172" s="155">
        <f t="shared" ref="H1172:I1172" si="1294">H771</f>
        <v>3.6</v>
      </c>
      <c r="I1172" s="155">
        <f t="shared" si="1294"/>
        <v>1</v>
      </c>
      <c r="J1172" s="157">
        <f t="shared" si="1291"/>
        <v>4.1399999999999997</v>
      </c>
      <c r="K1172" s="157"/>
      <c r="L1172" s="175" t="e">
        <f t="shared" si="1008"/>
        <v>#REF!</v>
      </c>
      <c r="M1172" s="175" t="e">
        <f t="shared" si="1009"/>
        <v>#REF!</v>
      </c>
      <c r="N1172" s="175" t="e">
        <f t="shared" si="1010"/>
        <v>#REF!</v>
      </c>
      <c r="O1172" s="175" t="e">
        <f t="shared" si="1011"/>
        <v>#REF!</v>
      </c>
      <c r="P1172" s="175" t="e">
        <f t="shared" ref="P1172:Q1172" si="1295">N1172+L1172</f>
        <v>#REF!</v>
      </c>
      <c r="Q1172" s="175" t="e">
        <f t="shared" si="1295"/>
        <v>#REF!</v>
      </c>
      <c r="R1172" s="155"/>
      <c r="S1172" s="124"/>
      <c r="T1172" s="119"/>
      <c r="U1172" s="119"/>
      <c r="V1172" s="124"/>
    </row>
    <row r="1173" spans="1:22" ht="12.75" hidden="1" customHeight="1" outlineLevel="1">
      <c r="A1173" s="140"/>
      <c r="B1173" s="155"/>
      <c r="C1173" s="155"/>
      <c r="D1173" s="155"/>
      <c r="E1173" s="155">
        <f t="shared" ref="E1173:F1173" si="1296">E772</f>
        <v>1</v>
      </c>
      <c r="F1173" s="155">
        <f t="shared" si="1296"/>
        <v>2.6</v>
      </c>
      <c r="G1173" s="155"/>
      <c r="H1173" s="155">
        <f t="shared" ref="H1173:I1173" si="1297">H772</f>
        <v>3.6</v>
      </c>
      <c r="I1173" s="155">
        <f t="shared" si="1297"/>
        <v>1</v>
      </c>
      <c r="J1173" s="157">
        <f t="shared" si="1291"/>
        <v>9.36</v>
      </c>
      <c r="K1173" s="157"/>
      <c r="L1173" s="175" t="e">
        <f t="shared" si="1008"/>
        <v>#REF!</v>
      </c>
      <c r="M1173" s="175" t="e">
        <f t="shared" si="1009"/>
        <v>#REF!</v>
      </c>
      <c r="N1173" s="175" t="e">
        <f t="shared" si="1010"/>
        <v>#REF!</v>
      </c>
      <c r="O1173" s="175" t="e">
        <f t="shared" si="1011"/>
        <v>#REF!</v>
      </c>
      <c r="P1173" s="175" t="e">
        <f t="shared" ref="P1173:Q1173" si="1298">N1173+L1173</f>
        <v>#REF!</v>
      </c>
      <c r="Q1173" s="175" t="e">
        <f t="shared" si="1298"/>
        <v>#REF!</v>
      </c>
      <c r="R1173" s="155"/>
      <c r="S1173" s="124"/>
      <c r="T1173" s="119"/>
      <c r="U1173" s="119"/>
      <c r="V1173" s="124"/>
    </row>
    <row r="1174" spans="1:22" ht="12.75" hidden="1" customHeight="1" outlineLevel="1">
      <c r="A1174" s="140"/>
      <c r="B1174" s="155"/>
      <c r="C1174" s="155"/>
      <c r="D1174" s="155"/>
      <c r="E1174" s="155">
        <f t="shared" ref="E1174:F1174" si="1299">E773</f>
        <v>1</v>
      </c>
      <c r="F1174" s="155">
        <f t="shared" si="1299"/>
        <v>1.1499999999999999</v>
      </c>
      <c r="G1174" s="155"/>
      <c r="H1174" s="155">
        <f t="shared" ref="H1174:I1174" si="1300">H773</f>
        <v>3.6</v>
      </c>
      <c r="I1174" s="155">
        <f t="shared" si="1300"/>
        <v>1</v>
      </c>
      <c r="J1174" s="157">
        <f t="shared" si="1291"/>
        <v>4.1399999999999997</v>
      </c>
      <c r="K1174" s="157"/>
      <c r="L1174" s="175" t="e">
        <f t="shared" si="1008"/>
        <v>#REF!</v>
      </c>
      <c r="M1174" s="175" t="e">
        <f t="shared" si="1009"/>
        <v>#REF!</v>
      </c>
      <c r="N1174" s="175" t="e">
        <f t="shared" si="1010"/>
        <v>#REF!</v>
      </c>
      <c r="O1174" s="175" t="e">
        <f t="shared" si="1011"/>
        <v>#REF!</v>
      </c>
      <c r="P1174" s="175" t="e">
        <f t="shared" ref="P1174:Q1174" si="1301">N1174+L1174</f>
        <v>#REF!</v>
      </c>
      <c r="Q1174" s="175" t="e">
        <f t="shared" si="1301"/>
        <v>#REF!</v>
      </c>
      <c r="R1174" s="155"/>
      <c r="S1174" s="124"/>
      <c r="T1174" s="119"/>
      <c r="U1174" s="119"/>
      <c r="V1174" s="124"/>
    </row>
    <row r="1175" spans="1:22" ht="12.75" hidden="1" customHeight="1" outlineLevel="1">
      <c r="A1175" s="140"/>
      <c r="B1175" s="155"/>
      <c r="C1175" s="155">
        <v>0</v>
      </c>
      <c r="D1175" s="155"/>
      <c r="E1175" s="155">
        <f t="shared" ref="E1175:F1175" si="1302">E774</f>
        <v>1</v>
      </c>
      <c r="F1175" s="155">
        <f t="shared" si="1302"/>
        <v>3.2</v>
      </c>
      <c r="G1175" s="155"/>
      <c r="H1175" s="155">
        <f t="shared" ref="H1175:I1175" si="1303">H774</f>
        <v>3.6</v>
      </c>
      <c r="I1175" s="155">
        <f t="shared" si="1303"/>
        <v>1</v>
      </c>
      <c r="J1175" s="157">
        <f t="shared" si="1291"/>
        <v>11.52</v>
      </c>
      <c r="K1175" s="157"/>
      <c r="L1175" s="175" t="e">
        <f t="shared" si="1008"/>
        <v>#REF!</v>
      </c>
      <c r="M1175" s="175" t="e">
        <f t="shared" si="1009"/>
        <v>#REF!</v>
      </c>
      <c r="N1175" s="175" t="e">
        <f t="shared" si="1010"/>
        <v>#REF!</v>
      </c>
      <c r="O1175" s="175" t="e">
        <f t="shared" si="1011"/>
        <v>#REF!</v>
      </c>
      <c r="P1175" s="175" t="e">
        <f t="shared" ref="P1175:Q1175" si="1304">N1175+L1175</f>
        <v>#REF!</v>
      </c>
      <c r="Q1175" s="175" t="e">
        <f t="shared" si="1304"/>
        <v>#REF!</v>
      </c>
      <c r="R1175" s="155"/>
      <c r="S1175" s="124"/>
      <c r="T1175" s="119"/>
      <c r="U1175" s="119"/>
      <c r="V1175" s="124"/>
    </row>
    <row r="1176" spans="1:22" ht="12.75" hidden="1" customHeight="1" outlineLevel="1">
      <c r="A1176" s="140"/>
      <c r="B1176" s="155"/>
      <c r="C1176" s="155" t="s">
        <v>739</v>
      </c>
      <c r="D1176" s="155"/>
      <c r="E1176" s="155">
        <f t="shared" ref="E1176:F1176" si="1305">E775</f>
        <v>1</v>
      </c>
      <c r="F1176" s="155">
        <f t="shared" si="1305"/>
        <v>3.2</v>
      </c>
      <c r="G1176" s="155"/>
      <c r="H1176" s="155">
        <f t="shared" ref="H1176:I1176" si="1306">H775</f>
        <v>3.6</v>
      </c>
      <c r="I1176" s="155">
        <f t="shared" si="1306"/>
        <v>1</v>
      </c>
      <c r="J1176" s="157">
        <f t="shared" si="1291"/>
        <v>11.52</v>
      </c>
      <c r="K1176" s="157"/>
      <c r="L1176" s="175" t="e">
        <f t="shared" si="1008"/>
        <v>#REF!</v>
      </c>
      <c r="M1176" s="175" t="e">
        <f t="shared" si="1009"/>
        <v>#REF!</v>
      </c>
      <c r="N1176" s="175" t="e">
        <f t="shared" si="1010"/>
        <v>#REF!</v>
      </c>
      <c r="O1176" s="175" t="e">
        <f t="shared" si="1011"/>
        <v>#REF!</v>
      </c>
      <c r="P1176" s="175" t="e">
        <f t="shared" ref="P1176:Q1176" si="1307">N1176+L1176</f>
        <v>#REF!</v>
      </c>
      <c r="Q1176" s="175" t="e">
        <f t="shared" si="1307"/>
        <v>#REF!</v>
      </c>
      <c r="R1176" s="155"/>
      <c r="S1176" s="124"/>
      <c r="T1176" s="119"/>
      <c r="U1176" s="119"/>
      <c r="V1176" s="124"/>
    </row>
    <row r="1177" spans="1:22" ht="12.75" hidden="1" customHeight="1" outlineLevel="1">
      <c r="A1177" s="140"/>
      <c r="B1177" s="155"/>
      <c r="C1177" s="155">
        <v>0</v>
      </c>
      <c r="D1177" s="155"/>
      <c r="E1177" s="155">
        <f t="shared" ref="E1177:F1177" si="1308">E776</f>
        <v>1</v>
      </c>
      <c r="F1177" s="155">
        <f t="shared" si="1308"/>
        <v>3.3</v>
      </c>
      <c r="G1177" s="155"/>
      <c r="H1177" s="155">
        <f t="shared" ref="H1177:I1177" si="1309">H776</f>
        <v>3.6</v>
      </c>
      <c r="I1177" s="155">
        <f t="shared" si="1309"/>
        <v>1</v>
      </c>
      <c r="J1177" s="157">
        <f t="shared" si="1291"/>
        <v>11.88</v>
      </c>
      <c r="K1177" s="157"/>
      <c r="L1177" s="175" t="e">
        <f t="shared" si="1008"/>
        <v>#REF!</v>
      </c>
      <c r="M1177" s="175" t="e">
        <f t="shared" si="1009"/>
        <v>#REF!</v>
      </c>
      <c r="N1177" s="175" t="e">
        <f t="shared" si="1010"/>
        <v>#REF!</v>
      </c>
      <c r="O1177" s="175" t="e">
        <f t="shared" si="1011"/>
        <v>#REF!</v>
      </c>
      <c r="P1177" s="175" t="e">
        <f t="shared" ref="P1177:Q1177" si="1310">N1177+L1177</f>
        <v>#REF!</v>
      </c>
      <c r="Q1177" s="175" t="e">
        <f t="shared" si="1310"/>
        <v>#REF!</v>
      </c>
      <c r="R1177" s="155"/>
      <c r="S1177" s="124"/>
      <c r="T1177" s="119"/>
      <c r="U1177" s="119"/>
      <c r="V1177" s="124"/>
    </row>
    <row r="1178" spans="1:22" ht="12.75" hidden="1" customHeight="1" outlineLevel="1">
      <c r="A1178" s="140"/>
      <c r="B1178" s="155"/>
      <c r="C1178" s="155">
        <v>0</v>
      </c>
      <c r="D1178" s="155"/>
      <c r="E1178" s="155">
        <f t="shared" ref="E1178:F1178" si="1311">E777</f>
        <v>1</v>
      </c>
      <c r="F1178" s="155">
        <f t="shared" si="1311"/>
        <v>5.2</v>
      </c>
      <c r="G1178" s="155"/>
      <c r="H1178" s="155">
        <f t="shared" ref="H1178:I1178" si="1312">H777</f>
        <v>3.6</v>
      </c>
      <c r="I1178" s="155">
        <f t="shared" si="1312"/>
        <v>1</v>
      </c>
      <c r="J1178" s="157">
        <f t="shared" si="1291"/>
        <v>18.72</v>
      </c>
      <c r="K1178" s="157"/>
      <c r="L1178" s="175" t="e">
        <f t="shared" si="1008"/>
        <v>#REF!</v>
      </c>
      <c r="M1178" s="175" t="e">
        <f t="shared" si="1009"/>
        <v>#REF!</v>
      </c>
      <c r="N1178" s="175" t="e">
        <f t="shared" si="1010"/>
        <v>#REF!</v>
      </c>
      <c r="O1178" s="175" t="e">
        <f t="shared" si="1011"/>
        <v>#REF!</v>
      </c>
      <c r="P1178" s="175" t="e">
        <f t="shared" ref="P1178:Q1178" si="1313">N1178+L1178</f>
        <v>#REF!</v>
      </c>
      <c r="Q1178" s="175" t="e">
        <f t="shared" si="1313"/>
        <v>#REF!</v>
      </c>
      <c r="R1178" s="155"/>
      <c r="S1178" s="124"/>
      <c r="T1178" s="119"/>
      <c r="U1178" s="119"/>
      <c r="V1178" s="124"/>
    </row>
    <row r="1179" spans="1:22" ht="12.75" hidden="1" customHeight="1" outlineLevel="1">
      <c r="A1179" s="140"/>
      <c r="B1179" s="155"/>
      <c r="C1179" s="155">
        <v>0</v>
      </c>
      <c r="D1179" s="155"/>
      <c r="E1179" s="155">
        <f t="shared" ref="E1179:F1179" si="1314">E778</f>
        <v>1</v>
      </c>
      <c r="F1179" s="155">
        <f t="shared" si="1314"/>
        <v>1.8</v>
      </c>
      <c r="G1179" s="155"/>
      <c r="H1179" s="155">
        <f t="shared" ref="H1179:I1179" si="1315">H778</f>
        <v>3.6</v>
      </c>
      <c r="I1179" s="155">
        <f t="shared" si="1315"/>
        <v>1</v>
      </c>
      <c r="J1179" s="157">
        <f t="shared" si="1291"/>
        <v>6.48</v>
      </c>
      <c r="K1179" s="157"/>
      <c r="L1179" s="175" t="e">
        <f t="shared" si="1008"/>
        <v>#REF!</v>
      </c>
      <c r="M1179" s="175" t="e">
        <f t="shared" si="1009"/>
        <v>#REF!</v>
      </c>
      <c r="N1179" s="175" t="e">
        <f t="shared" si="1010"/>
        <v>#REF!</v>
      </c>
      <c r="O1179" s="175" t="e">
        <f t="shared" si="1011"/>
        <v>#REF!</v>
      </c>
      <c r="P1179" s="175" t="e">
        <f t="shared" ref="P1179:Q1179" si="1316">N1179+L1179</f>
        <v>#REF!</v>
      </c>
      <c r="Q1179" s="175" t="e">
        <f t="shared" si="1316"/>
        <v>#REF!</v>
      </c>
      <c r="R1179" s="155"/>
      <c r="S1179" s="124"/>
      <c r="T1179" s="119"/>
      <c r="U1179" s="119"/>
      <c r="V1179" s="124"/>
    </row>
    <row r="1180" spans="1:22" ht="12.75" hidden="1" customHeight="1" outlineLevel="1">
      <c r="A1180" s="140"/>
      <c r="B1180" s="155"/>
      <c r="C1180" s="155" t="s">
        <v>740</v>
      </c>
      <c r="D1180" s="155"/>
      <c r="E1180" s="155">
        <f t="shared" ref="E1180:F1180" si="1317">E779</f>
        <v>1</v>
      </c>
      <c r="F1180" s="155">
        <f t="shared" si="1317"/>
        <v>6.45</v>
      </c>
      <c r="G1180" s="155"/>
      <c r="H1180" s="155">
        <f t="shared" ref="H1180:I1180" si="1318">H779</f>
        <v>3.6</v>
      </c>
      <c r="I1180" s="155">
        <f t="shared" si="1318"/>
        <v>1</v>
      </c>
      <c r="J1180" s="157">
        <f t="shared" si="1291"/>
        <v>23.22</v>
      </c>
      <c r="K1180" s="157"/>
      <c r="L1180" s="175" t="e">
        <f t="shared" si="1008"/>
        <v>#REF!</v>
      </c>
      <c r="M1180" s="175" t="e">
        <f t="shared" si="1009"/>
        <v>#REF!</v>
      </c>
      <c r="N1180" s="175" t="e">
        <f t="shared" si="1010"/>
        <v>#REF!</v>
      </c>
      <c r="O1180" s="175" t="e">
        <f t="shared" si="1011"/>
        <v>#REF!</v>
      </c>
      <c r="P1180" s="175" t="e">
        <f t="shared" ref="P1180:Q1180" si="1319">N1180+L1180</f>
        <v>#REF!</v>
      </c>
      <c r="Q1180" s="175" t="e">
        <f t="shared" si="1319"/>
        <v>#REF!</v>
      </c>
      <c r="R1180" s="155"/>
      <c r="S1180" s="124"/>
      <c r="T1180" s="119"/>
      <c r="U1180" s="119"/>
      <c r="V1180" s="124"/>
    </row>
    <row r="1181" spans="1:22" ht="12.75" hidden="1" customHeight="1" outlineLevel="1">
      <c r="A1181" s="140"/>
      <c r="B1181" s="155"/>
      <c r="C1181" s="155">
        <v>0</v>
      </c>
      <c r="D1181" s="155"/>
      <c r="E1181" s="155">
        <f t="shared" ref="E1181:F1181" si="1320">E780</f>
        <v>1</v>
      </c>
      <c r="F1181" s="155">
        <f t="shared" si="1320"/>
        <v>4.05</v>
      </c>
      <c r="G1181" s="155"/>
      <c r="H1181" s="155">
        <f t="shared" ref="H1181:I1181" si="1321">H780</f>
        <v>3.6</v>
      </c>
      <c r="I1181" s="155">
        <f t="shared" si="1321"/>
        <v>1</v>
      </c>
      <c r="J1181" s="157">
        <f t="shared" si="1291"/>
        <v>14.58</v>
      </c>
      <c r="K1181" s="157"/>
      <c r="L1181" s="175" t="e">
        <f t="shared" si="1008"/>
        <v>#REF!</v>
      </c>
      <c r="M1181" s="175" t="e">
        <f t="shared" si="1009"/>
        <v>#REF!</v>
      </c>
      <c r="N1181" s="175" t="e">
        <f t="shared" si="1010"/>
        <v>#REF!</v>
      </c>
      <c r="O1181" s="175" t="e">
        <f t="shared" si="1011"/>
        <v>#REF!</v>
      </c>
      <c r="P1181" s="175" t="e">
        <f t="shared" ref="P1181:Q1181" si="1322">N1181+L1181</f>
        <v>#REF!</v>
      </c>
      <c r="Q1181" s="175" t="e">
        <f t="shared" si="1322"/>
        <v>#REF!</v>
      </c>
      <c r="R1181" s="155"/>
      <c r="S1181" s="124"/>
      <c r="T1181" s="119"/>
      <c r="U1181" s="119"/>
      <c r="V1181" s="124"/>
    </row>
    <row r="1182" spans="1:22" ht="12.75" hidden="1" customHeight="1" outlineLevel="1">
      <c r="A1182" s="140"/>
      <c r="B1182" s="155"/>
      <c r="C1182" s="155">
        <v>0</v>
      </c>
      <c r="D1182" s="155"/>
      <c r="E1182" s="155">
        <f t="shared" ref="E1182:F1182" si="1323">E781</f>
        <v>1</v>
      </c>
      <c r="F1182" s="155">
        <f t="shared" si="1323"/>
        <v>4.2</v>
      </c>
      <c r="G1182" s="155"/>
      <c r="H1182" s="155">
        <f t="shared" ref="H1182:I1182" si="1324">H781</f>
        <v>3.6</v>
      </c>
      <c r="I1182" s="155">
        <f t="shared" si="1324"/>
        <v>1</v>
      </c>
      <c r="J1182" s="157">
        <f t="shared" si="1291"/>
        <v>15.12</v>
      </c>
      <c r="K1182" s="157"/>
      <c r="L1182" s="175" t="e">
        <f t="shared" si="1008"/>
        <v>#REF!</v>
      </c>
      <c r="M1182" s="175" t="e">
        <f t="shared" si="1009"/>
        <v>#REF!</v>
      </c>
      <c r="N1182" s="175" t="e">
        <f t="shared" si="1010"/>
        <v>#REF!</v>
      </c>
      <c r="O1182" s="175" t="e">
        <f t="shared" si="1011"/>
        <v>#REF!</v>
      </c>
      <c r="P1182" s="175" t="e">
        <f t="shared" ref="P1182:Q1182" si="1325">N1182+L1182</f>
        <v>#REF!</v>
      </c>
      <c r="Q1182" s="175" t="e">
        <f t="shared" si="1325"/>
        <v>#REF!</v>
      </c>
      <c r="R1182" s="155"/>
      <c r="S1182" s="124"/>
      <c r="T1182" s="119"/>
      <c r="U1182" s="119"/>
      <c r="V1182" s="124"/>
    </row>
    <row r="1183" spans="1:22" ht="12.75" hidden="1" customHeight="1" outlineLevel="1">
      <c r="A1183" s="140"/>
      <c r="B1183" s="155"/>
      <c r="C1183" s="155">
        <v>0</v>
      </c>
      <c r="D1183" s="155"/>
      <c r="E1183" s="155">
        <f t="shared" ref="E1183:F1183" si="1326">E782</f>
        <v>1</v>
      </c>
      <c r="F1183" s="155">
        <f t="shared" si="1326"/>
        <v>3.5</v>
      </c>
      <c r="G1183" s="155"/>
      <c r="H1183" s="155">
        <f t="shared" ref="H1183:I1183" si="1327">H782</f>
        <v>3.6</v>
      </c>
      <c r="I1183" s="155">
        <f t="shared" si="1327"/>
        <v>1</v>
      </c>
      <c r="J1183" s="157">
        <f t="shared" si="1291"/>
        <v>12.6</v>
      </c>
      <c r="K1183" s="157"/>
      <c r="L1183" s="175" t="e">
        <f t="shared" si="1008"/>
        <v>#REF!</v>
      </c>
      <c r="M1183" s="175" t="e">
        <f t="shared" si="1009"/>
        <v>#REF!</v>
      </c>
      <c r="N1183" s="175" t="e">
        <f t="shared" si="1010"/>
        <v>#REF!</v>
      </c>
      <c r="O1183" s="175" t="e">
        <f t="shared" si="1011"/>
        <v>#REF!</v>
      </c>
      <c r="P1183" s="175" t="e">
        <f t="shared" ref="P1183:Q1183" si="1328">N1183+L1183</f>
        <v>#REF!</v>
      </c>
      <c r="Q1183" s="175" t="e">
        <f t="shared" si="1328"/>
        <v>#REF!</v>
      </c>
      <c r="R1183" s="155"/>
      <c r="S1183" s="124"/>
      <c r="T1183" s="119"/>
      <c r="U1183" s="119"/>
      <c r="V1183" s="124"/>
    </row>
    <row r="1184" spans="1:22" ht="12.75" hidden="1" customHeight="1" outlineLevel="1">
      <c r="A1184" s="140"/>
      <c r="B1184" s="155"/>
      <c r="C1184" s="155" t="s">
        <v>741</v>
      </c>
      <c r="D1184" s="155"/>
      <c r="E1184" s="155">
        <f t="shared" ref="E1184:F1184" si="1329">E783</f>
        <v>1</v>
      </c>
      <c r="F1184" s="155">
        <f t="shared" si="1329"/>
        <v>4.9000000000000004</v>
      </c>
      <c r="G1184" s="155"/>
      <c r="H1184" s="155">
        <f t="shared" ref="H1184:I1184" si="1330">H783</f>
        <v>3.6</v>
      </c>
      <c r="I1184" s="155">
        <f t="shared" si="1330"/>
        <v>1</v>
      </c>
      <c r="J1184" s="157">
        <f t="shared" si="1291"/>
        <v>17.64</v>
      </c>
      <c r="K1184" s="157"/>
      <c r="L1184" s="175" t="e">
        <f t="shared" si="1008"/>
        <v>#REF!</v>
      </c>
      <c r="M1184" s="175" t="e">
        <f t="shared" si="1009"/>
        <v>#REF!</v>
      </c>
      <c r="N1184" s="175" t="e">
        <f t="shared" si="1010"/>
        <v>#REF!</v>
      </c>
      <c r="O1184" s="175" t="e">
        <f t="shared" si="1011"/>
        <v>#REF!</v>
      </c>
      <c r="P1184" s="175" t="e">
        <f t="shared" ref="P1184:Q1184" si="1331">N1184+L1184</f>
        <v>#REF!</v>
      </c>
      <c r="Q1184" s="175" t="e">
        <f t="shared" si="1331"/>
        <v>#REF!</v>
      </c>
      <c r="R1184" s="155"/>
      <c r="S1184" s="124"/>
      <c r="T1184" s="119"/>
      <c r="U1184" s="119"/>
      <c r="V1184" s="124"/>
    </row>
    <row r="1185" spans="1:22" ht="12.75" hidden="1" customHeight="1" outlineLevel="1">
      <c r="A1185" s="140"/>
      <c r="B1185" s="155"/>
      <c r="C1185" s="155">
        <v>0</v>
      </c>
      <c r="D1185" s="155"/>
      <c r="E1185" s="155">
        <f t="shared" ref="E1185:F1185" si="1332">E784</f>
        <v>1</v>
      </c>
      <c r="F1185" s="155">
        <f t="shared" si="1332"/>
        <v>5.55</v>
      </c>
      <c r="G1185" s="155"/>
      <c r="H1185" s="155">
        <f t="shared" ref="H1185:I1185" si="1333">H784</f>
        <v>3.6</v>
      </c>
      <c r="I1185" s="155">
        <f t="shared" si="1333"/>
        <v>1</v>
      </c>
      <c r="J1185" s="157">
        <f t="shared" si="1291"/>
        <v>19.98</v>
      </c>
      <c r="K1185" s="157"/>
      <c r="L1185" s="175" t="e">
        <f t="shared" si="1008"/>
        <v>#REF!</v>
      </c>
      <c r="M1185" s="175" t="e">
        <f t="shared" si="1009"/>
        <v>#REF!</v>
      </c>
      <c r="N1185" s="175" t="e">
        <f t="shared" si="1010"/>
        <v>#REF!</v>
      </c>
      <c r="O1185" s="175" t="e">
        <f t="shared" si="1011"/>
        <v>#REF!</v>
      </c>
      <c r="P1185" s="175" t="e">
        <f t="shared" ref="P1185:Q1185" si="1334">N1185+L1185</f>
        <v>#REF!</v>
      </c>
      <c r="Q1185" s="175" t="e">
        <f t="shared" si="1334"/>
        <v>#REF!</v>
      </c>
      <c r="R1185" s="155"/>
      <c r="S1185" s="124"/>
      <c r="T1185" s="119"/>
      <c r="U1185" s="119"/>
      <c r="V1185" s="124"/>
    </row>
    <row r="1186" spans="1:22" ht="12.75" hidden="1" customHeight="1" outlineLevel="1">
      <c r="A1186" s="140"/>
      <c r="B1186" s="155"/>
      <c r="C1186" s="155">
        <v>0</v>
      </c>
      <c r="D1186" s="155"/>
      <c r="E1186" s="155">
        <f t="shared" ref="E1186:F1186" si="1335">E785</f>
        <v>1</v>
      </c>
      <c r="F1186" s="155">
        <f t="shared" si="1335"/>
        <v>4.0999999999999996</v>
      </c>
      <c r="G1186" s="155"/>
      <c r="H1186" s="155">
        <f t="shared" ref="H1186:I1186" si="1336">H785</f>
        <v>3.6</v>
      </c>
      <c r="I1186" s="155">
        <f t="shared" si="1336"/>
        <v>1</v>
      </c>
      <c r="J1186" s="157">
        <f t="shared" si="1291"/>
        <v>14.76</v>
      </c>
      <c r="K1186" s="157"/>
      <c r="L1186" s="175" t="e">
        <f t="shared" si="1008"/>
        <v>#REF!</v>
      </c>
      <c r="M1186" s="175" t="e">
        <f t="shared" si="1009"/>
        <v>#REF!</v>
      </c>
      <c r="N1186" s="175" t="e">
        <f t="shared" si="1010"/>
        <v>#REF!</v>
      </c>
      <c r="O1186" s="175" t="e">
        <f t="shared" si="1011"/>
        <v>#REF!</v>
      </c>
      <c r="P1186" s="175" t="e">
        <f t="shared" ref="P1186:Q1186" si="1337">N1186+L1186</f>
        <v>#REF!</v>
      </c>
      <c r="Q1186" s="175" t="e">
        <f t="shared" si="1337"/>
        <v>#REF!</v>
      </c>
      <c r="R1186" s="155"/>
      <c r="S1186" s="124"/>
      <c r="T1186" s="119"/>
      <c r="U1186" s="119"/>
      <c r="V1186" s="124"/>
    </row>
    <row r="1187" spans="1:22" ht="12.75" hidden="1" customHeight="1" outlineLevel="1">
      <c r="A1187" s="140"/>
      <c r="B1187" s="155"/>
      <c r="C1187" s="155">
        <v>0</v>
      </c>
      <c r="D1187" s="155"/>
      <c r="E1187" s="155">
        <f t="shared" ref="E1187:F1187" si="1338">E786</f>
        <v>1</v>
      </c>
      <c r="F1187" s="155">
        <f t="shared" si="1338"/>
        <v>0.75</v>
      </c>
      <c r="G1187" s="155"/>
      <c r="H1187" s="155">
        <f t="shared" ref="H1187:I1187" si="1339">H786</f>
        <v>3.6</v>
      </c>
      <c r="I1187" s="155">
        <f t="shared" si="1339"/>
        <v>1</v>
      </c>
      <c r="J1187" s="157">
        <f t="shared" si="1291"/>
        <v>2.7</v>
      </c>
      <c r="K1187" s="157"/>
      <c r="L1187" s="175" t="e">
        <f t="shared" si="1008"/>
        <v>#REF!</v>
      </c>
      <c r="M1187" s="175" t="e">
        <f t="shared" si="1009"/>
        <v>#REF!</v>
      </c>
      <c r="N1187" s="175" t="e">
        <f t="shared" si="1010"/>
        <v>#REF!</v>
      </c>
      <c r="O1187" s="175" t="e">
        <f t="shared" si="1011"/>
        <v>#REF!</v>
      </c>
      <c r="P1187" s="175" t="e">
        <f t="shared" ref="P1187:Q1187" si="1340">N1187+L1187</f>
        <v>#REF!</v>
      </c>
      <c r="Q1187" s="175" t="e">
        <f t="shared" si="1340"/>
        <v>#REF!</v>
      </c>
      <c r="R1187" s="155"/>
      <c r="S1187" s="124"/>
      <c r="T1187" s="119"/>
      <c r="U1187" s="119"/>
      <c r="V1187" s="124"/>
    </row>
    <row r="1188" spans="1:22" ht="12.75" hidden="1" customHeight="1" outlineLevel="1">
      <c r="A1188" s="140"/>
      <c r="B1188" s="155"/>
      <c r="C1188" s="155" t="s">
        <v>742</v>
      </c>
      <c r="D1188" s="155"/>
      <c r="E1188" s="155">
        <f t="shared" ref="E1188:F1188" si="1341">E787</f>
        <v>1</v>
      </c>
      <c r="F1188" s="155">
        <f t="shared" si="1341"/>
        <v>3.2</v>
      </c>
      <c r="G1188" s="155"/>
      <c r="H1188" s="155">
        <f t="shared" ref="H1188:I1188" si="1342">H787</f>
        <v>3.6</v>
      </c>
      <c r="I1188" s="155">
        <f t="shared" si="1342"/>
        <v>1</v>
      </c>
      <c r="J1188" s="157">
        <f t="shared" si="1291"/>
        <v>11.52</v>
      </c>
      <c r="K1188" s="157"/>
      <c r="L1188" s="175" t="e">
        <f t="shared" si="1008"/>
        <v>#REF!</v>
      </c>
      <c r="M1188" s="175" t="e">
        <f t="shared" si="1009"/>
        <v>#REF!</v>
      </c>
      <c r="N1188" s="175" t="e">
        <f t="shared" si="1010"/>
        <v>#REF!</v>
      </c>
      <c r="O1188" s="175" t="e">
        <f t="shared" si="1011"/>
        <v>#REF!</v>
      </c>
      <c r="P1188" s="175" t="e">
        <f t="shared" ref="P1188:Q1188" si="1343">N1188+L1188</f>
        <v>#REF!</v>
      </c>
      <c r="Q1188" s="175" t="e">
        <f t="shared" si="1343"/>
        <v>#REF!</v>
      </c>
      <c r="R1188" s="155"/>
      <c r="S1188" s="124"/>
      <c r="T1188" s="119"/>
      <c r="U1188" s="119"/>
      <c r="V1188" s="124"/>
    </row>
    <row r="1189" spans="1:22" ht="12.75" hidden="1" customHeight="1" outlineLevel="1">
      <c r="A1189" s="140"/>
      <c r="B1189" s="155"/>
      <c r="C1189" s="155">
        <v>0</v>
      </c>
      <c r="D1189" s="155"/>
      <c r="E1189" s="155">
        <f t="shared" ref="E1189:F1189" si="1344">E788</f>
        <v>1</v>
      </c>
      <c r="F1189" s="155">
        <f t="shared" si="1344"/>
        <v>1.8</v>
      </c>
      <c r="G1189" s="155"/>
      <c r="H1189" s="155">
        <f t="shared" ref="H1189:I1189" si="1345">H788</f>
        <v>3.6</v>
      </c>
      <c r="I1189" s="155">
        <f t="shared" si="1345"/>
        <v>1</v>
      </c>
      <c r="J1189" s="157">
        <f t="shared" si="1291"/>
        <v>6.48</v>
      </c>
      <c r="K1189" s="157"/>
      <c r="L1189" s="175" t="e">
        <f t="shared" si="1008"/>
        <v>#REF!</v>
      </c>
      <c r="M1189" s="175" t="e">
        <f t="shared" si="1009"/>
        <v>#REF!</v>
      </c>
      <c r="N1189" s="175" t="e">
        <f t="shared" si="1010"/>
        <v>#REF!</v>
      </c>
      <c r="O1189" s="175" t="e">
        <f t="shared" si="1011"/>
        <v>#REF!</v>
      </c>
      <c r="P1189" s="175" t="e">
        <f t="shared" ref="P1189:Q1189" si="1346">N1189+L1189</f>
        <v>#REF!</v>
      </c>
      <c r="Q1189" s="175" t="e">
        <f t="shared" si="1346"/>
        <v>#REF!</v>
      </c>
      <c r="R1189" s="155"/>
      <c r="S1189" s="124"/>
      <c r="T1189" s="119"/>
      <c r="U1189" s="119"/>
      <c r="V1189" s="124"/>
    </row>
    <row r="1190" spans="1:22" ht="12.75" hidden="1" customHeight="1" outlineLevel="1">
      <c r="A1190" s="140"/>
      <c r="B1190" s="155"/>
      <c r="C1190" s="155" t="s">
        <v>743</v>
      </c>
      <c r="D1190" s="155"/>
      <c r="E1190" s="155">
        <f t="shared" ref="E1190:F1190" si="1347">E789</f>
        <v>2</v>
      </c>
      <c r="F1190" s="155">
        <f t="shared" si="1347"/>
        <v>3</v>
      </c>
      <c r="G1190" s="155"/>
      <c r="H1190" s="155">
        <f t="shared" ref="H1190:I1190" si="1348">H789</f>
        <v>3.6</v>
      </c>
      <c r="I1190" s="155">
        <f t="shared" si="1348"/>
        <v>1</v>
      </c>
      <c r="J1190" s="157">
        <f t="shared" si="1291"/>
        <v>21.6</v>
      </c>
      <c r="K1190" s="157"/>
      <c r="L1190" s="175" t="e">
        <f t="shared" si="1008"/>
        <v>#REF!</v>
      </c>
      <c r="M1190" s="175" t="e">
        <f t="shared" si="1009"/>
        <v>#REF!</v>
      </c>
      <c r="N1190" s="175" t="e">
        <f t="shared" si="1010"/>
        <v>#REF!</v>
      </c>
      <c r="O1190" s="175" t="e">
        <f t="shared" si="1011"/>
        <v>#REF!</v>
      </c>
      <c r="P1190" s="175" t="e">
        <f t="shared" ref="P1190:Q1190" si="1349">N1190+L1190</f>
        <v>#REF!</v>
      </c>
      <c r="Q1190" s="175" t="e">
        <f t="shared" si="1349"/>
        <v>#REF!</v>
      </c>
      <c r="R1190" s="155"/>
      <c r="S1190" s="124"/>
      <c r="T1190" s="119"/>
      <c r="U1190" s="119"/>
      <c r="V1190" s="124"/>
    </row>
    <row r="1191" spans="1:22" ht="12.75" hidden="1" customHeight="1" outlineLevel="1">
      <c r="A1191" s="140"/>
      <c r="B1191" s="155"/>
      <c r="C1191" s="155">
        <v>0</v>
      </c>
      <c r="D1191" s="155"/>
      <c r="E1191" s="155">
        <f t="shared" ref="E1191:F1191" si="1350">E790</f>
        <v>2</v>
      </c>
      <c r="F1191" s="155">
        <f t="shared" si="1350"/>
        <v>1.5</v>
      </c>
      <c r="G1191" s="155"/>
      <c r="H1191" s="155">
        <f t="shared" ref="H1191:I1191" si="1351">H790</f>
        <v>3.6</v>
      </c>
      <c r="I1191" s="155">
        <f t="shared" si="1351"/>
        <v>1</v>
      </c>
      <c r="J1191" s="157">
        <f t="shared" si="1291"/>
        <v>10.8</v>
      </c>
      <c r="K1191" s="157"/>
      <c r="L1191" s="175" t="e">
        <f t="shared" si="1008"/>
        <v>#REF!</v>
      </c>
      <c r="M1191" s="175" t="e">
        <f t="shared" si="1009"/>
        <v>#REF!</v>
      </c>
      <c r="N1191" s="175" t="e">
        <f t="shared" si="1010"/>
        <v>#REF!</v>
      </c>
      <c r="O1191" s="175" t="e">
        <f t="shared" si="1011"/>
        <v>#REF!</v>
      </c>
      <c r="P1191" s="175" t="e">
        <f t="shared" ref="P1191:Q1191" si="1352">N1191+L1191</f>
        <v>#REF!</v>
      </c>
      <c r="Q1191" s="175" t="e">
        <f t="shared" si="1352"/>
        <v>#REF!</v>
      </c>
      <c r="R1191" s="155"/>
      <c r="S1191" s="124"/>
      <c r="T1191" s="119"/>
      <c r="U1191" s="119"/>
      <c r="V1191" s="124"/>
    </row>
    <row r="1192" spans="1:22" ht="12.75" hidden="1" customHeight="1" outlineLevel="1">
      <c r="A1192" s="140"/>
      <c r="B1192" s="155"/>
      <c r="C1192" s="155">
        <v>0</v>
      </c>
      <c r="D1192" s="155"/>
      <c r="E1192" s="155">
        <f t="shared" ref="E1192:F1192" si="1353">E791</f>
        <v>1</v>
      </c>
      <c r="F1192" s="155">
        <f t="shared" si="1353"/>
        <v>4.05</v>
      </c>
      <c r="G1192" s="155"/>
      <c r="H1192" s="155">
        <f t="shared" ref="H1192:I1192" si="1354">H791</f>
        <v>3.6</v>
      </c>
      <c r="I1192" s="155">
        <f t="shared" si="1354"/>
        <v>1</v>
      </c>
      <c r="J1192" s="157">
        <f t="shared" si="1291"/>
        <v>14.58</v>
      </c>
      <c r="K1192" s="157"/>
      <c r="L1192" s="175" t="e">
        <f t="shared" si="1008"/>
        <v>#REF!</v>
      </c>
      <c r="M1192" s="175" t="e">
        <f t="shared" si="1009"/>
        <v>#REF!</v>
      </c>
      <c r="N1192" s="175" t="e">
        <f t="shared" si="1010"/>
        <v>#REF!</v>
      </c>
      <c r="O1192" s="175" t="e">
        <f t="shared" si="1011"/>
        <v>#REF!</v>
      </c>
      <c r="P1192" s="175" t="e">
        <f t="shared" ref="P1192:Q1192" si="1355">N1192+L1192</f>
        <v>#REF!</v>
      </c>
      <c r="Q1192" s="175" t="e">
        <f t="shared" si="1355"/>
        <v>#REF!</v>
      </c>
      <c r="R1192" s="155"/>
      <c r="S1192" s="124"/>
      <c r="T1192" s="119"/>
      <c r="U1192" s="119"/>
      <c r="V1192" s="124"/>
    </row>
    <row r="1193" spans="1:22" ht="12.75" hidden="1" customHeight="1" outlineLevel="1">
      <c r="A1193" s="140"/>
      <c r="B1193" s="155"/>
      <c r="C1193" s="155" t="s">
        <v>744</v>
      </c>
      <c r="D1193" s="155"/>
      <c r="E1193" s="155">
        <f t="shared" ref="E1193:F1193" si="1356">E792</f>
        <v>1</v>
      </c>
      <c r="F1193" s="155">
        <f t="shared" si="1356"/>
        <v>3.3</v>
      </c>
      <c r="G1193" s="155"/>
      <c r="H1193" s="155">
        <f t="shared" ref="H1193:I1193" si="1357">H792</f>
        <v>3.6</v>
      </c>
      <c r="I1193" s="155">
        <f t="shared" si="1357"/>
        <v>1</v>
      </c>
      <c r="J1193" s="157">
        <f t="shared" si="1291"/>
        <v>11.88</v>
      </c>
      <c r="K1193" s="157"/>
      <c r="L1193" s="175" t="e">
        <f t="shared" si="1008"/>
        <v>#REF!</v>
      </c>
      <c r="M1193" s="175" t="e">
        <f t="shared" si="1009"/>
        <v>#REF!</v>
      </c>
      <c r="N1193" s="175" t="e">
        <f t="shared" si="1010"/>
        <v>#REF!</v>
      </c>
      <c r="O1193" s="175" t="e">
        <f t="shared" si="1011"/>
        <v>#REF!</v>
      </c>
      <c r="P1193" s="175" t="e">
        <f t="shared" ref="P1193:Q1193" si="1358">N1193+L1193</f>
        <v>#REF!</v>
      </c>
      <c r="Q1193" s="175" t="e">
        <f t="shared" si="1358"/>
        <v>#REF!</v>
      </c>
      <c r="R1193" s="155"/>
      <c r="S1193" s="124"/>
      <c r="T1193" s="119"/>
      <c r="U1193" s="119"/>
      <c r="V1193" s="124"/>
    </row>
    <row r="1194" spans="1:22" ht="12.75" hidden="1" customHeight="1" outlineLevel="1">
      <c r="A1194" s="140"/>
      <c r="B1194" s="155"/>
      <c r="C1194" s="155">
        <v>0</v>
      </c>
      <c r="D1194" s="155"/>
      <c r="E1194" s="155">
        <f t="shared" ref="E1194:F1194" si="1359">E793</f>
        <v>1</v>
      </c>
      <c r="F1194" s="155">
        <f t="shared" si="1359"/>
        <v>2.1</v>
      </c>
      <c r="G1194" s="155"/>
      <c r="H1194" s="155">
        <f t="shared" ref="H1194:I1194" si="1360">H793</f>
        <v>3.6</v>
      </c>
      <c r="I1194" s="155">
        <f t="shared" si="1360"/>
        <v>1</v>
      </c>
      <c r="J1194" s="157">
        <f t="shared" si="1291"/>
        <v>7.56</v>
      </c>
      <c r="K1194" s="157"/>
      <c r="L1194" s="175" t="e">
        <f t="shared" si="1008"/>
        <v>#REF!</v>
      </c>
      <c r="M1194" s="175" t="e">
        <f t="shared" si="1009"/>
        <v>#REF!</v>
      </c>
      <c r="N1194" s="175" t="e">
        <f t="shared" si="1010"/>
        <v>#REF!</v>
      </c>
      <c r="O1194" s="175" t="e">
        <f t="shared" si="1011"/>
        <v>#REF!</v>
      </c>
      <c r="P1194" s="175" t="e">
        <f t="shared" ref="P1194:Q1194" si="1361">N1194+L1194</f>
        <v>#REF!</v>
      </c>
      <c r="Q1194" s="175" t="e">
        <f t="shared" si="1361"/>
        <v>#REF!</v>
      </c>
      <c r="R1194" s="155"/>
      <c r="S1194" s="124"/>
      <c r="T1194" s="119"/>
      <c r="U1194" s="119"/>
      <c r="V1194" s="124"/>
    </row>
    <row r="1195" spans="1:22" ht="12.75" hidden="1" customHeight="1" outlineLevel="1">
      <c r="A1195" s="140"/>
      <c r="B1195" s="155"/>
      <c r="C1195" s="155">
        <v>0</v>
      </c>
      <c r="D1195" s="155"/>
      <c r="E1195" s="155">
        <f t="shared" ref="E1195:F1195" si="1362">E794</f>
        <v>1</v>
      </c>
      <c r="F1195" s="155">
        <f t="shared" si="1362"/>
        <v>1.3</v>
      </c>
      <c r="G1195" s="155"/>
      <c r="H1195" s="155">
        <f t="shared" ref="H1195:I1195" si="1363">H794</f>
        <v>3.6</v>
      </c>
      <c r="I1195" s="155">
        <f t="shared" si="1363"/>
        <v>1</v>
      </c>
      <c r="J1195" s="157">
        <f t="shared" si="1291"/>
        <v>4.68</v>
      </c>
      <c r="K1195" s="157"/>
      <c r="L1195" s="175" t="e">
        <f t="shared" si="1008"/>
        <v>#REF!</v>
      </c>
      <c r="M1195" s="175" t="e">
        <f t="shared" si="1009"/>
        <v>#REF!</v>
      </c>
      <c r="N1195" s="175" t="e">
        <f t="shared" si="1010"/>
        <v>#REF!</v>
      </c>
      <c r="O1195" s="175" t="e">
        <f t="shared" si="1011"/>
        <v>#REF!</v>
      </c>
      <c r="P1195" s="175" t="e">
        <f t="shared" ref="P1195:Q1195" si="1364">N1195+L1195</f>
        <v>#REF!</v>
      </c>
      <c r="Q1195" s="175" t="e">
        <f t="shared" si="1364"/>
        <v>#REF!</v>
      </c>
      <c r="R1195" s="155"/>
      <c r="S1195" s="124"/>
      <c r="T1195" s="119"/>
      <c r="U1195" s="119"/>
      <c r="V1195" s="124"/>
    </row>
    <row r="1196" spans="1:22" ht="12.75" hidden="1" customHeight="1" outlineLevel="1">
      <c r="A1196" s="140"/>
      <c r="B1196" s="155"/>
      <c r="C1196" s="155" t="s">
        <v>745</v>
      </c>
      <c r="D1196" s="155"/>
      <c r="E1196" s="155">
        <f t="shared" ref="E1196:F1196" si="1365">E795</f>
        <v>1</v>
      </c>
      <c r="F1196" s="155">
        <f t="shared" si="1365"/>
        <v>3.45</v>
      </c>
      <c r="G1196" s="155"/>
      <c r="H1196" s="155">
        <f t="shared" ref="H1196:I1196" si="1366">H795</f>
        <v>3.6</v>
      </c>
      <c r="I1196" s="155">
        <f t="shared" si="1366"/>
        <v>1</v>
      </c>
      <c r="J1196" s="157">
        <f t="shared" si="1291"/>
        <v>12.42</v>
      </c>
      <c r="K1196" s="157"/>
      <c r="L1196" s="175" t="e">
        <f t="shared" si="1008"/>
        <v>#REF!</v>
      </c>
      <c r="M1196" s="175" t="e">
        <f t="shared" si="1009"/>
        <v>#REF!</v>
      </c>
      <c r="N1196" s="175" t="e">
        <f t="shared" si="1010"/>
        <v>#REF!</v>
      </c>
      <c r="O1196" s="175" t="e">
        <f t="shared" si="1011"/>
        <v>#REF!</v>
      </c>
      <c r="P1196" s="175" t="e">
        <f t="shared" ref="P1196:Q1196" si="1367">N1196+L1196</f>
        <v>#REF!</v>
      </c>
      <c r="Q1196" s="175" t="e">
        <f t="shared" si="1367"/>
        <v>#REF!</v>
      </c>
      <c r="R1196" s="155"/>
      <c r="S1196" s="124"/>
      <c r="T1196" s="119"/>
      <c r="U1196" s="119"/>
      <c r="V1196" s="124"/>
    </row>
    <row r="1197" spans="1:22" ht="12.75" hidden="1" customHeight="1" outlineLevel="1">
      <c r="A1197" s="140"/>
      <c r="B1197" s="155"/>
      <c r="C1197" s="155" t="s">
        <v>746</v>
      </c>
      <c r="D1197" s="155"/>
      <c r="E1197" s="155"/>
      <c r="F1197" s="155"/>
      <c r="G1197" s="155"/>
      <c r="H1197" s="155"/>
      <c r="I1197" s="155"/>
      <c r="J1197" s="157"/>
      <c r="K1197" s="157"/>
      <c r="L1197" s="175" t="e">
        <f t="shared" si="1008"/>
        <v>#REF!</v>
      </c>
      <c r="M1197" s="175" t="e">
        <f t="shared" si="1009"/>
        <v>#REF!</v>
      </c>
      <c r="N1197" s="175" t="e">
        <f t="shared" si="1010"/>
        <v>#REF!</v>
      </c>
      <c r="O1197" s="175" t="e">
        <f t="shared" si="1011"/>
        <v>#REF!</v>
      </c>
      <c r="P1197" s="175" t="e">
        <f t="shared" ref="P1197:Q1197" si="1368">N1197+L1197</f>
        <v>#REF!</v>
      </c>
      <c r="Q1197" s="175" t="e">
        <f t="shared" si="1368"/>
        <v>#REF!</v>
      </c>
      <c r="R1197" s="155"/>
      <c r="S1197" s="124"/>
      <c r="T1197" s="119"/>
      <c r="U1197" s="119"/>
      <c r="V1197" s="124"/>
    </row>
    <row r="1198" spans="1:22" ht="12.75" hidden="1" customHeight="1" outlineLevel="1">
      <c r="A1198" s="140"/>
      <c r="B1198" s="155"/>
      <c r="C1198" s="155" t="s">
        <v>747</v>
      </c>
      <c r="D1198" s="155"/>
      <c r="E1198" s="155">
        <f t="shared" ref="E1198:E1208" si="1369">E797</f>
        <v>2</v>
      </c>
      <c r="F1198" s="155"/>
      <c r="G1198" s="155">
        <f t="shared" ref="G1198:I1198" si="1370">G797</f>
        <v>1.1499999999999999</v>
      </c>
      <c r="H1198" s="155">
        <f t="shared" si="1370"/>
        <v>3</v>
      </c>
      <c r="I1198" s="155">
        <f t="shared" si="1370"/>
        <v>-1</v>
      </c>
      <c r="J1198" s="157">
        <f t="shared" ref="J1198:J1208" si="1371">PRODUCT(E1198:I1198)</f>
        <v>-6.9</v>
      </c>
      <c r="K1198" s="157"/>
      <c r="L1198" s="175" t="e">
        <f t="shared" si="1008"/>
        <v>#REF!</v>
      </c>
      <c r="M1198" s="175" t="e">
        <f t="shared" si="1009"/>
        <v>#REF!</v>
      </c>
      <c r="N1198" s="175" t="e">
        <f t="shared" si="1010"/>
        <v>#REF!</v>
      </c>
      <c r="O1198" s="175" t="e">
        <f t="shared" si="1011"/>
        <v>#REF!</v>
      </c>
      <c r="P1198" s="175" t="e">
        <f t="shared" ref="P1198:Q1198" si="1372">N1198+L1198</f>
        <v>#REF!</v>
      </c>
      <c r="Q1198" s="175" t="e">
        <f t="shared" si="1372"/>
        <v>#REF!</v>
      </c>
      <c r="R1198" s="155"/>
      <c r="S1198" s="124"/>
      <c r="T1198" s="119"/>
      <c r="U1198" s="119"/>
      <c r="V1198" s="124"/>
    </row>
    <row r="1199" spans="1:22" ht="12.75" hidden="1" customHeight="1" outlineLevel="1">
      <c r="A1199" s="140"/>
      <c r="B1199" s="155"/>
      <c r="C1199" s="155">
        <v>0</v>
      </c>
      <c r="D1199" s="155"/>
      <c r="E1199" s="155">
        <f t="shared" si="1369"/>
        <v>1</v>
      </c>
      <c r="F1199" s="155"/>
      <c r="G1199" s="155">
        <f t="shared" ref="G1199:I1199" si="1373">G798</f>
        <v>3</v>
      </c>
      <c r="H1199" s="155">
        <f t="shared" si="1373"/>
        <v>0.6</v>
      </c>
      <c r="I1199" s="155">
        <f t="shared" si="1373"/>
        <v>-1</v>
      </c>
      <c r="J1199" s="157">
        <f t="shared" si="1371"/>
        <v>-1.8</v>
      </c>
      <c r="K1199" s="157"/>
      <c r="L1199" s="175" t="e">
        <f t="shared" si="1008"/>
        <v>#REF!</v>
      </c>
      <c r="M1199" s="175" t="e">
        <f t="shared" si="1009"/>
        <v>#REF!</v>
      </c>
      <c r="N1199" s="175" t="e">
        <f t="shared" si="1010"/>
        <v>#REF!</v>
      </c>
      <c r="O1199" s="175" t="e">
        <f t="shared" si="1011"/>
        <v>#REF!</v>
      </c>
      <c r="P1199" s="175" t="e">
        <f t="shared" ref="P1199:Q1199" si="1374">N1199+L1199</f>
        <v>#REF!</v>
      </c>
      <c r="Q1199" s="175" t="e">
        <f t="shared" si="1374"/>
        <v>#REF!</v>
      </c>
      <c r="R1199" s="155"/>
      <c r="S1199" s="124"/>
      <c r="T1199" s="119"/>
      <c r="U1199" s="119"/>
      <c r="V1199" s="124"/>
    </row>
    <row r="1200" spans="1:22" ht="12.75" hidden="1" customHeight="1" outlineLevel="1">
      <c r="A1200" s="140"/>
      <c r="B1200" s="155"/>
      <c r="C1200" s="155">
        <v>0</v>
      </c>
      <c r="D1200" s="155"/>
      <c r="E1200" s="155">
        <f t="shared" si="1369"/>
        <v>1</v>
      </c>
      <c r="F1200" s="155"/>
      <c r="G1200" s="155">
        <f t="shared" ref="G1200:I1200" si="1375">G799</f>
        <v>2</v>
      </c>
      <c r="H1200" s="155">
        <f t="shared" si="1375"/>
        <v>2.4</v>
      </c>
      <c r="I1200" s="155">
        <f t="shared" si="1375"/>
        <v>-1</v>
      </c>
      <c r="J1200" s="157">
        <f t="shared" si="1371"/>
        <v>-4.8</v>
      </c>
      <c r="K1200" s="157"/>
      <c r="L1200" s="175" t="e">
        <f t="shared" si="1008"/>
        <v>#REF!</v>
      </c>
      <c r="M1200" s="175" t="e">
        <f t="shared" si="1009"/>
        <v>#REF!</v>
      </c>
      <c r="N1200" s="175" t="e">
        <f t="shared" si="1010"/>
        <v>#REF!</v>
      </c>
      <c r="O1200" s="175" t="e">
        <f t="shared" si="1011"/>
        <v>#REF!</v>
      </c>
      <c r="P1200" s="175" t="e">
        <f t="shared" ref="P1200:Q1200" si="1376">N1200+L1200</f>
        <v>#REF!</v>
      </c>
      <c r="Q1200" s="175" t="e">
        <f t="shared" si="1376"/>
        <v>#REF!</v>
      </c>
      <c r="R1200" s="155"/>
      <c r="S1200" s="124"/>
      <c r="T1200" s="119"/>
      <c r="U1200" s="119"/>
      <c r="V1200" s="124"/>
    </row>
    <row r="1201" spans="1:22" ht="12.75" hidden="1" customHeight="1" outlineLevel="1">
      <c r="A1201" s="140"/>
      <c r="B1201" s="155"/>
      <c r="C1201" s="155" t="s">
        <v>748</v>
      </c>
      <c r="D1201" s="155"/>
      <c r="E1201" s="155">
        <f t="shared" si="1369"/>
        <v>2</v>
      </c>
      <c r="F1201" s="155"/>
      <c r="G1201" s="155">
        <f t="shared" ref="G1201:I1201" si="1377">G800</f>
        <v>2.4</v>
      </c>
      <c r="H1201" s="155">
        <f t="shared" si="1377"/>
        <v>3</v>
      </c>
      <c r="I1201" s="155">
        <f t="shared" si="1377"/>
        <v>-1</v>
      </c>
      <c r="J1201" s="157">
        <f t="shared" si="1371"/>
        <v>-14.4</v>
      </c>
      <c r="K1201" s="157"/>
      <c r="L1201" s="175" t="e">
        <f t="shared" si="1008"/>
        <v>#REF!</v>
      </c>
      <c r="M1201" s="175" t="e">
        <f t="shared" si="1009"/>
        <v>#REF!</v>
      </c>
      <c r="N1201" s="175" t="e">
        <f t="shared" si="1010"/>
        <v>#REF!</v>
      </c>
      <c r="O1201" s="175" t="e">
        <f t="shared" si="1011"/>
        <v>#REF!</v>
      </c>
      <c r="P1201" s="175" t="e">
        <f t="shared" ref="P1201:Q1201" si="1378">N1201+L1201</f>
        <v>#REF!</v>
      </c>
      <c r="Q1201" s="175" t="e">
        <f t="shared" si="1378"/>
        <v>#REF!</v>
      </c>
      <c r="R1201" s="155"/>
      <c r="S1201" s="124"/>
      <c r="T1201" s="119"/>
      <c r="U1201" s="119"/>
      <c r="V1201" s="124"/>
    </row>
    <row r="1202" spans="1:22" ht="12.75" hidden="1" customHeight="1" outlineLevel="1">
      <c r="A1202" s="140"/>
      <c r="B1202" s="155"/>
      <c r="C1202" s="155" t="s">
        <v>749</v>
      </c>
      <c r="D1202" s="155"/>
      <c r="E1202" s="155">
        <f t="shared" si="1369"/>
        <v>1</v>
      </c>
      <c r="F1202" s="155"/>
      <c r="G1202" s="155">
        <f t="shared" ref="G1202:I1202" si="1379">G801</f>
        <v>2.6</v>
      </c>
      <c r="H1202" s="155">
        <f t="shared" si="1379"/>
        <v>3</v>
      </c>
      <c r="I1202" s="155">
        <f t="shared" si="1379"/>
        <v>-1</v>
      </c>
      <c r="J1202" s="157">
        <f t="shared" si="1371"/>
        <v>-7.8</v>
      </c>
      <c r="K1202" s="157"/>
      <c r="L1202" s="175" t="e">
        <f t="shared" si="1008"/>
        <v>#REF!</v>
      </c>
      <c r="M1202" s="175" t="e">
        <f t="shared" si="1009"/>
        <v>#REF!</v>
      </c>
      <c r="N1202" s="175" t="e">
        <f t="shared" si="1010"/>
        <v>#REF!</v>
      </c>
      <c r="O1202" s="175" t="e">
        <f t="shared" si="1011"/>
        <v>#REF!</v>
      </c>
      <c r="P1202" s="175" t="e">
        <f t="shared" ref="P1202:Q1202" si="1380">N1202+L1202</f>
        <v>#REF!</v>
      </c>
      <c r="Q1202" s="175" t="e">
        <f t="shared" si="1380"/>
        <v>#REF!</v>
      </c>
      <c r="R1202" s="155"/>
      <c r="S1202" s="124"/>
      <c r="T1202" s="119"/>
      <c r="U1202" s="119"/>
      <c r="V1202" s="124"/>
    </row>
    <row r="1203" spans="1:22" ht="12.75" hidden="1" customHeight="1" outlineLevel="1">
      <c r="A1203" s="140"/>
      <c r="B1203" s="155"/>
      <c r="C1203" s="155" t="s">
        <v>750</v>
      </c>
      <c r="D1203" s="155"/>
      <c r="E1203" s="155">
        <f t="shared" si="1369"/>
        <v>1</v>
      </c>
      <c r="F1203" s="155"/>
      <c r="G1203" s="155">
        <f t="shared" ref="G1203:I1203" si="1381">G802</f>
        <v>3.7</v>
      </c>
      <c r="H1203" s="155">
        <f t="shared" si="1381"/>
        <v>3</v>
      </c>
      <c r="I1203" s="155">
        <f t="shared" si="1381"/>
        <v>-1</v>
      </c>
      <c r="J1203" s="157">
        <f t="shared" si="1371"/>
        <v>-11.1</v>
      </c>
      <c r="K1203" s="157"/>
      <c r="L1203" s="175" t="e">
        <f t="shared" si="1008"/>
        <v>#REF!</v>
      </c>
      <c r="M1203" s="175" t="e">
        <f t="shared" si="1009"/>
        <v>#REF!</v>
      </c>
      <c r="N1203" s="175" t="e">
        <f t="shared" si="1010"/>
        <v>#REF!</v>
      </c>
      <c r="O1203" s="175" t="e">
        <f t="shared" si="1011"/>
        <v>#REF!</v>
      </c>
      <c r="P1203" s="175" t="e">
        <f t="shared" ref="P1203:Q1203" si="1382">N1203+L1203</f>
        <v>#REF!</v>
      </c>
      <c r="Q1203" s="175" t="e">
        <f t="shared" si="1382"/>
        <v>#REF!</v>
      </c>
      <c r="R1203" s="155"/>
      <c r="S1203" s="124"/>
      <c r="T1203" s="119"/>
      <c r="U1203" s="119"/>
      <c r="V1203" s="124"/>
    </row>
    <row r="1204" spans="1:22" ht="12.75" hidden="1" customHeight="1" outlineLevel="1">
      <c r="A1204" s="140"/>
      <c r="B1204" s="155"/>
      <c r="C1204" s="155" t="s">
        <v>751</v>
      </c>
      <c r="D1204" s="155"/>
      <c r="E1204" s="155">
        <f t="shared" si="1369"/>
        <v>2</v>
      </c>
      <c r="F1204" s="155"/>
      <c r="G1204" s="155">
        <f t="shared" ref="G1204:I1204" si="1383">G803</f>
        <v>2.4</v>
      </c>
      <c r="H1204" s="155">
        <f t="shared" si="1383"/>
        <v>3</v>
      </c>
      <c r="I1204" s="155">
        <f t="shared" si="1383"/>
        <v>-1</v>
      </c>
      <c r="J1204" s="157">
        <f t="shared" si="1371"/>
        <v>-14.4</v>
      </c>
      <c r="K1204" s="157"/>
      <c r="L1204" s="175" t="e">
        <f t="shared" si="1008"/>
        <v>#REF!</v>
      </c>
      <c r="M1204" s="175" t="e">
        <f t="shared" si="1009"/>
        <v>#REF!</v>
      </c>
      <c r="N1204" s="175" t="e">
        <f t="shared" si="1010"/>
        <v>#REF!</v>
      </c>
      <c r="O1204" s="175" t="e">
        <f t="shared" si="1011"/>
        <v>#REF!</v>
      </c>
      <c r="P1204" s="175" t="e">
        <f t="shared" ref="P1204:Q1204" si="1384">N1204+L1204</f>
        <v>#REF!</v>
      </c>
      <c r="Q1204" s="175" t="e">
        <f t="shared" si="1384"/>
        <v>#REF!</v>
      </c>
      <c r="R1204" s="155"/>
      <c r="S1204" s="124"/>
      <c r="T1204" s="119"/>
      <c r="U1204" s="119"/>
      <c r="V1204" s="124"/>
    </row>
    <row r="1205" spans="1:22" ht="12.75" hidden="1" customHeight="1" outlineLevel="1">
      <c r="A1205" s="140"/>
      <c r="B1205" s="155"/>
      <c r="C1205" s="155" t="s">
        <v>752</v>
      </c>
      <c r="D1205" s="155"/>
      <c r="E1205" s="155">
        <f t="shared" si="1369"/>
        <v>1</v>
      </c>
      <c r="F1205" s="155"/>
      <c r="G1205" s="155">
        <f t="shared" ref="G1205:I1205" si="1385">G804</f>
        <v>3.6</v>
      </c>
      <c r="H1205" s="155">
        <f t="shared" si="1385"/>
        <v>3</v>
      </c>
      <c r="I1205" s="155">
        <f t="shared" si="1385"/>
        <v>-1</v>
      </c>
      <c r="J1205" s="157">
        <f t="shared" si="1371"/>
        <v>-10.8</v>
      </c>
      <c r="K1205" s="157"/>
      <c r="L1205" s="175" t="e">
        <f t="shared" si="1008"/>
        <v>#REF!</v>
      </c>
      <c r="M1205" s="175" t="e">
        <f t="shared" si="1009"/>
        <v>#REF!</v>
      </c>
      <c r="N1205" s="175" t="e">
        <f t="shared" si="1010"/>
        <v>#REF!</v>
      </c>
      <c r="O1205" s="175" t="e">
        <f t="shared" si="1011"/>
        <v>#REF!</v>
      </c>
      <c r="P1205" s="175" t="e">
        <f t="shared" ref="P1205:Q1205" si="1386">N1205+L1205</f>
        <v>#REF!</v>
      </c>
      <c r="Q1205" s="175" t="e">
        <f t="shared" si="1386"/>
        <v>#REF!</v>
      </c>
      <c r="R1205" s="155"/>
      <c r="S1205" s="124"/>
      <c r="T1205" s="119"/>
      <c r="U1205" s="119"/>
      <c r="V1205" s="124"/>
    </row>
    <row r="1206" spans="1:22" ht="12.75" hidden="1" customHeight="1" outlineLevel="1">
      <c r="A1206" s="140"/>
      <c r="B1206" s="155"/>
      <c r="C1206" s="155" t="s">
        <v>753</v>
      </c>
      <c r="D1206" s="155"/>
      <c r="E1206" s="155">
        <f t="shared" si="1369"/>
        <v>1</v>
      </c>
      <c r="F1206" s="155"/>
      <c r="G1206" s="155">
        <f t="shared" ref="G1206:I1206" si="1387">G805</f>
        <v>3.55</v>
      </c>
      <c r="H1206" s="155">
        <f t="shared" si="1387"/>
        <v>3</v>
      </c>
      <c r="I1206" s="155">
        <f t="shared" si="1387"/>
        <v>-1</v>
      </c>
      <c r="J1206" s="157">
        <f t="shared" si="1371"/>
        <v>-10.65</v>
      </c>
      <c r="K1206" s="157"/>
      <c r="L1206" s="175" t="e">
        <f t="shared" si="1008"/>
        <v>#REF!</v>
      </c>
      <c r="M1206" s="175" t="e">
        <f t="shared" si="1009"/>
        <v>#REF!</v>
      </c>
      <c r="N1206" s="175" t="e">
        <f t="shared" si="1010"/>
        <v>#REF!</v>
      </c>
      <c r="O1206" s="175" t="e">
        <f t="shared" si="1011"/>
        <v>#REF!</v>
      </c>
      <c r="P1206" s="175" t="e">
        <f t="shared" ref="P1206:Q1206" si="1388">N1206+L1206</f>
        <v>#REF!</v>
      </c>
      <c r="Q1206" s="175" t="e">
        <f t="shared" si="1388"/>
        <v>#REF!</v>
      </c>
      <c r="R1206" s="155"/>
      <c r="S1206" s="124"/>
      <c r="T1206" s="119"/>
      <c r="U1206" s="119"/>
      <c r="V1206" s="124"/>
    </row>
    <row r="1207" spans="1:22" ht="12.75" hidden="1" customHeight="1" outlineLevel="1">
      <c r="A1207" s="140"/>
      <c r="B1207" s="155"/>
      <c r="C1207" s="155" t="s">
        <v>490</v>
      </c>
      <c r="D1207" s="155"/>
      <c r="E1207" s="155">
        <f t="shared" si="1369"/>
        <v>1</v>
      </c>
      <c r="F1207" s="155"/>
      <c r="G1207" s="155">
        <f t="shared" ref="G1207:I1207" si="1389">G806</f>
        <v>1.3</v>
      </c>
      <c r="H1207" s="155">
        <f t="shared" si="1389"/>
        <v>2.2000000000000002</v>
      </c>
      <c r="I1207" s="155">
        <f t="shared" si="1389"/>
        <v>-1</v>
      </c>
      <c r="J1207" s="157">
        <f t="shared" si="1371"/>
        <v>-2.86</v>
      </c>
      <c r="K1207" s="157"/>
      <c r="L1207" s="175" t="e">
        <f t="shared" si="1008"/>
        <v>#REF!</v>
      </c>
      <c r="M1207" s="175" t="e">
        <f t="shared" si="1009"/>
        <v>#REF!</v>
      </c>
      <c r="N1207" s="175" t="e">
        <f t="shared" si="1010"/>
        <v>#REF!</v>
      </c>
      <c r="O1207" s="175" t="e">
        <f t="shared" si="1011"/>
        <v>#REF!</v>
      </c>
      <c r="P1207" s="175" t="e">
        <f t="shared" ref="P1207:Q1207" si="1390">N1207+L1207</f>
        <v>#REF!</v>
      </c>
      <c r="Q1207" s="175" t="e">
        <f t="shared" si="1390"/>
        <v>#REF!</v>
      </c>
      <c r="R1207" s="155"/>
      <c r="S1207" s="124"/>
      <c r="T1207" s="119"/>
      <c r="U1207" s="119"/>
      <c r="V1207" s="124"/>
    </row>
    <row r="1208" spans="1:22" ht="12.75" hidden="1" customHeight="1" outlineLevel="1">
      <c r="A1208" s="140"/>
      <c r="B1208" s="155"/>
      <c r="C1208" s="155" t="s">
        <v>722</v>
      </c>
      <c r="D1208" s="155"/>
      <c r="E1208" s="155">
        <f t="shared" si="1369"/>
        <v>3</v>
      </c>
      <c r="F1208" s="155"/>
      <c r="G1208" s="155">
        <f t="shared" ref="G1208:I1208" si="1391">G807</f>
        <v>0.9</v>
      </c>
      <c r="H1208" s="155">
        <f t="shared" si="1391"/>
        <v>2.2000000000000002</v>
      </c>
      <c r="I1208" s="155">
        <f t="shared" si="1391"/>
        <v>-1</v>
      </c>
      <c r="J1208" s="157">
        <f t="shared" si="1371"/>
        <v>-5.94</v>
      </c>
      <c r="K1208" s="157"/>
      <c r="L1208" s="175" t="e">
        <f t="shared" si="1008"/>
        <v>#REF!</v>
      </c>
      <c r="M1208" s="175" t="e">
        <f t="shared" si="1009"/>
        <v>#REF!</v>
      </c>
      <c r="N1208" s="175" t="e">
        <f t="shared" si="1010"/>
        <v>#REF!</v>
      </c>
      <c r="O1208" s="175" t="e">
        <f t="shared" si="1011"/>
        <v>#REF!</v>
      </c>
      <c r="P1208" s="175" t="e">
        <f t="shared" ref="P1208:Q1208" si="1392">N1208+L1208</f>
        <v>#REF!</v>
      </c>
      <c r="Q1208" s="175" t="e">
        <f t="shared" si="1392"/>
        <v>#REF!</v>
      </c>
      <c r="R1208" s="155"/>
      <c r="S1208" s="124"/>
      <c r="T1208" s="119"/>
      <c r="U1208" s="119"/>
      <c r="V1208" s="124"/>
    </row>
    <row r="1209" spans="1:22" ht="12.75" hidden="1" customHeight="1" outlineLevel="1">
      <c r="A1209" s="140"/>
      <c r="B1209" s="155" t="s">
        <v>371</v>
      </c>
      <c r="C1209" s="155">
        <v>0</v>
      </c>
      <c r="D1209" s="155"/>
      <c r="E1209" s="155"/>
      <c r="F1209" s="155"/>
      <c r="G1209" s="155"/>
      <c r="H1209" s="155"/>
      <c r="I1209" s="155"/>
      <c r="J1209" s="157"/>
      <c r="K1209" s="157"/>
      <c r="L1209" s="175" t="e">
        <f t="shared" si="1008"/>
        <v>#REF!</v>
      </c>
      <c r="M1209" s="175" t="e">
        <f t="shared" si="1009"/>
        <v>#REF!</v>
      </c>
      <c r="N1209" s="175" t="e">
        <f t="shared" si="1010"/>
        <v>#REF!</v>
      </c>
      <c r="O1209" s="175" t="e">
        <f t="shared" si="1011"/>
        <v>#REF!</v>
      </c>
      <c r="P1209" s="175" t="e">
        <f t="shared" ref="P1209:Q1209" si="1393">N1209+L1209</f>
        <v>#REF!</v>
      </c>
      <c r="Q1209" s="175" t="e">
        <f t="shared" si="1393"/>
        <v>#REF!</v>
      </c>
      <c r="R1209" s="155"/>
      <c r="S1209" s="124"/>
      <c r="T1209" s="119"/>
      <c r="U1209" s="119"/>
      <c r="V1209" s="124"/>
    </row>
    <row r="1210" spans="1:22" ht="12.75" hidden="1" customHeight="1" outlineLevel="1">
      <c r="A1210" s="140"/>
      <c r="B1210" s="155"/>
      <c r="C1210" s="155" t="s">
        <v>738</v>
      </c>
      <c r="D1210" s="155"/>
      <c r="E1210" s="155">
        <f t="shared" ref="E1210:F1210" si="1394">E809</f>
        <v>1</v>
      </c>
      <c r="F1210" s="155">
        <f t="shared" si="1394"/>
        <v>3</v>
      </c>
      <c r="G1210" s="155"/>
      <c r="H1210" s="155">
        <f t="shared" ref="H1210:I1210" si="1395">H809</f>
        <v>3.2</v>
      </c>
      <c r="I1210" s="155">
        <f t="shared" si="1395"/>
        <v>1</v>
      </c>
      <c r="J1210" s="157">
        <f t="shared" ref="J1210:J1237" si="1396">PRODUCT(E1210:I1210)</f>
        <v>9.6</v>
      </c>
      <c r="K1210" s="157"/>
      <c r="L1210" s="175" t="e">
        <f t="shared" si="1008"/>
        <v>#REF!</v>
      </c>
      <c r="M1210" s="175" t="e">
        <f t="shared" si="1009"/>
        <v>#REF!</v>
      </c>
      <c r="N1210" s="175" t="e">
        <f t="shared" si="1010"/>
        <v>#REF!</v>
      </c>
      <c r="O1210" s="175" t="e">
        <f t="shared" si="1011"/>
        <v>#REF!</v>
      </c>
      <c r="P1210" s="175" t="e">
        <f t="shared" ref="P1210:Q1210" si="1397">N1210+L1210</f>
        <v>#REF!</v>
      </c>
      <c r="Q1210" s="175" t="e">
        <f t="shared" si="1397"/>
        <v>#REF!</v>
      </c>
      <c r="R1210" s="155"/>
      <c r="S1210" s="124"/>
      <c r="T1210" s="119"/>
      <c r="U1210" s="119"/>
      <c r="V1210" s="124"/>
    </row>
    <row r="1211" spans="1:22" ht="12.75" hidden="1" customHeight="1" outlineLevel="1">
      <c r="A1211" s="140"/>
      <c r="B1211" s="155"/>
      <c r="C1211" s="155">
        <v>0</v>
      </c>
      <c r="D1211" s="155"/>
      <c r="E1211" s="155">
        <f t="shared" ref="E1211:F1211" si="1398">E810</f>
        <v>1</v>
      </c>
      <c r="F1211" s="155">
        <f t="shared" si="1398"/>
        <v>5.3</v>
      </c>
      <c r="G1211" s="155"/>
      <c r="H1211" s="155">
        <f t="shared" ref="H1211:I1211" si="1399">H810</f>
        <v>3.2</v>
      </c>
      <c r="I1211" s="155">
        <f t="shared" si="1399"/>
        <v>1</v>
      </c>
      <c r="J1211" s="157">
        <f t="shared" si="1396"/>
        <v>16.96</v>
      </c>
      <c r="K1211" s="157"/>
      <c r="L1211" s="175" t="e">
        <f t="shared" si="1008"/>
        <v>#REF!</v>
      </c>
      <c r="M1211" s="175" t="e">
        <f t="shared" si="1009"/>
        <v>#REF!</v>
      </c>
      <c r="N1211" s="175" t="e">
        <f t="shared" si="1010"/>
        <v>#REF!</v>
      </c>
      <c r="O1211" s="175" t="e">
        <f t="shared" si="1011"/>
        <v>#REF!</v>
      </c>
      <c r="P1211" s="175" t="e">
        <f t="shared" ref="P1211:Q1211" si="1400">N1211+L1211</f>
        <v>#REF!</v>
      </c>
      <c r="Q1211" s="175" t="e">
        <f t="shared" si="1400"/>
        <v>#REF!</v>
      </c>
      <c r="R1211" s="155"/>
      <c r="S1211" s="124"/>
      <c r="T1211" s="119"/>
      <c r="U1211" s="119"/>
      <c r="V1211" s="124"/>
    </row>
    <row r="1212" spans="1:22" ht="12.75" hidden="1" customHeight="1" outlineLevel="1">
      <c r="A1212" s="140"/>
      <c r="B1212" s="155"/>
      <c r="C1212" s="155">
        <v>0</v>
      </c>
      <c r="D1212" s="155"/>
      <c r="E1212" s="155">
        <f t="shared" ref="E1212:F1212" si="1401">E811</f>
        <v>1</v>
      </c>
      <c r="F1212" s="155">
        <f t="shared" si="1401"/>
        <v>3.2</v>
      </c>
      <c r="G1212" s="155"/>
      <c r="H1212" s="155">
        <f t="shared" ref="H1212:I1212" si="1402">H811</f>
        <v>3.2</v>
      </c>
      <c r="I1212" s="155">
        <f t="shared" si="1402"/>
        <v>1</v>
      </c>
      <c r="J1212" s="157">
        <f t="shared" si="1396"/>
        <v>10.24</v>
      </c>
      <c r="K1212" s="157"/>
      <c r="L1212" s="175" t="e">
        <f t="shared" si="1008"/>
        <v>#REF!</v>
      </c>
      <c r="M1212" s="175" t="e">
        <f t="shared" si="1009"/>
        <v>#REF!</v>
      </c>
      <c r="N1212" s="175" t="e">
        <f t="shared" si="1010"/>
        <v>#REF!</v>
      </c>
      <c r="O1212" s="175" t="e">
        <f t="shared" si="1011"/>
        <v>#REF!</v>
      </c>
      <c r="P1212" s="175" t="e">
        <f t="shared" ref="P1212:Q1212" si="1403">N1212+L1212</f>
        <v>#REF!</v>
      </c>
      <c r="Q1212" s="175" t="e">
        <f t="shared" si="1403"/>
        <v>#REF!</v>
      </c>
      <c r="R1212" s="155"/>
      <c r="S1212" s="124"/>
      <c r="T1212" s="119"/>
      <c r="U1212" s="119"/>
      <c r="V1212" s="124"/>
    </row>
    <row r="1213" spans="1:22" ht="12.75" hidden="1" customHeight="1" outlineLevel="1">
      <c r="A1213" s="140"/>
      <c r="B1213" s="155"/>
      <c r="C1213" s="155" t="s">
        <v>739</v>
      </c>
      <c r="D1213" s="155"/>
      <c r="E1213" s="155">
        <f t="shared" ref="E1213:F1213" si="1404">E812</f>
        <v>1</v>
      </c>
      <c r="F1213" s="155">
        <f t="shared" si="1404"/>
        <v>3.2</v>
      </c>
      <c r="G1213" s="155"/>
      <c r="H1213" s="155">
        <f t="shared" ref="H1213:I1213" si="1405">H812</f>
        <v>3.2</v>
      </c>
      <c r="I1213" s="155">
        <f t="shared" si="1405"/>
        <v>1</v>
      </c>
      <c r="J1213" s="157">
        <f t="shared" si="1396"/>
        <v>10.24</v>
      </c>
      <c r="K1213" s="157"/>
      <c r="L1213" s="175" t="e">
        <f t="shared" si="1008"/>
        <v>#REF!</v>
      </c>
      <c r="M1213" s="175" t="e">
        <f t="shared" si="1009"/>
        <v>#REF!</v>
      </c>
      <c r="N1213" s="175" t="e">
        <f t="shared" si="1010"/>
        <v>#REF!</v>
      </c>
      <c r="O1213" s="175" t="e">
        <f t="shared" si="1011"/>
        <v>#REF!</v>
      </c>
      <c r="P1213" s="175" t="e">
        <f t="shared" ref="P1213:Q1213" si="1406">N1213+L1213</f>
        <v>#REF!</v>
      </c>
      <c r="Q1213" s="175" t="e">
        <f t="shared" si="1406"/>
        <v>#REF!</v>
      </c>
      <c r="R1213" s="155"/>
      <c r="S1213" s="124"/>
      <c r="T1213" s="119"/>
      <c r="U1213" s="119"/>
      <c r="V1213" s="124"/>
    </row>
    <row r="1214" spans="1:22" ht="12.75" hidden="1" customHeight="1" outlineLevel="1">
      <c r="A1214" s="140"/>
      <c r="B1214" s="155"/>
      <c r="C1214" s="155">
        <v>0</v>
      </c>
      <c r="D1214" s="155"/>
      <c r="E1214" s="155">
        <f t="shared" ref="E1214:F1214" si="1407">E813</f>
        <v>1</v>
      </c>
      <c r="F1214" s="155">
        <f t="shared" si="1407"/>
        <v>3.3</v>
      </c>
      <c r="G1214" s="155"/>
      <c r="H1214" s="155">
        <f t="shared" ref="H1214:I1214" si="1408">H813</f>
        <v>3.2</v>
      </c>
      <c r="I1214" s="155">
        <f t="shared" si="1408"/>
        <v>1</v>
      </c>
      <c r="J1214" s="157">
        <f t="shared" si="1396"/>
        <v>10.56</v>
      </c>
      <c r="K1214" s="157"/>
      <c r="L1214" s="175" t="e">
        <f t="shared" si="1008"/>
        <v>#REF!</v>
      </c>
      <c r="M1214" s="175" t="e">
        <f t="shared" si="1009"/>
        <v>#REF!</v>
      </c>
      <c r="N1214" s="175" t="e">
        <f t="shared" si="1010"/>
        <v>#REF!</v>
      </c>
      <c r="O1214" s="175" t="e">
        <f t="shared" si="1011"/>
        <v>#REF!</v>
      </c>
      <c r="P1214" s="175" t="e">
        <f t="shared" ref="P1214:Q1214" si="1409">N1214+L1214</f>
        <v>#REF!</v>
      </c>
      <c r="Q1214" s="175" t="e">
        <f t="shared" si="1409"/>
        <v>#REF!</v>
      </c>
      <c r="R1214" s="155"/>
      <c r="S1214" s="124"/>
      <c r="T1214" s="119"/>
      <c r="U1214" s="119"/>
      <c r="V1214" s="124"/>
    </row>
    <row r="1215" spans="1:22" ht="12.75" hidden="1" customHeight="1" outlineLevel="1">
      <c r="A1215" s="140"/>
      <c r="B1215" s="155"/>
      <c r="C1215" s="155">
        <v>0</v>
      </c>
      <c r="D1215" s="155"/>
      <c r="E1215" s="155">
        <f t="shared" ref="E1215:F1215" si="1410">E814</f>
        <v>1</v>
      </c>
      <c r="F1215" s="155">
        <f t="shared" si="1410"/>
        <v>5.2</v>
      </c>
      <c r="G1215" s="155"/>
      <c r="H1215" s="155">
        <f t="shared" ref="H1215:I1215" si="1411">H814</f>
        <v>3.2</v>
      </c>
      <c r="I1215" s="155">
        <f t="shared" si="1411"/>
        <v>1</v>
      </c>
      <c r="J1215" s="157">
        <f t="shared" si="1396"/>
        <v>16.64</v>
      </c>
      <c r="K1215" s="157"/>
      <c r="L1215" s="175" t="e">
        <f t="shared" si="1008"/>
        <v>#REF!</v>
      </c>
      <c r="M1215" s="175" t="e">
        <f t="shared" si="1009"/>
        <v>#REF!</v>
      </c>
      <c r="N1215" s="175" t="e">
        <f t="shared" si="1010"/>
        <v>#REF!</v>
      </c>
      <c r="O1215" s="175" t="e">
        <f t="shared" si="1011"/>
        <v>#REF!</v>
      </c>
      <c r="P1215" s="175" t="e">
        <f t="shared" ref="P1215:Q1215" si="1412">N1215+L1215</f>
        <v>#REF!</v>
      </c>
      <c r="Q1215" s="175" t="e">
        <f t="shared" si="1412"/>
        <v>#REF!</v>
      </c>
      <c r="R1215" s="155"/>
      <c r="S1215" s="124"/>
      <c r="T1215" s="119"/>
      <c r="U1215" s="119"/>
      <c r="V1215" s="124"/>
    </row>
    <row r="1216" spans="1:22" ht="12.75" hidden="1" customHeight="1" outlineLevel="1">
      <c r="A1216" s="140"/>
      <c r="B1216" s="155"/>
      <c r="C1216" s="155">
        <v>0</v>
      </c>
      <c r="D1216" s="155"/>
      <c r="E1216" s="155">
        <f t="shared" ref="E1216:F1216" si="1413">E815</f>
        <v>1</v>
      </c>
      <c r="F1216" s="155">
        <f t="shared" si="1413"/>
        <v>1.8</v>
      </c>
      <c r="G1216" s="155"/>
      <c r="H1216" s="155">
        <f t="shared" ref="H1216:I1216" si="1414">H815</f>
        <v>3.2</v>
      </c>
      <c r="I1216" s="155">
        <f t="shared" si="1414"/>
        <v>1</v>
      </c>
      <c r="J1216" s="157">
        <f t="shared" si="1396"/>
        <v>5.76</v>
      </c>
      <c r="K1216" s="157"/>
      <c r="L1216" s="175" t="e">
        <f t="shared" si="1008"/>
        <v>#REF!</v>
      </c>
      <c r="M1216" s="175" t="e">
        <f t="shared" si="1009"/>
        <v>#REF!</v>
      </c>
      <c r="N1216" s="175" t="e">
        <f t="shared" si="1010"/>
        <v>#REF!</v>
      </c>
      <c r="O1216" s="175" t="e">
        <f t="shared" si="1011"/>
        <v>#REF!</v>
      </c>
      <c r="P1216" s="175" t="e">
        <f t="shared" ref="P1216:Q1216" si="1415">N1216+L1216</f>
        <v>#REF!</v>
      </c>
      <c r="Q1216" s="175" t="e">
        <f t="shared" si="1415"/>
        <v>#REF!</v>
      </c>
      <c r="R1216" s="155"/>
      <c r="S1216" s="124"/>
      <c r="T1216" s="119"/>
      <c r="U1216" s="119"/>
      <c r="V1216" s="124"/>
    </row>
    <row r="1217" spans="1:22" ht="12.75" hidden="1" customHeight="1" outlineLevel="1">
      <c r="A1217" s="140"/>
      <c r="B1217" s="155"/>
      <c r="C1217" s="155" t="s">
        <v>740</v>
      </c>
      <c r="D1217" s="155"/>
      <c r="E1217" s="155">
        <f t="shared" ref="E1217:F1217" si="1416">E816</f>
        <v>1</v>
      </c>
      <c r="F1217" s="155">
        <f t="shared" si="1416"/>
        <v>6.45</v>
      </c>
      <c r="G1217" s="155"/>
      <c r="H1217" s="155">
        <f t="shared" ref="H1217:I1217" si="1417">H816</f>
        <v>3.2</v>
      </c>
      <c r="I1217" s="155">
        <f t="shared" si="1417"/>
        <v>1</v>
      </c>
      <c r="J1217" s="157">
        <f t="shared" si="1396"/>
        <v>20.64</v>
      </c>
      <c r="K1217" s="157"/>
      <c r="L1217" s="175" t="e">
        <f t="shared" si="1008"/>
        <v>#REF!</v>
      </c>
      <c r="M1217" s="175" t="e">
        <f t="shared" si="1009"/>
        <v>#REF!</v>
      </c>
      <c r="N1217" s="175" t="e">
        <f t="shared" si="1010"/>
        <v>#REF!</v>
      </c>
      <c r="O1217" s="175" t="e">
        <f t="shared" si="1011"/>
        <v>#REF!</v>
      </c>
      <c r="P1217" s="175" t="e">
        <f t="shared" ref="P1217:Q1217" si="1418">N1217+L1217</f>
        <v>#REF!</v>
      </c>
      <c r="Q1217" s="175" t="e">
        <f t="shared" si="1418"/>
        <v>#REF!</v>
      </c>
      <c r="R1217" s="155"/>
      <c r="S1217" s="124"/>
      <c r="T1217" s="119"/>
      <c r="U1217" s="119"/>
      <c r="V1217" s="124"/>
    </row>
    <row r="1218" spans="1:22" ht="12.75" hidden="1" customHeight="1" outlineLevel="1">
      <c r="A1218" s="140"/>
      <c r="B1218" s="155"/>
      <c r="C1218" s="155">
        <v>0</v>
      </c>
      <c r="D1218" s="155"/>
      <c r="E1218" s="155">
        <f t="shared" ref="E1218:F1218" si="1419">E817</f>
        <v>1</v>
      </c>
      <c r="F1218" s="155">
        <f t="shared" si="1419"/>
        <v>4.05</v>
      </c>
      <c r="G1218" s="155"/>
      <c r="H1218" s="155">
        <f t="shared" ref="H1218:I1218" si="1420">H817</f>
        <v>3.2</v>
      </c>
      <c r="I1218" s="155">
        <f t="shared" si="1420"/>
        <v>1</v>
      </c>
      <c r="J1218" s="157">
        <f t="shared" si="1396"/>
        <v>12.96</v>
      </c>
      <c r="K1218" s="157"/>
      <c r="L1218" s="175" t="e">
        <f t="shared" si="1008"/>
        <v>#REF!</v>
      </c>
      <c r="M1218" s="175" t="e">
        <f t="shared" si="1009"/>
        <v>#REF!</v>
      </c>
      <c r="N1218" s="175" t="e">
        <f t="shared" si="1010"/>
        <v>#REF!</v>
      </c>
      <c r="O1218" s="175" t="e">
        <f t="shared" si="1011"/>
        <v>#REF!</v>
      </c>
      <c r="P1218" s="175" t="e">
        <f t="shared" ref="P1218:Q1218" si="1421">N1218+L1218</f>
        <v>#REF!</v>
      </c>
      <c r="Q1218" s="175" t="e">
        <f t="shared" si="1421"/>
        <v>#REF!</v>
      </c>
      <c r="R1218" s="155"/>
      <c r="S1218" s="124"/>
      <c r="T1218" s="119"/>
      <c r="U1218" s="119"/>
      <c r="V1218" s="124"/>
    </row>
    <row r="1219" spans="1:22" ht="12.75" hidden="1" customHeight="1" outlineLevel="1">
      <c r="A1219" s="140"/>
      <c r="B1219" s="155"/>
      <c r="C1219" s="155">
        <v>0</v>
      </c>
      <c r="D1219" s="155"/>
      <c r="E1219" s="155">
        <f t="shared" ref="E1219:F1219" si="1422">E818</f>
        <v>1</v>
      </c>
      <c r="F1219" s="155">
        <f t="shared" si="1422"/>
        <v>4.2</v>
      </c>
      <c r="G1219" s="155"/>
      <c r="H1219" s="155">
        <f t="shared" ref="H1219:I1219" si="1423">H818</f>
        <v>3.2</v>
      </c>
      <c r="I1219" s="155">
        <f t="shared" si="1423"/>
        <v>1</v>
      </c>
      <c r="J1219" s="157">
        <f t="shared" si="1396"/>
        <v>13.44</v>
      </c>
      <c r="K1219" s="157"/>
      <c r="L1219" s="175" t="e">
        <f t="shared" si="1008"/>
        <v>#REF!</v>
      </c>
      <c r="M1219" s="175" t="e">
        <f t="shared" si="1009"/>
        <v>#REF!</v>
      </c>
      <c r="N1219" s="175" t="e">
        <f t="shared" si="1010"/>
        <v>#REF!</v>
      </c>
      <c r="O1219" s="175" t="e">
        <f t="shared" si="1011"/>
        <v>#REF!</v>
      </c>
      <c r="P1219" s="175" t="e">
        <f t="shared" ref="P1219:Q1219" si="1424">N1219+L1219</f>
        <v>#REF!</v>
      </c>
      <c r="Q1219" s="175" t="e">
        <f t="shared" si="1424"/>
        <v>#REF!</v>
      </c>
      <c r="R1219" s="155"/>
      <c r="S1219" s="124"/>
      <c r="T1219" s="119"/>
      <c r="U1219" s="119"/>
      <c r="V1219" s="124"/>
    </row>
    <row r="1220" spans="1:22" ht="12.75" hidden="1" customHeight="1" outlineLevel="1">
      <c r="A1220" s="140"/>
      <c r="B1220" s="155"/>
      <c r="C1220" s="155">
        <v>0</v>
      </c>
      <c r="D1220" s="155"/>
      <c r="E1220" s="155">
        <f t="shared" ref="E1220:F1220" si="1425">E819</f>
        <v>1</v>
      </c>
      <c r="F1220" s="155">
        <f t="shared" si="1425"/>
        <v>3.5</v>
      </c>
      <c r="G1220" s="155"/>
      <c r="H1220" s="155">
        <f t="shared" ref="H1220:I1220" si="1426">H819</f>
        <v>3.2</v>
      </c>
      <c r="I1220" s="155">
        <f t="shared" si="1426"/>
        <v>1</v>
      </c>
      <c r="J1220" s="157">
        <f t="shared" si="1396"/>
        <v>11.2</v>
      </c>
      <c r="K1220" s="157"/>
      <c r="L1220" s="175" t="e">
        <f t="shared" si="1008"/>
        <v>#REF!</v>
      </c>
      <c r="M1220" s="175" t="e">
        <f t="shared" si="1009"/>
        <v>#REF!</v>
      </c>
      <c r="N1220" s="175" t="e">
        <f t="shared" si="1010"/>
        <v>#REF!</v>
      </c>
      <c r="O1220" s="175" t="e">
        <f t="shared" si="1011"/>
        <v>#REF!</v>
      </c>
      <c r="P1220" s="175" t="e">
        <f t="shared" ref="P1220:Q1220" si="1427">N1220+L1220</f>
        <v>#REF!</v>
      </c>
      <c r="Q1220" s="175" t="e">
        <f t="shared" si="1427"/>
        <v>#REF!</v>
      </c>
      <c r="R1220" s="155"/>
      <c r="S1220" s="124"/>
      <c r="T1220" s="119"/>
      <c r="U1220" s="119"/>
      <c r="V1220" s="124"/>
    </row>
    <row r="1221" spans="1:22" ht="12.75" hidden="1" customHeight="1" outlineLevel="1">
      <c r="A1221" s="140"/>
      <c r="B1221" s="155"/>
      <c r="C1221" s="155" t="s">
        <v>741</v>
      </c>
      <c r="D1221" s="155"/>
      <c r="E1221" s="155">
        <f t="shared" ref="E1221:F1221" si="1428">E820</f>
        <v>1</v>
      </c>
      <c r="F1221" s="155">
        <f t="shared" si="1428"/>
        <v>4.9000000000000004</v>
      </c>
      <c r="G1221" s="155"/>
      <c r="H1221" s="155">
        <f t="shared" ref="H1221:I1221" si="1429">H820</f>
        <v>3.2</v>
      </c>
      <c r="I1221" s="155">
        <f t="shared" si="1429"/>
        <v>1</v>
      </c>
      <c r="J1221" s="157">
        <f t="shared" si="1396"/>
        <v>15.68</v>
      </c>
      <c r="K1221" s="157"/>
      <c r="L1221" s="175" t="e">
        <f t="shared" si="1008"/>
        <v>#REF!</v>
      </c>
      <c r="M1221" s="175" t="e">
        <f t="shared" si="1009"/>
        <v>#REF!</v>
      </c>
      <c r="N1221" s="175" t="e">
        <f t="shared" si="1010"/>
        <v>#REF!</v>
      </c>
      <c r="O1221" s="175" t="e">
        <f t="shared" si="1011"/>
        <v>#REF!</v>
      </c>
      <c r="P1221" s="175" t="e">
        <f t="shared" ref="P1221:Q1221" si="1430">N1221+L1221</f>
        <v>#REF!</v>
      </c>
      <c r="Q1221" s="175" t="e">
        <f t="shared" si="1430"/>
        <v>#REF!</v>
      </c>
      <c r="R1221" s="155"/>
      <c r="S1221" s="124"/>
      <c r="T1221" s="119"/>
      <c r="U1221" s="119"/>
      <c r="V1221" s="124"/>
    </row>
    <row r="1222" spans="1:22" ht="12.75" hidden="1" customHeight="1" outlineLevel="1">
      <c r="A1222" s="140"/>
      <c r="B1222" s="155"/>
      <c r="C1222" s="155">
        <v>0</v>
      </c>
      <c r="D1222" s="155"/>
      <c r="E1222" s="155">
        <f t="shared" ref="E1222:F1222" si="1431">E821</f>
        <v>1</v>
      </c>
      <c r="F1222" s="155">
        <f t="shared" si="1431"/>
        <v>5.55</v>
      </c>
      <c r="G1222" s="155"/>
      <c r="H1222" s="155">
        <f t="shared" ref="H1222:I1222" si="1432">H821</f>
        <v>3.2</v>
      </c>
      <c r="I1222" s="155">
        <f t="shared" si="1432"/>
        <v>1</v>
      </c>
      <c r="J1222" s="157">
        <f t="shared" si="1396"/>
        <v>17.760000000000002</v>
      </c>
      <c r="K1222" s="157"/>
      <c r="L1222" s="175" t="e">
        <f t="shared" si="1008"/>
        <v>#REF!</v>
      </c>
      <c r="M1222" s="175" t="e">
        <f t="shared" si="1009"/>
        <v>#REF!</v>
      </c>
      <c r="N1222" s="175" t="e">
        <f t="shared" si="1010"/>
        <v>#REF!</v>
      </c>
      <c r="O1222" s="175" t="e">
        <f t="shared" si="1011"/>
        <v>#REF!</v>
      </c>
      <c r="P1222" s="175" t="e">
        <f t="shared" ref="P1222:Q1222" si="1433">N1222+L1222</f>
        <v>#REF!</v>
      </c>
      <c r="Q1222" s="175" t="e">
        <f t="shared" si="1433"/>
        <v>#REF!</v>
      </c>
      <c r="R1222" s="155"/>
      <c r="S1222" s="124"/>
      <c r="T1222" s="119"/>
      <c r="U1222" s="119"/>
      <c r="V1222" s="124"/>
    </row>
    <row r="1223" spans="1:22" ht="12.75" hidden="1" customHeight="1" outlineLevel="1">
      <c r="A1223" s="140"/>
      <c r="B1223" s="155"/>
      <c r="C1223" s="155">
        <v>0</v>
      </c>
      <c r="D1223" s="155"/>
      <c r="E1223" s="155">
        <f t="shared" ref="E1223:F1223" si="1434">E822</f>
        <v>1</v>
      </c>
      <c r="F1223" s="155">
        <f t="shared" si="1434"/>
        <v>4.0999999999999996</v>
      </c>
      <c r="G1223" s="155"/>
      <c r="H1223" s="155">
        <f t="shared" ref="H1223:I1223" si="1435">H822</f>
        <v>3.2</v>
      </c>
      <c r="I1223" s="155">
        <f t="shared" si="1435"/>
        <v>1</v>
      </c>
      <c r="J1223" s="157">
        <f t="shared" si="1396"/>
        <v>13.12</v>
      </c>
      <c r="K1223" s="157"/>
      <c r="L1223" s="175" t="e">
        <f t="shared" si="1008"/>
        <v>#REF!</v>
      </c>
      <c r="M1223" s="175" t="e">
        <f t="shared" si="1009"/>
        <v>#REF!</v>
      </c>
      <c r="N1223" s="175" t="e">
        <f t="shared" si="1010"/>
        <v>#REF!</v>
      </c>
      <c r="O1223" s="175" t="e">
        <f t="shared" si="1011"/>
        <v>#REF!</v>
      </c>
      <c r="P1223" s="175" t="e">
        <f t="shared" ref="P1223:Q1223" si="1436">N1223+L1223</f>
        <v>#REF!</v>
      </c>
      <c r="Q1223" s="175" t="e">
        <f t="shared" si="1436"/>
        <v>#REF!</v>
      </c>
      <c r="R1223" s="155"/>
      <c r="S1223" s="124"/>
      <c r="T1223" s="119"/>
      <c r="U1223" s="119"/>
      <c r="V1223" s="124"/>
    </row>
    <row r="1224" spans="1:22" ht="12.75" hidden="1" customHeight="1" outlineLevel="1">
      <c r="A1224" s="140"/>
      <c r="B1224" s="155"/>
      <c r="C1224" s="155">
        <v>0</v>
      </c>
      <c r="D1224" s="155"/>
      <c r="E1224" s="155">
        <f t="shared" ref="E1224:F1224" si="1437">E823</f>
        <v>1</v>
      </c>
      <c r="F1224" s="155">
        <f t="shared" si="1437"/>
        <v>3.45</v>
      </c>
      <c r="G1224" s="155"/>
      <c r="H1224" s="155">
        <f t="shared" ref="H1224:I1224" si="1438">H823</f>
        <v>3.2</v>
      </c>
      <c r="I1224" s="155">
        <f t="shared" si="1438"/>
        <v>1</v>
      </c>
      <c r="J1224" s="157">
        <f t="shared" si="1396"/>
        <v>11.04</v>
      </c>
      <c r="K1224" s="157"/>
      <c r="L1224" s="175" t="e">
        <f t="shared" si="1008"/>
        <v>#REF!</v>
      </c>
      <c r="M1224" s="175" t="e">
        <f t="shared" si="1009"/>
        <v>#REF!</v>
      </c>
      <c r="N1224" s="175" t="e">
        <f t="shared" si="1010"/>
        <v>#REF!</v>
      </c>
      <c r="O1224" s="175" t="e">
        <f t="shared" si="1011"/>
        <v>#REF!</v>
      </c>
      <c r="P1224" s="175" t="e">
        <f t="shared" ref="P1224:Q1224" si="1439">N1224+L1224</f>
        <v>#REF!</v>
      </c>
      <c r="Q1224" s="175" t="e">
        <f t="shared" si="1439"/>
        <v>#REF!</v>
      </c>
      <c r="R1224" s="155"/>
      <c r="S1224" s="124"/>
      <c r="T1224" s="119"/>
      <c r="U1224" s="119"/>
      <c r="V1224" s="124"/>
    </row>
    <row r="1225" spans="1:22" ht="12.75" hidden="1" customHeight="1" outlineLevel="1">
      <c r="A1225" s="140"/>
      <c r="B1225" s="155"/>
      <c r="C1225" s="155" t="s">
        <v>743</v>
      </c>
      <c r="D1225" s="155"/>
      <c r="E1225" s="155">
        <f t="shared" ref="E1225:F1225" si="1440">E824</f>
        <v>2</v>
      </c>
      <c r="F1225" s="155">
        <f t="shared" si="1440"/>
        <v>3</v>
      </c>
      <c r="G1225" s="155"/>
      <c r="H1225" s="155">
        <f t="shared" ref="H1225:I1225" si="1441">H824</f>
        <v>3.2</v>
      </c>
      <c r="I1225" s="155">
        <f t="shared" si="1441"/>
        <v>1</v>
      </c>
      <c r="J1225" s="157">
        <f t="shared" si="1396"/>
        <v>19.2</v>
      </c>
      <c r="K1225" s="157"/>
      <c r="L1225" s="175" t="e">
        <f t="shared" si="1008"/>
        <v>#REF!</v>
      </c>
      <c r="M1225" s="175" t="e">
        <f t="shared" si="1009"/>
        <v>#REF!</v>
      </c>
      <c r="N1225" s="175" t="e">
        <f t="shared" si="1010"/>
        <v>#REF!</v>
      </c>
      <c r="O1225" s="175" t="e">
        <f t="shared" si="1011"/>
        <v>#REF!</v>
      </c>
      <c r="P1225" s="175" t="e">
        <f t="shared" ref="P1225:Q1225" si="1442">N1225+L1225</f>
        <v>#REF!</v>
      </c>
      <c r="Q1225" s="175" t="e">
        <f t="shared" si="1442"/>
        <v>#REF!</v>
      </c>
      <c r="R1225" s="155"/>
      <c r="S1225" s="124"/>
      <c r="T1225" s="119"/>
      <c r="U1225" s="119"/>
      <c r="V1225" s="124"/>
    </row>
    <row r="1226" spans="1:22" ht="12.75" hidden="1" customHeight="1" outlineLevel="1">
      <c r="A1226" s="140"/>
      <c r="B1226" s="155"/>
      <c r="C1226" s="155">
        <v>0</v>
      </c>
      <c r="D1226" s="155"/>
      <c r="E1226" s="155">
        <f t="shared" ref="E1226:F1226" si="1443">E825</f>
        <v>2</v>
      </c>
      <c r="F1226" s="155">
        <f t="shared" si="1443"/>
        <v>1.5</v>
      </c>
      <c r="G1226" s="155"/>
      <c r="H1226" s="155">
        <f t="shared" ref="H1226:I1226" si="1444">H825</f>
        <v>3.2</v>
      </c>
      <c r="I1226" s="155">
        <f t="shared" si="1444"/>
        <v>1</v>
      </c>
      <c r="J1226" s="157">
        <f t="shared" si="1396"/>
        <v>9.6</v>
      </c>
      <c r="K1226" s="157"/>
      <c r="L1226" s="175" t="e">
        <f t="shared" si="1008"/>
        <v>#REF!</v>
      </c>
      <c r="M1226" s="175" t="e">
        <f t="shared" si="1009"/>
        <v>#REF!</v>
      </c>
      <c r="N1226" s="175" t="e">
        <f t="shared" si="1010"/>
        <v>#REF!</v>
      </c>
      <c r="O1226" s="175" t="e">
        <f t="shared" si="1011"/>
        <v>#REF!</v>
      </c>
      <c r="P1226" s="175" t="e">
        <f t="shared" ref="P1226:Q1226" si="1445">N1226+L1226</f>
        <v>#REF!</v>
      </c>
      <c r="Q1226" s="175" t="e">
        <f t="shared" si="1445"/>
        <v>#REF!</v>
      </c>
      <c r="R1226" s="155"/>
      <c r="S1226" s="124"/>
      <c r="T1226" s="119"/>
      <c r="U1226" s="119"/>
      <c r="V1226" s="124"/>
    </row>
    <row r="1227" spans="1:22" ht="12.75" hidden="1" customHeight="1" outlineLevel="1">
      <c r="A1227" s="140"/>
      <c r="B1227" s="155"/>
      <c r="C1227" s="155">
        <v>0</v>
      </c>
      <c r="D1227" s="155"/>
      <c r="E1227" s="155">
        <f t="shared" ref="E1227:F1227" si="1446">E826</f>
        <v>1</v>
      </c>
      <c r="F1227" s="155">
        <f t="shared" si="1446"/>
        <v>4.05</v>
      </c>
      <c r="G1227" s="155"/>
      <c r="H1227" s="155">
        <f t="shared" ref="H1227:I1227" si="1447">H826</f>
        <v>3.2</v>
      </c>
      <c r="I1227" s="155">
        <f t="shared" si="1447"/>
        <v>1</v>
      </c>
      <c r="J1227" s="157">
        <f t="shared" si="1396"/>
        <v>12.96</v>
      </c>
      <c r="K1227" s="157"/>
      <c r="L1227" s="175" t="e">
        <f t="shared" si="1008"/>
        <v>#REF!</v>
      </c>
      <c r="M1227" s="175" t="e">
        <f t="shared" si="1009"/>
        <v>#REF!</v>
      </c>
      <c r="N1227" s="175" t="e">
        <f t="shared" si="1010"/>
        <v>#REF!</v>
      </c>
      <c r="O1227" s="175" t="e">
        <f t="shared" si="1011"/>
        <v>#REF!</v>
      </c>
      <c r="P1227" s="175" t="e">
        <f t="shared" ref="P1227:Q1227" si="1448">N1227+L1227</f>
        <v>#REF!</v>
      </c>
      <c r="Q1227" s="175" t="e">
        <f t="shared" si="1448"/>
        <v>#REF!</v>
      </c>
      <c r="R1227" s="155"/>
      <c r="S1227" s="124"/>
      <c r="T1227" s="119"/>
      <c r="U1227" s="119"/>
      <c r="V1227" s="124"/>
    </row>
    <row r="1228" spans="1:22" ht="12.75" hidden="1" customHeight="1" outlineLevel="1">
      <c r="A1228" s="140"/>
      <c r="B1228" s="155"/>
      <c r="C1228" s="155" t="s">
        <v>746</v>
      </c>
      <c r="D1228" s="155"/>
      <c r="E1228" s="155"/>
      <c r="F1228" s="155"/>
      <c r="G1228" s="155"/>
      <c r="H1228" s="155"/>
      <c r="I1228" s="155"/>
      <c r="J1228" s="157">
        <f t="shared" si="1396"/>
        <v>0</v>
      </c>
      <c r="K1228" s="157"/>
      <c r="L1228" s="175" t="e">
        <f t="shared" si="1008"/>
        <v>#REF!</v>
      </c>
      <c r="M1228" s="175" t="e">
        <f t="shared" si="1009"/>
        <v>#REF!</v>
      </c>
      <c r="N1228" s="175" t="e">
        <f t="shared" si="1010"/>
        <v>#REF!</v>
      </c>
      <c r="O1228" s="175" t="e">
        <f t="shared" si="1011"/>
        <v>#REF!</v>
      </c>
      <c r="P1228" s="175" t="e">
        <f t="shared" ref="P1228:Q1228" si="1449">N1228+L1228</f>
        <v>#REF!</v>
      </c>
      <c r="Q1228" s="175" t="e">
        <f t="shared" si="1449"/>
        <v>#REF!</v>
      </c>
      <c r="R1228" s="155"/>
      <c r="S1228" s="124"/>
      <c r="T1228" s="119"/>
      <c r="U1228" s="119"/>
      <c r="V1228" s="124"/>
    </row>
    <row r="1229" spans="1:22" ht="12.75" hidden="1" customHeight="1" outlineLevel="1">
      <c r="A1229" s="140"/>
      <c r="B1229" s="155"/>
      <c r="C1229" s="155" t="s">
        <v>754</v>
      </c>
      <c r="D1229" s="155"/>
      <c r="E1229" s="155">
        <f t="shared" ref="E1229:E1237" si="1450">E828</f>
        <v>1</v>
      </c>
      <c r="F1229" s="155"/>
      <c r="G1229" s="155">
        <f t="shared" ref="G1229:I1229" si="1451">G828</f>
        <v>5.3</v>
      </c>
      <c r="H1229" s="155">
        <f t="shared" si="1451"/>
        <v>2.4</v>
      </c>
      <c r="I1229" s="155">
        <f t="shared" si="1451"/>
        <v>-1</v>
      </c>
      <c r="J1229" s="157">
        <f t="shared" si="1396"/>
        <v>-12.72</v>
      </c>
      <c r="K1229" s="157"/>
      <c r="L1229" s="175" t="e">
        <f t="shared" si="1008"/>
        <v>#REF!</v>
      </c>
      <c r="M1229" s="175" t="e">
        <f t="shared" si="1009"/>
        <v>#REF!</v>
      </c>
      <c r="N1229" s="175" t="e">
        <f t="shared" si="1010"/>
        <v>#REF!</v>
      </c>
      <c r="O1229" s="175" t="e">
        <f t="shared" si="1011"/>
        <v>#REF!</v>
      </c>
      <c r="P1229" s="175" t="e">
        <f t="shared" ref="P1229:Q1229" si="1452">N1229+L1229</f>
        <v>#REF!</v>
      </c>
      <c r="Q1229" s="175" t="e">
        <f t="shared" si="1452"/>
        <v>#REF!</v>
      </c>
      <c r="R1229" s="155"/>
      <c r="S1229" s="124"/>
      <c r="T1229" s="119"/>
      <c r="U1229" s="119"/>
      <c r="V1229" s="124"/>
    </row>
    <row r="1230" spans="1:22" ht="12.75" hidden="1" customHeight="1" outlineLevel="1">
      <c r="A1230" s="140"/>
      <c r="B1230" s="155"/>
      <c r="C1230" s="155" t="s">
        <v>755</v>
      </c>
      <c r="D1230" s="155"/>
      <c r="E1230" s="155">
        <f t="shared" si="1450"/>
        <v>2</v>
      </c>
      <c r="F1230" s="155"/>
      <c r="G1230" s="155">
        <f t="shared" ref="G1230:I1230" si="1453">G829</f>
        <v>2.4</v>
      </c>
      <c r="H1230" s="155">
        <f t="shared" si="1453"/>
        <v>2.4</v>
      </c>
      <c r="I1230" s="155">
        <f t="shared" si="1453"/>
        <v>-1</v>
      </c>
      <c r="J1230" s="157">
        <f t="shared" si="1396"/>
        <v>-11.52</v>
      </c>
      <c r="K1230" s="157"/>
      <c r="L1230" s="175" t="e">
        <f t="shared" si="1008"/>
        <v>#REF!</v>
      </c>
      <c r="M1230" s="175" t="e">
        <f t="shared" si="1009"/>
        <v>#REF!</v>
      </c>
      <c r="N1230" s="175" t="e">
        <f t="shared" si="1010"/>
        <v>#REF!</v>
      </c>
      <c r="O1230" s="175" t="e">
        <f t="shared" si="1011"/>
        <v>#REF!</v>
      </c>
      <c r="P1230" s="175" t="e">
        <f t="shared" ref="P1230:Q1230" si="1454">N1230+L1230</f>
        <v>#REF!</v>
      </c>
      <c r="Q1230" s="175" t="e">
        <f t="shared" si="1454"/>
        <v>#REF!</v>
      </c>
      <c r="R1230" s="155"/>
      <c r="S1230" s="124"/>
      <c r="T1230" s="119"/>
      <c r="U1230" s="119"/>
      <c r="V1230" s="124"/>
    </row>
    <row r="1231" spans="1:22" ht="12.75" hidden="1" customHeight="1" outlineLevel="1">
      <c r="A1231" s="140"/>
      <c r="B1231" s="155"/>
      <c r="C1231" s="155" t="s">
        <v>756</v>
      </c>
      <c r="D1231" s="155"/>
      <c r="E1231" s="155">
        <f t="shared" si="1450"/>
        <v>3</v>
      </c>
      <c r="F1231" s="155"/>
      <c r="G1231" s="155">
        <f t="shared" ref="G1231:I1231" si="1455">G830</f>
        <v>3.55</v>
      </c>
      <c r="H1231" s="155">
        <f t="shared" si="1455"/>
        <v>2.4</v>
      </c>
      <c r="I1231" s="155">
        <f t="shared" si="1455"/>
        <v>-1</v>
      </c>
      <c r="J1231" s="157">
        <f t="shared" si="1396"/>
        <v>-25.56</v>
      </c>
      <c r="K1231" s="157"/>
      <c r="L1231" s="175" t="e">
        <f t="shared" si="1008"/>
        <v>#REF!</v>
      </c>
      <c r="M1231" s="175" t="e">
        <f t="shared" si="1009"/>
        <v>#REF!</v>
      </c>
      <c r="N1231" s="175" t="e">
        <f t="shared" si="1010"/>
        <v>#REF!</v>
      </c>
      <c r="O1231" s="175" t="e">
        <f t="shared" si="1011"/>
        <v>#REF!</v>
      </c>
      <c r="P1231" s="175" t="e">
        <f t="shared" ref="P1231:Q1231" si="1456">N1231+L1231</f>
        <v>#REF!</v>
      </c>
      <c r="Q1231" s="175" t="e">
        <f t="shared" si="1456"/>
        <v>#REF!</v>
      </c>
      <c r="R1231" s="155"/>
      <c r="S1231" s="124"/>
      <c r="T1231" s="119"/>
      <c r="U1231" s="119"/>
      <c r="V1231" s="124"/>
    </row>
    <row r="1232" spans="1:22" ht="12.75" hidden="1" customHeight="1" outlineLevel="1">
      <c r="A1232" s="140"/>
      <c r="B1232" s="155"/>
      <c r="C1232" s="155" t="s">
        <v>757</v>
      </c>
      <c r="D1232" s="155"/>
      <c r="E1232" s="155">
        <f t="shared" si="1450"/>
        <v>2</v>
      </c>
      <c r="F1232" s="155"/>
      <c r="G1232" s="155">
        <f t="shared" ref="G1232:I1232" si="1457">G831</f>
        <v>3.7</v>
      </c>
      <c r="H1232" s="155">
        <f t="shared" si="1457"/>
        <v>2.4</v>
      </c>
      <c r="I1232" s="155">
        <f t="shared" si="1457"/>
        <v>-1</v>
      </c>
      <c r="J1232" s="157">
        <f t="shared" si="1396"/>
        <v>-17.760000000000002</v>
      </c>
      <c r="K1232" s="157"/>
      <c r="L1232" s="175" t="e">
        <f t="shared" si="1008"/>
        <v>#REF!</v>
      </c>
      <c r="M1232" s="175" t="e">
        <f t="shared" si="1009"/>
        <v>#REF!</v>
      </c>
      <c r="N1232" s="175" t="e">
        <f t="shared" si="1010"/>
        <v>#REF!</v>
      </c>
      <c r="O1232" s="175" t="e">
        <f t="shared" si="1011"/>
        <v>#REF!</v>
      </c>
      <c r="P1232" s="175" t="e">
        <f t="shared" ref="P1232:Q1232" si="1458">N1232+L1232</f>
        <v>#REF!</v>
      </c>
      <c r="Q1232" s="175" t="e">
        <f t="shared" si="1458"/>
        <v>#REF!</v>
      </c>
      <c r="R1232" s="155"/>
      <c r="S1232" s="124"/>
      <c r="T1232" s="119"/>
      <c r="U1232" s="119"/>
      <c r="V1232" s="124"/>
    </row>
    <row r="1233" spans="1:22" ht="12.75" hidden="1" customHeight="1" outlineLevel="1">
      <c r="A1233" s="140"/>
      <c r="B1233" s="155"/>
      <c r="C1233" s="155" t="s">
        <v>758</v>
      </c>
      <c r="D1233" s="155"/>
      <c r="E1233" s="155">
        <f t="shared" si="1450"/>
        <v>2</v>
      </c>
      <c r="F1233" s="155"/>
      <c r="G1233" s="155">
        <f t="shared" ref="G1233:I1233" si="1459">G832</f>
        <v>2.4</v>
      </c>
      <c r="H1233" s="155">
        <f t="shared" si="1459"/>
        <v>2.4</v>
      </c>
      <c r="I1233" s="155">
        <f t="shared" si="1459"/>
        <v>-1</v>
      </c>
      <c r="J1233" s="157">
        <f t="shared" si="1396"/>
        <v>-11.52</v>
      </c>
      <c r="K1233" s="157"/>
      <c r="L1233" s="175" t="e">
        <f t="shared" si="1008"/>
        <v>#REF!</v>
      </c>
      <c r="M1233" s="175" t="e">
        <f t="shared" si="1009"/>
        <v>#REF!</v>
      </c>
      <c r="N1233" s="175" t="e">
        <f t="shared" si="1010"/>
        <v>#REF!</v>
      </c>
      <c r="O1233" s="175" t="e">
        <f t="shared" si="1011"/>
        <v>#REF!</v>
      </c>
      <c r="P1233" s="175" t="e">
        <f t="shared" ref="P1233:Q1233" si="1460">N1233+L1233</f>
        <v>#REF!</v>
      </c>
      <c r="Q1233" s="175" t="e">
        <f t="shared" si="1460"/>
        <v>#REF!</v>
      </c>
      <c r="R1233" s="155"/>
      <c r="S1233" s="124"/>
      <c r="T1233" s="119"/>
      <c r="U1233" s="119"/>
      <c r="V1233" s="124"/>
    </row>
    <row r="1234" spans="1:22" ht="12.75" hidden="1" customHeight="1" outlineLevel="1">
      <c r="A1234" s="140"/>
      <c r="B1234" s="155"/>
      <c r="C1234" s="155" t="s">
        <v>759</v>
      </c>
      <c r="D1234" s="155"/>
      <c r="E1234" s="155">
        <f t="shared" si="1450"/>
        <v>1</v>
      </c>
      <c r="F1234" s="155"/>
      <c r="G1234" s="155">
        <f t="shared" ref="G1234:I1234" si="1461">G833</f>
        <v>0.6</v>
      </c>
      <c r="H1234" s="155">
        <f t="shared" si="1461"/>
        <v>1.2</v>
      </c>
      <c r="I1234" s="155">
        <f t="shared" si="1461"/>
        <v>-1</v>
      </c>
      <c r="J1234" s="157">
        <f t="shared" si="1396"/>
        <v>-0.72</v>
      </c>
      <c r="K1234" s="157"/>
      <c r="L1234" s="175" t="e">
        <f t="shared" si="1008"/>
        <v>#REF!</v>
      </c>
      <c r="M1234" s="175" t="e">
        <f t="shared" si="1009"/>
        <v>#REF!</v>
      </c>
      <c r="N1234" s="175" t="e">
        <f t="shared" si="1010"/>
        <v>#REF!</v>
      </c>
      <c r="O1234" s="175" t="e">
        <f t="shared" si="1011"/>
        <v>#REF!</v>
      </c>
      <c r="P1234" s="175" t="e">
        <f t="shared" ref="P1234:Q1234" si="1462">N1234+L1234</f>
        <v>#REF!</v>
      </c>
      <c r="Q1234" s="175" t="e">
        <f t="shared" si="1462"/>
        <v>#REF!</v>
      </c>
      <c r="R1234" s="155"/>
      <c r="S1234" s="124"/>
      <c r="T1234" s="119"/>
      <c r="U1234" s="119"/>
      <c r="V1234" s="124"/>
    </row>
    <row r="1235" spans="1:22" ht="12.75" hidden="1" customHeight="1" outlineLevel="1">
      <c r="A1235" s="140"/>
      <c r="B1235" s="155"/>
      <c r="C1235" s="155" t="s">
        <v>731</v>
      </c>
      <c r="D1235" s="155"/>
      <c r="E1235" s="155">
        <f t="shared" si="1450"/>
        <v>1</v>
      </c>
      <c r="F1235" s="155"/>
      <c r="G1235" s="155">
        <f t="shared" ref="G1235:I1235" si="1463">G834</f>
        <v>1.3</v>
      </c>
      <c r="H1235" s="155">
        <f t="shared" si="1463"/>
        <v>2.7</v>
      </c>
      <c r="I1235" s="155">
        <f t="shared" si="1463"/>
        <v>-1</v>
      </c>
      <c r="J1235" s="157">
        <f t="shared" si="1396"/>
        <v>-3.51</v>
      </c>
      <c r="K1235" s="157"/>
      <c r="L1235" s="175" t="e">
        <f t="shared" si="1008"/>
        <v>#REF!</v>
      </c>
      <c r="M1235" s="175" t="e">
        <f t="shared" si="1009"/>
        <v>#REF!</v>
      </c>
      <c r="N1235" s="175" t="e">
        <f t="shared" si="1010"/>
        <v>#REF!</v>
      </c>
      <c r="O1235" s="175" t="e">
        <f t="shared" si="1011"/>
        <v>#REF!</v>
      </c>
      <c r="P1235" s="175" t="e">
        <f t="shared" ref="P1235:Q1235" si="1464">N1235+L1235</f>
        <v>#REF!</v>
      </c>
      <c r="Q1235" s="175" t="e">
        <f t="shared" si="1464"/>
        <v>#REF!</v>
      </c>
      <c r="R1235" s="155"/>
      <c r="S1235" s="124"/>
      <c r="T1235" s="119"/>
      <c r="U1235" s="119"/>
      <c r="V1235" s="124"/>
    </row>
    <row r="1236" spans="1:22" ht="12.75" hidden="1" customHeight="1" outlineLevel="1">
      <c r="A1236" s="140"/>
      <c r="B1236" s="155"/>
      <c r="C1236" s="155" t="s">
        <v>730</v>
      </c>
      <c r="D1236" s="155"/>
      <c r="E1236" s="155">
        <f t="shared" si="1450"/>
        <v>1</v>
      </c>
      <c r="F1236" s="155"/>
      <c r="G1236" s="155">
        <f t="shared" ref="G1236:I1236" si="1465">G835</f>
        <v>1.3</v>
      </c>
      <c r="H1236" s="155">
        <f t="shared" si="1465"/>
        <v>2.2000000000000002</v>
      </c>
      <c r="I1236" s="155">
        <f t="shared" si="1465"/>
        <v>-1</v>
      </c>
      <c r="J1236" s="157">
        <f t="shared" si="1396"/>
        <v>-2.86</v>
      </c>
      <c r="K1236" s="157"/>
      <c r="L1236" s="175" t="e">
        <f t="shared" si="1008"/>
        <v>#REF!</v>
      </c>
      <c r="M1236" s="175" t="e">
        <f t="shared" si="1009"/>
        <v>#REF!</v>
      </c>
      <c r="N1236" s="175" t="e">
        <f t="shared" si="1010"/>
        <v>#REF!</v>
      </c>
      <c r="O1236" s="175" t="e">
        <f t="shared" si="1011"/>
        <v>#REF!</v>
      </c>
      <c r="P1236" s="175" t="e">
        <f t="shared" ref="P1236:Q1236" si="1466">N1236+L1236</f>
        <v>#REF!</v>
      </c>
      <c r="Q1236" s="175" t="e">
        <f t="shared" si="1466"/>
        <v>#REF!</v>
      </c>
      <c r="R1236" s="155"/>
      <c r="S1236" s="124"/>
      <c r="T1236" s="119"/>
      <c r="U1236" s="119"/>
      <c r="V1236" s="124"/>
    </row>
    <row r="1237" spans="1:22" ht="12.75" hidden="1" customHeight="1" outlineLevel="1">
      <c r="A1237" s="140"/>
      <c r="B1237" s="155" t="s">
        <v>760</v>
      </c>
      <c r="C1237" s="155"/>
      <c r="D1237" s="155"/>
      <c r="E1237" s="155">
        <f t="shared" si="1450"/>
        <v>1</v>
      </c>
      <c r="F1237" s="155">
        <f>F836</f>
        <v>14.9</v>
      </c>
      <c r="G1237" s="155"/>
      <c r="H1237" s="155">
        <f>H836</f>
        <v>0.7</v>
      </c>
      <c r="I1237" s="155">
        <v>2</v>
      </c>
      <c r="J1237" s="157">
        <f t="shared" si="1396"/>
        <v>20.86</v>
      </c>
      <c r="K1237" s="157"/>
      <c r="L1237" s="175" t="e">
        <f t="shared" si="1008"/>
        <v>#REF!</v>
      </c>
      <c r="M1237" s="175" t="e">
        <f t="shared" si="1009"/>
        <v>#REF!</v>
      </c>
      <c r="N1237" s="175" t="e">
        <f t="shared" si="1010"/>
        <v>#REF!</v>
      </c>
      <c r="O1237" s="175" t="e">
        <f t="shared" si="1011"/>
        <v>#REF!</v>
      </c>
      <c r="P1237" s="175" t="e">
        <f t="shared" ref="P1237:Q1237" si="1467">N1237+L1237</f>
        <v>#REF!</v>
      </c>
      <c r="Q1237" s="175" t="e">
        <f t="shared" si="1467"/>
        <v>#REF!</v>
      </c>
      <c r="R1237" s="155"/>
      <c r="S1237" s="124"/>
      <c r="T1237" s="119"/>
      <c r="U1237" s="119"/>
      <c r="V1237" s="124"/>
    </row>
    <row r="1238" spans="1:22" ht="12.75" hidden="1" customHeight="1" outlineLevel="1">
      <c r="A1238" s="140"/>
      <c r="B1238" s="155" t="s">
        <v>781</v>
      </c>
      <c r="C1238" s="155"/>
      <c r="D1238" s="155"/>
      <c r="E1238" s="155"/>
      <c r="F1238" s="155"/>
      <c r="G1238" s="155"/>
      <c r="H1238" s="155"/>
      <c r="I1238" s="155"/>
      <c r="J1238" s="157"/>
      <c r="K1238" s="157"/>
      <c r="L1238" s="175" t="e">
        <f t="shared" si="1008"/>
        <v>#REF!</v>
      </c>
      <c r="M1238" s="175" t="e">
        <f t="shared" si="1009"/>
        <v>#REF!</v>
      </c>
      <c r="N1238" s="175" t="e">
        <f t="shared" si="1010"/>
        <v>#REF!</v>
      </c>
      <c r="O1238" s="175" t="e">
        <f t="shared" si="1011"/>
        <v>#REF!</v>
      </c>
      <c r="P1238" s="175" t="e">
        <f t="shared" ref="P1238:Q1238" si="1468">N1238+L1238</f>
        <v>#REF!</v>
      </c>
      <c r="Q1238" s="175" t="e">
        <f t="shared" si="1468"/>
        <v>#REF!</v>
      </c>
      <c r="R1238" s="155"/>
      <c r="S1238" s="124"/>
      <c r="T1238" s="119"/>
      <c r="U1238" s="119"/>
      <c r="V1238" s="124"/>
    </row>
    <row r="1239" spans="1:22" ht="12.75" hidden="1" customHeight="1" outlineLevel="1">
      <c r="A1239" s="140"/>
      <c r="B1239" s="155" t="s">
        <v>365</v>
      </c>
      <c r="C1239" s="155"/>
      <c r="D1239" s="155"/>
      <c r="E1239" s="155"/>
      <c r="F1239" s="155"/>
      <c r="G1239" s="155"/>
      <c r="H1239" s="155"/>
      <c r="I1239" s="155"/>
      <c r="J1239" s="157"/>
      <c r="K1239" s="157"/>
      <c r="L1239" s="175" t="e">
        <f t="shared" si="1008"/>
        <v>#REF!</v>
      </c>
      <c r="M1239" s="175" t="e">
        <f t="shared" si="1009"/>
        <v>#REF!</v>
      </c>
      <c r="N1239" s="175" t="e">
        <f t="shared" si="1010"/>
        <v>#REF!</v>
      </c>
      <c r="O1239" s="175" t="e">
        <f t="shared" si="1011"/>
        <v>#REF!</v>
      </c>
      <c r="P1239" s="175" t="e">
        <f t="shared" ref="P1239:Q1239" si="1469">N1239+L1239</f>
        <v>#REF!</v>
      </c>
      <c r="Q1239" s="175" t="e">
        <f t="shared" si="1469"/>
        <v>#REF!</v>
      </c>
      <c r="R1239" s="155"/>
      <c r="S1239" s="124"/>
      <c r="T1239" s="119"/>
      <c r="U1239" s="119"/>
      <c r="V1239" s="124"/>
    </row>
    <row r="1240" spans="1:22" ht="12.75" hidden="1" customHeight="1" outlineLevel="1">
      <c r="A1240" s="140"/>
      <c r="B1240" s="155"/>
      <c r="C1240" s="155" t="s">
        <v>763</v>
      </c>
      <c r="D1240" s="155"/>
      <c r="E1240" s="155">
        <f t="shared" ref="E1240:F1240" si="1470">E850</f>
        <v>1</v>
      </c>
      <c r="F1240" s="155">
        <f t="shared" si="1470"/>
        <v>2.7</v>
      </c>
      <c r="G1240" s="155"/>
      <c r="H1240" s="155">
        <f t="shared" ref="H1240:H1241" si="1471">H850</f>
        <v>3.6</v>
      </c>
      <c r="I1240" s="155">
        <v>1</v>
      </c>
      <c r="J1240" s="157">
        <f t="shared" ref="J1240:J1241" si="1472">PRODUCT(E1240:I1240)</f>
        <v>9.7200000000000006</v>
      </c>
      <c r="K1240" s="157"/>
      <c r="L1240" s="175" t="e">
        <f t="shared" si="1008"/>
        <v>#REF!</v>
      </c>
      <c r="M1240" s="175" t="e">
        <f t="shared" si="1009"/>
        <v>#REF!</v>
      </c>
      <c r="N1240" s="175" t="e">
        <f t="shared" si="1010"/>
        <v>#REF!</v>
      </c>
      <c r="O1240" s="175" t="e">
        <f t="shared" si="1011"/>
        <v>#REF!</v>
      </c>
      <c r="P1240" s="175" t="e">
        <f t="shared" ref="P1240:Q1240" si="1473">N1240+L1240</f>
        <v>#REF!</v>
      </c>
      <c r="Q1240" s="175" t="e">
        <f t="shared" si="1473"/>
        <v>#REF!</v>
      </c>
      <c r="R1240" s="155"/>
      <c r="S1240" s="124"/>
      <c r="T1240" s="119"/>
      <c r="U1240" s="119"/>
      <c r="V1240" s="124"/>
    </row>
    <row r="1241" spans="1:22" ht="12.75" hidden="1" customHeight="1" outlineLevel="1">
      <c r="A1241" s="140"/>
      <c r="B1241" s="155"/>
      <c r="C1241" s="155"/>
      <c r="D1241" s="155"/>
      <c r="E1241" s="155">
        <f t="shared" ref="E1241:F1241" si="1474">E851</f>
        <v>1</v>
      </c>
      <c r="F1241" s="155">
        <f t="shared" si="1474"/>
        <v>1.7</v>
      </c>
      <c r="G1241" s="155"/>
      <c r="H1241" s="155">
        <f t="shared" si="1471"/>
        <v>3.6</v>
      </c>
      <c r="I1241" s="155">
        <v>1</v>
      </c>
      <c r="J1241" s="157">
        <f t="shared" si="1472"/>
        <v>6.12</v>
      </c>
      <c r="K1241" s="157"/>
      <c r="L1241" s="175" t="e">
        <f t="shared" si="1008"/>
        <v>#REF!</v>
      </c>
      <c r="M1241" s="175" t="e">
        <f t="shared" si="1009"/>
        <v>#REF!</v>
      </c>
      <c r="N1241" s="175" t="e">
        <f t="shared" si="1010"/>
        <v>#REF!</v>
      </c>
      <c r="O1241" s="175" t="e">
        <f t="shared" si="1011"/>
        <v>#REF!</v>
      </c>
      <c r="P1241" s="175" t="e">
        <f t="shared" ref="P1241:Q1241" si="1475">N1241+L1241</f>
        <v>#REF!</v>
      </c>
      <c r="Q1241" s="175" t="e">
        <f t="shared" si="1475"/>
        <v>#REF!</v>
      </c>
      <c r="R1241" s="155"/>
      <c r="S1241" s="124"/>
      <c r="T1241" s="119"/>
      <c r="U1241" s="119"/>
      <c r="V1241" s="124"/>
    </row>
    <row r="1242" spans="1:22" ht="12.75" hidden="1" customHeight="1" outlineLevel="1">
      <c r="A1242" s="140"/>
      <c r="B1242" s="155" t="s">
        <v>721</v>
      </c>
      <c r="C1242" s="155"/>
      <c r="D1242" s="155"/>
      <c r="E1242" s="155"/>
      <c r="F1242" s="155"/>
      <c r="G1242" s="155"/>
      <c r="H1242" s="155"/>
      <c r="I1242" s="155"/>
      <c r="J1242" s="157"/>
      <c r="K1242" s="157"/>
      <c r="L1242" s="175" t="e">
        <f t="shared" si="1008"/>
        <v>#REF!</v>
      </c>
      <c r="M1242" s="175" t="e">
        <f t="shared" si="1009"/>
        <v>#REF!</v>
      </c>
      <c r="N1242" s="175" t="e">
        <f t="shared" si="1010"/>
        <v>#REF!</v>
      </c>
      <c r="O1242" s="175" t="e">
        <f t="shared" si="1011"/>
        <v>#REF!</v>
      </c>
      <c r="P1242" s="175" t="e">
        <f t="shared" ref="P1242:Q1242" si="1476">N1242+L1242</f>
        <v>#REF!</v>
      </c>
      <c r="Q1242" s="175" t="e">
        <f t="shared" si="1476"/>
        <v>#REF!</v>
      </c>
      <c r="R1242" s="155"/>
      <c r="S1242" s="124"/>
      <c r="T1242" s="119"/>
      <c r="U1242" s="119"/>
      <c r="V1242" s="124"/>
    </row>
    <row r="1243" spans="1:22" ht="12.75" hidden="1" customHeight="1" outlineLevel="1">
      <c r="A1243" s="140"/>
      <c r="B1243" s="155"/>
      <c r="C1243" s="155" t="s">
        <v>764</v>
      </c>
      <c r="D1243" s="155"/>
      <c r="E1243" s="155">
        <f t="shared" ref="E1243:F1243" si="1477">E856</f>
        <v>1</v>
      </c>
      <c r="F1243" s="155">
        <f t="shared" si="1477"/>
        <v>1.6</v>
      </c>
      <c r="G1243" s="155"/>
      <c r="H1243" s="155">
        <f t="shared" ref="H1243:I1243" si="1478">H856</f>
        <v>2.2000000000000002</v>
      </c>
      <c r="I1243" s="155">
        <f t="shared" si="1478"/>
        <v>-1</v>
      </c>
      <c r="J1243" s="157">
        <f t="shared" ref="J1243:J1245" si="1479">PRODUCT(E1243:I1243)</f>
        <v>-3.52</v>
      </c>
      <c r="K1243" s="157"/>
      <c r="L1243" s="175" t="e">
        <f t="shared" si="1008"/>
        <v>#REF!</v>
      </c>
      <c r="M1243" s="175" t="e">
        <f t="shared" si="1009"/>
        <v>#REF!</v>
      </c>
      <c r="N1243" s="175" t="e">
        <f t="shared" si="1010"/>
        <v>#REF!</v>
      </c>
      <c r="O1243" s="175" t="e">
        <f t="shared" si="1011"/>
        <v>#REF!</v>
      </c>
      <c r="P1243" s="175" t="e">
        <f t="shared" ref="P1243:Q1243" si="1480">N1243+L1243</f>
        <v>#REF!</v>
      </c>
      <c r="Q1243" s="175" t="e">
        <f t="shared" si="1480"/>
        <v>#REF!</v>
      </c>
      <c r="R1243" s="155"/>
      <c r="S1243" s="124"/>
      <c r="T1243" s="119"/>
      <c r="U1243" s="119"/>
      <c r="V1243" s="124"/>
    </row>
    <row r="1244" spans="1:22" ht="12.75" hidden="1" customHeight="1" outlineLevel="1">
      <c r="A1244" s="140"/>
      <c r="B1244" s="155" t="s">
        <v>767</v>
      </c>
      <c r="C1244" s="155" t="s">
        <v>365</v>
      </c>
      <c r="D1244" s="155"/>
      <c r="E1244" s="155">
        <f t="shared" ref="E1244:F1244" si="1481">E880</f>
        <v>1</v>
      </c>
      <c r="F1244" s="155">
        <f t="shared" si="1481"/>
        <v>14.1</v>
      </c>
      <c r="G1244" s="155"/>
      <c r="H1244" s="155">
        <f t="shared" ref="H1244:I1244" si="1482">H880</f>
        <v>3.6</v>
      </c>
      <c r="I1244" s="155">
        <f t="shared" si="1482"/>
        <v>1</v>
      </c>
      <c r="J1244" s="157">
        <f t="shared" si="1479"/>
        <v>50.76</v>
      </c>
      <c r="K1244" s="157"/>
      <c r="L1244" s="175" t="e">
        <f t="shared" si="1008"/>
        <v>#REF!</v>
      </c>
      <c r="M1244" s="175" t="e">
        <f t="shared" si="1009"/>
        <v>#REF!</v>
      </c>
      <c r="N1244" s="175" t="e">
        <f t="shared" si="1010"/>
        <v>#REF!</v>
      </c>
      <c r="O1244" s="175" t="e">
        <f t="shared" si="1011"/>
        <v>#REF!</v>
      </c>
      <c r="P1244" s="175" t="e">
        <f t="shared" ref="P1244:Q1244" si="1483">N1244+L1244</f>
        <v>#REF!</v>
      </c>
      <c r="Q1244" s="175" t="e">
        <f t="shared" si="1483"/>
        <v>#REF!</v>
      </c>
      <c r="R1244" s="155"/>
      <c r="S1244" s="124"/>
      <c r="T1244" s="119"/>
      <c r="U1244" s="119"/>
      <c r="V1244" s="124"/>
    </row>
    <row r="1245" spans="1:22" ht="12.75" hidden="1" customHeight="1" outlineLevel="1">
      <c r="A1245" s="140"/>
      <c r="B1245" s="155"/>
      <c r="C1245" s="155" t="s">
        <v>371</v>
      </c>
      <c r="D1245" s="155"/>
      <c r="E1245" s="155">
        <f t="shared" ref="E1245:F1245" si="1484">E881</f>
        <v>1</v>
      </c>
      <c r="F1245" s="155">
        <f t="shared" si="1484"/>
        <v>14.1</v>
      </c>
      <c r="G1245" s="155"/>
      <c r="H1245" s="155">
        <f t="shared" ref="H1245:I1245" si="1485">H881</f>
        <v>3.2</v>
      </c>
      <c r="I1245" s="155">
        <f t="shared" si="1485"/>
        <v>1</v>
      </c>
      <c r="J1245" s="157">
        <f t="shared" si="1479"/>
        <v>45.12</v>
      </c>
      <c r="K1245" s="157"/>
      <c r="L1245" s="175" t="e">
        <f t="shared" si="1008"/>
        <v>#REF!</v>
      </c>
      <c r="M1245" s="175" t="e">
        <f t="shared" si="1009"/>
        <v>#REF!</v>
      </c>
      <c r="N1245" s="175" t="e">
        <f t="shared" si="1010"/>
        <v>#REF!</v>
      </c>
      <c r="O1245" s="175" t="e">
        <f t="shared" si="1011"/>
        <v>#REF!</v>
      </c>
      <c r="P1245" s="175" t="e">
        <f t="shared" ref="P1245:Q1245" si="1486">N1245+L1245</f>
        <v>#REF!</v>
      </c>
      <c r="Q1245" s="175" t="e">
        <f t="shared" si="1486"/>
        <v>#REF!</v>
      </c>
      <c r="R1245" s="155"/>
      <c r="S1245" s="124"/>
      <c r="T1245" s="119"/>
      <c r="U1245" s="119"/>
      <c r="V1245" s="124"/>
    </row>
    <row r="1246" spans="1:22" ht="12.75" hidden="1" customHeight="1" outlineLevel="1">
      <c r="A1246" s="140"/>
      <c r="B1246" s="155" t="s">
        <v>770</v>
      </c>
      <c r="C1246" s="155" t="s">
        <v>771</v>
      </c>
      <c r="D1246" s="155"/>
      <c r="E1246" s="155">
        <f t="shared" ref="E1246:F1246" si="1487">E1003</f>
        <v>1</v>
      </c>
      <c r="F1246" s="155">
        <f t="shared" si="1487"/>
        <v>58.8</v>
      </c>
      <c r="G1246" s="155"/>
      <c r="H1246" s="155">
        <f t="shared" ref="H1246:J1246" si="1488">H1003</f>
        <v>0.5</v>
      </c>
      <c r="I1246" s="155">
        <f t="shared" si="1488"/>
        <v>1</v>
      </c>
      <c r="J1246" s="155">
        <f t="shared" si="1488"/>
        <v>29.4</v>
      </c>
      <c r="K1246" s="157"/>
      <c r="L1246" s="175" t="e">
        <f t="shared" si="1008"/>
        <v>#REF!</v>
      </c>
      <c r="M1246" s="175" t="e">
        <f t="shared" si="1009"/>
        <v>#REF!</v>
      </c>
      <c r="N1246" s="175" t="e">
        <f t="shared" si="1010"/>
        <v>#REF!</v>
      </c>
      <c r="O1246" s="175" t="e">
        <f t="shared" si="1011"/>
        <v>#REF!</v>
      </c>
      <c r="P1246" s="175" t="e">
        <f t="shared" ref="P1246:Q1246" si="1489">N1246+L1246</f>
        <v>#REF!</v>
      </c>
      <c r="Q1246" s="175" t="e">
        <f t="shared" si="1489"/>
        <v>#REF!</v>
      </c>
      <c r="R1246" s="155"/>
      <c r="S1246" s="124"/>
      <c r="T1246" s="119"/>
      <c r="U1246" s="119"/>
      <c r="V1246" s="124"/>
    </row>
    <row r="1247" spans="1:22" ht="12.75" hidden="1" customHeight="1" outlineLevel="1">
      <c r="A1247" s="140"/>
      <c r="B1247" s="155"/>
      <c r="C1247" s="155" t="s">
        <v>772</v>
      </c>
      <c r="D1247" s="155"/>
      <c r="E1247" s="155">
        <f t="shared" ref="E1247:F1247" si="1490">E1004</f>
        <v>1</v>
      </c>
      <c r="F1247" s="155">
        <f t="shared" si="1490"/>
        <v>0.7</v>
      </c>
      <c r="G1247" s="155"/>
      <c r="H1247" s="155">
        <f t="shared" ref="H1247:J1247" si="1491">H1004</f>
        <v>6.8</v>
      </c>
      <c r="I1247" s="155">
        <f t="shared" si="1491"/>
        <v>1</v>
      </c>
      <c r="J1247" s="155">
        <f t="shared" si="1491"/>
        <v>4.76</v>
      </c>
      <c r="K1247" s="157"/>
      <c r="L1247" s="175" t="e">
        <f t="shared" si="1008"/>
        <v>#REF!</v>
      </c>
      <c r="M1247" s="175" t="e">
        <f t="shared" si="1009"/>
        <v>#REF!</v>
      </c>
      <c r="N1247" s="175" t="e">
        <f t="shared" si="1010"/>
        <v>#REF!</v>
      </c>
      <c r="O1247" s="175" t="e">
        <f t="shared" si="1011"/>
        <v>#REF!</v>
      </c>
      <c r="P1247" s="175" t="e">
        <f t="shared" ref="P1247:Q1247" si="1492">N1247+L1247</f>
        <v>#REF!</v>
      </c>
      <c r="Q1247" s="175" t="e">
        <f t="shared" si="1492"/>
        <v>#REF!</v>
      </c>
      <c r="R1247" s="155"/>
      <c r="S1247" s="124"/>
      <c r="T1247" s="119"/>
      <c r="U1247" s="119"/>
      <c r="V1247" s="124"/>
    </row>
    <row r="1248" spans="1:22" ht="12.75" hidden="1" customHeight="1" outlineLevel="1">
      <c r="A1248" s="140"/>
      <c r="B1248" s="155"/>
      <c r="C1248" s="155" t="s">
        <v>773</v>
      </c>
      <c r="D1248" s="155"/>
      <c r="E1248" s="155"/>
      <c r="F1248" s="155"/>
      <c r="G1248" s="155"/>
      <c r="H1248" s="155"/>
      <c r="I1248" s="155">
        <f t="shared" ref="I1248:J1248" si="1493">I1005</f>
        <v>12.53</v>
      </c>
      <c r="J1248" s="155">
        <f t="shared" si="1493"/>
        <v>12.53</v>
      </c>
      <c r="K1248" s="157"/>
      <c r="L1248" s="175" t="e">
        <f t="shared" si="1008"/>
        <v>#REF!</v>
      </c>
      <c r="M1248" s="175" t="e">
        <f t="shared" si="1009"/>
        <v>#REF!</v>
      </c>
      <c r="N1248" s="175" t="e">
        <f t="shared" si="1010"/>
        <v>#REF!</v>
      </c>
      <c r="O1248" s="175" t="e">
        <f t="shared" si="1011"/>
        <v>#REF!</v>
      </c>
      <c r="P1248" s="175" t="e">
        <f t="shared" ref="P1248:Q1248" si="1494">N1248+L1248</f>
        <v>#REF!</v>
      </c>
      <c r="Q1248" s="175" t="e">
        <f t="shared" si="1494"/>
        <v>#REF!</v>
      </c>
      <c r="R1248" s="155"/>
      <c r="S1248" s="124"/>
      <c r="T1248" s="119"/>
      <c r="U1248" s="119"/>
      <c r="V1248" s="124"/>
    </row>
    <row r="1249" spans="1:22" ht="12.75" hidden="1" customHeight="1" outlineLevel="1">
      <c r="A1249" s="140"/>
      <c r="B1249" s="155"/>
      <c r="C1249" s="155"/>
      <c r="D1249" s="155"/>
      <c r="E1249" s="155"/>
      <c r="F1249" s="155">
        <f>F1006</f>
        <v>9.8000000000000007</v>
      </c>
      <c r="G1249" s="155"/>
      <c r="H1249" s="155">
        <f>H1006</f>
        <v>0.4</v>
      </c>
      <c r="I1249" s="155"/>
      <c r="J1249" s="155">
        <f>J1006</f>
        <v>3.92</v>
      </c>
      <c r="K1249" s="157"/>
      <c r="L1249" s="175" t="e">
        <f t="shared" si="1008"/>
        <v>#REF!</v>
      </c>
      <c r="M1249" s="175" t="e">
        <f t="shared" si="1009"/>
        <v>#REF!</v>
      </c>
      <c r="N1249" s="175" t="e">
        <f t="shared" si="1010"/>
        <v>#REF!</v>
      </c>
      <c r="O1249" s="175" t="e">
        <f t="shared" si="1011"/>
        <v>#REF!</v>
      </c>
      <c r="P1249" s="175" t="e">
        <f t="shared" ref="P1249:Q1249" si="1495">N1249+L1249</f>
        <v>#REF!</v>
      </c>
      <c r="Q1249" s="175" t="e">
        <f t="shared" si="1495"/>
        <v>#REF!</v>
      </c>
      <c r="R1249" s="155"/>
      <c r="S1249" s="124"/>
      <c r="T1249" s="119"/>
      <c r="U1249" s="119"/>
      <c r="V1249" s="124"/>
    </row>
    <row r="1250" spans="1:22" ht="12.75" hidden="1" customHeight="1" outlineLevel="1">
      <c r="A1250" s="140"/>
      <c r="B1250" s="155"/>
      <c r="C1250" s="155" t="s">
        <v>774</v>
      </c>
      <c r="D1250" s="155"/>
      <c r="E1250" s="155"/>
      <c r="F1250" s="155"/>
      <c r="G1250" s="155"/>
      <c r="H1250" s="155"/>
      <c r="I1250" s="155">
        <f t="shared" ref="I1250:J1250" si="1496">I1007</f>
        <v>62.28</v>
      </c>
      <c r="J1250" s="155">
        <f t="shared" si="1496"/>
        <v>62.28</v>
      </c>
      <c r="K1250" s="157"/>
      <c r="L1250" s="175" t="e">
        <f t="shared" si="1008"/>
        <v>#REF!</v>
      </c>
      <c r="M1250" s="175" t="e">
        <f t="shared" si="1009"/>
        <v>#REF!</v>
      </c>
      <c r="N1250" s="175" t="e">
        <f t="shared" si="1010"/>
        <v>#REF!</v>
      </c>
      <c r="O1250" s="175" t="e">
        <f t="shared" si="1011"/>
        <v>#REF!</v>
      </c>
      <c r="P1250" s="175" t="e">
        <f t="shared" ref="P1250:Q1250" si="1497">N1250+L1250</f>
        <v>#REF!</v>
      </c>
      <c r="Q1250" s="175" t="e">
        <f t="shared" si="1497"/>
        <v>#REF!</v>
      </c>
      <c r="R1250" s="155"/>
      <c r="S1250" s="124"/>
      <c r="T1250" s="119"/>
      <c r="U1250" s="119"/>
      <c r="V1250" s="124"/>
    </row>
    <row r="1251" spans="1:22" ht="12.75" hidden="1" customHeight="1" outlineLevel="1">
      <c r="A1251" s="140"/>
      <c r="B1251" s="155"/>
      <c r="C1251" s="155"/>
      <c r="D1251" s="155"/>
      <c r="E1251" s="155"/>
      <c r="F1251" s="155">
        <f>F1008</f>
        <v>54.1</v>
      </c>
      <c r="G1251" s="155"/>
      <c r="H1251" s="155">
        <f>H1008</f>
        <v>0.4</v>
      </c>
      <c r="I1251" s="155"/>
      <c r="J1251" s="155">
        <f>J1008</f>
        <v>21.64</v>
      </c>
      <c r="K1251" s="157"/>
      <c r="L1251" s="175" t="e">
        <f t="shared" si="1008"/>
        <v>#REF!</v>
      </c>
      <c r="M1251" s="175" t="e">
        <f t="shared" si="1009"/>
        <v>#REF!</v>
      </c>
      <c r="N1251" s="175" t="e">
        <f t="shared" si="1010"/>
        <v>#REF!</v>
      </c>
      <c r="O1251" s="175" t="e">
        <f t="shared" si="1011"/>
        <v>#REF!</v>
      </c>
      <c r="P1251" s="175" t="e">
        <f t="shared" ref="P1251:Q1251" si="1498">N1251+L1251</f>
        <v>#REF!</v>
      </c>
      <c r="Q1251" s="175" t="e">
        <f t="shared" si="1498"/>
        <v>#REF!</v>
      </c>
      <c r="R1251" s="155"/>
      <c r="S1251" s="124"/>
      <c r="T1251" s="119"/>
      <c r="U1251" s="119"/>
      <c r="V1251" s="124"/>
    </row>
    <row r="1252" spans="1:22" ht="12.75" hidden="1" customHeight="1" outlineLevel="1">
      <c r="A1252" s="140"/>
      <c r="B1252" s="155"/>
      <c r="C1252" s="155"/>
      <c r="D1252" s="155"/>
      <c r="E1252" s="155"/>
      <c r="F1252" s="155"/>
      <c r="G1252" s="155"/>
      <c r="H1252" s="155"/>
      <c r="I1252" s="155"/>
      <c r="J1252" s="155"/>
      <c r="K1252" s="157"/>
      <c r="L1252" s="175" t="e">
        <f t="shared" si="1008"/>
        <v>#REF!</v>
      </c>
      <c r="M1252" s="175" t="e">
        <f t="shared" si="1009"/>
        <v>#REF!</v>
      </c>
      <c r="N1252" s="175" t="e">
        <f t="shared" si="1010"/>
        <v>#REF!</v>
      </c>
      <c r="O1252" s="175" t="e">
        <f t="shared" si="1011"/>
        <v>#REF!</v>
      </c>
      <c r="P1252" s="175" t="e">
        <f t="shared" ref="P1252:Q1252" si="1499">N1252+L1252</f>
        <v>#REF!</v>
      </c>
      <c r="Q1252" s="175" t="e">
        <f t="shared" si="1499"/>
        <v>#REF!</v>
      </c>
      <c r="R1252" s="155"/>
      <c r="S1252" s="124"/>
      <c r="T1252" s="119"/>
      <c r="U1252" s="119"/>
      <c r="V1252" s="124"/>
    </row>
    <row r="1253" spans="1:22" ht="12.75" customHeight="1" collapsed="1">
      <c r="A1253" s="140">
        <v>7</v>
      </c>
      <c r="B1253" s="155" t="s">
        <v>782</v>
      </c>
      <c r="C1253" s="155" t="s">
        <v>493</v>
      </c>
      <c r="D1253" s="214" t="s">
        <v>296</v>
      </c>
      <c r="E1253" s="156"/>
      <c r="F1253" s="157"/>
      <c r="G1253" s="157"/>
      <c r="H1253" s="157"/>
      <c r="I1253" s="157"/>
      <c r="J1253" s="157"/>
      <c r="K1253" s="157">
        <f>SUBTOTAL(9,J1255:J1284)</f>
        <v>255.7</v>
      </c>
      <c r="L1253" s="175" t="e">
        <f t="shared" si="1008"/>
        <v>#REF!</v>
      </c>
      <c r="M1253" s="175" t="e">
        <f t="shared" si="1009"/>
        <v>#REF!</v>
      </c>
      <c r="N1253" s="175" t="e">
        <f t="shared" si="1010"/>
        <v>#REF!</v>
      </c>
      <c r="O1253" s="175" t="e">
        <f t="shared" si="1011"/>
        <v>#REF!</v>
      </c>
      <c r="P1253" s="175" t="e">
        <f t="shared" ref="P1253:Q1253" si="1500">N1253+L1253</f>
        <v>#REF!</v>
      </c>
      <c r="Q1253" s="175" t="e">
        <f t="shared" si="1500"/>
        <v>#REF!</v>
      </c>
      <c r="R1253" s="155"/>
      <c r="S1253" s="124"/>
      <c r="T1253" s="119">
        <v>19000</v>
      </c>
      <c r="U1253" s="119">
        <v>25000</v>
      </c>
      <c r="V1253" s="124"/>
    </row>
    <row r="1254" spans="1:22" ht="12.75" hidden="1" customHeight="1" outlineLevel="1">
      <c r="A1254" s="140"/>
      <c r="B1254" s="155" t="s">
        <v>768</v>
      </c>
      <c r="C1254" s="155"/>
      <c r="D1254" s="155"/>
      <c r="E1254" s="155"/>
      <c r="F1254" s="155"/>
      <c r="G1254" s="155"/>
      <c r="H1254" s="155"/>
      <c r="I1254" s="155"/>
      <c r="J1254" s="157"/>
      <c r="K1254" s="157"/>
      <c r="L1254" s="175" t="e">
        <f t="shared" si="1008"/>
        <v>#REF!</v>
      </c>
      <c r="M1254" s="175" t="e">
        <f t="shared" si="1009"/>
        <v>#REF!</v>
      </c>
      <c r="N1254" s="175" t="e">
        <f t="shared" si="1010"/>
        <v>#REF!</v>
      </c>
      <c r="O1254" s="175" t="e">
        <f t="shared" si="1011"/>
        <v>#REF!</v>
      </c>
      <c r="P1254" s="175" t="e">
        <f t="shared" ref="P1254:Q1254" si="1501">N1254+L1254</f>
        <v>#REF!</v>
      </c>
      <c r="Q1254" s="175" t="e">
        <f t="shared" si="1501"/>
        <v>#REF!</v>
      </c>
      <c r="R1254" s="155"/>
      <c r="S1254" s="124"/>
      <c r="T1254" s="119"/>
      <c r="U1254" s="119"/>
      <c r="V1254" s="124"/>
    </row>
    <row r="1255" spans="1:22" ht="12.75" hidden="1" customHeight="1" outlineLevel="1">
      <c r="A1255" s="140"/>
      <c r="B1255" s="155"/>
      <c r="C1255" s="155"/>
      <c r="D1255" s="155"/>
      <c r="E1255" s="155"/>
      <c r="F1255" s="155"/>
      <c r="G1255" s="155"/>
      <c r="H1255" s="155"/>
      <c r="I1255" s="155"/>
      <c r="J1255" s="157"/>
      <c r="K1255" s="157"/>
      <c r="L1255" s="175" t="e">
        <f t="shared" si="1008"/>
        <v>#REF!</v>
      </c>
      <c r="M1255" s="175" t="e">
        <f t="shared" si="1009"/>
        <v>#REF!</v>
      </c>
      <c r="N1255" s="175" t="e">
        <f t="shared" si="1010"/>
        <v>#REF!</v>
      </c>
      <c r="O1255" s="175" t="e">
        <f t="shared" si="1011"/>
        <v>#REF!</v>
      </c>
      <c r="P1255" s="175" t="e">
        <f t="shared" ref="P1255:Q1255" si="1502">N1255+L1255</f>
        <v>#REF!</v>
      </c>
      <c r="Q1255" s="175" t="e">
        <f t="shared" si="1502"/>
        <v>#REF!</v>
      </c>
      <c r="R1255" s="155"/>
      <c r="S1255" s="124"/>
      <c r="T1255" s="119"/>
      <c r="U1255" s="119"/>
      <c r="V1255" s="124"/>
    </row>
    <row r="1256" spans="1:22" ht="12.75" hidden="1" customHeight="1" outlineLevel="1">
      <c r="A1256" s="140"/>
      <c r="B1256" s="155"/>
      <c r="C1256" s="155" t="s">
        <v>747</v>
      </c>
      <c r="D1256" s="155"/>
      <c r="E1256" s="155">
        <f t="shared" ref="E1256:E1275" si="1503">E1020</f>
        <v>1</v>
      </c>
      <c r="F1256" s="155"/>
      <c r="G1256" s="155">
        <f t="shared" ref="G1256:J1256" si="1504">G1020</f>
        <v>5.3</v>
      </c>
      <c r="H1256" s="155">
        <f t="shared" si="1504"/>
        <v>3</v>
      </c>
      <c r="I1256" s="155">
        <f t="shared" si="1504"/>
        <v>1</v>
      </c>
      <c r="J1256" s="155">
        <f t="shared" si="1504"/>
        <v>11.3</v>
      </c>
      <c r="K1256" s="157"/>
      <c r="L1256" s="175" t="e">
        <f t="shared" si="1008"/>
        <v>#REF!</v>
      </c>
      <c r="M1256" s="175" t="e">
        <f t="shared" si="1009"/>
        <v>#REF!</v>
      </c>
      <c r="N1256" s="175" t="e">
        <f t="shared" si="1010"/>
        <v>#REF!</v>
      </c>
      <c r="O1256" s="175" t="e">
        <f t="shared" si="1011"/>
        <v>#REF!</v>
      </c>
      <c r="P1256" s="175" t="e">
        <f t="shared" ref="P1256:Q1256" si="1505">N1256+L1256</f>
        <v>#REF!</v>
      </c>
      <c r="Q1256" s="175" t="e">
        <f t="shared" si="1505"/>
        <v>#REF!</v>
      </c>
      <c r="R1256" s="155"/>
      <c r="S1256" s="124"/>
      <c r="T1256" s="119"/>
      <c r="U1256" s="119"/>
      <c r="V1256" s="124"/>
    </row>
    <row r="1257" spans="1:22" ht="12.75" hidden="1" customHeight="1" outlineLevel="1">
      <c r="A1257" s="140"/>
      <c r="B1257" s="155"/>
      <c r="C1257" s="155">
        <v>0</v>
      </c>
      <c r="D1257" s="155"/>
      <c r="E1257" s="155">
        <f t="shared" si="1503"/>
        <v>1</v>
      </c>
      <c r="F1257" s="155"/>
      <c r="G1257" s="155">
        <f t="shared" ref="G1257:J1257" si="1506">G1021</f>
        <v>0</v>
      </c>
      <c r="H1257" s="155">
        <f t="shared" si="1506"/>
        <v>2.4</v>
      </c>
      <c r="I1257" s="155">
        <f t="shared" si="1506"/>
        <v>1</v>
      </c>
      <c r="J1257" s="155">
        <f t="shared" si="1506"/>
        <v>4.8</v>
      </c>
      <c r="K1257" s="157"/>
      <c r="L1257" s="175" t="e">
        <f t="shared" si="1008"/>
        <v>#REF!</v>
      </c>
      <c r="M1257" s="175" t="e">
        <f t="shared" si="1009"/>
        <v>#REF!</v>
      </c>
      <c r="N1257" s="175" t="e">
        <f t="shared" si="1010"/>
        <v>#REF!</v>
      </c>
      <c r="O1257" s="175" t="e">
        <f t="shared" si="1011"/>
        <v>#REF!</v>
      </c>
      <c r="P1257" s="175" t="e">
        <f t="shared" ref="P1257:Q1257" si="1507">N1257+L1257</f>
        <v>#REF!</v>
      </c>
      <c r="Q1257" s="175" t="e">
        <f t="shared" si="1507"/>
        <v>#REF!</v>
      </c>
      <c r="R1257" s="155"/>
      <c r="S1257" s="124"/>
      <c r="T1257" s="119"/>
      <c r="U1257" s="119"/>
      <c r="V1257" s="124"/>
    </row>
    <row r="1258" spans="1:22" ht="12.75" hidden="1" customHeight="1" outlineLevel="1">
      <c r="A1258" s="140"/>
      <c r="B1258" s="155"/>
      <c r="C1258" s="155">
        <v>0</v>
      </c>
      <c r="D1258" s="155"/>
      <c r="E1258" s="155">
        <f t="shared" si="1503"/>
        <v>1</v>
      </c>
      <c r="F1258" s="155"/>
      <c r="G1258" s="155">
        <f t="shared" ref="G1258:J1258" si="1508">G1022</f>
        <v>2</v>
      </c>
      <c r="H1258" s="155">
        <f t="shared" si="1508"/>
        <v>2.4</v>
      </c>
      <c r="I1258" s="155">
        <f t="shared" si="1508"/>
        <v>1</v>
      </c>
      <c r="J1258" s="155">
        <f t="shared" si="1508"/>
        <v>6.8</v>
      </c>
      <c r="K1258" s="157"/>
      <c r="L1258" s="175" t="e">
        <f t="shared" si="1008"/>
        <v>#REF!</v>
      </c>
      <c r="M1258" s="175" t="e">
        <f t="shared" si="1009"/>
        <v>#REF!</v>
      </c>
      <c r="N1258" s="175" t="e">
        <f t="shared" si="1010"/>
        <v>#REF!</v>
      </c>
      <c r="O1258" s="175" t="e">
        <f t="shared" si="1011"/>
        <v>#REF!</v>
      </c>
      <c r="P1258" s="175" t="e">
        <f t="shared" ref="P1258:Q1258" si="1509">N1258+L1258</f>
        <v>#REF!</v>
      </c>
      <c r="Q1258" s="175" t="e">
        <f t="shared" si="1509"/>
        <v>#REF!</v>
      </c>
      <c r="R1258" s="155"/>
      <c r="S1258" s="124"/>
      <c r="T1258" s="119"/>
      <c r="U1258" s="119"/>
      <c r="V1258" s="124"/>
    </row>
    <row r="1259" spans="1:22" ht="12.75" hidden="1" customHeight="1" outlineLevel="1">
      <c r="A1259" s="140"/>
      <c r="B1259" s="155"/>
      <c r="C1259" s="155" t="s">
        <v>748</v>
      </c>
      <c r="D1259" s="155"/>
      <c r="E1259" s="155">
        <f t="shared" si="1503"/>
        <v>2</v>
      </c>
      <c r="F1259" s="155"/>
      <c r="G1259" s="155">
        <f t="shared" ref="G1259:J1259" si="1510">G1023</f>
        <v>2.4</v>
      </c>
      <c r="H1259" s="155">
        <f t="shared" si="1510"/>
        <v>3</v>
      </c>
      <c r="I1259" s="155">
        <f t="shared" si="1510"/>
        <v>1</v>
      </c>
      <c r="J1259" s="155">
        <f t="shared" si="1510"/>
        <v>14.4</v>
      </c>
      <c r="K1259" s="157"/>
      <c r="L1259" s="175" t="e">
        <f t="shared" si="1008"/>
        <v>#REF!</v>
      </c>
      <c r="M1259" s="175" t="e">
        <f t="shared" si="1009"/>
        <v>#REF!</v>
      </c>
      <c r="N1259" s="175" t="e">
        <f t="shared" si="1010"/>
        <v>#REF!</v>
      </c>
      <c r="O1259" s="175" t="e">
        <f t="shared" si="1011"/>
        <v>#REF!</v>
      </c>
      <c r="P1259" s="175" t="e">
        <f t="shared" ref="P1259:Q1259" si="1511">N1259+L1259</f>
        <v>#REF!</v>
      </c>
      <c r="Q1259" s="175" t="e">
        <f t="shared" si="1511"/>
        <v>#REF!</v>
      </c>
      <c r="R1259" s="155"/>
      <c r="S1259" s="124"/>
      <c r="T1259" s="119"/>
      <c r="U1259" s="119"/>
      <c r="V1259" s="124"/>
    </row>
    <row r="1260" spans="1:22" ht="12.75" hidden="1" customHeight="1" outlineLevel="1">
      <c r="A1260" s="140"/>
      <c r="B1260" s="155"/>
      <c r="C1260" s="155" t="s">
        <v>749</v>
      </c>
      <c r="D1260" s="155"/>
      <c r="E1260" s="155">
        <f t="shared" si="1503"/>
        <v>1</v>
      </c>
      <c r="F1260" s="155"/>
      <c r="G1260" s="155">
        <f t="shared" ref="G1260:J1260" si="1512">G1024</f>
        <v>2.6</v>
      </c>
      <c r="H1260" s="155">
        <f t="shared" si="1512"/>
        <v>3</v>
      </c>
      <c r="I1260" s="155">
        <f t="shared" si="1512"/>
        <v>1</v>
      </c>
      <c r="J1260" s="155">
        <f t="shared" si="1512"/>
        <v>8.6</v>
      </c>
      <c r="K1260" s="157"/>
      <c r="L1260" s="175" t="e">
        <f t="shared" si="1008"/>
        <v>#REF!</v>
      </c>
      <c r="M1260" s="175" t="e">
        <f t="shared" si="1009"/>
        <v>#REF!</v>
      </c>
      <c r="N1260" s="175" t="e">
        <f t="shared" si="1010"/>
        <v>#REF!</v>
      </c>
      <c r="O1260" s="175" t="e">
        <f t="shared" si="1011"/>
        <v>#REF!</v>
      </c>
      <c r="P1260" s="175" t="e">
        <f t="shared" ref="P1260:Q1260" si="1513">N1260+L1260</f>
        <v>#REF!</v>
      </c>
      <c r="Q1260" s="175" t="e">
        <f t="shared" si="1513"/>
        <v>#REF!</v>
      </c>
      <c r="R1260" s="155"/>
      <c r="S1260" s="124"/>
      <c r="T1260" s="119"/>
      <c r="U1260" s="119"/>
      <c r="V1260" s="124"/>
    </row>
    <row r="1261" spans="1:22" ht="12.75" hidden="1" customHeight="1" outlineLevel="1">
      <c r="A1261" s="140"/>
      <c r="B1261" s="155"/>
      <c r="C1261" s="155" t="s">
        <v>750</v>
      </c>
      <c r="D1261" s="155"/>
      <c r="E1261" s="155">
        <f t="shared" si="1503"/>
        <v>1</v>
      </c>
      <c r="F1261" s="155"/>
      <c r="G1261" s="155">
        <f t="shared" ref="G1261:J1261" si="1514">G1025</f>
        <v>3.7</v>
      </c>
      <c r="H1261" s="155">
        <f t="shared" si="1514"/>
        <v>3</v>
      </c>
      <c r="I1261" s="155">
        <f t="shared" si="1514"/>
        <v>1</v>
      </c>
      <c r="J1261" s="155">
        <f t="shared" si="1514"/>
        <v>9.6999999999999993</v>
      </c>
      <c r="K1261" s="157"/>
      <c r="L1261" s="175" t="e">
        <f t="shared" si="1008"/>
        <v>#REF!</v>
      </c>
      <c r="M1261" s="175" t="e">
        <f t="shared" si="1009"/>
        <v>#REF!</v>
      </c>
      <c r="N1261" s="175" t="e">
        <f t="shared" si="1010"/>
        <v>#REF!</v>
      </c>
      <c r="O1261" s="175" t="e">
        <f t="shared" si="1011"/>
        <v>#REF!</v>
      </c>
      <c r="P1261" s="175" t="e">
        <f t="shared" ref="P1261:Q1261" si="1515">N1261+L1261</f>
        <v>#REF!</v>
      </c>
      <c r="Q1261" s="175" t="e">
        <f t="shared" si="1515"/>
        <v>#REF!</v>
      </c>
      <c r="R1261" s="155"/>
      <c r="S1261" s="124"/>
      <c r="T1261" s="119"/>
      <c r="U1261" s="119"/>
      <c r="V1261" s="124"/>
    </row>
    <row r="1262" spans="1:22" ht="12.75" hidden="1" customHeight="1" outlineLevel="1">
      <c r="A1262" s="140"/>
      <c r="B1262" s="155"/>
      <c r="C1262" s="155" t="s">
        <v>751</v>
      </c>
      <c r="D1262" s="155"/>
      <c r="E1262" s="155">
        <f t="shared" si="1503"/>
        <v>2</v>
      </c>
      <c r="F1262" s="155"/>
      <c r="G1262" s="155">
        <f t="shared" ref="G1262:J1262" si="1516">G1026</f>
        <v>2.4</v>
      </c>
      <c r="H1262" s="155">
        <f t="shared" si="1516"/>
        <v>3</v>
      </c>
      <c r="I1262" s="155">
        <f t="shared" si="1516"/>
        <v>1</v>
      </c>
      <c r="J1262" s="155">
        <f t="shared" si="1516"/>
        <v>14.4</v>
      </c>
      <c r="K1262" s="157"/>
      <c r="L1262" s="175" t="e">
        <f t="shared" si="1008"/>
        <v>#REF!</v>
      </c>
      <c r="M1262" s="175" t="e">
        <f t="shared" si="1009"/>
        <v>#REF!</v>
      </c>
      <c r="N1262" s="175" t="e">
        <f t="shared" si="1010"/>
        <v>#REF!</v>
      </c>
      <c r="O1262" s="175" t="e">
        <f t="shared" si="1011"/>
        <v>#REF!</v>
      </c>
      <c r="P1262" s="175" t="e">
        <f t="shared" ref="P1262:Q1262" si="1517">N1262+L1262</f>
        <v>#REF!</v>
      </c>
      <c r="Q1262" s="175" t="e">
        <f t="shared" si="1517"/>
        <v>#REF!</v>
      </c>
      <c r="R1262" s="155"/>
      <c r="S1262" s="124"/>
      <c r="T1262" s="119"/>
      <c r="U1262" s="119"/>
      <c r="V1262" s="124"/>
    </row>
    <row r="1263" spans="1:22" ht="12.75" hidden="1" customHeight="1" outlineLevel="1">
      <c r="A1263" s="140"/>
      <c r="B1263" s="155"/>
      <c r="C1263" s="155" t="s">
        <v>752</v>
      </c>
      <c r="D1263" s="155"/>
      <c r="E1263" s="155">
        <f t="shared" si="1503"/>
        <v>1</v>
      </c>
      <c r="F1263" s="155"/>
      <c r="G1263" s="155">
        <f t="shared" ref="G1263:J1263" si="1518">G1027</f>
        <v>3.6</v>
      </c>
      <c r="H1263" s="155">
        <f t="shared" si="1518"/>
        <v>3</v>
      </c>
      <c r="I1263" s="155">
        <f t="shared" si="1518"/>
        <v>1</v>
      </c>
      <c r="J1263" s="155">
        <f t="shared" si="1518"/>
        <v>9.6</v>
      </c>
      <c r="K1263" s="157"/>
      <c r="L1263" s="175" t="e">
        <f t="shared" si="1008"/>
        <v>#REF!</v>
      </c>
      <c r="M1263" s="175" t="e">
        <f t="shared" si="1009"/>
        <v>#REF!</v>
      </c>
      <c r="N1263" s="175" t="e">
        <f t="shared" si="1010"/>
        <v>#REF!</v>
      </c>
      <c r="O1263" s="175" t="e">
        <f t="shared" si="1011"/>
        <v>#REF!</v>
      </c>
      <c r="P1263" s="175" t="e">
        <f t="shared" ref="P1263:Q1263" si="1519">N1263+L1263</f>
        <v>#REF!</v>
      </c>
      <c r="Q1263" s="175" t="e">
        <f t="shared" si="1519"/>
        <v>#REF!</v>
      </c>
      <c r="R1263" s="155"/>
      <c r="S1263" s="124"/>
      <c r="T1263" s="119"/>
      <c r="U1263" s="119"/>
      <c r="V1263" s="124"/>
    </row>
    <row r="1264" spans="1:22" ht="12.75" hidden="1" customHeight="1" outlineLevel="1">
      <c r="A1264" s="140"/>
      <c r="B1264" s="155"/>
      <c r="C1264" s="155" t="s">
        <v>753</v>
      </c>
      <c r="D1264" s="155"/>
      <c r="E1264" s="155">
        <f t="shared" si="1503"/>
        <v>1</v>
      </c>
      <c r="F1264" s="155"/>
      <c r="G1264" s="155">
        <f t="shared" ref="G1264:J1264" si="1520">G1028</f>
        <v>3.55</v>
      </c>
      <c r="H1264" s="155">
        <f t="shared" si="1520"/>
        <v>3</v>
      </c>
      <c r="I1264" s="155">
        <f t="shared" si="1520"/>
        <v>1</v>
      </c>
      <c r="J1264" s="155">
        <f t="shared" si="1520"/>
        <v>9.5500000000000007</v>
      </c>
      <c r="K1264" s="157"/>
      <c r="L1264" s="175" t="e">
        <f t="shared" si="1008"/>
        <v>#REF!</v>
      </c>
      <c r="M1264" s="175" t="e">
        <f t="shared" si="1009"/>
        <v>#REF!</v>
      </c>
      <c r="N1264" s="175" t="e">
        <f t="shared" si="1010"/>
        <v>#REF!</v>
      </c>
      <c r="O1264" s="175" t="e">
        <f t="shared" si="1011"/>
        <v>#REF!</v>
      </c>
      <c r="P1264" s="175" t="e">
        <f t="shared" ref="P1264:Q1264" si="1521">N1264+L1264</f>
        <v>#REF!</v>
      </c>
      <c r="Q1264" s="175" t="e">
        <f t="shared" si="1521"/>
        <v>#REF!</v>
      </c>
      <c r="R1264" s="155"/>
      <c r="S1264" s="124"/>
      <c r="T1264" s="119"/>
      <c r="U1264" s="119"/>
      <c r="V1264" s="124"/>
    </row>
    <row r="1265" spans="1:22" ht="12.75" hidden="1" customHeight="1" outlineLevel="1">
      <c r="A1265" s="140"/>
      <c r="B1265" s="155"/>
      <c r="C1265" s="155" t="s">
        <v>490</v>
      </c>
      <c r="D1265" s="155"/>
      <c r="E1265" s="155">
        <f t="shared" si="1503"/>
        <v>1</v>
      </c>
      <c r="F1265" s="155"/>
      <c r="G1265" s="155">
        <f t="shared" ref="G1265:J1265" si="1522">G1029</f>
        <v>1.3</v>
      </c>
      <c r="H1265" s="155">
        <f t="shared" si="1522"/>
        <v>2.2000000000000002</v>
      </c>
      <c r="I1265" s="155">
        <f t="shared" si="1522"/>
        <v>1</v>
      </c>
      <c r="J1265" s="155">
        <f t="shared" si="1522"/>
        <v>5.7</v>
      </c>
      <c r="K1265" s="157"/>
      <c r="L1265" s="175" t="e">
        <f t="shared" si="1008"/>
        <v>#REF!</v>
      </c>
      <c r="M1265" s="175" t="e">
        <f t="shared" si="1009"/>
        <v>#REF!</v>
      </c>
      <c r="N1265" s="175" t="e">
        <f t="shared" si="1010"/>
        <v>#REF!</v>
      </c>
      <c r="O1265" s="175" t="e">
        <f t="shared" si="1011"/>
        <v>#REF!</v>
      </c>
      <c r="P1265" s="175" t="e">
        <f t="shared" ref="P1265:Q1265" si="1523">N1265+L1265</f>
        <v>#REF!</v>
      </c>
      <c r="Q1265" s="175" t="e">
        <f t="shared" si="1523"/>
        <v>#REF!</v>
      </c>
      <c r="R1265" s="155"/>
      <c r="S1265" s="124"/>
      <c r="T1265" s="119"/>
      <c r="U1265" s="119"/>
      <c r="V1265" s="124"/>
    </row>
    <row r="1266" spans="1:22" ht="12.75" hidden="1" customHeight="1" outlineLevel="1">
      <c r="A1266" s="140"/>
      <c r="B1266" s="155">
        <v>0</v>
      </c>
      <c r="C1266" s="155" t="s">
        <v>722</v>
      </c>
      <c r="D1266" s="155"/>
      <c r="E1266" s="155">
        <f t="shared" si="1503"/>
        <v>3</v>
      </c>
      <c r="F1266" s="155"/>
      <c r="G1266" s="155">
        <f t="shared" ref="G1266:J1266" si="1524">G1030</f>
        <v>0.9</v>
      </c>
      <c r="H1266" s="155">
        <f t="shared" si="1524"/>
        <v>2.2000000000000002</v>
      </c>
      <c r="I1266" s="155">
        <f t="shared" si="1524"/>
        <v>1</v>
      </c>
      <c r="J1266" s="155">
        <f t="shared" si="1524"/>
        <v>14.1</v>
      </c>
      <c r="K1266" s="157"/>
      <c r="L1266" s="175" t="e">
        <f t="shared" si="1008"/>
        <v>#REF!</v>
      </c>
      <c r="M1266" s="175" t="e">
        <f t="shared" si="1009"/>
        <v>#REF!</v>
      </c>
      <c r="N1266" s="175" t="e">
        <f t="shared" si="1010"/>
        <v>#REF!</v>
      </c>
      <c r="O1266" s="175" t="e">
        <f t="shared" si="1011"/>
        <v>#REF!</v>
      </c>
      <c r="P1266" s="175" t="e">
        <f t="shared" ref="P1266:Q1266" si="1525">N1266+L1266</f>
        <v>#REF!</v>
      </c>
      <c r="Q1266" s="175" t="e">
        <f t="shared" si="1525"/>
        <v>#REF!</v>
      </c>
      <c r="R1266" s="155"/>
      <c r="S1266" s="124"/>
      <c r="T1266" s="119"/>
      <c r="U1266" s="119"/>
      <c r="V1266" s="124"/>
    </row>
    <row r="1267" spans="1:22" ht="12.75" hidden="1" customHeight="1" outlineLevel="1">
      <c r="A1267" s="140"/>
      <c r="B1267" s="155" t="s">
        <v>371</v>
      </c>
      <c r="C1267" s="155">
        <v>0</v>
      </c>
      <c r="D1267" s="155"/>
      <c r="E1267" s="155">
        <f t="shared" si="1503"/>
        <v>0</v>
      </c>
      <c r="F1267" s="155"/>
      <c r="G1267" s="155">
        <f t="shared" ref="G1267:J1267" si="1526">G1031</f>
        <v>0</v>
      </c>
      <c r="H1267" s="155">
        <f t="shared" si="1526"/>
        <v>0</v>
      </c>
      <c r="I1267" s="155">
        <f t="shared" si="1526"/>
        <v>0</v>
      </c>
      <c r="J1267" s="155">
        <f t="shared" si="1526"/>
        <v>0</v>
      </c>
      <c r="K1267" s="157"/>
      <c r="L1267" s="175" t="e">
        <f t="shared" si="1008"/>
        <v>#REF!</v>
      </c>
      <c r="M1267" s="175" t="e">
        <f t="shared" si="1009"/>
        <v>#REF!</v>
      </c>
      <c r="N1267" s="175" t="e">
        <f t="shared" si="1010"/>
        <v>#REF!</v>
      </c>
      <c r="O1267" s="175" t="e">
        <f t="shared" si="1011"/>
        <v>#REF!</v>
      </c>
      <c r="P1267" s="175" t="e">
        <f t="shared" ref="P1267:Q1267" si="1527">N1267+L1267</f>
        <v>#REF!</v>
      </c>
      <c r="Q1267" s="175" t="e">
        <f t="shared" si="1527"/>
        <v>#REF!</v>
      </c>
      <c r="R1267" s="155"/>
      <c r="S1267" s="124"/>
      <c r="T1267" s="119"/>
      <c r="U1267" s="119"/>
      <c r="V1267" s="124"/>
    </row>
    <row r="1268" spans="1:22" ht="12.75" hidden="1" customHeight="1" outlineLevel="1">
      <c r="A1268" s="140"/>
      <c r="B1268" s="155">
        <v>0</v>
      </c>
      <c r="C1268" s="155" t="s">
        <v>754</v>
      </c>
      <c r="D1268" s="155"/>
      <c r="E1268" s="155">
        <f t="shared" si="1503"/>
        <v>1</v>
      </c>
      <c r="F1268" s="155"/>
      <c r="G1268" s="155">
        <f t="shared" ref="G1268:J1268" si="1528">G1032</f>
        <v>5.3</v>
      </c>
      <c r="H1268" s="155">
        <f t="shared" si="1528"/>
        <v>2.4</v>
      </c>
      <c r="I1268" s="155">
        <f t="shared" si="1528"/>
        <v>1</v>
      </c>
      <c r="J1268" s="155">
        <f t="shared" si="1528"/>
        <v>10.1</v>
      </c>
      <c r="K1268" s="157"/>
      <c r="L1268" s="175" t="e">
        <f t="shared" si="1008"/>
        <v>#REF!</v>
      </c>
      <c r="M1268" s="175" t="e">
        <f t="shared" si="1009"/>
        <v>#REF!</v>
      </c>
      <c r="N1268" s="175" t="e">
        <f t="shared" si="1010"/>
        <v>#REF!</v>
      </c>
      <c r="O1268" s="175" t="e">
        <f t="shared" si="1011"/>
        <v>#REF!</v>
      </c>
      <c r="P1268" s="175" t="e">
        <f t="shared" ref="P1268:Q1268" si="1529">N1268+L1268</f>
        <v>#REF!</v>
      </c>
      <c r="Q1268" s="175" t="e">
        <f t="shared" si="1529"/>
        <v>#REF!</v>
      </c>
      <c r="R1268" s="155"/>
      <c r="S1268" s="124"/>
      <c r="T1268" s="119"/>
      <c r="U1268" s="119"/>
      <c r="V1268" s="124"/>
    </row>
    <row r="1269" spans="1:22" ht="12.75" hidden="1" customHeight="1" outlineLevel="1">
      <c r="A1269" s="140"/>
      <c r="B1269" s="155">
        <v>0</v>
      </c>
      <c r="C1269" s="155" t="s">
        <v>755</v>
      </c>
      <c r="D1269" s="155"/>
      <c r="E1269" s="155">
        <f t="shared" si="1503"/>
        <v>2</v>
      </c>
      <c r="F1269" s="155"/>
      <c r="G1269" s="155">
        <f t="shared" ref="G1269:J1269" si="1530">G1033</f>
        <v>2.4</v>
      </c>
      <c r="H1269" s="155">
        <f t="shared" si="1530"/>
        <v>2.4</v>
      </c>
      <c r="I1269" s="155">
        <f t="shared" si="1530"/>
        <v>1</v>
      </c>
      <c r="J1269" s="155">
        <f t="shared" si="1530"/>
        <v>12</v>
      </c>
      <c r="K1269" s="157"/>
      <c r="L1269" s="175" t="e">
        <f t="shared" si="1008"/>
        <v>#REF!</v>
      </c>
      <c r="M1269" s="175" t="e">
        <f t="shared" si="1009"/>
        <v>#REF!</v>
      </c>
      <c r="N1269" s="175" t="e">
        <f t="shared" si="1010"/>
        <v>#REF!</v>
      </c>
      <c r="O1269" s="175" t="e">
        <f t="shared" si="1011"/>
        <v>#REF!</v>
      </c>
      <c r="P1269" s="175" t="e">
        <f t="shared" ref="P1269:Q1269" si="1531">N1269+L1269</f>
        <v>#REF!</v>
      </c>
      <c r="Q1269" s="175" t="e">
        <f t="shared" si="1531"/>
        <v>#REF!</v>
      </c>
      <c r="R1269" s="155"/>
      <c r="S1269" s="124"/>
      <c r="T1269" s="119"/>
      <c r="U1269" s="119"/>
      <c r="V1269" s="124"/>
    </row>
    <row r="1270" spans="1:22" ht="12.75" hidden="1" customHeight="1" outlineLevel="1">
      <c r="A1270" s="140"/>
      <c r="B1270" s="155">
        <v>0</v>
      </c>
      <c r="C1270" s="155" t="s">
        <v>756</v>
      </c>
      <c r="D1270" s="155"/>
      <c r="E1270" s="155">
        <f t="shared" si="1503"/>
        <v>3</v>
      </c>
      <c r="F1270" s="155"/>
      <c r="G1270" s="155">
        <f t="shared" ref="G1270:J1270" si="1532">G1034</f>
        <v>3.55</v>
      </c>
      <c r="H1270" s="155">
        <f t="shared" si="1532"/>
        <v>2.4</v>
      </c>
      <c r="I1270" s="155">
        <f t="shared" si="1532"/>
        <v>1</v>
      </c>
      <c r="J1270" s="155">
        <f t="shared" si="1532"/>
        <v>17.95</v>
      </c>
      <c r="K1270" s="157"/>
      <c r="L1270" s="175" t="e">
        <f t="shared" si="1008"/>
        <v>#REF!</v>
      </c>
      <c r="M1270" s="175" t="e">
        <f t="shared" si="1009"/>
        <v>#REF!</v>
      </c>
      <c r="N1270" s="175" t="e">
        <f t="shared" si="1010"/>
        <v>#REF!</v>
      </c>
      <c r="O1270" s="175" t="e">
        <f t="shared" si="1011"/>
        <v>#REF!</v>
      </c>
      <c r="P1270" s="175" t="e">
        <f t="shared" ref="P1270:Q1270" si="1533">N1270+L1270</f>
        <v>#REF!</v>
      </c>
      <c r="Q1270" s="175" t="e">
        <f t="shared" si="1533"/>
        <v>#REF!</v>
      </c>
      <c r="R1270" s="155"/>
      <c r="S1270" s="124"/>
      <c r="T1270" s="119"/>
      <c r="U1270" s="119"/>
      <c r="V1270" s="124"/>
    </row>
    <row r="1271" spans="1:22" ht="12.75" hidden="1" customHeight="1" outlineLevel="1">
      <c r="A1271" s="140"/>
      <c r="B1271" s="155">
        <v>0</v>
      </c>
      <c r="C1271" s="155" t="s">
        <v>757</v>
      </c>
      <c r="D1271" s="155"/>
      <c r="E1271" s="155">
        <f t="shared" si="1503"/>
        <v>2</v>
      </c>
      <c r="F1271" s="155"/>
      <c r="G1271" s="155">
        <f t="shared" ref="G1271:J1271" si="1534">G1035</f>
        <v>3.7</v>
      </c>
      <c r="H1271" s="155">
        <f t="shared" si="1534"/>
        <v>2.4</v>
      </c>
      <c r="I1271" s="155">
        <f t="shared" si="1534"/>
        <v>1</v>
      </c>
      <c r="J1271" s="155">
        <f t="shared" si="1534"/>
        <v>13.3</v>
      </c>
      <c r="K1271" s="157"/>
      <c r="L1271" s="175" t="e">
        <f t="shared" si="1008"/>
        <v>#REF!</v>
      </c>
      <c r="M1271" s="175" t="e">
        <f t="shared" si="1009"/>
        <v>#REF!</v>
      </c>
      <c r="N1271" s="175" t="e">
        <f t="shared" si="1010"/>
        <v>#REF!</v>
      </c>
      <c r="O1271" s="175" t="e">
        <f t="shared" si="1011"/>
        <v>#REF!</v>
      </c>
      <c r="P1271" s="175" t="e">
        <f t="shared" ref="P1271:Q1271" si="1535">N1271+L1271</f>
        <v>#REF!</v>
      </c>
      <c r="Q1271" s="175" t="e">
        <f t="shared" si="1535"/>
        <v>#REF!</v>
      </c>
      <c r="R1271" s="155"/>
      <c r="S1271" s="124"/>
      <c r="T1271" s="119"/>
      <c r="U1271" s="119"/>
      <c r="V1271" s="124"/>
    </row>
    <row r="1272" spans="1:22" ht="12.75" hidden="1" customHeight="1" outlineLevel="1">
      <c r="A1272" s="140"/>
      <c r="B1272" s="155">
        <v>0</v>
      </c>
      <c r="C1272" s="155" t="s">
        <v>758</v>
      </c>
      <c r="D1272" s="155"/>
      <c r="E1272" s="155">
        <f t="shared" si="1503"/>
        <v>2</v>
      </c>
      <c r="F1272" s="155"/>
      <c r="G1272" s="155">
        <f t="shared" ref="G1272:J1272" si="1536">G1036</f>
        <v>2.4</v>
      </c>
      <c r="H1272" s="155">
        <f t="shared" si="1536"/>
        <v>2.4</v>
      </c>
      <c r="I1272" s="155">
        <f t="shared" si="1536"/>
        <v>1</v>
      </c>
      <c r="J1272" s="155">
        <f t="shared" si="1536"/>
        <v>12</v>
      </c>
      <c r="K1272" s="157"/>
      <c r="L1272" s="175" t="e">
        <f t="shared" si="1008"/>
        <v>#REF!</v>
      </c>
      <c r="M1272" s="175" t="e">
        <f t="shared" si="1009"/>
        <v>#REF!</v>
      </c>
      <c r="N1272" s="175" t="e">
        <f t="shared" si="1010"/>
        <v>#REF!</v>
      </c>
      <c r="O1272" s="175" t="e">
        <f t="shared" si="1011"/>
        <v>#REF!</v>
      </c>
      <c r="P1272" s="175" t="e">
        <f t="shared" ref="P1272:Q1272" si="1537">N1272+L1272</f>
        <v>#REF!</v>
      </c>
      <c r="Q1272" s="175" t="e">
        <f t="shared" si="1537"/>
        <v>#REF!</v>
      </c>
      <c r="R1272" s="155"/>
      <c r="S1272" s="124"/>
      <c r="T1272" s="119"/>
      <c r="U1272" s="119"/>
      <c r="V1272" s="124"/>
    </row>
    <row r="1273" spans="1:22" ht="12.75" hidden="1" customHeight="1" outlineLevel="1">
      <c r="A1273" s="140"/>
      <c r="B1273" s="155">
        <v>0</v>
      </c>
      <c r="C1273" s="155" t="s">
        <v>759</v>
      </c>
      <c r="D1273" s="155"/>
      <c r="E1273" s="155">
        <f t="shared" si="1503"/>
        <v>1</v>
      </c>
      <c r="F1273" s="155"/>
      <c r="G1273" s="155">
        <f t="shared" ref="G1273:J1273" si="1538">G1037</f>
        <v>0.6</v>
      </c>
      <c r="H1273" s="155">
        <f t="shared" si="1538"/>
        <v>1.2</v>
      </c>
      <c r="I1273" s="155">
        <f t="shared" si="1538"/>
        <v>1</v>
      </c>
      <c r="J1273" s="155">
        <f t="shared" si="1538"/>
        <v>3</v>
      </c>
      <c r="K1273" s="157"/>
      <c r="L1273" s="175" t="e">
        <f t="shared" si="1008"/>
        <v>#REF!</v>
      </c>
      <c r="M1273" s="175" t="e">
        <f t="shared" si="1009"/>
        <v>#REF!</v>
      </c>
      <c r="N1273" s="175" t="e">
        <f t="shared" si="1010"/>
        <v>#REF!</v>
      </c>
      <c r="O1273" s="175" t="e">
        <f t="shared" si="1011"/>
        <v>#REF!</v>
      </c>
      <c r="P1273" s="175" t="e">
        <f t="shared" ref="P1273:Q1273" si="1539">N1273+L1273</f>
        <v>#REF!</v>
      </c>
      <c r="Q1273" s="175" t="e">
        <f t="shared" si="1539"/>
        <v>#REF!</v>
      </c>
      <c r="R1273" s="155"/>
      <c r="S1273" s="124"/>
      <c r="T1273" s="119"/>
      <c r="U1273" s="119"/>
      <c r="V1273" s="124"/>
    </row>
    <row r="1274" spans="1:22" ht="12.75" hidden="1" customHeight="1" outlineLevel="1">
      <c r="A1274" s="140"/>
      <c r="B1274" s="155">
        <v>0</v>
      </c>
      <c r="C1274" s="155" t="s">
        <v>731</v>
      </c>
      <c r="D1274" s="155"/>
      <c r="E1274" s="155">
        <f t="shared" si="1503"/>
        <v>1</v>
      </c>
      <c r="F1274" s="155"/>
      <c r="G1274" s="155">
        <f t="shared" ref="G1274:J1274" si="1540">G1038</f>
        <v>1.3</v>
      </c>
      <c r="H1274" s="155">
        <f t="shared" si="1540"/>
        <v>2.7</v>
      </c>
      <c r="I1274" s="155">
        <f t="shared" si="1540"/>
        <v>1</v>
      </c>
      <c r="J1274" s="155">
        <f t="shared" si="1540"/>
        <v>6.7</v>
      </c>
      <c r="K1274" s="157"/>
      <c r="L1274" s="175" t="e">
        <f t="shared" si="1008"/>
        <v>#REF!</v>
      </c>
      <c r="M1274" s="175" t="e">
        <f t="shared" si="1009"/>
        <v>#REF!</v>
      </c>
      <c r="N1274" s="175" t="e">
        <f t="shared" si="1010"/>
        <v>#REF!</v>
      </c>
      <c r="O1274" s="175" t="e">
        <f t="shared" si="1011"/>
        <v>#REF!</v>
      </c>
      <c r="P1274" s="175" t="e">
        <f t="shared" ref="P1274:Q1274" si="1541">N1274+L1274</f>
        <v>#REF!</v>
      </c>
      <c r="Q1274" s="175" t="e">
        <f t="shared" si="1541"/>
        <v>#REF!</v>
      </c>
      <c r="R1274" s="155"/>
      <c r="S1274" s="124"/>
      <c r="T1274" s="119"/>
      <c r="U1274" s="119"/>
      <c r="V1274" s="124"/>
    </row>
    <row r="1275" spans="1:22" ht="12.75" hidden="1" customHeight="1" outlineLevel="1">
      <c r="A1275" s="140"/>
      <c r="B1275" s="155">
        <v>0</v>
      </c>
      <c r="C1275" s="155" t="s">
        <v>730</v>
      </c>
      <c r="D1275" s="155"/>
      <c r="E1275" s="155">
        <f t="shared" si="1503"/>
        <v>1</v>
      </c>
      <c r="F1275" s="155"/>
      <c r="G1275" s="155">
        <f t="shared" ref="G1275:J1275" si="1542">G1039</f>
        <v>1.3</v>
      </c>
      <c r="H1275" s="155">
        <f t="shared" si="1542"/>
        <v>2.2000000000000002</v>
      </c>
      <c r="I1275" s="155">
        <f t="shared" si="1542"/>
        <v>1</v>
      </c>
      <c r="J1275" s="155">
        <f t="shared" si="1542"/>
        <v>5.7</v>
      </c>
      <c r="K1275" s="157"/>
      <c r="L1275" s="175" t="e">
        <f t="shared" si="1008"/>
        <v>#REF!</v>
      </c>
      <c r="M1275" s="175" t="e">
        <f t="shared" si="1009"/>
        <v>#REF!</v>
      </c>
      <c r="N1275" s="175" t="e">
        <f t="shared" si="1010"/>
        <v>#REF!</v>
      </c>
      <c r="O1275" s="175" t="e">
        <f t="shared" si="1011"/>
        <v>#REF!</v>
      </c>
      <c r="P1275" s="175" t="e">
        <f t="shared" ref="P1275:Q1275" si="1543">N1275+L1275</f>
        <v>#REF!</v>
      </c>
      <c r="Q1275" s="175" t="e">
        <f t="shared" si="1543"/>
        <v>#REF!</v>
      </c>
      <c r="R1275" s="155"/>
      <c r="S1275" s="124"/>
      <c r="T1275" s="119"/>
      <c r="U1275" s="119"/>
      <c r="V1275" s="124"/>
    </row>
    <row r="1276" spans="1:22" ht="12.75" hidden="1" customHeight="1" outlineLevel="1">
      <c r="A1276" s="140"/>
      <c r="B1276" s="155" t="s">
        <v>769</v>
      </c>
      <c r="C1276" s="155"/>
      <c r="D1276" s="155"/>
      <c r="E1276" s="155"/>
      <c r="F1276" s="155"/>
      <c r="G1276" s="155"/>
      <c r="H1276" s="155"/>
      <c r="I1276" s="155"/>
      <c r="J1276" s="155"/>
      <c r="K1276" s="157"/>
      <c r="L1276" s="175" t="e">
        <f t="shared" si="1008"/>
        <v>#REF!</v>
      </c>
      <c r="M1276" s="175" t="e">
        <f t="shared" si="1009"/>
        <v>#REF!</v>
      </c>
      <c r="N1276" s="175" t="e">
        <f t="shared" si="1010"/>
        <v>#REF!</v>
      </c>
      <c r="O1276" s="175" t="e">
        <f t="shared" si="1011"/>
        <v>#REF!</v>
      </c>
      <c r="P1276" s="175" t="e">
        <f t="shared" ref="P1276:Q1276" si="1544">N1276+L1276</f>
        <v>#REF!</v>
      </c>
      <c r="Q1276" s="175" t="e">
        <f t="shared" si="1544"/>
        <v>#REF!</v>
      </c>
      <c r="R1276" s="155"/>
      <c r="S1276" s="124"/>
      <c r="T1276" s="119"/>
      <c r="U1276" s="119"/>
      <c r="V1276" s="124"/>
    </row>
    <row r="1277" spans="1:22" ht="12.75" hidden="1" customHeight="1" outlineLevel="1">
      <c r="A1277" s="140"/>
      <c r="B1277" s="155" t="s">
        <v>365</v>
      </c>
      <c r="C1277" s="155" t="s">
        <v>723</v>
      </c>
      <c r="D1277" s="155"/>
      <c r="E1277" s="155">
        <f t="shared" ref="E1277:F1277" si="1545">E1041</f>
        <v>1</v>
      </c>
      <c r="F1277" s="155">
        <f t="shared" si="1545"/>
        <v>0.9</v>
      </c>
      <c r="G1277" s="155"/>
      <c r="H1277" s="155">
        <f t="shared" ref="H1277:J1277" si="1546">H1041</f>
        <v>2.2000000000000002</v>
      </c>
      <c r="I1277" s="155">
        <f t="shared" si="1546"/>
        <v>1</v>
      </c>
      <c r="J1277" s="155">
        <f t="shared" si="1546"/>
        <v>4.4000000000000004</v>
      </c>
      <c r="K1277" s="157"/>
      <c r="L1277" s="175" t="e">
        <f t="shared" si="1008"/>
        <v>#REF!</v>
      </c>
      <c r="M1277" s="175" t="e">
        <f t="shared" si="1009"/>
        <v>#REF!</v>
      </c>
      <c r="N1277" s="175" t="e">
        <f t="shared" si="1010"/>
        <v>#REF!</v>
      </c>
      <c r="O1277" s="175" t="e">
        <f t="shared" si="1011"/>
        <v>#REF!</v>
      </c>
      <c r="P1277" s="175" t="e">
        <f t="shared" ref="P1277:Q1277" si="1547">N1277+L1277</f>
        <v>#REF!</v>
      </c>
      <c r="Q1277" s="175" t="e">
        <f t="shared" si="1547"/>
        <v>#REF!</v>
      </c>
      <c r="R1277" s="155"/>
      <c r="S1277" s="124"/>
      <c r="T1277" s="119"/>
      <c r="U1277" s="119"/>
      <c r="V1277" s="124"/>
    </row>
    <row r="1278" spans="1:22" ht="12.75" hidden="1" customHeight="1" outlineLevel="1">
      <c r="A1278" s="140"/>
      <c r="B1278" s="155">
        <v>0</v>
      </c>
      <c r="C1278" s="155" t="s">
        <v>725</v>
      </c>
      <c r="D1278" s="155"/>
      <c r="E1278" s="155">
        <f t="shared" ref="E1278:F1278" si="1548">E1042</f>
        <v>2</v>
      </c>
      <c r="F1278" s="155">
        <f t="shared" si="1548"/>
        <v>0.9</v>
      </c>
      <c r="G1278" s="155"/>
      <c r="H1278" s="155">
        <f t="shared" ref="H1278:J1278" si="1549">H1042</f>
        <v>2.2000000000000002</v>
      </c>
      <c r="I1278" s="155">
        <f t="shared" si="1549"/>
        <v>1</v>
      </c>
      <c r="J1278" s="155">
        <f t="shared" si="1549"/>
        <v>8.8000000000000007</v>
      </c>
      <c r="K1278" s="157"/>
      <c r="L1278" s="175" t="e">
        <f t="shared" si="1008"/>
        <v>#REF!</v>
      </c>
      <c r="M1278" s="175" t="e">
        <f t="shared" si="1009"/>
        <v>#REF!</v>
      </c>
      <c r="N1278" s="175" t="e">
        <f t="shared" si="1010"/>
        <v>#REF!</v>
      </c>
      <c r="O1278" s="175" t="e">
        <f t="shared" si="1011"/>
        <v>#REF!</v>
      </c>
      <c r="P1278" s="175" t="e">
        <f t="shared" ref="P1278:Q1278" si="1550">N1278+L1278</f>
        <v>#REF!</v>
      </c>
      <c r="Q1278" s="175" t="e">
        <f t="shared" si="1550"/>
        <v>#REF!</v>
      </c>
      <c r="R1278" s="155"/>
      <c r="S1278" s="124"/>
      <c r="T1278" s="119"/>
      <c r="U1278" s="119"/>
      <c r="V1278" s="124"/>
    </row>
    <row r="1279" spans="1:22" ht="12.75" hidden="1" customHeight="1" outlineLevel="1">
      <c r="A1279" s="140"/>
      <c r="B1279" s="155">
        <v>0</v>
      </c>
      <c r="C1279" s="155" t="s">
        <v>727</v>
      </c>
      <c r="D1279" s="155"/>
      <c r="E1279" s="155">
        <f t="shared" ref="E1279:F1279" si="1551">E1043</f>
        <v>1</v>
      </c>
      <c r="F1279" s="155">
        <f t="shared" si="1551"/>
        <v>2.4</v>
      </c>
      <c r="G1279" s="155"/>
      <c r="H1279" s="155">
        <f t="shared" ref="H1279:J1279" si="1552">H1043</f>
        <v>2.2000000000000002</v>
      </c>
      <c r="I1279" s="155">
        <f t="shared" si="1552"/>
        <v>1</v>
      </c>
      <c r="J1279" s="155">
        <f t="shared" si="1552"/>
        <v>4.4000000000000004</v>
      </c>
      <c r="K1279" s="157"/>
      <c r="L1279" s="175" t="e">
        <f t="shared" si="1008"/>
        <v>#REF!</v>
      </c>
      <c r="M1279" s="175" t="e">
        <f t="shared" si="1009"/>
        <v>#REF!</v>
      </c>
      <c r="N1279" s="175" t="e">
        <f t="shared" si="1010"/>
        <v>#REF!</v>
      </c>
      <c r="O1279" s="175" t="e">
        <f t="shared" si="1011"/>
        <v>#REF!</v>
      </c>
      <c r="P1279" s="175" t="e">
        <f t="shared" ref="P1279:Q1279" si="1553">N1279+L1279</f>
        <v>#REF!</v>
      </c>
      <c r="Q1279" s="175" t="e">
        <f t="shared" si="1553"/>
        <v>#REF!</v>
      </c>
      <c r="R1279" s="155"/>
      <c r="S1279" s="124"/>
      <c r="T1279" s="119"/>
      <c r="U1279" s="119"/>
      <c r="V1279" s="124"/>
    </row>
    <row r="1280" spans="1:22" ht="12.75" hidden="1" customHeight="1" outlineLevel="1">
      <c r="A1280" s="140"/>
      <c r="B1280" s="155">
        <v>0</v>
      </c>
      <c r="C1280" s="155" t="s">
        <v>764</v>
      </c>
      <c r="D1280" s="155"/>
      <c r="E1280" s="155">
        <f t="shared" ref="E1280:F1280" si="1554">E1044</f>
        <v>1</v>
      </c>
      <c r="F1280" s="155">
        <f t="shared" si="1554"/>
        <v>1.6</v>
      </c>
      <c r="G1280" s="155"/>
      <c r="H1280" s="155">
        <f t="shared" ref="H1280:J1280" si="1555">H1044</f>
        <v>2.2000000000000002</v>
      </c>
      <c r="I1280" s="155">
        <f t="shared" si="1555"/>
        <v>1</v>
      </c>
      <c r="J1280" s="155">
        <f t="shared" si="1555"/>
        <v>4.4000000000000004</v>
      </c>
      <c r="K1280" s="157"/>
      <c r="L1280" s="175" t="e">
        <f t="shared" si="1008"/>
        <v>#REF!</v>
      </c>
      <c r="M1280" s="175" t="e">
        <f t="shared" si="1009"/>
        <v>#REF!</v>
      </c>
      <c r="N1280" s="175" t="e">
        <f t="shared" si="1010"/>
        <v>#REF!</v>
      </c>
      <c r="O1280" s="175" t="e">
        <f t="shared" si="1011"/>
        <v>#REF!</v>
      </c>
      <c r="P1280" s="175" t="e">
        <f t="shared" ref="P1280:Q1280" si="1556">N1280+L1280</f>
        <v>#REF!</v>
      </c>
      <c r="Q1280" s="175" t="e">
        <f t="shared" si="1556"/>
        <v>#REF!</v>
      </c>
      <c r="R1280" s="155"/>
      <c r="S1280" s="124"/>
      <c r="T1280" s="119"/>
      <c r="U1280" s="119"/>
      <c r="V1280" s="124"/>
    </row>
    <row r="1281" spans="1:22" ht="12.75" hidden="1" customHeight="1" outlineLevel="1">
      <c r="A1281" s="140"/>
      <c r="B1281" s="155" t="s">
        <v>371</v>
      </c>
      <c r="C1281" s="155" t="s">
        <v>723</v>
      </c>
      <c r="D1281" s="155"/>
      <c r="E1281" s="155">
        <f t="shared" ref="E1281:F1281" si="1557">E1045</f>
        <v>4</v>
      </c>
      <c r="F1281" s="155">
        <f t="shared" si="1557"/>
        <v>0.9</v>
      </c>
      <c r="G1281" s="155"/>
      <c r="H1281" s="155">
        <f t="shared" ref="H1281:J1281" si="1558">H1045</f>
        <v>2.2000000000000002</v>
      </c>
      <c r="I1281" s="155">
        <f t="shared" si="1558"/>
        <v>1</v>
      </c>
      <c r="J1281" s="155">
        <f t="shared" si="1558"/>
        <v>17.600000000000001</v>
      </c>
      <c r="K1281" s="157"/>
      <c r="L1281" s="175" t="e">
        <f t="shared" si="1008"/>
        <v>#REF!</v>
      </c>
      <c r="M1281" s="175" t="e">
        <f t="shared" si="1009"/>
        <v>#REF!</v>
      </c>
      <c r="N1281" s="175" t="e">
        <f t="shared" si="1010"/>
        <v>#REF!</v>
      </c>
      <c r="O1281" s="175" t="e">
        <f t="shared" si="1011"/>
        <v>#REF!</v>
      </c>
      <c r="P1281" s="175" t="e">
        <f t="shared" ref="P1281:Q1281" si="1559">N1281+L1281</f>
        <v>#REF!</v>
      </c>
      <c r="Q1281" s="175" t="e">
        <f t="shared" si="1559"/>
        <v>#REF!</v>
      </c>
      <c r="R1281" s="155"/>
      <c r="S1281" s="124"/>
      <c r="T1281" s="119"/>
      <c r="U1281" s="119"/>
      <c r="V1281" s="124"/>
    </row>
    <row r="1282" spans="1:22" ht="12.75" hidden="1" customHeight="1" outlineLevel="1">
      <c r="A1282" s="140"/>
      <c r="B1282" s="155">
        <v>0</v>
      </c>
      <c r="C1282" s="155" t="s">
        <v>728</v>
      </c>
      <c r="D1282" s="155"/>
      <c r="E1282" s="155">
        <f t="shared" ref="E1282:F1282" si="1560">E1046</f>
        <v>2</v>
      </c>
      <c r="F1282" s="155">
        <f t="shared" si="1560"/>
        <v>1.6</v>
      </c>
      <c r="G1282" s="155"/>
      <c r="H1282" s="155">
        <f t="shared" ref="H1282:J1282" si="1561">H1046</f>
        <v>2.2000000000000002</v>
      </c>
      <c r="I1282" s="155">
        <f t="shared" si="1561"/>
        <v>1</v>
      </c>
      <c r="J1282" s="155">
        <f t="shared" si="1561"/>
        <v>8.8000000000000007</v>
      </c>
      <c r="K1282" s="157"/>
      <c r="L1282" s="175" t="e">
        <f t="shared" si="1008"/>
        <v>#REF!</v>
      </c>
      <c r="M1282" s="175" t="e">
        <f t="shared" si="1009"/>
        <v>#REF!</v>
      </c>
      <c r="N1282" s="175" t="e">
        <f t="shared" si="1010"/>
        <v>#REF!</v>
      </c>
      <c r="O1282" s="175" t="e">
        <f t="shared" si="1011"/>
        <v>#REF!</v>
      </c>
      <c r="P1282" s="175" t="e">
        <f t="shared" ref="P1282:Q1282" si="1562">N1282+L1282</f>
        <v>#REF!</v>
      </c>
      <c r="Q1282" s="175" t="e">
        <f t="shared" si="1562"/>
        <v>#REF!</v>
      </c>
      <c r="R1282" s="155"/>
      <c r="S1282" s="124"/>
      <c r="T1282" s="119"/>
      <c r="U1282" s="119"/>
      <c r="V1282" s="124"/>
    </row>
    <row r="1283" spans="1:22" ht="12.75" hidden="1" customHeight="1" outlineLevel="1">
      <c r="A1283" s="140"/>
      <c r="B1283" s="155">
        <v>0</v>
      </c>
      <c r="C1283" s="155" t="s">
        <v>725</v>
      </c>
      <c r="D1283" s="155"/>
      <c r="E1283" s="155">
        <f t="shared" ref="E1283:F1283" si="1563">E1047</f>
        <v>2</v>
      </c>
      <c r="F1283" s="155">
        <f t="shared" si="1563"/>
        <v>0.9</v>
      </c>
      <c r="G1283" s="155"/>
      <c r="H1283" s="155">
        <f t="shared" ref="H1283:J1283" si="1564">H1047</f>
        <v>2.2000000000000002</v>
      </c>
      <c r="I1283" s="155">
        <f t="shared" si="1564"/>
        <v>1</v>
      </c>
      <c r="J1283" s="155">
        <f t="shared" si="1564"/>
        <v>8.8000000000000007</v>
      </c>
      <c r="K1283" s="157"/>
      <c r="L1283" s="175" t="e">
        <f t="shared" si="1008"/>
        <v>#REF!</v>
      </c>
      <c r="M1283" s="175" t="e">
        <f t="shared" si="1009"/>
        <v>#REF!</v>
      </c>
      <c r="N1283" s="175" t="e">
        <f t="shared" si="1010"/>
        <v>#REF!</v>
      </c>
      <c r="O1283" s="175" t="e">
        <f t="shared" si="1011"/>
        <v>#REF!</v>
      </c>
      <c r="P1283" s="175" t="e">
        <f t="shared" ref="P1283:Q1283" si="1565">N1283+L1283</f>
        <v>#REF!</v>
      </c>
      <c r="Q1283" s="175" t="e">
        <f t="shared" si="1565"/>
        <v>#REF!</v>
      </c>
      <c r="R1283" s="155"/>
      <c r="S1283" s="124"/>
      <c r="T1283" s="119"/>
      <c r="U1283" s="119"/>
      <c r="V1283" s="124"/>
    </row>
    <row r="1284" spans="1:22" ht="12.75" hidden="1" customHeight="1" outlineLevel="1">
      <c r="A1284" s="140"/>
      <c r="B1284" s="155">
        <v>0</v>
      </c>
      <c r="C1284" s="155" t="s">
        <v>729</v>
      </c>
      <c r="D1284" s="155"/>
      <c r="E1284" s="155">
        <f t="shared" ref="E1284:F1284" si="1566">E1048</f>
        <v>2</v>
      </c>
      <c r="F1284" s="155">
        <f t="shared" si="1566"/>
        <v>1.6</v>
      </c>
      <c r="G1284" s="155"/>
      <c r="H1284" s="155">
        <f t="shared" ref="H1284:J1284" si="1567">H1048</f>
        <v>2.2000000000000002</v>
      </c>
      <c r="I1284" s="155">
        <f t="shared" si="1567"/>
        <v>1</v>
      </c>
      <c r="J1284" s="155">
        <f t="shared" si="1567"/>
        <v>8.8000000000000007</v>
      </c>
      <c r="K1284" s="157"/>
      <c r="L1284" s="175" t="e">
        <f t="shared" si="1008"/>
        <v>#REF!</v>
      </c>
      <c r="M1284" s="175" t="e">
        <f t="shared" si="1009"/>
        <v>#REF!</v>
      </c>
      <c r="N1284" s="175" t="e">
        <f t="shared" si="1010"/>
        <v>#REF!</v>
      </c>
      <c r="O1284" s="175" t="e">
        <f t="shared" si="1011"/>
        <v>#REF!</v>
      </c>
      <c r="P1284" s="175" t="e">
        <f t="shared" ref="P1284:Q1284" si="1568">N1284+L1284</f>
        <v>#REF!</v>
      </c>
      <c r="Q1284" s="175" t="e">
        <f t="shared" si="1568"/>
        <v>#REF!</v>
      </c>
      <c r="R1284" s="155"/>
      <c r="S1284" s="124"/>
      <c r="T1284" s="119"/>
      <c r="U1284" s="119"/>
      <c r="V1284" s="124"/>
    </row>
    <row r="1285" spans="1:22" ht="27.75" customHeight="1">
      <c r="A1285" s="154" t="s">
        <v>218</v>
      </c>
      <c r="B1285" s="159" t="s">
        <v>783</v>
      </c>
      <c r="C1285" s="153"/>
      <c r="D1285" s="154"/>
      <c r="E1285" s="154"/>
      <c r="F1285" s="154"/>
      <c r="G1285" s="154"/>
      <c r="H1285" s="154"/>
      <c r="I1285" s="154"/>
      <c r="J1285" s="154"/>
      <c r="K1285" s="151"/>
      <c r="L1285" s="174"/>
      <c r="M1285" s="174"/>
      <c r="N1285" s="174"/>
      <c r="O1285" s="174"/>
      <c r="P1285" s="174"/>
      <c r="Q1285" s="174"/>
      <c r="R1285" s="153"/>
      <c r="S1285" s="180"/>
      <c r="T1285" s="121"/>
      <c r="U1285" s="121"/>
      <c r="V1285" s="180"/>
    </row>
    <row r="1286" spans="1:22" ht="33.75" customHeight="1" collapsed="1">
      <c r="A1286" s="140">
        <v>8</v>
      </c>
      <c r="B1286" s="155" t="s">
        <v>300</v>
      </c>
      <c r="C1286" s="155" t="s">
        <v>517</v>
      </c>
      <c r="D1286" s="214" t="s">
        <v>296</v>
      </c>
      <c r="E1286" s="156"/>
      <c r="F1286" s="157"/>
      <c r="G1286" s="157"/>
      <c r="H1286" s="157"/>
      <c r="I1286" s="157"/>
      <c r="J1286" s="157"/>
      <c r="K1286" s="157">
        <f>SUBTOTAL(9,J1288:J1299)</f>
        <v>239.26499999999999</v>
      </c>
      <c r="L1286" s="175" t="e">
        <f>T1286*$T$5</f>
        <v>#REF!</v>
      </c>
      <c r="M1286" s="175" t="e">
        <f>ROUND(L1286*K1286,0)</f>
        <v>#REF!</v>
      </c>
      <c r="N1286" s="175" t="e">
        <f>U1286*$T$5</f>
        <v>#REF!</v>
      </c>
      <c r="O1286" s="175" t="e">
        <f>ROUND(N1286*K1286,0)</f>
        <v>#REF!</v>
      </c>
      <c r="P1286" s="175" t="e">
        <f t="shared" ref="P1286:Q1286" si="1569">N1286+L1286</f>
        <v>#REF!</v>
      </c>
      <c r="Q1286" s="175" t="e">
        <f t="shared" si="1569"/>
        <v>#REF!</v>
      </c>
      <c r="R1286" s="155"/>
      <c r="S1286" s="124"/>
      <c r="T1286" s="119">
        <f>240000*1.08+350000/1.1/25*5+6500</f>
        <v>329336.363636364</v>
      </c>
      <c r="U1286" s="119">
        <v>95000</v>
      </c>
      <c r="V1286" s="124"/>
    </row>
    <row r="1287" spans="1:22" ht="12.75" hidden="1" customHeight="1" outlineLevel="1">
      <c r="A1287" s="140"/>
      <c r="B1287" s="155">
        <v>0</v>
      </c>
      <c r="C1287" s="155" t="s">
        <v>272</v>
      </c>
      <c r="D1287" s="155"/>
      <c r="E1287" s="155"/>
      <c r="F1287" s="155">
        <f t="shared" ref="F1287:F1292" si="1570">F711</f>
        <v>14.4</v>
      </c>
      <c r="G1287" s="155"/>
      <c r="H1287" s="155">
        <v>3.45</v>
      </c>
      <c r="I1287" s="155"/>
      <c r="J1287" s="157">
        <f t="shared" ref="J1287:J1292" si="1571">PRODUCT(F1287:I1287)</f>
        <v>49.68</v>
      </c>
      <c r="K1287" s="157"/>
      <c r="L1287" s="175"/>
      <c r="M1287" s="175"/>
      <c r="N1287" s="175"/>
      <c r="O1287" s="175"/>
      <c r="P1287" s="175"/>
      <c r="Q1287" s="175"/>
      <c r="R1287" s="155"/>
      <c r="S1287" s="124"/>
      <c r="T1287" s="119"/>
      <c r="U1287" s="119"/>
      <c r="V1287" s="124"/>
    </row>
    <row r="1288" spans="1:22" ht="12.75" hidden="1" customHeight="1" outlineLevel="1">
      <c r="A1288" s="140"/>
      <c r="B1288" s="155">
        <v>0</v>
      </c>
      <c r="C1288" s="155" t="s">
        <v>384</v>
      </c>
      <c r="D1288" s="155"/>
      <c r="E1288" s="155"/>
      <c r="F1288" s="155">
        <f t="shared" si="1570"/>
        <v>13.3</v>
      </c>
      <c r="G1288" s="155"/>
      <c r="H1288" s="155">
        <v>3.45</v>
      </c>
      <c r="I1288" s="155"/>
      <c r="J1288" s="157">
        <f t="shared" si="1571"/>
        <v>45.884999999999998</v>
      </c>
      <c r="K1288" s="157"/>
      <c r="L1288" s="175"/>
      <c r="M1288" s="175"/>
      <c r="N1288" s="175"/>
      <c r="O1288" s="175"/>
      <c r="P1288" s="175"/>
      <c r="Q1288" s="175"/>
      <c r="R1288" s="155"/>
      <c r="S1288" s="124"/>
      <c r="T1288" s="119"/>
      <c r="U1288" s="119"/>
      <c r="V1288" s="124"/>
    </row>
    <row r="1289" spans="1:22" ht="12.75" hidden="1" customHeight="1" outlineLevel="1">
      <c r="A1289" s="140"/>
      <c r="B1289" s="155">
        <v>0</v>
      </c>
      <c r="C1289" s="155" t="s">
        <v>715</v>
      </c>
      <c r="D1289" s="155"/>
      <c r="E1289" s="155"/>
      <c r="F1289" s="155">
        <f t="shared" si="1570"/>
        <v>10.4</v>
      </c>
      <c r="G1289" s="155"/>
      <c r="H1289" s="155">
        <f t="shared" ref="H1289:H1290" si="1572">3.45+0.33</f>
        <v>3.78</v>
      </c>
      <c r="I1289" s="155"/>
      <c r="J1289" s="157">
        <f t="shared" si="1571"/>
        <v>39.311999999999998</v>
      </c>
      <c r="K1289" s="157"/>
      <c r="L1289" s="175"/>
      <c r="M1289" s="175"/>
      <c r="N1289" s="175"/>
      <c r="O1289" s="175"/>
      <c r="P1289" s="175"/>
      <c r="Q1289" s="175"/>
      <c r="R1289" s="155"/>
      <c r="S1289" s="124"/>
      <c r="T1289" s="119"/>
      <c r="U1289" s="119"/>
      <c r="V1289" s="124"/>
    </row>
    <row r="1290" spans="1:22" ht="12.75" hidden="1" customHeight="1" outlineLevel="1">
      <c r="A1290" s="140"/>
      <c r="B1290" s="155">
        <v>0</v>
      </c>
      <c r="C1290" s="155" t="s">
        <v>716</v>
      </c>
      <c r="D1290" s="155"/>
      <c r="E1290" s="155"/>
      <c r="F1290" s="155">
        <f t="shared" si="1570"/>
        <v>13.6</v>
      </c>
      <c r="G1290" s="155"/>
      <c r="H1290" s="155">
        <f t="shared" si="1572"/>
        <v>3.78</v>
      </c>
      <c r="I1290" s="155"/>
      <c r="J1290" s="157">
        <f t="shared" si="1571"/>
        <v>51.408000000000001</v>
      </c>
      <c r="K1290" s="157"/>
      <c r="L1290" s="175"/>
      <c r="M1290" s="175"/>
      <c r="N1290" s="175"/>
      <c r="O1290" s="175"/>
      <c r="P1290" s="175"/>
      <c r="Q1290" s="175"/>
      <c r="R1290" s="155"/>
      <c r="S1290" s="124"/>
      <c r="T1290" s="119"/>
      <c r="U1290" s="119"/>
      <c r="V1290" s="124"/>
    </row>
    <row r="1291" spans="1:22" ht="12.75" hidden="1" customHeight="1" outlineLevel="1">
      <c r="A1291" s="140"/>
      <c r="B1291" s="155">
        <v>0</v>
      </c>
      <c r="C1291" s="155" t="s">
        <v>717</v>
      </c>
      <c r="D1291" s="155"/>
      <c r="E1291" s="155"/>
      <c r="F1291" s="155">
        <f t="shared" si="1570"/>
        <v>17.2</v>
      </c>
      <c r="G1291" s="155"/>
      <c r="H1291" s="155">
        <v>3.1</v>
      </c>
      <c r="I1291" s="155"/>
      <c r="J1291" s="157">
        <f t="shared" si="1571"/>
        <v>53.32</v>
      </c>
      <c r="K1291" s="157"/>
      <c r="L1291" s="175"/>
      <c r="M1291" s="175"/>
      <c r="N1291" s="175"/>
      <c r="O1291" s="175"/>
      <c r="P1291" s="175"/>
      <c r="Q1291" s="175"/>
      <c r="R1291" s="155"/>
      <c r="S1291" s="124"/>
      <c r="T1291" s="119"/>
      <c r="U1291" s="119"/>
      <c r="V1291" s="124"/>
    </row>
    <row r="1292" spans="1:22" ht="12.75" hidden="1" customHeight="1" outlineLevel="1">
      <c r="A1292" s="140"/>
      <c r="B1292" s="155">
        <v>0</v>
      </c>
      <c r="C1292" s="155" t="s">
        <v>718</v>
      </c>
      <c r="D1292" s="155"/>
      <c r="E1292" s="155"/>
      <c r="F1292" s="155">
        <f t="shared" si="1570"/>
        <v>19.399999999999999</v>
      </c>
      <c r="G1292" s="155"/>
      <c r="H1292" s="155">
        <v>3.1</v>
      </c>
      <c r="I1292" s="155"/>
      <c r="J1292" s="157">
        <f t="shared" si="1571"/>
        <v>60.14</v>
      </c>
      <c r="K1292" s="157"/>
      <c r="L1292" s="175"/>
      <c r="M1292" s="175"/>
      <c r="N1292" s="175"/>
      <c r="O1292" s="175"/>
      <c r="P1292" s="175"/>
      <c r="Q1292" s="175"/>
      <c r="R1292" s="155"/>
      <c r="S1292" s="124"/>
      <c r="T1292" s="119"/>
      <c r="U1292" s="119"/>
      <c r="V1292" s="124"/>
    </row>
    <row r="1293" spans="1:22" ht="12.75" hidden="1" customHeight="1" outlineLevel="1">
      <c r="A1293" s="140"/>
      <c r="B1293" s="155" t="s">
        <v>784</v>
      </c>
      <c r="C1293" s="155">
        <v>0</v>
      </c>
      <c r="D1293" s="155"/>
      <c r="E1293" s="155"/>
      <c r="F1293" s="155"/>
      <c r="G1293" s="155"/>
      <c r="H1293" s="155"/>
      <c r="I1293" s="155"/>
      <c r="J1293" s="157"/>
      <c r="K1293" s="157"/>
      <c r="L1293" s="175"/>
      <c r="M1293" s="175"/>
      <c r="N1293" s="175"/>
      <c r="O1293" s="175"/>
      <c r="P1293" s="175"/>
      <c r="Q1293" s="175"/>
      <c r="R1293" s="155"/>
      <c r="S1293" s="124"/>
      <c r="T1293" s="119"/>
      <c r="U1293" s="119"/>
      <c r="V1293" s="124"/>
    </row>
    <row r="1294" spans="1:22" ht="12.75" hidden="1" customHeight="1" outlineLevel="1">
      <c r="A1294" s="140"/>
      <c r="B1294" s="155"/>
      <c r="C1294" s="155" t="s">
        <v>725</v>
      </c>
      <c r="D1294" s="155"/>
      <c r="E1294" s="155">
        <v>4</v>
      </c>
      <c r="F1294" s="155">
        <f>F854</f>
        <v>0.9</v>
      </c>
      <c r="G1294" s="155"/>
      <c r="H1294" s="155">
        <f>H854</f>
        <v>2.2000000000000002</v>
      </c>
      <c r="I1294" s="155">
        <v>-1</v>
      </c>
      <c r="J1294" s="157">
        <f t="shared" ref="J1294:J1297" si="1573">PRODUCT(F1294:I1294)</f>
        <v>-1.98</v>
      </c>
      <c r="K1294" s="157"/>
      <c r="L1294" s="175"/>
      <c r="M1294" s="175"/>
      <c r="N1294" s="175"/>
      <c r="O1294" s="175"/>
      <c r="P1294" s="175"/>
      <c r="Q1294" s="175"/>
      <c r="R1294" s="155"/>
      <c r="S1294" s="124"/>
      <c r="T1294" s="119"/>
      <c r="U1294" s="119"/>
      <c r="V1294" s="124"/>
    </row>
    <row r="1295" spans="1:22" ht="12.75" hidden="1" customHeight="1" outlineLevel="1">
      <c r="A1295" s="140"/>
      <c r="B1295" s="155"/>
      <c r="C1295" s="155" t="s">
        <v>722</v>
      </c>
      <c r="D1295" s="155"/>
      <c r="E1295" s="155">
        <v>2</v>
      </c>
      <c r="F1295" s="155"/>
      <c r="G1295" s="155">
        <f t="shared" ref="G1295:H1295" si="1574">G1266</f>
        <v>0.9</v>
      </c>
      <c r="H1295" s="155">
        <f t="shared" si="1574"/>
        <v>2.2000000000000002</v>
      </c>
      <c r="I1295" s="155">
        <v>-1</v>
      </c>
      <c r="J1295" s="157">
        <f t="shared" si="1573"/>
        <v>-1.98</v>
      </c>
      <c r="K1295" s="157"/>
      <c r="L1295" s="175"/>
      <c r="M1295" s="175"/>
      <c r="N1295" s="175"/>
      <c r="O1295" s="175"/>
      <c r="P1295" s="175"/>
      <c r="Q1295" s="175"/>
      <c r="R1295" s="155"/>
      <c r="S1295" s="124"/>
      <c r="T1295" s="119"/>
      <c r="U1295" s="119"/>
      <c r="V1295" s="124"/>
    </row>
    <row r="1296" spans="1:22" ht="12.75" hidden="1" customHeight="1" outlineLevel="1">
      <c r="A1296" s="140"/>
      <c r="B1296" s="155"/>
      <c r="C1296" s="155" t="s">
        <v>751</v>
      </c>
      <c r="D1296" s="155"/>
      <c r="E1296" s="155">
        <v>2</v>
      </c>
      <c r="F1296" s="155"/>
      <c r="G1296" s="155">
        <v>2.4</v>
      </c>
      <c r="H1296" s="155">
        <v>3</v>
      </c>
      <c r="I1296" s="155">
        <v>-1</v>
      </c>
      <c r="J1296" s="157">
        <f t="shared" si="1573"/>
        <v>-7.2</v>
      </c>
      <c r="K1296" s="157"/>
      <c r="L1296" s="175"/>
      <c r="M1296" s="175"/>
      <c r="N1296" s="175"/>
      <c r="O1296" s="175"/>
      <c r="P1296" s="175"/>
      <c r="Q1296" s="175"/>
      <c r="R1296" s="155"/>
      <c r="S1296" s="124"/>
      <c r="T1296" s="119"/>
      <c r="U1296" s="119"/>
      <c r="V1296" s="124"/>
    </row>
    <row r="1297" spans="1:22" ht="12.75" hidden="1" customHeight="1" outlineLevel="1">
      <c r="A1297" s="140"/>
      <c r="B1297" s="155"/>
      <c r="C1297" s="155" t="s">
        <v>758</v>
      </c>
      <c r="D1297" s="155"/>
      <c r="E1297" s="155">
        <v>2</v>
      </c>
      <c r="F1297" s="155"/>
      <c r="G1297" s="155">
        <v>2.4</v>
      </c>
      <c r="H1297" s="155">
        <v>2.4</v>
      </c>
      <c r="I1297" s="155">
        <v>-1</v>
      </c>
      <c r="J1297" s="157">
        <f t="shared" si="1573"/>
        <v>-5.76</v>
      </c>
      <c r="K1297" s="157"/>
      <c r="L1297" s="175"/>
      <c r="M1297" s="175"/>
      <c r="N1297" s="175"/>
      <c r="O1297" s="175"/>
      <c r="P1297" s="175"/>
      <c r="Q1297" s="175"/>
      <c r="R1297" s="155"/>
      <c r="S1297" s="124"/>
      <c r="T1297" s="119"/>
      <c r="U1297" s="119"/>
      <c r="V1297" s="124"/>
    </row>
    <row r="1298" spans="1:22" ht="12.75" hidden="1" customHeight="1" outlineLevel="1">
      <c r="A1298" s="140"/>
      <c r="B1298" s="155" t="s">
        <v>785</v>
      </c>
      <c r="C1298" s="155"/>
      <c r="D1298" s="155"/>
      <c r="E1298" s="155"/>
      <c r="F1298" s="155"/>
      <c r="G1298" s="155"/>
      <c r="H1298" s="155"/>
      <c r="I1298" s="155"/>
      <c r="J1298" s="157">
        <f t="shared" ref="J1298:J1299" si="1575">E1296*(G1296+H1296)*2*0.15</f>
        <v>3.24</v>
      </c>
      <c r="K1298" s="157"/>
      <c r="L1298" s="175"/>
      <c r="M1298" s="175"/>
      <c r="N1298" s="175"/>
      <c r="O1298" s="175"/>
      <c r="P1298" s="175"/>
      <c r="Q1298" s="175"/>
      <c r="R1298" s="155"/>
      <c r="S1298" s="124"/>
      <c r="T1298" s="119"/>
      <c r="U1298" s="119"/>
      <c r="V1298" s="124"/>
    </row>
    <row r="1299" spans="1:22" ht="12.75" hidden="1" customHeight="1" outlineLevel="1">
      <c r="A1299" s="140"/>
      <c r="B1299" s="155"/>
      <c r="C1299" s="155"/>
      <c r="D1299" s="155"/>
      <c r="E1299" s="155"/>
      <c r="F1299" s="155"/>
      <c r="G1299" s="155"/>
      <c r="H1299" s="155"/>
      <c r="I1299" s="155"/>
      <c r="J1299" s="157">
        <f t="shared" si="1575"/>
        <v>2.88</v>
      </c>
      <c r="K1299" s="157"/>
      <c r="L1299" s="175"/>
      <c r="M1299" s="175"/>
      <c r="N1299" s="175"/>
      <c r="O1299" s="175"/>
      <c r="P1299" s="175"/>
      <c r="Q1299" s="175"/>
      <c r="R1299" s="155"/>
      <c r="S1299" s="124"/>
      <c r="T1299" s="119"/>
      <c r="U1299" s="119"/>
      <c r="V1299" s="124"/>
    </row>
    <row r="1300" spans="1:22" ht="27.75" customHeight="1">
      <c r="A1300" s="154" t="s">
        <v>218</v>
      </c>
      <c r="B1300" s="159" t="s">
        <v>282</v>
      </c>
      <c r="C1300" s="153"/>
      <c r="D1300" s="154"/>
      <c r="E1300" s="154"/>
      <c r="F1300" s="154"/>
      <c r="G1300" s="154"/>
      <c r="H1300" s="154"/>
      <c r="I1300" s="154"/>
      <c r="J1300" s="154"/>
      <c r="K1300" s="151"/>
      <c r="L1300" s="174"/>
      <c r="M1300" s="174"/>
      <c r="N1300" s="174"/>
      <c r="O1300" s="174"/>
      <c r="P1300" s="174"/>
      <c r="Q1300" s="174"/>
      <c r="R1300" s="153"/>
      <c r="S1300" s="180"/>
      <c r="T1300" s="121"/>
      <c r="U1300" s="121"/>
      <c r="V1300" s="180"/>
    </row>
    <row r="1301" spans="1:22" ht="33.75" customHeight="1" collapsed="1">
      <c r="A1301" s="140">
        <v>9</v>
      </c>
      <c r="B1301" s="155" t="s">
        <v>303</v>
      </c>
      <c r="C1301" s="155" t="s">
        <v>304</v>
      </c>
      <c r="D1301" s="214" t="s">
        <v>296</v>
      </c>
      <c r="E1301" s="156"/>
      <c r="F1301" s="157"/>
      <c r="G1301" s="157"/>
      <c r="H1301" s="157"/>
      <c r="I1301" s="157"/>
      <c r="J1301" s="157"/>
      <c r="K1301" s="157">
        <f>SUBTOTAL(9,J1302:J1305)</f>
        <v>49.35</v>
      </c>
      <c r="L1301" s="175" t="e">
        <f>T1301*$T$5</f>
        <v>#REF!</v>
      </c>
      <c r="M1301" s="175" t="e">
        <f>ROUND(L1301*K1301,0)</f>
        <v>#REF!</v>
      </c>
      <c r="N1301" s="175" t="e">
        <f>U1301*$T$5</f>
        <v>#REF!</v>
      </c>
      <c r="O1301" s="175" t="e">
        <f>ROUND(N1301*K1301,0)</f>
        <v>#REF!</v>
      </c>
      <c r="P1301" s="175" t="e">
        <f t="shared" ref="P1301:Q1301" si="1576">N1301+L1301</f>
        <v>#REF!</v>
      </c>
      <c r="Q1301" s="175" t="e">
        <f t="shared" si="1576"/>
        <v>#REF!</v>
      </c>
      <c r="R1301" s="155"/>
      <c r="S1301" s="124"/>
      <c r="T1301" s="119">
        <v>955000</v>
      </c>
      <c r="U1301" s="119">
        <v>125000</v>
      </c>
      <c r="V1301" s="124"/>
    </row>
    <row r="1302" spans="1:22" ht="12.75" hidden="1" customHeight="1" outlineLevel="1">
      <c r="A1302" s="140"/>
      <c r="B1302" s="155" t="s">
        <v>365</v>
      </c>
      <c r="C1302" s="155"/>
      <c r="D1302" s="155"/>
      <c r="E1302" s="155"/>
      <c r="F1302" s="155">
        <v>12.875</v>
      </c>
      <c r="G1302" s="155"/>
      <c r="H1302" s="155">
        <v>2</v>
      </c>
      <c r="I1302" s="155"/>
      <c r="J1302" s="157">
        <f t="shared" ref="J1302:J1303" si="1577">PRODUCT(F1302:I1302)</f>
        <v>25.75</v>
      </c>
      <c r="K1302" s="157"/>
      <c r="L1302" s="175"/>
      <c r="M1302" s="175"/>
      <c r="N1302" s="175"/>
      <c r="O1302" s="175"/>
      <c r="P1302" s="175"/>
      <c r="Q1302" s="175"/>
      <c r="R1302" s="155"/>
      <c r="S1302" s="124"/>
      <c r="T1302" s="119"/>
      <c r="U1302" s="119"/>
      <c r="V1302" s="124"/>
    </row>
    <row r="1303" spans="1:22" ht="12.75" hidden="1" customHeight="1" outlineLevel="1">
      <c r="A1303" s="140"/>
      <c r="B1303" s="155" t="s">
        <v>371</v>
      </c>
      <c r="C1303" s="155"/>
      <c r="D1303" s="155"/>
      <c r="E1303" s="155"/>
      <c r="F1303" s="155">
        <v>11.8</v>
      </c>
      <c r="G1303" s="155"/>
      <c r="H1303" s="155">
        <v>2</v>
      </c>
      <c r="I1303" s="155"/>
      <c r="J1303" s="157">
        <f t="shared" si="1577"/>
        <v>23.6</v>
      </c>
      <c r="K1303" s="157"/>
      <c r="L1303" s="175"/>
      <c r="M1303" s="175"/>
      <c r="N1303" s="175"/>
      <c r="O1303" s="175"/>
      <c r="P1303" s="175"/>
      <c r="Q1303" s="175"/>
      <c r="R1303" s="155"/>
      <c r="S1303" s="124"/>
      <c r="T1303" s="119"/>
      <c r="U1303" s="119"/>
      <c r="V1303" s="124"/>
    </row>
    <row r="1304" spans="1:22" ht="12.75" hidden="1" customHeight="1" outlineLevel="1">
      <c r="A1304" s="140"/>
      <c r="B1304" s="155"/>
      <c r="C1304" s="155"/>
      <c r="D1304" s="155"/>
      <c r="E1304" s="155"/>
      <c r="F1304" s="155"/>
      <c r="G1304" s="155"/>
      <c r="H1304" s="155"/>
      <c r="I1304" s="155"/>
      <c r="J1304" s="157"/>
      <c r="K1304" s="157"/>
      <c r="L1304" s="175"/>
      <c r="M1304" s="175"/>
      <c r="N1304" s="175"/>
      <c r="O1304" s="175"/>
      <c r="P1304" s="175"/>
      <c r="Q1304" s="175"/>
      <c r="R1304" s="155"/>
      <c r="S1304" s="124"/>
      <c r="T1304" s="119"/>
      <c r="U1304" s="119"/>
      <c r="V1304" s="124"/>
    </row>
    <row r="1305" spans="1:22" ht="33.75" customHeight="1">
      <c r="A1305" s="140">
        <v>10</v>
      </c>
      <c r="B1305" s="155" t="s">
        <v>306</v>
      </c>
      <c r="C1305" s="155" t="s">
        <v>304</v>
      </c>
      <c r="D1305" s="214" t="s">
        <v>280</v>
      </c>
      <c r="E1305" s="156"/>
      <c r="F1305" s="157"/>
      <c r="G1305" s="157"/>
      <c r="H1305" s="157"/>
      <c r="I1305" s="157"/>
      <c r="J1305" s="157"/>
      <c r="K1305" s="157">
        <v>5</v>
      </c>
      <c r="L1305" s="175" t="e">
        <f>T1305*$T$5</f>
        <v>#REF!</v>
      </c>
      <c r="M1305" s="175" t="e">
        <f>ROUND(L1305*K1305,0)</f>
        <v>#REF!</v>
      </c>
      <c r="N1305" s="175" t="e">
        <f>U1305*$T$5</f>
        <v>#REF!</v>
      </c>
      <c r="O1305" s="175" t="e">
        <f>ROUND(N1305*K1305,0)</f>
        <v>#REF!</v>
      </c>
      <c r="P1305" s="175" t="e">
        <f t="shared" ref="P1305:Q1305" si="1578">N1305+L1305</f>
        <v>#REF!</v>
      </c>
      <c r="Q1305" s="175" t="e">
        <f t="shared" si="1578"/>
        <v>#REF!</v>
      </c>
      <c r="R1305" s="155"/>
      <c r="S1305" s="124"/>
      <c r="T1305" s="119">
        <v>350000</v>
      </c>
      <c r="U1305" s="119">
        <v>75000</v>
      </c>
      <c r="V1305" s="124"/>
    </row>
    <row r="1306" spans="1:22" ht="26.25" customHeight="1">
      <c r="A1306" s="140"/>
      <c r="B1306" s="155"/>
      <c r="C1306" s="155"/>
      <c r="D1306" s="214"/>
      <c r="E1306" s="157"/>
      <c r="F1306" s="157"/>
      <c r="G1306" s="157"/>
      <c r="H1306" s="157"/>
      <c r="I1306" s="214"/>
      <c r="J1306" s="157"/>
      <c r="K1306" s="157"/>
      <c r="L1306" s="175"/>
      <c r="M1306" s="175"/>
      <c r="N1306" s="175"/>
      <c r="O1306" s="175"/>
      <c r="P1306" s="175"/>
      <c r="Q1306" s="175"/>
      <c r="R1306" s="155"/>
      <c r="S1306" s="124"/>
      <c r="T1306" s="119"/>
      <c r="U1306" s="119"/>
      <c r="V1306" s="124"/>
    </row>
    <row r="1307" spans="1:22" ht="12.75" customHeight="1">
      <c r="A1307" s="154" t="s">
        <v>283</v>
      </c>
      <c r="B1307" s="153" t="s">
        <v>314</v>
      </c>
      <c r="C1307" s="153"/>
      <c r="D1307" s="378"/>
      <c r="E1307" s="150"/>
      <c r="F1307" s="151"/>
      <c r="G1307" s="151"/>
      <c r="H1307" s="151"/>
      <c r="I1307" s="151"/>
      <c r="J1307" s="151"/>
      <c r="K1307" s="151"/>
      <c r="L1307" s="174"/>
      <c r="M1307" s="174" t="e">
        <f>SUBTOTAL(109,M1308:M1315)</f>
        <v>#REF!</v>
      </c>
      <c r="N1307" s="174"/>
      <c r="O1307" s="174" t="e">
        <f>SUBTOTAL(109,O1308:O1315)</f>
        <v>#REF!</v>
      </c>
      <c r="P1307" s="174"/>
      <c r="Q1307" s="174" t="e">
        <f>O1307+M1307</f>
        <v>#REF!</v>
      </c>
      <c r="R1307" s="153"/>
      <c r="S1307" s="124"/>
      <c r="T1307" s="119"/>
      <c r="U1307" s="119"/>
      <c r="V1307" s="124"/>
    </row>
    <row r="1308" spans="1:22" ht="33.75" customHeight="1" collapsed="1">
      <c r="A1308" s="140">
        <v>1</v>
      </c>
      <c r="B1308" s="155" t="s">
        <v>786</v>
      </c>
      <c r="C1308" s="155" t="s">
        <v>316</v>
      </c>
      <c r="D1308" s="214" t="s">
        <v>206</v>
      </c>
      <c r="E1308" s="156"/>
      <c r="F1308" s="157"/>
      <c r="G1308" s="157"/>
      <c r="H1308" s="157"/>
      <c r="I1308" s="157"/>
      <c r="J1308" s="157"/>
      <c r="K1308" s="157">
        <f>SUBTOTAL(9,J1309:J1311)</f>
        <v>334.66</v>
      </c>
      <c r="L1308" s="175" t="e">
        <f t="shared" ref="L1308:L1314" si="1579">T1308*$T$5</f>
        <v>#REF!</v>
      </c>
      <c r="M1308" s="175" t="e">
        <f t="shared" ref="M1308:M1314" si="1580">ROUND(L1308*K1308,0)</f>
        <v>#REF!</v>
      </c>
      <c r="N1308" s="175" t="e">
        <f t="shared" ref="N1308:N1314" si="1581">U1308*$T$5</f>
        <v>#REF!</v>
      </c>
      <c r="O1308" s="175" t="e">
        <f t="shared" ref="O1308:O1314" si="1582">ROUND(N1308*K1308,0)</f>
        <v>#REF!</v>
      </c>
      <c r="P1308" s="175" t="e">
        <f t="shared" ref="P1308:Q1308" si="1583">N1308+L1308</f>
        <v>#REF!</v>
      </c>
      <c r="Q1308" s="175" t="e">
        <f t="shared" si="1583"/>
        <v>#REF!</v>
      </c>
      <c r="R1308" s="155"/>
      <c r="S1308" s="124"/>
      <c r="T1308" s="119">
        <v>145000</v>
      </c>
      <c r="U1308" s="119">
        <v>35000</v>
      </c>
      <c r="V1308" s="124"/>
    </row>
    <row r="1309" spans="1:22" ht="27.75" hidden="1" customHeight="1" outlineLevel="1">
      <c r="A1309" s="140"/>
      <c r="B1309" s="155" t="s">
        <v>365</v>
      </c>
      <c r="C1309" s="155"/>
      <c r="D1309" s="214"/>
      <c r="E1309" s="156">
        <v>1</v>
      </c>
      <c r="F1309" s="157"/>
      <c r="G1309" s="157"/>
      <c r="H1309" s="157">
        <v>165.64</v>
      </c>
      <c r="I1309" s="157">
        <v>1</v>
      </c>
      <c r="J1309" s="157">
        <f t="shared" ref="J1309:J1311" si="1584">PRODUCT(E1309:I1309)</f>
        <v>165.64</v>
      </c>
      <c r="K1309" s="157"/>
      <c r="L1309" s="175" t="e">
        <f t="shared" si="1579"/>
        <v>#REF!</v>
      </c>
      <c r="M1309" s="175" t="e">
        <f t="shared" si="1580"/>
        <v>#REF!</v>
      </c>
      <c r="N1309" s="175" t="e">
        <f t="shared" si="1581"/>
        <v>#REF!</v>
      </c>
      <c r="O1309" s="175" t="e">
        <f t="shared" si="1582"/>
        <v>#REF!</v>
      </c>
      <c r="P1309" s="175" t="e">
        <f t="shared" ref="P1309:Q1309" si="1585">N1309+L1309</f>
        <v>#REF!</v>
      </c>
      <c r="Q1309" s="175" t="e">
        <f t="shared" si="1585"/>
        <v>#REF!</v>
      </c>
      <c r="R1309" s="155"/>
      <c r="S1309" s="124"/>
      <c r="T1309" s="119"/>
      <c r="U1309" s="119"/>
      <c r="V1309" s="124"/>
    </row>
    <row r="1310" spans="1:22" ht="27.75" hidden="1" customHeight="1" outlineLevel="1">
      <c r="A1310" s="140"/>
      <c r="B1310" s="155" t="s">
        <v>371</v>
      </c>
      <c r="C1310" s="155"/>
      <c r="D1310" s="214"/>
      <c r="E1310" s="156">
        <v>1</v>
      </c>
      <c r="F1310" s="157"/>
      <c r="G1310" s="157"/>
      <c r="H1310" s="157">
        <v>161.66999999999999</v>
      </c>
      <c r="I1310" s="157">
        <v>1</v>
      </c>
      <c r="J1310" s="157">
        <f t="shared" si="1584"/>
        <v>161.66999999999999</v>
      </c>
      <c r="K1310" s="157"/>
      <c r="L1310" s="175" t="e">
        <f t="shared" si="1579"/>
        <v>#REF!</v>
      </c>
      <c r="M1310" s="175" t="e">
        <f t="shared" si="1580"/>
        <v>#REF!</v>
      </c>
      <c r="N1310" s="175" t="e">
        <f t="shared" si="1581"/>
        <v>#REF!</v>
      </c>
      <c r="O1310" s="175" t="e">
        <f t="shared" si="1582"/>
        <v>#REF!</v>
      </c>
      <c r="P1310" s="175" t="e">
        <f t="shared" ref="P1310:Q1310" si="1586">N1310+L1310</f>
        <v>#REF!</v>
      </c>
      <c r="Q1310" s="175" t="e">
        <f t="shared" si="1586"/>
        <v>#REF!</v>
      </c>
      <c r="R1310" s="155"/>
      <c r="S1310" s="124"/>
      <c r="T1310" s="119"/>
      <c r="U1310" s="119"/>
      <c r="V1310" s="124"/>
    </row>
    <row r="1311" spans="1:22" ht="27.75" hidden="1" customHeight="1" outlineLevel="1">
      <c r="A1311" s="140"/>
      <c r="B1311" s="155" t="s">
        <v>709</v>
      </c>
      <c r="C1311" s="155"/>
      <c r="D1311" s="214"/>
      <c r="E1311" s="156"/>
      <c r="F1311" s="157"/>
      <c r="G1311" s="157"/>
      <c r="H1311" s="157">
        <v>7.35</v>
      </c>
      <c r="I1311" s="157">
        <v>1</v>
      </c>
      <c r="J1311" s="157">
        <f t="shared" si="1584"/>
        <v>7.35</v>
      </c>
      <c r="K1311" s="157"/>
      <c r="L1311" s="175" t="e">
        <f t="shared" si="1579"/>
        <v>#REF!</v>
      </c>
      <c r="M1311" s="175" t="e">
        <f t="shared" si="1580"/>
        <v>#REF!</v>
      </c>
      <c r="N1311" s="175" t="e">
        <f t="shared" si="1581"/>
        <v>#REF!</v>
      </c>
      <c r="O1311" s="175" t="e">
        <f t="shared" si="1582"/>
        <v>#REF!</v>
      </c>
      <c r="P1311" s="175" t="e">
        <f t="shared" ref="P1311:Q1311" si="1587">N1311+L1311</f>
        <v>#REF!</v>
      </c>
      <c r="Q1311" s="175" t="e">
        <f t="shared" si="1587"/>
        <v>#REF!</v>
      </c>
      <c r="R1311" s="155"/>
      <c r="S1311" s="124"/>
      <c r="T1311" s="119"/>
      <c r="U1311" s="119"/>
      <c r="V1311" s="124"/>
    </row>
    <row r="1312" spans="1:22" ht="44.25" customHeight="1">
      <c r="A1312" s="140">
        <v>2</v>
      </c>
      <c r="B1312" s="155" t="s">
        <v>787</v>
      </c>
      <c r="C1312" s="155" t="s">
        <v>493</v>
      </c>
      <c r="D1312" s="214" t="s">
        <v>296</v>
      </c>
      <c r="E1312" s="156"/>
      <c r="F1312" s="157"/>
      <c r="G1312" s="157"/>
      <c r="H1312" s="157"/>
      <c r="I1312" s="157"/>
      <c r="J1312" s="157"/>
      <c r="K1312" s="157">
        <f>K1308</f>
        <v>334.66</v>
      </c>
      <c r="L1312" s="175" t="e">
        <f t="shared" si="1579"/>
        <v>#REF!</v>
      </c>
      <c r="M1312" s="175" t="e">
        <f t="shared" si="1580"/>
        <v>#REF!</v>
      </c>
      <c r="N1312" s="175" t="e">
        <f t="shared" si="1581"/>
        <v>#REF!</v>
      </c>
      <c r="O1312" s="175" t="e">
        <f t="shared" si="1582"/>
        <v>#REF!</v>
      </c>
      <c r="P1312" s="175" t="e">
        <f t="shared" ref="P1312:Q1312" si="1588">N1312+L1312</f>
        <v>#REF!</v>
      </c>
      <c r="Q1312" s="175" t="e">
        <f t="shared" si="1588"/>
        <v>#REF!</v>
      </c>
      <c r="R1312" s="155"/>
      <c r="S1312" s="124"/>
      <c r="T1312" s="119">
        <f t="shared" ref="T1312:U1312" si="1589">T1050</f>
        <v>45000</v>
      </c>
      <c r="U1312" s="119">
        <f t="shared" si="1589"/>
        <v>32000</v>
      </c>
      <c r="V1312" s="124"/>
    </row>
    <row r="1313" spans="1:22" ht="12.75" customHeight="1">
      <c r="A1313" s="140">
        <v>3</v>
      </c>
      <c r="B1313" s="155" t="s">
        <v>317</v>
      </c>
      <c r="C1313" s="155" t="s">
        <v>316</v>
      </c>
      <c r="D1313" s="214" t="s">
        <v>206</v>
      </c>
      <c r="E1313" s="156"/>
      <c r="F1313" s="157"/>
      <c r="G1313" s="157"/>
      <c r="H1313" s="157"/>
      <c r="I1313" s="157"/>
      <c r="J1313" s="157"/>
      <c r="K1313" s="157">
        <f>37.95+37.46</f>
        <v>75.41</v>
      </c>
      <c r="L1313" s="175" t="e">
        <f t="shared" si="1579"/>
        <v>#REF!</v>
      </c>
      <c r="M1313" s="175" t="e">
        <f t="shared" si="1580"/>
        <v>#REF!</v>
      </c>
      <c r="N1313" s="175" t="e">
        <f t="shared" si="1581"/>
        <v>#REF!</v>
      </c>
      <c r="O1313" s="175" t="e">
        <f t="shared" si="1582"/>
        <v>#REF!</v>
      </c>
      <c r="P1313" s="175" t="e">
        <f t="shared" ref="P1313:Q1313" si="1590">N1313+L1313</f>
        <v>#REF!</v>
      </c>
      <c r="Q1313" s="175" t="e">
        <f t="shared" si="1590"/>
        <v>#REF!</v>
      </c>
      <c r="R1313" s="155"/>
      <c r="S1313" s="124"/>
      <c r="T1313" s="119">
        <v>165000</v>
      </c>
      <c r="U1313" s="119">
        <v>35000</v>
      </c>
      <c r="V1313" s="124"/>
    </row>
    <row r="1314" spans="1:22" ht="33.75" customHeight="1">
      <c r="A1314" s="140">
        <v>4</v>
      </c>
      <c r="B1314" s="155" t="s">
        <v>788</v>
      </c>
      <c r="C1314" s="155"/>
      <c r="D1314" s="214" t="s">
        <v>280</v>
      </c>
      <c r="E1314" s="156"/>
      <c r="F1314" s="157"/>
      <c r="G1314" s="157"/>
      <c r="H1314" s="157"/>
      <c r="I1314" s="157"/>
      <c r="J1314" s="157"/>
      <c r="K1314" s="157">
        <v>6</v>
      </c>
      <c r="L1314" s="175" t="e">
        <f t="shared" si="1579"/>
        <v>#REF!</v>
      </c>
      <c r="M1314" s="175" t="e">
        <f t="shared" si="1580"/>
        <v>#REF!</v>
      </c>
      <c r="N1314" s="175" t="e">
        <f t="shared" si="1581"/>
        <v>#REF!</v>
      </c>
      <c r="O1314" s="175" t="e">
        <f t="shared" si="1582"/>
        <v>#REF!</v>
      </c>
      <c r="P1314" s="175" t="e">
        <f t="shared" ref="P1314:Q1314" si="1591">N1314+L1314</f>
        <v>#REF!</v>
      </c>
      <c r="Q1314" s="175" t="e">
        <f t="shared" si="1591"/>
        <v>#REF!</v>
      </c>
      <c r="R1314" s="155"/>
      <c r="S1314" s="124"/>
      <c r="T1314" s="119">
        <v>380000</v>
      </c>
      <c r="U1314" s="119">
        <v>120000</v>
      </c>
      <c r="V1314" s="124"/>
    </row>
    <row r="1315" spans="1:22" ht="26.25" customHeight="1">
      <c r="A1315" s="140"/>
      <c r="B1315" s="155"/>
      <c r="C1315" s="155"/>
      <c r="D1315" s="214"/>
      <c r="E1315" s="157"/>
      <c r="F1315" s="157"/>
      <c r="G1315" s="157"/>
      <c r="H1315" s="157"/>
      <c r="I1315" s="214"/>
      <c r="J1315" s="157"/>
      <c r="K1315" s="157"/>
      <c r="L1315" s="175"/>
      <c r="M1315" s="175"/>
      <c r="N1315" s="175"/>
      <c r="O1315" s="175"/>
      <c r="P1315" s="175"/>
      <c r="Q1315" s="175"/>
      <c r="R1315" s="155"/>
      <c r="S1315" s="124"/>
      <c r="T1315" s="119"/>
      <c r="U1315" s="119"/>
      <c r="V1315" s="124"/>
    </row>
    <row r="1316" spans="1:22" ht="27.75" customHeight="1">
      <c r="A1316" s="154" t="s">
        <v>398</v>
      </c>
      <c r="B1316" s="153" t="s">
        <v>319</v>
      </c>
      <c r="C1316" s="153"/>
      <c r="D1316" s="378"/>
      <c r="E1316" s="150"/>
      <c r="F1316" s="151"/>
      <c r="G1316" s="151"/>
      <c r="H1316" s="151"/>
      <c r="I1316" s="151"/>
      <c r="J1316" s="151"/>
      <c r="K1316" s="151"/>
      <c r="L1316" s="174"/>
      <c r="M1316" s="174" t="e">
        <f>SUBTOTAL(9,M1317:M1358)</f>
        <v>#REF!</v>
      </c>
      <c r="N1316" s="174"/>
      <c r="O1316" s="174" t="e">
        <f>SUBTOTAL(9,O1317:O1358)</f>
        <v>#REF!</v>
      </c>
      <c r="P1316" s="174"/>
      <c r="Q1316" s="174" t="e">
        <f>O1316+M1316</f>
        <v>#REF!</v>
      </c>
      <c r="R1316" s="153"/>
      <c r="S1316" s="124"/>
      <c r="T1316" s="119"/>
      <c r="U1316" s="119"/>
      <c r="V1316" s="124"/>
    </row>
    <row r="1317" spans="1:22" ht="27.75" customHeight="1">
      <c r="A1317" s="154"/>
      <c r="B1317" s="159" t="s">
        <v>330</v>
      </c>
      <c r="C1317" s="153"/>
      <c r="D1317" s="154"/>
      <c r="E1317" s="154"/>
      <c r="F1317" s="154"/>
      <c r="G1317" s="154"/>
      <c r="H1317" s="154"/>
      <c r="I1317" s="154"/>
      <c r="J1317" s="154"/>
      <c r="K1317" s="151"/>
      <c r="L1317" s="174"/>
      <c r="M1317" s="174"/>
      <c r="N1317" s="174"/>
      <c r="O1317" s="174"/>
      <c r="P1317" s="174"/>
      <c r="Q1317" s="174"/>
      <c r="R1317" s="153"/>
      <c r="S1317" s="180"/>
      <c r="T1317" s="121"/>
      <c r="U1317" s="121"/>
      <c r="V1317" s="180"/>
    </row>
    <row r="1318" spans="1:22" ht="12.75" customHeight="1">
      <c r="A1318" s="140">
        <v>1</v>
      </c>
      <c r="B1318" s="155" t="s">
        <v>331</v>
      </c>
      <c r="C1318" s="155" t="s">
        <v>789</v>
      </c>
      <c r="D1318" s="214" t="s">
        <v>280</v>
      </c>
      <c r="E1318" s="156"/>
      <c r="F1318" s="157"/>
      <c r="G1318" s="157"/>
      <c r="H1318" s="157"/>
      <c r="I1318" s="157"/>
      <c r="J1318" s="157">
        <f>PRODUCT(E1318:I1318)</f>
        <v>0</v>
      </c>
      <c r="K1318" s="157">
        <v>1</v>
      </c>
      <c r="L1318" s="175" t="e">
        <f t="shared" ref="L1318:L1321" si="1592">T1318*$T$5</f>
        <v>#REF!</v>
      </c>
      <c r="M1318" s="175" t="e">
        <f t="shared" ref="M1318:M1321" si="1593">ROUND(L1318*K1318,0)</f>
        <v>#REF!</v>
      </c>
      <c r="N1318" s="175" t="e">
        <f t="shared" ref="N1318:N1321" si="1594">U1318*$T$5</f>
        <v>#REF!</v>
      </c>
      <c r="O1318" s="175" t="e">
        <f t="shared" ref="O1318:O1321" si="1595">ROUND(N1318*K1318,0)</f>
        <v>#REF!</v>
      </c>
      <c r="P1318" s="175" t="e">
        <f t="shared" ref="P1318:Q1318" si="1596">N1318+L1318</f>
        <v>#REF!</v>
      </c>
      <c r="Q1318" s="175" t="e">
        <f t="shared" si="1596"/>
        <v>#REF!</v>
      </c>
      <c r="R1318" s="155"/>
      <c r="S1318" s="124"/>
      <c r="T1318" s="119">
        <v>6850000</v>
      </c>
      <c r="U1318" s="119">
        <v>1050000</v>
      </c>
      <c r="V1318" s="124"/>
    </row>
    <row r="1319" spans="1:22" ht="33.75" customHeight="1">
      <c r="A1319" s="140">
        <v>2</v>
      </c>
      <c r="B1319" s="155" t="s">
        <v>331</v>
      </c>
      <c r="C1319" s="155" t="s">
        <v>790</v>
      </c>
      <c r="D1319" s="214" t="s">
        <v>280</v>
      </c>
      <c r="E1319" s="156"/>
      <c r="F1319" s="157"/>
      <c r="G1319" s="157"/>
      <c r="H1319" s="157"/>
      <c r="I1319" s="157"/>
      <c r="J1319" s="157"/>
      <c r="K1319" s="157">
        <v>3</v>
      </c>
      <c r="L1319" s="175" t="e">
        <f t="shared" si="1592"/>
        <v>#REF!</v>
      </c>
      <c r="M1319" s="175" t="e">
        <f t="shared" si="1593"/>
        <v>#REF!</v>
      </c>
      <c r="N1319" s="175" t="e">
        <f t="shared" si="1594"/>
        <v>#REF!</v>
      </c>
      <c r="O1319" s="175" t="e">
        <f t="shared" si="1595"/>
        <v>#REF!</v>
      </c>
      <c r="P1319" s="175" t="e">
        <f t="shared" ref="P1319:Q1319" si="1597">N1319+L1319</f>
        <v>#REF!</v>
      </c>
      <c r="Q1319" s="175" t="e">
        <f t="shared" si="1597"/>
        <v>#REF!</v>
      </c>
      <c r="R1319" s="155"/>
      <c r="S1319" s="124"/>
      <c r="T1319" s="119">
        <v>4950000</v>
      </c>
      <c r="U1319" s="119">
        <v>950000</v>
      </c>
      <c r="V1319" s="124"/>
    </row>
    <row r="1320" spans="1:22" ht="12.75" customHeight="1">
      <c r="A1320" s="140">
        <v>3</v>
      </c>
      <c r="B1320" s="155" t="s">
        <v>335</v>
      </c>
      <c r="C1320" s="155"/>
      <c r="D1320" s="214" t="s">
        <v>163</v>
      </c>
      <c r="E1320" s="156"/>
      <c r="F1320" s="157"/>
      <c r="G1320" s="157"/>
      <c r="H1320" s="157"/>
      <c r="I1320" s="157"/>
      <c r="J1320" s="157"/>
      <c r="K1320" s="157">
        <v>1</v>
      </c>
      <c r="L1320" s="175" t="e">
        <f t="shared" si="1592"/>
        <v>#REF!</v>
      </c>
      <c r="M1320" s="175" t="e">
        <f t="shared" si="1593"/>
        <v>#REF!</v>
      </c>
      <c r="N1320" s="175" t="e">
        <f t="shared" si="1594"/>
        <v>#REF!</v>
      </c>
      <c r="O1320" s="175" t="e">
        <f t="shared" si="1595"/>
        <v>#REF!</v>
      </c>
      <c r="P1320" s="175" t="e">
        <f t="shared" ref="P1320:Q1320" si="1598">N1320+L1320</f>
        <v>#REF!</v>
      </c>
      <c r="Q1320" s="175" t="e">
        <f t="shared" si="1598"/>
        <v>#REF!</v>
      </c>
      <c r="R1320" s="155"/>
      <c r="S1320" s="124"/>
      <c r="T1320" s="119">
        <v>9000000</v>
      </c>
      <c r="U1320" s="119">
        <v>990000</v>
      </c>
      <c r="V1320" s="124"/>
    </row>
    <row r="1321" spans="1:22" ht="12.75" customHeight="1">
      <c r="A1321" s="140">
        <v>4</v>
      </c>
      <c r="B1321" s="155" t="s">
        <v>336</v>
      </c>
      <c r="C1321" s="155"/>
      <c r="D1321" s="214" t="s">
        <v>280</v>
      </c>
      <c r="E1321" s="156"/>
      <c r="F1321" s="157"/>
      <c r="G1321" s="157"/>
      <c r="H1321" s="157"/>
      <c r="I1321" s="157"/>
      <c r="J1321" s="157"/>
      <c r="K1321" s="157">
        <v>1</v>
      </c>
      <c r="L1321" s="175" t="e">
        <f t="shared" si="1592"/>
        <v>#REF!</v>
      </c>
      <c r="M1321" s="175" t="e">
        <f t="shared" si="1593"/>
        <v>#REF!</v>
      </c>
      <c r="N1321" s="175" t="e">
        <f t="shared" si="1594"/>
        <v>#REF!</v>
      </c>
      <c r="O1321" s="175" t="e">
        <f t="shared" si="1595"/>
        <v>#REF!</v>
      </c>
      <c r="P1321" s="175" t="e">
        <f t="shared" ref="P1321:Q1321" si="1599">N1321+L1321</f>
        <v>#REF!</v>
      </c>
      <c r="Q1321" s="175" t="e">
        <f t="shared" si="1599"/>
        <v>#REF!</v>
      </c>
      <c r="R1321" s="155"/>
      <c r="S1321" s="124"/>
      <c r="T1321" s="119"/>
      <c r="U1321" s="119">
        <v>24000000</v>
      </c>
      <c r="V1321" s="124"/>
    </row>
    <row r="1322" spans="1:22" ht="27.75" customHeight="1">
      <c r="A1322" s="154"/>
      <c r="B1322" s="159" t="s">
        <v>495</v>
      </c>
      <c r="C1322" s="153"/>
      <c r="D1322" s="154"/>
      <c r="E1322" s="154"/>
      <c r="F1322" s="154"/>
      <c r="G1322" s="154"/>
      <c r="H1322" s="154"/>
      <c r="I1322" s="154"/>
      <c r="J1322" s="154"/>
      <c r="K1322" s="151"/>
      <c r="L1322" s="174"/>
      <c r="M1322" s="174"/>
      <c r="N1322" s="174"/>
      <c r="O1322" s="174"/>
      <c r="P1322" s="174"/>
      <c r="Q1322" s="174"/>
      <c r="R1322" s="153"/>
      <c r="S1322" s="180"/>
      <c r="T1322" s="121"/>
      <c r="U1322" s="121"/>
      <c r="V1322" s="180"/>
    </row>
    <row r="1323" spans="1:22" ht="12.75" customHeight="1">
      <c r="A1323" s="140">
        <v>1</v>
      </c>
      <c r="B1323" s="155" t="s">
        <v>401</v>
      </c>
      <c r="C1323" s="155" t="s">
        <v>791</v>
      </c>
      <c r="D1323" s="214" t="s">
        <v>280</v>
      </c>
      <c r="E1323" s="156"/>
      <c r="F1323" s="157"/>
      <c r="G1323" s="157"/>
      <c r="H1323" s="157"/>
      <c r="I1323" s="157"/>
      <c r="J1323" s="157"/>
      <c r="K1323" s="157">
        <v>1</v>
      </c>
      <c r="L1323" s="175" t="e">
        <f t="shared" ref="L1323:L1326" si="1600">T1323*$T$5</f>
        <v>#REF!</v>
      </c>
      <c r="M1323" s="175" t="e">
        <f t="shared" ref="M1323:M1326" si="1601">ROUND(L1323*K1323,0)</f>
        <v>#REF!</v>
      </c>
      <c r="N1323" s="175" t="e">
        <f t="shared" ref="N1323:N1326" si="1602">U1323*$T$5</f>
        <v>#REF!</v>
      </c>
      <c r="O1323" s="175" t="e">
        <f t="shared" ref="O1323:O1326" si="1603">ROUND(N1323*K1323,0)</f>
        <v>#REF!</v>
      </c>
      <c r="P1323" s="175" t="e">
        <f t="shared" ref="P1323:Q1323" si="1604">N1323+L1323</f>
        <v>#REF!</v>
      </c>
      <c r="Q1323" s="175" t="e">
        <f t="shared" si="1604"/>
        <v>#REF!</v>
      </c>
      <c r="R1323" s="155"/>
      <c r="S1323" s="124"/>
      <c r="T1323" s="119">
        <v>5250000</v>
      </c>
      <c r="U1323" s="119">
        <f>U1318</f>
        <v>1050000</v>
      </c>
      <c r="V1323" s="124"/>
    </row>
    <row r="1324" spans="1:22" ht="33.75" customHeight="1">
      <c r="A1324" s="140">
        <v>2</v>
      </c>
      <c r="B1324" s="155" t="s">
        <v>792</v>
      </c>
      <c r="C1324" s="155" t="s">
        <v>793</v>
      </c>
      <c r="D1324" s="214" t="s">
        <v>280</v>
      </c>
      <c r="E1324" s="156"/>
      <c r="F1324" s="157"/>
      <c r="G1324" s="157"/>
      <c r="H1324" s="157"/>
      <c r="I1324" s="157"/>
      <c r="J1324" s="157"/>
      <c r="K1324" s="157">
        <v>1</v>
      </c>
      <c r="L1324" s="175" t="e">
        <f t="shared" si="1600"/>
        <v>#REF!</v>
      </c>
      <c r="M1324" s="175" t="e">
        <f t="shared" si="1601"/>
        <v>#REF!</v>
      </c>
      <c r="N1324" s="175" t="e">
        <f t="shared" si="1602"/>
        <v>#REF!</v>
      </c>
      <c r="O1324" s="175" t="e">
        <f t="shared" si="1603"/>
        <v>#REF!</v>
      </c>
      <c r="P1324" s="175" t="e">
        <f t="shared" ref="P1324:Q1324" si="1605">N1324+L1324</f>
        <v>#REF!</v>
      </c>
      <c r="Q1324" s="175" t="e">
        <f t="shared" si="1605"/>
        <v>#REF!</v>
      </c>
      <c r="R1324" s="155"/>
      <c r="S1324" s="124"/>
      <c r="T1324" s="119">
        <v>6450000</v>
      </c>
      <c r="U1324" s="119">
        <v>1150000</v>
      </c>
      <c r="V1324" s="124"/>
    </row>
    <row r="1325" spans="1:22" ht="33.75" customHeight="1">
      <c r="A1325" s="140">
        <v>3</v>
      </c>
      <c r="B1325" s="155" t="s">
        <v>401</v>
      </c>
      <c r="C1325" s="155" t="s">
        <v>794</v>
      </c>
      <c r="D1325" s="214" t="s">
        <v>280</v>
      </c>
      <c r="E1325" s="156"/>
      <c r="F1325" s="157"/>
      <c r="G1325" s="157"/>
      <c r="H1325" s="157"/>
      <c r="I1325" s="157"/>
      <c r="J1325" s="157"/>
      <c r="K1325" s="157">
        <v>1</v>
      </c>
      <c r="L1325" s="175" t="e">
        <f t="shared" si="1600"/>
        <v>#REF!</v>
      </c>
      <c r="M1325" s="175" t="e">
        <f t="shared" si="1601"/>
        <v>#REF!</v>
      </c>
      <c r="N1325" s="175" t="e">
        <f t="shared" si="1602"/>
        <v>#REF!</v>
      </c>
      <c r="O1325" s="175" t="e">
        <f t="shared" si="1603"/>
        <v>#REF!</v>
      </c>
      <c r="P1325" s="175" t="e">
        <f t="shared" ref="P1325:Q1325" si="1606">N1325+L1325</f>
        <v>#REF!</v>
      </c>
      <c r="Q1325" s="175" t="e">
        <f t="shared" si="1606"/>
        <v>#REF!</v>
      </c>
      <c r="R1325" s="155"/>
      <c r="S1325" s="124"/>
      <c r="T1325" s="119">
        <v>6650000</v>
      </c>
      <c r="U1325" s="119">
        <v>1350000</v>
      </c>
      <c r="V1325" s="124"/>
    </row>
    <row r="1326" spans="1:22" ht="12.75" customHeight="1">
      <c r="A1326" s="140">
        <v>4</v>
      </c>
      <c r="B1326" s="155" t="s">
        <v>497</v>
      </c>
      <c r="C1326" s="155"/>
      <c r="D1326" s="214" t="s">
        <v>163</v>
      </c>
      <c r="E1326" s="156"/>
      <c r="F1326" s="157"/>
      <c r="G1326" s="157"/>
      <c r="H1326" s="157"/>
      <c r="I1326" s="157"/>
      <c r="J1326" s="157"/>
      <c r="K1326" s="157">
        <v>1</v>
      </c>
      <c r="L1326" s="175" t="e">
        <f t="shared" si="1600"/>
        <v>#REF!</v>
      </c>
      <c r="M1326" s="175" t="e">
        <f t="shared" si="1601"/>
        <v>#REF!</v>
      </c>
      <c r="N1326" s="175" t="e">
        <f t="shared" si="1602"/>
        <v>#REF!</v>
      </c>
      <c r="O1326" s="175" t="e">
        <f t="shared" si="1603"/>
        <v>#REF!</v>
      </c>
      <c r="P1326" s="175" t="e">
        <f t="shared" ref="P1326:Q1326" si="1607">N1326+L1326</f>
        <v>#REF!</v>
      </c>
      <c r="Q1326" s="175" t="e">
        <f t="shared" si="1607"/>
        <v>#REF!</v>
      </c>
      <c r="R1326" s="155"/>
      <c r="S1326" s="124"/>
      <c r="T1326" s="119">
        <f>2100000*2+3150000</f>
        <v>7350000</v>
      </c>
      <c r="U1326" s="119">
        <v>650000</v>
      </c>
      <c r="V1326" s="124"/>
    </row>
    <row r="1327" spans="1:22" ht="27.75" customHeight="1">
      <c r="A1327" s="154"/>
      <c r="B1327" s="159" t="s">
        <v>499</v>
      </c>
      <c r="C1327" s="153"/>
      <c r="D1327" s="154"/>
      <c r="E1327" s="154"/>
      <c r="F1327" s="154"/>
      <c r="G1327" s="154"/>
      <c r="H1327" s="154"/>
      <c r="I1327" s="154"/>
      <c r="J1327" s="154"/>
      <c r="K1327" s="151"/>
      <c r="L1327" s="174"/>
      <c r="M1327" s="174"/>
      <c r="N1327" s="174"/>
      <c r="O1327" s="174"/>
      <c r="P1327" s="174"/>
      <c r="Q1327" s="174"/>
      <c r="R1327" s="153"/>
      <c r="S1327" s="180"/>
      <c r="T1327" s="121"/>
      <c r="U1327" s="121"/>
      <c r="V1327" s="180"/>
    </row>
    <row r="1328" spans="1:22" ht="33.75" customHeight="1" collapsed="1">
      <c r="A1328" s="140">
        <v>1</v>
      </c>
      <c r="B1328" s="155" t="s">
        <v>521</v>
      </c>
      <c r="C1328" s="155"/>
      <c r="D1328" s="214" t="s">
        <v>206</v>
      </c>
      <c r="E1328" s="156"/>
      <c r="F1328" s="157"/>
      <c r="G1328" s="157"/>
      <c r="H1328" s="157"/>
      <c r="I1328" s="157"/>
      <c r="J1328" s="157"/>
      <c r="K1328" s="157">
        <f>SUBTOTAL(9,J1329:J1338)</f>
        <v>38.42</v>
      </c>
      <c r="L1328" s="175" t="e">
        <f t="shared" ref="L1328:L1357" si="1608">T1328*$T$5</f>
        <v>#REF!</v>
      </c>
      <c r="M1328" s="175" t="e">
        <f t="shared" ref="M1328:M1357" si="1609">ROUND(L1328*K1328,0)</f>
        <v>#REF!</v>
      </c>
      <c r="N1328" s="175" t="e">
        <f t="shared" ref="N1328:N1357" si="1610">U1328*$T$5</f>
        <v>#REF!</v>
      </c>
      <c r="O1328" s="175" t="e">
        <f t="shared" ref="O1328:O1357" si="1611">ROUND(N1328*K1328,0)</f>
        <v>#REF!</v>
      </c>
      <c r="P1328" s="175" t="e">
        <f t="shared" ref="P1328:Q1328" si="1612">N1328+L1328</f>
        <v>#REF!</v>
      </c>
      <c r="Q1328" s="175" t="e">
        <f t="shared" si="1612"/>
        <v>#REF!</v>
      </c>
      <c r="R1328" s="155"/>
      <c r="S1328" s="124"/>
      <c r="T1328" s="119">
        <v>2050000</v>
      </c>
      <c r="U1328" s="119">
        <v>165000</v>
      </c>
      <c r="V1328" s="124"/>
    </row>
    <row r="1329" spans="1:22" ht="12.75" hidden="1" customHeight="1" outlineLevel="1">
      <c r="A1329" s="140"/>
      <c r="B1329" s="155" t="s">
        <v>365</v>
      </c>
      <c r="C1329" s="155"/>
      <c r="D1329" s="155"/>
      <c r="E1329" s="155"/>
      <c r="F1329" s="155"/>
      <c r="G1329" s="155"/>
      <c r="H1329" s="155"/>
      <c r="I1329" s="214"/>
      <c r="J1329" s="157"/>
      <c r="K1329" s="157"/>
      <c r="L1329" s="175" t="e">
        <f t="shared" si="1608"/>
        <v>#REF!</v>
      </c>
      <c r="M1329" s="175" t="e">
        <f t="shared" si="1609"/>
        <v>#REF!</v>
      </c>
      <c r="N1329" s="175" t="e">
        <f t="shared" si="1610"/>
        <v>#REF!</v>
      </c>
      <c r="O1329" s="175" t="e">
        <f t="shared" si="1611"/>
        <v>#REF!</v>
      </c>
      <c r="P1329" s="175" t="e">
        <f t="shared" ref="P1329:Q1329" si="1613">N1329+L1329</f>
        <v>#REF!</v>
      </c>
      <c r="Q1329" s="175" t="e">
        <f t="shared" si="1613"/>
        <v>#REF!</v>
      </c>
      <c r="R1329" s="155"/>
      <c r="S1329" s="124"/>
      <c r="T1329" s="119"/>
      <c r="U1329" s="119"/>
      <c r="V1329" s="124"/>
    </row>
    <row r="1330" spans="1:22" ht="11.25" hidden="1" customHeight="1" outlineLevel="1">
      <c r="A1330" s="140"/>
      <c r="B1330" s="155"/>
      <c r="C1330" s="155" t="s">
        <v>723</v>
      </c>
      <c r="D1330" s="155"/>
      <c r="E1330" s="155">
        <f t="shared" ref="E1330:F1330" si="1614">E853</f>
        <v>1</v>
      </c>
      <c r="F1330" s="155">
        <f t="shared" si="1614"/>
        <v>0.9</v>
      </c>
      <c r="G1330" s="155"/>
      <c r="H1330" s="155">
        <f t="shared" ref="H1330:H1332" si="1615">H853</f>
        <v>2.2000000000000002</v>
      </c>
      <c r="I1330" s="155"/>
      <c r="J1330" s="157">
        <f t="shared" ref="J1330:J1338" si="1616">PRODUCT(E1330:I1330)</f>
        <v>1.98</v>
      </c>
      <c r="K1330" s="157"/>
      <c r="L1330" s="175" t="e">
        <f t="shared" si="1608"/>
        <v>#REF!</v>
      </c>
      <c r="M1330" s="175" t="e">
        <f t="shared" si="1609"/>
        <v>#REF!</v>
      </c>
      <c r="N1330" s="175" t="e">
        <f t="shared" si="1610"/>
        <v>#REF!</v>
      </c>
      <c r="O1330" s="175" t="e">
        <f t="shared" si="1611"/>
        <v>#REF!</v>
      </c>
      <c r="P1330" s="175" t="e">
        <f t="shared" ref="P1330:Q1330" si="1617">N1330+L1330</f>
        <v>#REF!</v>
      </c>
      <c r="Q1330" s="175" t="e">
        <f t="shared" si="1617"/>
        <v>#REF!</v>
      </c>
      <c r="R1330" s="155"/>
      <c r="S1330" s="124"/>
      <c r="T1330" s="119"/>
      <c r="U1330" s="119"/>
      <c r="V1330" s="124"/>
    </row>
    <row r="1331" spans="1:22" ht="12.75" hidden="1" customHeight="1" outlineLevel="1">
      <c r="A1331" s="140"/>
      <c r="B1331" s="155"/>
      <c r="C1331" s="155" t="s">
        <v>725</v>
      </c>
      <c r="D1331" s="155"/>
      <c r="E1331" s="155">
        <f t="shared" ref="E1331:F1331" si="1618">E854</f>
        <v>2</v>
      </c>
      <c r="F1331" s="155">
        <f t="shared" si="1618"/>
        <v>0.9</v>
      </c>
      <c r="G1331" s="155"/>
      <c r="H1331" s="155">
        <f t="shared" si="1615"/>
        <v>2.2000000000000002</v>
      </c>
      <c r="I1331" s="155"/>
      <c r="J1331" s="157">
        <f t="shared" si="1616"/>
        <v>3.96</v>
      </c>
      <c r="K1331" s="157"/>
      <c r="L1331" s="175" t="e">
        <f t="shared" si="1608"/>
        <v>#REF!</v>
      </c>
      <c r="M1331" s="175" t="e">
        <f t="shared" si="1609"/>
        <v>#REF!</v>
      </c>
      <c r="N1331" s="175" t="e">
        <f t="shared" si="1610"/>
        <v>#REF!</v>
      </c>
      <c r="O1331" s="175" t="e">
        <f t="shared" si="1611"/>
        <v>#REF!</v>
      </c>
      <c r="P1331" s="175" t="e">
        <f t="shared" ref="P1331:Q1331" si="1619">N1331+L1331</f>
        <v>#REF!</v>
      </c>
      <c r="Q1331" s="175" t="e">
        <f t="shared" si="1619"/>
        <v>#REF!</v>
      </c>
      <c r="R1331" s="155"/>
      <c r="S1331" s="124"/>
      <c r="T1331" s="119"/>
      <c r="U1331" s="119"/>
      <c r="V1331" s="124"/>
    </row>
    <row r="1332" spans="1:22" ht="12.75" hidden="1" customHeight="1" outlineLevel="1">
      <c r="A1332" s="140"/>
      <c r="B1332" s="155"/>
      <c r="C1332" s="155" t="s">
        <v>727</v>
      </c>
      <c r="D1332" s="155"/>
      <c r="E1332" s="155">
        <f t="shared" ref="E1332:F1332" si="1620">E855</f>
        <v>1</v>
      </c>
      <c r="F1332" s="155">
        <f t="shared" si="1620"/>
        <v>2.4</v>
      </c>
      <c r="G1332" s="155"/>
      <c r="H1332" s="155">
        <f t="shared" si="1615"/>
        <v>2.2000000000000002</v>
      </c>
      <c r="I1332" s="155"/>
      <c r="J1332" s="157">
        <f t="shared" si="1616"/>
        <v>5.28</v>
      </c>
      <c r="K1332" s="157"/>
      <c r="L1332" s="175" t="e">
        <f t="shared" si="1608"/>
        <v>#REF!</v>
      </c>
      <c r="M1332" s="175" t="e">
        <f t="shared" si="1609"/>
        <v>#REF!</v>
      </c>
      <c r="N1332" s="175" t="e">
        <f t="shared" si="1610"/>
        <v>#REF!</v>
      </c>
      <c r="O1332" s="175" t="e">
        <f t="shared" si="1611"/>
        <v>#REF!</v>
      </c>
      <c r="P1332" s="175" t="e">
        <f t="shared" ref="P1332:Q1332" si="1621">N1332+L1332</f>
        <v>#REF!</v>
      </c>
      <c r="Q1332" s="175" t="e">
        <f t="shared" si="1621"/>
        <v>#REF!</v>
      </c>
      <c r="R1332" s="155"/>
      <c r="S1332" s="124"/>
      <c r="T1332" s="119"/>
      <c r="U1332" s="119"/>
      <c r="V1332" s="124"/>
    </row>
    <row r="1333" spans="1:22" ht="12.75" hidden="1" customHeight="1" outlineLevel="1">
      <c r="A1333" s="140"/>
      <c r="B1333" s="155"/>
      <c r="C1333" s="155" t="s">
        <v>795</v>
      </c>
      <c r="D1333" s="155"/>
      <c r="E1333" s="155">
        <v>1</v>
      </c>
      <c r="F1333" s="155">
        <v>1.8</v>
      </c>
      <c r="G1333" s="155"/>
      <c r="H1333" s="155">
        <v>2.4</v>
      </c>
      <c r="I1333" s="155"/>
      <c r="J1333" s="157">
        <f t="shared" si="1616"/>
        <v>4.32</v>
      </c>
      <c r="K1333" s="157"/>
      <c r="L1333" s="175" t="e">
        <f t="shared" si="1608"/>
        <v>#REF!</v>
      </c>
      <c r="M1333" s="175" t="e">
        <f t="shared" si="1609"/>
        <v>#REF!</v>
      </c>
      <c r="N1333" s="175" t="e">
        <f t="shared" si="1610"/>
        <v>#REF!</v>
      </c>
      <c r="O1333" s="175" t="e">
        <f t="shared" si="1611"/>
        <v>#REF!</v>
      </c>
      <c r="P1333" s="175" t="e">
        <f t="shared" ref="P1333:Q1333" si="1622">N1333+L1333</f>
        <v>#REF!</v>
      </c>
      <c r="Q1333" s="175" t="e">
        <f t="shared" si="1622"/>
        <v>#REF!</v>
      </c>
      <c r="R1333" s="155"/>
      <c r="S1333" s="124"/>
      <c r="T1333" s="119"/>
      <c r="U1333" s="119"/>
      <c r="V1333" s="124"/>
    </row>
    <row r="1334" spans="1:22" ht="12.75" hidden="1" customHeight="1" outlineLevel="1">
      <c r="A1334" s="140"/>
      <c r="B1334" s="155" t="s">
        <v>371</v>
      </c>
      <c r="C1334" s="155"/>
      <c r="D1334" s="155"/>
      <c r="E1334" s="155"/>
      <c r="F1334" s="155"/>
      <c r="G1334" s="155"/>
      <c r="H1334" s="155"/>
      <c r="I1334" s="155"/>
      <c r="J1334" s="157">
        <f t="shared" si="1616"/>
        <v>0</v>
      </c>
      <c r="K1334" s="157"/>
      <c r="L1334" s="175" t="e">
        <f t="shared" si="1608"/>
        <v>#REF!</v>
      </c>
      <c r="M1334" s="175" t="e">
        <f t="shared" si="1609"/>
        <v>#REF!</v>
      </c>
      <c r="N1334" s="175" t="e">
        <f t="shared" si="1610"/>
        <v>#REF!</v>
      </c>
      <c r="O1334" s="175" t="e">
        <f t="shared" si="1611"/>
        <v>#REF!</v>
      </c>
      <c r="P1334" s="175" t="e">
        <f t="shared" ref="P1334:Q1334" si="1623">N1334+L1334</f>
        <v>#REF!</v>
      </c>
      <c r="Q1334" s="175" t="e">
        <f t="shared" si="1623"/>
        <v>#REF!</v>
      </c>
      <c r="R1334" s="155"/>
      <c r="S1334" s="124"/>
      <c r="T1334" s="119"/>
      <c r="U1334" s="119"/>
      <c r="V1334" s="124"/>
    </row>
    <row r="1335" spans="1:22" ht="12.75" hidden="1" customHeight="1" outlineLevel="1">
      <c r="A1335" s="140"/>
      <c r="B1335" s="155"/>
      <c r="C1335" s="155" t="s">
        <v>723</v>
      </c>
      <c r="D1335" s="155"/>
      <c r="E1335" s="155">
        <f t="shared" ref="E1335:F1335" si="1624">E876</f>
        <v>4</v>
      </c>
      <c r="F1335" s="155">
        <f t="shared" si="1624"/>
        <v>0.9</v>
      </c>
      <c r="G1335" s="155"/>
      <c r="H1335" s="155">
        <f t="shared" ref="H1335:H1338" si="1625">H876</f>
        <v>2.2000000000000002</v>
      </c>
      <c r="I1335" s="155"/>
      <c r="J1335" s="157">
        <f t="shared" si="1616"/>
        <v>7.92</v>
      </c>
      <c r="K1335" s="157"/>
      <c r="L1335" s="175" t="e">
        <f t="shared" si="1608"/>
        <v>#REF!</v>
      </c>
      <c r="M1335" s="175" t="e">
        <f t="shared" si="1609"/>
        <v>#REF!</v>
      </c>
      <c r="N1335" s="175" t="e">
        <f t="shared" si="1610"/>
        <v>#REF!</v>
      </c>
      <c r="O1335" s="175" t="e">
        <f t="shared" si="1611"/>
        <v>#REF!</v>
      </c>
      <c r="P1335" s="175" t="e">
        <f t="shared" ref="P1335:Q1335" si="1626">N1335+L1335</f>
        <v>#REF!</v>
      </c>
      <c r="Q1335" s="175" t="e">
        <f t="shared" si="1626"/>
        <v>#REF!</v>
      </c>
      <c r="R1335" s="155"/>
      <c r="S1335" s="124"/>
      <c r="T1335" s="119"/>
      <c r="U1335" s="119"/>
      <c r="V1335" s="124"/>
    </row>
    <row r="1336" spans="1:22" ht="12.75" hidden="1" customHeight="1" outlineLevel="1">
      <c r="A1336" s="140"/>
      <c r="B1336" s="155"/>
      <c r="C1336" s="155" t="s">
        <v>728</v>
      </c>
      <c r="D1336" s="155"/>
      <c r="E1336" s="155">
        <f t="shared" ref="E1336:F1336" si="1627">E877</f>
        <v>2</v>
      </c>
      <c r="F1336" s="155">
        <f t="shared" si="1627"/>
        <v>1.6</v>
      </c>
      <c r="G1336" s="155"/>
      <c r="H1336" s="155">
        <f t="shared" si="1625"/>
        <v>2.2000000000000002</v>
      </c>
      <c r="I1336" s="155"/>
      <c r="J1336" s="157">
        <f t="shared" si="1616"/>
        <v>7.04</v>
      </c>
      <c r="K1336" s="157"/>
      <c r="L1336" s="175" t="e">
        <f t="shared" si="1608"/>
        <v>#REF!</v>
      </c>
      <c r="M1336" s="175" t="e">
        <f t="shared" si="1609"/>
        <v>#REF!</v>
      </c>
      <c r="N1336" s="175" t="e">
        <f t="shared" si="1610"/>
        <v>#REF!</v>
      </c>
      <c r="O1336" s="175" t="e">
        <f t="shared" si="1611"/>
        <v>#REF!</v>
      </c>
      <c r="P1336" s="175" t="e">
        <f t="shared" ref="P1336:Q1336" si="1628">N1336+L1336</f>
        <v>#REF!</v>
      </c>
      <c r="Q1336" s="175" t="e">
        <f t="shared" si="1628"/>
        <v>#REF!</v>
      </c>
      <c r="R1336" s="155"/>
      <c r="S1336" s="124"/>
      <c r="T1336" s="119"/>
      <c r="U1336" s="119"/>
      <c r="V1336" s="124"/>
    </row>
    <row r="1337" spans="1:22" ht="12.75" hidden="1" customHeight="1" outlineLevel="1">
      <c r="A1337" s="140"/>
      <c r="B1337" s="155"/>
      <c r="C1337" s="155" t="s">
        <v>725</v>
      </c>
      <c r="D1337" s="155"/>
      <c r="E1337" s="155">
        <f t="shared" ref="E1337:F1337" si="1629">E878</f>
        <v>2</v>
      </c>
      <c r="F1337" s="155">
        <f t="shared" si="1629"/>
        <v>0.9</v>
      </c>
      <c r="G1337" s="155"/>
      <c r="H1337" s="155">
        <f t="shared" si="1625"/>
        <v>2.2000000000000002</v>
      </c>
      <c r="I1337" s="155"/>
      <c r="J1337" s="157">
        <f t="shared" si="1616"/>
        <v>3.96</v>
      </c>
      <c r="K1337" s="157"/>
      <c r="L1337" s="175" t="e">
        <f t="shared" si="1608"/>
        <v>#REF!</v>
      </c>
      <c r="M1337" s="175" t="e">
        <f t="shared" si="1609"/>
        <v>#REF!</v>
      </c>
      <c r="N1337" s="175" t="e">
        <f t="shared" si="1610"/>
        <v>#REF!</v>
      </c>
      <c r="O1337" s="175" t="e">
        <f t="shared" si="1611"/>
        <v>#REF!</v>
      </c>
      <c r="P1337" s="175" t="e">
        <f t="shared" ref="P1337:Q1337" si="1630">N1337+L1337</f>
        <v>#REF!</v>
      </c>
      <c r="Q1337" s="175" t="e">
        <f t="shared" si="1630"/>
        <v>#REF!</v>
      </c>
      <c r="R1337" s="155"/>
      <c r="S1337" s="124"/>
      <c r="T1337" s="119"/>
      <c r="U1337" s="119"/>
      <c r="V1337" s="124"/>
    </row>
    <row r="1338" spans="1:22" ht="12.75" hidden="1" customHeight="1" outlineLevel="1">
      <c r="A1338" s="140"/>
      <c r="B1338" s="155"/>
      <c r="C1338" s="155" t="s">
        <v>729</v>
      </c>
      <c r="D1338" s="155"/>
      <c r="E1338" s="155">
        <f>E879</f>
        <v>2</v>
      </c>
      <c r="F1338" s="155">
        <v>0.9</v>
      </c>
      <c r="G1338" s="155"/>
      <c r="H1338" s="155">
        <f t="shared" si="1625"/>
        <v>2.2000000000000002</v>
      </c>
      <c r="I1338" s="155"/>
      <c r="J1338" s="157">
        <f t="shared" si="1616"/>
        <v>3.96</v>
      </c>
      <c r="K1338" s="157"/>
      <c r="L1338" s="175" t="e">
        <f t="shared" si="1608"/>
        <v>#REF!</v>
      </c>
      <c r="M1338" s="175" t="e">
        <f t="shared" si="1609"/>
        <v>#REF!</v>
      </c>
      <c r="N1338" s="175" t="e">
        <f t="shared" si="1610"/>
        <v>#REF!</v>
      </c>
      <c r="O1338" s="175" t="e">
        <f t="shared" si="1611"/>
        <v>#REF!</v>
      </c>
      <c r="P1338" s="175" t="e">
        <f t="shared" ref="P1338:Q1338" si="1631">N1338+L1338</f>
        <v>#REF!</v>
      </c>
      <c r="Q1338" s="175" t="e">
        <f t="shared" si="1631"/>
        <v>#REF!</v>
      </c>
      <c r="R1338" s="155"/>
      <c r="S1338" s="124"/>
      <c r="T1338" s="119"/>
      <c r="U1338" s="119"/>
      <c r="V1338" s="124"/>
    </row>
    <row r="1339" spans="1:22" ht="33.75" customHeight="1" collapsed="1">
      <c r="A1339" s="140">
        <v>2</v>
      </c>
      <c r="B1339" s="155" t="s">
        <v>796</v>
      </c>
      <c r="C1339" s="155"/>
      <c r="D1339" s="214" t="s">
        <v>206</v>
      </c>
      <c r="E1339" s="156"/>
      <c r="F1339" s="157"/>
      <c r="G1339" s="157"/>
      <c r="H1339" s="157"/>
      <c r="I1339" s="157"/>
      <c r="J1339" s="157"/>
      <c r="K1339" s="157">
        <f>SUBTOTAL(9,J1340)</f>
        <v>4.4000000000000004</v>
      </c>
      <c r="L1339" s="175" t="e">
        <f t="shared" si="1608"/>
        <v>#REF!</v>
      </c>
      <c r="M1339" s="175" t="e">
        <f t="shared" si="1609"/>
        <v>#REF!</v>
      </c>
      <c r="N1339" s="175" t="e">
        <f t="shared" si="1610"/>
        <v>#REF!</v>
      </c>
      <c r="O1339" s="175" t="e">
        <f t="shared" si="1611"/>
        <v>#REF!</v>
      </c>
      <c r="P1339" s="175" t="e">
        <f t="shared" ref="P1339:Q1339" si="1632">N1339+L1339</f>
        <v>#REF!</v>
      </c>
      <c r="Q1339" s="175" t="e">
        <f t="shared" si="1632"/>
        <v>#REF!</v>
      </c>
      <c r="R1339" s="155"/>
      <c r="S1339" s="124"/>
      <c r="T1339" s="119">
        <v>2150000</v>
      </c>
      <c r="U1339" s="119">
        <v>165000</v>
      </c>
      <c r="V1339" s="124"/>
    </row>
    <row r="1340" spans="1:22" ht="12.75" hidden="1" customHeight="1" outlineLevel="1">
      <c r="A1340" s="140"/>
      <c r="B1340" s="155"/>
      <c r="C1340" s="155" t="s">
        <v>724</v>
      </c>
      <c r="D1340" s="155"/>
      <c r="E1340" s="155">
        <v>1</v>
      </c>
      <c r="F1340" s="155">
        <v>2</v>
      </c>
      <c r="G1340" s="155"/>
      <c r="H1340" s="155">
        <v>2.2000000000000002</v>
      </c>
      <c r="I1340" s="214"/>
      <c r="J1340" s="157">
        <f>PRODUCT(E1340:I1340)</f>
        <v>4.4000000000000004</v>
      </c>
      <c r="K1340" s="157"/>
      <c r="L1340" s="175" t="e">
        <f t="shared" si="1608"/>
        <v>#REF!</v>
      </c>
      <c r="M1340" s="175" t="e">
        <f t="shared" si="1609"/>
        <v>#REF!</v>
      </c>
      <c r="N1340" s="175" t="e">
        <f t="shared" si="1610"/>
        <v>#REF!</v>
      </c>
      <c r="O1340" s="175" t="e">
        <f t="shared" si="1611"/>
        <v>#REF!</v>
      </c>
      <c r="P1340" s="175" t="e">
        <f t="shared" ref="P1340:Q1340" si="1633">N1340+L1340</f>
        <v>#REF!</v>
      </c>
      <c r="Q1340" s="175" t="e">
        <f t="shared" si="1633"/>
        <v>#REF!</v>
      </c>
      <c r="R1340" s="155"/>
      <c r="S1340" s="124"/>
      <c r="T1340" s="119"/>
      <c r="U1340" s="119"/>
      <c r="V1340" s="124"/>
    </row>
    <row r="1341" spans="1:22" ht="33.75" customHeight="1" collapsed="1">
      <c r="A1341" s="140">
        <v>3</v>
      </c>
      <c r="B1341" s="155" t="s">
        <v>797</v>
      </c>
      <c r="C1341" s="155"/>
      <c r="D1341" s="214" t="s">
        <v>206</v>
      </c>
      <c r="E1341" s="156"/>
      <c r="F1341" s="157"/>
      <c r="G1341" s="157"/>
      <c r="H1341" s="157"/>
      <c r="I1341" s="157"/>
      <c r="J1341" s="157"/>
      <c r="K1341" s="157">
        <f>SUBTOTAL(9,J1342:J1356)</f>
        <v>160.72999999999999</v>
      </c>
      <c r="L1341" s="175" t="e">
        <f t="shared" si="1608"/>
        <v>#REF!</v>
      </c>
      <c r="M1341" s="175" t="e">
        <f t="shared" si="1609"/>
        <v>#REF!</v>
      </c>
      <c r="N1341" s="175" t="e">
        <f t="shared" si="1610"/>
        <v>#REF!</v>
      </c>
      <c r="O1341" s="175" t="e">
        <f t="shared" si="1611"/>
        <v>#REF!</v>
      </c>
      <c r="P1341" s="175" t="e">
        <f t="shared" ref="P1341:Q1341" si="1634">N1341+L1341</f>
        <v>#REF!</v>
      </c>
      <c r="Q1341" s="175" t="e">
        <f t="shared" si="1634"/>
        <v>#REF!</v>
      </c>
      <c r="R1341" s="155"/>
      <c r="S1341" s="124"/>
      <c r="T1341" s="119">
        <v>1650000</v>
      </c>
      <c r="U1341" s="119">
        <v>165000</v>
      </c>
      <c r="V1341" s="124"/>
    </row>
    <row r="1342" spans="1:22" ht="12.75" hidden="1" customHeight="1" outlineLevel="1">
      <c r="A1342" s="140"/>
      <c r="B1342" s="155" t="s">
        <v>365</v>
      </c>
      <c r="C1342" s="155" t="s">
        <v>747</v>
      </c>
      <c r="D1342" s="155"/>
      <c r="E1342" s="155">
        <f t="shared" ref="E1342:E1343" si="1635">E797</f>
        <v>2</v>
      </c>
      <c r="F1342" s="155"/>
      <c r="G1342" s="155">
        <f t="shared" ref="G1342:H1342" si="1636">G797</f>
        <v>1.1499999999999999</v>
      </c>
      <c r="H1342" s="155">
        <f t="shared" si="1636"/>
        <v>3</v>
      </c>
      <c r="I1342" s="155"/>
      <c r="J1342" s="157">
        <f t="shared" ref="J1342:J1356" si="1637">PRODUCT(E1342:H1342)</f>
        <v>6.9</v>
      </c>
      <c r="K1342" s="157"/>
      <c r="L1342" s="175" t="e">
        <f t="shared" si="1608"/>
        <v>#REF!</v>
      </c>
      <c r="M1342" s="175" t="e">
        <f t="shared" si="1609"/>
        <v>#REF!</v>
      </c>
      <c r="N1342" s="175" t="e">
        <f t="shared" si="1610"/>
        <v>#REF!</v>
      </c>
      <c r="O1342" s="175" t="e">
        <f t="shared" si="1611"/>
        <v>#REF!</v>
      </c>
      <c r="P1342" s="175" t="e">
        <f t="shared" ref="P1342:Q1342" si="1638">N1342+L1342</f>
        <v>#REF!</v>
      </c>
      <c r="Q1342" s="175" t="e">
        <f t="shared" si="1638"/>
        <v>#REF!</v>
      </c>
      <c r="R1342" s="155"/>
      <c r="S1342" s="124"/>
      <c r="T1342" s="119"/>
      <c r="U1342" s="119"/>
      <c r="V1342" s="124"/>
    </row>
    <row r="1343" spans="1:22" ht="12.75" hidden="1" customHeight="1" outlineLevel="1">
      <c r="A1343" s="140"/>
      <c r="B1343" s="155"/>
      <c r="C1343" s="155"/>
      <c r="D1343" s="155"/>
      <c r="E1343" s="155">
        <f t="shared" si="1635"/>
        <v>1</v>
      </c>
      <c r="F1343" s="155"/>
      <c r="G1343" s="155">
        <f t="shared" ref="G1343:H1343" si="1639">G798</f>
        <v>3</v>
      </c>
      <c r="H1343" s="155">
        <f t="shared" si="1639"/>
        <v>0.6</v>
      </c>
      <c r="I1343" s="155"/>
      <c r="J1343" s="157">
        <f t="shared" si="1637"/>
        <v>1.8</v>
      </c>
      <c r="K1343" s="157"/>
      <c r="L1343" s="175" t="e">
        <f t="shared" si="1608"/>
        <v>#REF!</v>
      </c>
      <c r="M1343" s="175" t="e">
        <f t="shared" si="1609"/>
        <v>#REF!</v>
      </c>
      <c r="N1343" s="175" t="e">
        <f t="shared" si="1610"/>
        <v>#REF!</v>
      </c>
      <c r="O1343" s="175" t="e">
        <f t="shared" si="1611"/>
        <v>#REF!</v>
      </c>
      <c r="P1343" s="175" t="e">
        <f t="shared" ref="P1343:Q1343" si="1640">N1343+L1343</f>
        <v>#REF!</v>
      </c>
      <c r="Q1343" s="175" t="e">
        <f t="shared" si="1640"/>
        <v>#REF!</v>
      </c>
      <c r="R1343" s="155"/>
      <c r="S1343" s="124"/>
      <c r="T1343" s="119"/>
      <c r="U1343" s="119"/>
      <c r="V1343" s="124"/>
    </row>
    <row r="1344" spans="1:22" ht="12.75" hidden="1" customHeight="1" outlineLevel="1">
      <c r="A1344" s="140"/>
      <c r="B1344" s="155"/>
      <c r="C1344" s="155" t="s">
        <v>748</v>
      </c>
      <c r="D1344" s="155"/>
      <c r="E1344" s="155">
        <f t="shared" ref="E1344:E1349" si="1641">E800</f>
        <v>2</v>
      </c>
      <c r="F1344" s="155"/>
      <c r="G1344" s="155">
        <f t="shared" ref="G1344:H1344" si="1642">G800</f>
        <v>2.4</v>
      </c>
      <c r="H1344" s="155">
        <f t="shared" si="1642"/>
        <v>3</v>
      </c>
      <c r="I1344" s="155"/>
      <c r="J1344" s="157">
        <f t="shared" si="1637"/>
        <v>14.4</v>
      </c>
      <c r="K1344" s="157"/>
      <c r="L1344" s="175" t="e">
        <f t="shared" si="1608"/>
        <v>#REF!</v>
      </c>
      <c r="M1344" s="175" t="e">
        <f t="shared" si="1609"/>
        <v>#REF!</v>
      </c>
      <c r="N1344" s="175" t="e">
        <f t="shared" si="1610"/>
        <v>#REF!</v>
      </c>
      <c r="O1344" s="175" t="e">
        <f t="shared" si="1611"/>
        <v>#REF!</v>
      </c>
      <c r="P1344" s="175" t="e">
        <f t="shared" ref="P1344:Q1344" si="1643">N1344+L1344</f>
        <v>#REF!</v>
      </c>
      <c r="Q1344" s="175" t="e">
        <f t="shared" si="1643"/>
        <v>#REF!</v>
      </c>
      <c r="R1344" s="155"/>
      <c r="S1344" s="124"/>
      <c r="T1344" s="119"/>
      <c r="U1344" s="119"/>
      <c r="V1344" s="124"/>
    </row>
    <row r="1345" spans="1:22" ht="12.75" hidden="1" customHeight="1" outlineLevel="1">
      <c r="A1345" s="140"/>
      <c r="B1345" s="155"/>
      <c r="C1345" s="155" t="s">
        <v>749</v>
      </c>
      <c r="D1345" s="155"/>
      <c r="E1345" s="155">
        <f t="shared" si="1641"/>
        <v>1</v>
      </c>
      <c r="F1345" s="155"/>
      <c r="G1345" s="155">
        <f t="shared" ref="G1345:H1345" si="1644">G801</f>
        <v>2.6</v>
      </c>
      <c r="H1345" s="155">
        <f t="shared" si="1644"/>
        <v>3</v>
      </c>
      <c r="I1345" s="155"/>
      <c r="J1345" s="157">
        <f t="shared" si="1637"/>
        <v>7.8</v>
      </c>
      <c r="K1345" s="157"/>
      <c r="L1345" s="175" t="e">
        <f t="shared" si="1608"/>
        <v>#REF!</v>
      </c>
      <c r="M1345" s="175" t="e">
        <f t="shared" si="1609"/>
        <v>#REF!</v>
      </c>
      <c r="N1345" s="175" t="e">
        <f t="shared" si="1610"/>
        <v>#REF!</v>
      </c>
      <c r="O1345" s="175" t="e">
        <f t="shared" si="1611"/>
        <v>#REF!</v>
      </c>
      <c r="P1345" s="175" t="e">
        <f t="shared" ref="P1345:Q1345" si="1645">N1345+L1345</f>
        <v>#REF!</v>
      </c>
      <c r="Q1345" s="175" t="e">
        <f t="shared" si="1645"/>
        <v>#REF!</v>
      </c>
      <c r="R1345" s="155"/>
      <c r="S1345" s="124"/>
      <c r="T1345" s="119"/>
      <c r="U1345" s="119"/>
      <c r="V1345" s="124"/>
    </row>
    <row r="1346" spans="1:22" ht="12.75" hidden="1" customHeight="1" outlineLevel="1">
      <c r="A1346" s="140"/>
      <c r="B1346" s="155"/>
      <c r="C1346" s="155" t="s">
        <v>750</v>
      </c>
      <c r="D1346" s="155"/>
      <c r="E1346" s="155">
        <f t="shared" si="1641"/>
        <v>1</v>
      </c>
      <c r="F1346" s="155"/>
      <c r="G1346" s="155">
        <f t="shared" ref="G1346:H1346" si="1646">G802</f>
        <v>3.7</v>
      </c>
      <c r="H1346" s="155">
        <f t="shared" si="1646"/>
        <v>3</v>
      </c>
      <c r="I1346" s="155"/>
      <c r="J1346" s="157">
        <f t="shared" si="1637"/>
        <v>11.1</v>
      </c>
      <c r="K1346" s="157"/>
      <c r="L1346" s="175" t="e">
        <f t="shared" si="1608"/>
        <v>#REF!</v>
      </c>
      <c r="M1346" s="175" t="e">
        <f t="shared" si="1609"/>
        <v>#REF!</v>
      </c>
      <c r="N1346" s="175" t="e">
        <f t="shared" si="1610"/>
        <v>#REF!</v>
      </c>
      <c r="O1346" s="175" t="e">
        <f t="shared" si="1611"/>
        <v>#REF!</v>
      </c>
      <c r="P1346" s="175" t="e">
        <f t="shared" ref="P1346:Q1346" si="1647">N1346+L1346</f>
        <v>#REF!</v>
      </c>
      <c r="Q1346" s="175" t="e">
        <f t="shared" si="1647"/>
        <v>#REF!</v>
      </c>
      <c r="R1346" s="155"/>
      <c r="S1346" s="124"/>
      <c r="T1346" s="119"/>
      <c r="U1346" s="119"/>
      <c r="V1346" s="124"/>
    </row>
    <row r="1347" spans="1:22" ht="12.75" hidden="1" customHeight="1" outlineLevel="1">
      <c r="A1347" s="140"/>
      <c r="B1347" s="155"/>
      <c r="C1347" s="155" t="s">
        <v>751</v>
      </c>
      <c r="D1347" s="155"/>
      <c r="E1347" s="155">
        <f t="shared" si="1641"/>
        <v>2</v>
      </c>
      <c r="F1347" s="155"/>
      <c r="G1347" s="155">
        <f t="shared" ref="G1347:H1347" si="1648">G803</f>
        <v>2.4</v>
      </c>
      <c r="H1347" s="155">
        <f t="shared" si="1648"/>
        <v>3</v>
      </c>
      <c r="I1347" s="155"/>
      <c r="J1347" s="157">
        <f t="shared" si="1637"/>
        <v>14.4</v>
      </c>
      <c r="K1347" s="157"/>
      <c r="L1347" s="175" t="e">
        <f t="shared" si="1608"/>
        <v>#REF!</v>
      </c>
      <c r="M1347" s="175" t="e">
        <f t="shared" si="1609"/>
        <v>#REF!</v>
      </c>
      <c r="N1347" s="175" t="e">
        <f t="shared" si="1610"/>
        <v>#REF!</v>
      </c>
      <c r="O1347" s="175" t="e">
        <f t="shared" si="1611"/>
        <v>#REF!</v>
      </c>
      <c r="P1347" s="175" t="e">
        <f t="shared" ref="P1347:Q1347" si="1649">N1347+L1347</f>
        <v>#REF!</v>
      </c>
      <c r="Q1347" s="175" t="e">
        <f t="shared" si="1649"/>
        <v>#REF!</v>
      </c>
      <c r="R1347" s="155"/>
      <c r="S1347" s="124"/>
      <c r="T1347" s="119"/>
      <c r="U1347" s="119"/>
      <c r="V1347" s="124"/>
    </row>
    <row r="1348" spans="1:22" ht="12.75" hidden="1" customHeight="1" outlineLevel="1">
      <c r="A1348" s="140"/>
      <c r="B1348" s="155"/>
      <c r="C1348" s="155" t="s">
        <v>752</v>
      </c>
      <c r="D1348" s="155"/>
      <c r="E1348" s="155">
        <f t="shared" si="1641"/>
        <v>1</v>
      </c>
      <c r="F1348" s="155"/>
      <c r="G1348" s="155">
        <f t="shared" ref="G1348:H1348" si="1650">G804</f>
        <v>3.6</v>
      </c>
      <c r="H1348" s="155">
        <f t="shared" si="1650"/>
        <v>3</v>
      </c>
      <c r="I1348" s="155"/>
      <c r="J1348" s="157">
        <f t="shared" si="1637"/>
        <v>10.8</v>
      </c>
      <c r="K1348" s="157"/>
      <c r="L1348" s="175" t="e">
        <f t="shared" si="1608"/>
        <v>#REF!</v>
      </c>
      <c r="M1348" s="175" t="e">
        <f t="shared" si="1609"/>
        <v>#REF!</v>
      </c>
      <c r="N1348" s="175" t="e">
        <f t="shared" si="1610"/>
        <v>#REF!</v>
      </c>
      <c r="O1348" s="175" t="e">
        <f t="shared" si="1611"/>
        <v>#REF!</v>
      </c>
      <c r="P1348" s="175" t="e">
        <f t="shared" ref="P1348:Q1348" si="1651">N1348+L1348</f>
        <v>#REF!</v>
      </c>
      <c r="Q1348" s="175" t="e">
        <f t="shared" si="1651"/>
        <v>#REF!</v>
      </c>
      <c r="R1348" s="155"/>
      <c r="S1348" s="124"/>
      <c r="T1348" s="119"/>
      <c r="U1348" s="119"/>
      <c r="V1348" s="124"/>
    </row>
    <row r="1349" spans="1:22" ht="12.75" hidden="1" customHeight="1" outlineLevel="1">
      <c r="A1349" s="140"/>
      <c r="B1349" s="155"/>
      <c r="C1349" s="155" t="s">
        <v>753</v>
      </c>
      <c r="D1349" s="155"/>
      <c r="E1349" s="155">
        <f t="shared" si="1641"/>
        <v>1</v>
      </c>
      <c r="F1349" s="155"/>
      <c r="G1349" s="155">
        <f t="shared" ref="G1349:H1349" si="1652">G805</f>
        <v>3.55</v>
      </c>
      <c r="H1349" s="155">
        <f t="shared" si="1652"/>
        <v>3</v>
      </c>
      <c r="I1349" s="155"/>
      <c r="J1349" s="157">
        <f t="shared" si="1637"/>
        <v>10.65</v>
      </c>
      <c r="K1349" s="157"/>
      <c r="L1349" s="175" t="e">
        <f t="shared" si="1608"/>
        <v>#REF!</v>
      </c>
      <c r="M1349" s="175" t="e">
        <f t="shared" si="1609"/>
        <v>#REF!</v>
      </c>
      <c r="N1349" s="175" t="e">
        <f t="shared" si="1610"/>
        <v>#REF!</v>
      </c>
      <c r="O1349" s="175" t="e">
        <f t="shared" si="1611"/>
        <v>#REF!</v>
      </c>
      <c r="P1349" s="175" t="e">
        <f t="shared" ref="P1349:Q1349" si="1653">N1349+L1349</f>
        <v>#REF!</v>
      </c>
      <c r="Q1349" s="175" t="e">
        <f t="shared" si="1653"/>
        <v>#REF!</v>
      </c>
      <c r="R1349" s="155"/>
      <c r="S1349" s="124"/>
      <c r="T1349" s="119"/>
      <c r="U1349" s="119"/>
      <c r="V1349" s="124"/>
    </row>
    <row r="1350" spans="1:22" ht="12.75" hidden="1" customHeight="1" outlineLevel="1">
      <c r="A1350" s="140"/>
      <c r="B1350" s="155" t="s">
        <v>371</v>
      </c>
      <c r="C1350" s="155" t="s">
        <v>754</v>
      </c>
      <c r="D1350" s="155"/>
      <c r="E1350" s="155">
        <f t="shared" ref="E1350:E1355" si="1654">E828</f>
        <v>1</v>
      </c>
      <c r="F1350" s="155"/>
      <c r="G1350" s="155">
        <f t="shared" ref="G1350:H1350" si="1655">G828</f>
        <v>5.3</v>
      </c>
      <c r="H1350" s="155">
        <f t="shared" si="1655"/>
        <v>2.4</v>
      </c>
      <c r="I1350" s="155"/>
      <c r="J1350" s="157">
        <f t="shared" si="1637"/>
        <v>12.72</v>
      </c>
      <c r="K1350" s="157"/>
      <c r="L1350" s="175" t="e">
        <f t="shared" si="1608"/>
        <v>#REF!</v>
      </c>
      <c r="M1350" s="175" t="e">
        <f t="shared" si="1609"/>
        <v>#REF!</v>
      </c>
      <c r="N1350" s="175" t="e">
        <f t="shared" si="1610"/>
        <v>#REF!</v>
      </c>
      <c r="O1350" s="175" t="e">
        <f t="shared" si="1611"/>
        <v>#REF!</v>
      </c>
      <c r="P1350" s="175" t="e">
        <f t="shared" ref="P1350:Q1350" si="1656">N1350+L1350</f>
        <v>#REF!</v>
      </c>
      <c r="Q1350" s="175" t="e">
        <f t="shared" si="1656"/>
        <v>#REF!</v>
      </c>
      <c r="R1350" s="155"/>
      <c r="S1350" s="124"/>
      <c r="T1350" s="119"/>
      <c r="U1350" s="119"/>
      <c r="V1350" s="124"/>
    </row>
    <row r="1351" spans="1:22" ht="12.75" hidden="1" customHeight="1" outlineLevel="1">
      <c r="A1351" s="140"/>
      <c r="B1351" s="155"/>
      <c r="C1351" s="155" t="s">
        <v>755</v>
      </c>
      <c r="D1351" s="155"/>
      <c r="E1351" s="155">
        <f t="shared" si="1654"/>
        <v>2</v>
      </c>
      <c r="F1351" s="155"/>
      <c r="G1351" s="155">
        <f t="shared" ref="G1351:H1351" si="1657">G829</f>
        <v>2.4</v>
      </c>
      <c r="H1351" s="155">
        <f t="shared" si="1657"/>
        <v>2.4</v>
      </c>
      <c r="I1351" s="155"/>
      <c r="J1351" s="157">
        <f t="shared" si="1637"/>
        <v>11.52</v>
      </c>
      <c r="K1351" s="157"/>
      <c r="L1351" s="175" t="e">
        <f t="shared" si="1608"/>
        <v>#REF!</v>
      </c>
      <c r="M1351" s="175" t="e">
        <f t="shared" si="1609"/>
        <v>#REF!</v>
      </c>
      <c r="N1351" s="175" t="e">
        <f t="shared" si="1610"/>
        <v>#REF!</v>
      </c>
      <c r="O1351" s="175" t="e">
        <f t="shared" si="1611"/>
        <v>#REF!</v>
      </c>
      <c r="P1351" s="175" t="e">
        <f t="shared" ref="P1351:Q1351" si="1658">N1351+L1351</f>
        <v>#REF!</v>
      </c>
      <c r="Q1351" s="175" t="e">
        <f t="shared" si="1658"/>
        <v>#REF!</v>
      </c>
      <c r="R1351" s="155"/>
      <c r="S1351" s="124"/>
      <c r="T1351" s="119"/>
      <c r="U1351" s="119"/>
      <c r="V1351" s="124"/>
    </row>
    <row r="1352" spans="1:22" ht="12.75" hidden="1" customHeight="1" outlineLevel="1">
      <c r="A1352" s="140"/>
      <c r="B1352" s="155"/>
      <c r="C1352" s="155" t="s">
        <v>756</v>
      </c>
      <c r="D1352" s="155"/>
      <c r="E1352" s="155">
        <f t="shared" si="1654"/>
        <v>3</v>
      </c>
      <c r="F1352" s="155"/>
      <c r="G1352" s="155">
        <f t="shared" ref="G1352:H1352" si="1659">G830</f>
        <v>3.55</v>
      </c>
      <c r="H1352" s="155">
        <f t="shared" si="1659"/>
        <v>2.4</v>
      </c>
      <c r="I1352" s="155"/>
      <c r="J1352" s="157">
        <f t="shared" si="1637"/>
        <v>25.56</v>
      </c>
      <c r="K1352" s="157"/>
      <c r="L1352" s="175" t="e">
        <f t="shared" si="1608"/>
        <v>#REF!</v>
      </c>
      <c r="M1352" s="175" t="e">
        <f t="shared" si="1609"/>
        <v>#REF!</v>
      </c>
      <c r="N1352" s="175" t="e">
        <f t="shared" si="1610"/>
        <v>#REF!</v>
      </c>
      <c r="O1352" s="175" t="e">
        <f t="shared" si="1611"/>
        <v>#REF!</v>
      </c>
      <c r="P1352" s="175" t="e">
        <f t="shared" ref="P1352:Q1352" si="1660">N1352+L1352</f>
        <v>#REF!</v>
      </c>
      <c r="Q1352" s="175" t="e">
        <f t="shared" si="1660"/>
        <v>#REF!</v>
      </c>
      <c r="R1352" s="155"/>
      <c r="S1352" s="124"/>
      <c r="T1352" s="119"/>
      <c r="U1352" s="119"/>
      <c r="V1352" s="124"/>
    </row>
    <row r="1353" spans="1:22" ht="12.75" hidden="1" customHeight="1" outlineLevel="1">
      <c r="A1353" s="140"/>
      <c r="B1353" s="155"/>
      <c r="C1353" s="155" t="s">
        <v>757</v>
      </c>
      <c r="D1353" s="155"/>
      <c r="E1353" s="155">
        <f t="shared" si="1654"/>
        <v>2</v>
      </c>
      <c r="F1353" s="155"/>
      <c r="G1353" s="155">
        <f t="shared" ref="G1353:H1353" si="1661">G831</f>
        <v>3.7</v>
      </c>
      <c r="H1353" s="155">
        <f t="shared" si="1661"/>
        <v>2.4</v>
      </c>
      <c r="I1353" s="155"/>
      <c r="J1353" s="157">
        <f t="shared" si="1637"/>
        <v>17.760000000000002</v>
      </c>
      <c r="K1353" s="157"/>
      <c r="L1353" s="175" t="e">
        <f t="shared" si="1608"/>
        <v>#REF!</v>
      </c>
      <c r="M1353" s="175" t="e">
        <f t="shared" si="1609"/>
        <v>#REF!</v>
      </c>
      <c r="N1353" s="175" t="e">
        <f t="shared" si="1610"/>
        <v>#REF!</v>
      </c>
      <c r="O1353" s="175" t="e">
        <f t="shared" si="1611"/>
        <v>#REF!</v>
      </c>
      <c r="P1353" s="175" t="e">
        <f t="shared" ref="P1353:Q1353" si="1662">N1353+L1353</f>
        <v>#REF!</v>
      </c>
      <c r="Q1353" s="175" t="e">
        <f t="shared" si="1662"/>
        <v>#REF!</v>
      </c>
      <c r="R1353" s="155"/>
      <c r="S1353" s="124"/>
      <c r="T1353" s="119"/>
      <c r="U1353" s="119"/>
      <c r="V1353" s="124"/>
    </row>
    <row r="1354" spans="1:22" ht="12.75" hidden="1" customHeight="1" outlineLevel="1">
      <c r="A1354" s="140"/>
      <c r="B1354" s="155"/>
      <c r="C1354" s="155" t="s">
        <v>758</v>
      </c>
      <c r="D1354" s="155"/>
      <c r="E1354" s="155">
        <f t="shared" si="1654"/>
        <v>2</v>
      </c>
      <c r="F1354" s="155"/>
      <c r="G1354" s="155">
        <f t="shared" ref="G1354:H1354" si="1663">G832</f>
        <v>2.4</v>
      </c>
      <c r="H1354" s="155">
        <f t="shared" si="1663"/>
        <v>2.4</v>
      </c>
      <c r="I1354" s="155"/>
      <c r="J1354" s="157">
        <f t="shared" si="1637"/>
        <v>11.52</v>
      </c>
      <c r="K1354" s="157"/>
      <c r="L1354" s="175" t="e">
        <f t="shared" si="1608"/>
        <v>#REF!</v>
      </c>
      <c r="M1354" s="175" t="e">
        <f t="shared" si="1609"/>
        <v>#REF!</v>
      </c>
      <c r="N1354" s="175" t="e">
        <f t="shared" si="1610"/>
        <v>#REF!</v>
      </c>
      <c r="O1354" s="175" t="e">
        <f t="shared" si="1611"/>
        <v>#REF!</v>
      </c>
      <c r="P1354" s="175" t="e">
        <f t="shared" ref="P1354:Q1354" si="1664">N1354+L1354</f>
        <v>#REF!</v>
      </c>
      <c r="Q1354" s="175" t="e">
        <f t="shared" si="1664"/>
        <v>#REF!</v>
      </c>
      <c r="R1354" s="155"/>
      <c r="S1354" s="124"/>
      <c r="T1354" s="119"/>
      <c r="U1354" s="119"/>
      <c r="V1354" s="124"/>
    </row>
    <row r="1355" spans="1:22" ht="12.75" hidden="1" customHeight="1" outlineLevel="1">
      <c r="A1355" s="140"/>
      <c r="B1355" s="155"/>
      <c r="C1355" s="155" t="s">
        <v>759</v>
      </c>
      <c r="D1355" s="155"/>
      <c r="E1355" s="155">
        <f t="shared" si="1654"/>
        <v>1</v>
      </c>
      <c r="F1355" s="155"/>
      <c r="G1355" s="155">
        <f t="shared" ref="G1355:H1355" si="1665">G833</f>
        <v>0.6</v>
      </c>
      <c r="H1355" s="155">
        <f t="shared" si="1665"/>
        <v>1.2</v>
      </c>
      <c r="I1355" s="155"/>
      <c r="J1355" s="157">
        <f t="shared" si="1637"/>
        <v>0.72</v>
      </c>
      <c r="K1355" s="157"/>
      <c r="L1355" s="175" t="e">
        <f t="shared" si="1608"/>
        <v>#REF!</v>
      </c>
      <c r="M1355" s="175" t="e">
        <f t="shared" si="1609"/>
        <v>#REF!</v>
      </c>
      <c r="N1355" s="175" t="e">
        <f t="shared" si="1610"/>
        <v>#REF!</v>
      </c>
      <c r="O1355" s="175" t="e">
        <f t="shared" si="1611"/>
        <v>#REF!</v>
      </c>
      <c r="P1355" s="175" t="e">
        <f t="shared" ref="P1355:Q1355" si="1666">N1355+L1355</f>
        <v>#REF!</v>
      </c>
      <c r="Q1355" s="175" t="e">
        <f t="shared" si="1666"/>
        <v>#REF!</v>
      </c>
      <c r="R1355" s="155"/>
      <c r="S1355" s="124"/>
      <c r="T1355" s="119"/>
      <c r="U1355" s="119"/>
      <c r="V1355" s="124"/>
    </row>
    <row r="1356" spans="1:22" ht="12.75" hidden="1" customHeight="1" outlineLevel="1">
      <c r="A1356" s="140"/>
      <c r="B1356" s="155"/>
      <c r="C1356" s="155" t="s">
        <v>798</v>
      </c>
      <c r="D1356" s="155"/>
      <c r="E1356" s="155">
        <v>2</v>
      </c>
      <c r="F1356" s="155"/>
      <c r="G1356" s="155">
        <v>0.7</v>
      </c>
      <c r="H1356" s="155">
        <v>2.2000000000000002</v>
      </c>
      <c r="I1356" s="155"/>
      <c r="J1356" s="157">
        <f t="shared" si="1637"/>
        <v>3.08</v>
      </c>
      <c r="K1356" s="157"/>
      <c r="L1356" s="175" t="e">
        <f t="shared" si="1608"/>
        <v>#REF!</v>
      </c>
      <c r="M1356" s="175" t="e">
        <f t="shared" si="1609"/>
        <v>#REF!</v>
      </c>
      <c r="N1356" s="175" t="e">
        <f t="shared" si="1610"/>
        <v>#REF!</v>
      </c>
      <c r="O1356" s="175" t="e">
        <f t="shared" si="1611"/>
        <v>#REF!</v>
      </c>
      <c r="P1356" s="175" t="e">
        <f t="shared" ref="P1356:Q1356" si="1667">N1356+L1356</f>
        <v>#REF!</v>
      </c>
      <c r="Q1356" s="175" t="e">
        <f t="shared" si="1667"/>
        <v>#REF!</v>
      </c>
      <c r="R1356" s="155"/>
      <c r="S1356" s="124"/>
      <c r="T1356" s="119"/>
      <c r="U1356" s="119"/>
      <c r="V1356" s="124"/>
    </row>
    <row r="1357" spans="1:22" ht="33.75" customHeight="1">
      <c r="A1357" s="140">
        <v>4</v>
      </c>
      <c r="B1357" s="155" t="s">
        <v>523</v>
      </c>
      <c r="C1357" s="155" t="s">
        <v>799</v>
      </c>
      <c r="D1357" s="214" t="s">
        <v>163</v>
      </c>
      <c r="E1357" s="156"/>
      <c r="F1357" s="157"/>
      <c r="G1357" s="157"/>
      <c r="H1357" s="157"/>
      <c r="I1357" s="157"/>
      <c r="J1357" s="157"/>
      <c r="K1357" s="157">
        <v>1</v>
      </c>
      <c r="L1357" s="175" t="e">
        <f t="shared" si="1608"/>
        <v>#REF!</v>
      </c>
      <c r="M1357" s="175" t="e">
        <f t="shared" si="1609"/>
        <v>#REF!</v>
      </c>
      <c r="N1357" s="175" t="e">
        <f t="shared" si="1610"/>
        <v>#REF!</v>
      </c>
      <c r="O1357" s="175" t="e">
        <f t="shared" si="1611"/>
        <v>#REF!</v>
      </c>
      <c r="P1357" s="175" t="e">
        <f t="shared" ref="P1357:Q1357" si="1668">N1357+L1357</f>
        <v>#REF!</v>
      </c>
      <c r="Q1357" s="175" t="e">
        <f t="shared" si="1668"/>
        <v>#REF!</v>
      </c>
      <c r="R1357" s="155"/>
      <c r="S1357" s="124"/>
      <c r="T1357" s="119">
        <f>1150000*15</f>
        <v>17250000</v>
      </c>
      <c r="U1357" s="119">
        <v>2535000</v>
      </c>
      <c r="V1357" s="124"/>
    </row>
    <row r="1358" spans="1:22" ht="24.75" customHeight="1">
      <c r="A1358" s="140"/>
      <c r="B1358" s="155"/>
      <c r="C1358" s="155"/>
      <c r="D1358" s="214"/>
      <c r="E1358" s="156"/>
      <c r="F1358" s="157"/>
      <c r="G1358" s="157"/>
      <c r="H1358" s="157"/>
      <c r="I1358" s="157"/>
      <c r="J1358" s="157"/>
      <c r="K1358" s="157"/>
      <c r="L1358" s="175"/>
      <c r="M1358" s="175"/>
      <c r="N1358" s="175"/>
      <c r="O1358" s="175"/>
      <c r="P1358" s="175"/>
      <c r="Q1358" s="175"/>
      <c r="R1358" s="155"/>
      <c r="S1358" s="124"/>
      <c r="T1358" s="119"/>
      <c r="U1358" s="119"/>
      <c r="V1358" s="124"/>
    </row>
    <row r="1359" spans="1:22" ht="27.75" customHeight="1">
      <c r="A1359" s="154" t="s">
        <v>318</v>
      </c>
      <c r="B1359" s="153" t="s">
        <v>260</v>
      </c>
      <c r="C1359" s="153"/>
      <c r="D1359" s="378"/>
      <c r="E1359" s="150"/>
      <c r="F1359" s="151"/>
      <c r="G1359" s="151"/>
      <c r="H1359" s="151"/>
      <c r="I1359" s="151"/>
      <c r="J1359" s="151"/>
      <c r="K1359" s="151"/>
      <c r="L1359" s="174"/>
      <c r="M1359" s="174" t="e">
        <f>SUBTOTAL(109,M1360:M1363)</f>
        <v>#REF!</v>
      </c>
      <c r="N1359" s="174"/>
      <c r="O1359" s="174" t="e">
        <f>SUBTOTAL(109,O1360:O1363)</f>
        <v>#REF!</v>
      </c>
      <c r="P1359" s="174"/>
      <c r="Q1359" s="174" t="e">
        <f>O1359+M1359</f>
        <v>#REF!</v>
      </c>
      <c r="R1359" s="153"/>
      <c r="S1359" s="124"/>
      <c r="T1359" s="119"/>
      <c r="U1359" s="119"/>
      <c r="V1359" s="124"/>
    </row>
    <row r="1360" spans="1:22" ht="43.5" customHeight="1">
      <c r="A1360" s="140">
        <v>1</v>
      </c>
      <c r="B1360" s="155" t="s">
        <v>800</v>
      </c>
      <c r="C1360" s="155" t="s">
        <v>801</v>
      </c>
      <c r="D1360" s="214" t="s">
        <v>280</v>
      </c>
      <c r="E1360" s="156"/>
      <c r="F1360" s="157"/>
      <c r="G1360" s="157"/>
      <c r="H1360" s="157"/>
      <c r="I1360" s="157"/>
      <c r="J1360" s="157">
        <f>PRODUCT(E1360:I1360)</f>
        <v>0</v>
      </c>
      <c r="K1360" s="157">
        <v>1</v>
      </c>
      <c r="L1360" s="175" t="e">
        <f t="shared" ref="L1360:L1362" si="1669">T1360*$T$5</f>
        <v>#REF!</v>
      </c>
      <c r="M1360" s="175" t="e">
        <f t="shared" ref="M1360:M1362" si="1670">ROUND(L1360*K1360,0)</f>
        <v>#REF!</v>
      </c>
      <c r="N1360" s="175" t="e">
        <f t="shared" ref="N1360:N1362" si="1671">U1360*$T$5</f>
        <v>#REF!</v>
      </c>
      <c r="O1360" s="175" t="e">
        <f t="shared" ref="O1360:O1362" si="1672">ROUND(N1360*K1360,0)</f>
        <v>#REF!</v>
      </c>
      <c r="P1360" s="175" t="e">
        <f t="shared" ref="P1360:Q1360" si="1673">N1360+L1360</f>
        <v>#REF!</v>
      </c>
      <c r="Q1360" s="175" t="e">
        <f t="shared" si="1673"/>
        <v>#REF!</v>
      </c>
      <c r="R1360" s="155"/>
      <c r="S1360" s="124"/>
      <c r="T1360" s="119">
        <v>95000000</v>
      </c>
      <c r="U1360" s="119">
        <v>7500000</v>
      </c>
      <c r="V1360" s="124"/>
    </row>
    <row r="1361" spans="1:22" ht="33.75" customHeight="1">
      <c r="A1361" s="140">
        <v>2</v>
      </c>
      <c r="B1361" s="155" t="s">
        <v>802</v>
      </c>
      <c r="C1361" s="155"/>
      <c r="D1361" s="214" t="s">
        <v>421</v>
      </c>
      <c r="E1361" s="156"/>
      <c r="F1361" s="157"/>
      <c r="G1361" s="157"/>
      <c r="H1361" s="157"/>
      <c r="I1361" s="157"/>
      <c r="J1361" s="157"/>
      <c r="K1361" s="157">
        <f>F341+2.85+0.87</f>
        <v>11.504</v>
      </c>
      <c r="L1361" s="175" t="e">
        <f t="shared" si="1669"/>
        <v>#REF!</v>
      </c>
      <c r="M1361" s="175" t="e">
        <f t="shared" si="1670"/>
        <v>#REF!</v>
      </c>
      <c r="N1361" s="175" t="e">
        <f t="shared" si="1671"/>
        <v>#REF!</v>
      </c>
      <c r="O1361" s="175" t="e">
        <f t="shared" si="1672"/>
        <v>#REF!</v>
      </c>
      <c r="P1361" s="175" t="e">
        <f t="shared" ref="P1361:Q1361" si="1674">N1361+L1361</f>
        <v>#REF!</v>
      </c>
      <c r="Q1361" s="175" t="e">
        <f t="shared" si="1674"/>
        <v>#REF!</v>
      </c>
      <c r="R1361" s="155"/>
      <c r="S1361" s="124"/>
      <c r="T1361" s="119">
        <v>450000</v>
      </c>
      <c r="U1361" s="119">
        <v>125000</v>
      </c>
      <c r="V1361" s="124"/>
    </row>
    <row r="1362" spans="1:22" ht="30.75" customHeight="1">
      <c r="A1362" s="140">
        <v>3</v>
      </c>
      <c r="B1362" s="155" t="s">
        <v>422</v>
      </c>
      <c r="C1362" s="155" t="s">
        <v>423</v>
      </c>
      <c r="D1362" s="214" t="s">
        <v>280</v>
      </c>
      <c r="E1362" s="156"/>
      <c r="F1362" s="157"/>
      <c r="G1362" s="157"/>
      <c r="H1362" s="157"/>
      <c r="I1362" s="157"/>
      <c r="J1362" s="157"/>
      <c r="K1362" s="157">
        <v>1</v>
      </c>
      <c r="L1362" s="175" t="e">
        <f t="shared" si="1669"/>
        <v>#REF!</v>
      </c>
      <c r="M1362" s="175" t="e">
        <f t="shared" si="1670"/>
        <v>#REF!</v>
      </c>
      <c r="N1362" s="175" t="e">
        <f t="shared" si="1671"/>
        <v>#REF!</v>
      </c>
      <c r="O1362" s="175" t="e">
        <f t="shared" si="1672"/>
        <v>#REF!</v>
      </c>
      <c r="P1362" s="175" t="e">
        <f t="shared" ref="P1362:Q1362" si="1675">N1362+L1362</f>
        <v>#REF!</v>
      </c>
      <c r="Q1362" s="175" t="e">
        <f t="shared" si="1675"/>
        <v>#REF!</v>
      </c>
      <c r="R1362" s="155"/>
      <c r="S1362" s="124"/>
      <c r="T1362" s="119">
        <v>45000000</v>
      </c>
      <c r="U1362" s="119">
        <v>7500000</v>
      </c>
      <c r="V1362" s="124"/>
    </row>
    <row r="1363" spans="1:22" ht="26.25" customHeight="1">
      <c r="A1363" s="140"/>
      <c r="B1363" s="155"/>
      <c r="C1363" s="155"/>
      <c r="D1363" s="214"/>
      <c r="E1363" s="157"/>
      <c r="F1363" s="157"/>
      <c r="G1363" s="157"/>
      <c r="H1363" s="157"/>
      <c r="I1363" s="214"/>
      <c r="J1363" s="157"/>
      <c r="K1363" s="157"/>
      <c r="L1363" s="175"/>
      <c r="M1363" s="175"/>
      <c r="N1363" s="175"/>
      <c r="O1363" s="175"/>
      <c r="P1363" s="175"/>
      <c r="Q1363" s="175"/>
      <c r="R1363" s="155"/>
      <c r="S1363" s="124"/>
      <c r="T1363" s="119"/>
      <c r="U1363" s="119"/>
      <c r="V1363" s="124"/>
    </row>
    <row r="1364" spans="1:22" ht="27.75" customHeight="1">
      <c r="A1364" s="154" t="s">
        <v>345</v>
      </c>
      <c r="B1364" s="153" t="s">
        <v>346</v>
      </c>
      <c r="C1364" s="153"/>
      <c r="D1364" s="378"/>
      <c r="E1364" s="150"/>
      <c r="F1364" s="151"/>
      <c r="G1364" s="151"/>
      <c r="H1364" s="151"/>
      <c r="I1364" s="151"/>
      <c r="J1364" s="151"/>
      <c r="K1364" s="151"/>
      <c r="L1364" s="174"/>
      <c r="M1364" s="174" t="e">
        <f>SUBTOTAL(109,M1365:M1370)</f>
        <v>#REF!</v>
      </c>
      <c r="N1364" s="174"/>
      <c r="O1364" s="174" t="e">
        <f>SUBTOTAL(109,O1365:O1370)</f>
        <v>#REF!</v>
      </c>
      <c r="P1364" s="174"/>
      <c r="Q1364" s="174" t="e">
        <f>O1364+M1364</f>
        <v>#REF!</v>
      </c>
      <c r="R1364" s="153"/>
      <c r="S1364" s="124"/>
      <c r="T1364" s="119"/>
      <c r="U1364" s="119"/>
      <c r="V1364" s="124"/>
    </row>
    <row r="1365" spans="1:22" ht="33.75" customHeight="1">
      <c r="A1365" s="140">
        <v>1</v>
      </c>
      <c r="B1365" s="155" t="s">
        <v>524</v>
      </c>
      <c r="C1365" s="155"/>
      <c r="D1365" s="214" t="s">
        <v>421</v>
      </c>
      <c r="E1365" s="156"/>
      <c r="F1365" s="157"/>
      <c r="G1365" s="157"/>
      <c r="H1365" s="157"/>
      <c r="I1365" s="157"/>
      <c r="J1365" s="157"/>
      <c r="K1365" s="157">
        <f>2.395+2.4+5.515+3.7+7</f>
        <v>21.01</v>
      </c>
      <c r="L1365" s="175" t="e">
        <f t="shared" ref="L1365:L1369" si="1676">T1365*$T$5</f>
        <v>#REF!</v>
      </c>
      <c r="M1365" s="175" t="e">
        <f t="shared" ref="M1365:M1369" si="1677">ROUND(L1365*K1365,0)</f>
        <v>#REF!</v>
      </c>
      <c r="N1365" s="175" t="e">
        <f t="shared" ref="N1365:N1369" si="1678">U1365*$T$5</f>
        <v>#REF!</v>
      </c>
      <c r="O1365" s="175" t="e">
        <f t="shared" ref="O1365:O1369" si="1679">ROUND(N1365*K1365,0)</f>
        <v>#REF!</v>
      </c>
      <c r="P1365" s="175" t="e">
        <f t="shared" ref="P1365:Q1365" si="1680">N1365+L1365</f>
        <v>#REF!</v>
      </c>
      <c r="Q1365" s="175" t="e">
        <f t="shared" si="1680"/>
        <v>#REF!</v>
      </c>
      <c r="R1365" s="155"/>
      <c r="S1365" s="124"/>
      <c r="T1365" s="119"/>
      <c r="U1365" s="119">
        <v>120000</v>
      </c>
      <c r="V1365" s="124"/>
    </row>
    <row r="1366" spans="1:22" ht="33.75" customHeight="1">
      <c r="A1366" s="140">
        <v>2</v>
      </c>
      <c r="B1366" s="155" t="s">
        <v>803</v>
      </c>
      <c r="C1366" s="155"/>
      <c r="D1366" s="214" t="s">
        <v>421</v>
      </c>
      <c r="E1366" s="156"/>
      <c r="F1366" s="157"/>
      <c r="G1366" s="157"/>
      <c r="H1366" s="157"/>
      <c r="I1366" s="157"/>
      <c r="J1366" s="157"/>
      <c r="K1366" s="157">
        <f>10.5*3+9.7</f>
        <v>41.2</v>
      </c>
      <c r="L1366" s="175" t="e">
        <f t="shared" si="1676"/>
        <v>#REF!</v>
      </c>
      <c r="M1366" s="175" t="e">
        <f t="shared" si="1677"/>
        <v>#REF!</v>
      </c>
      <c r="N1366" s="175" t="e">
        <f t="shared" si="1678"/>
        <v>#REF!</v>
      </c>
      <c r="O1366" s="175" t="e">
        <f t="shared" si="1679"/>
        <v>#REF!</v>
      </c>
      <c r="P1366" s="175" t="e">
        <f t="shared" ref="P1366:Q1366" si="1681">N1366+L1366</f>
        <v>#REF!</v>
      </c>
      <c r="Q1366" s="175" t="e">
        <f t="shared" si="1681"/>
        <v>#REF!</v>
      </c>
      <c r="R1366" s="155"/>
      <c r="S1366" s="124"/>
      <c r="T1366" s="119">
        <v>23500</v>
      </c>
      <c r="U1366" s="119">
        <v>135000</v>
      </c>
      <c r="V1366" s="124"/>
    </row>
    <row r="1367" spans="1:22" ht="33.75" customHeight="1">
      <c r="A1367" s="140">
        <v>3</v>
      </c>
      <c r="B1367" s="155" t="s">
        <v>804</v>
      </c>
      <c r="C1367" s="155"/>
      <c r="D1367" s="214" t="s">
        <v>421</v>
      </c>
      <c r="E1367" s="156"/>
      <c r="F1367" s="157"/>
      <c r="G1367" s="157"/>
      <c r="H1367" s="157"/>
      <c r="I1367" s="157"/>
      <c r="J1367" s="157"/>
      <c r="K1367" s="157">
        <v>63.8</v>
      </c>
      <c r="L1367" s="175" t="e">
        <f t="shared" si="1676"/>
        <v>#REF!</v>
      </c>
      <c r="M1367" s="175" t="e">
        <f t="shared" si="1677"/>
        <v>#REF!</v>
      </c>
      <c r="N1367" s="175" t="e">
        <f t="shared" si="1678"/>
        <v>#REF!</v>
      </c>
      <c r="O1367" s="175" t="e">
        <f t="shared" si="1679"/>
        <v>#REF!</v>
      </c>
      <c r="P1367" s="175" t="e">
        <f t="shared" ref="P1367:Q1367" si="1682">N1367+L1367</f>
        <v>#REF!</v>
      </c>
      <c r="Q1367" s="175" t="e">
        <f t="shared" si="1682"/>
        <v>#REF!</v>
      </c>
      <c r="R1367" s="155"/>
      <c r="S1367" s="124"/>
      <c r="T1367" s="119">
        <v>12200</v>
      </c>
      <c r="U1367" s="119">
        <v>65000</v>
      </c>
      <c r="V1367" s="124"/>
    </row>
    <row r="1368" spans="1:22" ht="33.75" customHeight="1">
      <c r="A1368" s="140">
        <v>4</v>
      </c>
      <c r="B1368" s="155" t="s">
        <v>805</v>
      </c>
      <c r="C1368" s="155" t="s">
        <v>426</v>
      </c>
      <c r="D1368" s="214" t="s">
        <v>280</v>
      </c>
      <c r="E1368" s="156"/>
      <c r="F1368" s="157"/>
      <c r="G1368" s="157"/>
      <c r="H1368" s="157"/>
      <c r="I1368" s="157"/>
      <c r="J1368" s="157"/>
      <c r="K1368" s="157">
        <v>1</v>
      </c>
      <c r="L1368" s="175" t="e">
        <f t="shared" si="1676"/>
        <v>#REF!</v>
      </c>
      <c r="M1368" s="175" t="e">
        <f t="shared" si="1677"/>
        <v>#REF!</v>
      </c>
      <c r="N1368" s="175" t="e">
        <f t="shared" si="1678"/>
        <v>#REF!</v>
      </c>
      <c r="O1368" s="175" t="e">
        <f t="shared" si="1679"/>
        <v>#REF!</v>
      </c>
      <c r="P1368" s="175" t="e">
        <f t="shared" ref="P1368:Q1368" si="1683">N1368+L1368</f>
        <v>#REF!</v>
      </c>
      <c r="Q1368" s="175" t="e">
        <f t="shared" si="1683"/>
        <v>#REF!</v>
      </c>
      <c r="R1368" s="155"/>
      <c r="S1368" s="124"/>
      <c r="T1368" s="119" t="e">
        <f>'Bill 2-Main building works'!#REF!</f>
        <v>#REF!</v>
      </c>
      <c r="U1368" s="119" t="e">
        <f>'Bill 2-Main building works'!#REF!</f>
        <v>#REF!</v>
      </c>
      <c r="V1368" s="124"/>
    </row>
    <row r="1369" spans="1:22" ht="33.75" customHeight="1">
      <c r="A1369" s="140">
        <v>5</v>
      </c>
      <c r="B1369" s="155" t="s">
        <v>427</v>
      </c>
      <c r="C1369" s="155" t="s">
        <v>428</v>
      </c>
      <c r="D1369" s="214" t="s">
        <v>163</v>
      </c>
      <c r="E1369" s="156"/>
      <c r="F1369" s="157"/>
      <c r="G1369" s="157"/>
      <c r="H1369" s="157"/>
      <c r="I1369" s="157"/>
      <c r="J1369" s="157"/>
      <c r="K1369" s="157">
        <v>4</v>
      </c>
      <c r="L1369" s="175" t="e">
        <f t="shared" si="1676"/>
        <v>#REF!</v>
      </c>
      <c r="M1369" s="175" t="e">
        <f t="shared" si="1677"/>
        <v>#REF!</v>
      </c>
      <c r="N1369" s="175" t="e">
        <f t="shared" si="1678"/>
        <v>#REF!</v>
      </c>
      <c r="O1369" s="175" t="e">
        <f t="shared" si="1679"/>
        <v>#REF!</v>
      </c>
      <c r="P1369" s="175" t="e">
        <f t="shared" ref="P1369:Q1369" si="1684">N1369+L1369</f>
        <v>#REF!</v>
      </c>
      <c r="Q1369" s="175" t="e">
        <f t="shared" si="1684"/>
        <v>#REF!</v>
      </c>
      <c r="R1369" s="155"/>
      <c r="S1369" s="124"/>
      <c r="T1369" s="119">
        <v>4500000</v>
      </c>
      <c r="U1369" s="119">
        <v>3450000</v>
      </c>
      <c r="V1369" s="124"/>
    </row>
    <row r="1370" spans="1:22" ht="27.75" customHeight="1">
      <c r="A1370" s="189"/>
      <c r="B1370" s="248"/>
      <c r="C1370" s="248"/>
      <c r="D1370" s="380"/>
      <c r="E1370" s="250"/>
      <c r="F1370" s="251"/>
      <c r="G1370" s="251"/>
      <c r="H1370" s="251"/>
      <c r="I1370" s="251"/>
      <c r="J1370" s="251"/>
      <c r="K1370" s="380"/>
      <c r="L1370" s="256"/>
      <c r="M1370" s="256"/>
      <c r="N1370" s="256"/>
      <c r="O1370" s="256"/>
      <c r="P1370" s="256"/>
      <c r="Q1370" s="256"/>
      <c r="R1370" s="248"/>
      <c r="S1370" s="124"/>
      <c r="T1370" s="119"/>
      <c r="U1370" s="119"/>
      <c r="V1370" s="124"/>
    </row>
    <row r="1371" spans="1:22" ht="12.75" customHeight="1">
      <c r="A1371" s="399"/>
      <c r="B1371" s="400"/>
      <c r="C1371" s="124"/>
      <c r="D1371" s="124"/>
      <c r="E1371" s="124"/>
      <c r="F1371" s="124"/>
      <c r="G1371" s="124"/>
      <c r="H1371" s="124"/>
      <c r="I1371" s="124"/>
      <c r="J1371" s="124">
        <f>1+1.9*2+1.95*2+2.4*2+2.5*2+2.65+3*336</f>
        <v>1029.1500000000001</v>
      </c>
      <c r="K1371" s="401"/>
      <c r="L1371" s="402"/>
      <c r="M1371" s="402"/>
      <c r="N1371" s="402"/>
      <c r="O1371" s="402"/>
      <c r="P1371" s="402"/>
      <c r="Q1371" s="402"/>
      <c r="R1371" s="124"/>
      <c r="S1371" s="124"/>
      <c r="T1371" s="124"/>
      <c r="U1371" s="124"/>
      <c r="V1371" s="124"/>
    </row>
    <row r="1372" spans="1:22" ht="12.75" customHeight="1">
      <c r="A1372" s="399"/>
      <c r="B1372" s="400"/>
      <c r="C1372" s="124"/>
      <c r="D1372" s="124"/>
      <c r="E1372" s="124"/>
      <c r="F1372" s="124"/>
      <c r="G1372" s="124"/>
      <c r="H1372" s="124"/>
      <c r="I1372" s="124"/>
      <c r="J1372" s="124">
        <f>1062</f>
        <v>1062</v>
      </c>
      <c r="K1372" s="401"/>
      <c r="L1372" s="402"/>
      <c r="M1372" s="402"/>
      <c r="N1372" s="402"/>
      <c r="O1372" s="402"/>
      <c r="P1372" s="402"/>
      <c r="Q1372" s="402"/>
      <c r="R1372" s="124"/>
      <c r="S1372" s="124"/>
      <c r="T1372" s="124"/>
      <c r="U1372" s="124"/>
      <c r="V1372" s="124"/>
    </row>
    <row r="1373" spans="1:22" ht="12.75" customHeight="1">
      <c r="A1373" s="399"/>
      <c r="B1373" s="400"/>
      <c r="C1373" s="124"/>
      <c r="D1373" s="124"/>
      <c r="E1373" s="124"/>
      <c r="F1373" s="124"/>
      <c r="G1373" s="124"/>
      <c r="H1373" s="124"/>
      <c r="I1373" s="124"/>
      <c r="J1373" s="124">
        <f>J1372-J1371</f>
        <v>32.849999999999902</v>
      </c>
      <c r="K1373" s="401"/>
      <c r="L1373" s="402"/>
      <c r="M1373" s="402"/>
      <c r="N1373" s="402"/>
      <c r="O1373" s="402"/>
      <c r="P1373" s="402"/>
      <c r="Q1373" s="402"/>
      <c r="R1373" s="124"/>
      <c r="S1373" s="124"/>
      <c r="T1373" s="124"/>
      <c r="U1373" s="124"/>
      <c r="V1373" s="124"/>
    </row>
    <row r="1374" spans="1:22" ht="12.75" customHeight="1">
      <c r="A1374" s="399"/>
      <c r="B1374" s="400"/>
      <c r="C1374" s="124"/>
      <c r="D1374" s="124"/>
      <c r="E1374" s="124"/>
      <c r="F1374" s="124"/>
      <c r="G1374" s="124"/>
      <c r="H1374" s="124"/>
      <c r="I1374" s="124"/>
      <c r="J1374" s="124">
        <f>J1373*900</f>
        <v>29564.999999999902</v>
      </c>
      <c r="K1374" s="401"/>
      <c r="L1374" s="402"/>
      <c r="M1374" s="402"/>
      <c r="N1374" s="402"/>
      <c r="O1374" s="402"/>
      <c r="P1374" s="402"/>
      <c r="Q1374" s="402"/>
      <c r="R1374" s="124"/>
      <c r="S1374" s="124"/>
      <c r="T1374" s="124"/>
      <c r="U1374" s="124"/>
      <c r="V1374" s="124"/>
    </row>
  </sheetData>
  <mergeCells count="11">
    <mergeCell ref="A1:R1"/>
    <mergeCell ref="E5:I5"/>
    <mergeCell ref="L5:M5"/>
    <mergeCell ref="N5:O5"/>
    <mergeCell ref="P5:Q5"/>
    <mergeCell ref="A5:A6"/>
    <mergeCell ref="B5:B6"/>
    <mergeCell ref="C5:C6"/>
    <mergeCell ref="D5:D6"/>
    <mergeCell ref="K5:K6"/>
    <mergeCell ref="R5:R6"/>
  </mergeCells>
  <printOptions horizontalCentered="1"/>
  <pageMargins left="0.4" right="0.4" top="0.5" bottom="0.5" header="0" footer="0"/>
  <pageSetup paperSize="9" fitToHeight="0" orientation="landscape"/>
  <headerFooter>
    <oddFooter>&amp;L &amp;A&amp;R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outlinePr summaryBelow="0" summaryRight="0"/>
    <pageSetUpPr fitToPage="1"/>
  </sheetPr>
  <dimension ref="A1:Z1000"/>
  <sheetViews>
    <sheetView workbookViewId="0">
      <selection sqref="A1:R1"/>
    </sheetView>
  </sheetViews>
  <sheetFormatPr defaultColWidth="14.42578125" defaultRowHeight="15" customHeight="1" outlineLevelRow="1" outlineLevelCol="1"/>
  <cols>
    <col min="1" max="1" width="7.28515625" customWidth="1"/>
    <col min="2" max="2" width="39" customWidth="1"/>
    <col min="3" max="3" width="22" customWidth="1"/>
    <col min="4" max="4" width="9.140625" customWidth="1" collapsed="1"/>
    <col min="5" max="9" width="10.7109375" hidden="1" customWidth="1" outlineLevel="1"/>
    <col min="10" max="10" width="12.7109375" hidden="1" customWidth="1" outlineLevel="1"/>
    <col min="11" max="11" width="12.42578125" customWidth="1"/>
    <col min="12" max="12" width="15.5703125" customWidth="1"/>
    <col min="13" max="13" width="17.7109375" customWidth="1"/>
    <col min="14" max="14" width="13.140625" customWidth="1"/>
    <col min="15" max="15" width="14.7109375" customWidth="1"/>
    <col min="16" max="16" width="14.28515625" customWidth="1"/>
    <col min="17" max="17" width="17.7109375" customWidth="1"/>
    <col min="18" max="18" width="12.7109375" customWidth="1"/>
    <col min="19" max="19" width="16.28515625" customWidth="1"/>
    <col min="20" max="20" width="18.140625" customWidth="1"/>
    <col min="21" max="21" width="17.85546875" customWidth="1"/>
    <col min="22" max="26" width="9.140625" customWidth="1"/>
  </cols>
  <sheetData>
    <row r="1" spans="1:26" ht="39.75" customHeight="1">
      <c r="A1" s="685" t="s">
        <v>548</v>
      </c>
      <c r="B1" s="634"/>
      <c r="C1" s="634"/>
      <c r="D1" s="634"/>
      <c r="E1" s="634"/>
      <c r="F1" s="634"/>
      <c r="G1" s="634"/>
      <c r="H1" s="634"/>
      <c r="I1" s="634"/>
      <c r="J1" s="634"/>
      <c r="K1" s="634"/>
      <c r="L1" s="634"/>
      <c r="M1" s="634"/>
      <c r="N1" s="634"/>
      <c r="O1" s="634"/>
      <c r="P1" s="634"/>
      <c r="Q1" s="634"/>
      <c r="R1" s="634"/>
      <c r="S1" s="124"/>
      <c r="T1" s="124"/>
      <c r="U1" s="124"/>
      <c r="V1" s="124"/>
      <c r="W1" s="124"/>
      <c r="X1" s="124"/>
      <c r="Y1" s="124"/>
      <c r="Z1" s="124"/>
    </row>
    <row r="2" spans="1:26" ht="24.75" customHeight="1">
      <c r="A2" s="274" t="s">
        <v>806</v>
      </c>
      <c r="B2" s="274"/>
      <c r="C2" s="58"/>
      <c r="D2" s="371"/>
      <c r="E2" s="371"/>
      <c r="F2" s="371"/>
      <c r="G2" s="403"/>
      <c r="H2" s="58"/>
      <c r="I2" s="58"/>
      <c r="J2" s="58"/>
      <c r="K2" s="58"/>
      <c r="L2" s="58"/>
      <c r="M2" s="58"/>
      <c r="N2" s="58"/>
      <c r="O2" s="58"/>
      <c r="P2" s="58"/>
      <c r="Q2" s="58"/>
      <c r="R2" s="58"/>
      <c r="S2" s="58"/>
      <c r="T2" s="58"/>
      <c r="U2" s="58"/>
      <c r="V2" s="58"/>
      <c r="W2" s="58"/>
      <c r="X2" s="58"/>
      <c r="Y2" s="58"/>
      <c r="Z2" s="58"/>
    </row>
    <row r="3" spans="1:26" ht="24.75" customHeight="1">
      <c r="A3" s="274" t="s">
        <v>807</v>
      </c>
      <c r="B3" s="404"/>
      <c r="C3" s="404"/>
      <c r="D3" s="371"/>
      <c r="E3" s="371"/>
      <c r="F3" s="371"/>
      <c r="G3" s="403"/>
      <c r="H3" s="58"/>
      <c r="I3" s="58"/>
      <c r="J3" s="58"/>
      <c r="K3" s="58"/>
      <c r="L3" s="58"/>
      <c r="M3" s="58"/>
      <c r="N3" s="58"/>
      <c r="O3" s="58"/>
      <c r="P3" s="58"/>
      <c r="Q3" s="58"/>
      <c r="R3" s="58"/>
      <c r="S3" s="58"/>
      <c r="T3" s="58"/>
      <c r="U3" s="58"/>
      <c r="V3" s="58"/>
      <c r="W3" s="58"/>
      <c r="X3" s="58"/>
      <c r="Y3" s="58"/>
      <c r="Z3" s="58"/>
    </row>
    <row r="4" spans="1:26" ht="27.75" customHeight="1">
      <c r="A4" s="405"/>
      <c r="B4" s="406"/>
      <c r="C4" s="4"/>
      <c r="D4" s="4"/>
      <c r="E4" s="4"/>
      <c r="F4" s="4"/>
      <c r="G4" s="4"/>
      <c r="H4" s="4"/>
      <c r="I4" s="4"/>
      <c r="J4" s="4"/>
      <c r="K4" s="407"/>
      <c r="L4" s="408"/>
      <c r="M4" s="408"/>
      <c r="N4" s="408"/>
      <c r="O4" s="408"/>
      <c r="P4" s="408"/>
      <c r="Q4" s="408"/>
      <c r="R4" s="411" t="s">
        <v>550</v>
      </c>
      <c r="S4" s="124"/>
      <c r="T4" s="124"/>
      <c r="U4" s="124"/>
      <c r="V4" s="124"/>
      <c r="W4" s="124"/>
      <c r="X4" s="124"/>
      <c r="Y4" s="124"/>
      <c r="Z4" s="124"/>
    </row>
    <row r="5" spans="1:26" ht="27.75" customHeight="1">
      <c r="A5" s="678" t="s">
        <v>39</v>
      </c>
      <c r="B5" s="678" t="s">
        <v>21</v>
      </c>
      <c r="C5" s="678" t="s">
        <v>167</v>
      </c>
      <c r="D5" s="678" t="s">
        <v>168</v>
      </c>
      <c r="E5" s="682" t="s">
        <v>169</v>
      </c>
      <c r="F5" s="683"/>
      <c r="G5" s="683"/>
      <c r="H5" s="683"/>
      <c r="I5" s="658"/>
      <c r="J5" s="161" t="s">
        <v>170</v>
      </c>
      <c r="K5" s="680" t="s">
        <v>53</v>
      </c>
      <c r="L5" s="684" t="s">
        <v>171</v>
      </c>
      <c r="M5" s="658"/>
      <c r="N5" s="684" t="s">
        <v>172</v>
      </c>
      <c r="O5" s="658"/>
      <c r="P5" s="684" t="s">
        <v>173</v>
      </c>
      <c r="Q5" s="658"/>
      <c r="R5" s="678" t="s">
        <v>23</v>
      </c>
      <c r="S5" s="176" t="str">
        <f>'C02.CSA_OFFICE'!S5</f>
        <v>Profit</v>
      </c>
      <c r="T5" s="176" t="e">
        <f>'C02.CSA_OFFICE'!T5</f>
        <v>#REF!</v>
      </c>
      <c r="U5" s="124"/>
      <c r="V5" s="124"/>
      <c r="W5" s="124"/>
      <c r="X5" s="124"/>
      <c r="Y5" s="124"/>
      <c r="Z5" s="124"/>
    </row>
    <row r="6" spans="1:26" ht="48" customHeight="1">
      <c r="A6" s="679"/>
      <c r="B6" s="679"/>
      <c r="C6" s="679"/>
      <c r="D6" s="679"/>
      <c r="E6" s="134" t="s">
        <v>174</v>
      </c>
      <c r="F6" s="134" t="s">
        <v>175</v>
      </c>
      <c r="G6" s="134" t="s">
        <v>176</v>
      </c>
      <c r="H6" s="134" t="s">
        <v>177</v>
      </c>
      <c r="I6" s="134" t="s">
        <v>178</v>
      </c>
      <c r="J6" s="134" t="s">
        <v>179</v>
      </c>
      <c r="K6" s="679"/>
      <c r="L6" s="386" t="s">
        <v>180</v>
      </c>
      <c r="M6" s="386" t="s">
        <v>22</v>
      </c>
      <c r="N6" s="386" t="s">
        <v>180</v>
      </c>
      <c r="O6" s="386" t="s">
        <v>22</v>
      </c>
      <c r="P6" s="386" t="s">
        <v>52</v>
      </c>
      <c r="Q6" s="386" t="s">
        <v>22</v>
      </c>
      <c r="R6" s="679"/>
      <c r="S6" s="124"/>
      <c r="T6" s="177" t="str">
        <f>'C02.CSA_OFFICE'!T6</f>
        <v>Vật tư</v>
      </c>
      <c r="U6" s="177" t="str">
        <f>'C02.CSA_OFFICE'!U6</f>
        <v>Nhân công</v>
      </c>
      <c r="V6" s="124"/>
      <c r="W6" s="124"/>
      <c r="X6" s="124"/>
      <c r="Y6" s="124"/>
      <c r="Z6" s="124"/>
    </row>
    <row r="7" spans="1:26" ht="27.75" customHeight="1">
      <c r="A7" s="616" t="s">
        <v>808</v>
      </c>
      <c r="B7" s="159" t="s">
        <v>809</v>
      </c>
      <c r="C7" s="152"/>
      <c r="D7" s="150"/>
      <c r="E7" s="150"/>
      <c r="F7" s="151"/>
      <c r="G7" s="151"/>
      <c r="H7" s="151"/>
      <c r="I7" s="151"/>
      <c r="J7" s="151"/>
      <c r="K7" s="157"/>
      <c r="L7" s="409"/>
      <c r="M7" s="410" t="e">
        <f>SUBTOTAL(9,M8:M12)</f>
        <v>#REF!</v>
      </c>
      <c r="N7" s="410"/>
      <c r="O7" s="410" t="e">
        <f t="shared" ref="O7:Q7" si="0">SUBTOTAL(9,O8:O12)</f>
        <v>#REF!</v>
      </c>
      <c r="P7" s="410">
        <f t="shared" si="0"/>
        <v>0</v>
      </c>
      <c r="Q7" s="410" t="e">
        <f t="shared" si="0"/>
        <v>#REF!</v>
      </c>
      <c r="R7" s="153"/>
      <c r="S7" s="124"/>
      <c r="T7" s="119"/>
      <c r="U7" s="119"/>
      <c r="V7" s="124"/>
      <c r="W7" s="124"/>
      <c r="X7" s="124"/>
      <c r="Y7" s="124"/>
      <c r="Z7" s="124"/>
    </row>
    <row r="8" spans="1:26" ht="27.75" customHeight="1">
      <c r="A8" s="140" t="str">
        <f>A14</f>
        <v>I</v>
      </c>
      <c r="B8" s="141" t="s">
        <v>430</v>
      </c>
      <c r="C8" s="155"/>
      <c r="D8" s="214"/>
      <c r="E8" s="156"/>
      <c r="F8" s="157"/>
      <c r="G8" s="157"/>
      <c r="H8" s="157"/>
      <c r="I8" s="157"/>
      <c r="J8" s="157"/>
      <c r="K8" s="157"/>
      <c r="L8" s="167"/>
      <c r="M8" s="175" t="e">
        <f>M14</f>
        <v>#REF!</v>
      </c>
      <c r="N8" s="175"/>
      <c r="O8" s="175" t="e">
        <f>O14</f>
        <v>#REF!</v>
      </c>
      <c r="P8" s="167"/>
      <c r="Q8" s="167" t="e">
        <f t="shared" ref="Q8:Q12" si="1">O8+M8</f>
        <v>#REF!</v>
      </c>
      <c r="R8" s="155"/>
      <c r="S8" s="124"/>
      <c r="T8" s="119"/>
      <c r="U8" s="119"/>
      <c r="V8" s="124"/>
      <c r="W8" s="124"/>
      <c r="X8" s="124"/>
      <c r="Y8" s="124"/>
      <c r="Z8" s="124"/>
    </row>
    <row r="9" spans="1:26" ht="27.75" customHeight="1">
      <c r="A9" s="140" t="str">
        <f>A110</f>
        <v>II</v>
      </c>
      <c r="B9" s="142" t="s">
        <v>502</v>
      </c>
      <c r="C9" s="155"/>
      <c r="D9" s="214"/>
      <c r="E9" s="156"/>
      <c r="F9" s="157"/>
      <c r="G9" s="157"/>
      <c r="H9" s="157"/>
      <c r="I9" s="157"/>
      <c r="J9" s="157"/>
      <c r="K9" s="157"/>
      <c r="L9" s="167"/>
      <c r="M9" s="175" t="e">
        <f>M110</f>
        <v>#REF!</v>
      </c>
      <c r="N9" s="167"/>
      <c r="O9" s="167" t="e">
        <f>O110</f>
        <v>#REF!</v>
      </c>
      <c r="P9" s="167"/>
      <c r="Q9" s="167" t="e">
        <f t="shared" si="1"/>
        <v>#REF!</v>
      </c>
      <c r="R9" s="155"/>
      <c r="S9" s="124"/>
      <c r="T9" s="119"/>
      <c r="U9" s="119"/>
      <c r="V9" s="124"/>
      <c r="W9" s="124"/>
      <c r="X9" s="124"/>
      <c r="Y9" s="124"/>
      <c r="Z9" s="124"/>
    </row>
    <row r="10" spans="1:26" ht="27.75" customHeight="1">
      <c r="A10" s="140" t="str">
        <f>A341</f>
        <v>III</v>
      </c>
      <c r="B10" s="141" t="s">
        <v>810</v>
      </c>
      <c r="C10" s="155"/>
      <c r="D10" s="214"/>
      <c r="E10" s="156"/>
      <c r="F10" s="157"/>
      <c r="G10" s="157"/>
      <c r="H10" s="157"/>
      <c r="I10" s="157"/>
      <c r="J10" s="157"/>
      <c r="K10" s="157">
        <f>9000*6000</f>
        <v>54000000</v>
      </c>
      <c r="L10" s="167"/>
      <c r="M10" s="175" t="e">
        <f>M341</f>
        <v>#REF!</v>
      </c>
      <c r="N10" s="175"/>
      <c r="O10" s="175" t="e">
        <f>O341</f>
        <v>#REF!</v>
      </c>
      <c r="P10" s="167"/>
      <c r="Q10" s="167" t="e">
        <f t="shared" si="1"/>
        <v>#REF!</v>
      </c>
      <c r="R10" s="155"/>
      <c r="S10" s="124"/>
      <c r="T10" s="119"/>
      <c r="U10" s="119"/>
      <c r="V10" s="124"/>
      <c r="W10" s="124"/>
      <c r="X10" s="124"/>
      <c r="Y10" s="124"/>
      <c r="Z10" s="124"/>
    </row>
    <row r="11" spans="1:26" ht="27.75" customHeight="1">
      <c r="A11" s="140" t="str">
        <f>A495</f>
        <v>IV</v>
      </c>
      <c r="B11" s="142" t="s">
        <v>811</v>
      </c>
      <c r="C11" s="140"/>
      <c r="D11" s="140"/>
      <c r="E11" s="140"/>
      <c r="F11" s="140"/>
      <c r="G11" s="140"/>
      <c r="H11" s="140"/>
      <c r="I11" s="140"/>
      <c r="J11" s="140"/>
      <c r="K11" s="140"/>
      <c r="L11" s="140"/>
      <c r="M11" s="168" t="e">
        <f>M495</f>
        <v>#REF!</v>
      </c>
      <c r="N11" s="140"/>
      <c r="O11" s="168" t="e">
        <f>O495</f>
        <v>#REF!</v>
      </c>
      <c r="P11" s="140"/>
      <c r="Q11" s="167" t="e">
        <f t="shared" si="1"/>
        <v>#REF!</v>
      </c>
      <c r="R11" s="155"/>
      <c r="S11" s="124"/>
      <c r="T11" s="119"/>
      <c r="U11" s="119"/>
      <c r="V11" s="124"/>
      <c r="W11" s="124"/>
      <c r="X11" s="124"/>
      <c r="Y11" s="124"/>
      <c r="Z11" s="124"/>
    </row>
    <row r="12" spans="1:26" ht="27.75" customHeight="1">
      <c r="A12" s="140" t="str">
        <f>A604</f>
        <v>V</v>
      </c>
      <c r="B12" s="142" t="s">
        <v>527</v>
      </c>
      <c r="C12" s="142"/>
      <c r="D12" s="142"/>
      <c r="E12" s="142"/>
      <c r="F12" s="142"/>
      <c r="G12" s="142"/>
      <c r="H12" s="142"/>
      <c r="I12" s="142"/>
      <c r="J12" s="142"/>
      <c r="K12" s="142"/>
      <c r="L12" s="142"/>
      <c r="M12" s="142" t="e">
        <f t="shared" ref="M12:O12" si="2">M604</f>
        <v>#REF!</v>
      </c>
      <c r="N12" s="142">
        <f t="shared" si="2"/>
        <v>0</v>
      </c>
      <c r="O12" s="142" t="e">
        <f t="shared" si="2"/>
        <v>#REF!</v>
      </c>
      <c r="P12" s="167"/>
      <c r="Q12" s="167" t="e">
        <f t="shared" si="1"/>
        <v>#REF!</v>
      </c>
      <c r="R12" s="155"/>
      <c r="S12" s="124"/>
      <c r="T12" s="119"/>
      <c r="U12" s="119"/>
      <c r="V12" s="124"/>
      <c r="W12" s="124"/>
      <c r="X12" s="124"/>
      <c r="Y12" s="124"/>
      <c r="Z12" s="124"/>
    </row>
    <row r="13" spans="1:26" ht="27.75" customHeight="1">
      <c r="A13" s="140"/>
      <c r="B13" s="142"/>
      <c r="C13" s="142"/>
      <c r="D13" s="142"/>
      <c r="E13" s="142"/>
      <c r="F13" s="142"/>
      <c r="G13" s="142"/>
      <c r="H13" s="142"/>
      <c r="I13" s="142"/>
      <c r="J13" s="142"/>
      <c r="K13" s="142"/>
      <c r="L13" s="142"/>
      <c r="M13" s="142"/>
      <c r="N13" s="142"/>
      <c r="O13" s="142"/>
      <c r="P13" s="167"/>
      <c r="Q13" s="167"/>
      <c r="R13" s="155"/>
      <c r="S13" s="124"/>
      <c r="T13" s="119"/>
      <c r="U13" s="119"/>
      <c r="V13" s="124"/>
      <c r="W13" s="124"/>
      <c r="X13" s="124"/>
      <c r="Y13" s="124"/>
      <c r="Z13" s="124"/>
    </row>
    <row r="14" spans="1:26" ht="27.75" customHeight="1">
      <c r="A14" s="154" t="s">
        <v>58</v>
      </c>
      <c r="B14" s="153" t="s">
        <v>430</v>
      </c>
      <c r="C14" s="153"/>
      <c r="D14" s="154"/>
      <c r="E14" s="150"/>
      <c r="F14" s="151"/>
      <c r="G14" s="151"/>
      <c r="H14" s="151"/>
      <c r="I14" s="151"/>
      <c r="J14" s="151"/>
      <c r="K14" s="151"/>
      <c r="L14" s="174"/>
      <c r="M14" s="174" t="e">
        <f>SUBTOTAL(109,M15:M109)</f>
        <v>#REF!</v>
      </c>
      <c r="N14" s="174"/>
      <c r="O14" s="174" t="e">
        <f>SUBTOTAL(109,O15:O109)</f>
        <v>#REF!</v>
      </c>
      <c r="P14" s="174"/>
      <c r="Q14" s="174" t="e">
        <f>O14+M14</f>
        <v>#REF!</v>
      </c>
      <c r="R14" s="153"/>
      <c r="S14" s="124" t="s">
        <v>188</v>
      </c>
      <c r="T14" s="119">
        <f>234*2.8</f>
        <v>655.20000000000005</v>
      </c>
      <c r="U14" s="119"/>
      <c r="V14" s="124"/>
      <c r="W14" s="124"/>
      <c r="X14" s="124"/>
      <c r="Y14" s="124"/>
      <c r="Z14" s="124"/>
    </row>
    <row r="15" spans="1:26" ht="27.75" customHeight="1">
      <c r="A15" s="152"/>
      <c r="B15" s="153" t="s">
        <v>185</v>
      </c>
      <c r="C15" s="153"/>
      <c r="D15" s="154"/>
      <c r="E15" s="150"/>
      <c r="F15" s="151"/>
      <c r="G15" s="151"/>
      <c r="H15" s="151"/>
      <c r="I15" s="151"/>
      <c r="J15" s="151"/>
      <c r="K15" s="151"/>
      <c r="L15" s="174"/>
      <c r="M15" s="174"/>
      <c r="N15" s="174"/>
      <c r="O15" s="174"/>
      <c r="P15" s="174"/>
      <c r="Q15" s="174"/>
      <c r="R15" s="153"/>
      <c r="S15" s="124"/>
      <c r="T15" s="119"/>
      <c r="U15" s="119"/>
      <c r="V15" s="124"/>
      <c r="W15" s="124"/>
      <c r="X15" s="124"/>
      <c r="Y15" s="124"/>
      <c r="Z15" s="124"/>
    </row>
    <row r="16" spans="1:26" ht="38.25" customHeight="1" collapsed="1">
      <c r="A16" s="140">
        <v>1</v>
      </c>
      <c r="B16" s="155" t="s">
        <v>186</v>
      </c>
      <c r="C16" s="155" t="s">
        <v>187</v>
      </c>
      <c r="D16" s="140" t="s">
        <v>188</v>
      </c>
      <c r="E16" s="156"/>
      <c r="F16" s="157"/>
      <c r="G16" s="157"/>
      <c r="H16" s="157"/>
      <c r="I16" s="157"/>
      <c r="J16" s="157"/>
      <c r="K16" s="157">
        <f>+SUBTOTAL(9,J17:J18)</f>
        <v>870.45500000000004</v>
      </c>
      <c r="L16" s="175" t="e">
        <f t="shared" ref="L16:L26" si="3">T16*$T$5</f>
        <v>#REF!</v>
      </c>
      <c r="M16" s="175" t="e">
        <f t="shared" ref="M16:M26" si="4">ROUND(L16*K16,0)</f>
        <v>#REF!</v>
      </c>
      <c r="N16" s="175" t="e">
        <f t="shared" ref="N16:N26" si="5">U16*$T$5</f>
        <v>#REF!</v>
      </c>
      <c r="O16" s="175" t="e">
        <f t="shared" ref="O16:O26" si="6">ROUND(N16*K16,0)</f>
        <v>#REF!</v>
      </c>
      <c r="P16" s="175" t="e">
        <f t="shared" ref="P16:P26" si="7">N16+L16</f>
        <v>#REF!</v>
      </c>
      <c r="Q16" s="175" t="e">
        <f t="shared" ref="Q16:Q26" si="8">P16*K16</f>
        <v>#REF!</v>
      </c>
      <c r="R16" s="155"/>
      <c r="S16" s="124"/>
      <c r="T16" s="119" t="e">
        <f>'Bill 2-Main building works'!#REF!</f>
        <v>#REF!</v>
      </c>
      <c r="U16" s="119" t="e">
        <f>'Bill 2-Main building works'!#REF!</f>
        <v>#REF!</v>
      </c>
      <c r="V16" s="124"/>
      <c r="W16" s="124"/>
      <c r="X16" s="124"/>
      <c r="Y16" s="124"/>
      <c r="Z16" s="124"/>
    </row>
    <row r="17" spans="1:26" ht="27.75" hidden="1" customHeight="1" outlineLevel="1">
      <c r="A17" s="140"/>
      <c r="B17" s="155" t="s">
        <v>812</v>
      </c>
      <c r="C17" s="155"/>
      <c r="D17" s="140"/>
      <c r="E17" s="156">
        <v>1</v>
      </c>
      <c r="F17" s="157"/>
      <c r="G17" s="157">
        <v>249.5</v>
      </c>
      <c r="H17" s="157">
        <f>3.45</f>
        <v>3.45</v>
      </c>
      <c r="I17" s="157"/>
      <c r="J17" s="157">
        <f>PRODUCT(G17:I17)</f>
        <v>860.77499999999998</v>
      </c>
      <c r="K17" s="157"/>
      <c r="L17" s="175" t="e">
        <f t="shared" si="3"/>
        <v>#REF!</v>
      </c>
      <c r="M17" s="175" t="e">
        <f t="shared" si="4"/>
        <v>#REF!</v>
      </c>
      <c r="N17" s="175" t="e">
        <f t="shared" si="5"/>
        <v>#REF!</v>
      </c>
      <c r="O17" s="175" t="e">
        <f t="shared" si="6"/>
        <v>#REF!</v>
      </c>
      <c r="P17" s="175" t="e">
        <f t="shared" si="7"/>
        <v>#REF!</v>
      </c>
      <c r="Q17" s="175" t="e">
        <f t="shared" si="8"/>
        <v>#REF!</v>
      </c>
      <c r="R17" s="155"/>
      <c r="S17" s="124"/>
      <c r="T17" s="119"/>
      <c r="U17" s="119"/>
      <c r="V17" s="124"/>
      <c r="W17" s="124"/>
      <c r="X17" s="124"/>
      <c r="Y17" s="124"/>
      <c r="Z17" s="124"/>
    </row>
    <row r="18" spans="1:26" ht="27.75" hidden="1" customHeight="1" outlineLevel="1">
      <c r="A18" s="140"/>
      <c r="B18" s="155" t="s">
        <v>432</v>
      </c>
      <c r="C18" s="155"/>
      <c r="D18" s="140"/>
      <c r="E18" s="156">
        <v>8</v>
      </c>
      <c r="F18" s="157">
        <v>2.2000000000000002</v>
      </c>
      <c r="G18" s="157">
        <v>2.2000000000000002</v>
      </c>
      <c r="H18" s="157">
        <v>0.25</v>
      </c>
      <c r="I18" s="157"/>
      <c r="J18" s="157">
        <f>PRODUCT(E18:I18)</f>
        <v>9.68</v>
      </c>
      <c r="K18" s="157"/>
      <c r="L18" s="175" t="e">
        <f t="shared" si="3"/>
        <v>#REF!</v>
      </c>
      <c r="M18" s="175" t="e">
        <f t="shared" si="4"/>
        <v>#REF!</v>
      </c>
      <c r="N18" s="175" t="e">
        <f t="shared" si="5"/>
        <v>#REF!</v>
      </c>
      <c r="O18" s="175" t="e">
        <f t="shared" si="6"/>
        <v>#REF!</v>
      </c>
      <c r="P18" s="175" t="e">
        <f t="shared" si="7"/>
        <v>#REF!</v>
      </c>
      <c r="Q18" s="175" t="e">
        <f t="shared" si="8"/>
        <v>#REF!</v>
      </c>
      <c r="R18" s="155"/>
      <c r="S18" s="124"/>
      <c r="T18" s="119"/>
      <c r="U18" s="119"/>
      <c r="V18" s="124"/>
      <c r="W18" s="124"/>
      <c r="X18" s="124"/>
      <c r="Y18" s="124"/>
      <c r="Z18" s="124"/>
    </row>
    <row r="19" spans="1:26" ht="38.25" customHeight="1" collapsed="1">
      <c r="A19" s="140">
        <v>2</v>
      </c>
      <c r="B19" s="155" t="s">
        <v>201</v>
      </c>
      <c r="C19" s="155"/>
      <c r="D19" s="140" t="s">
        <v>188</v>
      </c>
      <c r="E19" s="156"/>
      <c r="F19" s="157"/>
      <c r="G19" s="157"/>
      <c r="H19" s="157"/>
      <c r="I19" s="157"/>
      <c r="J19" s="157"/>
      <c r="K19" s="157">
        <f>(K16-J20-J21)</f>
        <v>42.780000000000101</v>
      </c>
      <c r="L19" s="175" t="e">
        <f t="shared" si="3"/>
        <v>#REF!</v>
      </c>
      <c r="M19" s="175" t="e">
        <f t="shared" si="4"/>
        <v>#REF!</v>
      </c>
      <c r="N19" s="175" t="e">
        <f t="shared" si="5"/>
        <v>#REF!</v>
      </c>
      <c r="O19" s="175" t="e">
        <f t="shared" si="6"/>
        <v>#REF!</v>
      </c>
      <c r="P19" s="175" t="e">
        <f t="shared" si="7"/>
        <v>#REF!</v>
      </c>
      <c r="Q19" s="175" t="e">
        <f t="shared" si="8"/>
        <v>#REF!</v>
      </c>
      <c r="R19" s="155"/>
      <c r="S19" s="124"/>
      <c r="T19" s="119" t="e">
        <f>'Bill 2-Main building works'!#REF!</f>
        <v>#REF!</v>
      </c>
      <c r="U19" s="119" t="e">
        <f>'Bill 2-Main building works'!#REF!</f>
        <v>#REF!</v>
      </c>
      <c r="V19" s="124"/>
      <c r="W19" s="124"/>
      <c r="X19" s="124"/>
      <c r="Y19" s="124"/>
      <c r="Z19" s="124"/>
    </row>
    <row r="20" spans="1:26" ht="27.75" hidden="1" customHeight="1" outlineLevel="1">
      <c r="A20" s="140"/>
      <c r="B20" s="155" t="s">
        <v>813</v>
      </c>
      <c r="C20" s="155"/>
      <c r="D20" s="158"/>
      <c r="E20" s="156">
        <v>1</v>
      </c>
      <c r="F20" s="157"/>
      <c r="G20" s="157">
        <f>K31</f>
        <v>24.95</v>
      </c>
      <c r="H20" s="157"/>
      <c r="I20" s="157"/>
      <c r="J20" s="157">
        <f t="shared" ref="J20:J21" si="9">PRODUCT(E20:I20)</f>
        <v>24.95</v>
      </c>
      <c r="K20" s="157"/>
      <c r="L20" s="175" t="e">
        <f t="shared" si="3"/>
        <v>#REF!</v>
      </c>
      <c r="M20" s="175" t="e">
        <f t="shared" si="4"/>
        <v>#REF!</v>
      </c>
      <c r="N20" s="175" t="e">
        <f t="shared" si="5"/>
        <v>#REF!</v>
      </c>
      <c r="O20" s="175" t="e">
        <f t="shared" si="6"/>
        <v>#REF!</v>
      </c>
      <c r="P20" s="175" t="e">
        <f t="shared" si="7"/>
        <v>#REF!</v>
      </c>
      <c r="Q20" s="175" t="e">
        <f t="shared" si="8"/>
        <v>#REF!</v>
      </c>
      <c r="R20" s="155"/>
      <c r="S20" s="124"/>
      <c r="T20" s="119"/>
      <c r="U20" s="119"/>
      <c r="V20" s="124"/>
      <c r="W20" s="124"/>
      <c r="X20" s="124"/>
      <c r="Y20" s="124"/>
      <c r="Z20" s="124"/>
    </row>
    <row r="21" spans="1:26" ht="27.75" hidden="1" customHeight="1" outlineLevel="1">
      <c r="A21" s="140"/>
      <c r="B21" s="155" t="s">
        <v>814</v>
      </c>
      <c r="C21" s="155"/>
      <c r="D21" s="158"/>
      <c r="E21" s="156">
        <v>1</v>
      </c>
      <c r="F21" s="157"/>
      <c r="G21" s="157">
        <v>243.25</v>
      </c>
      <c r="H21" s="157">
        <v>3.3</v>
      </c>
      <c r="I21" s="157"/>
      <c r="J21" s="157">
        <f t="shared" si="9"/>
        <v>802.72500000000002</v>
      </c>
      <c r="K21" s="157"/>
      <c r="L21" s="175" t="e">
        <f t="shared" si="3"/>
        <v>#REF!</v>
      </c>
      <c r="M21" s="175" t="e">
        <f t="shared" si="4"/>
        <v>#REF!</v>
      </c>
      <c r="N21" s="175" t="e">
        <f t="shared" si="5"/>
        <v>#REF!</v>
      </c>
      <c r="O21" s="175" t="e">
        <f t="shared" si="6"/>
        <v>#REF!</v>
      </c>
      <c r="P21" s="175" t="e">
        <f t="shared" si="7"/>
        <v>#REF!</v>
      </c>
      <c r="Q21" s="175" t="e">
        <f t="shared" si="8"/>
        <v>#REF!</v>
      </c>
      <c r="R21" s="155"/>
      <c r="S21" s="124"/>
      <c r="T21" s="119"/>
      <c r="U21" s="119"/>
      <c r="V21" s="124"/>
      <c r="W21" s="124"/>
      <c r="X21" s="124"/>
      <c r="Y21" s="124"/>
      <c r="Z21" s="124"/>
    </row>
    <row r="22" spans="1:26" ht="38.25" customHeight="1">
      <c r="A22" s="140">
        <v>3</v>
      </c>
      <c r="B22" s="155" t="s">
        <v>203</v>
      </c>
      <c r="C22" s="155" t="s">
        <v>204</v>
      </c>
      <c r="D22" s="140" t="s">
        <v>188</v>
      </c>
      <c r="E22" s="156"/>
      <c r="F22" s="157"/>
      <c r="G22" s="157"/>
      <c r="H22" s="157"/>
      <c r="I22" s="157"/>
      <c r="J22" s="157"/>
      <c r="K22" s="157">
        <f>K16-K19</f>
        <v>827.67499999999995</v>
      </c>
      <c r="L22" s="175" t="e">
        <f t="shared" si="3"/>
        <v>#REF!</v>
      </c>
      <c r="M22" s="175" t="e">
        <f t="shared" si="4"/>
        <v>#REF!</v>
      </c>
      <c r="N22" s="175" t="e">
        <f t="shared" si="5"/>
        <v>#REF!</v>
      </c>
      <c r="O22" s="175" t="e">
        <f t="shared" si="6"/>
        <v>#REF!</v>
      </c>
      <c r="P22" s="175" t="e">
        <f t="shared" si="7"/>
        <v>#REF!</v>
      </c>
      <c r="Q22" s="175" t="e">
        <f t="shared" si="8"/>
        <v>#REF!</v>
      </c>
      <c r="R22" s="155"/>
      <c r="S22" s="124"/>
      <c r="T22" s="119" t="e">
        <f>'Bill 2-Main building works'!#REF!</f>
        <v>#REF!</v>
      </c>
      <c r="U22" s="119" t="e">
        <f>'Bill 2-Main building works'!#REF!</f>
        <v>#REF!</v>
      </c>
      <c r="V22" s="124"/>
      <c r="W22" s="124"/>
      <c r="X22" s="124"/>
      <c r="Y22" s="124"/>
      <c r="Z22" s="124"/>
    </row>
    <row r="23" spans="1:26" ht="38.25" customHeight="1" collapsed="1">
      <c r="A23" s="140">
        <v>4</v>
      </c>
      <c r="B23" s="155" t="s">
        <v>205</v>
      </c>
      <c r="C23" s="155"/>
      <c r="D23" s="140" t="s">
        <v>206</v>
      </c>
      <c r="E23" s="156"/>
      <c r="F23" s="157"/>
      <c r="G23" s="157"/>
      <c r="H23" s="157"/>
      <c r="I23" s="157"/>
      <c r="J23" s="157"/>
      <c r="K23" s="157">
        <f>+SUBTOTAL(9,J24:J25)</f>
        <v>249.5</v>
      </c>
      <c r="L23" s="175" t="e">
        <f t="shared" si="3"/>
        <v>#REF!</v>
      </c>
      <c r="M23" s="175" t="e">
        <f t="shared" si="4"/>
        <v>#REF!</v>
      </c>
      <c r="N23" s="175" t="e">
        <f t="shared" si="5"/>
        <v>#REF!</v>
      </c>
      <c r="O23" s="175" t="e">
        <f t="shared" si="6"/>
        <v>#REF!</v>
      </c>
      <c r="P23" s="175" t="e">
        <f t="shared" si="7"/>
        <v>#REF!</v>
      </c>
      <c r="Q23" s="175" t="e">
        <f t="shared" si="8"/>
        <v>#REF!</v>
      </c>
      <c r="R23" s="155"/>
      <c r="S23" s="124"/>
      <c r="T23" s="119" t="e">
        <f>'Bill 2-Main building works'!#REF!</f>
        <v>#REF!</v>
      </c>
      <c r="U23" s="119" t="e">
        <f>'Bill 2-Main building works'!#REF!</f>
        <v>#REF!</v>
      </c>
      <c r="V23" s="124"/>
      <c r="W23" s="124"/>
      <c r="X23" s="124"/>
      <c r="Y23" s="124"/>
      <c r="Z23" s="124"/>
    </row>
    <row r="24" spans="1:26" ht="27.75" hidden="1" customHeight="1" outlineLevel="1">
      <c r="A24" s="140"/>
      <c r="B24" s="155" t="s">
        <v>815</v>
      </c>
      <c r="C24" s="155"/>
      <c r="D24" s="140"/>
      <c r="E24" s="156">
        <v>1</v>
      </c>
      <c r="F24" s="157"/>
      <c r="G24" s="157"/>
      <c r="H24" s="157"/>
      <c r="I24" s="157"/>
      <c r="J24" s="157">
        <f>G17</f>
        <v>249.5</v>
      </c>
      <c r="K24" s="157"/>
      <c r="L24" s="175" t="e">
        <f t="shared" si="3"/>
        <v>#REF!</v>
      </c>
      <c r="M24" s="175" t="e">
        <f t="shared" si="4"/>
        <v>#REF!</v>
      </c>
      <c r="N24" s="175" t="e">
        <f t="shared" si="5"/>
        <v>#REF!</v>
      </c>
      <c r="O24" s="175" t="e">
        <f t="shared" si="6"/>
        <v>#REF!</v>
      </c>
      <c r="P24" s="175" t="e">
        <f t="shared" si="7"/>
        <v>#REF!</v>
      </c>
      <c r="Q24" s="175" t="e">
        <f t="shared" si="8"/>
        <v>#REF!</v>
      </c>
      <c r="R24" s="155"/>
      <c r="S24" s="124"/>
      <c r="T24" s="119"/>
      <c r="U24" s="119"/>
      <c r="V24" s="124"/>
      <c r="W24" s="124"/>
      <c r="X24" s="124"/>
      <c r="Y24" s="124"/>
      <c r="Z24" s="124"/>
    </row>
    <row r="25" spans="1:26" ht="27.75" hidden="1" customHeight="1" outlineLevel="1">
      <c r="A25" s="140"/>
      <c r="B25" s="155"/>
      <c r="C25" s="155"/>
      <c r="D25" s="140"/>
      <c r="E25" s="156"/>
      <c r="F25" s="157"/>
      <c r="G25" s="157"/>
      <c r="H25" s="157"/>
      <c r="I25" s="157"/>
      <c r="J25" s="157"/>
      <c r="K25" s="157"/>
      <c r="L25" s="175" t="e">
        <f t="shared" si="3"/>
        <v>#REF!</v>
      </c>
      <c r="M25" s="175" t="e">
        <f t="shared" si="4"/>
        <v>#REF!</v>
      </c>
      <c r="N25" s="175" t="e">
        <f t="shared" si="5"/>
        <v>#REF!</v>
      </c>
      <c r="O25" s="175" t="e">
        <f t="shared" si="6"/>
        <v>#REF!</v>
      </c>
      <c r="P25" s="175" t="e">
        <f t="shared" si="7"/>
        <v>#REF!</v>
      </c>
      <c r="Q25" s="175" t="e">
        <f t="shared" si="8"/>
        <v>#REF!</v>
      </c>
      <c r="R25" s="155"/>
      <c r="S25" s="124"/>
      <c r="T25" s="119"/>
      <c r="U25" s="119"/>
      <c r="V25" s="124"/>
      <c r="W25" s="124"/>
      <c r="X25" s="124"/>
      <c r="Y25" s="124"/>
      <c r="Z25" s="124"/>
    </row>
    <row r="26" spans="1:26" ht="38.25" customHeight="1">
      <c r="A26" s="140">
        <v>6</v>
      </c>
      <c r="B26" s="155" t="s">
        <v>211</v>
      </c>
      <c r="C26" s="155" t="s">
        <v>212</v>
      </c>
      <c r="D26" s="140" t="s">
        <v>206</v>
      </c>
      <c r="E26" s="156"/>
      <c r="F26" s="157"/>
      <c r="G26" s="157"/>
      <c r="H26" s="157"/>
      <c r="I26" s="157"/>
      <c r="J26" s="157"/>
      <c r="K26" s="157">
        <f>G17</f>
        <v>249.5</v>
      </c>
      <c r="L26" s="175" t="e">
        <f t="shared" si="3"/>
        <v>#REF!</v>
      </c>
      <c r="M26" s="175" t="e">
        <f t="shared" si="4"/>
        <v>#REF!</v>
      </c>
      <c r="N26" s="175" t="e">
        <f t="shared" si="5"/>
        <v>#REF!</v>
      </c>
      <c r="O26" s="175" t="e">
        <f t="shared" si="6"/>
        <v>#REF!</v>
      </c>
      <c r="P26" s="175" t="e">
        <f t="shared" si="7"/>
        <v>#REF!</v>
      </c>
      <c r="Q26" s="175" t="e">
        <f t="shared" si="8"/>
        <v>#REF!</v>
      </c>
      <c r="R26" s="155"/>
      <c r="S26" s="124"/>
      <c r="T26" s="119" t="e">
        <f>'Bill 2-Main building works'!#REF!</f>
        <v>#REF!</v>
      </c>
      <c r="U26" s="119" t="e">
        <f>'Bill 2-Main building works'!#REF!</f>
        <v>#REF!</v>
      </c>
      <c r="V26" s="124"/>
      <c r="W26" s="124"/>
      <c r="X26" s="124"/>
      <c r="Y26" s="124"/>
      <c r="Z26" s="124"/>
    </row>
    <row r="27" spans="1:26" ht="27.75" customHeight="1">
      <c r="A27" s="152"/>
      <c r="B27" s="153" t="s">
        <v>213</v>
      </c>
      <c r="C27" s="153"/>
      <c r="D27" s="154"/>
      <c r="E27" s="150"/>
      <c r="F27" s="151"/>
      <c r="G27" s="151"/>
      <c r="H27" s="151"/>
      <c r="I27" s="151"/>
      <c r="J27" s="151"/>
      <c r="K27" s="151"/>
      <c r="L27" s="174"/>
      <c r="M27" s="174">
        <f>SUM(M28)</f>
        <v>0</v>
      </c>
      <c r="N27" s="174"/>
      <c r="O27" s="174">
        <f>SUM(O28)</f>
        <v>0</v>
      </c>
      <c r="P27" s="174"/>
      <c r="Q27" s="174">
        <f>O27+M27</f>
        <v>0</v>
      </c>
      <c r="R27" s="153"/>
      <c r="S27" s="124"/>
      <c r="T27" s="119"/>
      <c r="U27" s="119"/>
      <c r="V27" s="124"/>
      <c r="W27" s="124"/>
      <c r="X27" s="124"/>
      <c r="Y27" s="124"/>
      <c r="Z27" s="124"/>
    </row>
    <row r="28" spans="1:26" ht="38.25" customHeight="1">
      <c r="A28" s="140">
        <v>1</v>
      </c>
      <c r="B28" s="155" t="s">
        <v>214</v>
      </c>
      <c r="C28" s="155" t="str">
        <f>'C02.CSA_OFFICE'!C129</f>
        <v>Termize 200sc solution  0.25%, 5 liters/m2</v>
      </c>
      <c r="D28" s="140" t="s">
        <v>206</v>
      </c>
      <c r="E28" s="156"/>
      <c r="F28" s="157"/>
      <c r="G28" s="157"/>
      <c r="H28" s="157"/>
      <c r="I28" s="157"/>
      <c r="J28" s="157"/>
      <c r="K28" s="157"/>
      <c r="L28" s="175"/>
      <c r="M28" s="175">
        <f>L28*K28</f>
        <v>0</v>
      </c>
      <c r="N28" s="175"/>
      <c r="O28" s="175">
        <f>N28*K28</f>
        <v>0</v>
      </c>
      <c r="P28" s="175">
        <f t="shared" ref="P28:Q28" si="10">N28+L28</f>
        <v>0</v>
      </c>
      <c r="Q28" s="175">
        <f t="shared" si="10"/>
        <v>0</v>
      </c>
      <c r="R28" s="155" t="s">
        <v>816</v>
      </c>
      <c r="S28" s="124"/>
      <c r="T28" s="119"/>
      <c r="U28" s="119"/>
      <c r="V28" s="124"/>
      <c r="W28" s="124"/>
      <c r="X28" s="124"/>
      <c r="Y28" s="124"/>
      <c r="Z28" s="124"/>
    </row>
    <row r="29" spans="1:26" ht="27.75" customHeight="1">
      <c r="A29" s="152"/>
      <c r="B29" s="153" t="s">
        <v>217</v>
      </c>
      <c r="C29" s="153"/>
      <c r="D29" s="154"/>
      <c r="E29" s="150"/>
      <c r="F29" s="151"/>
      <c r="G29" s="151"/>
      <c r="H29" s="151"/>
      <c r="I29" s="151"/>
      <c r="J29" s="151"/>
      <c r="K29" s="151"/>
      <c r="L29" s="174"/>
      <c r="M29" s="174"/>
      <c r="N29" s="174"/>
      <c r="O29" s="174"/>
      <c r="P29" s="174"/>
      <c r="Q29" s="174"/>
      <c r="R29" s="153"/>
      <c r="S29" s="124"/>
      <c r="T29" s="119"/>
      <c r="U29" s="119"/>
      <c r="V29" s="124"/>
      <c r="W29" s="124"/>
      <c r="X29" s="124"/>
      <c r="Y29" s="124"/>
      <c r="Z29" s="124"/>
    </row>
    <row r="30" spans="1:26" ht="27.75" customHeight="1">
      <c r="A30" s="154" t="s">
        <v>218</v>
      </c>
      <c r="B30" s="159" t="s">
        <v>219</v>
      </c>
      <c r="C30" s="153"/>
      <c r="D30" s="154"/>
      <c r="E30" s="154"/>
      <c r="F30" s="154"/>
      <c r="G30" s="154"/>
      <c r="H30" s="154"/>
      <c r="I30" s="154"/>
      <c r="J30" s="154"/>
      <c r="K30" s="151"/>
      <c r="L30" s="174"/>
      <c r="M30" s="174"/>
      <c r="N30" s="174"/>
      <c r="O30" s="174"/>
      <c r="P30" s="174"/>
      <c r="Q30" s="174"/>
      <c r="R30" s="153"/>
      <c r="S30" s="180"/>
      <c r="T30" s="119"/>
      <c r="U30" s="119"/>
      <c r="V30" s="180"/>
      <c r="W30" s="180"/>
      <c r="X30" s="180"/>
      <c r="Y30" s="180"/>
      <c r="Z30" s="180"/>
    </row>
    <row r="31" spans="1:26" ht="38.25" customHeight="1" collapsed="1">
      <c r="A31" s="140">
        <v>1</v>
      </c>
      <c r="B31" s="155" t="s">
        <v>220</v>
      </c>
      <c r="C31" s="155" t="s">
        <v>434</v>
      </c>
      <c r="D31" s="140" t="s">
        <v>188</v>
      </c>
      <c r="E31" s="156"/>
      <c r="F31" s="157"/>
      <c r="G31" s="157"/>
      <c r="H31" s="157"/>
      <c r="I31" s="157"/>
      <c r="J31" s="157"/>
      <c r="K31" s="157">
        <f>+SUBTOTAL(9,J32)</f>
        <v>24.95</v>
      </c>
      <c r="L31" s="175" t="e">
        <f t="shared" ref="L31:L56" si="11">T31*$T$5</f>
        <v>#REF!</v>
      </c>
      <c r="M31" s="175" t="e">
        <f t="shared" ref="M31:M56" si="12">ROUND(L31*K31,0)</f>
        <v>#REF!</v>
      </c>
      <c r="N31" s="175" t="e">
        <f t="shared" ref="N31:N56" si="13">U31*$T$5</f>
        <v>#REF!</v>
      </c>
      <c r="O31" s="175" t="e">
        <f t="shared" ref="O31:O56" si="14">ROUND(N31*K31,0)</f>
        <v>#REF!</v>
      </c>
      <c r="P31" s="175" t="e">
        <f t="shared" ref="P31:P56" si="15">N31+L31</f>
        <v>#REF!</v>
      </c>
      <c r="Q31" s="175" t="e">
        <f t="shared" ref="Q31:Q56" si="16">P31*K31</f>
        <v>#REF!</v>
      </c>
      <c r="R31" s="155"/>
      <c r="S31" s="124"/>
      <c r="T31" s="119" t="e">
        <f>'Bill 2-Main building works'!#REF!</f>
        <v>#REF!</v>
      </c>
      <c r="U31" s="119" t="e">
        <f>'Bill 2-Main building works'!#REF!</f>
        <v>#REF!</v>
      </c>
      <c r="V31" s="124"/>
      <c r="W31" s="124"/>
      <c r="X31" s="124"/>
      <c r="Y31" s="124"/>
      <c r="Z31" s="124"/>
    </row>
    <row r="32" spans="1:26" ht="27.75" hidden="1" customHeight="1" outlineLevel="1">
      <c r="A32" s="140"/>
      <c r="B32" s="155"/>
      <c r="C32" s="155"/>
      <c r="D32" s="155"/>
      <c r="E32" s="155"/>
      <c r="F32" s="155"/>
      <c r="G32" s="214">
        <f>G17</f>
        <v>249.5</v>
      </c>
      <c r="H32" s="214">
        <v>0.1</v>
      </c>
      <c r="I32" s="214">
        <v>1</v>
      </c>
      <c r="J32" s="214">
        <f>PRODUCT(E32:I32)</f>
        <v>24.95</v>
      </c>
      <c r="K32" s="157"/>
      <c r="L32" s="175" t="e">
        <f t="shared" si="11"/>
        <v>#REF!</v>
      </c>
      <c r="M32" s="175" t="e">
        <f t="shared" si="12"/>
        <v>#REF!</v>
      </c>
      <c r="N32" s="175" t="e">
        <f t="shared" si="13"/>
        <v>#REF!</v>
      </c>
      <c r="O32" s="175" t="e">
        <f t="shared" si="14"/>
        <v>#REF!</v>
      </c>
      <c r="P32" s="175" t="e">
        <f t="shared" si="15"/>
        <v>#REF!</v>
      </c>
      <c r="Q32" s="175" t="e">
        <f t="shared" si="16"/>
        <v>#REF!</v>
      </c>
      <c r="R32" s="155"/>
      <c r="S32" s="124"/>
      <c r="T32" s="119"/>
      <c r="U32" s="119"/>
      <c r="V32" s="124"/>
      <c r="W32" s="124"/>
      <c r="X32" s="124"/>
      <c r="Y32" s="124"/>
      <c r="Z32" s="124"/>
    </row>
    <row r="33" spans="1:26" ht="38.25" customHeight="1" collapsed="1">
      <c r="A33" s="140">
        <v>2</v>
      </c>
      <c r="B33" s="155" t="s">
        <v>435</v>
      </c>
      <c r="C33" s="155" t="s">
        <v>436</v>
      </c>
      <c r="D33" s="140" t="s">
        <v>188</v>
      </c>
      <c r="E33" s="156"/>
      <c r="F33" s="157"/>
      <c r="G33" s="157"/>
      <c r="H33" s="157"/>
      <c r="I33" s="157"/>
      <c r="J33" s="157"/>
      <c r="K33" s="157">
        <f>+SUBTOTAL(9,J34:J35)</f>
        <v>81</v>
      </c>
      <c r="L33" s="175" t="e">
        <f t="shared" si="11"/>
        <v>#REF!</v>
      </c>
      <c r="M33" s="175" t="e">
        <f t="shared" si="12"/>
        <v>#REF!</v>
      </c>
      <c r="N33" s="175" t="e">
        <f t="shared" si="13"/>
        <v>#REF!</v>
      </c>
      <c r="O33" s="175" t="e">
        <f t="shared" si="14"/>
        <v>#REF!</v>
      </c>
      <c r="P33" s="175" t="e">
        <f t="shared" si="15"/>
        <v>#REF!</v>
      </c>
      <c r="Q33" s="175" t="e">
        <f t="shared" si="16"/>
        <v>#REF!</v>
      </c>
      <c r="R33" s="155"/>
      <c r="S33" s="124"/>
      <c r="T33" s="119" t="e">
        <f>'Bill 2-Main building works'!#REF!</f>
        <v>#REF!</v>
      </c>
      <c r="U33" s="119" t="e">
        <f>'Bill 2-Main building works'!#REF!</f>
        <v>#REF!</v>
      </c>
      <c r="V33" s="124"/>
      <c r="W33" s="124"/>
      <c r="X33" s="124"/>
      <c r="Y33" s="124"/>
      <c r="Z33" s="124"/>
    </row>
    <row r="34" spans="1:26" ht="42" hidden="1" customHeight="1" outlineLevel="1">
      <c r="A34" s="140"/>
      <c r="B34" s="155"/>
      <c r="C34" s="155"/>
      <c r="D34" s="140"/>
      <c r="E34" s="156">
        <v>1</v>
      </c>
      <c r="F34" s="157"/>
      <c r="G34" s="157">
        <v>243</v>
      </c>
      <c r="H34" s="157">
        <v>0.25</v>
      </c>
      <c r="I34" s="157">
        <v>1</v>
      </c>
      <c r="J34" s="214">
        <f t="shared" ref="J34:J35" si="17">PRODUCT(E34:I34)</f>
        <v>60.75</v>
      </c>
      <c r="K34" s="157"/>
      <c r="L34" s="175" t="e">
        <f t="shared" si="11"/>
        <v>#REF!</v>
      </c>
      <c r="M34" s="175" t="e">
        <f t="shared" si="12"/>
        <v>#REF!</v>
      </c>
      <c r="N34" s="175" t="e">
        <f t="shared" si="13"/>
        <v>#REF!</v>
      </c>
      <c r="O34" s="175" t="e">
        <f t="shared" si="14"/>
        <v>#REF!</v>
      </c>
      <c r="P34" s="175" t="e">
        <f t="shared" si="15"/>
        <v>#REF!</v>
      </c>
      <c r="Q34" s="175" t="e">
        <f t="shared" si="16"/>
        <v>#REF!</v>
      </c>
      <c r="R34" s="155"/>
      <c r="S34" s="124"/>
      <c r="T34" s="119"/>
      <c r="U34" s="119"/>
      <c r="V34" s="124"/>
      <c r="W34" s="124"/>
      <c r="X34" s="124"/>
      <c r="Y34" s="124"/>
      <c r="Z34" s="124"/>
    </row>
    <row r="35" spans="1:26" ht="27.75" hidden="1" customHeight="1" outlineLevel="1">
      <c r="A35" s="140"/>
      <c r="B35" s="155">
        <v>0</v>
      </c>
      <c r="C35" s="155"/>
      <c r="D35" s="140"/>
      <c r="E35" s="156">
        <v>8</v>
      </c>
      <c r="F35" s="156">
        <f t="shared" ref="F35:G35" si="18">(2.5+2)/2</f>
        <v>2.25</v>
      </c>
      <c r="G35" s="156">
        <f t="shared" si="18"/>
        <v>2.25</v>
      </c>
      <c r="H35" s="157">
        <v>0.5</v>
      </c>
      <c r="I35" s="157">
        <v>1</v>
      </c>
      <c r="J35" s="157">
        <f t="shared" si="17"/>
        <v>20.25</v>
      </c>
      <c r="K35" s="157"/>
      <c r="L35" s="175" t="e">
        <f t="shared" si="11"/>
        <v>#REF!</v>
      </c>
      <c r="M35" s="175" t="e">
        <f t="shared" si="12"/>
        <v>#REF!</v>
      </c>
      <c r="N35" s="175" t="e">
        <f t="shared" si="13"/>
        <v>#REF!</v>
      </c>
      <c r="O35" s="175" t="e">
        <f t="shared" si="14"/>
        <v>#REF!</v>
      </c>
      <c r="P35" s="175" t="e">
        <f t="shared" si="15"/>
        <v>#REF!</v>
      </c>
      <c r="Q35" s="175" t="e">
        <f t="shared" si="16"/>
        <v>#REF!</v>
      </c>
      <c r="R35" s="155"/>
      <c r="S35" s="124"/>
      <c r="T35" s="119"/>
      <c r="U35" s="119"/>
      <c r="V35" s="124"/>
      <c r="W35" s="124"/>
      <c r="X35" s="124"/>
      <c r="Y35" s="124"/>
      <c r="Z35" s="124"/>
    </row>
    <row r="36" spans="1:26" ht="38.25" customHeight="1" collapsed="1">
      <c r="A36" s="140">
        <v>3</v>
      </c>
      <c r="B36" s="155" t="s">
        <v>437</v>
      </c>
      <c r="C36" s="155" t="s">
        <v>436</v>
      </c>
      <c r="D36" s="140" t="s">
        <v>188</v>
      </c>
      <c r="E36" s="156"/>
      <c r="F36" s="157"/>
      <c r="G36" s="157"/>
      <c r="H36" s="157"/>
      <c r="I36" s="157"/>
      <c r="J36" s="157"/>
      <c r="K36" s="157">
        <f>+SUBTOTAL(9,J37)</f>
        <v>46.871875000000003</v>
      </c>
      <c r="L36" s="175" t="e">
        <f t="shared" si="11"/>
        <v>#REF!</v>
      </c>
      <c r="M36" s="175" t="e">
        <f t="shared" si="12"/>
        <v>#REF!</v>
      </c>
      <c r="N36" s="175" t="e">
        <f t="shared" si="13"/>
        <v>#REF!</v>
      </c>
      <c r="O36" s="175" t="e">
        <f t="shared" si="14"/>
        <v>#REF!</v>
      </c>
      <c r="P36" s="175" t="e">
        <f t="shared" si="15"/>
        <v>#REF!</v>
      </c>
      <c r="Q36" s="175" t="e">
        <f t="shared" si="16"/>
        <v>#REF!</v>
      </c>
      <c r="R36" s="155"/>
      <c r="S36" s="124"/>
      <c r="T36" s="119" t="e">
        <f t="shared" ref="T36:U36" si="19">T33</f>
        <v>#REF!</v>
      </c>
      <c r="U36" s="119" t="e">
        <f t="shared" si="19"/>
        <v>#REF!</v>
      </c>
      <c r="V36" s="124"/>
      <c r="W36" s="124"/>
      <c r="X36" s="124"/>
      <c r="Y36" s="124"/>
      <c r="Z36" s="124"/>
    </row>
    <row r="37" spans="1:26" ht="27.75" hidden="1" customHeight="1" outlineLevel="1">
      <c r="A37" s="140"/>
      <c r="B37" s="155" t="s">
        <v>438</v>
      </c>
      <c r="C37" s="155"/>
      <c r="D37" s="140"/>
      <c r="E37" s="156">
        <v>1</v>
      </c>
      <c r="F37" s="157">
        <f>18.7+8.5+15.6+4.7+21.85+1.4</f>
        <v>70.75</v>
      </c>
      <c r="G37" s="157">
        <v>0.25</v>
      </c>
      <c r="H37" s="157">
        <v>2.65</v>
      </c>
      <c r="I37" s="157">
        <v>1</v>
      </c>
      <c r="J37" s="157">
        <f t="shared" ref="J37:J38" si="20">PRODUCT(E37:I37)</f>
        <v>46.871875000000003</v>
      </c>
      <c r="K37" s="157"/>
      <c r="L37" s="175" t="e">
        <f t="shared" si="11"/>
        <v>#REF!</v>
      </c>
      <c r="M37" s="175" t="e">
        <f t="shared" si="12"/>
        <v>#REF!</v>
      </c>
      <c r="N37" s="175" t="e">
        <f t="shared" si="13"/>
        <v>#REF!</v>
      </c>
      <c r="O37" s="175" t="e">
        <f t="shared" si="14"/>
        <v>#REF!</v>
      </c>
      <c r="P37" s="175" t="e">
        <f t="shared" si="15"/>
        <v>#REF!</v>
      </c>
      <c r="Q37" s="175" t="e">
        <f t="shared" si="16"/>
        <v>#REF!</v>
      </c>
      <c r="R37" s="155"/>
      <c r="S37" s="124"/>
      <c r="T37" s="119"/>
      <c r="U37" s="119"/>
      <c r="V37" s="124"/>
      <c r="W37" s="124"/>
      <c r="X37" s="124"/>
      <c r="Y37" s="124"/>
      <c r="Z37" s="124"/>
    </row>
    <row r="38" spans="1:26" ht="27.75" hidden="1" customHeight="1" outlineLevel="1">
      <c r="A38" s="140"/>
      <c r="B38" s="155" t="s">
        <v>439</v>
      </c>
      <c r="C38" s="155"/>
      <c r="D38" s="140"/>
      <c r="E38" s="156">
        <v>1</v>
      </c>
      <c r="F38" s="157">
        <v>12</v>
      </c>
      <c r="G38" s="157">
        <v>0.25</v>
      </c>
      <c r="H38" s="157">
        <v>2.95</v>
      </c>
      <c r="I38" s="157">
        <v>1</v>
      </c>
      <c r="J38" s="157">
        <f t="shared" si="20"/>
        <v>8.85</v>
      </c>
      <c r="K38" s="157"/>
      <c r="L38" s="175" t="e">
        <f t="shared" si="11"/>
        <v>#REF!</v>
      </c>
      <c r="M38" s="175" t="e">
        <f t="shared" si="12"/>
        <v>#REF!</v>
      </c>
      <c r="N38" s="175" t="e">
        <f t="shared" si="13"/>
        <v>#REF!</v>
      </c>
      <c r="O38" s="175" t="e">
        <f t="shared" si="14"/>
        <v>#REF!</v>
      </c>
      <c r="P38" s="175" t="e">
        <f t="shared" si="15"/>
        <v>#REF!</v>
      </c>
      <c r="Q38" s="175" t="e">
        <f t="shared" si="16"/>
        <v>#REF!</v>
      </c>
      <c r="R38" s="155"/>
      <c r="S38" s="124"/>
      <c r="T38" s="119"/>
      <c r="U38" s="119"/>
      <c r="V38" s="124"/>
      <c r="W38" s="124"/>
      <c r="X38" s="124"/>
      <c r="Y38" s="124"/>
      <c r="Z38" s="124"/>
    </row>
    <row r="39" spans="1:26" ht="27.75" hidden="1" customHeight="1" outlineLevel="1">
      <c r="A39" s="140"/>
      <c r="B39" s="155" t="s">
        <v>440</v>
      </c>
      <c r="C39" s="155"/>
      <c r="D39" s="140"/>
      <c r="E39" s="156">
        <v>1</v>
      </c>
      <c r="F39" s="157">
        <f>F38+F37</f>
        <v>82.75</v>
      </c>
      <c r="G39" s="157">
        <v>0.25</v>
      </c>
      <c r="H39" s="157">
        <v>0.25</v>
      </c>
      <c r="I39" s="157">
        <v>1</v>
      </c>
      <c r="J39" s="157">
        <f t="shared" ref="J39:J40" si="21">PRODUCT(E39:I39)/2</f>
        <v>2.5859375</v>
      </c>
      <c r="K39" s="157"/>
      <c r="L39" s="175" t="e">
        <f t="shared" si="11"/>
        <v>#REF!</v>
      </c>
      <c r="M39" s="175" t="e">
        <f t="shared" si="12"/>
        <v>#REF!</v>
      </c>
      <c r="N39" s="175" t="e">
        <f t="shared" si="13"/>
        <v>#REF!</v>
      </c>
      <c r="O39" s="175" t="e">
        <f t="shared" si="14"/>
        <v>#REF!</v>
      </c>
      <c r="P39" s="175" t="e">
        <f t="shared" si="15"/>
        <v>#REF!</v>
      </c>
      <c r="Q39" s="175" t="e">
        <f t="shared" si="16"/>
        <v>#REF!</v>
      </c>
      <c r="R39" s="155"/>
      <c r="S39" s="124"/>
      <c r="T39" s="119"/>
      <c r="U39" s="119"/>
      <c r="V39" s="124"/>
      <c r="W39" s="124"/>
      <c r="X39" s="124"/>
      <c r="Y39" s="124"/>
      <c r="Z39" s="124"/>
    </row>
    <row r="40" spans="1:26" ht="27.75" hidden="1" customHeight="1" outlineLevel="1">
      <c r="A40" s="140"/>
      <c r="B40" s="155" t="s">
        <v>441</v>
      </c>
      <c r="C40" s="155"/>
      <c r="D40" s="140"/>
      <c r="E40" s="156">
        <v>3</v>
      </c>
      <c r="F40" s="157">
        <v>0.25</v>
      </c>
      <c r="G40" s="157">
        <v>0.25</v>
      </c>
      <c r="H40" s="157">
        <v>2.65</v>
      </c>
      <c r="I40" s="157">
        <v>1</v>
      </c>
      <c r="J40" s="157">
        <f t="shared" si="21"/>
        <v>0.24843750000000001</v>
      </c>
      <c r="K40" s="157"/>
      <c r="L40" s="175" t="e">
        <f t="shared" si="11"/>
        <v>#REF!</v>
      </c>
      <c r="M40" s="175" t="e">
        <f t="shared" si="12"/>
        <v>#REF!</v>
      </c>
      <c r="N40" s="175" t="e">
        <f t="shared" si="13"/>
        <v>#REF!</v>
      </c>
      <c r="O40" s="175" t="e">
        <f t="shared" si="14"/>
        <v>#REF!</v>
      </c>
      <c r="P40" s="175" t="e">
        <f t="shared" si="15"/>
        <v>#REF!</v>
      </c>
      <c r="Q40" s="175" t="e">
        <f t="shared" si="16"/>
        <v>#REF!</v>
      </c>
      <c r="R40" s="155"/>
      <c r="S40" s="124"/>
      <c r="T40" s="119"/>
      <c r="U40" s="119"/>
      <c r="V40" s="124"/>
      <c r="W40" s="124"/>
      <c r="X40" s="124"/>
      <c r="Y40" s="124"/>
      <c r="Z40" s="124"/>
    </row>
    <row r="41" spans="1:26" ht="38.25" customHeight="1" collapsed="1">
      <c r="A41" s="140">
        <v>4</v>
      </c>
      <c r="B41" s="155" t="s">
        <v>442</v>
      </c>
      <c r="C41" s="155" t="s">
        <v>436</v>
      </c>
      <c r="D41" s="140" t="s">
        <v>188</v>
      </c>
      <c r="E41" s="156"/>
      <c r="F41" s="157"/>
      <c r="G41" s="157"/>
      <c r="H41" s="157"/>
      <c r="I41" s="157"/>
      <c r="J41" s="157"/>
      <c r="K41" s="157">
        <f>+SUBTOTAL(9,J42:J44)</f>
        <v>2.421875</v>
      </c>
      <c r="L41" s="175" t="e">
        <f t="shared" si="11"/>
        <v>#REF!</v>
      </c>
      <c r="M41" s="175" t="e">
        <f t="shared" si="12"/>
        <v>#REF!</v>
      </c>
      <c r="N41" s="175" t="e">
        <f t="shared" si="13"/>
        <v>#REF!</v>
      </c>
      <c r="O41" s="175" t="e">
        <f t="shared" si="14"/>
        <v>#REF!</v>
      </c>
      <c r="P41" s="175" t="e">
        <f t="shared" si="15"/>
        <v>#REF!</v>
      </c>
      <c r="Q41" s="175" t="e">
        <f t="shared" si="16"/>
        <v>#REF!</v>
      </c>
      <c r="R41" s="155"/>
      <c r="S41" s="124"/>
      <c r="T41" s="119" t="e">
        <f t="shared" ref="T41:U41" si="22">T36</f>
        <v>#REF!</v>
      </c>
      <c r="U41" s="119" t="e">
        <f t="shared" si="22"/>
        <v>#REF!</v>
      </c>
      <c r="V41" s="124"/>
      <c r="W41" s="124"/>
      <c r="X41" s="124"/>
      <c r="Y41" s="124"/>
      <c r="Z41" s="124"/>
    </row>
    <row r="42" spans="1:26" ht="27.75" hidden="1" customHeight="1" outlineLevel="1">
      <c r="A42" s="140"/>
      <c r="B42" s="155" t="s">
        <v>443</v>
      </c>
      <c r="C42" s="155"/>
      <c r="D42" s="155"/>
      <c r="E42" s="155">
        <v>11</v>
      </c>
      <c r="F42" s="155">
        <v>0.25</v>
      </c>
      <c r="G42" s="155">
        <v>0.25</v>
      </c>
      <c r="H42" s="155">
        <v>3</v>
      </c>
      <c r="I42" s="155">
        <v>1</v>
      </c>
      <c r="J42" s="157">
        <f t="shared" ref="J42:J44" si="23">PRODUCT(E42:I42)</f>
        <v>2.0625</v>
      </c>
      <c r="K42" s="157"/>
      <c r="L42" s="175" t="e">
        <f t="shared" si="11"/>
        <v>#REF!</v>
      </c>
      <c r="M42" s="175" t="e">
        <f t="shared" si="12"/>
        <v>#REF!</v>
      </c>
      <c r="N42" s="175" t="e">
        <f t="shared" si="13"/>
        <v>#REF!</v>
      </c>
      <c r="O42" s="175" t="e">
        <f t="shared" si="14"/>
        <v>#REF!</v>
      </c>
      <c r="P42" s="175" t="e">
        <f t="shared" si="15"/>
        <v>#REF!</v>
      </c>
      <c r="Q42" s="175" t="e">
        <f t="shared" si="16"/>
        <v>#REF!</v>
      </c>
      <c r="R42" s="155"/>
      <c r="S42" s="124"/>
      <c r="T42" s="119"/>
      <c r="U42" s="119"/>
      <c r="V42" s="124"/>
      <c r="W42" s="124"/>
      <c r="X42" s="124"/>
      <c r="Y42" s="124"/>
      <c r="Z42" s="124"/>
    </row>
    <row r="43" spans="1:26" ht="27.75" hidden="1" customHeight="1" outlineLevel="1">
      <c r="A43" s="140"/>
      <c r="B43" s="155" t="s">
        <v>817</v>
      </c>
      <c r="C43" s="155"/>
      <c r="D43" s="155"/>
      <c r="E43" s="155">
        <v>1</v>
      </c>
      <c r="F43" s="155">
        <v>0.25</v>
      </c>
      <c r="G43" s="155">
        <v>0.25</v>
      </c>
      <c r="H43" s="155">
        <v>3</v>
      </c>
      <c r="I43" s="155">
        <v>1</v>
      </c>
      <c r="J43" s="157">
        <f t="shared" si="23"/>
        <v>0.1875</v>
      </c>
      <c r="K43" s="157"/>
      <c r="L43" s="175" t="e">
        <f t="shared" si="11"/>
        <v>#REF!</v>
      </c>
      <c r="M43" s="175" t="e">
        <f t="shared" si="12"/>
        <v>#REF!</v>
      </c>
      <c r="N43" s="175" t="e">
        <f t="shared" si="13"/>
        <v>#REF!</v>
      </c>
      <c r="O43" s="175" t="e">
        <f t="shared" si="14"/>
        <v>#REF!</v>
      </c>
      <c r="P43" s="175" t="e">
        <f t="shared" si="15"/>
        <v>#REF!</v>
      </c>
      <c r="Q43" s="175" t="e">
        <f t="shared" si="16"/>
        <v>#REF!</v>
      </c>
      <c r="R43" s="155"/>
      <c r="S43" s="124"/>
      <c r="T43" s="119"/>
      <c r="U43" s="119"/>
      <c r="V43" s="124"/>
      <c r="W43" s="124"/>
      <c r="X43" s="124"/>
      <c r="Y43" s="124"/>
      <c r="Z43" s="124"/>
    </row>
    <row r="44" spans="1:26" ht="27.75" hidden="1" customHeight="1" outlineLevel="1">
      <c r="A44" s="140"/>
      <c r="B44" s="155" t="s">
        <v>818</v>
      </c>
      <c r="C44" s="155"/>
      <c r="D44" s="155"/>
      <c r="E44" s="155">
        <v>1</v>
      </c>
      <c r="F44" s="155">
        <v>0.25</v>
      </c>
      <c r="G44" s="155">
        <v>0.25</v>
      </c>
      <c r="H44" s="155">
        <v>2.75</v>
      </c>
      <c r="I44" s="155">
        <v>1</v>
      </c>
      <c r="J44" s="157">
        <f t="shared" si="23"/>
        <v>0.171875</v>
      </c>
      <c r="K44" s="157"/>
      <c r="L44" s="175" t="e">
        <f t="shared" si="11"/>
        <v>#REF!</v>
      </c>
      <c r="M44" s="175" t="e">
        <f t="shared" si="12"/>
        <v>#REF!</v>
      </c>
      <c r="N44" s="175" t="e">
        <f t="shared" si="13"/>
        <v>#REF!</v>
      </c>
      <c r="O44" s="175" t="e">
        <f t="shared" si="14"/>
        <v>#REF!</v>
      </c>
      <c r="P44" s="175" t="e">
        <f t="shared" si="15"/>
        <v>#REF!</v>
      </c>
      <c r="Q44" s="175" t="e">
        <f t="shared" si="16"/>
        <v>#REF!</v>
      </c>
      <c r="R44" s="155"/>
      <c r="S44" s="124"/>
      <c r="T44" s="119"/>
      <c r="U44" s="119"/>
      <c r="V44" s="124"/>
      <c r="W44" s="124"/>
      <c r="X44" s="124"/>
      <c r="Y44" s="124"/>
      <c r="Z44" s="124"/>
    </row>
    <row r="45" spans="1:26" ht="38.25" customHeight="1" collapsed="1">
      <c r="A45" s="140">
        <v>5</v>
      </c>
      <c r="B45" s="155" t="s">
        <v>444</v>
      </c>
      <c r="C45" s="155" t="str">
        <f>C33</f>
        <v>Grade B25</v>
      </c>
      <c r="D45" s="140" t="s">
        <v>188</v>
      </c>
      <c r="E45" s="156"/>
      <c r="F45" s="157"/>
      <c r="G45" s="157"/>
      <c r="H45" s="157"/>
      <c r="I45" s="157"/>
      <c r="J45" s="157"/>
      <c r="K45" s="157">
        <f>+SUBTOTAL(9,J46:J54)</f>
        <v>43.897500000000001</v>
      </c>
      <c r="L45" s="175" t="e">
        <f t="shared" si="11"/>
        <v>#REF!</v>
      </c>
      <c r="M45" s="175" t="e">
        <f t="shared" si="12"/>
        <v>#REF!</v>
      </c>
      <c r="N45" s="175" t="e">
        <f t="shared" si="13"/>
        <v>#REF!</v>
      </c>
      <c r="O45" s="175" t="e">
        <f t="shared" si="14"/>
        <v>#REF!</v>
      </c>
      <c r="P45" s="175" t="e">
        <f t="shared" si="15"/>
        <v>#REF!</v>
      </c>
      <c r="Q45" s="175" t="e">
        <f t="shared" si="16"/>
        <v>#REF!</v>
      </c>
      <c r="R45" s="155"/>
      <c r="S45" s="124"/>
      <c r="T45" s="119" t="e">
        <f t="shared" ref="T45:U45" si="24">T41</f>
        <v>#REF!</v>
      </c>
      <c r="U45" s="119" t="e">
        <f t="shared" si="24"/>
        <v>#REF!</v>
      </c>
      <c r="V45" s="124"/>
      <c r="W45" s="124"/>
      <c r="X45" s="124"/>
      <c r="Y45" s="124"/>
      <c r="Z45" s="124"/>
    </row>
    <row r="46" spans="1:26" ht="27.75" hidden="1" customHeight="1" outlineLevel="1">
      <c r="A46" s="140"/>
      <c r="B46" s="141" t="s">
        <v>445</v>
      </c>
      <c r="C46" s="155"/>
      <c r="D46" s="140"/>
      <c r="E46" s="156">
        <v>1</v>
      </c>
      <c r="F46" s="157"/>
      <c r="G46" s="157">
        <f>243.25-90</f>
        <v>153.25</v>
      </c>
      <c r="H46" s="157">
        <v>0.15</v>
      </c>
      <c r="I46" s="157">
        <v>1</v>
      </c>
      <c r="J46" s="157">
        <f t="shared" ref="J46:J49" si="25">PRODUCT(E46:I46)</f>
        <v>22.987500000000001</v>
      </c>
      <c r="K46" s="157"/>
      <c r="L46" s="175" t="e">
        <f t="shared" si="11"/>
        <v>#REF!</v>
      </c>
      <c r="M46" s="175" t="e">
        <f t="shared" si="12"/>
        <v>#REF!</v>
      </c>
      <c r="N46" s="175" t="e">
        <f t="shared" si="13"/>
        <v>#REF!</v>
      </c>
      <c r="O46" s="175" t="e">
        <f t="shared" si="14"/>
        <v>#REF!</v>
      </c>
      <c r="P46" s="175" t="e">
        <f t="shared" si="15"/>
        <v>#REF!</v>
      </c>
      <c r="Q46" s="175" t="e">
        <f t="shared" si="16"/>
        <v>#REF!</v>
      </c>
      <c r="R46" s="155"/>
      <c r="S46" s="124"/>
      <c r="T46" s="119"/>
      <c r="U46" s="119"/>
      <c r="V46" s="124"/>
      <c r="W46" s="124"/>
      <c r="X46" s="124"/>
      <c r="Y46" s="124"/>
      <c r="Z46" s="124"/>
    </row>
    <row r="47" spans="1:26" ht="27.75" hidden="1" customHeight="1" outlineLevel="1">
      <c r="A47" s="140"/>
      <c r="B47" s="141"/>
      <c r="C47" s="155"/>
      <c r="D47" s="140"/>
      <c r="E47" s="156">
        <v>1</v>
      </c>
      <c r="F47" s="157"/>
      <c r="G47" s="157">
        <v>90</v>
      </c>
      <c r="H47" s="157">
        <v>0.2</v>
      </c>
      <c r="I47" s="157">
        <v>1</v>
      </c>
      <c r="J47" s="157">
        <f t="shared" si="25"/>
        <v>18</v>
      </c>
      <c r="K47" s="157"/>
      <c r="L47" s="175" t="e">
        <f t="shared" si="11"/>
        <v>#REF!</v>
      </c>
      <c r="M47" s="175" t="e">
        <f t="shared" si="12"/>
        <v>#REF!</v>
      </c>
      <c r="N47" s="175" t="e">
        <f t="shared" si="13"/>
        <v>#REF!</v>
      </c>
      <c r="O47" s="175" t="e">
        <f t="shared" si="14"/>
        <v>#REF!</v>
      </c>
      <c r="P47" s="175" t="e">
        <f t="shared" si="15"/>
        <v>#REF!</v>
      </c>
      <c r="Q47" s="175" t="e">
        <f t="shared" si="16"/>
        <v>#REF!</v>
      </c>
      <c r="R47" s="155"/>
      <c r="S47" s="124"/>
      <c r="T47" s="119"/>
      <c r="U47" s="119"/>
      <c r="V47" s="124"/>
      <c r="W47" s="124"/>
      <c r="X47" s="124"/>
      <c r="Y47" s="124"/>
      <c r="Z47" s="124"/>
    </row>
    <row r="48" spans="1:26" ht="27.75" hidden="1" customHeight="1" outlineLevel="1">
      <c r="A48" s="140"/>
      <c r="B48" s="141"/>
      <c r="C48" s="155"/>
      <c r="D48" s="140"/>
      <c r="E48" s="156">
        <v>1</v>
      </c>
      <c r="F48" s="157">
        <v>2</v>
      </c>
      <c r="G48" s="157">
        <v>2</v>
      </c>
      <c r="H48" s="157">
        <v>0.15</v>
      </c>
      <c r="I48" s="157">
        <v>1</v>
      </c>
      <c r="J48" s="157">
        <f t="shared" si="25"/>
        <v>0.6</v>
      </c>
      <c r="K48" s="157"/>
      <c r="L48" s="175" t="e">
        <f t="shared" si="11"/>
        <v>#REF!</v>
      </c>
      <c r="M48" s="175" t="e">
        <f t="shared" si="12"/>
        <v>#REF!</v>
      </c>
      <c r="N48" s="175" t="e">
        <f t="shared" si="13"/>
        <v>#REF!</v>
      </c>
      <c r="O48" s="175" t="e">
        <f t="shared" si="14"/>
        <v>#REF!</v>
      </c>
      <c r="P48" s="175" t="e">
        <f t="shared" si="15"/>
        <v>#REF!</v>
      </c>
      <c r="Q48" s="175" t="e">
        <f t="shared" si="16"/>
        <v>#REF!</v>
      </c>
      <c r="R48" s="155"/>
      <c r="S48" s="124"/>
      <c r="T48" s="119"/>
      <c r="U48" s="119"/>
      <c r="V48" s="124"/>
      <c r="W48" s="124"/>
      <c r="X48" s="124"/>
      <c r="Y48" s="124"/>
      <c r="Z48" s="124"/>
    </row>
    <row r="49" spans="1:26" ht="27.75" hidden="1" customHeight="1" outlineLevel="1">
      <c r="A49" s="140"/>
      <c r="B49" s="141" t="s">
        <v>819</v>
      </c>
      <c r="C49" s="155"/>
      <c r="D49" s="140"/>
      <c r="E49" s="156">
        <v>-2</v>
      </c>
      <c r="F49" s="157">
        <v>0.6</v>
      </c>
      <c r="G49" s="157">
        <v>0.6</v>
      </c>
      <c r="H49" s="157">
        <v>0.2</v>
      </c>
      <c r="I49" s="157"/>
      <c r="J49" s="157">
        <f t="shared" si="25"/>
        <v>-0.14399999999999999</v>
      </c>
      <c r="K49" s="157"/>
      <c r="L49" s="175" t="e">
        <f t="shared" si="11"/>
        <v>#REF!</v>
      </c>
      <c r="M49" s="175" t="e">
        <f t="shared" si="12"/>
        <v>#REF!</v>
      </c>
      <c r="N49" s="175" t="e">
        <f t="shared" si="13"/>
        <v>#REF!</v>
      </c>
      <c r="O49" s="175" t="e">
        <f t="shared" si="14"/>
        <v>#REF!</v>
      </c>
      <c r="P49" s="175" t="e">
        <f t="shared" si="15"/>
        <v>#REF!</v>
      </c>
      <c r="Q49" s="175" t="e">
        <f t="shared" si="16"/>
        <v>#REF!</v>
      </c>
      <c r="R49" s="155"/>
      <c r="S49" s="124"/>
      <c r="T49" s="119"/>
      <c r="U49" s="119"/>
      <c r="V49" s="124"/>
      <c r="W49" s="124"/>
      <c r="X49" s="124"/>
      <c r="Y49" s="124"/>
      <c r="Z49" s="124"/>
    </row>
    <row r="50" spans="1:26" ht="27.75" hidden="1" customHeight="1" outlineLevel="1">
      <c r="A50" s="140"/>
      <c r="B50" s="141" t="s">
        <v>446</v>
      </c>
      <c r="C50" s="155"/>
      <c r="D50" s="140"/>
      <c r="E50" s="156"/>
      <c r="F50" s="157"/>
      <c r="G50" s="157"/>
      <c r="H50" s="157"/>
      <c r="I50" s="157"/>
      <c r="J50" s="157"/>
      <c r="K50" s="157"/>
      <c r="L50" s="175" t="e">
        <f t="shared" si="11"/>
        <v>#REF!</v>
      </c>
      <c r="M50" s="175" t="e">
        <f t="shared" si="12"/>
        <v>#REF!</v>
      </c>
      <c r="N50" s="175" t="e">
        <f t="shared" si="13"/>
        <v>#REF!</v>
      </c>
      <c r="O50" s="175" t="e">
        <f t="shared" si="14"/>
        <v>#REF!</v>
      </c>
      <c r="P50" s="175" t="e">
        <f t="shared" si="15"/>
        <v>#REF!</v>
      </c>
      <c r="Q50" s="175" t="e">
        <f t="shared" si="16"/>
        <v>#REF!</v>
      </c>
      <c r="R50" s="155"/>
      <c r="S50" s="124"/>
      <c r="T50" s="119"/>
      <c r="U50" s="119"/>
      <c r="V50" s="124"/>
      <c r="W50" s="124"/>
      <c r="X50" s="124"/>
      <c r="Y50" s="124"/>
      <c r="Z50" s="124"/>
    </row>
    <row r="51" spans="1:26" ht="27.75" hidden="1" customHeight="1" outlineLevel="1">
      <c r="A51" s="140"/>
      <c r="B51" s="141" t="s">
        <v>447</v>
      </c>
      <c r="C51" s="155"/>
      <c r="D51" s="140"/>
      <c r="E51" s="156">
        <v>1</v>
      </c>
      <c r="F51" s="157">
        <f t="shared" ref="F51:F52" si="26">12-0.25*4</f>
        <v>11</v>
      </c>
      <c r="G51" s="157">
        <v>0.2</v>
      </c>
      <c r="H51" s="157">
        <f>0.5-0.2</f>
        <v>0.3</v>
      </c>
      <c r="I51" s="157">
        <v>1</v>
      </c>
      <c r="J51" s="157">
        <f t="shared" ref="J51:J55" si="27">PRODUCT(E51:I51)</f>
        <v>0.66</v>
      </c>
      <c r="K51" s="157"/>
      <c r="L51" s="175" t="e">
        <f t="shared" si="11"/>
        <v>#REF!</v>
      </c>
      <c r="M51" s="175" t="e">
        <f t="shared" si="12"/>
        <v>#REF!</v>
      </c>
      <c r="N51" s="175" t="e">
        <f t="shared" si="13"/>
        <v>#REF!</v>
      </c>
      <c r="O51" s="175" t="e">
        <f t="shared" si="14"/>
        <v>#REF!</v>
      </c>
      <c r="P51" s="175" t="e">
        <f t="shared" si="15"/>
        <v>#REF!</v>
      </c>
      <c r="Q51" s="175" t="e">
        <f t="shared" si="16"/>
        <v>#REF!</v>
      </c>
      <c r="R51" s="155"/>
      <c r="S51" s="124"/>
      <c r="T51" s="119"/>
      <c r="U51" s="119"/>
      <c r="V51" s="124"/>
      <c r="W51" s="124"/>
      <c r="X51" s="124"/>
      <c r="Y51" s="124"/>
      <c r="Z51" s="124"/>
    </row>
    <row r="52" spans="1:26" ht="27.75" hidden="1" customHeight="1" outlineLevel="1">
      <c r="A52" s="140"/>
      <c r="B52" s="141" t="s">
        <v>820</v>
      </c>
      <c r="C52" s="155"/>
      <c r="D52" s="140"/>
      <c r="E52" s="156">
        <v>1</v>
      </c>
      <c r="F52" s="157">
        <f t="shared" si="26"/>
        <v>11</v>
      </c>
      <c r="G52" s="157">
        <v>0.2</v>
      </c>
      <c r="H52" s="157">
        <v>0.2</v>
      </c>
      <c r="I52" s="157">
        <v>1</v>
      </c>
      <c r="J52" s="157">
        <f t="shared" si="27"/>
        <v>0.44</v>
      </c>
      <c r="K52" s="157"/>
      <c r="L52" s="175" t="e">
        <f t="shared" si="11"/>
        <v>#REF!</v>
      </c>
      <c r="M52" s="175" t="e">
        <f t="shared" si="12"/>
        <v>#REF!</v>
      </c>
      <c r="N52" s="175" t="e">
        <f t="shared" si="13"/>
        <v>#REF!</v>
      </c>
      <c r="O52" s="175" t="e">
        <f t="shared" si="14"/>
        <v>#REF!</v>
      </c>
      <c r="P52" s="175" t="e">
        <f t="shared" si="15"/>
        <v>#REF!</v>
      </c>
      <c r="Q52" s="175" t="e">
        <f t="shared" si="16"/>
        <v>#REF!</v>
      </c>
      <c r="R52" s="155"/>
      <c r="S52" s="124"/>
      <c r="T52" s="119"/>
      <c r="U52" s="119"/>
      <c r="V52" s="124"/>
      <c r="W52" s="124"/>
      <c r="X52" s="124"/>
      <c r="Y52" s="124"/>
      <c r="Z52" s="124"/>
    </row>
    <row r="53" spans="1:26" ht="27.75" hidden="1" customHeight="1" outlineLevel="1">
      <c r="A53" s="140"/>
      <c r="B53" s="141" t="s">
        <v>821</v>
      </c>
      <c r="C53" s="155"/>
      <c r="D53" s="140"/>
      <c r="E53" s="156">
        <v>2</v>
      </c>
      <c r="F53" s="157">
        <f>7.25-0.25*2</f>
        <v>6.75</v>
      </c>
      <c r="G53" s="157">
        <v>0.2</v>
      </c>
      <c r="H53" s="157">
        <v>0.3</v>
      </c>
      <c r="I53" s="157">
        <v>1</v>
      </c>
      <c r="J53" s="157">
        <f t="shared" si="27"/>
        <v>0.81</v>
      </c>
      <c r="K53" s="157"/>
      <c r="L53" s="175" t="e">
        <f t="shared" si="11"/>
        <v>#REF!</v>
      </c>
      <c r="M53" s="175" t="e">
        <f t="shared" si="12"/>
        <v>#REF!</v>
      </c>
      <c r="N53" s="175" t="e">
        <f t="shared" si="13"/>
        <v>#REF!</v>
      </c>
      <c r="O53" s="175" t="e">
        <f t="shared" si="14"/>
        <v>#REF!</v>
      </c>
      <c r="P53" s="175" t="e">
        <f t="shared" si="15"/>
        <v>#REF!</v>
      </c>
      <c r="Q53" s="175" t="e">
        <f t="shared" si="16"/>
        <v>#REF!</v>
      </c>
      <c r="R53" s="155"/>
      <c r="S53" s="124"/>
      <c r="T53" s="119"/>
      <c r="U53" s="119"/>
      <c r="V53" s="124"/>
      <c r="W53" s="124"/>
      <c r="X53" s="124"/>
      <c r="Y53" s="124"/>
      <c r="Z53" s="124"/>
    </row>
    <row r="54" spans="1:26" ht="27.75" hidden="1" customHeight="1" outlineLevel="1">
      <c r="A54" s="140"/>
      <c r="B54" s="141" t="s">
        <v>822</v>
      </c>
      <c r="C54" s="155"/>
      <c r="D54" s="140"/>
      <c r="E54" s="156">
        <v>2</v>
      </c>
      <c r="F54" s="157">
        <f>7.05-0.25</f>
        <v>6.8</v>
      </c>
      <c r="G54" s="157">
        <v>0.2</v>
      </c>
      <c r="H54" s="157">
        <v>0.2</v>
      </c>
      <c r="I54" s="157">
        <v>1</v>
      </c>
      <c r="J54" s="157">
        <f t="shared" si="27"/>
        <v>0.54400000000000004</v>
      </c>
      <c r="K54" s="157"/>
      <c r="L54" s="175" t="e">
        <f t="shared" si="11"/>
        <v>#REF!</v>
      </c>
      <c r="M54" s="175" t="e">
        <f t="shared" si="12"/>
        <v>#REF!</v>
      </c>
      <c r="N54" s="175" t="e">
        <f t="shared" si="13"/>
        <v>#REF!</v>
      </c>
      <c r="O54" s="175" t="e">
        <f t="shared" si="14"/>
        <v>#REF!</v>
      </c>
      <c r="P54" s="175" t="e">
        <f t="shared" si="15"/>
        <v>#REF!</v>
      </c>
      <c r="Q54" s="175" t="e">
        <f t="shared" si="16"/>
        <v>#REF!</v>
      </c>
      <c r="R54" s="155"/>
      <c r="S54" s="124"/>
      <c r="T54" s="119"/>
      <c r="U54" s="119"/>
      <c r="V54" s="124"/>
      <c r="W54" s="124"/>
      <c r="X54" s="124"/>
      <c r="Y54" s="124"/>
      <c r="Z54" s="124"/>
    </row>
    <row r="55" spans="1:26" ht="27.75" hidden="1" customHeight="1" outlineLevel="1">
      <c r="A55" s="140"/>
      <c r="B55" s="155" t="s">
        <v>823</v>
      </c>
      <c r="C55" s="155"/>
      <c r="D55" s="140"/>
      <c r="E55" s="156">
        <v>2</v>
      </c>
      <c r="F55" s="157">
        <f>(0.6+0.8)*2</f>
        <v>2.8</v>
      </c>
      <c r="G55" s="157">
        <v>0.3</v>
      </c>
      <c r="H55" s="157">
        <v>0.1</v>
      </c>
      <c r="I55" s="157">
        <v>1</v>
      </c>
      <c r="J55" s="157">
        <f t="shared" si="27"/>
        <v>0.16800000000000001</v>
      </c>
      <c r="K55" s="157"/>
      <c r="L55" s="175" t="e">
        <f t="shared" si="11"/>
        <v>#REF!</v>
      </c>
      <c r="M55" s="175" t="e">
        <f t="shared" si="12"/>
        <v>#REF!</v>
      </c>
      <c r="N55" s="175" t="e">
        <f t="shared" si="13"/>
        <v>#REF!</v>
      </c>
      <c r="O55" s="175" t="e">
        <f t="shared" si="14"/>
        <v>#REF!</v>
      </c>
      <c r="P55" s="175" t="e">
        <f t="shared" si="15"/>
        <v>#REF!</v>
      </c>
      <c r="Q55" s="175" t="e">
        <f t="shared" si="16"/>
        <v>#REF!</v>
      </c>
      <c r="R55" s="155"/>
      <c r="S55" s="124"/>
      <c r="T55" s="119"/>
      <c r="U55" s="119"/>
      <c r="V55" s="124"/>
      <c r="W55" s="124"/>
      <c r="X55" s="124"/>
      <c r="Y55" s="124"/>
      <c r="Z55" s="124"/>
    </row>
    <row r="56" spans="1:26" ht="27.75" hidden="1" customHeight="1" outlineLevel="1">
      <c r="A56" s="140"/>
      <c r="B56" s="155"/>
      <c r="C56" s="155"/>
      <c r="D56" s="140"/>
      <c r="E56" s="156"/>
      <c r="F56" s="157"/>
      <c r="G56" s="157"/>
      <c r="H56" s="157"/>
      <c r="I56" s="157"/>
      <c r="J56" s="157"/>
      <c r="K56" s="157"/>
      <c r="L56" s="175" t="e">
        <f t="shared" si="11"/>
        <v>#REF!</v>
      </c>
      <c r="M56" s="175" t="e">
        <f t="shared" si="12"/>
        <v>#REF!</v>
      </c>
      <c r="N56" s="175" t="e">
        <f t="shared" si="13"/>
        <v>#REF!</v>
      </c>
      <c r="O56" s="175" t="e">
        <f t="shared" si="14"/>
        <v>#REF!</v>
      </c>
      <c r="P56" s="175" t="e">
        <f t="shared" si="15"/>
        <v>#REF!</v>
      </c>
      <c r="Q56" s="175" t="e">
        <f t="shared" si="16"/>
        <v>#REF!</v>
      </c>
      <c r="R56" s="155"/>
      <c r="S56" s="124"/>
      <c r="T56" s="119"/>
      <c r="U56" s="119"/>
      <c r="V56" s="124"/>
      <c r="W56" s="124"/>
      <c r="X56" s="124"/>
      <c r="Y56" s="124"/>
      <c r="Z56" s="124"/>
    </row>
    <row r="57" spans="1:26" ht="27.75" customHeight="1">
      <c r="A57" s="154" t="s">
        <v>218</v>
      </c>
      <c r="B57" s="159" t="s">
        <v>243</v>
      </c>
      <c r="C57" s="153"/>
      <c r="D57" s="154"/>
      <c r="E57" s="154"/>
      <c r="F57" s="154"/>
      <c r="G57" s="154"/>
      <c r="H57" s="154"/>
      <c r="I57" s="154"/>
      <c r="J57" s="154"/>
      <c r="K57" s="151"/>
      <c r="L57" s="175"/>
      <c r="M57" s="175"/>
      <c r="N57" s="175"/>
      <c r="O57" s="175"/>
      <c r="P57" s="175"/>
      <c r="Q57" s="175"/>
      <c r="R57" s="153"/>
      <c r="S57" s="180"/>
      <c r="T57" s="119"/>
      <c r="U57" s="119"/>
      <c r="V57" s="180"/>
      <c r="W57" s="180"/>
      <c r="X57" s="180"/>
      <c r="Y57" s="180"/>
      <c r="Z57" s="180"/>
    </row>
    <row r="58" spans="1:26" ht="38.25" customHeight="1" collapsed="1">
      <c r="A58" s="140">
        <v>6</v>
      </c>
      <c r="B58" s="155" t="s">
        <v>244</v>
      </c>
      <c r="C58" s="155" t="s">
        <v>824</v>
      </c>
      <c r="D58" s="140" t="s">
        <v>206</v>
      </c>
      <c r="E58" s="156"/>
      <c r="F58" s="157"/>
      <c r="G58" s="157"/>
      <c r="H58" s="157"/>
      <c r="I58" s="157"/>
      <c r="J58" s="157"/>
      <c r="K58" s="157">
        <f>+SUBTOTAL(9,J59)</f>
        <v>6.42</v>
      </c>
      <c r="L58" s="175" t="e">
        <f t="shared" ref="L58:L85" si="28">T58*$T$5</f>
        <v>#REF!</v>
      </c>
      <c r="M58" s="175" t="e">
        <f t="shared" ref="M58:M85" si="29">ROUND(L58*K58,0)</f>
        <v>#REF!</v>
      </c>
      <c r="N58" s="175" t="e">
        <f t="shared" ref="N58:N85" si="30">U58*$T$5</f>
        <v>#REF!</v>
      </c>
      <c r="O58" s="175" t="e">
        <f t="shared" ref="O58:O85" si="31">ROUND(N58*K58,0)</f>
        <v>#REF!</v>
      </c>
      <c r="P58" s="175" t="e">
        <f t="shared" ref="P58:P85" si="32">N58+L58</f>
        <v>#REF!</v>
      </c>
      <c r="Q58" s="175" t="e">
        <f t="shared" ref="Q58:Q85" si="33">P58*K58</f>
        <v>#REF!</v>
      </c>
      <c r="R58" s="155"/>
      <c r="S58" s="124"/>
      <c r="T58" s="119" t="e">
        <f>'Bill 2-Main building works'!#REF!</f>
        <v>#REF!</v>
      </c>
      <c r="U58" s="119" t="e">
        <f>'Bill 2-Main building works'!#REF!</f>
        <v>#REF!</v>
      </c>
      <c r="V58" s="124"/>
      <c r="W58" s="124"/>
      <c r="X58" s="124"/>
      <c r="Y58" s="124"/>
      <c r="Z58" s="124"/>
    </row>
    <row r="59" spans="1:26" ht="25.5" hidden="1" customHeight="1" outlineLevel="1">
      <c r="A59" s="140"/>
      <c r="B59" s="155"/>
      <c r="C59" s="155"/>
      <c r="D59" s="140"/>
      <c r="E59" s="156">
        <v>1</v>
      </c>
      <c r="F59" s="157">
        <v>64.2</v>
      </c>
      <c r="G59" s="157"/>
      <c r="H59" s="157">
        <v>0.1</v>
      </c>
      <c r="I59" s="157">
        <v>1</v>
      </c>
      <c r="J59" s="157">
        <f>PRODUCT(E59:I59)</f>
        <v>6.42</v>
      </c>
      <c r="K59" s="157"/>
      <c r="L59" s="175" t="e">
        <f t="shared" si="28"/>
        <v>#REF!</v>
      </c>
      <c r="M59" s="175" t="e">
        <f t="shared" si="29"/>
        <v>#REF!</v>
      </c>
      <c r="N59" s="175" t="e">
        <f t="shared" si="30"/>
        <v>#REF!</v>
      </c>
      <c r="O59" s="175" t="e">
        <f t="shared" si="31"/>
        <v>#REF!</v>
      </c>
      <c r="P59" s="175" t="e">
        <f t="shared" si="32"/>
        <v>#REF!</v>
      </c>
      <c r="Q59" s="175" t="e">
        <f t="shared" si="33"/>
        <v>#REF!</v>
      </c>
      <c r="R59" s="155"/>
      <c r="S59" s="124"/>
      <c r="T59" s="119"/>
      <c r="U59" s="119"/>
      <c r="V59" s="124"/>
      <c r="W59" s="124"/>
      <c r="X59" s="124"/>
      <c r="Y59" s="124"/>
      <c r="Z59" s="124"/>
    </row>
    <row r="60" spans="1:26" ht="38.25" customHeight="1" collapsed="1">
      <c r="A60" s="140">
        <v>7</v>
      </c>
      <c r="B60" s="155" t="s">
        <v>450</v>
      </c>
      <c r="C60" s="155" t="s">
        <v>824</v>
      </c>
      <c r="D60" s="140" t="s">
        <v>206</v>
      </c>
      <c r="E60" s="156"/>
      <c r="F60" s="157"/>
      <c r="G60" s="157"/>
      <c r="H60" s="157"/>
      <c r="I60" s="157"/>
      <c r="J60" s="157"/>
      <c r="K60" s="157">
        <f>+SUBTOTAL(9,J61:J62)</f>
        <v>26.896249999999998</v>
      </c>
      <c r="L60" s="175" t="e">
        <f t="shared" si="28"/>
        <v>#REF!</v>
      </c>
      <c r="M60" s="175" t="e">
        <f t="shared" si="29"/>
        <v>#REF!</v>
      </c>
      <c r="N60" s="175" t="e">
        <f t="shared" si="30"/>
        <v>#REF!</v>
      </c>
      <c r="O60" s="175" t="e">
        <f t="shared" si="31"/>
        <v>#REF!</v>
      </c>
      <c r="P60" s="175" t="e">
        <f t="shared" si="32"/>
        <v>#REF!</v>
      </c>
      <c r="Q60" s="175" t="e">
        <f t="shared" si="33"/>
        <v>#REF!</v>
      </c>
      <c r="R60" s="155"/>
      <c r="S60" s="124"/>
      <c r="T60" s="119" t="e">
        <f t="shared" ref="T60:U60" si="34">T58</f>
        <v>#REF!</v>
      </c>
      <c r="U60" s="119" t="e">
        <f t="shared" si="34"/>
        <v>#REF!</v>
      </c>
      <c r="V60" s="124"/>
      <c r="W60" s="124"/>
      <c r="X60" s="124"/>
      <c r="Y60" s="124"/>
      <c r="Z60" s="124"/>
    </row>
    <row r="61" spans="1:26" ht="27.75" hidden="1" customHeight="1" outlineLevel="1">
      <c r="A61" s="140"/>
      <c r="B61" s="155">
        <v>0</v>
      </c>
      <c r="C61" s="155"/>
      <c r="D61" s="140"/>
      <c r="E61" s="155">
        <f>E35</f>
        <v>8</v>
      </c>
      <c r="F61" s="155">
        <f>15.5+18.9+8.5+15.825+4.7</f>
        <v>63.424999999999997</v>
      </c>
      <c r="G61" s="155"/>
      <c r="H61" s="155">
        <v>0.25</v>
      </c>
      <c r="I61" s="155">
        <v>1</v>
      </c>
      <c r="J61" s="157">
        <f>F61*H61</f>
        <v>15.856249999999999</v>
      </c>
      <c r="K61" s="157"/>
      <c r="L61" s="175" t="e">
        <f t="shared" si="28"/>
        <v>#REF!</v>
      </c>
      <c r="M61" s="175" t="e">
        <f t="shared" si="29"/>
        <v>#REF!</v>
      </c>
      <c r="N61" s="175" t="e">
        <f t="shared" si="30"/>
        <v>#REF!</v>
      </c>
      <c r="O61" s="175" t="e">
        <f t="shared" si="31"/>
        <v>#REF!</v>
      </c>
      <c r="P61" s="175" t="e">
        <f t="shared" si="32"/>
        <v>#REF!</v>
      </c>
      <c r="Q61" s="175" t="e">
        <f t="shared" si="33"/>
        <v>#REF!</v>
      </c>
      <c r="R61" s="155"/>
      <c r="S61" s="124"/>
      <c r="T61" s="119"/>
      <c r="U61" s="119"/>
      <c r="V61" s="124"/>
      <c r="W61" s="124"/>
      <c r="X61" s="124"/>
      <c r="Y61" s="124"/>
      <c r="Z61" s="124"/>
    </row>
    <row r="62" spans="1:26" ht="27.75" hidden="1" customHeight="1" outlineLevel="1">
      <c r="A62" s="140"/>
      <c r="B62" s="155" t="s">
        <v>825</v>
      </c>
      <c r="C62" s="155"/>
      <c r="D62" s="140"/>
      <c r="E62" s="155">
        <v>8</v>
      </c>
      <c r="F62" s="155"/>
      <c r="G62" s="155"/>
      <c r="H62" s="155">
        <v>0.34499999999999997</v>
      </c>
      <c r="I62" s="155"/>
      <c r="J62" s="157">
        <f>E62*H62*4</f>
        <v>11.04</v>
      </c>
      <c r="K62" s="157"/>
      <c r="L62" s="175" t="e">
        <f t="shared" si="28"/>
        <v>#REF!</v>
      </c>
      <c r="M62" s="175" t="e">
        <f t="shared" si="29"/>
        <v>#REF!</v>
      </c>
      <c r="N62" s="175" t="e">
        <f t="shared" si="30"/>
        <v>#REF!</v>
      </c>
      <c r="O62" s="175" t="e">
        <f t="shared" si="31"/>
        <v>#REF!</v>
      </c>
      <c r="P62" s="175" t="e">
        <f t="shared" si="32"/>
        <v>#REF!</v>
      </c>
      <c r="Q62" s="175" t="e">
        <f t="shared" si="33"/>
        <v>#REF!</v>
      </c>
      <c r="R62" s="155"/>
      <c r="S62" s="124"/>
      <c r="T62" s="119"/>
      <c r="U62" s="119"/>
      <c r="V62" s="124"/>
      <c r="W62" s="124"/>
      <c r="X62" s="124"/>
      <c r="Y62" s="124"/>
      <c r="Z62" s="124"/>
    </row>
    <row r="63" spans="1:26" ht="38.25" customHeight="1" collapsed="1">
      <c r="A63" s="140">
        <v>8</v>
      </c>
      <c r="B63" s="155" t="s">
        <v>451</v>
      </c>
      <c r="C63" s="155" t="s">
        <v>824</v>
      </c>
      <c r="D63" s="140" t="s">
        <v>206</v>
      </c>
      <c r="E63" s="156"/>
      <c r="F63" s="157"/>
      <c r="G63" s="157"/>
      <c r="H63" s="157"/>
      <c r="I63" s="157"/>
      <c r="J63" s="157"/>
      <c r="K63" s="157">
        <f>+SUBTOTAL(9,J64:J67)</f>
        <v>340.3005</v>
      </c>
      <c r="L63" s="175" t="e">
        <f t="shared" si="28"/>
        <v>#REF!</v>
      </c>
      <c r="M63" s="175" t="e">
        <f t="shared" si="29"/>
        <v>#REF!</v>
      </c>
      <c r="N63" s="175" t="e">
        <f t="shared" si="30"/>
        <v>#REF!</v>
      </c>
      <c r="O63" s="175" t="e">
        <f t="shared" si="31"/>
        <v>#REF!</v>
      </c>
      <c r="P63" s="175" t="e">
        <f t="shared" si="32"/>
        <v>#REF!</v>
      </c>
      <c r="Q63" s="175" t="e">
        <f t="shared" si="33"/>
        <v>#REF!</v>
      </c>
      <c r="R63" s="155"/>
      <c r="S63" s="124"/>
      <c r="T63" s="119" t="e">
        <f t="shared" ref="T63:U63" si="35">T58</f>
        <v>#REF!</v>
      </c>
      <c r="U63" s="119" t="e">
        <f t="shared" si="35"/>
        <v>#REF!</v>
      </c>
      <c r="V63" s="124"/>
      <c r="W63" s="124"/>
      <c r="X63" s="124"/>
      <c r="Y63" s="124"/>
      <c r="Z63" s="124"/>
    </row>
    <row r="64" spans="1:26" ht="27.75" hidden="1" customHeight="1" outlineLevel="1">
      <c r="A64" s="140"/>
      <c r="B64" s="155" t="s">
        <v>438</v>
      </c>
      <c r="C64" s="155"/>
      <c r="D64" s="155"/>
      <c r="E64" s="155">
        <f>E37</f>
        <v>1</v>
      </c>
      <c r="F64" s="155">
        <v>47.91</v>
      </c>
      <c r="G64" s="155"/>
      <c r="H64" s="155">
        <v>2.8</v>
      </c>
      <c r="I64" s="155">
        <v>1</v>
      </c>
      <c r="J64" s="157">
        <f t="shared" ref="J64:J67" si="36">F64*H64</f>
        <v>134.148</v>
      </c>
      <c r="K64" s="157"/>
      <c r="L64" s="175" t="e">
        <f t="shared" si="28"/>
        <v>#REF!</v>
      </c>
      <c r="M64" s="175" t="e">
        <f t="shared" si="29"/>
        <v>#REF!</v>
      </c>
      <c r="N64" s="175" t="e">
        <f t="shared" si="30"/>
        <v>#REF!</v>
      </c>
      <c r="O64" s="175" t="e">
        <f t="shared" si="31"/>
        <v>#REF!</v>
      </c>
      <c r="P64" s="175" t="e">
        <f t="shared" si="32"/>
        <v>#REF!</v>
      </c>
      <c r="Q64" s="175" t="e">
        <f t="shared" si="33"/>
        <v>#REF!</v>
      </c>
      <c r="R64" s="155"/>
      <c r="S64" s="124"/>
      <c r="T64" s="119"/>
      <c r="U64" s="119"/>
      <c r="V64" s="124"/>
      <c r="W64" s="124"/>
      <c r="X64" s="124"/>
      <c r="Y64" s="124"/>
      <c r="Z64" s="124"/>
    </row>
    <row r="65" spans="1:26" ht="27.75" hidden="1" customHeight="1" outlineLevel="1">
      <c r="A65" s="140"/>
      <c r="B65" s="155"/>
      <c r="C65" s="155"/>
      <c r="D65" s="155"/>
      <c r="E65" s="155">
        <v>1</v>
      </c>
      <c r="F65" s="155">
        <f>F64</f>
        <v>47.91</v>
      </c>
      <c r="G65" s="155"/>
      <c r="H65" s="155">
        <v>2.75</v>
      </c>
      <c r="I65" s="155">
        <v>1</v>
      </c>
      <c r="J65" s="157">
        <f t="shared" si="36"/>
        <v>131.7525</v>
      </c>
      <c r="K65" s="157"/>
      <c r="L65" s="175" t="e">
        <f t="shared" si="28"/>
        <v>#REF!</v>
      </c>
      <c r="M65" s="175" t="e">
        <f t="shared" si="29"/>
        <v>#REF!</v>
      </c>
      <c r="N65" s="175" t="e">
        <f t="shared" si="30"/>
        <v>#REF!</v>
      </c>
      <c r="O65" s="175" t="e">
        <f t="shared" si="31"/>
        <v>#REF!</v>
      </c>
      <c r="P65" s="175" t="e">
        <f t="shared" si="32"/>
        <v>#REF!</v>
      </c>
      <c r="Q65" s="175" t="e">
        <f t="shared" si="33"/>
        <v>#REF!</v>
      </c>
      <c r="R65" s="155"/>
      <c r="S65" s="124"/>
      <c r="T65" s="119"/>
      <c r="U65" s="119"/>
      <c r="V65" s="124"/>
      <c r="W65" s="124"/>
      <c r="X65" s="124"/>
      <c r="Y65" s="124"/>
      <c r="Z65" s="124"/>
    </row>
    <row r="66" spans="1:26" ht="27.75" hidden="1" customHeight="1" outlineLevel="1">
      <c r="A66" s="140"/>
      <c r="B66" s="155" t="s">
        <v>439</v>
      </c>
      <c r="C66" s="155"/>
      <c r="D66" s="155"/>
      <c r="E66" s="155">
        <f t="shared" ref="E66:F66" si="37">E38</f>
        <v>1</v>
      </c>
      <c r="F66" s="155">
        <f t="shared" si="37"/>
        <v>12</v>
      </c>
      <c r="G66" s="155"/>
      <c r="H66" s="155">
        <f>2.95+0.2</f>
        <v>3.15</v>
      </c>
      <c r="I66" s="155">
        <v>1</v>
      </c>
      <c r="J66" s="157">
        <f t="shared" si="36"/>
        <v>37.799999999999997</v>
      </c>
      <c r="K66" s="157"/>
      <c r="L66" s="175" t="e">
        <f t="shared" si="28"/>
        <v>#REF!</v>
      </c>
      <c r="M66" s="175" t="e">
        <f t="shared" si="29"/>
        <v>#REF!</v>
      </c>
      <c r="N66" s="175" t="e">
        <f t="shared" si="30"/>
        <v>#REF!</v>
      </c>
      <c r="O66" s="175" t="e">
        <f t="shared" si="31"/>
        <v>#REF!</v>
      </c>
      <c r="P66" s="175" t="e">
        <f t="shared" si="32"/>
        <v>#REF!</v>
      </c>
      <c r="Q66" s="175" t="e">
        <f t="shared" si="33"/>
        <v>#REF!</v>
      </c>
      <c r="R66" s="155"/>
      <c r="S66" s="124"/>
      <c r="T66" s="119"/>
      <c r="U66" s="119"/>
      <c r="V66" s="124"/>
      <c r="W66" s="124"/>
      <c r="X66" s="124"/>
      <c r="Y66" s="124"/>
      <c r="Z66" s="124"/>
    </row>
    <row r="67" spans="1:26" ht="27.75" hidden="1" customHeight="1" outlineLevel="1">
      <c r="A67" s="140"/>
      <c r="B67" s="155"/>
      <c r="C67" s="155"/>
      <c r="D67" s="155"/>
      <c r="E67" s="155">
        <v>1</v>
      </c>
      <c r="F67" s="155">
        <f>F66</f>
        <v>12</v>
      </c>
      <c r="G67" s="155"/>
      <c r="H67" s="155">
        <f>2.7+0.35</f>
        <v>3.05</v>
      </c>
      <c r="I67" s="155">
        <v>1</v>
      </c>
      <c r="J67" s="157">
        <f t="shared" si="36"/>
        <v>36.6</v>
      </c>
      <c r="K67" s="157"/>
      <c r="L67" s="175" t="e">
        <f t="shared" si="28"/>
        <v>#REF!</v>
      </c>
      <c r="M67" s="175" t="e">
        <f t="shared" si="29"/>
        <v>#REF!</v>
      </c>
      <c r="N67" s="175" t="e">
        <f t="shared" si="30"/>
        <v>#REF!</v>
      </c>
      <c r="O67" s="175" t="e">
        <f t="shared" si="31"/>
        <v>#REF!</v>
      </c>
      <c r="P67" s="175" t="e">
        <f t="shared" si="32"/>
        <v>#REF!</v>
      </c>
      <c r="Q67" s="175" t="e">
        <f t="shared" si="33"/>
        <v>#REF!</v>
      </c>
      <c r="R67" s="155"/>
      <c r="S67" s="124"/>
      <c r="T67" s="119"/>
      <c r="U67" s="119"/>
      <c r="V67" s="124"/>
      <c r="W67" s="124"/>
      <c r="X67" s="124"/>
      <c r="Y67" s="124"/>
      <c r="Z67" s="124"/>
    </row>
    <row r="68" spans="1:26" ht="38.25" customHeight="1" collapsed="1">
      <c r="A68" s="140">
        <v>9</v>
      </c>
      <c r="B68" s="155" t="s">
        <v>452</v>
      </c>
      <c r="C68" s="155" t="s">
        <v>824</v>
      </c>
      <c r="D68" s="140" t="s">
        <v>206</v>
      </c>
      <c r="E68" s="156"/>
      <c r="F68" s="157"/>
      <c r="G68" s="157"/>
      <c r="H68" s="157"/>
      <c r="I68" s="157"/>
      <c r="J68" s="157"/>
      <c r="K68" s="157">
        <f>+SUBTOTAL(9,J69:J71)</f>
        <v>26.75</v>
      </c>
      <c r="L68" s="175" t="e">
        <f t="shared" si="28"/>
        <v>#REF!</v>
      </c>
      <c r="M68" s="175" t="e">
        <f t="shared" si="29"/>
        <v>#REF!</v>
      </c>
      <c r="N68" s="175" t="e">
        <f t="shared" si="30"/>
        <v>#REF!</v>
      </c>
      <c r="O68" s="175" t="e">
        <f t="shared" si="31"/>
        <v>#REF!</v>
      </c>
      <c r="P68" s="175" t="e">
        <f t="shared" si="32"/>
        <v>#REF!</v>
      </c>
      <c r="Q68" s="175" t="e">
        <f t="shared" si="33"/>
        <v>#REF!</v>
      </c>
      <c r="R68" s="155"/>
      <c r="S68" s="124"/>
      <c r="T68" s="119" t="e">
        <f t="shared" ref="T68:U68" si="38">T60</f>
        <v>#REF!</v>
      </c>
      <c r="U68" s="119" t="e">
        <f t="shared" si="38"/>
        <v>#REF!</v>
      </c>
      <c r="V68" s="124"/>
      <c r="W68" s="124"/>
      <c r="X68" s="124"/>
      <c r="Y68" s="124"/>
      <c r="Z68" s="124"/>
    </row>
    <row r="69" spans="1:26" ht="27.75" hidden="1" customHeight="1" outlineLevel="1">
      <c r="A69" s="140"/>
      <c r="B69" s="155" t="s">
        <v>443</v>
      </c>
      <c r="C69" s="155"/>
      <c r="D69" s="140"/>
      <c r="E69" s="155">
        <v>7</v>
      </c>
      <c r="F69" s="155">
        <f t="shared" ref="F69:I69" si="39">F42</f>
        <v>0.25</v>
      </c>
      <c r="G69" s="155">
        <f t="shared" si="39"/>
        <v>0.25</v>
      </c>
      <c r="H69" s="155">
        <f t="shared" si="39"/>
        <v>3</v>
      </c>
      <c r="I69" s="155">
        <f t="shared" si="39"/>
        <v>1</v>
      </c>
      <c r="J69" s="157">
        <f t="shared" ref="J69:J71" si="40">E69*F69*H69*4</f>
        <v>21</v>
      </c>
      <c r="K69" s="157"/>
      <c r="L69" s="175" t="e">
        <f t="shared" si="28"/>
        <v>#REF!</v>
      </c>
      <c r="M69" s="175" t="e">
        <f t="shared" si="29"/>
        <v>#REF!</v>
      </c>
      <c r="N69" s="175" t="e">
        <f t="shared" si="30"/>
        <v>#REF!</v>
      </c>
      <c r="O69" s="175" t="e">
        <f t="shared" si="31"/>
        <v>#REF!</v>
      </c>
      <c r="P69" s="175" t="e">
        <f t="shared" si="32"/>
        <v>#REF!</v>
      </c>
      <c r="Q69" s="175" t="e">
        <f t="shared" si="33"/>
        <v>#REF!</v>
      </c>
      <c r="R69" s="155"/>
      <c r="S69" s="124"/>
      <c r="T69" s="119"/>
      <c r="U69" s="119"/>
      <c r="V69" s="124"/>
      <c r="W69" s="124"/>
      <c r="X69" s="124"/>
      <c r="Y69" s="124"/>
      <c r="Z69" s="124"/>
    </row>
    <row r="70" spans="1:26" ht="27.75" hidden="1" customHeight="1" outlineLevel="1">
      <c r="A70" s="140"/>
      <c r="B70" s="155" t="s">
        <v>817</v>
      </c>
      <c r="C70" s="155"/>
      <c r="D70" s="140"/>
      <c r="E70" s="155">
        <f t="shared" ref="E70:I70" si="41">E43</f>
        <v>1</v>
      </c>
      <c r="F70" s="155">
        <f t="shared" si="41"/>
        <v>0.25</v>
      </c>
      <c r="G70" s="155">
        <f t="shared" si="41"/>
        <v>0.25</v>
      </c>
      <c r="H70" s="155">
        <f t="shared" si="41"/>
        <v>3</v>
      </c>
      <c r="I70" s="155">
        <f t="shared" si="41"/>
        <v>1</v>
      </c>
      <c r="J70" s="157">
        <f t="shared" si="40"/>
        <v>3</v>
      </c>
      <c r="K70" s="157"/>
      <c r="L70" s="175" t="e">
        <f t="shared" si="28"/>
        <v>#REF!</v>
      </c>
      <c r="M70" s="175" t="e">
        <f t="shared" si="29"/>
        <v>#REF!</v>
      </c>
      <c r="N70" s="175" t="e">
        <f t="shared" si="30"/>
        <v>#REF!</v>
      </c>
      <c r="O70" s="175" t="e">
        <f t="shared" si="31"/>
        <v>#REF!</v>
      </c>
      <c r="P70" s="175" t="e">
        <f t="shared" si="32"/>
        <v>#REF!</v>
      </c>
      <c r="Q70" s="175" t="e">
        <f t="shared" si="33"/>
        <v>#REF!</v>
      </c>
      <c r="R70" s="155"/>
      <c r="S70" s="124"/>
      <c r="T70" s="119"/>
      <c r="U70" s="119"/>
      <c r="V70" s="124"/>
      <c r="W70" s="124"/>
      <c r="X70" s="124"/>
      <c r="Y70" s="124"/>
      <c r="Z70" s="124"/>
    </row>
    <row r="71" spans="1:26" ht="27.75" hidden="1" customHeight="1" outlineLevel="1">
      <c r="A71" s="140"/>
      <c r="B71" s="155" t="s">
        <v>818</v>
      </c>
      <c r="C71" s="155"/>
      <c r="D71" s="140"/>
      <c r="E71" s="155">
        <f t="shared" ref="E71:I71" si="42">E44</f>
        <v>1</v>
      </c>
      <c r="F71" s="155">
        <f t="shared" si="42"/>
        <v>0.25</v>
      </c>
      <c r="G71" s="155">
        <f t="shared" si="42"/>
        <v>0.25</v>
      </c>
      <c r="H71" s="155">
        <f t="shared" si="42"/>
        <v>2.75</v>
      </c>
      <c r="I71" s="155">
        <f t="shared" si="42"/>
        <v>1</v>
      </c>
      <c r="J71" s="157">
        <f t="shared" si="40"/>
        <v>2.75</v>
      </c>
      <c r="K71" s="157"/>
      <c r="L71" s="175" t="e">
        <f t="shared" si="28"/>
        <v>#REF!</v>
      </c>
      <c r="M71" s="175" t="e">
        <f t="shared" si="29"/>
        <v>#REF!</v>
      </c>
      <c r="N71" s="175" t="e">
        <f t="shared" si="30"/>
        <v>#REF!</v>
      </c>
      <c r="O71" s="175" t="e">
        <f t="shared" si="31"/>
        <v>#REF!</v>
      </c>
      <c r="P71" s="175" t="e">
        <f t="shared" si="32"/>
        <v>#REF!</v>
      </c>
      <c r="Q71" s="175" t="e">
        <f t="shared" si="33"/>
        <v>#REF!</v>
      </c>
      <c r="R71" s="155"/>
      <c r="S71" s="124"/>
      <c r="T71" s="119"/>
      <c r="U71" s="119"/>
      <c r="V71" s="124"/>
      <c r="W71" s="124"/>
      <c r="X71" s="124"/>
      <c r="Y71" s="124"/>
      <c r="Z71" s="124"/>
    </row>
    <row r="72" spans="1:26" ht="38.25" customHeight="1" collapsed="1">
      <c r="A72" s="140">
        <v>10</v>
      </c>
      <c r="B72" s="155" t="s">
        <v>453</v>
      </c>
      <c r="C72" s="155" t="s">
        <v>824</v>
      </c>
      <c r="D72" s="140" t="s">
        <v>206</v>
      </c>
      <c r="E72" s="156">
        <v>1</v>
      </c>
      <c r="F72" s="157"/>
      <c r="G72" s="157"/>
      <c r="H72" s="157"/>
      <c r="I72" s="157"/>
      <c r="J72" s="157"/>
      <c r="K72" s="157">
        <f>+SUBTOTAL(9,J73:J85)</f>
        <v>300.25</v>
      </c>
      <c r="L72" s="175" t="e">
        <f t="shared" si="28"/>
        <v>#REF!</v>
      </c>
      <c r="M72" s="175" t="e">
        <f t="shared" si="29"/>
        <v>#REF!</v>
      </c>
      <c r="N72" s="175" t="e">
        <f t="shared" si="30"/>
        <v>#REF!</v>
      </c>
      <c r="O72" s="175" t="e">
        <f t="shared" si="31"/>
        <v>#REF!</v>
      </c>
      <c r="P72" s="175" t="e">
        <f t="shared" si="32"/>
        <v>#REF!</v>
      </c>
      <c r="Q72" s="175" t="e">
        <f t="shared" si="33"/>
        <v>#REF!</v>
      </c>
      <c r="R72" s="155"/>
      <c r="S72" s="124"/>
      <c r="T72" s="119" t="e">
        <f t="shared" ref="T72:U72" si="43">T68</f>
        <v>#REF!</v>
      </c>
      <c r="U72" s="119" t="e">
        <f t="shared" si="43"/>
        <v>#REF!</v>
      </c>
      <c r="V72" s="124"/>
      <c r="W72" s="124"/>
      <c r="X72" s="124"/>
      <c r="Y72" s="124"/>
      <c r="Z72" s="124"/>
    </row>
    <row r="73" spans="1:26" ht="27.75" hidden="1" customHeight="1" outlineLevel="1">
      <c r="A73" s="140"/>
      <c r="B73" s="155" t="s">
        <v>445</v>
      </c>
      <c r="C73" s="155">
        <f t="shared" ref="C73:D73" si="44">C46</f>
        <v>0</v>
      </c>
      <c r="D73" s="155">
        <f t="shared" si="44"/>
        <v>0</v>
      </c>
      <c r="E73" s="156">
        <v>1</v>
      </c>
      <c r="F73" s="157"/>
      <c r="G73" s="157">
        <f>243.25-90</f>
        <v>153.25</v>
      </c>
      <c r="H73" s="157"/>
      <c r="I73" s="157">
        <v>1</v>
      </c>
      <c r="J73" s="157">
        <f t="shared" ref="J73:J74" si="45">PRODUCT(E73:I73)</f>
        <v>153.25</v>
      </c>
      <c r="K73" s="157"/>
      <c r="L73" s="175" t="e">
        <f t="shared" si="28"/>
        <v>#REF!</v>
      </c>
      <c r="M73" s="175" t="e">
        <f t="shared" si="29"/>
        <v>#REF!</v>
      </c>
      <c r="N73" s="175" t="e">
        <f t="shared" si="30"/>
        <v>#REF!</v>
      </c>
      <c r="O73" s="175" t="e">
        <f t="shared" si="31"/>
        <v>#REF!</v>
      </c>
      <c r="P73" s="175" t="e">
        <f t="shared" si="32"/>
        <v>#REF!</v>
      </c>
      <c r="Q73" s="175" t="e">
        <f t="shared" si="33"/>
        <v>#REF!</v>
      </c>
      <c r="R73" s="155"/>
      <c r="S73" s="124"/>
      <c r="T73" s="119"/>
      <c r="U73" s="119"/>
      <c r="V73" s="124"/>
      <c r="W73" s="124"/>
      <c r="X73" s="124"/>
      <c r="Y73" s="124"/>
      <c r="Z73" s="124"/>
    </row>
    <row r="74" spans="1:26" ht="27.75" hidden="1" customHeight="1" outlineLevel="1">
      <c r="A74" s="140"/>
      <c r="B74" s="155"/>
      <c r="C74" s="155"/>
      <c r="D74" s="155"/>
      <c r="E74" s="156">
        <v>1</v>
      </c>
      <c r="F74" s="157"/>
      <c r="G74" s="157">
        <v>90</v>
      </c>
      <c r="H74" s="157"/>
      <c r="I74" s="157">
        <v>1</v>
      </c>
      <c r="J74" s="157">
        <f t="shared" si="45"/>
        <v>90</v>
      </c>
      <c r="K74" s="157"/>
      <c r="L74" s="175" t="e">
        <f t="shared" si="28"/>
        <v>#REF!</v>
      </c>
      <c r="M74" s="175" t="e">
        <f t="shared" si="29"/>
        <v>#REF!</v>
      </c>
      <c r="N74" s="175" t="e">
        <f t="shared" si="30"/>
        <v>#REF!</v>
      </c>
      <c r="O74" s="175" t="e">
        <f t="shared" si="31"/>
        <v>#REF!</v>
      </c>
      <c r="P74" s="175" t="e">
        <f t="shared" si="32"/>
        <v>#REF!</v>
      </c>
      <c r="Q74" s="175" t="e">
        <f t="shared" si="33"/>
        <v>#REF!</v>
      </c>
      <c r="R74" s="155"/>
      <c r="S74" s="124"/>
      <c r="T74" s="119"/>
      <c r="U74" s="119"/>
      <c r="V74" s="124"/>
      <c r="W74" s="124"/>
      <c r="X74" s="124"/>
      <c r="Y74" s="124"/>
      <c r="Z74" s="124"/>
    </row>
    <row r="75" spans="1:26" ht="27.75" hidden="1" customHeight="1" outlineLevel="1">
      <c r="A75" s="140"/>
      <c r="B75" s="155"/>
      <c r="C75" s="155"/>
      <c r="D75" s="155"/>
      <c r="E75" s="156">
        <v>1</v>
      </c>
      <c r="F75" s="157">
        <v>2</v>
      </c>
      <c r="G75" s="157">
        <v>2</v>
      </c>
      <c r="H75" s="157">
        <v>0.15</v>
      </c>
      <c r="I75" s="157">
        <v>1</v>
      </c>
      <c r="J75" s="157">
        <f>F75*4*E75*H75*I75</f>
        <v>1.2</v>
      </c>
      <c r="K75" s="157"/>
      <c r="L75" s="175" t="e">
        <f t="shared" si="28"/>
        <v>#REF!</v>
      </c>
      <c r="M75" s="175" t="e">
        <f t="shared" si="29"/>
        <v>#REF!</v>
      </c>
      <c r="N75" s="175" t="e">
        <f t="shared" si="30"/>
        <v>#REF!</v>
      </c>
      <c r="O75" s="175" t="e">
        <f t="shared" si="31"/>
        <v>#REF!</v>
      </c>
      <c r="P75" s="175" t="e">
        <f t="shared" si="32"/>
        <v>#REF!</v>
      </c>
      <c r="Q75" s="175" t="e">
        <f t="shared" si="33"/>
        <v>#REF!</v>
      </c>
      <c r="R75" s="155"/>
      <c r="S75" s="124"/>
      <c r="T75" s="119"/>
      <c r="U75" s="119"/>
      <c r="V75" s="124"/>
      <c r="W75" s="124"/>
      <c r="X75" s="124"/>
      <c r="Y75" s="124"/>
      <c r="Z75" s="124"/>
    </row>
    <row r="76" spans="1:26" ht="27.75" hidden="1" customHeight="1" outlineLevel="1">
      <c r="A76" s="140"/>
      <c r="B76" s="155" t="s">
        <v>819</v>
      </c>
      <c r="C76" s="155">
        <f t="shared" ref="C76:G76" si="46">C49</f>
        <v>0</v>
      </c>
      <c r="D76" s="155">
        <f t="shared" si="46"/>
        <v>0</v>
      </c>
      <c r="E76" s="155">
        <f t="shared" si="46"/>
        <v>-2</v>
      </c>
      <c r="F76" s="155">
        <f t="shared" si="46"/>
        <v>0.6</v>
      </c>
      <c r="G76" s="155">
        <f t="shared" si="46"/>
        <v>0.6</v>
      </c>
      <c r="H76" s="155"/>
      <c r="I76" s="155"/>
      <c r="J76" s="157">
        <f>PRODUCT(E76:I76)</f>
        <v>-0.72</v>
      </c>
      <c r="K76" s="157"/>
      <c r="L76" s="175" t="e">
        <f t="shared" si="28"/>
        <v>#REF!</v>
      </c>
      <c r="M76" s="175" t="e">
        <f t="shared" si="29"/>
        <v>#REF!</v>
      </c>
      <c r="N76" s="175" t="e">
        <f t="shared" si="30"/>
        <v>#REF!</v>
      </c>
      <c r="O76" s="175" t="e">
        <f t="shared" si="31"/>
        <v>#REF!</v>
      </c>
      <c r="P76" s="175" t="e">
        <f t="shared" si="32"/>
        <v>#REF!</v>
      </c>
      <c r="Q76" s="175" t="e">
        <f t="shared" si="33"/>
        <v>#REF!</v>
      </c>
      <c r="R76" s="155"/>
      <c r="S76" s="124"/>
      <c r="T76" s="119"/>
      <c r="U76" s="119"/>
      <c r="V76" s="124"/>
      <c r="W76" s="124"/>
      <c r="X76" s="124"/>
      <c r="Y76" s="124"/>
      <c r="Z76" s="124"/>
    </row>
    <row r="77" spans="1:26" ht="27.75" hidden="1" customHeight="1" outlineLevel="1">
      <c r="A77" s="140"/>
      <c r="B77" s="155" t="s">
        <v>826</v>
      </c>
      <c r="C77" s="155"/>
      <c r="D77" s="155"/>
      <c r="E77" s="155">
        <v>2</v>
      </c>
      <c r="F77" s="155">
        <v>0.6</v>
      </c>
      <c r="G77" s="155"/>
      <c r="H77" s="155">
        <v>0.15</v>
      </c>
      <c r="I77" s="155">
        <v>1</v>
      </c>
      <c r="J77" s="157">
        <f>F77*4*E77*H77*I77</f>
        <v>0.72</v>
      </c>
      <c r="K77" s="157"/>
      <c r="L77" s="175" t="e">
        <f t="shared" si="28"/>
        <v>#REF!</v>
      </c>
      <c r="M77" s="175" t="e">
        <f t="shared" si="29"/>
        <v>#REF!</v>
      </c>
      <c r="N77" s="175" t="e">
        <f t="shared" si="30"/>
        <v>#REF!</v>
      </c>
      <c r="O77" s="175" t="e">
        <f t="shared" si="31"/>
        <v>#REF!</v>
      </c>
      <c r="P77" s="175" t="e">
        <f t="shared" si="32"/>
        <v>#REF!</v>
      </c>
      <c r="Q77" s="175" t="e">
        <f t="shared" si="33"/>
        <v>#REF!</v>
      </c>
      <c r="R77" s="155"/>
      <c r="S77" s="124"/>
      <c r="T77" s="119"/>
      <c r="U77" s="119"/>
      <c r="V77" s="124"/>
      <c r="W77" s="124"/>
      <c r="X77" s="124"/>
      <c r="Y77" s="124"/>
      <c r="Z77" s="124"/>
    </row>
    <row r="78" spans="1:26" ht="27.75" hidden="1" customHeight="1" outlineLevel="1">
      <c r="A78" s="140"/>
      <c r="B78" s="155" t="s">
        <v>827</v>
      </c>
      <c r="C78" s="155"/>
      <c r="D78" s="155"/>
      <c r="E78" s="155"/>
      <c r="F78" s="155"/>
      <c r="G78" s="155"/>
      <c r="H78" s="155"/>
      <c r="I78" s="155"/>
      <c r="J78" s="157"/>
      <c r="K78" s="157"/>
      <c r="L78" s="175" t="e">
        <f t="shared" si="28"/>
        <v>#REF!</v>
      </c>
      <c r="M78" s="175" t="e">
        <f t="shared" si="29"/>
        <v>#REF!</v>
      </c>
      <c r="N78" s="175" t="e">
        <f t="shared" si="30"/>
        <v>#REF!</v>
      </c>
      <c r="O78" s="175" t="e">
        <f t="shared" si="31"/>
        <v>#REF!</v>
      </c>
      <c r="P78" s="175" t="e">
        <f t="shared" si="32"/>
        <v>#REF!</v>
      </c>
      <c r="Q78" s="175" t="e">
        <f t="shared" si="33"/>
        <v>#REF!</v>
      </c>
      <c r="R78" s="155"/>
      <c r="S78" s="124"/>
      <c r="T78" s="119"/>
      <c r="U78" s="119"/>
      <c r="V78" s="124"/>
      <c r="W78" s="124"/>
      <c r="X78" s="124"/>
      <c r="Y78" s="124"/>
      <c r="Z78" s="124"/>
    </row>
    <row r="79" spans="1:26" ht="27.75" hidden="1" customHeight="1" outlineLevel="1">
      <c r="A79" s="140"/>
      <c r="B79" s="155" t="s">
        <v>447</v>
      </c>
      <c r="C79" s="155">
        <f t="shared" ref="C79:D79" si="47">C51</f>
        <v>0</v>
      </c>
      <c r="D79" s="155">
        <f t="shared" si="47"/>
        <v>0</v>
      </c>
      <c r="E79" s="155">
        <v>2</v>
      </c>
      <c r="F79" s="155">
        <f t="shared" ref="F79:F82" si="48">F51</f>
        <v>11</v>
      </c>
      <c r="G79" s="155"/>
      <c r="H79" s="155">
        <f t="shared" ref="H79:H82" si="49">H51</f>
        <v>0.3</v>
      </c>
      <c r="I79" s="155">
        <v>1</v>
      </c>
      <c r="J79" s="157">
        <f t="shared" ref="J79:J84" si="50">E79*F79*H79*2</f>
        <v>13.2</v>
      </c>
      <c r="K79" s="157"/>
      <c r="L79" s="175" t="e">
        <f t="shared" si="28"/>
        <v>#REF!</v>
      </c>
      <c r="M79" s="175" t="e">
        <f t="shared" si="29"/>
        <v>#REF!</v>
      </c>
      <c r="N79" s="175" t="e">
        <f t="shared" si="30"/>
        <v>#REF!</v>
      </c>
      <c r="O79" s="175" t="e">
        <f t="shared" si="31"/>
        <v>#REF!</v>
      </c>
      <c r="P79" s="175" t="e">
        <f t="shared" si="32"/>
        <v>#REF!</v>
      </c>
      <c r="Q79" s="175" t="e">
        <f t="shared" si="33"/>
        <v>#REF!</v>
      </c>
      <c r="R79" s="155"/>
      <c r="S79" s="124"/>
      <c r="T79" s="119"/>
      <c r="U79" s="119"/>
      <c r="V79" s="124"/>
      <c r="W79" s="124"/>
      <c r="X79" s="124"/>
      <c r="Y79" s="124"/>
      <c r="Z79" s="124"/>
    </row>
    <row r="80" spans="1:26" ht="27.75" hidden="1" customHeight="1" outlineLevel="1">
      <c r="A80" s="140"/>
      <c r="B80" s="155" t="s">
        <v>820</v>
      </c>
      <c r="C80" s="155">
        <f t="shared" ref="C80:D80" si="51">C52</f>
        <v>0</v>
      </c>
      <c r="D80" s="155">
        <f t="shared" si="51"/>
        <v>0</v>
      </c>
      <c r="E80" s="155">
        <v>2</v>
      </c>
      <c r="F80" s="155">
        <f t="shared" si="48"/>
        <v>11</v>
      </c>
      <c r="G80" s="155"/>
      <c r="H80" s="155">
        <f t="shared" si="49"/>
        <v>0.2</v>
      </c>
      <c r="I80" s="155">
        <f t="shared" ref="I80:I82" si="52">I52</f>
        <v>1</v>
      </c>
      <c r="J80" s="157">
        <f t="shared" si="50"/>
        <v>8.8000000000000007</v>
      </c>
      <c r="K80" s="157"/>
      <c r="L80" s="175" t="e">
        <f t="shared" si="28"/>
        <v>#REF!</v>
      </c>
      <c r="M80" s="175" t="e">
        <f t="shared" si="29"/>
        <v>#REF!</v>
      </c>
      <c r="N80" s="175" t="e">
        <f t="shared" si="30"/>
        <v>#REF!</v>
      </c>
      <c r="O80" s="175" t="e">
        <f t="shared" si="31"/>
        <v>#REF!</v>
      </c>
      <c r="P80" s="175" t="e">
        <f t="shared" si="32"/>
        <v>#REF!</v>
      </c>
      <c r="Q80" s="175" t="e">
        <f t="shared" si="33"/>
        <v>#REF!</v>
      </c>
      <c r="R80" s="155"/>
      <c r="S80" s="124"/>
      <c r="T80" s="119"/>
      <c r="U80" s="119"/>
      <c r="V80" s="124"/>
      <c r="W80" s="124"/>
      <c r="X80" s="124"/>
      <c r="Y80" s="124"/>
      <c r="Z80" s="124"/>
    </row>
    <row r="81" spans="1:26" ht="27.75" hidden="1" customHeight="1" outlineLevel="1">
      <c r="A81" s="140"/>
      <c r="B81" s="155" t="s">
        <v>821</v>
      </c>
      <c r="C81" s="155">
        <f t="shared" ref="C81:D81" si="53">C53</f>
        <v>0</v>
      </c>
      <c r="D81" s="155">
        <f t="shared" si="53"/>
        <v>0</v>
      </c>
      <c r="E81" s="155">
        <v>4</v>
      </c>
      <c r="F81" s="155">
        <f t="shared" si="48"/>
        <v>6.75</v>
      </c>
      <c r="G81" s="155"/>
      <c r="H81" s="155">
        <f t="shared" si="49"/>
        <v>0.3</v>
      </c>
      <c r="I81" s="155">
        <f t="shared" si="52"/>
        <v>1</v>
      </c>
      <c r="J81" s="157">
        <f t="shared" si="50"/>
        <v>16.2</v>
      </c>
      <c r="K81" s="157"/>
      <c r="L81" s="175" t="e">
        <f t="shared" si="28"/>
        <v>#REF!</v>
      </c>
      <c r="M81" s="175" t="e">
        <f t="shared" si="29"/>
        <v>#REF!</v>
      </c>
      <c r="N81" s="175" t="e">
        <f t="shared" si="30"/>
        <v>#REF!</v>
      </c>
      <c r="O81" s="175" t="e">
        <f t="shared" si="31"/>
        <v>#REF!</v>
      </c>
      <c r="P81" s="175" t="e">
        <f t="shared" si="32"/>
        <v>#REF!</v>
      </c>
      <c r="Q81" s="175" t="e">
        <f t="shared" si="33"/>
        <v>#REF!</v>
      </c>
      <c r="R81" s="155"/>
      <c r="S81" s="124"/>
      <c r="T81" s="119"/>
      <c r="U81" s="119"/>
      <c r="V81" s="124"/>
      <c r="W81" s="124"/>
      <c r="X81" s="124"/>
      <c r="Y81" s="124"/>
      <c r="Z81" s="124"/>
    </row>
    <row r="82" spans="1:26" ht="27.75" hidden="1" customHeight="1" outlineLevel="1">
      <c r="A82" s="140"/>
      <c r="B82" s="155" t="s">
        <v>822</v>
      </c>
      <c r="C82" s="155">
        <f t="shared" ref="C82:D82" si="54">C54</f>
        <v>0</v>
      </c>
      <c r="D82" s="155">
        <f t="shared" si="54"/>
        <v>0</v>
      </c>
      <c r="E82" s="155">
        <v>4</v>
      </c>
      <c r="F82" s="155">
        <f t="shared" si="48"/>
        <v>6.8</v>
      </c>
      <c r="G82" s="155"/>
      <c r="H82" s="155">
        <f t="shared" si="49"/>
        <v>0.2</v>
      </c>
      <c r="I82" s="155">
        <f t="shared" si="52"/>
        <v>1</v>
      </c>
      <c r="J82" s="157">
        <f t="shared" si="50"/>
        <v>10.88</v>
      </c>
      <c r="K82" s="157"/>
      <c r="L82" s="175" t="e">
        <f t="shared" si="28"/>
        <v>#REF!</v>
      </c>
      <c r="M82" s="175" t="e">
        <f t="shared" si="29"/>
        <v>#REF!</v>
      </c>
      <c r="N82" s="175" t="e">
        <f t="shared" si="30"/>
        <v>#REF!</v>
      </c>
      <c r="O82" s="175" t="e">
        <f t="shared" si="31"/>
        <v>#REF!</v>
      </c>
      <c r="P82" s="175" t="e">
        <f t="shared" si="32"/>
        <v>#REF!</v>
      </c>
      <c r="Q82" s="175" t="e">
        <f t="shared" si="33"/>
        <v>#REF!</v>
      </c>
      <c r="R82" s="155"/>
      <c r="S82" s="124"/>
      <c r="T82" s="119"/>
      <c r="U82" s="119"/>
      <c r="V82" s="124"/>
      <c r="W82" s="124"/>
      <c r="X82" s="124"/>
      <c r="Y82" s="124"/>
      <c r="Z82" s="124"/>
    </row>
    <row r="83" spans="1:26" ht="27.75" hidden="1" customHeight="1" outlineLevel="1">
      <c r="A83" s="140"/>
      <c r="B83" s="155" t="s">
        <v>828</v>
      </c>
      <c r="C83" s="155"/>
      <c r="D83" s="155"/>
      <c r="E83" s="155">
        <v>2</v>
      </c>
      <c r="F83" s="155">
        <f>0.8*4</f>
        <v>3.2</v>
      </c>
      <c r="G83" s="155"/>
      <c r="H83" s="155">
        <v>0.3</v>
      </c>
      <c r="I83" s="155">
        <v>1</v>
      </c>
      <c r="J83" s="157">
        <f t="shared" si="50"/>
        <v>3.84</v>
      </c>
      <c r="K83" s="157"/>
      <c r="L83" s="175" t="e">
        <f t="shared" si="28"/>
        <v>#REF!</v>
      </c>
      <c r="M83" s="175" t="e">
        <f t="shared" si="29"/>
        <v>#REF!</v>
      </c>
      <c r="N83" s="175" t="e">
        <f t="shared" si="30"/>
        <v>#REF!</v>
      </c>
      <c r="O83" s="175" t="e">
        <f t="shared" si="31"/>
        <v>#REF!</v>
      </c>
      <c r="P83" s="175" t="e">
        <f t="shared" si="32"/>
        <v>#REF!</v>
      </c>
      <c r="Q83" s="175" t="e">
        <f t="shared" si="33"/>
        <v>#REF!</v>
      </c>
      <c r="R83" s="155"/>
      <c r="S83" s="124"/>
      <c r="T83" s="119"/>
      <c r="U83" s="119"/>
      <c r="V83" s="124"/>
      <c r="W83" s="124"/>
      <c r="X83" s="124"/>
      <c r="Y83" s="124"/>
      <c r="Z83" s="124"/>
    </row>
    <row r="84" spans="1:26" ht="27.75" hidden="1" customHeight="1" outlineLevel="1">
      <c r="A84" s="140"/>
      <c r="B84" s="155"/>
      <c r="C84" s="155"/>
      <c r="D84" s="155"/>
      <c r="E84" s="155">
        <v>2</v>
      </c>
      <c r="F84" s="155">
        <f>0.6*4</f>
        <v>2.4</v>
      </c>
      <c r="G84" s="155"/>
      <c r="H84" s="155">
        <v>0.3</v>
      </c>
      <c r="I84" s="155">
        <v>1</v>
      </c>
      <c r="J84" s="157">
        <f t="shared" si="50"/>
        <v>2.88</v>
      </c>
      <c r="K84" s="157"/>
      <c r="L84" s="175" t="e">
        <f t="shared" si="28"/>
        <v>#REF!</v>
      </c>
      <c r="M84" s="175" t="e">
        <f t="shared" si="29"/>
        <v>#REF!</v>
      </c>
      <c r="N84" s="175" t="e">
        <f t="shared" si="30"/>
        <v>#REF!</v>
      </c>
      <c r="O84" s="175" t="e">
        <f t="shared" si="31"/>
        <v>#REF!</v>
      </c>
      <c r="P84" s="175" t="e">
        <f t="shared" si="32"/>
        <v>#REF!</v>
      </c>
      <c r="Q84" s="175" t="e">
        <f t="shared" si="33"/>
        <v>#REF!</v>
      </c>
      <c r="R84" s="155"/>
      <c r="S84" s="124"/>
      <c r="T84" s="119"/>
      <c r="U84" s="119"/>
      <c r="V84" s="124"/>
      <c r="W84" s="124"/>
      <c r="X84" s="124"/>
      <c r="Y84" s="124"/>
      <c r="Z84" s="124"/>
    </row>
    <row r="85" spans="1:26" ht="17.25" hidden="1" customHeight="1" outlineLevel="1">
      <c r="A85" s="140"/>
      <c r="B85" s="155"/>
      <c r="C85" s="155"/>
      <c r="D85" s="140"/>
      <c r="E85" s="155"/>
      <c r="F85" s="155"/>
      <c r="G85" s="155"/>
      <c r="H85" s="155"/>
      <c r="I85" s="155"/>
      <c r="J85" s="157"/>
      <c r="K85" s="157"/>
      <c r="L85" s="175" t="e">
        <f t="shared" si="28"/>
        <v>#REF!</v>
      </c>
      <c r="M85" s="175" t="e">
        <f t="shared" si="29"/>
        <v>#REF!</v>
      </c>
      <c r="N85" s="175" t="e">
        <f t="shared" si="30"/>
        <v>#REF!</v>
      </c>
      <c r="O85" s="175" t="e">
        <f t="shared" si="31"/>
        <v>#REF!</v>
      </c>
      <c r="P85" s="175" t="e">
        <f t="shared" si="32"/>
        <v>#REF!</v>
      </c>
      <c r="Q85" s="175" t="e">
        <f t="shared" si="33"/>
        <v>#REF!</v>
      </c>
      <c r="R85" s="155"/>
      <c r="S85" s="124"/>
      <c r="T85" s="119"/>
      <c r="U85" s="119"/>
      <c r="V85" s="124"/>
      <c r="W85" s="124"/>
      <c r="X85" s="124"/>
      <c r="Y85" s="124"/>
      <c r="Z85" s="124"/>
    </row>
    <row r="86" spans="1:26" ht="27.75" customHeight="1">
      <c r="A86" s="154" t="s">
        <v>218</v>
      </c>
      <c r="B86" s="159" t="s">
        <v>251</v>
      </c>
      <c r="C86" s="153"/>
      <c r="D86" s="154"/>
      <c r="E86" s="154"/>
      <c r="F86" s="154"/>
      <c r="G86" s="154"/>
      <c r="H86" s="154"/>
      <c r="I86" s="154"/>
      <c r="J86" s="154"/>
      <c r="K86" s="151"/>
      <c r="L86" s="175"/>
      <c r="M86" s="175"/>
      <c r="N86" s="175"/>
      <c r="O86" s="175"/>
      <c r="P86" s="175"/>
      <c r="Q86" s="175"/>
      <c r="R86" s="153"/>
      <c r="S86" s="180"/>
      <c r="T86" s="119"/>
      <c r="U86" s="119"/>
      <c r="V86" s="180"/>
      <c r="W86" s="180"/>
      <c r="X86" s="180"/>
      <c r="Y86" s="180"/>
      <c r="Z86" s="180"/>
    </row>
    <row r="87" spans="1:26" ht="38.25" customHeight="1">
      <c r="A87" s="140">
        <v>11</v>
      </c>
      <c r="B87" s="155" t="s">
        <v>829</v>
      </c>
      <c r="C87" s="155"/>
      <c r="D87" s="140" t="s">
        <v>254</v>
      </c>
      <c r="E87" s="156"/>
      <c r="F87" s="157"/>
      <c r="G87" s="157"/>
      <c r="H87" s="157"/>
      <c r="I87" s="157"/>
      <c r="J87" s="157"/>
      <c r="K87" s="157">
        <f>8514.5+91.5+1290.4</f>
        <v>9896.4</v>
      </c>
      <c r="L87" s="175" t="e">
        <f t="shared" ref="L87:L90" si="55">T87*$T$5</f>
        <v>#REF!</v>
      </c>
      <c r="M87" s="175" t="e">
        <f t="shared" ref="M87:M90" si="56">ROUND(L87*K87,0)</f>
        <v>#REF!</v>
      </c>
      <c r="N87" s="175" t="e">
        <f t="shared" ref="N87:N90" si="57">U87*$T$5</f>
        <v>#REF!</v>
      </c>
      <c r="O87" s="175" t="e">
        <f t="shared" ref="O87:O90" si="58">ROUND(N87*K87,0)</f>
        <v>#REF!</v>
      </c>
      <c r="P87" s="175" t="e">
        <f t="shared" ref="P87:P90" si="59">N87+L87</f>
        <v>#REF!</v>
      </c>
      <c r="Q87" s="175" t="e">
        <f t="shared" ref="Q87:Q90" si="60">P87*K87</f>
        <v>#REF!</v>
      </c>
      <c r="R87" s="155"/>
      <c r="S87" s="124"/>
      <c r="T87" s="119" t="e">
        <f>'Bill 2-Main building works'!#REF!</f>
        <v>#REF!</v>
      </c>
      <c r="U87" s="119" t="e">
        <f>'Bill 2-Main building works'!#REF!</f>
        <v>#REF!</v>
      </c>
      <c r="V87" s="124"/>
      <c r="W87" s="124"/>
      <c r="X87" s="124"/>
      <c r="Y87" s="124"/>
      <c r="Z87" s="124"/>
    </row>
    <row r="88" spans="1:26" ht="38.25" customHeight="1">
      <c r="A88" s="140">
        <v>12</v>
      </c>
      <c r="B88" s="155" t="s">
        <v>455</v>
      </c>
      <c r="C88" s="155"/>
      <c r="D88" s="140" t="s">
        <v>254</v>
      </c>
      <c r="E88" s="156"/>
      <c r="F88" s="157"/>
      <c r="G88" s="157"/>
      <c r="H88" s="157"/>
      <c r="I88" s="157"/>
      <c r="J88" s="157"/>
      <c r="K88" s="157">
        <f>67.4+35.5+31.9+1295.6+3441+335.6+3.8+383.9+7.6+354.6+889.4+82.3</f>
        <v>6928.6</v>
      </c>
      <c r="L88" s="175" t="e">
        <f t="shared" si="55"/>
        <v>#REF!</v>
      </c>
      <c r="M88" s="175" t="e">
        <f t="shared" si="56"/>
        <v>#REF!</v>
      </c>
      <c r="N88" s="175" t="e">
        <f t="shared" si="57"/>
        <v>#REF!</v>
      </c>
      <c r="O88" s="175" t="e">
        <f t="shared" si="58"/>
        <v>#REF!</v>
      </c>
      <c r="P88" s="175" t="e">
        <f t="shared" si="59"/>
        <v>#REF!</v>
      </c>
      <c r="Q88" s="175" t="e">
        <f t="shared" si="60"/>
        <v>#REF!</v>
      </c>
      <c r="R88" s="155"/>
      <c r="S88" s="124"/>
      <c r="T88" s="119" t="e">
        <f t="shared" ref="T88:U88" si="61">T87</f>
        <v>#REF!</v>
      </c>
      <c r="U88" s="119" t="e">
        <f t="shared" si="61"/>
        <v>#REF!</v>
      </c>
      <c r="V88" s="124"/>
      <c r="W88" s="124"/>
      <c r="X88" s="124"/>
      <c r="Y88" s="124"/>
      <c r="Z88" s="124"/>
    </row>
    <row r="89" spans="1:26" ht="38.25" customHeight="1">
      <c r="A89" s="140">
        <v>13</v>
      </c>
      <c r="B89" s="155" t="s">
        <v>456</v>
      </c>
      <c r="C89" s="155"/>
      <c r="D89" s="140" t="s">
        <v>254</v>
      </c>
      <c r="E89" s="156"/>
      <c r="F89" s="157"/>
      <c r="G89" s="157"/>
      <c r="H89" s="157"/>
      <c r="I89" s="157"/>
      <c r="J89" s="157"/>
      <c r="K89" s="157">
        <f>79.1+628.5+3.2+29+2.9+27.1+61.9</f>
        <v>831.7</v>
      </c>
      <c r="L89" s="175" t="e">
        <f t="shared" si="55"/>
        <v>#REF!</v>
      </c>
      <c r="M89" s="175" t="e">
        <f t="shared" si="56"/>
        <v>#REF!</v>
      </c>
      <c r="N89" s="175" t="e">
        <f t="shared" si="57"/>
        <v>#REF!</v>
      </c>
      <c r="O89" s="175" t="e">
        <f t="shared" si="58"/>
        <v>#REF!</v>
      </c>
      <c r="P89" s="175" t="e">
        <f t="shared" si="59"/>
        <v>#REF!</v>
      </c>
      <c r="Q89" s="175" t="e">
        <f t="shared" si="60"/>
        <v>#REF!</v>
      </c>
      <c r="R89" s="155"/>
      <c r="S89" s="124"/>
      <c r="T89" s="119" t="e">
        <f t="shared" ref="T89:U89" si="62">T88</f>
        <v>#REF!</v>
      </c>
      <c r="U89" s="119" t="e">
        <f t="shared" si="62"/>
        <v>#REF!</v>
      </c>
      <c r="V89" s="124"/>
      <c r="W89" s="124"/>
      <c r="X89" s="124"/>
      <c r="Y89" s="124"/>
      <c r="Z89" s="124"/>
    </row>
    <row r="90" spans="1:26" ht="38.25" customHeight="1">
      <c r="A90" s="140">
        <v>14</v>
      </c>
      <c r="B90" s="155" t="s">
        <v>457</v>
      </c>
      <c r="C90" s="155"/>
      <c r="D90" s="140" t="s">
        <v>254</v>
      </c>
      <c r="E90" s="156"/>
      <c r="F90" s="157"/>
      <c r="G90" s="157"/>
      <c r="H90" s="157"/>
      <c r="I90" s="157"/>
      <c r="J90" s="157"/>
      <c r="K90" s="157">
        <f>3710.5+365.6+161.1+42.9+100.5+19.9+96+53.7+110.3+24.9+108.7</f>
        <v>4794.1000000000004</v>
      </c>
      <c r="L90" s="175" t="e">
        <f t="shared" si="55"/>
        <v>#REF!</v>
      </c>
      <c r="M90" s="175" t="e">
        <f t="shared" si="56"/>
        <v>#REF!</v>
      </c>
      <c r="N90" s="175" t="e">
        <f t="shared" si="57"/>
        <v>#REF!</v>
      </c>
      <c r="O90" s="175" t="e">
        <f t="shared" si="58"/>
        <v>#REF!</v>
      </c>
      <c r="P90" s="175" t="e">
        <f t="shared" si="59"/>
        <v>#REF!</v>
      </c>
      <c r="Q90" s="175" t="e">
        <f t="shared" si="60"/>
        <v>#REF!</v>
      </c>
      <c r="R90" s="155"/>
      <c r="S90" s="124"/>
      <c r="T90" s="119" t="e">
        <f t="shared" ref="T90:U90" si="63">T89</f>
        <v>#REF!</v>
      </c>
      <c r="U90" s="119" t="e">
        <f t="shared" si="63"/>
        <v>#REF!</v>
      </c>
      <c r="V90" s="124"/>
      <c r="W90" s="124"/>
      <c r="X90" s="124"/>
      <c r="Y90" s="124"/>
      <c r="Z90" s="124"/>
    </row>
    <row r="91" spans="1:26" ht="27.75" customHeight="1">
      <c r="A91" s="140"/>
      <c r="B91" s="155"/>
      <c r="C91" s="155"/>
      <c r="D91" s="155"/>
      <c r="E91" s="155"/>
      <c r="F91" s="155"/>
      <c r="G91" s="155"/>
      <c r="H91" s="155"/>
      <c r="I91" s="155"/>
      <c r="J91" s="157"/>
      <c r="K91" s="157"/>
      <c r="L91" s="175"/>
      <c r="M91" s="175"/>
      <c r="N91" s="175"/>
      <c r="O91" s="175"/>
      <c r="P91" s="175"/>
      <c r="Q91" s="175"/>
      <c r="R91" s="155"/>
      <c r="S91" s="124"/>
      <c r="T91" s="119"/>
      <c r="U91" s="119"/>
      <c r="V91" s="124"/>
      <c r="W91" s="124"/>
      <c r="X91" s="124"/>
      <c r="Y91" s="124"/>
      <c r="Z91" s="124"/>
    </row>
    <row r="92" spans="1:26" ht="27.75" customHeight="1">
      <c r="A92" s="152"/>
      <c r="B92" s="153" t="s">
        <v>346</v>
      </c>
      <c r="C92" s="153"/>
      <c r="D92" s="154"/>
      <c r="E92" s="150"/>
      <c r="F92" s="151"/>
      <c r="G92" s="151"/>
      <c r="H92" s="151"/>
      <c r="I92" s="151"/>
      <c r="J92" s="151"/>
      <c r="K92" s="151"/>
      <c r="L92" s="174"/>
      <c r="M92" s="174"/>
      <c r="N92" s="174"/>
      <c r="O92" s="174"/>
      <c r="P92" s="174"/>
      <c r="Q92" s="174"/>
      <c r="R92" s="153"/>
      <c r="S92" s="124"/>
      <c r="T92" s="119"/>
      <c r="U92" s="119"/>
      <c r="V92" s="124"/>
      <c r="W92" s="124"/>
      <c r="X92" s="124"/>
      <c r="Y92" s="124"/>
      <c r="Z92" s="124"/>
    </row>
    <row r="93" spans="1:26" ht="38.25" customHeight="1" collapsed="1">
      <c r="A93" s="140">
        <v>1</v>
      </c>
      <c r="B93" s="155" t="s">
        <v>458</v>
      </c>
      <c r="C93" s="155" t="s">
        <v>459</v>
      </c>
      <c r="D93" s="140" t="s">
        <v>206</v>
      </c>
      <c r="E93" s="156"/>
      <c r="F93" s="157"/>
      <c r="G93" s="157"/>
      <c r="H93" s="157"/>
      <c r="I93" s="157"/>
      <c r="J93" s="157"/>
      <c r="K93" s="157">
        <f>+SUBTOTAL(9,J94:J99)</f>
        <v>553.19365000000005</v>
      </c>
      <c r="L93" s="175" t="e">
        <f t="shared" ref="L93:L108" si="64">T93*$T$5</f>
        <v>#REF!</v>
      </c>
      <c r="M93" s="175" t="e">
        <f t="shared" ref="M93:M108" si="65">ROUND(L93*K93,0)</f>
        <v>#REF!</v>
      </c>
      <c r="N93" s="175" t="e">
        <f t="shared" ref="N93:N108" si="66">U93*$T$5</f>
        <v>#REF!</v>
      </c>
      <c r="O93" s="175" t="e">
        <f t="shared" ref="O93:O108" si="67">ROUND(N93*K93,0)</f>
        <v>#REF!</v>
      </c>
      <c r="P93" s="175" t="e">
        <f t="shared" ref="P93:P108" si="68">N93+L93</f>
        <v>#REF!</v>
      </c>
      <c r="Q93" s="175" t="e">
        <f t="shared" ref="Q93:Q108" si="69">P93*K93</f>
        <v>#REF!</v>
      </c>
      <c r="R93" s="155"/>
      <c r="S93" s="124"/>
      <c r="T93" s="119" t="e">
        <f>'Bill 2-Main building works'!#REF!</f>
        <v>#REF!</v>
      </c>
      <c r="U93" s="119" t="e">
        <f>'Bill 2-Main building works'!#REF!</f>
        <v>#REF!</v>
      </c>
      <c r="V93" s="124"/>
      <c r="W93" s="124"/>
      <c r="X93" s="124"/>
      <c r="Y93" s="124"/>
      <c r="Z93" s="124"/>
    </row>
    <row r="94" spans="1:26" ht="27.75" hidden="1" customHeight="1" outlineLevel="1">
      <c r="A94" s="140"/>
      <c r="B94" s="155" t="s">
        <v>460</v>
      </c>
      <c r="C94" s="155"/>
      <c r="D94" s="214"/>
      <c r="E94" s="156">
        <v>1</v>
      </c>
      <c r="F94" s="157"/>
      <c r="G94" s="157">
        <v>212.48</v>
      </c>
      <c r="H94" s="157"/>
      <c r="I94" s="157">
        <v>1</v>
      </c>
      <c r="J94" s="157">
        <f t="shared" ref="J94:J99" si="70">PRODUCT(E94:I94)</f>
        <v>212.48</v>
      </c>
      <c r="K94" s="214"/>
      <c r="L94" s="175" t="e">
        <f t="shared" si="64"/>
        <v>#REF!</v>
      </c>
      <c r="M94" s="175" t="e">
        <f t="shared" si="65"/>
        <v>#REF!</v>
      </c>
      <c r="N94" s="175" t="e">
        <f t="shared" si="66"/>
        <v>#REF!</v>
      </c>
      <c r="O94" s="175" t="e">
        <f t="shared" si="67"/>
        <v>#REF!</v>
      </c>
      <c r="P94" s="175" t="e">
        <f t="shared" si="68"/>
        <v>#REF!</v>
      </c>
      <c r="Q94" s="175" t="e">
        <f t="shared" si="69"/>
        <v>#REF!</v>
      </c>
      <c r="R94" s="155"/>
      <c r="S94" s="124"/>
      <c r="T94" s="119"/>
      <c r="U94" s="119"/>
      <c r="V94" s="124"/>
      <c r="W94" s="124"/>
      <c r="X94" s="124"/>
      <c r="Y94" s="124"/>
      <c r="Z94" s="124"/>
    </row>
    <row r="95" spans="1:26" ht="27.75" hidden="1" customHeight="1" outlineLevel="1">
      <c r="A95" s="140"/>
      <c r="B95" s="155" t="s">
        <v>830</v>
      </c>
      <c r="C95" s="155"/>
      <c r="D95" s="214"/>
      <c r="E95" s="156">
        <v>1</v>
      </c>
      <c r="F95" s="157">
        <f>(61.06+59.4)/2</f>
        <v>60.23</v>
      </c>
      <c r="G95" s="157">
        <v>0.35499999999999998</v>
      </c>
      <c r="H95" s="157"/>
      <c r="I95" s="157">
        <v>1</v>
      </c>
      <c r="J95" s="157">
        <f t="shared" si="70"/>
        <v>21.38165</v>
      </c>
      <c r="K95" s="214"/>
      <c r="L95" s="175" t="e">
        <f t="shared" si="64"/>
        <v>#REF!</v>
      </c>
      <c r="M95" s="175" t="e">
        <f t="shared" si="65"/>
        <v>#REF!</v>
      </c>
      <c r="N95" s="175" t="e">
        <f t="shared" si="66"/>
        <v>#REF!</v>
      </c>
      <c r="O95" s="175" t="e">
        <f t="shared" si="67"/>
        <v>#REF!</v>
      </c>
      <c r="P95" s="175" t="e">
        <f t="shared" si="68"/>
        <v>#REF!</v>
      </c>
      <c r="Q95" s="175" t="e">
        <f t="shared" si="69"/>
        <v>#REF!</v>
      </c>
      <c r="R95" s="155"/>
      <c r="S95" s="124"/>
      <c r="T95" s="119"/>
      <c r="U95" s="119"/>
      <c r="V95" s="124"/>
      <c r="W95" s="124"/>
      <c r="X95" s="124"/>
      <c r="Y95" s="124"/>
      <c r="Z95" s="124"/>
    </row>
    <row r="96" spans="1:26" ht="27.75" hidden="1" customHeight="1" outlineLevel="1">
      <c r="A96" s="140"/>
      <c r="B96" s="155" t="s">
        <v>831</v>
      </c>
      <c r="C96" s="155"/>
      <c r="D96" s="214"/>
      <c r="E96" s="156">
        <v>1</v>
      </c>
      <c r="F96" s="157">
        <f>F64</f>
        <v>47.91</v>
      </c>
      <c r="G96" s="157"/>
      <c r="H96" s="157">
        <v>2.4</v>
      </c>
      <c r="I96" s="157">
        <v>1</v>
      </c>
      <c r="J96" s="157">
        <f t="shared" si="70"/>
        <v>114.98399999999999</v>
      </c>
      <c r="K96" s="214"/>
      <c r="L96" s="175" t="e">
        <f t="shared" si="64"/>
        <v>#REF!</v>
      </c>
      <c r="M96" s="175" t="e">
        <f t="shared" si="65"/>
        <v>#REF!</v>
      </c>
      <c r="N96" s="175" t="e">
        <f t="shared" si="66"/>
        <v>#REF!</v>
      </c>
      <c r="O96" s="175" t="e">
        <f t="shared" si="67"/>
        <v>#REF!</v>
      </c>
      <c r="P96" s="175" t="e">
        <f t="shared" si="68"/>
        <v>#REF!</v>
      </c>
      <c r="Q96" s="175" t="e">
        <f t="shared" si="69"/>
        <v>#REF!</v>
      </c>
      <c r="R96" s="155"/>
      <c r="S96" s="124"/>
      <c r="T96" s="119"/>
      <c r="U96" s="119"/>
      <c r="V96" s="124"/>
      <c r="W96" s="124"/>
      <c r="X96" s="124"/>
      <c r="Y96" s="124"/>
      <c r="Z96" s="124"/>
    </row>
    <row r="97" spans="1:26" ht="27.75" hidden="1" customHeight="1" outlineLevel="1">
      <c r="A97" s="140"/>
      <c r="B97" s="155"/>
      <c r="C97" s="155"/>
      <c r="D97" s="214"/>
      <c r="E97" s="156">
        <v>1</v>
      </c>
      <c r="F97" s="157">
        <f>F96</f>
        <v>47.91</v>
      </c>
      <c r="G97" s="157"/>
      <c r="H97" s="157">
        <f>H96+0.4</f>
        <v>2.8</v>
      </c>
      <c r="I97" s="157">
        <v>1</v>
      </c>
      <c r="J97" s="157">
        <f t="shared" si="70"/>
        <v>134.148</v>
      </c>
      <c r="K97" s="214"/>
      <c r="L97" s="175" t="e">
        <f t="shared" si="64"/>
        <v>#REF!</v>
      </c>
      <c r="M97" s="175" t="e">
        <f t="shared" si="65"/>
        <v>#REF!</v>
      </c>
      <c r="N97" s="175" t="e">
        <f t="shared" si="66"/>
        <v>#REF!</v>
      </c>
      <c r="O97" s="175" t="e">
        <f t="shared" si="67"/>
        <v>#REF!</v>
      </c>
      <c r="P97" s="175" t="e">
        <f t="shared" si="68"/>
        <v>#REF!</v>
      </c>
      <c r="Q97" s="175" t="e">
        <f t="shared" si="69"/>
        <v>#REF!</v>
      </c>
      <c r="R97" s="155"/>
      <c r="S97" s="124"/>
      <c r="T97" s="119"/>
      <c r="U97" s="119"/>
      <c r="V97" s="124"/>
      <c r="W97" s="124"/>
      <c r="X97" s="124"/>
      <c r="Y97" s="124"/>
      <c r="Z97" s="124"/>
    </row>
    <row r="98" spans="1:26" ht="27.75" hidden="1" customHeight="1" outlineLevel="1">
      <c r="A98" s="140"/>
      <c r="B98" s="155" t="s">
        <v>832</v>
      </c>
      <c r="C98" s="155"/>
      <c r="D98" s="214"/>
      <c r="E98" s="156">
        <v>1</v>
      </c>
      <c r="F98" s="157">
        <f>F67</f>
        <v>12</v>
      </c>
      <c r="G98" s="157"/>
      <c r="H98" s="157">
        <v>2.7</v>
      </c>
      <c r="I98" s="157">
        <v>1</v>
      </c>
      <c r="J98" s="157">
        <f t="shared" si="70"/>
        <v>32.4</v>
      </c>
      <c r="K98" s="214"/>
      <c r="L98" s="175" t="e">
        <f t="shared" si="64"/>
        <v>#REF!</v>
      </c>
      <c r="M98" s="175" t="e">
        <f t="shared" si="65"/>
        <v>#REF!</v>
      </c>
      <c r="N98" s="175" t="e">
        <f t="shared" si="66"/>
        <v>#REF!</v>
      </c>
      <c r="O98" s="175" t="e">
        <f t="shared" si="67"/>
        <v>#REF!</v>
      </c>
      <c r="P98" s="175" t="e">
        <f t="shared" si="68"/>
        <v>#REF!</v>
      </c>
      <c r="Q98" s="175" t="e">
        <f t="shared" si="69"/>
        <v>#REF!</v>
      </c>
      <c r="R98" s="155"/>
      <c r="S98" s="124"/>
      <c r="T98" s="119"/>
      <c r="U98" s="119"/>
      <c r="V98" s="124"/>
      <c r="W98" s="124"/>
      <c r="X98" s="124"/>
      <c r="Y98" s="124"/>
      <c r="Z98" s="124"/>
    </row>
    <row r="99" spans="1:26" ht="27.75" hidden="1" customHeight="1" outlineLevel="1">
      <c r="A99" s="140"/>
      <c r="B99" s="155"/>
      <c r="C99" s="155"/>
      <c r="D99" s="214"/>
      <c r="E99" s="156">
        <v>1</v>
      </c>
      <c r="F99" s="157">
        <f>F98</f>
        <v>12</v>
      </c>
      <c r="G99" s="157"/>
      <c r="H99" s="157">
        <f>H98+0.45</f>
        <v>3.15</v>
      </c>
      <c r="I99" s="157">
        <v>1</v>
      </c>
      <c r="J99" s="157">
        <f t="shared" si="70"/>
        <v>37.799999999999997</v>
      </c>
      <c r="K99" s="214"/>
      <c r="L99" s="175" t="e">
        <f t="shared" si="64"/>
        <v>#REF!</v>
      </c>
      <c r="M99" s="175" t="e">
        <f t="shared" si="65"/>
        <v>#REF!</v>
      </c>
      <c r="N99" s="175" t="e">
        <f t="shared" si="66"/>
        <v>#REF!</v>
      </c>
      <c r="O99" s="175" t="e">
        <f t="shared" si="67"/>
        <v>#REF!</v>
      </c>
      <c r="P99" s="175" t="e">
        <f t="shared" si="68"/>
        <v>#REF!</v>
      </c>
      <c r="Q99" s="175" t="e">
        <f t="shared" si="69"/>
        <v>#REF!</v>
      </c>
      <c r="R99" s="155"/>
      <c r="S99" s="124"/>
      <c r="T99" s="119"/>
      <c r="U99" s="119"/>
      <c r="V99" s="124"/>
      <c r="W99" s="124"/>
      <c r="X99" s="124"/>
      <c r="Y99" s="124"/>
      <c r="Z99" s="124"/>
    </row>
    <row r="100" spans="1:26" ht="38.25" customHeight="1" collapsed="1">
      <c r="A100" s="140">
        <v>2</v>
      </c>
      <c r="B100" s="155" t="s">
        <v>463</v>
      </c>
      <c r="C100" s="155" t="s">
        <v>464</v>
      </c>
      <c r="D100" s="140" t="s">
        <v>242</v>
      </c>
      <c r="E100" s="156"/>
      <c r="F100" s="157"/>
      <c r="G100" s="157"/>
      <c r="H100" s="157"/>
      <c r="I100" s="157"/>
      <c r="J100" s="157"/>
      <c r="K100" s="157">
        <f>+SUBTOTAL(9,J101)</f>
        <v>63.43</v>
      </c>
      <c r="L100" s="175" t="e">
        <f t="shared" si="64"/>
        <v>#REF!</v>
      </c>
      <c r="M100" s="175" t="e">
        <f t="shared" si="65"/>
        <v>#REF!</v>
      </c>
      <c r="N100" s="175" t="e">
        <f t="shared" si="66"/>
        <v>#REF!</v>
      </c>
      <c r="O100" s="175" t="e">
        <f t="shared" si="67"/>
        <v>#REF!</v>
      </c>
      <c r="P100" s="175" t="e">
        <f t="shared" si="68"/>
        <v>#REF!</v>
      </c>
      <c r="Q100" s="175" t="e">
        <f t="shared" si="69"/>
        <v>#REF!</v>
      </c>
      <c r="R100" s="155"/>
      <c r="S100" s="124"/>
      <c r="T100" s="119">
        <v>145000</v>
      </c>
      <c r="U100" s="119">
        <v>20000</v>
      </c>
      <c r="V100" s="124"/>
      <c r="W100" s="124"/>
      <c r="X100" s="124"/>
      <c r="Y100" s="124"/>
      <c r="Z100" s="124"/>
    </row>
    <row r="101" spans="1:26" ht="27.75" hidden="1" customHeight="1" outlineLevel="1">
      <c r="A101" s="140"/>
      <c r="B101" s="155"/>
      <c r="C101" s="155"/>
      <c r="D101" s="214"/>
      <c r="E101" s="156">
        <v>1</v>
      </c>
      <c r="F101" s="157">
        <v>63.43</v>
      </c>
      <c r="G101" s="157"/>
      <c r="H101" s="157"/>
      <c r="I101" s="157">
        <v>1</v>
      </c>
      <c r="J101" s="157">
        <f>PRODUCT(E101:I101)</f>
        <v>63.43</v>
      </c>
      <c r="K101" s="214"/>
      <c r="L101" s="175" t="e">
        <f t="shared" si="64"/>
        <v>#REF!</v>
      </c>
      <c r="M101" s="175" t="e">
        <f t="shared" si="65"/>
        <v>#REF!</v>
      </c>
      <c r="N101" s="175" t="e">
        <f t="shared" si="66"/>
        <v>#REF!</v>
      </c>
      <c r="O101" s="175" t="e">
        <f t="shared" si="67"/>
        <v>#REF!</v>
      </c>
      <c r="P101" s="175" t="e">
        <f t="shared" si="68"/>
        <v>#REF!</v>
      </c>
      <c r="Q101" s="175" t="e">
        <f t="shared" si="69"/>
        <v>#REF!</v>
      </c>
      <c r="R101" s="155"/>
      <c r="S101" s="124"/>
      <c r="T101" s="119"/>
      <c r="U101" s="119"/>
      <c r="V101" s="124"/>
      <c r="W101" s="124"/>
      <c r="X101" s="124"/>
      <c r="Y101" s="124"/>
      <c r="Z101" s="124"/>
    </row>
    <row r="102" spans="1:26" ht="38.25" customHeight="1">
      <c r="A102" s="140">
        <v>3</v>
      </c>
      <c r="B102" s="155" t="s">
        <v>465</v>
      </c>
      <c r="C102" s="155" t="s">
        <v>833</v>
      </c>
      <c r="D102" s="140" t="s">
        <v>280</v>
      </c>
      <c r="E102" s="156"/>
      <c r="F102" s="157"/>
      <c r="G102" s="157"/>
      <c r="H102" s="157"/>
      <c r="I102" s="157"/>
      <c r="J102" s="157"/>
      <c r="K102" s="157">
        <v>2</v>
      </c>
      <c r="L102" s="175" t="e">
        <f t="shared" si="64"/>
        <v>#REF!</v>
      </c>
      <c r="M102" s="175" t="e">
        <f t="shared" si="65"/>
        <v>#REF!</v>
      </c>
      <c r="N102" s="175" t="e">
        <f t="shared" si="66"/>
        <v>#REF!</v>
      </c>
      <c r="O102" s="175" t="e">
        <f t="shared" si="67"/>
        <v>#REF!</v>
      </c>
      <c r="P102" s="175" t="e">
        <f t="shared" si="68"/>
        <v>#REF!</v>
      </c>
      <c r="Q102" s="175" t="e">
        <f t="shared" si="69"/>
        <v>#REF!</v>
      </c>
      <c r="R102" s="155"/>
      <c r="S102" s="124"/>
      <c r="T102" s="119">
        <v>2500000</v>
      </c>
      <c r="U102" s="119">
        <v>350000</v>
      </c>
      <c r="V102" s="124"/>
      <c r="W102" s="124"/>
      <c r="X102" s="124"/>
      <c r="Y102" s="124"/>
      <c r="Z102" s="124"/>
    </row>
    <row r="103" spans="1:26" ht="38.25" customHeight="1" collapsed="1">
      <c r="A103" s="140">
        <v>5</v>
      </c>
      <c r="B103" s="155" t="s">
        <v>834</v>
      </c>
      <c r="C103" s="155"/>
      <c r="D103" s="140" t="s">
        <v>206</v>
      </c>
      <c r="E103" s="156"/>
      <c r="F103" s="157"/>
      <c r="G103" s="157"/>
      <c r="H103" s="157"/>
      <c r="I103" s="157"/>
      <c r="J103" s="157"/>
      <c r="K103" s="157">
        <f>+SUBTOTAL(9,J104:J105)</f>
        <v>185.52600000000001</v>
      </c>
      <c r="L103" s="175" t="e">
        <f t="shared" si="64"/>
        <v>#REF!</v>
      </c>
      <c r="M103" s="175" t="e">
        <f t="shared" si="65"/>
        <v>#REF!</v>
      </c>
      <c r="N103" s="175" t="e">
        <f t="shared" si="66"/>
        <v>#REF!</v>
      </c>
      <c r="O103" s="175" t="e">
        <f t="shared" si="67"/>
        <v>#REF!</v>
      </c>
      <c r="P103" s="175" t="e">
        <f t="shared" si="68"/>
        <v>#REF!</v>
      </c>
      <c r="Q103" s="175" t="e">
        <f t="shared" si="69"/>
        <v>#REF!</v>
      </c>
      <c r="R103" s="155"/>
      <c r="S103" s="124"/>
      <c r="T103" s="119" t="e">
        <f>'Bill 2-Main building works'!#REF!</f>
        <v>#REF!</v>
      </c>
      <c r="U103" s="119" t="e">
        <f>'Bill 2-Main building works'!#REF!</f>
        <v>#REF!</v>
      </c>
      <c r="V103" s="124"/>
      <c r="W103" s="124"/>
      <c r="X103" s="124"/>
      <c r="Y103" s="124"/>
      <c r="Z103" s="124"/>
    </row>
    <row r="104" spans="1:26" ht="45.75" hidden="1" customHeight="1" outlineLevel="1">
      <c r="A104" s="140"/>
      <c r="B104" s="155" t="s">
        <v>835</v>
      </c>
      <c r="C104" s="155"/>
      <c r="D104" s="214"/>
      <c r="E104" s="156">
        <v>1</v>
      </c>
      <c r="F104" s="157">
        <v>61.064</v>
      </c>
      <c r="G104" s="157"/>
      <c r="H104" s="157">
        <v>2.75</v>
      </c>
      <c r="I104" s="157">
        <v>1</v>
      </c>
      <c r="J104" s="157">
        <f t="shared" ref="J104:J105" si="71">PRODUCT(E104:I104)</f>
        <v>167.92599999999999</v>
      </c>
      <c r="K104" s="214"/>
      <c r="L104" s="175" t="e">
        <f t="shared" si="64"/>
        <v>#REF!</v>
      </c>
      <c r="M104" s="175" t="e">
        <f t="shared" si="65"/>
        <v>#REF!</v>
      </c>
      <c r="N104" s="175" t="e">
        <f t="shared" si="66"/>
        <v>#REF!</v>
      </c>
      <c r="O104" s="175" t="e">
        <f t="shared" si="67"/>
        <v>#REF!</v>
      </c>
      <c r="P104" s="175" t="e">
        <f t="shared" si="68"/>
        <v>#REF!</v>
      </c>
      <c r="Q104" s="175" t="e">
        <f t="shared" si="69"/>
        <v>#REF!</v>
      </c>
      <c r="R104" s="155"/>
      <c r="S104" s="124"/>
      <c r="T104" s="119"/>
      <c r="U104" s="119"/>
      <c r="V104" s="124"/>
      <c r="W104" s="124"/>
      <c r="X104" s="124"/>
      <c r="Y104" s="124"/>
      <c r="Z104" s="124"/>
    </row>
    <row r="105" spans="1:26" ht="45.75" hidden="1" customHeight="1" outlineLevel="1">
      <c r="A105" s="140"/>
      <c r="B105" s="155" t="s">
        <v>836</v>
      </c>
      <c r="C105" s="155"/>
      <c r="D105" s="214"/>
      <c r="E105" s="156">
        <v>8</v>
      </c>
      <c r="F105" s="157">
        <f>0.2*4</f>
        <v>0.8</v>
      </c>
      <c r="G105" s="157"/>
      <c r="H105" s="157">
        <v>2.75</v>
      </c>
      <c r="I105" s="157">
        <v>1</v>
      </c>
      <c r="J105" s="157">
        <f t="shared" si="71"/>
        <v>17.600000000000001</v>
      </c>
      <c r="K105" s="214"/>
      <c r="L105" s="175" t="e">
        <f t="shared" si="64"/>
        <v>#REF!</v>
      </c>
      <c r="M105" s="175" t="e">
        <f t="shared" si="65"/>
        <v>#REF!</v>
      </c>
      <c r="N105" s="175" t="e">
        <f t="shared" si="66"/>
        <v>#REF!</v>
      </c>
      <c r="O105" s="175" t="e">
        <f t="shared" si="67"/>
        <v>#REF!</v>
      </c>
      <c r="P105" s="175" t="e">
        <f t="shared" si="68"/>
        <v>#REF!</v>
      </c>
      <c r="Q105" s="175" t="e">
        <f t="shared" si="69"/>
        <v>#REF!</v>
      </c>
      <c r="R105" s="155"/>
      <c r="S105" s="124"/>
      <c r="T105" s="119"/>
      <c r="U105" s="119"/>
      <c r="V105" s="124"/>
      <c r="W105" s="124"/>
      <c r="X105" s="124"/>
      <c r="Y105" s="124"/>
      <c r="Z105" s="124"/>
    </row>
    <row r="106" spans="1:26" ht="38.25" customHeight="1" collapsed="1">
      <c r="A106" s="140">
        <v>5</v>
      </c>
      <c r="B106" s="155" t="s">
        <v>837</v>
      </c>
      <c r="C106" s="155"/>
      <c r="D106" s="140" t="s">
        <v>206</v>
      </c>
      <c r="E106" s="156"/>
      <c r="F106" s="157"/>
      <c r="G106" s="157"/>
      <c r="H106" s="157"/>
      <c r="I106" s="157"/>
      <c r="J106" s="157"/>
      <c r="K106" s="157">
        <f>+SUBTOTAL(9,J107)</f>
        <v>227.54</v>
      </c>
      <c r="L106" s="175" t="e">
        <f t="shared" si="64"/>
        <v>#REF!</v>
      </c>
      <c r="M106" s="175" t="e">
        <f t="shared" si="65"/>
        <v>#REF!</v>
      </c>
      <c r="N106" s="175" t="e">
        <f t="shared" si="66"/>
        <v>#REF!</v>
      </c>
      <c r="O106" s="175" t="e">
        <f t="shared" si="67"/>
        <v>#REF!</v>
      </c>
      <c r="P106" s="175" t="e">
        <f t="shared" si="68"/>
        <v>#REF!</v>
      </c>
      <c r="Q106" s="175" t="e">
        <f t="shared" si="69"/>
        <v>#REF!</v>
      </c>
      <c r="R106" s="155"/>
      <c r="S106" s="124"/>
      <c r="T106" s="119">
        <f>'C02.CSA_OFFICE'!T710</f>
        <v>358136.363636364</v>
      </c>
      <c r="U106" s="119">
        <f>'C02.CSA_OFFICE'!U710</f>
        <v>95000</v>
      </c>
      <c r="V106" s="124"/>
      <c r="W106" s="124"/>
      <c r="X106" s="124"/>
      <c r="Y106" s="124"/>
      <c r="Z106" s="124"/>
    </row>
    <row r="107" spans="1:26" ht="45.75" hidden="1" customHeight="1" outlineLevel="1">
      <c r="A107" s="140"/>
      <c r="B107" s="155"/>
      <c r="C107" s="155"/>
      <c r="D107" s="214"/>
      <c r="E107" s="156">
        <v>1</v>
      </c>
      <c r="F107" s="157"/>
      <c r="G107" s="157">
        <v>227.54</v>
      </c>
      <c r="H107" s="157"/>
      <c r="I107" s="157">
        <v>1</v>
      </c>
      <c r="J107" s="157">
        <f>PRODUCT(E107:I107)</f>
        <v>227.54</v>
      </c>
      <c r="K107" s="214"/>
      <c r="L107" s="175" t="e">
        <f t="shared" si="64"/>
        <v>#REF!</v>
      </c>
      <c r="M107" s="175" t="e">
        <f t="shared" si="65"/>
        <v>#REF!</v>
      </c>
      <c r="N107" s="175" t="e">
        <f t="shared" si="66"/>
        <v>#REF!</v>
      </c>
      <c r="O107" s="175" t="e">
        <f t="shared" si="67"/>
        <v>#REF!</v>
      </c>
      <c r="P107" s="175" t="e">
        <f t="shared" si="68"/>
        <v>#REF!</v>
      </c>
      <c r="Q107" s="175" t="e">
        <f t="shared" si="69"/>
        <v>#REF!</v>
      </c>
      <c r="R107" s="155"/>
      <c r="S107" s="124"/>
      <c r="T107" s="119"/>
      <c r="U107" s="119"/>
      <c r="V107" s="124"/>
      <c r="W107" s="124"/>
      <c r="X107" s="124"/>
      <c r="Y107" s="124"/>
      <c r="Z107" s="124"/>
    </row>
    <row r="108" spans="1:26" ht="38.25" customHeight="1">
      <c r="A108" s="140">
        <v>6</v>
      </c>
      <c r="B108" s="155" t="s">
        <v>467</v>
      </c>
      <c r="C108" s="155"/>
      <c r="D108" s="140" t="s">
        <v>280</v>
      </c>
      <c r="E108" s="156"/>
      <c r="F108" s="157"/>
      <c r="G108" s="157"/>
      <c r="H108" s="157"/>
      <c r="I108" s="157"/>
      <c r="J108" s="157"/>
      <c r="K108" s="157">
        <v>1</v>
      </c>
      <c r="L108" s="175" t="e">
        <f t="shared" si="64"/>
        <v>#REF!</v>
      </c>
      <c r="M108" s="175" t="e">
        <f t="shared" si="65"/>
        <v>#REF!</v>
      </c>
      <c r="N108" s="175" t="e">
        <f t="shared" si="66"/>
        <v>#REF!</v>
      </c>
      <c r="O108" s="175" t="e">
        <f t="shared" si="67"/>
        <v>#REF!</v>
      </c>
      <c r="P108" s="175" t="e">
        <f t="shared" si="68"/>
        <v>#REF!</v>
      </c>
      <c r="Q108" s="175" t="e">
        <f t="shared" si="69"/>
        <v>#REF!</v>
      </c>
      <c r="R108" s="155"/>
      <c r="S108" s="124"/>
      <c r="T108" s="119">
        <v>9260000</v>
      </c>
      <c r="U108" s="119">
        <v>560000</v>
      </c>
      <c r="V108" s="124"/>
      <c r="W108" s="124"/>
      <c r="X108" s="124"/>
      <c r="Y108" s="124"/>
      <c r="Z108" s="124"/>
    </row>
    <row r="109" spans="1:26" ht="29.25" customHeight="1">
      <c r="A109" s="140"/>
      <c r="B109" s="155"/>
      <c r="C109" s="155"/>
      <c r="D109" s="140"/>
      <c r="E109" s="156">
        <v>2</v>
      </c>
      <c r="F109" s="157">
        <f>2.7*2+(0.5+0.12*2)*10</f>
        <v>12.8</v>
      </c>
      <c r="G109" s="157"/>
      <c r="H109" s="157"/>
      <c r="I109" s="157">
        <v>1</v>
      </c>
      <c r="J109" s="157">
        <f>PRODUCT(E109:I109)</f>
        <v>25.6</v>
      </c>
      <c r="K109" s="157"/>
      <c r="L109" s="175"/>
      <c r="M109" s="175"/>
      <c r="N109" s="175"/>
      <c r="O109" s="175"/>
      <c r="P109" s="175"/>
      <c r="Q109" s="175"/>
      <c r="R109" s="155"/>
      <c r="S109" s="124"/>
      <c r="T109" s="119"/>
      <c r="U109" s="119"/>
      <c r="V109" s="124"/>
      <c r="W109" s="124"/>
      <c r="X109" s="124"/>
      <c r="Y109" s="124"/>
      <c r="Z109" s="124"/>
    </row>
    <row r="110" spans="1:26" ht="27.75" customHeight="1">
      <c r="A110" s="154" t="s">
        <v>149</v>
      </c>
      <c r="B110" s="153" t="s">
        <v>502</v>
      </c>
      <c r="C110" s="153"/>
      <c r="D110" s="154"/>
      <c r="E110" s="150"/>
      <c r="F110" s="151"/>
      <c r="G110" s="151"/>
      <c r="H110" s="151"/>
      <c r="I110" s="151"/>
      <c r="J110" s="151"/>
      <c r="K110" s="151"/>
      <c r="L110" s="174"/>
      <c r="M110" s="174" t="e">
        <f>SUBTOTAL(109,M111:M340)</f>
        <v>#REF!</v>
      </c>
      <c r="N110" s="174"/>
      <c r="O110" s="174" t="e">
        <f>SUBTOTAL(109,O111:O340)</f>
        <v>#REF!</v>
      </c>
      <c r="P110" s="174"/>
      <c r="Q110" s="174" t="e">
        <f>O110+M110</f>
        <v>#REF!</v>
      </c>
      <c r="R110" s="153"/>
      <c r="S110" s="124"/>
      <c r="T110" s="119"/>
      <c r="U110" s="119"/>
      <c r="V110" s="124"/>
      <c r="W110" s="124"/>
      <c r="X110" s="124"/>
      <c r="Y110" s="124"/>
      <c r="Z110" s="124"/>
    </row>
    <row r="111" spans="1:26" ht="27.75" customHeight="1">
      <c r="A111" s="152"/>
      <c r="B111" s="153" t="s">
        <v>185</v>
      </c>
      <c r="C111" s="153"/>
      <c r="D111" s="154"/>
      <c r="E111" s="150"/>
      <c r="F111" s="151"/>
      <c r="G111" s="151"/>
      <c r="H111" s="151"/>
      <c r="I111" s="151"/>
      <c r="J111" s="151"/>
      <c r="K111" s="151"/>
      <c r="L111" s="174"/>
      <c r="M111" s="174"/>
      <c r="N111" s="174"/>
      <c r="O111" s="174"/>
      <c r="P111" s="174"/>
      <c r="Q111" s="174"/>
      <c r="R111" s="153"/>
      <c r="S111" s="124"/>
      <c r="T111" s="119"/>
      <c r="U111" s="119"/>
      <c r="V111" s="124"/>
      <c r="W111" s="124"/>
      <c r="X111" s="124"/>
      <c r="Y111" s="124"/>
      <c r="Z111" s="124"/>
    </row>
    <row r="112" spans="1:26" ht="27.75" customHeight="1" collapsed="1">
      <c r="A112" s="140">
        <v>1</v>
      </c>
      <c r="B112" s="155" t="s">
        <v>186</v>
      </c>
      <c r="C112" s="155" t="s">
        <v>187</v>
      </c>
      <c r="D112" s="140" t="s">
        <v>188</v>
      </c>
      <c r="E112" s="214"/>
      <c r="F112" s="214"/>
      <c r="G112" s="214"/>
      <c r="H112" s="214"/>
      <c r="I112" s="214"/>
      <c r="J112" s="214"/>
      <c r="K112" s="157">
        <f>+SUBTOTAL(9,J113:J122)</f>
        <v>44.745350000000002</v>
      </c>
      <c r="L112" s="175" t="e">
        <f t="shared" ref="L112:L140" si="72">T112*$T$5</f>
        <v>#REF!</v>
      </c>
      <c r="M112" s="175" t="e">
        <f t="shared" ref="M112:M140" si="73">ROUND(L112*K112,0)</f>
        <v>#REF!</v>
      </c>
      <c r="N112" s="175" t="e">
        <f t="shared" ref="N112:N140" si="74">U112*$T$5</f>
        <v>#REF!</v>
      </c>
      <c r="O112" s="175" t="e">
        <f t="shared" ref="O112:O140" si="75">ROUND(N112*K112,0)</f>
        <v>#REF!</v>
      </c>
      <c r="P112" s="175" t="e">
        <f t="shared" ref="P112:P140" si="76">N112+L112</f>
        <v>#REF!</v>
      </c>
      <c r="Q112" s="175" t="e">
        <f t="shared" ref="Q112:Q140" si="77">P112*K112</f>
        <v>#REF!</v>
      </c>
      <c r="R112" s="155"/>
      <c r="S112" s="124"/>
      <c r="T112" s="119">
        <f>'C02.CSA_OFFICE'!T19</f>
        <v>0</v>
      </c>
      <c r="U112" s="119">
        <f>'C02.CSA_OFFICE'!U19</f>
        <v>35000</v>
      </c>
      <c r="V112" s="124"/>
      <c r="W112" s="124"/>
      <c r="X112" s="124"/>
      <c r="Y112" s="124"/>
      <c r="Z112" s="124"/>
    </row>
    <row r="113" spans="1:26" ht="27.75" hidden="1" customHeight="1" outlineLevel="1">
      <c r="A113" s="140"/>
      <c r="B113" s="155" t="s">
        <v>529</v>
      </c>
      <c r="C113" s="155"/>
      <c r="D113" s="140"/>
      <c r="E113" s="156">
        <v>2</v>
      </c>
      <c r="F113" s="157">
        <v>1.2</v>
      </c>
      <c r="G113" s="157">
        <v>1.2</v>
      </c>
      <c r="H113" s="157">
        <v>2.2000000000000002</v>
      </c>
      <c r="I113" s="214">
        <v>1.3</v>
      </c>
      <c r="J113" s="157">
        <f t="shared" ref="J113:J122" si="78">PRODUCT(E113:I113)</f>
        <v>8.2368000000000006</v>
      </c>
      <c r="K113" s="157"/>
      <c r="L113" s="175" t="e">
        <f t="shared" si="72"/>
        <v>#REF!</v>
      </c>
      <c r="M113" s="175" t="e">
        <f t="shared" si="73"/>
        <v>#REF!</v>
      </c>
      <c r="N113" s="175" t="e">
        <f t="shared" si="74"/>
        <v>#REF!</v>
      </c>
      <c r="O113" s="175" t="e">
        <f t="shared" si="75"/>
        <v>#REF!</v>
      </c>
      <c r="P113" s="175" t="e">
        <f t="shared" si="76"/>
        <v>#REF!</v>
      </c>
      <c r="Q113" s="175" t="e">
        <f t="shared" si="77"/>
        <v>#REF!</v>
      </c>
      <c r="R113" s="155"/>
      <c r="S113" s="124"/>
      <c r="T113" s="119"/>
      <c r="U113" s="119"/>
      <c r="V113" s="124"/>
      <c r="W113" s="124"/>
      <c r="X113" s="124"/>
      <c r="Y113" s="124"/>
      <c r="Z113" s="124"/>
    </row>
    <row r="114" spans="1:26" ht="27.75" hidden="1" customHeight="1" outlineLevel="1">
      <c r="A114" s="140"/>
      <c r="B114" s="155" t="s">
        <v>190</v>
      </c>
      <c r="C114" s="155"/>
      <c r="D114" s="140"/>
      <c r="E114" s="156">
        <v>2</v>
      </c>
      <c r="F114" s="157">
        <v>1.3</v>
      </c>
      <c r="G114" s="157">
        <v>1.3</v>
      </c>
      <c r="H114" s="157">
        <v>2.2000000000000002</v>
      </c>
      <c r="I114" s="214">
        <v>1.3</v>
      </c>
      <c r="J114" s="157">
        <f t="shared" si="78"/>
        <v>9.6668000000000003</v>
      </c>
      <c r="K114" s="157"/>
      <c r="L114" s="175" t="e">
        <f t="shared" si="72"/>
        <v>#REF!</v>
      </c>
      <c r="M114" s="175" t="e">
        <f t="shared" si="73"/>
        <v>#REF!</v>
      </c>
      <c r="N114" s="175" t="e">
        <f t="shared" si="74"/>
        <v>#REF!</v>
      </c>
      <c r="O114" s="175" t="e">
        <f t="shared" si="75"/>
        <v>#REF!</v>
      </c>
      <c r="P114" s="175" t="e">
        <f t="shared" si="76"/>
        <v>#REF!</v>
      </c>
      <c r="Q114" s="175" t="e">
        <f t="shared" si="77"/>
        <v>#REF!</v>
      </c>
      <c r="R114" s="155"/>
      <c r="S114" s="124"/>
      <c r="T114" s="119"/>
      <c r="U114" s="119"/>
      <c r="V114" s="124"/>
      <c r="W114" s="124"/>
      <c r="X114" s="124"/>
      <c r="Y114" s="124"/>
      <c r="Z114" s="124"/>
    </row>
    <row r="115" spans="1:26" ht="27.75" hidden="1" customHeight="1" outlineLevel="1">
      <c r="A115" s="140"/>
      <c r="B115" s="155" t="s">
        <v>191</v>
      </c>
      <c r="C115" s="155"/>
      <c r="D115" s="140"/>
      <c r="E115" s="156">
        <v>3</v>
      </c>
      <c r="F115" s="157">
        <v>1</v>
      </c>
      <c r="G115" s="157">
        <v>1</v>
      </c>
      <c r="H115" s="157">
        <v>2.2000000000000002</v>
      </c>
      <c r="I115" s="214">
        <v>1.3</v>
      </c>
      <c r="J115" s="157">
        <f t="shared" si="78"/>
        <v>8.58</v>
      </c>
      <c r="K115" s="157"/>
      <c r="L115" s="175" t="e">
        <f t="shared" si="72"/>
        <v>#REF!</v>
      </c>
      <c r="M115" s="175" t="e">
        <f t="shared" si="73"/>
        <v>#REF!</v>
      </c>
      <c r="N115" s="175" t="e">
        <f t="shared" si="74"/>
        <v>#REF!</v>
      </c>
      <c r="O115" s="175" t="e">
        <f t="shared" si="75"/>
        <v>#REF!</v>
      </c>
      <c r="P115" s="175" t="e">
        <f t="shared" si="76"/>
        <v>#REF!</v>
      </c>
      <c r="Q115" s="175" t="e">
        <f t="shared" si="77"/>
        <v>#REF!</v>
      </c>
      <c r="R115" s="155"/>
      <c r="S115" s="124"/>
      <c r="T115" s="119"/>
      <c r="U115" s="119"/>
      <c r="V115" s="124"/>
      <c r="W115" s="124"/>
      <c r="X115" s="124"/>
      <c r="Y115" s="124"/>
      <c r="Z115" s="124"/>
    </row>
    <row r="116" spans="1:26" ht="27.75" hidden="1" customHeight="1" outlineLevel="1">
      <c r="A116" s="140"/>
      <c r="B116" s="155" t="s">
        <v>504</v>
      </c>
      <c r="C116" s="155"/>
      <c r="D116" s="140"/>
      <c r="E116" s="156">
        <v>3</v>
      </c>
      <c r="F116" s="157">
        <v>3.6</v>
      </c>
      <c r="G116" s="157">
        <v>0.3</v>
      </c>
      <c r="H116" s="157">
        <v>0.35</v>
      </c>
      <c r="I116" s="214">
        <v>1.3</v>
      </c>
      <c r="J116" s="157">
        <f t="shared" si="78"/>
        <v>1.4742</v>
      </c>
      <c r="K116" s="157"/>
      <c r="L116" s="175" t="e">
        <f t="shared" si="72"/>
        <v>#REF!</v>
      </c>
      <c r="M116" s="175" t="e">
        <f t="shared" si="73"/>
        <v>#REF!</v>
      </c>
      <c r="N116" s="175" t="e">
        <f t="shared" si="74"/>
        <v>#REF!</v>
      </c>
      <c r="O116" s="175" t="e">
        <f t="shared" si="75"/>
        <v>#REF!</v>
      </c>
      <c r="P116" s="175" t="e">
        <f t="shared" si="76"/>
        <v>#REF!</v>
      </c>
      <c r="Q116" s="175" t="e">
        <f t="shared" si="77"/>
        <v>#REF!</v>
      </c>
      <c r="R116" s="155"/>
      <c r="S116" s="124"/>
      <c r="T116" s="119"/>
      <c r="U116" s="119"/>
      <c r="V116" s="124"/>
      <c r="W116" s="124"/>
      <c r="X116" s="124"/>
      <c r="Y116" s="124"/>
      <c r="Z116" s="124"/>
    </row>
    <row r="117" spans="1:26" ht="27.75" hidden="1" customHeight="1" outlineLevel="1">
      <c r="A117" s="140"/>
      <c r="B117" s="155" t="s">
        <v>838</v>
      </c>
      <c r="C117" s="155"/>
      <c r="D117" s="140"/>
      <c r="E117" s="156">
        <v>1</v>
      </c>
      <c r="F117" s="157">
        <v>5.7</v>
      </c>
      <c r="G117" s="157">
        <v>0.3</v>
      </c>
      <c r="H117" s="157">
        <v>0.35</v>
      </c>
      <c r="I117" s="214">
        <v>1.3</v>
      </c>
      <c r="J117" s="157">
        <f t="shared" si="78"/>
        <v>0.77805000000000002</v>
      </c>
      <c r="K117" s="157"/>
      <c r="L117" s="175" t="e">
        <f t="shared" si="72"/>
        <v>#REF!</v>
      </c>
      <c r="M117" s="175" t="e">
        <f t="shared" si="73"/>
        <v>#REF!</v>
      </c>
      <c r="N117" s="175" t="e">
        <f t="shared" si="74"/>
        <v>#REF!</v>
      </c>
      <c r="O117" s="175" t="e">
        <f t="shared" si="75"/>
        <v>#REF!</v>
      </c>
      <c r="P117" s="175" t="e">
        <f t="shared" si="76"/>
        <v>#REF!</v>
      </c>
      <c r="Q117" s="175" t="e">
        <f t="shared" si="77"/>
        <v>#REF!</v>
      </c>
      <c r="R117" s="155"/>
      <c r="S117" s="124"/>
      <c r="T117" s="119"/>
      <c r="U117" s="119"/>
      <c r="V117" s="124"/>
      <c r="W117" s="124"/>
      <c r="X117" s="124"/>
      <c r="Y117" s="124"/>
      <c r="Z117" s="124"/>
    </row>
    <row r="118" spans="1:26" ht="27.75" hidden="1" customHeight="1" outlineLevel="1">
      <c r="A118" s="140"/>
      <c r="B118" s="155" t="s">
        <v>839</v>
      </c>
      <c r="C118" s="155"/>
      <c r="D118" s="140"/>
      <c r="E118" s="156">
        <v>2</v>
      </c>
      <c r="F118" s="157">
        <v>2.1</v>
      </c>
      <c r="G118" s="157">
        <v>0.3</v>
      </c>
      <c r="H118" s="157">
        <v>0.35</v>
      </c>
      <c r="I118" s="214">
        <v>1.3</v>
      </c>
      <c r="J118" s="157">
        <f t="shared" si="78"/>
        <v>0.57330000000000003</v>
      </c>
      <c r="K118" s="157"/>
      <c r="L118" s="175" t="e">
        <f t="shared" si="72"/>
        <v>#REF!</v>
      </c>
      <c r="M118" s="175" t="e">
        <f t="shared" si="73"/>
        <v>#REF!</v>
      </c>
      <c r="N118" s="175" t="e">
        <f t="shared" si="74"/>
        <v>#REF!</v>
      </c>
      <c r="O118" s="175" t="e">
        <f t="shared" si="75"/>
        <v>#REF!</v>
      </c>
      <c r="P118" s="175" t="e">
        <f t="shared" si="76"/>
        <v>#REF!</v>
      </c>
      <c r="Q118" s="175" t="e">
        <f t="shared" si="77"/>
        <v>#REF!</v>
      </c>
      <c r="R118" s="155"/>
      <c r="S118" s="124"/>
      <c r="T118" s="119"/>
      <c r="U118" s="119"/>
      <c r="V118" s="124"/>
      <c r="W118" s="124"/>
      <c r="X118" s="124"/>
      <c r="Y118" s="124"/>
      <c r="Z118" s="124"/>
    </row>
    <row r="119" spans="1:26" ht="27.75" hidden="1" customHeight="1" outlineLevel="1">
      <c r="A119" s="140"/>
      <c r="B119" s="155" t="s">
        <v>840</v>
      </c>
      <c r="C119" s="155"/>
      <c r="D119" s="140"/>
      <c r="E119" s="156">
        <v>2</v>
      </c>
      <c r="F119" s="157">
        <v>3.8</v>
      </c>
      <c r="G119" s="157">
        <v>0.3</v>
      </c>
      <c r="H119" s="157">
        <v>0.35</v>
      </c>
      <c r="I119" s="214">
        <v>1.3</v>
      </c>
      <c r="J119" s="157">
        <f t="shared" si="78"/>
        <v>1.0374000000000001</v>
      </c>
      <c r="K119" s="157"/>
      <c r="L119" s="175" t="e">
        <f t="shared" si="72"/>
        <v>#REF!</v>
      </c>
      <c r="M119" s="175" t="e">
        <f t="shared" si="73"/>
        <v>#REF!</v>
      </c>
      <c r="N119" s="175" t="e">
        <f t="shared" si="74"/>
        <v>#REF!</v>
      </c>
      <c r="O119" s="175" t="e">
        <f t="shared" si="75"/>
        <v>#REF!</v>
      </c>
      <c r="P119" s="175" t="e">
        <f t="shared" si="76"/>
        <v>#REF!</v>
      </c>
      <c r="Q119" s="175" t="e">
        <f t="shared" si="77"/>
        <v>#REF!</v>
      </c>
      <c r="R119" s="155"/>
      <c r="S119" s="124"/>
      <c r="T119" s="119"/>
      <c r="U119" s="119"/>
      <c r="V119" s="124"/>
      <c r="W119" s="124"/>
      <c r="X119" s="124"/>
      <c r="Y119" s="124"/>
      <c r="Z119" s="124"/>
    </row>
    <row r="120" spans="1:26" ht="27.75" hidden="1" customHeight="1" outlineLevel="1">
      <c r="A120" s="140"/>
      <c r="B120" s="155" t="s">
        <v>841</v>
      </c>
      <c r="C120" s="155"/>
      <c r="D120" s="140"/>
      <c r="E120" s="156">
        <v>2</v>
      </c>
      <c r="F120" s="157">
        <v>1.2</v>
      </c>
      <c r="G120" s="157">
        <v>0.3</v>
      </c>
      <c r="H120" s="157">
        <v>0.35</v>
      </c>
      <c r="I120" s="214">
        <v>1.3</v>
      </c>
      <c r="J120" s="157">
        <f t="shared" si="78"/>
        <v>0.3276</v>
      </c>
      <c r="K120" s="157"/>
      <c r="L120" s="175" t="e">
        <f t="shared" si="72"/>
        <v>#REF!</v>
      </c>
      <c r="M120" s="175" t="e">
        <f t="shared" si="73"/>
        <v>#REF!</v>
      </c>
      <c r="N120" s="175" t="e">
        <f t="shared" si="74"/>
        <v>#REF!</v>
      </c>
      <c r="O120" s="175" t="e">
        <f t="shared" si="75"/>
        <v>#REF!</v>
      </c>
      <c r="P120" s="175" t="e">
        <f t="shared" si="76"/>
        <v>#REF!</v>
      </c>
      <c r="Q120" s="175" t="e">
        <f t="shared" si="77"/>
        <v>#REF!</v>
      </c>
      <c r="R120" s="155"/>
      <c r="S120" s="124"/>
      <c r="T120" s="119"/>
      <c r="U120" s="119"/>
      <c r="V120" s="124"/>
      <c r="W120" s="124"/>
      <c r="X120" s="124"/>
      <c r="Y120" s="124"/>
      <c r="Z120" s="124"/>
    </row>
    <row r="121" spans="1:26" ht="27.75" hidden="1" customHeight="1" outlineLevel="1">
      <c r="A121" s="140"/>
      <c r="B121" s="155" t="s">
        <v>842</v>
      </c>
      <c r="C121" s="155"/>
      <c r="D121" s="140"/>
      <c r="E121" s="156">
        <v>1</v>
      </c>
      <c r="F121" s="157">
        <v>1.6</v>
      </c>
      <c r="G121" s="157">
        <v>0.3</v>
      </c>
      <c r="H121" s="157">
        <v>0.35</v>
      </c>
      <c r="I121" s="214">
        <v>1.3</v>
      </c>
      <c r="J121" s="157">
        <f t="shared" si="78"/>
        <v>0.21840000000000001</v>
      </c>
      <c r="K121" s="157"/>
      <c r="L121" s="175" t="e">
        <f t="shared" si="72"/>
        <v>#REF!</v>
      </c>
      <c r="M121" s="175" t="e">
        <f t="shared" si="73"/>
        <v>#REF!</v>
      </c>
      <c r="N121" s="175" t="e">
        <f t="shared" si="74"/>
        <v>#REF!</v>
      </c>
      <c r="O121" s="175" t="e">
        <f t="shared" si="75"/>
        <v>#REF!</v>
      </c>
      <c r="P121" s="175" t="e">
        <f t="shared" si="76"/>
        <v>#REF!</v>
      </c>
      <c r="Q121" s="175" t="e">
        <f t="shared" si="77"/>
        <v>#REF!</v>
      </c>
      <c r="R121" s="155"/>
      <c r="S121" s="124"/>
      <c r="T121" s="119"/>
      <c r="U121" s="119"/>
      <c r="V121" s="124"/>
      <c r="W121" s="124"/>
      <c r="X121" s="124"/>
      <c r="Y121" s="124"/>
      <c r="Z121" s="124"/>
    </row>
    <row r="122" spans="1:26" ht="27.75" hidden="1" customHeight="1" outlineLevel="1">
      <c r="A122" s="140"/>
      <c r="B122" s="155" t="s">
        <v>843</v>
      </c>
      <c r="C122" s="155"/>
      <c r="D122" s="140"/>
      <c r="E122" s="214">
        <v>1</v>
      </c>
      <c r="F122" s="214">
        <v>3.6</v>
      </c>
      <c r="G122" s="214">
        <v>1.6</v>
      </c>
      <c r="H122" s="214">
        <v>1.85</v>
      </c>
      <c r="I122" s="214">
        <v>1.3</v>
      </c>
      <c r="J122" s="157">
        <f t="shared" si="78"/>
        <v>13.8528</v>
      </c>
      <c r="K122" s="157"/>
      <c r="L122" s="175" t="e">
        <f t="shared" si="72"/>
        <v>#REF!</v>
      </c>
      <c r="M122" s="175" t="e">
        <f t="shared" si="73"/>
        <v>#REF!</v>
      </c>
      <c r="N122" s="175" t="e">
        <f t="shared" si="74"/>
        <v>#REF!</v>
      </c>
      <c r="O122" s="175" t="e">
        <f t="shared" si="75"/>
        <v>#REF!</v>
      </c>
      <c r="P122" s="175" t="e">
        <f t="shared" si="76"/>
        <v>#REF!</v>
      </c>
      <c r="Q122" s="175" t="e">
        <f t="shared" si="77"/>
        <v>#REF!</v>
      </c>
      <c r="R122" s="155"/>
      <c r="S122" s="124"/>
      <c r="T122" s="119"/>
      <c r="U122" s="119"/>
      <c r="V122" s="124"/>
      <c r="W122" s="124"/>
      <c r="X122" s="124"/>
      <c r="Y122" s="124"/>
      <c r="Z122" s="124"/>
    </row>
    <row r="123" spans="1:26" ht="27.75" hidden="1" customHeight="1" outlineLevel="1">
      <c r="A123" s="140"/>
      <c r="B123" s="155"/>
      <c r="C123" s="155"/>
      <c r="D123" s="140"/>
      <c r="E123" s="214"/>
      <c r="F123" s="214"/>
      <c r="G123" s="214"/>
      <c r="H123" s="214"/>
      <c r="I123" s="214"/>
      <c r="J123" s="214"/>
      <c r="K123" s="157"/>
      <c r="L123" s="175" t="e">
        <f t="shared" si="72"/>
        <v>#REF!</v>
      </c>
      <c r="M123" s="175" t="e">
        <f t="shared" si="73"/>
        <v>#REF!</v>
      </c>
      <c r="N123" s="175" t="e">
        <f t="shared" si="74"/>
        <v>#REF!</v>
      </c>
      <c r="O123" s="175" t="e">
        <f t="shared" si="75"/>
        <v>#REF!</v>
      </c>
      <c r="P123" s="175" t="e">
        <f t="shared" si="76"/>
        <v>#REF!</v>
      </c>
      <c r="Q123" s="175" t="e">
        <f t="shared" si="77"/>
        <v>#REF!</v>
      </c>
      <c r="R123" s="155"/>
      <c r="S123" s="124"/>
      <c r="T123" s="119"/>
      <c r="U123" s="119"/>
      <c r="V123" s="124"/>
      <c r="W123" s="124"/>
      <c r="X123" s="124"/>
      <c r="Y123" s="124"/>
      <c r="Z123" s="124"/>
    </row>
    <row r="124" spans="1:26" ht="27.75" customHeight="1">
      <c r="A124" s="140">
        <v>2</v>
      </c>
      <c r="B124" s="155" t="s">
        <v>201</v>
      </c>
      <c r="C124" s="155"/>
      <c r="D124" s="158" t="s">
        <v>188</v>
      </c>
      <c r="E124" s="214"/>
      <c r="F124" s="214"/>
      <c r="G124" s="214"/>
      <c r="H124" s="214"/>
      <c r="I124" s="214"/>
      <c r="J124" s="214"/>
      <c r="K124" s="157">
        <f>K112-1-K145-K155-K161-K164-(3.4*1.4*1.75)</f>
        <v>30.225024999999999</v>
      </c>
      <c r="L124" s="175" t="e">
        <f t="shared" si="72"/>
        <v>#REF!</v>
      </c>
      <c r="M124" s="175" t="e">
        <f t="shared" si="73"/>
        <v>#REF!</v>
      </c>
      <c r="N124" s="175" t="e">
        <f t="shared" si="74"/>
        <v>#REF!</v>
      </c>
      <c r="O124" s="175" t="e">
        <f t="shared" si="75"/>
        <v>#REF!</v>
      </c>
      <c r="P124" s="175" t="e">
        <f t="shared" si="76"/>
        <v>#REF!</v>
      </c>
      <c r="Q124" s="175" t="e">
        <f t="shared" si="77"/>
        <v>#REF!</v>
      </c>
      <c r="R124" s="155"/>
      <c r="S124" s="124"/>
      <c r="T124" s="119">
        <f>'C02.CSA_OFFICE'!T64</f>
        <v>0</v>
      </c>
      <c r="U124" s="119">
        <f>'C02.CSA_OFFICE'!U64</f>
        <v>55000</v>
      </c>
      <c r="V124" s="124"/>
      <c r="W124" s="124"/>
      <c r="X124" s="124"/>
      <c r="Y124" s="124"/>
      <c r="Z124" s="124"/>
    </row>
    <row r="125" spans="1:26" ht="27.75" customHeight="1">
      <c r="A125" s="140">
        <v>3</v>
      </c>
      <c r="B125" s="155" t="s">
        <v>203</v>
      </c>
      <c r="C125" s="155" t="s">
        <v>204</v>
      </c>
      <c r="D125" s="158" t="s">
        <v>188</v>
      </c>
      <c r="E125" s="214"/>
      <c r="F125" s="214"/>
      <c r="G125" s="214"/>
      <c r="H125" s="214"/>
      <c r="I125" s="214"/>
      <c r="J125" s="214"/>
      <c r="K125" s="157">
        <f>K112-K124</f>
        <v>14.520325</v>
      </c>
      <c r="L125" s="175" t="e">
        <f t="shared" si="72"/>
        <v>#REF!</v>
      </c>
      <c r="M125" s="175" t="e">
        <f t="shared" si="73"/>
        <v>#REF!</v>
      </c>
      <c r="N125" s="175" t="e">
        <f t="shared" si="74"/>
        <v>#REF!</v>
      </c>
      <c r="O125" s="175" t="e">
        <f t="shared" si="75"/>
        <v>#REF!</v>
      </c>
      <c r="P125" s="175" t="e">
        <f t="shared" si="76"/>
        <v>#REF!</v>
      </c>
      <c r="Q125" s="175" t="e">
        <f t="shared" si="77"/>
        <v>#REF!</v>
      </c>
      <c r="R125" s="155"/>
      <c r="S125" s="124"/>
      <c r="T125" s="119">
        <f>'C02.CSA_OFFICE'!T65</f>
        <v>0</v>
      </c>
      <c r="U125" s="119">
        <f>'C02.CSA_OFFICE'!U65</f>
        <v>28000</v>
      </c>
      <c r="V125" s="124"/>
      <c r="W125" s="124"/>
      <c r="X125" s="124"/>
      <c r="Y125" s="124"/>
      <c r="Z125" s="124"/>
    </row>
    <row r="126" spans="1:26" ht="27.75" customHeight="1" collapsed="1">
      <c r="A126" s="140">
        <v>4</v>
      </c>
      <c r="B126" s="155" t="s">
        <v>205</v>
      </c>
      <c r="C126" s="155"/>
      <c r="D126" s="140" t="s">
        <v>206</v>
      </c>
      <c r="E126" s="214"/>
      <c r="F126" s="214"/>
      <c r="G126" s="214"/>
      <c r="H126" s="214"/>
      <c r="I126" s="214"/>
      <c r="J126" s="214"/>
      <c r="K126" s="157">
        <f>+SUBTOTAL(9,J127:J138)</f>
        <v>57.22</v>
      </c>
      <c r="L126" s="175" t="e">
        <f t="shared" si="72"/>
        <v>#REF!</v>
      </c>
      <c r="M126" s="175" t="e">
        <f t="shared" si="73"/>
        <v>#REF!</v>
      </c>
      <c r="N126" s="175" t="e">
        <f t="shared" si="74"/>
        <v>#REF!</v>
      </c>
      <c r="O126" s="175" t="e">
        <f t="shared" si="75"/>
        <v>#REF!</v>
      </c>
      <c r="P126" s="175" t="e">
        <f t="shared" si="76"/>
        <v>#REF!</v>
      </c>
      <c r="Q126" s="175" t="e">
        <f t="shared" si="77"/>
        <v>#REF!</v>
      </c>
      <c r="R126" s="155"/>
      <c r="S126" s="124"/>
      <c r="T126" s="119">
        <f>'C02.CSA_OFFICE'!T81</f>
        <v>0</v>
      </c>
      <c r="U126" s="119">
        <f>'C02.CSA_OFFICE'!U81</f>
        <v>22000</v>
      </c>
      <c r="V126" s="124"/>
      <c r="W126" s="124"/>
      <c r="X126" s="124"/>
      <c r="Y126" s="124"/>
      <c r="Z126" s="124"/>
    </row>
    <row r="127" spans="1:26" ht="27.75" hidden="1" customHeight="1" outlineLevel="1">
      <c r="A127" s="140"/>
      <c r="B127" s="155"/>
      <c r="C127" s="155"/>
      <c r="D127" s="140"/>
      <c r="E127" s="214"/>
      <c r="F127" s="214"/>
      <c r="G127" s="214"/>
      <c r="H127" s="214"/>
      <c r="I127" s="214"/>
      <c r="J127" s="214"/>
      <c r="K127" s="157"/>
      <c r="L127" s="175" t="e">
        <f t="shared" si="72"/>
        <v>#REF!</v>
      </c>
      <c r="M127" s="175" t="e">
        <f t="shared" si="73"/>
        <v>#REF!</v>
      </c>
      <c r="N127" s="175" t="e">
        <f t="shared" si="74"/>
        <v>#REF!</v>
      </c>
      <c r="O127" s="175" t="e">
        <f t="shared" si="75"/>
        <v>#REF!</v>
      </c>
      <c r="P127" s="175" t="e">
        <f t="shared" si="76"/>
        <v>#REF!</v>
      </c>
      <c r="Q127" s="175" t="e">
        <f t="shared" si="77"/>
        <v>#REF!</v>
      </c>
      <c r="R127" s="155"/>
      <c r="S127" s="124"/>
      <c r="T127" s="119"/>
      <c r="U127" s="119"/>
      <c r="V127" s="124"/>
      <c r="W127" s="124"/>
      <c r="X127" s="124"/>
      <c r="Y127" s="124"/>
      <c r="Z127" s="124"/>
    </row>
    <row r="128" spans="1:26" ht="27.75" hidden="1" customHeight="1" outlineLevel="1">
      <c r="A128" s="140"/>
      <c r="B128" s="155" t="s">
        <v>529</v>
      </c>
      <c r="C128" s="155"/>
      <c r="D128" s="155"/>
      <c r="E128" s="155">
        <f t="shared" ref="E128:G128" si="79">E113</f>
        <v>2</v>
      </c>
      <c r="F128" s="155">
        <f t="shared" si="79"/>
        <v>1.2</v>
      </c>
      <c r="G128" s="155">
        <f t="shared" si="79"/>
        <v>1.2</v>
      </c>
      <c r="H128" s="155"/>
      <c r="I128" s="155">
        <v>1</v>
      </c>
      <c r="J128" s="155">
        <f t="shared" ref="J128:J138" si="80">PRODUCT(E128:I128)</f>
        <v>2.88</v>
      </c>
      <c r="K128" s="157"/>
      <c r="L128" s="175" t="e">
        <f t="shared" si="72"/>
        <v>#REF!</v>
      </c>
      <c r="M128" s="175" t="e">
        <f t="shared" si="73"/>
        <v>#REF!</v>
      </c>
      <c r="N128" s="175" t="e">
        <f t="shared" si="74"/>
        <v>#REF!</v>
      </c>
      <c r="O128" s="175" t="e">
        <f t="shared" si="75"/>
        <v>#REF!</v>
      </c>
      <c r="P128" s="175" t="e">
        <f t="shared" si="76"/>
        <v>#REF!</v>
      </c>
      <c r="Q128" s="175" t="e">
        <f t="shared" si="77"/>
        <v>#REF!</v>
      </c>
      <c r="R128" s="155"/>
      <c r="S128" s="124"/>
      <c r="T128" s="119"/>
      <c r="U128" s="119"/>
      <c r="V128" s="124"/>
      <c r="W128" s="124"/>
      <c r="X128" s="124"/>
      <c r="Y128" s="124"/>
      <c r="Z128" s="124"/>
    </row>
    <row r="129" spans="1:26" ht="27.75" hidden="1" customHeight="1" outlineLevel="1">
      <c r="A129" s="140"/>
      <c r="B129" s="155" t="s">
        <v>190</v>
      </c>
      <c r="C129" s="155"/>
      <c r="D129" s="155"/>
      <c r="E129" s="155">
        <f t="shared" ref="E129:G129" si="81">E114</f>
        <v>2</v>
      </c>
      <c r="F129" s="155">
        <f t="shared" si="81"/>
        <v>1.3</v>
      </c>
      <c r="G129" s="155">
        <f t="shared" si="81"/>
        <v>1.3</v>
      </c>
      <c r="H129" s="155"/>
      <c r="I129" s="155">
        <v>1</v>
      </c>
      <c r="J129" s="155">
        <f t="shared" si="80"/>
        <v>3.38</v>
      </c>
      <c r="K129" s="157"/>
      <c r="L129" s="175" t="e">
        <f t="shared" si="72"/>
        <v>#REF!</v>
      </c>
      <c r="M129" s="175" t="e">
        <f t="shared" si="73"/>
        <v>#REF!</v>
      </c>
      <c r="N129" s="175" t="e">
        <f t="shared" si="74"/>
        <v>#REF!</v>
      </c>
      <c r="O129" s="175" t="e">
        <f t="shared" si="75"/>
        <v>#REF!</v>
      </c>
      <c r="P129" s="175" t="e">
        <f t="shared" si="76"/>
        <v>#REF!</v>
      </c>
      <c r="Q129" s="175" t="e">
        <f t="shared" si="77"/>
        <v>#REF!</v>
      </c>
      <c r="R129" s="155"/>
      <c r="S129" s="124"/>
      <c r="T129" s="119"/>
      <c r="U129" s="119"/>
      <c r="V129" s="124"/>
      <c r="W129" s="124"/>
      <c r="X129" s="124"/>
      <c r="Y129" s="124"/>
      <c r="Z129" s="124"/>
    </row>
    <row r="130" spans="1:26" ht="27.75" hidden="1" customHeight="1" outlineLevel="1">
      <c r="A130" s="140"/>
      <c r="B130" s="155" t="s">
        <v>191</v>
      </c>
      <c r="C130" s="155"/>
      <c r="D130" s="155"/>
      <c r="E130" s="155">
        <f t="shared" ref="E130:G130" si="82">E115</f>
        <v>3</v>
      </c>
      <c r="F130" s="155">
        <f t="shared" si="82"/>
        <v>1</v>
      </c>
      <c r="G130" s="155">
        <f t="shared" si="82"/>
        <v>1</v>
      </c>
      <c r="H130" s="155"/>
      <c r="I130" s="155">
        <v>1</v>
      </c>
      <c r="J130" s="155">
        <f t="shared" si="80"/>
        <v>3</v>
      </c>
      <c r="K130" s="157"/>
      <c r="L130" s="175" t="e">
        <f t="shared" si="72"/>
        <v>#REF!</v>
      </c>
      <c r="M130" s="175" t="e">
        <f t="shared" si="73"/>
        <v>#REF!</v>
      </c>
      <c r="N130" s="175" t="e">
        <f t="shared" si="74"/>
        <v>#REF!</v>
      </c>
      <c r="O130" s="175" t="e">
        <f t="shared" si="75"/>
        <v>#REF!</v>
      </c>
      <c r="P130" s="175" t="e">
        <f t="shared" si="76"/>
        <v>#REF!</v>
      </c>
      <c r="Q130" s="175" t="e">
        <f t="shared" si="77"/>
        <v>#REF!</v>
      </c>
      <c r="R130" s="155"/>
      <c r="S130" s="124"/>
      <c r="T130" s="119"/>
      <c r="U130" s="119"/>
      <c r="V130" s="124"/>
      <c r="W130" s="124"/>
      <c r="X130" s="124"/>
      <c r="Y130" s="124"/>
      <c r="Z130" s="124"/>
    </row>
    <row r="131" spans="1:26" ht="27.75" hidden="1" customHeight="1" outlineLevel="1">
      <c r="A131" s="140"/>
      <c r="B131" s="155" t="s">
        <v>504</v>
      </c>
      <c r="C131" s="155"/>
      <c r="D131" s="155"/>
      <c r="E131" s="155">
        <f t="shared" ref="E131:G131" si="83">E116</f>
        <v>3</v>
      </c>
      <c r="F131" s="155">
        <f t="shared" si="83"/>
        <v>3.6</v>
      </c>
      <c r="G131" s="155">
        <f t="shared" si="83"/>
        <v>0.3</v>
      </c>
      <c r="H131" s="155"/>
      <c r="I131" s="155">
        <v>1</v>
      </c>
      <c r="J131" s="155">
        <f t="shared" si="80"/>
        <v>3.24</v>
      </c>
      <c r="K131" s="157"/>
      <c r="L131" s="175" t="e">
        <f t="shared" si="72"/>
        <v>#REF!</v>
      </c>
      <c r="M131" s="175" t="e">
        <f t="shared" si="73"/>
        <v>#REF!</v>
      </c>
      <c r="N131" s="175" t="e">
        <f t="shared" si="74"/>
        <v>#REF!</v>
      </c>
      <c r="O131" s="175" t="e">
        <f t="shared" si="75"/>
        <v>#REF!</v>
      </c>
      <c r="P131" s="175" t="e">
        <f t="shared" si="76"/>
        <v>#REF!</v>
      </c>
      <c r="Q131" s="175" t="e">
        <f t="shared" si="77"/>
        <v>#REF!</v>
      </c>
      <c r="R131" s="155"/>
      <c r="S131" s="124"/>
      <c r="T131" s="119"/>
      <c r="U131" s="119"/>
      <c r="V131" s="124"/>
      <c r="W131" s="124"/>
      <c r="X131" s="124"/>
      <c r="Y131" s="124"/>
      <c r="Z131" s="124"/>
    </row>
    <row r="132" spans="1:26" ht="27.75" hidden="1" customHeight="1" outlineLevel="1">
      <c r="A132" s="140"/>
      <c r="B132" s="155" t="s">
        <v>838</v>
      </c>
      <c r="C132" s="155"/>
      <c r="D132" s="155"/>
      <c r="E132" s="155">
        <f t="shared" ref="E132:G132" si="84">E117</f>
        <v>1</v>
      </c>
      <c r="F132" s="155">
        <f t="shared" si="84"/>
        <v>5.7</v>
      </c>
      <c r="G132" s="155">
        <f t="shared" si="84"/>
        <v>0.3</v>
      </c>
      <c r="H132" s="155"/>
      <c r="I132" s="155">
        <v>1</v>
      </c>
      <c r="J132" s="155">
        <f t="shared" si="80"/>
        <v>1.71</v>
      </c>
      <c r="K132" s="157"/>
      <c r="L132" s="175" t="e">
        <f t="shared" si="72"/>
        <v>#REF!</v>
      </c>
      <c r="M132" s="175" t="e">
        <f t="shared" si="73"/>
        <v>#REF!</v>
      </c>
      <c r="N132" s="175" t="e">
        <f t="shared" si="74"/>
        <v>#REF!</v>
      </c>
      <c r="O132" s="175" t="e">
        <f t="shared" si="75"/>
        <v>#REF!</v>
      </c>
      <c r="P132" s="175" t="e">
        <f t="shared" si="76"/>
        <v>#REF!</v>
      </c>
      <c r="Q132" s="175" t="e">
        <f t="shared" si="77"/>
        <v>#REF!</v>
      </c>
      <c r="R132" s="155"/>
      <c r="S132" s="124"/>
      <c r="T132" s="119"/>
      <c r="U132" s="119"/>
      <c r="V132" s="124"/>
      <c r="W132" s="124"/>
      <c r="X132" s="124"/>
      <c r="Y132" s="124"/>
      <c r="Z132" s="124"/>
    </row>
    <row r="133" spans="1:26" ht="27.75" hidden="1" customHeight="1" outlineLevel="1">
      <c r="A133" s="140"/>
      <c r="B133" s="155" t="s">
        <v>839</v>
      </c>
      <c r="C133" s="155"/>
      <c r="D133" s="155"/>
      <c r="E133" s="155">
        <f t="shared" ref="E133:G133" si="85">E118</f>
        <v>2</v>
      </c>
      <c r="F133" s="155">
        <f t="shared" si="85"/>
        <v>2.1</v>
      </c>
      <c r="G133" s="155">
        <f t="shared" si="85"/>
        <v>0.3</v>
      </c>
      <c r="H133" s="155"/>
      <c r="I133" s="155">
        <v>1</v>
      </c>
      <c r="J133" s="155">
        <f t="shared" si="80"/>
        <v>1.26</v>
      </c>
      <c r="K133" s="157"/>
      <c r="L133" s="175" t="e">
        <f t="shared" si="72"/>
        <v>#REF!</v>
      </c>
      <c r="M133" s="175" t="e">
        <f t="shared" si="73"/>
        <v>#REF!</v>
      </c>
      <c r="N133" s="175" t="e">
        <f t="shared" si="74"/>
        <v>#REF!</v>
      </c>
      <c r="O133" s="175" t="e">
        <f t="shared" si="75"/>
        <v>#REF!</v>
      </c>
      <c r="P133" s="175" t="e">
        <f t="shared" si="76"/>
        <v>#REF!</v>
      </c>
      <c r="Q133" s="175" t="e">
        <f t="shared" si="77"/>
        <v>#REF!</v>
      </c>
      <c r="R133" s="155"/>
      <c r="S133" s="124"/>
      <c r="T133" s="119"/>
      <c r="U133" s="119"/>
      <c r="V133" s="124"/>
      <c r="W133" s="124"/>
      <c r="X133" s="124"/>
      <c r="Y133" s="124"/>
      <c r="Z133" s="124"/>
    </row>
    <row r="134" spans="1:26" ht="27.75" hidden="1" customHeight="1" outlineLevel="1">
      <c r="A134" s="140"/>
      <c r="B134" s="155" t="s">
        <v>840</v>
      </c>
      <c r="C134" s="155"/>
      <c r="D134" s="155"/>
      <c r="E134" s="155">
        <f t="shared" ref="E134:G134" si="86">E119</f>
        <v>2</v>
      </c>
      <c r="F134" s="155">
        <f t="shared" si="86"/>
        <v>3.8</v>
      </c>
      <c r="G134" s="155">
        <f t="shared" si="86"/>
        <v>0.3</v>
      </c>
      <c r="H134" s="155"/>
      <c r="I134" s="155">
        <v>1</v>
      </c>
      <c r="J134" s="155">
        <f t="shared" si="80"/>
        <v>2.2799999999999998</v>
      </c>
      <c r="K134" s="157"/>
      <c r="L134" s="175" t="e">
        <f t="shared" si="72"/>
        <v>#REF!</v>
      </c>
      <c r="M134" s="175" t="e">
        <f t="shared" si="73"/>
        <v>#REF!</v>
      </c>
      <c r="N134" s="175" t="e">
        <f t="shared" si="74"/>
        <v>#REF!</v>
      </c>
      <c r="O134" s="175" t="e">
        <f t="shared" si="75"/>
        <v>#REF!</v>
      </c>
      <c r="P134" s="175" t="e">
        <f t="shared" si="76"/>
        <v>#REF!</v>
      </c>
      <c r="Q134" s="175" t="e">
        <f t="shared" si="77"/>
        <v>#REF!</v>
      </c>
      <c r="R134" s="155"/>
      <c r="S134" s="124"/>
      <c r="T134" s="119"/>
      <c r="U134" s="119"/>
      <c r="V134" s="124"/>
      <c r="W134" s="124"/>
      <c r="X134" s="124"/>
      <c r="Y134" s="124"/>
      <c r="Z134" s="124"/>
    </row>
    <row r="135" spans="1:26" ht="27.75" hidden="1" customHeight="1" outlineLevel="1">
      <c r="A135" s="140"/>
      <c r="B135" s="155" t="s">
        <v>841</v>
      </c>
      <c r="C135" s="155"/>
      <c r="D135" s="155"/>
      <c r="E135" s="155">
        <f t="shared" ref="E135:G135" si="87">E120</f>
        <v>2</v>
      </c>
      <c r="F135" s="155">
        <f t="shared" si="87"/>
        <v>1.2</v>
      </c>
      <c r="G135" s="155">
        <f t="shared" si="87"/>
        <v>0.3</v>
      </c>
      <c r="H135" s="155"/>
      <c r="I135" s="155">
        <v>1</v>
      </c>
      <c r="J135" s="155">
        <f t="shared" si="80"/>
        <v>0.72</v>
      </c>
      <c r="K135" s="157"/>
      <c r="L135" s="175" t="e">
        <f t="shared" si="72"/>
        <v>#REF!</v>
      </c>
      <c r="M135" s="175" t="e">
        <f t="shared" si="73"/>
        <v>#REF!</v>
      </c>
      <c r="N135" s="175" t="e">
        <f t="shared" si="74"/>
        <v>#REF!</v>
      </c>
      <c r="O135" s="175" t="e">
        <f t="shared" si="75"/>
        <v>#REF!</v>
      </c>
      <c r="P135" s="175" t="e">
        <f t="shared" si="76"/>
        <v>#REF!</v>
      </c>
      <c r="Q135" s="175" t="e">
        <f t="shared" si="77"/>
        <v>#REF!</v>
      </c>
      <c r="R135" s="155"/>
      <c r="S135" s="124"/>
      <c r="T135" s="119"/>
      <c r="U135" s="119"/>
      <c r="V135" s="124"/>
      <c r="W135" s="124"/>
      <c r="X135" s="124"/>
      <c r="Y135" s="124"/>
      <c r="Z135" s="124"/>
    </row>
    <row r="136" spans="1:26" ht="27.75" hidden="1" customHeight="1" outlineLevel="1">
      <c r="A136" s="140"/>
      <c r="B136" s="155" t="s">
        <v>842</v>
      </c>
      <c r="C136" s="155"/>
      <c r="D136" s="155"/>
      <c r="E136" s="155">
        <f t="shared" ref="E136:G136" si="88">E121</f>
        <v>1</v>
      </c>
      <c r="F136" s="155">
        <f t="shared" si="88"/>
        <v>1.6</v>
      </c>
      <c r="G136" s="155">
        <f t="shared" si="88"/>
        <v>0.3</v>
      </c>
      <c r="H136" s="155"/>
      <c r="I136" s="155">
        <v>1</v>
      </c>
      <c r="J136" s="155">
        <f t="shared" si="80"/>
        <v>0.48</v>
      </c>
      <c r="K136" s="157"/>
      <c r="L136" s="175" t="e">
        <f t="shared" si="72"/>
        <v>#REF!</v>
      </c>
      <c r="M136" s="175" t="e">
        <f t="shared" si="73"/>
        <v>#REF!</v>
      </c>
      <c r="N136" s="175" t="e">
        <f t="shared" si="74"/>
        <v>#REF!</v>
      </c>
      <c r="O136" s="175" t="e">
        <f t="shared" si="75"/>
        <v>#REF!</v>
      </c>
      <c r="P136" s="175" t="e">
        <f t="shared" si="76"/>
        <v>#REF!</v>
      </c>
      <c r="Q136" s="175" t="e">
        <f t="shared" si="77"/>
        <v>#REF!</v>
      </c>
      <c r="R136" s="155"/>
      <c r="S136" s="124"/>
      <c r="T136" s="119"/>
      <c r="U136" s="119"/>
      <c r="V136" s="124"/>
      <c r="W136" s="124"/>
      <c r="X136" s="124"/>
      <c r="Y136" s="124"/>
      <c r="Z136" s="124"/>
    </row>
    <row r="137" spans="1:26" ht="27.75" hidden="1" customHeight="1" outlineLevel="1">
      <c r="A137" s="140"/>
      <c r="B137" s="155" t="s">
        <v>844</v>
      </c>
      <c r="C137" s="155"/>
      <c r="D137" s="155"/>
      <c r="E137" s="155">
        <v>1</v>
      </c>
      <c r="F137" s="155"/>
      <c r="G137" s="155">
        <v>32.51</v>
      </c>
      <c r="H137" s="155"/>
      <c r="I137" s="155">
        <v>1</v>
      </c>
      <c r="J137" s="155">
        <f t="shared" si="80"/>
        <v>32.51</v>
      </c>
      <c r="K137" s="157"/>
      <c r="L137" s="175" t="e">
        <f t="shared" si="72"/>
        <v>#REF!</v>
      </c>
      <c r="M137" s="175" t="e">
        <f t="shared" si="73"/>
        <v>#REF!</v>
      </c>
      <c r="N137" s="175" t="e">
        <f t="shared" si="74"/>
        <v>#REF!</v>
      </c>
      <c r="O137" s="175" t="e">
        <f t="shared" si="75"/>
        <v>#REF!</v>
      </c>
      <c r="P137" s="175" t="e">
        <f t="shared" si="76"/>
        <v>#REF!</v>
      </c>
      <c r="Q137" s="175" t="e">
        <f t="shared" si="77"/>
        <v>#REF!</v>
      </c>
      <c r="R137" s="155"/>
      <c r="S137" s="124"/>
      <c r="T137" s="119"/>
      <c r="U137" s="119"/>
      <c r="V137" s="124"/>
      <c r="W137" s="124"/>
      <c r="X137" s="124"/>
      <c r="Y137" s="124"/>
      <c r="Z137" s="124"/>
    </row>
    <row r="138" spans="1:26" ht="27.75" hidden="1" customHeight="1" outlineLevel="1">
      <c r="A138" s="140"/>
      <c r="B138" s="155" t="s">
        <v>843</v>
      </c>
      <c r="C138" s="155"/>
      <c r="D138" s="155"/>
      <c r="E138" s="155">
        <f t="shared" ref="E138:G138" si="89">E122</f>
        <v>1</v>
      </c>
      <c r="F138" s="155">
        <f t="shared" si="89"/>
        <v>3.6</v>
      </c>
      <c r="G138" s="155">
        <f t="shared" si="89"/>
        <v>1.6</v>
      </c>
      <c r="H138" s="155"/>
      <c r="I138" s="155">
        <v>1</v>
      </c>
      <c r="J138" s="155">
        <f t="shared" si="80"/>
        <v>5.76</v>
      </c>
      <c r="K138" s="157"/>
      <c r="L138" s="175" t="e">
        <f t="shared" si="72"/>
        <v>#REF!</v>
      </c>
      <c r="M138" s="175" t="e">
        <f t="shared" si="73"/>
        <v>#REF!</v>
      </c>
      <c r="N138" s="175" t="e">
        <f t="shared" si="74"/>
        <v>#REF!</v>
      </c>
      <c r="O138" s="175" t="e">
        <f t="shared" si="75"/>
        <v>#REF!</v>
      </c>
      <c r="P138" s="175" t="e">
        <f t="shared" si="76"/>
        <v>#REF!</v>
      </c>
      <c r="Q138" s="175" t="e">
        <f t="shared" si="77"/>
        <v>#REF!</v>
      </c>
      <c r="R138" s="155"/>
      <c r="S138" s="124"/>
      <c r="T138" s="119"/>
      <c r="U138" s="119"/>
      <c r="V138" s="124"/>
      <c r="W138" s="124"/>
      <c r="X138" s="124"/>
      <c r="Y138" s="124"/>
      <c r="Z138" s="124"/>
    </row>
    <row r="139" spans="1:26" ht="27.75" hidden="1" customHeight="1" outlineLevel="1">
      <c r="A139" s="140"/>
      <c r="B139" s="155"/>
      <c r="C139" s="155"/>
      <c r="D139" s="140"/>
      <c r="E139" s="214"/>
      <c r="F139" s="214"/>
      <c r="G139" s="214"/>
      <c r="H139" s="214"/>
      <c r="I139" s="214"/>
      <c r="J139" s="214"/>
      <c r="K139" s="157"/>
      <c r="L139" s="175" t="e">
        <f t="shared" si="72"/>
        <v>#REF!</v>
      </c>
      <c r="M139" s="175" t="e">
        <f t="shared" si="73"/>
        <v>#REF!</v>
      </c>
      <c r="N139" s="175" t="e">
        <f t="shared" si="74"/>
        <v>#REF!</v>
      </c>
      <c r="O139" s="175" t="e">
        <f t="shared" si="75"/>
        <v>#REF!</v>
      </c>
      <c r="P139" s="175" t="e">
        <f t="shared" si="76"/>
        <v>#REF!</v>
      </c>
      <c r="Q139" s="175" t="e">
        <f t="shared" si="77"/>
        <v>#REF!</v>
      </c>
      <c r="R139" s="155"/>
      <c r="S139" s="124"/>
      <c r="T139" s="119"/>
      <c r="U139" s="119"/>
      <c r="V139" s="124"/>
      <c r="W139" s="124"/>
      <c r="X139" s="124"/>
      <c r="Y139" s="124"/>
      <c r="Z139" s="124"/>
    </row>
    <row r="140" spans="1:26" ht="27.75" customHeight="1">
      <c r="A140" s="140">
        <v>6</v>
      </c>
      <c r="B140" s="155" t="s">
        <v>211</v>
      </c>
      <c r="C140" s="155" t="s">
        <v>212</v>
      </c>
      <c r="D140" s="140" t="s">
        <v>206</v>
      </c>
      <c r="E140" s="214"/>
      <c r="F140" s="214"/>
      <c r="G140" s="214"/>
      <c r="H140" s="214"/>
      <c r="I140" s="214"/>
      <c r="J140" s="214"/>
      <c r="K140" s="157">
        <f>J137</f>
        <v>32.51</v>
      </c>
      <c r="L140" s="175" t="e">
        <f t="shared" si="72"/>
        <v>#REF!</v>
      </c>
      <c r="M140" s="175" t="e">
        <f t="shared" si="73"/>
        <v>#REF!</v>
      </c>
      <c r="N140" s="175" t="e">
        <f t="shared" si="74"/>
        <v>#REF!</v>
      </c>
      <c r="O140" s="175" t="e">
        <f t="shared" si="75"/>
        <v>#REF!</v>
      </c>
      <c r="P140" s="175" t="e">
        <f t="shared" si="76"/>
        <v>#REF!</v>
      </c>
      <c r="Q140" s="175" t="e">
        <f t="shared" si="77"/>
        <v>#REF!</v>
      </c>
      <c r="R140" s="155"/>
      <c r="S140" s="124"/>
      <c r="T140" s="119">
        <f>'C02.CSA_OFFICE'!T126</f>
        <v>6500</v>
      </c>
      <c r="U140" s="119">
        <f>'C02.CSA_OFFICE'!U126</f>
        <v>900</v>
      </c>
      <c r="V140" s="124"/>
      <c r="W140" s="124"/>
      <c r="X140" s="124"/>
      <c r="Y140" s="124"/>
      <c r="Z140" s="124"/>
    </row>
    <row r="141" spans="1:26" ht="27.75" customHeight="1">
      <c r="A141" s="140"/>
      <c r="B141" s="155"/>
      <c r="C141" s="155"/>
      <c r="D141" s="158"/>
      <c r="E141" s="214"/>
      <c r="F141" s="214"/>
      <c r="G141" s="214"/>
      <c r="H141" s="214"/>
      <c r="I141" s="214"/>
      <c r="J141" s="214"/>
      <c r="K141" s="157"/>
      <c r="L141" s="175"/>
      <c r="M141" s="175"/>
      <c r="N141" s="175"/>
      <c r="O141" s="175"/>
      <c r="P141" s="175"/>
      <c r="Q141" s="175"/>
      <c r="R141" s="155"/>
      <c r="S141" s="124"/>
      <c r="T141" s="119"/>
      <c r="U141" s="119"/>
      <c r="V141" s="124"/>
      <c r="W141" s="124"/>
      <c r="X141" s="124"/>
      <c r="Y141" s="124"/>
      <c r="Z141" s="124"/>
    </row>
    <row r="142" spans="1:26" ht="27.75" customHeight="1">
      <c r="A142" s="152"/>
      <c r="B142" s="153" t="s">
        <v>213</v>
      </c>
      <c r="C142" s="153"/>
      <c r="D142" s="154"/>
      <c r="E142" s="150"/>
      <c r="F142" s="151"/>
      <c r="G142" s="151"/>
      <c r="H142" s="151"/>
      <c r="I142" s="151"/>
      <c r="J142" s="151"/>
      <c r="K142" s="151"/>
      <c r="L142" s="175"/>
      <c r="M142" s="175"/>
      <c r="N142" s="175"/>
      <c r="O142" s="175"/>
      <c r="P142" s="175"/>
      <c r="Q142" s="175"/>
      <c r="R142" s="153"/>
      <c r="S142" s="124"/>
      <c r="T142" s="119"/>
      <c r="U142" s="119"/>
      <c r="V142" s="124"/>
      <c r="W142" s="124"/>
      <c r="X142" s="124"/>
      <c r="Y142" s="124"/>
      <c r="Z142" s="124"/>
    </row>
    <row r="143" spans="1:26" ht="27.75" customHeight="1">
      <c r="A143" s="152"/>
      <c r="B143" s="153" t="s">
        <v>217</v>
      </c>
      <c r="C143" s="153"/>
      <c r="D143" s="154"/>
      <c r="E143" s="150"/>
      <c r="F143" s="151"/>
      <c r="G143" s="151"/>
      <c r="H143" s="151"/>
      <c r="I143" s="151"/>
      <c r="J143" s="151"/>
      <c r="K143" s="151"/>
      <c r="L143" s="175"/>
      <c r="M143" s="175"/>
      <c r="N143" s="175"/>
      <c r="O143" s="175"/>
      <c r="P143" s="175"/>
      <c r="Q143" s="175"/>
      <c r="R143" s="153"/>
      <c r="S143" s="124"/>
      <c r="T143" s="119"/>
      <c r="U143" s="119"/>
      <c r="V143" s="124"/>
      <c r="W143" s="124"/>
      <c r="X143" s="124"/>
      <c r="Y143" s="124"/>
      <c r="Z143" s="124"/>
    </row>
    <row r="144" spans="1:26" ht="27.75" customHeight="1">
      <c r="A144" s="154" t="s">
        <v>218</v>
      </c>
      <c r="B144" s="159" t="s">
        <v>219</v>
      </c>
      <c r="C144" s="153"/>
      <c r="D144" s="154"/>
      <c r="E144" s="154"/>
      <c r="F144" s="154"/>
      <c r="G144" s="154"/>
      <c r="H144" s="154"/>
      <c r="I144" s="154"/>
      <c r="J144" s="154"/>
      <c r="K144" s="151"/>
      <c r="L144" s="175"/>
      <c r="M144" s="175"/>
      <c r="N144" s="175"/>
      <c r="O144" s="175"/>
      <c r="P144" s="175"/>
      <c r="Q144" s="175"/>
      <c r="R144" s="153"/>
      <c r="S144" s="180"/>
      <c r="T144" s="119"/>
      <c r="U144" s="119"/>
      <c r="V144" s="180"/>
      <c r="W144" s="180"/>
      <c r="X144" s="180"/>
      <c r="Y144" s="180"/>
      <c r="Z144" s="180"/>
    </row>
    <row r="145" spans="1:26" ht="27.75" customHeight="1" collapsed="1">
      <c r="A145" s="140">
        <v>1</v>
      </c>
      <c r="B145" s="155" t="s">
        <v>220</v>
      </c>
      <c r="C145" s="155" t="s">
        <v>434</v>
      </c>
      <c r="D145" s="158" t="s">
        <v>188</v>
      </c>
      <c r="E145" s="214"/>
      <c r="F145" s="214"/>
      <c r="G145" s="214"/>
      <c r="H145" s="214"/>
      <c r="I145" s="214"/>
      <c r="J145" s="214"/>
      <c r="K145" s="157">
        <f>+SUBTOTAL(9,J146:J154)</f>
        <v>0.94750000000000001</v>
      </c>
      <c r="L145" s="175" t="e">
        <f t="shared" ref="L145:L329" si="90">T145*$T$5</f>
        <v>#REF!</v>
      </c>
      <c r="M145" s="175" t="e">
        <f t="shared" ref="M145:M329" si="91">ROUND(L145*K145,0)</f>
        <v>#REF!</v>
      </c>
      <c r="N145" s="175" t="e">
        <f t="shared" ref="N145:N329" si="92">U145*$T$5</f>
        <v>#REF!</v>
      </c>
      <c r="O145" s="175" t="e">
        <f t="shared" ref="O145:O329" si="93">ROUND(N145*K145,0)</f>
        <v>#REF!</v>
      </c>
      <c r="P145" s="175" t="e">
        <f t="shared" ref="P145:P329" si="94">N145+L145</f>
        <v>#REF!</v>
      </c>
      <c r="Q145" s="175" t="e">
        <f t="shared" ref="Q145:Q329" si="95">P145*K145</f>
        <v>#REF!</v>
      </c>
      <c r="R145" s="155"/>
      <c r="S145" s="180"/>
      <c r="T145" s="119">
        <f>'C02.CSA_OFFICE'!T133</f>
        <v>1099722</v>
      </c>
      <c r="U145" s="119">
        <f>'C02.CSA_OFFICE'!U133</f>
        <v>315000</v>
      </c>
      <c r="V145" s="180"/>
      <c r="W145" s="180"/>
      <c r="X145" s="180"/>
      <c r="Y145" s="180"/>
      <c r="Z145" s="180"/>
    </row>
    <row r="146" spans="1:26" ht="27.75" hidden="1" customHeight="1" outlineLevel="1">
      <c r="A146" s="140"/>
      <c r="B146" s="155" t="s">
        <v>529</v>
      </c>
      <c r="C146" s="155"/>
      <c r="D146" s="140"/>
      <c r="E146" s="156">
        <v>2</v>
      </c>
      <c r="F146" s="157">
        <v>1.2</v>
      </c>
      <c r="G146" s="157">
        <v>1.2</v>
      </c>
      <c r="H146" s="157">
        <v>0.05</v>
      </c>
      <c r="I146" s="157">
        <v>1</v>
      </c>
      <c r="J146" s="157">
        <f t="shared" ref="J146:J180" si="96">PRODUCT(E146:I146)</f>
        <v>0.14399999999999999</v>
      </c>
      <c r="K146" s="157"/>
      <c r="L146" s="175" t="e">
        <f t="shared" si="90"/>
        <v>#REF!</v>
      </c>
      <c r="M146" s="175" t="e">
        <f t="shared" si="91"/>
        <v>#REF!</v>
      </c>
      <c r="N146" s="175" t="e">
        <f t="shared" si="92"/>
        <v>#REF!</v>
      </c>
      <c r="O146" s="175" t="e">
        <f t="shared" si="93"/>
        <v>#REF!</v>
      </c>
      <c r="P146" s="175" t="e">
        <f t="shared" si="94"/>
        <v>#REF!</v>
      </c>
      <c r="Q146" s="175" t="e">
        <f t="shared" si="95"/>
        <v>#REF!</v>
      </c>
      <c r="R146" s="155"/>
      <c r="S146" s="180"/>
      <c r="T146" s="119"/>
      <c r="U146" s="119"/>
      <c r="V146" s="180"/>
      <c r="W146" s="180"/>
      <c r="X146" s="180"/>
      <c r="Y146" s="180"/>
      <c r="Z146" s="180"/>
    </row>
    <row r="147" spans="1:26" ht="27.75" hidden="1" customHeight="1" outlineLevel="1">
      <c r="A147" s="140"/>
      <c r="B147" s="155" t="s">
        <v>190</v>
      </c>
      <c r="C147" s="155"/>
      <c r="D147" s="140"/>
      <c r="E147" s="156">
        <v>2</v>
      </c>
      <c r="F147" s="157">
        <v>1.3</v>
      </c>
      <c r="G147" s="157">
        <v>1.3</v>
      </c>
      <c r="H147" s="157">
        <v>0.05</v>
      </c>
      <c r="I147" s="157">
        <v>1</v>
      </c>
      <c r="J147" s="157">
        <f t="shared" si="96"/>
        <v>0.16900000000000001</v>
      </c>
      <c r="K147" s="157"/>
      <c r="L147" s="175" t="e">
        <f t="shared" si="90"/>
        <v>#REF!</v>
      </c>
      <c r="M147" s="175" t="e">
        <f t="shared" si="91"/>
        <v>#REF!</v>
      </c>
      <c r="N147" s="175" t="e">
        <f t="shared" si="92"/>
        <v>#REF!</v>
      </c>
      <c r="O147" s="175" t="e">
        <f t="shared" si="93"/>
        <v>#REF!</v>
      </c>
      <c r="P147" s="175" t="e">
        <f t="shared" si="94"/>
        <v>#REF!</v>
      </c>
      <c r="Q147" s="175" t="e">
        <f t="shared" si="95"/>
        <v>#REF!</v>
      </c>
      <c r="R147" s="155"/>
      <c r="S147" s="180"/>
      <c r="T147" s="119"/>
      <c r="U147" s="119"/>
      <c r="V147" s="180"/>
      <c r="W147" s="180"/>
      <c r="X147" s="180"/>
      <c r="Y147" s="180"/>
      <c r="Z147" s="180"/>
    </row>
    <row r="148" spans="1:26" ht="27.75" hidden="1" customHeight="1" outlineLevel="1">
      <c r="A148" s="140"/>
      <c r="B148" s="155" t="s">
        <v>191</v>
      </c>
      <c r="C148" s="155"/>
      <c r="D148" s="140"/>
      <c r="E148" s="156">
        <v>3</v>
      </c>
      <c r="F148" s="157">
        <v>1</v>
      </c>
      <c r="G148" s="157">
        <v>1</v>
      </c>
      <c r="H148" s="157">
        <v>0.05</v>
      </c>
      <c r="I148" s="157">
        <v>1</v>
      </c>
      <c r="J148" s="157">
        <f t="shared" si="96"/>
        <v>0.15</v>
      </c>
      <c r="K148" s="157"/>
      <c r="L148" s="175" t="e">
        <f t="shared" si="90"/>
        <v>#REF!</v>
      </c>
      <c r="M148" s="175" t="e">
        <f t="shared" si="91"/>
        <v>#REF!</v>
      </c>
      <c r="N148" s="175" t="e">
        <f t="shared" si="92"/>
        <v>#REF!</v>
      </c>
      <c r="O148" s="175" t="e">
        <f t="shared" si="93"/>
        <v>#REF!</v>
      </c>
      <c r="P148" s="175" t="e">
        <f t="shared" si="94"/>
        <v>#REF!</v>
      </c>
      <c r="Q148" s="175" t="e">
        <f t="shared" si="95"/>
        <v>#REF!</v>
      </c>
      <c r="R148" s="155"/>
      <c r="S148" s="180"/>
      <c r="T148" s="119"/>
      <c r="U148" s="119"/>
      <c r="V148" s="180"/>
      <c r="W148" s="180"/>
      <c r="X148" s="180"/>
      <c r="Y148" s="180"/>
      <c r="Z148" s="180"/>
    </row>
    <row r="149" spans="1:26" ht="27.75" hidden="1" customHeight="1" outlineLevel="1">
      <c r="A149" s="140"/>
      <c r="B149" s="155" t="s">
        <v>504</v>
      </c>
      <c r="C149" s="155"/>
      <c r="D149" s="140"/>
      <c r="E149" s="156">
        <v>3</v>
      </c>
      <c r="F149" s="157">
        <v>3.6</v>
      </c>
      <c r="G149" s="157">
        <v>0.3</v>
      </c>
      <c r="H149" s="157">
        <v>0.05</v>
      </c>
      <c r="I149" s="157">
        <v>1</v>
      </c>
      <c r="J149" s="157">
        <f t="shared" si="96"/>
        <v>0.16200000000000001</v>
      </c>
      <c r="K149" s="157"/>
      <c r="L149" s="175" t="e">
        <f t="shared" si="90"/>
        <v>#REF!</v>
      </c>
      <c r="M149" s="175" t="e">
        <f t="shared" si="91"/>
        <v>#REF!</v>
      </c>
      <c r="N149" s="175" t="e">
        <f t="shared" si="92"/>
        <v>#REF!</v>
      </c>
      <c r="O149" s="175" t="e">
        <f t="shared" si="93"/>
        <v>#REF!</v>
      </c>
      <c r="P149" s="175" t="e">
        <f t="shared" si="94"/>
        <v>#REF!</v>
      </c>
      <c r="Q149" s="175" t="e">
        <f t="shared" si="95"/>
        <v>#REF!</v>
      </c>
      <c r="R149" s="155"/>
      <c r="S149" s="180"/>
      <c r="T149" s="119"/>
      <c r="U149" s="119"/>
      <c r="V149" s="180"/>
      <c r="W149" s="180"/>
      <c r="X149" s="180"/>
      <c r="Y149" s="180"/>
      <c r="Z149" s="180"/>
    </row>
    <row r="150" spans="1:26" ht="27.75" hidden="1" customHeight="1" outlineLevel="1">
      <c r="A150" s="140"/>
      <c r="B150" s="155" t="s">
        <v>838</v>
      </c>
      <c r="C150" s="155"/>
      <c r="D150" s="140"/>
      <c r="E150" s="156">
        <v>1</v>
      </c>
      <c r="F150" s="157">
        <v>5.7</v>
      </c>
      <c r="G150" s="157">
        <v>0.3</v>
      </c>
      <c r="H150" s="157">
        <v>0.05</v>
      </c>
      <c r="I150" s="157">
        <v>1</v>
      </c>
      <c r="J150" s="157">
        <f t="shared" si="96"/>
        <v>8.5500000000000007E-2</v>
      </c>
      <c r="K150" s="157"/>
      <c r="L150" s="175" t="e">
        <f t="shared" si="90"/>
        <v>#REF!</v>
      </c>
      <c r="M150" s="175" t="e">
        <f t="shared" si="91"/>
        <v>#REF!</v>
      </c>
      <c r="N150" s="175" t="e">
        <f t="shared" si="92"/>
        <v>#REF!</v>
      </c>
      <c r="O150" s="175" t="e">
        <f t="shared" si="93"/>
        <v>#REF!</v>
      </c>
      <c r="P150" s="175" t="e">
        <f t="shared" si="94"/>
        <v>#REF!</v>
      </c>
      <c r="Q150" s="175" t="e">
        <f t="shared" si="95"/>
        <v>#REF!</v>
      </c>
      <c r="R150" s="155"/>
      <c r="S150" s="180"/>
      <c r="T150" s="119"/>
      <c r="U150" s="119"/>
      <c r="V150" s="180"/>
      <c r="W150" s="180"/>
      <c r="X150" s="180"/>
      <c r="Y150" s="180"/>
      <c r="Z150" s="180"/>
    </row>
    <row r="151" spans="1:26" ht="27.75" hidden="1" customHeight="1" outlineLevel="1">
      <c r="A151" s="140"/>
      <c r="B151" s="155" t="s">
        <v>839</v>
      </c>
      <c r="C151" s="155"/>
      <c r="D151" s="140"/>
      <c r="E151" s="156">
        <v>2</v>
      </c>
      <c r="F151" s="157">
        <v>2.1</v>
      </c>
      <c r="G151" s="157">
        <v>0.3</v>
      </c>
      <c r="H151" s="157">
        <v>0.05</v>
      </c>
      <c r="I151" s="157">
        <v>1</v>
      </c>
      <c r="J151" s="157">
        <f t="shared" si="96"/>
        <v>6.3E-2</v>
      </c>
      <c r="K151" s="157"/>
      <c r="L151" s="175" t="e">
        <f t="shared" si="90"/>
        <v>#REF!</v>
      </c>
      <c r="M151" s="175" t="e">
        <f t="shared" si="91"/>
        <v>#REF!</v>
      </c>
      <c r="N151" s="175" t="e">
        <f t="shared" si="92"/>
        <v>#REF!</v>
      </c>
      <c r="O151" s="175" t="e">
        <f t="shared" si="93"/>
        <v>#REF!</v>
      </c>
      <c r="P151" s="175" t="e">
        <f t="shared" si="94"/>
        <v>#REF!</v>
      </c>
      <c r="Q151" s="175" t="e">
        <f t="shared" si="95"/>
        <v>#REF!</v>
      </c>
      <c r="R151" s="155"/>
      <c r="S151" s="180"/>
      <c r="T151" s="119"/>
      <c r="U151" s="119"/>
      <c r="V151" s="180"/>
      <c r="W151" s="180"/>
      <c r="X151" s="180"/>
      <c r="Y151" s="180"/>
      <c r="Z151" s="180"/>
    </row>
    <row r="152" spans="1:26" ht="27.75" hidden="1" customHeight="1" outlineLevel="1">
      <c r="A152" s="140"/>
      <c r="B152" s="155" t="s">
        <v>840</v>
      </c>
      <c r="C152" s="155"/>
      <c r="D152" s="140"/>
      <c r="E152" s="156">
        <v>2</v>
      </c>
      <c r="F152" s="157">
        <v>3.8</v>
      </c>
      <c r="G152" s="157">
        <v>0.3</v>
      </c>
      <c r="H152" s="157">
        <v>0.05</v>
      </c>
      <c r="I152" s="157">
        <v>1</v>
      </c>
      <c r="J152" s="157">
        <f t="shared" si="96"/>
        <v>0.114</v>
      </c>
      <c r="K152" s="157"/>
      <c r="L152" s="175" t="e">
        <f t="shared" si="90"/>
        <v>#REF!</v>
      </c>
      <c r="M152" s="175" t="e">
        <f t="shared" si="91"/>
        <v>#REF!</v>
      </c>
      <c r="N152" s="175" t="e">
        <f t="shared" si="92"/>
        <v>#REF!</v>
      </c>
      <c r="O152" s="175" t="e">
        <f t="shared" si="93"/>
        <v>#REF!</v>
      </c>
      <c r="P152" s="175" t="e">
        <f t="shared" si="94"/>
        <v>#REF!</v>
      </c>
      <c r="Q152" s="175" t="e">
        <f t="shared" si="95"/>
        <v>#REF!</v>
      </c>
      <c r="R152" s="155"/>
      <c r="S152" s="180"/>
      <c r="T152" s="119"/>
      <c r="U152" s="119"/>
      <c r="V152" s="180"/>
      <c r="W152" s="180"/>
      <c r="X152" s="180"/>
      <c r="Y152" s="180"/>
      <c r="Z152" s="180"/>
    </row>
    <row r="153" spans="1:26" ht="27.75" hidden="1" customHeight="1" outlineLevel="1">
      <c r="A153" s="140"/>
      <c r="B153" s="155" t="s">
        <v>841</v>
      </c>
      <c r="C153" s="155"/>
      <c r="D153" s="140"/>
      <c r="E153" s="156">
        <v>2</v>
      </c>
      <c r="F153" s="157">
        <v>1.2</v>
      </c>
      <c r="G153" s="157">
        <v>0.3</v>
      </c>
      <c r="H153" s="157">
        <v>0.05</v>
      </c>
      <c r="I153" s="157">
        <v>1</v>
      </c>
      <c r="J153" s="157">
        <f t="shared" si="96"/>
        <v>3.5999999999999997E-2</v>
      </c>
      <c r="K153" s="157"/>
      <c r="L153" s="175" t="e">
        <f t="shared" si="90"/>
        <v>#REF!</v>
      </c>
      <c r="M153" s="175" t="e">
        <f t="shared" si="91"/>
        <v>#REF!</v>
      </c>
      <c r="N153" s="175" t="e">
        <f t="shared" si="92"/>
        <v>#REF!</v>
      </c>
      <c r="O153" s="175" t="e">
        <f t="shared" si="93"/>
        <v>#REF!</v>
      </c>
      <c r="P153" s="175" t="e">
        <f t="shared" si="94"/>
        <v>#REF!</v>
      </c>
      <c r="Q153" s="175" t="e">
        <f t="shared" si="95"/>
        <v>#REF!</v>
      </c>
      <c r="R153" s="155"/>
      <c r="S153" s="180"/>
      <c r="T153" s="119"/>
      <c r="U153" s="119"/>
      <c r="V153" s="180"/>
      <c r="W153" s="180"/>
      <c r="X153" s="180"/>
      <c r="Y153" s="180"/>
      <c r="Z153" s="180"/>
    </row>
    <row r="154" spans="1:26" ht="27.75" hidden="1" customHeight="1" outlineLevel="1">
      <c r="A154" s="140"/>
      <c r="B154" s="155" t="s">
        <v>842</v>
      </c>
      <c r="C154" s="155"/>
      <c r="D154" s="140"/>
      <c r="E154" s="156">
        <v>1</v>
      </c>
      <c r="F154" s="157">
        <v>1.6</v>
      </c>
      <c r="G154" s="157">
        <v>0.3</v>
      </c>
      <c r="H154" s="157">
        <v>0.05</v>
      </c>
      <c r="I154" s="157">
        <v>1</v>
      </c>
      <c r="J154" s="157">
        <f t="shared" si="96"/>
        <v>2.4E-2</v>
      </c>
      <c r="K154" s="157"/>
      <c r="L154" s="175" t="e">
        <f t="shared" si="90"/>
        <v>#REF!</v>
      </c>
      <c r="M154" s="175" t="e">
        <f t="shared" si="91"/>
        <v>#REF!</v>
      </c>
      <c r="N154" s="175" t="e">
        <f t="shared" si="92"/>
        <v>#REF!</v>
      </c>
      <c r="O154" s="175" t="e">
        <f t="shared" si="93"/>
        <v>#REF!</v>
      </c>
      <c r="P154" s="175" t="e">
        <f t="shared" si="94"/>
        <v>#REF!</v>
      </c>
      <c r="Q154" s="175" t="e">
        <f t="shared" si="95"/>
        <v>#REF!</v>
      </c>
      <c r="R154" s="155"/>
      <c r="S154" s="180"/>
      <c r="T154" s="119"/>
      <c r="U154" s="119"/>
      <c r="V154" s="180"/>
      <c r="W154" s="180"/>
      <c r="X154" s="180"/>
      <c r="Y154" s="180"/>
      <c r="Z154" s="180"/>
    </row>
    <row r="155" spans="1:26" ht="27.75" customHeight="1" collapsed="1">
      <c r="A155" s="140">
        <v>2</v>
      </c>
      <c r="B155" s="155" t="s">
        <v>222</v>
      </c>
      <c r="C155" s="155" t="s">
        <v>436</v>
      </c>
      <c r="D155" s="140" t="s">
        <v>188</v>
      </c>
      <c r="E155" s="156"/>
      <c r="F155" s="157"/>
      <c r="G155" s="157"/>
      <c r="H155" s="157"/>
      <c r="I155" s="157"/>
      <c r="J155" s="157">
        <f t="shared" si="96"/>
        <v>0</v>
      </c>
      <c r="K155" s="157">
        <f>+SUBTOTAL(9,J156:J160)</f>
        <v>1.7951999999999999</v>
      </c>
      <c r="L155" s="175" t="e">
        <f t="shared" si="90"/>
        <v>#REF!</v>
      </c>
      <c r="M155" s="175" t="e">
        <f t="shared" si="91"/>
        <v>#REF!</v>
      </c>
      <c r="N155" s="175" t="e">
        <f t="shared" si="92"/>
        <v>#REF!</v>
      </c>
      <c r="O155" s="175" t="e">
        <f t="shared" si="93"/>
        <v>#REF!</v>
      </c>
      <c r="P155" s="175" t="e">
        <f t="shared" si="94"/>
        <v>#REF!</v>
      </c>
      <c r="Q155" s="175" t="e">
        <f t="shared" si="95"/>
        <v>#REF!</v>
      </c>
      <c r="R155" s="155"/>
      <c r="S155" s="180"/>
      <c r="T155" s="119">
        <f>'C02.CSA_OFFICE'!T178</f>
        <v>1248333</v>
      </c>
      <c r="U155" s="119">
        <f>'C02.CSA_OFFICE'!U178</f>
        <v>210000</v>
      </c>
      <c r="V155" s="180"/>
      <c r="W155" s="180"/>
      <c r="X155" s="180"/>
      <c r="Y155" s="180"/>
      <c r="Z155" s="180"/>
    </row>
    <row r="156" spans="1:26" ht="27.75" hidden="1" customHeight="1" outlineLevel="1">
      <c r="A156" s="140"/>
      <c r="B156" s="155" t="s">
        <v>529</v>
      </c>
      <c r="C156" s="155"/>
      <c r="D156" s="140"/>
      <c r="E156" s="156">
        <v>2</v>
      </c>
      <c r="F156" s="157">
        <v>1</v>
      </c>
      <c r="G156" s="157">
        <v>1</v>
      </c>
      <c r="H156" s="157">
        <v>0.25</v>
      </c>
      <c r="I156" s="157">
        <v>1</v>
      </c>
      <c r="J156" s="157">
        <f t="shared" si="96"/>
        <v>0.5</v>
      </c>
      <c r="K156" s="157"/>
      <c r="L156" s="175" t="e">
        <f t="shared" si="90"/>
        <v>#REF!</v>
      </c>
      <c r="M156" s="175" t="e">
        <f t="shared" si="91"/>
        <v>#REF!</v>
      </c>
      <c r="N156" s="175" t="e">
        <f t="shared" si="92"/>
        <v>#REF!</v>
      </c>
      <c r="O156" s="175" t="e">
        <f t="shared" si="93"/>
        <v>#REF!</v>
      </c>
      <c r="P156" s="175" t="e">
        <f t="shared" si="94"/>
        <v>#REF!</v>
      </c>
      <c r="Q156" s="175" t="e">
        <f t="shared" si="95"/>
        <v>#REF!</v>
      </c>
      <c r="R156" s="155"/>
      <c r="S156" s="180"/>
      <c r="T156" s="119"/>
      <c r="U156" s="119"/>
      <c r="V156" s="180"/>
      <c r="W156" s="180"/>
      <c r="X156" s="180"/>
      <c r="Y156" s="180"/>
      <c r="Z156" s="180"/>
    </row>
    <row r="157" spans="1:26" ht="27.75" hidden="1" customHeight="1" outlineLevel="1">
      <c r="A157" s="140"/>
      <c r="B157" s="155" t="s">
        <v>845</v>
      </c>
      <c r="C157" s="155"/>
      <c r="D157" s="140"/>
      <c r="E157" s="156">
        <v>2</v>
      </c>
      <c r="F157" s="157"/>
      <c r="G157" s="157"/>
      <c r="H157" s="157">
        <v>7.3599999999999999E-2</v>
      </c>
      <c r="I157" s="157">
        <v>1</v>
      </c>
      <c r="J157" s="157">
        <f t="shared" si="96"/>
        <v>0.1472</v>
      </c>
      <c r="K157" s="157"/>
      <c r="L157" s="175" t="e">
        <f t="shared" si="90"/>
        <v>#REF!</v>
      </c>
      <c r="M157" s="175" t="e">
        <f t="shared" si="91"/>
        <v>#REF!</v>
      </c>
      <c r="N157" s="175" t="e">
        <f t="shared" si="92"/>
        <v>#REF!</v>
      </c>
      <c r="O157" s="175" t="e">
        <f t="shared" si="93"/>
        <v>#REF!</v>
      </c>
      <c r="P157" s="175" t="e">
        <f t="shared" si="94"/>
        <v>#REF!</v>
      </c>
      <c r="Q157" s="175" t="e">
        <f t="shared" si="95"/>
        <v>#REF!</v>
      </c>
      <c r="R157" s="155"/>
      <c r="S157" s="180"/>
      <c r="T157" s="119"/>
      <c r="U157" s="119"/>
      <c r="V157" s="180"/>
      <c r="W157" s="180"/>
      <c r="X157" s="180"/>
      <c r="Y157" s="180"/>
      <c r="Z157" s="180"/>
    </row>
    <row r="158" spans="1:26" ht="27.75" hidden="1" customHeight="1" outlineLevel="1">
      <c r="A158" s="140"/>
      <c r="B158" s="155" t="s">
        <v>190</v>
      </c>
      <c r="C158" s="155"/>
      <c r="D158" s="140"/>
      <c r="E158" s="156">
        <v>2</v>
      </c>
      <c r="F158" s="157">
        <v>1.1000000000000001</v>
      </c>
      <c r="G158" s="157">
        <v>1.1000000000000001</v>
      </c>
      <c r="H158" s="157">
        <v>0.25</v>
      </c>
      <c r="I158" s="157">
        <v>1</v>
      </c>
      <c r="J158" s="157">
        <f t="shared" si="96"/>
        <v>0.60499999999999998</v>
      </c>
      <c r="K158" s="157"/>
      <c r="L158" s="175" t="e">
        <f t="shared" si="90"/>
        <v>#REF!</v>
      </c>
      <c r="M158" s="175" t="e">
        <f t="shared" si="91"/>
        <v>#REF!</v>
      </c>
      <c r="N158" s="175" t="e">
        <f t="shared" si="92"/>
        <v>#REF!</v>
      </c>
      <c r="O158" s="175" t="e">
        <f t="shared" si="93"/>
        <v>#REF!</v>
      </c>
      <c r="P158" s="175" t="e">
        <f t="shared" si="94"/>
        <v>#REF!</v>
      </c>
      <c r="Q158" s="175" t="e">
        <f t="shared" si="95"/>
        <v>#REF!</v>
      </c>
      <c r="R158" s="155"/>
      <c r="S158" s="180"/>
      <c r="T158" s="119"/>
      <c r="U158" s="119"/>
      <c r="V158" s="180"/>
      <c r="W158" s="180"/>
      <c r="X158" s="180"/>
      <c r="Y158" s="180"/>
      <c r="Z158" s="180"/>
    </row>
    <row r="159" spans="1:26" ht="27.75" hidden="1" customHeight="1" outlineLevel="1">
      <c r="A159" s="140"/>
      <c r="B159" s="155"/>
      <c r="C159" s="155"/>
      <c r="D159" s="140"/>
      <c r="E159" s="156">
        <v>2</v>
      </c>
      <c r="F159" s="157"/>
      <c r="G159" s="157"/>
      <c r="H159" s="157">
        <v>7.9500000000000001E-2</v>
      </c>
      <c r="I159" s="157">
        <v>1</v>
      </c>
      <c r="J159" s="157">
        <f t="shared" si="96"/>
        <v>0.159</v>
      </c>
      <c r="K159" s="157"/>
      <c r="L159" s="175" t="e">
        <f t="shared" si="90"/>
        <v>#REF!</v>
      </c>
      <c r="M159" s="175" t="e">
        <f t="shared" si="91"/>
        <v>#REF!</v>
      </c>
      <c r="N159" s="175" t="e">
        <f t="shared" si="92"/>
        <v>#REF!</v>
      </c>
      <c r="O159" s="175" t="e">
        <f t="shared" si="93"/>
        <v>#REF!</v>
      </c>
      <c r="P159" s="175" t="e">
        <f t="shared" si="94"/>
        <v>#REF!</v>
      </c>
      <c r="Q159" s="175" t="e">
        <f t="shared" si="95"/>
        <v>#REF!</v>
      </c>
      <c r="R159" s="155"/>
      <c r="S159" s="180"/>
      <c r="T159" s="119"/>
      <c r="U159" s="119"/>
      <c r="V159" s="180"/>
      <c r="W159" s="180"/>
      <c r="X159" s="180"/>
      <c r="Y159" s="180"/>
      <c r="Z159" s="180"/>
    </row>
    <row r="160" spans="1:26" ht="27.75" hidden="1" customHeight="1" outlineLevel="1">
      <c r="A160" s="140"/>
      <c r="B160" s="155" t="s">
        <v>191</v>
      </c>
      <c r="C160" s="155"/>
      <c r="D160" s="140"/>
      <c r="E160" s="156">
        <v>3</v>
      </c>
      <c r="F160" s="157">
        <v>0.8</v>
      </c>
      <c r="G160" s="157">
        <v>0.8</v>
      </c>
      <c r="H160" s="157">
        <v>0.2</v>
      </c>
      <c r="I160" s="157">
        <v>1</v>
      </c>
      <c r="J160" s="157">
        <f t="shared" si="96"/>
        <v>0.38400000000000001</v>
      </c>
      <c r="K160" s="157"/>
      <c r="L160" s="175" t="e">
        <f t="shared" si="90"/>
        <v>#REF!</v>
      </c>
      <c r="M160" s="175" t="e">
        <f t="shared" si="91"/>
        <v>#REF!</v>
      </c>
      <c r="N160" s="175" t="e">
        <f t="shared" si="92"/>
        <v>#REF!</v>
      </c>
      <c r="O160" s="175" t="e">
        <f t="shared" si="93"/>
        <v>#REF!</v>
      </c>
      <c r="P160" s="175" t="e">
        <f t="shared" si="94"/>
        <v>#REF!</v>
      </c>
      <c r="Q160" s="175" t="e">
        <f t="shared" si="95"/>
        <v>#REF!</v>
      </c>
      <c r="R160" s="155"/>
      <c r="S160" s="180"/>
      <c r="T160" s="119"/>
      <c r="U160" s="119"/>
      <c r="V160" s="180"/>
      <c r="W160" s="180"/>
      <c r="X160" s="180"/>
      <c r="Y160" s="180"/>
      <c r="Z160" s="180"/>
    </row>
    <row r="161" spans="1:26" ht="27.75" customHeight="1" collapsed="1">
      <c r="A161" s="140">
        <v>3</v>
      </c>
      <c r="B161" s="155" t="s">
        <v>224</v>
      </c>
      <c r="C161" s="155" t="s">
        <v>436</v>
      </c>
      <c r="D161" s="140" t="s">
        <v>188</v>
      </c>
      <c r="E161" s="156"/>
      <c r="F161" s="157"/>
      <c r="G161" s="157"/>
      <c r="H161" s="157"/>
      <c r="I161" s="157"/>
      <c r="J161" s="157">
        <f t="shared" si="96"/>
        <v>0</v>
      </c>
      <c r="K161" s="157">
        <f>+SUBTOTAL(9,J162:J163)</f>
        <v>0.66562500000000002</v>
      </c>
      <c r="L161" s="175" t="e">
        <f t="shared" si="90"/>
        <v>#REF!</v>
      </c>
      <c r="M161" s="175" t="e">
        <f t="shared" si="91"/>
        <v>#REF!</v>
      </c>
      <c r="N161" s="175" t="e">
        <f t="shared" si="92"/>
        <v>#REF!</v>
      </c>
      <c r="O161" s="175" t="e">
        <f t="shared" si="93"/>
        <v>#REF!</v>
      </c>
      <c r="P161" s="175" t="e">
        <f t="shared" si="94"/>
        <v>#REF!</v>
      </c>
      <c r="Q161" s="175" t="e">
        <f t="shared" si="95"/>
        <v>#REF!</v>
      </c>
      <c r="R161" s="155"/>
      <c r="S161" s="180"/>
      <c r="T161" s="119">
        <f t="shared" ref="T161:U161" si="97">T155</f>
        <v>1248333</v>
      </c>
      <c r="U161" s="119">
        <f t="shared" si="97"/>
        <v>210000</v>
      </c>
      <c r="V161" s="180"/>
      <c r="W161" s="180"/>
      <c r="X161" s="180"/>
      <c r="Y161" s="180"/>
      <c r="Z161" s="180"/>
    </row>
    <row r="162" spans="1:26" ht="27.75" hidden="1" customHeight="1" outlineLevel="1">
      <c r="A162" s="140"/>
      <c r="B162" s="155" t="s">
        <v>225</v>
      </c>
      <c r="C162" s="155"/>
      <c r="D162" s="140"/>
      <c r="E162" s="156">
        <v>6</v>
      </c>
      <c r="F162" s="157">
        <v>0.25</v>
      </c>
      <c r="G162" s="157">
        <v>0.25</v>
      </c>
      <c r="H162" s="157">
        <v>1.5</v>
      </c>
      <c r="I162" s="157">
        <v>1</v>
      </c>
      <c r="J162" s="157">
        <f t="shared" si="96"/>
        <v>0.5625</v>
      </c>
      <c r="K162" s="157"/>
      <c r="L162" s="175" t="e">
        <f t="shared" si="90"/>
        <v>#REF!</v>
      </c>
      <c r="M162" s="175" t="e">
        <f t="shared" si="91"/>
        <v>#REF!</v>
      </c>
      <c r="N162" s="175" t="e">
        <f t="shared" si="92"/>
        <v>#REF!</v>
      </c>
      <c r="O162" s="175" t="e">
        <f t="shared" si="93"/>
        <v>#REF!</v>
      </c>
      <c r="P162" s="175" t="e">
        <f t="shared" si="94"/>
        <v>#REF!</v>
      </c>
      <c r="Q162" s="175" t="e">
        <f t="shared" si="95"/>
        <v>#REF!</v>
      </c>
      <c r="R162" s="155"/>
      <c r="S162" s="180"/>
      <c r="T162" s="119"/>
      <c r="U162" s="119"/>
      <c r="V162" s="180"/>
      <c r="W162" s="180"/>
      <c r="X162" s="180"/>
      <c r="Y162" s="180"/>
      <c r="Z162" s="180"/>
    </row>
    <row r="163" spans="1:26" ht="27.75" hidden="1" customHeight="1" outlineLevel="1">
      <c r="A163" s="140"/>
      <c r="B163" s="155" t="s">
        <v>227</v>
      </c>
      <c r="C163" s="155"/>
      <c r="D163" s="140"/>
      <c r="E163" s="156">
        <v>1</v>
      </c>
      <c r="F163" s="157">
        <v>0.25</v>
      </c>
      <c r="G163" s="157">
        <v>0.25</v>
      </c>
      <c r="H163" s="157">
        <v>1.65</v>
      </c>
      <c r="I163" s="157">
        <v>1</v>
      </c>
      <c r="J163" s="157">
        <f t="shared" si="96"/>
        <v>0.10312499999999999</v>
      </c>
      <c r="K163" s="157"/>
      <c r="L163" s="175" t="e">
        <f t="shared" si="90"/>
        <v>#REF!</v>
      </c>
      <c r="M163" s="175" t="e">
        <f t="shared" si="91"/>
        <v>#REF!</v>
      </c>
      <c r="N163" s="175" t="e">
        <f t="shared" si="92"/>
        <v>#REF!</v>
      </c>
      <c r="O163" s="175" t="e">
        <f t="shared" si="93"/>
        <v>#REF!</v>
      </c>
      <c r="P163" s="175" t="e">
        <f t="shared" si="94"/>
        <v>#REF!</v>
      </c>
      <c r="Q163" s="175" t="e">
        <f t="shared" si="95"/>
        <v>#REF!</v>
      </c>
      <c r="R163" s="155"/>
      <c r="S163" s="180"/>
      <c r="T163" s="119"/>
      <c r="U163" s="119"/>
      <c r="V163" s="180"/>
      <c r="W163" s="180"/>
      <c r="X163" s="180"/>
      <c r="Y163" s="180"/>
      <c r="Z163" s="180"/>
    </row>
    <row r="164" spans="1:26" ht="27.75" customHeight="1" collapsed="1">
      <c r="A164" s="140">
        <v>4</v>
      </c>
      <c r="B164" s="155" t="s">
        <v>234</v>
      </c>
      <c r="C164" s="155" t="s">
        <v>436</v>
      </c>
      <c r="D164" s="140" t="s">
        <v>188</v>
      </c>
      <c r="E164" s="156"/>
      <c r="F164" s="157"/>
      <c r="G164" s="157"/>
      <c r="H164" s="157"/>
      <c r="I164" s="157"/>
      <c r="J164" s="157">
        <f t="shared" si="96"/>
        <v>0</v>
      </c>
      <c r="K164" s="157">
        <f>+SUBTOTAL(9,J165:J171)</f>
        <v>1.782</v>
      </c>
      <c r="L164" s="175" t="e">
        <f t="shared" si="90"/>
        <v>#REF!</v>
      </c>
      <c r="M164" s="175" t="e">
        <f t="shared" si="91"/>
        <v>#REF!</v>
      </c>
      <c r="N164" s="175" t="e">
        <f t="shared" si="92"/>
        <v>#REF!</v>
      </c>
      <c r="O164" s="175" t="e">
        <f t="shared" si="93"/>
        <v>#REF!</v>
      </c>
      <c r="P164" s="175" t="e">
        <f t="shared" si="94"/>
        <v>#REF!</v>
      </c>
      <c r="Q164" s="175" t="e">
        <f t="shared" si="95"/>
        <v>#REF!</v>
      </c>
      <c r="R164" s="155"/>
      <c r="S164" s="180"/>
      <c r="T164" s="119">
        <f t="shared" ref="T164:U164" si="98">T161</f>
        <v>1248333</v>
      </c>
      <c r="U164" s="119">
        <f t="shared" si="98"/>
        <v>210000</v>
      </c>
      <c r="V164" s="180"/>
      <c r="W164" s="180"/>
      <c r="X164" s="180"/>
      <c r="Y164" s="180"/>
      <c r="Z164" s="180"/>
    </row>
    <row r="165" spans="1:26" ht="27.75" hidden="1" customHeight="1" outlineLevel="1">
      <c r="A165" s="140"/>
      <c r="B165" s="155" t="s">
        <v>504</v>
      </c>
      <c r="C165" s="155"/>
      <c r="D165" s="140"/>
      <c r="E165" s="156">
        <v>3</v>
      </c>
      <c r="F165" s="157">
        <v>3.6</v>
      </c>
      <c r="G165" s="157">
        <v>0.2</v>
      </c>
      <c r="H165" s="157">
        <v>0.3</v>
      </c>
      <c r="I165" s="157">
        <v>1</v>
      </c>
      <c r="J165" s="157">
        <f t="shared" si="96"/>
        <v>0.64800000000000002</v>
      </c>
      <c r="K165" s="157"/>
      <c r="L165" s="175" t="e">
        <f t="shared" si="90"/>
        <v>#REF!</v>
      </c>
      <c r="M165" s="175" t="e">
        <f t="shared" si="91"/>
        <v>#REF!</v>
      </c>
      <c r="N165" s="175" t="e">
        <f t="shared" si="92"/>
        <v>#REF!</v>
      </c>
      <c r="O165" s="175" t="e">
        <f t="shared" si="93"/>
        <v>#REF!</v>
      </c>
      <c r="P165" s="175" t="e">
        <f t="shared" si="94"/>
        <v>#REF!</v>
      </c>
      <c r="Q165" s="175" t="e">
        <f t="shared" si="95"/>
        <v>#REF!</v>
      </c>
      <c r="R165" s="155"/>
      <c r="S165" s="180"/>
      <c r="T165" s="119"/>
      <c r="U165" s="119"/>
      <c r="V165" s="180"/>
      <c r="W165" s="180"/>
      <c r="X165" s="180"/>
      <c r="Y165" s="180"/>
      <c r="Z165" s="180"/>
    </row>
    <row r="166" spans="1:26" ht="27.75" hidden="1" customHeight="1" outlineLevel="1">
      <c r="A166" s="140"/>
      <c r="B166" s="155" t="s">
        <v>838</v>
      </c>
      <c r="C166" s="155"/>
      <c r="D166" s="140"/>
      <c r="E166" s="156">
        <v>1</v>
      </c>
      <c r="F166" s="157">
        <v>5.7</v>
      </c>
      <c r="G166" s="157">
        <v>0.2</v>
      </c>
      <c r="H166" s="157">
        <v>0.3</v>
      </c>
      <c r="I166" s="157">
        <v>1</v>
      </c>
      <c r="J166" s="157">
        <f t="shared" si="96"/>
        <v>0.34200000000000003</v>
      </c>
      <c r="K166" s="157"/>
      <c r="L166" s="175" t="e">
        <f t="shared" si="90"/>
        <v>#REF!</v>
      </c>
      <c r="M166" s="175" t="e">
        <f t="shared" si="91"/>
        <v>#REF!</v>
      </c>
      <c r="N166" s="175" t="e">
        <f t="shared" si="92"/>
        <v>#REF!</v>
      </c>
      <c r="O166" s="175" t="e">
        <f t="shared" si="93"/>
        <v>#REF!</v>
      </c>
      <c r="P166" s="175" t="e">
        <f t="shared" si="94"/>
        <v>#REF!</v>
      </c>
      <c r="Q166" s="175" t="e">
        <f t="shared" si="95"/>
        <v>#REF!</v>
      </c>
      <c r="R166" s="155"/>
      <c r="S166" s="180"/>
      <c r="T166" s="119"/>
      <c r="U166" s="119"/>
      <c r="V166" s="180"/>
      <c r="W166" s="180"/>
      <c r="X166" s="180"/>
      <c r="Y166" s="180"/>
      <c r="Z166" s="180"/>
    </row>
    <row r="167" spans="1:26" ht="27.75" hidden="1" customHeight="1" outlineLevel="1">
      <c r="A167" s="140"/>
      <c r="B167" s="155" t="s">
        <v>839</v>
      </c>
      <c r="C167" s="155"/>
      <c r="D167" s="140"/>
      <c r="E167" s="156">
        <v>2</v>
      </c>
      <c r="F167" s="157">
        <v>2.1</v>
      </c>
      <c r="G167" s="157">
        <v>0.2</v>
      </c>
      <c r="H167" s="157">
        <v>0.3</v>
      </c>
      <c r="I167" s="157">
        <v>1</v>
      </c>
      <c r="J167" s="157">
        <f t="shared" si="96"/>
        <v>0.252</v>
      </c>
      <c r="K167" s="157"/>
      <c r="L167" s="175" t="e">
        <f t="shared" si="90"/>
        <v>#REF!</v>
      </c>
      <c r="M167" s="175" t="e">
        <f t="shared" si="91"/>
        <v>#REF!</v>
      </c>
      <c r="N167" s="175" t="e">
        <f t="shared" si="92"/>
        <v>#REF!</v>
      </c>
      <c r="O167" s="175" t="e">
        <f t="shared" si="93"/>
        <v>#REF!</v>
      </c>
      <c r="P167" s="175" t="e">
        <f t="shared" si="94"/>
        <v>#REF!</v>
      </c>
      <c r="Q167" s="175" t="e">
        <f t="shared" si="95"/>
        <v>#REF!</v>
      </c>
      <c r="R167" s="155"/>
      <c r="S167" s="180"/>
      <c r="T167" s="119"/>
      <c r="U167" s="119"/>
      <c r="V167" s="180"/>
      <c r="W167" s="180"/>
      <c r="X167" s="180"/>
      <c r="Y167" s="180"/>
      <c r="Z167" s="180"/>
    </row>
    <row r="168" spans="1:26" ht="27.75" hidden="1" customHeight="1" outlineLevel="1">
      <c r="A168" s="140"/>
      <c r="B168" s="155" t="s">
        <v>840</v>
      </c>
      <c r="C168" s="155"/>
      <c r="D168" s="140"/>
      <c r="E168" s="156">
        <v>2</v>
      </c>
      <c r="F168" s="157">
        <v>3.8</v>
      </c>
      <c r="G168" s="157">
        <v>0.2</v>
      </c>
      <c r="H168" s="157">
        <v>0.3</v>
      </c>
      <c r="I168" s="157">
        <v>1</v>
      </c>
      <c r="J168" s="157">
        <f t="shared" si="96"/>
        <v>0.45600000000000002</v>
      </c>
      <c r="K168" s="157"/>
      <c r="L168" s="175" t="e">
        <f t="shared" si="90"/>
        <v>#REF!</v>
      </c>
      <c r="M168" s="175" t="e">
        <f t="shared" si="91"/>
        <v>#REF!</v>
      </c>
      <c r="N168" s="175" t="e">
        <f t="shared" si="92"/>
        <v>#REF!</v>
      </c>
      <c r="O168" s="175" t="e">
        <f t="shared" si="93"/>
        <v>#REF!</v>
      </c>
      <c r="P168" s="175" t="e">
        <f t="shared" si="94"/>
        <v>#REF!</v>
      </c>
      <c r="Q168" s="175" t="e">
        <f t="shared" si="95"/>
        <v>#REF!</v>
      </c>
      <c r="R168" s="155"/>
      <c r="S168" s="180"/>
      <c r="T168" s="119"/>
      <c r="U168" s="119"/>
      <c r="V168" s="180"/>
      <c r="W168" s="180"/>
      <c r="X168" s="180"/>
      <c r="Y168" s="180"/>
      <c r="Z168" s="180"/>
    </row>
    <row r="169" spans="1:26" ht="27.75" hidden="1" customHeight="1" outlineLevel="1">
      <c r="A169" s="140"/>
      <c r="B169" s="155" t="s">
        <v>841</v>
      </c>
      <c r="C169" s="155"/>
      <c r="D169" s="140"/>
      <c r="E169" s="156">
        <v>1</v>
      </c>
      <c r="F169" s="157">
        <v>1.2</v>
      </c>
      <c r="G169" s="157">
        <v>0.1</v>
      </c>
      <c r="H169" s="157">
        <v>0.3</v>
      </c>
      <c r="I169" s="157">
        <v>1</v>
      </c>
      <c r="J169" s="157">
        <f t="shared" si="96"/>
        <v>3.5999999999999997E-2</v>
      </c>
      <c r="K169" s="157"/>
      <c r="L169" s="175" t="e">
        <f t="shared" si="90"/>
        <v>#REF!</v>
      </c>
      <c r="M169" s="175" t="e">
        <f t="shared" si="91"/>
        <v>#REF!</v>
      </c>
      <c r="N169" s="175" t="e">
        <f t="shared" si="92"/>
        <v>#REF!</v>
      </c>
      <c r="O169" s="175" t="e">
        <f t="shared" si="93"/>
        <v>#REF!</v>
      </c>
      <c r="P169" s="175" t="e">
        <f t="shared" si="94"/>
        <v>#REF!</v>
      </c>
      <c r="Q169" s="175" t="e">
        <f t="shared" si="95"/>
        <v>#REF!</v>
      </c>
      <c r="R169" s="155"/>
      <c r="S169" s="180"/>
      <c r="T169" s="119"/>
      <c r="U169" s="119"/>
      <c r="V169" s="180"/>
      <c r="W169" s="180"/>
      <c r="X169" s="180"/>
      <c r="Y169" s="180"/>
      <c r="Z169" s="180"/>
    </row>
    <row r="170" spans="1:26" ht="27.75" hidden="1" customHeight="1" outlineLevel="1">
      <c r="A170" s="140"/>
      <c r="B170" s="155" t="s">
        <v>846</v>
      </c>
      <c r="C170" s="155"/>
      <c r="D170" s="140"/>
      <c r="E170" s="156">
        <v>2</v>
      </c>
      <c r="F170" s="157">
        <v>0.2</v>
      </c>
      <c r="G170" s="157">
        <v>0.1</v>
      </c>
      <c r="H170" s="157">
        <v>0.3</v>
      </c>
      <c r="I170" s="157">
        <v>1</v>
      </c>
      <c r="J170" s="157">
        <f t="shared" si="96"/>
        <v>1.2E-2</v>
      </c>
      <c r="K170" s="157"/>
      <c r="L170" s="175" t="e">
        <f t="shared" si="90"/>
        <v>#REF!</v>
      </c>
      <c r="M170" s="175" t="e">
        <f t="shared" si="91"/>
        <v>#REF!</v>
      </c>
      <c r="N170" s="175" t="e">
        <f t="shared" si="92"/>
        <v>#REF!</v>
      </c>
      <c r="O170" s="175" t="e">
        <f t="shared" si="93"/>
        <v>#REF!</v>
      </c>
      <c r="P170" s="175" t="e">
        <f t="shared" si="94"/>
        <v>#REF!</v>
      </c>
      <c r="Q170" s="175" t="e">
        <f t="shared" si="95"/>
        <v>#REF!</v>
      </c>
      <c r="R170" s="155"/>
      <c r="S170" s="180"/>
      <c r="T170" s="119"/>
      <c r="U170" s="119"/>
      <c r="V170" s="180"/>
      <c r="W170" s="180"/>
      <c r="X170" s="180"/>
      <c r="Y170" s="180"/>
      <c r="Z170" s="180"/>
    </row>
    <row r="171" spans="1:26" ht="27.75" hidden="1" customHeight="1" outlineLevel="1">
      <c r="A171" s="140"/>
      <c r="B171" s="155"/>
      <c r="C171" s="155"/>
      <c r="D171" s="140"/>
      <c r="E171" s="156">
        <v>2</v>
      </c>
      <c r="F171" s="157">
        <v>0.6</v>
      </c>
      <c r="G171" s="157">
        <v>0.1</v>
      </c>
      <c r="H171" s="157">
        <v>0.3</v>
      </c>
      <c r="I171" s="157">
        <v>1</v>
      </c>
      <c r="J171" s="157">
        <f t="shared" si="96"/>
        <v>3.5999999999999997E-2</v>
      </c>
      <c r="K171" s="157"/>
      <c r="L171" s="175" t="e">
        <f t="shared" si="90"/>
        <v>#REF!</v>
      </c>
      <c r="M171" s="175" t="e">
        <f t="shared" si="91"/>
        <v>#REF!</v>
      </c>
      <c r="N171" s="175" t="e">
        <f t="shared" si="92"/>
        <v>#REF!</v>
      </c>
      <c r="O171" s="175" t="e">
        <f t="shared" si="93"/>
        <v>#REF!</v>
      </c>
      <c r="P171" s="175" t="e">
        <f t="shared" si="94"/>
        <v>#REF!</v>
      </c>
      <c r="Q171" s="175" t="e">
        <f t="shared" si="95"/>
        <v>#REF!</v>
      </c>
      <c r="R171" s="155"/>
      <c r="S171" s="180"/>
      <c r="T171" s="119"/>
      <c r="U171" s="119"/>
      <c r="V171" s="180"/>
      <c r="W171" s="180"/>
      <c r="X171" s="180"/>
      <c r="Y171" s="180"/>
      <c r="Z171" s="180"/>
    </row>
    <row r="172" spans="1:26" ht="39" customHeight="1" collapsed="1">
      <c r="A172" s="140">
        <v>5</v>
      </c>
      <c r="B172" s="155" t="s">
        <v>471</v>
      </c>
      <c r="C172" s="155" t="s">
        <v>436</v>
      </c>
      <c r="D172" s="140" t="s">
        <v>188</v>
      </c>
      <c r="E172" s="156"/>
      <c r="F172" s="157"/>
      <c r="G172" s="157"/>
      <c r="H172" s="157"/>
      <c r="I172" s="157"/>
      <c r="J172" s="157">
        <f t="shared" si="96"/>
        <v>0</v>
      </c>
      <c r="K172" s="157">
        <f>+SUBTOTAL(9,J173:J174)</f>
        <v>0.78400000000000003</v>
      </c>
      <c r="L172" s="175" t="e">
        <f t="shared" si="90"/>
        <v>#REF!</v>
      </c>
      <c r="M172" s="175" t="e">
        <f t="shared" si="91"/>
        <v>#REF!</v>
      </c>
      <c r="N172" s="175" t="e">
        <f t="shared" si="92"/>
        <v>#REF!</v>
      </c>
      <c r="O172" s="175" t="e">
        <f t="shared" si="93"/>
        <v>#REF!</v>
      </c>
      <c r="P172" s="175" t="e">
        <f t="shared" si="94"/>
        <v>#REF!</v>
      </c>
      <c r="Q172" s="175" t="e">
        <f t="shared" si="95"/>
        <v>#REF!</v>
      </c>
      <c r="R172" s="155"/>
      <c r="S172" s="124"/>
      <c r="T172" s="119">
        <f t="shared" ref="T172:U172" si="99">T164</f>
        <v>1248333</v>
      </c>
      <c r="U172" s="119">
        <f t="shared" si="99"/>
        <v>210000</v>
      </c>
      <c r="V172" s="124"/>
      <c r="W172" s="124"/>
      <c r="X172" s="124"/>
      <c r="Y172" s="124"/>
      <c r="Z172" s="124"/>
    </row>
    <row r="173" spans="1:26" ht="27.75" hidden="1" customHeight="1" outlineLevel="1">
      <c r="A173" s="140"/>
      <c r="B173" s="155" t="s">
        <v>225</v>
      </c>
      <c r="C173" s="155"/>
      <c r="D173" s="140"/>
      <c r="E173" s="156">
        <v>6</v>
      </c>
      <c r="F173" s="157">
        <v>0.2</v>
      </c>
      <c r="G173" s="157">
        <v>0.2</v>
      </c>
      <c r="H173" s="157">
        <v>2.8</v>
      </c>
      <c r="I173" s="157">
        <v>1</v>
      </c>
      <c r="J173" s="157">
        <f t="shared" si="96"/>
        <v>0.67200000000000004</v>
      </c>
      <c r="K173" s="157"/>
      <c r="L173" s="175" t="e">
        <f t="shared" si="90"/>
        <v>#REF!</v>
      </c>
      <c r="M173" s="175" t="e">
        <f t="shared" si="91"/>
        <v>#REF!</v>
      </c>
      <c r="N173" s="175" t="e">
        <f t="shared" si="92"/>
        <v>#REF!</v>
      </c>
      <c r="O173" s="175" t="e">
        <f t="shared" si="93"/>
        <v>#REF!</v>
      </c>
      <c r="P173" s="175" t="e">
        <f t="shared" si="94"/>
        <v>#REF!</v>
      </c>
      <c r="Q173" s="175" t="e">
        <f t="shared" si="95"/>
        <v>#REF!</v>
      </c>
      <c r="R173" s="155"/>
      <c r="S173" s="124"/>
      <c r="T173" s="119"/>
      <c r="U173" s="119"/>
      <c r="V173" s="124"/>
      <c r="W173" s="124"/>
      <c r="X173" s="124"/>
      <c r="Y173" s="124"/>
      <c r="Z173" s="124"/>
    </row>
    <row r="174" spans="1:26" ht="27.75" hidden="1" customHeight="1" outlineLevel="1">
      <c r="A174" s="140"/>
      <c r="B174" s="155" t="s">
        <v>227</v>
      </c>
      <c r="C174" s="155"/>
      <c r="D174" s="140"/>
      <c r="E174" s="156">
        <v>1</v>
      </c>
      <c r="F174" s="157">
        <v>0.2</v>
      </c>
      <c r="G174" s="157">
        <v>0.2</v>
      </c>
      <c r="H174" s="157">
        <v>2.8</v>
      </c>
      <c r="I174" s="157">
        <v>1</v>
      </c>
      <c r="J174" s="157">
        <f t="shared" si="96"/>
        <v>0.112</v>
      </c>
      <c r="K174" s="157"/>
      <c r="L174" s="175" t="e">
        <f t="shared" si="90"/>
        <v>#REF!</v>
      </c>
      <c r="M174" s="175" t="e">
        <f t="shared" si="91"/>
        <v>#REF!</v>
      </c>
      <c r="N174" s="175" t="e">
        <f t="shared" si="92"/>
        <v>#REF!</v>
      </c>
      <c r="O174" s="175" t="e">
        <f t="shared" si="93"/>
        <v>#REF!</v>
      </c>
      <c r="P174" s="175" t="e">
        <f t="shared" si="94"/>
        <v>#REF!</v>
      </c>
      <c r="Q174" s="175" t="e">
        <f t="shared" si="95"/>
        <v>#REF!</v>
      </c>
      <c r="R174" s="155"/>
      <c r="S174" s="124"/>
      <c r="T174" s="119"/>
      <c r="U174" s="119"/>
      <c r="V174" s="124"/>
      <c r="W174" s="124"/>
      <c r="X174" s="124"/>
      <c r="Y174" s="124"/>
      <c r="Z174" s="124"/>
    </row>
    <row r="175" spans="1:26" ht="38.25" customHeight="1" collapsed="1">
      <c r="A175" s="140">
        <v>6</v>
      </c>
      <c r="B175" s="155" t="s">
        <v>505</v>
      </c>
      <c r="C175" s="155" t="s">
        <v>436</v>
      </c>
      <c r="D175" s="140" t="s">
        <v>188</v>
      </c>
      <c r="E175" s="156"/>
      <c r="F175" s="157"/>
      <c r="G175" s="157"/>
      <c r="H175" s="157"/>
      <c r="I175" s="157"/>
      <c r="J175" s="157">
        <f t="shared" si="96"/>
        <v>0</v>
      </c>
      <c r="K175" s="157">
        <f>+SUBTOTAL(9,J176:J180)</f>
        <v>2.036</v>
      </c>
      <c r="L175" s="175" t="e">
        <f t="shared" si="90"/>
        <v>#REF!</v>
      </c>
      <c r="M175" s="175" t="e">
        <f t="shared" si="91"/>
        <v>#REF!</v>
      </c>
      <c r="N175" s="175" t="e">
        <f t="shared" si="92"/>
        <v>#REF!</v>
      </c>
      <c r="O175" s="175" t="e">
        <f t="shared" si="93"/>
        <v>#REF!</v>
      </c>
      <c r="P175" s="175" t="e">
        <f t="shared" si="94"/>
        <v>#REF!</v>
      </c>
      <c r="Q175" s="175" t="e">
        <f t="shared" si="95"/>
        <v>#REF!</v>
      </c>
      <c r="R175" s="155"/>
      <c r="S175" s="124"/>
      <c r="T175" s="119">
        <f t="shared" ref="T175:U175" si="100">T172</f>
        <v>1248333</v>
      </c>
      <c r="U175" s="119">
        <f t="shared" si="100"/>
        <v>210000</v>
      </c>
      <c r="V175" s="124"/>
      <c r="W175" s="124"/>
      <c r="X175" s="124"/>
      <c r="Y175" s="124"/>
      <c r="Z175" s="124"/>
    </row>
    <row r="176" spans="1:26" ht="27.75" hidden="1" customHeight="1" outlineLevel="1">
      <c r="A176" s="140"/>
      <c r="B176" s="155" t="s">
        <v>847</v>
      </c>
      <c r="C176" s="155"/>
      <c r="D176" s="155"/>
      <c r="E176" s="155">
        <v>2</v>
      </c>
      <c r="F176" s="155">
        <v>5.4</v>
      </c>
      <c r="G176" s="155">
        <v>0.2</v>
      </c>
      <c r="H176" s="155">
        <v>0.3</v>
      </c>
      <c r="I176" s="155">
        <v>1</v>
      </c>
      <c r="J176" s="157">
        <f t="shared" si="96"/>
        <v>0.64800000000000002</v>
      </c>
      <c r="K176" s="157"/>
      <c r="L176" s="175" t="e">
        <f t="shared" si="90"/>
        <v>#REF!</v>
      </c>
      <c r="M176" s="175" t="e">
        <f t="shared" si="91"/>
        <v>#REF!</v>
      </c>
      <c r="N176" s="175" t="e">
        <f t="shared" si="92"/>
        <v>#REF!</v>
      </c>
      <c r="O176" s="175" t="e">
        <f t="shared" si="93"/>
        <v>#REF!</v>
      </c>
      <c r="P176" s="175" t="e">
        <f t="shared" si="94"/>
        <v>#REF!</v>
      </c>
      <c r="Q176" s="175" t="e">
        <f t="shared" si="95"/>
        <v>#REF!</v>
      </c>
      <c r="R176" s="155"/>
      <c r="S176" s="124"/>
      <c r="T176" s="119"/>
      <c r="U176" s="119"/>
      <c r="V176" s="124"/>
      <c r="W176" s="124"/>
      <c r="X176" s="124"/>
      <c r="Y176" s="124"/>
      <c r="Z176" s="124"/>
    </row>
    <row r="177" spans="1:26" ht="27.75" hidden="1" customHeight="1" outlineLevel="1">
      <c r="A177" s="140"/>
      <c r="B177" s="155" t="s">
        <v>848</v>
      </c>
      <c r="C177" s="155"/>
      <c r="D177" s="155"/>
      <c r="E177" s="155">
        <v>1</v>
      </c>
      <c r="F177" s="155">
        <v>5.2</v>
      </c>
      <c r="G177" s="155">
        <v>0.2</v>
      </c>
      <c r="H177" s="155">
        <v>0.2</v>
      </c>
      <c r="I177" s="155">
        <v>1</v>
      </c>
      <c r="J177" s="157">
        <f t="shared" si="96"/>
        <v>0.20799999999999999</v>
      </c>
      <c r="K177" s="157"/>
      <c r="L177" s="175" t="e">
        <f t="shared" si="90"/>
        <v>#REF!</v>
      </c>
      <c r="M177" s="175" t="e">
        <f t="shared" si="91"/>
        <v>#REF!</v>
      </c>
      <c r="N177" s="175" t="e">
        <f t="shared" si="92"/>
        <v>#REF!</v>
      </c>
      <c r="O177" s="175" t="e">
        <f t="shared" si="93"/>
        <v>#REF!</v>
      </c>
      <c r="P177" s="175" t="e">
        <f t="shared" si="94"/>
        <v>#REF!</v>
      </c>
      <c r="Q177" s="175" t="e">
        <f t="shared" si="95"/>
        <v>#REF!</v>
      </c>
      <c r="R177" s="155"/>
      <c r="S177" s="124"/>
      <c r="T177" s="119"/>
      <c r="U177" s="119"/>
      <c r="V177" s="124"/>
      <c r="W177" s="124"/>
      <c r="X177" s="124"/>
      <c r="Y177" s="124"/>
      <c r="Z177" s="124"/>
    </row>
    <row r="178" spans="1:26" ht="27.75" hidden="1" customHeight="1" outlineLevel="1">
      <c r="A178" s="140"/>
      <c r="B178" s="155" t="s">
        <v>849</v>
      </c>
      <c r="C178" s="155"/>
      <c r="D178" s="155"/>
      <c r="E178" s="155">
        <v>1</v>
      </c>
      <c r="F178" s="155">
        <v>5.9</v>
      </c>
      <c r="G178" s="155">
        <f>0.2</f>
        <v>0.2</v>
      </c>
      <c r="H178" s="155">
        <v>0.3</v>
      </c>
      <c r="I178" s="155">
        <v>1</v>
      </c>
      <c r="J178" s="157">
        <f t="shared" si="96"/>
        <v>0.35399999999999998</v>
      </c>
      <c r="K178" s="157"/>
      <c r="L178" s="175" t="e">
        <f t="shared" si="90"/>
        <v>#REF!</v>
      </c>
      <c r="M178" s="175" t="e">
        <f t="shared" si="91"/>
        <v>#REF!</v>
      </c>
      <c r="N178" s="175" t="e">
        <f t="shared" si="92"/>
        <v>#REF!</v>
      </c>
      <c r="O178" s="175" t="e">
        <f t="shared" si="93"/>
        <v>#REF!</v>
      </c>
      <c r="P178" s="175" t="e">
        <f t="shared" si="94"/>
        <v>#REF!</v>
      </c>
      <c r="Q178" s="175" t="e">
        <f t="shared" si="95"/>
        <v>#REF!</v>
      </c>
      <c r="R178" s="155"/>
      <c r="S178" s="124"/>
      <c r="T178" s="119"/>
      <c r="U178" s="119"/>
      <c r="V178" s="124"/>
      <c r="W178" s="124"/>
      <c r="X178" s="124"/>
      <c r="Y178" s="124"/>
      <c r="Z178" s="124"/>
    </row>
    <row r="179" spans="1:26" ht="27.75" hidden="1" customHeight="1" outlineLevel="1">
      <c r="A179" s="140"/>
      <c r="B179" s="155" t="s">
        <v>850</v>
      </c>
      <c r="C179" s="155"/>
      <c r="D179" s="155"/>
      <c r="E179" s="155">
        <v>1</v>
      </c>
      <c r="F179" s="155">
        <v>5.9</v>
      </c>
      <c r="G179" s="155">
        <v>0.2</v>
      </c>
      <c r="H179" s="155">
        <v>0.2</v>
      </c>
      <c r="I179" s="155">
        <v>1</v>
      </c>
      <c r="J179" s="157">
        <f t="shared" si="96"/>
        <v>0.23599999999999999</v>
      </c>
      <c r="K179" s="157"/>
      <c r="L179" s="175" t="e">
        <f t="shared" si="90"/>
        <v>#REF!</v>
      </c>
      <c r="M179" s="175" t="e">
        <f t="shared" si="91"/>
        <v>#REF!</v>
      </c>
      <c r="N179" s="175" t="e">
        <f t="shared" si="92"/>
        <v>#REF!</v>
      </c>
      <c r="O179" s="175" t="e">
        <f t="shared" si="93"/>
        <v>#REF!</v>
      </c>
      <c r="P179" s="175" t="e">
        <f t="shared" si="94"/>
        <v>#REF!</v>
      </c>
      <c r="Q179" s="175" t="e">
        <f t="shared" si="95"/>
        <v>#REF!</v>
      </c>
      <c r="R179" s="155"/>
      <c r="S179" s="124"/>
      <c r="T179" s="119"/>
      <c r="U179" s="119"/>
      <c r="V179" s="124"/>
      <c r="W179" s="124"/>
      <c r="X179" s="124"/>
      <c r="Y179" s="124"/>
      <c r="Z179" s="124"/>
    </row>
    <row r="180" spans="1:26" ht="27.75" hidden="1" customHeight="1" outlineLevel="1">
      <c r="A180" s="140"/>
      <c r="B180" s="155" t="s">
        <v>851</v>
      </c>
      <c r="C180" s="155"/>
      <c r="D180" s="155"/>
      <c r="E180" s="155">
        <v>1</v>
      </c>
      <c r="F180" s="155">
        <v>5.9</v>
      </c>
      <c r="G180" s="155">
        <f>0.2</f>
        <v>0.2</v>
      </c>
      <c r="H180" s="155">
        <v>0.5</v>
      </c>
      <c r="I180" s="155">
        <v>1</v>
      </c>
      <c r="J180" s="157">
        <f t="shared" si="96"/>
        <v>0.59</v>
      </c>
      <c r="K180" s="157"/>
      <c r="L180" s="175" t="e">
        <f t="shared" si="90"/>
        <v>#REF!</v>
      </c>
      <c r="M180" s="175" t="e">
        <f t="shared" si="91"/>
        <v>#REF!</v>
      </c>
      <c r="N180" s="175" t="e">
        <f t="shared" si="92"/>
        <v>#REF!</v>
      </c>
      <c r="O180" s="175" t="e">
        <f t="shared" si="93"/>
        <v>#REF!</v>
      </c>
      <c r="P180" s="175" t="e">
        <f t="shared" si="94"/>
        <v>#REF!</v>
      </c>
      <c r="Q180" s="175" t="e">
        <f t="shared" si="95"/>
        <v>#REF!</v>
      </c>
      <c r="R180" s="155"/>
      <c r="S180" s="124"/>
      <c r="T180" s="119"/>
      <c r="U180" s="119"/>
      <c r="V180" s="124"/>
      <c r="W180" s="124"/>
      <c r="X180" s="124"/>
      <c r="Y180" s="124"/>
      <c r="Z180" s="124"/>
    </row>
    <row r="181" spans="1:26" ht="30" customHeight="1" collapsed="1">
      <c r="A181" s="140">
        <v>7</v>
      </c>
      <c r="B181" s="155" t="s">
        <v>506</v>
      </c>
      <c r="C181" s="155" t="s">
        <v>436</v>
      </c>
      <c r="D181" s="140" t="s">
        <v>188</v>
      </c>
      <c r="E181" s="156"/>
      <c r="F181" s="157"/>
      <c r="G181" s="157"/>
      <c r="H181" s="157"/>
      <c r="I181" s="157"/>
      <c r="J181" s="157"/>
      <c r="K181" s="157">
        <f>+SUBTOTAL(9,J182:J183)</f>
        <v>2.891</v>
      </c>
      <c r="L181" s="175" t="e">
        <f t="shared" si="90"/>
        <v>#REF!</v>
      </c>
      <c r="M181" s="175" t="e">
        <f t="shared" si="91"/>
        <v>#REF!</v>
      </c>
      <c r="N181" s="175" t="e">
        <f t="shared" si="92"/>
        <v>#REF!</v>
      </c>
      <c r="O181" s="175" t="e">
        <f t="shared" si="93"/>
        <v>#REF!</v>
      </c>
      <c r="P181" s="175" t="e">
        <f t="shared" si="94"/>
        <v>#REF!</v>
      </c>
      <c r="Q181" s="175" t="e">
        <f t="shared" si="95"/>
        <v>#REF!</v>
      </c>
      <c r="R181" s="155"/>
      <c r="S181" s="124"/>
      <c r="T181" s="119">
        <f t="shared" ref="T181:U181" si="101">T175</f>
        <v>1248333</v>
      </c>
      <c r="U181" s="119">
        <f t="shared" si="101"/>
        <v>210000</v>
      </c>
      <c r="V181" s="124"/>
      <c r="W181" s="124"/>
      <c r="X181" s="124"/>
      <c r="Y181" s="124"/>
      <c r="Z181" s="124"/>
    </row>
    <row r="182" spans="1:26" ht="27.75" hidden="1" customHeight="1" outlineLevel="1">
      <c r="A182" s="140"/>
      <c r="B182" s="141" t="s">
        <v>852</v>
      </c>
      <c r="C182" s="155"/>
      <c r="D182" s="140"/>
      <c r="E182" s="156">
        <v>1</v>
      </c>
      <c r="F182" s="157">
        <v>5.9</v>
      </c>
      <c r="G182" s="157">
        <v>3.6</v>
      </c>
      <c r="H182" s="157">
        <v>0.1</v>
      </c>
      <c r="I182" s="157">
        <v>1</v>
      </c>
      <c r="J182" s="157">
        <f t="shared" ref="J182:J183" si="102">PRODUCT(E182:I182)</f>
        <v>2.1240000000000001</v>
      </c>
      <c r="K182" s="157"/>
      <c r="L182" s="175" t="e">
        <f t="shared" si="90"/>
        <v>#REF!</v>
      </c>
      <c r="M182" s="175" t="e">
        <f t="shared" si="91"/>
        <v>#REF!</v>
      </c>
      <c r="N182" s="175" t="e">
        <f t="shared" si="92"/>
        <v>#REF!</v>
      </c>
      <c r="O182" s="175" t="e">
        <f t="shared" si="93"/>
        <v>#REF!</v>
      </c>
      <c r="P182" s="175" t="e">
        <f t="shared" si="94"/>
        <v>#REF!</v>
      </c>
      <c r="Q182" s="175" t="e">
        <f t="shared" si="95"/>
        <v>#REF!</v>
      </c>
      <c r="R182" s="155"/>
      <c r="S182" s="124"/>
      <c r="T182" s="119"/>
      <c r="U182" s="119"/>
      <c r="V182" s="124"/>
      <c r="W182" s="124"/>
      <c r="X182" s="124"/>
      <c r="Y182" s="124"/>
      <c r="Z182" s="124"/>
    </row>
    <row r="183" spans="1:26" ht="27.75" hidden="1" customHeight="1" outlineLevel="1">
      <c r="A183" s="140"/>
      <c r="B183" s="141" t="s">
        <v>853</v>
      </c>
      <c r="C183" s="155"/>
      <c r="D183" s="140"/>
      <c r="E183" s="156">
        <v>1</v>
      </c>
      <c r="F183" s="157">
        <v>5.9</v>
      </c>
      <c r="G183" s="157">
        <v>1.3</v>
      </c>
      <c r="H183" s="157">
        <v>0.1</v>
      </c>
      <c r="I183" s="157">
        <v>1</v>
      </c>
      <c r="J183" s="157">
        <f t="shared" si="102"/>
        <v>0.76700000000000002</v>
      </c>
      <c r="K183" s="157"/>
      <c r="L183" s="175" t="e">
        <f t="shared" si="90"/>
        <v>#REF!</v>
      </c>
      <c r="M183" s="175" t="e">
        <f t="shared" si="91"/>
        <v>#REF!</v>
      </c>
      <c r="N183" s="175" t="e">
        <f t="shared" si="92"/>
        <v>#REF!</v>
      </c>
      <c r="O183" s="175" t="e">
        <f t="shared" si="93"/>
        <v>#REF!</v>
      </c>
      <c r="P183" s="175" t="e">
        <f t="shared" si="94"/>
        <v>#REF!</v>
      </c>
      <c r="Q183" s="175" t="e">
        <f t="shared" si="95"/>
        <v>#REF!</v>
      </c>
      <c r="R183" s="155"/>
      <c r="S183" s="124"/>
      <c r="T183" s="119"/>
      <c r="U183" s="119"/>
      <c r="V183" s="124"/>
      <c r="W183" s="124"/>
      <c r="X183" s="124"/>
      <c r="Y183" s="124"/>
      <c r="Z183" s="124"/>
    </row>
    <row r="184" spans="1:26" ht="37.5" customHeight="1" collapsed="1">
      <c r="A184" s="140">
        <v>8</v>
      </c>
      <c r="B184" s="155" t="s">
        <v>363</v>
      </c>
      <c r="C184" s="155" t="s">
        <v>364</v>
      </c>
      <c r="D184" s="140" t="s">
        <v>188</v>
      </c>
      <c r="E184" s="156"/>
      <c r="F184" s="157"/>
      <c r="G184" s="157"/>
      <c r="H184" s="157"/>
      <c r="I184" s="157"/>
      <c r="J184" s="157"/>
      <c r="K184" s="157">
        <f>+SUBTOTAL(9,J185:J193)</f>
        <v>0.67</v>
      </c>
      <c r="L184" s="175" t="e">
        <f t="shared" si="90"/>
        <v>#REF!</v>
      </c>
      <c r="M184" s="175" t="e">
        <f t="shared" si="91"/>
        <v>#REF!</v>
      </c>
      <c r="N184" s="175" t="e">
        <f t="shared" si="92"/>
        <v>#REF!</v>
      </c>
      <c r="O184" s="175" t="e">
        <f t="shared" si="93"/>
        <v>#REF!</v>
      </c>
      <c r="P184" s="175" t="e">
        <f t="shared" si="94"/>
        <v>#REF!</v>
      </c>
      <c r="Q184" s="175" t="e">
        <f t="shared" si="95"/>
        <v>#REF!</v>
      </c>
      <c r="R184" s="155"/>
      <c r="S184" s="124"/>
      <c r="T184" s="119">
        <f>'C02.CSA_OFFICE'!T344</f>
        <v>1149259</v>
      </c>
      <c r="U184" s="119">
        <f>'C02.CSA_OFFICE'!U344</f>
        <v>210000</v>
      </c>
      <c r="V184" s="124"/>
      <c r="W184" s="124"/>
      <c r="X184" s="124"/>
      <c r="Y184" s="124"/>
      <c r="Z184" s="124"/>
    </row>
    <row r="185" spans="1:26" ht="27.75" hidden="1" customHeight="1" outlineLevel="1">
      <c r="A185" s="140"/>
      <c r="B185" s="141" t="s">
        <v>369</v>
      </c>
      <c r="C185" s="155"/>
      <c r="D185" s="140"/>
      <c r="E185" s="156">
        <v>1</v>
      </c>
      <c r="F185" s="157">
        <v>2.2000000000000002</v>
      </c>
      <c r="G185" s="157">
        <v>0.2</v>
      </c>
      <c r="H185" s="157">
        <v>0.15</v>
      </c>
      <c r="I185" s="157">
        <v>1</v>
      </c>
      <c r="J185" s="157">
        <f t="shared" ref="J185:J193" si="103">PRODUCT(E185:I185)</f>
        <v>6.6000000000000003E-2</v>
      </c>
      <c r="K185" s="157"/>
      <c r="L185" s="175" t="e">
        <f t="shared" si="90"/>
        <v>#REF!</v>
      </c>
      <c r="M185" s="175" t="e">
        <f t="shared" si="91"/>
        <v>#REF!</v>
      </c>
      <c r="N185" s="175" t="e">
        <f t="shared" si="92"/>
        <v>#REF!</v>
      </c>
      <c r="O185" s="175" t="e">
        <f t="shared" si="93"/>
        <v>#REF!</v>
      </c>
      <c r="P185" s="175" t="e">
        <f t="shared" si="94"/>
        <v>#REF!</v>
      </c>
      <c r="Q185" s="175" t="e">
        <f t="shared" si="95"/>
        <v>#REF!</v>
      </c>
      <c r="R185" s="155"/>
      <c r="S185" s="124"/>
      <c r="T185" s="119"/>
      <c r="U185" s="119"/>
      <c r="V185" s="124"/>
      <c r="W185" s="124"/>
      <c r="X185" s="124"/>
      <c r="Y185" s="124"/>
      <c r="Z185" s="124"/>
    </row>
    <row r="186" spans="1:26" ht="27.75" hidden="1" customHeight="1" outlineLevel="1">
      <c r="A186" s="140"/>
      <c r="B186" s="141" t="s">
        <v>675</v>
      </c>
      <c r="C186" s="155"/>
      <c r="D186" s="140"/>
      <c r="E186" s="156">
        <v>2</v>
      </c>
      <c r="F186" s="157">
        <v>1.3</v>
      </c>
      <c r="G186" s="157">
        <v>0.1</v>
      </c>
      <c r="H186" s="157">
        <v>0.15</v>
      </c>
      <c r="I186" s="157">
        <v>1</v>
      </c>
      <c r="J186" s="157">
        <f t="shared" si="103"/>
        <v>3.9E-2</v>
      </c>
      <c r="K186" s="157"/>
      <c r="L186" s="175" t="e">
        <f t="shared" si="90"/>
        <v>#REF!</v>
      </c>
      <c r="M186" s="175" t="e">
        <f t="shared" si="91"/>
        <v>#REF!</v>
      </c>
      <c r="N186" s="175" t="e">
        <f t="shared" si="92"/>
        <v>#REF!</v>
      </c>
      <c r="O186" s="175" t="e">
        <f t="shared" si="93"/>
        <v>#REF!</v>
      </c>
      <c r="P186" s="175" t="e">
        <f t="shared" si="94"/>
        <v>#REF!</v>
      </c>
      <c r="Q186" s="175" t="e">
        <f t="shared" si="95"/>
        <v>#REF!</v>
      </c>
      <c r="R186" s="155"/>
      <c r="S186" s="124"/>
      <c r="T186" s="119"/>
      <c r="U186" s="119"/>
      <c r="V186" s="124"/>
      <c r="W186" s="124"/>
      <c r="X186" s="124"/>
      <c r="Y186" s="124"/>
      <c r="Z186" s="124"/>
    </row>
    <row r="187" spans="1:26" ht="27.75" hidden="1" customHeight="1" outlineLevel="1">
      <c r="A187" s="140"/>
      <c r="B187" s="141" t="s">
        <v>676</v>
      </c>
      <c r="C187" s="155"/>
      <c r="D187" s="140"/>
      <c r="E187" s="156">
        <v>1</v>
      </c>
      <c r="F187" s="157">
        <f>0.9+2.6</f>
        <v>3.5</v>
      </c>
      <c r="G187" s="157">
        <v>0.1</v>
      </c>
      <c r="H187" s="157">
        <v>0.2</v>
      </c>
      <c r="I187" s="157">
        <v>1</v>
      </c>
      <c r="J187" s="157">
        <f t="shared" si="103"/>
        <v>7.0000000000000007E-2</v>
      </c>
      <c r="K187" s="157"/>
      <c r="L187" s="175" t="e">
        <f t="shared" si="90"/>
        <v>#REF!</v>
      </c>
      <c r="M187" s="175" t="e">
        <f t="shared" si="91"/>
        <v>#REF!</v>
      </c>
      <c r="N187" s="175" t="e">
        <f t="shared" si="92"/>
        <v>#REF!</v>
      </c>
      <c r="O187" s="175" t="e">
        <f t="shared" si="93"/>
        <v>#REF!</v>
      </c>
      <c r="P187" s="175" t="e">
        <f t="shared" si="94"/>
        <v>#REF!</v>
      </c>
      <c r="Q187" s="175" t="e">
        <f t="shared" si="95"/>
        <v>#REF!</v>
      </c>
      <c r="R187" s="155"/>
      <c r="S187" s="124"/>
      <c r="T187" s="119"/>
      <c r="U187" s="119"/>
      <c r="V187" s="124"/>
      <c r="W187" s="124"/>
      <c r="X187" s="124"/>
      <c r="Y187" s="124"/>
      <c r="Z187" s="124"/>
    </row>
    <row r="188" spans="1:26" ht="27.75" hidden="1" customHeight="1" outlineLevel="1">
      <c r="A188" s="140"/>
      <c r="B188" s="141" t="s">
        <v>854</v>
      </c>
      <c r="C188" s="155"/>
      <c r="D188" s="140"/>
      <c r="E188" s="156">
        <v>1</v>
      </c>
      <c r="F188" s="157">
        <v>1.2</v>
      </c>
      <c r="G188" s="157">
        <v>0.3</v>
      </c>
      <c r="H188" s="157">
        <v>0.1</v>
      </c>
      <c r="I188" s="157">
        <v>1</v>
      </c>
      <c r="J188" s="157">
        <f t="shared" si="103"/>
        <v>3.5999999999999997E-2</v>
      </c>
      <c r="K188" s="157"/>
      <c r="L188" s="175" t="e">
        <f t="shared" si="90"/>
        <v>#REF!</v>
      </c>
      <c r="M188" s="175" t="e">
        <f t="shared" si="91"/>
        <v>#REF!</v>
      </c>
      <c r="N188" s="175" t="e">
        <f t="shared" si="92"/>
        <v>#REF!</v>
      </c>
      <c r="O188" s="175" t="e">
        <f t="shared" si="93"/>
        <v>#REF!</v>
      </c>
      <c r="P188" s="175" t="e">
        <f t="shared" si="94"/>
        <v>#REF!</v>
      </c>
      <c r="Q188" s="175" t="e">
        <f t="shared" si="95"/>
        <v>#REF!</v>
      </c>
      <c r="R188" s="155"/>
      <c r="S188" s="124"/>
      <c r="T188" s="119"/>
      <c r="U188" s="119"/>
      <c r="V188" s="124"/>
      <c r="W188" s="124"/>
      <c r="X188" s="124"/>
      <c r="Y188" s="124"/>
      <c r="Z188" s="124"/>
    </row>
    <row r="189" spans="1:26" ht="27.75" hidden="1" customHeight="1" outlineLevel="1">
      <c r="A189" s="140"/>
      <c r="B189" s="141" t="s">
        <v>855</v>
      </c>
      <c r="C189" s="155"/>
      <c r="D189" s="140"/>
      <c r="E189" s="156">
        <v>1</v>
      </c>
      <c r="F189" s="157">
        <v>2</v>
      </c>
      <c r="G189" s="157">
        <v>0.2</v>
      </c>
      <c r="H189" s="157">
        <v>0.2</v>
      </c>
      <c r="I189" s="157">
        <v>1</v>
      </c>
      <c r="J189" s="157">
        <f t="shared" si="103"/>
        <v>0.08</v>
      </c>
      <c r="K189" s="157"/>
      <c r="L189" s="175" t="e">
        <f t="shared" si="90"/>
        <v>#REF!</v>
      </c>
      <c r="M189" s="175" t="e">
        <f t="shared" si="91"/>
        <v>#REF!</v>
      </c>
      <c r="N189" s="175" t="e">
        <f t="shared" si="92"/>
        <v>#REF!</v>
      </c>
      <c r="O189" s="175" t="e">
        <f t="shared" si="93"/>
        <v>#REF!</v>
      </c>
      <c r="P189" s="175" t="e">
        <f t="shared" si="94"/>
        <v>#REF!</v>
      </c>
      <c r="Q189" s="175" t="e">
        <f t="shared" si="95"/>
        <v>#REF!</v>
      </c>
      <c r="R189" s="155"/>
      <c r="S189" s="124"/>
      <c r="T189" s="119"/>
      <c r="U189" s="119"/>
      <c r="V189" s="124"/>
      <c r="W189" s="124"/>
      <c r="X189" s="124"/>
      <c r="Y189" s="124"/>
      <c r="Z189" s="124"/>
    </row>
    <row r="190" spans="1:26" ht="27.75" hidden="1" customHeight="1" outlineLevel="1">
      <c r="A190" s="140"/>
      <c r="B190" s="155"/>
      <c r="C190" s="155"/>
      <c r="D190" s="155"/>
      <c r="E190" s="155">
        <v>1</v>
      </c>
      <c r="F190" s="155">
        <v>2.4</v>
      </c>
      <c r="G190" s="157">
        <v>0.3</v>
      </c>
      <c r="H190" s="157">
        <v>0.1</v>
      </c>
      <c r="I190" s="157">
        <v>1</v>
      </c>
      <c r="J190" s="157">
        <f t="shared" si="103"/>
        <v>7.1999999999999995E-2</v>
      </c>
      <c r="K190" s="157"/>
      <c r="L190" s="175" t="e">
        <f t="shared" si="90"/>
        <v>#REF!</v>
      </c>
      <c r="M190" s="175" t="e">
        <f t="shared" si="91"/>
        <v>#REF!</v>
      </c>
      <c r="N190" s="175" t="e">
        <f t="shared" si="92"/>
        <v>#REF!</v>
      </c>
      <c r="O190" s="175" t="e">
        <f t="shared" si="93"/>
        <v>#REF!</v>
      </c>
      <c r="P190" s="175" t="e">
        <f t="shared" si="94"/>
        <v>#REF!</v>
      </c>
      <c r="Q190" s="175" t="e">
        <f t="shared" si="95"/>
        <v>#REF!</v>
      </c>
      <c r="R190" s="155"/>
      <c r="S190" s="124"/>
      <c r="T190" s="119"/>
      <c r="U190" s="119"/>
      <c r="V190" s="124"/>
      <c r="W190" s="124"/>
      <c r="X190" s="124"/>
      <c r="Y190" s="124"/>
      <c r="Z190" s="124"/>
    </row>
    <row r="191" spans="1:26" ht="27.75" hidden="1" customHeight="1" outlineLevel="1">
      <c r="A191" s="140"/>
      <c r="B191" s="155" t="s">
        <v>856</v>
      </c>
      <c r="C191" s="155"/>
      <c r="D191" s="140"/>
      <c r="E191" s="156">
        <v>1</v>
      </c>
      <c r="F191" s="157">
        <v>0.9</v>
      </c>
      <c r="G191" s="157">
        <v>0.3</v>
      </c>
      <c r="H191" s="157">
        <v>0.1</v>
      </c>
      <c r="I191" s="157">
        <v>1</v>
      </c>
      <c r="J191" s="157">
        <f t="shared" si="103"/>
        <v>2.7E-2</v>
      </c>
      <c r="K191" s="157"/>
      <c r="L191" s="175" t="e">
        <f t="shared" si="90"/>
        <v>#REF!</v>
      </c>
      <c r="M191" s="175" t="e">
        <f t="shared" si="91"/>
        <v>#REF!</v>
      </c>
      <c r="N191" s="175" t="e">
        <f t="shared" si="92"/>
        <v>#REF!</v>
      </c>
      <c r="O191" s="175" t="e">
        <f t="shared" si="93"/>
        <v>#REF!</v>
      </c>
      <c r="P191" s="175" t="e">
        <f t="shared" si="94"/>
        <v>#REF!</v>
      </c>
      <c r="Q191" s="175" t="e">
        <f t="shared" si="95"/>
        <v>#REF!</v>
      </c>
      <c r="R191" s="155"/>
      <c r="S191" s="124"/>
      <c r="T191" s="119"/>
      <c r="U191" s="119"/>
      <c r="V191" s="124"/>
      <c r="W191" s="124"/>
      <c r="X191" s="124"/>
      <c r="Y191" s="124"/>
      <c r="Z191" s="124"/>
    </row>
    <row r="192" spans="1:26" ht="27.75" hidden="1" customHeight="1" outlineLevel="1">
      <c r="A192" s="140"/>
      <c r="B192" s="155" t="s">
        <v>367</v>
      </c>
      <c r="C192" s="155"/>
      <c r="D192" s="140"/>
      <c r="E192" s="156">
        <v>1</v>
      </c>
      <c r="F192" s="157">
        <v>0.2</v>
      </c>
      <c r="G192" s="157">
        <v>0.2</v>
      </c>
      <c r="H192" s="157">
        <v>2.8</v>
      </c>
      <c r="I192" s="157">
        <v>1</v>
      </c>
      <c r="J192" s="157">
        <f t="shared" si="103"/>
        <v>0.112</v>
      </c>
      <c r="K192" s="157"/>
      <c r="L192" s="175" t="e">
        <f t="shared" si="90"/>
        <v>#REF!</v>
      </c>
      <c r="M192" s="175" t="e">
        <f t="shared" si="91"/>
        <v>#REF!</v>
      </c>
      <c r="N192" s="175" t="e">
        <f t="shared" si="92"/>
        <v>#REF!</v>
      </c>
      <c r="O192" s="175" t="e">
        <f t="shared" si="93"/>
        <v>#REF!</v>
      </c>
      <c r="P192" s="175" t="e">
        <f t="shared" si="94"/>
        <v>#REF!</v>
      </c>
      <c r="Q192" s="175" t="e">
        <f t="shared" si="95"/>
        <v>#REF!</v>
      </c>
      <c r="R192" s="155"/>
      <c r="S192" s="124"/>
      <c r="T192" s="119"/>
      <c r="U192" s="119"/>
      <c r="V192" s="124"/>
      <c r="W192" s="124"/>
      <c r="X192" s="124"/>
      <c r="Y192" s="124"/>
      <c r="Z192" s="124"/>
    </row>
    <row r="193" spans="1:26" ht="27.75" hidden="1" customHeight="1" outlineLevel="1">
      <c r="A193" s="140"/>
      <c r="B193" s="155" t="s">
        <v>674</v>
      </c>
      <c r="C193" s="155"/>
      <c r="D193" s="140"/>
      <c r="E193" s="156">
        <v>3</v>
      </c>
      <c r="F193" s="157">
        <v>0.2</v>
      </c>
      <c r="G193" s="157">
        <v>0.1</v>
      </c>
      <c r="H193" s="157">
        <v>2.8</v>
      </c>
      <c r="I193" s="157">
        <v>1</v>
      </c>
      <c r="J193" s="157">
        <f t="shared" si="103"/>
        <v>0.16800000000000001</v>
      </c>
      <c r="K193" s="157"/>
      <c r="L193" s="175" t="e">
        <f t="shared" si="90"/>
        <v>#REF!</v>
      </c>
      <c r="M193" s="175" t="e">
        <f t="shared" si="91"/>
        <v>#REF!</v>
      </c>
      <c r="N193" s="175" t="e">
        <f t="shared" si="92"/>
        <v>#REF!</v>
      </c>
      <c r="O193" s="175" t="e">
        <f t="shared" si="93"/>
        <v>#REF!</v>
      </c>
      <c r="P193" s="175" t="e">
        <f t="shared" si="94"/>
        <v>#REF!</v>
      </c>
      <c r="Q193" s="175" t="e">
        <f t="shared" si="95"/>
        <v>#REF!</v>
      </c>
      <c r="R193" s="155"/>
      <c r="S193" s="124"/>
      <c r="T193" s="119"/>
      <c r="U193" s="119"/>
      <c r="V193" s="124"/>
      <c r="W193" s="124"/>
      <c r="X193" s="124"/>
      <c r="Y193" s="124"/>
      <c r="Z193" s="124"/>
    </row>
    <row r="194" spans="1:26" ht="27.75" hidden="1" customHeight="1" outlineLevel="1">
      <c r="A194" s="140"/>
      <c r="B194" s="155"/>
      <c r="C194" s="155"/>
      <c r="D194" s="140"/>
      <c r="E194" s="156"/>
      <c r="F194" s="157"/>
      <c r="G194" s="157"/>
      <c r="H194" s="157"/>
      <c r="I194" s="157"/>
      <c r="J194" s="157"/>
      <c r="K194" s="157"/>
      <c r="L194" s="175" t="e">
        <f t="shared" si="90"/>
        <v>#REF!</v>
      </c>
      <c r="M194" s="175" t="e">
        <f t="shared" si="91"/>
        <v>#REF!</v>
      </c>
      <c r="N194" s="175" t="e">
        <f t="shared" si="92"/>
        <v>#REF!</v>
      </c>
      <c r="O194" s="175" t="e">
        <f t="shared" si="93"/>
        <v>#REF!</v>
      </c>
      <c r="P194" s="175" t="e">
        <f t="shared" si="94"/>
        <v>#REF!</v>
      </c>
      <c r="Q194" s="175" t="e">
        <f t="shared" si="95"/>
        <v>#REF!</v>
      </c>
      <c r="R194" s="155"/>
      <c r="S194" s="124"/>
      <c r="T194" s="119"/>
      <c r="U194" s="119"/>
      <c r="V194" s="124"/>
      <c r="W194" s="124"/>
      <c r="X194" s="124"/>
      <c r="Y194" s="124"/>
      <c r="Z194" s="124"/>
    </row>
    <row r="195" spans="1:26" ht="27.75" hidden="1" customHeight="1" outlineLevel="1">
      <c r="A195" s="140"/>
      <c r="B195" s="155"/>
      <c r="C195" s="155"/>
      <c r="D195" s="140"/>
      <c r="E195" s="156"/>
      <c r="F195" s="157"/>
      <c r="G195" s="157"/>
      <c r="H195" s="157"/>
      <c r="I195" s="157"/>
      <c r="J195" s="157"/>
      <c r="K195" s="157"/>
      <c r="L195" s="175" t="e">
        <f t="shared" si="90"/>
        <v>#REF!</v>
      </c>
      <c r="M195" s="175" t="e">
        <f t="shared" si="91"/>
        <v>#REF!</v>
      </c>
      <c r="N195" s="175" t="e">
        <f t="shared" si="92"/>
        <v>#REF!</v>
      </c>
      <c r="O195" s="175" t="e">
        <f t="shared" si="93"/>
        <v>#REF!</v>
      </c>
      <c r="P195" s="175" t="e">
        <f t="shared" si="94"/>
        <v>#REF!</v>
      </c>
      <c r="Q195" s="175" t="e">
        <f t="shared" si="95"/>
        <v>#REF!</v>
      </c>
      <c r="R195" s="155"/>
      <c r="S195" s="124"/>
      <c r="T195" s="119"/>
      <c r="U195" s="119"/>
      <c r="V195" s="124"/>
      <c r="W195" s="124"/>
      <c r="X195" s="124"/>
      <c r="Y195" s="124"/>
      <c r="Z195" s="124"/>
    </row>
    <row r="196" spans="1:26" ht="27.75" customHeight="1">
      <c r="A196" s="154" t="s">
        <v>218</v>
      </c>
      <c r="B196" s="159" t="s">
        <v>243</v>
      </c>
      <c r="C196" s="153"/>
      <c r="D196" s="154"/>
      <c r="E196" s="154"/>
      <c r="F196" s="154"/>
      <c r="G196" s="154"/>
      <c r="H196" s="154"/>
      <c r="I196" s="154"/>
      <c r="J196" s="154"/>
      <c r="K196" s="151"/>
      <c r="L196" s="175" t="e">
        <f t="shared" si="90"/>
        <v>#REF!</v>
      </c>
      <c r="M196" s="175" t="e">
        <f t="shared" si="91"/>
        <v>#REF!</v>
      </c>
      <c r="N196" s="175" t="e">
        <f t="shared" si="92"/>
        <v>#REF!</v>
      </c>
      <c r="O196" s="175" t="e">
        <f t="shared" si="93"/>
        <v>#REF!</v>
      </c>
      <c r="P196" s="175" t="e">
        <f t="shared" si="94"/>
        <v>#REF!</v>
      </c>
      <c r="Q196" s="175" t="e">
        <f t="shared" si="95"/>
        <v>#REF!</v>
      </c>
      <c r="R196" s="153"/>
      <c r="S196" s="180"/>
      <c r="T196" s="119"/>
      <c r="U196" s="119"/>
      <c r="V196" s="180"/>
      <c r="W196" s="180"/>
      <c r="X196" s="180"/>
      <c r="Y196" s="180"/>
      <c r="Z196" s="180"/>
    </row>
    <row r="197" spans="1:26" ht="38.25" customHeight="1" collapsed="1">
      <c r="A197" s="140">
        <v>9</v>
      </c>
      <c r="B197" s="155" t="s">
        <v>373</v>
      </c>
      <c r="C197" s="155" t="str">
        <f>'C02.CSA_OFFICE'!C367</f>
        <v>Steel frame &amp; Plywood form</v>
      </c>
      <c r="D197" s="140" t="s">
        <v>188</v>
      </c>
      <c r="E197" s="156"/>
      <c r="F197" s="157"/>
      <c r="G197" s="157"/>
      <c r="H197" s="157"/>
      <c r="I197" s="157"/>
      <c r="J197" s="157"/>
      <c r="K197" s="157">
        <f>+SUBTOTAL(9,J198:J206)</f>
        <v>4.71</v>
      </c>
      <c r="L197" s="175" t="e">
        <f t="shared" si="90"/>
        <v>#REF!</v>
      </c>
      <c r="M197" s="175" t="e">
        <f t="shared" si="91"/>
        <v>#REF!</v>
      </c>
      <c r="N197" s="175" t="e">
        <f t="shared" si="92"/>
        <v>#REF!</v>
      </c>
      <c r="O197" s="175" t="e">
        <f t="shared" si="93"/>
        <v>#REF!</v>
      </c>
      <c r="P197" s="175" t="e">
        <f t="shared" si="94"/>
        <v>#REF!</v>
      </c>
      <c r="Q197" s="175" t="e">
        <f t="shared" si="95"/>
        <v>#REF!</v>
      </c>
      <c r="R197" s="155"/>
      <c r="S197" s="124"/>
      <c r="T197" s="119">
        <f>'C02.CSA_OFFICE'!T367</f>
        <v>85000</v>
      </c>
      <c r="U197" s="119">
        <f>'C02.CSA_OFFICE'!U367</f>
        <v>115000</v>
      </c>
      <c r="V197" s="124"/>
      <c r="W197" s="124"/>
      <c r="X197" s="124"/>
      <c r="Y197" s="124"/>
      <c r="Z197" s="124"/>
    </row>
    <row r="198" spans="1:26" ht="27.75" hidden="1" customHeight="1" outlineLevel="1">
      <c r="A198" s="140"/>
      <c r="B198" s="155" t="s">
        <v>529</v>
      </c>
      <c r="C198" s="155"/>
      <c r="D198" s="140"/>
      <c r="E198" s="156">
        <v>2</v>
      </c>
      <c r="F198" s="157">
        <v>1.2</v>
      </c>
      <c r="G198" s="157">
        <v>1.2</v>
      </c>
      <c r="H198" s="157">
        <v>0.05</v>
      </c>
      <c r="I198" s="157">
        <v>1</v>
      </c>
      <c r="J198" s="157">
        <f t="shared" ref="J198:J200" si="104">I198*G198*4*H198*E198</f>
        <v>0.48</v>
      </c>
      <c r="K198" s="157"/>
      <c r="L198" s="175" t="e">
        <f t="shared" si="90"/>
        <v>#REF!</v>
      </c>
      <c r="M198" s="175" t="e">
        <f t="shared" si="91"/>
        <v>#REF!</v>
      </c>
      <c r="N198" s="175" t="e">
        <f t="shared" si="92"/>
        <v>#REF!</v>
      </c>
      <c r="O198" s="175" t="e">
        <f t="shared" si="93"/>
        <v>#REF!</v>
      </c>
      <c r="P198" s="175" t="e">
        <f t="shared" si="94"/>
        <v>#REF!</v>
      </c>
      <c r="Q198" s="175" t="e">
        <f t="shared" si="95"/>
        <v>#REF!</v>
      </c>
      <c r="R198" s="155"/>
      <c r="S198" s="180"/>
      <c r="T198" s="119"/>
      <c r="U198" s="119"/>
      <c r="V198" s="180"/>
      <c r="W198" s="180"/>
      <c r="X198" s="180"/>
      <c r="Y198" s="180"/>
      <c r="Z198" s="180"/>
    </row>
    <row r="199" spans="1:26" ht="27.75" hidden="1" customHeight="1" outlineLevel="1">
      <c r="A199" s="140"/>
      <c r="B199" s="155" t="s">
        <v>190</v>
      </c>
      <c r="C199" s="155"/>
      <c r="D199" s="140"/>
      <c r="E199" s="156">
        <v>2</v>
      </c>
      <c r="F199" s="157">
        <v>1.3</v>
      </c>
      <c r="G199" s="157">
        <v>1.3</v>
      </c>
      <c r="H199" s="157">
        <v>0.05</v>
      </c>
      <c r="I199" s="157">
        <v>1</v>
      </c>
      <c r="J199" s="157">
        <f t="shared" si="104"/>
        <v>0.52</v>
      </c>
      <c r="K199" s="157"/>
      <c r="L199" s="175" t="e">
        <f t="shared" si="90"/>
        <v>#REF!</v>
      </c>
      <c r="M199" s="175" t="e">
        <f t="shared" si="91"/>
        <v>#REF!</v>
      </c>
      <c r="N199" s="175" t="e">
        <f t="shared" si="92"/>
        <v>#REF!</v>
      </c>
      <c r="O199" s="175" t="e">
        <f t="shared" si="93"/>
        <v>#REF!</v>
      </c>
      <c r="P199" s="175" t="e">
        <f t="shared" si="94"/>
        <v>#REF!</v>
      </c>
      <c r="Q199" s="175" t="e">
        <f t="shared" si="95"/>
        <v>#REF!</v>
      </c>
      <c r="R199" s="155"/>
      <c r="S199" s="180"/>
      <c r="T199" s="119"/>
      <c r="U199" s="119"/>
      <c r="V199" s="180"/>
      <c r="W199" s="180"/>
      <c r="X199" s="180"/>
      <c r="Y199" s="180"/>
      <c r="Z199" s="180"/>
    </row>
    <row r="200" spans="1:26" ht="27.75" hidden="1" customHeight="1" outlineLevel="1">
      <c r="A200" s="140"/>
      <c r="B200" s="155" t="s">
        <v>191</v>
      </c>
      <c r="C200" s="155"/>
      <c r="D200" s="140"/>
      <c r="E200" s="156">
        <v>3</v>
      </c>
      <c r="F200" s="157">
        <v>1</v>
      </c>
      <c r="G200" s="157">
        <v>1</v>
      </c>
      <c r="H200" s="157">
        <v>0.05</v>
      </c>
      <c r="I200" s="157">
        <v>1</v>
      </c>
      <c r="J200" s="157">
        <f t="shared" si="104"/>
        <v>0.6</v>
      </c>
      <c r="K200" s="157"/>
      <c r="L200" s="175" t="e">
        <f t="shared" si="90"/>
        <v>#REF!</v>
      </c>
      <c r="M200" s="175" t="e">
        <f t="shared" si="91"/>
        <v>#REF!</v>
      </c>
      <c r="N200" s="175" t="e">
        <f t="shared" si="92"/>
        <v>#REF!</v>
      </c>
      <c r="O200" s="175" t="e">
        <f t="shared" si="93"/>
        <v>#REF!</v>
      </c>
      <c r="P200" s="175" t="e">
        <f t="shared" si="94"/>
        <v>#REF!</v>
      </c>
      <c r="Q200" s="175" t="e">
        <f t="shared" si="95"/>
        <v>#REF!</v>
      </c>
      <c r="R200" s="155"/>
      <c r="S200" s="180"/>
      <c r="T200" s="119"/>
      <c r="U200" s="119"/>
      <c r="V200" s="180"/>
      <c r="W200" s="180"/>
      <c r="X200" s="180"/>
      <c r="Y200" s="180"/>
      <c r="Z200" s="180"/>
    </row>
    <row r="201" spans="1:26" ht="27.75" hidden="1" customHeight="1" outlineLevel="1">
      <c r="A201" s="140"/>
      <c r="B201" s="155" t="s">
        <v>504</v>
      </c>
      <c r="C201" s="155"/>
      <c r="D201" s="140"/>
      <c r="E201" s="156">
        <v>3</v>
      </c>
      <c r="F201" s="157">
        <v>3.6</v>
      </c>
      <c r="G201" s="157"/>
      <c r="H201" s="157">
        <v>0.05</v>
      </c>
      <c r="I201" s="157">
        <v>2</v>
      </c>
      <c r="J201" s="157">
        <f t="shared" ref="J201:J206" si="105">PRODUCT(E201:I201)</f>
        <v>1.08</v>
      </c>
      <c r="K201" s="157"/>
      <c r="L201" s="175" t="e">
        <f t="shared" si="90"/>
        <v>#REF!</v>
      </c>
      <c r="M201" s="175" t="e">
        <f t="shared" si="91"/>
        <v>#REF!</v>
      </c>
      <c r="N201" s="175" t="e">
        <f t="shared" si="92"/>
        <v>#REF!</v>
      </c>
      <c r="O201" s="175" t="e">
        <f t="shared" si="93"/>
        <v>#REF!</v>
      </c>
      <c r="P201" s="175" t="e">
        <f t="shared" si="94"/>
        <v>#REF!</v>
      </c>
      <c r="Q201" s="175" t="e">
        <f t="shared" si="95"/>
        <v>#REF!</v>
      </c>
      <c r="R201" s="155"/>
      <c r="S201" s="180"/>
      <c r="T201" s="119"/>
      <c r="U201" s="119"/>
      <c r="V201" s="180"/>
      <c r="W201" s="180"/>
      <c r="X201" s="180"/>
      <c r="Y201" s="180"/>
      <c r="Z201" s="180"/>
    </row>
    <row r="202" spans="1:26" ht="27.75" hidden="1" customHeight="1" outlineLevel="1">
      <c r="A202" s="140"/>
      <c r="B202" s="155" t="s">
        <v>838</v>
      </c>
      <c r="C202" s="155"/>
      <c r="D202" s="140"/>
      <c r="E202" s="156">
        <v>1</v>
      </c>
      <c r="F202" s="157">
        <v>5.7</v>
      </c>
      <c r="G202" s="157"/>
      <c r="H202" s="157">
        <v>0.05</v>
      </c>
      <c r="I202" s="157">
        <v>2</v>
      </c>
      <c r="J202" s="157">
        <f t="shared" si="105"/>
        <v>0.56999999999999995</v>
      </c>
      <c r="K202" s="157"/>
      <c r="L202" s="175" t="e">
        <f t="shared" si="90"/>
        <v>#REF!</v>
      </c>
      <c r="M202" s="175" t="e">
        <f t="shared" si="91"/>
        <v>#REF!</v>
      </c>
      <c r="N202" s="175" t="e">
        <f t="shared" si="92"/>
        <v>#REF!</v>
      </c>
      <c r="O202" s="175" t="e">
        <f t="shared" si="93"/>
        <v>#REF!</v>
      </c>
      <c r="P202" s="175" t="e">
        <f t="shared" si="94"/>
        <v>#REF!</v>
      </c>
      <c r="Q202" s="175" t="e">
        <f t="shared" si="95"/>
        <v>#REF!</v>
      </c>
      <c r="R202" s="155"/>
      <c r="S202" s="180"/>
      <c r="T202" s="119"/>
      <c r="U202" s="119"/>
      <c r="V202" s="180"/>
      <c r="W202" s="180"/>
      <c r="X202" s="180"/>
      <c r="Y202" s="180"/>
      <c r="Z202" s="180"/>
    </row>
    <row r="203" spans="1:26" ht="27.75" hidden="1" customHeight="1" outlineLevel="1">
      <c r="A203" s="140"/>
      <c r="B203" s="155" t="s">
        <v>839</v>
      </c>
      <c r="C203" s="155"/>
      <c r="D203" s="140"/>
      <c r="E203" s="156">
        <v>2</v>
      </c>
      <c r="F203" s="157">
        <v>2.1</v>
      </c>
      <c r="G203" s="157"/>
      <c r="H203" s="157">
        <v>0.05</v>
      </c>
      <c r="I203" s="157">
        <v>2</v>
      </c>
      <c r="J203" s="157">
        <f t="shared" si="105"/>
        <v>0.42</v>
      </c>
      <c r="K203" s="157"/>
      <c r="L203" s="175" t="e">
        <f t="shared" si="90"/>
        <v>#REF!</v>
      </c>
      <c r="M203" s="175" t="e">
        <f t="shared" si="91"/>
        <v>#REF!</v>
      </c>
      <c r="N203" s="175" t="e">
        <f t="shared" si="92"/>
        <v>#REF!</v>
      </c>
      <c r="O203" s="175" t="e">
        <f t="shared" si="93"/>
        <v>#REF!</v>
      </c>
      <c r="P203" s="175" t="e">
        <f t="shared" si="94"/>
        <v>#REF!</v>
      </c>
      <c r="Q203" s="175" t="e">
        <f t="shared" si="95"/>
        <v>#REF!</v>
      </c>
      <c r="R203" s="155"/>
      <c r="S203" s="180"/>
      <c r="T203" s="119"/>
      <c r="U203" s="119"/>
      <c r="V203" s="180"/>
      <c r="W203" s="180"/>
      <c r="X203" s="180"/>
      <c r="Y203" s="180"/>
      <c r="Z203" s="180"/>
    </row>
    <row r="204" spans="1:26" ht="27.75" hidden="1" customHeight="1" outlineLevel="1">
      <c r="A204" s="140"/>
      <c r="B204" s="155" t="s">
        <v>840</v>
      </c>
      <c r="C204" s="155"/>
      <c r="D204" s="140"/>
      <c r="E204" s="156">
        <v>2</v>
      </c>
      <c r="F204" s="157">
        <v>3.8</v>
      </c>
      <c r="G204" s="157"/>
      <c r="H204" s="157">
        <v>0.05</v>
      </c>
      <c r="I204" s="157">
        <v>2</v>
      </c>
      <c r="J204" s="157">
        <f t="shared" si="105"/>
        <v>0.76</v>
      </c>
      <c r="K204" s="157"/>
      <c r="L204" s="175" t="e">
        <f t="shared" si="90"/>
        <v>#REF!</v>
      </c>
      <c r="M204" s="175" t="e">
        <f t="shared" si="91"/>
        <v>#REF!</v>
      </c>
      <c r="N204" s="175" t="e">
        <f t="shared" si="92"/>
        <v>#REF!</v>
      </c>
      <c r="O204" s="175" t="e">
        <f t="shared" si="93"/>
        <v>#REF!</v>
      </c>
      <c r="P204" s="175" t="e">
        <f t="shared" si="94"/>
        <v>#REF!</v>
      </c>
      <c r="Q204" s="175" t="e">
        <f t="shared" si="95"/>
        <v>#REF!</v>
      </c>
      <c r="R204" s="155"/>
      <c r="S204" s="180"/>
      <c r="T204" s="119"/>
      <c r="U204" s="119"/>
      <c r="V204" s="180"/>
      <c r="W204" s="180"/>
      <c r="X204" s="180"/>
      <c r="Y204" s="180"/>
      <c r="Z204" s="180"/>
    </row>
    <row r="205" spans="1:26" ht="27.75" hidden="1" customHeight="1" outlineLevel="1">
      <c r="A205" s="140"/>
      <c r="B205" s="155" t="s">
        <v>841</v>
      </c>
      <c r="C205" s="155"/>
      <c r="D205" s="140"/>
      <c r="E205" s="156">
        <v>1</v>
      </c>
      <c r="F205" s="157">
        <v>1.2</v>
      </c>
      <c r="G205" s="157"/>
      <c r="H205" s="157">
        <v>0.05</v>
      </c>
      <c r="I205" s="157">
        <v>2</v>
      </c>
      <c r="J205" s="157">
        <f t="shared" si="105"/>
        <v>0.12</v>
      </c>
      <c r="K205" s="157"/>
      <c r="L205" s="175" t="e">
        <f t="shared" si="90"/>
        <v>#REF!</v>
      </c>
      <c r="M205" s="175" t="e">
        <f t="shared" si="91"/>
        <v>#REF!</v>
      </c>
      <c r="N205" s="175" t="e">
        <f t="shared" si="92"/>
        <v>#REF!</v>
      </c>
      <c r="O205" s="175" t="e">
        <f t="shared" si="93"/>
        <v>#REF!</v>
      </c>
      <c r="P205" s="175" t="e">
        <f t="shared" si="94"/>
        <v>#REF!</v>
      </c>
      <c r="Q205" s="175" t="e">
        <f t="shared" si="95"/>
        <v>#REF!</v>
      </c>
      <c r="R205" s="155"/>
      <c r="S205" s="180"/>
      <c r="T205" s="119"/>
      <c r="U205" s="119"/>
      <c r="V205" s="180"/>
      <c r="W205" s="180"/>
      <c r="X205" s="180"/>
      <c r="Y205" s="180"/>
      <c r="Z205" s="180"/>
    </row>
    <row r="206" spans="1:26" ht="27.75" hidden="1" customHeight="1" outlineLevel="1">
      <c r="A206" s="140"/>
      <c r="B206" s="155" t="s">
        <v>846</v>
      </c>
      <c r="C206" s="155"/>
      <c r="D206" s="140"/>
      <c r="E206" s="156">
        <v>1</v>
      </c>
      <c r="F206" s="157">
        <f>0.2*2+0.6*2</f>
        <v>1.6</v>
      </c>
      <c r="G206" s="157"/>
      <c r="H206" s="157">
        <v>0.05</v>
      </c>
      <c r="I206" s="157">
        <v>2</v>
      </c>
      <c r="J206" s="157">
        <f t="shared" si="105"/>
        <v>0.16</v>
      </c>
      <c r="K206" s="157"/>
      <c r="L206" s="175" t="e">
        <f t="shared" si="90"/>
        <v>#REF!</v>
      </c>
      <c r="M206" s="175" t="e">
        <f t="shared" si="91"/>
        <v>#REF!</v>
      </c>
      <c r="N206" s="175" t="e">
        <f t="shared" si="92"/>
        <v>#REF!</v>
      </c>
      <c r="O206" s="175" t="e">
        <f t="shared" si="93"/>
        <v>#REF!</v>
      </c>
      <c r="P206" s="175" t="e">
        <f t="shared" si="94"/>
        <v>#REF!</v>
      </c>
      <c r="Q206" s="175" t="e">
        <f t="shared" si="95"/>
        <v>#REF!</v>
      </c>
      <c r="R206" s="155"/>
      <c r="S206" s="180"/>
      <c r="T206" s="119"/>
      <c r="U206" s="119"/>
      <c r="V206" s="180"/>
      <c r="W206" s="180"/>
      <c r="X206" s="180"/>
      <c r="Y206" s="180"/>
      <c r="Z206" s="180"/>
    </row>
    <row r="207" spans="1:26" ht="27.75" hidden="1" customHeight="1" outlineLevel="1">
      <c r="A207" s="140"/>
      <c r="B207" s="155"/>
      <c r="C207" s="155"/>
      <c r="D207" s="140"/>
      <c r="E207" s="156"/>
      <c r="F207" s="157"/>
      <c r="G207" s="157"/>
      <c r="H207" s="157"/>
      <c r="I207" s="157"/>
      <c r="J207" s="157"/>
      <c r="K207" s="157"/>
      <c r="L207" s="175" t="e">
        <f t="shared" si="90"/>
        <v>#REF!</v>
      </c>
      <c r="M207" s="175" t="e">
        <f t="shared" si="91"/>
        <v>#REF!</v>
      </c>
      <c r="N207" s="175" t="e">
        <f t="shared" si="92"/>
        <v>#REF!</v>
      </c>
      <c r="O207" s="175" t="e">
        <f t="shared" si="93"/>
        <v>#REF!</v>
      </c>
      <c r="P207" s="175" t="e">
        <f t="shared" si="94"/>
        <v>#REF!</v>
      </c>
      <c r="Q207" s="175" t="e">
        <f t="shared" si="95"/>
        <v>#REF!</v>
      </c>
      <c r="R207" s="155"/>
      <c r="S207" s="180"/>
      <c r="T207" s="119"/>
      <c r="U207" s="119"/>
      <c r="V207" s="180"/>
      <c r="W207" s="180"/>
      <c r="X207" s="180"/>
      <c r="Y207" s="180"/>
      <c r="Z207" s="180"/>
    </row>
    <row r="208" spans="1:26" ht="38.25" customHeight="1" collapsed="1">
      <c r="A208" s="140">
        <v>10</v>
      </c>
      <c r="B208" s="155" t="s">
        <v>246</v>
      </c>
      <c r="C208" s="155" t="str">
        <f>C197</f>
        <v>Steel frame &amp; Plywood form</v>
      </c>
      <c r="D208" s="140" t="s">
        <v>188</v>
      </c>
      <c r="E208" s="156"/>
      <c r="F208" s="157"/>
      <c r="G208" s="157"/>
      <c r="H208" s="157"/>
      <c r="I208" s="157"/>
      <c r="J208" s="157">
        <f>PRODUCT(E208:I208)</f>
        <v>0</v>
      </c>
      <c r="K208" s="157">
        <f>+SUBTOTAL(9,J209:J211)</f>
        <v>6.12</v>
      </c>
      <c r="L208" s="175" t="e">
        <f t="shared" si="90"/>
        <v>#REF!</v>
      </c>
      <c r="M208" s="175" t="e">
        <f t="shared" si="91"/>
        <v>#REF!</v>
      </c>
      <c r="N208" s="175" t="e">
        <f t="shared" si="92"/>
        <v>#REF!</v>
      </c>
      <c r="O208" s="175" t="e">
        <f t="shared" si="93"/>
        <v>#REF!</v>
      </c>
      <c r="P208" s="175" t="e">
        <f t="shared" si="94"/>
        <v>#REF!</v>
      </c>
      <c r="Q208" s="175" t="e">
        <f t="shared" si="95"/>
        <v>#REF!</v>
      </c>
      <c r="R208" s="155"/>
      <c r="S208" s="124"/>
      <c r="T208" s="119">
        <f t="shared" ref="T208:U208" si="106">T197</f>
        <v>85000</v>
      </c>
      <c r="U208" s="119">
        <f t="shared" si="106"/>
        <v>115000</v>
      </c>
      <c r="V208" s="124"/>
      <c r="W208" s="124"/>
      <c r="X208" s="124"/>
      <c r="Y208" s="124"/>
      <c r="Z208" s="124"/>
    </row>
    <row r="209" spans="1:26" ht="27.75" hidden="1" customHeight="1" outlineLevel="1">
      <c r="A209" s="140"/>
      <c r="B209" s="155" t="s">
        <v>529</v>
      </c>
      <c r="C209" s="155"/>
      <c r="D209" s="140"/>
      <c r="E209" s="156">
        <v>2</v>
      </c>
      <c r="F209" s="157">
        <v>1</v>
      </c>
      <c r="G209" s="157">
        <v>1</v>
      </c>
      <c r="H209" s="157">
        <v>0.25</v>
      </c>
      <c r="I209" s="157">
        <v>1</v>
      </c>
      <c r="J209" s="157">
        <f t="shared" ref="J209:J211" si="107">I209*G209*4*H209*E209</f>
        <v>2</v>
      </c>
      <c r="K209" s="157"/>
      <c r="L209" s="175" t="e">
        <f t="shared" si="90"/>
        <v>#REF!</v>
      </c>
      <c r="M209" s="175" t="e">
        <f t="shared" si="91"/>
        <v>#REF!</v>
      </c>
      <c r="N209" s="175" t="e">
        <f t="shared" si="92"/>
        <v>#REF!</v>
      </c>
      <c r="O209" s="175" t="e">
        <f t="shared" si="93"/>
        <v>#REF!</v>
      </c>
      <c r="P209" s="175" t="e">
        <f t="shared" si="94"/>
        <v>#REF!</v>
      </c>
      <c r="Q209" s="175" t="e">
        <f t="shared" si="95"/>
        <v>#REF!</v>
      </c>
      <c r="R209" s="155"/>
      <c r="S209" s="180"/>
      <c r="T209" s="119"/>
      <c r="U209" s="119"/>
      <c r="V209" s="180"/>
      <c r="W209" s="180"/>
      <c r="X209" s="180"/>
      <c r="Y209" s="180"/>
      <c r="Z209" s="180"/>
    </row>
    <row r="210" spans="1:26" ht="27.75" hidden="1" customHeight="1" outlineLevel="1">
      <c r="A210" s="140"/>
      <c r="B210" s="155" t="s">
        <v>190</v>
      </c>
      <c r="C210" s="155"/>
      <c r="D210" s="140"/>
      <c r="E210" s="156">
        <v>2</v>
      </c>
      <c r="F210" s="157">
        <v>1.1000000000000001</v>
      </c>
      <c r="G210" s="157">
        <v>1.1000000000000001</v>
      </c>
      <c r="H210" s="157">
        <v>0.25</v>
      </c>
      <c r="I210" s="157">
        <v>1</v>
      </c>
      <c r="J210" s="157">
        <f t="shared" si="107"/>
        <v>2.2000000000000002</v>
      </c>
      <c r="K210" s="157"/>
      <c r="L210" s="175" t="e">
        <f t="shared" si="90"/>
        <v>#REF!</v>
      </c>
      <c r="M210" s="175" t="e">
        <f t="shared" si="91"/>
        <v>#REF!</v>
      </c>
      <c r="N210" s="175" t="e">
        <f t="shared" si="92"/>
        <v>#REF!</v>
      </c>
      <c r="O210" s="175" t="e">
        <f t="shared" si="93"/>
        <v>#REF!</v>
      </c>
      <c r="P210" s="175" t="e">
        <f t="shared" si="94"/>
        <v>#REF!</v>
      </c>
      <c r="Q210" s="175" t="e">
        <f t="shared" si="95"/>
        <v>#REF!</v>
      </c>
      <c r="R210" s="155"/>
      <c r="S210" s="180"/>
      <c r="T210" s="119"/>
      <c r="U210" s="119"/>
      <c r="V210" s="180"/>
      <c r="W210" s="180"/>
      <c r="X210" s="180"/>
      <c r="Y210" s="180"/>
      <c r="Z210" s="180"/>
    </row>
    <row r="211" spans="1:26" ht="27.75" hidden="1" customHeight="1" outlineLevel="1">
      <c r="A211" s="140"/>
      <c r="B211" s="155" t="s">
        <v>191</v>
      </c>
      <c r="C211" s="155"/>
      <c r="D211" s="140"/>
      <c r="E211" s="156">
        <v>3</v>
      </c>
      <c r="F211" s="157">
        <v>0.8</v>
      </c>
      <c r="G211" s="157">
        <v>0.8</v>
      </c>
      <c r="H211" s="157">
        <v>0.2</v>
      </c>
      <c r="I211" s="157">
        <v>1</v>
      </c>
      <c r="J211" s="157">
        <f t="shared" si="107"/>
        <v>1.92</v>
      </c>
      <c r="K211" s="157"/>
      <c r="L211" s="175" t="e">
        <f t="shared" si="90"/>
        <v>#REF!</v>
      </c>
      <c r="M211" s="175" t="e">
        <f t="shared" si="91"/>
        <v>#REF!</v>
      </c>
      <c r="N211" s="175" t="e">
        <f t="shared" si="92"/>
        <v>#REF!</v>
      </c>
      <c r="O211" s="175" t="e">
        <f t="shared" si="93"/>
        <v>#REF!</v>
      </c>
      <c r="P211" s="175" t="e">
        <f t="shared" si="94"/>
        <v>#REF!</v>
      </c>
      <c r="Q211" s="175" t="e">
        <f t="shared" si="95"/>
        <v>#REF!</v>
      </c>
      <c r="R211" s="155"/>
      <c r="S211" s="180"/>
      <c r="T211" s="119"/>
      <c r="U211" s="119"/>
      <c r="V211" s="180"/>
      <c r="W211" s="180"/>
      <c r="X211" s="180"/>
      <c r="Y211" s="180"/>
      <c r="Z211" s="180"/>
    </row>
    <row r="212" spans="1:26" ht="38.25" customHeight="1" collapsed="1">
      <c r="A212" s="140">
        <v>11</v>
      </c>
      <c r="B212" s="155" t="s">
        <v>247</v>
      </c>
      <c r="C212" s="155" t="str">
        <f>C208</f>
        <v>Steel frame &amp; Plywood form</v>
      </c>
      <c r="D212" s="140" t="s">
        <v>188</v>
      </c>
      <c r="E212" s="156"/>
      <c r="F212" s="157"/>
      <c r="G212" s="157"/>
      <c r="H212" s="157"/>
      <c r="I212" s="157"/>
      <c r="J212" s="157">
        <f>PRODUCT(E212:I212)</f>
        <v>0</v>
      </c>
      <c r="K212" s="157">
        <f>+SUBTOTAL(9,J213:J214)</f>
        <v>10.65</v>
      </c>
      <c r="L212" s="175" t="e">
        <f t="shared" si="90"/>
        <v>#REF!</v>
      </c>
      <c r="M212" s="175" t="e">
        <f t="shared" si="91"/>
        <v>#REF!</v>
      </c>
      <c r="N212" s="175" t="e">
        <f t="shared" si="92"/>
        <v>#REF!</v>
      </c>
      <c r="O212" s="175" t="e">
        <f t="shared" si="93"/>
        <v>#REF!</v>
      </c>
      <c r="P212" s="175" t="e">
        <f t="shared" si="94"/>
        <v>#REF!</v>
      </c>
      <c r="Q212" s="175" t="e">
        <f t="shared" si="95"/>
        <v>#REF!</v>
      </c>
      <c r="R212" s="155"/>
      <c r="S212" s="124"/>
      <c r="T212" s="119">
        <f t="shared" ref="T212:U212" si="108">T208</f>
        <v>85000</v>
      </c>
      <c r="U212" s="119">
        <f t="shared" si="108"/>
        <v>115000</v>
      </c>
      <c r="V212" s="124"/>
      <c r="W212" s="124"/>
      <c r="X212" s="124"/>
      <c r="Y212" s="124"/>
      <c r="Z212" s="124"/>
    </row>
    <row r="213" spans="1:26" ht="27.75" hidden="1" customHeight="1" outlineLevel="1">
      <c r="A213" s="140"/>
      <c r="B213" s="155" t="s">
        <v>225</v>
      </c>
      <c r="C213" s="155"/>
      <c r="D213" s="140"/>
      <c r="E213" s="156">
        <v>6</v>
      </c>
      <c r="F213" s="157">
        <v>0.25</v>
      </c>
      <c r="G213" s="157">
        <v>0.25</v>
      </c>
      <c r="H213" s="157">
        <v>1.5</v>
      </c>
      <c r="I213" s="157">
        <v>1</v>
      </c>
      <c r="J213" s="157">
        <f t="shared" ref="J213:J214" si="109">I213*H213*G213*4*E213</f>
        <v>9</v>
      </c>
      <c r="K213" s="157"/>
      <c r="L213" s="175" t="e">
        <f t="shared" si="90"/>
        <v>#REF!</v>
      </c>
      <c r="M213" s="175" t="e">
        <f t="shared" si="91"/>
        <v>#REF!</v>
      </c>
      <c r="N213" s="175" t="e">
        <f t="shared" si="92"/>
        <v>#REF!</v>
      </c>
      <c r="O213" s="175" t="e">
        <f t="shared" si="93"/>
        <v>#REF!</v>
      </c>
      <c r="P213" s="175" t="e">
        <f t="shared" si="94"/>
        <v>#REF!</v>
      </c>
      <c r="Q213" s="175" t="e">
        <f t="shared" si="95"/>
        <v>#REF!</v>
      </c>
      <c r="R213" s="155"/>
      <c r="S213" s="180"/>
      <c r="T213" s="119"/>
      <c r="U213" s="119"/>
      <c r="V213" s="180"/>
      <c r="W213" s="180"/>
      <c r="X213" s="180"/>
      <c r="Y213" s="180"/>
      <c r="Z213" s="180"/>
    </row>
    <row r="214" spans="1:26" ht="27.75" hidden="1" customHeight="1" outlineLevel="1">
      <c r="A214" s="140"/>
      <c r="B214" s="155" t="s">
        <v>227</v>
      </c>
      <c r="C214" s="155"/>
      <c r="D214" s="140"/>
      <c r="E214" s="156">
        <v>1</v>
      </c>
      <c r="F214" s="157">
        <v>0.25</v>
      </c>
      <c r="G214" s="157">
        <v>0.25</v>
      </c>
      <c r="H214" s="157">
        <v>1.65</v>
      </c>
      <c r="I214" s="157">
        <v>1</v>
      </c>
      <c r="J214" s="157">
        <f t="shared" si="109"/>
        <v>1.65</v>
      </c>
      <c r="K214" s="157"/>
      <c r="L214" s="175" t="e">
        <f t="shared" si="90"/>
        <v>#REF!</v>
      </c>
      <c r="M214" s="175" t="e">
        <f t="shared" si="91"/>
        <v>#REF!</v>
      </c>
      <c r="N214" s="175" t="e">
        <f t="shared" si="92"/>
        <v>#REF!</v>
      </c>
      <c r="O214" s="175" t="e">
        <f t="shared" si="93"/>
        <v>#REF!</v>
      </c>
      <c r="P214" s="175" t="e">
        <f t="shared" si="94"/>
        <v>#REF!</v>
      </c>
      <c r="Q214" s="175" t="e">
        <f t="shared" si="95"/>
        <v>#REF!</v>
      </c>
      <c r="R214" s="155"/>
      <c r="S214" s="180"/>
      <c r="T214" s="119"/>
      <c r="U214" s="119"/>
      <c r="V214" s="180"/>
      <c r="W214" s="180"/>
      <c r="X214" s="180"/>
      <c r="Y214" s="180"/>
      <c r="Z214" s="180"/>
    </row>
    <row r="215" spans="1:26" ht="38.25" customHeight="1" collapsed="1">
      <c r="A215" s="140">
        <v>12</v>
      </c>
      <c r="B215" s="155" t="s">
        <v>248</v>
      </c>
      <c r="C215" s="155" t="str">
        <f>C212</f>
        <v>Steel frame &amp; Plywood form</v>
      </c>
      <c r="D215" s="140" t="s">
        <v>188</v>
      </c>
      <c r="E215" s="156"/>
      <c r="F215" s="157"/>
      <c r="G215" s="157"/>
      <c r="H215" s="157"/>
      <c r="I215" s="157"/>
      <c r="J215" s="157">
        <f t="shared" ref="J215:J221" si="110">PRODUCT(E215:I215)</f>
        <v>0</v>
      </c>
      <c r="K215" s="157">
        <f>+SUBTOTAL(9,J216:J221)</f>
        <v>19.38</v>
      </c>
      <c r="L215" s="175" t="e">
        <f t="shared" si="90"/>
        <v>#REF!</v>
      </c>
      <c r="M215" s="175" t="e">
        <f t="shared" si="91"/>
        <v>#REF!</v>
      </c>
      <c r="N215" s="175" t="e">
        <f t="shared" si="92"/>
        <v>#REF!</v>
      </c>
      <c r="O215" s="175" t="e">
        <f t="shared" si="93"/>
        <v>#REF!</v>
      </c>
      <c r="P215" s="175" t="e">
        <f t="shared" si="94"/>
        <v>#REF!</v>
      </c>
      <c r="Q215" s="175" t="e">
        <f t="shared" si="95"/>
        <v>#REF!</v>
      </c>
      <c r="R215" s="155"/>
      <c r="S215" s="124"/>
      <c r="T215" s="119">
        <f t="shared" ref="T215:U215" si="111">T212</f>
        <v>85000</v>
      </c>
      <c r="U215" s="119">
        <f t="shared" si="111"/>
        <v>115000</v>
      </c>
      <c r="V215" s="124"/>
      <c r="W215" s="124"/>
      <c r="X215" s="124"/>
      <c r="Y215" s="124"/>
      <c r="Z215" s="124"/>
    </row>
    <row r="216" spans="1:26" ht="27.75" hidden="1" customHeight="1" outlineLevel="1">
      <c r="A216" s="140"/>
      <c r="B216" s="155" t="s">
        <v>504</v>
      </c>
      <c r="C216" s="155"/>
      <c r="D216" s="140"/>
      <c r="E216" s="156">
        <v>3</v>
      </c>
      <c r="F216" s="157">
        <v>3.6</v>
      </c>
      <c r="G216" s="157"/>
      <c r="H216" s="157">
        <v>0.3</v>
      </c>
      <c r="I216" s="157">
        <v>2</v>
      </c>
      <c r="J216" s="157">
        <f t="shared" si="110"/>
        <v>6.48</v>
      </c>
      <c r="K216" s="157"/>
      <c r="L216" s="175" t="e">
        <f t="shared" si="90"/>
        <v>#REF!</v>
      </c>
      <c r="M216" s="175" t="e">
        <f t="shared" si="91"/>
        <v>#REF!</v>
      </c>
      <c r="N216" s="175" t="e">
        <f t="shared" si="92"/>
        <v>#REF!</v>
      </c>
      <c r="O216" s="175" t="e">
        <f t="shared" si="93"/>
        <v>#REF!</v>
      </c>
      <c r="P216" s="175" t="e">
        <f t="shared" si="94"/>
        <v>#REF!</v>
      </c>
      <c r="Q216" s="175" t="e">
        <f t="shared" si="95"/>
        <v>#REF!</v>
      </c>
      <c r="R216" s="155"/>
      <c r="S216" s="180"/>
      <c r="T216" s="119"/>
      <c r="U216" s="119"/>
      <c r="V216" s="180"/>
      <c r="W216" s="180"/>
      <c r="X216" s="180"/>
      <c r="Y216" s="180"/>
      <c r="Z216" s="180"/>
    </row>
    <row r="217" spans="1:26" ht="27.75" hidden="1" customHeight="1" outlineLevel="1">
      <c r="A217" s="140"/>
      <c r="B217" s="155" t="s">
        <v>838</v>
      </c>
      <c r="C217" s="155"/>
      <c r="D217" s="140"/>
      <c r="E217" s="156">
        <v>1</v>
      </c>
      <c r="F217" s="157">
        <v>5.7</v>
      </c>
      <c r="G217" s="157"/>
      <c r="H217" s="157">
        <v>0.3</v>
      </c>
      <c r="I217" s="157">
        <v>2</v>
      </c>
      <c r="J217" s="157">
        <f t="shared" si="110"/>
        <v>3.42</v>
      </c>
      <c r="K217" s="157"/>
      <c r="L217" s="175" t="e">
        <f t="shared" si="90"/>
        <v>#REF!</v>
      </c>
      <c r="M217" s="175" t="e">
        <f t="shared" si="91"/>
        <v>#REF!</v>
      </c>
      <c r="N217" s="175" t="e">
        <f t="shared" si="92"/>
        <v>#REF!</v>
      </c>
      <c r="O217" s="175" t="e">
        <f t="shared" si="93"/>
        <v>#REF!</v>
      </c>
      <c r="P217" s="175" t="e">
        <f t="shared" si="94"/>
        <v>#REF!</v>
      </c>
      <c r="Q217" s="175" t="e">
        <f t="shared" si="95"/>
        <v>#REF!</v>
      </c>
      <c r="R217" s="155"/>
      <c r="S217" s="180"/>
      <c r="T217" s="119"/>
      <c r="U217" s="119"/>
      <c r="V217" s="180"/>
      <c r="W217" s="180"/>
      <c r="X217" s="180"/>
      <c r="Y217" s="180"/>
      <c r="Z217" s="180"/>
    </row>
    <row r="218" spans="1:26" ht="27.75" hidden="1" customHeight="1" outlineLevel="1">
      <c r="A218" s="140"/>
      <c r="B218" s="155" t="s">
        <v>839</v>
      </c>
      <c r="C218" s="155"/>
      <c r="D218" s="140"/>
      <c r="E218" s="156">
        <v>2</v>
      </c>
      <c r="F218" s="157">
        <v>2.1</v>
      </c>
      <c r="G218" s="157"/>
      <c r="H218" s="157">
        <v>0.3</v>
      </c>
      <c r="I218" s="157">
        <v>2</v>
      </c>
      <c r="J218" s="157">
        <f t="shared" si="110"/>
        <v>2.52</v>
      </c>
      <c r="K218" s="157"/>
      <c r="L218" s="175" t="e">
        <f t="shared" si="90"/>
        <v>#REF!</v>
      </c>
      <c r="M218" s="175" t="e">
        <f t="shared" si="91"/>
        <v>#REF!</v>
      </c>
      <c r="N218" s="175" t="e">
        <f t="shared" si="92"/>
        <v>#REF!</v>
      </c>
      <c r="O218" s="175" t="e">
        <f t="shared" si="93"/>
        <v>#REF!</v>
      </c>
      <c r="P218" s="175" t="e">
        <f t="shared" si="94"/>
        <v>#REF!</v>
      </c>
      <c r="Q218" s="175" t="e">
        <f t="shared" si="95"/>
        <v>#REF!</v>
      </c>
      <c r="R218" s="155"/>
      <c r="S218" s="180"/>
      <c r="T218" s="119"/>
      <c r="U218" s="119"/>
      <c r="V218" s="180"/>
      <c r="W218" s="180"/>
      <c r="X218" s="180"/>
      <c r="Y218" s="180"/>
      <c r="Z218" s="180"/>
    </row>
    <row r="219" spans="1:26" ht="27.75" hidden="1" customHeight="1" outlineLevel="1">
      <c r="A219" s="140"/>
      <c r="B219" s="155" t="s">
        <v>840</v>
      </c>
      <c r="C219" s="155"/>
      <c r="D219" s="140"/>
      <c r="E219" s="156">
        <v>2</v>
      </c>
      <c r="F219" s="157">
        <v>3.8</v>
      </c>
      <c r="G219" s="157"/>
      <c r="H219" s="157">
        <v>0.3</v>
      </c>
      <c r="I219" s="157">
        <v>2</v>
      </c>
      <c r="J219" s="157">
        <f t="shared" si="110"/>
        <v>4.5599999999999996</v>
      </c>
      <c r="K219" s="157"/>
      <c r="L219" s="175" t="e">
        <f t="shared" si="90"/>
        <v>#REF!</v>
      </c>
      <c r="M219" s="175" t="e">
        <f t="shared" si="91"/>
        <v>#REF!</v>
      </c>
      <c r="N219" s="175" t="e">
        <f t="shared" si="92"/>
        <v>#REF!</v>
      </c>
      <c r="O219" s="175" t="e">
        <f t="shared" si="93"/>
        <v>#REF!</v>
      </c>
      <c r="P219" s="175" t="e">
        <f t="shared" si="94"/>
        <v>#REF!</v>
      </c>
      <c r="Q219" s="175" t="e">
        <f t="shared" si="95"/>
        <v>#REF!</v>
      </c>
      <c r="R219" s="155"/>
      <c r="S219" s="180"/>
      <c r="T219" s="119"/>
      <c r="U219" s="119"/>
      <c r="V219" s="180"/>
      <c r="W219" s="180"/>
      <c r="X219" s="180"/>
      <c r="Y219" s="180"/>
      <c r="Z219" s="180"/>
    </row>
    <row r="220" spans="1:26" ht="27.75" hidden="1" customHeight="1" outlineLevel="1">
      <c r="A220" s="140"/>
      <c r="B220" s="155" t="s">
        <v>841</v>
      </c>
      <c r="C220" s="155"/>
      <c r="D220" s="140"/>
      <c r="E220" s="156">
        <v>2</v>
      </c>
      <c r="F220" s="157">
        <v>1.2</v>
      </c>
      <c r="G220" s="157"/>
      <c r="H220" s="157">
        <v>0.3</v>
      </c>
      <c r="I220" s="157">
        <v>2</v>
      </c>
      <c r="J220" s="157">
        <f t="shared" si="110"/>
        <v>1.44</v>
      </c>
      <c r="K220" s="157"/>
      <c r="L220" s="175" t="e">
        <f t="shared" si="90"/>
        <v>#REF!</v>
      </c>
      <c r="M220" s="175" t="e">
        <f t="shared" si="91"/>
        <v>#REF!</v>
      </c>
      <c r="N220" s="175" t="e">
        <f t="shared" si="92"/>
        <v>#REF!</v>
      </c>
      <c r="O220" s="175" t="e">
        <f t="shared" si="93"/>
        <v>#REF!</v>
      </c>
      <c r="P220" s="175" t="e">
        <f t="shared" si="94"/>
        <v>#REF!</v>
      </c>
      <c r="Q220" s="175" t="e">
        <f t="shared" si="95"/>
        <v>#REF!</v>
      </c>
      <c r="R220" s="155"/>
      <c r="S220" s="180"/>
      <c r="T220" s="119"/>
      <c r="U220" s="119"/>
      <c r="V220" s="180"/>
      <c r="W220" s="180"/>
      <c r="X220" s="180"/>
      <c r="Y220" s="180"/>
      <c r="Z220" s="180"/>
    </row>
    <row r="221" spans="1:26" ht="27.75" hidden="1" customHeight="1" outlineLevel="1">
      <c r="A221" s="140"/>
      <c r="B221" s="155" t="s">
        <v>846</v>
      </c>
      <c r="C221" s="155"/>
      <c r="D221" s="140"/>
      <c r="E221" s="156">
        <v>1</v>
      </c>
      <c r="F221" s="157">
        <f>F206</f>
        <v>1.6</v>
      </c>
      <c r="G221" s="157"/>
      <c r="H221" s="157">
        <v>0.3</v>
      </c>
      <c r="I221" s="157">
        <v>2</v>
      </c>
      <c r="J221" s="157">
        <f t="shared" si="110"/>
        <v>0.96</v>
      </c>
      <c r="K221" s="157"/>
      <c r="L221" s="175" t="e">
        <f t="shared" si="90"/>
        <v>#REF!</v>
      </c>
      <c r="M221" s="175" t="e">
        <f t="shared" si="91"/>
        <v>#REF!</v>
      </c>
      <c r="N221" s="175" t="e">
        <f t="shared" si="92"/>
        <v>#REF!</v>
      </c>
      <c r="O221" s="175" t="e">
        <f t="shared" si="93"/>
        <v>#REF!</v>
      </c>
      <c r="P221" s="175" t="e">
        <f t="shared" si="94"/>
        <v>#REF!</v>
      </c>
      <c r="Q221" s="175" t="e">
        <f t="shared" si="95"/>
        <v>#REF!</v>
      </c>
      <c r="R221" s="155"/>
      <c r="S221" s="180"/>
      <c r="T221" s="119"/>
      <c r="U221" s="119"/>
      <c r="V221" s="180"/>
      <c r="W221" s="180"/>
      <c r="X221" s="180"/>
      <c r="Y221" s="180"/>
      <c r="Z221" s="180"/>
    </row>
    <row r="222" spans="1:26" ht="38.25" customHeight="1" collapsed="1">
      <c r="A222" s="140">
        <v>13</v>
      </c>
      <c r="B222" s="155" t="s">
        <v>452</v>
      </c>
      <c r="C222" s="155" t="str">
        <f>C215</f>
        <v>Steel frame &amp; Plywood form</v>
      </c>
      <c r="D222" s="140" t="s">
        <v>206</v>
      </c>
      <c r="E222" s="156"/>
      <c r="F222" s="157"/>
      <c r="G222" s="157"/>
      <c r="H222" s="157"/>
      <c r="I222" s="157"/>
      <c r="J222" s="157"/>
      <c r="K222" s="157">
        <f>+SUBTOTAL(9,J223:J226)</f>
        <v>26.33</v>
      </c>
      <c r="L222" s="175" t="e">
        <f t="shared" si="90"/>
        <v>#REF!</v>
      </c>
      <c r="M222" s="175" t="e">
        <f t="shared" si="91"/>
        <v>#REF!</v>
      </c>
      <c r="N222" s="175" t="e">
        <f t="shared" si="92"/>
        <v>#REF!</v>
      </c>
      <c r="O222" s="175" t="e">
        <f t="shared" si="93"/>
        <v>#REF!</v>
      </c>
      <c r="P222" s="175" t="e">
        <f t="shared" si="94"/>
        <v>#REF!</v>
      </c>
      <c r="Q222" s="175" t="e">
        <f t="shared" si="95"/>
        <v>#REF!</v>
      </c>
      <c r="R222" s="155"/>
      <c r="S222" s="124"/>
      <c r="T222" s="119">
        <f t="shared" ref="T222:U222" si="112">T212</f>
        <v>85000</v>
      </c>
      <c r="U222" s="119">
        <f t="shared" si="112"/>
        <v>115000</v>
      </c>
      <c r="V222" s="124"/>
      <c r="W222" s="124"/>
      <c r="X222" s="124"/>
      <c r="Y222" s="124"/>
      <c r="Z222" s="124"/>
    </row>
    <row r="223" spans="1:26" ht="27.75" hidden="1" customHeight="1" outlineLevel="1">
      <c r="A223" s="140"/>
      <c r="B223" s="155" t="s">
        <v>225</v>
      </c>
      <c r="C223" s="155"/>
      <c r="D223" s="140"/>
      <c r="E223" s="155">
        <f>E173</f>
        <v>6</v>
      </c>
      <c r="F223" s="155">
        <v>0.25</v>
      </c>
      <c r="G223" s="155">
        <v>0.25</v>
      </c>
      <c r="H223" s="155">
        <v>1.5</v>
      </c>
      <c r="I223" s="155">
        <f>I173</f>
        <v>1</v>
      </c>
      <c r="J223" s="157">
        <f t="shared" ref="J223:J226" si="113">E223*F223*4*H223*I223</f>
        <v>9</v>
      </c>
      <c r="K223" s="157"/>
      <c r="L223" s="175" t="e">
        <f t="shared" si="90"/>
        <v>#REF!</v>
      </c>
      <c r="M223" s="175" t="e">
        <f t="shared" si="91"/>
        <v>#REF!</v>
      </c>
      <c r="N223" s="175" t="e">
        <f t="shared" si="92"/>
        <v>#REF!</v>
      </c>
      <c r="O223" s="175" t="e">
        <f t="shared" si="93"/>
        <v>#REF!</v>
      </c>
      <c r="P223" s="175" t="e">
        <f t="shared" si="94"/>
        <v>#REF!</v>
      </c>
      <c r="Q223" s="175" t="e">
        <f t="shared" si="95"/>
        <v>#REF!</v>
      </c>
      <c r="R223" s="155"/>
      <c r="S223" s="124"/>
      <c r="T223" s="119"/>
      <c r="U223" s="119"/>
      <c r="V223" s="124"/>
      <c r="W223" s="124"/>
      <c r="X223" s="124"/>
      <c r="Y223" s="124"/>
      <c r="Z223" s="124"/>
    </row>
    <row r="224" spans="1:26" ht="27.75" hidden="1" customHeight="1" outlineLevel="1">
      <c r="A224" s="140"/>
      <c r="B224" s="155"/>
      <c r="C224" s="155"/>
      <c r="D224" s="140"/>
      <c r="E224" s="155">
        <v>6</v>
      </c>
      <c r="F224" s="155">
        <v>0.2</v>
      </c>
      <c r="G224" s="155">
        <v>0.2</v>
      </c>
      <c r="H224" s="155">
        <v>2.8</v>
      </c>
      <c r="I224" s="155">
        <v>1</v>
      </c>
      <c r="J224" s="157">
        <f t="shared" si="113"/>
        <v>13.44</v>
      </c>
      <c r="K224" s="157"/>
      <c r="L224" s="175" t="e">
        <f t="shared" si="90"/>
        <v>#REF!</v>
      </c>
      <c r="M224" s="175" t="e">
        <f t="shared" si="91"/>
        <v>#REF!</v>
      </c>
      <c r="N224" s="175" t="e">
        <f t="shared" si="92"/>
        <v>#REF!</v>
      </c>
      <c r="O224" s="175" t="e">
        <f t="shared" si="93"/>
        <v>#REF!</v>
      </c>
      <c r="P224" s="175" t="e">
        <f t="shared" si="94"/>
        <v>#REF!</v>
      </c>
      <c r="Q224" s="175" t="e">
        <f t="shared" si="95"/>
        <v>#REF!</v>
      </c>
      <c r="R224" s="155"/>
      <c r="S224" s="124"/>
      <c r="T224" s="119"/>
      <c r="U224" s="119"/>
      <c r="V224" s="124"/>
      <c r="W224" s="124"/>
      <c r="X224" s="124"/>
      <c r="Y224" s="124"/>
      <c r="Z224" s="124"/>
    </row>
    <row r="225" spans="1:26" ht="27.75" hidden="1" customHeight="1" outlineLevel="1">
      <c r="A225" s="140"/>
      <c r="B225" s="155" t="s">
        <v>227</v>
      </c>
      <c r="C225" s="155"/>
      <c r="D225" s="140"/>
      <c r="E225" s="155">
        <v>1</v>
      </c>
      <c r="F225" s="155">
        <v>0.25</v>
      </c>
      <c r="G225" s="155">
        <v>0.25</v>
      </c>
      <c r="H225" s="155">
        <v>1.65</v>
      </c>
      <c r="I225" s="155">
        <v>1</v>
      </c>
      <c r="J225" s="157">
        <f t="shared" si="113"/>
        <v>1.65</v>
      </c>
      <c r="K225" s="157"/>
      <c r="L225" s="175" t="e">
        <f t="shared" si="90"/>
        <v>#REF!</v>
      </c>
      <c r="M225" s="175" t="e">
        <f t="shared" si="91"/>
        <v>#REF!</v>
      </c>
      <c r="N225" s="175" t="e">
        <f t="shared" si="92"/>
        <v>#REF!</v>
      </c>
      <c r="O225" s="175" t="e">
        <f t="shared" si="93"/>
        <v>#REF!</v>
      </c>
      <c r="P225" s="175" t="e">
        <f t="shared" si="94"/>
        <v>#REF!</v>
      </c>
      <c r="Q225" s="175" t="e">
        <f t="shared" si="95"/>
        <v>#REF!</v>
      </c>
      <c r="R225" s="155"/>
      <c r="S225" s="124"/>
      <c r="T225" s="119"/>
      <c r="U225" s="119"/>
      <c r="V225" s="124"/>
      <c r="W225" s="124"/>
      <c r="X225" s="124"/>
      <c r="Y225" s="124"/>
      <c r="Z225" s="124"/>
    </row>
    <row r="226" spans="1:26" ht="27.75" hidden="1" customHeight="1" outlineLevel="1">
      <c r="A226" s="140"/>
      <c r="B226" s="155"/>
      <c r="C226" s="155"/>
      <c r="D226" s="140"/>
      <c r="E226" s="155">
        <v>1</v>
      </c>
      <c r="F226" s="155">
        <v>0.2</v>
      </c>
      <c r="G226" s="155">
        <v>0.2</v>
      </c>
      <c r="H226" s="155">
        <v>2.8</v>
      </c>
      <c r="I226" s="155">
        <v>1</v>
      </c>
      <c r="J226" s="157">
        <f t="shared" si="113"/>
        <v>2.2400000000000002</v>
      </c>
      <c r="K226" s="157"/>
      <c r="L226" s="175" t="e">
        <f t="shared" si="90"/>
        <v>#REF!</v>
      </c>
      <c r="M226" s="175" t="e">
        <f t="shared" si="91"/>
        <v>#REF!</v>
      </c>
      <c r="N226" s="175" t="e">
        <f t="shared" si="92"/>
        <v>#REF!</v>
      </c>
      <c r="O226" s="175" t="e">
        <f t="shared" si="93"/>
        <v>#REF!</v>
      </c>
      <c r="P226" s="175" t="e">
        <f t="shared" si="94"/>
        <v>#REF!</v>
      </c>
      <c r="Q226" s="175" t="e">
        <f t="shared" si="95"/>
        <v>#REF!</v>
      </c>
      <c r="R226" s="155"/>
      <c r="S226" s="124"/>
      <c r="T226" s="119"/>
      <c r="U226" s="119"/>
      <c r="V226" s="124"/>
      <c r="W226" s="124"/>
      <c r="X226" s="124"/>
      <c r="Y226" s="124"/>
      <c r="Z226" s="124"/>
    </row>
    <row r="227" spans="1:26" ht="38.25" customHeight="1" collapsed="1">
      <c r="A227" s="140">
        <v>14</v>
      </c>
      <c r="B227" s="155" t="s">
        <v>508</v>
      </c>
      <c r="C227" s="155" t="str">
        <f>C222</f>
        <v>Steel frame &amp; Plywood form</v>
      </c>
      <c r="D227" s="140" t="s">
        <v>206</v>
      </c>
      <c r="E227" s="156"/>
      <c r="F227" s="157"/>
      <c r="G227" s="157"/>
      <c r="H227" s="157"/>
      <c r="I227" s="157"/>
      <c r="J227" s="157"/>
      <c r="K227" s="157">
        <f>+SUBTOTAL(9,J228:J232)</f>
        <v>21.44</v>
      </c>
      <c r="L227" s="175" t="e">
        <f t="shared" si="90"/>
        <v>#REF!</v>
      </c>
      <c r="M227" s="175" t="e">
        <f t="shared" si="91"/>
        <v>#REF!</v>
      </c>
      <c r="N227" s="175" t="e">
        <f t="shared" si="92"/>
        <v>#REF!</v>
      </c>
      <c r="O227" s="175" t="e">
        <f t="shared" si="93"/>
        <v>#REF!</v>
      </c>
      <c r="P227" s="175" t="e">
        <f t="shared" si="94"/>
        <v>#REF!</v>
      </c>
      <c r="Q227" s="175" t="e">
        <f t="shared" si="95"/>
        <v>#REF!</v>
      </c>
      <c r="R227" s="155"/>
      <c r="S227" s="124"/>
      <c r="T227" s="119">
        <f t="shared" ref="T227:U227" si="114">T215</f>
        <v>85000</v>
      </c>
      <c r="U227" s="119">
        <f t="shared" si="114"/>
        <v>115000</v>
      </c>
      <c r="V227" s="124"/>
      <c r="W227" s="124"/>
      <c r="X227" s="124"/>
      <c r="Y227" s="124"/>
      <c r="Z227" s="124"/>
    </row>
    <row r="228" spans="1:26" ht="27.75" hidden="1" customHeight="1" outlineLevel="1">
      <c r="A228" s="140"/>
      <c r="B228" s="155" t="s">
        <v>847</v>
      </c>
      <c r="C228" s="155"/>
      <c r="D228" s="155"/>
      <c r="E228" s="155">
        <v>2</v>
      </c>
      <c r="F228" s="155">
        <v>5.4</v>
      </c>
      <c r="G228" s="155"/>
      <c r="H228" s="155">
        <v>0.35</v>
      </c>
      <c r="I228" s="155">
        <v>2</v>
      </c>
      <c r="J228" s="157">
        <f t="shared" ref="J228:J232" si="115">PRODUCT(E228:I228)</f>
        <v>7.56</v>
      </c>
      <c r="K228" s="157"/>
      <c r="L228" s="175" t="e">
        <f t="shared" si="90"/>
        <v>#REF!</v>
      </c>
      <c r="M228" s="175" t="e">
        <f t="shared" si="91"/>
        <v>#REF!</v>
      </c>
      <c r="N228" s="175" t="e">
        <f t="shared" si="92"/>
        <v>#REF!</v>
      </c>
      <c r="O228" s="175" t="e">
        <f t="shared" si="93"/>
        <v>#REF!</v>
      </c>
      <c r="P228" s="175" t="e">
        <f t="shared" si="94"/>
        <v>#REF!</v>
      </c>
      <c r="Q228" s="175" t="e">
        <f t="shared" si="95"/>
        <v>#REF!</v>
      </c>
      <c r="R228" s="155"/>
      <c r="S228" s="124"/>
      <c r="T228" s="119"/>
      <c r="U228" s="119"/>
      <c r="V228" s="124"/>
      <c r="W228" s="124"/>
      <c r="X228" s="124"/>
      <c r="Y228" s="124"/>
      <c r="Z228" s="124"/>
    </row>
    <row r="229" spans="1:26" ht="27.75" hidden="1" customHeight="1" outlineLevel="1">
      <c r="A229" s="140"/>
      <c r="B229" s="155" t="s">
        <v>848</v>
      </c>
      <c r="C229" s="155"/>
      <c r="D229" s="155"/>
      <c r="E229" s="155">
        <v>1</v>
      </c>
      <c r="F229" s="155">
        <v>5.2</v>
      </c>
      <c r="G229" s="155"/>
      <c r="H229" s="155">
        <v>0.2</v>
      </c>
      <c r="I229" s="155">
        <v>2</v>
      </c>
      <c r="J229" s="157">
        <f t="shared" si="115"/>
        <v>2.08</v>
      </c>
      <c r="K229" s="157"/>
      <c r="L229" s="175" t="e">
        <f t="shared" si="90"/>
        <v>#REF!</v>
      </c>
      <c r="M229" s="175" t="e">
        <f t="shared" si="91"/>
        <v>#REF!</v>
      </c>
      <c r="N229" s="175" t="e">
        <f t="shared" si="92"/>
        <v>#REF!</v>
      </c>
      <c r="O229" s="175" t="e">
        <f t="shared" si="93"/>
        <v>#REF!</v>
      </c>
      <c r="P229" s="175" t="e">
        <f t="shared" si="94"/>
        <v>#REF!</v>
      </c>
      <c r="Q229" s="175" t="e">
        <f t="shared" si="95"/>
        <v>#REF!</v>
      </c>
      <c r="R229" s="155"/>
      <c r="S229" s="124"/>
      <c r="T229" s="119"/>
      <c r="U229" s="119"/>
      <c r="V229" s="124"/>
      <c r="W229" s="124"/>
      <c r="X229" s="124"/>
      <c r="Y229" s="124"/>
      <c r="Z229" s="124"/>
    </row>
    <row r="230" spans="1:26" ht="27.75" hidden="1" customHeight="1" outlineLevel="1">
      <c r="A230" s="140"/>
      <c r="B230" s="155" t="s">
        <v>849</v>
      </c>
      <c r="C230" s="155"/>
      <c r="D230" s="155"/>
      <c r="E230" s="155">
        <v>1</v>
      </c>
      <c r="F230" s="155">
        <v>5.9</v>
      </c>
      <c r="G230" s="155"/>
      <c r="H230" s="155">
        <v>0.35</v>
      </c>
      <c r="I230" s="155">
        <v>2</v>
      </c>
      <c r="J230" s="157">
        <f t="shared" si="115"/>
        <v>4.13</v>
      </c>
      <c r="K230" s="157"/>
      <c r="L230" s="175" t="e">
        <f t="shared" si="90"/>
        <v>#REF!</v>
      </c>
      <c r="M230" s="175" t="e">
        <f t="shared" si="91"/>
        <v>#REF!</v>
      </c>
      <c r="N230" s="175" t="e">
        <f t="shared" si="92"/>
        <v>#REF!</v>
      </c>
      <c r="O230" s="175" t="e">
        <f t="shared" si="93"/>
        <v>#REF!</v>
      </c>
      <c r="P230" s="175" t="e">
        <f t="shared" si="94"/>
        <v>#REF!</v>
      </c>
      <c r="Q230" s="175" t="e">
        <f t="shared" si="95"/>
        <v>#REF!</v>
      </c>
      <c r="R230" s="155"/>
      <c r="S230" s="124"/>
      <c r="T230" s="119"/>
      <c r="U230" s="119"/>
      <c r="V230" s="124"/>
      <c r="W230" s="124"/>
      <c r="X230" s="124"/>
      <c r="Y230" s="124"/>
      <c r="Z230" s="124"/>
    </row>
    <row r="231" spans="1:26" ht="27.75" hidden="1" customHeight="1" outlineLevel="1">
      <c r="A231" s="140"/>
      <c r="B231" s="155" t="s">
        <v>850</v>
      </c>
      <c r="C231" s="155"/>
      <c r="D231" s="155"/>
      <c r="E231" s="155">
        <v>1</v>
      </c>
      <c r="F231" s="155">
        <v>5.9</v>
      </c>
      <c r="G231" s="155"/>
      <c r="H231" s="155">
        <v>0.2</v>
      </c>
      <c r="I231" s="155">
        <v>2</v>
      </c>
      <c r="J231" s="157">
        <f t="shared" si="115"/>
        <v>2.36</v>
      </c>
      <c r="K231" s="157"/>
      <c r="L231" s="175" t="e">
        <f t="shared" si="90"/>
        <v>#REF!</v>
      </c>
      <c r="M231" s="175" t="e">
        <f t="shared" si="91"/>
        <v>#REF!</v>
      </c>
      <c r="N231" s="175" t="e">
        <f t="shared" si="92"/>
        <v>#REF!</v>
      </c>
      <c r="O231" s="175" t="e">
        <f t="shared" si="93"/>
        <v>#REF!</v>
      </c>
      <c r="P231" s="175" t="e">
        <f t="shared" si="94"/>
        <v>#REF!</v>
      </c>
      <c r="Q231" s="175" t="e">
        <f t="shared" si="95"/>
        <v>#REF!</v>
      </c>
      <c r="R231" s="155"/>
      <c r="S231" s="124"/>
      <c r="T231" s="119"/>
      <c r="U231" s="119"/>
      <c r="V231" s="124"/>
      <c r="W231" s="124"/>
      <c r="X231" s="124"/>
      <c r="Y231" s="124"/>
      <c r="Z231" s="124"/>
    </row>
    <row r="232" spans="1:26" ht="27.75" hidden="1" customHeight="1" outlineLevel="1">
      <c r="A232" s="140"/>
      <c r="B232" s="155" t="s">
        <v>851</v>
      </c>
      <c r="C232" s="155"/>
      <c r="D232" s="155"/>
      <c r="E232" s="155">
        <v>1</v>
      </c>
      <c r="F232" s="155">
        <v>5.9</v>
      </c>
      <c r="G232" s="155"/>
      <c r="H232" s="155">
        <v>0.45</v>
      </c>
      <c r="I232" s="155">
        <v>2</v>
      </c>
      <c r="J232" s="157">
        <f t="shared" si="115"/>
        <v>5.31</v>
      </c>
      <c r="K232" s="157"/>
      <c r="L232" s="175" t="e">
        <f t="shared" si="90"/>
        <v>#REF!</v>
      </c>
      <c r="M232" s="175" t="e">
        <f t="shared" si="91"/>
        <v>#REF!</v>
      </c>
      <c r="N232" s="175" t="e">
        <f t="shared" si="92"/>
        <v>#REF!</v>
      </c>
      <c r="O232" s="175" t="e">
        <f t="shared" si="93"/>
        <v>#REF!</v>
      </c>
      <c r="P232" s="175" t="e">
        <f t="shared" si="94"/>
        <v>#REF!</v>
      </c>
      <c r="Q232" s="175" t="e">
        <f t="shared" si="95"/>
        <v>#REF!</v>
      </c>
      <c r="R232" s="155"/>
      <c r="S232" s="124"/>
      <c r="T232" s="119"/>
      <c r="U232" s="119"/>
      <c r="V232" s="124"/>
      <c r="W232" s="124"/>
      <c r="X232" s="124"/>
      <c r="Y232" s="124"/>
      <c r="Z232" s="124"/>
    </row>
    <row r="233" spans="1:26" ht="38.25" customHeight="1" collapsed="1">
      <c r="A233" s="140">
        <v>15</v>
      </c>
      <c r="B233" s="155" t="s">
        <v>509</v>
      </c>
      <c r="C233" s="155" t="str">
        <f>C227</f>
        <v>Steel frame &amp; Plywood form</v>
      </c>
      <c r="D233" s="140" t="s">
        <v>206</v>
      </c>
      <c r="E233" s="156"/>
      <c r="F233" s="157"/>
      <c r="G233" s="157"/>
      <c r="H233" s="157"/>
      <c r="I233" s="157"/>
      <c r="J233" s="157"/>
      <c r="K233" s="157">
        <f>+SUBTOTAL(9,J234)</f>
        <v>21.24</v>
      </c>
      <c r="L233" s="175" t="e">
        <f t="shared" si="90"/>
        <v>#REF!</v>
      </c>
      <c r="M233" s="175" t="e">
        <f t="shared" si="91"/>
        <v>#REF!</v>
      </c>
      <c r="N233" s="175" t="e">
        <f t="shared" si="92"/>
        <v>#REF!</v>
      </c>
      <c r="O233" s="175" t="e">
        <f t="shared" si="93"/>
        <v>#REF!</v>
      </c>
      <c r="P233" s="175" t="e">
        <f t="shared" si="94"/>
        <v>#REF!</v>
      </c>
      <c r="Q233" s="175" t="e">
        <f t="shared" si="95"/>
        <v>#REF!</v>
      </c>
      <c r="R233" s="155"/>
      <c r="S233" s="124"/>
      <c r="T233" s="119">
        <f t="shared" ref="T233:U233" si="116">T222</f>
        <v>85000</v>
      </c>
      <c r="U233" s="119">
        <f t="shared" si="116"/>
        <v>115000</v>
      </c>
      <c r="V233" s="124"/>
      <c r="W233" s="124"/>
      <c r="X233" s="124"/>
      <c r="Y233" s="124"/>
      <c r="Z233" s="124"/>
    </row>
    <row r="234" spans="1:26" ht="27.75" hidden="1" customHeight="1" outlineLevel="1">
      <c r="A234" s="140"/>
      <c r="B234" s="141" t="s">
        <v>852</v>
      </c>
      <c r="C234" s="155"/>
      <c r="D234" s="140"/>
      <c r="E234" s="156">
        <v>1</v>
      </c>
      <c r="F234" s="157">
        <v>5.9</v>
      </c>
      <c r="G234" s="157">
        <v>3.6</v>
      </c>
      <c r="H234" s="157"/>
      <c r="I234" s="157">
        <v>1</v>
      </c>
      <c r="J234" s="157">
        <f t="shared" ref="J234:J235" si="117">PRODUCT(E234:I234)</f>
        <v>21.24</v>
      </c>
      <c r="K234" s="157"/>
      <c r="L234" s="175" t="e">
        <f t="shared" si="90"/>
        <v>#REF!</v>
      </c>
      <c r="M234" s="175" t="e">
        <f t="shared" si="91"/>
        <v>#REF!</v>
      </c>
      <c r="N234" s="175" t="e">
        <f t="shared" si="92"/>
        <v>#REF!</v>
      </c>
      <c r="O234" s="175" t="e">
        <f t="shared" si="93"/>
        <v>#REF!</v>
      </c>
      <c r="P234" s="175" t="e">
        <f t="shared" si="94"/>
        <v>#REF!</v>
      </c>
      <c r="Q234" s="175" t="e">
        <f t="shared" si="95"/>
        <v>#REF!</v>
      </c>
      <c r="R234" s="155"/>
      <c r="S234" s="124"/>
      <c r="T234" s="119"/>
      <c r="U234" s="119"/>
      <c r="V234" s="124"/>
      <c r="W234" s="124"/>
      <c r="X234" s="124"/>
      <c r="Y234" s="124"/>
      <c r="Z234" s="124"/>
    </row>
    <row r="235" spans="1:26" ht="27.75" hidden="1" customHeight="1" outlineLevel="1">
      <c r="A235" s="140"/>
      <c r="B235" s="141" t="s">
        <v>853</v>
      </c>
      <c r="C235" s="155"/>
      <c r="D235" s="140"/>
      <c r="E235" s="156">
        <v>1</v>
      </c>
      <c r="F235" s="157">
        <v>5.9</v>
      </c>
      <c r="G235" s="157">
        <v>1.3</v>
      </c>
      <c r="H235" s="157"/>
      <c r="I235" s="157">
        <v>1</v>
      </c>
      <c r="J235" s="157">
        <f t="shared" si="117"/>
        <v>7.67</v>
      </c>
      <c r="K235" s="157"/>
      <c r="L235" s="175" t="e">
        <f t="shared" si="90"/>
        <v>#REF!</v>
      </c>
      <c r="M235" s="175" t="e">
        <f t="shared" si="91"/>
        <v>#REF!</v>
      </c>
      <c r="N235" s="175" t="e">
        <f t="shared" si="92"/>
        <v>#REF!</v>
      </c>
      <c r="O235" s="175" t="e">
        <f t="shared" si="93"/>
        <v>#REF!</v>
      </c>
      <c r="P235" s="175" t="e">
        <f t="shared" si="94"/>
        <v>#REF!</v>
      </c>
      <c r="Q235" s="175" t="e">
        <f t="shared" si="95"/>
        <v>#REF!</v>
      </c>
      <c r="R235" s="155"/>
      <c r="S235" s="124"/>
      <c r="T235" s="119"/>
      <c r="U235" s="119"/>
      <c r="V235" s="124"/>
      <c r="W235" s="124"/>
      <c r="X235" s="124"/>
      <c r="Y235" s="124"/>
      <c r="Z235" s="124"/>
    </row>
    <row r="236" spans="1:26" ht="38.25" customHeight="1" collapsed="1">
      <c r="A236" s="140">
        <v>16</v>
      </c>
      <c r="B236" s="155" t="s">
        <v>510</v>
      </c>
      <c r="C236" s="155" t="str">
        <f>C233</f>
        <v>Steel frame &amp; Plywood form</v>
      </c>
      <c r="D236" s="140" t="s">
        <v>206</v>
      </c>
      <c r="E236" s="156"/>
      <c r="F236" s="157"/>
      <c r="G236" s="157"/>
      <c r="H236" s="157"/>
      <c r="I236" s="157"/>
      <c r="J236" s="157"/>
      <c r="K236" s="157">
        <f>+SUBTOTAL(9,J237:J248)</f>
        <v>11.712</v>
      </c>
      <c r="L236" s="175" t="e">
        <f t="shared" si="90"/>
        <v>#REF!</v>
      </c>
      <c r="M236" s="175" t="e">
        <f t="shared" si="91"/>
        <v>#REF!</v>
      </c>
      <c r="N236" s="175" t="e">
        <f t="shared" si="92"/>
        <v>#REF!</v>
      </c>
      <c r="O236" s="175" t="e">
        <f t="shared" si="93"/>
        <v>#REF!</v>
      </c>
      <c r="P236" s="175" t="e">
        <f t="shared" si="94"/>
        <v>#REF!</v>
      </c>
      <c r="Q236" s="175" t="e">
        <f t="shared" si="95"/>
        <v>#REF!</v>
      </c>
      <c r="R236" s="155"/>
      <c r="S236" s="124"/>
      <c r="T236" s="119">
        <f t="shared" ref="T236:U236" si="118">T233</f>
        <v>85000</v>
      </c>
      <c r="U236" s="119">
        <f t="shared" si="118"/>
        <v>115000</v>
      </c>
      <c r="V236" s="124"/>
      <c r="W236" s="124"/>
      <c r="X236" s="124"/>
      <c r="Y236" s="124"/>
      <c r="Z236" s="124"/>
    </row>
    <row r="237" spans="1:26" ht="27.75" hidden="1" customHeight="1" outlineLevel="1">
      <c r="A237" s="140"/>
      <c r="B237" s="141" t="s">
        <v>369</v>
      </c>
      <c r="C237" s="155"/>
      <c r="D237" s="140"/>
      <c r="E237" s="156">
        <v>1</v>
      </c>
      <c r="F237" s="157">
        <v>2.2000000000000002</v>
      </c>
      <c r="G237" s="157"/>
      <c r="H237" s="157">
        <v>0.15</v>
      </c>
      <c r="I237" s="157">
        <v>2</v>
      </c>
      <c r="J237" s="157">
        <f t="shared" ref="J237:J246" si="119">PRODUCT(E237:I237)</f>
        <v>0.66</v>
      </c>
      <c r="K237" s="157"/>
      <c r="L237" s="175" t="e">
        <f t="shared" si="90"/>
        <v>#REF!</v>
      </c>
      <c r="M237" s="175" t="e">
        <f t="shared" si="91"/>
        <v>#REF!</v>
      </c>
      <c r="N237" s="175" t="e">
        <f t="shared" si="92"/>
        <v>#REF!</v>
      </c>
      <c r="O237" s="175" t="e">
        <f t="shared" si="93"/>
        <v>#REF!</v>
      </c>
      <c r="P237" s="175" t="e">
        <f t="shared" si="94"/>
        <v>#REF!</v>
      </c>
      <c r="Q237" s="175" t="e">
        <f t="shared" si="95"/>
        <v>#REF!</v>
      </c>
      <c r="R237" s="155"/>
      <c r="S237" s="124"/>
      <c r="T237" s="119"/>
      <c r="U237" s="119"/>
      <c r="V237" s="124"/>
      <c r="W237" s="124"/>
      <c r="X237" s="124"/>
      <c r="Y237" s="124"/>
      <c r="Z237" s="124"/>
    </row>
    <row r="238" spans="1:26" ht="27.75" hidden="1" customHeight="1" outlineLevel="1">
      <c r="A238" s="140"/>
      <c r="B238" s="141" t="s">
        <v>675</v>
      </c>
      <c r="C238" s="155"/>
      <c r="D238" s="140"/>
      <c r="E238" s="156">
        <v>2</v>
      </c>
      <c r="F238" s="157">
        <v>1.3</v>
      </c>
      <c r="G238" s="157"/>
      <c r="H238" s="157">
        <v>0.15</v>
      </c>
      <c r="I238" s="157">
        <v>2</v>
      </c>
      <c r="J238" s="157">
        <f t="shared" si="119"/>
        <v>0.78</v>
      </c>
      <c r="K238" s="157"/>
      <c r="L238" s="175" t="e">
        <f t="shared" si="90"/>
        <v>#REF!</v>
      </c>
      <c r="M238" s="175" t="e">
        <f t="shared" si="91"/>
        <v>#REF!</v>
      </c>
      <c r="N238" s="175" t="e">
        <f t="shared" si="92"/>
        <v>#REF!</v>
      </c>
      <c r="O238" s="175" t="e">
        <f t="shared" si="93"/>
        <v>#REF!</v>
      </c>
      <c r="P238" s="175" t="e">
        <f t="shared" si="94"/>
        <v>#REF!</v>
      </c>
      <c r="Q238" s="175" t="e">
        <f t="shared" si="95"/>
        <v>#REF!</v>
      </c>
      <c r="R238" s="155"/>
      <c r="S238" s="124"/>
      <c r="T238" s="119"/>
      <c r="U238" s="119"/>
      <c r="V238" s="124"/>
      <c r="W238" s="124"/>
      <c r="X238" s="124"/>
      <c r="Y238" s="124"/>
      <c r="Z238" s="124"/>
    </row>
    <row r="239" spans="1:26" ht="27.75" hidden="1" customHeight="1" outlineLevel="1">
      <c r="A239" s="140"/>
      <c r="B239" s="141" t="s">
        <v>676</v>
      </c>
      <c r="C239" s="155"/>
      <c r="D239" s="140"/>
      <c r="E239" s="156">
        <v>1</v>
      </c>
      <c r="F239" s="157">
        <f>0.9+2.6</f>
        <v>3.5</v>
      </c>
      <c r="G239" s="157"/>
      <c r="H239" s="157">
        <v>0.2</v>
      </c>
      <c r="I239" s="157">
        <v>2</v>
      </c>
      <c r="J239" s="157">
        <f t="shared" si="119"/>
        <v>1.4</v>
      </c>
      <c r="K239" s="157"/>
      <c r="L239" s="175" t="e">
        <f t="shared" si="90"/>
        <v>#REF!</v>
      </c>
      <c r="M239" s="175" t="e">
        <f t="shared" si="91"/>
        <v>#REF!</v>
      </c>
      <c r="N239" s="175" t="e">
        <f t="shared" si="92"/>
        <v>#REF!</v>
      </c>
      <c r="O239" s="175" t="e">
        <f t="shared" si="93"/>
        <v>#REF!</v>
      </c>
      <c r="P239" s="175" t="e">
        <f t="shared" si="94"/>
        <v>#REF!</v>
      </c>
      <c r="Q239" s="175" t="e">
        <f t="shared" si="95"/>
        <v>#REF!</v>
      </c>
      <c r="R239" s="155"/>
      <c r="S239" s="124"/>
      <c r="T239" s="119"/>
      <c r="U239" s="119"/>
      <c r="V239" s="124"/>
      <c r="W239" s="124"/>
      <c r="X239" s="124"/>
      <c r="Y239" s="124"/>
      <c r="Z239" s="124"/>
    </row>
    <row r="240" spans="1:26" ht="27.75" hidden="1" customHeight="1" outlineLevel="1">
      <c r="A240" s="140"/>
      <c r="B240" s="141" t="s">
        <v>854</v>
      </c>
      <c r="C240" s="155"/>
      <c r="D240" s="140"/>
      <c r="E240" s="156">
        <v>1</v>
      </c>
      <c r="F240" s="157">
        <v>1.2</v>
      </c>
      <c r="G240" s="157">
        <v>0.4</v>
      </c>
      <c r="H240" s="157"/>
      <c r="I240" s="157">
        <v>1</v>
      </c>
      <c r="J240" s="157">
        <f t="shared" si="119"/>
        <v>0.48</v>
      </c>
      <c r="K240" s="157"/>
      <c r="L240" s="175" t="e">
        <f t="shared" si="90"/>
        <v>#REF!</v>
      </c>
      <c r="M240" s="175" t="e">
        <f t="shared" si="91"/>
        <v>#REF!</v>
      </c>
      <c r="N240" s="175" t="e">
        <f t="shared" si="92"/>
        <v>#REF!</v>
      </c>
      <c r="O240" s="175" t="e">
        <f t="shared" si="93"/>
        <v>#REF!</v>
      </c>
      <c r="P240" s="175" t="e">
        <f t="shared" si="94"/>
        <v>#REF!</v>
      </c>
      <c r="Q240" s="175" t="e">
        <f t="shared" si="95"/>
        <v>#REF!</v>
      </c>
      <c r="R240" s="155"/>
      <c r="S240" s="124"/>
      <c r="T240" s="119"/>
      <c r="U240" s="119"/>
      <c r="V240" s="124"/>
      <c r="W240" s="124"/>
      <c r="X240" s="124"/>
      <c r="Y240" s="124"/>
      <c r="Z240" s="124"/>
    </row>
    <row r="241" spans="1:26" ht="27.75" hidden="1" customHeight="1" outlineLevel="1">
      <c r="A241" s="140"/>
      <c r="B241" s="141"/>
      <c r="C241" s="155"/>
      <c r="D241" s="140"/>
      <c r="E241" s="156">
        <v>1</v>
      </c>
      <c r="F241" s="157">
        <v>0.3</v>
      </c>
      <c r="G241" s="157"/>
      <c r="H241" s="157">
        <v>0.1</v>
      </c>
      <c r="I241" s="157">
        <v>2</v>
      </c>
      <c r="J241" s="157">
        <f t="shared" si="119"/>
        <v>0.06</v>
      </c>
      <c r="K241" s="157"/>
      <c r="L241" s="175" t="e">
        <f t="shared" si="90"/>
        <v>#REF!</v>
      </c>
      <c r="M241" s="175" t="e">
        <f t="shared" si="91"/>
        <v>#REF!</v>
      </c>
      <c r="N241" s="175" t="e">
        <f t="shared" si="92"/>
        <v>#REF!</v>
      </c>
      <c r="O241" s="175" t="e">
        <f t="shared" si="93"/>
        <v>#REF!</v>
      </c>
      <c r="P241" s="175" t="e">
        <f t="shared" si="94"/>
        <v>#REF!</v>
      </c>
      <c r="Q241" s="175" t="e">
        <f t="shared" si="95"/>
        <v>#REF!</v>
      </c>
      <c r="R241" s="155"/>
      <c r="S241" s="124"/>
      <c r="T241" s="119"/>
      <c r="U241" s="119"/>
      <c r="V241" s="124"/>
      <c r="W241" s="124"/>
      <c r="X241" s="124"/>
      <c r="Y241" s="124"/>
      <c r="Z241" s="124"/>
    </row>
    <row r="242" spans="1:26" ht="29.25" hidden="1" customHeight="1" outlineLevel="1">
      <c r="A242" s="140"/>
      <c r="B242" s="141" t="s">
        <v>855</v>
      </c>
      <c r="C242" s="155"/>
      <c r="D242" s="140"/>
      <c r="E242" s="156">
        <v>1</v>
      </c>
      <c r="F242" s="157">
        <v>2</v>
      </c>
      <c r="G242" s="157"/>
      <c r="H242" s="157">
        <v>0.2</v>
      </c>
      <c r="I242" s="157">
        <v>2</v>
      </c>
      <c r="J242" s="157">
        <f t="shared" si="119"/>
        <v>0.8</v>
      </c>
      <c r="K242" s="157"/>
      <c r="L242" s="175" t="e">
        <f t="shared" si="90"/>
        <v>#REF!</v>
      </c>
      <c r="M242" s="175" t="e">
        <f t="shared" si="91"/>
        <v>#REF!</v>
      </c>
      <c r="N242" s="175" t="e">
        <f t="shared" si="92"/>
        <v>#REF!</v>
      </c>
      <c r="O242" s="175" t="e">
        <f t="shared" si="93"/>
        <v>#REF!</v>
      </c>
      <c r="P242" s="175" t="e">
        <f t="shared" si="94"/>
        <v>#REF!</v>
      </c>
      <c r="Q242" s="175" t="e">
        <f t="shared" si="95"/>
        <v>#REF!</v>
      </c>
      <c r="R242" s="155"/>
      <c r="S242" s="124"/>
      <c r="T242" s="119"/>
      <c r="U242" s="119"/>
      <c r="V242" s="124"/>
      <c r="W242" s="124"/>
      <c r="X242" s="124"/>
      <c r="Y242" s="124"/>
      <c r="Z242" s="124"/>
    </row>
    <row r="243" spans="1:26" ht="25.5" hidden="1" customHeight="1" outlineLevel="1">
      <c r="A243" s="140"/>
      <c r="B243" s="155"/>
      <c r="C243" s="155"/>
      <c r="D243" s="155"/>
      <c r="E243" s="155">
        <v>1</v>
      </c>
      <c r="F243" s="155">
        <v>2.4</v>
      </c>
      <c r="G243" s="157">
        <v>0.4</v>
      </c>
      <c r="H243" s="157">
        <v>0.1</v>
      </c>
      <c r="I243" s="157">
        <v>1</v>
      </c>
      <c r="J243" s="157">
        <f t="shared" si="119"/>
        <v>9.6000000000000002E-2</v>
      </c>
      <c r="K243" s="157"/>
      <c r="L243" s="175" t="e">
        <f t="shared" si="90"/>
        <v>#REF!</v>
      </c>
      <c r="M243" s="175" t="e">
        <f t="shared" si="91"/>
        <v>#REF!</v>
      </c>
      <c r="N243" s="175" t="e">
        <f t="shared" si="92"/>
        <v>#REF!</v>
      </c>
      <c r="O243" s="175" t="e">
        <f t="shared" si="93"/>
        <v>#REF!</v>
      </c>
      <c r="P243" s="175" t="e">
        <f t="shared" si="94"/>
        <v>#REF!</v>
      </c>
      <c r="Q243" s="175" t="e">
        <f t="shared" si="95"/>
        <v>#REF!</v>
      </c>
      <c r="R243" s="155"/>
      <c r="S243" s="124"/>
      <c r="T243" s="119"/>
      <c r="U243" s="119"/>
      <c r="V243" s="124"/>
      <c r="W243" s="124"/>
      <c r="X243" s="124"/>
      <c r="Y243" s="124"/>
      <c r="Z243" s="124"/>
    </row>
    <row r="244" spans="1:26" ht="25.5" hidden="1" customHeight="1" outlineLevel="1">
      <c r="A244" s="140"/>
      <c r="B244" s="155"/>
      <c r="C244" s="155"/>
      <c r="D244" s="155"/>
      <c r="E244" s="155">
        <v>1</v>
      </c>
      <c r="F244" s="155">
        <v>0.3</v>
      </c>
      <c r="G244" s="157"/>
      <c r="H244" s="157">
        <v>0.1</v>
      </c>
      <c r="I244" s="157">
        <v>2</v>
      </c>
      <c r="J244" s="157">
        <f t="shared" si="119"/>
        <v>0.06</v>
      </c>
      <c r="K244" s="157"/>
      <c r="L244" s="175" t="e">
        <f t="shared" si="90"/>
        <v>#REF!</v>
      </c>
      <c r="M244" s="175" t="e">
        <f t="shared" si="91"/>
        <v>#REF!</v>
      </c>
      <c r="N244" s="175" t="e">
        <f t="shared" si="92"/>
        <v>#REF!</v>
      </c>
      <c r="O244" s="175" t="e">
        <f t="shared" si="93"/>
        <v>#REF!</v>
      </c>
      <c r="P244" s="175" t="e">
        <f t="shared" si="94"/>
        <v>#REF!</v>
      </c>
      <c r="Q244" s="175" t="e">
        <f t="shared" si="95"/>
        <v>#REF!</v>
      </c>
      <c r="R244" s="155"/>
      <c r="S244" s="124"/>
      <c r="T244" s="119"/>
      <c r="U244" s="119"/>
      <c r="V244" s="124"/>
      <c r="W244" s="124"/>
      <c r="X244" s="124"/>
      <c r="Y244" s="124"/>
      <c r="Z244" s="124"/>
    </row>
    <row r="245" spans="1:26" ht="25.5" hidden="1" customHeight="1" outlineLevel="1">
      <c r="A245" s="140"/>
      <c r="B245" s="155" t="s">
        <v>856</v>
      </c>
      <c r="C245" s="155"/>
      <c r="D245" s="140"/>
      <c r="E245" s="156">
        <v>1</v>
      </c>
      <c r="F245" s="157">
        <v>0.9</v>
      </c>
      <c r="G245" s="157">
        <v>0.4</v>
      </c>
      <c r="H245" s="157">
        <v>0.1</v>
      </c>
      <c r="I245" s="157">
        <v>1</v>
      </c>
      <c r="J245" s="157">
        <f t="shared" si="119"/>
        <v>3.5999999999999997E-2</v>
      </c>
      <c r="K245" s="157"/>
      <c r="L245" s="175" t="e">
        <f t="shared" si="90"/>
        <v>#REF!</v>
      </c>
      <c r="M245" s="175" t="e">
        <f t="shared" si="91"/>
        <v>#REF!</v>
      </c>
      <c r="N245" s="175" t="e">
        <f t="shared" si="92"/>
        <v>#REF!</v>
      </c>
      <c r="O245" s="175" t="e">
        <f t="shared" si="93"/>
        <v>#REF!</v>
      </c>
      <c r="P245" s="175" t="e">
        <f t="shared" si="94"/>
        <v>#REF!</v>
      </c>
      <c r="Q245" s="175" t="e">
        <f t="shared" si="95"/>
        <v>#REF!</v>
      </c>
      <c r="R245" s="155"/>
      <c r="S245" s="124"/>
      <c r="T245" s="119"/>
      <c r="U245" s="119"/>
      <c r="V245" s="124"/>
      <c r="W245" s="124"/>
      <c r="X245" s="124"/>
      <c r="Y245" s="124"/>
      <c r="Z245" s="124"/>
    </row>
    <row r="246" spans="1:26" ht="25.5" hidden="1" customHeight="1" outlineLevel="1">
      <c r="A246" s="140"/>
      <c r="B246" s="155"/>
      <c r="C246" s="155"/>
      <c r="D246" s="140"/>
      <c r="E246" s="156">
        <v>1</v>
      </c>
      <c r="F246" s="157">
        <v>0.3</v>
      </c>
      <c r="G246" s="157"/>
      <c r="H246" s="157">
        <v>0.1</v>
      </c>
      <c r="I246" s="157">
        <v>2</v>
      </c>
      <c r="J246" s="157">
        <f t="shared" si="119"/>
        <v>0.06</v>
      </c>
      <c r="K246" s="157"/>
      <c r="L246" s="175" t="e">
        <f t="shared" si="90"/>
        <v>#REF!</v>
      </c>
      <c r="M246" s="175" t="e">
        <f t="shared" si="91"/>
        <v>#REF!</v>
      </c>
      <c r="N246" s="175" t="e">
        <f t="shared" si="92"/>
        <v>#REF!</v>
      </c>
      <c r="O246" s="175" t="e">
        <f t="shared" si="93"/>
        <v>#REF!</v>
      </c>
      <c r="P246" s="175" t="e">
        <f t="shared" si="94"/>
        <v>#REF!</v>
      </c>
      <c r="Q246" s="175" t="e">
        <f t="shared" si="95"/>
        <v>#REF!</v>
      </c>
      <c r="R246" s="155"/>
      <c r="S246" s="124"/>
      <c r="T246" s="119"/>
      <c r="U246" s="119"/>
      <c r="V246" s="124"/>
      <c r="W246" s="124"/>
      <c r="X246" s="124"/>
      <c r="Y246" s="124"/>
      <c r="Z246" s="124"/>
    </row>
    <row r="247" spans="1:26" ht="25.5" hidden="1" customHeight="1" outlineLevel="1">
      <c r="A247" s="140"/>
      <c r="B247" s="155" t="s">
        <v>367</v>
      </c>
      <c r="C247" s="155"/>
      <c r="D247" s="140"/>
      <c r="E247" s="156">
        <v>1</v>
      </c>
      <c r="F247" s="157">
        <v>0.2</v>
      </c>
      <c r="G247" s="157">
        <v>0.2</v>
      </c>
      <c r="H247" s="157">
        <v>2.8</v>
      </c>
      <c r="I247" s="157">
        <v>1</v>
      </c>
      <c r="J247" s="157">
        <f t="shared" ref="J247:J248" si="120">I247*(G247+F247)*2*H247*E247</f>
        <v>2.2400000000000002</v>
      </c>
      <c r="K247" s="157"/>
      <c r="L247" s="175" t="e">
        <f t="shared" si="90"/>
        <v>#REF!</v>
      </c>
      <c r="M247" s="175" t="e">
        <f t="shared" si="91"/>
        <v>#REF!</v>
      </c>
      <c r="N247" s="175" t="e">
        <f t="shared" si="92"/>
        <v>#REF!</v>
      </c>
      <c r="O247" s="175" t="e">
        <f t="shared" si="93"/>
        <v>#REF!</v>
      </c>
      <c r="P247" s="175" t="e">
        <f t="shared" si="94"/>
        <v>#REF!</v>
      </c>
      <c r="Q247" s="175" t="e">
        <f t="shared" si="95"/>
        <v>#REF!</v>
      </c>
      <c r="R247" s="155"/>
      <c r="S247" s="124"/>
      <c r="T247" s="119"/>
      <c r="U247" s="119"/>
      <c r="V247" s="124"/>
      <c r="W247" s="124"/>
      <c r="X247" s="124"/>
      <c r="Y247" s="124"/>
      <c r="Z247" s="124"/>
    </row>
    <row r="248" spans="1:26" ht="25.5" hidden="1" customHeight="1" outlineLevel="1">
      <c r="A248" s="140"/>
      <c r="B248" s="155" t="s">
        <v>674</v>
      </c>
      <c r="C248" s="155"/>
      <c r="D248" s="140"/>
      <c r="E248" s="156">
        <v>3</v>
      </c>
      <c r="F248" s="157">
        <v>0.2</v>
      </c>
      <c r="G248" s="157">
        <v>0.1</v>
      </c>
      <c r="H248" s="157">
        <v>2.8</v>
      </c>
      <c r="I248" s="157">
        <v>1</v>
      </c>
      <c r="J248" s="157">
        <f t="shared" si="120"/>
        <v>5.04</v>
      </c>
      <c r="K248" s="157"/>
      <c r="L248" s="175" t="e">
        <f t="shared" si="90"/>
        <v>#REF!</v>
      </c>
      <c r="M248" s="175" t="e">
        <f t="shared" si="91"/>
        <v>#REF!</v>
      </c>
      <c r="N248" s="175" t="e">
        <f t="shared" si="92"/>
        <v>#REF!</v>
      </c>
      <c r="O248" s="175" t="e">
        <f t="shared" si="93"/>
        <v>#REF!</v>
      </c>
      <c r="P248" s="175" t="e">
        <f t="shared" si="94"/>
        <v>#REF!</v>
      </c>
      <c r="Q248" s="175" t="e">
        <f t="shared" si="95"/>
        <v>#REF!</v>
      </c>
      <c r="R248" s="155"/>
      <c r="S248" s="124"/>
      <c r="T248" s="119"/>
      <c r="U248" s="119"/>
      <c r="V248" s="124"/>
      <c r="W248" s="124"/>
      <c r="X248" s="124"/>
      <c r="Y248" s="124"/>
      <c r="Z248" s="124"/>
    </row>
    <row r="249" spans="1:26" ht="27.75" customHeight="1">
      <c r="A249" s="154" t="s">
        <v>218</v>
      </c>
      <c r="B249" s="159" t="s">
        <v>251</v>
      </c>
      <c r="C249" s="153"/>
      <c r="D249" s="154"/>
      <c r="E249" s="154"/>
      <c r="F249" s="154"/>
      <c r="G249" s="154"/>
      <c r="H249" s="154"/>
      <c r="I249" s="154"/>
      <c r="J249" s="154"/>
      <c r="K249" s="151"/>
      <c r="L249" s="175" t="e">
        <f t="shared" si="90"/>
        <v>#REF!</v>
      </c>
      <c r="M249" s="175" t="e">
        <f t="shared" si="91"/>
        <v>#REF!</v>
      </c>
      <c r="N249" s="175" t="e">
        <f t="shared" si="92"/>
        <v>#REF!</v>
      </c>
      <c r="O249" s="175" t="e">
        <f t="shared" si="93"/>
        <v>#REF!</v>
      </c>
      <c r="P249" s="175" t="e">
        <f t="shared" si="94"/>
        <v>#REF!</v>
      </c>
      <c r="Q249" s="175" t="e">
        <f t="shared" si="95"/>
        <v>#REF!</v>
      </c>
      <c r="R249" s="153"/>
      <c r="S249" s="180"/>
      <c r="T249" s="119"/>
      <c r="U249" s="119"/>
      <c r="V249" s="180"/>
      <c r="W249" s="180"/>
      <c r="X249" s="180"/>
      <c r="Y249" s="180"/>
      <c r="Z249" s="180"/>
    </row>
    <row r="250" spans="1:26" ht="38.25" customHeight="1">
      <c r="A250" s="140">
        <v>17</v>
      </c>
      <c r="B250" s="155" t="s">
        <v>378</v>
      </c>
      <c r="C250" s="155" t="str">
        <f>'C02.CSA_OFFICE'!C575</f>
        <v>D&lt;10mm CB240, D&gt;=10mm CB300</v>
      </c>
      <c r="D250" s="140" t="s">
        <v>254</v>
      </c>
      <c r="E250" s="156"/>
      <c r="F250" s="157"/>
      <c r="G250" s="157"/>
      <c r="H250" s="157"/>
      <c r="I250" s="157"/>
      <c r="J250" s="157"/>
      <c r="K250" s="157">
        <f>23.6+28.4+24</f>
        <v>76</v>
      </c>
      <c r="L250" s="175" t="e">
        <f t="shared" si="90"/>
        <v>#REF!</v>
      </c>
      <c r="M250" s="175" t="e">
        <f t="shared" si="91"/>
        <v>#REF!</v>
      </c>
      <c r="N250" s="175" t="e">
        <f t="shared" si="92"/>
        <v>#REF!</v>
      </c>
      <c r="O250" s="175" t="e">
        <f t="shared" si="93"/>
        <v>#REF!</v>
      </c>
      <c r="P250" s="175" t="e">
        <f t="shared" si="94"/>
        <v>#REF!</v>
      </c>
      <c r="Q250" s="175" t="e">
        <f t="shared" si="95"/>
        <v>#REF!</v>
      </c>
      <c r="R250" s="155"/>
      <c r="S250" s="124"/>
      <c r="T250" s="119">
        <f>'C02.CSA_OFFICE'!T575</f>
        <v>17085.599999999999</v>
      </c>
      <c r="U250" s="119">
        <f>'C02.CSA_OFFICE'!U575</f>
        <v>3200</v>
      </c>
      <c r="V250" s="124"/>
      <c r="W250" s="124"/>
      <c r="X250" s="124"/>
      <c r="Y250" s="124"/>
      <c r="Z250" s="124"/>
    </row>
    <row r="251" spans="1:26" ht="38.25" customHeight="1">
      <c r="A251" s="140">
        <v>18</v>
      </c>
      <c r="B251" s="155" t="s">
        <v>379</v>
      </c>
      <c r="C251" s="155" t="str">
        <f>'C02.CSA_OFFICE'!C588</f>
        <v>D&lt;10mm CB240, D&gt;=10mm CB300</v>
      </c>
      <c r="D251" s="140" t="s">
        <v>254</v>
      </c>
      <c r="E251" s="156"/>
      <c r="F251" s="157"/>
      <c r="G251" s="157"/>
      <c r="H251" s="157"/>
      <c r="I251" s="157"/>
      <c r="J251" s="157"/>
      <c r="K251" s="157">
        <f>43.1+187.1+5.6+23.4</f>
        <v>259.2</v>
      </c>
      <c r="L251" s="175" t="e">
        <f t="shared" si="90"/>
        <v>#REF!</v>
      </c>
      <c r="M251" s="175" t="e">
        <f t="shared" si="91"/>
        <v>#REF!</v>
      </c>
      <c r="N251" s="175" t="e">
        <f t="shared" si="92"/>
        <v>#REF!</v>
      </c>
      <c r="O251" s="175" t="e">
        <f t="shared" si="93"/>
        <v>#REF!</v>
      </c>
      <c r="P251" s="175" t="e">
        <f t="shared" si="94"/>
        <v>#REF!</v>
      </c>
      <c r="Q251" s="175" t="e">
        <f t="shared" si="95"/>
        <v>#REF!</v>
      </c>
      <c r="R251" s="155"/>
      <c r="S251" s="124"/>
      <c r="T251" s="119">
        <f t="shared" ref="T251:U251" si="121">T250</f>
        <v>17085.599999999999</v>
      </c>
      <c r="U251" s="119">
        <f t="shared" si="121"/>
        <v>3200</v>
      </c>
      <c r="V251" s="124"/>
      <c r="W251" s="124"/>
      <c r="X251" s="124"/>
      <c r="Y251" s="124"/>
      <c r="Z251" s="124"/>
    </row>
    <row r="252" spans="1:26" ht="38.25" customHeight="1">
      <c r="A252" s="140">
        <v>19</v>
      </c>
      <c r="B252" s="155" t="s">
        <v>511</v>
      </c>
      <c r="C252" s="155" t="str">
        <f>'C02.CSA_OFFICE'!C602</f>
        <v>D&lt;10mm CB240, D&gt;=10mm CB300</v>
      </c>
      <c r="D252" s="140" t="s">
        <v>254</v>
      </c>
      <c r="E252" s="156"/>
      <c r="F252" s="157"/>
      <c r="G252" s="157"/>
      <c r="H252" s="157"/>
      <c r="I252" s="157"/>
      <c r="J252" s="157"/>
      <c r="K252" s="157">
        <f>16.5+60.9+8.6+31.4+6.9+26.1+11.4+42.5+0.9+4.4+4.5+17.3</f>
        <v>231.4</v>
      </c>
      <c r="L252" s="175" t="e">
        <f t="shared" si="90"/>
        <v>#REF!</v>
      </c>
      <c r="M252" s="175" t="e">
        <f t="shared" si="91"/>
        <v>#REF!</v>
      </c>
      <c r="N252" s="175" t="e">
        <f t="shared" si="92"/>
        <v>#REF!</v>
      </c>
      <c r="O252" s="175" t="e">
        <f t="shared" si="93"/>
        <v>#REF!</v>
      </c>
      <c r="P252" s="175" t="e">
        <f t="shared" si="94"/>
        <v>#REF!</v>
      </c>
      <c r="Q252" s="175" t="e">
        <f t="shared" si="95"/>
        <v>#REF!</v>
      </c>
      <c r="R252" s="155"/>
      <c r="S252" s="124"/>
      <c r="T252" s="119">
        <f t="shared" ref="T252:U252" si="122">T251</f>
        <v>17085.599999999999</v>
      </c>
      <c r="U252" s="119">
        <f t="shared" si="122"/>
        <v>3200</v>
      </c>
      <c r="V252" s="124"/>
      <c r="W252" s="124"/>
      <c r="X252" s="124"/>
      <c r="Y252" s="124"/>
      <c r="Z252" s="124"/>
    </row>
    <row r="253" spans="1:26" ht="38.25" customHeight="1">
      <c r="A253" s="140">
        <v>20</v>
      </c>
      <c r="B253" s="155" t="s">
        <v>512</v>
      </c>
      <c r="C253" s="155" t="str">
        <f>'C02.CSA_OFFICE'!C634</f>
        <v>D&lt;10mm CB240, D&gt;=10mm CB300</v>
      </c>
      <c r="D253" s="140" t="s">
        <v>254</v>
      </c>
      <c r="E253" s="156"/>
      <c r="F253" s="157"/>
      <c r="G253" s="157"/>
      <c r="H253" s="157"/>
      <c r="I253" s="157"/>
      <c r="J253" s="157"/>
      <c r="K253" s="157">
        <f>19.4+68.2+8+33.6+10.7+32.9+8.8+32.4+10.7+32.9+29.8+184.8+134.2</f>
        <v>606.4</v>
      </c>
      <c r="L253" s="175" t="e">
        <f t="shared" si="90"/>
        <v>#REF!</v>
      </c>
      <c r="M253" s="175" t="e">
        <f t="shared" si="91"/>
        <v>#REF!</v>
      </c>
      <c r="N253" s="175" t="e">
        <f t="shared" si="92"/>
        <v>#REF!</v>
      </c>
      <c r="O253" s="175" t="e">
        <f t="shared" si="93"/>
        <v>#REF!</v>
      </c>
      <c r="P253" s="175" t="e">
        <f t="shared" si="94"/>
        <v>#REF!</v>
      </c>
      <c r="Q253" s="175" t="e">
        <f t="shared" si="95"/>
        <v>#REF!</v>
      </c>
      <c r="R253" s="155"/>
      <c r="S253" s="124"/>
      <c r="T253" s="119">
        <f t="shared" ref="T253:U253" si="123">T252</f>
        <v>17085.599999999999</v>
      </c>
      <c r="U253" s="119">
        <f t="shared" si="123"/>
        <v>3200</v>
      </c>
      <c r="V253" s="124"/>
      <c r="W253" s="124"/>
      <c r="X253" s="124"/>
      <c r="Y253" s="124"/>
      <c r="Z253" s="124"/>
    </row>
    <row r="254" spans="1:26" ht="38.25" customHeight="1">
      <c r="A254" s="140">
        <v>21</v>
      </c>
      <c r="B254" s="155" t="s">
        <v>513</v>
      </c>
      <c r="C254" s="155" t="str">
        <f>'C02.CSA_OFFICE'!C634</f>
        <v>D&lt;10mm CB240, D&gt;=10mm CB300</v>
      </c>
      <c r="D254" s="140" t="s">
        <v>254</v>
      </c>
      <c r="E254" s="156"/>
      <c r="F254" s="157"/>
      <c r="G254" s="157"/>
      <c r="H254" s="157"/>
      <c r="I254" s="157"/>
      <c r="J254" s="157"/>
      <c r="K254" s="157">
        <f>3+14.2+3.4+21.3+0.9+3.8+5.5+4.3+22.6+7+1.7+1.5+3.2+12.8+7+2.9+396</f>
        <v>511.1</v>
      </c>
      <c r="L254" s="175" t="e">
        <f t="shared" si="90"/>
        <v>#REF!</v>
      </c>
      <c r="M254" s="175" t="e">
        <f t="shared" si="91"/>
        <v>#REF!</v>
      </c>
      <c r="N254" s="175" t="e">
        <f t="shared" si="92"/>
        <v>#REF!</v>
      </c>
      <c r="O254" s="175" t="e">
        <f t="shared" si="93"/>
        <v>#REF!</v>
      </c>
      <c r="P254" s="175" t="e">
        <f t="shared" si="94"/>
        <v>#REF!</v>
      </c>
      <c r="Q254" s="175" t="e">
        <f t="shared" si="95"/>
        <v>#REF!</v>
      </c>
      <c r="R254" s="155"/>
      <c r="S254" s="124"/>
      <c r="T254" s="119">
        <f t="shared" ref="T254:U254" si="124">T253</f>
        <v>17085.599999999999</v>
      </c>
      <c r="U254" s="119">
        <f t="shared" si="124"/>
        <v>3200</v>
      </c>
      <c r="V254" s="124"/>
      <c r="W254" s="124"/>
      <c r="X254" s="124"/>
      <c r="Y254" s="124"/>
      <c r="Z254" s="124"/>
    </row>
    <row r="255" spans="1:26" ht="27.75" customHeight="1">
      <c r="A255" s="152"/>
      <c r="B255" s="153" t="s">
        <v>263</v>
      </c>
      <c r="C255" s="153"/>
      <c r="D255" s="154"/>
      <c r="E255" s="150"/>
      <c r="F255" s="151"/>
      <c r="G255" s="151"/>
      <c r="H255" s="151"/>
      <c r="I255" s="151"/>
      <c r="J255" s="151"/>
      <c r="K255" s="151"/>
      <c r="L255" s="175" t="e">
        <f t="shared" si="90"/>
        <v>#REF!</v>
      </c>
      <c r="M255" s="175" t="e">
        <f t="shared" si="91"/>
        <v>#REF!</v>
      </c>
      <c r="N255" s="175" t="e">
        <f t="shared" si="92"/>
        <v>#REF!</v>
      </c>
      <c r="O255" s="175" t="e">
        <f t="shared" si="93"/>
        <v>#REF!</v>
      </c>
      <c r="P255" s="175" t="e">
        <f t="shared" si="94"/>
        <v>#REF!</v>
      </c>
      <c r="Q255" s="175" t="e">
        <f t="shared" si="95"/>
        <v>#REF!</v>
      </c>
      <c r="R255" s="153"/>
      <c r="S255" s="124"/>
      <c r="T255" s="119"/>
      <c r="U255" s="119"/>
      <c r="V255" s="124"/>
      <c r="W255" s="124"/>
      <c r="X255" s="124"/>
      <c r="Y255" s="124"/>
      <c r="Z255" s="124"/>
    </row>
    <row r="256" spans="1:26" ht="40.5" customHeight="1" collapsed="1">
      <c r="A256" s="140">
        <v>1</v>
      </c>
      <c r="B256" s="155" t="s">
        <v>274</v>
      </c>
      <c r="C256" s="155"/>
      <c r="D256" s="214" t="s">
        <v>206</v>
      </c>
      <c r="E256" s="156"/>
      <c r="F256" s="157"/>
      <c r="G256" s="157"/>
      <c r="H256" s="157"/>
      <c r="I256" s="157"/>
      <c r="J256" s="157"/>
      <c r="K256" s="157">
        <f>+SUBTOTAL(9,J257)</f>
        <v>0</v>
      </c>
      <c r="L256" s="175" t="e">
        <f t="shared" si="90"/>
        <v>#REF!</v>
      </c>
      <c r="M256" s="175" t="e">
        <f t="shared" si="91"/>
        <v>#REF!</v>
      </c>
      <c r="N256" s="175" t="e">
        <f t="shared" si="92"/>
        <v>#REF!</v>
      </c>
      <c r="O256" s="175" t="e">
        <f t="shared" si="93"/>
        <v>#REF!</v>
      </c>
      <c r="P256" s="175" t="e">
        <f t="shared" si="94"/>
        <v>#REF!</v>
      </c>
      <c r="Q256" s="175" t="e">
        <f t="shared" si="95"/>
        <v>#REF!</v>
      </c>
      <c r="R256" s="155"/>
      <c r="S256" s="124"/>
      <c r="T256" s="119">
        <f>'C02.CSA_OFFICE'!T695</f>
        <v>374336.363636364</v>
      </c>
      <c r="U256" s="119">
        <f>'C02.CSA_OFFICE'!U695</f>
        <v>95000</v>
      </c>
      <c r="V256" s="124"/>
      <c r="W256" s="124"/>
      <c r="X256" s="124"/>
      <c r="Y256" s="124"/>
      <c r="Z256" s="124"/>
    </row>
    <row r="257" spans="1:26" ht="27.75" hidden="1" customHeight="1" outlineLevel="1">
      <c r="A257" s="140"/>
      <c r="B257" s="155"/>
      <c r="C257" s="155"/>
      <c r="D257" s="214"/>
      <c r="E257" s="156"/>
      <c r="F257" s="157"/>
      <c r="G257" s="157"/>
      <c r="H257" s="157"/>
      <c r="I257" s="157"/>
      <c r="J257" s="157"/>
      <c r="K257" s="157"/>
      <c r="L257" s="175" t="e">
        <f t="shared" si="90"/>
        <v>#REF!</v>
      </c>
      <c r="M257" s="175" t="e">
        <f t="shared" si="91"/>
        <v>#REF!</v>
      </c>
      <c r="N257" s="175" t="e">
        <f t="shared" si="92"/>
        <v>#REF!</v>
      </c>
      <c r="O257" s="175" t="e">
        <f t="shared" si="93"/>
        <v>#REF!</v>
      </c>
      <c r="P257" s="175" t="e">
        <f t="shared" si="94"/>
        <v>#REF!</v>
      </c>
      <c r="Q257" s="175" t="e">
        <f t="shared" si="95"/>
        <v>#REF!</v>
      </c>
      <c r="R257" s="155"/>
      <c r="S257" s="124"/>
      <c r="T257" s="119"/>
      <c r="U257" s="119"/>
      <c r="V257" s="124"/>
      <c r="W257" s="124"/>
      <c r="X257" s="124"/>
      <c r="Y257" s="124"/>
      <c r="Z257" s="124"/>
    </row>
    <row r="258" spans="1:26" ht="40.5" customHeight="1" collapsed="1">
      <c r="A258" s="140">
        <v>2</v>
      </c>
      <c r="B258" s="155" t="s">
        <v>276</v>
      </c>
      <c r="C258" s="155" t="s">
        <v>514</v>
      </c>
      <c r="D258" s="214" t="s">
        <v>206</v>
      </c>
      <c r="E258" s="156"/>
      <c r="F258" s="157"/>
      <c r="G258" s="157"/>
      <c r="H258" s="157"/>
      <c r="I258" s="157"/>
      <c r="J258" s="157"/>
      <c r="K258" s="157">
        <f>J259</f>
        <v>4.9400000000000004</v>
      </c>
      <c r="L258" s="175" t="e">
        <f t="shared" si="90"/>
        <v>#REF!</v>
      </c>
      <c r="M258" s="175" t="e">
        <f t="shared" si="91"/>
        <v>#REF!</v>
      </c>
      <c r="N258" s="175" t="e">
        <f t="shared" si="92"/>
        <v>#REF!</v>
      </c>
      <c r="O258" s="175" t="e">
        <f t="shared" si="93"/>
        <v>#REF!</v>
      </c>
      <c r="P258" s="175" t="e">
        <f t="shared" si="94"/>
        <v>#REF!</v>
      </c>
      <c r="Q258" s="175" t="e">
        <f t="shared" si="95"/>
        <v>#REF!</v>
      </c>
      <c r="R258" s="155"/>
      <c r="S258" s="124"/>
      <c r="T258" s="119">
        <f>'C02.CSA_OFFICE'!T710</f>
        <v>358136.363636364</v>
      </c>
      <c r="U258" s="119">
        <f>'C02.CSA_OFFICE'!U710</f>
        <v>95000</v>
      </c>
      <c r="V258" s="124"/>
      <c r="W258" s="124"/>
      <c r="X258" s="124"/>
      <c r="Y258" s="124"/>
      <c r="Z258" s="124"/>
    </row>
    <row r="259" spans="1:26" ht="27.75" hidden="1" customHeight="1" outlineLevel="1">
      <c r="A259" s="140"/>
      <c r="B259" s="155" t="s">
        <v>515</v>
      </c>
      <c r="C259" s="155"/>
      <c r="D259" s="214"/>
      <c r="E259" s="156">
        <v>1</v>
      </c>
      <c r="F259" s="157">
        <v>3.8</v>
      </c>
      <c r="G259" s="157">
        <v>1.3</v>
      </c>
      <c r="H259" s="157"/>
      <c r="I259" s="157"/>
      <c r="J259" s="157">
        <f>+PRODUCT(E259:I259)</f>
        <v>4.9400000000000004</v>
      </c>
      <c r="K259" s="157"/>
      <c r="L259" s="175" t="e">
        <f t="shared" si="90"/>
        <v>#REF!</v>
      </c>
      <c r="M259" s="175" t="e">
        <f t="shared" si="91"/>
        <v>#REF!</v>
      </c>
      <c r="N259" s="175" t="e">
        <f t="shared" si="92"/>
        <v>#REF!</v>
      </c>
      <c r="O259" s="175" t="e">
        <f t="shared" si="93"/>
        <v>#REF!</v>
      </c>
      <c r="P259" s="175" t="e">
        <f t="shared" si="94"/>
        <v>#REF!</v>
      </c>
      <c r="Q259" s="175" t="e">
        <f t="shared" si="95"/>
        <v>#REF!</v>
      </c>
      <c r="R259" s="155"/>
      <c r="S259" s="124"/>
      <c r="T259" s="119"/>
      <c r="U259" s="119"/>
      <c r="V259" s="124"/>
      <c r="W259" s="124"/>
      <c r="X259" s="124"/>
      <c r="Y259" s="124"/>
      <c r="Z259" s="124"/>
    </row>
    <row r="260" spans="1:26" ht="27.75" customHeight="1">
      <c r="A260" s="152"/>
      <c r="B260" s="153" t="s">
        <v>284</v>
      </c>
      <c r="C260" s="153"/>
      <c r="D260" s="154"/>
      <c r="E260" s="150"/>
      <c r="F260" s="151"/>
      <c r="G260" s="151"/>
      <c r="H260" s="151"/>
      <c r="I260" s="151"/>
      <c r="J260" s="151"/>
      <c r="K260" s="151"/>
      <c r="L260" s="175" t="e">
        <f t="shared" si="90"/>
        <v>#REF!</v>
      </c>
      <c r="M260" s="175" t="e">
        <f t="shared" si="91"/>
        <v>#REF!</v>
      </c>
      <c r="N260" s="175" t="e">
        <f t="shared" si="92"/>
        <v>#REF!</v>
      </c>
      <c r="O260" s="175" t="e">
        <f t="shared" si="93"/>
        <v>#REF!</v>
      </c>
      <c r="P260" s="175" t="e">
        <f t="shared" si="94"/>
        <v>#REF!</v>
      </c>
      <c r="Q260" s="175" t="e">
        <f t="shared" si="95"/>
        <v>#REF!</v>
      </c>
      <c r="R260" s="153"/>
      <c r="S260" s="124"/>
      <c r="T260" s="119"/>
      <c r="U260" s="119"/>
      <c r="V260" s="124"/>
      <c r="W260" s="124"/>
      <c r="X260" s="124"/>
      <c r="Y260" s="124"/>
      <c r="Z260" s="124"/>
    </row>
    <row r="261" spans="1:26" ht="36" customHeight="1" collapsed="1">
      <c r="A261" s="140">
        <v>1</v>
      </c>
      <c r="B261" s="155" t="s">
        <v>286</v>
      </c>
      <c r="C261" s="155" t="s">
        <v>287</v>
      </c>
      <c r="D261" s="214" t="s">
        <v>206</v>
      </c>
      <c r="E261" s="156"/>
      <c r="F261" s="157"/>
      <c r="G261" s="157"/>
      <c r="H261" s="157"/>
      <c r="I261" s="157"/>
      <c r="J261" s="157"/>
      <c r="K261" s="157">
        <f>SUBTOTAL(9,J262:J264)</f>
        <v>12.76</v>
      </c>
      <c r="L261" s="175" t="e">
        <f t="shared" si="90"/>
        <v>#REF!</v>
      </c>
      <c r="M261" s="175" t="e">
        <f t="shared" si="91"/>
        <v>#REF!</v>
      </c>
      <c r="N261" s="175" t="e">
        <f t="shared" si="92"/>
        <v>#REF!</v>
      </c>
      <c r="O261" s="175" t="e">
        <f t="shared" si="93"/>
        <v>#REF!</v>
      </c>
      <c r="P261" s="175" t="e">
        <f t="shared" si="94"/>
        <v>#REF!</v>
      </c>
      <c r="Q261" s="175" t="e">
        <f t="shared" si="95"/>
        <v>#REF!</v>
      </c>
      <c r="R261" s="155"/>
      <c r="S261" s="124"/>
      <c r="T261" s="119">
        <f>'C02.CSA_OFFICE'!T768</f>
        <v>265000</v>
      </c>
      <c r="U261" s="119">
        <f>'C02.CSA_OFFICE'!U768</f>
        <v>120000</v>
      </c>
      <c r="V261" s="124"/>
      <c r="W261" s="124"/>
      <c r="X261" s="124"/>
      <c r="Y261" s="124"/>
      <c r="Z261" s="124"/>
    </row>
    <row r="262" spans="1:26" ht="27.75" hidden="1" customHeight="1" outlineLevel="1">
      <c r="A262" s="140"/>
      <c r="B262" s="155"/>
      <c r="C262" s="155"/>
      <c r="D262" s="214"/>
      <c r="E262" s="156">
        <v>1</v>
      </c>
      <c r="F262" s="157">
        <v>2.5</v>
      </c>
      <c r="G262" s="157"/>
      <c r="H262" s="157">
        <v>2.8</v>
      </c>
      <c r="I262" s="157">
        <v>1</v>
      </c>
      <c r="J262" s="157">
        <f t="shared" ref="J262:J264" si="125">+PRODUCT(E262:I262)</f>
        <v>7</v>
      </c>
      <c r="K262" s="157"/>
      <c r="L262" s="175" t="e">
        <f t="shared" si="90"/>
        <v>#REF!</v>
      </c>
      <c r="M262" s="175" t="e">
        <f t="shared" si="91"/>
        <v>#REF!</v>
      </c>
      <c r="N262" s="175" t="e">
        <f t="shared" si="92"/>
        <v>#REF!</v>
      </c>
      <c r="O262" s="175" t="e">
        <f t="shared" si="93"/>
        <v>#REF!</v>
      </c>
      <c r="P262" s="175" t="e">
        <f t="shared" si="94"/>
        <v>#REF!</v>
      </c>
      <c r="Q262" s="175" t="e">
        <f t="shared" si="95"/>
        <v>#REF!</v>
      </c>
      <c r="R262" s="155"/>
      <c r="S262" s="124"/>
      <c r="T262" s="119"/>
      <c r="U262" s="119"/>
      <c r="V262" s="124"/>
      <c r="W262" s="124"/>
      <c r="X262" s="124"/>
      <c r="Y262" s="124"/>
      <c r="Z262" s="124"/>
    </row>
    <row r="263" spans="1:26" ht="27.75" hidden="1" customHeight="1" outlineLevel="1">
      <c r="A263" s="140"/>
      <c r="B263" s="155"/>
      <c r="C263" s="155"/>
      <c r="D263" s="214"/>
      <c r="E263" s="156">
        <v>1</v>
      </c>
      <c r="F263" s="157">
        <v>3.6</v>
      </c>
      <c r="G263" s="157"/>
      <c r="H263" s="157">
        <v>2.8</v>
      </c>
      <c r="I263" s="157">
        <v>1</v>
      </c>
      <c r="J263" s="157">
        <f t="shared" si="125"/>
        <v>10.08</v>
      </c>
      <c r="K263" s="157"/>
      <c r="L263" s="175" t="e">
        <f t="shared" si="90"/>
        <v>#REF!</v>
      </c>
      <c r="M263" s="175" t="e">
        <f t="shared" si="91"/>
        <v>#REF!</v>
      </c>
      <c r="N263" s="175" t="e">
        <f t="shared" si="92"/>
        <v>#REF!</v>
      </c>
      <c r="O263" s="175" t="e">
        <f t="shared" si="93"/>
        <v>#REF!</v>
      </c>
      <c r="P263" s="175" t="e">
        <f t="shared" si="94"/>
        <v>#REF!</v>
      </c>
      <c r="Q263" s="175" t="e">
        <f t="shared" si="95"/>
        <v>#REF!</v>
      </c>
      <c r="R263" s="155"/>
      <c r="S263" s="124"/>
      <c r="T263" s="119"/>
      <c r="U263" s="119"/>
      <c r="V263" s="124"/>
      <c r="W263" s="124"/>
      <c r="X263" s="124"/>
      <c r="Y263" s="124"/>
      <c r="Z263" s="124"/>
    </row>
    <row r="264" spans="1:26" ht="27.75" hidden="1" customHeight="1" outlineLevel="1">
      <c r="A264" s="140"/>
      <c r="B264" s="155"/>
      <c r="C264" s="155"/>
      <c r="D264" s="214"/>
      <c r="E264" s="156">
        <v>-2</v>
      </c>
      <c r="F264" s="157">
        <v>1.8</v>
      </c>
      <c r="G264" s="157"/>
      <c r="H264" s="157">
        <v>1.2</v>
      </c>
      <c r="I264" s="157">
        <v>1</v>
      </c>
      <c r="J264" s="157">
        <f t="shared" si="125"/>
        <v>-4.32</v>
      </c>
      <c r="K264" s="157"/>
      <c r="L264" s="175" t="e">
        <f t="shared" si="90"/>
        <v>#REF!</v>
      </c>
      <c r="M264" s="175" t="e">
        <f t="shared" si="91"/>
        <v>#REF!</v>
      </c>
      <c r="N264" s="175" t="e">
        <f t="shared" si="92"/>
        <v>#REF!</v>
      </c>
      <c r="O264" s="175" t="e">
        <f t="shared" si="93"/>
        <v>#REF!</v>
      </c>
      <c r="P264" s="175" t="e">
        <f t="shared" si="94"/>
        <v>#REF!</v>
      </c>
      <c r="Q264" s="175" t="e">
        <f t="shared" si="95"/>
        <v>#REF!</v>
      </c>
      <c r="R264" s="155"/>
      <c r="S264" s="124"/>
      <c r="T264" s="119"/>
      <c r="U264" s="119"/>
      <c r="V264" s="124"/>
      <c r="W264" s="124"/>
      <c r="X264" s="124"/>
      <c r="Y264" s="124"/>
      <c r="Z264" s="124"/>
    </row>
    <row r="265" spans="1:26" ht="27.75" hidden="1" customHeight="1" outlineLevel="1">
      <c r="A265" s="140"/>
      <c r="B265" s="155"/>
      <c r="C265" s="155"/>
      <c r="D265" s="214"/>
      <c r="E265" s="156"/>
      <c r="F265" s="157"/>
      <c r="G265" s="157"/>
      <c r="H265" s="157"/>
      <c r="I265" s="157"/>
      <c r="J265" s="157"/>
      <c r="K265" s="157"/>
      <c r="L265" s="175" t="e">
        <f t="shared" si="90"/>
        <v>#REF!</v>
      </c>
      <c r="M265" s="175" t="e">
        <f t="shared" si="91"/>
        <v>#REF!</v>
      </c>
      <c r="N265" s="175" t="e">
        <f t="shared" si="92"/>
        <v>#REF!</v>
      </c>
      <c r="O265" s="175" t="e">
        <f t="shared" si="93"/>
        <v>#REF!</v>
      </c>
      <c r="P265" s="175" t="e">
        <f t="shared" si="94"/>
        <v>#REF!</v>
      </c>
      <c r="Q265" s="175" t="e">
        <f t="shared" si="95"/>
        <v>#REF!</v>
      </c>
      <c r="R265" s="155"/>
      <c r="S265" s="124"/>
      <c r="T265" s="119"/>
      <c r="U265" s="119"/>
      <c r="V265" s="124"/>
      <c r="W265" s="124"/>
      <c r="X265" s="124"/>
      <c r="Y265" s="124"/>
      <c r="Z265" s="124"/>
    </row>
    <row r="266" spans="1:26" ht="36" customHeight="1" collapsed="1">
      <c r="A266" s="140">
        <v>2</v>
      </c>
      <c r="B266" s="155" t="s">
        <v>393</v>
      </c>
      <c r="C266" s="155" t="s">
        <v>287</v>
      </c>
      <c r="D266" s="214" t="s">
        <v>206</v>
      </c>
      <c r="E266" s="156"/>
      <c r="F266" s="157"/>
      <c r="G266" s="157"/>
      <c r="H266" s="157"/>
      <c r="I266" s="157"/>
      <c r="J266" s="157"/>
      <c r="K266" s="157">
        <f>SUBTOTAL(9,J268:J274)</f>
        <v>34.119999999999997</v>
      </c>
      <c r="L266" s="175" t="e">
        <f t="shared" si="90"/>
        <v>#REF!</v>
      </c>
      <c r="M266" s="175" t="e">
        <f t="shared" si="91"/>
        <v>#REF!</v>
      </c>
      <c r="N266" s="175" t="e">
        <f t="shared" si="92"/>
        <v>#REF!</v>
      </c>
      <c r="O266" s="175" t="e">
        <f t="shared" si="93"/>
        <v>#REF!</v>
      </c>
      <c r="P266" s="175" t="e">
        <f t="shared" si="94"/>
        <v>#REF!</v>
      </c>
      <c r="Q266" s="175" t="e">
        <f t="shared" si="95"/>
        <v>#REF!</v>
      </c>
      <c r="R266" s="155"/>
      <c r="S266" s="124"/>
      <c r="T266" s="119">
        <f>'C02.CSA_OFFICE'!T837</f>
        <v>125000</v>
      </c>
      <c r="U266" s="119">
        <f>'C02.CSA_OFFICE'!U837</f>
        <v>65000</v>
      </c>
      <c r="V266" s="124"/>
      <c r="W266" s="124"/>
      <c r="X266" s="124"/>
      <c r="Y266" s="124"/>
      <c r="Z266" s="124"/>
    </row>
    <row r="267" spans="1:26" ht="27.75" hidden="1" customHeight="1" outlineLevel="1">
      <c r="A267" s="140"/>
      <c r="B267" s="155"/>
      <c r="C267" s="155"/>
      <c r="D267" s="214"/>
      <c r="E267" s="156">
        <v>1</v>
      </c>
      <c r="F267" s="157">
        <v>3.6</v>
      </c>
      <c r="G267" s="157"/>
      <c r="H267" s="157">
        <v>2.8</v>
      </c>
      <c r="I267" s="157">
        <v>1</v>
      </c>
      <c r="J267" s="157">
        <f t="shared" ref="J267:J274" si="126">+PRODUCT(E267:I267)</f>
        <v>10.08</v>
      </c>
      <c r="K267" s="157"/>
      <c r="L267" s="175" t="e">
        <f t="shared" si="90"/>
        <v>#REF!</v>
      </c>
      <c r="M267" s="175" t="e">
        <f t="shared" si="91"/>
        <v>#REF!</v>
      </c>
      <c r="N267" s="175" t="e">
        <f t="shared" si="92"/>
        <v>#REF!</v>
      </c>
      <c r="O267" s="175" t="e">
        <f t="shared" si="93"/>
        <v>#REF!</v>
      </c>
      <c r="P267" s="175" t="e">
        <f t="shared" si="94"/>
        <v>#REF!</v>
      </c>
      <c r="Q267" s="175" t="e">
        <f t="shared" si="95"/>
        <v>#REF!</v>
      </c>
      <c r="R267" s="155"/>
      <c r="S267" s="124"/>
      <c r="T267" s="119"/>
      <c r="U267" s="119"/>
      <c r="V267" s="124"/>
      <c r="W267" s="124"/>
      <c r="X267" s="124"/>
      <c r="Y267" s="124"/>
      <c r="Z267" s="124"/>
    </row>
    <row r="268" spans="1:26" ht="27.75" hidden="1" customHeight="1" outlineLevel="1">
      <c r="A268" s="140"/>
      <c r="B268" s="155"/>
      <c r="C268" s="155"/>
      <c r="D268" s="214"/>
      <c r="E268" s="156">
        <v>2</v>
      </c>
      <c r="F268" s="157">
        <v>3.8</v>
      </c>
      <c r="G268" s="157"/>
      <c r="H268" s="157">
        <v>2.8</v>
      </c>
      <c r="I268" s="157">
        <v>1</v>
      </c>
      <c r="J268" s="157">
        <f t="shared" si="126"/>
        <v>21.28</v>
      </c>
      <c r="K268" s="157"/>
      <c r="L268" s="175" t="e">
        <f t="shared" si="90"/>
        <v>#REF!</v>
      </c>
      <c r="M268" s="175" t="e">
        <f t="shared" si="91"/>
        <v>#REF!</v>
      </c>
      <c r="N268" s="175" t="e">
        <f t="shared" si="92"/>
        <v>#REF!</v>
      </c>
      <c r="O268" s="175" t="e">
        <f t="shared" si="93"/>
        <v>#REF!</v>
      </c>
      <c r="P268" s="175" t="e">
        <f t="shared" si="94"/>
        <v>#REF!</v>
      </c>
      <c r="Q268" s="175" t="e">
        <f t="shared" si="95"/>
        <v>#REF!</v>
      </c>
      <c r="R268" s="155"/>
      <c r="S268" s="124"/>
      <c r="T268" s="119"/>
      <c r="U268" s="119"/>
      <c r="V268" s="124"/>
      <c r="W268" s="124"/>
      <c r="X268" s="124"/>
      <c r="Y268" s="124"/>
      <c r="Z268" s="124"/>
    </row>
    <row r="269" spans="1:26" ht="27.75" hidden="1" customHeight="1" outlineLevel="1">
      <c r="A269" s="140"/>
      <c r="B269" s="155"/>
      <c r="C269" s="155"/>
      <c r="D269" s="214"/>
      <c r="E269" s="156">
        <v>2</v>
      </c>
      <c r="F269" s="157">
        <v>1.3</v>
      </c>
      <c r="G269" s="157"/>
      <c r="H269" s="157">
        <v>2.8</v>
      </c>
      <c r="I269" s="157">
        <v>1</v>
      </c>
      <c r="J269" s="157">
        <f t="shared" si="126"/>
        <v>7.28</v>
      </c>
      <c r="K269" s="157"/>
      <c r="L269" s="175" t="e">
        <f t="shared" si="90"/>
        <v>#REF!</v>
      </c>
      <c r="M269" s="175" t="e">
        <f t="shared" si="91"/>
        <v>#REF!</v>
      </c>
      <c r="N269" s="175" t="e">
        <f t="shared" si="92"/>
        <v>#REF!</v>
      </c>
      <c r="O269" s="175" t="e">
        <f t="shared" si="93"/>
        <v>#REF!</v>
      </c>
      <c r="P269" s="175" t="e">
        <f t="shared" si="94"/>
        <v>#REF!</v>
      </c>
      <c r="Q269" s="175" t="e">
        <f t="shared" si="95"/>
        <v>#REF!</v>
      </c>
      <c r="R269" s="155"/>
      <c r="S269" s="124"/>
      <c r="T269" s="119"/>
      <c r="U269" s="119"/>
      <c r="V269" s="124"/>
      <c r="W269" s="124"/>
      <c r="X269" s="124"/>
      <c r="Y269" s="124"/>
      <c r="Z269" s="124"/>
    </row>
    <row r="270" spans="1:26" ht="27.75" hidden="1" customHeight="1" outlineLevel="1">
      <c r="A270" s="140"/>
      <c r="B270" s="155"/>
      <c r="C270" s="155"/>
      <c r="D270" s="214"/>
      <c r="E270" s="156">
        <v>-1</v>
      </c>
      <c r="F270" s="157">
        <v>0.8</v>
      </c>
      <c r="G270" s="157"/>
      <c r="H270" s="157">
        <v>2.2000000000000002</v>
      </c>
      <c r="I270" s="157">
        <v>1</v>
      </c>
      <c r="J270" s="157">
        <f t="shared" si="126"/>
        <v>-1.76</v>
      </c>
      <c r="K270" s="157"/>
      <c r="L270" s="175" t="e">
        <f t="shared" si="90"/>
        <v>#REF!</v>
      </c>
      <c r="M270" s="175" t="e">
        <f t="shared" si="91"/>
        <v>#REF!</v>
      </c>
      <c r="N270" s="175" t="e">
        <f t="shared" si="92"/>
        <v>#REF!</v>
      </c>
      <c r="O270" s="175" t="e">
        <f t="shared" si="93"/>
        <v>#REF!</v>
      </c>
      <c r="P270" s="175" t="e">
        <f t="shared" si="94"/>
        <v>#REF!</v>
      </c>
      <c r="Q270" s="175" t="e">
        <f t="shared" si="95"/>
        <v>#REF!</v>
      </c>
      <c r="R270" s="155"/>
      <c r="S270" s="124"/>
      <c r="T270" s="119"/>
      <c r="U270" s="119"/>
      <c r="V270" s="124"/>
      <c r="W270" s="124"/>
      <c r="X270" s="124"/>
      <c r="Y270" s="124"/>
      <c r="Z270" s="124"/>
    </row>
    <row r="271" spans="1:26" ht="27.75" hidden="1" customHeight="1" outlineLevel="1">
      <c r="A271" s="140"/>
      <c r="B271" s="155"/>
      <c r="C271" s="155"/>
      <c r="D271" s="214"/>
      <c r="E271" s="156">
        <v>-2</v>
      </c>
      <c r="F271" s="157">
        <v>0.9</v>
      </c>
      <c r="G271" s="157"/>
      <c r="H271" s="157">
        <v>2.2000000000000002</v>
      </c>
      <c r="I271" s="157">
        <v>1</v>
      </c>
      <c r="J271" s="157">
        <f t="shared" si="126"/>
        <v>-3.96</v>
      </c>
      <c r="K271" s="157"/>
      <c r="L271" s="175" t="e">
        <f t="shared" si="90"/>
        <v>#REF!</v>
      </c>
      <c r="M271" s="175" t="e">
        <f t="shared" si="91"/>
        <v>#REF!</v>
      </c>
      <c r="N271" s="175" t="e">
        <f t="shared" si="92"/>
        <v>#REF!</v>
      </c>
      <c r="O271" s="175" t="e">
        <f t="shared" si="93"/>
        <v>#REF!</v>
      </c>
      <c r="P271" s="175" t="e">
        <f t="shared" si="94"/>
        <v>#REF!</v>
      </c>
      <c r="Q271" s="175" t="e">
        <f t="shared" si="95"/>
        <v>#REF!</v>
      </c>
      <c r="R271" s="155"/>
      <c r="S271" s="124"/>
      <c r="T271" s="119"/>
      <c r="U271" s="119"/>
      <c r="V271" s="124"/>
      <c r="W271" s="124"/>
      <c r="X271" s="124"/>
      <c r="Y271" s="124"/>
      <c r="Z271" s="124"/>
    </row>
    <row r="272" spans="1:26" ht="27.75" hidden="1" customHeight="1" outlineLevel="1">
      <c r="A272" s="140"/>
      <c r="B272" s="155"/>
      <c r="C272" s="155"/>
      <c r="D272" s="214"/>
      <c r="E272" s="156">
        <v>-1</v>
      </c>
      <c r="F272" s="157">
        <v>0.8</v>
      </c>
      <c r="G272" s="157"/>
      <c r="H272" s="157">
        <v>0.6</v>
      </c>
      <c r="I272" s="157">
        <v>1</v>
      </c>
      <c r="J272" s="157">
        <f t="shared" si="126"/>
        <v>-0.48</v>
      </c>
      <c r="K272" s="157"/>
      <c r="L272" s="175" t="e">
        <f t="shared" si="90"/>
        <v>#REF!</v>
      </c>
      <c r="M272" s="175" t="e">
        <f t="shared" si="91"/>
        <v>#REF!</v>
      </c>
      <c r="N272" s="175" t="e">
        <f t="shared" si="92"/>
        <v>#REF!</v>
      </c>
      <c r="O272" s="175" t="e">
        <f t="shared" si="93"/>
        <v>#REF!</v>
      </c>
      <c r="P272" s="175" t="e">
        <f t="shared" si="94"/>
        <v>#REF!</v>
      </c>
      <c r="Q272" s="175" t="e">
        <f t="shared" si="95"/>
        <v>#REF!</v>
      </c>
      <c r="R272" s="155"/>
      <c r="S272" s="124"/>
      <c r="T272" s="119"/>
      <c r="U272" s="119"/>
      <c r="V272" s="124"/>
      <c r="W272" s="124"/>
      <c r="X272" s="124"/>
      <c r="Y272" s="124"/>
      <c r="Z272" s="124"/>
    </row>
    <row r="273" spans="1:26" ht="27.75" hidden="1" customHeight="1" outlineLevel="1">
      <c r="A273" s="140"/>
      <c r="B273" s="155" t="s">
        <v>857</v>
      </c>
      <c r="C273" s="155"/>
      <c r="D273" s="214"/>
      <c r="E273" s="156">
        <v>3</v>
      </c>
      <c r="F273" s="157">
        <f>0.4*2+0.1*2</f>
        <v>1</v>
      </c>
      <c r="G273" s="157"/>
      <c r="H273" s="157">
        <v>2.8</v>
      </c>
      <c r="I273" s="157">
        <v>1</v>
      </c>
      <c r="J273" s="157">
        <f t="shared" si="126"/>
        <v>8.4</v>
      </c>
      <c r="K273" s="157"/>
      <c r="L273" s="175" t="e">
        <f t="shared" si="90"/>
        <v>#REF!</v>
      </c>
      <c r="M273" s="175" t="e">
        <f t="shared" si="91"/>
        <v>#REF!</v>
      </c>
      <c r="N273" s="175" t="e">
        <f t="shared" si="92"/>
        <v>#REF!</v>
      </c>
      <c r="O273" s="175" t="e">
        <f t="shared" si="93"/>
        <v>#REF!</v>
      </c>
      <c r="P273" s="175" t="e">
        <f t="shared" si="94"/>
        <v>#REF!</v>
      </c>
      <c r="Q273" s="175" t="e">
        <f t="shared" si="95"/>
        <v>#REF!</v>
      </c>
      <c r="R273" s="155"/>
      <c r="S273" s="124"/>
      <c r="T273" s="119"/>
      <c r="U273" s="119"/>
      <c r="V273" s="124"/>
      <c r="W273" s="124"/>
      <c r="X273" s="124"/>
      <c r="Y273" s="124"/>
      <c r="Z273" s="124"/>
    </row>
    <row r="274" spans="1:26" ht="27.75" hidden="1" customHeight="1" outlineLevel="1">
      <c r="A274" s="140"/>
      <c r="B274" s="155"/>
      <c r="C274" s="155"/>
      <c r="D274" s="214"/>
      <c r="E274" s="156">
        <v>2</v>
      </c>
      <c r="F274" s="157">
        <f>0.4+0.1*2</f>
        <v>0.6</v>
      </c>
      <c r="G274" s="157"/>
      <c r="H274" s="157">
        <v>2.8</v>
      </c>
      <c r="I274" s="157">
        <v>1</v>
      </c>
      <c r="J274" s="157">
        <f t="shared" si="126"/>
        <v>3.36</v>
      </c>
      <c r="K274" s="157"/>
      <c r="L274" s="175" t="e">
        <f t="shared" si="90"/>
        <v>#REF!</v>
      </c>
      <c r="M274" s="175" t="e">
        <f t="shared" si="91"/>
        <v>#REF!</v>
      </c>
      <c r="N274" s="175" t="e">
        <f t="shared" si="92"/>
        <v>#REF!</v>
      </c>
      <c r="O274" s="175" t="e">
        <f t="shared" si="93"/>
        <v>#REF!</v>
      </c>
      <c r="P274" s="175" t="e">
        <f t="shared" si="94"/>
        <v>#REF!</v>
      </c>
      <c r="Q274" s="175" t="e">
        <f t="shared" si="95"/>
        <v>#REF!</v>
      </c>
      <c r="R274" s="155"/>
      <c r="S274" s="124"/>
      <c r="T274" s="119"/>
      <c r="U274" s="119"/>
      <c r="V274" s="124"/>
      <c r="W274" s="124"/>
      <c r="X274" s="124"/>
      <c r="Y274" s="124"/>
      <c r="Z274" s="124"/>
    </row>
    <row r="275" spans="1:26" ht="45" customHeight="1" collapsed="1">
      <c r="A275" s="140">
        <v>3</v>
      </c>
      <c r="B275" s="155" t="s">
        <v>290</v>
      </c>
      <c r="C275" s="155" t="s">
        <v>291</v>
      </c>
      <c r="D275" s="214" t="s">
        <v>206</v>
      </c>
      <c r="E275" s="156"/>
      <c r="F275" s="157"/>
      <c r="G275" s="157"/>
      <c r="H275" s="157"/>
      <c r="I275" s="157"/>
      <c r="J275" s="157"/>
      <c r="K275" s="157">
        <f>SUM(J276:J293)</f>
        <v>106.37</v>
      </c>
      <c r="L275" s="175" t="e">
        <f t="shared" si="90"/>
        <v>#REF!</v>
      </c>
      <c r="M275" s="175" t="e">
        <f t="shared" si="91"/>
        <v>#REF!</v>
      </c>
      <c r="N275" s="175" t="e">
        <f t="shared" si="92"/>
        <v>#REF!</v>
      </c>
      <c r="O275" s="175" t="e">
        <f t="shared" si="93"/>
        <v>#REF!</v>
      </c>
      <c r="P275" s="175" t="e">
        <f t="shared" si="94"/>
        <v>#REF!</v>
      </c>
      <c r="Q275" s="175" t="e">
        <f t="shared" si="95"/>
        <v>#REF!</v>
      </c>
      <c r="R275" s="155"/>
      <c r="S275" s="124"/>
      <c r="T275" s="119">
        <f>'C02.CSA_OFFICE'!T886</f>
        <v>36000</v>
      </c>
      <c r="U275" s="119">
        <f>'C02.CSA_OFFICE'!U886</f>
        <v>60000</v>
      </c>
      <c r="V275" s="124"/>
      <c r="W275" s="124"/>
      <c r="X275" s="124"/>
      <c r="Y275" s="124"/>
      <c r="Z275" s="124"/>
    </row>
    <row r="276" spans="1:26" ht="27.75" hidden="1" customHeight="1" outlineLevel="1">
      <c r="A276" s="140"/>
      <c r="B276" s="155" t="s">
        <v>768</v>
      </c>
      <c r="C276" s="155"/>
      <c r="D276" s="155"/>
      <c r="E276" s="155"/>
      <c r="F276" s="155"/>
      <c r="G276" s="155"/>
      <c r="H276" s="155"/>
      <c r="I276" s="155"/>
      <c r="J276" s="157"/>
      <c r="K276" s="157"/>
      <c r="L276" s="175" t="e">
        <f t="shared" si="90"/>
        <v>#REF!</v>
      </c>
      <c r="M276" s="175" t="e">
        <f t="shared" si="91"/>
        <v>#REF!</v>
      </c>
      <c r="N276" s="175" t="e">
        <f t="shared" si="92"/>
        <v>#REF!</v>
      </c>
      <c r="O276" s="175" t="e">
        <f t="shared" si="93"/>
        <v>#REF!</v>
      </c>
      <c r="P276" s="175" t="e">
        <f t="shared" si="94"/>
        <v>#REF!</v>
      </c>
      <c r="Q276" s="175" t="e">
        <f t="shared" si="95"/>
        <v>#REF!</v>
      </c>
      <c r="R276" s="155"/>
      <c r="S276" s="124"/>
      <c r="T276" s="119"/>
      <c r="U276" s="119"/>
      <c r="V276" s="124"/>
      <c r="W276" s="124"/>
      <c r="X276" s="124"/>
      <c r="Y276" s="124"/>
      <c r="Z276" s="124"/>
    </row>
    <row r="277" spans="1:26" ht="27.75" hidden="1" customHeight="1" outlineLevel="1">
      <c r="A277" s="140"/>
      <c r="B277" s="155"/>
      <c r="C277" s="155"/>
      <c r="D277" s="155"/>
      <c r="E277" s="156">
        <v>1</v>
      </c>
      <c r="F277" s="157">
        <v>2.5</v>
      </c>
      <c r="G277" s="157"/>
      <c r="H277" s="157">
        <v>2.8</v>
      </c>
      <c r="I277" s="157">
        <v>2</v>
      </c>
      <c r="J277" s="157">
        <f t="shared" ref="J277:J279" si="127">+PRODUCT(E277:I277)</f>
        <v>14</v>
      </c>
      <c r="K277" s="157"/>
      <c r="L277" s="175" t="e">
        <f t="shared" si="90"/>
        <v>#REF!</v>
      </c>
      <c r="M277" s="175" t="e">
        <f t="shared" si="91"/>
        <v>#REF!</v>
      </c>
      <c r="N277" s="175" t="e">
        <f t="shared" si="92"/>
        <v>#REF!</v>
      </c>
      <c r="O277" s="175" t="e">
        <f t="shared" si="93"/>
        <v>#REF!</v>
      </c>
      <c r="P277" s="175" t="e">
        <f t="shared" si="94"/>
        <v>#REF!</v>
      </c>
      <c r="Q277" s="175" t="e">
        <f t="shared" si="95"/>
        <v>#REF!</v>
      </c>
      <c r="R277" s="155"/>
      <c r="S277" s="124"/>
      <c r="T277" s="119"/>
      <c r="U277" s="119"/>
      <c r="V277" s="124"/>
      <c r="W277" s="124"/>
      <c r="X277" s="124"/>
      <c r="Y277" s="124"/>
      <c r="Z277" s="124"/>
    </row>
    <row r="278" spans="1:26" ht="27.75" hidden="1" customHeight="1" outlineLevel="1">
      <c r="A278" s="140"/>
      <c r="B278" s="155"/>
      <c r="C278" s="155"/>
      <c r="D278" s="155"/>
      <c r="E278" s="156">
        <v>1</v>
      </c>
      <c r="F278" s="157">
        <v>3.6</v>
      </c>
      <c r="G278" s="157"/>
      <c r="H278" s="157">
        <v>2.8</v>
      </c>
      <c r="I278" s="157">
        <v>2</v>
      </c>
      <c r="J278" s="157">
        <f t="shared" si="127"/>
        <v>20.16</v>
      </c>
      <c r="K278" s="157"/>
      <c r="L278" s="175" t="e">
        <f t="shared" si="90"/>
        <v>#REF!</v>
      </c>
      <c r="M278" s="175" t="e">
        <f t="shared" si="91"/>
        <v>#REF!</v>
      </c>
      <c r="N278" s="175" t="e">
        <f t="shared" si="92"/>
        <v>#REF!</v>
      </c>
      <c r="O278" s="175" t="e">
        <f t="shared" si="93"/>
        <v>#REF!</v>
      </c>
      <c r="P278" s="175" t="e">
        <f t="shared" si="94"/>
        <v>#REF!</v>
      </c>
      <c r="Q278" s="175" t="e">
        <f t="shared" si="95"/>
        <v>#REF!</v>
      </c>
      <c r="R278" s="155"/>
      <c r="S278" s="124"/>
      <c r="T278" s="119"/>
      <c r="U278" s="119"/>
      <c r="V278" s="124"/>
      <c r="W278" s="124"/>
      <c r="X278" s="124"/>
      <c r="Y278" s="124"/>
      <c r="Z278" s="124"/>
    </row>
    <row r="279" spans="1:26" ht="27.75" hidden="1" customHeight="1" outlineLevel="1">
      <c r="A279" s="140"/>
      <c r="B279" s="155"/>
      <c r="C279" s="155"/>
      <c r="D279" s="155"/>
      <c r="E279" s="156">
        <v>-2</v>
      </c>
      <c r="F279" s="157">
        <v>1.8</v>
      </c>
      <c r="G279" s="157"/>
      <c r="H279" s="157">
        <v>1.2</v>
      </c>
      <c r="I279" s="157">
        <v>2</v>
      </c>
      <c r="J279" s="157">
        <f t="shared" si="127"/>
        <v>-8.64</v>
      </c>
      <c r="K279" s="157"/>
      <c r="L279" s="175" t="e">
        <f t="shared" si="90"/>
        <v>#REF!</v>
      </c>
      <c r="M279" s="175" t="e">
        <f t="shared" si="91"/>
        <v>#REF!</v>
      </c>
      <c r="N279" s="175" t="e">
        <f t="shared" si="92"/>
        <v>#REF!</v>
      </c>
      <c r="O279" s="175" t="e">
        <f t="shared" si="93"/>
        <v>#REF!</v>
      </c>
      <c r="P279" s="175" t="e">
        <f t="shared" si="94"/>
        <v>#REF!</v>
      </c>
      <c r="Q279" s="175" t="e">
        <f t="shared" si="95"/>
        <v>#REF!</v>
      </c>
      <c r="R279" s="155"/>
      <c r="S279" s="124"/>
      <c r="T279" s="119"/>
      <c r="U279" s="119"/>
      <c r="V279" s="124"/>
      <c r="W279" s="124"/>
      <c r="X279" s="124"/>
      <c r="Y279" s="124"/>
      <c r="Z279" s="124"/>
    </row>
    <row r="280" spans="1:26" ht="27.75" hidden="1" customHeight="1" outlineLevel="1">
      <c r="A280" s="140"/>
      <c r="B280" s="155" t="s">
        <v>769</v>
      </c>
      <c r="C280" s="155"/>
      <c r="D280" s="155"/>
      <c r="E280" s="155"/>
      <c r="F280" s="155"/>
      <c r="G280" s="155"/>
      <c r="H280" s="155"/>
      <c r="I280" s="155"/>
      <c r="J280" s="157"/>
      <c r="K280" s="157"/>
      <c r="L280" s="175" t="e">
        <f t="shared" si="90"/>
        <v>#REF!</v>
      </c>
      <c r="M280" s="175" t="e">
        <f t="shared" si="91"/>
        <v>#REF!</v>
      </c>
      <c r="N280" s="175" t="e">
        <f t="shared" si="92"/>
        <v>#REF!</v>
      </c>
      <c r="O280" s="175" t="e">
        <f t="shared" si="93"/>
        <v>#REF!</v>
      </c>
      <c r="P280" s="175" t="e">
        <f t="shared" si="94"/>
        <v>#REF!</v>
      </c>
      <c r="Q280" s="175" t="e">
        <f t="shared" si="95"/>
        <v>#REF!</v>
      </c>
      <c r="R280" s="155"/>
      <c r="S280" s="124"/>
      <c r="T280" s="119"/>
      <c r="U280" s="119"/>
      <c r="V280" s="124"/>
      <c r="W280" s="124"/>
      <c r="X280" s="124"/>
      <c r="Y280" s="124"/>
      <c r="Z280" s="124"/>
    </row>
    <row r="281" spans="1:26" ht="27.75" hidden="1" customHeight="1" outlineLevel="1">
      <c r="A281" s="140"/>
      <c r="B281" s="155"/>
      <c r="C281" s="155"/>
      <c r="D281" s="155"/>
      <c r="E281" s="156">
        <v>1</v>
      </c>
      <c r="F281" s="157">
        <v>3.6</v>
      </c>
      <c r="G281" s="157"/>
      <c r="H281" s="157">
        <v>2.8</v>
      </c>
      <c r="I281" s="157">
        <v>2</v>
      </c>
      <c r="J281" s="157">
        <f t="shared" ref="J281:J288" si="128">+PRODUCT(E281:I281)</f>
        <v>20.16</v>
      </c>
      <c r="K281" s="157"/>
      <c r="L281" s="175" t="e">
        <f t="shared" si="90"/>
        <v>#REF!</v>
      </c>
      <c r="M281" s="175" t="e">
        <f t="shared" si="91"/>
        <v>#REF!</v>
      </c>
      <c r="N281" s="175" t="e">
        <f t="shared" si="92"/>
        <v>#REF!</v>
      </c>
      <c r="O281" s="175" t="e">
        <f t="shared" si="93"/>
        <v>#REF!</v>
      </c>
      <c r="P281" s="175" t="e">
        <f t="shared" si="94"/>
        <v>#REF!</v>
      </c>
      <c r="Q281" s="175" t="e">
        <f t="shared" si="95"/>
        <v>#REF!</v>
      </c>
      <c r="R281" s="155"/>
      <c r="S281" s="124"/>
      <c r="T281" s="119"/>
      <c r="U281" s="119"/>
      <c r="V281" s="124"/>
      <c r="W281" s="124"/>
      <c r="X281" s="124"/>
      <c r="Y281" s="124"/>
      <c r="Z281" s="124"/>
    </row>
    <row r="282" spans="1:26" ht="27.75" hidden="1" customHeight="1" outlineLevel="1">
      <c r="A282" s="140"/>
      <c r="B282" s="155"/>
      <c r="C282" s="155"/>
      <c r="D282" s="155"/>
      <c r="E282" s="156">
        <v>2</v>
      </c>
      <c r="F282" s="157">
        <v>3.8</v>
      </c>
      <c r="G282" s="157"/>
      <c r="H282" s="157">
        <v>2.8</v>
      </c>
      <c r="I282" s="157">
        <v>2</v>
      </c>
      <c r="J282" s="157">
        <f t="shared" si="128"/>
        <v>42.56</v>
      </c>
      <c r="K282" s="157"/>
      <c r="L282" s="175" t="e">
        <f t="shared" si="90"/>
        <v>#REF!</v>
      </c>
      <c r="M282" s="175" t="e">
        <f t="shared" si="91"/>
        <v>#REF!</v>
      </c>
      <c r="N282" s="175" t="e">
        <f t="shared" si="92"/>
        <v>#REF!</v>
      </c>
      <c r="O282" s="175" t="e">
        <f t="shared" si="93"/>
        <v>#REF!</v>
      </c>
      <c r="P282" s="175" t="e">
        <f t="shared" si="94"/>
        <v>#REF!</v>
      </c>
      <c r="Q282" s="175" t="e">
        <f t="shared" si="95"/>
        <v>#REF!</v>
      </c>
      <c r="R282" s="155"/>
      <c r="S282" s="124"/>
      <c r="T282" s="119"/>
      <c r="U282" s="119"/>
      <c r="V282" s="124"/>
      <c r="W282" s="124"/>
      <c r="X282" s="124"/>
      <c r="Y282" s="124"/>
      <c r="Z282" s="124"/>
    </row>
    <row r="283" spans="1:26" ht="27.75" hidden="1" customHeight="1" outlineLevel="1">
      <c r="A283" s="140"/>
      <c r="B283" s="155"/>
      <c r="C283" s="155"/>
      <c r="D283" s="155"/>
      <c r="E283" s="156">
        <v>2</v>
      </c>
      <c r="F283" s="157">
        <v>1.3</v>
      </c>
      <c r="G283" s="157"/>
      <c r="H283" s="157">
        <v>2.8</v>
      </c>
      <c r="I283" s="157">
        <v>2</v>
      </c>
      <c r="J283" s="157">
        <f t="shared" si="128"/>
        <v>14.56</v>
      </c>
      <c r="K283" s="157"/>
      <c r="L283" s="175" t="e">
        <f t="shared" si="90"/>
        <v>#REF!</v>
      </c>
      <c r="M283" s="175" t="e">
        <f t="shared" si="91"/>
        <v>#REF!</v>
      </c>
      <c r="N283" s="175" t="e">
        <f t="shared" si="92"/>
        <v>#REF!</v>
      </c>
      <c r="O283" s="175" t="e">
        <f t="shared" si="93"/>
        <v>#REF!</v>
      </c>
      <c r="P283" s="175" t="e">
        <f t="shared" si="94"/>
        <v>#REF!</v>
      </c>
      <c r="Q283" s="175" t="e">
        <f t="shared" si="95"/>
        <v>#REF!</v>
      </c>
      <c r="R283" s="155"/>
      <c r="S283" s="124"/>
      <c r="T283" s="119"/>
      <c r="U283" s="119"/>
      <c r="V283" s="124"/>
      <c r="W283" s="124"/>
      <c r="X283" s="124"/>
      <c r="Y283" s="124"/>
      <c r="Z283" s="124"/>
    </row>
    <row r="284" spans="1:26" ht="27.75" hidden="1" customHeight="1" outlineLevel="1">
      <c r="A284" s="140"/>
      <c r="B284" s="412"/>
      <c r="C284" s="412"/>
      <c r="D284" s="155"/>
      <c r="E284" s="156">
        <v>-1</v>
      </c>
      <c r="F284" s="157">
        <v>0.8</v>
      </c>
      <c r="G284" s="157"/>
      <c r="H284" s="157">
        <v>2.2000000000000002</v>
      </c>
      <c r="I284" s="157">
        <v>2</v>
      </c>
      <c r="J284" s="157">
        <f t="shared" si="128"/>
        <v>-3.52</v>
      </c>
      <c r="K284" s="157"/>
      <c r="L284" s="175" t="e">
        <f t="shared" si="90"/>
        <v>#REF!</v>
      </c>
      <c r="M284" s="175" t="e">
        <f t="shared" si="91"/>
        <v>#REF!</v>
      </c>
      <c r="N284" s="175" t="e">
        <f t="shared" si="92"/>
        <v>#REF!</v>
      </c>
      <c r="O284" s="175" t="e">
        <f t="shared" si="93"/>
        <v>#REF!</v>
      </c>
      <c r="P284" s="175" t="e">
        <f t="shared" si="94"/>
        <v>#REF!</v>
      </c>
      <c r="Q284" s="175" t="e">
        <f t="shared" si="95"/>
        <v>#REF!</v>
      </c>
      <c r="R284" s="155"/>
      <c r="S284" s="124"/>
      <c r="T284" s="119"/>
      <c r="U284" s="119"/>
      <c r="V284" s="124"/>
      <c r="W284" s="124"/>
      <c r="X284" s="124"/>
      <c r="Y284" s="124"/>
      <c r="Z284" s="124"/>
    </row>
    <row r="285" spans="1:26" ht="27.75" hidden="1" customHeight="1" outlineLevel="1">
      <c r="A285" s="140"/>
      <c r="B285" s="412"/>
      <c r="C285" s="412"/>
      <c r="D285" s="155"/>
      <c r="E285" s="156">
        <v>-2</v>
      </c>
      <c r="F285" s="157">
        <v>0.9</v>
      </c>
      <c r="G285" s="157"/>
      <c r="H285" s="157">
        <v>2.2000000000000002</v>
      </c>
      <c r="I285" s="157">
        <v>2</v>
      </c>
      <c r="J285" s="157">
        <f t="shared" si="128"/>
        <v>-7.92</v>
      </c>
      <c r="K285" s="157"/>
      <c r="L285" s="175" t="e">
        <f t="shared" si="90"/>
        <v>#REF!</v>
      </c>
      <c r="M285" s="175" t="e">
        <f t="shared" si="91"/>
        <v>#REF!</v>
      </c>
      <c r="N285" s="175" t="e">
        <f t="shared" si="92"/>
        <v>#REF!</v>
      </c>
      <c r="O285" s="175" t="e">
        <f t="shared" si="93"/>
        <v>#REF!</v>
      </c>
      <c r="P285" s="175" t="e">
        <f t="shared" si="94"/>
        <v>#REF!</v>
      </c>
      <c r="Q285" s="175" t="e">
        <f t="shared" si="95"/>
        <v>#REF!</v>
      </c>
      <c r="R285" s="155"/>
      <c r="S285" s="124"/>
      <c r="T285" s="119"/>
      <c r="U285" s="119"/>
      <c r="V285" s="124"/>
      <c r="W285" s="124"/>
      <c r="X285" s="124"/>
      <c r="Y285" s="124"/>
      <c r="Z285" s="124"/>
    </row>
    <row r="286" spans="1:26" ht="27.75" hidden="1" customHeight="1" outlineLevel="1">
      <c r="A286" s="140"/>
      <c r="B286" s="412"/>
      <c r="C286" s="412"/>
      <c r="D286" s="155"/>
      <c r="E286" s="156">
        <v>-1</v>
      </c>
      <c r="F286" s="157">
        <v>0.8</v>
      </c>
      <c r="G286" s="157"/>
      <c r="H286" s="157">
        <v>0.6</v>
      </c>
      <c r="I286" s="157">
        <v>1</v>
      </c>
      <c r="J286" s="157">
        <f t="shared" si="128"/>
        <v>-0.48</v>
      </c>
      <c r="K286" s="157"/>
      <c r="L286" s="175" t="e">
        <f t="shared" si="90"/>
        <v>#REF!</v>
      </c>
      <c r="M286" s="175" t="e">
        <f t="shared" si="91"/>
        <v>#REF!</v>
      </c>
      <c r="N286" s="175" t="e">
        <f t="shared" si="92"/>
        <v>#REF!</v>
      </c>
      <c r="O286" s="175" t="e">
        <f t="shared" si="93"/>
        <v>#REF!</v>
      </c>
      <c r="P286" s="175" t="e">
        <f t="shared" si="94"/>
        <v>#REF!</v>
      </c>
      <c r="Q286" s="175" t="e">
        <f t="shared" si="95"/>
        <v>#REF!</v>
      </c>
      <c r="R286" s="155"/>
      <c r="S286" s="124"/>
      <c r="T286" s="119"/>
      <c r="U286" s="119"/>
      <c r="V286" s="124"/>
      <c r="W286" s="124"/>
      <c r="X286" s="124"/>
      <c r="Y286" s="124"/>
      <c r="Z286" s="124"/>
    </row>
    <row r="287" spans="1:26" ht="27.75" hidden="1" customHeight="1" outlineLevel="1">
      <c r="A287" s="140"/>
      <c r="B287" s="155" t="s">
        <v>857</v>
      </c>
      <c r="C287" s="155"/>
      <c r="D287" s="214"/>
      <c r="E287" s="156">
        <v>3</v>
      </c>
      <c r="F287" s="157">
        <f>0.4*2+0.1*2</f>
        <v>1</v>
      </c>
      <c r="G287" s="157"/>
      <c r="H287" s="157">
        <v>2.8</v>
      </c>
      <c r="I287" s="157">
        <v>1</v>
      </c>
      <c r="J287" s="157">
        <f t="shared" si="128"/>
        <v>8.4</v>
      </c>
      <c r="K287" s="157"/>
      <c r="L287" s="175" t="e">
        <f t="shared" si="90"/>
        <v>#REF!</v>
      </c>
      <c r="M287" s="175" t="e">
        <f t="shared" si="91"/>
        <v>#REF!</v>
      </c>
      <c r="N287" s="175" t="e">
        <f t="shared" si="92"/>
        <v>#REF!</v>
      </c>
      <c r="O287" s="175" t="e">
        <f t="shared" si="93"/>
        <v>#REF!</v>
      </c>
      <c r="P287" s="175" t="e">
        <f t="shared" si="94"/>
        <v>#REF!</v>
      </c>
      <c r="Q287" s="175" t="e">
        <f t="shared" si="95"/>
        <v>#REF!</v>
      </c>
      <c r="R287" s="155"/>
      <c r="S287" s="124"/>
      <c r="T287" s="119"/>
      <c r="U287" s="119"/>
      <c r="V287" s="124"/>
      <c r="W287" s="124"/>
      <c r="X287" s="124"/>
      <c r="Y287" s="124"/>
      <c r="Z287" s="124"/>
    </row>
    <row r="288" spans="1:26" ht="27.75" hidden="1" customHeight="1" outlineLevel="1">
      <c r="A288" s="140"/>
      <c r="B288" s="155"/>
      <c r="C288" s="155"/>
      <c r="D288" s="214"/>
      <c r="E288" s="156">
        <v>2</v>
      </c>
      <c r="F288" s="157">
        <f>0.4+0.1*2</f>
        <v>0.6</v>
      </c>
      <c r="G288" s="157"/>
      <c r="H288" s="157">
        <v>2.8</v>
      </c>
      <c r="I288" s="157">
        <v>1</v>
      </c>
      <c r="J288" s="157">
        <f t="shared" si="128"/>
        <v>3.36</v>
      </c>
      <c r="K288" s="157"/>
      <c r="L288" s="175" t="e">
        <f t="shared" si="90"/>
        <v>#REF!</v>
      </c>
      <c r="M288" s="175" t="e">
        <f t="shared" si="91"/>
        <v>#REF!</v>
      </c>
      <c r="N288" s="175" t="e">
        <f t="shared" si="92"/>
        <v>#REF!</v>
      </c>
      <c r="O288" s="175" t="e">
        <f t="shared" si="93"/>
        <v>#REF!</v>
      </c>
      <c r="P288" s="175" t="e">
        <f t="shared" si="94"/>
        <v>#REF!</v>
      </c>
      <c r="Q288" s="175" t="e">
        <f t="shared" si="95"/>
        <v>#REF!</v>
      </c>
      <c r="R288" s="155"/>
      <c r="S288" s="124"/>
      <c r="T288" s="119"/>
      <c r="U288" s="119"/>
      <c r="V288" s="124"/>
      <c r="W288" s="124"/>
      <c r="X288" s="124"/>
      <c r="Y288" s="124"/>
      <c r="Z288" s="124"/>
    </row>
    <row r="289" spans="1:26" ht="27.75" hidden="1" customHeight="1" outlineLevel="1">
      <c r="A289" s="140"/>
      <c r="B289" s="159" t="s">
        <v>858</v>
      </c>
      <c r="C289" s="412"/>
      <c r="D289" s="155"/>
      <c r="E289" s="155"/>
      <c r="F289" s="155"/>
      <c r="G289" s="155"/>
      <c r="H289" s="155"/>
      <c r="I289" s="155"/>
      <c r="J289" s="157"/>
      <c r="K289" s="157"/>
      <c r="L289" s="175" t="e">
        <f t="shared" si="90"/>
        <v>#REF!</v>
      </c>
      <c r="M289" s="175" t="e">
        <f t="shared" si="91"/>
        <v>#REF!</v>
      </c>
      <c r="N289" s="175" t="e">
        <f t="shared" si="92"/>
        <v>#REF!</v>
      </c>
      <c r="O289" s="175" t="e">
        <f t="shared" si="93"/>
        <v>#REF!</v>
      </c>
      <c r="P289" s="175" t="e">
        <f t="shared" si="94"/>
        <v>#REF!</v>
      </c>
      <c r="Q289" s="175" t="e">
        <f t="shared" si="95"/>
        <v>#REF!</v>
      </c>
      <c r="R289" s="155"/>
      <c r="S289" s="124"/>
      <c r="T289" s="119"/>
      <c r="U289" s="119"/>
      <c r="V289" s="124"/>
      <c r="W289" s="124"/>
      <c r="X289" s="124"/>
      <c r="Y289" s="124"/>
      <c r="Z289" s="124"/>
    </row>
    <row r="290" spans="1:26" ht="27.75" hidden="1" customHeight="1" outlineLevel="1">
      <c r="A290" s="140"/>
      <c r="B290" s="141" t="s">
        <v>723</v>
      </c>
      <c r="C290" s="412"/>
      <c r="D290" s="155"/>
      <c r="E290" s="155">
        <v>1</v>
      </c>
      <c r="F290" s="155">
        <v>0.9</v>
      </c>
      <c r="G290" s="155">
        <v>0.1</v>
      </c>
      <c r="H290" s="155">
        <v>2.2000000000000002</v>
      </c>
      <c r="I290" s="155">
        <v>1</v>
      </c>
      <c r="J290" s="157">
        <f t="shared" ref="J290:J291" si="129">I290*(H290*2+F290)*G290*E290</f>
        <v>0.53</v>
      </c>
      <c r="K290" s="157"/>
      <c r="L290" s="175" t="e">
        <f t="shared" si="90"/>
        <v>#REF!</v>
      </c>
      <c r="M290" s="175" t="e">
        <f t="shared" si="91"/>
        <v>#REF!</v>
      </c>
      <c r="N290" s="175" t="e">
        <f t="shared" si="92"/>
        <v>#REF!</v>
      </c>
      <c r="O290" s="175" t="e">
        <f t="shared" si="93"/>
        <v>#REF!</v>
      </c>
      <c r="P290" s="175" t="e">
        <f t="shared" si="94"/>
        <v>#REF!</v>
      </c>
      <c r="Q290" s="175" t="e">
        <f t="shared" si="95"/>
        <v>#REF!</v>
      </c>
      <c r="R290" s="155"/>
      <c r="S290" s="124"/>
      <c r="T290" s="119"/>
      <c r="U290" s="119"/>
      <c r="V290" s="124"/>
      <c r="W290" s="124"/>
      <c r="X290" s="124"/>
      <c r="Y290" s="124"/>
      <c r="Z290" s="124"/>
    </row>
    <row r="291" spans="1:26" ht="27.75" hidden="1" customHeight="1" outlineLevel="1">
      <c r="A291" s="140"/>
      <c r="B291" s="141" t="s">
        <v>725</v>
      </c>
      <c r="C291" s="412"/>
      <c r="D291" s="155"/>
      <c r="E291" s="155">
        <v>1</v>
      </c>
      <c r="F291" s="155">
        <v>0.8</v>
      </c>
      <c r="G291" s="155">
        <v>0.1</v>
      </c>
      <c r="H291" s="155">
        <v>2.2000000000000002</v>
      </c>
      <c r="I291" s="155">
        <v>1</v>
      </c>
      <c r="J291" s="157">
        <f t="shared" si="129"/>
        <v>0.52</v>
      </c>
      <c r="K291" s="157"/>
      <c r="L291" s="175" t="e">
        <f t="shared" si="90"/>
        <v>#REF!</v>
      </c>
      <c r="M291" s="175" t="e">
        <f t="shared" si="91"/>
        <v>#REF!</v>
      </c>
      <c r="N291" s="175" t="e">
        <f t="shared" si="92"/>
        <v>#REF!</v>
      </c>
      <c r="O291" s="175" t="e">
        <f t="shared" si="93"/>
        <v>#REF!</v>
      </c>
      <c r="P291" s="175" t="e">
        <f t="shared" si="94"/>
        <v>#REF!</v>
      </c>
      <c r="Q291" s="175" t="e">
        <f t="shared" si="95"/>
        <v>#REF!</v>
      </c>
      <c r="R291" s="155"/>
      <c r="S291" s="124"/>
      <c r="T291" s="119"/>
      <c r="U291" s="119"/>
      <c r="V291" s="124"/>
      <c r="W291" s="124"/>
      <c r="X291" s="124"/>
      <c r="Y291" s="124"/>
      <c r="Z291" s="124"/>
    </row>
    <row r="292" spans="1:26" ht="27.75" hidden="1" customHeight="1" outlineLevel="1">
      <c r="A292" s="140"/>
      <c r="B292" s="141" t="s">
        <v>859</v>
      </c>
      <c r="C292" s="412"/>
      <c r="D292" s="155"/>
      <c r="E292" s="155">
        <v>1</v>
      </c>
      <c r="F292" s="155">
        <v>0.8</v>
      </c>
      <c r="G292" s="155">
        <v>0.1</v>
      </c>
      <c r="H292" s="155">
        <v>0.6</v>
      </c>
      <c r="I292" s="155">
        <v>1</v>
      </c>
      <c r="J292" s="157">
        <f t="shared" ref="J292:J293" si="130">I292*(H292+F292)*2*G292*E292</f>
        <v>0.28000000000000003</v>
      </c>
      <c r="K292" s="157"/>
      <c r="L292" s="175" t="e">
        <f t="shared" si="90"/>
        <v>#REF!</v>
      </c>
      <c r="M292" s="175" t="e">
        <f t="shared" si="91"/>
        <v>#REF!</v>
      </c>
      <c r="N292" s="175" t="e">
        <f t="shared" si="92"/>
        <v>#REF!</v>
      </c>
      <c r="O292" s="175" t="e">
        <f t="shared" si="93"/>
        <v>#REF!</v>
      </c>
      <c r="P292" s="175" t="e">
        <f t="shared" si="94"/>
        <v>#REF!</v>
      </c>
      <c r="Q292" s="175" t="e">
        <f t="shared" si="95"/>
        <v>#REF!</v>
      </c>
      <c r="R292" s="155"/>
      <c r="S292" s="124"/>
      <c r="T292" s="119"/>
      <c r="U292" s="119"/>
      <c r="V292" s="124"/>
      <c r="W292" s="124"/>
      <c r="X292" s="124"/>
      <c r="Y292" s="124"/>
      <c r="Z292" s="124"/>
    </row>
    <row r="293" spans="1:26" ht="27.75" hidden="1" customHeight="1" outlineLevel="1">
      <c r="A293" s="140"/>
      <c r="B293" s="141" t="s">
        <v>860</v>
      </c>
      <c r="C293" s="412"/>
      <c r="D293" s="155"/>
      <c r="E293" s="155">
        <v>2</v>
      </c>
      <c r="F293" s="155">
        <v>1.8</v>
      </c>
      <c r="G293" s="155">
        <v>0.2</v>
      </c>
      <c r="H293" s="155">
        <v>1.2</v>
      </c>
      <c r="I293" s="155">
        <v>1</v>
      </c>
      <c r="J293" s="157">
        <f t="shared" si="130"/>
        <v>2.4</v>
      </c>
      <c r="K293" s="157"/>
      <c r="L293" s="175" t="e">
        <f t="shared" si="90"/>
        <v>#REF!</v>
      </c>
      <c r="M293" s="175" t="e">
        <f t="shared" si="91"/>
        <v>#REF!</v>
      </c>
      <c r="N293" s="175" t="e">
        <f t="shared" si="92"/>
        <v>#REF!</v>
      </c>
      <c r="O293" s="175" t="e">
        <f t="shared" si="93"/>
        <v>#REF!</v>
      </c>
      <c r="P293" s="175" t="e">
        <f t="shared" si="94"/>
        <v>#REF!</v>
      </c>
      <c r="Q293" s="175" t="e">
        <f t="shared" si="95"/>
        <v>#REF!</v>
      </c>
      <c r="R293" s="155"/>
      <c r="S293" s="124"/>
      <c r="T293" s="119"/>
      <c r="U293" s="119"/>
      <c r="V293" s="124"/>
      <c r="W293" s="124"/>
      <c r="X293" s="124"/>
      <c r="Y293" s="124"/>
      <c r="Z293" s="124"/>
    </row>
    <row r="294" spans="1:26" ht="35.25" customHeight="1" collapsed="1">
      <c r="A294" s="140">
        <v>4</v>
      </c>
      <c r="B294" s="155" t="s">
        <v>395</v>
      </c>
      <c r="C294" s="155" t="str">
        <f>C275</f>
        <v>Mortar grade 75</v>
      </c>
      <c r="D294" s="214" t="s">
        <v>206</v>
      </c>
      <c r="E294" s="156"/>
      <c r="F294" s="157"/>
      <c r="G294" s="157"/>
      <c r="H294" s="157"/>
      <c r="I294" s="157"/>
      <c r="J294" s="157"/>
      <c r="K294" s="157">
        <f>SUM(J295:J305)</f>
        <v>51.88</v>
      </c>
      <c r="L294" s="175" t="e">
        <f t="shared" si="90"/>
        <v>#REF!</v>
      </c>
      <c r="M294" s="175" t="e">
        <f t="shared" si="91"/>
        <v>#REF!</v>
      </c>
      <c r="N294" s="175" t="e">
        <f t="shared" si="92"/>
        <v>#REF!</v>
      </c>
      <c r="O294" s="175" t="e">
        <f t="shared" si="93"/>
        <v>#REF!</v>
      </c>
      <c r="P294" s="175" t="e">
        <f t="shared" si="94"/>
        <v>#REF!</v>
      </c>
      <c r="Q294" s="175" t="e">
        <f t="shared" si="95"/>
        <v>#REF!</v>
      </c>
      <c r="R294" s="155"/>
      <c r="S294" s="124"/>
      <c r="T294" s="119">
        <f>'C02.CSA_OFFICE'!T1002</f>
        <v>42000</v>
      </c>
      <c r="U294" s="119">
        <f>'C02.CSA_OFFICE'!U1002</f>
        <v>65000</v>
      </c>
      <c r="V294" s="124"/>
      <c r="W294" s="124"/>
      <c r="X294" s="124"/>
      <c r="Y294" s="124"/>
      <c r="Z294" s="124"/>
    </row>
    <row r="295" spans="1:26" ht="27.75" hidden="1" customHeight="1" outlineLevel="1">
      <c r="A295" s="140"/>
      <c r="B295" s="155" t="s">
        <v>489</v>
      </c>
      <c r="C295" s="155"/>
      <c r="D295" s="155"/>
      <c r="E295" s="155">
        <v>6</v>
      </c>
      <c r="F295" s="155">
        <v>0.4</v>
      </c>
      <c r="G295" s="155"/>
      <c r="H295" s="155">
        <f t="shared" ref="H295:I295" si="131">H173</f>
        <v>2.8</v>
      </c>
      <c r="I295" s="155">
        <f t="shared" si="131"/>
        <v>1</v>
      </c>
      <c r="J295" s="157">
        <f t="shared" ref="J295:J305" si="132">PRODUCT(E295:I295)</f>
        <v>6.72</v>
      </c>
      <c r="K295" s="157"/>
      <c r="L295" s="175" t="e">
        <f t="shared" si="90"/>
        <v>#REF!</v>
      </c>
      <c r="M295" s="175" t="e">
        <f t="shared" si="91"/>
        <v>#REF!</v>
      </c>
      <c r="N295" s="175" t="e">
        <f t="shared" si="92"/>
        <v>#REF!</v>
      </c>
      <c r="O295" s="175" t="e">
        <f t="shared" si="93"/>
        <v>#REF!</v>
      </c>
      <c r="P295" s="175" t="e">
        <f t="shared" si="94"/>
        <v>#REF!</v>
      </c>
      <c r="Q295" s="175" t="e">
        <f t="shared" si="95"/>
        <v>#REF!</v>
      </c>
      <c r="R295" s="155"/>
      <c r="S295" s="124"/>
      <c r="T295" s="119"/>
      <c r="U295" s="119"/>
      <c r="V295" s="124"/>
      <c r="W295" s="124"/>
      <c r="X295" s="124"/>
      <c r="Y295" s="124"/>
      <c r="Z295" s="124"/>
    </row>
    <row r="296" spans="1:26" ht="27.75" hidden="1" customHeight="1" outlineLevel="1">
      <c r="A296" s="140"/>
      <c r="B296" s="155"/>
      <c r="C296" s="155"/>
      <c r="D296" s="155"/>
      <c r="E296" s="155">
        <v>1</v>
      </c>
      <c r="F296" s="155">
        <v>0.8</v>
      </c>
      <c r="G296" s="155"/>
      <c r="H296" s="155">
        <v>1.6</v>
      </c>
      <c r="I296" s="155">
        <v>1</v>
      </c>
      <c r="J296" s="157">
        <f t="shared" si="132"/>
        <v>1.28</v>
      </c>
      <c r="K296" s="157"/>
      <c r="L296" s="175" t="e">
        <f t="shared" si="90"/>
        <v>#REF!</v>
      </c>
      <c r="M296" s="175" t="e">
        <f t="shared" si="91"/>
        <v>#REF!</v>
      </c>
      <c r="N296" s="175" t="e">
        <f t="shared" si="92"/>
        <v>#REF!</v>
      </c>
      <c r="O296" s="175" t="e">
        <f t="shared" si="93"/>
        <v>#REF!</v>
      </c>
      <c r="P296" s="175" t="e">
        <f t="shared" si="94"/>
        <v>#REF!</v>
      </c>
      <c r="Q296" s="175" t="e">
        <f t="shared" si="95"/>
        <v>#REF!</v>
      </c>
      <c r="R296" s="155"/>
      <c r="S296" s="124"/>
      <c r="T296" s="119"/>
      <c r="U296" s="119"/>
      <c r="V296" s="124"/>
      <c r="W296" s="124"/>
      <c r="X296" s="124"/>
      <c r="Y296" s="124"/>
      <c r="Z296" s="124"/>
    </row>
    <row r="297" spans="1:26" ht="27.75" hidden="1" customHeight="1" outlineLevel="1">
      <c r="A297" s="140"/>
      <c r="B297" s="155" t="s">
        <v>475</v>
      </c>
      <c r="C297" s="155"/>
      <c r="D297" s="155">
        <f>D185</f>
        <v>0</v>
      </c>
      <c r="E297" s="155">
        <v>2</v>
      </c>
      <c r="F297" s="155">
        <v>6.3</v>
      </c>
      <c r="G297" s="155"/>
      <c r="H297" s="155">
        <v>0.2</v>
      </c>
      <c r="I297" s="155">
        <v>1</v>
      </c>
      <c r="J297" s="157">
        <f t="shared" si="132"/>
        <v>2.52</v>
      </c>
      <c r="K297" s="157"/>
      <c r="L297" s="175" t="e">
        <f t="shared" si="90"/>
        <v>#REF!</v>
      </c>
      <c r="M297" s="175" t="e">
        <f t="shared" si="91"/>
        <v>#REF!</v>
      </c>
      <c r="N297" s="175" t="e">
        <f t="shared" si="92"/>
        <v>#REF!</v>
      </c>
      <c r="O297" s="175" t="e">
        <f t="shared" si="93"/>
        <v>#REF!</v>
      </c>
      <c r="P297" s="175" t="e">
        <f t="shared" si="94"/>
        <v>#REF!</v>
      </c>
      <c r="Q297" s="175" t="e">
        <f t="shared" si="95"/>
        <v>#REF!</v>
      </c>
      <c r="R297" s="155"/>
      <c r="S297" s="124"/>
      <c r="T297" s="119"/>
      <c r="U297" s="119"/>
      <c r="V297" s="124"/>
      <c r="W297" s="124"/>
      <c r="X297" s="124"/>
      <c r="Y297" s="124"/>
      <c r="Z297" s="124"/>
    </row>
    <row r="298" spans="1:26" ht="27.75" hidden="1" customHeight="1" outlineLevel="1">
      <c r="A298" s="140"/>
      <c r="B298" s="155"/>
      <c r="C298" s="155"/>
      <c r="D298" s="155"/>
      <c r="E298" s="155">
        <v>1</v>
      </c>
      <c r="F298" s="155">
        <f>4.2*2+4*2</f>
        <v>16.399999999999999</v>
      </c>
      <c r="G298" s="155"/>
      <c r="H298" s="155">
        <v>0.2</v>
      </c>
      <c r="I298" s="155">
        <v>1</v>
      </c>
      <c r="J298" s="157">
        <f t="shared" si="132"/>
        <v>3.28</v>
      </c>
      <c r="K298" s="157"/>
      <c r="L298" s="175" t="e">
        <f t="shared" si="90"/>
        <v>#REF!</v>
      </c>
      <c r="M298" s="175" t="e">
        <f t="shared" si="91"/>
        <v>#REF!</v>
      </c>
      <c r="N298" s="175" t="e">
        <f t="shared" si="92"/>
        <v>#REF!</v>
      </c>
      <c r="O298" s="175" t="e">
        <f t="shared" si="93"/>
        <v>#REF!</v>
      </c>
      <c r="P298" s="175" t="e">
        <f t="shared" si="94"/>
        <v>#REF!</v>
      </c>
      <c r="Q298" s="175" t="e">
        <f t="shared" si="95"/>
        <v>#REF!</v>
      </c>
      <c r="R298" s="155"/>
      <c r="S298" s="124"/>
      <c r="T298" s="119"/>
      <c r="U298" s="119"/>
      <c r="V298" s="124"/>
      <c r="W298" s="124"/>
      <c r="X298" s="124"/>
      <c r="Y298" s="124"/>
      <c r="Z298" s="124"/>
    </row>
    <row r="299" spans="1:26" ht="27.75" hidden="1" customHeight="1" outlineLevel="1">
      <c r="A299" s="140"/>
      <c r="B299" s="155"/>
      <c r="C299" s="155"/>
      <c r="D299" s="155"/>
      <c r="E299" s="155">
        <v>2</v>
      </c>
      <c r="F299" s="155">
        <v>5.5</v>
      </c>
      <c r="G299" s="155"/>
      <c r="H299" s="155">
        <f t="shared" ref="H299:H300" si="133">0.4+0.2</f>
        <v>0.6</v>
      </c>
      <c r="I299" s="155">
        <v>1</v>
      </c>
      <c r="J299" s="157">
        <f t="shared" si="132"/>
        <v>6.6</v>
      </c>
      <c r="K299" s="157"/>
      <c r="L299" s="175" t="e">
        <f t="shared" si="90"/>
        <v>#REF!</v>
      </c>
      <c r="M299" s="175" t="e">
        <f t="shared" si="91"/>
        <v>#REF!</v>
      </c>
      <c r="N299" s="175" t="e">
        <f t="shared" si="92"/>
        <v>#REF!</v>
      </c>
      <c r="O299" s="175" t="e">
        <f t="shared" si="93"/>
        <v>#REF!</v>
      </c>
      <c r="P299" s="175" t="e">
        <f t="shared" si="94"/>
        <v>#REF!</v>
      </c>
      <c r="Q299" s="175" t="e">
        <f t="shared" si="95"/>
        <v>#REF!</v>
      </c>
      <c r="R299" s="155"/>
      <c r="S299" s="124"/>
      <c r="T299" s="119"/>
      <c r="U299" s="119"/>
      <c r="V299" s="124"/>
      <c r="W299" s="124"/>
      <c r="X299" s="124"/>
      <c r="Y299" s="124"/>
      <c r="Z299" s="124"/>
    </row>
    <row r="300" spans="1:26" ht="27.75" hidden="1" customHeight="1" outlineLevel="1">
      <c r="A300" s="140"/>
      <c r="B300" s="155"/>
      <c r="C300" s="155"/>
      <c r="D300" s="155"/>
      <c r="E300" s="155">
        <v>2</v>
      </c>
      <c r="F300" s="155">
        <v>6.5</v>
      </c>
      <c r="G300" s="155"/>
      <c r="H300" s="155">
        <f t="shared" si="133"/>
        <v>0.6</v>
      </c>
      <c r="I300" s="155">
        <v>1</v>
      </c>
      <c r="J300" s="157">
        <f t="shared" si="132"/>
        <v>7.8</v>
      </c>
      <c r="K300" s="157"/>
      <c r="L300" s="175" t="e">
        <f t="shared" si="90"/>
        <v>#REF!</v>
      </c>
      <c r="M300" s="175" t="e">
        <f t="shared" si="91"/>
        <v>#REF!</v>
      </c>
      <c r="N300" s="175" t="e">
        <f t="shared" si="92"/>
        <v>#REF!</v>
      </c>
      <c r="O300" s="175" t="e">
        <f t="shared" si="93"/>
        <v>#REF!</v>
      </c>
      <c r="P300" s="175" t="e">
        <f t="shared" si="94"/>
        <v>#REF!</v>
      </c>
      <c r="Q300" s="175" t="e">
        <f t="shared" si="95"/>
        <v>#REF!</v>
      </c>
      <c r="R300" s="155"/>
      <c r="S300" s="124"/>
      <c r="T300" s="119"/>
      <c r="U300" s="119"/>
      <c r="V300" s="124"/>
      <c r="W300" s="124"/>
      <c r="X300" s="124"/>
      <c r="Y300" s="124"/>
      <c r="Z300" s="124"/>
    </row>
    <row r="301" spans="1:26" ht="27.75" hidden="1" customHeight="1" outlineLevel="1">
      <c r="A301" s="140"/>
      <c r="B301" s="155" t="s">
        <v>861</v>
      </c>
      <c r="C301" s="155"/>
      <c r="D301" s="155"/>
      <c r="E301" s="155"/>
      <c r="F301" s="155"/>
      <c r="G301" s="155"/>
      <c r="H301" s="155"/>
      <c r="I301" s="155"/>
      <c r="J301" s="157">
        <f t="shared" si="132"/>
        <v>0</v>
      </c>
      <c r="K301" s="157"/>
      <c r="L301" s="175" t="e">
        <f t="shared" si="90"/>
        <v>#REF!</v>
      </c>
      <c r="M301" s="175" t="e">
        <f t="shared" si="91"/>
        <v>#REF!</v>
      </c>
      <c r="N301" s="175" t="e">
        <f t="shared" si="92"/>
        <v>#REF!</v>
      </c>
      <c r="O301" s="175" t="e">
        <f t="shared" si="93"/>
        <v>#REF!</v>
      </c>
      <c r="P301" s="175" t="e">
        <f t="shared" si="94"/>
        <v>#REF!</v>
      </c>
      <c r="Q301" s="175" t="e">
        <f t="shared" si="95"/>
        <v>#REF!</v>
      </c>
      <c r="R301" s="155"/>
      <c r="S301" s="124"/>
      <c r="T301" s="119"/>
      <c r="U301" s="119"/>
      <c r="V301" s="124"/>
      <c r="W301" s="124"/>
      <c r="X301" s="124"/>
      <c r="Y301" s="124"/>
      <c r="Z301" s="124"/>
    </row>
    <row r="302" spans="1:26" ht="27.75" hidden="1" customHeight="1" outlineLevel="1">
      <c r="A302" s="140"/>
      <c r="B302" s="155"/>
      <c r="C302" s="155"/>
      <c r="D302" s="155"/>
      <c r="E302" s="155">
        <v>2</v>
      </c>
      <c r="F302" s="155">
        <v>5.0999999999999996</v>
      </c>
      <c r="G302" s="155"/>
      <c r="H302" s="155">
        <v>0.1</v>
      </c>
      <c r="I302" s="155">
        <v>1</v>
      </c>
      <c r="J302" s="157">
        <f t="shared" si="132"/>
        <v>1.02</v>
      </c>
      <c r="K302" s="157"/>
      <c r="L302" s="175" t="e">
        <f t="shared" si="90"/>
        <v>#REF!</v>
      </c>
      <c r="M302" s="175" t="e">
        <f t="shared" si="91"/>
        <v>#REF!</v>
      </c>
      <c r="N302" s="175" t="e">
        <f t="shared" si="92"/>
        <v>#REF!</v>
      </c>
      <c r="O302" s="175" t="e">
        <f t="shared" si="93"/>
        <v>#REF!</v>
      </c>
      <c r="P302" s="175" t="e">
        <f t="shared" si="94"/>
        <v>#REF!</v>
      </c>
      <c r="Q302" s="175" t="e">
        <f t="shared" si="95"/>
        <v>#REF!</v>
      </c>
      <c r="R302" s="155"/>
      <c r="S302" s="124"/>
      <c r="T302" s="119"/>
      <c r="U302" s="119"/>
      <c r="V302" s="124"/>
      <c r="W302" s="124"/>
      <c r="X302" s="124"/>
      <c r="Y302" s="124"/>
      <c r="Z302" s="124"/>
    </row>
    <row r="303" spans="1:26" ht="27.75" hidden="1" customHeight="1" outlineLevel="1">
      <c r="A303" s="140"/>
      <c r="B303" s="155" t="s">
        <v>862</v>
      </c>
      <c r="C303" s="155"/>
      <c r="D303" s="155"/>
      <c r="E303" s="155">
        <v>1</v>
      </c>
      <c r="F303" s="155">
        <v>6.5</v>
      </c>
      <c r="G303" s="155"/>
      <c r="H303" s="155">
        <v>1.5</v>
      </c>
      <c r="I303" s="155">
        <v>1</v>
      </c>
      <c r="J303" s="157">
        <f t="shared" si="132"/>
        <v>9.75</v>
      </c>
      <c r="K303" s="157"/>
      <c r="L303" s="175" t="e">
        <f t="shared" si="90"/>
        <v>#REF!</v>
      </c>
      <c r="M303" s="175" t="e">
        <f t="shared" si="91"/>
        <v>#REF!</v>
      </c>
      <c r="N303" s="175" t="e">
        <f t="shared" si="92"/>
        <v>#REF!</v>
      </c>
      <c r="O303" s="175" t="e">
        <f t="shared" si="93"/>
        <v>#REF!</v>
      </c>
      <c r="P303" s="175" t="e">
        <f t="shared" si="94"/>
        <v>#REF!</v>
      </c>
      <c r="Q303" s="175" t="e">
        <f t="shared" si="95"/>
        <v>#REF!</v>
      </c>
      <c r="R303" s="155"/>
      <c r="S303" s="124"/>
      <c r="T303" s="119"/>
      <c r="U303" s="119"/>
      <c r="V303" s="124"/>
      <c r="W303" s="124"/>
      <c r="X303" s="124"/>
      <c r="Y303" s="124"/>
      <c r="Z303" s="124"/>
    </row>
    <row r="304" spans="1:26" ht="27.75" hidden="1" customHeight="1" outlineLevel="1">
      <c r="A304" s="140"/>
      <c r="B304" s="155"/>
      <c r="C304" s="155"/>
      <c r="D304" s="155"/>
      <c r="E304" s="155">
        <v>2</v>
      </c>
      <c r="F304" s="155">
        <v>6.1</v>
      </c>
      <c r="G304" s="155"/>
      <c r="H304" s="155">
        <v>0.3</v>
      </c>
      <c r="I304" s="155">
        <v>1</v>
      </c>
      <c r="J304" s="157">
        <f t="shared" si="132"/>
        <v>3.66</v>
      </c>
      <c r="K304" s="157"/>
      <c r="L304" s="175" t="e">
        <f t="shared" si="90"/>
        <v>#REF!</v>
      </c>
      <c r="M304" s="175" t="e">
        <f t="shared" si="91"/>
        <v>#REF!</v>
      </c>
      <c r="N304" s="175" t="e">
        <f t="shared" si="92"/>
        <v>#REF!</v>
      </c>
      <c r="O304" s="175" t="e">
        <f t="shared" si="93"/>
        <v>#REF!</v>
      </c>
      <c r="P304" s="175" t="e">
        <f t="shared" si="94"/>
        <v>#REF!</v>
      </c>
      <c r="Q304" s="175" t="e">
        <f t="shared" si="95"/>
        <v>#REF!</v>
      </c>
      <c r="R304" s="155"/>
      <c r="S304" s="124"/>
      <c r="T304" s="119"/>
      <c r="U304" s="119"/>
      <c r="V304" s="124"/>
      <c r="W304" s="124"/>
      <c r="X304" s="124"/>
      <c r="Y304" s="124"/>
      <c r="Z304" s="124"/>
    </row>
    <row r="305" spans="1:26" ht="27.75" hidden="1" customHeight="1" outlineLevel="1">
      <c r="A305" s="140"/>
      <c r="B305" s="155" t="s">
        <v>863</v>
      </c>
      <c r="C305" s="155"/>
      <c r="D305" s="155"/>
      <c r="E305" s="155">
        <v>1</v>
      </c>
      <c r="F305" s="155">
        <v>3.7</v>
      </c>
      <c r="G305" s="155"/>
      <c r="H305" s="155">
        <v>2.5</v>
      </c>
      <c r="I305" s="155">
        <v>1</v>
      </c>
      <c r="J305" s="157">
        <f t="shared" si="132"/>
        <v>9.25</v>
      </c>
      <c r="K305" s="157"/>
      <c r="L305" s="175" t="e">
        <f t="shared" si="90"/>
        <v>#REF!</v>
      </c>
      <c r="M305" s="175" t="e">
        <f t="shared" si="91"/>
        <v>#REF!</v>
      </c>
      <c r="N305" s="175" t="e">
        <f t="shared" si="92"/>
        <v>#REF!</v>
      </c>
      <c r="O305" s="175" t="e">
        <f t="shared" si="93"/>
        <v>#REF!</v>
      </c>
      <c r="P305" s="175" t="e">
        <f t="shared" si="94"/>
        <v>#REF!</v>
      </c>
      <c r="Q305" s="175" t="e">
        <f t="shared" si="95"/>
        <v>#REF!</v>
      </c>
      <c r="R305" s="155"/>
      <c r="S305" s="124"/>
      <c r="T305" s="119"/>
      <c r="U305" s="119"/>
      <c r="V305" s="124"/>
      <c r="W305" s="124"/>
      <c r="X305" s="124"/>
      <c r="Y305" s="124"/>
      <c r="Z305" s="124"/>
    </row>
    <row r="306" spans="1:26" ht="27.75" hidden="1" customHeight="1" outlineLevel="1">
      <c r="A306" s="140"/>
      <c r="B306" s="155"/>
      <c r="C306" s="155"/>
      <c r="D306" s="155"/>
      <c r="E306" s="155"/>
      <c r="F306" s="155"/>
      <c r="G306" s="155"/>
      <c r="H306" s="155"/>
      <c r="I306" s="155"/>
      <c r="J306" s="157"/>
      <c r="K306" s="157"/>
      <c r="L306" s="175" t="e">
        <f t="shared" si="90"/>
        <v>#REF!</v>
      </c>
      <c r="M306" s="175" t="e">
        <f t="shared" si="91"/>
        <v>#REF!</v>
      </c>
      <c r="N306" s="175" t="e">
        <f t="shared" si="92"/>
        <v>#REF!</v>
      </c>
      <c r="O306" s="175" t="e">
        <f t="shared" si="93"/>
        <v>#REF!</v>
      </c>
      <c r="P306" s="175" t="e">
        <f t="shared" si="94"/>
        <v>#REF!</v>
      </c>
      <c r="Q306" s="175" t="e">
        <f t="shared" si="95"/>
        <v>#REF!</v>
      </c>
      <c r="R306" s="155"/>
      <c r="S306" s="124"/>
      <c r="T306" s="119"/>
      <c r="U306" s="119"/>
      <c r="V306" s="124"/>
      <c r="W306" s="124"/>
      <c r="X306" s="124"/>
      <c r="Y306" s="124"/>
      <c r="Z306" s="124"/>
    </row>
    <row r="307" spans="1:26" ht="33.75" customHeight="1" collapsed="1">
      <c r="A307" s="140">
        <v>5</v>
      </c>
      <c r="B307" s="155" t="s">
        <v>396</v>
      </c>
      <c r="C307" s="155" t="str">
        <f>C294</f>
        <v>Mortar grade 75</v>
      </c>
      <c r="D307" s="214" t="s">
        <v>242</v>
      </c>
      <c r="E307" s="156"/>
      <c r="F307" s="157"/>
      <c r="G307" s="157"/>
      <c r="H307" s="157"/>
      <c r="I307" s="157"/>
      <c r="J307" s="157"/>
      <c r="K307" s="157">
        <f>SUM(J308:J310)</f>
        <v>22.5</v>
      </c>
      <c r="L307" s="175" t="e">
        <f t="shared" si="90"/>
        <v>#REF!</v>
      </c>
      <c r="M307" s="175" t="e">
        <f t="shared" si="91"/>
        <v>#REF!</v>
      </c>
      <c r="N307" s="175" t="e">
        <f t="shared" si="92"/>
        <v>#REF!</v>
      </c>
      <c r="O307" s="175" t="e">
        <f t="shared" si="93"/>
        <v>#REF!</v>
      </c>
      <c r="P307" s="175" t="e">
        <f t="shared" si="94"/>
        <v>#REF!</v>
      </c>
      <c r="Q307" s="175" t="e">
        <f t="shared" si="95"/>
        <v>#REF!</v>
      </c>
      <c r="R307" s="155"/>
      <c r="S307" s="124"/>
      <c r="T307" s="119">
        <f>'C02.CSA_OFFICE'!T1017</f>
        <v>18000</v>
      </c>
      <c r="U307" s="119">
        <f>'C02.CSA_OFFICE'!U1017</f>
        <v>35000</v>
      </c>
      <c r="V307" s="124"/>
      <c r="W307" s="124"/>
      <c r="X307" s="124"/>
      <c r="Y307" s="124"/>
      <c r="Z307" s="124"/>
    </row>
    <row r="308" spans="1:26" ht="27.75" hidden="1" customHeight="1" outlineLevel="1">
      <c r="A308" s="140"/>
      <c r="B308" s="155"/>
      <c r="C308" s="155"/>
      <c r="D308" s="155"/>
      <c r="E308" s="156">
        <v>2</v>
      </c>
      <c r="F308" s="157">
        <v>1.8</v>
      </c>
      <c r="G308" s="157"/>
      <c r="H308" s="157">
        <v>1.2</v>
      </c>
      <c r="I308" s="157">
        <v>1</v>
      </c>
      <c r="J308" s="157">
        <f>I308*(H308+F308)*2*E308</f>
        <v>12</v>
      </c>
      <c r="K308" s="157"/>
      <c r="L308" s="175" t="e">
        <f t="shared" si="90"/>
        <v>#REF!</v>
      </c>
      <c r="M308" s="175" t="e">
        <f t="shared" si="91"/>
        <v>#REF!</v>
      </c>
      <c r="N308" s="175" t="e">
        <f t="shared" si="92"/>
        <v>#REF!</v>
      </c>
      <c r="O308" s="175" t="e">
        <f t="shared" si="93"/>
        <v>#REF!</v>
      </c>
      <c r="P308" s="175" t="e">
        <f t="shared" si="94"/>
        <v>#REF!</v>
      </c>
      <c r="Q308" s="175" t="e">
        <f t="shared" si="95"/>
        <v>#REF!</v>
      </c>
      <c r="R308" s="155"/>
      <c r="S308" s="124"/>
      <c r="T308" s="119"/>
      <c r="U308" s="119"/>
      <c r="V308" s="124"/>
      <c r="W308" s="124"/>
      <c r="X308" s="124"/>
      <c r="Y308" s="124"/>
      <c r="Z308" s="124"/>
    </row>
    <row r="309" spans="1:26" ht="27.75" hidden="1" customHeight="1" outlineLevel="1">
      <c r="A309" s="140"/>
      <c r="B309" s="155"/>
      <c r="C309" s="155"/>
      <c r="D309" s="155"/>
      <c r="E309" s="156">
        <v>1</v>
      </c>
      <c r="F309" s="157">
        <v>0.8</v>
      </c>
      <c r="G309" s="157"/>
      <c r="H309" s="157">
        <v>2.2000000000000002</v>
      </c>
      <c r="I309" s="157">
        <v>1</v>
      </c>
      <c r="J309" s="157">
        <f t="shared" ref="J309:J310" si="134">I309*(H309*2+F309)*E309</f>
        <v>5.2</v>
      </c>
      <c r="K309" s="157"/>
      <c r="L309" s="175" t="e">
        <f t="shared" si="90"/>
        <v>#REF!</v>
      </c>
      <c r="M309" s="175" t="e">
        <f t="shared" si="91"/>
        <v>#REF!</v>
      </c>
      <c r="N309" s="175" t="e">
        <f t="shared" si="92"/>
        <v>#REF!</v>
      </c>
      <c r="O309" s="175" t="e">
        <f t="shared" si="93"/>
        <v>#REF!</v>
      </c>
      <c r="P309" s="175" t="e">
        <f t="shared" si="94"/>
        <v>#REF!</v>
      </c>
      <c r="Q309" s="175" t="e">
        <f t="shared" si="95"/>
        <v>#REF!</v>
      </c>
      <c r="R309" s="155"/>
      <c r="S309" s="124"/>
      <c r="T309" s="119"/>
      <c r="U309" s="119"/>
      <c r="V309" s="124"/>
      <c r="W309" s="124"/>
      <c r="X309" s="124"/>
      <c r="Y309" s="124"/>
      <c r="Z309" s="124"/>
    </row>
    <row r="310" spans="1:26" ht="27.75" hidden="1" customHeight="1" outlineLevel="1">
      <c r="A310" s="140"/>
      <c r="B310" s="155"/>
      <c r="C310" s="155"/>
      <c r="D310" s="155"/>
      <c r="E310" s="156">
        <v>1</v>
      </c>
      <c r="F310" s="157">
        <v>0.9</v>
      </c>
      <c r="G310" s="157"/>
      <c r="H310" s="157">
        <v>2.2000000000000002</v>
      </c>
      <c r="I310" s="157">
        <v>1</v>
      </c>
      <c r="J310" s="157">
        <f t="shared" si="134"/>
        <v>5.3</v>
      </c>
      <c r="K310" s="157"/>
      <c r="L310" s="175" t="e">
        <f t="shared" si="90"/>
        <v>#REF!</v>
      </c>
      <c r="M310" s="175" t="e">
        <f t="shared" si="91"/>
        <v>#REF!</v>
      </c>
      <c r="N310" s="175" t="e">
        <f t="shared" si="92"/>
        <v>#REF!</v>
      </c>
      <c r="O310" s="175" t="e">
        <f t="shared" si="93"/>
        <v>#REF!</v>
      </c>
      <c r="P310" s="175" t="e">
        <f t="shared" si="94"/>
        <v>#REF!</v>
      </c>
      <c r="Q310" s="175" t="e">
        <f t="shared" si="95"/>
        <v>#REF!</v>
      </c>
      <c r="R310" s="155"/>
      <c r="S310" s="124"/>
      <c r="T310" s="119"/>
      <c r="U310" s="119"/>
      <c r="V310" s="124"/>
      <c r="W310" s="124"/>
      <c r="X310" s="124"/>
      <c r="Y310" s="124"/>
      <c r="Z310" s="124"/>
    </row>
    <row r="311" spans="1:26" ht="27.75" customHeight="1" collapsed="1">
      <c r="A311" s="140">
        <v>7</v>
      </c>
      <c r="B311" s="155" t="s">
        <v>864</v>
      </c>
      <c r="C311" s="155" t="s">
        <v>865</v>
      </c>
      <c r="D311" s="214"/>
      <c r="E311" s="156"/>
      <c r="F311" s="157"/>
      <c r="G311" s="157"/>
      <c r="H311" s="157"/>
      <c r="I311" s="157"/>
      <c r="J311" s="157"/>
      <c r="K311" s="157">
        <f>SUM(J312:J313)</f>
        <v>17.100000000000001</v>
      </c>
      <c r="L311" s="175" t="e">
        <f t="shared" si="90"/>
        <v>#REF!</v>
      </c>
      <c r="M311" s="175" t="e">
        <f t="shared" si="91"/>
        <v>#REF!</v>
      </c>
      <c r="N311" s="175" t="e">
        <f t="shared" si="92"/>
        <v>#REF!</v>
      </c>
      <c r="O311" s="175" t="e">
        <f t="shared" si="93"/>
        <v>#REF!</v>
      </c>
      <c r="P311" s="175" t="e">
        <f t="shared" si="94"/>
        <v>#REF!</v>
      </c>
      <c r="Q311" s="175" t="e">
        <f t="shared" si="95"/>
        <v>#REF!</v>
      </c>
      <c r="R311" s="155"/>
      <c r="S311" s="124"/>
      <c r="T311" s="119"/>
      <c r="U311" s="119"/>
      <c r="V311" s="124"/>
      <c r="W311" s="124"/>
      <c r="X311" s="124"/>
      <c r="Y311" s="124"/>
      <c r="Z311" s="124"/>
    </row>
    <row r="312" spans="1:26" ht="27.75" hidden="1" customHeight="1" outlineLevel="1">
      <c r="A312" s="140"/>
      <c r="B312" s="155"/>
      <c r="C312" s="155"/>
      <c r="D312" s="155"/>
      <c r="E312" s="155">
        <v>1</v>
      </c>
      <c r="F312" s="155">
        <f>4.4+3.4+3.6+4.2</f>
        <v>15.6</v>
      </c>
      <c r="G312" s="155"/>
      <c r="H312" s="155">
        <v>1.2</v>
      </c>
      <c r="I312" s="155">
        <v>1</v>
      </c>
      <c r="J312" s="155">
        <f t="shared" ref="J312:J313" si="135">PRODUCT(E312:I312)</f>
        <v>18.72</v>
      </c>
      <c r="K312" s="157"/>
      <c r="L312" s="175" t="e">
        <f t="shared" si="90"/>
        <v>#REF!</v>
      </c>
      <c r="M312" s="175" t="e">
        <f t="shared" si="91"/>
        <v>#REF!</v>
      </c>
      <c r="N312" s="175" t="e">
        <f t="shared" si="92"/>
        <v>#REF!</v>
      </c>
      <c r="O312" s="175" t="e">
        <f t="shared" si="93"/>
        <v>#REF!</v>
      </c>
      <c r="P312" s="175" t="e">
        <f t="shared" si="94"/>
        <v>#REF!</v>
      </c>
      <c r="Q312" s="175" t="e">
        <f t="shared" si="95"/>
        <v>#REF!</v>
      </c>
      <c r="R312" s="155"/>
      <c r="S312" s="124"/>
      <c r="T312" s="119"/>
      <c r="U312" s="119"/>
      <c r="V312" s="124"/>
      <c r="W312" s="124"/>
      <c r="X312" s="124"/>
      <c r="Y312" s="124"/>
      <c r="Z312" s="124"/>
    </row>
    <row r="313" spans="1:26" ht="27.75" hidden="1" customHeight="1" outlineLevel="1">
      <c r="A313" s="140"/>
      <c r="B313" s="155"/>
      <c r="C313" s="155"/>
      <c r="D313" s="155"/>
      <c r="E313" s="155">
        <v>-2</v>
      </c>
      <c r="F313" s="155">
        <v>0.9</v>
      </c>
      <c r="G313" s="155"/>
      <c r="H313" s="155">
        <v>0.9</v>
      </c>
      <c r="I313" s="155">
        <v>1</v>
      </c>
      <c r="J313" s="155">
        <f t="shared" si="135"/>
        <v>-1.62</v>
      </c>
      <c r="K313" s="157"/>
      <c r="L313" s="175" t="e">
        <f t="shared" si="90"/>
        <v>#REF!</v>
      </c>
      <c r="M313" s="175" t="e">
        <f t="shared" si="91"/>
        <v>#REF!</v>
      </c>
      <c r="N313" s="175" t="e">
        <f t="shared" si="92"/>
        <v>#REF!</v>
      </c>
      <c r="O313" s="175" t="e">
        <f t="shared" si="93"/>
        <v>#REF!</v>
      </c>
      <c r="P313" s="175" t="e">
        <f t="shared" si="94"/>
        <v>#REF!</v>
      </c>
      <c r="Q313" s="175" t="e">
        <f t="shared" si="95"/>
        <v>#REF!</v>
      </c>
      <c r="R313" s="155"/>
      <c r="S313" s="124"/>
      <c r="T313" s="119"/>
      <c r="U313" s="119"/>
      <c r="V313" s="124"/>
      <c r="W313" s="124"/>
      <c r="X313" s="124"/>
      <c r="Y313" s="124"/>
      <c r="Z313" s="124"/>
    </row>
    <row r="314" spans="1:26" ht="12.75" customHeight="1">
      <c r="A314" s="140">
        <v>8</v>
      </c>
      <c r="B314" s="155" t="s">
        <v>294</v>
      </c>
      <c r="C314" s="155" t="s">
        <v>493</v>
      </c>
      <c r="D314" s="214" t="s">
        <v>296</v>
      </c>
      <c r="E314" s="156"/>
      <c r="F314" s="157"/>
      <c r="G314" s="157"/>
      <c r="H314" s="157"/>
      <c r="I314" s="157"/>
      <c r="J314" s="157"/>
      <c r="K314" s="157">
        <f>K275/2+J305</f>
        <v>62.435000000000002</v>
      </c>
      <c r="L314" s="175" t="e">
        <f t="shared" si="90"/>
        <v>#REF!</v>
      </c>
      <c r="M314" s="175" t="e">
        <f t="shared" si="91"/>
        <v>#REF!</v>
      </c>
      <c r="N314" s="175" t="e">
        <f t="shared" si="92"/>
        <v>#REF!</v>
      </c>
      <c r="O314" s="175" t="e">
        <f t="shared" si="93"/>
        <v>#REF!</v>
      </c>
      <c r="P314" s="175" t="e">
        <f t="shared" si="94"/>
        <v>#REF!</v>
      </c>
      <c r="Q314" s="175" t="e">
        <f t="shared" si="95"/>
        <v>#REF!</v>
      </c>
      <c r="R314" s="155"/>
      <c r="S314" s="124"/>
      <c r="T314" s="119">
        <f>'C02.CSA_OFFICE'!T1050</f>
        <v>45000</v>
      </c>
      <c r="U314" s="119">
        <f>'C02.CSA_OFFICE'!U1050</f>
        <v>32000</v>
      </c>
      <c r="V314" s="124"/>
      <c r="W314" s="124"/>
      <c r="X314" s="124"/>
      <c r="Y314" s="124"/>
      <c r="Z314" s="124"/>
    </row>
    <row r="315" spans="1:26" ht="12.75" customHeight="1">
      <c r="A315" s="140">
        <v>9</v>
      </c>
      <c r="B315" s="155" t="s">
        <v>297</v>
      </c>
      <c r="C315" s="155" t="s">
        <v>493</v>
      </c>
      <c r="D315" s="214" t="s">
        <v>296</v>
      </c>
      <c r="E315" s="156"/>
      <c r="F315" s="157"/>
      <c r="G315" s="157"/>
      <c r="H315" s="157"/>
      <c r="I315" s="157"/>
      <c r="J315" s="157"/>
      <c r="K315" s="157">
        <f>K307+K294+K275/2-J305</f>
        <v>118.315</v>
      </c>
      <c r="L315" s="175" t="e">
        <f t="shared" si="90"/>
        <v>#REF!</v>
      </c>
      <c r="M315" s="175" t="e">
        <f t="shared" si="91"/>
        <v>#REF!</v>
      </c>
      <c r="N315" s="175" t="e">
        <f t="shared" si="92"/>
        <v>#REF!</v>
      </c>
      <c r="O315" s="175" t="e">
        <f t="shared" si="93"/>
        <v>#REF!</v>
      </c>
      <c r="P315" s="175" t="e">
        <f t="shared" si="94"/>
        <v>#REF!</v>
      </c>
      <c r="Q315" s="175" t="e">
        <f t="shared" si="95"/>
        <v>#REF!</v>
      </c>
      <c r="R315" s="155"/>
      <c r="S315" s="124"/>
      <c r="T315" s="119">
        <f>'C02.CSA_OFFICE'!T1168</f>
        <v>56000</v>
      </c>
      <c r="U315" s="119">
        <f>'C02.CSA_OFFICE'!U1168</f>
        <v>34000</v>
      </c>
      <c r="V315" s="124"/>
      <c r="W315" s="124"/>
      <c r="X315" s="124"/>
      <c r="Y315" s="124"/>
      <c r="Z315" s="124"/>
    </row>
    <row r="316" spans="1:26" ht="40.5" customHeight="1">
      <c r="A316" s="140">
        <f>'[39]C02.CSA_OFFICE'!A111</f>
        <v>0</v>
      </c>
      <c r="B316" s="155" t="s">
        <v>866</v>
      </c>
      <c r="C316" s="155"/>
      <c r="D316" s="158" t="s">
        <v>206</v>
      </c>
      <c r="E316" s="155"/>
      <c r="F316" s="155"/>
      <c r="G316" s="155"/>
      <c r="H316" s="155"/>
      <c r="I316" s="155"/>
      <c r="J316" s="155"/>
      <c r="K316" s="157">
        <f>3.06+4.84+3.03+4.05+3.06</f>
        <v>18.04</v>
      </c>
      <c r="L316" s="175" t="e">
        <f t="shared" si="90"/>
        <v>#REF!</v>
      </c>
      <c r="M316" s="175" t="e">
        <f t="shared" si="91"/>
        <v>#REF!</v>
      </c>
      <c r="N316" s="175" t="e">
        <f t="shared" si="92"/>
        <v>#REF!</v>
      </c>
      <c r="O316" s="175" t="e">
        <f t="shared" si="93"/>
        <v>#REF!</v>
      </c>
      <c r="P316" s="175" t="e">
        <f t="shared" si="94"/>
        <v>#REF!</v>
      </c>
      <c r="Q316" s="175" t="e">
        <f t="shared" si="95"/>
        <v>#REF!</v>
      </c>
      <c r="R316" s="155"/>
      <c r="S316" s="124"/>
      <c r="T316" s="119">
        <v>275000</v>
      </c>
      <c r="U316" s="119">
        <f>'C02.CSA_OFFICE'!U1286</f>
        <v>95000</v>
      </c>
      <c r="V316" s="124"/>
      <c r="W316" s="124"/>
      <c r="X316" s="124"/>
      <c r="Y316" s="124"/>
      <c r="Z316" s="124"/>
    </row>
    <row r="317" spans="1:26" ht="36" customHeight="1" collapsed="1">
      <c r="A317" s="140">
        <v>6</v>
      </c>
      <c r="B317" s="155" t="s">
        <v>516</v>
      </c>
      <c r="C317" s="155" t="s">
        <v>517</v>
      </c>
      <c r="D317" s="158" t="s">
        <v>206</v>
      </c>
      <c r="E317" s="156"/>
      <c r="F317" s="157"/>
      <c r="G317" s="157"/>
      <c r="H317" s="157"/>
      <c r="I317" s="157"/>
      <c r="J317" s="157"/>
      <c r="K317" s="157">
        <f>SUM(J318:J320)</f>
        <v>19.84</v>
      </c>
      <c r="L317" s="175" t="e">
        <f t="shared" si="90"/>
        <v>#REF!</v>
      </c>
      <c r="M317" s="175" t="e">
        <f t="shared" si="91"/>
        <v>#REF!</v>
      </c>
      <c r="N317" s="175" t="e">
        <f t="shared" si="92"/>
        <v>#REF!</v>
      </c>
      <c r="O317" s="175" t="e">
        <f t="shared" si="93"/>
        <v>#REF!</v>
      </c>
      <c r="P317" s="175" t="e">
        <f t="shared" si="94"/>
        <v>#REF!</v>
      </c>
      <c r="Q317" s="175" t="e">
        <f t="shared" si="95"/>
        <v>#REF!</v>
      </c>
      <c r="R317" s="155"/>
      <c r="S317" s="124"/>
      <c r="T317" s="119">
        <f>'C02.CSA_OFFICE'!T1286</f>
        <v>329336.363636364</v>
      </c>
      <c r="U317" s="119">
        <f>'C02.CSA_OFFICE'!U1286</f>
        <v>95000</v>
      </c>
      <c r="V317" s="124"/>
      <c r="W317" s="124"/>
      <c r="X317" s="124"/>
      <c r="Y317" s="124"/>
      <c r="Z317" s="124"/>
    </row>
    <row r="318" spans="1:26" ht="27.75" hidden="1" customHeight="1" outlineLevel="1">
      <c r="A318" s="140"/>
      <c r="B318" s="155"/>
      <c r="C318" s="155"/>
      <c r="D318" s="155"/>
      <c r="E318" s="155">
        <v>2</v>
      </c>
      <c r="F318" s="155">
        <v>2.7</v>
      </c>
      <c r="G318" s="155"/>
      <c r="H318" s="155">
        <v>2.7</v>
      </c>
      <c r="I318" s="155">
        <v>1</v>
      </c>
      <c r="J318" s="155">
        <f t="shared" ref="J318:J320" si="136">PRODUCT(E318:I318)</f>
        <v>14.58</v>
      </c>
      <c r="K318" s="157"/>
      <c r="L318" s="175" t="e">
        <f t="shared" si="90"/>
        <v>#REF!</v>
      </c>
      <c r="M318" s="175" t="e">
        <f t="shared" si="91"/>
        <v>#REF!</v>
      </c>
      <c r="N318" s="175" t="e">
        <f t="shared" si="92"/>
        <v>#REF!</v>
      </c>
      <c r="O318" s="175" t="e">
        <f t="shared" si="93"/>
        <v>#REF!</v>
      </c>
      <c r="P318" s="175" t="e">
        <f t="shared" si="94"/>
        <v>#REF!</v>
      </c>
      <c r="Q318" s="175" t="e">
        <f t="shared" si="95"/>
        <v>#REF!</v>
      </c>
      <c r="R318" s="155"/>
      <c r="S318" s="124"/>
      <c r="T318" s="119"/>
      <c r="U318" s="119"/>
      <c r="V318" s="124"/>
      <c r="W318" s="124"/>
      <c r="X318" s="124"/>
      <c r="Y318" s="124"/>
      <c r="Z318" s="124"/>
    </row>
    <row r="319" spans="1:26" ht="27.75" hidden="1" customHeight="1" outlineLevel="1">
      <c r="A319" s="140"/>
      <c r="B319" s="155"/>
      <c r="C319" s="155"/>
      <c r="D319" s="155"/>
      <c r="E319" s="155">
        <v>2</v>
      </c>
      <c r="F319" s="155">
        <v>1.3</v>
      </c>
      <c r="G319" s="155"/>
      <c r="H319" s="155">
        <v>2.7</v>
      </c>
      <c r="I319" s="155">
        <v>1</v>
      </c>
      <c r="J319" s="155">
        <f t="shared" si="136"/>
        <v>7.02</v>
      </c>
      <c r="K319" s="157"/>
      <c r="L319" s="175" t="e">
        <f t="shared" si="90"/>
        <v>#REF!</v>
      </c>
      <c r="M319" s="175" t="e">
        <f t="shared" si="91"/>
        <v>#REF!</v>
      </c>
      <c r="N319" s="175" t="e">
        <f t="shared" si="92"/>
        <v>#REF!</v>
      </c>
      <c r="O319" s="175" t="e">
        <f t="shared" si="93"/>
        <v>#REF!</v>
      </c>
      <c r="P319" s="175" t="e">
        <f t="shared" si="94"/>
        <v>#REF!</v>
      </c>
      <c r="Q319" s="175" t="e">
        <f t="shared" si="95"/>
        <v>#REF!</v>
      </c>
      <c r="R319" s="155"/>
      <c r="S319" s="124"/>
      <c r="T319" s="119"/>
      <c r="U319" s="119"/>
      <c r="V319" s="124"/>
      <c r="W319" s="124"/>
      <c r="X319" s="124"/>
      <c r="Y319" s="124"/>
      <c r="Z319" s="124"/>
    </row>
    <row r="320" spans="1:26" ht="27.75" hidden="1" customHeight="1" outlineLevel="1">
      <c r="A320" s="140"/>
      <c r="B320" s="155"/>
      <c r="C320" s="155"/>
      <c r="D320" s="155"/>
      <c r="E320" s="155">
        <v>-1</v>
      </c>
      <c r="F320" s="155">
        <v>0.8</v>
      </c>
      <c r="G320" s="155"/>
      <c r="H320" s="155">
        <v>2.2000000000000002</v>
      </c>
      <c r="I320" s="155">
        <v>1</v>
      </c>
      <c r="J320" s="155">
        <f t="shared" si="136"/>
        <v>-1.76</v>
      </c>
      <c r="K320" s="157"/>
      <c r="L320" s="175" t="e">
        <f t="shared" si="90"/>
        <v>#REF!</v>
      </c>
      <c r="M320" s="175" t="e">
        <f t="shared" si="91"/>
        <v>#REF!</v>
      </c>
      <c r="N320" s="175" t="e">
        <f t="shared" si="92"/>
        <v>#REF!</v>
      </c>
      <c r="O320" s="175" t="e">
        <f t="shared" si="93"/>
        <v>#REF!</v>
      </c>
      <c r="P320" s="175" t="e">
        <f t="shared" si="94"/>
        <v>#REF!</v>
      </c>
      <c r="Q320" s="175" t="e">
        <f t="shared" si="95"/>
        <v>#REF!</v>
      </c>
      <c r="R320" s="155"/>
      <c r="S320" s="124"/>
      <c r="T320" s="119"/>
      <c r="U320" s="119"/>
      <c r="V320" s="124"/>
      <c r="W320" s="124"/>
      <c r="X320" s="124"/>
      <c r="Y320" s="124"/>
      <c r="Z320" s="124"/>
    </row>
    <row r="321" spans="1:26" ht="27.75" hidden="1" customHeight="1" outlineLevel="1">
      <c r="A321" s="140"/>
      <c r="B321" s="155"/>
      <c r="C321" s="155"/>
      <c r="D321" s="155"/>
      <c r="E321" s="155"/>
      <c r="F321" s="155"/>
      <c r="G321" s="155"/>
      <c r="H321" s="155"/>
      <c r="I321" s="155"/>
      <c r="J321" s="155"/>
      <c r="K321" s="157"/>
      <c r="L321" s="175" t="e">
        <f t="shared" si="90"/>
        <v>#REF!</v>
      </c>
      <c r="M321" s="175" t="e">
        <f t="shared" si="91"/>
        <v>#REF!</v>
      </c>
      <c r="N321" s="175" t="e">
        <f t="shared" si="92"/>
        <v>#REF!</v>
      </c>
      <c r="O321" s="175" t="e">
        <f t="shared" si="93"/>
        <v>#REF!</v>
      </c>
      <c r="P321" s="175" t="e">
        <f t="shared" si="94"/>
        <v>#REF!</v>
      </c>
      <c r="Q321" s="175" t="e">
        <f t="shared" si="95"/>
        <v>#REF!</v>
      </c>
      <c r="R321" s="155"/>
      <c r="S321" s="124"/>
      <c r="T321" s="119"/>
      <c r="U321" s="119"/>
      <c r="V321" s="124"/>
      <c r="W321" s="124"/>
      <c r="X321" s="124"/>
      <c r="Y321" s="124"/>
      <c r="Z321" s="124"/>
    </row>
    <row r="322" spans="1:26" ht="31.5" customHeight="1">
      <c r="A322" s="140"/>
      <c r="B322" s="155"/>
      <c r="C322" s="155"/>
      <c r="D322" s="214"/>
      <c r="E322" s="156"/>
      <c r="F322" s="157"/>
      <c r="G322" s="157"/>
      <c r="H322" s="157"/>
      <c r="I322" s="157"/>
      <c r="J322" s="157"/>
      <c r="K322" s="157"/>
      <c r="L322" s="175" t="e">
        <f t="shared" si="90"/>
        <v>#REF!</v>
      </c>
      <c r="M322" s="175" t="e">
        <f t="shared" si="91"/>
        <v>#REF!</v>
      </c>
      <c r="N322" s="175" t="e">
        <f t="shared" si="92"/>
        <v>#REF!</v>
      </c>
      <c r="O322" s="175" t="e">
        <f t="shared" si="93"/>
        <v>#REF!</v>
      </c>
      <c r="P322" s="175" t="e">
        <f t="shared" si="94"/>
        <v>#REF!</v>
      </c>
      <c r="Q322" s="175" t="e">
        <f t="shared" si="95"/>
        <v>#REF!</v>
      </c>
      <c r="R322" s="155"/>
      <c r="S322" s="124"/>
      <c r="T322" s="119"/>
      <c r="U322" s="119"/>
      <c r="V322" s="124"/>
      <c r="W322" s="124"/>
      <c r="X322" s="124"/>
      <c r="Y322" s="124"/>
      <c r="Z322" s="124"/>
    </row>
    <row r="323" spans="1:26" ht="27.75" customHeight="1">
      <c r="A323" s="152"/>
      <c r="B323" s="153" t="s">
        <v>518</v>
      </c>
      <c r="C323" s="153"/>
      <c r="D323" s="154"/>
      <c r="E323" s="150"/>
      <c r="F323" s="151"/>
      <c r="G323" s="151"/>
      <c r="H323" s="151"/>
      <c r="I323" s="151"/>
      <c r="J323" s="151"/>
      <c r="K323" s="151"/>
      <c r="L323" s="175" t="e">
        <f t="shared" si="90"/>
        <v>#REF!</v>
      </c>
      <c r="M323" s="175" t="e">
        <f t="shared" si="91"/>
        <v>#REF!</v>
      </c>
      <c r="N323" s="175" t="e">
        <f t="shared" si="92"/>
        <v>#REF!</v>
      </c>
      <c r="O323" s="175" t="e">
        <f t="shared" si="93"/>
        <v>#REF!</v>
      </c>
      <c r="P323" s="175" t="e">
        <f t="shared" si="94"/>
        <v>#REF!</v>
      </c>
      <c r="Q323" s="175" t="e">
        <f t="shared" si="95"/>
        <v>#REF!</v>
      </c>
      <c r="R323" s="153"/>
      <c r="S323" s="124"/>
      <c r="T323" s="119"/>
      <c r="U323" s="119"/>
      <c r="V323" s="124"/>
      <c r="W323" s="124"/>
      <c r="X323" s="124"/>
      <c r="Y323" s="124"/>
      <c r="Z323" s="124"/>
    </row>
    <row r="324" spans="1:26" ht="40.5" customHeight="1" collapsed="1">
      <c r="A324" s="140">
        <v>3</v>
      </c>
      <c r="B324" s="155" t="s">
        <v>519</v>
      </c>
      <c r="C324" s="155" t="s">
        <v>520</v>
      </c>
      <c r="D324" s="158" t="s">
        <v>206</v>
      </c>
      <c r="E324" s="155"/>
      <c r="F324" s="155"/>
      <c r="G324" s="155"/>
      <c r="H324" s="155"/>
      <c r="I324" s="155"/>
      <c r="J324" s="155"/>
      <c r="K324" s="157">
        <f>J325</f>
        <v>3.51</v>
      </c>
      <c r="L324" s="175" t="e">
        <f t="shared" si="90"/>
        <v>#REF!</v>
      </c>
      <c r="M324" s="175" t="e">
        <f t="shared" si="91"/>
        <v>#REF!</v>
      </c>
      <c r="N324" s="175" t="e">
        <f t="shared" si="92"/>
        <v>#REF!</v>
      </c>
      <c r="O324" s="175" t="e">
        <f t="shared" si="93"/>
        <v>#REF!</v>
      </c>
      <c r="P324" s="175" t="e">
        <f t="shared" si="94"/>
        <v>#REF!</v>
      </c>
      <c r="Q324" s="175" t="e">
        <f t="shared" si="95"/>
        <v>#REF!</v>
      </c>
      <c r="R324" s="155"/>
      <c r="S324" s="124"/>
      <c r="T324" s="119">
        <f>'C02.CSA_OFFICE'!T1313</f>
        <v>165000</v>
      </c>
      <c r="U324" s="119">
        <f>'C02.CSA_OFFICE'!U1313</f>
        <v>35000</v>
      </c>
      <c r="V324" s="124"/>
      <c r="W324" s="124"/>
      <c r="X324" s="124"/>
      <c r="Y324" s="124"/>
      <c r="Z324" s="124"/>
    </row>
    <row r="325" spans="1:26" ht="27.75" hidden="1" customHeight="1" outlineLevel="1">
      <c r="A325" s="140"/>
      <c r="B325" s="155" t="s">
        <v>515</v>
      </c>
      <c r="C325" s="155"/>
      <c r="D325" s="214"/>
      <c r="E325" s="156">
        <v>1</v>
      </c>
      <c r="F325" s="157">
        <v>2.7</v>
      </c>
      <c r="G325" s="157">
        <v>1.3</v>
      </c>
      <c r="H325" s="157"/>
      <c r="I325" s="157">
        <v>1</v>
      </c>
      <c r="J325" s="157">
        <f>PRODUCT(E325:I325)</f>
        <v>3.51</v>
      </c>
      <c r="K325" s="157"/>
      <c r="L325" s="175" t="e">
        <f t="shared" si="90"/>
        <v>#REF!</v>
      </c>
      <c r="M325" s="175" t="e">
        <f t="shared" si="91"/>
        <v>#REF!</v>
      </c>
      <c r="N325" s="175" t="e">
        <f t="shared" si="92"/>
        <v>#REF!</v>
      </c>
      <c r="O325" s="175" t="e">
        <f t="shared" si="93"/>
        <v>#REF!</v>
      </c>
      <c r="P325" s="175" t="e">
        <f t="shared" si="94"/>
        <v>#REF!</v>
      </c>
      <c r="Q325" s="175" t="e">
        <f t="shared" si="95"/>
        <v>#REF!</v>
      </c>
      <c r="R325" s="155"/>
      <c r="S325" s="124"/>
      <c r="T325" s="119"/>
      <c r="U325" s="119"/>
      <c r="V325" s="124"/>
      <c r="W325" s="124"/>
      <c r="X325" s="124"/>
      <c r="Y325" s="124"/>
      <c r="Z325" s="124"/>
    </row>
    <row r="326" spans="1:26" ht="14.25" customHeight="1">
      <c r="A326" s="140"/>
      <c r="B326" s="155"/>
      <c r="C326" s="155"/>
      <c r="D326" s="214"/>
      <c r="E326" s="156"/>
      <c r="F326" s="157"/>
      <c r="G326" s="157"/>
      <c r="H326" s="157"/>
      <c r="I326" s="157"/>
      <c r="J326" s="157"/>
      <c r="K326" s="157"/>
      <c r="L326" s="175" t="e">
        <f t="shared" si="90"/>
        <v>#REF!</v>
      </c>
      <c r="M326" s="175" t="e">
        <f t="shared" si="91"/>
        <v>#REF!</v>
      </c>
      <c r="N326" s="175" t="e">
        <f t="shared" si="92"/>
        <v>#REF!</v>
      </c>
      <c r="O326" s="175" t="e">
        <f t="shared" si="93"/>
        <v>#REF!</v>
      </c>
      <c r="P326" s="175" t="e">
        <f t="shared" si="94"/>
        <v>#REF!</v>
      </c>
      <c r="Q326" s="175" t="e">
        <f t="shared" si="95"/>
        <v>#REF!</v>
      </c>
      <c r="R326" s="155"/>
      <c r="S326" s="124"/>
      <c r="T326" s="119"/>
      <c r="U326" s="119"/>
      <c r="V326" s="124"/>
      <c r="W326" s="124"/>
      <c r="X326" s="124"/>
      <c r="Y326" s="124"/>
      <c r="Z326" s="124"/>
    </row>
    <row r="327" spans="1:26" ht="27.75" customHeight="1">
      <c r="A327" s="152"/>
      <c r="B327" s="159" t="s">
        <v>494</v>
      </c>
      <c r="C327" s="153"/>
      <c r="D327" s="154"/>
      <c r="E327" s="150"/>
      <c r="F327" s="151"/>
      <c r="G327" s="151"/>
      <c r="H327" s="151"/>
      <c r="I327" s="151"/>
      <c r="J327" s="151"/>
      <c r="K327" s="151"/>
      <c r="L327" s="175" t="e">
        <f t="shared" si="90"/>
        <v>#REF!</v>
      </c>
      <c r="M327" s="175" t="e">
        <f t="shared" si="91"/>
        <v>#REF!</v>
      </c>
      <c r="N327" s="175" t="e">
        <f t="shared" si="92"/>
        <v>#REF!</v>
      </c>
      <c r="O327" s="175" t="e">
        <f t="shared" si="93"/>
        <v>#REF!</v>
      </c>
      <c r="P327" s="175" t="e">
        <f t="shared" si="94"/>
        <v>#REF!</v>
      </c>
      <c r="Q327" s="175" t="e">
        <f t="shared" si="95"/>
        <v>#REF!</v>
      </c>
      <c r="R327" s="153"/>
      <c r="S327" s="124"/>
      <c r="T327" s="119"/>
      <c r="U327" s="119"/>
      <c r="V327" s="124"/>
      <c r="W327" s="124"/>
      <c r="X327" s="124"/>
      <c r="Y327" s="124"/>
      <c r="Z327" s="124"/>
    </row>
    <row r="328" spans="1:26" ht="44.25" customHeight="1" collapsed="1">
      <c r="A328" s="140">
        <v>1</v>
      </c>
      <c r="B328" s="155" t="s">
        <v>521</v>
      </c>
      <c r="C328" s="155"/>
      <c r="D328" s="214" t="s">
        <v>296</v>
      </c>
      <c r="E328" s="157"/>
      <c r="F328" s="214"/>
      <c r="G328" s="214"/>
      <c r="H328" s="214"/>
      <c r="I328" s="214"/>
      <c r="J328" s="157"/>
      <c r="K328" s="157">
        <f>SUM(J329:J330)</f>
        <v>3.74</v>
      </c>
      <c r="L328" s="175" t="e">
        <f t="shared" si="90"/>
        <v>#REF!</v>
      </c>
      <c r="M328" s="175" t="e">
        <f t="shared" si="91"/>
        <v>#REF!</v>
      </c>
      <c r="N328" s="175" t="e">
        <f t="shared" si="92"/>
        <v>#REF!</v>
      </c>
      <c r="O328" s="175" t="e">
        <f t="shared" si="93"/>
        <v>#REF!</v>
      </c>
      <c r="P328" s="175" t="e">
        <f t="shared" si="94"/>
        <v>#REF!</v>
      </c>
      <c r="Q328" s="175" t="e">
        <f t="shared" si="95"/>
        <v>#REF!</v>
      </c>
      <c r="R328" s="155"/>
      <c r="S328" s="124"/>
      <c r="T328" s="119">
        <f>'C02.CSA_OFFICE'!T1328</f>
        <v>2050000</v>
      </c>
      <c r="U328" s="119">
        <f>'C02.CSA_OFFICE'!U1328</f>
        <v>165000</v>
      </c>
      <c r="V328" s="124"/>
      <c r="W328" s="124"/>
      <c r="X328" s="124"/>
      <c r="Y328" s="124"/>
      <c r="Z328" s="124"/>
    </row>
    <row r="329" spans="1:26" ht="12.75" hidden="1" customHeight="1" outlineLevel="1">
      <c r="A329" s="140"/>
      <c r="B329" s="155"/>
      <c r="C329" s="155" t="s">
        <v>725</v>
      </c>
      <c r="D329" s="214"/>
      <c r="E329" s="157">
        <v>1</v>
      </c>
      <c r="F329" s="214">
        <v>0.8</v>
      </c>
      <c r="G329" s="214"/>
      <c r="H329" s="214">
        <v>2.2000000000000002</v>
      </c>
      <c r="I329" s="214">
        <v>1</v>
      </c>
      <c r="J329" s="157">
        <f t="shared" ref="J329:J330" si="137">PRODUCT(E329:I329)</f>
        <v>1.76</v>
      </c>
      <c r="K329" s="157"/>
      <c r="L329" s="175" t="e">
        <f t="shared" si="90"/>
        <v>#REF!</v>
      </c>
      <c r="M329" s="175" t="e">
        <f t="shared" si="91"/>
        <v>#REF!</v>
      </c>
      <c r="N329" s="175" t="e">
        <f t="shared" si="92"/>
        <v>#REF!</v>
      </c>
      <c r="O329" s="175" t="e">
        <f t="shared" si="93"/>
        <v>#REF!</v>
      </c>
      <c r="P329" s="175" t="e">
        <f t="shared" si="94"/>
        <v>#REF!</v>
      </c>
      <c r="Q329" s="175" t="e">
        <f t="shared" si="95"/>
        <v>#REF!</v>
      </c>
      <c r="R329" s="155"/>
      <c r="S329" s="124"/>
      <c r="T329" s="119"/>
      <c r="U329" s="119"/>
      <c r="V329" s="124"/>
      <c r="W329" s="124"/>
      <c r="X329" s="124"/>
      <c r="Y329" s="124"/>
      <c r="Z329" s="124"/>
    </row>
    <row r="330" spans="1:26" ht="12.75" hidden="1" customHeight="1" outlineLevel="1">
      <c r="A330" s="140"/>
      <c r="B330" s="155"/>
      <c r="C330" s="155" t="s">
        <v>723</v>
      </c>
      <c r="D330" s="214"/>
      <c r="E330" s="155">
        <v>1</v>
      </c>
      <c r="F330" s="155">
        <v>0.9</v>
      </c>
      <c r="G330" s="155"/>
      <c r="H330" s="155">
        <v>2.2000000000000002</v>
      </c>
      <c r="I330" s="155">
        <v>1</v>
      </c>
      <c r="J330" s="157">
        <f t="shared" si="137"/>
        <v>1.98</v>
      </c>
      <c r="K330" s="157"/>
      <c r="L330" s="175"/>
      <c r="M330" s="175"/>
      <c r="N330" s="175"/>
      <c r="O330" s="175"/>
      <c r="P330" s="175"/>
      <c r="Q330" s="175"/>
      <c r="R330" s="155"/>
      <c r="S330" s="124"/>
      <c r="T330" s="119"/>
      <c r="U330" s="119"/>
      <c r="V330" s="124"/>
      <c r="W330" s="124"/>
      <c r="X330" s="124"/>
      <c r="Y330" s="124"/>
      <c r="Z330" s="124"/>
    </row>
    <row r="331" spans="1:26" ht="40.5" customHeight="1" collapsed="1">
      <c r="A331" s="140">
        <v>2</v>
      </c>
      <c r="B331" s="155" t="s">
        <v>522</v>
      </c>
      <c r="C331" s="155"/>
      <c r="D331" s="158" t="s">
        <v>296</v>
      </c>
      <c r="E331" s="155"/>
      <c r="F331" s="155"/>
      <c r="G331" s="155"/>
      <c r="H331" s="155"/>
      <c r="I331" s="155"/>
      <c r="J331" s="155"/>
      <c r="K331" s="157">
        <f>SUM(J332)</f>
        <v>4.32</v>
      </c>
      <c r="L331" s="175" t="e">
        <f t="shared" ref="L331:L340" si="138">T331*$T$5</f>
        <v>#REF!</v>
      </c>
      <c r="M331" s="175" t="e">
        <f t="shared" ref="M331:M340" si="139">ROUND(L331*K331,0)</f>
        <v>#REF!</v>
      </c>
      <c r="N331" s="175" t="e">
        <f t="shared" ref="N331:N340" si="140">U331*$T$5</f>
        <v>#REF!</v>
      </c>
      <c r="O331" s="175" t="e">
        <f t="shared" ref="O331:O340" si="141">ROUND(N331*K331,0)</f>
        <v>#REF!</v>
      </c>
      <c r="P331" s="175" t="e">
        <f t="shared" ref="P331:P340" si="142">N331+L331</f>
        <v>#REF!</v>
      </c>
      <c r="Q331" s="175" t="e">
        <f t="shared" ref="Q331:Q340" si="143">P331*K331</f>
        <v>#REF!</v>
      </c>
      <c r="R331" s="155"/>
      <c r="S331" s="124"/>
      <c r="T331" s="119">
        <f>T328-100000</f>
        <v>1950000</v>
      </c>
      <c r="U331" s="119">
        <f>U328</f>
        <v>165000</v>
      </c>
      <c r="V331" s="124"/>
      <c r="W331" s="124"/>
      <c r="X331" s="124"/>
      <c r="Y331" s="124"/>
      <c r="Z331" s="124"/>
    </row>
    <row r="332" spans="1:26" ht="27.75" hidden="1" customHeight="1" outlineLevel="1">
      <c r="A332" s="140"/>
      <c r="B332" s="155"/>
      <c r="C332" s="155"/>
      <c r="D332" s="214"/>
      <c r="E332" s="155">
        <v>2</v>
      </c>
      <c r="F332" s="155">
        <v>1.8</v>
      </c>
      <c r="G332" s="155">
        <v>1.2</v>
      </c>
      <c r="H332" s="155"/>
      <c r="I332" s="214">
        <v>1</v>
      </c>
      <c r="J332" s="157">
        <f>PRODUCT(E332:I332)</f>
        <v>4.32</v>
      </c>
      <c r="K332" s="157"/>
      <c r="L332" s="175" t="e">
        <f t="shared" si="138"/>
        <v>#REF!</v>
      </c>
      <c r="M332" s="175" t="e">
        <f t="shared" si="139"/>
        <v>#REF!</v>
      </c>
      <c r="N332" s="175" t="e">
        <f t="shared" si="140"/>
        <v>#REF!</v>
      </c>
      <c r="O332" s="175" t="e">
        <f t="shared" si="141"/>
        <v>#REF!</v>
      </c>
      <c r="P332" s="175" t="e">
        <f t="shared" si="142"/>
        <v>#REF!</v>
      </c>
      <c r="Q332" s="175" t="e">
        <f t="shared" si="143"/>
        <v>#REF!</v>
      </c>
      <c r="R332" s="155"/>
      <c r="S332" s="124"/>
      <c r="T332" s="119"/>
      <c r="U332" s="119"/>
      <c r="V332" s="124"/>
      <c r="W332" s="124"/>
      <c r="X332" s="124"/>
      <c r="Y332" s="124"/>
      <c r="Z332" s="124"/>
    </row>
    <row r="333" spans="1:26" ht="40.5" customHeight="1">
      <c r="A333" s="140">
        <v>3</v>
      </c>
      <c r="B333" s="155" t="s">
        <v>523</v>
      </c>
      <c r="C333" s="155"/>
      <c r="D333" s="158" t="s">
        <v>163</v>
      </c>
      <c r="E333" s="155"/>
      <c r="F333" s="155"/>
      <c r="G333" s="155"/>
      <c r="H333" s="155"/>
      <c r="I333" s="155"/>
      <c r="J333" s="155"/>
      <c r="K333" s="157">
        <v>1</v>
      </c>
      <c r="L333" s="175" t="e">
        <f t="shared" si="138"/>
        <v>#REF!</v>
      </c>
      <c r="M333" s="175" t="e">
        <f t="shared" si="139"/>
        <v>#REF!</v>
      </c>
      <c r="N333" s="175" t="e">
        <f t="shared" si="140"/>
        <v>#REF!</v>
      </c>
      <c r="O333" s="175" t="e">
        <f t="shared" si="141"/>
        <v>#REF!</v>
      </c>
      <c r="P333" s="175" t="e">
        <f t="shared" si="142"/>
        <v>#REF!</v>
      </c>
      <c r="Q333" s="175" t="e">
        <f t="shared" si="143"/>
        <v>#REF!</v>
      </c>
      <c r="R333" s="155"/>
      <c r="S333" s="124"/>
      <c r="T333" s="119">
        <v>2250000</v>
      </c>
      <c r="U333" s="119">
        <v>350000</v>
      </c>
      <c r="V333" s="124"/>
      <c r="W333" s="124"/>
      <c r="X333" s="124"/>
      <c r="Y333" s="124"/>
      <c r="Z333" s="124"/>
    </row>
    <row r="334" spans="1:26" ht="27.75" customHeight="1">
      <c r="A334" s="140"/>
      <c r="B334" s="155"/>
      <c r="C334" s="155"/>
      <c r="D334" s="214"/>
      <c r="E334" s="155"/>
      <c r="F334" s="155"/>
      <c r="G334" s="155"/>
      <c r="H334" s="155"/>
      <c r="I334" s="214"/>
      <c r="J334" s="157"/>
      <c r="K334" s="157"/>
      <c r="L334" s="175" t="e">
        <f t="shared" si="138"/>
        <v>#REF!</v>
      </c>
      <c r="M334" s="175" t="e">
        <f t="shared" si="139"/>
        <v>#REF!</v>
      </c>
      <c r="N334" s="175" t="e">
        <f t="shared" si="140"/>
        <v>#REF!</v>
      </c>
      <c r="O334" s="175" t="e">
        <f t="shared" si="141"/>
        <v>#REF!</v>
      </c>
      <c r="P334" s="175" t="e">
        <f t="shared" si="142"/>
        <v>#REF!</v>
      </c>
      <c r="Q334" s="175" t="e">
        <f t="shared" si="143"/>
        <v>#REF!</v>
      </c>
      <c r="R334" s="155"/>
      <c r="S334" s="124"/>
      <c r="T334" s="119"/>
      <c r="U334" s="119"/>
      <c r="V334" s="124"/>
      <c r="W334" s="124"/>
      <c r="X334" s="124"/>
      <c r="Y334" s="124"/>
      <c r="Z334" s="124"/>
    </row>
    <row r="335" spans="1:26" ht="27.75" customHeight="1">
      <c r="A335" s="152"/>
      <c r="B335" s="153" t="s">
        <v>346</v>
      </c>
      <c r="C335" s="153"/>
      <c r="D335" s="154"/>
      <c r="E335" s="150"/>
      <c r="F335" s="151"/>
      <c r="G335" s="151"/>
      <c r="H335" s="151"/>
      <c r="I335" s="151"/>
      <c r="J335" s="151"/>
      <c r="K335" s="151"/>
      <c r="L335" s="175" t="e">
        <f t="shared" si="138"/>
        <v>#REF!</v>
      </c>
      <c r="M335" s="175" t="e">
        <f t="shared" si="139"/>
        <v>#REF!</v>
      </c>
      <c r="N335" s="175" t="e">
        <f t="shared" si="140"/>
        <v>#REF!</v>
      </c>
      <c r="O335" s="175" t="e">
        <f t="shared" si="141"/>
        <v>#REF!</v>
      </c>
      <c r="P335" s="175" t="e">
        <f t="shared" si="142"/>
        <v>#REF!</v>
      </c>
      <c r="Q335" s="175" t="e">
        <f t="shared" si="143"/>
        <v>#REF!</v>
      </c>
      <c r="R335" s="153"/>
      <c r="S335" s="124"/>
      <c r="T335" s="119"/>
      <c r="U335" s="119"/>
      <c r="V335" s="124"/>
      <c r="W335" s="124"/>
      <c r="X335" s="124"/>
      <c r="Y335" s="124"/>
      <c r="Z335" s="124"/>
    </row>
    <row r="336" spans="1:26" ht="27.75" customHeight="1" collapsed="1">
      <c r="A336" s="140">
        <v>1</v>
      </c>
      <c r="B336" s="155" t="s">
        <v>524</v>
      </c>
      <c r="C336" s="155"/>
      <c r="D336" s="214" t="s">
        <v>421</v>
      </c>
      <c r="E336" s="156"/>
      <c r="F336" s="157"/>
      <c r="G336" s="157"/>
      <c r="H336" s="157"/>
      <c r="I336" s="157"/>
      <c r="J336" s="157"/>
      <c r="K336" s="214">
        <f>J337</f>
        <v>49.2</v>
      </c>
      <c r="L336" s="175" t="e">
        <f t="shared" si="138"/>
        <v>#REF!</v>
      </c>
      <c r="M336" s="175" t="e">
        <f t="shared" si="139"/>
        <v>#REF!</v>
      </c>
      <c r="N336" s="175" t="e">
        <f t="shared" si="140"/>
        <v>#REF!</v>
      </c>
      <c r="O336" s="175" t="e">
        <f t="shared" si="141"/>
        <v>#REF!</v>
      </c>
      <c r="P336" s="175" t="e">
        <f t="shared" si="142"/>
        <v>#REF!</v>
      </c>
      <c r="Q336" s="175" t="e">
        <f t="shared" si="143"/>
        <v>#REF!</v>
      </c>
      <c r="R336" s="155"/>
      <c r="S336" s="124"/>
      <c r="T336" s="119">
        <f>'C02.CSA_OFFICE'!T1365</f>
        <v>0</v>
      </c>
      <c r="U336" s="119">
        <f>'C02.CSA_OFFICE'!U1365</f>
        <v>120000</v>
      </c>
      <c r="V336" s="124"/>
      <c r="W336" s="124"/>
      <c r="X336" s="124"/>
      <c r="Y336" s="124"/>
      <c r="Z336" s="124"/>
    </row>
    <row r="337" spans="1:26" ht="27.75" hidden="1" customHeight="1" outlineLevel="1">
      <c r="A337" s="140"/>
      <c r="B337" s="155"/>
      <c r="C337" s="155"/>
      <c r="D337" s="214"/>
      <c r="E337" s="156">
        <v>2</v>
      </c>
      <c r="F337" s="157">
        <f>4+4.2</f>
        <v>8.1999999999999993</v>
      </c>
      <c r="G337" s="157"/>
      <c r="H337" s="157"/>
      <c r="I337" s="157">
        <v>3</v>
      </c>
      <c r="J337" s="157">
        <f>PRODUCT(E337:I337)</f>
        <v>49.2</v>
      </c>
      <c r="K337" s="214"/>
      <c r="L337" s="175" t="e">
        <f t="shared" si="138"/>
        <v>#REF!</v>
      </c>
      <c r="M337" s="175" t="e">
        <f t="shared" si="139"/>
        <v>#REF!</v>
      </c>
      <c r="N337" s="175" t="e">
        <f t="shared" si="140"/>
        <v>#REF!</v>
      </c>
      <c r="O337" s="175" t="e">
        <f t="shared" si="141"/>
        <v>#REF!</v>
      </c>
      <c r="P337" s="175" t="e">
        <f t="shared" si="142"/>
        <v>#REF!</v>
      </c>
      <c r="Q337" s="175" t="e">
        <f t="shared" si="143"/>
        <v>#REF!</v>
      </c>
      <c r="R337" s="155"/>
      <c r="S337" s="124"/>
      <c r="T337" s="119"/>
      <c r="U337" s="119"/>
      <c r="V337" s="124"/>
      <c r="W337" s="124"/>
      <c r="X337" s="124"/>
      <c r="Y337" s="124"/>
      <c r="Z337" s="124"/>
    </row>
    <row r="338" spans="1:26" ht="44.25" customHeight="1">
      <c r="A338" s="140">
        <v>2</v>
      </c>
      <c r="B338" s="155" t="s">
        <v>270</v>
      </c>
      <c r="C338" s="155"/>
      <c r="D338" s="214" t="s">
        <v>206</v>
      </c>
      <c r="E338" s="156"/>
      <c r="F338" s="157"/>
      <c r="G338" s="157"/>
      <c r="H338" s="157"/>
      <c r="I338" s="157"/>
      <c r="J338" s="157"/>
      <c r="K338" s="214">
        <f>2.7*1.3</f>
        <v>3.51</v>
      </c>
      <c r="L338" s="175" t="e">
        <f t="shared" si="138"/>
        <v>#REF!</v>
      </c>
      <c r="M338" s="175" t="e">
        <f t="shared" si="139"/>
        <v>#REF!</v>
      </c>
      <c r="N338" s="175" t="e">
        <f t="shared" si="140"/>
        <v>#REF!</v>
      </c>
      <c r="O338" s="175" t="e">
        <f t="shared" si="141"/>
        <v>#REF!</v>
      </c>
      <c r="P338" s="175" t="e">
        <f t="shared" si="142"/>
        <v>#REF!</v>
      </c>
      <c r="Q338" s="175" t="e">
        <f t="shared" si="143"/>
        <v>#REF!</v>
      </c>
      <c r="R338" s="155"/>
      <c r="S338" s="124"/>
      <c r="T338" s="119">
        <f>'C02.CSA_OFFICE'!T692</f>
        <v>115000</v>
      </c>
      <c r="U338" s="119">
        <f>'C02.CSA_OFFICE'!U692</f>
        <v>30000</v>
      </c>
      <c r="V338" s="124"/>
      <c r="W338" s="124"/>
      <c r="X338" s="124"/>
      <c r="Y338" s="124"/>
      <c r="Z338" s="124"/>
    </row>
    <row r="339" spans="1:26" ht="12.75" customHeight="1">
      <c r="A339" s="140">
        <v>3</v>
      </c>
      <c r="B339" s="155" t="s">
        <v>485</v>
      </c>
      <c r="C339" s="155"/>
      <c r="D339" s="214" t="s">
        <v>206</v>
      </c>
      <c r="E339" s="156"/>
      <c r="F339" s="157"/>
      <c r="G339" s="157"/>
      <c r="H339" s="157"/>
      <c r="I339" s="157"/>
      <c r="J339" s="157"/>
      <c r="K339" s="214">
        <v>31.11</v>
      </c>
      <c r="L339" s="175" t="e">
        <f t="shared" si="138"/>
        <v>#REF!</v>
      </c>
      <c r="M339" s="175" t="e">
        <f t="shared" si="139"/>
        <v>#REF!</v>
      </c>
      <c r="N339" s="175" t="e">
        <f t="shared" si="140"/>
        <v>#REF!</v>
      </c>
      <c r="O339" s="175" t="e">
        <f t="shared" si="141"/>
        <v>#REF!</v>
      </c>
      <c r="P339" s="175" t="e">
        <f t="shared" si="142"/>
        <v>#REF!</v>
      </c>
      <c r="Q339" s="175" t="e">
        <f t="shared" si="143"/>
        <v>#REF!</v>
      </c>
      <c r="R339" s="155"/>
      <c r="S339" s="124"/>
      <c r="T339" s="119">
        <f>'C02.CSA_OFFICE'!T693</f>
        <v>225771</v>
      </c>
      <c r="U339" s="119">
        <f>'C02.CSA_OFFICE'!U693</f>
        <v>85000</v>
      </c>
      <c r="V339" s="124"/>
      <c r="W339" s="124"/>
      <c r="X339" s="124"/>
      <c r="Y339" s="124"/>
      <c r="Z339" s="124"/>
    </row>
    <row r="340" spans="1:26" ht="41.25" customHeight="1">
      <c r="A340" s="140">
        <v>4</v>
      </c>
      <c r="B340" s="155" t="s">
        <v>525</v>
      </c>
      <c r="C340" s="155"/>
      <c r="D340" s="214" t="s">
        <v>280</v>
      </c>
      <c r="E340" s="156"/>
      <c r="F340" s="157"/>
      <c r="G340" s="157"/>
      <c r="H340" s="157"/>
      <c r="I340" s="157"/>
      <c r="J340" s="157"/>
      <c r="K340" s="214">
        <v>1</v>
      </c>
      <c r="L340" s="175" t="e">
        <f t="shared" si="138"/>
        <v>#REF!</v>
      </c>
      <c r="M340" s="175" t="e">
        <f t="shared" si="139"/>
        <v>#REF!</v>
      </c>
      <c r="N340" s="175" t="e">
        <f t="shared" si="140"/>
        <v>#REF!</v>
      </c>
      <c r="O340" s="175" t="e">
        <f t="shared" si="141"/>
        <v>#REF!</v>
      </c>
      <c r="P340" s="175" t="e">
        <f t="shared" si="142"/>
        <v>#REF!</v>
      </c>
      <c r="Q340" s="175" t="e">
        <f t="shared" si="143"/>
        <v>#REF!</v>
      </c>
      <c r="R340" s="155"/>
      <c r="S340" s="124"/>
      <c r="T340" s="119">
        <v>4525000</v>
      </c>
      <c r="U340" s="119">
        <v>3650000</v>
      </c>
      <c r="V340" s="124"/>
      <c r="W340" s="124"/>
      <c r="X340" s="124"/>
      <c r="Y340" s="124"/>
      <c r="Z340" s="124"/>
    </row>
    <row r="341" spans="1:26" ht="27.75" customHeight="1">
      <c r="A341" s="154" t="s">
        <v>216</v>
      </c>
      <c r="B341" s="153" t="s">
        <v>810</v>
      </c>
      <c r="C341" s="153"/>
      <c r="D341" s="154"/>
      <c r="E341" s="150"/>
      <c r="F341" s="151"/>
      <c r="G341" s="151"/>
      <c r="H341" s="151"/>
      <c r="I341" s="151"/>
      <c r="J341" s="151"/>
      <c r="K341" s="151"/>
      <c r="L341" s="174"/>
      <c r="M341" s="174" t="e">
        <f>SUBTOTAL(109,M343:M493)</f>
        <v>#REF!</v>
      </c>
      <c r="N341" s="174"/>
      <c r="O341" s="174" t="e">
        <f>SUBTOTAL(109,O343:O493)</f>
        <v>#REF!</v>
      </c>
      <c r="P341" s="174"/>
      <c r="Q341" s="174" t="e">
        <f>O341+M341</f>
        <v>#REF!</v>
      </c>
      <c r="R341" s="153"/>
      <c r="S341" s="124"/>
      <c r="T341" s="119"/>
      <c r="U341" s="119"/>
      <c r="V341" s="124"/>
      <c r="W341" s="124"/>
      <c r="X341" s="124"/>
      <c r="Y341" s="124"/>
      <c r="Z341" s="124"/>
    </row>
    <row r="342" spans="1:26" ht="27.75" customHeight="1">
      <c r="A342" s="152"/>
      <c r="B342" s="153" t="s">
        <v>185</v>
      </c>
      <c r="C342" s="153"/>
      <c r="D342" s="154"/>
      <c r="E342" s="150"/>
      <c r="F342" s="151"/>
      <c r="G342" s="151"/>
      <c r="H342" s="151"/>
      <c r="I342" s="151"/>
      <c r="J342" s="151"/>
      <c r="K342" s="151"/>
      <c r="L342" s="175"/>
      <c r="M342" s="175"/>
      <c r="N342" s="175"/>
      <c r="O342" s="175"/>
      <c r="P342" s="175"/>
      <c r="Q342" s="175"/>
      <c r="R342" s="153"/>
      <c r="S342" s="124"/>
      <c r="T342" s="119"/>
      <c r="U342" s="119"/>
      <c r="V342" s="124"/>
      <c r="W342" s="124"/>
      <c r="X342" s="124"/>
      <c r="Y342" s="124"/>
      <c r="Z342" s="124"/>
    </row>
    <row r="343" spans="1:26" ht="27.75" customHeight="1">
      <c r="A343" s="152"/>
      <c r="B343" s="153" t="s">
        <v>213</v>
      </c>
      <c r="C343" s="153"/>
      <c r="D343" s="154"/>
      <c r="E343" s="150"/>
      <c r="F343" s="151"/>
      <c r="G343" s="151"/>
      <c r="H343" s="151"/>
      <c r="I343" s="151"/>
      <c r="J343" s="151"/>
      <c r="K343" s="151"/>
      <c r="L343" s="175"/>
      <c r="M343" s="175"/>
      <c r="N343" s="175"/>
      <c r="O343" s="175"/>
      <c r="P343" s="175"/>
      <c r="Q343" s="175"/>
      <c r="R343" s="153"/>
      <c r="S343" s="124"/>
      <c r="T343" s="119"/>
      <c r="U343" s="119"/>
      <c r="V343" s="124"/>
      <c r="W343" s="124"/>
      <c r="X343" s="124"/>
      <c r="Y343" s="124"/>
      <c r="Z343" s="124"/>
    </row>
    <row r="344" spans="1:26" ht="27.75" customHeight="1">
      <c r="A344" s="152"/>
      <c r="B344" s="153" t="s">
        <v>217</v>
      </c>
      <c r="C344" s="153"/>
      <c r="D344" s="154"/>
      <c r="E344" s="150"/>
      <c r="F344" s="151"/>
      <c r="G344" s="151"/>
      <c r="H344" s="151"/>
      <c r="I344" s="151"/>
      <c r="J344" s="151"/>
      <c r="K344" s="151"/>
      <c r="L344" s="175"/>
      <c r="M344" s="175"/>
      <c r="N344" s="175"/>
      <c r="O344" s="175"/>
      <c r="P344" s="175"/>
      <c r="Q344" s="175"/>
      <c r="R344" s="153"/>
      <c r="S344" s="124"/>
      <c r="T344" s="119"/>
      <c r="U344" s="119"/>
      <c r="V344" s="124"/>
      <c r="W344" s="124"/>
      <c r="X344" s="124"/>
      <c r="Y344" s="124"/>
      <c r="Z344" s="124"/>
    </row>
    <row r="345" spans="1:26" ht="27.75" customHeight="1">
      <c r="A345" s="154" t="s">
        <v>218</v>
      </c>
      <c r="B345" s="159" t="s">
        <v>219</v>
      </c>
      <c r="C345" s="153"/>
      <c r="D345" s="154"/>
      <c r="E345" s="154"/>
      <c r="F345" s="154"/>
      <c r="G345" s="154"/>
      <c r="H345" s="154"/>
      <c r="I345" s="154"/>
      <c r="J345" s="154"/>
      <c r="K345" s="151"/>
      <c r="L345" s="174"/>
      <c r="M345" s="174"/>
      <c r="N345" s="174"/>
      <c r="O345" s="174"/>
      <c r="P345" s="174"/>
      <c r="Q345" s="174"/>
      <c r="R345" s="153"/>
      <c r="S345" s="180"/>
      <c r="T345" s="119"/>
      <c r="U345" s="119"/>
      <c r="V345" s="180"/>
      <c r="W345" s="180"/>
      <c r="X345" s="180"/>
      <c r="Y345" s="180"/>
      <c r="Z345" s="180"/>
    </row>
    <row r="346" spans="1:26" ht="39" customHeight="1" collapsed="1">
      <c r="A346" s="140">
        <v>1</v>
      </c>
      <c r="B346" s="155" t="s">
        <v>471</v>
      </c>
      <c r="C346" s="155" t="s">
        <v>534</v>
      </c>
      <c r="D346" s="140" t="s">
        <v>188</v>
      </c>
      <c r="E346" s="156"/>
      <c r="F346" s="157"/>
      <c r="G346" s="157"/>
      <c r="H346" s="157"/>
      <c r="I346" s="157"/>
      <c r="J346" s="157">
        <f t="shared" ref="J346:J347" si="144">PRODUCT(E346:I346)</f>
        <v>0</v>
      </c>
      <c r="K346" s="157">
        <f>+SUBTOTAL(9,J347)</f>
        <v>1.54</v>
      </c>
      <c r="L346" s="175" t="e">
        <f t="shared" ref="L346:L360" si="145">T346*$T$5</f>
        <v>#REF!</v>
      </c>
      <c r="M346" s="175" t="e">
        <f t="shared" ref="M346:M360" si="146">ROUND(L346*K346,0)</f>
        <v>#REF!</v>
      </c>
      <c r="N346" s="175" t="e">
        <f t="shared" ref="N346:N360" si="147">U346*$T$5</f>
        <v>#REF!</v>
      </c>
      <c r="O346" s="175" t="e">
        <f t="shared" ref="O346:O360" si="148">ROUND(N346*K346,0)</f>
        <v>#REF!</v>
      </c>
      <c r="P346" s="175" t="e">
        <f t="shared" ref="P346:P360" si="149">N346+L346</f>
        <v>#REF!</v>
      </c>
      <c r="Q346" s="175" t="e">
        <f t="shared" ref="Q346:Q360" si="150">P346*K346</f>
        <v>#REF!</v>
      </c>
      <c r="R346" s="155"/>
      <c r="S346" s="124"/>
      <c r="T346" s="119" t="e">
        <f>'Bill 2-Main building works'!#REF!</f>
        <v>#REF!</v>
      </c>
      <c r="U346" s="119" t="e">
        <f>'Bill 2-Main building works'!#REF!</f>
        <v>#REF!</v>
      </c>
      <c r="V346" s="124"/>
      <c r="W346" s="124"/>
      <c r="X346" s="124"/>
      <c r="Y346" s="124"/>
      <c r="Z346" s="124"/>
    </row>
    <row r="347" spans="1:26" ht="27.75" hidden="1" customHeight="1" outlineLevel="1">
      <c r="A347" s="140"/>
      <c r="B347" s="155" t="s">
        <v>225</v>
      </c>
      <c r="C347" s="155"/>
      <c r="D347" s="140"/>
      <c r="E347" s="156">
        <v>11</v>
      </c>
      <c r="F347" s="157">
        <v>0.2</v>
      </c>
      <c r="G347" s="157">
        <v>0.2</v>
      </c>
      <c r="H347" s="157">
        <v>3.5</v>
      </c>
      <c r="I347" s="157">
        <v>1</v>
      </c>
      <c r="J347" s="157">
        <f t="shared" si="144"/>
        <v>1.54</v>
      </c>
      <c r="K347" s="157"/>
      <c r="L347" s="175" t="e">
        <f t="shared" si="145"/>
        <v>#REF!</v>
      </c>
      <c r="M347" s="175" t="e">
        <f t="shared" si="146"/>
        <v>#REF!</v>
      </c>
      <c r="N347" s="175" t="e">
        <f t="shared" si="147"/>
        <v>#REF!</v>
      </c>
      <c r="O347" s="175" t="e">
        <f t="shared" si="148"/>
        <v>#REF!</v>
      </c>
      <c r="P347" s="175" t="e">
        <f t="shared" si="149"/>
        <v>#REF!</v>
      </c>
      <c r="Q347" s="175" t="e">
        <f t="shared" si="150"/>
        <v>#REF!</v>
      </c>
      <c r="R347" s="155"/>
      <c r="S347" s="124"/>
      <c r="T347" s="119"/>
      <c r="U347" s="119"/>
      <c r="V347" s="124"/>
      <c r="W347" s="124"/>
      <c r="X347" s="124"/>
      <c r="Y347" s="124"/>
      <c r="Z347" s="124"/>
    </row>
    <row r="348" spans="1:26" ht="27.75" customHeight="1" collapsed="1">
      <c r="A348" s="140">
        <v>2</v>
      </c>
      <c r="B348" s="155" t="s">
        <v>473</v>
      </c>
      <c r="C348" s="155" t="str">
        <f>C346</f>
        <v>Grade M250</v>
      </c>
      <c r="D348" s="140" t="s">
        <v>188</v>
      </c>
      <c r="E348" s="156"/>
      <c r="F348" s="157"/>
      <c r="G348" s="157"/>
      <c r="H348" s="157"/>
      <c r="I348" s="157"/>
      <c r="J348" s="157"/>
      <c r="K348" s="157">
        <f>+SUBTOTAL(9,J349:J359)</f>
        <v>21.112500000000001</v>
      </c>
      <c r="L348" s="175" t="e">
        <f t="shared" si="145"/>
        <v>#REF!</v>
      </c>
      <c r="M348" s="175" t="e">
        <f t="shared" si="146"/>
        <v>#REF!</v>
      </c>
      <c r="N348" s="175" t="e">
        <f t="shared" si="147"/>
        <v>#REF!</v>
      </c>
      <c r="O348" s="175" t="e">
        <f t="shared" si="148"/>
        <v>#REF!</v>
      </c>
      <c r="P348" s="175" t="e">
        <f t="shared" si="149"/>
        <v>#REF!</v>
      </c>
      <c r="Q348" s="175" t="e">
        <f t="shared" si="150"/>
        <v>#REF!</v>
      </c>
      <c r="R348" s="155"/>
      <c r="S348" s="124"/>
      <c r="T348" s="119" t="e">
        <f t="shared" ref="T348:U348" si="151">T346</f>
        <v>#REF!</v>
      </c>
      <c r="U348" s="119" t="e">
        <f t="shared" si="151"/>
        <v>#REF!</v>
      </c>
      <c r="V348" s="124"/>
      <c r="W348" s="124"/>
      <c r="X348" s="124"/>
      <c r="Y348" s="124"/>
      <c r="Z348" s="124"/>
    </row>
    <row r="349" spans="1:26" ht="27.75" hidden="1" customHeight="1" outlineLevel="1">
      <c r="A349" s="140"/>
      <c r="B349" s="155" t="s">
        <v>867</v>
      </c>
      <c r="C349" s="155"/>
      <c r="D349" s="140"/>
      <c r="E349" s="156"/>
      <c r="F349" s="157"/>
      <c r="G349" s="157"/>
      <c r="H349" s="157"/>
      <c r="I349" s="157"/>
      <c r="J349" s="157"/>
      <c r="K349" s="157"/>
      <c r="L349" s="175" t="e">
        <f t="shared" si="145"/>
        <v>#REF!</v>
      </c>
      <c r="M349" s="175" t="e">
        <f t="shared" si="146"/>
        <v>#REF!</v>
      </c>
      <c r="N349" s="175" t="e">
        <f t="shared" si="147"/>
        <v>#REF!</v>
      </c>
      <c r="O349" s="175" t="e">
        <f t="shared" si="148"/>
        <v>#REF!</v>
      </c>
      <c r="P349" s="175" t="e">
        <f t="shared" si="149"/>
        <v>#REF!</v>
      </c>
      <c r="Q349" s="175" t="e">
        <f t="shared" si="150"/>
        <v>#REF!</v>
      </c>
      <c r="R349" s="155"/>
      <c r="S349" s="124"/>
      <c r="T349" s="119"/>
      <c r="U349" s="119"/>
      <c r="V349" s="124"/>
      <c r="W349" s="124"/>
      <c r="X349" s="124"/>
      <c r="Y349" s="124"/>
      <c r="Z349" s="124"/>
    </row>
    <row r="350" spans="1:26" ht="27.75" hidden="1" customHeight="1" outlineLevel="1">
      <c r="A350" s="140"/>
      <c r="B350" s="155" t="s">
        <v>868</v>
      </c>
      <c r="C350" s="155"/>
      <c r="D350" s="140"/>
      <c r="E350" s="156">
        <v>1</v>
      </c>
      <c r="F350" s="157">
        <v>11.2</v>
      </c>
      <c r="G350" s="157"/>
      <c r="H350" s="157">
        <v>0.15</v>
      </c>
      <c r="I350" s="157">
        <v>1</v>
      </c>
      <c r="J350" s="157">
        <f t="shared" ref="J350:J359" si="152">PRODUCT(E350:I350)</f>
        <v>1.68</v>
      </c>
      <c r="K350" s="157"/>
      <c r="L350" s="175" t="e">
        <f t="shared" si="145"/>
        <v>#REF!</v>
      </c>
      <c r="M350" s="175" t="e">
        <f t="shared" si="146"/>
        <v>#REF!</v>
      </c>
      <c r="N350" s="175" t="e">
        <f t="shared" si="147"/>
        <v>#REF!</v>
      </c>
      <c r="O350" s="175" t="e">
        <f t="shared" si="148"/>
        <v>#REF!</v>
      </c>
      <c r="P350" s="175" t="e">
        <f t="shared" si="149"/>
        <v>#REF!</v>
      </c>
      <c r="Q350" s="175" t="e">
        <f t="shared" si="150"/>
        <v>#REF!</v>
      </c>
      <c r="R350" s="155"/>
      <c r="S350" s="124"/>
      <c r="T350" s="119"/>
      <c r="U350" s="119"/>
      <c r="V350" s="124"/>
      <c r="W350" s="124"/>
      <c r="X350" s="124"/>
      <c r="Y350" s="124"/>
      <c r="Z350" s="124"/>
    </row>
    <row r="351" spans="1:26" ht="27.75" hidden="1" customHeight="1" outlineLevel="1">
      <c r="A351" s="140"/>
      <c r="B351" s="155" t="s">
        <v>869</v>
      </c>
      <c r="C351" s="155"/>
      <c r="D351" s="140"/>
      <c r="E351" s="156">
        <v>1</v>
      </c>
      <c r="F351" s="157">
        <v>7.7</v>
      </c>
      <c r="G351" s="157"/>
      <c r="H351" s="157">
        <v>0.15</v>
      </c>
      <c r="I351" s="157">
        <v>1</v>
      </c>
      <c r="J351" s="157">
        <f t="shared" si="152"/>
        <v>1.155</v>
      </c>
      <c r="K351" s="157"/>
      <c r="L351" s="175" t="e">
        <f t="shared" si="145"/>
        <v>#REF!</v>
      </c>
      <c r="M351" s="175" t="e">
        <f t="shared" si="146"/>
        <v>#REF!</v>
      </c>
      <c r="N351" s="175" t="e">
        <f t="shared" si="147"/>
        <v>#REF!</v>
      </c>
      <c r="O351" s="175" t="e">
        <f t="shared" si="148"/>
        <v>#REF!</v>
      </c>
      <c r="P351" s="175" t="e">
        <f t="shared" si="149"/>
        <v>#REF!</v>
      </c>
      <c r="Q351" s="175" t="e">
        <f t="shared" si="150"/>
        <v>#REF!</v>
      </c>
      <c r="R351" s="155"/>
      <c r="S351" s="124"/>
      <c r="T351" s="119"/>
      <c r="U351" s="119"/>
      <c r="V351" s="124"/>
      <c r="W351" s="124"/>
      <c r="X351" s="124"/>
      <c r="Y351" s="124"/>
      <c r="Z351" s="124"/>
    </row>
    <row r="352" spans="1:26" ht="27.75" hidden="1" customHeight="1" outlineLevel="1">
      <c r="A352" s="140"/>
      <c r="B352" s="155" t="s">
        <v>870</v>
      </c>
      <c r="C352" s="155"/>
      <c r="D352" s="140"/>
      <c r="E352" s="156">
        <v>1</v>
      </c>
      <c r="F352" s="157">
        <v>3.6</v>
      </c>
      <c r="G352" s="157"/>
      <c r="H352" s="157">
        <v>0.2</v>
      </c>
      <c r="I352" s="157">
        <v>1</v>
      </c>
      <c r="J352" s="157">
        <f t="shared" si="152"/>
        <v>0.72</v>
      </c>
      <c r="K352" s="157"/>
      <c r="L352" s="175" t="e">
        <f t="shared" si="145"/>
        <v>#REF!</v>
      </c>
      <c r="M352" s="175" t="e">
        <f t="shared" si="146"/>
        <v>#REF!</v>
      </c>
      <c r="N352" s="175" t="e">
        <f t="shared" si="147"/>
        <v>#REF!</v>
      </c>
      <c r="O352" s="175" t="e">
        <f t="shared" si="148"/>
        <v>#REF!</v>
      </c>
      <c r="P352" s="175" t="e">
        <f t="shared" si="149"/>
        <v>#REF!</v>
      </c>
      <c r="Q352" s="175" t="e">
        <f t="shared" si="150"/>
        <v>#REF!</v>
      </c>
      <c r="R352" s="155"/>
      <c r="S352" s="124"/>
      <c r="T352" s="119"/>
      <c r="U352" s="119"/>
      <c r="V352" s="124"/>
      <c r="W352" s="124"/>
      <c r="X352" s="124"/>
      <c r="Y352" s="124"/>
      <c r="Z352" s="124"/>
    </row>
    <row r="353" spans="1:26" ht="27.75" hidden="1" customHeight="1" outlineLevel="1">
      <c r="A353" s="140"/>
      <c r="B353" s="155" t="s">
        <v>850</v>
      </c>
      <c r="C353" s="155"/>
      <c r="D353" s="140"/>
      <c r="E353" s="156">
        <v>1</v>
      </c>
      <c r="F353" s="157">
        <v>11.2</v>
      </c>
      <c r="G353" s="157"/>
      <c r="H353" s="157">
        <v>0.15</v>
      </c>
      <c r="I353" s="157">
        <v>1</v>
      </c>
      <c r="J353" s="157">
        <f t="shared" si="152"/>
        <v>1.68</v>
      </c>
      <c r="K353" s="157"/>
      <c r="L353" s="175" t="e">
        <f t="shared" si="145"/>
        <v>#REF!</v>
      </c>
      <c r="M353" s="175" t="e">
        <f t="shared" si="146"/>
        <v>#REF!</v>
      </c>
      <c r="N353" s="175" t="e">
        <f t="shared" si="147"/>
        <v>#REF!</v>
      </c>
      <c r="O353" s="175" t="e">
        <f t="shared" si="148"/>
        <v>#REF!</v>
      </c>
      <c r="P353" s="175" t="e">
        <f t="shared" si="149"/>
        <v>#REF!</v>
      </c>
      <c r="Q353" s="175" t="e">
        <f t="shared" si="150"/>
        <v>#REF!</v>
      </c>
      <c r="R353" s="155"/>
      <c r="S353" s="124"/>
      <c r="T353" s="119"/>
      <c r="U353" s="119"/>
      <c r="V353" s="124"/>
      <c r="W353" s="124"/>
      <c r="X353" s="124"/>
      <c r="Y353" s="124"/>
      <c r="Z353" s="124"/>
    </row>
    <row r="354" spans="1:26" ht="27.75" hidden="1" customHeight="1" outlineLevel="1">
      <c r="A354" s="140"/>
      <c r="B354" s="155" t="s">
        <v>871</v>
      </c>
      <c r="C354" s="155"/>
      <c r="D354" s="140"/>
      <c r="E354" s="156">
        <v>1</v>
      </c>
      <c r="F354" s="157">
        <v>6.9</v>
      </c>
      <c r="G354" s="157"/>
      <c r="H354" s="157">
        <v>0.15</v>
      </c>
      <c r="I354" s="157">
        <v>1</v>
      </c>
      <c r="J354" s="157">
        <f t="shared" si="152"/>
        <v>1.0349999999999999</v>
      </c>
      <c r="K354" s="157"/>
      <c r="L354" s="175" t="e">
        <f t="shared" si="145"/>
        <v>#REF!</v>
      </c>
      <c r="M354" s="175" t="e">
        <f t="shared" si="146"/>
        <v>#REF!</v>
      </c>
      <c r="N354" s="175" t="e">
        <f t="shared" si="147"/>
        <v>#REF!</v>
      </c>
      <c r="O354" s="175" t="e">
        <f t="shared" si="148"/>
        <v>#REF!</v>
      </c>
      <c r="P354" s="175" t="e">
        <f t="shared" si="149"/>
        <v>#REF!</v>
      </c>
      <c r="Q354" s="175" t="e">
        <f t="shared" si="150"/>
        <v>#REF!</v>
      </c>
      <c r="R354" s="155"/>
      <c r="S354" s="124"/>
      <c r="T354" s="119"/>
      <c r="U354" s="119"/>
      <c r="V354" s="124"/>
      <c r="W354" s="124"/>
      <c r="X354" s="124"/>
      <c r="Y354" s="124"/>
      <c r="Z354" s="124"/>
    </row>
    <row r="355" spans="1:26" ht="27.75" hidden="1" customHeight="1" outlineLevel="1">
      <c r="A355" s="140"/>
      <c r="B355" s="155"/>
      <c r="C355" s="155"/>
      <c r="D355" s="140"/>
      <c r="E355" s="156">
        <v>1</v>
      </c>
      <c r="F355" s="157">
        <v>6.9</v>
      </c>
      <c r="G355" s="157"/>
      <c r="H355" s="157">
        <v>0.2</v>
      </c>
      <c r="I355" s="157">
        <v>1</v>
      </c>
      <c r="J355" s="157">
        <f t="shared" si="152"/>
        <v>1.38</v>
      </c>
      <c r="K355" s="157"/>
      <c r="L355" s="175" t="e">
        <f t="shared" si="145"/>
        <v>#REF!</v>
      </c>
      <c r="M355" s="175" t="e">
        <f t="shared" si="146"/>
        <v>#REF!</v>
      </c>
      <c r="N355" s="175" t="e">
        <f t="shared" si="147"/>
        <v>#REF!</v>
      </c>
      <c r="O355" s="175" t="e">
        <f t="shared" si="148"/>
        <v>#REF!</v>
      </c>
      <c r="P355" s="175" t="e">
        <f t="shared" si="149"/>
        <v>#REF!</v>
      </c>
      <c r="Q355" s="175" t="e">
        <f t="shared" si="150"/>
        <v>#REF!</v>
      </c>
      <c r="R355" s="155"/>
      <c r="S355" s="124"/>
      <c r="T355" s="119"/>
      <c r="U355" s="119"/>
      <c r="V355" s="124"/>
      <c r="W355" s="124"/>
      <c r="X355" s="124"/>
      <c r="Y355" s="124"/>
      <c r="Z355" s="124"/>
    </row>
    <row r="356" spans="1:26" ht="27.75" hidden="1" customHeight="1" outlineLevel="1">
      <c r="A356" s="140"/>
      <c r="B356" s="155" t="s">
        <v>872</v>
      </c>
      <c r="C356" s="155"/>
      <c r="D356" s="140"/>
      <c r="E356" s="156">
        <v>1</v>
      </c>
      <c r="F356" s="157">
        <v>7.1</v>
      </c>
      <c r="G356" s="157"/>
      <c r="H356" s="157">
        <v>0.15</v>
      </c>
      <c r="I356" s="157">
        <v>1</v>
      </c>
      <c r="J356" s="157">
        <f t="shared" si="152"/>
        <v>1.0649999999999999</v>
      </c>
      <c r="K356" s="157"/>
      <c r="L356" s="175" t="e">
        <f t="shared" si="145"/>
        <v>#REF!</v>
      </c>
      <c r="M356" s="175" t="e">
        <f t="shared" si="146"/>
        <v>#REF!</v>
      </c>
      <c r="N356" s="175" t="e">
        <f t="shared" si="147"/>
        <v>#REF!</v>
      </c>
      <c r="O356" s="175" t="e">
        <f t="shared" si="148"/>
        <v>#REF!</v>
      </c>
      <c r="P356" s="175" t="e">
        <f t="shared" si="149"/>
        <v>#REF!</v>
      </c>
      <c r="Q356" s="175" t="e">
        <f t="shared" si="150"/>
        <v>#REF!</v>
      </c>
      <c r="R356" s="155"/>
      <c r="S356" s="124"/>
      <c r="T356" s="119"/>
      <c r="U356" s="119"/>
      <c r="V356" s="124"/>
      <c r="W356" s="124"/>
      <c r="X356" s="124"/>
      <c r="Y356" s="124"/>
      <c r="Z356" s="124"/>
    </row>
    <row r="357" spans="1:26" ht="27.75" hidden="1" customHeight="1" outlineLevel="1">
      <c r="A357" s="140"/>
      <c r="B357" s="155" t="s">
        <v>873</v>
      </c>
      <c r="C357" s="155"/>
      <c r="D357" s="140"/>
      <c r="E357" s="156"/>
      <c r="F357" s="157"/>
      <c r="G357" s="157"/>
      <c r="H357" s="157"/>
      <c r="I357" s="157"/>
      <c r="J357" s="157">
        <f t="shared" si="152"/>
        <v>0</v>
      </c>
      <c r="K357" s="157"/>
      <c r="L357" s="175" t="e">
        <f t="shared" si="145"/>
        <v>#REF!</v>
      </c>
      <c r="M357" s="175" t="e">
        <f t="shared" si="146"/>
        <v>#REF!</v>
      </c>
      <c r="N357" s="175" t="e">
        <f t="shared" si="147"/>
        <v>#REF!</v>
      </c>
      <c r="O357" s="175" t="e">
        <f t="shared" si="148"/>
        <v>#REF!</v>
      </c>
      <c r="P357" s="175" t="e">
        <f t="shared" si="149"/>
        <v>#REF!</v>
      </c>
      <c r="Q357" s="175" t="e">
        <f t="shared" si="150"/>
        <v>#REF!</v>
      </c>
      <c r="R357" s="155"/>
      <c r="S357" s="124"/>
      <c r="T357" s="119"/>
      <c r="U357" s="119"/>
      <c r="V357" s="124"/>
      <c r="W357" s="124"/>
      <c r="X357" s="124"/>
      <c r="Y357" s="124"/>
      <c r="Z357" s="124"/>
    </row>
    <row r="358" spans="1:26" ht="27.75" hidden="1" customHeight="1" outlineLevel="1">
      <c r="A358" s="140"/>
      <c r="B358" s="155"/>
      <c r="C358" s="155"/>
      <c r="D358" s="140"/>
      <c r="E358" s="156">
        <v>1</v>
      </c>
      <c r="F358" s="157">
        <f>7.5*8.1</f>
        <v>60.75</v>
      </c>
      <c r="G358" s="157"/>
      <c r="H358" s="157">
        <v>0.15</v>
      </c>
      <c r="I358" s="157">
        <v>1</v>
      </c>
      <c r="J358" s="157">
        <f t="shared" si="152"/>
        <v>9.1125000000000007</v>
      </c>
      <c r="K358" s="157"/>
      <c r="L358" s="175" t="e">
        <f t="shared" si="145"/>
        <v>#REF!</v>
      </c>
      <c r="M358" s="175" t="e">
        <f t="shared" si="146"/>
        <v>#REF!</v>
      </c>
      <c r="N358" s="175" t="e">
        <f t="shared" si="147"/>
        <v>#REF!</v>
      </c>
      <c r="O358" s="175" t="e">
        <f t="shared" si="148"/>
        <v>#REF!</v>
      </c>
      <c r="P358" s="175" t="e">
        <f t="shared" si="149"/>
        <v>#REF!</v>
      </c>
      <c r="Q358" s="175" t="e">
        <f t="shared" si="150"/>
        <v>#REF!</v>
      </c>
      <c r="R358" s="155"/>
      <c r="S358" s="124"/>
      <c r="T358" s="119"/>
      <c r="U358" s="119"/>
      <c r="V358" s="124"/>
      <c r="W358" s="124"/>
      <c r="X358" s="124"/>
      <c r="Y358" s="124"/>
      <c r="Z358" s="124"/>
    </row>
    <row r="359" spans="1:26" ht="27.75" hidden="1" customHeight="1" outlineLevel="1">
      <c r="A359" s="140"/>
      <c r="B359" s="155"/>
      <c r="C359" s="155"/>
      <c r="D359" s="140"/>
      <c r="E359" s="156">
        <v>1</v>
      </c>
      <c r="F359" s="157">
        <v>32.85</v>
      </c>
      <c r="G359" s="157"/>
      <c r="H359" s="157">
        <v>0.1</v>
      </c>
      <c r="I359" s="157"/>
      <c r="J359" s="157">
        <f t="shared" si="152"/>
        <v>3.2850000000000001</v>
      </c>
      <c r="K359" s="157"/>
      <c r="L359" s="175" t="e">
        <f t="shared" si="145"/>
        <v>#REF!</v>
      </c>
      <c r="M359" s="175" t="e">
        <f t="shared" si="146"/>
        <v>#REF!</v>
      </c>
      <c r="N359" s="175" t="e">
        <f t="shared" si="147"/>
        <v>#REF!</v>
      </c>
      <c r="O359" s="175" t="e">
        <f t="shared" si="148"/>
        <v>#REF!</v>
      </c>
      <c r="P359" s="175" t="e">
        <f t="shared" si="149"/>
        <v>#REF!</v>
      </c>
      <c r="Q359" s="175" t="e">
        <f t="shared" si="150"/>
        <v>#REF!</v>
      </c>
      <c r="R359" s="155"/>
      <c r="S359" s="124"/>
      <c r="T359" s="119"/>
      <c r="U359" s="119"/>
      <c r="V359" s="124"/>
      <c r="W359" s="124"/>
      <c r="X359" s="124"/>
      <c r="Y359" s="124"/>
      <c r="Z359" s="124"/>
    </row>
    <row r="360" spans="1:26" ht="37.5" customHeight="1" collapsed="1">
      <c r="A360" s="140">
        <v>3</v>
      </c>
      <c r="B360" s="155" t="s">
        <v>477</v>
      </c>
      <c r="C360" s="155" t="s">
        <v>364</v>
      </c>
      <c r="D360" s="140" t="s">
        <v>188</v>
      </c>
      <c r="E360" s="156"/>
      <c r="F360" s="157"/>
      <c r="G360" s="157"/>
      <c r="H360" s="157"/>
      <c r="I360" s="157"/>
      <c r="J360" s="157"/>
      <c r="K360" s="157">
        <f>+SUBTOTAL(9,J361:J370)</f>
        <v>0.91900000000000004</v>
      </c>
      <c r="L360" s="175" t="e">
        <f t="shared" si="145"/>
        <v>#REF!</v>
      </c>
      <c r="M360" s="175" t="e">
        <f t="shared" si="146"/>
        <v>#REF!</v>
      </c>
      <c r="N360" s="175" t="e">
        <f t="shared" si="147"/>
        <v>#REF!</v>
      </c>
      <c r="O360" s="175" t="e">
        <f t="shared" si="148"/>
        <v>#REF!</v>
      </c>
      <c r="P360" s="175" t="e">
        <f t="shared" si="149"/>
        <v>#REF!</v>
      </c>
      <c r="Q360" s="175" t="e">
        <f t="shared" si="150"/>
        <v>#REF!</v>
      </c>
      <c r="R360" s="155"/>
      <c r="S360" s="124"/>
      <c r="T360" s="119">
        <f>'C02.CSA_OFFICE'!T344</f>
        <v>1149259</v>
      </c>
      <c r="U360" s="119">
        <f>'C02.CSA_OFFICE'!U344</f>
        <v>210000</v>
      </c>
      <c r="V360" s="124"/>
      <c r="W360" s="124"/>
      <c r="X360" s="124"/>
      <c r="Y360" s="124"/>
      <c r="Z360" s="124"/>
    </row>
    <row r="361" spans="1:26" ht="27.75" hidden="1" customHeight="1" outlineLevel="1">
      <c r="A361" s="140"/>
      <c r="B361" s="141" t="s">
        <v>479</v>
      </c>
      <c r="C361" s="155"/>
      <c r="D361" s="140"/>
      <c r="E361" s="156">
        <v>1</v>
      </c>
      <c r="F361" s="157">
        <v>11.6</v>
      </c>
      <c r="G361" s="157">
        <v>0.2</v>
      </c>
      <c r="H361" s="157">
        <v>0.1</v>
      </c>
      <c r="I361" s="157">
        <v>1</v>
      </c>
      <c r="J361" s="157">
        <f t="shared" ref="J361:J367" si="153">PRODUCT(E361:I361)</f>
        <v>0.23200000000000001</v>
      </c>
      <c r="K361" s="157"/>
      <c r="L361" s="175"/>
      <c r="M361" s="175"/>
      <c r="N361" s="175"/>
      <c r="O361" s="175"/>
      <c r="P361" s="175"/>
      <c r="Q361" s="175"/>
      <c r="R361" s="155"/>
      <c r="S361" s="124"/>
      <c r="T361" s="119"/>
      <c r="U361" s="119"/>
      <c r="V361" s="124"/>
      <c r="W361" s="124"/>
      <c r="X361" s="124"/>
      <c r="Y361" s="124"/>
      <c r="Z361" s="124"/>
    </row>
    <row r="362" spans="1:26" ht="27.75" hidden="1" customHeight="1" outlineLevel="1">
      <c r="A362" s="140"/>
      <c r="B362" s="141"/>
      <c r="C362" s="155"/>
      <c r="D362" s="140"/>
      <c r="E362" s="156">
        <v>1</v>
      </c>
      <c r="F362" s="157">
        <v>7.1</v>
      </c>
      <c r="G362" s="157">
        <v>0.2</v>
      </c>
      <c r="H362" s="157">
        <v>0.1</v>
      </c>
      <c r="I362" s="157">
        <v>1</v>
      </c>
      <c r="J362" s="157">
        <f t="shared" si="153"/>
        <v>0.14199999999999999</v>
      </c>
      <c r="K362" s="157"/>
      <c r="L362" s="175"/>
      <c r="M362" s="175"/>
      <c r="N362" s="175"/>
      <c r="O362" s="175"/>
      <c r="P362" s="175"/>
      <c r="Q362" s="175"/>
      <c r="R362" s="155"/>
      <c r="S362" s="124"/>
      <c r="T362" s="119"/>
      <c r="U362" s="119"/>
      <c r="V362" s="124"/>
      <c r="W362" s="124"/>
      <c r="X362" s="124"/>
      <c r="Y362" s="124"/>
      <c r="Z362" s="124"/>
    </row>
    <row r="363" spans="1:26" ht="27.75" hidden="1" customHeight="1" outlineLevel="1">
      <c r="A363" s="140"/>
      <c r="B363" s="141"/>
      <c r="C363" s="155"/>
      <c r="D363" s="140"/>
      <c r="E363" s="156">
        <v>1</v>
      </c>
      <c r="F363" s="157">
        <v>3.7</v>
      </c>
      <c r="G363" s="157">
        <v>0.2</v>
      </c>
      <c r="H363" s="157">
        <v>0.1</v>
      </c>
      <c r="I363" s="157">
        <v>1</v>
      </c>
      <c r="J363" s="157">
        <f t="shared" si="153"/>
        <v>7.3999999999999996E-2</v>
      </c>
      <c r="K363" s="157"/>
      <c r="L363" s="175"/>
      <c r="M363" s="175"/>
      <c r="N363" s="175"/>
      <c r="O363" s="175"/>
      <c r="P363" s="175"/>
      <c r="Q363" s="175"/>
      <c r="R363" s="155"/>
      <c r="S363" s="124"/>
      <c r="T363" s="119"/>
      <c r="U363" s="119"/>
      <c r="V363" s="124"/>
      <c r="W363" s="124"/>
      <c r="X363" s="124"/>
      <c r="Y363" s="124"/>
      <c r="Z363" s="124"/>
    </row>
    <row r="364" spans="1:26" ht="27.75" hidden="1" customHeight="1" outlineLevel="1">
      <c r="A364" s="140"/>
      <c r="B364" s="141"/>
      <c r="C364" s="155"/>
      <c r="D364" s="140"/>
      <c r="E364" s="156">
        <v>1</v>
      </c>
      <c r="F364" s="157">
        <v>3.45</v>
      </c>
      <c r="G364" s="157">
        <v>0.2</v>
      </c>
      <c r="H364" s="157">
        <v>0.1</v>
      </c>
      <c r="I364" s="157">
        <v>1</v>
      </c>
      <c r="J364" s="157">
        <f t="shared" si="153"/>
        <v>6.9000000000000006E-2</v>
      </c>
      <c r="K364" s="157"/>
      <c r="L364" s="175"/>
      <c r="M364" s="175"/>
      <c r="N364" s="175"/>
      <c r="O364" s="175"/>
      <c r="P364" s="175"/>
      <c r="Q364" s="175"/>
      <c r="R364" s="155"/>
      <c r="S364" s="124"/>
      <c r="T364" s="119"/>
      <c r="U364" s="119"/>
      <c r="V364" s="124"/>
      <c r="W364" s="124"/>
      <c r="X364" s="124"/>
      <c r="Y364" s="124"/>
      <c r="Z364" s="124"/>
    </row>
    <row r="365" spans="1:26" ht="27.75" hidden="1" customHeight="1" outlineLevel="1">
      <c r="A365" s="140"/>
      <c r="B365" s="141" t="s">
        <v>480</v>
      </c>
      <c r="C365" s="155"/>
      <c r="D365" s="140"/>
      <c r="E365" s="156">
        <v>1</v>
      </c>
      <c r="F365" s="157">
        <v>2.4</v>
      </c>
      <c r="G365" s="157">
        <v>0.2</v>
      </c>
      <c r="H365" s="157">
        <v>0.2</v>
      </c>
      <c r="I365" s="157">
        <v>1</v>
      </c>
      <c r="J365" s="157">
        <f t="shared" si="153"/>
        <v>9.6000000000000002E-2</v>
      </c>
      <c r="K365" s="157"/>
      <c r="L365" s="175"/>
      <c r="M365" s="175"/>
      <c r="N365" s="175"/>
      <c r="O365" s="175"/>
      <c r="P365" s="175"/>
      <c r="Q365" s="175"/>
      <c r="R365" s="155"/>
      <c r="S365" s="124"/>
      <c r="T365" s="119"/>
      <c r="U365" s="119"/>
      <c r="V365" s="124"/>
      <c r="W365" s="124"/>
      <c r="X365" s="124"/>
      <c r="Y365" s="124"/>
      <c r="Z365" s="124"/>
    </row>
    <row r="366" spans="1:26" ht="27.75" hidden="1" customHeight="1" outlineLevel="1">
      <c r="A366" s="140"/>
      <c r="B366" s="141"/>
      <c r="C366" s="155"/>
      <c r="D366" s="140"/>
      <c r="E366" s="156">
        <v>1</v>
      </c>
      <c r="F366" s="157">
        <v>2</v>
      </c>
      <c r="G366" s="157">
        <v>0.2</v>
      </c>
      <c r="H366" s="157">
        <v>0.2</v>
      </c>
      <c r="I366" s="157">
        <v>1</v>
      </c>
      <c r="J366" s="157">
        <f t="shared" si="153"/>
        <v>0.08</v>
      </c>
      <c r="K366" s="157"/>
      <c r="L366" s="175"/>
      <c r="M366" s="175"/>
      <c r="N366" s="175"/>
      <c r="O366" s="175"/>
      <c r="P366" s="175"/>
      <c r="Q366" s="175"/>
      <c r="R366" s="155"/>
      <c r="S366" s="124"/>
      <c r="T366" s="119"/>
      <c r="U366" s="119"/>
      <c r="V366" s="124"/>
      <c r="W366" s="124"/>
      <c r="X366" s="124"/>
      <c r="Y366" s="124"/>
      <c r="Z366" s="124"/>
    </row>
    <row r="367" spans="1:26" ht="27.75" hidden="1" customHeight="1" outlineLevel="1">
      <c r="A367" s="140"/>
      <c r="B367" s="141"/>
      <c r="C367" s="155"/>
      <c r="D367" s="140"/>
      <c r="E367" s="156">
        <v>1</v>
      </c>
      <c r="F367" s="157">
        <v>2.2000000000000002</v>
      </c>
      <c r="G367" s="157">
        <v>0.2</v>
      </c>
      <c r="H367" s="157">
        <v>0.2</v>
      </c>
      <c r="I367" s="157">
        <v>1</v>
      </c>
      <c r="J367" s="157">
        <f t="shared" si="153"/>
        <v>8.7999999999999995E-2</v>
      </c>
      <c r="K367" s="157"/>
      <c r="L367" s="175"/>
      <c r="M367" s="175"/>
      <c r="N367" s="175"/>
      <c r="O367" s="175"/>
      <c r="P367" s="175"/>
      <c r="Q367" s="175"/>
      <c r="R367" s="155"/>
      <c r="S367" s="124"/>
      <c r="T367" s="119"/>
      <c r="U367" s="119"/>
      <c r="V367" s="124"/>
      <c r="W367" s="124"/>
      <c r="X367" s="124"/>
      <c r="Y367" s="124"/>
      <c r="Z367" s="124"/>
    </row>
    <row r="368" spans="1:26" ht="27.75" hidden="1" customHeight="1" outlineLevel="1">
      <c r="A368" s="140"/>
      <c r="B368" s="141" t="s">
        <v>874</v>
      </c>
      <c r="C368" s="155"/>
      <c r="D368" s="140"/>
      <c r="E368" s="156"/>
      <c r="F368" s="157"/>
      <c r="G368" s="157"/>
      <c r="H368" s="157"/>
      <c r="I368" s="157"/>
      <c r="J368" s="157"/>
      <c r="K368" s="157"/>
      <c r="L368" s="175"/>
      <c r="M368" s="175"/>
      <c r="N368" s="175"/>
      <c r="O368" s="175"/>
      <c r="P368" s="175"/>
      <c r="Q368" s="175"/>
      <c r="R368" s="155"/>
      <c r="S368" s="124"/>
      <c r="T368" s="119"/>
      <c r="U368" s="119"/>
      <c r="V368" s="124"/>
      <c r="W368" s="124"/>
      <c r="X368" s="124"/>
      <c r="Y368" s="124"/>
      <c r="Z368" s="124"/>
    </row>
    <row r="369" spans="1:26" ht="27.75" hidden="1" customHeight="1" outlineLevel="1">
      <c r="A369" s="140"/>
      <c r="B369" s="141"/>
      <c r="C369" s="155"/>
      <c r="D369" s="140"/>
      <c r="E369" s="156">
        <v>1</v>
      </c>
      <c r="F369" s="157">
        <v>2.2000000000000002</v>
      </c>
      <c r="G369" s="157">
        <v>0.3</v>
      </c>
      <c r="H369" s="157">
        <v>0.1</v>
      </c>
      <c r="I369" s="157">
        <v>1</v>
      </c>
      <c r="J369" s="157">
        <f t="shared" ref="J369:J370" si="154">PRODUCT(E369:I369)</f>
        <v>6.6000000000000003E-2</v>
      </c>
      <c r="K369" s="157"/>
      <c r="L369" s="175"/>
      <c r="M369" s="175"/>
      <c r="N369" s="175"/>
      <c r="O369" s="175"/>
      <c r="P369" s="175"/>
      <c r="Q369" s="175"/>
      <c r="R369" s="155"/>
      <c r="S369" s="124"/>
      <c r="T369" s="119"/>
      <c r="U369" s="119"/>
      <c r="V369" s="124"/>
      <c r="W369" s="124"/>
      <c r="X369" s="124"/>
      <c r="Y369" s="124"/>
      <c r="Z369" s="124"/>
    </row>
    <row r="370" spans="1:26" ht="27.75" hidden="1" customHeight="1" outlineLevel="1">
      <c r="A370" s="140"/>
      <c r="B370" s="141"/>
      <c r="C370" s="155"/>
      <c r="D370" s="140"/>
      <c r="E370" s="156">
        <v>1</v>
      </c>
      <c r="F370" s="157">
        <v>2.4</v>
      </c>
      <c r="G370" s="157">
        <v>0.3</v>
      </c>
      <c r="H370" s="157">
        <v>0.1</v>
      </c>
      <c r="I370" s="157">
        <v>1</v>
      </c>
      <c r="J370" s="157">
        <f t="shared" si="154"/>
        <v>7.1999999999999995E-2</v>
      </c>
      <c r="K370" s="157"/>
      <c r="L370" s="175"/>
      <c r="M370" s="175"/>
      <c r="N370" s="175"/>
      <c r="O370" s="175"/>
      <c r="P370" s="175"/>
      <c r="Q370" s="175"/>
      <c r="R370" s="155"/>
      <c r="S370" s="124"/>
      <c r="T370" s="119"/>
      <c r="U370" s="119"/>
      <c r="V370" s="124"/>
      <c r="W370" s="124"/>
      <c r="X370" s="124"/>
      <c r="Y370" s="124"/>
      <c r="Z370" s="124"/>
    </row>
    <row r="371" spans="1:26" ht="27.75" customHeight="1">
      <c r="A371" s="154" t="s">
        <v>218</v>
      </c>
      <c r="B371" s="159" t="s">
        <v>243</v>
      </c>
      <c r="C371" s="153"/>
      <c r="D371" s="154"/>
      <c r="E371" s="154"/>
      <c r="F371" s="154"/>
      <c r="G371" s="154"/>
      <c r="H371" s="154"/>
      <c r="I371" s="154"/>
      <c r="J371" s="154"/>
      <c r="K371" s="151"/>
      <c r="L371" s="174"/>
      <c r="M371" s="174"/>
      <c r="N371" s="174"/>
      <c r="O371" s="174"/>
      <c r="P371" s="174"/>
      <c r="Q371" s="174"/>
      <c r="R371" s="153"/>
      <c r="S371" s="180"/>
      <c r="T371" s="119"/>
      <c r="U371" s="119"/>
      <c r="V371" s="180"/>
      <c r="W371" s="180"/>
      <c r="X371" s="180"/>
      <c r="Y371" s="180"/>
      <c r="Z371" s="180"/>
    </row>
    <row r="372" spans="1:26" ht="12.75" customHeight="1" collapsed="1">
      <c r="A372" s="140">
        <v>12</v>
      </c>
      <c r="B372" s="155" t="s">
        <v>452</v>
      </c>
      <c r="C372" s="155" t="s">
        <v>245</v>
      </c>
      <c r="D372" s="140" t="s">
        <v>206</v>
      </c>
      <c r="E372" s="156"/>
      <c r="F372" s="157"/>
      <c r="G372" s="157"/>
      <c r="H372" s="157"/>
      <c r="I372" s="157"/>
      <c r="J372" s="157"/>
      <c r="K372" s="157">
        <f>+SUBTOTAL(9,J373:J374)</f>
        <v>30.8</v>
      </c>
      <c r="L372" s="175" t="e">
        <f>T372*$T$5</f>
        <v>#REF!</v>
      </c>
      <c r="M372" s="175" t="e">
        <f>ROUND(L372*K372,0)</f>
        <v>#REF!</v>
      </c>
      <c r="N372" s="175" t="e">
        <f>U372*$T$5</f>
        <v>#REF!</v>
      </c>
      <c r="O372" s="175" t="e">
        <f>ROUND(N372*K372,0)</f>
        <v>#REF!</v>
      </c>
      <c r="P372" s="175" t="e">
        <f>N372+L372</f>
        <v>#REF!</v>
      </c>
      <c r="Q372" s="175" t="e">
        <f>P372*K372</f>
        <v>#REF!</v>
      </c>
      <c r="R372" s="155"/>
      <c r="S372" s="124"/>
      <c r="T372" s="119" t="e">
        <f>'Bill 2-Main building works'!#REF!</f>
        <v>#REF!</v>
      </c>
      <c r="U372" s="119" t="e">
        <f>'Bill 2-Main building works'!#REF!</f>
        <v>#REF!</v>
      </c>
      <c r="V372" s="124"/>
      <c r="W372" s="124"/>
      <c r="X372" s="124"/>
      <c r="Y372" s="124"/>
      <c r="Z372" s="124"/>
    </row>
    <row r="373" spans="1:26" ht="27.75" hidden="1" customHeight="1" outlineLevel="1">
      <c r="A373" s="140"/>
      <c r="B373" s="155"/>
      <c r="C373" s="155"/>
      <c r="D373" s="140"/>
      <c r="E373" s="155">
        <f t="shared" ref="E373:I373" si="155">E347</f>
        <v>11</v>
      </c>
      <c r="F373" s="155">
        <f t="shared" si="155"/>
        <v>0.2</v>
      </c>
      <c r="G373" s="155">
        <f t="shared" si="155"/>
        <v>0.2</v>
      </c>
      <c r="H373" s="155">
        <f t="shared" si="155"/>
        <v>3.5</v>
      </c>
      <c r="I373" s="155">
        <f t="shared" si="155"/>
        <v>1</v>
      </c>
      <c r="J373" s="157">
        <f>E373*F373*4*H373</f>
        <v>30.8</v>
      </c>
      <c r="K373" s="157"/>
      <c r="L373" s="175"/>
      <c r="M373" s="175"/>
      <c r="N373" s="175"/>
      <c r="O373" s="175"/>
      <c r="P373" s="175"/>
      <c r="Q373" s="175"/>
      <c r="R373" s="155"/>
      <c r="S373" s="124"/>
      <c r="T373" s="119"/>
      <c r="U373" s="119"/>
      <c r="V373" s="124"/>
      <c r="W373" s="124"/>
      <c r="X373" s="124"/>
      <c r="Y373" s="124"/>
      <c r="Z373" s="124"/>
    </row>
    <row r="374" spans="1:26" ht="27.75" hidden="1" customHeight="1" outlineLevel="1">
      <c r="A374" s="140"/>
      <c r="B374" s="155"/>
      <c r="C374" s="155"/>
      <c r="D374" s="140"/>
      <c r="E374" s="155"/>
      <c r="F374" s="155"/>
      <c r="G374" s="155"/>
      <c r="H374" s="155"/>
      <c r="I374" s="155"/>
      <c r="J374" s="157"/>
      <c r="K374" s="157"/>
      <c r="L374" s="175"/>
      <c r="M374" s="175"/>
      <c r="N374" s="175"/>
      <c r="O374" s="175"/>
      <c r="P374" s="175"/>
      <c r="Q374" s="175"/>
      <c r="R374" s="155"/>
      <c r="S374" s="124"/>
      <c r="T374" s="119"/>
      <c r="U374" s="119"/>
      <c r="V374" s="124"/>
      <c r="W374" s="124"/>
      <c r="X374" s="124"/>
      <c r="Y374" s="124"/>
      <c r="Z374" s="124"/>
    </row>
    <row r="375" spans="1:26" ht="27.75" customHeight="1" collapsed="1">
      <c r="A375" s="140">
        <v>2</v>
      </c>
      <c r="B375" s="155" t="s">
        <v>481</v>
      </c>
      <c r="C375" s="155" t="str">
        <f>C372</f>
        <v>Steel frame &amp; Plywood form</v>
      </c>
      <c r="D375" s="140" t="s">
        <v>206</v>
      </c>
      <c r="E375" s="156"/>
      <c r="F375" s="157"/>
      <c r="G375" s="157"/>
      <c r="H375" s="157"/>
      <c r="I375" s="157"/>
      <c r="J375" s="157"/>
      <c r="K375" s="157">
        <f>+SUBTOTAL(9,J376:J386)</f>
        <v>109.98</v>
      </c>
      <c r="L375" s="175" t="e">
        <f>T375*$T$5</f>
        <v>#REF!</v>
      </c>
      <c r="M375" s="175" t="e">
        <f>ROUND(L375*K375,0)</f>
        <v>#REF!</v>
      </c>
      <c r="N375" s="175" t="e">
        <f>U375*$T$5</f>
        <v>#REF!</v>
      </c>
      <c r="O375" s="175" t="e">
        <f>ROUND(N375*K375,0)</f>
        <v>#REF!</v>
      </c>
      <c r="P375" s="175" t="e">
        <f>N375+L375</f>
        <v>#REF!</v>
      </c>
      <c r="Q375" s="175" t="e">
        <f>P375*K375</f>
        <v>#REF!</v>
      </c>
      <c r="R375" s="155"/>
      <c r="S375" s="124"/>
      <c r="T375" s="119" t="e">
        <f t="shared" ref="T375:U375" si="156">T372</f>
        <v>#REF!</v>
      </c>
      <c r="U375" s="119" t="e">
        <f t="shared" si="156"/>
        <v>#REF!</v>
      </c>
      <c r="V375" s="124"/>
      <c r="W375" s="124"/>
      <c r="X375" s="124"/>
      <c r="Y375" s="124"/>
      <c r="Z375" s="124"/>
    </row>
    <row r="376" spans="1:26" ht="27.75" hidden="1" customHeight="1" outlineLevel="1">
      <c r="A376" s="140"/>
      <c r="B376" s="155" t="s">
        <v>867</v>
      </c>
      <c r="C376" s="155"/>
      <c r="D376" s="140"/>
      <c r="E376" s="156"/>
      <c r="F376" s="157"/>
      <c r="G376" s="157"/>
      <c r="H376" s="157"/>
      <c r="I376" s="157"/>
      <c r="J376" s="157"/>
      <c r="K376" s="157"/>
      <c r="L376" s="175"/>
      <c r="M376" s="175"/>
      <c r="N376" s="175"/>
      <c r="O376" s="175"/>
      <c r="P376" s="175"/>
      <c r="Q376" s="175"/>
      <c r="R376" s="155"/>
      <c r="S376" s="124"/>
      <c r="T376" s="119"/>
      <c r="U376" s="119"/>
      <c r="V376" s="124"/>
      <c r="W376" s="124"/>
      <c r="X376" s="124"/>
      <c r="Y376" s="124"/>
      <c r="Z376" s="124"/>
    </row>
    <row r="377" spans="1:26" ht="27.75" hidden="1" customHeight="1" outlineLevel="1">
      <c r="A377" s="140"/>
      <c r="B377" s="155" t="s">
        <v>868</v>
      </c>
      <c r="C377" s="155"/>
      <c r="D377" s="140"/>
      <c r="E377" s="156">
        <v>1</v>
      </c>
      <c r="F377" s="157">
        <v>11.2</v>
      </c>
      <c r="G377" s="157"/>
      <c r="H377" s="157">
        <v>0.15</v>
      </c>
      <c r="I377" s="157">
        <v>2</v>
      </c>
      <c r="J377" s="157">
        <f t="shared" ref="J377:J386" si="157">PRODUCT(E377:I377)</f>
        <v>3.36</v>
      </c>
      <c r="K377" s="157"/>
      <c r="L377" s="175"/>
      <c r="M377" s="175"/>
      <c r="N377" s="175"/>
      <c r="O377" s="175"/>
      <c r="P377" s="175"/>
      <c r="Q377" s="175"/>
      <c r="R377" s="155"/>
      <c r="S377" s="124"/>
      <c r="T377" s="119"/>
      <c r="U377" s="119"/>
      <c r="V377" s="124"/>
      <c r="W377" s="124"/>
      <c r="X377" s="124"/>
      <c r="Y377" s="124"/>
      <c r="Z377" s="124"/>
    </row>
    <row r="378" spans="1:26" ht="27.75" hidden="1" customHeight="1" outlineLevel="1">
      <c r="A378" s="140"/>
      <c r="B378" s="155" t="s">
        <v>869</v>
      </c>
      <c r="C378" s="155"/>
      <c r="D378" s="140"/>
      <c r="E378" s="156">
        <v>1</v>
      </c>
      <c r="F378" s="157">
        <v>7.7</v>
      </c>
      <c r="G378" s="157"/>
      <c r="H378" s="157">
        <v>0.15</v>
      </c>
      <c r="I378" s="157">
        <v>2</v>
      </c>
      <c r="J378" s="157">
        <f t="shared" si="157"/>
        <v>2.31</v>
      </c>
      <c r="K378" s="157"/>
      <c r="L378" s="175"/>
      <c r="M378" s="175"/>
      <c r="N378" s="175"/>
      <c r="O378" s="175"/>
      <c r="P378" s="175"/>
      <c r="Q378" s="175"/>
      <c r="R378" s="155"/>
      <c r="S378" s="124"/>
      <c r="T378" s="119"/>
      <c r="U378" s="119"/>
      <c r="V378" s="124"/>
      <c r="W378" s="124"/>
      <c r="X378" s="124"/>
      <c r="Y378" s="124"/>
      <c r="Z378" s="124"/>
    </row>
    <row r="379" spans="1:26" ht="27.75" hidden="1" customHeight="1" outlineLevel="1">
      <c r="A379" s="140"/>
      <c r="B379" s="155" t="s">
        <v>870</v>
      </c>
      <c r="C379" s="155"/>
      <c r="D379" s="140"/>
      <c r="E379" s="156">
        <v>1</v>
      </c>
      <c r="F379" s="157">
        <v>3.6</v>
      </c>
      <c r="G379" s="157"/>
      <c r="H379" s="157">
        <v>0.15</v>
      </c>
      <c r="I379" s="157">
        <v>2</v>
      </c>
      <c r="J379" s="157">
        <f t="shared" si="157"/>
        <v>1.08</v>
      </c>
      <c r="K379" s="157"/>
      <c r="L379" s="175"/>
      <c r="M379" s="175"/>
      <c r="N379" s="175"/>
      <c r="O379" s="175"/>
      <c r="P379" s="175"/>
      <c r="Q379" s="175"/>
      <c r="R379" s="155"/>
      <c r="S379" s="124"/>
      <c r="T379" s="119"/>
      <c r="U379" s="119"/>
      <c r="V379" s="124"/>
      <c r="W379" s="124"/>
      <c r="X379" s="124"/>
      <c r="Y379" s="124"/>
      <c r="Z379" s="124"/>
    </row>
    <row r="380" spans="1:26" ht="27.75" hidden="1" customHeight="1" outlineLevel="1">
      <c r="A380" s="140"/>
      <c r="B380" s="155" t="s">
        <v>850</v>
      </c>
      <c r="C380" s="155"/>
      <c r="D380" s="140"/>
      <c r="E380" s="156">
        <v>1</v>
      </c>
      <c r="F380" s="157">
        <v>11.2</v>
      </c>
      <c r="G380" s="157"/>
      <c r="H380" s="157">
        <v>0.15</v>
      </c>
      <c r="I380" s="157">
        <v>2</v>
      </c>
      <c r="J380" s="157">
        <f t="shared" si="157"/>
        <v>3.36</v>
      </c>
      <c r="K380" s="157"/>
      <c r="L380" s="175"/>
      <c r="M380" s="175"/>
      <c r="N380" s="175"/>
      <c r="O380" s="175"/>
      <c r="P380" s="175"/>
      <c r="Q380" s="175"/>
      <c r="R380" s="155"/>
      <c r="S380" s="124"/>
      <c r="T380" s="119"/>
      <c r="U380" s="119"/>
      <c r="V380" s="124"/>
      <c r="W380" s="124"/>
      <c r="X380" s="124"/>
      <c r="Y380" s="124"/>
      <c r="Z380" s="124"/>
    </row>
    <row r="381" spans="1:26" ht="27.75" hidden="1" customHeight="1" outlineLevel="1">
      <c r="A381" s="140"/>
      <c r="B381" s="155" t="s">
        <v>871</v>
      </c>
      <c r="C381" s="155"/>
      <c r="D381" s="140"/>
      <c r="E381" s="156">
        <v>1</v>
      </c>
      <c r="F381" s="157">
        <v>6.9</v>
      </c>
      <c r="G381" s="157"/>
      <c r="H381" s="157">
        <v>0.15</v>
      </c>
      <c r="I381" s="157">
        <v>2</v>
      </c>
      <c r="J381" s="157">
        <f t="shared" si="157"/>
        <v>2.0699999999999998</v>
      </c>
      <c r="K381" s="157"/>
      <c r="L381" s="175"/>
      <c r="M381" s="175"/>
      <c r="N381" s="175"/>
      <c r="O381" s="175"/>
      <c r="P381" s="175"/>
      <c r="Q381" s="175"/>
      <c r="R381" s="155"/>
      <c r="S381" s="124"/>
      <c r="T381" s="119"/>
      <c r="U381" s="119"/>
      <c r="V381" s="124"/>
      <c r="W381" s="124"/>
      <c r="X381" s="124"/>
      <c r="Y381" s="124"/>
      <c r="Z381" s="124"/>
    </row>
    <row r="382" spans="1:26" ht="27.75" hidden="1" customHeight="1" outlineLevel="1">
      <c r="A382" s="140"/>
      <c r="B382" s="155"/>
      <c r="C382" s="155"/>
      <c r="D382" s="140"/>
      <c r="E382" s="156">
        <v>1</v>
      </c>
      <c r="F382" s="157">
        <v>6.9</v>
      </c>
      <c r="G382" s="157"/>
      <c r="H382" s="157">
        <v>0.15</v>
      </c>
      <c r="I382" s="157">
        <v>2</v>
      </c>
      <c r="J382" s="157">
        <f t="shared" si="157"/>
        <v>2.0699999999999998</v>
      </c>
      <c r="K382" s="157"/>
      <c r="L382" s="175"/>
      <c r="M382" s="175"/>
      <c r="N382" s="175"/>
      <c r="O382" s="175"/>
      <c r="P382" s="175"/>
      <c r="Q382" s="175"/>
      <c r="R382" s="155"/>
      <c r="S382" s="124"/>
      <c r="T382" s="119"/>
      <c r="U382" s="119"/>
      <c r="V382" s="124"/>
      <c r="W382" s="124"/>
      <c r="X382" s="124"/>
      <c r="Y382" s="124"/>
      <c r="Z382" s="124"/>
    </row>
    <row r="383" spans="1:26" ht="27.75" hidden="1" customHeight="1" outlineLevel="1">
      <c r="A383" s="140"/>
      <c r="B383" s="155" t="s">
        <v>872</v>
      </c>
      <c r="C383" s="155"/>
      <c r="D383" s="140"/>
      <c r="E383" s="156">
        <v>1</v>
      </c>
      <c r="F383" s="157">
        <v>7.1</v>
      </c>
      <c r="G383" s="157"/>
      <c r="H383" s="157">
        <v>0.15</v>
      </c>
      <c r="I383" s="157">
        <v>2</v>
      </c>
      <c r="J383" s="157">
        <f t="shared" si="157"/>
        <v>2.13</v>
      </c>
      <c r="K383" s="157"/>
      <c r="L383" s="175"/>
      <c r="M383" s="175"/>
      <c r="N383" s="175"/>
      <c r="O383" s="175"/>
      <c r="P383" s="175"/>
      <c r="Q383" s="175"/>
      <c r="R383" s="155"/>
      <c r="S383" s="124"/>
      <c r="T383" s="119"/>
      <c r="U383" s="119"/>
      <c r="V383" s="124"/>
      <c r="W383" s="124"/>
      <c r="X383" s="124"/>
      <c r="Y383" s="124"/>
      <c r="Z383" s="124"/>
    </row>
    <row r="384" spans="1:26" ht="27.75" hidden="1" customHeight="1" outlineLevel="1">
      <c r="A384" s="140"/>
      <c r="B384" s="155" t="s">
        <v>873</v>
      </c>
      <c r="C384" s="155"/>
      <c r="D384" s="140"/>
      <c r="E384" s="156"/>
      <c r="F384" s="157"/>
      <c r="G384" s="157"/>
      <c r="H384" s="157"/>
      <c r="I384" s="157"/>
      <c r="J384" s="157">
        <f t="shared" si="157"/>
        <v>0</v>
      </c>
      <c r="K384" s="157"/>
      <c r="L384" s="175"/>
      <c r="M384" s="175"/>
      <c r="N384" s="175"/>
      <c r="O384" s="175"/>
      <c r="P384" s="175"/>
      <c r="Q384" s="175"/>
      <c r="R384" s="155"/>
      <c r="S384" s="124"/>
      <c r="T384" s="119"/>
      <c r="U384" s="119"/>
      <c r="V384" s="124"/>
      <c r="W384" s="124"/>
      <c r="X384" s="124"/>
      <c r="Y384" s="124"/>
      <c r="Z384" s="124"/>
    </row>
    <row r="385" spans="1:26" ht="27.75" hidden="1" customHeight="1" outlineLevel="1">
      <c r="A385" s="140"/>
      <c r="B385" s="155"/>
      <c r="C385" s="155"/>
      <c r="D385" s="140"/>
      <c r="E385" s="156">
        <v>1</v>
      </c>
      <c r="F385" s="157">
        <f>7.5*8.1</f>
        <v>60.75</v>
      </c>
      <c r="G385" s="157"/>
      <c r="H385" s="157"/>
      <c r="I385" s="157">
        <v>1</v>
      </c>
      <c r="J385" s="157">
        <f t="shared" si="157"/>
        <v>60.75</v>
      </c>
      <c r="K385" s="157"/>
      <c r="L385" s="175"/>
      <c r="M385" s="175"/>
      <c r="N385" s="175"/>
      <c r="O385" s="175"/>
      <c r="P385" s="175"/>
      <c r="Q385" s="175"/>
      <c r="R385" s="155"/>
      <c r="S385" s="124"/>
      <c r="T385" s="119"/>
      <c r="U385" s="119"/>
      <c r="V385" s="124"/>
      <c r="W385" s="124"/>
      <c r="X385" s="124"/>
      <c r="Y385" s="124"/>
      <c r="Z385" s="124"/>
    </row>
    <row r="386" spans="1:26" ht="27.75" hidden="1" customHeight="1" outlineLevel="1">
      <c r="A386" s="140"/>
      <c r="B386" s="155"/>
      <c r="C386" s="155"/>
      <c r="D386" s="140"/>
      <c r="E386" s="156">
        <v>1</v>
      </c>
      <c r="F386" s="157">
        <v>32.85</v>
      </c>
      <c r="G386" s="157"/>
      <c r="H386" s="157"/>
      <c r="I386" s="157">
        <v>1</v>
      </c>
      <c r="J386" s="157">
        <f t="shared" si="157"/>
        <v>32.85</v>
      </c>
      <c r="K386" s="157"/>
      <c r="L386" s="175"/>
      <c r="M386" s="175"/>
      <c r="N386" s="175"/>
      <c r="O386" s="175"/>
      <c r="P386" s="175"/>
      <c r="Q386" s="175"/>
      <c r="R386" s="155"/>
      <c r="S386" s="124"/>
      <c r="T386" s="119"/>
      <c r="U386" s="119"/>
      <c r="V386" s="124"/>
      <c r="W386" s="124"/>
      <c r="X386" s="124"/>
      <c r="Y386" s="124"/>
      <c r="Z386" s="124"/>
    </row>
    <row r="387" spans="1:26" ht="27.75" hidden="1" customHeight="1" outlineLevel="1">
      <c r="A387" s="140"/>
      <c r="B387" s="155"/>
      <c r="C387" s="155"/>
      <c r="D387" s="140"/>
      <c r="E387" s="155"/>
      <c r="F387" s="155"/>
      <c r="G387" s="155"/>
      <c r="H387" s="155"/>
      <c r="I387" s="155"/>
      <c r="J387" s="157"/>
      <c r="K387" s="157"/>
      <c r="L387" s="175"/>
      <c r="M387" s="175"/>
      <c r="N387" s="175"/>
      <c r="O387" s="175"/>
      <c r="P387" s="175"/>
      <c r="Q387" s="175"/>
      <c r="R387" s="155"/>
      <c r="S387" s="124"/>
      <c r="T387" s="119"/>
      <c r="U387" s="119"/>
      <c r="V387" s="124"/>
      <c r="W387" s="124"/>
      <c r="X387" s="124"/>
      <c r="Y387" s="124"/>
      <c r="Z387" s="124"/>
    </row>
    <row r="388" spans="1:26" ht="12.75" customHeight="1" collapsed="1">
      <c r="A388" s="140">
        <v>16</v>
      </c>
      <c r="B388" s="155" t="s">
        <v>377</v>
      </c>
      <c r="C388" s="155" t="s">
        <v>245</v>
      </c>
      <c r="D388" s="140" t="s">
        <v>206</v>
      </c>
      <c r="E388" s="156"/>
      <c r="F388" s="157"/>
      <c r="G388" s="157"/>
      <c r="H388" s="157"/>
      <c r="I388" s="157"/>
      <c r="J388" s="157"/>
      <c r="K388" s="157">
        <f>+SUBTOTAL(9,J389:J398)</f>
        <v>9.65</v>
      </c>
      <c r="L388" s="175" t="e">
        <f>T388*$T$5</f>
        <v>#REF!</v>
      </c>
      <c r="M388" s="175" t="e">
        <f>ROUND(L388*K388,0)</f>
        <v>#REF!</v>
      </c>
      <c r="N388" s="175" t="e">
        <f>U388*$T$5</f>
        <v>#REF!</v>
      </c>
      <c r="O388" s="175" t="e">
        <f>ROUND(N388*K388,0)</f>
        <v>#REF!</v>
      </c>
      <c r="P388" s="175" t="e">
        <f>N388+L388</f>
        <v>#REF!</v>
      </c>
      <c r="Q388" s="175" t="e">
        <f>P388*K388</f>
        <v>#REF!</v>
      </c>
      <c r="R388" s="155"/>
      <c r="S388" s="124"/>
      <c r="T388" s="119" t="e">
        <f>'Bill 2-Main building works'!#REF!</f>
        <v>#REF!</v>
      </c>
      <c r="U388" s="119" t="e">
        <f>'Bill 2-Main building works'!#REF!</f>
        <v>#REF!</v>
      </c>
      <c r="V388" s="124"/>
      <c r="W388" s="124"/>
      <c r="X388" s="124"/>
      <c r="Y388" s="124"/>
      <c r="Z388" s="124"/>
    </row>
    <row r="389" spans="1:26" ht="27.75" hidden="1" customHeight="1" outlineLevel="1">
      <c r="A389" s="140"/>
      <c r="B389" s="141" t="s">
        <v>479</v>
      </c>
      <c r="C389" s="155"/>
      <c r="D389" s="140"/>
      <c r="E389" s="156">
        <v>1</v>
      </c>
      <c r="F389" s="157">
        <v>11.6</v>
      </c>
      <c r="G389" s="157">
        <v>0.1</v>
      </c>
      <c r="H389" s="157"/>
      <c r="I389" s="157">
        <v>2</v>
      </c>
      <c r="J389" s="157">
        <f t="shared" ref="J389:J395" si="158">PRODUCT(E389:I389)</f>
        <v>2.3199999999999998</v>
      </c>
      <c r="K389" s="157"/>
      <c r="L389" s="175"/>
      <c r="M389" s="175"/>
      <c r="N389" s="175"/>
      <c r="O389" s="175"/>
      <c r="P389" s="175"/>
      <c r="Q389" s="175"/>
      <c r="R389" s="155"/>
      <c r="S389" s="124"/>
      <c r="T389" s="119"/>
      <c r="U389" s="119"/>
      <c r="V389" s="124"/>
      <c r="W389" s="124"/>
      <c r="X389" s="124"/>
      <c r="Y389" s="124"/>
      <c r="Z389" s="124"/>
    </row>
    <row r="390" spans="1:26" ht="25.5" hidden="1" customHeight="1" outlineLevel="1">
      <c r="A390" s="140"/>
      <c r="B390" s="141"/>
      <c r="C390" s="155"/>
      <c r="D390" s="140"/>
      <c r="E390" s="156">
        <v>1</v>
      </c>
      <c r="F390" s="157">
        <v>7.1</v>
      </c>
      <c r="G390" s="157">
        <v>0.1</v>
      </c>
      <c r="H390" s="157"/>
      <c r="I390" s="157">
        <v>2</v>
      </c>
      <c r="J390" s="157">
        <f t="shared" si="158"/>
        <v>1.42</v>
      </c>
      <c r="K390" s="157"/>
      <c r="L390" s="175"/>
      <c r="M390" s="175"/>
      <c r="N390" s="175"/>
      <c r="O390" s="175"/>
      <c r="P390" s="175"/>
      <c r="Q390" s="175"/>
      <c r="R390" s="155"/>
      <c r="S390" s="124"/>
      <c r="T390" s="119"/>
      <c r="U390" s="119"/>
      <c r="V390" s="124"/>
      <c r="W390" s="124"/>
      <c r="X390" s="124"/>
      <c r="Y390" s="124"/>
      <c r="Z390" s="124"/>
    </row>
    <row r="391" spans="1:26" ht="25.5" hidden="1" customHeight="1" outlineLevel="1">
      <c r="A391" s="140"/>
      <c r="B391" s="141"/>
      <c r="C391" s="155"/>
      <c r="D391" s="140"/>
      <c r="E391" s="156">
        <v>1</v>
      </c>
      <c r="F391" s="157">
        <v>3.7</v>
      </c>
      <c r="G391" s="157">
        <v>0.1</v>
      </c>
      <c r="H391" s="157"/>
      <c r="I391" s="157">
        <v>2</v>
      </c>
      <c r="J391" s="157">
        <f t="shared" si="158"/>
        <v>0.74</v>
      </c>
      <c r="K391" s="157"/>
      <c r="L391" s="175"/>
      <c r="M391" s="175"/>
      <c r="N391" s="175"/>
      <c r="O391" s="175"/>
      <c r="P391" s="175"/>
      <c r="Q391" s="175"/>
      <c r="R391" s="155"/>
      <c r="S391" s="124"/>
      <c r="T391" s="119"/>
      <c r="U391" s="119"/>
      <c r="V391" s="124"/>
      <c r="W391" s="124"/>
      <c r="X391" s="124"/>
      <c r="Y391" s="124"/>
      <c r="Z391" s="124"/>
    </row>
    <row r="392" spans="1:26" ht="25.5" hidden="1" customHeight="1" outlineLevel="1">
      <c r="A392" s="140"/>
      <c r="B392" s="141"/>
      <c r="C392" s="155"/>
      <c r="D392" s="140"/>
      <c r="E392" s="156">
        <v>1</v>
      </c>
      <c r="F392" s="157">
        <v>3.45</v>
      </c>
      <c r="G392" s="157">
        <v>0.1</v>
      </c>
      <c r="H392" s="157"/>
      <c r="I392" s="157">
        <v>2</v>
      </c>
      <c r="J392" s="157">
        <f t="shared" si="158"/>
        <v>0.69</v>
      </c>
      <c r="K392" s="157"/>
      <c r="L392" s="175"/>
      <c r="M392" s="175"/>
      <c r="N392" s="175"/>
      <c r="O392" s="175"/>
      <c r="P392" s="175"/>
      <c r="Q392" s="175"/>
      <c r="R392" s="155"/>
      <c r="S392" s="124"/>
      <c r="T392" s="119"/>
      <c r="U392" s="119"/>
      <c r="V392" s="124"/>
      <c r="W392" s="124"/>
      <c r="X392" s="124"/>
      <c r="Y392" s="124"/>
      <c r="Z392" s="124"/>
    </row>
    <row r="393" spans="1:26" ht="25.5" hidden="1" customHeight="1" outlineLevel="1">
      <c r="A393" s="140"/>
      <c r="B393" s="141" t="s">
        <v>480</v>
      </c>
      <c r="C393" s="155"/>
      <c r="D393" s="140"/>
      <c r="E393" s="156">
        <v>1</v>
      </c>
      <c r="F393" s="157">
        <v>2.4</v>
      </c>
      <c r="G393" s="157">
        <v>0.2</v>
      </c>
      <c r="H393" s="157"/>
      <c r="I393" s="157">
        <v>2</v>
      </c>
      <c r="J393" s="157">
        <f t="shared" si="158"/>
        <v>0.96</v>
      </c>
      <c r="K393" s="157"/>
      <c r="L393" s="175"/>
      <c r="M393" s="175"/>
      <c r="N393" s="175"/>
      <c r="O393" s="175"/>
      <c r="P393" s="175"/>
      <c r="Q393" s="175"/>
      <c r="R393" s="155"/>
      <c r="S393" s="124"/>
      <c r="T393" s="119"/>
      <c r="U393" s="119"/>
      <c r="V393" s="124"/>
      <c r="W393" s="124"/>
      <c r="X393" s="124"/>
      <c r="Y393" s="124"/>
      <c r="Z393" s="124"/>
    </row>
    <row r="394" spans="1:26" ht="25.5" hidden="1" customHeight="1" outlineLevel="1">
      <c r="A394" s="140"/>
      <c r="B394" s="141"/>
      <c r="C394" s="155"/>
      <c r="D394" s="140"/>
      <c r="E394" s="156">
        <v>1</v>
      </c>
      <c r="F394" s="157">
        <v>2</v>
      </c>
      <c r="G394" s="157">
        <v>0.2</v>
      </c>
      <c r="H394" s="157"/>
      <c r="I394" s="157">
        <v>2</v>
      </c>
      <c r="J394" s="157">
        <f t="shared" si="158"/>
        <v>0.8</v>
      </c>
      <c r="K394" s="157"/>
      <c r="L394" s="175"/>
      <c r="M394" s="175"/>
      <c r="N394" s="175"/>
      <c r="O394" s="175"/>
      <c r="P394" s="175"/>
      <c r="Q394" s="175"/>
      <c r="R394" s="155"/>
      <c r="S394" s="124"/>
      <c r="T394" s="119"/>
      <c r="U394" s="119"/>
      <c r="V394" s="124"/>
      <c r="W394" s="124"/>
      <c r="X394" s="124"/>
      <c r="Y394" s="124"/>
      <c r="Z394" s="124"/>
    </row>
    <row r="395" spans="1:26" ht="25.5" hidden="1" customHeight="1" outlineLevel="1">
      <c r="A395" s="140"/>
      <c r="B395" s="141"/>
      <c r="C395" s="155"/>
      <c r="D395" s="140"/>
      <c r="E395" s="156">
        <v>1</v>
      </c>
      <c r="F395" s="157">
        <v>2.2000000000000002</v>
      </c>
      <c r="G395" s="157">
        <v>0.2</v>
      </c>
      <c r="H395" s="157"/>
      <c r="I395" s="157">
        <v>2</v>
      </c>
      <c r="J395" s="157">
        <f t="shared" si="158"/>
        <v>0.88</v>
      </c>
      <c r="K395" s="157"/>
      <c r="L395" s="175"/>
      <c r="M395" s="175"/>
      <c r="N395" s="175"/>
      <c r="O395" s="175"/>
      <c r="P395" s="175"/>
      <c r="Q395" s="175"/>
      <c r="R395" s="155"/>
      <c r="S395" s="124"/>
      <c r="T395" s="119"/>
      <c r="U395" s="119"/>
      <c r="V395" s="124"/>
      <c r="W395" s="124"/>
      <c r="X395" s="124"/>
      <c r="Y395" s="124"/>
      <c r="Z395" s="124"/>
    </row>
    <row r="396" spans="1:26" ht="25.5" hidden="1" customHeight="1" outlineLevel="1">
      <c r="A396" s="140"/>
      <c r="B396" s="141" t="s">
        <v>874</v>
      </c>
      <c r="C396" s="155"/>
      <c r="D396" s="140"/>
      <c r="E396" s="156"/>
      <c r="F396" s="157"/>
      <c r="G396" s="157"/>
      <c r="H396" s="157"/>
      <c r="I396" s="157"/>
      <c r="J396" s="157"/>
      <c r="K396" s="157"/>
      <c r="L396" s="175"/>
      <c r="M396" s="175"/>
      <c r="N396" s="175"/>
      <c r="O396" s="175"/>
      <c r="P396" s="175"/>
      <c r="Q396" s="175"/>
      <c r="R396" s="155"/>
      <c r="S396" s="124"/>
      <c r="T396" s="119"/>
      <c r="U396" s="119"/>
      <c r="V396" s="124"/>
      <c r="W396" s="124"/>
      <c r="X396" s="124"/>
      <c r="Y396" s="124"/>
      <c r="Z396" s="124"/>
    </row>
    <row r="397" spans="1:26" ht="25.5" hidden="1" customHeight="1" outlineLevel="1">
      <c r="A397" s="140"/>
      <c r="B397" s="141"/>
      <c r="C397" s="155"/>
      <c r="D397" s="140"/>
      <c r="E397" s="156">
        <v>1</v>
      </c>
      <c r="F397" s="157">
        <v>2.2000000000000002</v>
      </c>
      <c r="G397" s="157">
        <v>0.3</v>
      </c>
      <c r="H397" s="157">
        <v>0.1</v>
      </c>
      <c r="I397" s="157">
        <v>1</v>
      </c>
      <c r="J397" s="157">
        <f t="shared" ref="J397:J398" si="159">I397*(H397+G397)*F397*E397</f>
        <v>0.88</v>
      </c>
      <c r="K397" s="157"/>
      <c r="L397" s="175"/>
      <c r="M397" s="175"/>
      <c r="N397" s="175"/>
      <c r="O397" s="175"/>
      <c r="P397" s="175"/>
      <c r="Q397" s="175"/>
      <c r="R397" s="155"/>
      <c r="S397" s="124"/>
      <c r="T397" s="119"/>
      <c r="U397" s="119"/>
      <c r="V397" s="124"/>
      <c r="W397" s="124"/>
      <c r="X397" s="124"/>
      <c r="Y397" s="124"/>
      <c r="Z397" s="124"/>
    </row>
    <row r="398" spans="1:26" ht="25.5" hidden="1" customHeight="1" outlineLevel="1">
      <c r="A398" s="140"/>
      <c r="B398" s="141"/>
      <c r="C398" s="155"/>
      <c r="D398" s="140"/>
      <c r="E398" s="156">
        <v>1</v>
      </c>
      <c r="F398" s="157">
        <v>2.4</v>
      </c>
      <c r="G398" s="157">
        <v>0.3</v>
      </c>
      <c r="H398" s="157">
        <v>0.1</v>
      </c>
      <c r="I398" s="157">
        <v>1</v>
      </c>
      <c r="J398" s="157">
        <f t="shared" si="159"/>
        <v>0.96</v>
      </c>
      <c r="K398" s="157"/>
      <c r="L398" s="175"/>
      <c r="M398" s="175"/>
      <c r="N398" s="175"/>
      <c r="O398" s="175"/>
      <c r="P398" s="175"/>
      <c r="Q398" s="175"/>
      <c r="R398" s="155"/>
      <c r="S398" s="124"/>
      <c r="T398" s="119"/>
      <c r="U398" s="119"/>
      <c r="V398" s="124"/>
      <c r="W398" s="124"/>
      <c r="X398" s="124"/>
      <c r="Y398" s="124"/>
      <c r="Z398" s="124"/>
    </row>
    <row r="399" spans="1:26" ht="27.75" customHeight="1">
      <c r="A399" s="154" t="s">
        <v>218</v>
      </c>
      <c r="B399" s="159" t="s">
        <v>251</v>
      </c>
      <c r="C399" s="153"/>
      <c r="D399" s="154"/>
      <c r="E399" s="154"/>
      <c r="F399" s="154"/>
      <c r="G399" s="154"/>
      <c r="H399" s="154"/>
      <c r="I399" s="154"/>
      <c r="J399" s="154"/>
      <c r="K399" s="151"/>
      <c r="L399" s="174"/>
      <c r="M399" s="174"/>
      <c r="N399" s="174"/>
      <c r="O399" s="174"/>
      <c r="P399" s="174"/>
      <c r="Q399" s="174"/>
      <c r="R399" s="153"/>
      <c r="S399" s="180"/>
      <c r="T399" s="119"/>
      <c r="U399" s="119"/>
      <c r="V399" s="180"/>
      <c r="W399" s="180"/>
      <c r="X399" s="180"/>
      <c r="Y399" s="180"/>
      <c r="Z399" s="180"/>
    </row>
    <row r="400" spans="1:26" ht="28.5" customHeight="1">
      <c r="A400" s="140">
        <v>14</v>
      </c>
      <c r="B400" s="155" t="s">
        <v>456</v>
      </c>
      <c r="C400" s="160" t="s">
        <v>695</v>
      </c>
      <c r="D400" s="140" t="s">
        <v>254</v>
      </c>
      <c r="E400" s="156"/>
      <c r="F400" s="214"/>
      <c r="G400" s="214"/>
      <c r="H400" s="214"/>
      <c r="I400" s="157"/>
      <c r="J400" s="157"/>
      <c r="K400" s="157">
        <f>K346*135</f>
        <v>207.9</v>
      </c>
      <c r="L400" s="175" t="e">
        <f t="shared" ref="L400:L402" si="160">T400*$T$5</f>
        <v>#REF!</v>
      </c>
      <c r="M400" s="175" t="e">
        <f t="shared" ref="M400:M402" si="161">ROUND(L400*K400,0)</f>
        <v>#REF!</v>
      </c>
      <c r="N400" s="175" t="e">
        <f t="shared" ref="N400:N402" si="162">U400*$T$5</f>
        <v>#REF!</v>
      </c>
      <c r="O400" s="175" t="e">
        <f t="shared" ref="O400:O402" si="163">ROUND(N400*K400,0)</f>
        <v>#REF!</v>
      </c>
      <c r="P400" s="175" t="e">
        <f t="shared" ref="P400:P402" si="164">N400+L400</f>
        <v>#REF!</v>
      </c>
      <c r="Q400" s="175" t="e">
        <f t="shared" ref="Q400:Q402" si="165">P400*K400</f>
        <v>#REF!</v>
      </c>
      <c r="R400" s="155"/>
      <c r="S400" s="124"/>
      <c r="T400" s="119" t="e">
        <f>'Bill 2-Main building works'!#REF!</f>
        <v>#REF!</v>
      </c>
      <c r="U400" s="119" t="e">
        <f>'Bill 2-Main building works'!#REF!</f>
        <v>#REF!</v>
      </c>
      <c r="V400" s="124"/>
      <c r="W400" s="124"/>
      <c r="X400" s="124"/>
      <c r="Y400" s="124"/>
      <c r="Z400" s="124"/>
    </row>
    <row r="401" spans="1:26" ht="28.5" customHeight="1">
      <c r="A401" s="140">
        <v>15</v>
      </c>
      <c r="B401" s="155" t="s">
        <v>482</v>
      </c>
      <c r="C401" s="160" t="s">
        <v>695</v>
      </c>
      <c r="D401" s="140" t="s">
        <v>254</v>
      </c>
      <c r="E401" s="156"/>
      <c r="F401" s="214"/>
      <c r="G401" s="214"/>
      <c r="H401" s="214"/>
      <c r="I401" s="157"/>
      <c r="J401" s="157">
        <f t="shared" ref="J401:K401" si="166">18.4+81.1+29.8+104.8+6.1+27.1+18.4+81.1+34.9+145.8+28.3+97.2+68.1+1049.5</f>
        <v>1790.6</v>
      </c>
      <c r="K401" s="157">
        <f t="shared" si="166"/>
        <v>1790.6</v>
      </c>
      <c r="L401" s="175" t="e">
        <f t="shared" si="160"/>
        <v>#REF!</v>
      </c>
      <c r="M401" s="175" t="e">
        <f t="shared" si="161"/>
        <v>#REF!</v>
      </c>
      <c r="N401" s="175" t="e">
        <f t="shared" si="162"/>
        <v>#REF!</v>
      </c>
      <c r="O401" s="175" t="e">
        <f t="shared" si="163"/>
        <v>#REF!</v>
      </c>
      <c r="P401" s="175" t="e">
        <f t="shared" si="164"/>
        <v>#REF!</v>
      </c>
      <c r="Q401" s="175" t="e">
        <f t="shared" si="165"/>
        <v>#REF!</v>
      </c>
      <c r="R401" s="155"/>
      <c r="S401" s="124"/>
      <c r="T401" s="119" t="e">
        <f t="shared" ref="T401:U401" si="167">T400</f>
        <v>#REF!</v>
      </c>
      <c r="U401" s="119" t="e">
        <f t="shared" si="167"/>
        <v>#REF!</v>
      </c>
      <c r="V401" s="124"/>
      <c r="W401" s="124"/>
      <c r="X401" s="124"/>
      <c r="Y401" s="124"/>
      <c r="Z401" s="124"/>
    </row>
    <row r="402" spans="1:26" ht="30" customHeight="1">
      <c r="A402" s="140">
        <v>16</v>
      </c>
      <c r="B402" s="155" t="s">
        <v>383</v>
      </c>
      <c r="C402" s="160" t="s">
        <v>695</v>
      </c>
      <c r="D402" s="140" t="s">
        <v>254</v>
      </c>
      <c r="E402" s="156"/>
      <c r="F402" s="214"/>
      <c r="G402" s="214"/>
      <c r="H402" s="214"/>
      <c r="I402" s="157"/>
      <c r="J402" s="157">
        <f t="shared" ref="J402:K402" si="168">1.9+8.9+24+98+0.8+3.5+353.6+32+5.5+8.3+5.1+7.6</f>
        <v>549.20000000000005</v>
      </c>
      <c r="K402" s="157">
        <f t="shared" si="168"/>
        <v>549.20000000000005</v>
      </c>
      <c r="L402" s="175" t="e">
        <f t="shared" si="160"/>
        <v>#REF!</v>
      </c>
      <c r="M402" s="175" t="e">
        <f t="shared" si="161"/>
        <v>#REF!</v>
      </c>
      <c r="N402" s="175" t="e">
        <f t="shared" si="162"/>
        <v>#REF!</v>
      </c>
      <c r="O402" s="175" t="e">
        <f t="shared" si="163"/>
        <v>#REF!</v>
      </c>
      <c r="P402" s="175" t="e">
        <f t="shared" si="164"/>
        <v>#REF!</v>
      </c>
      <c r="Q402" s="175" t="e">
        <f t="shared" si="165"/>
        <v>#REF!</v>
      </c>
      <c r="R402" s="155"/>
      <c r="S402" s="124"/>
      <c r="T402" s="119" t="e">
        <f t="shared" ref="T402:U402" si="169">T401</f>
        <v>#REF!</v>
      </c>
      <c r="U402" s="119" t="e">
        <f t="shared" si="169"/>
        <v>#REF!</v>
      </c>
      <c r="V402" s="124"/>
      <c r="W402" s="124"/>
      <c r="X402" s="124"/>
      <c r="Y402" s="124"/>
      <c r="Z402" s="124"/>
    </row>
    <row r="403" spans="1:26" ht="27.75" customHeight="1">
      <c r="A403" s="152"/>
      <c r="B403" s="153" t="s">
        <v>483</v>
      </c>
      <c r="C403" s="153"/>
      <c r="D403" s="154"/>
      <c r="E403" s="150"/>
      <c r="F403" s="151"/>
      <c r="G403" s="151"/>
      <c r="H403" s="151"/>
      <c r="I403" s="151"/>
      <c r="J403" s="151"/>
      <c r="K403" s="151"/>
      <c r="L403" s="175"/>
      <c r="M403" s="175"/>
      <c r="N403" s="175"/>
      <c r="O403" s="175"/>
      <c r="P403" s="175"/>
      <c r="Q403" s="175"/>
      <c r="R403" s="153"/>
      <c r="S403" s="124"/>
      <c r="T403" s="119"/>
      <c r="U403" s="119"/>
      <c r="V403" s="124"/>
      <c r="W403" s="124"/>
      <c r="X403" s="124"/>
      <c r="Y403" s="124"/>
      <c r="Z403" s="124"/>
    </row>
    <row r="404" spans="1:26" ht="27.75" customHeight="1">
      <c r="A404" s="154" t="s">
        <v>218</v>
      </c>
      <c r="B404" s="159" t="s">
        <v>484</v>
      </c>
      <c r="C404" s="153"/>
      <c r="D404" s="154"/>
      <c r="E404" s="154"/>
      <c r="F404" s="154"/>
      <c r="G404" s="154"/>
      <c r="H404" s="154"/>
      <c r="I404" s="154"/>
      <c r="J404" s="154"/>
      <c r="K404" s="151"/>
      <c r="L404" s="174"/>
      <c r="M404" s="174"/>
      <c r="N404" s="174"/>
      <c r="O404" s="174"/>
      <c r="P404" s="174"/>
      <c r="Q404" s="174"/>
      <c r="R404" s="153"/>
      <c r="S404" s="180"/>
      <c r="T404" s="121"/>
      <c r="U404" s="121"/>
      <c r="V404" s="180"/>
      <c r="W404" s="180"/>
      <c r="X404" s="180"/>
      <c r="Y404" s="180"/>
      <c r="Z404" s="180"/>
    </row>
    <row r="405" spans="1:26" ht="12.75" customHeight="1">
      <c r="A405" s="140">
        <v>1</v>
      </c>
      <c r="B405" s="155" t="s">
        <v>485</v>
      </c>
      <c r="C405" s="155"/>
      <c r="D405" s="214" t="s">
        <v>206</v>
      </c>
      <c r="E405" s="156"/>
      <c r="F405" s="157"/>
      <c r="G405" s="157"/>
      <c r="H405" s="157"/>
      <c r="I405" s="157"/>
      <c r="J405" s="157"/>
      <c r="K405" s="157">
        <v>62.2</v>
      </c>
      <c r="L405" s="175" t="e">
        <f>T405*$T$5</f>
        <v>#REF!</v>
      </c>
      <c r="M405" s="175" t="e">
        <f>ROUND(L405*K405,0)</f>
        <v>#REF!</v>
      </c>
      <c r="N405" s="175" t="e">
        <f>U405*$T$5</f>
        <v>#REF!</v>
      </c>
      <c r="O405" s="175" t="e">
        <f>ROUND(N405*K405,0)</f>
        <v>#REF!</v>
      </c>
      <c r="P405" s="175" t="e">
        <f>N405+L405</f>
        <v>#REF!</v>
      </c>
      <c r="Q405" s="175" t="e">
        <f>P405*K405</f>
        <v>#REF!</v>
      </c>
      <c r="R405" s="155"/>
      <c r="S405" s="124"/>
      <c r="T405" s="119">
        <f>'C02.CSA_OFFICE'!T693</f>
        <v>225771</v>
      </c>
      <c r="U405" s="119">
        <f>'C02.CSA_OFFICE'!U693</f>
        <v>85000</v>
      </c>
      <c r="V405" s="124"/>
      <c r="W405" s="124"/>
      <c r="X405" s="124"/>
      <c r="Y405" s="124"/>
      <c r="Z405" s="124"/>
    </row>
    <row r="406" spans="1:26" ht="27.75" customHeight="1">
      <c r="A406" s="152"/>
      <c r="B406" s="153" t="s">
        <v>486</v>
      </c>
      <c r="C406" s="153"/>
      <c r="D406" s="154"/>
      <c r="E406" s="150"/>
      <c r="F406" s="151"/>
      <c r="G406" s="151"/>
      <c r="H406" s="151"/>
      <c r="I406" s="151"/>
      <c r="J406" s="151"/>
      <c r="K406" s="151"/>
      <c r="L406" s="175"/>
      <c r="M406" s="175"/>
      <c r="N406" s="175"/>
      <c r="O406" s="175"/>
      <c r="P406" s="175"/>
      <c r="Q406" s="175">
        <f>O406+M406</f>
        <v>0</v>
      </c>
      <c r="R406" s="153"/>
      <c r="S406" s="124"/>
      <c r="T406" s="119"/>
      <c r="U406" s="119"/>
      <c r="V406" s="124"/>
      <c r="W406" s="124"/>
      <c r="X406" s="124"/>
      <c r="Y406" s="124"/>
      <c r="Z406" s="124"/>
    </row>
    <row r="407" spans="1:26" ht="27.75" customHeight="1">
      <c r="A407" s="154" t="s">
        <v>218</v>
      </c>
      <c r="B407" s="159" t="s">
        <v>487</v>
      </c>
      <c r="C407" s="153"/>
      <c r="D407" s="154"/>
      <c r="E407" s="154"/>
      <c r="F407" s="154"/>
      <c r="G407" s="154"/>
      <c r="H407" s="154"/>
      <c r="I407" s="154"/>
      <c r="J407" s="154"/>
      <c r="K407" s="151"/>
      <c r="L407" s="174"/>
      <c r="M407" s="174"/>
      <c r="N407" s="174"/>
      <c r="O407" s="174"/>
      <c r="P407" s="174"/>
      <c r="Q407" s="174"/>
      <c r="R407" s="153"/>
      <c r="S407" s="180"/>
      <c r="T407" s="121"/>
      <c r="U407" s="121"/>
      <c r="V407" s="180"/>
      <c r="W407" s="180"/>
      <c r="X407" s="180"/>
      <c r="Y407" s="180"/>
      <c r="Z407" s="180"/>
    </row>
    <row r="408" spans="1:26" ht="33.75" customHeight="1" collapsed="1">
      <c r="A408" s="140">
        <v>1</v>
      </c>
      <c r="B408" s="155" t="s">
        <v>286</v>
      </c>
      <c r="C408" s="155" t="s">
        <v>287</v>
      </c>
      <c r="D408" s="214" t="s">
        <v>206</v>
      </c>
      <c r="E408" s="156"/>
      <c r="F408" s="157"/>
      <c r="G408" s="157"/>
      <c r="H408" s="157"/>
      <c r="I408" s="157"/>
      <c r="J408" s="157"/>
      <c r="K408" s="157">
        <f>SUBTOTAL(9,J410:J420)</f>
        <v>73.989999999999995</v>
      </c>
      <c r="L408" s="175" t="e">
        <f>T408*$T$5</f>
        <v>#REF!</v>
      </c>
      <c r="M408" s="175" t="e">
        <f>ROUND(L408*K408,0)</f>
        <v>#REF!</v>
      </c>
      <c r="N408" s="175" t="e">
        <f>U408*$T$5</f>
        <v>#REF!</v>
      </c>
      <c r="O408" s="175" t="e">
        <f>ROUND(N408*K408,0)</f>
        <v>#REF!</v>
      </c>
      <c r="P408" s="175" t="e">
        <f>N408+L408</f>
        <v>#REF!</v>
      </c>
      <c r="Q408" s="175" t="e">
        <f>P408*K408</f>
        <v>#REF!</v>
      </c>
      <c r="R408" s="155"/>
      <c r="S408" s="124"/>
      <c r="T408" s="119" t="e">
        <f>'Bill 2-Main building works'!#REF!</f>
        <v>#REF!</v>
      </c>
      <c r="U408" s="119" t="e">
        <f>'Bill 2-Main building works'!#REF!</f>
        <v>#REF!</v>
      </c>
      <c r="V408" s="124"/>
      <c r="W408" s="124"/>
      <c r="X408" s="124"/>
      <c r="Y408" s="124"/>
      <c r="Z408" s="124"/>
    </row>
    <row r="409" spans="1:26" ht="27.75" hidden="1" customHeight="1" outlineLevel="1">
      <c r="A409" s="140"/>
      <c r="B409" s="413"/>
      <c r="C409" s="155"/>
      <c r="D409" s="214"/>
      <c r="E409" s="156">
        <v>1</v>
      </c>
      <c r="F409" s="157">
        <v>11.6</v>
      </c>
      <c r="G409" s="157"/>
      <c r="H409" s="157">
        <v>0.8</v>
      </c>
      <c r="I409" s="157">
        <v>1</v>
      </c>
      <c r="J409" s="157">
        <f t="shared" ref="J409:J420" si="170">I409*(H409+G409)*F409*E409</f>
        <v>9.2799999999999994</v>
      </c>
      <c r="K409" s="157"/>
      <c r="L409" s="175"/>
      <c r="M409" s="175"/>
      <c r="N409" s="175"/>
      <c r="O409" s="175"/>
      <c r="P409" s="175"/>
      <c r="Q409" s="175"/>
      <c r="R409" s="155"/>
      <c r="S409" s="124"/>
      <c r="T409" s="119"/>
      <c r="U409" s="119"/>
      <c r="V409" s="124"/>
      <c r="W409" s="124"/>
      <c r="X409" s="124"/>
      <c r="Y409" s="124"/>
      <c r="Z409" s="124"/>
    </row>
    <row r="410" spans="1:26" ht="27.75" hidden="1" customHeight="1" outlineLevel="1">
      <c r="A410" s="140"/>
      <c r="B410" s="155"/>
      <c r="C410" s="155"/>
      <c r="D410" s="214"/>
      <c r="E410" s="156">
        <v>1</v>
      </c>
      <c r="F410" s="157">
        <v>7.1</v>
      </c>
      <c r="G410" s="157"/>
      <c r="H410" s="157">
        <v>0.8</v>
      </c>
      <c r="I410" s="157">
        <v>1</v>
      </c>
      <c r="J410" s="157">
        <f t="shared" si="170"/>
        <v>5.68</v>
      </c>
      <c r="K410" s="157"/>
      <c r="L410" s="175"/>
      <c r="M410" s="175"/>
      <c r="N410" s="175"/>
      <c r="O410" s="175"/>
      <c r="P410" s="175"/>
      <c r="Q410" s="175"/>
      <c r="R410" s="155"/>
      <c r="S410" s="124"/>
      <c r="T410" s="119"/>
      <c r="U410" s="119"/>
      <c r="V410" s="124"/>
      <c r="W410" s="124"/>
      <c r="X410" s="124"/>
      <c r="Y410" s="124"/>
      <c r="Z410" s="124"/>
    </row>
    <row r="411" spans="1:26" ht="27.75" hidden="1" customHeight="1" outlineLevel="1">
      <c r="A411" s="140"/>
      <c r="B411" s="155"/>
      <c r="C411" s="155"/>
      <c r="D411" s="214"/>
      <c r="E411" s="156">
        <v>1</v>
      </c>
      <c r="F411" s="157">
        <v>3.7</v>
      </c>
      <c r="G411" s="157"/>
      <c r="H411" s="157">
        <v>0.8</v>
      </c>
      <c r="I411" s="157">
        <v>1</v>
      </c>
      <c r="J411" s="157">
        <f t="shared" si="170"/>
        <v>2.96</v>
      </c>
      <c r="K411" s="157"/>
      <c r="L411" s="175"/>
      <c r="M411" s="175"/>
      <c r="N411" s="175"/>
      <c r="O411" s="175"/>
      <c r="P411" s="175"/>
      <c r="Q411" s="175"/>
      <c r="R411" s="155"/>
      <c r="S411" s="124"/>
      <c r="T411" s="119"/>
      <c r="U411" s="119"/>
      <c r="V411" s="124"/>
      <c r="W411" s="124"/>
      <c r="X411" s="124"/>
      <c r="Y411" s="124"/>
      <c r="Z411" s="124"/>
    </row>
    <row r="412" spans="1:26" ht="27.75" hidden="1" customHeight="1" outlineLevel="1">
      <c r="A412" s="140"/>
      <c r="B412" s="155"/>
      <c r="C412" s="155"/>
      <c r="D412" s="214"/>
      <c r="E412" s="156">
        <v>1</v>
      </c>
      <c r="F412" s="157">
        <v>3.45</v>
      </c>
      <c r="G412" s="157"/>
      <c r="H412" s="157">
        <v>0.8</v>
      </c>
      <c r="I412" s="157">
        <v>1</v>
      </c>
      <c r="J412" s="157">
        <f t="shared" si="170"/>
        <v>2.76</v>
      </c>
      <c r="K412" s="157"/>
      <c r="L412" s="175"/>
      <c r="M412" s="175"/>
      <c r="N412" s="175"/>
      <c r="O412" s="175"/>
      <c r="P412" s="175"/>
      <c r="Q412" s="175"/>
      <c r="R412" s="155"/>
      <c r="S412" s="124"/>
      <c r="T412" s="119"/>
      <c r="U412" s="119"/>
      <c r="V412" s="124"/>
      <c r="W412" s="124"/>
      <c r="X412" s="124"/>
      <c r="Y412" s="124"/>
      <c r="Z412" s="124"/>
    </row>
    <row r="413" spans="1:26" ht="27.75" hidden="1" customHeight="1" outlineLevel="1">
      <c r="A413" s="140"/>
      <c r="B413" s="155"/>
      <c r="C413" s="155"/>
      <c r="D413" s="214"/>
      <c r="E413" s="156">
        <v>1</v>
      </c>
      <c r="F413" s="157">
        <v>7.5</v>
      </c>
      <c r="G413" s="157"/>
      <c r="H413" s="157">
        <v>3.4</v>
      </c>
      <c r="I413" s="157">
        <v>1</v>
      </c>
      <c r="J413" s="157">
        <f t="shared" si="170"/>
        <v>25.5</v>
      </c>
      <c r="K413" s="157"/>
      <c r="L413" s="175"/>
      <c r="M413" s="175"/>
      <c r="N413" s="175"/>
      <c r="O413" s="175"/>
      <c r="P413" s="175"/>
      <c r="Q413" s="175"/>
      <c r="R413" s="155"/>
      <c r="S413" s="124"/>
      <c r="T413" s="119"/>
      <c r="U413" s="119"/>
      <c r="V413" s="124"/>
      <c r="W413" s="124"/>
      <c r="X413" s="124"/>
      <c r="Y413" s="124"/>
      <c r="Z413" s="124"/>
    </row>
    <row r="414" spans="1:26" ht="27.75" hidden="1" customHeight="1" outlineLevel="1">
      <c r="A414" s="140"/>
      <c r="B414" s="155"/>
      <c r="C414" s="155"/>
      <c r="D414" s="214"/>
      <c r="E414" s="156">
        <v>1</v>
      </c>
      <c r="F414" s="157">
        <v>3.45</v>
      </c>
      <c r="G414" s="157"/>
      <c r="H414" s="157">
        <v>3.4</v>
      </c>
      <c r="I414" s="157">
        <v>1</v>
      </c>
      <c r="J414" s="157">
        <f t="shared" si="170"/>
        <v>11.73</v>
      </c>
      <c r="K414" s="157"/>
      <c r="L414" s="175"/>
      <c r="M414" s="175"/>
      <c r="N414" s="175"/>
      <c r="O414" s="175"/>
      <c r="P414" s="175"/>
      <c r="Q414" s="175"/>
      <c r="R414" s="155"/>
      <c r="S414" s="124"/>
      <c r="T414" s="119"/>
      <c r="U414" s="119"/>
      <c r="V414" s="124"/>
      <c r="W414" s="124"/>
      <c r="X414" s="124"/>
      <c r="Y414" s="124"/>
      <c r="Z414" s="124"/>
    </row>
    <row r="415" spans="1:26" ht="27.75" hidden="1" customHeight="1" outlineLevel="1">
      <c r="A415" s="140"/>
      <c r="B415" s="155"/>
      <c r="C415" s="155"/>
      <c r="D415" s="214"/>
      <c r="E415" s="156">
        <v>1</v>
      </c>
      <c r="F415" s="157">
        <v>3.7</v>
      </c>
      <c r="G415" s="157"/>
      <c r="H415" s="157">
        <v>3.4</v>
      </c>
      <c r="I415" s="157">
        <v>1</v>
      </c>
      <c r="J415" s="157">
        <f t="shared" si="170"/>
        <v>12.58</v>
      </c>
      <c r="K415" s="157"/>
      <c r="L415" s="175"/>
      <c r="M415" s="175"/>
      <c r="N415" s="175"/>
      <c r="O415" s="175"/>
      <c r="P415" s="175"/>
      <c r="Q415" s="175"/>
      <c r="R415" s="155"/>
      <c r="S415" s="124"/>
      <c r="T415" s="119"/>
      <c r="U415" s="119"/>
      <c r="V415" s="124"/>
      <c r="W415" s="124"/>
      <c r="X415" s="124"/>
      <c r="Y415" s="124"/>
      <c r="Z415" s="124"/>
    </row>
    <row r="416" spans="1:26" ht="27.75" hidden="1" customHeight="1" outlineLevel="1">
      <c r="A416" s="140"/>
      <c r="B416" s="155"/>
      <c r="C416" s="155"/>
      <c r="D416" s="214"/>
      <c r="E416" s="156">
        <v>1</v>
      </c>
      <c r="F416" s="157">
        <v>7.1</v>
      </c>
      <c r="G416" s="157"/>
      <c r="H416" s="157">
        <v>3.4</v>
      </c>
      <c r="I416" s="157">
        <v>1</v>
      </c>
      <c r="J416" s="157">
        <f t="shared" si="170"/>
        <v>24.14</v>
      </c>
      <c r="K416" s="157"/>
      <c r="L416" s="175"/>
      <c r="M416" s="175"/>
      <c r="N416" s="175"/>
      <c r="O416" s="175"/>
      <c r="P416" s="175"/>
      <c r="Q416" s="175"/>
      <c r="R416" s="155"/>
      <c r="S416" s="124"/>
      <c r="T416" s="119"/>
      <c r="U416" s="119"/>
      <c r="V416" s="124"/>
      <c r="W416" s="124"/>
      <c r="X416" s="124"/>
      <c r="Y416" s="124"/>
      <c r="Z416" s="124"/>
    </row>
    <row r="417" spans="1:26" ht="27.75" hidden="1" customHeight="1" outlineLevel="1">
      <c r="A417" s="140"/>
      <c r="B417" s="155"/>
      <c r="C417" s="155"/>
      <c r="D417" s="214"/>
      <c r="E417" s="156">
        <v>-1</v>
      </c>
      <c r="F417" s="157">
        <v>1.6</v>
      </c>
      <c r="G417" s="157"/>
      <c r="H417" s="157">
        <v>2.2000000000000002</v>
      </c>
      <c r="I417" s="157">
        <v>1</v>
      </c>
      <c r="J417" s="157">
        <f t="shared" si="170"/>
        <v>-3.52</v>
      </c>
      <c r="K417" s="157"/>
      <c r="L417" s="175"/>
      <c r="M417" s="175"/>
      <c r="N417" s="175"/>
      <c r="O417" s="175"/>
      <c r="P417" s="175"/>
      <c r="Q417" s="175"/>
      <c r="R417" s="155"/>
      <c r="S417" s="124"/>
      <c r="T417" s="119"/>
      <c r="U417" s="119"/>
      <c r="V417" s="124"/>
      <c r="W417" s="124"/>
      <c r="X417" s="124"/>
      <c r="Y417" s="124"/>
      <c r="Z417" s="124"/>
    </row>
    <row r="418" spans="1:26" ht="27.75" hidden="1" customHeight="1" outlineLevel="1">
      <c r="A418" s="140"/>
      <c r="B418" s="155"/>
      <c r="C418" s="155"/>
      <c r="D418" s="214"/>
      <c r="E418" s="156">
        <v>-1</v>
      </c>
      <c r="F418" s="157">
        <v>2</v>
      </c>
      <c r="G418" s="157"/>
      <c r="H418" s="157">
        <v>2.2000000000000002</v>
      </c>
      <c r="I418" s="157">
        <v>1</v>
      </c>
      <c r="J418" s="157">
        <f t="shared" si="170"/>
        <v>-4.4000000000000004</v>
      </c>
      <c r="K418" s="157"/>
      <c r="L418" s="175"/>
      <c r="M418" s="175"/>
      <c r="N418" s="175"/>
      <c r="O418" s="175"/>
      <c r="P418" s="175"/>
      <c r="Q418" s="175"/>
      <c r="R418" s="155"/>
      <c r="S418" s="124"/>
      <c r="T418" s="119"/>
      <c r="U418" s="119"/>
      <c r="V418" s="124"/>
      <c r="W418" s="124"/>
      <c r="X418" s="124"/>
      <c r="Y418" s="124"/>
      <c r="Z418" s="124"/>
    </row>
    <row r="419" spans="1:26" ht="27.75" hidden="1" customHeight="1" outlineLevel="1">
      <c r="A419" s="140"/>
      <c r="B419" s="155"/>
      <c r="C419" s="155"/>
      <c r="D419" s="214"/>
      <c r="E419" s="156">
        <v>-1</v>
      </c>
      <c r="F419" s="157">
        <v>1.8</v>
      </c>
      <c r="G419" s="157"/>
      <c r="H419" s="157">
        <v>1.2</v>
      </c>
      <c r="I419" s="157">
        <v>1</v>
      </c>
      <c r="J419" s="157">
        <f t="shared" si="170"/>
        <v>-2.16</v>
      </c>
      <c r="K419" s="157"/>
      <c r="L419" s="175"/>
      <c r="M419" s="175"/>
      <c r="N419" s="175"/>
      <c r="O419" s="175"/>
      <c r="P419" s="175"/>
      <c r="Q419" s="175"/>
      <c r="R419" s="155"/>
      <c r="S419" s="124"/>
      <c r="T419" s="119"/>
      <c r="U419" s="119"/>
      <c r="V419" s="124"/>
      <c r="W419" s="124"/>
      <c r="X419" s="124"/>
      <c r="Y419" s="124"/>
      <c r="Z419" s="124"/>
    </row>
    <row r="420" spans="1:26" ht="27.75" hidden="1" customHeight="1" outlineLevel="1">
      <c r="A420" s="140"/>
      <c r="B420" s="155"/>
      <c r="C420" s="155"/>
      <c r="D420" s="214"/>
      <c r="E420" s="156">
        <v>-1</v>
      </c>
      <c r="F420" s="157">
        <v>1.6</v>
      </c>
      <c r="G420" s="157"/>
      <c r="H420" s="157">
        <v>0.8</v>
      </c>
      <c r="I420" s="157">
        <v>1</v>
      </c>
      <c r="J420" s="157">
        <f t="shared" si="170"/>
        <v>-1.28</v>
      </c>
      <c r="K420" s="157"/>
      <c r="L420" s="175"/>
      <c r="M420" s="175"/>
      <c r="N420" s="175"/>
      <c r="O420" s="175"/>
      <c r="P420" s="175"/>
      <c r="Q420" s="175"/>
      <c r="R420" s="155"/>
      <c r="S420" s="124"/>
      <c r="T420" s="119"/>
      <c r="U420" s="119"/>
      <c r="V420" s="124"/>
      <c r="W420" s="124"/>
      <c r="X420" s="124"/>
      <c r="Y420" s="124"/>
      <c r="Z420" s="124"/>
    </row>
    <row r="421" spans="1:26" ht="27.75" customHeight="1">
      <c r="A421" s="154" t="s">
        <v>218</v>
      </c>
      <c r="B421" s="159" t="s">
        <v>488</v>
      </c>
      <c r="C421" s="153"/>
      <c r="D421" s="154"/>
      <c r="E421" s="154"/>
      <c r="F421" s="154"/>
      <c r="G421" s="154"/>
      <c r="H421" s="154"/>
      <c r="I421" s="154"/>
      <c r="J421" s="154"/>
      <c r="K421" s="151"/>
      <c r="L421" s="174"/>
      <c r="M421" s="174"/>
      <c r="N421" s="174"/>
      <c r="O421" s="174"/>
      <c r="P421" s="174"/>
      <c r="Q421" s="174"/>
      <c r="R421" s="153"/>
      <c r="S421" s="180"/>
      <c r="T421" s="121"/>
      <c r="U421" s="121"/>
      <c r="V421" s="180"/>
      <c r="W421" s="180"/>
      <c r="X421" s="180"/>
      <c r="Y421" s="180"/>
      <c r="Z421" s="180"/>
    </row>
    <row r="422" spans="1:26" ht="33.75" customHeight="1" collapsed="1">
      <c r="A422" s="140">
        <v>2</v>
      </c>
      <c r="B422" s="155" t="s">
        <v>290</v>
      </c>
      <c r="C422" s="155" t="s">
        <v>291</v>
      </c>
      <c r="D422" s="214" t="s">
        <v>206</v>
      </c>
      <c r="E422" s="156"/>
      <c r="F422" s="157"/>
      <c r="G422" s="157"/>
      <c r="H422" s="157"/>
      <c r="I422" s="157"/>
      <c r="J422" s="157"/>
      <c r="K422" s="157">
        <f>SUM(J423:J434)</f>
        <v>165.9</v>
      </c>
      <c r="L422" s="175" t="e">
        <f>T422*$T$5</f>
        <v>#REF!</v>
      </c>
      <c r="M422" s="175" t="e">
        <f>ROUND(L422*K422,0)</f>
        <v>#REF!</v>
      </c>
      <c r="N422" s="175" t="e">
        <f>U422*$T$5</f>
        <v>#REF!</v>
      </c>
      <c r="O422" s="175" t="e">
        <f>ROUND(N422*K422,0)</f>
        <v>#REF!</v>
      </c>
      <c r="P422" s="175" t="e">
        <f>N422+L422</f>
        <v>#REF!</v>
      </c>
      <c r="Q422" s="175" t="e">
        <f>P422*K422</f>
        <v>#REF!</v>
      </c>
      <c r="R422" s="155"/>
      <c r="S422" s="124"/>
      <c r="T422" s="119" t="e">
        <f>'Bill 2-Main building works'!#REF!</f>
        <v>#REF!</v>
      </c>
      <c r="U422" s="119" t="e">
        <f>'Bill 2-Main building works'!#REF!</f>
        <v>#REF!</v>
      </c>
      <c r="V422" s="124"/>
      <c r="W422" s="124"/>
      <c r="X422" s="124"/>
      <c r="Y422" s="124"/>
      <c r="Z422" s="124"/>
    </row>
    <row r="423" spans="1:26" ht="27.75" hidden="1" customHeight="1" outlineLevel="1">
      <c r="A423" s="140"/>
      <c r="B423" s="413"/>
      <c r="C423" s="155"/>
      <c r="D423" s="214"/>
      <c r="E423" s="156">
        <v>1</v>
      </c>
      <c r="F423" s="157">
        <v>11.2</v>
      </c>
      <c r="G423" s="157"/>
      <c r="H423" s="157">
        <v>0.8</v>
      </c>
      <c r="I423" s="157">
        <v>2</v>
      </c>
      <c r="J423" s="157">
        <f t="shared" ref="J423:J434" si="171">I423*(H423+G423)*F423*E423</f>
        <v>17.920000000000002</v>
      </c>
      <c r="K423" s="157"/>
      <c r="L423" s="175"/>
      <c r="M423" s="175"/>
      <c r="N423" s="175"/>
      <c r="O423" s="175"/>
      <c r="P423" s="175"/>
      <c r="Q423" s="175"/>
      <c r="R423" s="155"/>
      <c r="S423" s="124"/>
      <c r="T423" s="119"/>
      <c r="U423" s="119"/>
      <c r="V423" s="124"/>
      <c r="W423" s="124"/>
      <c r="X423" s="124"/>
      <c r="Y423" s="124"/>
      <c r="Z423" s="124"/>
    </row>
    <row r="424" spans="1:26" ht="27.75" hidden="1" customHeight="1" outlineLevel="1">
      <c r="A424" s="140"/>
      <c r="B424" s="155"/>
      <c r="C424" s="155"/>
      <c r="D424" s="214"/>
      <c r="E424" s="156">
        <v>1</v>
      </c>
      <c r="F424" s="157">
        <v>7.1</v>
      </c>
      <c r="G424" s="157"/>
      <c r="H424" s="157">
        <v>0.8</v>
      </c>
      <c r="I424" s="157">
        <v>2</v>
      </c>
      <c r="J424" s="157">
        <f t="shared" si="171"/>
        <v>11.36</v>
      </c>
      <c r="K424" s="157"/>
      <c r="L424" s="175"/>
      <c r="M424" s="175"/>
      <c r="N424" s="175"/>
      <c r="O424" s="175"/>
      <c r="P424" s="175"/>
      <c r="Q424" s="175"/>
      <c r="R424" s="155"/>
      <c r="S424" s="124"/>
      <c r="T424" s="119"/>
      <c r="U424" s="119"/>
      <c r="V424" s="124"/>
      <c r="W424" s="124"/>
      <c r="X424" s="124"/>
      <c r="Y424" s="124"/>
      <c r="Z424" s="124"/>
    </row>
    <row r="425" spans="1:26" ht="27.75" hidden="1" customHeight="1" outlineLevel="1">
      <c r="A425" s="140"/>
      <c r="B425" s="155"/>
      <c r="C425" s="155"/>
      <c r="D425" s="214"/>
      <c r="E425" s="156">
        <v>1</v>
      </c>
      <c r="F425" s="157">
        <v>3.7</v>
      </c>
      <c r="G425" s="157"/>
      <c r="H425" s="157">
        <v>0.8</v>
      </c>
      <c r="I425" s="157">
        <v>2</v>
      </c>
      <c r="J425" s="157">
        <f t="shared" si="171"/>
        <v>5.92</v>
      </c>
      <c r="K425" s="157"/>
      <c r="L425" s="175"/>
      <c r="M425" s="175"/>
      <c r="N425" s="175"/>
      <c r="O425" s="175"/>
      <c r="P425" s="175"/>
      <c r="Q425" s="175"/>
      <c r="R425" s="155"/>
      <c r="S425" s="124"/>
      <c r="T425" s="119"/>
      <c r="U425" s="119"/>
      <c r="V425" s="124"/>
      <c r="W425" s="124"/>
      <c r="X425" s="124"/>
      <c r="Y425" s="124"/>
      <c r="Z425" s="124"/>
    </row>
    <row r="426" spans="1:26" ht="27.75" hidden="1" customHeight="1" outlineLevel="1">
      <c r="A426" s="140"/>
      <c r="B426" s="155"/>
      <c r="C426" s="155"/>
      <c r="D426" s="214"/>
      <c r="E426" s="156">
        <v>1</v>
      </c>
      <c r="F426" s="157">
        <v>3.45</v>
      </c>
      <c r="G426" s="157"/>
      <c r="H426" s="157">
        <v>0.8</v>
      </c>
      <c r="I426" s="157">
        <v>2</v>
      </c>
      <c r="J426" s="157">
        <f t="shared" si="171"/>
        <v>5.52</v>
      </c>
      <c r="K426" s="157"/>
      <c r="L426" s="175"/>
      <c r="M426" s="175"/>
      <c r="N426" s="175"/>
      <c r="O426" s="175"/>
      <c r="P426" s="175"/>
      <c r="Q426" s="175"/>
      <c r="R426" s="155"/>
      <c r="S426" s="124"/>
      <c r="T426" s="119"/>
      <c r="U426" s="119"/>
      <c r="V426" s="124"/>
      <c r="W426" s="124"/>
      <c r="X426" s="124"/>
      <c r="Y426" s="124"/>
      <c r="Z426" s="124"/>
    </row>
    <row r="427" spans="1:26" ht="27.75" hidden="1" customHeight="1" outlineLevel="1">
      <c r="A427" s="140"/>
      <c r="B427" s="155"/>
      <c r="C427" s="155"/>
      <c r="D427" s="214"/>
      <c r="E427" s="156">
        <v>1</v>
      </c>
      <c r="F427" s="157">
        <v>7.5</v>
      </c>
      <c r="G427" s="157"/>
      <c r="H427" s="157">
        <v>3.4</v>
      </c>
      <c r="I427" s="157">
        <v>2</v>
      </c>
      <c r="J427" s="157">
        <f t="shared" si="171"/>
        <v>51</v>
      </c>
      <c r="K427" s="157"/>
      <c r="L427" s="175"/>
      <c r="M427" s="175"/>
      <c r="N427" s="175"/>
      <c r="O427" s="175"/>
      <c r="P427" s="175"/>
      <c r="Q427" s="175"/>
      <c r="R427" s="155"/>
      <c r="S427" s="124"/>
      <c r="T427" s="119"/>
      <c r="U427" s="119"/>
      <c r="V427" s="124"/>
      <c r="W427" s="124"/>
      <c r="X427" s="124"/>
      <c r="Y427" s="124"/>
      <c r="Z427" s="124"/>
    </row>
    <row r="428" spans="1:26" ht="27.75" hidden="1" customHeight="1" outlineLevel="1">
      <c r="A428" s="140"/>
      <c r="B428" s="155"/>
      <c r="C428" s="155"/>
      <c r="D428" s="214"/>
      <c r="E428" s="156">
        <v>1</v>
      </c>
      <c r="F428" s="157">
        <v>3.45</v>
      </c>
      <c r="G428" s="157"/>
      <c r="H428" s="157">
        <v>3.4</v>
      </c>
      <c r="I428" s="157">
        <v>2</v>
      </c>
      <c r="J428" s="157">
        <f t="shared" si="171"/>
        <v>23.46</v>
      </c>
      <c r="K428" s="157"/>
      <c r="L428" s="175"/>
      <c r="M428" s="175"/>
      <c r="N428" s="175"/>
      <c r="O428" s="175"/>
      <c r="P428" s="175"/>
      <c r="Q428" s="175"/>
      <c r="R428" s="155"/>
      <c r="S428" s="124"/>
      <c r="T428" s="119"/>
      <c r="U428" s="119"/>
      <c r="V428" s="124"/>
      <c r="W428" s="124"/>
      <c r="X428" s="124"/>
      <c r="Y428" s="124"/>
      <c r="Z428" s="124"/>
    </row>
    <row r="429" spans="1:26" ht="27.75" hidden="1" customHeight="1" outlineLevel="1">
      <c r="A429" s="140"/>
      <c r="B429" s="155"/>
      <c r="C429" s="155"/>
      <c r="D429" s="214"/>
      <c r="E429" s="156">
        <v>1</v>
      </c>
      <c r="F429" s="157">
        <v>3.7</v>
      </c>
      <c r="G429" s="157"/>
      <c r="H429" s="157">
        <v>3.4</v>
      </c>
      <c r="I429" s="157">
        <v>2</v>
      </c>
      <c r="J429" s="157">
        <f t="shared" si="171"/>
        <v>25.16</v>
      </c>
      <c r="K429" s="157"/>
      <c r="L429" s="175"/>
      <c r="M429" s="175"/>
      <c r="N429" s="175"/>
      <c r="O429" s="175"/>
      <c r="P429" s="175"/>
      <c r="Q429" s="175"/>
      <c r="R429" s="155"/>
      <c r="S429" s="124"/>
      <c r="T429" s="119"/>
      <c r="U429" s="119"/>
      <c r="V429" s="124"/>
      <c r="W429" s="124"/>
      <c r="X429" s="124"/>
      <c r="Y429" s="124"/>
      <c r="Z429" s="124"/>
    </row>
    <row r="430" spans="1:26" ht="27.75" hidden="1" customHeight="1" outlineLevel="1">
      <c r="A430" s="140"/>
      <c r="B430" s="155"/>
      <c r="C430" s="155"/>
      <c r="D430" s="214"/>
      <c r="E430" s="156">
        <v>1</v>
      </c>
      <c r="F430" s="157">
        <v>7.1</v>
      </c>
      <c r="G430" s="157"/>
      <c r="H430" s="157">
        <v>3.4</v>
      </c>
      <c r="I430" s="157">
        <v>2</v>
      </c>
      <c r="J430" s="157">
        <f t="shared" si="171"/>
        <v>48.28</v>
      </c>
      <c r="K430" s="157"/>
      <c r="L430" s="175"/>
      <c r="M430" s="175"/>
      <c r="N430" s="175"/>
      <c r="O430" s="175"/>
      <c r="P430" s="175"/>
      <c r="Q430" s="175"/>
      <c r="R430" s="155"/>
      <c r="S430" s="124"/>
      <c r="T430" s="119"/>
      <c r="U430" s="119"/>
      <c r="V430" s="124"/>
      <c r="W430" s="124"/>
      <c r="X430" s="124"/>
      <c r="Y430" s="124"/>
      <c r="Z430" s="124"/>
    </row>
    <row r="431" spans="1:26" ht="27.75" hidden="1" customHeight="1" outlineLevel="1">
      <c r="A431" s="140"/>
      <c r="B431" s="155"/>
      <c r="C431" s="155"/>
      <c r="D431" s="214"/>
      <c r="E431" s="156">
        <v>-1</v>
      </c>
      <c r="F431" s="157">
        <v>1.6</v>
      </c>
      <c r="G431" s="157"/>
      <c r="H431" s="157">
        <v>2.2000000000000002</v>
      </c>
      <c r="I431" s="157">
        <v>2</v>
      </c>
      <c r="J431" s="157">
        <f t="shared" si="171"/>
        <v>-7.04</v>
      </c>
      <c r="K431" s="157"/>
      <c r="L431" s="175"/>
      <c r="M431" s="175"/>
      <c r="N431" s="175"/>
      <c r="O431" s="175"/>
      <c r="P431" s="175"/>
      <c r="Q431" s="175"/>
      <c r="R431" s="155"/>
      <c r="S431" s="124"/>
      <c r="T431" s="119"/>
      <c r="U431" s="119"/>
      <c r="V431" s="124"/>
      <c r="W431" s="124"/>
      <c r="X431" s="124"/>
      <c r="Y431" s="124"/>
      <c r="Z431" s="124"/>
    </row>
    <row r="432" spans="1:26" ht="27.75" hidden="1" customHeight="1" outlineLevel="1">
      <c r="A432" s="140"/>
      <c r="B432" s="155"/>
      <c r="C432" s="155"/>
      <c r="D432" s="214"/>
      <c r="E432" s="156">
        <v>-1</v>
      </c>
      <c r="F432" s="157">
        <v>2</v>
      </c>
      <c r="G432" s="157"/>
      <c r="H432" s="157">
        <v>2.2000000000000002</v>
      </c>
      <c r="I432" s="157">
        <v>2</v>
      </c>
      <c r="J432" s="157">
        <f t="shared" si="171"/>
        <v>-8.8000000000000007</v>
      </c>
      <c r="K432" s="157"/>
      <c r="L432" s="175"/>
      <c r="M432" s="175"/>
      <c r="N432" s="175"/>
      <c r="O432" s="175"/>
      <c r="P432" s="175"/>
      <c r="Q432" s="175"/>
      <c r="R432" s="155"/>
      <c r="S432" s="124"/>
      <c r="T432" s="119"/>
      <c r="U432" s="119"/>
      <c r="V432" s="124"/>
      <c r="W432" s="124"/>
      <c r="X432" s="124"/>
      <c r="Y432" s="124"/>
      <c r="Z432" s="124"/>
    </row>
    <row r="433" spans="1:26" ht="27.75" hidden="1" customHeight="1" outlineLevel="1">
      <c r="A433" s="140"/>
      <c r="B433" s="155"/>
      <c r="C433" s="155"/>
      <c r="D433" s="214"/>
      <c r="E433" s="156">
        <v>-1</v>
      </c>
      <c r="F433" s="157">
        <v>1.8</v>
      </c>
      <c r="G433" s="157"/>
      <c r="H433" s="157">
        <v>1.2</v>
      </c>
      <c r="I433" s="157">
        <v>2</v>
      </c>
      <c r="J433" s="157">
        <f t="shared" si="171"/>
        <v>-4.32</v>
      </c>
      <c r="K433" s="157"/>
      <c r="L433" s="175"/>
      <c r="M433" s="175"/>
      <c r="N433" s="175"/>
      <c r="O433" s="175"/>
      <c r="P433" s="175"/>
      <c r="Q433" s="175"/>
      <c r="R433" s="155"/>
      <c r="S433" s="124"/>
      <c r="T433" s="119"/>
      <c r="U433" s="119"/>
      <c r="V433" s="124"/>
      <c r="W433" s="124"/>
      <c r="X433" s="124"/>
      <c r="Y433" s="124"/>
      <c r="Z433" s="124"/>
    </row>
    <row r="434" spans="1:26" ht="27.75" hidden="1" customHeight="1" outlineLevel="1">
      <c r="A434" s="140"/>
      <c r="B434" s="155"/>
      <c r="C434" s="155"/>
      <c r="D434" s="214"/>
      <c r="E434" s="156">
        <v>-1</v>
      </c>
      <c r="F434" s="157">
        <v>1.6</v>
      </c>
      <c r="G434" s="157"/>
      <c r="H434" s="157">
        <v>0.8</v>
      </c>
      <c r="I434" s="157">
        <v>2</v>
      </c>
      <c r="J434" s="157">
        <f t="shared" si="171"/>
        <v>-2.56</v>
      </c>
      <c r="K434" s="157"/>
      <c r="L434" s="175"/>
      <c r="M434" s="175"/>
      <c r="N434" s="175"/>
      <c r="O434" s="175"/>
      <c r="P434" s="175"/>
      <c r="Q434" s="175"/>
      <c r="R434" s="155"/>
      <c r="S434" s="124"/>
      <c r="T434" s="119"/>
      <c r="U434" s="119"/>
      <c r="V434" s="124"/>
      <c r="W434" s="124"/>
      <c r="X434" s="124"/>
      <c r="Y434" s="124"/>
      <c r="Z434" s="124"/>
    </row>
    <row r="435" spans="1:26" ht="27.75" hidden="1" customHeight="1" outlineLevel="1">
      <c r="A435" s="140"/>
      <c r="B435" s="155"/>
      <c r="C435" s="155"/>
      <c r="D435" s="214"/>
      <c r="E435" s="156"/>
      <c r="F435" s="157"/>
      <c r="G435" s="157"/>
      <c r="H435" s="157"/>
      <c r="I435" s="157"/>
      <c r="J435" s="157"/>
      <c r="K435" s="157"/>
      <c r="L435" s="175"/>
      <c r="M435" s="175"/>
      <c r="N435" s="175"/>
      <c r="O435" s="175"/>
      <c r="P435" s="175"/>
      <c r="Q435" s="175"/>
      <c r="R435" s="155"/>
      <c r="S435" s="124"/>
      <c r="T435" s="119"/>
      <c r="U435" s="119"/>
      <c r="V435" s="124"/>
      <c r="W435" s="124"/>
      <c r="X435" s="124"/>
      <c r="Y435" s="124"/>
      <c r="Z435" s="124"/>
    </row>
    <row r="436" spans="1:26" ht="33.75" customHeight="1" collapsed="1">
      <c r="A436" s="140">
        <v>3</v>
      </c>
      <c r="B436" s="155" t="s">
        <v>395</v>
      </c>
      <c r="C436" s="155" t="str">
        <f>C422</f>
        <v>Mortar grade 75</v>
      </c>
      <c r="D436" s="214" t="s">
        <v>206</v>
      </c>
      <c r="E436" s="156"/>
      <c r="F436" s="157"/>
      <c r="G436" s="157"/>
      <c r="H436" s="157"/>
      <c r="I436" s="157"/>
      <c r="J436" s="157"/>
      <c r="K436" s="157">
        <f>SUM(J437:J449)</f>
        <v>65.97</v>
      </c>
      <c r="L436" s="175" t="e">
        <f>T436*$T$5</f>
        <v>#REF!</v>
      </c>
      <c r="M436" s="175" t="e">
        <f>ROUND(L436*K436,0)</f>
        <v>#REF!</v>
      </c>
      <c r="N436" s="175" t="e">
        <f>U436*$T$5</f>
        <v>#REF!</v>
      </c>
      <c r="O436" s="175" t="e">
        <f>ROUND(N436*K436,0)</f>
        <v>#REF!</v>
      </c>
      <c r="P436" s="175" t="e">
        <f>N436+L436</f>
        <v>#REF!</v>
      </c>
      <c r="Q436" s="175" t="e">
        <f>P436*K436</f>
        <v>#REF!</v>
      </c>
      <c r="R436" s="155"/>
      <c r="S436" s="124"/>
      <c r="T436" s="119" t="e">
        <f>'Bill 2-Main building works'!#REF!</f>
        <v>#REF!</v>
      </c>
      <c r="U436" s="119" t="e">
        <f>'Bill 2-Main building works'!#REF!</f>
        <v>#REF!</v>
      </c>
      <c r="V436" s="124"/>
      <c r="W436" s="124"/>
      <c r="X436" s="124"/>
      <c r="Y436" s="124"/>
      <c r="Z436" s="124"/>
    </row>
    <row r="437" spans="1:26" ht="27.75" hidden="1" customHeight="1" outlineLevel="1">
      <c r="A437" s="140"/>
      <c r="B437" s="155" t="s">
        <v>489</v>
      </c>
      <c r="C437" s="155"/>
      <c r="D437" s="155"/>
      <c r="E437" s="155">
        <v>7</v>
      </c>
      <c r="F437" s="155">
        <v>0.4</v>
      </c>
      <c r="G437" s="155"/>
      <c r="H437" s="155">
        <v>3.4</v>
      </c>
      <c r="I437" s="155">
        <f>I347</f>
        <v>1</v>
      </c>
      <c r="J437" s="157">
        <f>E437*F437*H437*2</f>
        <v>19.04</v>
      </c>
      <c r="K437" s="157"/>
      <c r="L437" s="175"/>
      <c r="M437" s="175"/>
      <c r="N437" s="175"/>
      <c r="O437" s="175"/>
      <c r="P437" s="175"/>
      <c r="Q437" s="175"/>
      <c r="R437" s="155"/>
      <c r="S437" s="124"/>
      <c r="T437" s="119"/>
      <c r="U437" s="119"/>
      <c r="V437" s="124"/>
      <c r="W437" s="124"/>
      <c r="X437" s="124"/>
      <c r="Y437" s="124"/>
      <c r="Z437" s="124"/>
    </row>
    <row r="438" spans="1:26" ht="27.75" hidden="1" customHeight="1" outlineLevel="1">
      <c r="A438" s="140"/>
      <c r="B438" s="155"/>
      <c r="C438" s="155"/>
      <c r="D438" s="155">
        <f>D361</f>
        <v>0</v>
      </c>
      <c r="E438" s="155">
        <v>4</v>
      </c>
      <c r="F438" s="155">
        <v>0.2</v>
      </c>
      <c r="G438" s="155"/>
      <c r="H438" s="155">
        <v>3.4</v>
      </c>
      <c r="I438" s="155">
        <v>1</v>
      </c>
      <c r="J438" s="157">
        <f>F438*H438*2</f>
        <v>1.36</v>
      </c>
      <c r="K438" s="157"/>
      <c r="L438" s="175"/>
      <c r="M438" s="175"/>
      <c r="N438" s="175"/>
      <c r="O438" s="175"/>
      <c r="P438" s="175"/>
      <c r="Q438" s="175"/>
      <c r="R438" s="155"/>
      <c r="S438" s="124"/>
      <c r="T438" s="119"/>
      <c r="U438" s="119"/>
      <c r="V438" s="124"/>
      <c r="W438" s="124"/>
      <c r="X438" s="124"/>
      <c r="Y438" s="124"/>
      <c r="Z438" s="124"/>
    </row>
    <row r="439" spans="1:26" ht="27.75" hidden="1" customHeight="1" outlineLevel="1">
      <c r="A439" s="140"/>
      <c r="B439" s="155" t="s">
        <v>475</v>
      </c>
      <c r="C439" s="155"/>
      <c r="D439" s="155"/>
      <c r="E439" s="155"/>
      <c r="F439" s="155"/>
      <c r="G439" s="155"/>
      <c r="H439" s="155"/>
      <c r="I439" s="155"/>
      <c r="J439" s="157"/>
      <c r="K439" s="157"/>
      <c r="L439" s="175"/>
      <c r="M439" s="175"/>
      <c r="N439" s="175"/>
      <c r="O439" s="175"/>
      <c r="P439" s="175"/>
      <c r="Q439" s="175"/>
      <c r="R439" s="155"/>
      <c r="S439" s="124"/>
      <c r="T439" s="119"/>
      <c r="U439" s="119"/>
      <c r="V439" s="124"/>
      <c r="W439" s="124"/>
      <c r="X439" s="124"/>
      <c r="Y439" s="124"/>
      <c r="Z439" s="124"/>
    </row>
    <row r="440" spans="1:26" ht="27.75" hidden="1" customHeight="1" outlineLevel="1">
      <c r="A440" s="140"/>
      <c r="B440" s="155"/>
      <c r="C440" s="155"/>
      <c r="D440" s="155"/>
      <c r="E440" s="155">
        <v>1</v>
      </c>
      <c r="F440" s="155">
        <v>12</v>
      </c>
      <c r="G440" s="155"/>
      <c r="H440" s="155">
        <f t="shared" ref="H440:H441" si="172">0.3+0.2*2</f>
        <v>0.7</v>
      </c>
      <c r="I440" s="155">
        <v>1</v>
      </c>
      <c r="J440" s="157">
        <f t="shared" ref="J440:J441" si="173">F440*H440*2</f>
        <v>16.8</v>
      </c>
      <c r="K440" s="157"/>
      <c r="L440" s="175"/>
      <c r="M440" s="175"/>
      <c r="N440" s="175"/>
      <c r="O440" s="175"/>
      <c r="P440" s="175"/>
      <c r="Q440" s="175"/>
      <c r="R440" s="155"/>
      <c r="S440" s="124"/>
      <c r="T440" s="119"/>
      <c r="U440" s="119"/>
      <c r="V440" s="124"/>
      <c r="W440" s="124"/>
      <c r="X440" s="124"/>
      <c r="Y440" s="124"/>
      <c r="Z440" s="124"/>
    </row>
    <row r="441" spans="1:26" ht="27.75" hidden="1" customHeight="1" outlineLevel="1">
      <c r="A441" s="140"/>
      <c r="B441" s="155"/>
      <c r="C441" s="155"/>
      <c r="D441" s="155"/>
      <c r="E441" s="155">
        <v>1</v>
      </c>
      <c r="F441" s="155">
        <v>7.5</v>
      </c>
      <c r="G441" s="155"/>
      <c r="H441" s="155">
        <f t="shared" si="172"/>
        <v>0.7</v>
      </c>
      <c r="I441" s="155">
        <v>1</v>
      </c>
      <c r="J441" s="157">
        <f t="shared" si="173"/>
        <v>10.5</v>
      </c>
      <c r="K441" s="157"/>
      <c r="L441" s="175"/>
      <c r="M441" s="175"/>
      <c r="N441" s="175"/>
      <c r="O441" s="175"/>
      <c r="P441" s="175"/>
      <c r="Q441" s="175"/>
      <c r="R441" s="155"/>
      <c r="S441" s="124"/>
      <c r="T441" s="119"/>
      <c r="U441" s="119"/>
      <c r="V441" s="124"/>
      <c r="W441" s="124"/>
      <c r="X441" s="124"/>
      <c r="Y441" s="124"/>
      <c r="Z441" s="124"/>
    </row>
    <row r="442" spans="1:26" ht="27.75" hidden="1" customHeight="1" outlineLevel="1">
      <c r="A442" s="140"/>
      <c r="B442" s="155"/>
      <c r="C442" s="155"/>
      <c r="D442" s="155"/>
      <c r="E442" s="155"/>
      <c r="F442" s="155"/>
      <c r="G442" s="155"/>
      <c r="H442" s="155"/>
      <c r="I442" s="155"/>
      <c r="J442" s="157"/>
      <c r="K442" s="157"/>
      <c r="L442" s="175"/>
      <c r="M442" s="175"/>
      <c r="N442" s="175"/>
      <c r="O442" s="175"/>
      <c r="P442" s="175"/>
      <c r="Q442" s="175"/>
      <c r="R442" s="155"/>
      <c r="S442" s="124"/>
      <c r="T442" s="119"/>
      <c r="U442" s="119"/>
      <c r="V442" s="124"/>
      <c r="W442" s="124"/>
      <c r="X442" s="124"/>
      <c r="Y442" s="124"/>
      <c r="Z442" s="124"/>
    </row>
    <row r="443" spans="1:26" ht="27.75" hidden="1" customHeight="1" outlineLevel="1">
      <c r="A443" s="140"/>
      <c r="B443" s="141" t="s">
        <v>479</v>
      </c>
      <c r="C443" s="155"/>
      <c r="D443" s="140"/>
      <c r="E443" s="156">
        <v>1</v>
      </c>
      <c r="F443" s="157">
        <v>11.6</v>
      </c>
      <c r="G443" s="157">
        <v>0.2</v>
      </c>
      <c r="H443" s="157"/>
      <c r="I443" s="157">
        <v>3</v>
      </c>
      <c r="J443" s="157">
        <f t="shared" ref="J443:J446" si="174">PRODUCT(E443:I443)</f>
        <v>6.96</v>
      </c>
      <c r="K443" s="157"/>
      <c r="L443" s="175"/>
      <c r="M443" s="175"/>
      <c r="N443" s="175"/>
      <c r="O443" s="175"/>
      <c r="P443" s="175"/>
      <c r="Q443" s="175"/>
      <c r="R443" s="155"/>
      <c r="S443" s="124"/>
      <c r="T443" s="119"/>
      <c r="U443" s="119"/>
      <c r="V443" s="124"/>
      <c r="W443" s="124"/>
      <c r="X443" s="124"/>
      <c r="Y443" s="124"/>
      <c r="Z443" s="124"/>
    </row>
    <row r="444" spans="1:26" ht="27.75" hidden="1" customHeight="1" outlineLevel="1">
      <c r="A444" s="140"/>
      <c r="B444" s="141"/>
      <c r="C444" s="155"/>
      <c r="D444" s="140"/>
      <c r="E444" s="156">
        <v>1</v>
      </c>
      <c r="F444" s="157">
        <v>7.1</v>
      </c>
      <c r="G444" s="157">
        <v>0.2</v>
      </c>
      <c r="H444" s="157"/>
      <c r="I444" s="157">
        <v>3</v>
      </c>
      <c r="J444" s="157">
        <f t="shared" si="174"/>
        <v>4.26</v>
      </c>
      <c r="K444" s="157"/>
      <c r="L444" s="175"/>
      <c r="M444" s="175"/>
      <c r="N444" s="175"/>
      <c r="O444" s="175"/>
      <c r="P444" s="175"/>
      <c r="Q444" s="175"/>
      <c r="R444" s="155"/>
      <c r="S444" s="124"/>
      <c r="T444" s="119"/>
      <c r="U444" s="119"/>
      <c r="V444" s="124"/>
      <c r="W444" s="124"/>
      <c r="X444" s="124"/>
      <c r="Y444" s="124"/>
      <c r="Z444" s="124"/>
    </row>
    <row r="445" spans="1:26" ht="27.75" hidden="1" customHeight="1" outlineLevel="1">
      <c r="A445" s="140"/>
      <c r="B445" s="141"/>
      <c r="C445" s="155"/>
      <c r="D445" s="140"/>
      <c r="E445" s="156">
        <v>1</v>
      </c>
      <c r="F445" s="157">
        <v>3.7</v>
      </c>
      <c r="G445" s="157">
        <v>0.2</v>
      </c>
      <c r="H445" s="157"/>
      <c r="I445" s="157">
        <v>3</v>
      </c>
      <c r="J445" s="157">
        <f t="shared" si="174"/>
        <v>2.2200000000000002</v>
      </c>
      <c r="K445" s="157"/>
      <c r="L445" s="175"/>
      <c r="M445" s="175"/>
      <c r="N445" s="175"/>
      <c r="O445" s="175"/>
      <c r="P445" s="175"/>
      <c r="Q445" s="175"/>
      <c r="R445" s="155"/>
      <c r="S445" s="124"/>
      <c r="T445" s="119"/>
      <c r="U445" s="119"/>
      <c r="V445" s="124"/>
      <c r="W445" s="124"/>
      <c r="X445" s="124"/>
      <c r="Y445" s="124"/>
      <c r="Z445" s="124"/>
    </row>
    <row r="446" spans="1:26" ht="27.75" hidden="1" customHeight="1" outlineLevel="1">
      <c r="A446" s="140"/>
      <c r="B446" s="141"/>
      <c r="C446" s="155"/>
      <c r="D446" s="140"/>
      <c r="E446" s="156">
        <v>1</v>
      </c>
      <c r="F446" s="157">
        <v>3.45</v>
      </c>
      <c r="G446" s="157">
        <v>0.2</v>
      </c>
      <c r="H446" s="157"/>
      <c r="I446" s="157">
        <v>3</v>
      </c>
      <c r="J446" s="157">
        <f t="shared" si="174"/>
        <v>2.0699999999999998</v>
      </c>
      <c r="K446" s="157"/>
      <c r="L446" s="175"/>
      <c r="M446" s="175"/>
      <c r="N446" s="175"/>
      <c r="O446" s="175"/>
      <c r="P446" s="175"/>
      <c r="Q446" s="175"/>
      <c r="R446" s="155"/>
      <c r="S446" s="124"/>
      <c r="T446" s="119"/>
      <c r="U446" s="119"/>
      <c r="V446" s="124"/>
      <c r="W446" s="124"/>
      <c r="X446" s="124"/>
      <c r="Y446" s="124"/>
      <c r="Z446" s="124"/>
    </row>
    <row r="447" spans="1:26" ht="27.75" hidden="1" customHeight="1" outlineLevel="1">
      <c r="A447" s="140"/>
      <c r="B447" s="141" t="s">
        <v>874</v>
      </c>
      <c r="C447" s="155"/>
      <c r="D447" s="140"/>
      <c r="E447" s="156"/>
      <c r="F447" s="157"/>
      <c r="G447" s="157"/>
      <c r="H447" s="157"/>
      <c r="I447" s="157"/>
      <c r="J447" s="157"/>
      <c r="K447" s="157"/>
      <c r="L447" s="175"/>
      <c r="M447" s="175"/>
      <c r="N447" s="175"/>
      <c r="O447" s="175"/>
      <c r="P447" s="175"/>
      <c r="Q447" s="175"/>
      <c r="R447" s="155"/>
      <c r="S447" s="124"/>
      <c r="T447" s="119"/>
      <c r="U447" s="119"/>
      <c r="V447" s="124"/>
      <c r="W447" s="124"/>
      <c r="X447" s="124"/>
      <c r="Y447" s="124"/>
      <c r="Z447" s="124"/>
    </row>
    <row r="448" spans="1:26" ht="27.75" hidden="1" customHeight="1" outlineLevel="1">
      <c r="A448" s="140"/>
      <c r="B448" s="141"/>
      <c r="C448" s="155"/>
      <c r="D448" s="140"/>
      <c r="E448" s="156">
        <v>1</v>
      </c>
      <c r="F448" s="157">
        <v>2.2000000000000002</v>
      </c>
      <c r="G448" s="157">
        <v>0.3</v>
      </c>
      <c r="H448" s="157"/>
      <c r="I448" s="157">
        <v>2</v>
      </c>
      <c r="J448" s="157">
        <f t="shared" ref="J448:J449" si="175">I448*(H448+G448)*F448*E448</f>
        <v>1.32</v>
      </c>
      <c r="K448" s="157"/>
      <c r="L448" s="175"/>
      <c r="M448" s="175"/>
      <c r="N448" s="175"/>
      <c r="O448" s="175"/>
      <c r="P448" s="175"/>
      <c r="Q448" s="175"/>
      <c r="R448" s="155"/>
      <c r="S448" s="124"/>
      <c r="T448" s="119"/>
      <c r="U448" s="119"/>
      <c r="V448" s="124"/>
      <c r="W448" s="124"/>
      <c r="X448" s="124"/>
      <c r="Y448" s="124"/>
      <c r="Z448" s="124"/>
    </row>
    <row r="449" spans="1:26" ht="27.75" hidden="1" customHeight="1" outlineLevel="1">
      <c r="A449" s="140"/>
      <c r="B449" s="141"/>
      <c r="C449" s="155"/>
      <c r="D449" s="140"/>
      <c r="E449" s="156">
        <v>1</v>
      </c>
      <c r="F449" s="157">
        <v>2.4</v>
      </c>
      <c r="G449" s="157">
        <v>0.3</v>
      </c>
      <c r="H449" s="157"/>
      <c r="I449" s="157">
        <v>2</v>
      </c>
      <c r="J449" s="157">
        <f t="shared" si="175"/>
        <v>1.44</v>
      </c>
      <c r="K449" s="157"/>
      <c r="L449" s="175"/>
      <c r="M449" s="175"/>
      <c r="N449" s="175"/>
      <c r="O449" s="175"/>
      <c r="P449" s="175"/>
      <c r="Q449" s="175"/>
      <c r="R449" s="155"/>
      <c r="S449" s="124"/>
      <c r="T449" s="119"/>
      <c r="U449" s="119"/>
      <c r="V449" s="124"/>
      <c r="W449" s="124"/>
      <c r="X449" s="124"/>
      <c r="Y449" s="124"/>
      <c r="Z449" s="124"/>
    </row>
    <row r="450" spans="1:26" ht="33.75" customHeight="1" collapsed="1">
      <c r="A450" s="140">
        <v>4</v>
      </c>
      <c r="B450" s="155" t="s">
        <v>396</v>
      </c>
      <c r="C450" s="155" t="str">
        <f>C436</f>
        <v>Mortar grade 75</v>
      </c>
      <c r="D450" s="214" t="s">
        <v>242</v>
      </c>
      <c r="E450" s="156"/>
      <c r="F450" s="157"/>
      <c r="G450" s="157"/>
      <c r="H450" s="157"/>
      <c r="I450" s="157"/>
      <c r="J450" s="157"/>
      <c r="K450" s="157">
        <f>SUM(J451:J454)</f>
        <v>22</v>
      </c>
      <c r="L450" s="175" t="e">
        <f>T450*$T$5</f>
        <v>#REF!</v>
      </c>
      <c r="M450" s="175" t="e">
        <f>ROUND(L450*K450,0)</f>
        <v>#REF!</v>
      </c>
      <c r="N450" s="175" t="e">
        <f>U450*$T$5</f>
        <v>#REF!</v>
      </c>
      <c r="O450" s="175" t="e">
        <f>ROUND(N450*K450,0)</f>
        <v>#REF!</v>
      </c>
      <c r="P450" s="175" t="e">
        <f>N450+L450</f>
        <v>#REF!</v>
      </c>
      <c r="Q450" s="175" t="e">
        <f>P450*K450</f>
        <v>#REF!</v>
      </c>
      <c r="R450" s="155"/>
      <c r="S450" s="124"/>
      <c r="T450" s="119" t="e">
        <f>'Bill 2-Main building works'!#REF!</f>
        <v>#REF!</v>
      </c>
      <c r="U450" s="119" t="e">
        <f>'Bill 2-Main building works'!#REF!</f>
        <v>#REF!</v>
      </c>
      <c r="V450" s="124"/>
      <c r="W450" s="124"/>
      <c r="X450" s="124"/>
      <c r="Y450" s="124"/>
      <c r="Z450" s="124"/>
    </row>
    <row r="451" spans="1:26" ht="27.75" hidden="1" customHeight="1" outlineLevel="1">
      <c r="A451" s="140"/>
      <c r="B451" s="155" t="s">
        <v>875</v>
      </c>
      <c r="C451" s="155"/>
      <c r="D451" s="155"/>
      <c r="E451" s="155">
        <v>1</v>
      </c>
      <c r="F451" s="155">
        <v>2</v>
      </c>
      <c r="G451" s="155"/>
      <c r="H451" s="155">
        <v>2.2000000000000002</v>
      </c>
      <c r="I451" s="155">
        <v>1</v>
      </c>
      <c r="J451" s="155">
        <f t="shared" ref="J451:J453" si="176">I451*(H451*2+F451)*E451</f>
        <v>6.4</v>
      </c>
      <c r="K451" s="157"/>
      <c r="L451" s="175"/>
      <c r="M451" s="175"/>
      <c r="N451" s="175"/>
      <c r="O451" s="175"/>
      <c r="P451" s="175"/>
      <c r="Q451" s="175"/>
      <c r="R451" s="155"/>
      <c r="S451" s="124"/>
      <c r="T451" s="119"/>
      <c r="U451" s="119"/>
      <c r="V451" s="124"/>
      <c r="W451" s="124"/>
      <c r="X451" s="124"/>
      <c r="Y451" s="124"/>
      <c r="Z451" s="124"/>
    </row>
    <row r="452" spans="1:26" ht="27.75" hidden="1" customHeight="1" outlineLevel="1">
      <c r="A452" s="140"/>
      <c r="B452" s="155" t="s">
        <v>764</v>
      </c>
      <c r="C452" s="155"/>
      <c r="D452" s="155"/>
      <c r="E452" s="155">
        <v>1</v>
      </c>
      <c r="F452" s="155">
        <v>1.6</v>
      </c>
      <c r="G452" s="155"/>
      <c r="H452" s="155">
        <v>2.2000000000000002</v>
      </c>
      <c r="I452" s="155">
        <v>1</v>
      </c>
      <c r="J452" s="155">
        <f t="shared" si="176"/>
        <v>6</v>
      </c>
      <c r="K452" s="157"/>
      <c r="L452" s="175"/>
      <c r="M452" s="175"/>
      <c r="N452" s="175"/>
      <c r="O452" s="175"/>
      <c r="P452" s="175"/>
      <c r="Q452" s="175"/>
      <c r="R452" s="155"/>
      <c r="S452" s="124"/>
      <c r="T452" s="119"/>
      <c r="U452" s="119"/>
      <c r="V452" s="124"/>
      <c r="W452" s="124"/>
      <c r="X452" s="124"/>
      <c r="Y452" s="124"/>
      <c r="Z452" s="124"/>
    </row>
    <row r="453" spans="1:26" ht="27.75" hidden="1" customHeight="1" outlineLevel="1">
      <c r="A453" s="140"/>
      <c r="B453" s="155"/>
      <c r="C453" s="155"/>
      <c r="D453" s="155"/>
      <c r="E453" s="155">
        <v>1</v>
      </c>
      <c r="F453" s="155">
        <v>1.6</v>
      </c>
      <c r="G453" s="155"/>
      <c r="H453" s="155">
        <v>1</v>
      </c>
      <c r="I453" s="155">
        <v>1</v>
      </c>
      <c r="J453" s="155">
        <f t="shared" si="176"/>
        <v>3.6</v>
      </c>
      <c r="K453" s="157"/>
      <c r="L453" s="175"/>
      <c r="M453" s="175"/>
      <c r="N453" s="175"/>
      <c r="O453" s="175"/>
      <c r="P453" s="175"/>
      <c r="Q453" s="175"/>
      <c r="R453" s="155"/>
      <c r="S453" s="124"/>
      <c r="T453" s="119"/>
      <c r="U453" s="119"/>
      <c r="V453" s="124"/>
      <c r="W453" s="124"/>
      <c r="X453" s="124"/>
      <c r="Y453" s="124"/>
      <c r="Z453" s="124"/>
    </row>
    <row r="454" spans="1:26" ht="27.75" hidden="1" customHeight="1" outlineLevel="1">
      <c r="A454" s="140"/>
      <c r="B454" s="155" t="s">
        <v>876</v>
      </c>
      <c r="C454" s="155"/>
      <c r="D454" s="155"/>
      <c r="E454" s="155">
        <v>1</v>
      </c>
      <c r="F454" s="155">
        <v>1.8</v>
      </c>
      <c r="G454" s="155"/>
      <c r="H454" s="155">
        <v>1.2</v>
      </c>
      <c r="I454" s="155">
        <v>1</v>
      </c>
      <c r="J454" s="155">
        <f>I454*(H454+F454)*2*E454</f>
        <v>6</v>
      </c>
      <c r="K454" s="157"/>
      <c r="L454" s="175"/>
      <c r="M454" s="175"/>
      <c r="N454" s="175"/>
      <c r="O454" s="175"/>
      <c r="P454" s="175"/>
      <c r="Q454" s="175"/>
      <c r="R454" s="155"/>
      <c r="S454" s="124"/>
      <c r="T454" s="119"/>
      <c r="U454" s="119"/>
      <c r="V454" s="124"/>
      <c r="W454" s="124"/>
      <c r="X454" s="124"/>
      <c r="Y454" s="124"/>
      <c r="Z454" s="124"/>
    </row>
    <row r="455" spans="1:26" ht="27.75" hidden="1" customHeight="1" outlineLevel="1">
      <c r="A455" s="140"/>
      <c r="B455" s="155"/>
      <c r="C455" s="155"/>
      <c r="D455" s="155"/>
      <c r="E455" s="155"/>
      <c r="F455" s="155"/>
      <c r="G455" s="155"/>
      <c r="H455" s="155"/>
      <c r="I455" s="157"/>
      <c r="J455" s="157"/>
      <c r="K455" s="157"/>
      <c r="L455" s="175"/>
      <c r="M455" s="175"/>
      <c r="N455" s="175"/>
      <c r="O455" s="175"/>
      <c r="P455" s="175"/>
      <c r="Q455" s="175"/>
      <c r="R455" s="155"/>
      <c r="S455" s="124"/>
      <c r="T455" s="119"/>
      <c r="U455" s="119"/>
      <c r="V455" s="124"/>
      <c r="W455" s="124"/>
      <c r="X455" s="124"/>
      <c r="Y455" s="124"/>
      <c r="Z455" s="124"/>
    </row>
    <row r="456" spans="1:26" ht="27.75" customHeight="1">
      <c r="A456" s="154" t="s">
        <v>218</v>
      </c>
      <c r="B456" s="159" t="s">
        <v>491</v>
      </c>
      <c r="C456" s="153"/>
      <c r="D456" s="154"/>
      <c r="E456" s="154"/>
      <c r="F456" s="154"/>
      <c r="G456" s="154"/>
      <c r="H456" s="154"/>
      <c r="I456" s="154"/>
      <c r="J456" s="154"/>
      <c r="K456" s="151"/>
      <c r="L456" s="174"/>
      <c r="M456" s="174"/>
      <c r="N456" s="174"/>
      <c r="O456" s="174"/>
      <c r="P456" s="174"/>
      <c r="Q456" s="174"/>
      <c r="R456" s="153"/>
      <c r="S456" s="180"/>
      <c r="T456" s="121"/>
      <c r="U456" s="121"/>
      <c r="V456" s="180"/>
      <c r="W456" s="180"/>
      <c r="X456" s="180"/>
      <c r="Y456" s="180"/>
      <c r="Z456" s="180"/>
    </row>
    <row r="457" spans="1:26" ht="12.75" customHeight="1" collapsed="1">
      <c r="A457" s="140">
        <v>5</v>
      </c>
      <c r="B457" s="155" t="s">
        <v>492</v>
      </c>
      <c r="C457" s="155" t="s">
        <v>493</v>
      </c>
      <c r="D457" s="214" t="s">
        <v>296</v>
      </c>
      <c r="E457" s="156"/>
      <c r="F457" s="157"/>
      <c r="G457" s="157"/>
      <c r="H457" s="157"/>
      <c r="I457" s="157"/>
      <c r="J457" s="157"/>
      <c r="K457" s="157">
        <f>SUM(J458:J469)</f>
        <v>119.99</v>
      </c>
      <c r="L457" s="175" t="e">
        <f>T457*$T$5</f>
        <v>#REF!</v>
      </c>
      <c r="M457" s="175" t="e">
        <f>ROUND(L457*K457,0)</f>
        <v>#REF!</v>
      </c>
      <c r="N457" s="175" t="e">
        <f>U457*$T$5</f>
        <v>#REF!</v>
      </c>
      <c r="O457" s="175" t="e">
        <f>ROUND(N457*K457,0)</f>
        <v>#REF!</v>
      </c>
      <c r="P457" s="175" t="e">
        <f>N457+L457</f>
        <v>#REF!</v>
      </c>
      <c r="Q457" s="175" t="e">
        <f>P457*K457</f>
        <v>#REF!</v>
      </c>
      <c r="R457" s="155"/>
      <c r="S457" s="124"/>
      <c r="T457" s="119" t="e">
        <f>'Bill 2-Main building works'!#REF!</f>
        <v>#REF!</v>
      </c>
      <c r="U457" s="119" t="e">
        <f>'Bill 2-Main building works'!#REF!</f>
        <v>#REF!</v>
      </c>
      <c r="V457" s="124"/>
      <c r="W457" s="124"/>
      <c r="X457" s="124"/>
      <c r="Y457" s="124"/>
      <c r="Z457" s="124"/>
    </row>
    <row r="458" spans="1:26" ht="27.75" hidden="1" customHeight="1" outlineLevel="1">
      <c r="A458" s="140"/>
      <c r="B458" s="155"/>
      <c r="C458" s="155"/>
      <c r="D458" s="214"/>
      <c r="E458" s="156">
        <v>1</v>
      </c>
      <c r="F458" s="157">
        <v>11.6</v>
      </c>
      <c r="G458" s="157"/>
      <c r="H458" s="157">
        <v>0.8</v>
      </c>
      <c r="I458" s="157">
        <v>1</v>
      </c>
      <c r="J458" s="157">
        <f t="shared" ref="J458:J469" si="177">I458*(H458+G458)*F458*E458</f>
        <v>9.2799999999999994</v>
      </c>
      <c r="K458" s="157"/>
      <c r="L458" s="175"/>
      <c r="M458" s="175"/>
      <c r="N458" s="175"/>
      <c r="O458" s="175"/>
      <c r="P458" s="175"/>
      <c r="Q458" s="175"/>
      <c r="R458" s="155"/>
      <c r="S458" s="124"/>
      <c r="T458" s="119"/>
      <c r="U458" s="119"/>
      <c r="V458" s="124"/>
      <c r="W458" s="124"/>
      <c r="X458" s="124"/>
      <c r="Y458" s="124"/>
      <c r="Z458" s="124"/>
    </row>
    <row r="459" spans="1:26" ht="27.75" hidden="1" customHeight="1" outlineLevel="1">
      <c r="A459" s="140"/>
      <c r="B459" s="155"/>
      <c r="C459" s="155"/>
      <c r="D459" s="214"/>
      <c r="E459" s="156">
        <v>1</v>
      </c>
      <c r="F459" s="157">
        <v>7.1</v>
      </c>
      <c r="G459" s="157"/>
      <c r="H459" s="157">
        <v>0.8</v>
      </c>
      <c r="I459" s="157">
        <v>1</v>
      </c>
      <c r="J459" s="157">
        <f t="shared" si="177"/>
        <v>5.68</v>
      </c>
      <c r="K459" s="157"/>
      <c r="L459" s="175"/>
      <c r="M459" s="175"/>
      <c r="N459" s="175"/>
      <c r="O459" s="175"/>
      <c r="P459" s="175"/>
      <c r="Q459" s="175"/>
      <c r="R459" s="155"/>
      <c r="S459" s="124"/>
      <c r="T459" s="119"/>
      <c r="U459" s="119"/>
      <c r="V459" s="124"/>
      <c r="W459" s="124"/>
      <c r="X459" s="124"/>
      <c r="Y459" s="124"/>
      <c r="Z459" s="124"/>
    </row>
    <row r="460" spans="1:26" ht="27.75" hidden="1" customHeight="1" outlineLevel="1">
      <c r="A460" s="140"/>
      <c r="B460" s="155"/>
      <c r="C460" s="155"/>
      <c r="D460" s="214"/>
      <c r="E460" s="156">
        <v>1</v>
      </c>
      <c r="F460" s="157">
        <v>3.7</v>
      </c>
      <c r="G460" s="157"/>
      <c r="H460" s="157">
        <v>0.8</v>
      </c>
      <c r="I460" s="157">
        <v>1</v>
      </c>
      <c r="J460" s="157">
        <f t="shared" si="177"/>
        <v>2.96</v>
      </c>
      <c r="K460" s="157"/>
      <c r="L460" s="175"/>
      <c r="M460" s="175"/>
      <c r="N460" s="175"/>
      <c r="O460" s="175"/>
      <c r="P460" s="175"/>
      <c r="Q460" s="175"/>
      <c r="R460" s="155"/>
      <c r="S460" s="124"/>
      <c r="T460" s="119"/>
      <c r="U460" s="119"/>
      <c r="V460" s="124"/>
      <c r="W460" s="124"/>
      <c r="X460" s="124"/>
      <c r="Y460" s="124"/>
      <c r="Z460" s="124"/>
    </row>
    <row r="461" spans="1:26" ht="27.75" hidden="1" customHeight="1" outlineLevel="1">
      <c r="A461" s="140"/>
      <c r="B461" s="155"/>
      <c r="C461" s="155"/>
      <c r="D461" s="214"/>
      <c r="E461" s="156">
        <v>1</v>
      </c>
      <c r="F461" s="157">
        <v>3.45</v>
      </c>
      <c r="G461" s="157"/>
      <c r="H461" s="157">
        <v>0.8</v>
      </c>
      <c r="I461" s="157">
        <v>1</v>
      </c>
      <c r="J461" s="157">
        <f t="shared" si="177"/>
        <v>2.76</v>
      </c>
      <c r="K461" s="157"/>
      <c r="L461" s="175"/>
      <c r="M461" s="175"/>
      <c r="N461" s="175"/>
      <c r="O461" s="175"/>
      <c r="P461" s="175"/>
      <c r="Q461" s="175"/>
      <c r="R461" s="155"/>
      <c r="S461" s="124"/>
      <c r="T461" s="119"/>
      <c r="U461" s="119"/>
      <c r="V461" s="124"/>
      <c r="W461" s="124"/>
      <c r="X461" s="124"/>
      <c r="Y461" s="124"/>
      <c r="Z461" s="124"/>
    </row>
    <row r="462" spans="1:26" ht="27.75" hidden="1" customHeight="1" outlineLevel="1">
      <c r="A462" s="140"/>
      <c r="B462" s="155"/>
      <c r="C462" s="155"/>
      <c r="D462" s="214"/>
      <c r="E462" s="156">
        <v>1</v>
      </c>
      <c r="F462" s="157">
        <v>7.5</v>
      </c>
      <c r="G462" s="157"/>
      <c r="H462" s="157">
        <v>3.4</v>
      </c>
      <c r="I462" s="157">
        <v>1</v>
      </c>
      <c r="J462" s="157">
        <f t="shared" si="177"/>
        <v>25.5</v>
      </c>
      <c r="K462" s="157"/>
      <c r="L462" s="175"/>
      <c r="M462" s="175"/>
      <c r="N462" s="175"/>
      <c r="O462" s="175"/>
      <c r="P462" s="175"/>
      <c r="Q462" s="175"/>
      <c r="R462" s="155"/>
      <c r="S462" s="124"/>
      <c r="T462" s="119"/>
      <c r="U462" s="119"/>
      <c r="V462" s="124"/>
      <c r="W462" s="124"/>
      <c r="X462" s="124"/>
      <c r="Y462" s="124"/>
      <c r="Z462" s="124"/>
    </row>
    <row r="463" spans="1:26" ht="27.75" hidden="1" customHeight="1" outlineLevel="1">
      <c r="A463" s="140"/>
      <c r="B463" s="155"/>
      <c r="C463" s="155"/>
      <c r="D463" s="214"/>
      <c r="E463" s="156">
        <v>1</v>
      </c>
      <c r="F463" s="157">
        <v>3.45</v>
      </c>
      <c r="G463" s="157"/>
      <c r="H463" s="157">
        <v>3.4</v>
      </c>
      <c r="I463" s="157">
        <v>1</v>
      </c>
      <c r="J463" s="157">
        <f t="shared" si="177"/>
        <v>11.73</v>
      </c>
      <c r="K463" s="157"/>
      <c r="L463" s="175"/>
      <c r="M463" s="175"/>
      <c r="N463" s="175"/>
      <c r="O463" s="175"/>
      <c r="P463" s="175"/>
      <c r="Q463" s="175"/>
      <c r="R463" s="155"/>
      <c r="S463" s="124"/>
      <c r="T463" s="119"/>
      <c r="U463" s="119"/>
      <c r="V463" s="124"/>
      <c r="W463" s="124"/>
      <c r="X463" s="124"/>
      <c r="Y463" s="124"/>
      <c r="Z463" s="124"/>
    </row>
    <row r="464" spans="1:26" ht="27.75" hidden="1" customHeight="1" outlineLevel="1">
      <c r="A464" s="140"/>
      <c r="B464" s="155"/>
      <c r="C464" s="155"/>
      <c r="D464" s="214"/>
      <c r="E464" s="156">
        <v>1</v>
      </c>
      <c r="F464" s="157">
        <v>3.7</v>
      </c>
      <c r="G464" s="157"/>
      <c r="H464" s="157">
        <v>3.4</v>
      </c>
      <c r="I464" s="157">
        <v>2</v>
      </c>
      <c r="J464" s="157">
        <f t="shared" si="177"/>
        <v>25.16</v>
      </c>
      <c r="K464" s="157"/>
      <c r="L464" s="175"/>
      <c r="M464" s="175"/>
      <c r="N464" s="175"/>
      <c r="O464" s="175"/>
      <c r="P464" s="175"/>
      <c r="Q464" s="175"/>
      <c r="R464" s="155"/>
      <c r="S464" s="124"/>
      <c r="T464" s="119"/>
      <c r="U464" s="119"/>
      <c r="V464" s="124"/>
      <c r="W464" s="124"/>
      <c r="X464" s="124"/>
      <c r="Y464" s="124"/>
      <c r="Z464" s="124"/>
    </row>
    <row r="465" spans="1:26" ht="27.75" hidden="1" customHeight="1" outlineLevel="1">
      <c r="A465" s="140"/>
      <c r="B465" s="155"/>
      <c r="C465" s="155"/>
      <c r="D465" s="214"/>
      <c r="E465" s="156">
        <v>1</v>
      </c>
      <c r="F465" s="157">
        <v>7.1</v>
      </c>
      <c r="G465" s="157"/>
      <c r="H465" s="157">
        <v>3.4</v>
      </c>
      <c r="I465" s="157">
        <v>2</v>
      </c>
      <c r="J465" s="157">
        <f t="shared" si="177"/>
        <v>48.28</v>
      </c>
      <c r="K465" s="157"/>
      <c r="L465" s="175"/>
      <c r="M465" s="175"/>
      <c r="N465" s="175"/>
      <c r="O465" s="175"/>
      <c r="P465" s="175"/>
      <c r="Q465" s="175"/>
      <c r="R465" s="155"/>
      <c r="S465" s="124"/>
      <c r="T465" s="119"/>
      <c r="U465" s="119"/>
      <c r="V465" s="124"/>
      <c r="W465" s="124"/>
      <c r="X465" s="124"/>
      <c r="Y465" s="124"/>
      <c r="Z465" s="124"/>
    </row>
    <row r="466" spans="1:26" ht="27.75" hidden="1" customHeight="1" outlineLevel="1">
      <c r="A466" s="140"/>
      <c r="B466" s="155"/>
      <c r="C466" s="155"/>
      <c r="D466" s="214"/>
      <c r="E466" s="156">
        <v>-1</v>
      </c>
      <c r="F466" s="157">
        <v>1.6</v>
      </c>
      <c r="G466" s="157"/>
      <c r="H466" s="157">
        <v>2.2000000000000002</v>
      </c>
      <c r="I466" s="157">
        <v>1</v>
      </c>
      <c r="J466" s="157">
        <f t="shared" si="177"/>
        <v>-3.52</v>
      </c>
      <c r="K466" s="157"/>
      <c r="L466" s="175"/>
      <c r="M466" s="175"/>
      <c r="N466" s="175"/>
      <c r="O466" s="175"/>
      <c r="P466" s="175"/>
      <c r="Q466" s="175"/>
      <c r="R466" s="155"/>
      <c r="S466" s="124"/>
      <c r="T466" s="119"/>
      <c r="U466" s="119"/>
      <c r="V466" s="124"/>
      <c r="W466" s="124"/>
      <c r="X466" s="124"/>
      <c r="Y466" s="124"/>
      <c r="Z466" s="124"/>
    </row>
    <row r="467" spans="1:26" ht="27.75" hidden="1" customHeight="1" outlineLevel="1">
      <c r="A467" s="140"/>
      <c r="B467" s="155"/>
      <c r="C467" s="155"/>
      <c r="D467" s="214"/>
      <c r="E467" s="156">
        <v>-1</v>
      </c>
      <c r="F467" s="157">
        <v>2</v>
      </c>
      <c r="G467" s="157"/>
      <c r="H467" s="157">
        <v>2.2000000000000002</v>
      </c>
      <c r="I467" s="157">
        <v>1</v>
      </c>
      <c r="J467" s="157">
        <f t="shared" si="177"/>
        <v>-4.4000000000000004</v>
      </c>
      <c r="K467" s="157"/>
      <c r="L467" s="175"/>
      <c r="M467" s="175"/>
      <c r="N467" s="175"/>
      <c r="O467" s="175"/>
      <c r="P467" s="175"/>
      <c r="Q467" s="175"/>
      <c r="R467" s="155"/>
      <c r="S467" s="124"/>
      <c r="T467" s="119"/>
      <c r="U467" s="119"/>
      <c r="V467" s="124"/>
      <c r="W467" s="124"/>
      <c r="X467" s="124"/>
      <c r="Y467" s="124"/>
      <c r="Z467" s="124"/>
    </row>
    <row r="468" spans="1:26" ht="27.75" hidden="1" customHeight="1" outlineLevel="1">
      <c r="A468" s="140"/>
      <c r="B468" s="155"/>
      <c r="C468" s="155"/>
      <c r="D468" s="214"/>
      <c r="E468" s="156">
        <v>-1</v>
      </c>
      <c r="F468" s="157">
        <v>1.8</v>
      </c>
      <c r="G468" s="157"/>
      <c r="H468" s="157">
        <v>1.2</v>
      </c>
      <c r="I468" s="157">
        <v>1</v>
      </c>
      <c r="J468" s="157">
        <f t="shared" si="177"/>
        <v>-2.16</v>
      </c>
      <c r="K468" s="157"/>
      <c r="L468" s="175"/>
      <c r="M468" s="175"/>
      <c r="N468" s="175"/>
      <c r="O468" s="175"/>
      <c r="P468" s="175"/>
      <c r="Q468" s="175"/>
      <c r="R468" s="155"/>
      <c r="S468" s="124"/>
      <c r="T468" s="119"/>
      <c r="U468" s="119"/>
      <c r="V468" s="124"/>
      <c r="W468" s="124"/>
      <c r="X468" s="124"/>
      <c r="Y468" s="124"/>
      <c r="Z468" s="124"/>
    </row>
    <row r="469" spans="1:26" ht="27.75" hidden="1" customHeight="1" outlineLevel="1">
      <c r="A469" s="140"/>
      <c r="B469" s="155"/>
      <c r="C469" s="155"/>
      <c r="D469" s="214"/>
      <c r="E469" s="156">
        <v>-1</v>
      </c>
      <c r="F469" s="157">
        <v>1.6</v>
      </c>
      <c r="G469" s="157"/>
      <c r="H469" s="157">
        <v>0.8</v>
      </c>
      <c r="I469" s="157">
        <v>1</v>
      </c>
      <c r="J469" s="157">
        <f t="shared" si="177"/>
        <v>-1.28</v>
      </c>
      <c r="K469" s="157"/>
      <c r="L469" s="175"/>
      <c r="M469" s="175"/>
      <c r="N469" s="175"/>
      <c r="O469" s="175"/>
      <c r="P469" s="175"/>
      <c r="Q469" s="175"/>
      <c r="R469" s="155"/>
      <c r="S469" s="124"/>
      <c r="T469" s="119"/>
      <c r="U469" s="119"/>
      <c r="V469" s="124"/>
      <c r="W469" s="124"/>
      <c r="X469" s="124"/>
      <c r="Y469" s="124"/>
      <c r="Z469" s="124"/>
    </row>
    <row r="470" spans="1:26" ht="12.75" customHeight="1" collapsed="1">
      <c r="A470" s="140">
        <v>6</v>
      </c>
      <c r="B470" s="155" t="s">
        <v>297</v>
      </c>
      <c r="C470" s="155" t="s">
        <v>493</v>
      </c>
      <c r="D470" s="214" t="s">
        <v>296</v>
      </c>
      <c r="E470" s="156"/>
      <c r="F470" s="157"/>
      <c r="G470" s="157"/>
      <c r="H470" s="157"/>
      <c r="I470" s="157"/>
      <c r="J470" s="157"/>
      <c r="K470" s="157">
        <f>SUBTOTAL(9,J472:J484)</f>
        <v>59.36</v>
      </c>
      <c r="L470" s="175" t="e">
        <f>T470*$T$5</f>
        <v>#REF!</v>
      </c>
      <c r="M470" s="175" t="e">
        <f>ROUND(L470*K470,0)</f>
        <v>#REF!</v>
      </c>
      <c r="N470" s="175" t="e">
        <f>U470*$T$5</f>
        <v>#REF!</v>
      </c>
      <c r="O470" s="175" t="e">
        <f>ROUND(N470*K470,0)</f>
        <v>#REF!</v>
      </c>
      <c r="P470" s="175" t="e">
        <f>N470+L470</f>
        <v>#REF!</v>
      </c>
      <c r="Q470" s="175" t="e">
        <f>P470*K470</f>
        <v>#REF!</v>
      </c>
      <c r="R470" s="155"/>
      <c r="S470" s="124"/>
      <c r="T470" s="119" t="e">
        <f>'Bill 2-Main building works'!#REF!</f>
        <v>#REF!</v>
      </c>
      <c r="U470" s="119" t="e">
        <f>'Bill 2-Main building works'!#REF!</f>
        <v>#REF!</v>
      </c>
      <c r="V470" s="124"/>
      <c r="W470" s="124"/>
      <c r="X470" s="124"/>
      <c r="Y470" s="124"/>
      <c r="Z470" s="124"/>
    </row>
    <row r="471" spans="1:26" ht="27.75" hidden="1" customHeight="1" outlineLevel="1">
      <c r="A471" s="140"/>
      <c r="B471" s="155" t="s">
        <v>877</v>
      </c>
      <c r="C471" s="155"/>
      <c r="D471" s="214"/>
      <c r="E471" s="156"/>
      <c r="F471" s="157"/>
      <c r="G471" s="157"/>
      <c r="H471" s="157"/>
      <c r="I471" s="157"/>
      <c r="J471" s="157"/>
      <c r="K471" s="157"/>
      <c r="L471" s="175"/>
      <c r="M471" s="175"/>
      <c r="N471" s="175"/>
      <c r="O471" s="175"/>
      <c r="P471" s="175"/>
      <c r="Q471" s="175"/>
      <c r="R471" s="155"/>
      <c r="S471" s="124"/>
      <c r="T471" s="119"/>
      <c r="U471" s="119"/>
      <c r="V471" s="124"/>
      <c r="W471" s="124"/>
      <c r="X471" s="124"/>
      <c r="Y471" s="124"/>
      <c r="Z471" s="124"/>
    </row>
    <row r="472" spans="1:26" ht="27.75" hidden="1" customHeight="1" outlineLevel="1">
      <c r="A472" s="140"/>
      <c r="B472" s="155"/>
      <c r="C472" s="155"/>
      <c r="D472" s="214"/>
      <c r="E472" s="156">
        <v>1</v>
      </c>
      <c r="F472" s="157">
        <v>11.6</v>
      </c>
      <c r="G472" s="157"/>
      <c r="H472" s="157">
        <f t="shared" ref="H472:H475" si="178">0.8+0.2</f>
        <v>1</v>
      </c>
      <c r="I472" s="157">
        <v>1</v>
      </c>
      <c r="J472" s="157">
        <f t="shared" ref="J472:J481" si="179">I472*(H472+G472)*F472*E472</f>
        <v>11.6</v>
      </c>
      <c r="K472" s="157"/>
      <c r="L472" s="175"/>
      <c r="M472" s="175"/>
      <c r="N472" s="175"/>
      <c r="O472" s="175"/>
      <c r="P472" s="175"/>
      <c r="Q472" s="175"/>
      <c r="R472" s="155"/>
      <c r="S472" s="124"/>
      <c r="T472" s="119"/>
      <c r="U472" s="119"/>
      <c r="V472" s="124"/>
      <c r="W472" s="124"/>
      <c r="X472" s="124"/>
      <c r="Y472" s="124"/>
      <c r="Z472" s="124"/>
    </row>
    <row r="473" spans="1:26" ht="27.75" hidden="1" customHeight="1" outlineLevel="1">
      <c r="A473" s="140"/>
      <c r="B473" s="155"/>
      <c r="C473" s="155"/>
      <c r="D473" s="214"/>
      <c r="E473" s="156">
        <v>1</v>
      </c>
      <c r="F473" s="157">
        <v>7.1</v>
      </c>
      <c r="G473" s="157"/>
      <c r="H473" s="157">
        <f t="shared" si="178"/>
        <v>1</v>
      </c>
      <c r="I473" s="157">
        <v>1</v>
      </c>
      <c r="J473" s="157">
        <f t="shared" si="179"/>
        <v>7.1</v>
      </c>
      <c r="K473" s="157"/>
      <c r="L473" s="175"/>
      <c r="M473" s="175"/>
      <c r="N473" s="175"/>
      <c r="O473" s="175"/>
      <c r="P473" s="175"/>
      <c r="Q473" s="175"/>
      <c r="R473" s="155"/>
      <c r="S473" s="124"/>
      <c r="T473" s="119"/>
      <c r="U473" s="119"/>
      <c r="V473" s="124"/>
      <c r="W473" s="124"/>
      <c r="X473" s="124"/>
      <c r="Y473" s="124"/>
      <c r="Z473" s="124"/>
    </row>
    <row r="474" spans="1:26" ht="27.75" hidden="1" customHeight="1" outlineLevel="1">
      <c r="A474" s="140"/>
      <c r="B474" s="155"/>
      <c r="C474" s="155"/>
      <c r="D474" s="214"/>
      <c r="E474" s="156">
        <v>1</v>
      </c>
      <c r="F474" s="157">
        <v>3.7</v>
      </c>
      <c r="G474" s="157"/>
      <c r="H474" s="157">
        <f t="shared" si="178"/>
        <v>1</v>
      </c>
      <c r="I474" s="157">
        <v>1</v>
      </c>
      <c r="J474" s="157">
        <f t="shared" si="179"/>
        <v>3.7</v>
      </c>
      <c r="K474" s="157"/>
      <c r="L474" s="175"/>
      <c r="M474" s="175"/>
      <c r="N474" s="175"/>
      <c r="O474" s="175"/>
      <c r="P474" s="175"/>
      <c r="Q474" s="175"/>
      <c r="R474" s="155"/>
      <c r="S474" s="124"/>
      <c r="T474" s="119"/>
      <c r="U474" s="119"/>
      <c r="V474" s="124"/>
      <c r="W474" s="124"/>
      <c r="X474" s="124"/>
      <c r="Y474" s="124"/>
      <c r="Z474" s="124"/>
    </row>
    <row r="475" spans="1:26" ht="27.75" hidden="1" customHeight="1" outlineLevel="1">
      <c r="A475" s="140"/>
      <c r="B475" s="155"/>
      <c r="C475" s="155"/>
      <c r="D475" s="214"/>
      <c r="E475" s="156">
        <v>1</v>
      </c>
      <c r="F475" s="157">
        <v>3.45</v>
      </c>
      <c r="G475" s="157"/>
      <c r="H475" s="157">
        <f t="shared" si="178"/>
        <v>1</v>
      </c>
      <c r="I475" s="157">
        <v>1</v>
      </c>
      <c r="J475" s="157">
        <f t="shared" si="179"/>
        <v>3.45</v>
      </c>
      <c r="K475" s="157"/>
      <c r="L475" s="175"/>
      <c r="M475" s="175"/>
      <c r="N475" s="175"/>
      <c r="O475" s="175"/>
      <c r="P475" s="175"/>
      <c r="Q475" s="175"/>
      <c r="R475" s="155"/>
      <c r="S475" s="124"/>
      <c r="T475" s="119"/>
      <c r="U475" s="119"/>
      <c r="V475" s="124"/>
      <c r="W475" s="124"/>
      <c r="X475" s="124"/>
      <c r="Y475" s="124"/>
      <c r="Z475" s="124"/>
    </row>
    <row r="476" spans="1:26" ht="27.75" hidden="1" customHeight="1" outlineLevel="1">
      <c r="A476" s="140"/>
      <c r="B476" s="155"/>
      <c r="C476" s="155"/>
      <c r="D476" s="214"/>
      <c r="E476" s="156">
        <v>1</v>
      </c>
      <c r="F476" s="157">
        <v>8.1</v>
      </c>
      <c r="G476" s="157"/>
      <c r="H476" s="157">
        <v>3.4</v>
      </c>
      <c r="I476" s="157">
        <v>1</v>
      </c>
      <c r="J476" s="157">
        <f t="shared" si="179"/>
        <v>27.54</v>
      </c>
      <c r="K476" s="157"/>
      <c r="L476" s="175"/>
      <c r="M476" s="175"/>
      <c r="N476" s="175"/>
      <c r="O476" s="175"/>
      <c r="P476" s="175"/>
      <c r="Q476" s="175"/>
      <c r="R476" s="155"/>
      <c r="S476" s="124"/>
      <c r="T476" s="119"/>
      <c r="U476" s="119"/>
      <c r="V476" s="124"/>
      <c r="W476" s="124"/>
      <c r="X476" s="124"/>
      <c r="Y476" s="124"/>
      <c r="Z476" s="124"/>
    </row>
    <row r="477" spans="1:26" ht="27.75" hidden="1" customHeight="1" outlineLevel="1">
      <c r="A477" s="140"/>
      <c r="B477" s="155"/>
      <c r="C477" s="155"/>
      <c r="D477" s="214"/>
      <c r="E477" s="156">
        <v>1</v>
      </c>
      <c r="F477" s="157">
        <v>3.85</v>
      </c>
      <c r="G477" s="157"/>
      <c r="H477" s="157">
        <v>3.4</v>
      </c>
      <c r="I477" s="157">
        <v>1</v>
      </c>
      <c r="J477" s="157">
        <f t="shared" si="179"/>
        <v>13.09</v>
      </c>
      <c r="K477" s="157"/>
      <c r="L477" s="175"/>
      <c r="M477" s="175"/>
      <c r="N477" s="175"/>
      <c r="O477" s="175"/>
      <c r="P477" s="175"/>
      <c r="Q477" s="175"/>
      <c r="R477" s="155"/>
      <c r="S477" s="124"/>
      <c r="T477" s="119"/>
      <c r="U477" s="119"/>
      <c r="V477" s="124"/>
      <c r="W477" s="124"/>
      <c r="X477" s="124"/>
      <c r="Y477" s="124"/>
      <c r="Z477" s="124"/>
    </row>
    <row r="478" spans="1:26" ht="27.75" hidden="1" customHeight="1" outlineLevel="1">
      <c r="A478" s="140"/>
      <c r="B478" s="155"/>
      <c r="C478" s="155"/>
      <c r="D478" s="214"/>
      <c r="E478" s="156">
        <v>-1</v>
      </c>
      <c r="F478" s="157">
        <v>1.6</v>
      </c>
      <c r="G478" s="157"/>
      <c r="H478" s="157">
        <v>2.2000000000000002</v>
      </c>
      <c r="I478" s="157">
        <v>2</v>
      </c>
      <c r="J478" s="157">
        <f t="shared" si="179"/>
        <v>-7.04</v>
      </c>
      <c r="K478" s="157"/>
      <c r="L478" s="175"/>
      <c r="M478" s="175"/>
      <c r="N478" s="175"/>
      <c r="O478" s="175"/>
      <c r="P478" s="175"/>
      <c r="Q478" s="175"/>
      <c r="R478" s="155"/>
      <c r="S478" s="124"/>
      <c r="T478" s="119"/>
      <c r="U478" s="119"/>
      <c r="V478" s="124"/>
      <c r="W478" s="124"/>
      <c r="X478" s="124"/>
      <c r="Y478" s="124"/>
      <c r="Z478" s="124"/>
    </row>
    <row r="479" spans="1:26" ht="27.75" hidden="1" customHeight="1" outlineLevel="1">
      <c r="A479" s="140"/>
      <c r="B479" s="155"/>
      <c r="C479" s="155"/>
      <c r="D479" s="214"/>
      <c r="E479" s="156">
        <v>-1</v>
      </c>
      <c r="F479" s="157">
        <v>2</v>
      </c>
      <c r="G479" s="157"/>
      <c r="H479" s="157">
        <v>2.2000000000000002</v>
      </c>
      <c r="I479" s="157">
        <v>2</v>
      </c>
      <c r="J479" s="157">
        <f t="shared" si="179"/>
        <v>-8.8000000000000007</v>
      </c>
      <c r="K479" s="157"/>
      <c r="L479" s="175"/>
      <c r="M479" s="175"/>
      <c r="N479" s="175"/>
      <c r="O479" s="175"/>
      <c r="P479" s="175"/>
      <c r="Q479" s="175"/>
      <c r="R479" s="155"/>
      <c r="S479" s="124"/>
      <c r="T479" s="119"/>
      <c r="U479" s="119"/>
      <c r="V479" s="124"/>
      <c r="W479" s="124"/>
      <c r="X479" s="124"/>
      <c r="Y479" s="124"/>
      <c r="Z479" s="124"/>
    </row>
    <row r="480" spans="1:26" ht="27.75" hidden="1" customHeight="1" outlineLevel="1">
      <c r="A480" s="140"/>
      <c r="B480" s="155"/>
      <c r="C480" s="155"/>
      <c r="D480" s="214"/>
      <c r="E480" s="156">
        <v>-1</v>
      </c>
      <c r="F480" s="157">
        <v>1.8</v>
      </c>
      <c r="G480" s="157"/>
      <c r="H480" s="157">
        <v>1.2</v>
      </c>
      <c r="I480" s="157">
        <v>2</v>
      </c>
      <c r="J480" s="157">
        <f t="shared" si="179"/>
        <v>-4.32</v>
      </c>
      <c r="K480" s="157"/>
      <c r="L480" s="175"/>
      <c r="M480" s="175"/>
      <c r="N480" s="175"/>
      <c r="O480" s="175"/>
      <c r="P480" s="175"/>
      <c r="Q480" s="175"/>
      <c r="R480" s="155"/>
      <c r="S480" s="124"/>
      <c r="T480" s="119"/>
      <c r="U480" s="119"/>
      <c r="V480" s="124"/>
      <c r="W480" s="124"/>
      <c r="X480" s="124"/>
      <c r="Y480" s="124"/>
      <c r="Z480" s="124"/>
    </row>
    <row r="481" spans="1:26" ht="27.75" hidden="1" customHeight="1" outlineLevel="1">
      <c r="A481" s="140"/>
      <c r="B481" s="155"/>
      <c r="C481" s="155"/>
      <c r="D481" s="214"/>
      <c r="E481" s="156">
        <v>-1</v>
      </c>
      <c r="F481" s="157">
        <v>1.6</v>
      </c>
      <c r="G481" s="157"/>
      <c r="H481" s="157">
        <v>0.8</v>
      </c>
      <c r="I481" s="157">
        <v>2</v>
      </c>
      <c r="J481" s="157">
        <f t="shared" si="179"/>
        <v>-2.56</v>
      </c>
      <c r="K481" s="157"/>
      <c r="L481" s="175"/>
      <c r="M481" s="175"/>
      <c r="N481" s="175"/>
      <c r="O481" s="175"/>
      <c r="P481" s="175"/>
      <c r="Q481" s="175"/>
      <c r="R481" s="155"/>
      <c r="S481" s="124"/>
      <c r="T481" s="119"/>
      <c r="U481" s="119"/>
      <c r="V481" s="124"/>
      <c r="W481" s="124"/>
      <c r="X481" s="124"/>
      <c r="Y481" s="124"/>
      <c r="Z481" s="124"/>
    </row>
    <row r="482" spans="1:26" ht="27.75" hidden="1" customHeight="1" outlineLevel="1">
      <c r="A482" s="140"/>
      <c r="B482" s="155" t="s">
        <v>878</v>
      </c>
      <c r="C482" s="155"/>
      <c r="D482" s="214"/>
      <c r="E482" s="156"/>
      <c r="F482" s="157"/>
      <c r="G482" s="157"/>
      <c r="H482" s="157"/>
      <c r="I482" s="157"/>
      <c r="J482" s="157"/>
      <c r="K482" s="157"/>
      <c r="L482" s="175"/>
      <c r="M482" s="175"/>
      <c r="N482" s="175"/>
      <c r="O482" s="175"/>
      <c r="P482" s="175"/>
      <c r="Q482" s="175"/>
      <c r="R482" s="155"/>
      <c r="S482" s="124"/>
      <c r="T482" s="119"/>
      <c r="U482" s="119"/>
      <c r="V482" s="124"/>
      <c r="W482" s="124"/>
      <c r="X482" s="124"/>
      <c r="Y482" s="124"/>
      <c r="Z482" s="124"/>
    </row>
    <row r="483" spans="1:26" ht="27.75" hidden="1" customHeight="1" outlineLevel="1">
      <c r="A483" s="140"/>
      <c r="B483" s="155"/>
      <c r="C483" s="155"/>
      <c r="D483" s="214"/>
      <c r="E483" s="156">
        <v>1</v>
      </c>
      <c r="F483" s="157">
        <v>12</v>
      </c>
      <c r="G483" s="157"/>
      <c r="H483" s="157">
        <f t="shared" ref="H483:H484" si="180">0.5+0.1+0.2</f>
        <v>0.8</v>
      </c>
      <c r="I483" s="157">
        <v>1</v>
      </c>
      <c r="J483" s="157">
        <f t="shared" ref="J483:J484" si="181">I483*(H483+G483)*F483*E483</f>
        <v>9.6</v>
      </c>
      <c r="K483" s="157"/>
      <c r="L483" s="175"/>
      <c r="M483" s="175"/>
      <c r="N483" s="175"/>
      <c r="O483" s="175"/>
      <c r="P483" s="175"/>
      <c r="Q483" s="175"/>
      <c r="R483" s="155"/>
      <c r="S483" s="124"/>
      <c r="T483" s="119"/>
      <c r="U483" s="119"/>
      <c r="V483" s="124"/>
      <c r="W483" s="124"/>
      <c r="X483" s="124"/>
      <c r="Y483" s="124"/>
      <c r="Z483" s="124"/>
    </row>
    <row r="484" spans="1:26" ht="27.75" hidden="1" customHeight="1" outlineLevel="1">
      <c r="A484" s="140"/>
      <c r="B484" s="155"/>
      <c r="C484" s="155"/>
      <c r="D484" s="214"/>
      <c r="E484" s="156">
        <v>1</v>
      </c>
      <c r="F484" s="157">
        <v>7.5</v>
      </c>
      <c r="G484" s="157"/>
      <c r="H484" s="157">
        <f t="shared" si="180"/>
        <v>0.8</v>
      </c>
      <c r="I484" s="157">
        <v>1</v>
      </c>
      <c r="J484" s="157">
        <f t="shared" si="181"/>
        <v>6</v>
      </c>
      <c r="K484" s="157"/>
      <c r="L484" s="175"/>
      <c r="M484" s="175"/>
      <c r="N484" s="175"/>
      <c r="O484" s="175"/>
      <c r="P484" s="175"/>
      <c r="Q484" s="175"/>
      <c r="R484" s="155"/>
      <c r="S484" s="124"/>
      <c r="T484" s="119"/>
      <c r="U484" s="119"/>
      <c r="V484" s="124"/>
      <c r="W484" s="124"/>
      <c r="X484" s="124"/>
      <c r="Y484" s="124"/>
      <c r="Z484" s="124"/>
    </row>
    <row r="485" spans="1:26" ht="27.75" customHeight="1">
      <c r="A485" s="152"/>
      <c r="B485" s="153" t="s">
        <v>494</v>
      </c>
      <c r="C485" s="153"/>
      <c r="D485" s="154"/>
      <c r="E485" s="150"/>
      <c r="F485" s="151"/>
      <c r="G485" s="151"/>
      <c r="H485" s="151"/>
      <c r="I485" s="151"/>
      <c r="J485" s="151"/>
      <c r="K485" s="151"/>
      <c r="L485" s="175"/>
      <c r="M485" s="175"/>
      <c r="N485" s="175"/>
      <c r="O485" s="175"/>
      <c r="P485" s="175"/>
      <c r="Q485" s="175"/>
      <c r="R485" s="153"/>
      <c r="S485" s="124"/>
      <c r="T485" s="119"/>
      <c r="U485" s="119"/>
      <c r="V485" s="124"/>
      <c r="W485" s="124"/>
      <c r="X485" s="124"/>
      <c r="Y485" s="124"/>
      <c r="Z485" s="124"/>
    </row>
    <row r="486" spans="1:26" ht="27.75" customHeight="1">
      <c r="A486" s="154"/>
      <c r="B486" s="159" t="s">
        <v>495</v>
      </c>
      <c r="C486" s="153"/>
      <c r="D486" s="154"/>
      <c r="E486" s="154"/>
      <c r="F486" s="154"/>
      <c r="G486" s="154"/>
      <c r="H486" s="154"/>
      <c r="I486" s="154"/>
      <c r="J486" s="154"/>
      <c r="K486" s="151"/>
      <c r="L486" s="174"/>
      <c r="M486" s="174"/>
      <c r="N486" s="174"/>
      <c r="O486" s="174"/>
      <c r="P486" s="174"/>
      <c r="Q486" s="174"/>
      <c r="R486" s="153"/>
      <c r="S486" s="180"/>
      <c r="T486" s="121"/>
      <c r="U486" s="121"/>
      <c r="V486" s="180"/>
      <c r="W486" s="180"/>
      <c r="X486" s="180"/>
      <c r="Y486" s="180"/>
      <c r="Z486" s="180"/>
    </row>
    <row r="487" spans="1:26" ht="33.75" customHeight="1">
      <c r="A487" s="140">
        <v>1</v>
      </c>
      <c r="B487" s="155" t="s">
        <v>401</v>
      </c>
      <c r="C487" s="155" t="s">
        <v>879</v>
      </c>
      <c r="D487" s="214" t="s">
        <v>280</v>
      </c>
      <c r="E487" s="156">
        <v>1</v>
      </c>
      <c r="F487" s="157">
        <v>1.2</v>
      </c>
      <c r="G487" s="157"/>
      <c r="H487" s="157">
        <v>2.2000000000000002</v>
      </c>
      <c r="I487" s="157">
        <v>1</v>
      </c>
      <c r="J487" s="157">
        <f t="shared" ref="J487:J488" si="182">PRODUCT(E487:I487)</f>
        <v>2.64</v>
      </c>
      <c r="K487" s="157">
        <v>1</v>
      </c>
      <c r="L487" s="175" t="e">
        <f t="shared" ref="L487:L489" si="183">T487*$T$5</f>
        <v>#REF!</v>
      </c>
      <c r="M487" s="175" t="e">
        <f t="shared" ref="M487:M489" si="184">ROUND(L487*K487,0)</f>
        <v>#REF!</v>
      </c>
      <c r="N487" s="175" t="e">
        <f t="shared" ref="N487:N489" si="185">U487*$T$5</f>
        <v>#REF!</v>
      </c>
      <c r="O487" s="175" t="e">
        <f t="shared" ref="O487:O489" si="186">ROUND(N487*K487,0)</f>
        <v>#REF!</v>
      </c>
      <c r="P487" s="175" t="e">
        <f t="shared" ref="P487:P489" si="187">N487+L487</f>
        <v>#REF!</v>
      </c>
      <c r="Q487" s="175" t="e">
        <f t="shared" ref="Q487:Q488" si="188">P487*K487</f>
        <v>#REF!</v>
      </c>
      <c r="R487" s="155"/>
      <c r="S487" s="124"/>
      <c r="T487" s="119">
        <f>'C02.CSA_OFFICE'!T1323</f>
        <v>5250000</v>
      </c>
      <c r="U487" s="119">
        <f>'C02.CSA_OFFICE'!U1323</f>
        <v>1050000</v>
      </c>
      <c r="V487" s="124"/>
      <c r="W487" s="124"/>
      <c r="X487" s="124"/>
      <c r="Y487" s="124"/>
      <c r="Z487" s="124"/>
    </row>
    <row r="488" spans="1:26" ht="33.75" customHeight="1">
      <c r="A488" s="140">
        <v>2</v>
      </c>
      <c r="B488" s="155" t="s">
        <v>401</v>
      </c>
      <c r="C488" s="155" t="s">
        <v>496</v>
      </c>
      <c r="D488" s="214" t="s">
        <v>280</v>
      </c>
      <c r="E488" s="156">
        <v>2</v>
      </c>
      <c r="F488" s="157">
        <v>1.6</v>
      </c>
      <c r="G488" s="157"/>
      <c r="H488" s="157">
        <v>2.2000000000000002</v>
      </c>
      <c r="I488" s="157">
        <v>1</v>
      </c>
      <c r="J488" s="157">
        <f t="shared" si="182"/>
        <v>7.04</v>
      </c>
      <c r="K488" s="157">
        <v>2</v>
      </c>
      <c r="L488" s="175" t="e">
        <f t="shared" si="183"/>
        <v>#REF!</v>
      </c>
      <c r="M488" s="175" t="e">
        <f t="shared" si="184"/>
        <v>#REF!</v>
      </c>
      <c r="N488" s="175" t="e">
        <f t="shared" si="185"/>
        <v>#REF!</v>
      </c>
      <c r="O488" s="175" t="e">
        <f t="shared" si="186"/>
        <v>#REF!</v>
      </c>
      <c r="P488" s="175" t="e">
        <f t="shared" si="187"/>
        <v>#REF!</v>
      </c>
      <c r="Q488" s="175" t="e">
        <f t="shared" si="188"/>
        <v>#REF!</v>
      </c>
      <c r="R488" s="155"/>
      <c r="S488" s="124"/>
      <c r="T488" s="119">
        <f>'C02.CSA_OFFICE'!T1325</f>
        <v>6650000</v>
      </c>
      <c r="U488" s="119">
        <f>'C02.CSA_OFFICE'!U1325</f>
        <v>1350000</v>
      </c>
      <c r="V488" s="124"/>
      <c r="W488" s="124"/>
      <c r="X488" s="124"/>
      <c r="Y488" s="124"/>
      <c r="Z488" s="124"/>
    </row>
    <row r="489" spans="1:26" ht="40.5" customHeight="1">
      <c r="A489" s="140">
        <v>3</v>
      </c>
      <c r="B489" s="155" t="s">
        <v>497</v>
      </c>
      <c r="C489" s="155"/>
      <c r="D489" s="214" t="s">
        <v>163</v>
      </c>
      <c r="E489" s="156"/>
      <c r="F489" s="157"/>
      <c r="G489" s="157"/>
      <c r="H489" s="157"/>
      <c r="I489" s="157"/>
      <c r="J489" s="157"/>
      <c r="K489" s="157">
        <v>1</v>
      </c>
      <c r="L489" s="175" t="e">
        <f t="shared" si="183"/>
        <v>#REF!</v>
      </c>
      <c r="M489" s="175" t="e">
        <f t="shared" si="184"/>
        <v>#REF!</v>
      </c>
      <c r="N489" s="175" t="e">
        <f t="shared" si="185"/>
        <v>#REF!</v>
      </c>
      <c r="O489" s="175" t="e">
        <f t="shared" si="186"/>
        <v>#REF!</v>
      </c>
      <c r="P489" s="175" t="e">
        <f t="shared" si="187"/>
        <v>#REF!</v>
      </c>
      <c r="Q489" s="175" t="e">
        <f>O489+M489</f>
        <v>#REF!</v>
      </c>
      <c r="R489" s="155"/>
      <c r="S489" s="124"/>
      <c r="T489" s="119">
        <f>2100000*2+3150000</f>
        <v>7350000</v>
      </c>
      <c r="U489" s="119">
        <v>650000</v>
      </c>
      <c r="V489" s="124"/>
      <c r="W489" s="124"/>
      <c r="X489" s="124"/>
      <c r="Y489" s="124"/>
      <c r="Z489" s="124"/>
    </row>
    <row r="490" spans="1:26" ht="27.75" customHeight="1">
      <c r="A490" s="154"/>
      <c r="B490" s="159" t="s">
        <v>499</v>
      </c>
      <c r="C490" s="153"/>
      <c r="D490" s="154"/>
      <c r="E490" s="154"/>
      <c r="F490" s="154"/>
      <c r="G490" s="154"/>
      <c r="H490" s="154"/>
      <c r="I490" s="154"/>
      <c r="J490" s="154"/>
      <c r="K490" s="151"/>
      <c r="L490" s="174"/>
      <c r="M490" s="174"/>
      <c r="N490" s="174"/>
      <c r="O490" s="174"/>
      <c r="P490" s="174"/>
      <c r="Q490" s="174"/>
      <c r="R490" s="153"/>
      <c r="S490" s="180"/>
      <c r="T490" s="121"/>
      <c r="U490" s="121"/>
      <c r="V490" s="180"/>
      <c r="W490" s="180"/>
      <c r="X490" s="180"/>
      <c r="Y490" s="180"/>
      <c r="Z490" s="180"/>
    </row>
    <row r="491" spans="1:26" ht="33.75" customHeight="1">
      <c r="A491" s="140">
        <v>4</v>
      </c>
      <c r="B491" s="155" t="s">
        <v>500</v>
      </c>
      <c r="C491" s="155"/>
      <c r="D491" s="214" t="s">
        <v>206</v>
      </c>
      <c r="E491" s="156">
        <f>E487</f>
        <v>1</v>
      </c>
      <c r="F491" s="157">
        <v>1</v>
      </c>
      <c r="G491" s="157"/>
      <c r="H491" s="157"/>
      <c r="I491" s="157">
        <v>1</v>
      </c>
      <c r="J491" s="157"/>
      <c r="K491" s="157">
        <f>1.2*1.8</f>
        <v>2.16</v>
      </c>
      <c r="L491" s="175" t="e">
        <f>T491*$T$5</f>
        <v>#REF!</v>
      </c>
      <c r="M491" s="175" t="e">
        <f>ROUND(L491*K491,0)</f>
        <v>#REF!</v>
      </c>
      <c r="N491" s="175" t="e">
        <f>U491*$T$5</f>
        <v>#REF!</v>
      </c>
      <c r="O491" s="175" t="e">
        <f>ROUND(N491*K491,0)</f>
        <v>#REF!</v>
      </c>
      <c r="P491" s="175" t="e">
        <f t="shared" ref="P491:Q491" si="189">N491+L491</f>
        <v>#REF!</v>
      </c>
      <c r="Q491" s="175" t="e">
        <f t="shared" si="189"/>
        <v>#REF!</v>
      </c>
      <c r="R491" s="155"/>
      <c r="S491" s="124"/>
      <c r="T491" s="119">
        <v>1750000</v>
      </c>
      <c r="U491" s="119">
        <v>165000</v>
      </c>
      <c r="V491" s="124"/>
      <c r="W491" s="124"/>
      <c r="X491" s="124"/>
      <c r="Y491" s="124"/>
      <c r="Z491" s="124"/>
    </row>
    <row r="492" spans="1:26" ht="27.75" customHeight="1">
      <c r="A492" s="152"/>
      <c r="B492" s="153" t="s">
        <v>880</v>
      </c>
      <c r="C492" s="153"/>
      <c r="D492" s="154"/>
      <c r="E492" s="150"/>
      <c r="F492" s="151"/>
      <c r="G492" s="151"/>
      <c r="H492" s="151"/>
      <c r="I492" s="151"/>
      <c r="J492" s="151"/>
      <c r="K492" s="151"/>
      <c r="L492" s="175"/>
      <c r="M492" s="175"/>
      <c r="N492" s="175"/>
      <c r="O492" s="175"/>
      <c r="P492" s="175"/>
      <c r="Q492" s="175"/>
      <c r="R492" s="153"/>
      <c r="S492" s="124"/>
      <c r="T492" s="119"/>
      <c r="U492" s="119"/>
      <c r="V492" s="124"/>
      <c r="W492" s="124"/>
      <c r="X492" s="124"/>
      <c r="Y492" s="124"/>
      <c r="Z492" s="124"/>
    </row>
    <row r="493" spans="1:26" ht="45.75" customHeight="1" collapsed="1">
      <c r="A493" s="140">
        <v>1</v>
      </c>
      <c r="B493" s="155" t="s">
        <v>881</v>
      </c>
      <c r="C493" s="155"/>
      <c r="D493" s="214" t="s">
        <v>206</v>
      </c>
      <c r="E493" s="157"/>
      <c r="F493" s="214"/>
      <c r="G493" s="214"/>
      <c r="H493" s="214"/>
      <c r="I493" s="214"/>
      <c r="J493" s="157"/>
      <c r="K493" s="157">
        <f>J494</f>
        <v>62.52</v>
      </c>
      <c r="L493" s="175" t="e">
        <f>T493*$T$5</f>
        <v>#REF!</v>
      </c>
      <c r="M493" s="175" t="e">
        <f>ROUND(L493*K493,0)</f>
        <v>#REF!</v>
      </c>
      <c r="N493" s="175" t="e">
        <f>U493*$T$5</f>
        <v>#REF!</v>
      </c>
      <c r="O493" s="175" t="e">
        <f>ROUND(N493*K493,0)</f>
        <v>#REF!</v>
      </c>
      <c r="P493" s="175" t="e">
        <f t="shared" ref="P493:Q493" si="190">N493+L493</f>
        <v>#REF!</v>
      </c>
      <c r="Q493" s="175" t="e">
        <f t="shared" si="190"/>
        <v>#REF!</v>
      </c>
      <c r="R493" s="155"/>
      <c r="S493" s="124"/>
      <c r="T493" s="119">
        <v>450000</v>
      </c>
      <c r="U493" s="119">
        <v>175000</v>
      </c>
      <c r="V493" s="124"/>
      <c r="W493" s="124"/>
      <c r="X493" s="124"/>
      <c r="Y493" s="124"/>
      <c r="Z493" s="124"/>
    </row>
    <row r="494" spans="1:26" ht="27.75" hidden="1" customHeight="1" outlineLevel="1">
      <c r="A494" s="140"/>
      <c r="B494" s="155"/>
      <c r="C494" s="155"/>
      <c r="D494" s="214"/>
      <c r="E494" s="157">
        <v>1</v>
      </c>
      <c r="F494" s="214">
        <f>11.6+7.3+3.7+3.45</f>
        <v>26.05</v>
      </c>
      <c r="G494" s="214"/>
      <c r="H494" s="214">
        <v>2.4</v>
      </c>
      <c r="I494" s="214">
        <v>1</v>
      </c>
      <c r="J494" s="157">
        <f>PRODUCT(E494:I494)</f>
        <v>62.52</v>
      </c>
      <c r="K494" s="157"/>
      <c r="L494" s="175"/>
      <c r="M494" s="175"/>
      <c r="N494" s="175"/>
      <c r="O494" s="175"/>
      <c r="P494" s="175"/>
      <c r="Q494" s="175"/>
      <c r="R494" s="155"/>
      <c r="S494" s="124"/>
      <c r="T494" s="119"/>
      <c r="U494" s="119"/>
      <c r="V494" s="124"/>
      <c r="W494" s="124"/>
      <c r="X494" s="124"/>
      <c r="Y494" s="124"/>
      <c r="Z494" s="124"/>
    </row>
    <row r="495" spans="1:26" ht="27.75" customHeight="1">
      <c r="A495" s="154" t="s">
        <v>259</v>
      </c>
      <c r="B495" s="153" t="s">
        <v>811</v>
      </c>
      <c r="C495" s="153"/>
      <c r="D495" s="154"/>
      <c r="E495" s="150"/>
      <c r="F495" s="151"/>
      <c r="G495" s="151"/>
      <c r="H495" s="151"/>
      <c r="I495" s="151"/>
      <c r="J495" s="151"/>
      <c r="K495" s="151"/>
      <c r="L495" s="174"/>
      <c r="M495" s="174" t="e">
        <f>SUBTOTAL(109,M496:M603)</f>
        <v>#REF!</v>
      </c>
      <c r="N495" s="174"/>
      <c r="O495" s="174" t="e">
        <f>SUBTOTAL(109,O496:O603)</f>
        <v>#REF!</v>
      </c>
      <c r="P495" s="174"/>
      <c r="Q495" s="174" t="e">
        <f>O495+M495</f>
        <v>#REF!</v>
      </c>
      <c r="R495" s="153"/>
      <c r="S495" s="124"/>
      <c r="T495" s="119"/>
      <c r="U495" s="119"/>
      <c r="V495" s="124"/>
      <c r="W495" s="124"/>
      <c r="X495" s="124"/>
      <c r="Y495" s="124"/>
      <c r="Z495" s="124"/>
    </row>
    <row r="496" spans="1:26" ht="27.75" customHeight="1">
      <c r="A496" s="152"/>
      <c r="B496" s="153" t="s">
        <v>185</v>
      </c>
      <c r="C496" s="153"/>
      <c r="D496" s="154"/>
      <c r="E496" s="150"/>
      <c r="F496" s="151"/>
      <c r="G496" s="151"/>
      <c r="H496" s="151"/>
      <c r="I496" s="151"/>
      <c r="J496" s="151"/>
      <c r="K496" s="151"/>
      <c r="L496" s="175"/>
      <c r="M496" s="175"/>
      <c r="N496" s="175"/>
      <c r="O496" s="175"/>
      <c r="P496" s="175"/>
      <c r="Q496" s="175"/>
      <c r="R496" s="153"/>
      <c r="S496" s="124"/>
      <c r="T496" s="119"/>
      <c r="U496" s="119"/>
      <c r="V496" s="124"/>
      <c r="W496" s="124"/>
      <c r="X496" s="124"/>
      <c r="Y496" s="124"/>
      <c r="Z496" s="124"/>
    </row>
    <row r="497" spans="1:26" ht="33.75" customHeight="1" collapsed="1">
      <c r="A497" s="140">
        <v>1</v>
      </c>
      <c r="B497" s="155" t="s">
        <v>186</v>
      </c>
      <c r="C497" s="155" t="s">
        <v>187</v>
      </c>
      <c r="D497" s="214" t="s">
        <v>188</v>
      </c>
      <c r="E497" s="156"/>
      <c r="F497" s="157"/>
      <c r="G497" s="157"/>
      <c r="H497" s="157"/>
      <c r="I497" s="157"/>
      <c r="J497" s="157"/>
      <c r="K497" s="157">
        <f>+SUBTOTAL(9,J498:J503)</f>
        <v>199.37502000000001</v>
      </c>
      <c r="L497" s="175" t="e">
        <f t="shared" ref="L497:L506" si="191">T497*$T$5</f>
        <v>#REF!</v>
      </c>
      <c r="M497" s="175" t="e">
        <f t="shared" ref="M497:M506" si="192">ROUND(L497*K497,0)</f>
        <v>#REF!</v>
      </c>
      <c r="N497" s="175" t="e">
        <f t="shared" ref="N497:N506" si="193">U497*$T$5</f>
        <v>#REF!</v>
      </c>
      <c r="O497" s="175" t="e">
        <f t="shared" ref="O497:O506" si="194">ROUND(N497*K497,0)</f>
        <v>#REF!</v>
      </c>
      <c r="P497" s="175" t="e">
        <f t="shared" ref="P497:Q497" si="195">N497+L497</f>
        <v>#REF!</v>
      </c>
      <c r="Q497" s="175" t="e">
        <f t="shared" si="195"/>
        <v>#REF!</v>
      </c>
      <c r="R497" s="155"/>
      <c r="S497" s="124"/>
      <c r="T497" s="119">
        <f>'C02.CSA_OFFICE'!T19</f>
        <v>0</v>
      </c>
      <c r="U497" s="119">
        <f>'C02.CSA_OFFICE'!U19</f>
        <v>35000</v>
      </c>
      <c r="V497" s="124"/>
      <c r="W497" s="124"/>
      <c r="X497" s="124"/>
      <c r="Y497" s="124"/>
      <c r="Z497" s="124"/>
    </row>
    <row r="498" spans="1:26" ht="27.75" hidden="1" customHeight="1" outlineLevel="1">
      <c r="A498" s="140"/>
      <c r="B498" s="155" t="s">
        <v>356</v>
      </c>
      <c r="C498" s="155"/>
      <c r="D498" s="140"/>
      <c r="E498" s="156"/>
      <c r="F498" s="157"/>
      <c r="G498" s="157"/>
      <c r="H498" s="157"/>
      <c r="I498" s="157"/>
      <c r="J498" s="157"/>
      <c r="K498" s="157"/>
      <c r="L498" s="175" t="e">
        <f t="shared" si="191"/>
        <v>#REF!</v>
      </c>
      <c r="M498" s="175" t="e">
        <f t="shared" si="192"/>
        <v>#REF!</v>
      </c>
      <c r="N498" s="175" t="e">
        <f t="shared" si="193"/>
        <v>#REF!</v>
      </c>
      <c r="O498" s="175" t="e">
        <f t="shared" si="194"/>
        <v>#REF!</v>
      </c>
      <c r="P498" s="175" t="e">
        <f t="shared" ref="P498:Q498" si="196">N498+L498</f>
        <v>#REF!</v>
      </c>
      <c r="Q498" s="175" t="e">
        <f t="shared" si="196"/>
        <v>#REF!</v>
      </c>
      <c r="R498" s="155"/>
      <c r="S498" s="124"/>
      <c r="T498" s="119"/>
      <c r="U498" s="119"/>
      <c r="V498" s="124"/>
      <c r="W498" s="124"/>
      <c r="X498" s="124"/>
      <c r="Y498" s="124"/>
      <c r="Z498" s="124"/>
    </row>
    <row r="499" spans="1:26" ht="27.75" hidden="1" customHeight="1" outlineLevel="1">
      <c r="A499" s="140"/>
      <c r="B499" s="155" t="s">
        <v>882</v>
      </c>
      <c r="C499" s="155"/>
      <c r="D499" s="140"/>
      <c r="E499" s="156">
        <v>35</v>
      </c>
      <c r="F499" s="157">
        <v>1.4</v>
      </c>
      <c r="G499" s="157">
        <v>1.2</v>
      </c>
      <c r="H499" s="157">
        <v>1.65</v>
      </c>
      <c r="I499" s="157">
        <v>1.3</v>
      </c>
      <c r="J499" s="157">
        <f t="shared" ref="J499:J500" si="197">PRODUCT(E499:I499)</f>
        <v>126.126</v>
      </c>
      <c r="K499" s="157"/>
      <c r="L499" s="175" t="e">
        <f t="shared" si="191"/>
        <v>#REF!</v>
      </c>
      <c r="M499" s="175" t="e">
        <f t="shared" si="192"/>
        <v>#REF!</v>
      </c>
      <c r="N499" s="175" t="e">
        <f t="shared" si="193"/>
        <v>#REF!</v>
      </c>
      <c r="O499" s="175" t="e">
        <f t="shared" si="194"/>
        <v>#REF!</v>
      </c>
      <c r="P499" s="175" t="e">
        <f t="shared" ref="P499:Q499" si="198">N499+L499</f>
        <v>#REF!</v>
      </c>
      <c r="Q499" s="175" t="e">
        <f t="shared" si="198"/>
        <v>#REF!</v>
      </c>
      <c r="R499" s="155"/>
      <c r="S499" s="124"/>
      <c r="T499" s="119"/>
      <c r="U499" s="119"/>
      <c r="V499" s="124"/>
      <c r="W499" s="124"/>
      <c r="X499" s="124"/>
      <c r="Y499" s="124"/>
      <c r="Z499" s="124"/>
    </row>
    <row r="500" spans="1:26" ht="27.75" hidden="1" customHeight="1" outlineLevel="1">
      <c r="A500" s="140"/>
      <c r="B500" s="155" t="s">
        <v>883</v>
      </c>
      <c r="C500" s="155"/>
      <c r="D500" s="140"/>
      <c r="E500" s="156">
        <v>14</v>
      </c>
      <c r="F500" s="157">
        <v>1.2</v>
      </c>
      <c r="G500" s="157">
        <v>1.2</v>
      </c>
      <c r="H500" s="157">
        <v>1.65</v>
      </c>
      <c r="I500" s="157">
        <v>1.3</v>
      </c>
      <c r="J500" s="157">
        <f t="shared" si="197"/>
        <v>43.243200000000002</v>
      </c>
      <c r="K500" s="157"/>
      <c r="L500" s="175" t="e">
        <f t="shared" si="191"/>
        <v>#REF!</v>
      </c>
      <c r="M500" s="175" t="e">
        <f t="shared" si="192"/>
        <v>#REF!</v>
      </c>
      <c r="N500" s="175" t="e">
        <f t="shared" si="193"/>
        <v>#REF!</v>
      </c>
      <c r="O500" s="175" t="e">
        <f t="shared" si="194"/>
        <v>#REF!</v>
      </c>
      <c r="P500" s="175" t="e">
        <f t="shared" ref="P500:Q500" si="199">N500+L500</f>
        <v>#REF!</v>
      </c>
      <c r="Q500" s="175" t="e">
        <f t="shared" si="199"/>
        <v>#REF!</v>
      </c>
      <c r="R500" s="155"/>
      <c r="S500" s="124"/>
      <c r="T500" s="119"/>
      <c r="U500" s="119"/>
      <c r="V500" s="124"/>
      <c r="W500" s="124"/>
      <c r="X500" s="124"/>
      <c r="Y500" s="124"/>
      <c r="Z500" s="124"/>
    </row>
    <row r="501" spans="1:26" ht="27.75" hidden="1" customHeight="1" outlineLevel="1">
      <c r="A501" s="140"/>
      <c r="B501" s="155" t="s">
        <v>556</v>
      </c>
      <c r="C501" s="155"/>
      <c r="D501" s="140"/>
      <c r="E501" s="156"/>
      <c r="F501" s="157"/>
      <c r="G501" s="157"/>
      <c r="H501" s="157"/>
      <c r="I501" s="157"/>
      <c r="J501" s="157"/>
      <c r="K501" s="157"/>
      <c r="L501" s="175" t="e">
        <f t="shared" si="191"/>
        <v>#REF!</v>
      </c>
      <c r="M501" s="175" t="e">
        <f t="shared" si="192"/>
        <v>#REF!</v>
      </c>
      <c r="N501" s="175" t="e">
        <f t="shared" si="193"/>
        <v>#REF!</v>
      </c>
      <c r="O501" s="175" t="e">
        <f t="shared" si="194"/>
        <v>#REF!</v>
      </c>
      <c r="P501" s="175" t="e">
        <f t="shared" ref="P501:Q501" si="200">N501+L501</f>
        <v>#REF!</v>
      </c>
      <c r="Q501" s="175" t="e">
        <f t="shared" si="200"/>
        <v>#REF!</v>
      </c>
      <c r="R501" s="155"/>
      <c r="S501" s="124"/>
      <c r="T501" s="119"/>
      <c r="U501" s="119"/>
      <c r="V501" s="124"/>
      <c r="W501" s="124"/>
      <c r="X501" s="124"/>
      <c r="Y501" s="124"/>
      <c r="Z501" s="124"/>
    </row>
    <row r="502" spans="1:26" ht="27.75" hidden="1" customHeight="1" outlineLevel="1">
      <c r="A502" s="140"/>
      <c r="B502" s="155"/>
      <c r="C502" s="155"/>
      <c r="D502" s="140"/>
      <c r="E502" s="156">
        <v>1</v>
      </c>
      <c r="F502" s="157">
        <f>24.3+23.34+131.48+72.14-7.8</f>
        <v>243.46</v>
      </c>
      <c r="G502" s="157">
        <v>0.3</v>
      </c>
      <c r="H502" s="157">
        <v>0.3</v>
      </c>
      <c r="I502" s="157">
        <v>1.3</v>
      </c>
      <c r="J502" s="157">
        <f t="shared" ref="J502:J503" si="201">PRODUCT(E502:I502)</f>
        <v>28.484819999999999</v>
      </c>
      <c r="K502" s="157"/>
      <c r="L502" s="175" t="e">
        <f t="shared" si="191"/>
        <v>#REF!</v>
      </c>
      <c r="M502" s="175" t="e">
        <f t="shared" si="192"/>
        <v>#REF!</v>
      </c>
      <c r="N502" s="175" t="e">
        <f t="shared" si="193"/>
        <v>#REF!</v>
      </c>
      <c r="O502" s="175" t="e">
        <f t="shared" si="194"/>
        <v>#REF!</v>
      </c>
      <c r="P502" s="175" t="e">
        <f t="shared" ref="P502:Q502" si="202">N502+L502</f>
        <v>#REF!</v>
      </c>
      <c r="Q502" s="175" t="e">
        <f t="shared" si="202"/>
        <v>#REF!</v>
      </c>
      <c r="R502" s="155"/>
      <c r="S502" s="124"/>
      <c r="T502" s="119"/>
      <c r="U502" s="119"/>
      <c r="V502" s="124"/>
      <c r="W502" s="124"/>
      <c r="X502" s="124"/>
      <c r="Y502" s="124"/>
      <c r="Z502" s="124"/>
    </row>
    <row r="503" spans="1:26" ht="27.75" hidden="1" customHeight="1" outlineLevel="1">
      <c r="A503" s="140"/>
      <c r="B503" s="155"/>
      <c r="C503" s="155"/>
      <c r="D503" s="140"/>
      <c r="E503" s="156">
        <v>1</v>
      </c>
      <c r="F503" s="157">
        <v>7.8</v>
      </c>
      <c r="G503" s="157">
        <v>0.5</v>
      </c>
      <c r="H503" s="157">
        <v>0.3</v>
      </c>
      <c r="I503" s="157">
        <v>1.3</v>
      </c>
      <c r="J503" s="157">
        <f t="shared" si="201"/>
        <v>1.5209999999999999</v>
      </c>
      <c r="K503" s="157"/>
      <c r="L503" s="175" t="e">
        <f t="shared" si="191"/>
        <v>#REF!</v>
      </c>
      <c r="M503" s="175" t="e">
        <f t="shared" si="192"/>
        <v>#REF!</v>
      </c>
      <c r="N503" s="175" t="e">
        <f t="shared" si="193"/>
        <v>#REF!</v>
      </c>
      <c r="O503" s="175" t="e">
        <f t="shared" si="194"/>
        <v>#REF!</v>
      </c>
      <c r="P503" s="175" t="e">
        <f t="shared" ref="P503:Q503" si="203">N503+L503</f>
        <v>#REF!</v>
      </c>
      <c r="Q503" s="175" t="e">
        <f t="shared" si="203"/>
        <v>#REF!</v>
      </c>
      <c r="R503" s="155"/>
      <c r="S503" s="124"/>
      <c r="T503" s="119"/>
      <c r="U503" s="119"/>
      <c r="V503" s="124"/>
      <c r="W503" s="124"/>
      <c r="X503" s="124"/>
      <c r="Y503" s="124"/>
      <c r="Z503" s="124"/>
    </row>
    <row r="504" spans="1:26" ht="33.75" customHeight="1">
      <c r="A504" s="140">
        <v>2</v>
      </c>
      <c r="B504" s="155" t="s">
        <v>201</v>
      </c>
      <c r="C504" s="155" t="s">
        <v>202</v>
      </c>
      <c r="D504" s="214" t="s">
        <v>188</v>
      </c>
      <c r="E504" s="156"/>
      <c r="F504" s="157"/>
      <c r="G504" s="157"/>
      <c r="H504" s="157"/>
      <c r="I504" s="157"/>
      <c r="J504" s="157"/>
      <c r="K504" s="157">
        <f>(K497-K512-K515-K520-K523)</f>
        <v>158.53234499999999</v>
      </c>
      <c r="L504" s="175" t="e">
        <f t="shared" si="191"/>
        <v>#REF!</v>
      </c>
      <c r="M504" s="175" t="e">
        <f t="shared" si="192"/>
        <v>#REF!</v>
      </c>
      <c r="N504" s="175" t="e">
        <f t="shared" si="193"/>
        <v>#REF!</v>
      </c>
      <c r="O504" s="175" t="e">
        <f t="shared" si="194"/>
        <v>#REF!</v>
      </c>
      <c r="P504" s="175" t="e">
        <f t="shared" ref="P504:Q504" si="204">N504+L504</f>
        <v>#REF!</v>
      </c>
      <c r="Q504" s="175" t="e">
        <f t="shared" si="204"/>
        <v>#REF!</v>
      </c>
      <c r="R504" s="155"/>
      <c r="S504" s="124"/>
      <c r="T504" s="119">
        <f>'C02.CSA_OFFICE'!T64</f>
        <v>0</v>
      </c>
      <c r="U504" s="119">
        <f>'C02.CSA_OFFICE'!U64</f>
        <v>55000</v>
      </c>
      <c r="V504" s="124"/>
      <c r="W504" s="124"/>
      <c r="X504" s="124"/>
      <c r="Y504" s="124"/>
      <c r="Z504" s="124"/>
    </row>
    <row r="505" spans="1:26" ht="33.75" customHeight="1">
      <c r="A505" s="140">
        <v>3</v>
      </c>
      <c r="B505" s="155" t="s">
        <v>203</v>
      </c>
      <c r="C505" s="155" t="s">
        <v>204</v>
      </c>
      <c r="D505" s="214" t="s">
        <v>188</v>
      </c>
      <c r="E505" s="156"/>
      <c r="F505" s="157"/>
      <c r="G505" s="157"/>
      <c r="H505" s="157"/>
      <c r="I505" s="157"/>
      <c r="J505" s="157"/>
      <c r="K505" s="157">
        <f>K497-K504</f>
        <v>40.842675</v>
      </c>
      <c r="L505" s="175" t="e">
        <f t="shared" si="191"/>
        <v>#REF!</v>
      </c>
      <c r="M505" s="175" t="e">
        <f t="shared" si="192"/>
        <v>#REF!</v>
      </c>
      <c r="N505" s="175" t="e">
        <f t="shared" si="193"/>
        <v>#REF!</v>
      </c>
      <c r="O505" s="175" t="e">
        <f t="shared" si="194"/>
        <v>#REF!</v>
      </c>
      <c r="P505" s="175" t="e">
        <f t="shared" ref="P505:Q505" si="205">N505+L505</f>
        <v>#REF!</v>
      </c>
      <c r="Q505" s="175" t="e">
        <f t="shared" si="205"/>
        <v>#REF!</v>
      </c>
      <c r="R505" s="155"/>
      <c r="S505" s="124"/>
      <c r="T505" s="119">
        <f>'C02.CSA_OFFICE'!T65</f>
        <v>0</v>
      </c>
      <c r="U505" s="119">
        <f>'C02.CSA_OFFICE'!U65</f>
        <v>28000</v>
      </c>
      <c r="V505" s="124"/>
      <c r="W505" s="124"/>
      <c r="X505" s="124"/>
      <c r="Y505" s="124"/>
      <c r="Z505" s="124"/>
    </row>
    <row r="506" spans="1:26" ht="33.75" customHeight="1" collapsed="1">
      <c r="A506" s="140">
        <v>4</v>
      </c>
      <c r="B506" s="155" t="s">
        <v>205</v>
      </c>
      <c r="C506" s="155"/>
      <c r="D506" s="214" t="s">
        <v>206</v>
      </c>
      <c r="E506" s="156"/>
      <c r="F506" s="157"/>
      <c r="G506" s="157"/>
      <c r="H506" s="157"/>
      <c r="I506" s="157"/>
      <c r="J506" s="157"/>
      <c r="K506" s="157">
        <f>+SUBTOTAL(9,J507:J508)</f>
        <v>78.959999999999994</v>
      </c>
      <c r="L506" s="175" t="e">
        <f t="shared" si="191"/>
        <v>#REF!</v>
      </c>
      <c r="M506" s="175" t="e">
        <f t="shared" si="192"/>
        <v>#REF!</v>
      </c>
      <c r="N506" s="175" t="e">
        <f t="shared" si="193"/>
        <v>#REF!</v>
      </c>
      <c r="O506" s="175" t="e">
        <f t="shared" si="194"/>
        <v>#REF!</v>
      </c>
      <c r="P506" s="175" t="e">
        <f t="shared" ref="P506:Q506" si="206">N506+L506</f>
        <v>#REF!</v>
      </c>
      <c r="Q506" s="175" t="e">
        <f t="shared" si="206"/>
        <v>#REF!</v>
      </c>
      <c r="R506" s="155"/>
      <c r="S506" s="124"/>
      <c r="T506" s="119">
        <f>'C02.CSA_OFFICE'!T66</f>
        <v>0</v>
      </c>
      <c r="U506" s="119">
        <f>'C02.CSA_OFFICE'!U66</f>
        <v>19000</v>
      </c>
      <c r="V506" s="124"/>
      <c r="W506" s="124"/>
      <c r="X506" s="124"/>
      <c r="Y506" s="124"/>
      <c r="Z506" s="124"/>
    </row>
    <row r="507" spans="1:26" ht="27.75" hidden="1" customHeight="1" outlineLevel="1">
      <c r="A507" s="140"/>
      <c r="B507" s="155" t="s">
        <v>882</v>
      </c>
      <c r="C507" s="155"/>
      <c r="D507" s="140"/>
      <c r="E507" s="156">
        <v>35</v>
      </c>
      <c r="F507" s="157">
        <v>1.4</v>
      </c>
      <c r="G507" s="157">
        <v>1.2</v>
      </c>
      <c r="H507" s="157"/>
      <c r="I507" s="157"/>
      <c r="J507" s="157">
        <f t="shared" ref="J507:J508" si="207">PRODUCT(E507:I507)</f>
        <v>58.8</v>
      </c>
      <c r="K507" s="157"/>
      <c r="L507" s="175"/>
      <c r="M507" s="175"/>
      <c r="N507" s="175"/>
      <c r="O507" s="175"/>
      <c r="P507" s="175"/>
      <c r="Q507" s="175"/>
      <c r="R507" s="155"/>
      <c r="S507" s="124"/>
      <c r="T507" s="119"/>
      <c r="U507" s="119"/>
      <c r="V507" s="124"/>
      <c r="W507" s="124"/>
      <c r="X507" s="124"/>
      <c r="Y507" s="124"/>
      <c r="Z507" s="124"/>
    </row>
    <row r="508" spans="1:26" ht="27.75" hidden="1" customHeight="1" outlineLevel="1">
      <c r="A508" s="140"/>
      <c r="B508" s="155" t="s">
        <v>883</v>
      </c>
      <c r="C508" s="155"/>
      <c r="D508" s="140"/>
      <c r="E508" s="156">
        <v>14</v>
      </c>
      <c r="F508" s="157">
        <v>1.2</v>
      </c>
      <c r="G508" s="157">
        <v>1.2</v>
      </c>
      <c r="H508" s="157"/>
      <c r="I508" s="157"/>
      <c r="J508" s="157">
        <f t="shared" si="207"/>
        <v>20.16</v>
      </c>
      <c r="K508" s="157"/>
      <c r="L508" s="175"/>
      <c r="M508" s="175"/>
      <c r="N508" s="175"/>
      <c r="O508" s="175"/>
      <c r="P508" s="175"/>
      <c r="Q508" s="175"/>
      <c r="R508" s="155"/>
      <c r="S508" s="124"/>
      <c r="T508" s="119"/>
      <c r="U508" s="119"/>
      <c r="V508" s="124"/>
      <c r="W508" s="124"/>
      <c r="X508" s="124"/>
      <c r="Y508" s="124"/>
      <c r="Z508" s="124"/>
    </row>
    <row r="509" spans="1:26" ht="27.75" customHeight="1">
      <c r="A509" s="152"/>
      <c r="B509" s="153" t="s">
        <v>213</v>
      </c>
      <c r="C509" s="153"/>
      <c r="D509" s="154"/>
      <c r="E509" s="150"/>
      <c r="F509" s="151"/>
      <c r="G509" s="151"/>
      <c r="H509" s="151"/>
      <c r="I509" s="151"/>
      <c r="J509" s="151"/>
      <c r="K509" s="151"/>
      <c r="L509" s="175"/>
      <c r="M509" s="175"/>
      <c r="N509" s="175"/>
      <c r="O509" s="175"/>
      <c r="P509" s="175"/>
      <c r="Q509" s="175"/>
      <c r="R509" s="153"/>
      <c r="S509" s="124"/>
      <c r="T509" s="119"/>
      <c r="U509" s="119"/>
      <c r="V509" s="124"/>
      <c r="W509" s="124"/>
      <c r="X509" s="124"/>
      <c r="Y509" s="124"/>
      <c r="Z509" s="124"/>
    </row>
    <row r="510" spans="1:26" ht="27.75" customHeight="1">
      <c r="A510" s="152"/>
      <c r="B510" s="153" t="s">
        <v>217</v>
      </c>
      <c r="C510" s="153"/>
      <c r="D510" s="154"/>
      <c r="E510" s="150"/>
      <c r="F510" s="151"/>
      <c r="G510" s="151"/>
      <c r="H510" s="151"/>
      <c r="I510" s="151"/>
      <c r="J510" s="151"/>
      <c r="K510" s="151"/>
      <c r="L510" s="175"/>
      <c r="M510" s="175"/>
      <c r="N510" s="175"/>
      <c r="O510" s="175"/>
      <c r="P510" s="175"/>
      <c r="Q510" s="175"/>
      <c r="R510" s="153"/>
      <c r="S510" s="124"/>
      <c r="T510" s="119"/>
      <c r="U510" s="119"/>
      <c r="V510" s="124"/>
      <c r="W510" s="124"/>
      <c r="X510" s="124"/>
      <c r="Y510" s="124"/>
      <c r="Z510" s="124"/>
    </row>
    <row r="511" spans="1:26" ht="27.75" customHeight="1">
      <c r="A511" s="154" t="s">
        <v>218</v>
      </c>
      <c r="B511" s="159" t="s">
        <v>219</v>
      </c>
      <c r="C511" s="153"/>
      <c r="D511" s="154"/>
      <c r="E511" s="154"/>
      <c r="F511" s="154"/>
      <c r="G511" s="154"/>
      <c r="H511" s="154"/>
      <c r="I511" s="154"/>
      <c r="J511" s="154"/>
      <c r="K511" s="151"/>
      <c r="L511" s="174"/>
      <c r="M511" s="174"/>
      <c r="N511" s="174"/>
      <c r="O511" s="174"/>
      <c r="P511" s="174"/>
      <c r="Q511" s="174"/>
      <c r="R511" s="153"/>
      <c r="S511" s="180"/>
      <c r="T511" s="119"/>
      <c r="U511" s="119"/>
      <c r="V511" s="180"/>
      <c r="W511" s="180"/>
      <c r="X511" s="180"/>
      <c r="Y511" s="180"/>
      <c r="Z511" s="180"/>
    </row>
    <row r="512" spans="1:26" ht="33.75" customHeight="1" collapsed="1">
      <c r="A512" s="140">
        <v>1</v>
      </c>
      <c r="B512" s="155" t="s">
        <v>220</v>
      </c>
      <c r="C512" s="155" t="s">
        <v>434</v>
      </c>
      <c r="D512" s="214" t="s">
        <v>188</v>
      </c>
      <c r="E512" s="156"/>
      <c r="F512" s="157"/>
      <c r="G512" s="157"/>
      <c r="H512" s="157"/>
      <c r="I512" s="157"/>
      <c r="J512" s="157"/>
      <c r="K512" s="157">
        <f>+SUBTOTAL(9,J513:J514)</f>
        <v>3.948</v>
      </c>
      <c r="L512" s="175" t="e">
        <f t="shared" ref="L512:L530" si="208">T512*$T$5</f>
        <v>#REF!</v>
      </c>
      <c r="M512" s="175" t="e">
        <f t="shared" ref="M512:M530" si="209">ROUND(L512*K512,0)</f>
        <v>#REF!</v>
      </c>
      <c r="N512" s="175" t="e">
        <f t="shared" ref="N512:N530" si="210">U512*$T$5</f>
        <v>#REF!</v>
      </c>
      <c r="O512" s="175" t="e">
        <f t="shared" ref="O512:O530" si="211">ROUND(N512*K512,0)</f>
        <v>#REF!</v>
      </c>
      <c r="P512" s="175" t="e">
        <f t="shared" ref="P512:Q512" si="212">N512+L512</f>
        <v>#REF!</v>
      </c>
      <c r="Q512" s="175" t="e">
        <f t="shared" si="212"/>
        <v>#REF!</v>
      </c>
      <c r="R512" s="155"/>
      <c r="S512" s="124"/>
      <c r="T512" s="119">
        <f>'C02.CSA_OFFICE'!T133</f>
        <v>1099722</v>
      </c>
      <c r="U512" s="119">
        <f>'C02.CSA_OFFICE'!U133</f>
        <v>315000</v>
      </c>
      <c r="V512" s="124"/>
      <c r="W512" s="124"/>
      <c r="X512" s="124"/>
      <c r="Y512" s="124"/>
      <c r="Z512" s="124"/>
    </row>
    <row r="513" spans="1:26" ht="39" hidden="1" customHeight="1" outlineLevel="1">
      <c r="A513" s="140"/>
      <c r="B513" s="155" t="s">
        <v>882</v>
      </c>
      <c r="C513" s="155"/>
      <c r="D513" s="140"/>
      <c r="E513" s="156">
        <v>35</v>
      </c>
      <c r="F513" s="157">
        <v>1.4</v>
      </c>
      <c r="G513" s="157">
        <v>1.2</v>
      </c>
      <c r="H513" s="157">
        <v>0.05</v>
      </c>
      <c r="I513" s="157">
        <v>1</v>
      </c>
      <c r="J513" s="157">
        <f t="shared" ref="J513:J529" si="213">PRODUCT(E513:I513)</f>
        <v>2.94</v>
      </c>
      <c r="K513" s="157"/>
      <c r="L513" s="175" t="e">
        <f t="shared" si="208"/>
        <v>#REF!</v>
      </c>
      <c r="M513" s="175" t="e">
        <f t="shared" si="209"/>
        <v>#REF!</v>
      </c>
      <c r="N513" s="175" t="e">
        <f t="shared" si="210"/>
        <v>#REF!</v>
      </c>
      <c r="O513" s="175" t="e">
        <f t="shared" si="211"/>
        <v>#REF!</v>
      </c>
      <c r="P513" s="175" t="e">
        <f t="shared" ref="P513:Q513" si="214">N513+L513</f>
        <v>#REF!</v>
      </c>
      <c r="Q513" s="175" t="e">
        <f t="shared" si="214"/>
        <v>#REF!</v>
      </c>
      <c r="R513" s="155"/>
      <c r="S513" s="124"/>
      <c r="T513" s="119"/>
      <c r="U513" s="119"/>
      <c r="V513" s="124"/>
      <c r="W513" s="124"/>
      <c r="X513" s="124"/>
      <c r="Y513" s="124"/>
      <c r="Z513" s="124"/>
    </row>
    <row r="514" spans="1:26" ht="39" hidden="1" customHeight="1" outlineLevel="1">
      <c r="A514" s="140"/>
      <c r="B514" s="155" t="s">
        <v>883</v>
      </c>
      <c r="C514" s="155"/>
      <c r="D514" s="140"/>
      <c r="E514" s="156">
        <v>14</v>
      </c>
      <c r="F514" s="157">
        <v>1.2</v>
      </c>
      <c r="G514" s="157">
        <v>1.2</v>
      </c>
      <c r="H514" s="157">
        <v>0.05</v>
      </c>
      <c r="I514" s="157">
        <v>1</v>
      </c>
      <c r="J514" s="157">
        <f t="shared" si="213"/>
        <v>1.008</v>
      </c>
      <c r="K514" s="157"/>
      <c r="L514" s="175" t="e">
        <f t="shared" si="208"/>
        <v>#REF!</v>
      </c>
      <c r="M514" s="175" t="e">
        <f t="shared" si="209"/>
        <v>#REF!</v>
      </c>
      <c r="N514" s="175" t="e">
        <f t="shared" si="210"/>
        <v>#REF!</v>
      </c>
      <c r="O514" s="175" t="e">
        <f t="shared" si="211"/>
        <v>#REF!</v>
      </c>
      <c r="P514" s="175" t="e">
        <f t="shared" ref="P514:Q514" si="215">N514+L514</f>
        <v>#REF!</v>
      </c>
      <c r="Q514" s="175" t="e">
        <f t="shared" si="215"/>
        <v>#REF!</v>
      </c>
      <c r="R514" s="155"/>
      <c r="S514" s="124"/>
      <c r="T514" s="119"/>
      <c r="U514" s="119"/>
      <c r="V514" s="124"/>
      <c r="W514" s="124"/>
      <c r="X514" s="124"/>
      <c r="Y514" s="124"/>
      <c r="Z514" s="124"/>
    </row>
    <row r="515" spans="1:26" ht="33.75" customHeight="1" collapsed="1">
      <c r="A515" s="140">
        <v>2</v>
      </c>
      <c r="B515" s="155" t="s">
        <v>884</v>
      </c>
      <c r="C515" s="155" t="s">
        <v>534</v>
      </c>
      <c r="D515" s="214" t="s">
        <v>188</v>
      </c>
      <c r="E515" s="156"/>
      <c r="F515" s="157"/>
      <c r="G515" s="157"/>
      <c r="H515" s="157"/>
      <c r="I515" s="157"/>
      <c r="J515" s="157">
        <f t="shared" si="213"/>
        <v>0</v>
      </c>
      <c r="K515" s="157">
        <f>+SUBTOTAL(9,J516:J519)</f>
        <v>12.907999999999999</v>
      </c>
      <c r="L515" s="175" t="e">
        <f t="shared" si="208"/>
        <v>#REF!</v>
      </c>
      <c r="M515" s="175" t="e">
        <f t="shared" si="209"/>
        <v>#REF!</v>
      </c>
      <c r="N515" s="175" t="e">
        <f t="shared" si="210"/>
        <v>#REF!</v>
      </c>
      <c r="O515" s="175" t="e">
        <f t="shared" si="211"/>
        <v>#REF!</v>
      </c>
      <c r="P515" s="175" t="e">
        <f t="shared" ref="P515:Q515" si="216">N515+L515</f>
        <v>#REF!</v>
      </c>
      <c r="Q515" s="175" t="e">
        <f t="shared" si="216"/>
        <v>#REF!</v>
      </c>
      <c r="R515" s="155"/>
      <c r="S515" s="124"/>
      <c r="T515" s="119" t="e">
        <f>'Bill 2-Main building works'!#REF!</f>
        <v>#REF!</v>
      </c>
      <c r="U515" s="119" t="e">
        <f>'Bill 2-Main building works'!#REF!</f>
        <v>#REF!</v>
      </c>
      <c r="V515" s="124"/>
      <c r="W515" s="124"/>
      <c r="X515" s="124"/>
      <c r="Y515" s="124"/>
      <c r="Z515" s="124"/>
    </row>
    <row r="516" spans="1:26" ht="39" hidden="1" customHeight="1" outlineLevel="1">
      <c r="A516" s="140"/>
      <c r="B516" s="155" t="s">
        <v>882</v>
      </c>
      <c r="C516" s="155"/>
      <c r="D516" s="140"/>
      <c r="E516" s="156">
        <v>35</v>
      </c>
      <c r="F516" s="157">
        <v>1.2</v>
      </c>
      <c r="G516" s="157">
        <v>1</v>
      </c>
      <c r="H516" s="157">
        <v>0.2</v>
      </c>
      <c r="I516" s="157">
        <v>1</v>
      </c>
      <c r="J516" s="157">
        <f t="shared" si="213"/>
        <v>8.4</v>
      </c>
      <c r="K516" s="157"/>
      <c r="L516" s="175" t="e">
        <f t="shared" si="208"/>
        <v>#REF!</v>
      </c>
      <c r="M516" s="175" t="e">
        <f t="shared" si="209"/>
        <v>#REF!</v>
      </c>
      <c r="N516" s="175" t="e">
        <f t="shared" si="210"/>
        <v>#REF!</v>
      </c>
      <c r="O516" s="175" t="e">
        <f t="shared" si="211"/>
        <v>#REF!</v>
      </c>
      <c r="P516" s="175" t="e">
        <f t="shared" ref="P516:Q516" si="217">N516+L516</f>
        <v>#REF!</v>
      </c>
      <c r="Q516" s="175" t="e">
        <f t="shared" si="217"/>
        <v>#REF!</v>
      </c>
      <c r="R516" s="155"/>
      <c r="S516" s="124"/>
      <c r="T516" s="119"/>
      <c r="U516" s="119"/>
      <c r="V516" s="124"/>
      <c r="W516" s="124"/>
      <c r="X516" s="124"/>
      <c r="Y516" s="124"/>
      <c r="Z516" s="124"/>
    </row>
    <row r="517" spans="1:26" ht="39" hidden="1" customHeight="1" outlineLevel="1">
      <c r="A517" s="140"/>
      <c r="B517" s="155" t="s">
        <v>885</v>
      </c>
      <c r="C517" s="155"/>
      <c r="D517" s="140"/>
      <c r="E517" s="156">
        <v>35</v>
      </c>
      <c r="F517" s="157"/>
      <c r="G517" s="157">
        <v>8.1000000000000003E-2</v>
      </c>
      <c r="H517" s="157"/>
      <c r="I517" s="157">
        <v>1</v>
      </c>
      <c r="J517" s="157">
        <f t="shared" si="213"/>
        <v>2.835</v>
      </c>
      <c r="K517" s="157"/>
      <c r="L517" s="175" t="e">
        <f t="shared" si="208"/>
        <v>#REF!</v>
      </c>
      <c r="M517" s="175" t="e">
        <f t="shared" si="209"/>
        <v>#REF!</v>
      </c>
      <c r="N517" s="175" t="e">
        <f t="shared" si="210"/>
        <v>#REF!</v>
      </c>
      <c r="O517" s="175" t="e">
        <f t="shared" si="211"/>
        <v>#REF!</v>
      </c>
      <c r="P517" s="175" t="e">
        <f t="shared" ref="P517:Q517" si="218">N517+L517</f>
        <v>#REF!</v>
      </c>
      <c r="Q517" s="175" t="e">
        <f t="shared" si="218"/>
        <v>#REF!</v>
      </c>
      <c r="R517" s="155"/>
      <c r="S517" s="124"/>
      <c r="T517" s="119"/>
      <c r="U517" s="119"/>
      <c r="V517" s="124"/>
      <c r="W517" s="124"/>
      <c r="X517" s="124"/>
      <c r="Y517" s="124"/>
      <c r="Z517" s="124"/>
    </row>
    <row r="518" spans="1:26" ht="39" hidden="1" customHeight="1" outlineLevel="1">
      <c r="A518" s="140"/>
      <c r="B518" s="155" t="s">
        <v>883</v>
      </c>
      <c r="C518" s="155"/>
      <c r="D518" s="140"/>
      <c r="E518" s="156">
        <v>14</v>
      </c>
      <c r="F518" s="157">
        <v>1</v>
      </c>
      <c r="G518" s="157">
        <v>1</v>
      </c>
      <c r="H518" s="157">
        <v>0.05</v>
      </c>
      <c r="I518" s="157">
        <v>1</v>
      </c>
      <c r="J518" s="157">
        <f t="shared" si="213"/>
        <v>0.7</v>
      </c>
      <c r="K518" s="157"/>
      <c r="L518" s="175" t="e">
        <f t="shared" si="208"/>
        <v>#REF!</v>
      </c>
      <c r="M518" s="175" t="e">
        <f t="shared" si="209"/>
        <v>#REF!</v>
      </c>
      <c r="N518" s="175" t="e">
        <f t="shared" si="210"/>
        <v>#REF!</v>
      </c>
      <c r="O518" s="175" t="e">
        <f t="shared" si="211"/>
        <v>#REF!</v>
      </c>
      <c r="P518" s="175" t="e">
        <f t="shared" ref="P518:Q518" si="219">N518+L518</f>
        <v>#REF!</v>
      </c>
      <c r="Q518" s="175" t="e">
        <f t="shared" si="219"/>
        <v>#REF!</v>
      </c>
      <c r="R518" s="155"/>
      <c r="S518" s="124"/>
      <c r="T518" s="119"/>
      <c r="U518" s="119"/>
      <c r="V518" s="124"/>
      <c r="W518" s="124"/>
      <c r="X518" s="124"/>
      <c r="Y518" s="124"/>
      <c r="Z518" s="124"/>
    </row>
    <row r="519" spans="1:26" ht="39" hidden="1" customHeight="1" outlineLevel="1">
      <c r="A519" s="140"/>
      <c r="B519" s="155" t="s">
        <v>885</v>
      </c>
      <c r="C519" s="155"/>
      <c r="D519" s="140"/>
      <c r="E519" s="156">
        <v>14</v>
      </c>
      <c r="F519" s="157"/>
      <c r="G519" s="157">
        <v>6.9500000000000006E-2</v>
      </c>
      <c r="H519" s="157"/>
      <c r="I519" s="157">
        <v>1</v>
      </c>
      <c r="J519" s="157">
        <f t="shared" si="213"/>
        <v>0.97299999999999998</v>
      </c>
      <c r="K519" s="157"/>
      <c r="L519" s="175" t="e">
        <f t="shared" si="208"/>
        <v>#REF!</v>
      </c>
      <c r="M519" s="175" t="e">
        <f t="shared" si="209"/>
        <v>#REF!</v>
      </c>
      <c r="N519" s="175" t="e">
        <f t="shared" si="210"/>
        <v>#REF!</v>
      </c>
      <c r="O519" s="175" t="e">
        <f t="shared" si="211"/>
        <v>#REF!</v>
      </c>
      <c r="P519" s="175" t="e">
        <f t="shared" ref="P519:Q519" si="220">N519+L519</f>
        <v>#REF!</v>
      </c>
      <c r="Q519" s="175" t="e">
        <f t="shared" si="220"/>
        <v>#REF!</v>
      </c>
      <c r="R519" s="155"/>
      <c r="S519" s="124"/>
      <c r="T519" s="119"/>
      <c r="U519" s="119"/>
      <c r="V519" s="124"/>
      <c r="W519" s="124"/>
      <c r="X519" s="124"/>
      <c r="Y519" s="124"/>
      <c r="Z519" s="124"/>
    </row>
    <row r="520" spans="1:26" ht="33.75" customHeight="1" collapsed="1">
      <c r="A520" s="140">
        <v>3</v>
      </c>
      <c r="B520" s="155" t="s">
        <v>886</v>
      </c>
      <c r="C520" s="155" t="s">
        <v>534</v>
      </c>
      <c r="D520" s="214" t="s">
        <v>188</v>
      </c>
      <c r="E520" s="156"/>
      <c r="F520" s="157"/>
      <c r="G520" s="157"/>
      <c r="H520" s="157"/>
      <c r="I520" s="157"/>
      <c r="J520" s="157">
        <f t="shared" si="213"/>
        <v>0</v>
      </c>
      <c r="K520" s="157">
        <f>+SUBTOTAL(9,J521:J522)</f>
        <v>3.2618749999999999</v>
      </c>
      <c r="L520" s="175" t="e">
        <f t="shared" si="208"/>
        <v>#REF!</v>
      </c>
      <c r="M520" s="175" t="e">
        <f t="shared" si="209"/>
        <v>#REF!</v>
      </c>
      <c r="N520" s="175" t="e">
        <f t="shared" si="210"/>
        <v>#REF!</v>
      </c>
      <c r="O520" s="175" t="e">
        <f t="shared" si="211"/>
        <v>#REF!</v>
      </c>
      <c r="P520" s="175" t="e">
        <f t="shared" ref="P520:Q520" si="221">N520+L520</f>
        <v>#REF!</v>
      </c>
      <c r="Q520" s="175" t="e">
        <f t="shared" si="221"/>
        <v>#REF!</v>
      </c>
      <c r="R520" s="155"/>
      <c r="S520" s="124"/>
      <c r="T520" s="119" t="e">
        <f t="shared" ref="T520:U520" si="222">T515</f>
        <v>#REF!</v>
      </c>
      <c r="U520" s="119" t="e">
        <f t="shared" si="222"/>
        <v>#REF!</v>
      </c>
      <c r="V520" s="124"/>
      <c r="W520" s="124"/>
      <c r="X520" s="124"/>
      <c r="Y520" s="124"/>
      <c r="Z520" s="124"/>
    </row>
    <row r="521" spans="1:26" ht="39" hidden="1" customHeight="1" outlineLevel="1">
      <c r="A521" s="140"/>
      <c r="B521" s="155" t="s">
        <v>887</v>
      </c>
      <c r="C521" s="155"/>
      <c r="D521" s="140"/>
      <c r="E521" s="156">
        <v>56</v>
      </c>
      <c r="F521" s="157">
        <v>0.25</v>
      </c>
      <c r="G521" s="157">
        <v>0.25</v>
      </c>
      <c r="H521" s="157">
        <v>0.85</v>
      </c>
      <c r="I521" s="157">
        <v>1</v>
      </c>
      <c r="J521" s="157">
        <f t="shared" si="213"/>
        <v>2.9750000000000001</v>
      </c>
      <c r="K521" s="157"/>
      <c r="L521" s="175" t="e">
        <f t="shared" si="208"/>
        <v>#REF!</v>
      </c>
      <c r="M521" s="175" t="e">
        <f t="shared" si="209"/>
        <v>#REF!</v>
      </c>
      <c r="N521" s="175" t="e">
        <f t="shared" si="210"/>
        <v>#REF!</v>
      </c>
      <c r="O521" s="175" t="e">
        <f t="shared" si="211"/>
        <v>#REF!</v>
      </c>
      <c r="P521" s="175" t="e">
        <f t="shared" ref="P521:Q521" si="223">N521+L521</f>
        <v>#REF!</v>
      </c>
      <c r="Q521" s="175" t="e">
        <f t="shared" si="223"/>
        <v>#REF!</v>
      </c>
      <c r="R521" s="155"/>
      <c r="S521" s="124"/>
      <c r="T521" s="119"/>
      <c r="U521" s="119"/>
      <c r="V521" s="124"/>
      <c r="W521" s="124"/>
      <c r="X521" s="124"/>
      <c r="Y521" s="124"/>
      <c r="Z521" s="124"/>
    </row>
    <row r="522" spans="1:26" ht="39" hidden="1" customHeight="1" outlineLevel="1">
      <c r="A522" s="140"/>
      <c r="B522" s="155" t="s">
        <v>888</v>
      </c>
      <c r="C522" s="155"/>
      <c r="D522" s="140"/>
      <c r="E522" s="156">
        <v>3</v>
      </c>
      <c r="F522" s="157">
        <v>0.45</v>
      </c>
      <c r="G522" s="157">
        <v>0.25</v>
      </c>
      <c r="H522" s="157">
        <v>0.85</v>
      </c>
      <c r="I522" s="157">
        <v>1</v>
      </c>
      <c r="J522" s="157">
        <f t="shared" si="213"/>
        <v>0.28687499999999999</v>
      </c>
      <c r="K522" s="157"/>
      <c r="L522" s="175" t="e">
        <f t="shared" si="208"/>
        <v>#REF!</v>
      </c>
      <c r="M522" s="175" t="e">
        <f t="shared" si="209"/>
        <v>#REF!</v>
      </c>
      <c r="N522" s="175" t="e">
        <f t="shared" si="210"/>
        <v>#REF!</v>
      </c>
      <c r="O522" s="175" t="e">
        <f t="shared" si="211"/>
        <v>#REF!</v>
      </c>
      <c r="P522" s="175" t="e">
        <f t="shared" ref="P522:Q522" si="224">N522+L522</f>
        <v>#REF!</v>
      </c>
      <c r="Q522" s="175" t="e">
        <f t="shared" si="224"/>
        <v>#REF!</v>
      </c>
      <c r="R522" s="155"/>
      <c r="S522" s="124"/>
      <c r="T522" s="119"/>
      <c r="U522" s="119"/>
      <c r="V522" s="124"/>
      <c r="W522" s="124"/>
      <c r="X522" s="124"/>
      <c r="Y522" s="124"/>
      <c r="Z522" s="124"/>
    </row>
    <row r="523" spans="1:26" ht="33.75" customHeight="1" collapsed="1">
      <c r="A523" s="140">
        <v>4</v>
      </c>
      <c r="B523" s="155" t="s">
        <v>889</v>
      </c>
      <c r="C523" s="155" t="s">
        <v>534</v>
      </c>
      <c r="D523" s="214" t="s">
        <v>188</v>
      </c>
      <c r="E523" s="156"/>
      <c r="F523" s="157"/>
      <c r="G523" s="157"/>
      <c r="H523" s="157"/>
      <c r="I523" s="157"/>
      <c r="J523" s="157">
        <f t="shared" si="213"/>
        <v>0</v>
      </c>
      <c r="K523" s="157">
        <f>+SUBTOTAL(9,J524:J525)</f>
        <v>20.724799999999998</v>
      </c>
      <c r="L523" s="175" t="e">
        <f t="shared" si="208"/>
        <v>#REF!</v>
      </c>
      <c r="M523" s="175" t="e">
        <f t="shared" si="209"/>
        <v>#REF!</v>
      </c>
      <c r="N523" s="175" t="e">
        <f t="shared" si="210"/>
        <v>#REF!</v>
      </c>
      <c r="O523" s="175" t="e">
        <f t="shared" si="211"/>
        <v>#REF!</v>
      </c>
      <c r="P523" s="175" t="e">
        <f t="shared" ref="P523:Q523" si="225">N523+L523</f>
        <v>#REF!</v>
      </c>
      <c r="Q523" s="175" t="e">
        <f t="shared" si="225"/>
        <v>#REF!</v>
      </c>
      <c r="R523" s="155"/>
      <c r="S523" s="124"/>
      <c r="T523" s="119" t="e">
        <f t="shared" ref="T523:U523" si="226">T520</f>
        <v>#REF!</v>
      </c>
      <c r="U523" s="119" t="e">
        <f t="shared" si="226"/>
        <v>#REF!</v>
      </c>
      <c r="V523" s="124"/>
      <c r="W523" s="124"/>
      <c r="X523" s="124"/>
      <c r="Y523" s="124"/>
      <c r="Z523" s="124"/>
    </row>
    <row r="524" spans="1:26" ht="39" hidden="1" customHeight="1" outlineLevel="1">
      <c r="A524" s="140"/>
      <c r="B524" s="155"/>
      <c r="C524" s="155"/>
      <c r="D524" s="140"/>
      <c r="E524" s="156">
        <v>1</v>
      </c>
      <c r="F524" s="157">
        <f>24.3+23.34+131.48+72.14-7.8</f>
        <v>243.46</v>
      </c>
      <c r="G524" s="157">
        <v>0.2</v>
      </c>
      <c r="H524" s="157">
        <v>0.4</v>
      </c>
      <c r="I524" s="157">
        <v>1</v>
      </c>
      <c r="J524" s="157">
        <f t="shared" si="213"/>
        <v>19.476800000000001</v>
      </c>
      <c r="K524" s="157"/>
      <c r="L524" s="175" t="e">
        <f t="shared" si="208"/>
        <v>#REF!</v>
      </c>
      <c r="M524" s="175" t="e">
        <f t="shared" si="209"/>
        <v>#REF!</v>
      </c>
      <c r="N524" s="175" t="e">
        <f t="shared" si="210"/>
        <v>#REF!</v>
      </c>
      <c r="O524" s="175" t="e">
        <f t="shared" si="211"/>
        <v>#REF!</v>
      </c>
      <c r="P524" s="175" t="e">
        <f t="shared" ref="P524:Q524" si="227">N524+L524</f>
        <v>#REF!</v>
      </c>
      <c r="Q524" s="175" t="e">
        <f t="shared" si="227"/>
        <v>#REF!</v>
      </c>
      <c r="R524" s="155"/>
      <c r="S524" s="124"/>
      <c r="T524" s="119"/>
      <c r="U524" s="119"/>
      <c r="V524" s="124"/>
      <c r="W524" s="124"/>
      <c r="X524" s="124"/>
      <c r="Y524" s="124"/>
      <c r="Z524" s="124"/>
    </row>
    <row r="525" spans="1:26" ht="39" hidden="1" customHeight="1" outlineLevel="1">
      <c r="A525" s="140"/>
      <c r="B525" s="155"/>
      <c r="C525" s="155"/>
      <c r="D525" s="140"/>
      <c r="E525" s="156">
        <v>1</v>
      </c>
      <c r="F525" s="157">
        <v>7.8</v>
      </c>
      <c r="G525" s="157">
        <v>0.4</v>
      </c>
      <c r="H525" s="157">
        <v>0.4</v>
      </c>
      <c r="I525" s="157">
        <v>1</v>
      </c>
      <c r="J525" s="157">
        <f t="shared" si="213"/>
        <v>1.248</v>
      </c>
      <c r="K525" s="157"/>
      <c r="L525" s="175" t="e">
        <f t="shared" si="208"/>
        <v>#REF!</v>
      </c>
      <c r="M525" s="175" t="e">
        <f t="shared" si="209"/>
        <v>#REF!</v>
      </c>
      <c r="N525" s="175" t="e">
        <f t="shared" si="210"/>
        <v>#REF!</v>
      </c>
      <c r="O525" s="175" t="e">
        <f t="shared" si="211"/>
        <v>#REF!</v>
      </c>
      <c r="P525" s="175" t="e">
        <f t="shared" ref="P525:Q525" si="228">N525+L525</f>
        <v>#REF!</v>
      </c>
      <c r="Q525" s="175" t="e">
        <f t="shared" si="228"/>
        <v>#REF!</v>
      </c>
      <c r="R525" s="155"/>
      <c r="S525" s="124"/>
      <c r="T525" s="119"/>
      <c r="U525" s="119"/>
      <c r="V525" s="124"/>
      <c r="W525" s="124"/>
      <c r="X525" s="124"/>
      <c r="Y525" s="124"/>
      <c r="Z525" s="124"/>
    </row>
    <row r="526" spans="1:26" ht="39" customHeight="1" collapsed="1">
      <c r="A526" s="140">
        <v>5</v>
      </c>
      <c r="B526" s="155" t="s">
        <v>890</v>
      </c>
      <c r="C526" s="155" t="s">
        <v>534</v>
      </c>
      <c r="D526" s="140" t="s">
        <v>188</v>
      </c>
      <c r="E526" s="156"/>
      <c r="F526" s="157"/>
      <c r="G526" s="157"/>
      <c r="H526" s="157"/>
      <c r="I526" s="157"/>
      <c r="J526" s="157">
        <f t="shared" si="213"/>
        <v>0</v>
      </c>
      <c r="K526" s="157">
        <f>+SUBTOTAL(9,J527:J529)</f>
        <v>7.6</v>
      </c>
      <c r="L526" s="175" t="e">
        <f t="shared" si="208"/>
        <v>#REF!</v>
      </c>
      <c r="M526" s="175" t="e">
        <f t="shared" si="209"/>
        <v>#REF!</v>
      </c>
      <c r="N526" s="175" t="e">
        <f t="shared" si="210"/>
        <v>#REF!</v>
      </c>
      <c r="O526" s="175" t="e">
        <f t="shared" si="211"/>
        <v>#REF!</v>
      </c>
      <c r="P526" s="175" t="e">
        <f t="shared" ref="P526:Q526" si="229">N526+L526</f>
        <v>#REF!</v>
      </c>
      <c r="Q526" s="175" t="e">
        <f t="shared" si="229"/>
        <v>#REF!</v>
      </c>
      <c r="R526" s="155"/>
      <c r="S526" s="124"/>
      <c r="T526" s="119" t="e">
        <f t="shared" ref="T526:U526" si="230">T523</f>
        <v>#REF!</v>
      </c>
      <c r="U526" s="119" t="e">
        <f t="shared" si="230"/>
        <v>#REF!</v>
      </c>
      <c r="V526" s="124"/>
      <c r="W526" s="124"/>
      <c r="X526" s="124"/>
      <c r="Y526" s="124"/>
      <c r="Z526" s="124"/>
    </row>
    <row r="527" spans="1:26" ht="39" hidden="1" customHeight="1" outlineLevel="1">
      <c r="A527" s="140"/>
      <c r="B527" s="155" t="s">
        <v>887</v>
      </c>
      <c r="C527" s="155"/>
      <c r="D527" s="140"/>
      <c r="E527" s="156">
        <v>56</v>
      </c>
      <c r="F527" s="157">
        <v>0.2</v>
      </c>
      <c r="G527" s="157">
        <v>0.2</v>
      </c>
      <c r="H527" s="157">
        <v>1.9</v>
      </c>
      <c r="I527" s="157">
        <v>1</v>
      </c>
      <c r="J527" s="157">
        <f t="shared" si="213"/>
        <v>4.2560000000000002</v>
      </c>
      <c r="K527" s="157"/>
      <c r="L527" s="175" t="e">
        <f t="shared" si="208"/>
        <v>#REF!</v>
      </c>
      <c r="M527" s="175" t="e">
        <f t="shared" si="209"/>
        <v>#REF!</v>
      </c>
      <c r="N527" s="175" t="e">
        <f t="shared" si="210"/>
        <v>#REF!</v>
      </c>
      <c r="O527" s="175" t="e">
        <f t="shared" si="211"/>
        <v>#REF!</v>
      </c>
      <c r="P527" s="175" t="e">
        <f t="shared" ref="P527:Q527" si="231">N527+L527</f>
        <v>#REF!</v>
      </c>
      <c r="Q527" s="175" t="e">
        <f t="shared" si="231"/>
        <v>#REF!</v>
      </c>
      <c r="R527" s="155"/>
      <c r="S527" s="124"/>
      <c r="T527" s="119"/>
      <c r="U527" s="119"/>
      <c r="V527" s="124"/>
      <c r="W527" s="124"/>
      <c r="X527" s="124"/>
      <c r="Y527" s="124"/>
      <c r="Z527" s="124"/>
    </row>
    <row r="528" spans="1:26" ht="39" hidden="1" customHeight="1" outlineLevel="1">
      <c r="A528" s="140"/>
      <c r="B528" s="155" t="s">
        <v>891</v>
      </c>
      <c r="C528" s="155"/>
      <c r="D528" s="140"/>
      <c r="E528" s="156">
        <v>38</v>
      </c>
      <c r="F528" s="157">
        <v>0.2</v>
      </c>
      <c r="G528" s="157">
        <v>0.2</v>
      </c>
      <c r="H528" s="157">
        <v>1.9</v>
      </c>
      <c r="I528" s="157">
        <v>1</v>
      </c>
      <c r="J528" s="157">
        <f t="shared" si="213"/>
        <v>2.8879999999999999</v>
      </c>
      <c r="K528" s="157"/>
      <c r="L528" s="175" t="e">
        <f t="shared" si="208"/>
        <v>#REF!</v>
      </c>
      <c r="M528" s="175" t="e">
        <f t="shared" si="209"/>
        <v>#REF!</v>
      </c>
      <c r="N528" s="175" t="e">
        <f t="shared" si="210"/>
        <v>#REF!</v>
      </c>
      <c r="O528" s="175" t="e">
        <f t="shared" si="211"/>
        <v>#REF!</v>
      </c>
      <c r="P528" s="175" t="e">
        <f t="shared" ref="P528:Q528" si="232">N528+L528</f>
        <v>#REF!</v>
      </c>
      <c r="Q528" s="175" t="e">
        <f t="shared" si="232"/>
        <v>#REF!</v>
      </c>
      <c r="R528" s="155"/>
      <c r="S528" s="124"/>
      <c r="T528" s="119"/>
      <c r="U528" s="119"/>
      <c r="V528" s="124"/>
      <c r="W528" s="124"/>
      <c r="X528" s="124"/>
      <c r="Y528" s="124"/>
      <c r="Z528" s="124"/>
    </row>
    <row r="529" spans="1:26" ht="39" hidden="1" customHeight="1" outlineLevel="1">
      <c r="A529" s="140"/>
      <c r="B529" s="155" t="s">
        <v>888</v>
      </c>
      <c r="C529" s="155"/>
      <c r="D529" s="140"/>
      <c r="E529" s="156">
        <v>3</v>
      </c>
      <c r="F529" s="157">
        <v>0.4</v>
      </c>
      <c r="G529" s="157">
        <v>0.2</v>
      </c>
      <c r="H529" s="157">
        <v>1.9</v>
      </c>
      <c r="I529" s="157">
        <v>1</v>
      </c>
      <c r="J529" s="157">
        <f t="shared" si="213"/>
        <v>0.45600000000000002</v>
      </c>
      <c r="K529" s="157"/>
      <c r="L529" s="175" t="e">
        <f t="shared" si="208"/>
        <v>#REF!</v>
      </c>
      <c r="M529" s="175" t="e">
        <f t="shared" si="209"/>
        <v>#REF!</v>
      </c>
      <c r="N529" s="175" t="e">
        <f t="shared" si="210"/>
        <v>#REF!</v>
      </c>
      <c r="O529" s="175" t="e">
        <f t="shared" si="211"/>
        <v>#REF!</v>
      </c>
      <c r="P529" s="175" t="e">
        <f t="shared" ref="P529:Q529" si="233">N529+L529</f>
        <v>#REF!</v>
      </c>
      <c r="Q529" s="175" t="e">
        <f t="shared" si="233"/>
        <v>#REF!</v>
      </c>
      <c r="R529" s="155"/>
      <c r="S529" s="124"/>
      <c r="T529" s="119"/>
      <c r="U529" s="119"/>
      <c r="V529" s="124"/>
      <c r="W529" s="124"/>
      <c r="X529" s="124"/>
      <c r="Y529" s="124"/>
      <c r="Z529" s="124"/>
    </row>
    <row r="530" spans="1:26" ht="39" customHeight="1" collapsed="1">
      <c r="A530" s="140">
        <v>6</v>
      </c>
      <c r="B530" s="155" t="s">
        <v>892</v>
      </c>
      <c r="C530" s="155" t="s">
        <v>364</v>
      </c>
      <c r="D530" s="140" t="s">
        <v>188</v>
      </c>
      <c r="E530" s="156"/>
      <c r="F530" s="157"/>
      <c r="G530" s="157"/>
      <c r="H530" s="157"/>
      <c r="I530" s="157"/>
      <c r="J530" s="157"/>
      <c r="K530" s="157">
        <f>+SUBTOTAL(9,J531:J532)</f>
        <v>5.1811999999999996</v>
      </c>
      <c r="L530" s="175" t="e">
        <f t="shared" si="208"/>
        <v>#REF!</v>
      </c>
      <c r="M530" s="175" t="e">
        <f t="shared" si="209"/>
        <v>#REF!</v>
      </c>
      <c r="N530" s="175" t="e">
        <f t="shared" si="210"/>
        <v>#REF!</v>
      </c>
      <c r="O530" s="175" t="e">
        <f t="shared" si="211"/>
        <v>#REF!</v>
      </c>
      <c r="P530" s="175" t="e">
        <f t="shared" ref="P530:Q530" si="234">N530+L530</f>
        <v>#REF!</v>
      </c>
      <c r="Q530" s="175" t="e">
        <f t="shared" si="234"/>
        <v>#REF!</v>
      </c>
      <c r="R530" s="155"/>
      <c r="S530" s="124"/>
      <c r="T530" s="119">
        <f>'C02.CSA_OFFICE'!T344</f>
        <v>1149259</v>
      </c>
      <c r="U530" s="119">
        <f>'C02.CSA_OFFICE'!U344</f>
        <v>210000</v>
      </c>
      <c r="V530" s="124"/>
      <c r="W530" s="124"/>
      <c r="X530" s="124"/>
      <c r="Y530" s="124"/>
      <c r="Z530" s="124"/>
    </row>
    <row r="531" spans="1:26" ht="39" hidden="1" customHeight="1" outlineLevel="1">
      <c r="A531" s="140"/>
      <c r="B531" s="155"/>
      <c r="C531" s="155"/>
      <c r="D531" s="140"/>
      <c r="E531" s="156">
        <v>1</v>
      </c>
      <c r="F531" s="157">
        <f t="shared" ref="F531:F532" si="235">F524</f>
        <v>243.46</v>
      </c>
      <c r="G531" s="157">
        <v>0.2</v>
      </c>
      <c r="H531" s="157">
        <v>0.1</v>
      </c>
      <c r="I531" s="157">
        <v>1</v>
      </c>
      <c r="J531" s="157">
        <f t="shared" ref="J531:J532" si="236">PRODUCT(E531:I531)</f>
        <v>4.8692000000000002</v>
      </c>
      <c r="K531" s="157"/>
      <c r="L531" s="175"/>
      <c r="M531" s="175"/>
      <c r="N531" s="175"/>
      <c r="O531" s="175"/>
      <c r="P531" s="175"/>
      <c r="Q531" s="175"/>
      <c r="R531" s="155"/>
      <c r="S531" s="124"/>
      <c r="T531" s="119"/>
      <c r="U531" s="119"/>
      <c r="V531" s="124"/>
      <c r="W531" s="124"/>
      <c r="X531" s="124"/>
      <c r="Y531" s="124"/>
      <c r="Z531" s="124"/>
    </row>
    <row r="532" spans="1:26" ht="39" hidden="1" customHeight="1" outlineLevel="1">
      <c r="A532" s="140"/>
      <c r="B532" s="155"/>
      <c r="C532" s="155"/>
      <c r="D532" s="140"/>
      <c r="E532" s="156">
        <v>1</v>
      </c>
      <c r="F532" s="157">
        <f t="shared" si="235"/>
        <v>7.8</v>
      </c>
      <c r="G532" s="157">
        <v>0.4</v>
      </c>
      <c r="H532" s="157">
        <v>0.1</v>
      </c>
      <c r="I532" s="157">
        <v>1</v>
      </c>
      <c r="J532" s="157">
        <f t="shared" si="236"/>
        <v>0.312</v>
      </c>
      <c r="K532" s="157"/>
      <c r="L532" s="175"/>
      <c r="M532" s="175"/>
      <c r="N532" s="175"/>
      <c r="O532" s="175"/>
      <c r="P532" s="175"/>
      <c r="Q532" s="175"/>
      <c r="R532" s="155"/>
      <c r="S532" s="124"/>
      <c r="T532" s="119"/>
      <c r="U532" s="119"/>
      <c r="V532" s="124"/>
      <c r="W532" s="124"/>
      <c r="X532" s="124"/>
      <c r="Y532" s="124"/>
      <c r="Z532" s="124"/>
    </row>
    <row r="533" spans="1:26" ht="27.75" customHeight="1">
      <c r="A533" s="154" t="s">
        <v>218</v>
      </c>
      <c r="B533" s="159" t="s">
        <v>243</v>
      </c>
      <c r="C533" s="153"/>
      <c r="D533" s="154"/>
      <c r="E533" s="154"/>
      <c r="F533" s="154"/>
      <c r="G533" s="154"/>
      <c r="H533" s="154"/>
      <c r="I533" s="154"/>
      <c r="J533" s="154"/>
      <c r="K533" s="151"/>
      <c r="L533" s="174"/>
      <c r="M533" s="174"/>
      <c r="N533" s="174"/>
      <c r="O533" s="174"/>
      <c r="P533" s="174"/>
      <c r="Q533" s="174"/>
      <c r="R533" s="153"/>
      <c r="S533" s="180"/>
      <c r="T533" s="119"/>
      <c r="U533" s="119"/>
      <c r="V533" s="180"/>
      <c r="W533" s="180"/>
      <c r="X533" s="180"/>
      <c r="Y533" s="180"/>
      <c r="Z533" s="180"/>
    </row>
    <row r="534" spans="1:26" ht="39" customHeight="1" collapsed="1">
      <c r="A534" s="140">
        <v>1</v>
      </c>
      <c r="B534" s="155" t="s">
        <v>220</v>
      </c>
      <c r="C534" s="155" t="s">
        <v>245</v>
      </c>
      <c r="D534" s="158" t="s">
        <v>206</v>
      </c>
      <c r="E534" s="214"/>
      <c r="F534" s="214"/>
      <c r="G534" s="214"/>
      <c r="H534" s="214"/>
      <c r="I534" s="214"/>
      <c r="J534" s="214"/>
      <c r="K534" s="157">
        <f>+SUBTOTAL(9,J535:J536)</f>
        <v>12.46</v>
      </c>
      <c r="L534" s="175" t="e">
        <f t="shared" ref="L534:L550" si="237">T534*$T$5</f>
        <v>#REF!</v>
      </c>
      <c r="M534" s="175" t="e">
        <f t="shared" ref="M534:M550" si="238">ROUND(L534*K534,0)</f>
        <v>#REF!</v>
      </c>
      <c r="N534" s="175" t="e">
        <f t="shared" ref="N534:N550" si="239">U534*$T$5</f>
        <v>#REF!</v>
      </c>
      <c r="O534" s="175" t="e">
        <f t="shared" ref="O534:O550" si="240">ROUND(N534*K534,0)</f>
        <v>#REF!</v>
      </c>
      <c r="P534" s="175" t="e">
        <f t="shared" ref="P534:Q534" si="241">N534+L534</f>
        <v>#REF!</v>
      </c>
      <c r="Q534" s="175" t="e">
        <f t="shared" si="241"/>
        <v>#REF!</v>
      </c>
      <c r="R534" s="155"/>
      <c r="S534" s="124"/>
      <c r="T534" s="119">
        <f>'C02.CSA_OFFICE'!T367</f>
        <v>85000</v>
      </c>
      <c r="U534" s="119">
        <f>'C02.CSA_OFFICE'!U367</f>
        <v>115000</v>
      </c>
      <c r="V534" s="124"/>
      <c r="W534" s="124"/>
      <c r="X534" s="124"/>
      <c r="Y534" s="124"/>
      <c r="Z534" s="124"/>
    </row>
    <row r="535" spans="1:26" ht="39" hidden="1" customHeight="1" outlineLevel="1">
      <c r="A535" s="140"/>
      <c r="B535" s="155" t="s">
        <v>882</v>
      </c>
      <c r="C535" s="155"/>
      <c r="D535" s="140"/>
      <c r="E535" s="156">
        <v>35</v>
      </c>
      <c r="F535" s="157">
        <v>1.4</v>
      </c>
      <c r="G535" s="157">
        <v>1.2</v>
      </c>
      <c r="H535" s="157">
        <v>0.05</v>
      </c>
      <c r="I535" s="157">
        <v>1</v>
      </c>
      <c r="J535" s="157">
        <f t="shared" ref="J535:J536" si="242">I535*(G535+F535)*2*H535*E535</f>
        <v>9.1</v>
      </c>
      <c r="K535" s="157"/>
      <c r="L535" s="175" t="e">
        <f t="shared" si="237"/>
        <v>#REF!</v>
      </c>
      <c r="M535" s="175" t="e">
        <f t="shared" si="238"/>
        <v>#REF!</v>
      </c>
      <c r="N535" s="175" t="e">
        <f t="shared" si="239"/>
        <v>#REF!</v>
      </c>
      <c r="O535" s="175" t="e">
        <f t="shared" si="240"/>
        <v>#REF!</v>
      </c>
      <c r="P535" s="175" t="e">
        <f t="shared" ref="P535:Q535" si="243">N535+L535</f>
        <v>#REF!</v>
      </c>
      <c r="Q535" s="175" t="e">
        <f t="shared" si="243"/>
        <v>#REF!</v>
      </c>
      <c r="R535" s="155"/>
      <c r="S535" s="124"/>
      <c r="T535" s="119">
        <f>'C02.CSA_OFFICE'!T368</f>
        <v>0</v>
      </c>
      <c r="U535" s="119">
        <f>'C02.CSA_OFFICE'!U368</f>
        <v>0</v>
      </c>
      <c r="V535" s="124"/>
      <c r="W535" s="124"/>
      <c r="X535" s="124"/>
      <c r="Y535" s="124"/>
      <c r="Z535" s="124"/>
    </row>
    <row r="536" spans="1:26" ht="39" hidden="1" customHeight="1" outlineLevel="1">
      <c r="A536" s="140"/>
      <c r="B536" s="155" t="s">
        <v>883</v>
      </c>
      <c r="C536" s="155"/>
      <c r="D536" s="140"/>
      <c r="E536" s="156">
        <v>14</v>
      </c>
      <c r="F536" s="157">
        <v>1.2</v>
      </c>
      <c r="G536" s="157">
        <v>1.2</v>
      </c>
      <c r="H536" s="157">
        <v>0.05</v>
      </c>
      <c r="I536" s="157">
        <v>1</v>
      </c>
      <c r="J536" s="157">
        <f t="shared" si="242"/>
        <v>3.36</v>
      </c>
      <c r="K536" s="157"/>
      <c r="L536" s="175" t="e">
        <f t="shared" si="237"/>
        <v>#REF!</v>
      </c>
      <c r="M536" s="175" t="e">
        <f t="shared" si="238"/>
        <v>#REF!</v>
      </c>
      <c r="N536" s="175" t="e">
        <f t="shared" si="239"/>
        <v>#REF!</v>
      </c>
      <c r="O536" s="175" t="e">
        <f t="shared" si="240"/>
        <v>#REF!</v>
      </c>
      <c r="P536" s="175" t="e">
        <f t="shared" ref="P536:Q536" si="244">N536+L536</f>
        <v>#REF!</v>
      </c>
      <c r="Q536" s="175" t="e">
        <f t="shared" si="244"/>
        <v>#REF!</v>
      </c>
      <c r="R536" s="155"/>
      <c r="S536" s="124"/>
      <c r="T536" s="119">
        <f>'C02.CSA_OFFICE'!T369</f>
        <v>0</v>
      </c>
      <c r="U536" s="119">
        <f>'C02.CSA_OFFICE'!U369</f>
        <v>0</v>
      </c>
      <c r="V536" s="124"/>
      <c r="W536" s="124"/>
      <c r="X536" s="124"/>
      <c r="Y536" s="124"/>
      <c r="Z536" s="124"/>
    </row>
    <row r="537" spans="1:26" ht="39" customHeight="1" collapsed="1">
      <c r="A537" s="140">
        <v>2</v>
      </c>
      <c r="B537" s="155" t="s">
        <v>893</v>
      </c>
      <c r="C537" s="155" t="str">
        <f>C534</f>
        <v>Steel frame &amp; Plywood form</v>
      </c>
      <c r="D537" s="158" t="s">
        <v>206</v>
      </c>
      <c r="E537" s="156"/>
      <c r="F537" s="157"/>
      <c r="G537" s="157"/>
      <c r="H537" s="157"/>
      <c r="I537" s="157"/>
      <c r="J537" s="157">
        <f>PRODUCT(E537:I537)</f>
        <v>0</v>
      </c>
      <c r="K537" s="157">
        <f>+SUBTOTAL(9,J538:J539)</f>
        <v>33.6</v>
      </c>
      <c r="L537" s="175" t="e">
        <f t="shared" si="237"/>
        <v>#REF!</v>
      </c>
      <c r="M537" s="175" t="e">
        <f t="shared" si="238"/>
        <v>#REF!</v>
      </c>
      <c r="N537" s="175" t="e">
        <f t="shared" si="239"/>
        <v>#REF!</v>
      </c>
      <c r="O537" s="175" t="e">
        <f t="shared" si="240"/>
        <v>#REF!</v>
      </c>
      <c r="P537" s="175" t="e">
        <f t="shared" ref="P537:Q537" si="245">N537+L537</f>
        <v>#REF!</v>
      </c>
      <c r="Q537" s="175" t="e">
        <f t="shared" si="245"/>
        <v>#REF!</v>
      </c>
      <c r="R537" s="155"/>
      <c r="S537" s="124"/>
      <c r="T537" s="119">
        <f t="shared" ref="T537:U537" si="246">T534</f>
        <v>85000</v>
      </c>
      <c r="U537" s="119">
        <f t="shared" si="246"/>
        <v>115000</v>
      </c>
      <c r="V537" s="124"/>
      <c r="W537" s="124"/>
      <c r="X537" s="124"/>
      <c r="Y537" s="124"/>
      <c r="Z537" s="124"/>
    </row>
    <row r="538" spans="1:26" ht="39" hidden="1" customHeight="1" outlineLevel="1">
      <c r="A538" s="140"/>
      <c r="B538" s="155" t="s">
        <v>882</v>
      </c>
      <c r="C538" s="155"/>
      <c r="D538" s="140"/>
      <c r="E538" s="156">
        <v>35</v>
      </c>
      <c r="F538" s="157">
        <v>1.2</v>
      </c>
      <c r="G538" s="157">
        <v>1</v>
      </c>
      <c r="H538" s="157">
        <v>0.2</v>
      </c>
      <c r="I538" s="157">
        <v>1</v>
      </c>
      <c r="J538" s="157">
        <f t="shared" ref="J538:J539" si="247">I538*(G538+F538)*2*H538*E538</f>
        <v>30.8</v>
      </c>
      <c r="K538" s="157"/>
      <c r="L538" s="175" t="e">
        <f t="shared" si="237"/>
        <v>#REF!</v>
      </c>
      <c r="M538" s="175" t="e">
        <f t="shared" si="238"/>
        <v>#REF!</v>
      </c>
      <c r="N538" s="175" t="e">
        <f t="shared" si="239"/>
        <v>#REF!</v>
      </c>
      <c r="O538" s="175" t="e">
        <f t="shared" si="240"/>
        <v>#REF!</v>
      </c>
      <c r="P538" s="175" t="e">
        <f t="shared" ref="P538:Q538" si="248">N538+L538</f>
        <v>#REF!</v>
      </c>
      <c r="Q538" s="175" t="e">
        <f t="shared" si="248"/>
        <v>#REF!</v>
      </c>
      <c r="R538" s="155"/>
      <c r="S538" s="124"/>
      <c r="T538" s="119">
        <f>'C02.CSA_OFFICE'!T371</f>
        <v>0</v>
      </c>
      <c r="U538" s="119">
        <f>'C02.CSA_OFFICE'!U371</f>
        <v>0</v>
      </c>
      <c r="V538" s="124"/>
      <c r="W538" s="124"/>
      <c r="X538" s="124"/>
      <c r="Y538" s="124"/>
      <c r="Z538" s="124"/>
    </row>
    <row r="539" spans="1:26" ht="39" hidden="1" customHeight="1" outlineLevel="1">
      <c r="A539" s="140"/>
      <c r="B539" s="155" t="s">
        <v>883</v>
      </c>
      <c r="C539" s="155"/>
      <c r="D539" s="140"/>
      <c r="E539" s="156">
        <v>14</v>
      </c>
      <c r="F539" s="157">
        <v>1</v>
      </c>
      <c r="G539" s="157">
        <v>1</v>
      </c>
      <c r="H539" s="157">
        <v>0.05</v>
      </c>
      <c r="I539" s="157">
        <v>1</v>
      </c>
      <c r="J539" s="157">
        <f t="shared" si="247"/>
        <v>2.8</v>
      </c>
      <c r="K539" s="157"/>
      <c r="L539" s="175" t="e">
        <f t="shared" si="237"/>
        <v>#REF!</v>
      </c>
      <c r="M539" s="175" t="e">
        <f t="shared" si="238"/>
        <v>#REF!</v>
      </c>
      <c r="N539" s="175" t="e">
        <f t="shared" si="239"/>
        <v>#REF!</v>
      </c>
      <c r="O539" s="175" t="e">
        <f t="shared" si="240"/>
        <v>#REF!</v>
      </c>
      <c r="P539" s="175" t="e">
        <f t="shared" ref="P539:Q539" si="249">N539+L539</f>
        <v>#REF!</v>
      </c>
      <c r="Q539" s="175" t="e">
        <f t="shared" si="249"/>
        <v>#REF!</v>
      </c>
      <c r="R539" s="155"/>
      <c r="S539" s="124"/>
      <c r="T539" s="119">
        <f>'C02.CSA_OFFICE'!T372</f>
        <v>0</v>
      </c>
      <c r="U539" s="119">
        <f>'C02.CSA_OFFICE'!U372</f>
        <v>0</v>
      </c>
      <c r="V539" s="124"/>
      <c r="W539" s="124"/>
      <c r="X539" s="124"/>
      <c r="Y539" s="124"/>
      <c r="Z539" s="124"/>
    </row>
    <row r="540" spans="1:26" ht="39" customHeight="1" collapsed="1">
      <c r="A540" s="140">
        <v>3</v>
      </c>
      <c r="B540" s="155" t="s">
        <v>247</v>
      </c>
      <c r="C540" s="155" t="str">
        <f>C537</f>
        <v>Steel frame &amp; Plywood form</v>
      </c>
      <c r="D540" s="158" t="s">
        <v>206</v>
      </c>
      <c r="E540" s="156"/>
      <c r="F540" s="157"/>
      <c r="G540" s="157"/>
      <c r="H540" s="157"/>
      <c r="I540" s="157"/>
      <c r="J540" s="157">
        <f>PRODUCT(E540:I540)</f>
        <v>0</v>
      </c>
      <c r="K540" s="157">
        <f>+SUBTOTAL(9,J541:J542)</f>
        <v>51.17</v>
      </c>
      <c r="L540" s="175" t="e">
        <f t="shared" si="237"/>
        <v>#REF!</v>
      </c>
      <c r="M540" s="175" t="e">
        <f t="shared" si="238"/>
        <v>#REF!</v>
      </c>
      <c r="N540" s="175" t="e">
        <f t="shared" si="239"/>
        <v>#REF!</v>
      </c>
      <c r="O540" s="175" t="e">
        <f t="shared" si="240"/>
        <v>#REF!</v>
      </c>
      <c r="P540" s="175" t="e">
        <f t="shared" ref="P540:Q540" si="250">N540+L540</f>
        <v>#REF!</v>
      </c>
      <c r="Q540" s="175" t="e">
        <f t="shared" si="250"/>
        <v>#REF!</v>
      </c>
      <c r="R540" s="155"/>
      <c r="S540" s="124"/>
      <c r="T540" s="119">
        <f t="shared" ref="T540:U540" si="251">T537</f>
        <v>85000</v>
      </c>
      <c r="U540" s="119">
        <f t="shared" si="251"/>
        <v>115000</v>
      </c>
      <c r="V540" s="124"/>
      <c r="W540" s="124"/>
      <c r="X540" s="124"/>
      <c r="Y540" s="124"/>
      <c r="Z540" s="124"/>
    </row>
    <row r="541" spans="1:26" ht="39" hidden="1" customHeight="1" outlineLevel="1">
      <c r="A541" s="140"/>
      <c r="B541" s="155" t="s">
        <v>887</v>
      </c>
      <c r="C541" s="155"/>
      <c r="D541" s="140"/>
      <c r="E541" s="156">
        <v>56</v>
      </c>
      <c r="F541" s="157">
        <v>0.25</v>
      </c>
      <c r="G541" s="157">
        <v>0.25</v>
      </c>
      <c r="H541" s="157">
        <v>0.85</v>
      </c>
      <c r="I541" s="157">
        <v>1</v>
      </c>
      <c r="J541" s="157">
        <f t="shared" ref="J541:J542" si="252">I541*(G541+F541)*2*H541*E541</f>
        <v>47.6</v>
      </c>
      <c r="K541" s="157"/>
      <c r="L541" s="175" t="e">
        <f t="shared" si="237"/>
        <v>#REF!</v>
      </c>
      <c r="M541" s="175" t="e">
        <f t="shared" si="238"/>
        <v>#REF!</v>
      </c>
      <c r="N541" s="175" t="e">
        <f t="shared" si="239"/>
        <v>#REF!</v>
      </c>
      <c r="O541" s="175" t="e">
        <f t="shared" si="240"/>
        <v>#REF!</v>
      </c>
      <c r="P541" s="175" t="e">
        <f t="shared" ref="P541:Q541" si="253">N541+L541</f>
        <v>#REF!</v>
      </c>
      <c r="Q541" s="175" t="e">
        <f t="shared" si="253"/>
        <v>#REF!</v>
      </c>
      <c r="R541" s="155"/>
      <c r="S541" s="124"/>
      <c r="T541" s="119">
        <f>'C02.CSA_OFFICE'!T374</f>
        <v>0</v>
      </c>
      <c r="U541" s="119">
        <f>'C02.CSA_OFFICE'!U374</f>
        <v>0</v>
      </c>
      <c r="V541" s="124"/>
      <c r="W541" s="124"/>
      <c r="X541" s="124"/>
      <c r="Y541" s="124"/>
      <c r="Z541" s="124"/>
    </row>
    <row r="542" spans="1:26" ht="39" hidden="1" customHeight="1" outlineLevel="1">
      <c r="A542" s="140"/>
      <c r="B542" s="155" t="s">
        <v>888</v>
      </c>
      <c r="C542" s="155"/>
      <c r="D542" s="140"/>
      <c r="E542" s="156">
        <v>3</v>
      </c>
      <c r="F542" s="157">
        <v>0.45</v>
      </c>
      <c r="G542" s="157">
        <v>0.25</v>
      </c>
      <c r="H542" s="157">
        <v>0.85</v>
      </c>
      <c r="I542" s="157">
        <v>1</v>
      </c>
      <c r="J542" s="157">
        <f t="shared" si="252"/>
        <v>3.57</v>
      </c>
      <c r="K542" s="157"/>
      <c r="L542" s="175" t="e">
        <f t="shared" si="237"/>
        <v>#REF!</v>
      </c>
      <c r="M542" s="175" t="e">
        <f t="shared" si="238"/>
        <v>#REF!</v>
      </c>
      <c r="N542" s="175" t="e">
        <f t="shared" si="239"/>
        <v>#REF!</v>
      </c>
      <c r="O542" s="175" t="e">
        <f t="shared" si="240"/>
        <v>#REF!</v>
      </c>
      <c r="P542" s="175" t="e">
        <f t="shared" ref="P542:Q542" si="254">N542+L542</f>
        <v>#REF!</v>
      </c>
      <c r="Q542" s="175" t="e">
        <f t="shared" si="254"/>
        <v>#REF!</v>
      </c>
      <c r="R542" s="155"/>
      <c r="S542" s="124"/>
      <c r="T542" s="119">
        <f>'C02.CSA_OFFICE'!T375</f>
        <v>0</v>
      </c>
      <c r="U542" s="119">
        <f>'C02.CSA_OFFICE'!U375</f>
        <v>0</v>
      </c>
      <c r="V542" s="124"/>
      <c r="W542" s="124"/>
      <c r="X542" s="124"/>
      <c r="Y542" s="124"/>
      <c r="Z542" s="124"/>
    </row>
    <row r="543" spans="1:26" ht="39" customHeight="1" collapsed="1">
      <c r="A543" s="140">
        <v>4</v>
      </c>
      <c r="B543" s="155" t="s">
        <v>248</v>
      </c>
      <c r="C543" s="155" t="str">
        <f>C540</f>
        <v>Steel frame &amp; Plywood form</v>
      </c>
      <c r="D543" s="158" t="s">
        <v>206</v>
      </c>
      <c r="E543" s="156"/>
      <c r="F543" s="157"/>
      <c r="G543" s="157"/>
      <c r="H543" s="157"/>
      <c r="I543" s="157"/>
      <c r="J543" s="157">
        <f t="shared" ref="J543:J546" si="255">PRODUCT(E543:I543)</f>
        <v>0</v>
      </c>
      <c r="K543" s="157">
        <f>+SUBTOTAL(9,J544:J545)</f>
        <v>203.08799999999999</v>
      </c>
      <c r="L543" s="175" t="e">
        <f t="shared" si="237"/>
        <v>#REF!</v>
      </c>
      <c r="M543" s="175" t="e">
        <f t="shared" si="238"/>
        <v>#REF!</v>
      </c>
      <c r="N543" s="175" t="e">
        <f t="shared" si="239"/>
        <v>#REF!</v>
      </c>
      <c r="O543" s="175" t="e">
        <f t="shared" si="240"/>
        <v>#REF!</v>
      </c>
      <c r="P543" s="175" t="e">
        <f t="shared" ref="P543:Q543" si="256">N543+L543</f>
        <v>#REF!</v>
      </c>
      <c r="Q543" s="175" t="e">
        <f t="shared" si="256"/>
        <v>#REF!</v>
      </c>
      <c r="R543" s="155"/>
      <c r="S543" s="124"/>
      <c r="T543" s="119">
        <f t="shared" ref="T543:U543" si="257">T540</f>
        <v>85000</v>
      </c>
      <c r="U543" s="119">
        <f t="shared" si="257"/>
        <v>115000</v>
      </c>
      <c r="V543" s="124"/>
      <c r="W543" s="124"/>
      <c r="X543" s="124"/>
      <c r="Y543" s="124"/>
      <c r="Z543" s="124"/>
    </row>
    <row r="544" spans="1:26" ht="39" hidden="1" customHeight="1" outlineLevel="1">
      <c r="A544" s="140"/>
      <c r="B544" s="155"/>
      <c r="C544" s="155"/>
      <c r="D544" s="140"/>
      <c r="E544" s="156">
        <v>1</v>
      </c>
      <c r="F544" s="157">
        <f>24.3+23.34+131.48+72.14-7.8+2.6</f>
        <v>246.06</v>
      </c>
      <c r="G544" s="157"/>
      <c r="H544" s="157">
        <v>0.4</v>
      </c>
      <c r="I544" s="157">
        <v>2</v>
      </c>
      <c r="J544" s="157">
        <f t="shared" si="255"/>
        <v>196.84800000000001</v>
      </c>
      <c r="K544" s="157"/>
      <c r="L544" s="175" t="e">
        <f t="shared" si="237"/>
        <v>#REF!</v>
      </c>
      <c r="M544" s="175" t="e">
        <f t="shared" si="238"/>
        <v>#REF!</v>
      </c>
      <c r="N544" s="175" t="e">
        <f t="shared" si="239"/>
        <v>#REF!</v>
      </c>
      <c r="O544" s="175" t="e">
        <f t="shared" si="240"/>
        <v>#REF!</v>
      </c>
      <c r="P544" s="175" t="e">
        <f t="shared" ref="P544:Q544" si="258">N544+L544</f>
        <v>#REF!</v>
      </c>
      <c r="Q544" s="175" t="e">
        <f t="shared" si="258"/>
        <v>#REF!</v>
      </c>
      <c r="R544" s="155"/>
      <c r="S544" s="124"/>
      <c r="T544" s="119">
        <f>'C02.CSA_OFFICE'!T377</f>
        <v>0</v>
      </c>
      <c r="U544" s="119">
        <f>'C02.CSA_OFFICE'!U377</f>
        <v>0</v>
      </c>
      <c r="V544" s="124"/>
      <c r="W544" s="124"/>
      <c r="X544" s="124"/>
      <c r="Y544" s="124"/>
      <c r="Z544" s="124"/>
    </row>
    <row r="545" spans="1:26" ht="39" hidden="1" customHeight="1" outlineLevel="1">
      <c r="A545" s="140"/>
      <c r="B545" s="155"/>
      <c r="C545" s="155"/>
      <c r="D545" s="140"/>
      <c r="E545" s="156">
        <v>1</v>
      </c>
      <c r="F545" s="157">
        <v>7.8</v>
      </c>
      <c r="G545" s="157"/>
      <c r="H545" s="157">
        <v>0.4</v>
      </c>
      <c r="I545" s="157">
        <v>2</v>
      </c>
      <c r="J545" s="157">
        <f t="shared" si="255"/>
        <v>6.24</v>
      </c>
      <c r="K545" s="157"/>
      <c r="L545" s="175" t="e">
        <f t="shared" si="237"/>
        <v>#REF!</v>
      </c>
      <c r="M545" s="175" t="e">
        <f t="shared" si="238"/>
        <v>#REF!</v>
      </c>
      <c r="N545" s="175" t="e">
        <f t="shared" si="239"/>
        <v>#REF!</v>
      </c>
      <c r="O545" s="175" t="e">
        <f t="shared" si="240"/>
        <v>#REF!</v>
      </c>
      <c r="P545" s="175" t="e">
        <f t="shared" ref="P545:Q545" si="259">N545+L545</f>
        <v>#REF!</v>
      </c>
      <c r="Q545" s="175" t="e">
        <f t="shared" si="259"/>
        <v>#REF!</v>
      </c>
      <c r="R545" s="155"/>
      <c r="S545" s="124"/>
      <c r="T545" s="119">
        <f>'C02.CSA_OFFICE'!T378</f>
        <v>0</v>
      </c>
      <c r="U545" s="119">
        <f>'C02.CSA_OFFICE'!U378</f>
        <v>0</v>
      </c>
      <c r="V545" s="124"/>
      <c r="W545" s="124"/>
      <c r="X545" s="124"/>
      <c r="Y545" s="124"/>
      <c r="Z545" s="124"/>
    </row>
    <row r="546" spans="1:26" ht="39" customHeight="1" collapsed="1">
      <c r="A546" s="140">
        <v>5</v>
      </c>
      <c r="B546" s="155" t="s">
        <v>894</v>
      </c>
      <c r="C546" s="155" t="str">
        <f>C543</f>
        <v>Steel frame &amp; Plywood form</v>
      </c>
      <c r="D546" s="158" t="s">
        <v>206</v>
      </c>
      <c r="E546" s="156"/>
      <c r="F546" s="157"/>
      <c r="G546" s="157"/>
      <c r="H546" s="157"/>
      <c r="I546" s="157"/>
      <c r="J546" s="157">
        <f t="shared" si="255"/>
        <v>0</v>
      </c>
      <c r="K546" s="157">
        <f>+SUBTOTAL(9,J547:J549)</f>
        <v>149.72</v>
      </c>
      <c r="L546" s="175" t="e">
        <f t="shared" si="237"/>
        <v>#REF!</v>
      </c>
      <c r="M546" s="175" t="e">
        <f t="shared" si="238"/>
        <v>#REF!</v>
      </c>
      <c r="N546" s="175" t="e">
        <f t="shared" si="239"/>
        <v>#REF!</v>
      </c>
      <c r="O546" s="175" t="e">
        <f t="shared" si="240"/>
        <v>#REF!</v>
      </c>
      <c r="P546" s="175" t="e">
        <f t="shared" ref="P546:Q546" si="260">N546+L546</f>
        <v>#REF!</v>
      </c>
      <c r="Q546" s="175" t="e">
        <f t="shared" si="260"/>
        <v>#REF!</v>
      </c>
      <c r="R546" s="155"/>
      <c r="S546" s="124"/>
      <c r="T546" s="119">
        <f t="shared" ref="T546:U546" si="261">T543</f>
        <v>85000</v>
      </c>
      <c r="U546" s="119">
        <f t="shared" si="261"/>
        <v>115000</v>
      </c>
      <c r="V546" s="124"/>
      <c r="W546" s="124"/>
      <c r="X546" s="124"/>
      <c r="Y546" s="124"/>
      <c r="Z546" s="124"/>
    </row>
    <row r="547" spans="1:26" ht="39" hidden="1" customHeight="1" outlineLevel="1">
      <c r="A547" s="140"/>
      <c r="B547" s="155" t="s">
        <v>887</v>
      </c>
      <c r="C547" s="155"/>
      <c r="D547" s="140"/>
      <c r="E547" s="156">
        <v>56</v>
      </c>
      <c r="F547" s="157">
        <v>0.2</v>
      </c>
      <c r="G547" s="157">
        <v>0.2</v>
      </c>
      <c r="H547" s="157">
        <v>1.9</v>
      </c>
      <c r="I547" s="157">
        <v>1</v>
      </c>
      <c r="J547" s="157">
        <f t="shared" ref="J547:J549" si="262">I547*(G547+F547)*2*H547*E547</f>
        <v>85.12</v>
      </c>
      <c r="K547" s="157"/>
      <c r="L547" s="175" t="e">
        <f t="shared" si="237"/>
        <v>#REF!</v>
      </c>
      <c r="M547" s="175" t="e">
        <f t="shared" si="238"/>
        <v>#REF!</v>
      </c>
      <c r="N547" s="175" t="e">
        <f t="shared" si="239"/>
        <v>#REF!</v>
      </c>
      <c r="O547" s="175" t="e">
        <f t="shared" si="240"/>
        <v>#REF!</v>
      </c>
      <c r="P547" s="175" t="e">
        <f t="shared" ref="P547:Q547" si="263">N547+L547</f>
        <v>#REF!</v>
      </c>
      <c r="Q547" s="175" t="e">
        <f t="shared" si="263"/>
        <v>#REF!</v>
      </c>
      <c r="R547" s="155"/>
      <c r="S547" s="124"/>
      <c r="T547" s="119">
        <f>'C02.CSA_OFFICE'!T380</f>
        <v>0</v>
      </c>
      <c r="U547" s="119">
        <f>'C02.CSA_OFFICE'!U380</f>
        <v>0</v>
      </c>
      <c r="V547" s="124"/>
      <c r="W547" s="124"/>
      <c r="X547" s="124"/>
      <c r="Y547" s="124"/>
      <c r="Z547" s="124"/>
    </row>
    <row r="548" spans="1:26" ht="39" hidden="1" customHeight="1" outlineLevel="1">
      <c r="A548" s="140"/>
      <c r="B548" s="155" t="s">
        <v>891</v>
      </c>
      <c r="C548" s="155"/>
      <c r="D548" s="140"/>
      <c r="E548" s="156">
        <v>38</v>
      </c>
      <c r="F548" s="157">
        <v>0.2</v>
      </c>
      <c r="G548" s="157">
        <v>0.2</v>
      </c>
      <c r="H548" s="157">
        <v>1.9</v>
      </c>
      <c r="I548" s="157">
        <v>1</v>
      </c>
      <c r="J548" s="157">
        <f t="shared" si="262"/>
        <v>57.76</v>
      </c>
      <c r="K548" s="157"/>
      <c r="L548" s="175" t="e">
        <f t="shared" si="237"/>
        <v>#REF!</v>
      </c>
      <c r="M548" s="175" t="e">
        <f t="shared" si="238"/>
        <v>#REF!</v>
      </c>
      <c r="N548" s="175" t="e">
        <f t="shared" si="239"/>
        <v>#REF!</v>
      </c>
      <c r="O548" s="175" t="e">
        <f t="shared" si="240"/>
        <v>#REF!</v>
      </c>
      <c r="P548" s="175" t="e">
        <f t="shared" ref="P548:Q548" si="264">N548+L548</f>
        <v>#REF!</v>
      </c>
      <c r="Q548" s="175" t="e">
        <f t="shared" si="264"/>
        <v>#REF!</v>
      </c>
      <c r="R548" s="155"/>
      <c r="S548" s="124"/>
      <c r="T548" s="119">
        <f>'C02.CSA_OFFICE'!T381</f>
        <v>0</v>
      </c>
      <c r="U548" s="119">
        <f>'C02.CSA_OFFICE'!U381</f>
        <v>0</v>
      </c>
      <c r="V548" s="124"/>
      <c r="W548" s="124"/>
      <c r="X548" s="124"/>
      <c r="Y548" s="124"/>
      <c r="Z548" s="124"/>
    </row>
    <row r="549" spans="1:26" ht="39" hidden="1" customHeight="1" outlineLevel="1">
      <c r="A549" s="140"/>
      <c r="B549" s="155" t="s">
        <v>888</v>
      </c>
      <c r="C549" s="155"/>
      <c r="D549" s="140"/>
      <c r="E549" s="156">
        <v>3</v>
      </c>
      <c r="F549" s="157">
        <v>0.4</v>
      </c>
      <c r="G549" s="157">
        <v>0.2</v>
      </c>
      <c r="H549" s="157">
        <v>1.9</v>
      </c>
      <c r="I549" s="157">
        <v>1</v>
      </c>
      <c r="J549" s="157">
        <f t="shared" si="262"/>
        <v>6.84</v>
      </c>
      <c r="K549" s="157"/>
      <c r="L549" s="175" t="e">
        <f t="shared" si="237"/>
        <v>#REF!</v>
      </c>
      <c r="M549" s="175" t="e">
        <f t="shared" si="238"/>
        <v>#REF!</v>
      </c>
      <c r="N549" s="175" t="e">
        <f t="shared" si="239"/>
        <v>#REF!</v>
      </c>
      <c r="O549" s="175" t="e">
        <f t="shared" si="240"/>
        <v>#REF!</v>
      </c>
      <c r="P549" s="175" t="e">
        <f t="shared" ref="P549:Q549" si="265">N549+L549</f>
        <v>#REF!</v>
      </c>
      <c r="Q549" s="175" t="e">
        <f t="shared" si="265"/>
        <v>#REF!</v>
      </c>
      <c r="R549" s="155"/>
      <c r="S549" s="124"/>
      <c r="T549" s="119">
        <f>'C02.CSA_OFFICE'!T382</f>
        <v>0</v>
      </c>
      <c r="U549" s="119">
        <f>'C02.CSA_OFFICE'!U382</f>
        <v>0</v>
      </c>
      <c r="V549" s="124"/>
      <c r="W549" s="124"/>
      <c r="X549" s="124"/>
      <c r="Y549" s="124"/>
      <c r="Z549" s="124"/>
    </row>
    <row r="550" spans="1:26" ht="39" customHeight="1" collapsed="1">
      <c r="A550" s="140">
        <v>6</v>
      </c>
      <c r="B550" s="155" t="s">
        <v>510</v>
      </c>
      <c r="C550" s="155" t="str">
        <f>C546</f>
        <v>Steel frame &amp; Plywood form</v>
      </c>
      <c r="D550" s="158" t="s">
        <v>206</v>
      </c>
      <c r="E550" s="156"/>
      <c r="F550" s="157"/>
      <c r="G550" s="157"/>
      <c r="H550" s="157"/>
      <c r="I550" s="157"/>
      <c r="J550" s="157"/>
      <c r="K550" s="157">
        <f>+SUBTOTAL(9,J551:J552)</f>
        <v>75.378</v>
      </c>
      <c r="L550" s="175" t="e">
        <f t="shared" si="237"/>
        <v>#REF!</v>
      </c>
      <c r="M550" s="175" t="e">
        <f t="shared" si="238"/>
        <v>#REF!</v>
      </c>
      <c r="N550" s="175" t="e">
        <f t="shared" si="239"/>
        <v>#REF!</v>
      </c>
      <c r="O550" s="175" t="e">
        <f t="shared" si="240"/>
        <v>#REF!</v>
      </c>
      <c r="P550" s="175" t="e">
        <f t="shared" ref="P550:Q550" si="266">N550+L550</f>
        <v>#REF!</v>
      </c>
      <c r="Q550" s="175" t="e">
        <f t="shared" si="266"/>
        <v>#REF!</v>
      </c>
      <c r="R550" s="155"/>
      <c r="S550" s="124"/>
      <c r="T550" s="119">
        <f t="shared" ref="T550:U550" si="267">T546</f>
        <v>85000</v>
      </c>
      <c r="U550" s="119">
        <f t="shared" si="267"/>
        <v>115000</v>
      </c>
      <c r="V550" s="124"/>
      <c r="W550" s="124"/>
      <c r="X550" s="124"/>
      <c r="Y550" s="124"/>
      <c r="Z550" s="124"/>
    </row>
    <row r="551" spans="1:26" ht="39" hidden="1" customHeight="1" outlineLevel="1">
      <c r="A551" s="140"/>
      <c r="B551" s="155"/>
      <c r="C551" s="155"/>
      <c r="D551" s="140"/>
      <c r="E551" s="156">
        <v>1</v>
      </c>
      <c r="F551" s="157">
        <f t="shared" ref="F551:F552" si="268">F544</f>
        <v>246.06</v>
      </c>
      <c r="G551" s="157"/>
      <c r="H551" s="157">
        <v>0.1</v>
      </c>
      <c r="I551" s="157">
        <v>3</v>
      </c>
      <c r="J551" s="157">
        <f t="shared" ref="J551:J552" si="269">PRODUCT(E551:I551)</f>
        <v>73.817999999999998</v>
      </c>
      <c r="K551" s="157"/>
      <c r="L551" s="175"/>
      <c r="M551" s="175"/>
      <c r="N551" s="175"/>
      <c r="O551" s="175"/>
      <c r="P551" s="175"/>
      <c r="Q551" s="175"/>
      <c r="R551" s="155"/>
      <c r="S551" s="124"/>
      <c r="T551" s="119"/>
      <c r="U551" s="119"/>
      <c r="V551" s="124"/>
      <c r="W551" s="124"/>
      <c r="X551" s="124"/>
      <c r="Y551" s="124"/>
      <c r="Z551" s="124"/>
    </row>
    <row r="552" spans="1:26" ht="39" hidden="1" customHeight="1" outlineLevel="1">
      <c r="A552" s="140"/>
      <c r="B552" s="155"/>
      <c r="C552" s="155"/>
      <c r="D552" s="140"/>
      <c r="E552" s="156">
        <v>1</v>
      </c>
      <c r="F552" s="157">
        <f t="shared" si="268"/>
        <v>7.8</v>
      </c>
      <c r="G552" s="157"/>
      <c r="H552" s="157">
        <v>0.1</v>
      </c>
      <c r="I552" s="157">
        <v>2</v>
      </c>
      <c r="J552" s="157">
        <f t="shared" si="269"/>
        <v>1.56</v>
      </c>
      <c r="K552" s="157"/>
      <c r="L552" s="175"/>
      <c r="M552" s="175"/>
      <c r="N552" s="175"/>
      <c r="O552" s="175"/>
      <c r="P552" s="175"/>
      <c r="Q552" s="175"/>
      <c r="R552" s="155"/>
      <c r="S552" s="124"/>
      <c r="T552" s="119"/>
      <c r="U552" s="119"/>
      <c r="V552" s="124"/>
      <c r="W552" s="124"/>
      <c r="X552" s="124"/>
      <c r="Y552" s="124"/>
      <c r="Z552" s="124"/>
    </row>
    <row r="553" spans="1:26" ht="27.75" customHeight="1">
      <c r="A553" s="154" t="s">
        <v>218</v>
      </c>
      <c r="B553" s="159" t="s">
        <v>251</v>
      </c>
      <c r="C553" s="153"/>
      <c r="D553" s="154"/>
      <c r="E553" s="154"/>
      <c r="F553" s="154"/>
      <c r="G553" s="154"/>
      <c r="H553" s="154"/>
      <c r="I553" s="154"/>
      <c r="J553" s="154"/>
      <c r="K553" s="151"/>
      <c r="L553" s="174"/>
      <c r="M553" s="174"/>
      <c r="N553" s="174"/>
      <c r="O553" s="174"/>
      <c r="P553" s="174"/>
      <c r="Q553" s="174"/>
      <c r="R553" s="153"/>
      <c r="S553" s="180"/>
      <c r="T553" s="119"/>
      <c r="U553" s="119"/>
      <c r="V553" s="180"/>
      <c r="W553" s="180"/>
      <c r="X553" s="180"/>
      <c r="Y553" s="180"/>
      <c r="Z553" s="180"/>
    </row>
    <row r="554" spans="1:26" ht="33.75" customHeight="1">
      <c r="A554" s="140">
        <v>1</v>
      </c>
      <c r="B554" s="155" t="s">
        <v>378</v>
      </c>
      <c r="C554" s="155" t="s">
        <v>695</v>
      </c>
      <c r="D554" s="214" t="s">
        <v>254</v>
      </c>
      <c r="E554" s="156"/>
      <c r="F554" s="157"/>
      <c r="G554" s="157"/>
      <c r="H554" s="157"/>
      <c r="I554" s="157"/>
      <c r="J554" s="157"/>
      <c r="K554" s="157">
        <f>389.5+132.9</f>
        <v>522.4</v>
      </c>
      <c r="L554" s="175" t="e">
        <f t="shared" ref="L554:L557" si="270">T554*$T$5</f>
        <v>#REF!</v>
      </c>
      <c r="M554" s="175" t="e">
        <f t="shared" ref="M554:M557" si="271">ROUND(L554*K554,0)</f>
        <v>#REF!</v>
      </c>
      <c r="N554" s="175" t="e">
        <f t="shared" ref="N554:N557" si="272">U554*$T$5</f>
        <v>#REF!</v>
      </c>
      <c r="O554" s="175" t="e">
        <f t="shared" ref="O554:O557" si="273">ROUND(N554*K554,0)</f>
        <v>#REF!</v>
      </c>
      <c r="P554" s="175" t="e">
        <f t="shared" ref="P554:Q554" si="274">N554+L554</f>
        <v>#REF!</v>
      </c>
      <c r="Q554" s="175" t="e">
        <f t="shared" si="274"/>
        <v>#REF!</v>
      </c>
      <c r="R554" s="155"/>
      <c r="S554" s="124"/>
      <c r="T554" s="119">
        <f>15820*1.08</f>
        <v>17085.599999999999</v>
      </c>
      <c r="U554" s="119">
        <v>3200</v>
      </c>
      <c r="V554" s="124"/>
      <c r="W554" s="124"/>
      <c r="X554" s="124"/>
      <c r="Y554" s="124"/>
      <c r="Z554" s="124"/>
    </row>
    <row r="555" spans="1:26" ht="33.75" customHeight="1">
      <c r="A555" s="140">
        <v>2</v>
      </c>
      <c r="B555" s="155" t="s">
        <v>511</v>
      </c>
      <c r="C555" s="155" t="s">
        <v>695</v>
      </c>
      <c r="D555" s="214" t="s">
        <v>254</v>
      </c>
      <c r="E555" s="156"/>
      <c r="F555" s="157"/>
      <c r="G555" s="157"/>
      <c r="H555" s="157"/>
      <c r="I555" s="157"/>
      <c r="J555" s="157"/>
      <c r="K555" s="157">
        <f>79.8+379+380.3+1817.2+26.5+90</f>
        <v>2772.8</v>
      </c>
      <c r="L555" s="175" t="e">
        <f t="shared" si="270"/>
        <v>#REF!</v>
      </c>
      <c r="M555" s="175" t="e">
        <f t="shared" si="271"/>
        <v>#REF!</v>
      </c>
      <c r="N555" s="175" t="e">
        <f t="shared" si="272"/>
        <v>#REF!</v>
      </c>
      <c r="O555" s="175" t="e">
        <f t="shared" si="273"/>
        <v>#REF!</v>
      </c>
      <c r="P555" s="175" t="e">
        <f t="shared" ref="P555:Q555" si="275">N555+L555</f>
        <v>#REF!</v>
      </c>
      <c r="Q555" s="175" t="e">
        <f t="shared" si="275"/>
        <v>#REF!</v>
      </c>
      <c r="R555" s="155"/>
      <c r="S555" s="124"/>
      <c r="T555" s="119">
        <f t="shared" ref="T555:U555" si="276">T554</f>
        <v>17085.599999999999</v>
      </c>
      <c r="U555" s="119">
        <f t="shared" si="276"/>
        <v>3200</v>
      </c>
      <c r="V555" s="124"/>
      <c r="W555" s="124"/>
      <c r="X555" s="124"/>
      <c r="Y555" s="124"/>
      <c r="Z555" s="124"/>
    </row>
    <row r="556" spans="1:26" ht="33.75" customHeight="1">
      <c r="A556" s="140">
        <v>3</v>
      </c>
      <c r="B556" s="155" t="s">
        <v>541</v>
      </c>
      <c r="C556" s="155" t="str">
        <f t="shared" ref="C556:C557" si="277">C554</f>
        <v>D&lt;10mm CB240, D&gt;=10mm CB300</v>
      </c>
      <c r="D556" s="214" t="s">
        <v>254</v>
      </c>
      <c r="E556" s="156"/>
      <c r="F556" s="157"/>
      <c r="G556" s="157"/>
      <c r="H556" s="157"/>
      <c r="I556" s="157"/>
      <c r="J556" s="157"/>
      <c r="K556" s="157">
        <f>183.8+1335.9+93.5+689.4+18.6+185.6</f>
        <v>2506.8000000000002</v>
      </c>
      <c r="L556" s="175" t="e">
        <f t="shared" si="270"/>
        <v>#REF!</v>
      </c>
      <c r="M556" s="175" t="e">
        <f t="shared" si="271"/>
        <v>#REF!</v>
      </c>
      <c r="N556" s="175" t="e">
        <f t="shared" si="272"/>
        <v>#REF!</v>
      </c>
      <c r="O556" s="175" t="e">
        <f t="shared" si="273"/>
        <v>#REF!</v>
      </c>
      <c r="P556" s="175" t="e">
        <f t="shared" ref="P556:Q556" si="278">N556+L556</f>
        <v>#REF!</v>
      </c>
      <c r="Q556" s="175" t="e">
        <f t="shared" si="278"/>
        <v>#REF!</v>
      </c>
      <c r="R556" s="155"/>
      <c r="S556" s="124"/>
      <c r="T556" s="119">
        <f t="shared" ref="T556:U556" si="279">T555</f>
        <v>17085.599999999999</v>
      </c>
      <c r="U556" s="119">
        <f t="shared" si="279"/>
        <v>3200</v>
      </c>
      <c r="V556" s="124"/>
      <c r="W556" s="124"/>
      <c r="X556" s="124"/>
      <c r="Y556" s="124"/>
      <c r="Z556" s="124"/>
    </row>
    <row r="557" spans="1:26" ht="33.75" customHeight="1">
      <c r="A557" s="140">
        <v>4</v>
      </c>
      <c r="B557" s="155" t="s">
        <v>895</v>
      </c>
      <c r="C557" s="155" t="str">
        <f t="shared" si="277"/>
        <v>D&lt;10mm CB240, D&gt;=10mm CB300</v>
      </c>
      <c r="D557" s="214" t="s">
        <v>254</v>
      </c>
      <c r="E557" s="156"/>
      <c r="F557" s="157"/>
      <c r="G557" s="157"/>
      <c r="H557" s="157"/>
      <c r="I557" s="157"/>
      <c r="J557" s="157"/>
      <c r="K557" s="157">
        <f>76.7+313.8+4.2+14.3</f>
        <v>409</v>
      </c>
      <c r="L557" s="175" t="e">
        <f t="shared" si="270"/>
        <v>#REF!</v>
      </c>
      <c r="M557" s="175" t="e">
        <f t="shared" si="271"/>
        <v>#REF!</v>
      </c>
      <c r="N557" s="175" t="e">
        <f t="shared" si="272"/>
        <v>#REF!</v>
      </c>
      <c r="O557" s="175" t="e">
        <f t="shared" si="273"/>
        <v>#REF!</v>
      </c>
      <c r="P557" s="175" t="e">
        <f t="shared" ref="P557:Q557" si="280">N557+L557</f>
        <v>#REF!</v>
      </c>
      <c r="Q557" s="175" t="e">
        <f t="shared" si="280"/>
        <v>#REF!</v>
      </c>
      <c r="R557" s="155"/>
      <c r="S557" s="124"/>
      <c r="T557" s="119">
        <f t="shared" ref="T557:U557" si="281">T556</f>
        <v>17085.599999999999</v>
      </c>
      <c r="U557" s="119">
        <f t="shared" si="281"/>
        <v>3200</v>
      </c>
      <c r="V557" s="124"/>
      <c r="W557" s="124"/>
      <c r="X557" s="124"/>
      <c r="Y557" s="124"/>
      <c r="Z557" s="124"/>
    </row>
    <row r="558" spans="1:26" ht="27.75" customHeight="1">
      <c r="A558" s="152"/>
      <c r="B558" s="153" t="s">
        <v>284</v>
      </c>
      <c r="C558" s="153"/>
      <c r="D558" s="154"/>
      <c r="E558" s="150"/>
      <c r="F558" s="151"/>
      <c r="G558" s="151"/>
      <c r="H558" s="151"/>
      <c r="I558" s="151"/>
      <c r="J558" s="151"/>
      <c r="K558" s="151"/>
      <c r="L558" s="175"/>
      <c r="M558" s="175"/>
      <c r="N558" s="175"/>
      <c r="O558" s="175"/>
      <c r="P558" s="175"/>
      <c r="Q558" s="175">
        <f>O558+M558</f>
        <v>0</v>
      </c>
      <c r="R558" s="153"/>
      <c r="S558" s="124"/>
      <c r="T558" s="119"/>
      <c r="U558" s="119"/>
      <c r="V558" s="124"/>
      <c r="W558" s="124"/>
      <c r="X558" s="124"/>
      <c r="Y558" s="124"/>
      <c r="Z558" s="124"/>
    </row>
    <row r="559" spans="1:26" ht="33.75" customHeight="1" collapsed="1">
      <c r="A559" s="140">
        <v>1</v>
      </c>
      <c r="B559" s="155" t="s">
        <v>896</v>
      </c>
      <c r="C559" s="155" t="s">
        <v>897</v>
      </c>
      <c r="D559" s="214" t="s">
        <v>206</v>
      </c>
      <c r="E559" s="156"/>
      <c r="F559" s="157"/>
      <c r="G559" s="157"/>
      <c r="H559" s="157"/>
      <c r="I559" s="157"/>
      <c r="J559" s="157"/>
      <c r="K559" s="157">
        <f>J560</f>
        <v>370.23399999999998</v>
      </c>
      <c r="L559" s="175" t="e">
        <f t="shared" ref="L559:L599" si="282">T559*$T$5</f>
        <v>#REF!</v>
      </c>
      <c r="M559" s="175" t="e">
        <f t="shared" ref="M559:M599" si="283">ROUND(L559*K559,0)</f>
        <v>#REF!</v>
      </c>
      <c r="N559" s="175" t="e">
        <f t="shared" ref="N559:N599" si="284">U559*$T$5</f>
        <v>#REF!</v>
      </c>
      <c r="O559" s="175" t="e">
        <f t="shared" ref="O559:O599" si="285">ROUND(N559*K559,0)</f>
        <v>#REF!</v>
      </c>
      <c r="P559" s="175" t="e">
        <f t="shared" ref="P559:Q559" si="286">N559+L559</f>
        <v>#REF!</v>
      </c>
      <c r="Q559" s="175" t="e">
        <f t="shared" si="286"/>
        <v>#REF!</v>
      </c>
      <c r="R559" s="155"/>
      <c r="S559" s="124"/>
      <c r="T559" s="119">
        <f>'C02.CSA_OFFICE'!T837</f>
        <v>125000</v>
      </c>
      <c r="U559" s="119">
        <f>'C02.CSA_OFFICE'!U837</f>
        <v>65000</v>
      </c>
      <c r="V559" s="124"/>
      <c r="W559" s="124"/>
      <c r="X559" s="124"/>
      <c r="Y559" s="124"/>
      <c r="Z559" s="124"/>
    </row>
    <row r="560" spans="1:26" ht="25.5" hidden="1" customHeight="1" outlineLevel="1">
      <c r="A560" s="140"/>
      <c r="B560" s="155" t="s">
        <v>897</v>
      </c>
      <c r="C560" s="155"/>
      <c r="D560" s="140"/>
      <c r="E560" s="156">
        <v>1</v>
      </c>
      <c r="F560" s="214">
        <f>206.96-73*0.2-0.02*5+2.6</f>
        <v>194.86</v>
      </c>
      <c r="G560" s="214"/>
      <c r="H560" s="214">
        <v>1.9</v>
      </c>
      <c r="I560" s="157">
        <v>1</v>
      </c>
      <c r="J560" s="157">
        <f>PRODUCT(E560:I560)</f>
        <v>370.23399999999998</v>
      </c>
      <c r="K560" s="157"/>
      <c r="L560" s="175" t="e">
        <f t="shared" si="282"/>
        <v>#REF!</v>
      </c>
      <c r="M560" s="175" t="e">
        <f t="shared" si="283"/>
        <v>#REF!</v>
      </c>
      <c r="N560" s="175" t="e">
        <f t="shared" si="284"/>
        <v>#REF!</v>
      </c>
      <c r="O560" s="175" t="e">
        <f t="shared" si="285"/>
        <v>#REF!</v>
      </c>
      <c r="P560" s="175" t="e">
        <f t="shared" ref="P560:Q560" si="287">N560+L560</f>
        <v>#REF!</v>
      </c>
      <c r="Q560" s="175" t="e">
        <f t="shared" si="287"/>
        <v>#REF!</v>
      </c>
      <c r="R560" s="155"/>
      <c r="S560" s="124"/>
      <c r="T560" s="119"/>
      <c r="U560" s="119"/>
      <c r="V560" s="124"/>
      <c r="W560" s="124"/>
      <c r="X560" s="124"/>
      <c r="Y560" s="124"/>
      <c r="Z560" s="124"/>
    </row>
    <row r="561" spans="1:26" ht="25.5" hidden="1" customHeight="1" outlineLevel="1">
      <c r="A561" s="140"/>
      <c r="B561" s="155"/>
      <c r="C561" s="155"/>
      <c r="D561" s="140"/>
      <c r="E561" s="156"/>
      <c r="F561" s="214"/>
      <c r="G561" s="214"/>
      <c r="H561" s="214"/>
      <c r="I561" s="157"/>
      <c r="J561" s="157"/>
      <c r="K561" s="157"/>
      <c r="L561" s="175" t="e">
        <f t="shared" si="282"/>
        <v>#REF!</v>
      </c>
      <c r="M561" s="175" t="e">
        <f t="shared" si="283"/>
        <v>#REF!</v>
      </c>
      <c r="N561" s="175" t="e">
        <f t="shared" si="284"/>
        <v>#REF!</v>
      </c>
      <c r="O561" s="175" t="e">
        <f t="shared" si="285"/>
        <v>#REF!</v>
      </c>
      <c r="P561" s="175" t="e">
        <f t="shared" ref="P561:Q561" si="288">N561+L561</f>
        <v>#REF!</v>
      </c>
      <c r="Q561" s="175" t="e">
        <f t="shared" si="288"/>
        <v>#REF!</v>
      </c>
      <c r="R561" s="155"/>
      <c r="S561" s="124"/>
      <c r="T561" s="119"/>
      <c r="U561" s="119"/>
      <c r="V561" s="124"/>
      <c r="W561" s="124"/>
      <c r="X561" s="124"/>
      <c r="Y561" s="124"/>
      <c r="Z561" s="124"/>
    </row>
    <row r="562" spans="1:26" ht="33.75" customHeight="1" collapsed="1">
      <c r="A562" s="140">
        <v>2</v>
      </c>
      <c r="B562" s="155" t="s">
        <v>898</v>
      </c>
      <c r="C562" s="155" t="s">
        <v>899</v>
      </c>
      <c r="D562" s="214" t="s">
        <v>206</v>
      </c>
      <c r="E562" s="156"/>
      <c r="F562" s="157"/>
      <c r="G562" s="157"/>
      <c r="H562" s="157"/>
      <c r="I562" s="157"/>
      <c r="J562" s="157"/>
      <c r="K562" s="157">
        <f>J563</f>
        <v>13.68</v>
      </c>
      <c r="L562" s="175" t="e">
        <f t="shared" si="282"/>
        <v>#REF!</v>
      </c>
      <c r="M562" s="175" t="e">
        <f t="shared" si="283"/>
        <v>#REF!</v>
      </c>
      <c r="N562" s="175" t="e">
        <f t="shared" si="284"/>
        <v>#REF!</v>
      </c>
      <c r="O562" s="175" t="e">
        <f t="shared" si="285"/>
        <v>#REF!</v>
      </c>
      <c r="P562" s="175" t="e">
        <f t="shared" ref="P562:Q562" si="289">N562+L562</f>
        <v>#REF!</v>
      </c>
      <c r="Q562" s="175" t="e">
        <f t="shared" si="289"/>
        <v>#REF!</v>
      </c>
      <c r="R562" s="155"/>
      <c r="S562" s="124"/>
      <c r="T562" s="119">
        <f t="shared" ref="T562:U562" si="290">T559</f>
        <v>125000</v>
      </c>
      <c r="U562" s="119">
        <f t="shared" si="290"/>
        <v>65000</v>
      </c>
      <c r="V562" s="124"/>
      <c r="W562" s="124"/>
      <c r="X562" s="124"/>
      <c r="Y562" s="124"/>
      <c r="Z562" s="124"/>
    </row>
    <row r="563" spans="1:26" ht="25.5" hidden="1" customHeight="1" outlineLevel="1">
      <c r="A563" s="140"/>
      <c r="B563" s="155" t="s">
        <v>899</v>
      </c>
      <c r="C563" s="155"/>
      <c r="D563" s="140"/>
      <c r="E563" s="156">
        <v>1</v>
      </c>
      <c r="F563" s="214">
        <f>11.4+3.8+19</f>
        <v>34.200000000000003</v>
      </c>
      <c r="G563" s="214"/>
      <c r="H563" s="214">
        <v>0.4</v>
      </c>
      <c r="I563" s="157">
        <v>1</v>
      </c>
      <c r="J563" s="157">
        <f>PRODUCT(E563:I563)</f>
        <v>13.68</v>
      </c>
      <c r="K563" s="157"/>
      <c r="L563" s="175" t="e">
        <f t="shared" si="282"/>
        <v>#REF!</v>
      </c>
      <c r="M563" s="175" t="e">
        <f t="shared" si="283"/>
        <v>#REF!</v>
      </c>
      <c r="N563" s="175" t="e">
        <f t="shared" si="284"/>
        <v>#REF!</v>
      </c>
      <c r="O563" s="175" t="e">
        <f t="shared" si="285"/>
        <v>#REF!</v>
      </c>
      <c r="P563" s="175" t="e">
        <f t="shared" ref="P563:Q563" si="291">N563+L563</f>
        <v>#REF!</v>
      </c>
      <c r="Q563" s="175" t="e">
        <f t="shared" si="291"/>
        <v>#REF!</v>
      </c>
      <c r="R563" s="155"/>
      <c r="S563" s="124"/>
      <c r="T563" s="119"/>
      <c r="U563" s="119"/>
      <c r="V563" s="124"/>
      <c r="W563" s="124"/>
      <c r="X563" s="124"/>
      <c r="Y563" s="124"/>
      <c r="Z563" s="124"/>
    </row>
    <row r="564" spans="1:26" ht="25.5" hidden="1" customHeight="1" outlineLevel="1">
      <c r="A564" s="140"/>
      <c r="B564" s="155"/>
      <c r="C564" s="155"/>
      <c r="D564" s="140"/>
      <c r="E564" s="156"/>
      <c r="F564" s="214"/>
      <c r="G564" s="214"/>
      <c r="H564" s="214"/>
      <c r="I564" s="157"/>
      <c r="J564" s="157"/>
      <c r="K564" s="157"/>
      <c r="L564" s="175" t="e">
        <f t="shared" si="282"/>
        <v>#REF!</v>
      </c>
      <c r="M564" s="175" t="e">
        <f t="shared" si="283"/>
        <v>#REF!</v>
      </c>
      <c r="N564" s="175" t="e">
        <f t="shared" si="284"/>
        <v>#REF!</v>
      </c>
      <c r="O564" s="175" t="e">
        <f t="shared" si="285"/>
        <v>#REF!</v>
      </c>
      <c r="P564" s="175" t="e">
        <f t="shared" ref="P564:Q564" si="292">N564+L564</f>
        <v>#REF!</v>
      </c>
      <c r="Q564" s="175" t="e">
        <f t="shared" si="292"/>
        <v>#REF!</v>
      </c>
      <c r="R564" s="155"/>
      <c r="S564" s="124"/>
      <c r="T564" s="119"/>
      <c r="U564" s="119"/>
      <c r="V564" s="124"/>
      <c r="W564" s="124"/>
      <c r="X564" s="124"/>
      <c r="Y564" s="124"/>
      <c r="Z564" s="124"/>
    </row>
    <row r="565" spans="1:26" ht="33.75" customHeight="1" collapsed="1">
      <c r="A565" s="140">
        <v>3</v>
      </c>
      <c r="B565" s="155" t="s">
        <v>900</v>
      </c>
      <c r="C565" s="155" t="s">
        <v>901</v>
      </c>
      <c r="D565" s="214" t="s">
        <v>206</v>
      </c>
      <c r="E565" s="156"/>
      <c r="F565" s="157"/>
      <c r="G565" s="157"/>
      <c r="H565" s="157"/>
      <c r="I565" s="157"/>
      <c r="J565" s="157"/>
      <c r="K565" s="157">
        <f>J566</f>
        <v>2.96</v>
      </c>
      <c r="L565" s="175" t="e">
        <f t="shared" si="282"/>
        <v>#REF!</v>
      </c>
      <c r="M565" s="175" t="e">
        <f t="shared" si="283"/>
        <v>#REF!</v>
      </c>
      <c r="N565" s="175" t="e">
        <f t="shared" si="284"/>
        <v>#REF!</v>
      </c>
      <c r="O565" s="175" t="e">
        <f t="shared" si="285"/>
        <v>#REF!</v>
      </c>
      <c r="P565" s="175" t="e">
        <f t="shared" ref="P565:Q565" si="293">N565+L565</f>
        <v>#REF!</v>
      </c>
      <c r="Q565" s="175" t="e">
        <f t="shared" si="293"/>
        <v>#REF!</v>
      </c>
      <c r="R565" s="155"/>
      <c r="S565" s="124"/>
      <c r="T565" s="119">
        <f>'C02.CSA_OFFICE'!T768*2</f>
        <v>530000</v>
      </c>
      <c r="U565" s="119">
        <f>'C02.CSA_OFFICE'!U768*2</f>
        <v>240000</v>
      </c>
      <c r="V565" s="124"/>
      <c r="W565" s="124"/>
      <c r="X565" s="124"/>
      <c r="Y565" s="124"/>
      <c r="Z565" s="124"/>
    </row>
    <row r="566" spans="1:26" ht="25.5" hidden="1" customHeight="1" outlineLevel="1">
      <c r="A566" s="140"/>
      <c r="B566" s="155" t="s">
        <v>902</v>
      </c>
      <c r="C566" s="155"/>
      <c r="D566" s="140"/>
      <c r="E566" s="156">
        <v>1</v>
      </c>
      <c r="F566" s="214">
        <v>7.4</v>
      </c>
      <c r="G566" s="214"/>
      <c r="H566" s="214">
        <v>0.4</v>
      </c>
      <c r="I566" s="157">
        <v>1</v>
      </c>
      <c r="J566" s="157">
        <f>PRODUCT(E566:I566)</f>
        <v>2.96</v>
      </c>
      <c r="K566" s="157"/>
      <c r="L566" s="175" t="e">
        <f t="shared" si="282"/>
        <v>#REF!</v>
      </c>
      <c r="M566" s="175" t="e">
        <f t="shared" si="283"/>
        <v>#REF!</v>
      </c>
      <c r="N566" s="175" t="e">
        <f t="shared" si="284"/>
        <v>#REF!</v>
      </c>
      <c r="O566" s="175" t="e">
        <f t="shared" si="285"/>
        <v>#REF!</v>
      </c>
      <c r="P566" s="175" t="e">
        <f t="shared" ref="P566:Q566" si="294">N566+L566</f>
        <v>#REF!</v>
      </c>
      <c r="Q566" s="175" t="e">
        <f t="shared" si="294"/>
        <v>#REF!</v>
      </c>
      <c r="R566" s="155"/>
      <c r="S566" s="124"/>
      <c r="T566" s="119"/>
      <c r="U566" s="119"/>
      <c r="V566" s="124"/>
      <c r="W566" s="124"/>
      <c r="X566" s="124"/>
      <c r="Y566" s="124"/>
      <c r="Z566" s="124"/>
    </row>
    <row r="567" spans="1:26" ht="25.5" hidden="1" customHeight="1" outlineLevel="1">
      <c r="A567" s="140"/>
      <c r="B567" s="155"/>
      <c r="C567" s="155"/>
      <c r="D567" s="140"/>
      <c r="E567" s="156"/>
      <c r="F567" s="214"/>
      <c r="G567" s="214"/>
      <c r="H567" s="214"/>
      <c r="I567" s="157"/>
      <c r="J567" s="157"/>
      <c r="K567" s="157"/>
      <c r="L567" s="175" t="e">
        <f t="shared" si="282"/>
        <v>#REF!</v>
      </c>
      <c r="M567" s="175" t="e">
        <f t="shared" si="283"/>
        <v>#REF!</v>
      </c>
      <c r="N567" s="175" t="e">
        <f t="shared" si="284"/>
        <v>#REF!</v>
      </c>
      <c r="O567" s="175" t="e">
        <f t="shared" si="285"/>
        <v>#REF!</v>
      </c>
      <c r="P567" s="175" t="e">
        <f t="shared" ref="P567:Q567" si="295">N567+L567</f>
        <v>#REF!</v>
      </c>
      <c r="Q567" s="175" t="e">
        <f t="shared" si="295"/>
        <v>#REF!</v>
      </c>
      <c r="R567" s="155"/>
      <c r="S567" s="124"/>
      <c r="T567" s="119"/>
      <c r="U567" s="119"/>
      <c r="V567" s="124"/>
      <c r="W567" s="124"/>
      <c r="X567" s="124"/>
      <c r="Y567" s="124"/>
      <c r="Z567" s="124"/>
    </row>
    <row r="568" spans="1:26" ht="33.75" customHeight="1" collapsed="1">
      <c r="A568" s="140">
        <v>4</v>
      </c>
      <c r="B568" s="155" t="s">
        <v>290</v>
      </c>
      <c r="C568" s="155" t="s">
        <v>291</v>
      </c>
      <c r="D568" s="214" t="s">
        <v>206</v>
      </c>
      <c r="E568" s="156"/>
      <c r="F568" s="157"/>
      <c r="G568" s="157"/>
      <c r="H568" s="157"/>
      <c r="I568" s="157"/>
      <c r="J568" s="157"/>
      <c r="K568" s="157">
        <f>SUM(J569:J572)</f>
        <v>408.45400000000001</v>
      </c>
      <c r="L568" s="175" t="e">
        <f t="shared" si="282"/>
        <v>#REF!</v>
      </c>
      <c r="M568" s="175" t="e">
        <f t="shared" si="283"/>
        <v>#REF!</v>
      </c>
      <c r="N568" s="175" t="e">
        <f t="shared" si="284"/>
        <v>#REF!</v>
      </c>
      <c r="O568" s="175" t="e">
        <f t="shared" si="285"/>
        <v>#REF!</v>
      </c>
      <c r="P568" s="175" t="e">
        <f t="shared" ref="P568:Q568" si="296">N568+L568</f>
        <v>#REF!</v>
      </c>
      <c r="Q568" s="175" t="e">
        <f t="shared" si="296"/>
        <v>#REF!</v>
      </c>
      <c r="R568" s="155"/>
      <c r="S568" s="124"/>
      <c r="T568" s="119">
        <f>'C02.CSA_OFFICE'!T886</f>
        <v>36000</v>
      </c>
      <c r="U568" s="119">
        <f>'C02.CSA_OFFICE'!U886</f>
        <v>60000</v>
      </c>
      <c r="V568" s="124"/>
      <c r="W568" s="124"/>
      <c r="X568" s="124"/>
      <c r="Y568" s="124"/>
      <c r="Z568" s="124"/>
    </row>
    <row r="569" spans="1:26" ht="25.5" hidden="1" customHeight="1" outlineLevel="1">
      <c r="A569" s="140"/>
      <c r="B569" s="155" t="s">
        <v>897</v>
      </c>
      <c r="C569" s="155"/>
      <c r="D569" s="140"/>
      <c r="E569" s="156">
        <v>1</v>
      </c>
      <c r="F569" s="214">
        <f>206.96-73*0.2-0.02*5</f>
        <v>192.26</v>
      </c>
      <c r="G569" s="214"/>
      <c r="H569" s="214">
        <v>1.9</v>
      </c>
      <c r="I569" s="157">
        <v>1</v>
      </c>
      <c r="J569" s="157">
        <f t="shared" ref="J569:J572" si="297">PRODUCT(E569:I569)</f>
        <v>365.29399999999998</v>
      </c>
      <c r="K569" s="157"/>
      <c r="L569" s="175" t="e">
        <f t="shared" si="282"/>
        <v>#REF!</v>
      </c>
      <c r="M569" s="175" t="e">
        <f t="shared" si="283"/>
        <v>#REF!</v>
      </c>
      <c r="N569" s="175" t="e">
        <f t="shared" si="284"/>
        <v>#REF!</v>
      </c>
      <c r="O569" s="175" t="e">
        <f t="shared" si="285"/>
        <v>#REF!</v>
      </c>
      <c r="P569" s="175" t="e">
        <f t="shared" ref="P569:Q569" si="298">N569+L569</f>
        <v>#REF!</v>
      </c>
      <c r="Q569" s="175" t="e">
        <f t="shared" si="298"/>
        <v>#REF!</v>
      </c>
      <c r="R569" s="155"/>
      <c r="S569" s="124"/>
      <c r="T569" s="119"/>
      <c r="U569" s="119"/>
      <c r="V569" s="124"/>
      <c r="W569" s="124"/>
      <c r="X569" s="124"/>
      <c r="Y569" s="124"/>
      <c r="Z569" s="124"/>
    </row>
    <row r="570" spans="1:26" ht="25.5" hidden="1" customHeight="1" outlineLevel="1">
      <c r="A570" s="140"/>
      <c r="B570" s="155"/>
      <c r="C570" s="155"/>
      <c r="D570" s="140"/>
      <c r="E570" s="156">
        <v>1</v>
      </c>
      <c r="F570" s="214">
        <v>2.6</v>
      </c>
      <c r="G570" s="214"/>
      <c r="H570" s="214">
        <v>1.9</v>
      </c>
      <c r="I570" s="157">
        <v>2</v>
      </c>
      <c r="J570" s="157">
        <f t="shared" si="297"/>
        <v>9.8800000000000008</v>
      </c>
      <c r="K570" s="157"/>
      <c r="L570" s="175" t="e">
        <f t="shared" si="282"/>
        <v>#REF!</v>
      </c>
      <c r="M570" s="175" t="e">
        <f t="shared" si="283"/>
        <v>#REF!</v>
      </c>
      <c r="N570" s="175" t="e">
        <f t="shared" si="284"/>
        <v>#REF!</v>
      </c>
      <c r="O570" s="175" t="e">
        <f t="shared" si="285"/>
        <v>#REF!</v>
      </c>
      <c r="P570" s="175" t="e">
        <f t="shared" ref="P570:Q570" si="299">N570+L570</f>
        <v>#REF!</v>
      </c>
      <c r="Q570" s="175" t="e">
        <f t="shared" si="299"/>
        <v>#REF!</v>
      </c>
      <c r="R570" s="155"/>
      <c r="S570" s="124"/>
      <c r="T570" s="119"/>
      <c r="U570" s="119"/>
      <c r="V570" s="124"/>
      <c r="W570" s="124"/>
      <c r="X570" s="124"/>
      <c r="Y570" s="124"/>
      <c r="Z570" s="124"/>
    </row>
    <row r="571" spans="1:26" ht="25.5" hidden="1" customHeight="1" outlineLevel="1">
      <c r="A571" s="140"/>
      <c r="B571" s="155" t="s">
        <v>899</v>
      </c>
      <c r="C571" s="155"/>
      <c r="D571" s="140"/>
      <c r="E571" s="156">
        <v>1</v>
      </c>
      <c r="F571" s="214">
        <f>11.4+3.8+19</f>
        <v>34.200000000000003</v>
      </c>
      <c r="G571" s="214"/>
      <c r="H571" s="214">
        <v>0.4</v>
      </c>
      <c r="I571" s="157">
        <v>2</v>
      </c>
      <c r="J571" s="157">
        <f t="shared" si="297"/>
        <v>27.36</v>
      </c>
      <c r="K571" s="157"/>
      <c r="L571" s="175" t="e">
        <f t="shared" si="282"/>
        <v>#REF!</v>
      </c>
      <c r="M571" s="175" t="e">
        <f t="shared" si="283"/>
        <v>#REF!</v>
      </c>
      <c r="N571" s="175" t="e">
        <f t="shared" si="284"/>
        <v>#REF!</v>
      </c>
      <c r="O571" s="175" t="e">
        <f t="shared" si="285"/>
        <v>#REF!</v>
      </c>
      <c r="P571" s="175" t="e">
        <f t="shared" ref="P571:Q571" si="300">N571+L571</f>
        <v>#REF!</v>
      </c>
      <c r="Q571" s="175" t="e">
        <f t="shared" si="300"/>
        <v>#REF!</v>
      </c>
      <c r="R571" s="155"/>
      <c r="S571" s="124"/>
      <c r="T571" s="119"/>
      <c r="U571" s="119"/>
      <c r="V571" s="124"/>
      <c r="W571" s="124"/>
      <c r="X571" s="124"/>
      <c r="Y571" s="124"/>
      <c r="Z571" s="124"/>
    </row>
    <row r="572" spans="1:26" ht="25.5" hidden="1" customHeight="1" outlineLevel="1">
      <c r="A572" s="140"/>
      <c r="B572" s="155" t="s">
        <v>902</v>
      </c>
      <c r="C572" s="155"/>
      <c r="D572" s="140"/>
      <c r="E572" s="156">
        <v>1</v>
      </c>
      <c r="F572" s="214">
        <v>7.4</v>
      </c>
      <c r="G572" s="214"/>
      <c r="H572" s="214">
        <v>0.4</v>
      </c>
      <c r="I572" s="157">
        <v>2</v>
      </c>
      <c r="J572" s="157">
        <f t="shared" si="297"/>
        <v>5.92</v>
      </c>
      <c r="K572" s="157"/>
      <c r="L572" s="175" t="e">
        <f t="shared" si="282"/>
        <v>#REF!</v>
      </c>
      <c r="M572" s="175" t="e">
        <f t="shared" si="283"/>
        <v>#REF!</v>
      </c>
      <c r="N572" s="175" t="e">
        <f t="shared" si="284"/>
        <v>#REF!</v>
      </c>
      <c r="O572" s="175" t="e">
        <f t="shared" si="285"/>
        <v>#REF!</v>
      </c>
      <c r="P572" s="175" t="e">
        <f t="shared" ref="P572:Q572" si="301">N572+L572</f>
        <v>#REF!</v>
      </c>
      <c r="Q572" s="175" t="e">
        <f t="shared" si="301"/>
        <v>#REF!</v>
      </c>
      <c r="R572" s="155"/>
      <c r="S572" s="124"/>
      <c r="T572" s="119"/>
      <c r="U572" s="119"/>
      <c r="V572" s="124"/>
      <c r="W572" s="124"/>
      <c r="X572" s="124"/>
      <c r="Y572" s="124"/>
      <c r="Z572" s="124"/>
    </row>
    <row r="573" spans="1:26" ht="25.5" hidden="1" customHeight="1" outlineLevel="1">
      <c r="A573" s="140"/>
      <c r="B573" s="155"/>
      <c r="C573" s="155"/>
      <c r="D573" s="140"/>
      <c r="E573" s="156"/>
      <c r="F573" s="214"/>
      <c r="G573" s="214"/>
      <c r="H573" s="214"/>
      <c r="I573" s="157"/>
      <c r="J573" s="157"/>
      <c r="K573" s="157"/>
      <c r="L573" s="175" t="e">
        <f t="shared" si="282"/>
        <v>#REF!</v>
      </c>
      <c r="M573" s="175" t="e">
        <f t="shared" si="283"/>
        <v>#REF!</v>
      </c>
      <c r="N573" s="175" t="e">
        <f t="shared" si="284"/>
        <v>#REF!</v>
      </c>
      <c r="O573" s="175" t="e">
        <f t="shared" si="285"/>
        <v>#REF!</v>
      </c>
      <c r="P573" s="175" t="e">
        <f t="shared" ref="P573:Q573" si="302">N573+L573</f>
        <v>#REF!</v>
      </c>
      <c r="Q573" s="175" t="e">
        <f t="shared" si="302"/>
        <v>#REF!</v>
      </c>
      <c r="R573" s="155"/>
      <c r="S573" s="124"/>
      <c r="T573" s="119"/>
      <c r="U573" s="119"/>
      <c r="V573" s="124"/>
      <c r="W573" s="124"/>
      <c r="X573" s="124"/>
      <c r="Y573" s="124"/>
      <c r="Z573" s="124"/>
    </row>
    <row r="574" spans="1:26" ht="33.75" customHeight="1" collapsed="1">
      <c r="A574" s="140">
        <v>5</v>
      </c>
      <c r="B574" s="155" t="s">
        <v>395</v>
      </c>
      <c r="C574" s="155">
        <f>C527</f>
        <v>0</v>
      </c>
      <c r="D574" s="214" t="s">
        <v>206</v>
      </c>
      <c r="E574" s="156"/>
      <c r="F574" s="157"/>
      <c r="G574" s="157"/>
      <c r="H574" s="157"/>
      <c r="I574" s="157"/>
      <c r="J574" s="157"/>
      <c r="K574" s="157">
        <f>SUM(J575:J585)</f>
        <v>258.762</v>
      </c>
      <c r="L574" s="175" t="e">
        <f t="shared" si="282"/>
        <v>#REF!</v>
      </c>
      <c r="M574" s="175" t="e">
        <f t="shared" si="283"/>
        <v>#REF!</v>
      </c>
      <c r="N574" s="175" t="e">
        <f t="shared" si="284"/>
        <v>#REF!</v>
      </c>
      <c r="O574" s="175" t="e">
        <f t="shared" si="285"/>
        <v>#REF!</v>
      </c>
      <c r="P574" s="175" t="e">
        <f t="shared" ref="P574:Q574" si="303">N574+L574</f>
        <v>#REF!</v>
      </c>
      <c r="Q574" s="175" t="e">
        <f t="shared" si="303"/>
        <v>#REF!</v>
      </c>
      <c r="R574" s="155"/>
      <c r="S574" s="124"/>
      <c r="T574" s="119">
        <f>'C02.CSA_OFFICE'!T1002</f>
        <v>42000</v>
      </c>
      <c r="U574" s="119">
        <f>'C02.CSA_OFFICE'!U1002</f>
        <v>65000</v>
      </c>
      <c r="V574" s="124"/>
      <c r="W574" s="124"/>
      <c r="X574" s="124"/>
      <c r="Y574" s="124"/>
      <c r="Z574" s="124"/>
    </row>
    <row r="575" spans="1:26" ht="25.5" hidden="1" customHeight="1" outlineLevel="1">
      <c r="A575" s="140"/>
      <c r="B575" s="155" t="s">
        <v>903</v>
      </c>
      <c r="C575" s="155"/>
      <c r="D575" s="140"/>
      <c r="E575" s="156">
        <v>74</v>
      </c>
      <c r="F575" s="214">
        <v>0.2</v>
      </c>
      <c r="G575" s="214"/>
      <c r="H575" s="214">
        <v>1.9</v>
      </c>
      <c r="I575" s="157">
        <v>2</v>
      </c>
      <c r="J575" s="157">
        <f t="shared" ref="J575:J585" si="304">PRODUCT(E575:I575)</f>
        <v>56.24</v>
      </c>
      <c r="K575" s="157"/>
      <c r="L575" s="175" t="e">
        <f t="shared" si="282"/>
        <v>#REF!</v>
      </c>
      <c r="M575" s="175" t="e">
        <f t="shared" si="283"/>
        <v>#REF!</v>
      </c>
      <c r="N575" s="175" t="e">
        <f t="shared" si="284"/>
        <v>#REF!</v>
      </c>
      <c r="O575" s="175" t="e">
        <f t="shared" si="285"/>
        <v>#REF!</v>
      </c>
      <c r="P575" s="175" t="e">
        <f t="shared" ref="P575:Q575" si="305">N575+L575</f>
        <v>#REF!</v>
      </c>
      <c r="Q575" s="175" t="e">
        <f t="shared" si="305"/>
        <v>#REF!</v>
      </c>
      <c r="R575" s="155"/>
      <c r="S575" s="124"/>
      <c r="T575" s="119"/>
      <c r="U575" s="119"/>
      <c r="V575" s="124"/>
      <c r="W575" s="124"/>
      <c r="X575" s="124"/>
      <c r="Y575" s="124"/>
      <c r="Z575" s="124"/>
    </row>
    <row r="576" spans="1:26" ht="25.5" hidden="1" customHeight="1" outlineLevel="1">
      <c r="A576" s="140"/>
      <c r="B576" s="155" t="s">
        <v>904</v>
      </c>
      <c r="C576" s="155"/>
      <c r="D576" s="140"/>
      <c r="E576" s="156">
        <v>10</v>
      </c>
      <c r="F576" s="214">
        <v>0.2</v>
      </c>
      <c r="G576" s="214"/>
      <c r="H576" s="214">
        <v>1.9</v>
      </c>
      <c r="I576" s="157">
        <v>4</v>
      </c>
      <c r="J576" s="157">
        <f t="shared" si="304"/>
        <v>15.2</v>
      </c>
      <c r="K576" s="157"/>
      <c r="L576" s="175" t="e">
        <f t="shared" si="282"/>
        <v>#REF!</v>
      </c>
      <c r="M576" s="175" t="e">
        <f t="shared" si="283"/>
        <v>#REF!</v>
      </c>
      <c r="N576" s="175" t="e">
        <f t="shared" si="284"/>
        <v>#REF!</v>
      </c>
      <c r="O576" s="175" t="e">
        <f t="shared" si="285"/>
        <v>#REF!</v>
      </c>
      <c r="P576" s="175" t="e">
        <f t="shared" ref="P576:Q576" si="306">N576+L576</f>
        <v>#REF!</v>
      </c>
      <c r="Q576" s="175" t="e">
        <f t="shared" si="306"/>
        <v>#REF!</v>
      </c>
      <c r="R576" s="155"/>
      <c r="S576" s="124"/>
      <c r="T576" s="119"/>
      <c r="U576" s="119"/>
      <c r="V576" s="124"/>
      <c r="W576" s="124"/>
      <c r="X576" s="124"/>
      <c r="Y576" s="124"/>
      <c r="Z576" s="124"/>
    </row>
    <row r="577" spans="1:26" ht="25.5" hidden="1" customHeight="1" outlineLevel="1">
      <c r="A577" s="140"/>
      <c r="B577" s="155" t="s">
        <v>905</v>
      </c>
      <c r="C577" s="155"/>
      <c r="D577" s="140"/>
      <c r="E577" s="156">
        <v>2</v>
      </c>
      <c r="F577" s="214">
        <v>0.2</v>
      </c>
      <c r="G577" s="214"/>
      <c r="H577" s="214">
        <v>2</v>
      </c>
      <c r="I577" s="157">
        <v>2</v>
      </c>
      <c r="J577" s="157">
        <f t="shared" si="304"/>
        <v>1.6</v>
      </c>
      <c r="K577" s="157"/>
      <c r="L577" s="175" t="e">
        <f t="shared" si="282"/>
        <v>#REF!</v>
      </c>
      <c r="M577" s="175" t="e">
        <f t="shared" si="283"/>
        <v>#REF!</v>
      </c>
      <c r="N577" s="175" t="e">
        <f t="shared" si="284"/>
        <v>#REF!</v>
      </c>
      <c r="O577" s="175" t="e">
        <f t="shared" si="285"/>
        <v>#REF!</v>
      </c>
      <c r="P577" s="175" t="e">
        <f t="shared" ref="P577:Q577" si="307">N577+L577</f>
        <v>#REF!</v>
      </c>
      <c r="Q577" s="175" t="e">
        <f t="shared" si="307"/>
        <v>#REF!</v>
      </c>
      <c r="R577" s="155"/>
      <c r="S577" s="124"/>
      <c r="T577" s="119"/>
      <c r="U577" s="119"/>
      <c r="V577" s="124"/>
      <c r="W577" s="124"/>
      <c r="X577" s="124"/>
      <c r="Y577" s="124"/>
      <c r="Z577" s="124"/>
    </row>
    <row r="578" spans="1:26" ht="25.5" hidden="1" customHeight="1" outlineLevel="1">
      <c r="A578" s="140"/>
      <c r="B578" s="155" t="s">
        <v>906</v>
      </c>
      <c r="C578" s="155"/>
      <c r="D578" s="140"/>
      <c r="E578" s="156">
        <v>1</v>
      </c>
      <c r="F578" s="214">
        <f>F569</f>
        <v>192.26</v>
      </c>
      <c r="G578" s="214"/>
      <c r="H578" s="214">
        <f>0.2+0.1</f>
        <v>0.3</v>
      </c>
      <c r="I578" s="157">
        <v>1</v>
      </c>
      <c r="J578" s="157">
        <f t="shared" si="304"/>
        <v>57.677999999999997</v>
      </c>
      <c r="K578" s="157"/>
      <c r="L578" s="175" t="e">
        <f t="shared" si="282"/>
        <v>#REF!</v>
      </c>
      <c r="M578" s="175" t="e">
        <f t="shared" si="283"/>
        <v>#REF!</v>
      </c>
      <c r="N578" s="175" t="e">
        <f t="shared" si="284"/>
        <v>#REF!</v>
      </c>
      <c r="O578" s="175" t="e">
        <f t="shared" si="285"/>
        <v>#REF!</v>
      </c>
      <c r="P578" s="175" t="e">
        <f t="shared" ref="P578:Q578" si="308">N578+L578</f>
        <v>#REF!</v>
      </c>
      <c r="Q578" s="175" t="e">
        <f t="shared" si="308"/>
        <v>#REF!</v>
      </c>
      <c r="R578" s="155"/>
      <c r="S578" s="124"/>
      <c r="T578" s="119"/>
      <c r="U578" s="119"/>
      <c r="V578" s="124"/>
      <c r="W578" s="124"/>
      <c r="X578" s="124"/>
      <c r="Y578" s="124"/>
      <c r="Z578" s="124"/>
    </row>
    <row r="579" spans="1:26" ht="25.5" hidden="1" customHeight="1" outlineLevel="1">
      <c r="A579" s="140"/>
      <c r="B579" s="155"/>
      <c r="C579" s="155"/>
      <c r="D579" s="140"/>
      <c r="E579" s="156">
        <v>1</v>
      </c>
      <c r="F579" s="214">
        <v>2.6</v>
      </c>
      <c r="G579" s="214"/>
      <c r="H579" s="214">
        <v>0.3</v>
      </c>
      <c r="I579" s="157">
        <v>2</v>
      </c>
      <c r="J579" s="157">
        <f t="shared" si="304"/>
        <v>1.56</v>
      </c>
      <c r="K579" s="157"/>
      <c r="L579" s="175" t="e">
        <f t="shared" si="282"/>
        <v>#REF!</v>
      </c>
      <c r="M579" s="175" t="e">
        <f t="shared" si="283"/>
        <v>#REF!</v>
      </c>
      <c r="N579" s="175" t="e">
        <f t="shared" si="284"/>
        <v>#REF!</v>
      </c>
      <c r="O579" s="175" t="e">
        <f t="shared" si="285"/>
        <v>#REF!</v>
      </c>
      <c r="P579" s="175" t="e">
        <f t="shared" ref="P579:Q579" si="309">N579+L579</f>
        <v>#REF!</v>
      </c>
      <c r="Q579" s="175" t="e">
        <f t="shared" si="309"/>
        <v>#REF!</v>
      </c>
      <c r="R579" s="155"/>
      <c r="S579" s="124"/>
      <c r="T579" s="119"/>
      <c r="U579" s="119"/>
      <c r="V579" s="124"/>
      <c r="W579" s="124"/>
      <c r="X579" s="124"/>
      <c r="Y579" s="124"/>
      <c r="Z579" s="124"/>
    </row>
    <row r="580" spans="1:26" ht="25.5" hidden="1" customHeight="1" outlineLevel="1">
      <c r="A580" s="140"/>
      <c r="B580" s="155"/>
      <c r="C580" s="155"/>
      <c r="D580" s="140"/>
      <c r="E580" s="156">
        <v>1</v>
      </c>
      <c r="F580" s="214">
        <f>F571</f>
        <v>34.200000000000003</v>
      </c>
      <c r="G580" s="214"/>
      <c r="H580" s="214">
        <f>0.2*3</f>
        <v>0.6</v>
      </c>
      <c r="I580" s="157">
        <v>1</v>
      </c>
      <c r="J580" s="157">
        <f t="shared" si="304"/>
        <v>20.52</v>
      </c>
      <c r="K580" s="157"/>
      <c r="L580" s="175" t="e">
        <f t="shared" si="282"/>
        <v>#REF!</v>
      </c>
      <c r="M580" s="175" t="e">
        <f t="shared" si="283"/>
        <v>#REF!</v>
      </c>
      <c r="N580" s="175" t="e">
        <f t="shared" si="284"/>
        <v>#REF!</v>
      </c>
      <c r="O580" s="175" t="e">
        <f t="shared" si="285"/>
        <v>#REF!</v>
      </c>
      <c r="P580" s="175" t="e">
        <f t="shared" ref="P580:Q580" si="310">N580+L580</f>
        <v>#REF!</v>
      </c>
      <c r="Q580" s="175" t="e">
        <f t="shared" si="310"/>
        <v>#REF!</v>
      </c>
      <c r="R580" s="155"/>
      <c r="S580" s="124"/>
      <c r="T580" s="119"/>
      <c r="U580" s="119"/>
      <c r="V580" s="124"/>
      <c r="W580" s="124"/>
      <c r="X580" s="124"/>
      <c r="Y580" s="124"/>
      <c r="Z580" s="124"/>
    </row>
    <row r="581" spans="1:26" ht="25.5" hidden="1" customHeight="1" outlineLevel="1">
      <c r="A581" s="140"/>
      <c r="B581" s="155"/>
      <c r="C581" s="155"/>
      <c r="D581" s="140"/>
      <c r="E581" s="156">
        <v>1</v>
      </c>
      <c r="F581" s="214">
        <v>7.8</v>
      </c>
      <c r="G581" s="214"/>
      <c r="H581" s="214">
        <v>0.4</v>
      </c>
      <c r="I581" s="157">
        <v>2</v>
      </c>
      <c r="J581" s="157">
        <f t="shared" si="304"/>
        <v>6.24</v>
      </c>
      <c r="K581" s="157"/>
      <c r="L581" s="175" t="e">
        <f t="shared" si="282"/>
        <v>#REF!</v>
      </c>
      <c r="M581" s="175" t="e">
        <f t="shared" si="283"/>
        <v>#REF!</v>
      </c>
      <c r="N581" s="175" t="e">
        <f t="shared" si="284"/>
        <v>#REF!</v>
      </c>
      <c r="O581" s="175" t="e">
        <f t="shared" si="285"/>
        <v>#REF!</v>
      </c>
      <c r="P581" s="175" t="e">
        <f t="shared" ref="P581:Q581" si="311">N581+L581</f>
        <v>#REF!</v>
      </c>
      <c r="Q581" s="175" t="e">
        <f t="shared" si="311"/>
        <v>#REF!</v>
      </c>
      <c r="R581" s="155"/>
      <c r="S581" s="124"/>
      <c r="T581" s="119"/>
      <c r="U581" s="119"/>
      <c r="V581" s="124"/>
      <c r="W581" s="124"/>
      <c r="X581" s="124"/>
      <c r="Y581" s="124"/>
      <c r="Z581" s="124"/>
    </row>
    <row r="582" spans="1:26" ht="25.5" hidden="1" customHeight="1" outlineLevel="1">
      <c r="A582" s="140"/>
      <c r="B582" s="155" t="s">
        <v>370</v>
      </c>
      <c r="C582" s="155"/>
      <c r="D582" s="140"/>
      <c r="E582" s="156">
        <v>1</v>
      </c>
      <c r="F582" s="214">
        <f>F578</f>
        <v>192.26</v>
      </c>
      <c r="G582" s="214"/>
      <c r="H582" s="214">
        <v>0.2</v>
      </c>
      <c r="I582" s="157">
        <v>2</v>
      </c>
      <c r="J582" s="157">
        <f t="shared" si="304"/>
        <v>76.903999999999996</v>
      </c>
      <c r="K582" s="157"/>
      <c r="L582" s="175" t="e">
        <f t="shared" si="282"/>
        <v>#REF!</v>
      </c>
      <c r="M582" s="175" t="e">
        <f t="shared" si="283"/>
        <v>#REF!</v>
      </c>
      <c r="N582" s="175" t="e">
        <f t="shared" si="284"/>
        <v>#REF!</v>
      </c>
      <c r="O582" s="175" t="e">
        <f t="shared" si="285"/>
        <v>#REF!</v>
      </c>
      <c r="P582" s="175" t="e">
        <f t="shared" ref="P582:Q582" si="312">N582+L582</f>
        <v>#REF!</v>
      </c>
      <c r="Q582" s="175" t="e">
        <f t="shared" si="312"/>
        <v>#REF!</v>
      </c>
      <c r="R582" s="155"/>
      <c r="S582" s="124"/>
      <c r="T582" s="119"/>
      <c r="U582" s="119"/>
      <c r="V582" s="124"/>
      <c r="W582" s="124"/>
      <c r="X582" s="124"/>
      <c r="Y582" s="124"/>
      <c r="Z582" s="124"/>
    </row>
    <row r="583" spans="1:26" ht="25.5" hidden="1" customHeight="1" outlineLevel="1">
      <c r="A583" s="140"/>
      <c r="B583" s="155"/>
      <c r="C583" s="155"/>
      <c r="D583" s="140"/>
      <c r="E583" s="156">
        <v>1</v>
      </c>
      <c r="F583" s="214">
        <v>2.6</v>
      </c>
      <c r="G583" s="214"/>
      <c r="H583" s="214">
        <v>0.2</v>
      </c>
      <c r="I583" s="157">
        <v>2</v>
      </c>
      <c r="J583" s="157">
        <f t="shared" si="304"/>
        <v>1.04</v>
      </c>
      <c r="K583" s="157"/>
      <c r="L583" s="175" t="e">
        <f t="shared" si="282"/>
        <v>#REF!</v>
      </c>
      <c r="M583" s="175" t="e">
        <f t="shared" si="283"/>
        <v>#REF!</v>
      </c>
      <c r="N583" s="175" t="e">
        <f t="shared" si="284"/>
        <v>#REF!</v>
      </c>
      <c r="O583" s="175" t="e">
        <f t="shared" si="285"/>
        <v>#REF!</v>
      </c>
      <c r="P583" s="175" t="e">
        <f t="shared" ref="P583:Q583" si="313">N583+L583</f>
        <v>#REF!</v>
      </c>
      <c r="Q583" s="175" t="e">
        <f t="shared" si="313"/>
        <v>#REF!</v>
      </c>
      <c r="R583" s="155"/>
      <c r="S583" s="124"/>
      <c r="T583" s="119"/>
      <c r="U583" s="119"/>
      <c r="V583" s="124"/>
      <c r="W583" s="124"/>
      <c r="X583" s="124"/>
      <c r="Y583" s="124"/>
      <c r="Z583" s="124"/>
    </row>
    <row r="584" spans="1:26" ht="25.5" hidden="1" customHeight="1" outlineLevel="1">
      <c r="A584" s="140"/>
      <c r="B584" s="155"/>
      <c r="C584" s="155"/>
      <c r="D584" s="140"/>
      <c r="E584" s="156">
        <v>1</v>
      </c>
      <c r="F584" s="214">
        <f>F580</f>
        <v>34.200000000000003</v>
      </c>
      <c r="G584" s="214"/>
      <c r="H584" s="214">
        <v>0.5</v>
      </c>
      <c r="I584" s="157">
        <v>1</v>
      </c>
      <c r="J584" s="157">
        <f t="shared" si="304"/>
        <v>17.100000000000001</v>
      </c>
      <c r="K584" s="157"/>
      <c r="L584" s="175" t="e">
        <f t="shared" si="282"/>
        <v>#REF!</v>
      </c>
      <c r="M584" s="175" t="e">
        <f t="shared" si="283"/>
        <v>#REF!</v>
      </c>
      <c r="N584" s="175" t="e">
        <f t="shared" si="284"/>
        <v>#REF!</v>
      </c>
      <c r="O584" s="175" t="e">
        <f t="shared" si="285"/>
        <v>#REF!</v>
      </c>
      <c r="P584" s="175" t="e">
        <f t="shared" ref="P584:Q584" si="314">N584+L584</f>
        <v>#REF!</v>
      </c>
      <c r="Q584" s="175" t="e">
        <f t="shared" si="314"/>
        <v>#REF!</v>
      </c>
      <c r="R584" s="155"/>
      <c r="S584" s="124"/>
      <c r="T584" s="119"/>
      <c r="U584" s="119"/>
      <c r="V584" s="124"/>
      <c r="W584" s="124"/>
      <c r="X584" s="124"/>
      <c r="Y584" s="124"/>
      <c r="Z584" s="124"/>
    </row>
    <row r="585" spans="1:26" ht="25.5" hidden="1" customHeight="1" outlineLevel="1">
      <c r="A585" s="140"/>
      <c r="B585" s="155"/>
      <c r="C585" s="155"/>
      <c r="D585" s="140"/>
      <c r="E585" s="156">
        <v>1</v>
      </c>
      <c r="F585" s="214">
        <v>7.8</v>
      </c>
      <c r="G585" s="214"/>
      <c r="H585" s="214">
        <v>0.6</v>
      </c>
      <c r="I585" s="157">
        <v>1</v>
      </c>
      <c r="J585" s="157">
        <f t="shared" si="304"/>
        <v>4.68</v>
      </c>
      <c r="K585" s="157"/>
      <c r="L585" s="175" t="e">
        <f t="shared" si="282"/>
        <v>#REF!</v>
      </c>
      <c r="M585" s="175" t="e">
        <f t="shared" si="283"/>
        <v>#REF!</v>
      </c>
      <c r="N585" s="175" t="e">
        <f t="shared" si="284"/>
        <v>#REF!</v>
      </c>
      <c r="O585" s="175" t="e">
        <f t="shared" si="285"/>
        <v>#REF!</v>
      </c>
      <c r="P585" s="175" t="e">
        <f t="shared" ref="P585:Q585" si="315">N585+L585</f>
        <v>#REF!</v>
      </c>
      <c r="Q585" s="175" t="e">
        <f t="shared" si="315"/>
        <v>#REF!</v>
      </c>
      <c r="R585" s="155"/>
      <c r="S585" s="124"/>
      <c r="T585" s="119"/>
      <c r="U585" s="119"/>
      <c r="V585" s="124"/>
      <c r="W585" s="124"/>
      <c r="X585" s="124"/>
      <c r="Y585" s="124"/>
      <c r="Z585" s="124"/>
    </row>
    <row r="586" spans="1:26" ht="33.75" customHeight="1" collapsed="1">
      <c r="A586" s="140">
        <v>6</v>
      </c>
      <c r="B586" s="155" t="s">
        <v>907</v>
      </c>
      <c r="C586" s="155" t="s">
        <v>291</v>
      </c>
      <c r="D586" s="214" t="s">
        <v>242</v>
      </c>
      <c r="E586" s="156"/>
      <c r="F586" s="157"/>
      <c r="G586" s="157"/>
      <c r="H586" s="157"/>
      <c r="I586" s="157"/>
      <c r="J586" s="157"/>
      <c r="K586" s="157">
        <f>SUM(J587:J596)</f>
        <v>1178.3800000000001</v>
      </c>
      <c r="L586" s="175" t="e">
        <f t="shared" si="282"/>
        <v>#REF!</v>
      </c>
      <c r="M586" s="175" t="e">
        <f t="shared" si="283"/>
        <v>#REF!</v>
      </c>
      <c r="N586" s="175" t="e">
        <f t="shared" si="284"/>
        <v>#REF!</v>
      </c>
      <c r="O586" s="175" t="e">
        <f t="shared" si="285"/>
        <v>#REF!</v>
      </c>
      <c r="P586" s="175" t="e">
        <f t="shared" ref="P586:Q586" si="316">N586+L586</f>
        <v>#REF!</v>
      </c>
      <c r="Q586" s="175" t="e">
        <f t="shared" si="316"/>
        <v>#REF!</v>
      </c>
      <c r="R586" s="155"/>
      <c r="S586" s="124"/>
      <c r="T586" s="119">
        <f>'C02.CSA_OFFICE'!T1017</f>
        <v>18000</v>
      </c>
      <c r="U586" s="119">
        <f>'C02.CSA_OFFICE'!U1017</f>
        <v>35000</v>
      </c>
      <c r="V586" s="124"/>
      <c r="W586" s="124"/>
      <c r="X586" s="124"/>
      <c r="Y586" s="124"/>
      <c r="Z586" s="124"/>
    </row>
    <row r="587" spans="1:26" ht="25.5" hidden="1" customHeight="1" outlineLevel="1">
      <c r="A587" s="140"/>
      <c r="B587" s="155" t="s">
        <v>903</v>
      </c>
      <c r="C587" s="155"/>
      <c r="D587" s="140"/>
      <c r="E587" s="156">
        <v>74</v>
      </c>
      <c r="F587" s="214"/>
      <c r="G587" s="214"/>
      <c r="H587" s="214">
        <v>1.9</v>
      </c>
      <c r="I587" s="157">
        <v>2</v>
      </c>
      <c r="J587" s="157">
        <f t="shared" ref="J587:J596" si="317">PRODUCT(E587:I587)</f>
        <v>281.2</v>
      </c>
      <c r="K587" s="157"/>
      <c r="L587" s="175" t="e">
        <f t="shared" si="282"/>
        <v>#REF!</v>
      </c>
      <c r="M587" s="175" t="e">
        <f t="shared" si="283"/>
        <v>#REF!</v>
      </c>
      <c r="N587" s="175" t="e">
        <f t="shared" si="284"/>
        <v>#REF!</v>
      </c>
      <c r="O587" s="175" t="e">
        <f t="shared" si="285"/>
        <v>#REF!</v>
      </c>
      <c r="P587" s="175" t="e">
        <f t="shared" ref="P587:Q587" si="318">N587+L587</f>
        <v>#REF!</v>
      </c>
      <c r="Q587" s="175" t="e">
        <f t="shared" si="318"/>
        <v>#REF!</v>
      </c>
      <c r="R587" s="155"/>
      <c r="S587" s="124"/>
      <c r="T587" s="119"/>
      <c r="U587" s="119"/>
      <c r="V587" s="124"/>
      <c r="W587" s="124"/>
      <c r="X587" s="124"/>
      <c r="Y587" s="124"/>
      <c r="Z587" s="124"/>
    </row>
    <row r="588" spans="1:26" ht="25.5" hidden="1" customHeight="1" outlineLevel="1">
      <c r="A588" s="140"/>
      <c r="B588" s="155" t="s">
        <v>904</v>
      </c>
      <c r="C588" s="155"/>
      <c r="D588" s="140"/>
      <c r="E588" s="156">
        <v>10</v>
      </c>
      <c r="F588" s="214"/>
      <c r="G588" s="214"/>
      <c r="H588" s="214">
        <v>1.9</v>
      </c>
      <c r="I588" s="157">
        <v>4</v>
      </c>
      <c r="J588" s="157">
        <f t="shared" si="317"/>
        <v>76</v>
      </c>
      <c r="K588" s="157"/>
      <c r="L588" s="175" t="e">
        <f t="shared" si="282"/>
        <v>#REF!</v>
      </c>
      <c r="M588" s="175" t="e">
        <f t="shared" si="283"/>
        <v>#REF!</v>
      </c>
      <c r="N588" s="175" t="e">
        <f t="shared" si="284"/>
        <v>#REF!</v>
      </c>
      <c r="O588" s="175" t="e">
        <f t="shared" si="285"/>
        <v>#REF!</v>
      </c>
      <c r="P588" s="175" t="e">
        <f t="shared" ref="P588:Q588" si="319">N588+L588</f>
        <v>#REF!</v>
      </c>
      <c r="Q588" s="175" t="e">
        <f t="shared" si="319"/>
        <v>#REF!</v>
      </c>
      <c r="R588" s="155"/>
      <c r="S588" s="124"/>
      <c r="T588" s="119"/>
      <c r="U588" s="119"/>
      <c r="V588" s="124"/>
      <c r="W588" s="124"/>
      <c r="X588" s="124"/>
      <c r="Y588" s="124"/>
      <c r="Z588" s="124"/>
    </row>
    <row r="589" spans="1:26" ht="25.5" hidden="1" customHeight="1" outlineLevel="1">
      <c r="A589" s="140"/>
      <c r="B589" s="155" t="s">
        <v>905</v>
      </c>
      <c r="C589" s="155"/>
      <c r="D589" s="140"/>
      <c r="E589" s="156">
        <v>2</v>
      </c>
      <c r="F589" s="214"/>
      <c r="G589" s="214"/>
      <c r="H589" s="214">
        <v>2</v>
      </c>
      <c r="I589" s="157">
        <v>2</v>
      </c>
      <c r="J589" s="157">
        <f t="shared" si="317"/>
        <v>8</v>
      </c>
      <c r="K589" s="157"/>
      <c r="L589" s="175" t="e">
        <f t="shared" si="282"/>
        <v>#REF!</v>
      </c>
      <c r="M589" s="175" t="e">
        <f t="shared" si="283"/>
        <v>#REF!</v>
      </c>
      <c r="N589" s="175" t="e">
        <f t="shared" si="284"/>
        <v>#REF!</v>
      </c>
      <c r="O589" s="175" t="e">
        <f t="shared" si="285"/>
        <v>#REF!</v>
      </c>
      <c r="P589" s="175" t="e">
        <f t="shared" ref="P589:Q589" si="320">N589+L589</f>
        <v>#REF!</v>
      </c>
      <c r="Q589" s="175" t="e">
        <f t="shared" si="320"/>
        <v>#REF!</v>
      </c>
      <c r="R589" s="155"/>
      <c r="S589" s="124"/>
      <c r="T589" s="119"/>
      <c r="U589" s="119"/>
      <c r="V589" s="124"/>
      <c r="W589" s="124"/>
      <c r="X589" s="124"/>
      <c r="Y589" s="124"/>
      <c r="Z589" s="124"/>
    </row>
    <row r="590" spans="1:26" ht="25.5" hidden="1" customHeight="1" outlineLevel="1">
      <c r="A590" s="140"/>
      <c r="B590" s="155" t="s">
        <v>906</v>
      </c>
      <c r="C590" s="155"/>
      <c r="D590" s="140"/>
      <c r="E590" s="156">
        <v>1</v>
      </c>
      <c r="F590" s="214">
        <f>F578</f>
        <v>192.26</v>
      </c>
      <c r="G590" s="214"/>
      <c r="H590" s="214"/>
      <c r="I590" s="157">
        <v>1</v>
      </c>
      <c r="J590" s="157">
        <f t="shared" si="317"/>
        <v>192.26</v>
      </c>
      <c r="K590" s="157"/>
      <c r="L590" s="175" t="e">
        <f t="shared" si="282"/>
        <v>#REF!</v>
      </c>
      <c r="M590" s="175" t="e">
        <f t="shared" si="283"/>
        <v>#REF!</v>
      </c>
      <c r="N590" s="175" t="e">
        <f t="shared" si="284"/>
        <v>#REF!</v>
      </c>
      <c r="O590" s="175" t="e">
        <f t="shared" si="285"/>
        <v>#REF!</v>
      </c>
      <c r="P590" s="175" t="e">
        <f t="shared" ref="P590:Q590" si="321">N590+L590</f>
        <v>#REF!</v>
      </c>
      <c r="Q590" s="175" t="e">
        <f t="shared" si="321"/>
        <v>#REF!</v>
      </c>
      <c r="R590" s="155"/>
      <c r="S590" s="124"/>
      <c r="T590" s="119"/>
      <c r="U590" s="119"/>
      <c r="V590" s="124"/>
      <c r="W590" s="124"/>
      <c r="X590" s="124"/>
      <c r="Y590" s="124"/>
      <c r="Z590" s="124"/>
    </row>
    <row r="591" spans="1:26" ht="25.5" hidden="1" customHeight="1" outlineLevel="1">
      <c r="A591" s="140"/>
      <c r="B591" s="155"/>
      <c r="C591" s="155"/>
      <c r="D591" s="140"/>
      <c r="E591" s="156">
        <v>1</v>
      </c>
      <c r="F591" s="214">
        <v>2.6</v>
      </c>
      <c r="G591" s="214"/>
      <c r="H591" s="214"/>
      <c r="I591" s="157">
        <v>2</v>
      </c>
      <c r="J591" s="157">
        <f t="shared" si="317"/>
        <v>5.2</v>
      </c>
      <c r="K591" s="157"/>
      <c r="L591" s="175" t="e">
        <f t="shared" si="282"/>
        <v>#REF!</v>
      </c>
      <c r="M591" s="175" t="e">
        <f t="shared" si="283"/>
        <v>#REF!</v>
      </c>
      <c r="N591" s="175" t="e">
        <f t="shared" si="284"/>
        <v>#REF!</v>
      </c>
      <c r="O591" s="175" t="e">
        <f t="shared" si="285"/>
        <v>#REF!</v>
      </c>
      <c r="P591" s="175" t="e">
        <f t="shared" ref="P591:Q591" si="322">N591+L591</f>
        <v>#REF!</v>
      </c>
      <c r="Q591" s="175" t="e">
        <f t="shared" si="322"/>
        <v>#REF!</v>
      </c>
      <c r="R591" s="155"/>
      <c r="S591" s="124"/>
      <c r="T591" s="119"/>
      <c r="U591" s="119"/>
      <c r="V591" s="124"/>
      <c r="W591" s="124"/>
      <c r="X591" s="124"/>
      <c r="Y591" s="124"/>
      <c r="Z591" s="124"/>
    </row>
    <row r="592" spans="1:26" ht="25.5" hidden="1" customHeight="1" outlineLevel="1">
      <c r="A592" s="140"/>
      <c r="B592" s="155"/>
      <c r="C592" s="155"/>
      <c r="D592" s="140"/>
      <c r="E592" s="156">
        <v>1</v>
      </c>
      <c r="F592" s="214">
        <f>F580</f>
        <v>34.200000000000003</v>
      </c>
      <c r="G592" s="214"/>
      <c r="H592" s="214"/>
      <c r="I592" s="157">
        <v>2</v>
      </c>
      <c r="J592" s="157">
        <f t="shared" si="317"/>
        <v>68.400000000000006</v>
      </c>
      <c r="K592" s="157"/>
      <c r="L592" s="175" t="e">
        <f t="shared" si="282"/>
        <v>#REF!</v>
      </c>
      <c r="M592" s="175" t="e">
        <f t="shared" si="283"/>
        <v>#REF!</v>
      </c>
      <c r="N592" s="175" t="e">
        <f t="shared" si="284"/>
        <v>#REF!</v>
      </c>
      <c r="O592" s="175" t="e">
        <f t="shared" si="285"/>
        <v>#REF!</v>
      </c>
      <c r="P592" s="175" t="e">
        <f t="shared" ref="P592:Q592" si="323">N592+L592</f>
        <v>#REF!</v>
      </c>
      <c r="Q592" s="175" t="e">
        <f t="shared" si="323"/>
        <v>#REF!</v>
      </c>
      <c r="R592" s="155"/>
      <c r="S592" s="124"/>
      <c r="T592" s="119"/>
      <c r="U592" s="119"/>
      <c r="V592" s="124"/>
      <c r="W592" s="124"/>
      <c r="X592" s="124"/>
      <c r="Y592" s="124"/>
      <c r="Z592" s="124"/>
    </row>
    <row r="593" spans="1:26" ht="25.5" hidden="1" customHeight="1" outlineLevel="1">
      <c r="A593" s="140"/>
      <c r="B593" s="155" t="s">
        <v>370</v>
      </c>
      <c r="C593" s="155"/>
      <c r="D593" s="140"/>
      <c r="E593" s="156">
        <v>1</v>
      </c>
      <c r="F593" s="214">
        <f>F590</f>
        <v>192.26</v>
      </c>
      <c r="G593" s="214"/>
      <c r="H593" s="214"/>
      <c r="I593" s="157">
        <v>2</v>
      </c>
      <c r="J593" s="157">
        <f t="shared" si="317"/>
        <v>384.52</v>
      </c>
      <c r="K593" s="157"/>
      <c r="L593" s="175" t="e">
        <f t="shared" si="282"/>
        <v>#REF!</v>
      </c>
      <c r="M593" s="175" t="e">
        <f t="shared" si="283"/>
        <v>#REF!</v>
      </c>
      <c r="N593" s="175" t="e">
        <f t="shared" si="284"/>
        <v>#REF!</v>
      </c>
      <c r="O593" s="175" t="e">
        <f t="shared" si="285"/>
        <v>#REF!</v>
      </c>
      <c r="P593" s="175" t="e">
        <f t="shared" ref="P593:Q593" si="324">N593+L593</f>
        <v>#REF!</v>
      </c>
      <c r="Q593" s="175" t="e">
        <f t="shared" si="324"/>
        <v>#REF!</v>
      </c>
      <c r="R593" s="155"/>
      <c r="S593" s="124"/>
      <c r="T593" s="119"/>
      <c r="U593" s="119"/>
      <c r="V593" s="124"/>
      <c r="W593" s="124"/>
      <c r="X593" s="124"/>
      <c r="Y593" s="124"/>
      <c r="Z593" s="124"/>
    </row>
    <row r="594" spans="1:26" ht="25.5" hidden="1" customHeight="1" outlineLevel="1">
      <c r="A594" s="140"/>
      <c r="B594" s="155"/>
      <c r="C594" s="155"/>
      <c r="D594" s="140"/>
      <c r="E594" s="156">
        <v>1</v>
      </c>
      <c r="F594" s="214">
        <v>2.6</v>
      </c>
      <c r="G594" s="214"/>
      <c r="H594" s="214"/>
      <c r="I594" s="157">
        <v>4</v>
      </c>
      <c r="J594" s="157">
        <f t="shared" si="317"/>
        <v>10.4</v>
      </c>
      <c r="K594" s="157"/>
      <c r="L594" s="175" t="e">
        <f t="shared" si="282"/>
        <v>#REF!</v>
      </c>
      <c r="M594" s="175" t="e">
        <f t="shared" si="283"/>
        <v>#REF!</v>
      </c>
      <c r="N594" s="175" t="e">
        <f t="shared" si="284"/>
        <v>#REF!</v>
      </c>
      <c r="O594" s="175" t="e">
        <f t="shared" si="285"/>
        <v>#REF!</v>
      </c>
      <c r="P594" s="175" t="e">
        <f t="shared" ref="P594:Q594" si="325">N594+L594</f>
        <v>#REF!</v>
      </c>
      <c r="Q594" s="175" t="e">
        <f t="shared" si="325"/>
        <v>#REF!</v>
      </c>
      <c r="R594" s="155"/>
      <c r="S594" s="124"/>
      <c r="T594" s="119"/>
      <c r="U594" s="119"/>
      <c r="V594" s="124"/>
      <c r="W594" s="124"/>
      <c r="X594" s="124"/>
      <c r="Y594" s="124"/>
      <c r="Z594" s="124"/>
    </row>
    <row r="595" spans="1:26" ht="25.5" hidden="1" customHeight="1" outlineLevel="1">
      <c r="A595" s="140"/>
      <c r="B595" s="155"/>
      <c r="C595" s="155"/>
      <c r="D595" s="140"/>
      <c r="E595" s="156">
        <v>1</v>
      </c>
      <c r="F595" s="214">
        <f>F592</f>
        <v>34.200000000000003</v>
      </c>
      <c r="G595" s="214"/>
      <c r="H595" s="214"/>
      <c r="I595" s="157">
        <v>4</v>
      </c>
      <c r="J595" s="157">
        <f t="shared" si="317"/>
        <v>136.80000000000001</v>
      </c>
      <c r="K595" s="157"/>
      <c r="L595" s="175" t="e">
        <f t="shared" si="282"/>
        <v>#REF!</v>
      </c>
      <c r="M595" s="175" t="e">
        <f t="shared" si="283"/>
        <v>#REF!</v>
      </c>
      <c r="N595" s="175" t="e">
        <f t="shared" si="284"/>
        <v>#REF!</v>
      </c>
      <c r="O595" s="175" t="e">
        <f t="shared" si="285"/>
        <v>#REF!</v>
      </c>
      <c r="P595" s="175" t="e">
        <f t="shared" ref="P595:Q595" si="326">N595+L595</f>
        <v>#REF!</v>
      </c>
      <c r="Q595" s="175" t="e">
        <f t="shared" si="326"/>
        <v>#REF!</v>
      </c>
      <c r="R595" s="155"/>
      <c r="S595" s="124"/>
      <c r="T595" s="119"/>
      <c r="U595" s="119"/>
      <c r="V595" s="124"/>
      <c r="W595" s="124"/>
      <c r="X595" s="124"/>
      <c r="Y595" s="124"/>
      <c r="Z595" s="124"/>
    </row>
    <row r="596" spans="1:26" ht="25.5" hidden="1" customHeight="1" outlineLevel="1">
      <c r="A596" s="140"/>
      <c r="B596" s="155"/>
      <c r="C596" s="155"/>
      <c r="D596" s="140"/>
      <c r="E596" s="156">
        <v>1</v>
      </c>
      <c r="F596" s="214">
        <v>7.8</v>
      </c>
      <c r="G596" s="214"/>
      <c r="H596" s="214"/>
      <c r="I596" s="157">
        <v>2</v>
      </c>
      <c r="J596" s="157">
        <f t="shared" si="317"/>
        <v>15.6</v>
      </c>
      <c r="K596" s="157"/>
      <c r="L596" s="175" t="e">
        <f t="shared" si="282"/>
        <v>#REF!</v>
      </c>
      <c r="M596" s="175" t="e">
        <f t="shared" si="283"/>
        <v>#REF!</v>
      </c>
      <c r="N596" s="175" t="e">
        <f t="shared" si="284"/>
        <v>#REF!</v>
      </c>
      <c r="O596" s="175" t="e">
        <f t="shared" si="285"/>
        <v>#REF!</v>
      </c>
      <c r="P596" s="175" t="e">
        <f t="shared" ref="P596:Q596" si="327">N596+L596</f>
        <v>#REF!</v>
      </c>
      <c r="Q596" s="175" t="e">
        <f t="shared" si="327"/>
        <v>#REF!</v>
      </c>
      <c r="R596" s="155"/>
      <c r="S596" s="124"/>
      <c r="T596" s="119"/>
      <c r="U596" s="119"/>
      <c r="V596" s="124"/>
      <c r="W596" s="124"/>
      <c r="X596" s="124"/>
      <c r="Y596" s="124"/>
      <c r="Z596" s="124"/>
    </row>
    <row r="597" spans="1:26" ht="25.5" hidden="1" customHeight="1" outlineLevel="1">
      <c r="A597" s="140"/>
      <c r="B597" s="155"/>
      <c r="C597" s="155"/>
      <c r="D597" s="140"/>
      <c r="E597" s="156"/>
      <c r="F597" s="214"/>
      <c r="G597" s="214"/>
      <c r="H597" s="214"/>
      <c r="I597" s="157"/>
      <c r="J597" s="157"/>
      <c r="K597" s="157"/>
      <c r="L597" s="175" t="e">
        <f t="shared" si="282"/>
        <v>#REF!</v>
      </c>
      <c r="M597" s="175" t="e">
        <f t="shared" si="283"/>
        <v>#REF!</v>
      </c>
      <c r="N597" s="175" t="e">
        <f t="shared" si="284"/>
        <v>#REF!</v>
      </c>
      <c r="O597" s="175" t="e">
        <f t="shared" si="285"/>
        <v>#REF!</v>
      </c>
      <c r="P597" s="175" t="e">
        <f t="shared" ref="P597:Q597" si="328">N597+L597</f>
        <v>#REF!</v>
      </c>
      <c r="Q597" s="175" t="e">
        <f t="shared" si="328"/>
        <v>#REF!</v>
      </c>
      <c r="R597" s="155"/>
      <c r="S597" s="124"/>
      <c r="T597" s="119"/>
      <c r="U597" s="119"/>
      <c r="V597" s="124"/>
      <c r="W597" s="124"/>
      <c r="X597" s="124"/>
      <c r="Y597" s="124"/>
      <c r="Z597" s="124"/>
    </row>
    <row r="598" spans="1:26" ht="33.75" customHeight="1">
      <c r="A598" s="140">
        <v>7</v>
      </c>
      <c r="B598" s="155" t="s">
        <v>908</v>
      </c>
      <c r="C598" s="155"/>
      <c r="D598" s="214" t="s">
        <v>280</v>
      </c>
      <c r="E598" s="156"/>
      <c r="F598" s="157"/>
      <c r="G598" s="157"/>
      <c r="H598" s="157"/>
      <c r="I598" s="157"/>
      <c r="J598" s="157"/>
      <c r="K598" s="157">
        <v>11</v>
      </c>
      <c r="L598" s="175" t="e">
        <f t="shared" si="282"/>
        <v>#REF!</v>
      </c>
      <c r="M598" s="175" t="e">
        <f t="shared" si="283"/>
        <v>#REF!</v>
      </c>
      <c r="N598" s="175" t="e">
        <f t="shared" si="284"/>
        <v>#REF!</v>
      </c>
      <c r="O598" s="175" t="e">
        <f t="shared" si="285"/>
        <v>#REF!</v>
      </c>
      <c r="P598" s="175" t="e">
        <f t="shared" ref="P598:Q598" si="329">N598+L598</f>
        <v>#REF!</v>
      </c>
      <c r="Q598" s="175" t="e">
        <f t="shared" si="329"/>
        <v>#REF!</v>
      </c>
      <c r="R598" s="155"/>
      <c r="S598" s="124"/>
      <c r="T598" s="119">
        <v>250000</v>
      </c>
      <c r="U598" s="119">
        <v>750000</v>
      </c>
      <c r="V598" s="124"/>
      <c r="W598" s="124"/>
      <c r="X598" s="124"/>
      <c r="Y598" s="124"/>
      <c r="Z598" s="124"/>
    </row>
    <row r="599" spans="1:26" ht="33.75" customHeight="1" collapsed="1">
      <c r="A599" s="140">
        <v>8</v>
      </c>
      <c r="B599" s="155" t="s">
        <v>297</v>
      </c>
      <c r="C599" s="155"/>
      <c r="D599" s="214" t="s">
        <v>206</v>
      </c>
      <c r="E599" s="156"/>
      <c r="F599" s="157"/>
      <c r="G599" s="157"/>
      <c r="H599" s="157"/>
      <c r="I599" s="157"/>
      <c r="J599" s="157"/>
      <c r="K599" s="157">
        <f>SUM(J600:J601)</f>
        <v>669.44349999999997</v>
      </c>
      <c r="L599" s="175" t="e">
        <f t="shared" si="282"/>
        <v>#REF!</v>
      </c>
      <c r="M599" s="175" t="e">
        <f t="shared" si="283"/>
        <v>#REF!</v>
      </c>
      <c r="N599" s="175" t="e">
        <f t="shared" si="284"/>
        <v>#REF!</v>
      </c>
      <c r="O599" s="175" t="e">
        <f t="shared" si="285"/>
        <v>#REF!</v>
      </c>
      <c r="P599" s="175" t="e">
        <f t="shared" ref="P599:Q599" si="330">N599+L599</f>
        <v>#REF!</v>
      </c>
      <c r="Q599" s="175" t="e">
        <f t="shared" si="330"/>
        <v>#REF!</v>
      </c>
      <c r="R599" s="155"/>
      <c r="S599" s="124"/>
      <c r="T599" s="119">
        <f>'C02.CSA_OFFICE'!T1168</f>
        <v>56000</v>
      </c>
      <c r="U599" s="119">
        <f>'C02.CSA_OFFICE'!U1168</f>
        <v>34000</v>
      </c>
      <c r="V599" s="124"/>
      <c r="W599" s="124"/>
      <c r="X599" s="124"/>
      <c r="Y599" s="124"/>
      <c r="Z599" s="124"/>
    </row>
    <row r="600" spans="1:26" ht="25.5" hidden="1" customHeight="1" outlineLevel="1">
      <c r="A600" s="140"/>
      <c r="B600" s="155" t="s">
        <v>909</v>
      </c>
      <c r="C600" s="155"/>
      <c r="D600" s="140"/>
      <c r="E600" s="156"/>
      <c r="F600" s="214"/>
      <c r="G600" s="214"/>
      <c r="H600" s="214"/>
      <c r="I600" s="157"/>
      <c r="J600" s="157">
        <f>K574+K568</f>
        <v>667.21600000000001</v>
      </c>
      <c r="K600" s="157"/>
      <c r="L600" s="175"/>
      <c r="M600" s="175"/>
      <c r="N600" s="175"/>
      <c r="O600" s="175"/>
      <c r="P600" s="175"/>
      <c r="Q600" s="175"/>
      <c r="R600" s="155"/>
      <c r="S600" s="124"/>
      <c r="T600" s="119"/>
      <c r="U600" s="119"/>
      <c r="V600" s="124"/>
      <c r="W600" s="124"/>
      <c r="X600" s="124"/>
      <c r="Y600" s="124"/>
      <c r="Z600" s="124"/>
    </row>
    <row r="601" spans="1:26" ht="25.5" hidden="1" customHeight="1" outlineLevel="1">
      <c r="A601" s="140"/>
      <c r="B601" s="155" t="s">
        <v>910</v>
      </c>
      <c r="C601" s="155"/>
      <c r="D601" s="140"/>
      <c r="E601" s="156">
        <v>11</v>
      </c>
      <c r="F601" s="214">
        <v>0.45</v>
      </c>
      <c r="G601" s="214">
        <v>0.45</v>
      </c>
      <c r="H601" s="214">
        <v>1</v>
      </c>
      <c r="I601" s="157"/>
      <c r="J601" s="157">
        <f>PRODUCT(E601:I601)</f>
        <v>2.2275</v>
      </c>
      <c r="K601" s="157"/>
      <c r="L601" s="175"/>
      <c r="M601" s="175"/>
      <c r="N601" s="175"/>
      <c r="O601" s="175"/>
      <c r="P601" s="175"/>
      <c r="Q601" s="175"/>
      <c r="R601" s="155"/>
      <c r="S601" s="124"/>
      <c r="T601" s="119"/>
      <c r="U601" s="119"/>
      <c r="V601" s="124"/>
      <c r="W601" s="124"/>
      <c r="X601" s="124"/>
      <c r="Y601" s="124"/>
      <c r="Z601" s="124"/>
    </row>
    <row r="602" spans="1:26" ht="27.75" customHeight="1">
      <c r="A602" s="152"/>
      <c r="B602" s="153" t="s">
        <v>911</v>
      </c>
      <c r="C602" s="153"/>
      <c r="D602" s="154"/>
      <c r="E602" s="150"/>
      <c r="F602" s="151"/>
      <c r="G602" s="151"/>
      <c r="H602" s="151"/>
      <c r="I602" s="151"/>
      <c r="J602" s="151"/>
      <c r="K602" s="151"/>
      <c r="L602" s="175"/>
      <c r="M602" s="175"/>
      <c r="N602" s="175"/>
      <c r="O602" s="175"/>
      <c r="P602" s="175"/>
      <c r="Q602" s="175"/>
      <c r="R602" s="153"/>
      <c r="S602" s="124"/>
      <c r="T602" s="119"/>
      <c r="U602" s="119"/>
      <c r="V602" s="124"/>
      <c r="W602" s="124"/>
      <c r="X602" s="124"/>
      <c r="Y602" s="124"/>
      <c r="Z602" s="124"/>
    </row>
    <row r="603" spans="1:26" ht="39" customHeight="1">
      <c r="A603" s="140">
        <v>1</v>
      </c>
      <c r="B603" s="155" t="s">
        <v>912</v>
      </c>
      <c r="C603" s="155"/>
      <c r="D603" s="140" t="s">
        <v>206</v>
      </c>
      <c r="E603" s="156"/>
      <c r="F603" s="157"/>
      <c r="G603" s="157"/>
      <c r="H603" s="157"/>
      <c r="I603" s="157"/>
      <c r="J603" s="157"/>
      <c r="K603" s="157">
        <f>(19+3.8+11.4)*1.4</f>
        <v>47.88</v>
      </c>
      <c r="L603" s="175" t="e">
        <f>T603*$T$5</f>
        <v>#REF!</v>
      </c>
      <c r="M603" s="175" t="e">
        <f>ROUND(L603*K603,0)</f>
        <v>#REF!</v>
      </c>
      <c r="N603" s="175" t="e">
        <f>U603*$T$5</f>
        <v>#REF!</v>
      </c>
      <c r="O603" s="175" t="e">
        <f>ROUND(N603*K603,0)</f>
        <v>#REF!</v>
      </c>
      <c r="P603" s="175" t="e">
        <f t="shared" ref="P603:Q603" si="331">N603+L603</f>
        <v>#REF!</v>
      </c>
      <c r="Q603" s="175" t="e">
        <f t="shared" si="331"/>
        <v>#REF!</v>
      </c>
      <c r="R603" s="155"/>
      <c r="S603" s="124"/>
      <c r="T603" s="119">
        <v>650000</v>
      </c>
      <c r="U603" s="119">
        <v>180000</v>
      </c>
      <c r="V603" s="124"/>
      <c r="W603" s="124"/>
      <c r="X603" s="124"/>
      <c r="Y603" s="124"/>
      <c r="Z603" s="124"/>
    </row>
    <row r="604" spans="1:26" ht="39" customHeight="1">
      <c r="A604" s="154" t="s">
        <v>262</v>
      </c>
      <c r="B604" s="153" t="s">
        <v>527</v>
      </c>
      <c r="C604" s="153"/>
      <c r="D604" s="154"/>
      <c r="E604" s="150"/>
      <c r="F604" s="151"/>
      <c r="G604" s="151"/>
      <c r="H604" s="151"/>
      <c r="I604" s="151"/>
      <c r="J604" s="151"/>
      <c r="K604" s="151"/>
      <c r="L604" s="174"/>
      <c r="M604" s="174" t="e">
        <f>SUBTOTAL(109,M605:M655)</f>
        <v>#REF!</v>
      </c>
      <c r="N604" s="174"/>
      <c r="O604" s="174" t="e">
        <f>SUBTOTAL(109,O605:O655)</f>
        <v>#REF!</v>
      </c>
      <c r="P604" s="174"/>
      <c r="Q604" s="174" t="e">
        <f>O604+M604</f>
        <v>#REF!</v>
      </c>
      <c r="R604" s="153"/>
      <c r="S604" s="124"/>
      <c r="T604" s="119"/>
      <c r="U604" s="119"/>
      <c r="V604" s="124"/>
      <c r="W604" s="124"/>
      <c r="X604" s="124"/>
      <c r="Y604" s="124"/>
      <c r="Z604" s="124"/>
    </row>
    <row r="605" spans="1:26" ht="27.75" customHeight="1">
      <c r="A605" s="152"/>
      <c r="B605" s="153" t="s">
        <v>185</v>
      </c>
      <c r="C605" s="153"/>
      <c r="D605" s="154"/>
      <c r="E605" s="150"/>
      <c r="F605" s="151"/>
      <c r="G605" s="151"/>
      <c r="H605" s="151"/>
      <c r="I605" s="151"/>
      <c r="J605" s="151"/>
      <c r="K605" s="151"/>
      <c r="L605" s="175"/>
      <c r="M605" s="175"/>
      <c r="N605" s="175"/>
      <c r="O605" s="175"/>
      <c r="P605" s="175"/>
      <c r="Q605" s="175"/>
      <c r="R605" s="153"/>
      <c r="S605" s="124"/>
      <c r="T605" s="119"/>
      <c r="U605" s="119"/>
      <c r="V605" s="124"/>
      <c r="W605" s="124"/>
      <c r="X605" s="124"/>
      <c r="Y605" s="124"/>
      <c r="Z605" s="124"/>
    </row>
    <row r="606" spans="1:26" ht="39" customHeight="1" collapsed="1">
      <c r="A606" s="140">
        <v>1</v>
      </c>
      <c r="B606" s="155" t="s">
        <v>186</v>
      </c>
      <c r="C606" s="155" t="s">
        <v>187</v>
      </c>
      <c r="D606" s="140" t="s">
        <v>188</v>
      </c>
      <c r="E606" s="156"/>
      <c r="F606" s="157"/>
      <c r="G606" s="157"/>
      <c r="H606" s="157"/>
      <c r="I606" s="157"/>
      <c r="J606" s="157"/>
      <c r="K606" s="157">
        <f>+SUBTOTAL(9,J607:J609)</f>
        <v>46.222799999999999</v>
      </c>
      <c r="L606" s="175" t="e">
        <f t="shared" ref="L606:L620" si="332">T606*$T$5</f>
        <v>#REF!</v>
      </c>
      <c r="M606" s="175" t="e">
        <f t="shared" ref="M606:M620" si="333">ROUND(L606*K606,0)</f>
        <v>#REF!</v>
      </c>
      <c r="N606" s="175" t="e">
        <f t="shared" ref="N606:N620" si="334">U606*$T$5</f>
        <v>#REF!</v>
      </c>
      <c r="O606" s="175" t="e">
        <f t="shared" ref="O606:O620" si="335">ROUND(N606*K606,0)</f>
        <v>#REF!</v>
      </c>
      <c r="P606" s="175" t="e">
        <f t="shared" ref="P606:Q606" si="336">N606+L606</f>
        <v>#REF!</v>
      </c>
      <c r="Q606" s="175" t="e">
        <f t="shared" si="336"/>
        <v>#REF!</v>
      </c>
      <c r="R606" s="155"/>
      <c r="S606" s="124"/>
      <c r="T606" s="119">
        <f>'C02.CSA_OFFICE'!T19</f>
        <v>0</v>
      </c>
      <c r="U606" s="119">
        <f>'C02.CSA_OFFICE'!U19</f>
        <v>35000</v>
      </c>
      <c r="V606" s="124"/>
      <c r="W606" s="124"/>
      <c r="X606" s="124"/>
      <c r="Y606" s="124"/>
      <c r="Z606" s="124"/>
    </row>
    <row r="607" spans="1:26" ht="39" hidden="1" customHeight="1" outlineLevel="1">
      <c r="A607" s="140"/>
      <c r="B607" s="155" t="s">
        <v>528</v>
      </c>
      <c r="C607" s="155"/>
      <c r="D607" s="140"/>
      <c r="E607" s="156"/>
      <c r="F607" s="157"/>
      <c r="G607" s="157"/>
      <c r="H607" s="157"/>
      <c r="I607" s="157"/>
      <c r="J607" s="157"/>
      <c r="K607" s="157"/>
      <c r="L607" s="175" t="e">
        <f t="shared" si="332"/>
        <v>#REF!</v>
      </c>
      <c r="M607" s="175" t="e">
        <f t="shared" si="333"/>
        <v>#REF!</v>
      </c>
      <c r="N607" s="175" t="e">
        <f t="shared" si="334"/>
        <v>#REF!</v>
      </c>
      <c r="O607" s="175" t="e">
        <f t="shared" si="335"/>
        <v>#REF!</v>
      </c>
      <c r="P607" s="175" t="e">
        <f t="shared" ref="P607:Q607" si="337">N607+L607</f>
        <v>#REF!</v>
      </c>
      <c r="Q607" s="175" t="e">
        <f t="shared" si="337"/>
        <v>#REF!</v>
      </c>
      <c r="R607" s="155"/>
      <c r="S607" s="124"/>
      <c r="T607" s="119"/>
      <c r="U607" s="119"/>
      <c r="V607" s="124"/>
      <c r="W607" s="124"/>
      <c r="X607" s="124"/>
      <c r="Y607" s="124"/>
      <c r="Z607" s="124"/>
    </row>
    <row r="608" spans="1:26" ht="39" hidden="1" customHeight="1" outlineLevel="1">
      <c r="A608" s="140"/>
      <c r="B608" s="155" t="s">
        <v>529</v>
      </c>
      <c r="C608" s="155"/>
      <c r="D608" s="140"/>
      <c r="E608" s="156">
        <v>3</v>
      </c>
      <c r="F608" s="157">
        <v>1.9</v>
      </c>
      <c r="G608" s="157">
        <v>1.4</v>
      </c>
      <c r="H608" s="157">
        <v>2.2000000000000002</v>
      </c>
      <c r="I608" s="157">
        <v>1.3</v>
      </c>
      <c r="J608" s="157">
        <f t="shared" ref="J608:J609" si="338">PRODUCT(E608:I608)</f>
        <v>22.822800000000001</v>
      </c>
      <c r="K608" s="157"/>
      <c r="L608" s="175" t="e">
        <f t="shared" si="332"/>
        <v>#REF!</v>
      </c>
      <c r="M608" s="175" t="e">
        <f t="shared" si="333"/>
        <v>#REF!</v>
      </c>
      <c r="N608" s="175" t="e">
        <f t="shared" si="334"/>
        <v>#REF!</v>
      </c>
      <c r="O608" s="175" t="e">
        <f t="shared" si="335"/>
        <v>#REF!</v>
      </c>
      <c r="P608" s="175" t="e">
        <f t="shared" ref="P608:Q608" si="339">N608+L608</f>
        <v>#REF!</v>
      </c>
      <c r="Q608" s="175" t="e">
        <f t="shared" si="339"/>
        <v>#REF!</v>
      </c>
      <c r="R608" s="155"/>
      <c r="S608" s="124"/>
      <c r="T608" s="119"/>
      <c r="U608" s="119"/>
      <c r="V608" s="124"/>
      <c r="W608" s="124"/>
      <c r="X608" s="124"/>
      <c r="Y608" s="124"/>
      <c r="Z608" s="124"/>
    </row>
    <row r="609" spans="1:26" ht="39" hidden="1" customHeight="1" outlineLevel="1">
      <c r="A609" s="140"/>
      <c r="B609" s="155" t="s">
        <v>530</v>
      </c>
      <c r="C609" s="155"/>
      <c r="D609" s="140"/>
      <c r="E609" s="156">
        <v>1</v>
      </c>
      <c r="F609" s="157">
        <v>10</v>
      </c>
      <c r="G609" s="157">
        <v>6</v>
      </c>
      <c r="H609" s="157">
        <v>0.3</v>
      </c>
      <c r="I609" s="157">
        <v>1.3</v>
      </c>
      <c r="J609" s="157">
        <f t="shared" si="338"/>
        <v>23.4</v>
      </c>
      <c r="K609" s="157"/>
      <c r="L609" s="175" t="e">
        <f t="shared" si="332"/>
        <v>#REF!</v>
      </c>
      <c r="M609" s="175" t="e">
        <f t="shared" si="333"/>
        <v>#REF!</v>
      </c>
      <c r="N609" s="175" t="e">
        <f t="shared" si="334"/>
        <v>#REF!</v>
      </c>
      <c r="O609" s="175" t="e">
        <f t="shared" si="335"/>
        <v>#REF!</v>
      </c>
      <c r="P609" s="175" t="e">
        <f t="shared" ref="P609:Q609" si="340">N609+L609</f>
        <v>#REF!</v>
      </c>
      <c r="Q609" s="175" t="e">
        <f t="shared" si="340"/>
        <v>#REF!</v>
      </c>
      <c r="R609" s="155"/>
      <c r="S609" s="124"/>
      <c r="T609" s="119"/>
      <c r="U609" s="119"/>
      <c r="V609" s="124"/>
      <c r="W609" s="124"/>
      <c r="X609" s="124"/>
      <c r="Y609" s="124"/>
      <c r="Z609" s="124"/>
    </row>
    <row r="610" spans="1:26" ht="39" hidden="1" customHeight="1" outlineLevel="1">
      <c r="A610" s="140"/>
      <c r="B610" s="155"/>
      <c r="C610" s="155"/>
      <c r="D610" s="140"/>
      <c r="E610" s="156"/>
      <c r="F610" s="157"/>
      <c r="G610" s="157"/>
      <c r="H610" s="157"/>
      <c r="I610" s="157"/>
      <c r="J610" s="157"/>
      <c r="K610" s="157"/>
      <c r="L610" s="175" t="e">
        <f t="shared" si="332"/>
        <v>#REF!</v>
      </c>
      <c r="M610" s="175" t="e">
        <f t="shared" si="333"/>
        <v>#REF!</v>
      </c>
      <c r="N610" s="175" t="e">
        <f t="shared" si="334"/>
        <v>#REF!</v>
      </c>
      <c r="O610" s="175" t="e">
        <f t="shared" si="335"/>
        <v>#REF!</v>
      </c>
      <c r="P610" s="175" t="e">
        <f t="shared" ref="P610:Q610" si="341">N610+L610</f>
        <v>#REF!</v>
      </c>
      <c r="Q610" s="175" t="e">
        <f t="shared" si="341"/>
        <v>#REF!</v>
      </c>
      <c r="R610" s="155"/>
      <c r="S610" s="124"/>
      <c r="T610" s="119"/>
      <c r="U610" s="119"/>
      <c r="V610" s="124"/>
      <c r="W610" s="124"/>
      <c r="X610" s="124"/>
      <c r="Y610" s="124"/>
      <c r="Z610" s="124"/>
    </row>
    <row r="611" spans="1:26" ht="39" customHeight="1">
      <c r="A611" s="140">
        <v>2</v>
      </c>
      <c r="B611" s="155" t="s">
        <v>201</v>
      </c>
      <c r="C611" s="155"/>
      <c r="D611" s="158" t="s">
        <v>188</v>
      </c>
      <c r="E611" s="156"/>
      <c r="F611" s="157"/>
      <c r="G611" s="157"/>
      <c r="H611" s="157"/>
      <c r="I611" s="157"/>
      <c r="J611" s="157"/>
      <c r="K611" s="157">
        <f>(K606-K624-K627-K630)</f>
        <v>33.271275000000003</v>
      </c>
      <c r="L611" s="175" t="e">
        <f t="shared" si="332"/>
        <v>#REF!</v>
      </c>
      <c r="M611" s="175" t="e">
        <f t="shared" si="333"/>
        <v>#REF!</v>
      </c>
      <c r="N611" s="175" t="e">
        <f t="shared" si="334"/>
        <v>#REF!</v>
      </c>
      <c r="O611" s="175" t="e">
        <f t="shared" si="335"/>
        <v>#REF!</v>
      </c>
      <c r="P611" s="175" t="e">
        <f t="shared" ref="P611:Q611" si="342">N611+L611</f>
        <v>#REF!</v>
      </c>
      <c r="Q611" s="175" t="e">
        <f t="shared" si="342"/>
        <v>#REF!</v>
      </c>
      <c r="R611" s="155"/>
      <c r="S611" s="124"/>
      <c r="T611" s="119">
        <f>'C02.CSA_OFFICE'!T64</f>
        <v>0</v>
      </c>
      <c r="U611" s="119">
        <f>'C02.CSA_OFFICE'!U64</f>
        <v>55000</v>
      </c>
      <c r="V611" s="124"/>
      <c r="W611" s="124"/>
      <c r="X611" s="124"/>
      <c r="Y611" s="124"/>
      <c r="Z611" s="124"/>
    </row>
    <row r="612" spans="1:26" ht="39" customHeight="1">
      <c r="A612" s="140">
        <v>3</v>
      </c>
      <c r="B612" s="155" t="s">
        <v>203</v>
      </c>
      <c r="C612" s="155" t="s">
        <v>204</v>
      </c>
      <c r="D612" s="158" t="s">
        <v>188</v>
      </c>
      <c r="E612" s="156"/>
      <c r="F612" s="157"/>
      <c r="G612" s="157"/>
      <c r="H612" s="157"/>
      <c r="I612" s="157"/>
      <c r="J612" s="157"/>
      <c r="K612" s="157">
        <f>K606-K611</f>
        <v>12.951525</v>
      </c>
      <c r="L612" s="175" t="e">
        <f t="shared" si="332"/>
        <v>#REF!</v>
      </c>
      <c r="M612" s="175" t="e">
        <f t="shared" si="333"/>
        <v>#REF!</v>
      </c>
      <c r="N612" s="175" t="e">
        <f t="shared" si="334"/>
        <v>#REF!</v>
      </c>
      <c r="O612" s="175" t="e">
        <f t="shared" si="335"/>
        <v>#REF!</v>
      </c>
      <c r="P612" s="175" t="e">
        <f t="shared" ref="P612:Q612" si="343">N612+L612</f>
        <v>#REF!</v>
      </c>
      <c r="Q612" s="175" t="e">
        <f t="shared" si="343"/>
        <v>#REF!</v>
      </c>
      <c r="R612" s="155"/>
      <c r="S612" s="124"/>
      <c r="T612" s="119">
        <f>'C02.CSA_OFFICE'!T65</f>
        <v>0</v>
      </c>
      <c r="U612" s="119">
        <f>'C02.CSA_OFFICE'!U65</f>
        <v>28000</v>
      </c>
      <c r="V612" s="124"/>
      <c r="W612" s="124"/>
      <c r="X612" s="124"/>
      <c r="Y612" s="124"/>
      <c r="Z612" s="124"/>
    </row>
    <row r="613" spans="1:26" ht="39" customHeight="1" collapsed="1">
      <c r="A613" s="140">
        <v>4</v>
      </c>
      <c r="B613" s="155" t="s">
        <v>205</v>
      </c>
      <c r="C613" s="155"/>
      <c r="D613" s="140" t="s">
        <v>206</v>
      </c>
      <c r="E613" s="156"/>
      <c r="F613" s="157"/>
      <c r="G613" s="157"/>
      <c r="H613" s="157"/>
      <c r="I613" s="157"/>
      <c r="J613" s="157"/>
      <c r="K613" s="157">
        <f>+SUBTOTAL(9,J614:J615)</f>
        <v>67.98</v>
      </c>
      <c r="L613" s="175" t="e">
        <f t="shared" si="332"/>
        <v>#REF!</v>
      </c>
      <c r="M613" s="175" t="e">
        <f t="shared" si="333"/>
        <v>#REF!</v>
      </c>
      <c r="N613" s="175" t="e">
        <f t="shared" si="334"/>
        <v>#REF!</v>
      </c>
      <c r="O613" s="175" t="e">
        <f t="shared" si="335"/>
        <v>#REF!</v>
      </c>
      <c r="P613" s="175" t="e">
        <f t="shared" ref="P613:Q613" si="344">N613+L613</f>
        <v>#REF!</v>
      </c>
      <c r="Q613" s="175" t="e">
        <f t="shared" si="344"/>
        <v>#REF!</v>
      </c>
      <c r="R613" s="155"/>
      <c r="S613" s="124"/>
      <c r="T613" s="119">
        <f>'C02.CSA_OFFICE'!T66</f>
        <v>0</v>
      </c>
      <c r="U613" s="119">
        <f>'C02.CSA_OFFICE'!U66</f>
        <v>19000</v>
      </c>
      <c r="V613" s="124"/>
      <c r="W613" s="124"/>
      <c r="X613" s="124"/>
      <c r="Y613" s="124"/>
      <c r="Z613" s="124"/>
    </row>
    <row r="614" spans="1:26" ht="39" hidden="1" customHeight="1" outlineLevel="1">
      <c r="A614" s="140"/>
      <c r="B614" s="155" t="s">
        <v>529</v>
      </c>
      <c r="C614" s="155"/>
      <c r="D614" s="140"/>
      <c r="E614" s="156">
        <v>3</v>
      </c>
      <c r="F614" s="157">
        <v>1.9</v>
      </c>
      <c r="G614" s="157">
        <v>1.4</v>
      </c>
      <c r="H614" s="157"/>
      <c r="I614" s="157"/>
      <c r="J614" s="157">
        <f t="shared" ref="J614:J615" si="345">PRODUCT(E614:I614)</f>
        <v>7.98</v>
      </c>
      <c r="K614" s="157"/>
      <c r="L614" s="175" t="e">
        <f t="shared" si="332"/>
        <v>#REF!</v>
      </c>
      <c r="M614" s="175" t="e">
        <f t="shared" si="333"/>
        <v>#REF!</v>
      </c>
      <c r="N614" s="175" t="e">
        <f t="shared" si="334"/>
        <v>#REF!</v>
      </c>
      <c r="O614" s="175" t="e">
        <f t="shared" si="335"/>
        <v>#REF!</v>
      </c>
      <c r="P614" s="175" t="e">
        <f t="shared" ref="P614:Q614" si="346">N614+L614</f>
        <v>#REF!</v>
      </c>
      <c r="Q614" s="175" t="e">
        <f t="shared" si="346"/>
        <v>#REF!</v>
      </c>
      <c r="R614" s="155"/>
      <c r="S614" s="124"/>
      <c r="T614" s="119"/>
      <c r="U614" s="119"/>
      <c r="V614" s="124"/>
      <c r="W614" s="124"/>
      <c r="X614" s="124"/>
      <c r="Y614" s="124"/>
      <c r="Z614" s="124"/>
    </row>
    <row r="615" spans="1:26" ht="39" hidden="1" customHeight="1" outlineLevel="1">
      <c r="A615" s="140"/>
      <c r="B615" s="155" t="s">
        <v>530</v>
      </c>
      <c r="C615" s="155"/>
      <c r="D615" s="140"/>
      <c r="E615" s="156">
        <v>1</v>
      </c>
      <c r="F615" s="157">
        <v>10</v>
      </c>
      <c r="G615" s="157">
        <v>6</v>
      </c>
      <c r="H615" s="157"/>
      <c r="I615" s="157"/>
      <c r="J615" s="157">
        <f t="shared" si="345"/>
        <v>60</v>
      </c>
      <c r="K615" s="157"/>
      <c r="L615" s="175" t="e">
        <f t="shared" si="332"/>
        <v>#REF!</v>
      </c>
      <c r="M615" s="175" t="e">
        <f t="shared" si="333"/>
        <v>#REF!</v>
      </c>
      <c r="N615" s="175" t="e">
        <f t="shared" si="334"/>
        <v>#REF!</v>
      </c>
      <c r="O615" s="175" t="e">
        <f t="shared" si="335"/>
        <v>#REF!</v>
      </c>
      <c r="P615" s="175" t="e">
        <f t="shared" ref="P615:Q615" si="347">N615+L615</f>
        <v>#REF!</v>
      </c>
      <c r="Q615" s="175" t="e">
        <f t="shared" si="347"/>
        <v>#REF!</v>
      </c>
      <c r="R615" s="155"/>
      <c r="S615" s="124"/>
      <c r="T615" s="119"/>
      <c r="U615" s="119"/>
      <c r="V615" s="124"/>
      <c r="W615" s="124"/>
      <c r="X615" s="124"/>
      <c r="Y615" s="124"/>
      <c r="Z615" s="124"/>
    </row>
    <row r="616" spans="1:26" ht="39" hidden="1" customHeight="1" outlineLevel="1">
      <c r="A616" s="140"/>
      <c r="B616" s="155"/>
      <c r="C616" s="155"/>
      <c r="D616" s="140"/>
      <c r="E616" s="156"/>
      <c r="F616" s="157"/>
      <c r="G616" s="157"/>
      <c r="H616" s="157"/>
      <c r="I616" s="157"/>
      <c r="J616" s="157"/>
      <c r="K616" s="157"/>
      <c r="L616" s="175" t="e">
        <f t="shared" si="332"/>
        <v>#REF!</v>
      </c>
      <c r="M616" s="175" t="e">
        <f t="shared" si="333"/>
        <v>#REF!</v>
      </c>
      <c r="N616" s="175" t="e">
        <f t="shared" si="334"/>
        <v>#REF!</v>
      </c>
      <c r="O616" s="175" t="e">
        <f t="shared" si="335"/>
        <v>#REF!</v>
      </c>
      <c r="P616" s="175" t="e">
        <f t="shared" ref="P616:Q616" si="348">N616+L616</f>
        <v>#REF!</v>
      </c>
      <c r="Q616" s="175" t="e">
        <f t="shared" si="348"/>
        <v>#REF!</v>
      </c>
      <c r="R616" s="155"/>
      <c r="S616" s="124"/>
      <c r="T616" s="119"/>
      <c r="U616" s="119"/>
      <c r="V616" s="124"/>
      <c r="W616" s="124"/>
      <c r="X616" s="124"/>
      <c r="Y616" s="124"/>
      <c r="Z616" s="124"/>
    </row>
    <row r="617" spans="1:26" ht="39" customHeight="1" collapsed="1">
      <c r="A617" s="140">
        <v>5</v>
      </c>
      <c r="B617" s="155" t="s">
        <v>531</v>
      </c>
      <c r="C617" s="155"/>
      <c r="D617" s="158" t="s">
        <v>188</v>
      </c>
      <c r="E617" s="214"/>
      <c r="F617" s="214"/>
      <c r="G617" s="214"/>
      <c r="H617" s="214"/>
      <c r="I617" s="214"/>
      <c r="J617" s="214"/>
      <c r="K617" s="157">
        <f>+SUBTOTAL(9,J618)</f>
        <v>17.04</v>
      </c>
      <c r="L617" s="175" t="e">
        <f t="shared" si="332"/>
        <v>#REF!</v>
      </c>
      <c r="M617" s="175" t="e">
        <f t="shared" si="333"/>
        <v>#REF!</v>
      </c>
      <c r="N617" s="175" t="e">
        <f t="shared" si="334"/>
        <v>#REF!</v>
      </c>
      <c r="O617" s="175" t="e">
        <f t="shared" si="335"/>
        <v>#REF!</v>
      </c>
      <c r="P617" s="175" t="e">
        <f t="shared" ref="P617:Q617" si="349">N617+L617</f>
        <v>#REF!</v>
      </c>
      <c r="Q617" s="175" t="e">
        <f t="shared" si="349"/>
        <v>#REF!</v>
      </c>
      <c r="R617" s="155"/>
      <c r="S617" s="124"/>
      <c r="T617" s="119">
        <f>'C02.CSA_OFFICE'!T81</f>
        <v>0</v>
      </c>
      <c r="U617" s="119">
        <f>'C02.CSA_OFFICE'!U81</f>
        <v>22000</v>
      </c>
      <c r="V617" s="124"/>
      <c r="W617" s="124"/>
      <c r="X617" s="124"/>
      <c r="Y617" s="124"/>
      <c r="Z617" s="124"/>
    </row>
    <row r="618" spans="1:26" ht="39" hidden="1" customHeight="1" outlineLevel="1">
      <c r="A618" s="140">
        <f>'[39]C01.CSA_WAREHOUSE'!A177</f>
        <v>0</v>
      </c>
      <c r="B618" s="155"/>
      <c r="C618" s="155"/>
      <c r="D618" s="140"/>
      <c r="E618" s="214">
        <v>1</v>
      </c>
      <c r="F618" s="214">
        <v>10</v>
      </c>
      <c r="G618" s="214">
        <v>6</v>
      </c>
      <c r="H618" s="214">
        <v>0.2</v>
      </c>
      <c r="I618" s="214">
        <v>1.42</v>
      </c>
      <c r="J618" s="157">
        <f>PRODUCT(E618:I618)</f>
        <v>17.04</v>
      </c>
      <c r="K618" s="157"/>
      <c r="L618" s="175" t="e">
        <f t="shared" si="332"/>
        <v>#REF!</v>
      </c>
      <c r="M618" s="175" t="e">
        <f t="shared" si="333"/>
        <v>#REF!</v>
      </c>
      <c r="N618" s="175" t="e">
        <f t="shared" si="334"/>
        <v>#REF!</v>
      </c>
      <c r="O618" s="175" t="e">
        <f t="shared" si="335"/>
        <v>#REF!</v>
      </c>
      <c r="P618" s="175" t="e">
        <f t="shared" ref="P618:Q618" si="350">N618+L618</f>
        <v>#REF!</v>
      </c>
      <c r="Q618" s="175" t="e">
        <f t="shared" si="350"/>
        <v>#REF!</v>
      </c>
      <c r="R618" s="155"/>
      <c r="S618" s="124"/>
      <c r="T618" s="119"/>
      <c r="U618" s="119"/>
      <c r="V618" s="124"/>
      <c r="W618" s="124"/>
      <c r="X618" s="124"/>
      <c r="Y618" s="124"/>
      <c r="Z618" s="124"/>
    </row>
    <row r="619" spans="1:26" ht="33.75" customHeight="1" collapsed="1">
      <c r="A619" s="140">
        <v>6</v>
      </c>
      <c r="B619" s="155" t="s">
        <v>532</v>
      </c>
      <c r="C619" s="155"/>
      <c r="D619" s="214" t="s">
        <v>206</v>
      </c>
      <c r="E619" s="156"/>
      <c r="F619" s="157"/>
      <c r="G619" s="157"/>
      <c r="H619" s="157"/>
      <c r="I619" s="157"/>
      <c r="J619" s="157"/>
      <c r="K619" s="157">
        <f>6*10</f>
        <v>60</v>
      </c>
      <c r="L619" s="175" t="e">
        <f t="shared" si="332"/>
        <v>#REF!</v>
      </c>
      <c r="M619" s="175" t="e">
        <f t="shared" si="333"/>
        <v>#REF!</v>
      </c>
      <c r="N619" s="175" t="e">
        <f t="shared" si="334"/>
        <v>#REF!</v>
      </c>
      <c r="O619" s="175" t="e">
        <f t="shared" si="335"/>
        <v>#REF!</v>
      </c>
      <c r="P619" s="175" t="e">
        <f t="shared" ref="P619:Q619" si="351">N619+L619</f>
        <v>#REF!</v>
      </c>
      <c r="Q619" s="175" t="e">
        <f t="shared" si="351"/>
        <v>#REF!</v>
      </c>
      <c r="R619" s="155"/>
      <c r="S619" s="124"/>
      <c r="T619" s="119">
        <f>'C02.CSA_OFFICE'!T126</f>
        <v>6500</v>
      </c>
      <c r="U619" s="119">
        <f>'C02.CSA_OFFICE'!U126</f>
        <v>900</v>
      </c>
      <c r="V619" s="124"/>
      <c r="W619" s="124"/>
      <c r="X619" s="124"/>
      <c r="Y619" s="124"/>
      <c r="Z619" s="124"/>
    </row>
    <row r="620" spans="1:26" ht="39" hidden="1" customHeight="1" outlineLevel="1">
      <c r="A620" s="140"/>
      <c r="B620" s="155"/>
      <c r="C620" s="155"/>
      <c r="D620" s="140"/>
      <c r="E620" s="214"/>
      <c r="F620" s="214"/>
      <c r="G620" s="214"/>
      <c r="H620" s="214"/>
      <c r="I620" s="214"/>
      <c r="J620" s="157"/>
      <c r="K620" s="157"/>
      <c r="L620" s="175" t="e">
        <f t="shared" si="332"/>
        <v>#REF!</v>
      </c>
      <c r="M620" s="175" t="e">
        <f t="shared" si="333"/>
        <v>#REF!</v>
      </c>
      <c r="N620" s="175" t="e">
        <f t="shared" si="334"/>
        <v>#REF!</v>
      </c>
      <c r="O620" s="175" t="e">
        <f t="shared" si="335"/>
        <v>#REF!</v>
      </c>
      <c r="P620" s="175" t="e">
        <f t="shared" ref="P620:Q620" si="352">N620+L620</f>
        <v>#REF!</v>
      </c>
      <c r="Q620" s="175" t="e">
        <f t="shared" si="352"/>
        <v>#REF!</v>
      </c>
      <c r="R620" s="155"/>
      <c r="S620" s="124"/>
      <c r="T620" s="119"/>
      <c r="U620" s="119"/>
      <c r="V620" s="124"/>
      <c r="W620" s="124"/>
      <c r="X620" s="124"/>
      <c r="Y620" s="124"/>
      <c r="Z620" s="124"/>
    </row>
    <row r="621" spans="1:26" ht="27.75" customHeight="1">
      <c r="A621" s="152"/>
      <c r="B621" s="153" t="s">
        <v>213</v>
      </c>
      <c r="C621" s="153"/>
      <c r="D621" s="154"/>
      <c r="E621" s="150"/>
      <c r="F621" s="151"/>
      <c r="G621" s="151"/>
      <c r="H621" s="151"/>
      <c r="I621" s="151"/>
      <c r="J621" s="151"/>
      <c r="K621" s="151"/>
      <c r="L621" s="175"/>
      <c r="M621" s="175"/>
      <c r="N621" s="175"/>
      <c r="O621" s="175"/>
      <c r="P621" s="175"/>
      <c r="Q621" s="175"/>
      <c r="R621" s="153"/>
      <c r="S621" s="124"/>
      <c r="T621" s="119"/>
      <c r="U621" s="119"/>
      <c r="V621" s="124"/>
      <c r="W621" s="124"/>
      <c r="X621" s="124"/>
      <c r="Y621" s="124"/>
      <c r="Z621" s="124"/>
    </row>
    <row r="622" spans="1:26" ht="27.75" customHeight="1">
      <c r="A622" s="152"/>
      <c r="B622" s="153" t="s">
        <v>217</v>
      </c>
      <c r="C622" s="153"/>
      <c r="D622" s="154"/>
      <c r="E622" s="150"/>
      <c r="F622" s="151"/>
      <c r="G622" s="151"/>
      <c r="H622" s="151"/>
      <c r="I622" s="151"/>
      <c r="J622" s="151"/>
      <c r="K622" s="151"/>
      <c r="L622" s="175"/>
      <c r="M622" s="175"/>
      <c r="N622" s="175"/>
      <c r="O622" s="175"/>
      <c r="P622" s="175"/>
      <c r="Q622" s="175"/>
      <c r="R622" s="153"/>
      <c r="S622" s="124"/>
      <c r="T622" s="119"/>
      <c r="U622" s="119"/>
      <c r="V622" s="124"/>
      <c r="W622" s="124"/>
      <c r="X622" s="124"/>
      <c r="Y622" s="124"/>
      <c r="Z622" s="124"/>
    </row>
    <row r="623" spans="1:26" ht="39" customHeight="1">
      <c r="A623" s="154" t="s">
        <v>218</v>
      </c>
      <c r="B623" s="159" t="s">
        <v>219</v>
      </c>
      <c r="C623" s="153"/>
      <c r="D623" s="154"/>
      <c r="E623" s="154"/>
      <c r="F623" s="154"/>
      <c r="G623" s="154"/>
      <c r="H623" s="154"/>
      <c r="I623" s="154"/>
      <c r="J623" s="154"/>
      <c r="K623" s="151"/>
      <c r="L623" s="175"/>
      <c r="M623" s="175"/>
      <c r="N623" s="175"/>
      <c r="O623" s="175"/>
      <c r="P623" s="175"/>
      <c r="Q623" s="175"/>
      <c r="R623" s="155"/>
      <c r="S623" s="124"/>
      <c r="T623" s="119"/>
      <c r="U623" s="119"/>
      <c r="V623" s="124"/>
      <c r="W623" s="124"/>
      <c r="X623" s="124"/>
      <c r="Y623" s="124"/>
      <c r="Z623" s="124"/>
    </row>
    <row r="624" spans="1:26" ht="39" customHeight="1" collapsed="1">
      <c r="A624" s="140">
        <v>1</v>
      </c>
      <c r="B624" s="155" t="s">
        <v>220</v>
      </c>
      <c r="C624" s="155" t="s">
        <v>434</v>
      </c>
      <c r="D624" s="158" t="s">
        <v>188</v>
      </c>
      <c r="E624" s="214"/>
      <c r="F624" s="214"/>
      <c r="G624" s="214"/>
      <c r="H624" s="214"/>
      <c r="I624" s="214"/>
      <c r="J624" s="214"/>
      <c r="K624" s="157">
        <f>+SUBTOTAL(9,J625:J626)</f>
        <v>0.35099999999999998</v>
      </c>
      <c r="L624" s="175" t="e">
        <f t="shared" ref="L624:L635" si="353">T624*$T$5</f>
        <v>#REF!</v>
      </c>
      <c r="M624" s="175" t="e">
        <f t="shared" ref="M624:M635" si="354">ROUND(L624*K624,0)</f>
        <v>#REF!</v>
      </c>
      <c r="N624" s="175" t="e">
        <f t="shared" ref="N624:N635" si="355">U624*$T$5</f>
        <v>#REF!</v>
      </c>
      <c r="O624" s="175" t="e">
        <f t="shared" ref="O624:O635" si="356">ROUND(N624*K624,0)</f>
        <v>#REF!</v>
      </c>
      <c r="P624" s="175" t="e">
        <f t="shared" ref="P624:Q624" si="357">N624+L624</f>
        <v>#REF!</v>
      </c>
      <c r="Q624" s="175" t="e">
        <f t="shared" si="357"/>
        <v>#REF!</v>
      </c>
      <c r="R624" s="155"/>
      <c r="S624" s="124"/>
      <c r="T624" s="119" t="e">
        <f>'Bill 2-Main building works'!#REF!</f>
        <v>#REF!</v>
      </c>
      <c r="U624" s="119" t="e">
        <f>'Bill 2-Main building works'!#REF!</f>
        <v>#REF!</v>
      </c>
      <c r="V624" s="124"/>
      <c r="W624" s="124"/>
      <c r="X624" s="124"/>
      <c r="Y624" s="124"/>
      <c r="Z624" s="124"/>
    </row>
    <row r="625" spans="1:26" ht="39" hidden="1" customHeight="1" outlineLevel="1">
      <c r="A625" s="140"/>
      <c r="B625" s="155" t="s">
        <v>529</v>
      </c>
      <c r="C625" s="155"/>
      <c r="D625" s="140"/>
      <c r="E625" s="156">
        <v>3</v>
      </c>
      <c r="F625" s="157">
        <v>1.8</v>
      </c>
      <c r="G625" s="157">
        <v>1.3</v>
      </c>
      <c r="H625" s="157">
        <v>0.05</v>
      </c>
      <c r="I625" s="157">
        <v>1</v>
      </c>
      <c r="J625" s="157">
        <f>PRODUCT(E625:I625)</f>
        <v>0.35099999999999998</v>
      </c>
      <c r="K625" s="157"/>
      <c r="L625" s="175" t="e">
        <f t="shared" si="353"/>
        <v>#REF!</v>
      </c>
      <c r="M625" s="175" t="e">
        <f t="shared" si="354"/>
        <v>#REF!</v>
      </c>
      <c r="N625" s="175" t="e">
        <f t="shared" si="355"/>
        <v>#REF!</v>
      </c>
      <c r="O625" s="175" t="e">
        <f t="shared" si="356"/>
        <v>#REF!</v>
      </c>
      <c r="P625" s="175" t="e">
        <f t="shared" ref="P625:Q625" si="358">N625+L625</f>
        <v>#REF!</v>
      </c>
      <c r="Q625" s="175" t="e">
        <f t="shared" si="358"/>
        <v>#REF!</v>
      </c>
      <c r="R625" s="155"/>
      <c r="S625" s="124"/>
      <c r="T625" s="119"/>
      <c r="U625" s="119"/>
      <c r="V625" s="124"/>
      <c r="W625" s="124"/>
      <c r="X625" s="124"/>
      <c r="Y625" s="124"/>
      <c r="Z625" s="124"/>
    </row>
    <row r="626" spans="1:26" ht="39" hidden="1" customHeight="1" outlineLevel="1">
      <c r="A626" s="140"/>
      <c r="B626" s="155"/>
      <c r="C626" s="155"/>
      <c r="D626" s="140"/>
      <c r="E626" s="156"/>
      <c r="F626" s="157"/>
      <c r="G626" s="157"/>
      <c r="H626" s="157"/>
      <c r="I626" s="157"/>
      <c r="J626" s="157"/>
      <c r="K626" s="157"/>
      <c r="L626" s="175" t="e">
        <f t="shared" si="353"/>
        <v>#REF!</v>
      </c>
      <c r="M626" s="175" t="e">
        <f t="shared" si="354"/>
        <v>#REF!</v>
      </c>
      <c r="N626" s="175" t="e">
        <f t="shared" si="355"/>
        <v>#REF!</v>
      </c>
      <c r="O626" s="175" t="e">
        <f t="shared" si="356"/>
        <v>#REF!</v>
      </c>
      <c r="P626" s="175" t="e">
        <f t="shared" ref="P626:Q626" si="359">N626+L626</f>
        <v>#REF!</v>
      </c>
      <c r="Q626" s="175" t="e">
        <f t="shared" si="359"/>
        <v>#REF!</v>
      </c>
      <c r="R626" s="155"/>
      <c r="S626" s="124"/>
      <c r="T626" s="119"/>
      <c r="U626" s="119"/>
      <c r="V626" s="124"/>
      <c r="W626" s="124"/>
      <c r="X626" s="124"/>
      <c r="Y626" s="124"/>
      <c r="Z626" s="124"/>
    </row>
    <row r="627" spans="1:26" ht="39" customHeight="1" collapsed="1">
      <c r="A627" s="140">
        <v>2</v>
      </c>
      <c r="B627" s="155" t="s">
        <v>533</v>
      </c>
      <c r="C627" s="155" t="s">
        <v>534</v>
      </c>
      <c r="D627" s="140" t="s">
        <v>188</v>
      </c>
      <c r="E627" s="156"/>
      <c r="F627" s="157"/>
      <c r="G627" s="157"/>
      <c r="H627" s="157"/>
      <c r="I627" s="157"/>
      <c r="J627" s="157">
        <f t="shared" ref="J627:J631" si="360">PRODUCT(E627:I627)</f>
        <v>0</v>
      </c>
      <c r="K627" s="157">
        <f>+SUBTOTAL(9,J628:J629)</f>
        <v>1.7544</v>
      </c>
      <c r="L627" s="175" t="e">
        <f t="shared" si="353"/>
        <v>#REF!</v>
      </c>
      <c r="M627" s="175" t="e">
        <f t="shared" si="354"/>
        <v>#REF!</v>
      </c>
      <c r="N627" s="175" t="e">
        <f t="shared" si="355"/>
        <v>#REF!</v>
      </c>
      <c r="O627" s="175" t="e">
        <f t="shared" si="356"/>
        <v>#REF!</v>
      </c>
      <c r="P627" s="175" t="e">
        <f t="shared" ref="P627:Q627" si="361">N627+L627</f>
        <v>#REF!</v>
      </c>
      <c r="Q627" s="175" t="e">
        <f t="shared" si="361"/>
        <v>#REF!</v>
      </c>
      <c r="R627" s="155"/>
      <c r="S627" s="124"/>
      <c r="T627" s="119" t="e">
        <f>'Bill 2-Main building works'!#REF!</f>
        <v>#REF!</v>
      </c>
      <c r="U627" s="119" t="e">
        <f>'Bill 2-Main building works'!#REF!</f>
        <v>#REF!</v>
      </c>
      <c r="V627" s="124"/>
      <c r="W627" s="124"/>
      <c r="X627" s="124"/>
      <c r="Y627" s="124"/>
      <c r="Z627" s="124"/>
    </row>
    <row r="628" spans="1:26" ht="39" hidden="1" customHeight="1" outlineLevel="1">
      <c r="A628" s="140"/>
      <c r="B628" s="155" t="s">
        <v>529</v>
      </c>
      <c r="C628" s="155"/>
      <c r="D628" s="140"/>
      <c r="E628" s="156">
        <v>3</v>
      </c>
      <c r="F628" s="157">
        <v>1.8</v>
      </c>
      <c r="G628" s="157">
        <v>1.3</v>
      </c>
      <c r="H628" s="157">
        <v>0.2</v>
      </c>
      <c r="I628" s="157">
        <v>1</v>
      </c>
      <c r="J628" s="157">
        <f t="shared" si="360"/>
        <v>1.4039999999999999</v>
      </c>
      <c r="K628" s="157"/>
      <c r="L628" s="175" t="e">
        <f t="shared" si="353"/>
        <v>#REF!</v>
      </c>
      <c r="M628" s="175" t="e">
        <f t="shared" si="354"/>
        <v>#REF!</v>
      </c>
      <c r="N628" s="175" t="e">
        <f t="shared" si="355"/>
        <v>#REF!</v>
      </c>
      <c r="O628" s="175" t="e">
        <f t="shared" si="356"/>
        <v>#REF!</v>
      </c>
      <c r="P628" s="175" t="e">
        <f t="shared" ref="P628:Q628" si="362">N628+L628</f>
        <v>#REF!</v>
      </c>
      <c r="Q628" s="175" t="e">
        <f t="shared" si="362"/>
        <v>#REF!</v>
      </c>
      <c r="R628" s="155"/>
      <c r="S628" s="124"/>
      <c r="T628" s="119"/>
      <c r="U628" s="119"/>
      <c r="V628" s="124"/>
      <c r="W628" s="124"/>
      <c r="X628" s="124"/>
      <c r="Y628" s="124"/>
      <c r="Z628" s="124"/>
    </row>
    <row r="629" spans="1:26" ht="39" hidden="1" customHeight="1" outlineLevel="1">
      <c r="A629" s="140"/>
      <c r="B629" s="155" t="s">
        <v>885</v>
      </c>
      <c r="C629" s="155"/>
      <c r="D629" s="140"/>
      <c r="E629" s="156">
        <v>3</v>
      </c>
      <c r="F629" s="157"/>
      <c r="G629" s="157">
        <v>0.1168</v>
      </c>
      <c r="H629" s="157"/>
      <c r="I629" s="157">
        <v>1</v>
      </c>
      <c r="J629" s="157">
        <f t="shared" si="360"/>
        <v>0.35039999999999999</v>
      </c>
      <c r="K629" s="157"/>
      <c r="L629" s="175" t="e">
        <f t="shared" si="353"/>
        <v>#REF!</v>
      </c>
      <c r="M629" s="175" t="e">
        <f t="shared" si="354"/>
        <v>#REF!</v>
      </c>
      <c r="N629" s="175" t="e">
        <f t="shared" si="355"/>
        <v>#REF!</v>
      </c>
      <c r="O629" s="175" t="e">
        <f t="shared" si="356"/>
        <v>#REF!</v>
      </c>
      <c r="P629" s="175" t="e">
        <f t="shared" ref="P629:Q629" si="363">N629+L629</f>
        <v>#REF!</v>
      </c>
      <c r="Q629" s="175" t="e">
        <f t="shared" si="363"/>
        <v>#REF!</v>
      </c>
      <c r="R629" s="155"/>
      <c r="S629" s="124"/>
      <c r="T629" s="119"/>
      <c r="U629" s="119"/>
      <c r="V629" s="124"/>
      <c r="W629" s="124"/>
      <c r="X629" s="124"/>
      <c r="Y629" s="124"/>
      <c r="Z629" s="124"/>
    </row>
    <row r="630" spans="1:26" ht="39" customHeight="1" collapsed="1">
      <c r="A630" s="140">
        <v>3</v>
      </c>
      <c r="B630" s="155" t="s">
        <v>471</v>
      </c>
      <c r="C630" s="155" t="s">
        <v>534</v>
      </c>
      <c r="D630" s="140" t="s">
        <v>188</v>
      </c>
      <c r="E630" s="156"/>
      <c r="F630" s="157"/>
      <c r="G630" s="157"/>
      <c r="H630" s="157"/>
      <c r="I630" s="157"/>
      <c r="J630" s="157">
        <f t="shared" si="360"/>
        <v>0</v>
      </c>
      <c r="K630" s="157">
        <f>+SUBTOTAL(9,J631:J636)</f>
        <v>10.846125000000001</v>
      </c>
      <c r="L630" s="175" t="e">
        <f t="shared" si="353"/>
        <v>#REF!</v>
      </c>
      <c r="M630" s="175" t="e">
        <f t="shared" si="354"/>
        <v>#REF!</v>
      </c>
      <c r="N630" s="175" t="e">
        <f t="shared" si="355"/>
        <v>#REF!</v>
      </c>
      <c r="O630" s="175" t="e">
        <f t="shared" si="356"/>
        <v>#REF!</v>
      </c>
      <c r="P630" s="175" t="e">
        <f t="shared" ref="P630:Q630" si="364">N630+L630</f>
        <v>#REF!</v>
      </c>
      <c r="Q630" s="175" t="e">
        <f t="shared" si="364"/>
        <v>#REF!</v>
      </c>
      <c r="R630" s="155"/>
      <c r="S630" s="124"/>
      <c r="T630" s="119" t="e">
        <f t="shared" ref="T630:U630" si="365">T627</f>
        <v>#REF!</v>
      </c>
      <c r="U630" s="119" t="e">
        <f t="shared" si="365"/>
        <v>#REF!</v>
      </c>
      <c r="V630" s="124"/>
      <c r="W630" s="124"/>
      <c r="X630" s="124"/>
      <c r="Y630" s="124"/>
      <c r="Z630" s="124"/>
    </row>
    <row r="631" spans="1:26" ht="39" hidden="1" customHeight="1" outlineLevel="1">
      <c r="A631" s="140"/>
      <c r="B631" s="155" t="s">
        <v>225</v>
      </c>
      <c r="C631" s="155"/>
      <c r="D631" s="140"/>
      <c r="E631" s="156">
        <v>3</v>
      </c>
      <c r="F631" s="157">
        <v>0.75</v>
      </c>
      <c r="G631" s="157">
        <v>0.25</v>
      </c>
      <c r="H631" s="157">
        <v>2.0499999999999998</v>
      </c>
      <c r="I631" s="157">
        <v>1</v>
      </c>
      <c r="J631" s="157">
        <f t="shared" si="360"/>
        <v>1.153125</v>
      </c>
      <c r="K631" s="157"/>
      <c r="L631" s="175" t="e">
        <f t="shared" si="353"/>
        <v>#REF!</v>
      </c>
      <c r="M631" s="175" t="e">
        <f t="shared" si="354"/>
        <v>#REF!</v>
      </c>
      <c r="N631" s="175" t="e">
        <f t="shared" si="355"/>
        <v>#REF!</v>
      </c>
      <c r="O631" s="175" t="e">
        <f t="shared" si="356"/>
        <v>#REF!</v>
      </c>
      <c r="P631" s="175" t="e">
        <f t="shared" ref="P631:Q631" si="366">N631+L631</f>
        <v>#REF!</v>
      </c>
      <c r="Q631" s="175" t="e">
        <f t="shared" si="366"/>
        <v>#REF!</v>
      </c>
      <c r="R631" s="155"/>
      <c r="S631" s="124"/>
      <c r="T631" s="119"/>
      <c r="U631" s="119"/>
      <c r="V631" s="124"/>
      <c r="W631" s="124"/>
      <c r="X631" s="124"/>
      <c r="Y631" s="124"/>
      <c r="Z631" s="124"/>
    </row>
    <row r="632" spans="1:26" ht="39" hidden="1" customHeight="1" outlineLevel="1">
      <c r="A632" s="140"/>
      <c r="B632" s="155"/>
      <c r="C632" s="155"/>
      <c r="D632" s="140"/>
      <c r="E632" s="156"/>
      <c r="F632" s="157"/>
      <c r="G632" s="157"/>
      <c r="H632" s="157"/>
      <c r="I632" s="157"/>
      <c r="J632" s="157"/>
      <c r="K632" s="157"/>
      <c r="L632" s="175" t="e">
        <f t="shared" si="353"/>
        <v>#REF!</v>
      </c>
      <c r="M632" s="175" t="e">
        <f t="shared" si="354"/>
        <v>#REF!</v>
      </c>
      <c r="N632" s="175" t="e">
        <f t="shared" si="355"/>
        <v>#REF!</v>
      </c>
      <c r="O632" s="175" t="e">
        <f t="shared" si="356"/>
        <v>#REF!</v>
      </c>
      <c r="P632" s="175" t="e">
        <f t="shared" ref="P632:Q632" si="367">N632+L632</f>
        <v>#REF!</v>
      </c>
      <c r="Q632" s="175" t="e">
        <f t="shared" si="367"/>
        <v>#REF!</v>
      </c>
      <c r="R632" s="155"/>
      <c r="S632" s="124"/>
      <c r="T632" s="119"/>
      <c r="U632" s="119"/>
      <c r="V632" s="124"/>
      <c r="W632" s="124"/>
      <c r="X632" s="124"/>
      <c r="Y632" s="124"/>
      <c r="Z632" s="124"/>
    </row>
    <row r="633" spans="1:26" ht="39" customHeight="1" collapsed="1">
      <c r="A633" s="140">
        <v>4</v>
      </c>
      <c r="B633" s="155" t="s">
        <v>535</v>
      </c>
      <c r="C633" s="155" t="s">
        <v>534</v>
      </c>
      <c r="D633" s="140" t="s">
        <v>188</v>
      </c>
      <c r="E633" s="156"/>
      <c r="F633" s="157"/>
      <c r="G633" s="157"/>
      <c r="H633" s="157"/>
      <c r="I633" s="157"/>
      <c r="J633" s="157"/>
      <c r="K633" s="157">
        <f>+SUBTOTAL(9,J634:J635)</f>
        <v>9.6929999999999996</v>
      </c>
      <c r="L633" s="175" t="e">
        <f t="shared" si="353"/>
        <v>#REF!</v>
      </c>
      <c r="M633" s="175" t="e">
        <f t="shared" si="354"/>
        <v>#REF!</v>
      </c>
      <c r="N633" s="175" t="e">
        <f t="shared" si="355"/>
        <v>#REF!</v>
      </c>
      <c r="O633" s="175" t="e">
        <f t="shared" si="356"/>
        <v>#REF!</v>
      </c>
      <c r="P633" s="175" t="e">
        <f t="shared" ref="P633:Q633" si="368">N633+L633</f>
        <v>#REF!</v>
      </c>
      <c r="Q633" s="175" t="e">
        <f t="shared" si="368"/>
        <v>#REF!</v>
      </c>
      <c r="R633" s="155"/>
      <c r="S633" s="124"/>
      <c r="T633" s="119" t="e">
        <f t="shared" ref="T633:U633" si="369">T630</f>
        <v>#REF!</v>
      </c>
      <c r="U633" s="119" t="e">
        <f t="shared" si="369"/>
        <v>#REF!</v>
      </c>
      <c r="V633" s="124"/>
      <c r="W633" s="124"/>
      <c r="X633" s="124"/>
      <c r="Y633" s="124"/>
      <c r="Z633" s="124"/>
    </row>
    <row r="634" spans="1:26" ht="39" hidden="1" customHeight="1" outlineLevel="1">
      <c r="A634" s="140"/>
      <c r="B634" s="155"/>
      <c r="C634" s="155"/>
      <c r="D634" s="140"/>
      <c r="E634" s="156">
        <v>1</v>
      </c>
      <c r="F634" s="157">
        <v>9.4</v>
      </c>
      <c r="G634" s="157">
        <v>5.4</v>
      </c>
      <c r="H634" s="157">
        <v>0.15</v>
      </c>
      <c r="I634" s="157">
        <v>1</v>
      </c>
      <c r="J634" s="157">
        <f t="shared" ref="J634:J635" si="370">PRODUCT(E634:I634)</f>
        <v>7.6139999999999999</v>
      </c>
      <c r="K634" s="157"/>
      <c r="L634" s="175" t="e">
        <f t="shared" si="353"/>
        <v>#REF!</v>
      </c>
      <c r="M634" s="175" t="e">
        <f t="shared" si="354"/>
        <v>#REF!</v>
      </c>
      <c r="N634" s="175" t="e">
        <f t="shared" si="355"/>
        <v>#REF!</v>
      </c>
      <c r="O634" s="175" t="e">
        <f t="shared" si="356"/>
        <v>#REF!</v>
      </c>
      <c r="P634" s="175" t="e">
        <f t="shared" ref="P634:Q634" si="371">N634+L634</f>
        <v>#REF!</v>
      </c>
      <c r="Q634" s="175" t="e">
        <f t="shared" si="371"/>
        <v>#REF!</v>
      </c>
      <c r="R634" s="155"/>
      <c r="S634" s="124"/>
      <c r="T634" s="119"/>
      <c r="U634" s="119"/>
      <c r="V634" s="124"/>
      <c r="W634" s="124"/>
      <c r="X634" s="124"/>
      <c r="Y634" s="124"/>
      <c r="Z634" s="124"/>
    </row>
    <row r="635" spans="1:26" ht="39" hidden="1" customHeight="1" outlineLevel="1">
      <c r="A635" s="140"/>
      <c r="B635" s="155"/>
      <c r="C635" s="155"/>
      <c r="D635" s="140"/>
      <c r="E635" s="156">
        <v>1</v>
      </c>
      <c r="F635" s="157">
        <f>10*2+5.4*2</f>
        <v>30.8</v>
      </c>
      <c r="G635" s="157">
        <v>0.22500000000000001</v>
      </c>
      <c r="H635" s="157">
        <v>0.3</v>
      </c>
      <c r="I635" s="157">
        <v>1</v>
      </c>
      <c r="J635" s="157">
        <f t="shared" si="370"/>
        <v>2.0790000000000002</v>
      </c>
      <c r="K635" s="157"/>
      <c r="L635" s="175" t="e">
        <f t="shared" si="353"/>
        <v>#REF!</v>
      </c>
      <c r="M635" s="175" t="e">
        <f t="shared" si="354"/>
        <v>#REF!</v>
      </c>
      <c r="N635" s="175" t="e">
        <f t="shared" si="355"/>
        <v>#REF!</v>
      </c>
      <c r="O635" s="175" t="e">
        <f t="shared" si="356"/>
        <v>#REF!</v>
      </c>
      <c r="P635" s="175" t="e">
        <f t="shared" ref="P635:Q635" si="372">N635+L635</f>
        <v>#REF!</v>
      </c>
      <c r="Q635" s="175" t="e">
        <f t="shared" si="372"/>
        <v>#REF!</v>
      </c>
      <c r="R635" s="155"/>
      <c r="S635" s="124"/>
      <c r="T635" s="119"/>
      <c r="U635" s="119"/>
      <c r="V635" s="124"/>
      <c r="W635" s="124"/>
      <c r="X635" s="124"/>
      <c r="Y635" s="124"/>
      <c r="Z635" s="124"/>
    </row>
    <row r="636" spans="1:26" ht="39" customHeight="1">
      <c r="A636" s="154" t="s">
        <v>218</v>
      </c>
      <c r="B636" s="159" t="s">
        <v>243</v>
      </c>
      <c r="C636" s="153"/>
      <c r="D636" s="154"/>
      <c r="E636" s="154"/>
      <c r="F636" s="154"/>
      <c r="G636" s="154"/>
      <c r="H636" s="154"/>
      <c r="I636" s="154"/>
      <c r="J636" s="154"/>
      <c r="K636" s="151"/>
      <c r="L636" s="175"/>
      <c r="M636" s="175"/>
      <c r="N636" s="175"/>
      <c r="O636" s="175"/>
      <c r="P636" s="175"/>
      <c r="Q636" s="175"/>
      <c r="R636" s="155"/>
      <c r="S636" s="124"/>
      <c r="T636" s="119"/>
      <c r="U636" s="119"/>
      <c r="V636" s="124"/>
      <c r="W636" s="124"/>
      <c r="X636" s="124"/>
      <c r="Y636" s="124"/>
      <c r="Z636" s="124"/>
    </row>
    <row r="637" spans="1:26" ht="39" customHeight="1" collapsed="1">
      <c r="A637" s="140">
        <v>1</v>
      </c>
      <c r="B637" s="155" t="s">
        <v>220</v>
      </c>
      <c r="C637" s="155" t="s">
        <v>245</v>
      </c>
      <c r="D637" s="158" t="s">
        <v>206</v>
      </c>
      <c r="E637" s="214"/>
      <c r="F637" s="214"/>
      <c r="G637" s="214"/>
      <c r="H637" s="214"/>
      <c r="I637" s="214"/>
      <c r="J637" s="214"/>
      <c r="K637" s="157">
        <f>+SUBTOTAL(9,J638:J639)</f>
        <v>0.93</v>
      </c>
      <c r="L637" s="175" t="e">
        <f t="shared" ref="L637:L645" si="373">T637*$T$5</f>
        <v>#REF!</v>
      </c>
      <c r="M637" s="175" t="e">
        <f t="shared" ref="M637:M645" si="374">ROUND(L637*K637,0)</f>
        <v>#REF!</v>
      </c>
      <c r="N637" s="175" t="e">
        <f t="shared" ref="N637:N645" si="375">U637*$T$5</f>
        <v>#REF!</v>
      </c>
      <c r="O637" s="175" t="e">
        <f t="shared" ref="O637:O645" si="376">ROUND(N637*K637,0)</f>
        <v>#REF!</v>
      </c>
      <c r="P637" s="175" t="e">
        <f t="shared" ref="P637:Q637" si="377">N637+L637</f>
        <v>#REF!</v>
      </c>
      <c r="Q637" s="175" t="e">
        <f t="shared" si="377"/>
        <v>#REF!</v>
      </c>
      <c r="R637" s="155"/>
      <c r="S637" s="124"/>
      <c r="T637" s="119" t="e">
        <f>'Bill 2-Main building works'!#REF!</f>
        <v>#REF!</v>
      </c>
      <c r="U637" s="119" t="e">
        <f>'Bill 2-Main building works'!#REF!</f>
        <v>#REF!</v>
      </c>
      <c r="V637" s="124"/>
      <c r="W637" s="124"/>
      <c r="X637" s="124"/>
      <c r="Y637" s="124"/>
      <c r="Z637" s="124"/>
    </row>
    <row r="638" spans="1:26" ht="39" hidden="1" customHeight="1" outlineLevel="1">
      <c r="A638" s="140"/>
      <c r="B638" s="155" t="s">
        <v>529</v>
      </c>
      <c r="C638" s="155"/>
      <c r="D638" s="140"/>
      <c r="E638" s="156">
        <v>3</v>
      </c>
      <c r="F638" s="157">
        <v>1.8</v>
      </c>
      <c r="G638" s="157">
        <v>1.3</v>
      </c>
      <c r="H638" s="157">
        <v>0.05</v>
      </c>
      <c r="I638" s="157">
        <v>1</v>
      </c>
      <c r="J638" s="157">
        <f>I638*(G638+F638)*2*H638*E638</f>
        <v>0.93</v>
      </c>
      <c r="K638" s="157"/>
      <c r="L638" s="175" t="e">
        <f t="shared" si="373"/>
        <v>#REF!</v>
      </c>
      <c r="M638" s="175" t="e">
        <f t="shared" si="374"/>
        <v>#REF!</v>
      </c>
      <c r="N638" s="175" t="e">
        <f t="shared" si="375"/>
        <v>#REF!</v>
      </c>
      <c r="O638" s="175" t="e">
        <f t="shared" si="376"/>
        <v>#REF!</v>
      </c>
      <c r="P638" s="175" t="e">
        <f t="shared" ref="P638:Q638" si="378">N638+L638</f>
        <v>#REF!</v>
      </c>
      <c r="Q638" s="175" t="e">
        <f t="shared" si="378"/>
        <v>#REF!</v>
      </c>
      <c r="R638" s="155"/>
      <c r="S638" s="124"/>
      <c r="T638" s="119"/>
      <c r="U638" s="119"/>
      <c r="V638" s="124"/>
      <c r="W638" s="124"/>
      <c r="X638" s="124"/>
      <c r="Y638" s="124"/>
      <c r="Z638" s="124"/>
    </row>
    <row r="639" spans="1:26" ht="39" hidden="1" customHeight="1" outlineLevel="1">
      <c r="A639" s="140"/>
      <c r="B639" s="155"/>
      <c r="C639" s="155"/>
      <c r="D639" s="140"/>
      <c r="E639" s="156"/>
      <c r="F639" s="157"/>
      <c r="G639" s="157"/>
      <c r="H639" s="157"/>
      <c r="I639" s="157"/>
      <c r="J639" s="157"/>
      <c r="K639" s="157"/>
      <c r="L639" s="175" t="e">
        <f t="shared" si="373"/>
        <v>#REF!</v>
      </c>
      <c r="M639" s="175" t="e">
        <f t="shared" si="374"/>
        <v>#REF!</v>
      </c>
      <c r="N639" s="175" t="e">
        <f t="shared" si="375"/>
        <v>#REF!</v>
      </c>
      <c r="O639" s="175" t="e">
        <f t="shared" si="376"/>
        <v>#REF!</v>
      </c>
      <c r="P639" s="175" t="e">
        <f t="shared" ref="P639:Q639" si="379">N639+L639</f>
        <v>#REF!</v>
      </c>
      <c r="Q639" s="175" t="e">
        <f t="shared" si="379"/>
        <v>#REF!</v>
      </c>
      <c r="R639" s="155"/>
      <c r="S639" s="124"/>
      <c r="T639" s="119"/>
      <c r="U639" s="119"/>
      <c r="V639" s="124"/>
      <c r="W639" s="124"/>
      <c r="X639" s="124"/>
      <c r="Y639" s="124"/>
      <c r="Z639" s="124"/>
    </row>
    <row r="640" spans="1:26" ht="39" customHeight="1" collapsed="1">
      <c r="A640" s="140">
        <v>2</v>
      </c>
      <c r="B640" s="155" t="s">
        <v>537</v>
      </c>
      <c r="C640" s="155" t="s">
        <v>245</v>
      </c>
      <c r="D640" s="140" t="s">
        <v>206</v>
      </c>
      <c r="E640" s="156"/>
      <c r="F640" s="157"/>
      <c r="G640" s="157"/>
      <c r="H640" s="157"/>
      <c r="I640" s="157"/>
      <c r="J640" s="157">
        <f>PRODUCT(E640:I640)</f>
        <v>0</v>
      </c>
      <c r="K640" s="157">
        <f>+SUBTOTAL(9,J641)</f>
        <v>3.72</v>
      </c>
      <c r="L640" s="175" t="e">
        <f t="shared" si="373"/>
        <v>#REF!</v>
      </c>
      <c r="M640" s="175" t="e">
        <f t="shared" si="374"/>
        <v>#REF!</v>
      </c>
      <c r="N640" s="175" t="e">
        <f t="shared" si="375"/>
        <v>#REF!</v>
      </c>
      <c r="O640" s="175" t="e">
        <f t="shared" si="376"/>
        <v>#REF!</v>
      </c>
      <c r="P640" s="175" t="e">
        <f t="shared" ref="P640:Q640" si="380">N640+L640</f>
        <v>#REF!</v>
      </c>
      <c r="Q640" s="175" t="e">
        <f t="shared" si="380"/>
        <v>#REF!</v>
      </c>
      <c r="R640" s="155"/>
      <c r="S640" s="124"/>
      <c r="T640" s="119" t="e">
        <f t="shared" ref="T640:U640" si="381">T637</f>
        <v>#REF!</v>
      </c>
      <c r="U640" s="119" t="e">
        <f t="shared" si="381"/>
        <v>#REF!</v>
      </c>
      <c r="V640" s="124"/>
      <c r="W640" s="124"/>
      <c r="X640" s="124"/>
      <c r="Y640" s="124"/>
      <c r="Z640" s="124"/>
    </row>
    <row r="641" spans="1:26" ht="39" hidden="1" customHeight="1" outlineLevel="1">
      <c r="A641" s="140"/>
      <c r="B641" s="155" t="s">
        <v>529</v>
      </c>
      <c r="C641" s="155"/>
      <c r="D641" s="140"/>
      <c r="E641" s="156">
        <v>3</v>
      </c>
      <c r="F641" s="157">
        <v>1.8</v>
      </c>
      <c r="G641" s="157">
        <v>1.3</v>
      </c>
      <c r="H641" s="157">
        <v>0.2</v>
      </c>
      <c r="I641" s="157">
        <v>1</v>
      </c>
      <c r="J641" s="157">
        <f>I641*(G641+F641)*2*H641*E641</f>
        <v>3.72</v>
      </c>
      <c r="K641" s="157"/>
      <c r="L641" s="175" t="e">
        <f t="shared" si="373"/>
        <v>#REF!</v>
      </c>
      <c r="M641" s="175" t="e">
        <f t="shared" si="374"/>
        <v>#REF!</v>
      </c>
      <c r="N641" s="175" t="e">
        <f t="shared" si="375"/>
        <v>#REF!</v>
      </c>
      <c r="O641" s="175" t="e">
        <f t="shared" si="376"/>
        <v>#REF!</v>
      </c>
      <c r="P641" s="175" t="e">
        <f t="shared" ref="P641:Q641" si="382">N641+L641</f>
        <v>#REF!</v>
      </c>
      <c r="Q641" s="175" t="e">
        <f t="shared" si="382"/>
        <v>#REF!</v>
      </c>
      <c r="R641" s="155"/>
      <c r="S641" s="124"/>
      <c r="T641" s="119"/>
      <c r="U641" s="119"/>
      <c r="V641" s="124"/>
      <c r="W641" s="124"/>
      <c r="X641" s="124"/>
      <c r="Y641" s="124"/>
      <c r="Z641" s="124"/>
    </row>
    <row r="642" spans="1:26" ht="39" customHeight="1" collapsed="1">
      <c r="A642" s="140">
        <v>3</v>
      </c>
      <c r="B642" s="155" t="s">
        <v>538</v>
      </c>
      <c r="C642" s="155" t="s">
        <v>245</v>
      </c>
      <c r="D642" s="140" t="s">
        <v>206</v>
      </c>
      <c r="E642" s="156"/>
      <c r="F642" s="157"/>
      <c r="G642" s="157"/>
      <c r="H642" s="157"/>
      <c r="I642" s="157"/>
      <c r="J642" s="157">
        <f>PRODUCT(E642:I642)</f>
        <v>0</v>
      </c>
      <c r="K642" s="157">
        <f>+SUBTOTAL(9,J643)</f>
        <v>12.3</v>
      </c>
      <c r="L642" s="175" t="e">
        <f t="shared" si="373"/>
        <v>#REF!</v>
      </c>
      <c r="M642" s="175" t="e">
        <f t="shared" si="374"/>
        <v>#REF!</v>
      </c>
      <c r="N642" s="175" t="e">
        <f t="shared" si="375"/>
        <v>#REF!</v>
      </c>
      <c r="O642" s="175" t="e">
        <f t="shared" si="376"/>
        <v>#REF!</v>
      </c>
      <c r="P642" s="175" t="e">
        <f t="shared" ref="P642:Q642" si="383">N642+L642</f>
        <v>#REF!</v>
      </c>
      <c r="Q642" s="175" t="e">
        <f t="shared" si="383"/>
        <v>#REF!</v>
      </c>
      <c r="R642" s="155"/>
      <c r="S642" s="124"/>
      <c r="T642" s="119" t="e">
        <f t="shared" ref="T642:U642" si="384">T640</f>
        <v>#REF!</v>
      </c>
      <c r="U642" s="119" t="e">
        <f t="shared" si="384"/>
        <v>#REF!</v>
      </c>
      <c r="V642" s="124"/>
      <c r="W642" s="124"/>
      <c r="X642" s="124"/>
      <c r="Y642" s="124"/>
      <c r="Z642" s="124"/>
    </row>
    <row r="643" spans="1:26" ht="39" hidden="1" customHeight="1" outlineLevel="1">
      <c r="A643" s="140"/>
      <c r="B643" s="155" t="s">
        <v>225</v>
      </c>
      <c r="C643" s="155"/>
      <c r="D643" s="140"/>
      <c r="E643" s="156">
        <v>3</v>
      </c>
      <c r="F643" s="157">
        <v>0.75</v>
      </c>
      <c r="G643" s="157">
        <v>0.25</v>
      </c>
      <c r="H643" s="157">
        <v>2.0499999999999998</v>
      </c>
      <c r="I643" s="157">
        <v>1</v>
      </c>
      <c r="J643" s="157">
        <f>I643*(G643+F643)*2*H643*E643</f>
        <v>12.3</v>
      </c>
      <c r="K643" s="157"/>
      <c r="L643" s="175" t="e">
        <f t="shared" si="373"/>
        <v>#REF!</v>
      </c>
      <c r="M643" s="175" t="e">
        <f t="shared" si="374"/>
        <v>#REF!</v>
      </c>
      <c r="N643" s="175" t="e">
        <f t="shared" si="375"/>
        <v>#REF!</v>
      </c>
      <c r="O643" s="175" t="e">
        <f t="shared" si="376"/>
        <v>#REF!</v>
      </c>
      <c r="P643" s="175" t="e">
        <f t="shared" ref="P643:Q643" si="385">N643+L643</f>
        <v>#REF!</v>
      </c>
      <c r="Q643" s="175" t="e">
        <f t="shared" si="385"/>
        <v>#REF!</v>
      </c>
      <c r="R643" s="155"/>
      <c r="S643" s="124"/>
      <c r="T643" s="119"/>
      <c r="U643" s="119"/>
      <c r="V643" s="124"/>
      <c r="W643" s="124"/>
      <c r="X643" s="124"/>
      <c r="Y643" s="124"/>
      <c r="Z643" s="124"/>
    </row>
    <row r="644" spans="1:26" ht="39" customHeight="1" collapsed="1">
      <c r="A644" s="140">
        <v>3</v>
      </c>
      <c r="B644" s="155" t="s">
        <v>539</v>
      </c>
      <c r="C644" s="155" t="s">
        <v>245</v>
      </c>
      <c r="D644" s="140" t="s">
        <v>206</v>
      </c>
      <c r="E644" s="156"/>
      <c r="F644" s="157"/>
      <c r="G644" s="157"/>
      <c r="H644" s="157"/>
      <c r="I644" s="157"/>
      <c r="J644" s="157"/>
      <c r="K644" s="157">
        <f>J645</f>
        <v>9.6</v>
      </c>
      <c r="L644" s="175" t="e">
        <f t="shared" si="373"/>
        <v>#REF!</v>
      </c>
      <c r="M644" s="175" t="e">
        <f t="shared" si="374"/>
        <v>#REF!</v>
      </c>
      <c r="N644" s="175" t="e">
        <f t="shared" si="375"/>
        <v>#REF!</v>
      </c>
      <c r="O644" s="175" t="e">
        <f t="shared" si="376"/>
        <v>#REF!</v>
      </c>
      <c r="P644" s="175" t="e">
        <f t="shared" ref="P644:Q644" si="386">N644+L644</f>
        <v>#REF!</v>
      </c>
      <c r="Q644" s="175" t="e">
        <f t="shared" si="386"/>
        <v>#REF!</v>
      </c>
      <c r="R644" s="155"/>
      <c r="S644" s="124"/>
      <c r="T644" s="119" t="e">
        <f t="shared" ref="T644:U644" si="387">T642</f>
        <v>#REF!</v>
      </c>
      <c r="U644" s="119" t="e">
        <f t="shared" si="387"/>
        <v>#REF!</v>
      </c>
      <c r="V644" s="124"/>
      <c r="W644" s="124"/>
      <c r="X644" s="124"/>
      <c r="Y644" s="124"/>
      <c r="Z644" s="124"/>
    </row>
    <row r="645" spans="1:26" ht="39" hidden="1" customHeight="1" outlineLevel="1">
      <c r="A645" s="140"/>
      <c r="B645" s="155"/>
      <c r="C645" s="155"/>
      <c r="D645" s="140"/>
      <c r="E645" s="156">
        <v>1</v>
      </c>
      <c r="F645" s="157">
        <v>10</v>
      </c>
      <c r="G645" s="157">
        <v>6</v>
      </c>
      <c r="H645" s="157">
        <v>0.3</v>
      </c>
      <c r="I645" s="157">
        <v>1</v>
      </c>
      <c r="J645" s="157">
        <f>I645*(G645+F645)*2*H645*E645</f>
        <v>9.6</v>
      </c>
      <c r="K645" s="157"/>
      <c r="L645" s="175" t="e">
        <f t="shared" si="373"/>
        <v>#REF!</v>
      </c>
      <c r="M645" s="175" t="e">
        <f t="shared" si="374"/>
        <v>#REF!</v>
      </c>
      <c r="N645" s="175" t="e">
        <f t="shared" si="375"/>
        <v>#REF!</v>
      </c>
      <c r="O645" s="175" t="e">
        <f t="shared" si="376"/>
        <v>#REF!</v>
      </c>
      <c r="P645" s="175" t="e">
        <f t="shared" ref="P645:Q645" si="388">N645+L645</f>
        <v>#REF!</v>
      </c>
      <c r="Q645" s="175" t="e">
        <f t="shared" si="388"/>
        <v>#REF!</v>
      </c>
      <c r="R645" s="155"/>
      <c r="S645" s="124"/>
      <c r="T645" s="119"/>
      <c r="U645" s="119"/>
      <c r="V645" s="124"/>
      <c r="W645" s="124"/>
      <c r="X645" s="124"/>
      <c r="Y645" s="124"/>
      <c r="Z645" s="124"/>
    </row>
    <row r="646" spans="1:26" ht="39" customHeight="1">
      <c r="A646" s="154" t="s">
        <v>218</v>
      </c>
      <c r="B646" s="159" t="s">
        <v>251</v>
      </c>
      <c r="C646" s="153"/>
      <c r="D646" s="154"/>
      <c r="E646" s="154"/>
      <c r="F646" s="154"/>
      <c r="G646" s="154"/>
      <c r="H646" s="154"/>
      <c r="I646" s="154"/>
      <c r="J646" s="154"/>
      <c r="K646" s="151"/>
      <c r="L646" s="175"/>
      <c r="M646" s="175"/>
      <c r="N646" s="175"/>
      <c r="O646" s="175"/>
      <c r="P646" s="175"/>
      <c r="Q646" s="175"/>
      <c r="R646" s="155"/>
      <c r="S646" s="124"/>
      <c r="T646" s="119"/>
      <c r="U646" s="119"/>
      <c r="V646" s="124"/>
      <c r="W646" s="124"/>
      <c r="X646" s="124"/>
      <c r="Y646" s="124"/>
      <c r="Z646" s="124"/>
    </row>
    <row r="647" spans="1:26" ht="39" customHeight="1">
      <c r="A647" s="140">
        <v>1</v>
      </c>
      <c r="B647" s="155" t="s">
        <v>540</v>
      </c>
      <c r="C647" s="141" t="s">
        <v>913</v>
      </c>
      <c r="D647" s="214" t="s">
        <v>254</v>
      </c>
      <c r="E647" s="156"/>
      <c r="F647" s="157"/>
      <c r="G647" s="157"/>
      <c r="H647" s="157"/>
      <c r="I647" s="157"/>
      <c r="J647" s="157"/>
      <c r="K647" s="157">
        <f>81.9</f>
        <v>81.900000000000006</v>
      </c>
      <c r="L647" s="175" t="e">
        <f t="shared" ref="L647:L654" si="389">T647*$T$5</f>
        <v>#REF!</v>
      </c>
      <c r="M647" s="175" t="e">
        <f t="shared" ref="M647:M654" si="390">ROUND(L647*K647,0)</f>
        <v>#REF!</v>
      </c>
      <c r="N647" s="175" t="e">
        <f t="shared" ref="N647:N654" si="391">U647*$T$5</f>
        <v>#REF!</v>
      </c>
      <c r="O647" s="175" t="e">
        <f t="shared" ref="O647:O654" si="392">ROUND(N647*K647,0)</f>
        <v>#REF!</v>
      </c>
      <c r="P647" s="175" t="e">
        <f t="shared" ref="P647:Q647" si="393">N647+L647</f>
        <v>#REF!</v>
      </c>
      <c r="Q647" s="175" t="e">
        <f t="shared" si="393"/>
        <v>#REF!</v>
      </c>
      <c r="R647" s="155"/>
      <c r="S647" s="124"/>
      <c r="T647" s="119" t="e">
        <f>'Bill 2-Main building works'!#REF!</f>
        <v>#REF!</v>
      </c>
      <c r="U647" s="119" t="e">
        <f>'Bill 2-Main building works'!#REF!</f>
        <v>#REF!</v>
      </c>
      <c r="V647" s="124"/>
      <c r="W647" s="124"/>
      <c r="X647" s="124"/>
      <c r="Y647" s="124"/>
      <c r="Z647" s="124"/>
    </row>
    <row r="648" spans="1:26" ht="39" customHeight="1">
      <c r="A648" s="140">
        <v>2</v>
      </c>
      <c r="B648" s="155" t="s">
        <v>541</v>
      </c>
      <c r="C648" s="141" t="s">
        <v>695</v>
      </c>
      <c r="D648" s="214" t="s">
        <v>254</v>
      </c>
      <c r="E648" s="156"/>
      <c r="F648" s="157"/>
      <c r="G648" s="157"/>
      <c r="H648" s="157"/>
      <c r="I648" s="157"/>
      <c r="J648" s="157"/>
      <c r="K648" s="157">
        <f>49.9+164.8</f>
        <v>214.7</v>
      </c>
      <c r="L648" s="175" t="e">
        <f t="shared" si="389"/>
        <v>#REF!</v>
      </c>
      <c r="M648" s="175" t="e">
        <f t="shared" si="390"/>
        <v>#REF!</v>
      </c>
      <c r="N648" s="175" t="e">
        <f t="shared" si="391"/>
        <v>#REF!</v>
      </c>
      <c r="O648" s="175" t="e">
        <f t="shared" si="392"/>
        <v>#REF!</v>
      </c>
      <c r="P648" s="175" t="e">
        <f t="shared" ref="P648:Q648" si="394">N648+L648</f>
        <v>#REF!</v>
      </c>
      <c r="Q648" s="175" t="e">
        <f t="shared" si="394"/>
        <v>#REF!</v>
      </c>
      <c r="R648" s="155"/>
      <c r="S648" s="124"/>
      <c r="T648" s="119" t="e">
        <f t="shared" ref="T648:U648" si="395">T647</f>
        <v>#REF!</v>
      </c>
      <c r="U648" s="119" t="e">
        <f t="shared" si="395"/>
        <v>#REF!</v>
      </c>
      <c r="V648" s="124"/>
      <c r="W648" s="124"/>
      <c r="X648" s="124"/>
      <c r="Y648" s="124"/>
      <c r="Z648" s="124"/>
    </row>
    <row r="649" spans="1:26" ht="39" customHeight="1">
      <c r="A649" s="140">
        <v>3</v>
      </c>
      <c r="B649" s="155" t="s">
        <v>542</v>
      </c>
      <c r="C649" s="141" t="s">
        <v>695</v>
      </c>
      <c r="D649" s="214" t="s">
        <v>254</v>
      </c>
      <c r="E649" s="156"/>
      <c r="F649" s="157"/>
      <c r="G649" s="157"/>
      <c r="H649" s="157"/>
      <c r="I649" s="157"/>
      <c r="J649" s="157"/>
      <c r="K649" s="157">
        <f>293.8+130.8</f>
        <v>424.6</v>
      </c>
      <c r="L649" s="175" t="e">
        <f t="shared" si="389"/>
        <v>#REF!</v>
      </c>
      <c r="M649" s="175" t="e">
        <f t="shared" si="390"/>
        <v>#REF!</v>
      </c>
      <c r="N649" s="175" t="e">
        <f t="shared" si="391"/>
        <v>#REF!</v>
      </c>
      <c r="O649" s="175" t="e">
        <f t="shared" si="392"/>
        <v>#REF!</v>
      </c>
      <c r="P649" s="175" t="e">
        <f t="shared" ref="P649:Q649" si="396">N649+L649</f>
        <v>#REF!</v>
      </c>
      <c r="Q649" s="175" t="e">
        <f t="shared" si="396"/>
        <v>#REF!</v>
      </c>
      <c r="R649" s="155"/>
      <c r="S649" s="124"/>
      <c r="T649" s="119" t="e">
        <f t="shared" ref="T649:U649" si="397">T647</f>
        <v>#REF!</v>
      </c>
      <c r="U649" s="119" t="e">
        <f t="shared" si="397"/>
        <v>#REF!</v>
      </c>
      <c r="V649" s="124"/>
      <c r="W649" s="124"/>
      <c r="X649" s="124"/>
      <c r="Y649" s="124"/>
      <c r="Z649" s="124"/>
    </row>
    <row r="650" spans="1:26" ht="27.75" customHeight="1">
      <c r="A650" s="152"/>
      <c r="B650" s="153" t="s">
        <v>543</v>
      </c>
      <c r="C650" s="153"/>
      <c r="D650" s="154"/>
      <c r="E650" s="150"/>
      <c r="F650" s="151"/>
      <c r="G650" s="151"/>
      <c r="H650" s="151"/>
      <c r="I650" s="151"/>
      <c r="J650" s="151"/>
      <c r="K650" s="151"/>
      <c r="L650" s="175" t="e">
        <f t="shared" si="389"/>
        <v>#REF!</v>
      </c>
      <c r="M650" s="175" t="e">
        <f t="shared" si="390"/>
        <v>#REF!</v>
      </c>
      <c r="N650" s="175" t="e">
        <f t="shared" si="391"/>
        <v>#REF!</v>
      </c>
      <c r="O650" s="175" t="e">
        <f t="shared" si="392"/>
        <v>#REF!</v>
      </c>
      <c r="P650" s="175" t="e">
        <f t="shared" ref="P650:Q650" si="398">N650+L650</f>
        <v>#REF!</v>
      </c>
      <c r="Q650" s="175" t="e">
        <f t="shared" si="398"/>
        <v>#REF!</v>
      </c>
      <c r="R650" s="153"/>
      <c r="S650" s="124"/>
      <c r="T650" s="119"/>
      <c r="U650" s="119"/>
      <c r="V650" s="124"/>
      <c r="W650" s="124"/>
      <c r="X650" s="124"/>
      <c r="Y650" s="124"/>
      <c r="Z650" s="124"/>
    </row>
    <row r="651" spans="1:26" ht="53.25" customHeight="1">
      <c r="A651" s="140">
        <v>1</v>
      </c>
      <c r="B651" s="155" t="s">
        <v>544</v>
      </c>
      <c r="C651" s="155" t="s">
        <v>545</v>
      </c>
      <c r="D651" s="214" t="s">
        <v>280</v>
      </c>
      <c r="E651" s="156"/>
      <c r="F651" s="157"/>
      <c r="G651" s="157"/>
      <c r="H651" s="157"/>
      <c r="I651" s="157"/>
      <c r="J651" s="157"/>
      <c r="K651" s="157">
        <v>1</v>
      </c>
      <c r="L651" s="175" t="e">
        <f t="shared" si="389"/>
        <v>#REF!</v>
      </c>
      <c r="M651" s="175" t="e">
        <f t="shared" si="390"/>
        <v>#REF!</v>
      </c>
      <c r="N651" s="175" t="e">
        <f t="shared" si="391"/>
        <v>#REF!</v>
      </c>
      <c r="O651" s="175" t="e">
        <f t="shared" si="392"/>
        <v>#REF!</v>
      </c>
      <c r="P651" s="175" t="e">
        <f t="shared" ref="P651:Q651" si="399">N651+L651</f>
        <v>#REF!</v>
      </c>
      <c r="Q651" s="175" t="e">
        <f t="shared" si="399"/>
        <v>#REF!</v>
      </c>
      <c r="R651" s="155"/>
      <c r="S651" s="124"/>
      <c r="T651" s="119">
        <v>70500000</v>
      </c>
      <c r="U651" s="119">
        <f>80273000-T651</f>
        <v>9773000</v>
      </c>
      <c r="V651" s="124"/>
      <c r="W651" s="124"/>
      <c r="X651" s="124"/>
      <c r="Y651" s="124"/>
      <c r="Z651" s="124"/>
    </row>
    <row r="652" spans="1:26" ht="23.25" customHeight="1">
      <c r="A652" s="140"/>
      <c r="B652" s="155"/>
      <c r="C652" s="414"/>
      <c r="D652" s="214"/>
      <c r="E652" s="156"/>
      <c r="F652" s="157"/>
      <c r="G652" s="157"/>
      <c r="H652" s="157"/>
      <c r="I652" s="157"/>
      <c r="J652" s="157"/>
      <c r="K652" s="157"/>
      <c r="L652" s="175" t="e">
        <f t="shared" si="389"/>
        <v>#REF!</v>
      </c>
      <c r="M652" s="175" t="e">
        <f t="shared" si="390"/>
        <v>#REF!</v>
      </c>
      <c r="N652" s="175" t="e">
        <f t="shared" si="391"/>
        <v>#REF!</v>
      </c>
      <c r="O652" s="175" t="e">
        <f t="shared" si="392"/>
        <v>#REF!</v>
      </c>
      <c r="P652" s="175" t="e">
        <f t="shared" ref="P652:Q652" si="400">N652+L652</f>
        <v>#REF!</v>
      </c>
      <c r="Q652" s="175" t="e">
        <f t="shared" si="400"/>
        <v>#REF!</v>
      </c>
      <c r="R652" s="155"/>
      <c r="S652" s="124"/>
      <c r="T652" s="119"/>
      <c r="U652" s="119"/>
      <c r="V652" s="124"/>
      <c r="W652" s="124"/>
      <c r="X652" s="124"/>
      <c r="Y652" s="124"/>
      <c r="Z652" s="124"/>
    </row>
    <row r="653" spans="1:26" ht="23.25" customHeight="1">
      <c r="A653" s="152"/>
      <c r="B653" s="153" t="s">
        <v>546</v>
      </c>
      <c r="C653" s="153"/>
      <c r="D653" s="154"/>
      <c r="E653" s="150"/>
      <c r="F653" s="151"/>
      <c r="G653" s="151"/>
      <c r="H653" s="151"/>
      <c r="I653" s="151"/>
      <c r="J653" s="151"/>
      <c r="K653" s="151"/>
      <c r="L653" s="175" t="e">
        <f t="shared" si="389"/>
        <v>#REF!</v>
      </c>
      <c r="M653" s="175" t="e">
        <f t="shared" si="390"/>
        <v>#REF!</v>
      </c>
      <c r="N653" s="175" t="e">
        <f t="shared" si="391"/>
        <v>#REF!</v>
      </c>
      <c r="O653" s="175" t="e">
        <f t="shared" si="392"/>
        <v>#REF!</v>
      </c>
      <c r="P653" s="175" t="e">
        <f t="shared" ref="P653:Q653" si="401">N653+L653</f>
        <v>#REF!</v>
      </c>
      <c r="Q653" s="175" t="e">
        <f t="shared" si="401"/>
        <v>#REF!</v>
      </c>
      <c r="R653" s="153"/>
      <c r="S653" s="124"/>
      <c r="T653" s="119"/>
      <c r="U653" s="119"/>
      <c r="V653" s="124"/>
      <c r="W653" s="124"/>
      <c r="X653" s="124"/>
      <c r="Y653" s="124"/>
      <c r="Z653" s="124"/>
    </row>
    <row r="654" spans="1:26" ht="39" customHeight="1">
      <c r="A654" s="140">
        <v>1</v>
      </c>
      <c r="B654" s="155" t="s">
        <v>547</v>
      </c>
      <c r="C654" s="155"/>
      <c r="D654" s="140" t="s">
        <v>280</v>
      </c>
      <c r="E654" s="156"/>
      <c r="F654" s="157"/>
      <c r="G654" s="157"/>
      <c r="H654" s="157"/>
      <c r="I654" s="157"/>
      <c r="J654" s="157"/>
      <c r="K654" s="157">
        <v>3</v>
      </c>
      <c r="L654" s="175" t="e">
        <f t="shared" si="389"/>
        <v>#REF!</v>
      </c>
      <c r="M654" s="175" t="e">
        <f t="shared" si="390"/>
        <v>#REF!</v>
      </c>
      <c r="N654" s="175" t="e">
        <f t="shared" si="391"/>
        <v>#REF!</v>
      </c>
      <c r="O654" s="175" t="e">
        <f t="shared" si="392"/>
        <v>#REF!</v>
      </c>
      <c r="P654" s="175" t="e">
        <f t="shared" ref="P654:Q654" si="402">N654+L654</f>
        <v>#REF!</v>
      </c>
      <c r="Q654" s="175" t="e">
        <f t="shared" si="402"/>
        <v>#REF!</v>
      </c>
      <c r="R654" s="155"/>
      <c r="S654" s="124"/>
      <c r="T654" s="119" t="e">
        <f>'Bill 2-Main building works'!#REF!</f>
        <v>#REF!</v>
      </c>
      <c r="U654" s="119" t="e">
        <f>'Bill 2-Main building works'!#REF!</f>
        <v>#REF!</v>
      </c>
      <c r="V654" s="124"/>
      <c r="W654" s="124"/>
      <c r="X654" s="124"/>
      <c r="Y654" s="124"/>
      <c r="Z654" s="124"/>
    </row>
    <row r="655" spans="1:26" ht="21" customHeight="1">
      <c r="A655" s="189"/>
      <c r="B655" s="248"/>
      <c r="C655" s="248"/>
      <c r="D655" s="380"/>
      <c r="E655" s="250"/>
      <c r="F655" s="251"/>
      <c r="G655" s="251"/>
      <c r="H655" s="251"/>
      <c r="I655" s="251"/>
      <c r="J655" s="251"/>
      <c r="K655" s="380"/>
      <c r="L655" s="256"/>
      <c r="M655" s="256"/>
      <c r="N655" s="256"/>
      <c r="O655" s="256"/>
      <c r="P655" s="256"/>
      <c r="Q655" s="256"/>
      <c r="R655" s="248"/>
      <c r="S655" s="124"/>
      <c r="T655" s="119"/>
      <c r="U655" s="119"/>
      <c r="V655" s="124"/>
      <c r="W655" s="124"/>
      <c r="X655" s="124"/>
      <c r="Y655" s="124"/>
      <c r="Z655" s="124"/>
    </row>
    <row r="656" spans="1:26" ht="12.75" customHeight="1">
      <c r="A656" s="399"/>
      <c r="B656" s="400"/>
      <c r="C656" s="124"/>
      <c r="D656" s="124"/>
      <c r="E656" s="124"/>
      <c r="F656" s="124"/>
      <c r="G656" s="124"/>
      <c r="H656" s="124"/>
      <c r="I656" s="124"/>
      <c r="J656" s="124"/>
      <c r="K656" s="401"/>
      <c r="L656" s="402"/>
      <c r="M656" s="402"/>
      <c r="N656" s="402"/>
      <c r="O656" s="402"/>
      <c r="P656" s="402"/>
      <c r="Q656" s="402"/>
      <c r="R656" s="124"/>
      <c r="S656" s="124"/>
      <c r="T656" s="124"/>
      <c r="U656" s="124"/>
      <c r="V656" s="124"/>
      <c r="W656" s="124"/>
      <c r="X656" s="124"/>
      <c r="Y656" s="124"/>
      <c r="Z656" s="124"/>
    </row>
    <row r="657" spans="1:26" ht="12.75" customHeight="1">
      <c r="A657" s="399"/>
      <c r="B657" s="400"/>
      <c r="C657" s="124"/>
      <c r="D657" s="124"/>
      <c r="E657" s="124"/>
      <c r="F657" s="124"/>
      <c r="G657" s="124"/>
      <c r="H657" s="124"/>
      <c r="I657" s="124"/>
      <c r="J657" s="124"/>
      <c r="K657" s="401"/>
      <c r="L657" s="402"/>
      <c r="M657" s="402"/>
      <c r="N657" s="402"/>
      <c r="O657" s="402"/>
      <c r="P657" s="402"/>
      <c r="Q657" s="402"/>
      <c r="R657" s="124"/>
      <c r="S657" s="124"/>
      <c r="T657" s="124"/>
      <c r="U657" s="124"/>
      <c r="V657" s="124"/>
      <c r="W657" s="124"/>
      <c r="X657" s="124"/>
      <c r="Y657" s="124"/>
      <c r="Z657" s="124"/>
    </row>
    <row r="658" spans="1:26" ht="12.75" customHeight="1">
      <c r="A658" s="399"/>
      <c r="B658" s="400"/>
      <c r="C658" s="124"/>
      <c r="D658" s="124"/>
      <c r="E658" s="124"/>
      <c r="F658" s="124"/>
      <c r="G658" s="124"/>
      <c r="H658" s="124"/>
      <c r="I658" s="124"/>
      <c r="J658" s="124"/>
      <c r="K658" s="401"/>
      <c r="L658" s="402"/>
      <c r="M658" s="402"/>
      <c r="N658" s="402"/>
      <c r="O658" s="402"/>
      <c r="P658" s="402"/>
      <c r="Q658" s="402"/>
      <c r="R658" s="124"/>
      <c r="S658" s="124"/>
      <c r="T658" s="124"/>
      <c r="U658" s="124"/>
      <c r="V658" s="124"/>
      <c r="W658" s="124"/>
      <c r="X658" s="124"/>
      <c r="Y658" s="124"/>
      <c r="Z658" s="124"/>
    </row>
    <row r="659" spans="1:26" ht="12.75" customHeight="1">
      <c r="A659" s="399"/>
      <c r="B659" s="400"/>
      <c r="C659" s="124"/>
      <c r="D659" s="124"/>
      <c r="E659" s="124"/>
      <c r="F659" s="124"/>
      <c r="G659" s="124"/>
      <c r="H659" s="124"/>
      <c r="I659" s="124"/>
      <c r="J659" s="124"/>
      <c r="K659" s="401"/>
      <c r="L659" s="402"/>
      <c r="M659" s="402"/>
      <c r="N659" s="402"/>
      <c r="O659" s="402"/>
      <c r="P659" s="402"/>
      <c r="Q659" s="402"/>
      <c r="R659" s="124"/>
      <c r="S659" s="124"/>
      <c r="T659" s="124"/>
      <c r="U659" s="124"/>
      <c r="V659" s="124"/>
      <c r="W659" s="124"/>
      <c r="X659" s="124"/>
      <c r="Y659" s="124"/>
      <c r="Z659" s="124"/>
    </row>
    <row r="660" spans="1:26" ht="12.75" customHeight="1">
      <c r="A660" s="399"/>
      <c r="B660" s="400"/>
      <c r="C660" s="124"/>
      <c r="D660" s="124"/>
      <c r="E660" s="124"/>
      <c r="F660" s="124"/>
      <c r="G660" s="124"/>
      <c r="H660" s="124"/>
      <c r="I660" s="124"/>
      <c r="J660" s="124"/>
      <c r="K660" s="401"/>
      <c r="L660" s="402"/>
      <c r="M660" s="402"/>
      <c r="N660" s="402"/>
      <c r="O660" s="402"/>
      <c r="P660" s="402"/>
      <c r="Q660" s="402"/>
      <c r="R660" s="124"/>
      <c r="S660" s="124"/>
      <c r="T660" s="124"/>
      <c r="U660" s="124"/>
      <c r="V660" s="124"/>
      <c r="W660" s="124"/>
      <c r="X660" s="124"/>
      <c r="Y660" s="124"/>
      <c r="Z660" s="124"/>
    </row>
    <row r="661" spans="1:26" ht="12.75" customHeight="1">
      <c r="A661" s="399"/>
      <c r="B661" s="400"/>
      <c r="C661" s="124"/>
      <c r="D661" s="124"/>
      <c r="E661" s="124"/>
      <c r="F661" s="124"/>
      <c r="G661" s="124"/>
      <c r="H661" s="124"/>
      <c r="I661" s="124"/>
      <c r="J661" s="124"/>
      <c r="K661" s="401"/>
      <c r="L661" s="402"/>
      <c r="M661" s="402"/>
      <c r="N661" s="402"/>
      <c r="O661" s="402"/>
      <c r="P661" s="402"/>
      <c r="Q661" s="402"/>
      <c r="R661" s="124"/>
      <c r="S661" s="124"/>
      <c r="T661" s="124"/>
      <c r="U661" s="124"/>
      <c r="V661" s="124"/>
      <c r="W661" s="124"/>
      <c r="X661" s="124"/>
      <c r="Y661" s="124"/>
      <c r="Z661" s="124"/>
    </row>
    <row r="662" spans="1:26" ht="12.75" customHeight="1">
      <c r="A662" s="399"/>
      <c r="B662" s="400"/>
      <c r="C662" s="124"/>
      <c r="D662" s="124"/>
      <c r="E662" s="124"/>
      <c r="F662" s="124"/>
      <c r="G662" s="124"/>
      <c r="H662" s="124"/>
      <c r="I662" s="124"/>
      <c r="J662" s="124"/>
      <c r="K662" s="401"/>
      <c r="L662" s="402"/>
      <c r="M662" s="402"/>
      <c r="N662" s="402"/>
      <c r="O662" s="402"/>
      <c r="P662" s="402"/>
      <c r="Q662" s="402"/>
      <c r="R662" s="124"/>
      <c r="S662" s="124"/>
      <c r="T662" s="124"/>
      <c r="U662" s="124"/>
      <c r="V662" s="124"/>
      <c r="W662" s="124"/>
      <c r="X662" s="124"/>
      <c r="Y662" s="124"/>
      <c r="Z662" s="124"/>
    </row>
    <row r="663" spans="1:26" ht="12.75" customHeight="1">
      <c r="A663" s="399"/>
      <c r="B663" s="400"/>
      <c r="C663" s="124"/>
      <c r="D663" s="124"/>
      <c r="E663" s="124"/>
      <c r="F663" s="124"/>
      <c r="G663" s="124"/>
      <c r="H663" s="124"/>
      <c r="I663" s="124"/>
      <c r="J663" s="124"/>
      <c r="K663" s="401"/>
      <c r="L663" s="402"/>
      <c r="M663" s="402"/>
      <c r="N663" s="402"/>
      <c r="O663" s="402"/>
      <c r="P663" s="402"/>
      <c r="Q663" s="402"/>
      <c r="R663" s="124"/>
      <c r="S663" s="124"/>
      <c r="T663" s="124"/>
      <c r="U663" s="124"/>
      <c r="V663" s="124"/>
      <c r="W663" s="124"/>
      <c r="X663" s="124"/>
      <c r="Y663" s="124"/>
      <c r="Z663" s="124"/>
    </row>
    <row r="664" spans="1:26" ht="12.75" customHeight="1">
      <c r="A664" s="399"/>
      <c r="B664" s="400"/>
      <c r="C664" s="124"/>
      <c r="D664" s="124"/>
      <c r="E664" s="124"/>
      <c r="F664" s="124"/>
      <c r="G664" s="124"/>
      <c r="H664" s="124"/>
      <c r="I664" s="124"/>
      <c r="J664" s="124"/>
      <c r="K664" s="401"/>
      <c r="L664" s="402"/>
      <c r="M664" s="402"/>
      <c r="N664" s="402"/>
      <c r="O664" s="402"/>
      <c r="P664" s="402"/>
      <c r="Q664" s="402"/>
      <c r="R664" s="124"/>
      <c r="S664" s="124"/>
      <c r="T664" s="124"/>
      <c r="U664" s="124"/>
      <c r="V664" s="124"/>
      <c r="W664" s="124"/>
      <c r="X664" s="124"/>
      <c r="Y664" s="124"/>
      <c r="Z664" s="124"/>
    </row>
    <row r="665" spans="1:26" ht="12.75" customHeight="1">
      <c r="A665" s="399"/>
      <c r="B665" s="400"/>
      <c r="C665" s="124"/>
      <c r="D665" s="124"/>
      <c r="E665" s="124"/>
      <c r="F665" s="124"/>
      <c r="G665" s="124"/>
      <c r="H665" s="124"/>
      <c r="I665" s="124"/>
      <c r="J665" s="124"/>
      <c r="K665" s="401"/>
      <c r="L665" s="402"/>
      <c r="M665" s="402"/>
      <c r="N665" s="402"/>
      <c r="O665" s="402"/>
      <c r="P665" s="402"/>
      <c r="Q665" s="402"/>
      <c r="R665" s="124"/>
      <c r="S665" s="124"/>
      <c r="T665" s="124"/>
      <c r="U665" s="124"/>
      <c r="V665" s="124"/>
      <c r="W665" s="124"/>
      <c r="X665" s="124"/>
      <c r="Y665" s="124"/>
      <c r="Z665" s="124"/>
    </row>
    <row r="666" spans="1:26" ht="12.75" customHeight="1">
      <c r="A666" s="399"/>
      <c r="B666" s="400"/>
      <c r="C666" s="124"/>
      <c r="D666" s="124"/>
      <c r="E666" s="124"/>
      <c r="F666" s="124"/>
      <c r="G666" s="124"/>
      <c r="H666" s="124"/>
      <c r="I666" s="124"/>
      <c r="J666" s="124"/>
      <c r="K666" s="401"/>
      <c r="L666" s="402"/>
      <c r="M666" s="402"/>
      <c r="N666" s="402"/>
      <c r="O666" s="402"/>
      <c r="P666" s="402"/>
      <c r="Q666" s="402"/>
      <c r="R666" s="124"/>
      <c r="S666" s="124"/>
      <c r="T666" s="124"/>
      <c r="U666" s="124"/>
      <c r="V666" s="124"/>
      <c r="W666" s="124"/>
      <c r="X666" s="124"/>
      <c r="Y666" s="124"/>
      <c r="Z666" s="124"/>
    </row>
    <row r="667" spans="1:26" ht="12.75" customHeight="1">
      <c r="A667" s="399"/>
      <c r="B667" s="400"/>
      <c r="C667" s="124"/>
      <c r="D667" s="124"/>
      <c r="E667" s="124"/>
      <c r="F667" s="124"/>
      <c r="G667" s="124"/>
      <c r="H667" s="124"/>
      <c r="I667" s="124"/>
      <c r="J667" s="124"/>
      <c r="K667" s="401"/>
      <c r="L667" s="402"/>
      <c r="M667" s="402"/>
      <c r="N667" s="402"/>
      <c r="O667" s="402"/>
      <c r="P667" s="402"/>
      <c r="Q667" s="402"/>
      <c r="R667" s="124"/>
      <c r="S667" s="124"/>
      <c r="T667" s="124"/>
      <c r="U667" s="124"/>
      <c r="V667" s="124"/>
      <c r="W667" s="124"/>
      <c r="X667" s="124"/>
      <c r="Y667" s="124"/>
      <c r="Z667" s="124"/>
    </row>
    <row r="668" spans="1:26" ht="12.75" customHeight="1">
      <c r="A668" s="399"/>
      <c r="B668" s="400"/>
      <c r="C668" s="124"/>
      <c r="D668" s="124"/>
      <c r="E668" s="124"/>
      <c r="F668" s="124"/>
      <c r="G668" s="124"/>
      <c r="H668" s="124"/>
      <c r="I668" s="124"/>
      <c r="J668" s="124"/>
      <c r="K668" s="401"/>
      <c r="L668" s="402"/>
      <c r="M668" s="402"/>
      <c r="N668" s="402"/>
      <c r="O668" s="402"/>
      <c r="P668" s="402"/>
      <c r="Q668" s="402"/>
      <c r="R668" s="124"/>
      <c r="S668" s="124"/>
      <c r="T668" s="124"/>
      <c r="U668" s="124"/>
      <c r="V668" s="124"/>
      <c r="W668" s="124"/>
      <c r="X668" s="124"/>
      <c r="Y668" s="124"/>
      <c r="Z668" s="124"/>
    </row>
    <row r="669" spans="1:26" ht="12.75" customHeight="1">
      <c r="A669" s="399"/>
      <c r="B669" s="400"/>
      <c r="C669" s="124"/>
      <c r="D669" s="124"/>
      <c r="E669" s="124"/>
      <c r="F669" s="124"/>
      <c r="G669" s="124"/>
      <c r="H669" s="124"/>
      <c r="I669" s="124"/>
      <c r="J669" s="124"/>
      <c r="K669" s="401"/>
      <c r="L669" s="402"/>
      <c r="M669" s="402"/>
      <c r="N669" s="402"/>
      <c r="O669" s="402"/>
      <c r="P669" s="402"/>
      <c r="Q669" s="402"/>
      <c r="R669" s="124"/>
      <c r="S669" s="124"/>
      <c r="T669" s="124"/>
      <c r="U669" s="124"/>
      <c r="V669" s="124"/>
      <c r="W669" s="124"/>
      <c r="X669" s="124"/>
      <c r="Y669" s="124"/>
      <c r="Z669" s="124"/>
    </row>
    <row r="670" spans="1:26" ht="12.75" customHeight="1">
      <c r="A670" s="399"/>
      <c r="B670" s="400"/>
      <c r="C670" s="124"/>
      <c r="D670" s="124"/>
      <c r="E670" s="124"/>
      <c r="F670" s="124"/>
      <c r="G670" s="124"/>
      <c r="H670" s="124"/>
      <c r="I670" s="124"/>
      <c r="J670" s="124"/>
      <c r="K670" s="401"/>
      <c r="L670" s="402"/>
      <c r="M670" s="402"/>
      <c r="N670" s="402"/>
      <c r="O670" s="402"/>
      <c r="P670" s="402"/>
      <c r="Q670" s="402"/>
      <c r="R670" s="124"/>
      <c r="S670" s="124"/>
      <c r="T670" s="124"/>
      <c r="U670" s="124"/>
      <c r="V670" s="124"/>
      <c r="W670" s="124"/>
      <c r="X670" s="124"/>
      <c r="Y670" s="124"/>
      <c r="Z670" s="124"/>
    </row>
    <row r="671" spans="1:26" ht="12.75" customHeight="1">
      <c r="A671" s="399"/>
      <c r="B671" s="400"/>
      <c r="C671" s="124"/>
      <c r="D671" s="124"/>
      <c r="E671" s="124"/>
      <c r="F671" s="124"/>
      <c r="G671" s="124"/>
      <c r="H671" s="124"/>
      <c r="I671" s="124"/>
      <c r="J671" s="124"/>
      <c r="K671" s="401"/>
      <c r="L671" s="402"/>
      <c r="M671" s="402"/>
      <c r="N671" s="402"/>
      <c r="O671" s="402"/>
      <c r="P671" s="402"/>
      <c r="Q671" s="402"/>
      <c r="R671" s="124"/>
      <c r="S671" s="124"/>
      <c r="T671" s="124"/>
      <c r="U671" s="124"/>
      <c r="V671" s="124"/>
      <c r="W671" s="124"/>
      <c r="X671" s="124"/>
      <c r="Y671" s="124"/>
      <c r="Z671" s="124"/>
    </row>
    <row r="672" spans="1:26" ht="12.75" customHeight="1">
      <c r="A672" s="399"/>
      <c r="B672" s="400"/>
      <c r="C672" s="124"/>
      <c r="D672" s="124"/>
      <c r="E672" s="124"/>
      <c r="F672" s="124"/>
      <c r="G672" s="124"/>
      <c r="H672" s="124"/>
      <c r="I672" s="124"/>
      <c r="J672" s="124"/>
      <c r="K672" s="401"/>
      <c r="L672" s="402"/>
      <c r="M672" s="402"/>
      <c r="N672" s="402"/>
      <c r="O672" s="402"/>
      <c r="P672" s="402"/>
      <c r="Q672" s="402"/>
      <c r="R672" s="124"/>
      <c r="S672" s="124"/>
      <c r="T672" s="124"/>
      <c r="U672" s="124"/>
      <c r="V672" s="124"/>
      <c r="W672" s="124"/>
      <c r="X672" s="124"/>
      <c r="Y672" s="124"/>
      <c r="Z672" s="124"/>
    </row>
    <row r="673" spans="1:26" ht="12.75" customHeight="1">
      <c r="A673" s="399"/>
      <c r="B673" s="400"/>
      <c r="C673" s="124"/>
      <c r="D673" s="124"/>
      <c r="E673" s="124"/>
      <c r="F673" s="124"/>
      <c r="G673" s="124"/>
      <c r="H673" s="124"/>
      <c r="I673" s="124"/>
      <c r="J673" s="124"/>
      <c r="K673" s="401"/>
      <c r="L673" s="402"/>
      <c r="M673" s="402"/>
      <c r="N673" s="402"/>
      <c r="O673" s="402"/>
      <c r="P673" s="402"/>
      <c r="Q673" s="402"/>
      <c r="R673" s="124"/>
      <c r="S673" s="124"/>
      <c r="T673" s="124"/>
      <c r="U673" s="124"/>
      <c r="V673" s="124"/>
      <c r="W673" s="124"/>
      <c r="X673" s="124"/>
      <c r="Y673" s="124"/>
      <c r="Z673" s="124"/>
    </row>
    <row r="674" spans="1:26" ht="12.75" customHeight="1">
      <c r="A674" s="399"/>
      <c r="B674" s="400"/>
      <c r="C674" s="124"/>
      <c r="D674" s="124"/>
      <c r="E674" s="124"/>
      <c r="F674" s="124"/>
      <c r="G674" s="124"/>
      <c r="H674" s="124"/>
      <c r="I674" s="124"/>
      <c r="J674" s="124"/>
      <c r="K674" s="401"/>
      <c r="L674" s="402"/>
      <c r="M674" s="402"/>
      <c r="N674" s="402"/>
      <c r="O674" s="402"/>
      <c r="P674" s="402"/>
      <c r="Q674" s="402"/>
      <c r="R674" s="124"/>
      <c r="S674" s="124"/>
      <c r="T674" s="124"/>
      <c r="U674" s="124"/>
      <c r="V674" s="124"/>
      <c r="W674" s="124"/>
      <c r="X674" s="124"/>
      <c r="Y674" s="124"/>
      <c r="Z674" s="124"/>
    </row>
    <row r="675" spans="1:26" ht="12.75" customHeight="1">
      <c r="A675" s="399"/>
      <c r="B675" s="400"/>
      <c r="C675" s="124"/>
      <c r="D675" s="124"/>
      <c r="E675" s="124"/>
      <c r="F675" s="124"/>
      <c r="G675" s="124"/>
      <c r="H675" s="124"/>
      <c r="I675" s="124"/>
      <c r="J675" s="124"/>
      <c r="K675" s="401"/>
      <c r="L675" s="402"/>
      <c r="M675" s="402"/>
      <c r="N675" s="402"/>
      <c r="O675" s="402"/>
      <c r="P675" s="402"/>
      <c r="Q675" s="402"/>
      <c r="R675" s="124"/>
      <c r="S675" s="124"/>
      <c r="T675" s="124"/>
      <c r="U675" s="124"/>
      <c r="V675" s="124"/>
      <c r="W675" s="124"/>
      <c r="X675" s="124"/>
      <c r="Y675" s="124"/>
      <c r="Z675" s="124"/>
    </row>
    <row r="676" spans="1:26" ht="12.75" customHeight="1">
      <c r="A676" s="399"/>
      <c r="B676" s="400"/>
      <c r="C676" s="124"/>
      <c r="D676" s="124"/>
      <c r="E676" s="124"/>
      <c r="F676" s="124"/>
      <c r="G676" s="124"/>
      <c r="H676" s="124"/>
      <c r="I676" s="124"/>
      <c r="J676" s="124"/>
      <c r="K676" s="401"/>
      <c r="L676" s="402"/>
      <c r="M676" s="402"/>
      <c r="N676" s="402"/>
      <c r="O676" s="402"/>
      <c r="P676" s="402"/>
      <c r="Q676" s="402"/>
      <c r="R676" s="124"/>
      <c r="S676" s="124"/>
      <c r="T676" s="124"/>
      <c r="U676" s="124"/>
      <c r="V676" s="124"/>
      <c r="W676" s="124"/>
      <c r="X676" s="124"/>
      <c r="Y676" s="124"/>
      <c r="Z676" s="124"/>
    </row>
    <row r="677" spans="1:26" ht="12.75" customHeight="1">
      <c r="A677" s="399"/>
      <c r="B677" s="400"/>
      <c r="C677" s="124"/>
      <c r="D677" s="124"/>
      <c r="E677" s="124"/>
      <c r="F677" s="124"/>
      <c r="G677" s="124"/>
      <c r="H677" s="124"/>
      <c r="I677" s="124"/>
      <c r="J677" s="124"/>
      <c r="K677" s="401"/>
      <c r="L677" s="402"/>
      <c r="M677" s="402"/>
      <c r="N677" s="402"/>
      <c r="O677" s="402"/>
      <c r="P677" s="402"/>
      <c r="Q677" s="402"/>
      <c r="R677" s="124"/>
      <c r="S677" s="124"/>
      <c r="T677" s="124"/>
      <c r="U677" s="124"/>
      <c r="V677" s="124"/>
      <c r="W677" s="124"/>
      <c r="X677" s="124"/>
      <c r="Y677" s="124"/>
      <c r="Z677" s="124"/>
    </row>
    <row r="678" spans="1:26" ht="12.75" customHeight="1">
      <c r="A678" s="399"/>
      <c r="B678" s="400"/>
      <c r="C678" s="124"/>
      <c r="D678" s="124"/>
      <c r="E678" s="124"/>
      <c r="F678" s="124"/>
      <c r="G678" s="124"/>
      <c r="H678" s="124"/>
      <c r="I678" s="124"/>
      <c r="J678" s="124"/>
      <c r="K678" s="401"/>
      <c r="L678" s="402"/>
      <c r="M678" s="402"/>
      <c r="N678" s="402"/>
      <c r="O678" s="402"/>
      <c r="P678" s="402"/>
      <c r="Q678" s="402"/>
      <c r="R678" s="124"/>
      <c r="S678" s="124"/>
      <c r="T678" s="124"/>
      <c r="U678" s="124"/>
      <c r="V678" s="124"/>
      <c r="W678" s="124"/>
      <c r="X678" s="124"/>
      <c r="Y678" s="124"/>
      <c r="Z678" s="124"/>
    </row>
    <row r="679" spans="1:26" ht="12.75" customHeight="1">
      <c r="A679" s="399"/>
      <c r="B679" s="400"/>
      <c r="C679" s="124"/>
      <c r="D679" s="124"/>
      <c r="E679" s="124"/>
      <c r="F679" s="124"/>
      <c r="G679" s="124"/>
      <c r="H679" s="124"/>
      <c r="I679" s="124"/>
      <c r="J679" s="124"/>
      <c r="K679" s="401"/>
      <c r="L679" s="402"/>
      <c r="M679" s="402"/>
      <c r="N679" s="402"/>
      <c r="O679" s="402"/>
      <c r="P679" s="402"/>
      <c r="Q679" s="402"/>
      <c r="R679" s="124"/>
      <c r="S679" s="124"/>
      <c r="T679" s="124"/>
      <c r="U679" s="124"/>
      <c r="V679" s="124"/>
      <c r="W679" s="124"/>
      <c r="X679" s="124"/>
      <c r="Y679" s="124"/>
      <c r="Z679" s="124"/>
    </row>
    <row r="680" spans="1:26" ht="12.75" customHeight="1">
      <c r="A680" s="399"/>
      <c r="B680" s="400"/>
      <c r="C680" s="124"/>
      <c r="D680" s="124"/>
      <c r="E680" s="124"/>
      <c r="F680" s="124"/>
      <c r="G680" s="124"/>
      <c r="H680" s="124"/>
      <c r="I680" s="124"/>
      <c r="J680" s="124"/>
      <c r="K680" s="401"/>
      <c r="L680" s="402"/>
      <c r="M680" s="402"/>
      <c r="N680" s="402"/>
      <c r="O680" s="402"/>
      <c r="P680" s="402"/>
      <c r="Q680" s="402"/>
      <c r="R680" s="124"/>
      <c r="S680" s="124"/>
      <c r="T680" s="124"/>
      <c r="U680" s="124"/>
      <c r="V680" s="124"/>
      <c r="W680" s="124"/>
      <c r="X680" s="124"/>
      <c r="Y680" s="124"/>
      <c r="Z680" s="124"/>
    </row>
    <row r="681" spans="1:26" ht="12.75" customHeight="1">
      <c r="A681" s="399"/>
      <c r="B681" s="400"/>
      <c r="C681" s="124"/>
      <c r="D681" s="124"/>
      <c r="E681" s="124"/>
      <c r="F681" s="124"/>
      <c r="G681" s="124"/>
      <c r="H681" s="124"/>
      <c r="I681" s="124"/>
      <c r="J681" s="124"/>
      <c r="K681" s="401"/>
      <c r="L681" s="402"/>
      <c r="M681" s="402"/>
      <c r="N681" s="402"/>
      <c r="O681" s="402"/>
      <c r="P681" s="402"/>
      <c r="Q681" s="402"/>
      <c r="R681" s="124"/>
      <c r="S681" s="124"/>
      <c r="T681" s="124"/>
      <c r="U681" s="124"/>
      <c r="V681" s="124"/>
      <c r="W681" s="124"/>
      <c r="X681" s="124"/>
      <c r="Y681" s="124"/>
      <c r="Z681" s="124"/>
    </row>
    <row r="682" spans="1:26" ht="12.75" customHeight="1">
      <c r="A682" s="399"/>
      <c r="B682" s="400"/>
      <c r="C682" s="124"/>
      <c r="D682" s="124"/>
      <c r="E682" s="124"/>
      <c r="F682" s="124"/>
      <c r="G682" s="124"/>
      <c r="H682" s="124"/>
      <c r="I682" s="124"/>
      <c r="J682" s="124"/>
      <c r="K682" s="401"/>
      <c r="L682" s="402"/>
      <c r="M682" s="402"/>
      <c r="N682" s="402"/>
      <c r="O682" s="402"/>
      <c r="P682" s="402"/>
      <c r="Q682" s="402"/>
      <c r="R682" s="124"/>
      <c r="S682" s="124"/>
      <c r="T682" s="124"/>
      <c r="U682" s="124"/>
      <c r="V682" s="124"/>
      <c r="W682" s="124"/>
      <c r="X682" s="124"/>
      <c r="Y682" s="124"/>
      <c r="Z682" s="124"/>
    </row>
    <row r="683" spans="1:26" ht="12.75" customHeight="1">
      <c r="A683" s="399"/>
      <c r="B683" s="400"/>
      <c r="C683" s="124"/>
      <c r="D683" s="124"/>
      <c r="E683" s="124"/>
      <c r="F683" s="124"/>
      <c r="G683" s="124"/>
      <c r="H683" s="124"/>
      <c r="I683" s="124"/>
      <c r="J683" s="124"/>
      <c r="K683" s="401"/>
      <c r="L683" s="402"/>
      <c r="M683" s="402"/>
      <c r="N683" s="402"/>
      <c r="O683" s="402"/>
      <c r="P683" s="402"/>
      <c r="Q683" s="402"/>
      <c r="R683" s="124"/>
      <c r="S683" s="124"/>
      <c r="T683" s="124"/>
      <c r="U683" s="124"/>
      <c r="V683" s="124"/>
      <c r="W683" s="124"/>
      <c r="X683" s="124"/>
      <c r="Y683" s="124"/>
      <c r="Z683" s="124"/>
    </row>
    <row r="684" spans="1:26" ht="12.75" customHeight="1">
      <c r="A684" s="399"/>
      <c r="B684" s="400"/>
      <c r="C684" s="124"/>
      <c r="D684" s="124"/>
      <c r="E684" s="124"/>
      <c r="F684" s="124"/>
      <c r="G684" s="124"/>
      <c r="H684" s="124"/>
      <c r="I684" s="124"/>
      <c r="J684" s="124"/>
      <c r="K684" s="401"/>
      <c r="L684" s="402"/>
      <c r="M684" s="402"/>
      <c r="N684" s="402"/>
      <c r="O684" s="402"/>
      <c r="P684" s="402"/>
      <c r="Q684" s="402"/>
      <c r="R684" s="124"/>
      <c r="S684" s="124"/>
      <c r="T684" s="124"/>
      <c r="U684" s="124"/>
      <c r="V684" s="124"/>
      <c r="W684" s="124"/>
      <c r="X684" s="124"/>
      <c r="Y684" s="124"/>
      <c r="Z684" s="124"/>
    </row>
    <row r="685" spans="1:26" ht="12.75" customHeight="1">
      <c r="A685" s="399"/>
      <c r="B685" s="400"/>
      <c r="C685" s="124"/>
      <c r="D685" s="124"/>
      <c r="E685" s="124"/>
      <c r="F685" s="124"/>
      <c r="G685" s="124"/>
      <c r="H685" s="124"/>
      <c r="I685" s="124"/>
      <c r="J685" s="124"/>
      <c r="K685" s="401"/>
      <c r="L685" s="402"/>
      <c r="M685" s="402"/>
      <c r="N685" s="402"/>
      <c r="O685" s="402"/>
      <c r="P685" s="402"/>
      <c r="Q685" s="402"/>
      <c r="R685" s="124"/>
      <c r="S685" s="124"/>
      <c r="T685" s="124"/>
      <c r="U685" s="124"/>
      <c r="V685" s="124"/>
      <c r="W685" s="124"/>
      <c r="X685" s="124"/>
      <c r="Y685" s="124"/>
      <c r="Z685" s="124"/>
    </row>
    <row r="686" spans="1:26" ht="12.75" customHeight="1">
      <c r="A686" s="399"/>
      <c r="B686" s="400"/>
      <c r="C686" s="124"/>
      <c r="D686" s="124"/>
      <c r="E686" s="124"/>
      <c r="F686" s="124"/>
      <c r="G686" s="124"/>
      <c r="H686" s="124"/>
      <c r="I686" s="124"/>
      <c r="J686" s="124"/>
      <c r="K686" s="401"/>
      <c r="L686" s="402"/>
      <c r="M686" s="402"/>
      <c r="N686" s="402"/>
      <c r="O686" s="402"/>
      <c r="P686" s="402"/>
      <c r="Q686" s="402"/>
      <c r="R686" s="124"/>
      <c r="S686" s="124"/>
      <c r="T686" s="124"/>
      <c r="U686" s="124"/>
      <c r="V686" s="124"/>
      <c r="W686" s="124"/>
      <c r="X686" s="124"/>
      <c r="Y686" s="124"/>
      <c r="Z686" s="124"/>
    </row>
    <row r="687" spans="1:26" ht="12.75" customHeight="1">
      <c r="A687" s="399"/>
      <c r="B687" s="400"/>
      <c r="C687" s="124"/>
      <c r="D687" s="124"/>
      <c r="E687" s="124"/>
      <c r="F687" s="124"/>
      <c r="G687" s="124"/>
      <c r="H687" s="124"/>
      <c r="I687" s="124"/>
      <c r="J687" s="124"/>
      <c r="K687" s="401"/>
      <c r="L687" s="402"/>
      <c r="M687" s="402"/>
      <c r="N687" s="402"/>
      <c r="O687" s="402"/>
      <c r="P687" s="402"/>
      <c r="Q687" s="402"/>
      <c r="R687" s="124"/>
      <c r="S687" s="124"/>
      <c r="T687" s="124"/>
      <c r="U687" s="124"/>
      <c r="V687" s="124"/>
      <c r="W687" s="124"/>
      <c r="X687" s="124"/>
      <c r="Y687" s="124"/>
      <c r="Z687" s="124"/>
    </row>
    <row r="688" spans="1:26" ht="12.75" customHeight="1">
      <c r="A688" s="399"/>
      <c r="B688" s="400"/>
      <c r="C688" s="124"/>
      <c r="D688" s="124"/>
      <c r="E688" s="124"/>
      <c r="F688" s="124"/>
      <c r="G688" s="124"/>
      <c r="H688" s="124"/>
      <c r="I688" s="124"/>
      <c r="J688" s="124"/>
      <c r="K688" s="401"/>
      <c r="L688" s="402"/>
      <c r="M688" s="402"/>
      <c r="N688" s="402"/>
      <c r="O688" s="402"/>
      <c r="P688" s="402"/>
      <c r="Q688" s="402"/>
      <c r="R688" s="124"/>
      <c r="S688" s="124"/>
      <c r="T688" s="124"/>
      <c r="U688" s="124"/>
      <c r="V688" s="124"/>
      <c r="W688" s="124"/>
      <c r="X688" s="124"/>
      <c r="Y688" s="124"/>
      <c r="Z688" s="124"/>
    </row>
    <row r="689" spans="1:26" ht="12.75" customHeight="1">
      <c r="A689" s="399"/>
      <c r="B689" s="400"/>
      <c r="C689" s="124"/>
      <c r="D689" s="124"/>
      <c r="E689" s="124"/>
      <c r="F689" s="124"/>
      <c r="G689" s="124"/>
      <c r="H689" s="124"/>
      <c r="I689" s="124"/>
      <c r="J689" s="124"/>
      <c r="K689" s="401"/>
      <c r="L689" s="402"/>
      <c r="M689" s="402"/>
      <c r="N689" s="402"/>
      <c r="O689" s="402"/>
      <c r="P689" s="402"/>
      <c r="Q689" s="402"/>
      <c r="R689" s="124"/>
      <c r="S689" s="124"/>
      <c r="T689" s="124"/>
      <c r="U689" s="124"/>
      <c r="V689" s="124"/>
      <c r="W689" s="124"/>
      <c r="X689" s="124"/>
      <c r="Y689" s="124"/>
      <c r="Z689" s="124"/>
    </row>
    <row r="690" spans="1:26" ht="12.75" customHeight="1">
      <c r="A690" s="399"/>
      <c r="B690" s="400"/>
      <c r="C690" s="124"/>
      <c r="D690" s="124"/>
      <c r="E690" s="124"/>
      <c r="F690" s="124"/>
      <c r="G690" s="124"/>
      <c r="H690" s="124"/>
      <c r="I690" s="124"/>
      <c r="J690" s="124"/>
      <c r="K690" s="401"/>
      <c r="L690" s="402"/>
      <c r="M690" s="402"/>
      <c r="N690" s="402"/>
      <c r="O690" s="402"/>
      <c r="P690" s="402"/>
      <c r="Q690" s="402"/>
      <c r="R690" s="124"/>
      <c r="S690" s="124"/>
      <c r="T690" s="124"/>
      <c r="U690" s="124"/>
      <c r="V690" s="124"/>
      <c r="W690" s="124"/>
      <c r="X690" s="124"/>
      <c r="Y690" s="124"/>
      <c r="Z690" s="124"/>
    </row>
    <row r="691" spans="1:26" ht="12.75" customHeight="1">
      <c r="A691" s="399"/>
      <c r="B691" s="400"/>
      <c r="C691" s="124"/>
      <c r="D691" s="124"/>
      <c r="E691" s="124"/>
      <c r="F691" s="124"/>
      <c r="G691" s="124"/>
      <c r="H691" s="124"/>
      <c r="I691" s="124"/>
      <c r="J691" s="124"/>
      <c r="K691" s="401"/>
      <c r="L691" s="402"/>
      <c r="M691" s="402"/>
      <c r="N691" s="402"/>
      <c r="O691" s="402"/>
      <c r="P691" s="402"/>
      <c r="Q691" s="402"/>
      <c r="R691" s="124"/>
      <c r="S691" s="124"/>
      <c r="T691" s="124"/>
      <c r="U691" s="124"/>
      <c r="V691" s="124"/>
      <c r="W691" s="124"/>
      <c r="X691" s="124"/>
      <c r="Y691" s="124"/>
      <c r="Z691" s="124"/>
    </row>
    <row r="692" spans="1:26" ht="12.75" customHeight="1">
      <c r="A692" s="399"/>
      <c r="B692" s="400"/>
      <c r="C692" s="124"/>
      <c r="D692" s="124"/>
      <c r="E692" s="124"/>
      <c r="F692" s="124"/>
      <c r="G692" s="124"/>
      <c r="H692" s="124"/>
      <c r="I692" s="124"/>
      <c r="J692" s="124"/>
      <c r="K692" s="401"/>
      <c r="L692" s="402"/>
      <c r="M692" s="402"/>
      <c r="N692" s="402"/>
      <c r="O692" s="402"/>
      <c r="P692" s="402"/>
      <c r="Q692" s="402"/>
      <c r="R692" s="124"/>
      <c r="S692" s="124"/>
      <c r="T692" s="124"/>
      <c r="U692" s="124"/>
      <c r="V692" s="124"/>
      <c r="W692" s="124"/>
      <c r="X692" s="124"/>
      <c r="Y692" s="124"/>
      <c r="Z692" s="124"/>
    </row>
    <row r="693" spans="1:26" ht="12.75" customHeight="1">
      <c r="A693" s="399"/>
      <c r="B693" s="400"/>
      <c r="C693" s="124"/>
      <c r="D693" s="124"/>
      <c r="E693" s="124"/>
      <c r="F693" s="124"/>
      <c r="G693" s="124"/>
      <c r="H693" s="124"/>
      <c r="I693" s="124"/>
      <c r="J693" s="124"/>
      <c r="K693" s="401"/>
      <c r="L693" s="402"/>
      <c r="M693" s="402"/>
      <c r="N693" s="402"/>
      <c r="O693" s="402"/>
      <c r="P693" s="402"/>
      <c r="Q693" s="402"/>
      <c r="R693" s="124"/>
      <c r="S693" s="124"/>
      <c r="T693" s="124"/>
      <c r="U693" s="124"/>
      <c r="V693" s="124"/>
      <c r="W693" s="124"/>
      <c r="X693" s="124"/>
      <c r="Y693" s="124"/>
      <c r="Z693" s="124"/>
    </row>
    <row r="694" spans="1:26" ht="12.75" customHeight="1">
      <c r="A694" s="399"/>
      <c r="B694" s="400"/>
      <c r="C694" s="124"/>
      <c r="D694" s="124"/>
      <c r="E694" s="124"/>
      <c r="F694" s="124"/>
      <c r="G694" s="124"/>
      <c r="H694" s="124"/>
      <c r="I694" s="124"/>
      <c r="J694" s="124"/>
      <c r="K694" s="401"/>
      <c r="L694" s="402"/>
      <c r="M694" s="402"/>
      <c r="N694" s="402"/>
      <c r="O694" s="402"/>
      <c r="P694" s="402"/>
      <c r="Q694" s="402"/>
      <c r="R694" s="124"/>
      <c r="S694" s="124"/>
      <c r="T694" s="124"/>
      <c r="U694" s="124"/>
      <c r="V694" s="124"/>
      <c r="W694" s="124"/>
      <c r="X694" s="124"/>
      <c r="Y694" s="124"/>
      <c r="Z694" s="124"/>
    </row>
    <row r="695" spans="1:26" ht="12.75" customHeight="1">
      <c r="A695" s="399"/>
      <c r="B695" s="400"/>
      <c r="C695" s="124"/>
      <c r="D695" s="124"/>
      <c r="E695" s="124"/>
      <c r="F695" s="124"/>
      <c r="G695" s="124"/>
      <c r="H695" s="124"/>
      <c r="I695" s="124"/>
      <c r="J695" s="124"/>
      <c r="K695" s="401"/>
      <c r="L695" s="402"/>
      <c r="M695" s="402"/>
      <c r="N695" s="402"/>
      <c r="O695" s="402"/>
      <c r="P695" s="402"/>
      <c r="Q695" s="402"/>
      <c r="R695" s="124"/>
      <c r="S695" s="124"/>
      <c r="T695" s="124"/>
      <c r="U695" s="124"/>
      <c r="V695" s="124"/>
      <c r="W695" s="124"/>
      <c r="X695" s="124"/>
      <c r="Y695" s="124"/>
      <c r="Z695" s="124"/>
    </row>
    <row r="696" spans="1:26" ht="12.75" customHeight="1">
      <c r="A696" s="399"/>
      <c r="B696" s="400"/>
      <c r="C696" s="124"/>
      <c r="D696" s="124"/>
      <c r="E696" s="124"/>
      <c r="F696" s="124"/>
      <c r="G696" s="124"/>
      <c r="H696" s="124"/>
      <c r="I696" s="124"/>
      <c r="J696" s="124"/>
      <c r="K696" s="401"/>
      <c r="L696" s="402"/>
      <c r="M696" s="402"/>
      <c r="N696" s="402"/>
      <c r="O696" s="402"/>
      <c r="P696" s="402"/>
      <c r="Q696" s="402"/>
      <c r="R696" s="124"/>
      <c r="S696" s="124"/>
      <c r="T696" s="124"/>
      <c r="U696" s="124"/>
      <c r="V696" s="124"/>
      <c r="W696" s="124"/>
      <c r="X696" s="124"/>
      <c r="Y696" s="124"/>
      <c r="Z696" s="124"/>
    </row>
    <row r="697" spans="1:26" ht="12.75" customHeight="1">
      <c r="A697" s="399"/>
      <c r="B697" s="400"/>
      <c r="C697" s="124"/>
      <c r="D697" s="124"/>
      <c r="E697" s="124"/>
      <c r="F697" s="124"/>
      <c r="G697" s="124"/>
      <c r="H697" s="124"/>
      <c r="I697" s="124"/>
      <c r="J697" s="124"/>
      <c r="K697" s="401"/>
      <c r="L697" s="402"/>
      <c r="M697" s="402"/>
      <c r="N697" s="402"/>
      <c r="O697" s="402"/>
      <c r="P697" s="402"/>
      <c r="Q697" s="402"/>
      <c r="R697" s="124"/>
      <c r="S697" s="124"/>
      <c r="T697" s="124"/>
      <c r="U697" s="124"/>
      <c r="V697" s="124"/>
      <c r="W697" s="124"/>
      <c r="X697" s="124"/>
      <c r="Y697" s="124"/>
      <c r="Z697" s="124"/>
    </row>
    <row r="698" spans="1:26" ht="12.75" customHeight="1">
      <c r="A698" s="399"/>
      <c r="B698" s="400"/>
      <c r="C698" s="124"/>
      <c r="D698" s="124"/>
      <c r="E698" s="124"/>
      <c r="F698" s="124"/>
      <c r="G698" s="124"/>
      <c r="H698" s="124"/>
      <c r="I698" s="124"/>
      <c r="J698" s="124"/>
      <c r="K698" s="401"/>
      <c r="L698" s="402"/>
      <c r="M698" s="402"/>
      <c r="N698" s="402"/>
      <c r="O698" s="402"/>
      <c r="P698" s="402"/>
      <c r="Q698" s="402"/>
      <c r="R698" s="124"/>
      <c r="S698" s="124"/>
      <c r="T698" s="124"/>
      <c r="U698" s="124"/>
      <c r="V698" s="124"/>
      <c r="W698" s="124"/>
      <c r="X698" s="124"/>
      <c r="Y698" s="124"/>
      <c r="Z698" s="124"/>
    </row>
    <row r="699" spans="1:26" ht="12.75" customHeight="1">
      <c r="A699" s="399"/>
      <c r="B699" s="400"/>
      <c r="C699" s="124"/>
      <c r="D699" s="124"/>
      <c r="E699" s="124"/>
      <c r="F699" s="124"/>
      <c r="G699" s="124"/>
      <c r="H699" s="124"/>
      <c r="I699" s="124"/>
      <c r="J699" s="124"/>
      <c r="K699" s="401"/>
      <c r="L699" s="402"/>
      <c r="M699" s="402"/>
      <c r="N699" s="402"/>
      <c r="O699" s="402"/>
      <c r="P699" s="402"/>
      <c r="Q699" s="402"/>
      <c r="R699" s="124"/>
      <c r="S699" s="124"/>
      <c r="T699" s="124"/>
      <c r="U699" s="124"/>
      <c r="V699" s="124"/>
      <c r="W699" s="124"/>
      <c r="X699" s="124"/>
      <c r="Y699" s="124"/>
      <c r="Z699" s="124"/>
    </row>
    <row r="700" spans="1:26" ht="12.75" customHeight="1">
      <c r="A700" s="399"/>
      <c r="B700" s="400"/>
      <c r="C700" s="124"/>
      <c r="D700" s="124"/>
      <c r="E700" s="124"/>
      <c r="F700" s="124"/>
      <c r="G700" s="124"/>
      <c r="H700" s="124"/>
      <c r="I700" s="124"/>
      <c r="J700" s="124"/>
      <c r="K700" s="401"/>
      <c r="L700" s="402"/>
      <c r="M700" s="402"/>
      <c r="N700" s="402"/>
      <c r="O700" s="402"/>
      <c r="P700" s="402"/>
      <c r="Q700" s="402"/>
      <c r="R700" s="124"/>
      <c r="S700" s="124"/>
      <c r="T700" s="124"/>
      <c r="U700" s="124"/>
      <c r="V700" s="124"/>
      <c r="W700" s="124"/>
      <c r="X700" s="124"/>
      <c r="Y700" s="124"/>
      <c r="Z700" s="124"/>
    </row>
    <row r="701" spans="1:26" ht="12.75" customHeight="1">
      <c r="A701" s="399"/>
      <c r="B701" s="400"/>
      <c r="C701" s="124"/>
      <c r="D701" s="124"/>
      <c r="E701" s="124"/>
      <c r="F701" s="124"/>
      <c r="G701" s="124"/>
      <c r="H701" s="124"/>
      <c r="I701" s="124"/>
      <c r="J701" s="124"/>
      <c r="K701" s="401"/>
      <c r="L701" s="402"/>
      <c r="M701" s="402"/>
      <c r="N701" s="402"/>
      <c r="O701" s="402"/>
      <c r="P701" s="402"/>
      <c r="Q701" s="402"/>
      <c r="R701" s="124"/>
      <c r="S701" s="124"/>
      <c r="T701" s="124"/>
      <c r="U701" s="124"/>
      <c r="V701" s="124"/>
      <c r="W701" s="124"/>
      <c r="X701" s="124"/>
      <c r="Y701" s="124"/>
      <c r="Z701" s="124"/>
    </row>
    <row r="702" spans="1:26" ht="12.75" customHeight="1">
      <c r="A702" s="399"/>
      <c r="B702" s="400"/>
      <c r="C702" s="124"/>
      <c r="D702" s="124"/>
      <c r="E702" s="124"/>
      <c r="F702" s="124"/>
      <c r="G702" s="124"/>
      <c r="H702" s="124"/>
      <c r="I702" s="124"/>
      <c r="J702" s="124"/>
      <c r="K702" s="401"/>
      <c r="L702" s="402"/>
      <c r="M702" s="402"/>
      <c r="N702" s="402"/>
      <c r="O702" s="402"/>
      <c r="P702" s="402"/>
      <c r="Q702" s="402"/>
      <c r="R702" s="124"/>
      <c r="S702" s="124"/>
      <c r="T702" s="124"/>
      <c r="U702" s="124"/>
      <c r="V702" s="124"/>
      <c r="W702" s="124"/>
      <c r="X702" s="124"/>
      <c r="Y702" s="124"/>
      <c r="Z702" s="124"/>
    </row>
    <row r="703" spans="1:26" ht="12.75" customHeight="1">
      <c r="A703" s="399"/>
      <c r="B703" s="400"/>
      <c r="C703" s="124"/>
      <c r="D703" s="124"/>
      <c r="E703" s="124"/>
      <c r="F703" s="124"/>
      <c r="G703" s="124"/>
      <c r="H703" s="124"/>
      <c r="I703" s="124"/>
      <c r="J703" s="124"/>
      <c r="K703" s="401"/>
      <c r="L703" s="402"/>
      <c r="M703" s="402"/>
      <c r="N703" s="402"/>
      <c r="O703" s="402"/>
      <c r="P703" s="402"/>
      <c r="Q703" s="402"/>
      <c r="R703" s="124"/>
      <c r="S703" s="124"/>
      <c r="T703" s="124"/>
      <c r="U703" s="124"/>
      <c r="V703" s="124"/>
      <c r="W703" s="124"/>
      <c r="X703" s="124"/>
      <c r="Y703" s="124"/>
      <c r="Z703" s="124"/>
    </row>
    <row r="704" spans="1:26" ht="12.75" customHeight="1">
      <c r="A704" s="399"/>
      <c r="B704" s="400"/>
      <c r="C704" s="124"/>
      <c r="D704" s="124"/>
      <c r="E704" s="124"/>
      <c r="F704" s="124"/>
      <c r="G704" s="124"/>
      <c r="H704" s="124"/>
      <c r="I704" s="124"/>
      <c r="J704" s="124"/>
      <c r="K704" s="401"/>
      <c r="L704" s="402"/>
      <c r="M704" s="402"/>
      <c r="N704" s="402"/>
      <c r="O704" s="402"/>
      <c r="P704" s="402"/>
      <c r="Q704" s="402"/>
      <c r="R704" s="124"/>
      <c r="S704" s="124"/>
      <c r="T704" s="124"/>
      <c r="U704" s="124"/>
      <c r="V704" s="124"/>
      <c r="W704" s="124"/>
      <c r="X704" s="124"/>
      <c r="Y704" s="124"/>
      <c r="Z704" s="124"/>
    </row>
    <row r="705" spans="1:26" ht="12.75" customHeight="1">
      <c r="A705" s="399"/>
      <c r="B705" s="400"/>
      <c r="C705" s="124"/>
      <c r="D705" s="124"/>
      <c r="E705" s="124"/>
      <c r="F705" s="124"/>
      <c r="G705" s="124"/>
      <c r="H705" s="124"/>
      <c r="I705" s="124"/>
      <c r="J705" s="124"/>
      <c r="K705" s="401"/>
      <c r="L705" s="402"/>
      <c r="M705" s="402"/>
      <c r="N705" s="402"/>
      <c r="O705" s="402"/>
      <c r="P705" s="402"/>
      <c r="Q705" s="402"/>
      <c r="R705" s="124"/>
      <c r="S705" s="124"/>
      <c r="T705" s="124"/>
      <c r="U705" s="124"/>
      <c r="V705" s="124"/>
      <c r="W705" s="124"/>
      <c r="X705" s="124"/>
      <c r="Y705" s="124"/>
      <c r="Z705" s="124"/>
    </row>
    <row r="706" spans="1:26" ht="12.75" customHeight="1">
      <c r="A706" s="399"/>
      <c r="B706" s="400"/>
      <c r="C706" s="124"/>
      <c r="D706" s="124"/>
      <c r="E706" s="124"/>
      <c r="F706" s="124"/>
      <c r="G706" s="124"/>
      <c r="H706" s="124"/>
      <c r="I706" s="124"/>
      <c r="J706" s="124"/>
      <c r="K706" s="401"/>
      <c r="L706" s="402"/>
      <c r="M706" s="402"/>
      <c r="N706" s="402"/>
      <c r="O706" s="402"/>
      <c r="P706" s="402"/>
      <c r="Q706" s="402"/>
      <c r="R706" s="124"/>
      <c r="S706" s="124"/>
      <c r="T706" s="124"/>
      <c r="U706" s="124"/>
      <c r="V706" s="124"/>
      <c r="W706" s="124"/>
      <c r="X706" s="124"/>
      <c r="Y706" s="124"/>
      <c r="Z706" s="124"/>
    </row>
    <row r="707" spans="1:26" ht="12.75" customHeight="1">
      <c r="A707" s="399"/>
      <c r="B707" s="400"/>
      <c r="C707" s="124"/>
      <c r="D707" s="124"/>
      <c r="E707" s="124"/>
      <c r="F707" s="124"/>
      <c r="G707" s="124"/>
      <c r="H707" s="124"/>
      <c r="I707" s="124"/>
      <c r="J707" s="124"/>
      <c r="K707" s="401"/>
      <c r="L707" s="402"/>
      <c r="M707" s="402"/>
      <c r="N707" s="402"/>
      <c r="O707" s="402"/>
      <c r="P707" s="402"/>
      <c r="Q707" s="402"/>
      <c r="R707" s="124"/>
      <c r="S707" s="124"/>
      <c r="T707" s="124"/>
      <c r="U707" s="124"/>
      <c r="V707" s="124"/>
      <c r="W707" s="124"/>
      <c r="X707" s="124"/>
      <c r="Y707" s="124"/>
      <c r="Z707" s="124"/>
    </row>
    <row r="708" spans="1:26" ht="12.75" customHeight="1">
      <c r="A708" s="399"/>
      <c r="B708" s="400"/>
      <c r="C708" s="124"/>
      <c r="D708" s="124"/>
      <c r="E708" s="124"/>
      <c r="F708" s="124"/>
      <c r="G708" s="124"/>
      <c r="H708" s="124"/>
      <c r="I708" s="124"/>
      <c r="J708" s="124"/>
      <c r="K708" s="401"/>
      <c r="L708" s="402"/>
      <c r="M708" s="402"/>
      <c r="N708" s="402"/>
      <c r="O708" s="402"/>
      <c r="P708" s="402"/>
      <c r="Q708" s="402"/>
      <c r="R708" s="124"/>
      <c r="S708" s="124"/>
      <c r="T708" s="124"/>
      <c r="U708" s="124"/>
      <c r="V708" s="124"/>
      <c r="W708" s="124"/>
      <c r="X708" s="124"/>
      <c r="Y708" s="124"/>
      <c r="Z708" s="124"/>
    </row>
    <row r="709" spans="1:26" ht="12.75" customHeight="1">
      <c r="A709" s="399"/>
      <c r="B709" s="400"/>
      <c r="C709" s="124"/>
      <c r="D709" s="124"/>
      <c r="E709" s="124"/>
      <c r="F709" s="124"/>
      <c r="G709" s="124"/>
      <c r="H709" s="124"/>
      <c r="I709" s="124"/>
      <c r="J709" s="124"/>
      <c r="K709" s="401"/>
      <c r="L709" s="402"/>
      <c r="M709" s="402"/>
      <c r="N709" s="402"/>
      <c r="O709" s="402"/>
      <c r="P709" s="402"/>
      <c r="Q709" s="402"/>
      <c r="R709" s="124"/>
      <c r="S709" s="124"/>
      <c r="T709" s="124"/>
      <c r="U709" s="124"/>
      <c r="V709" s="124"/>
      <c r="W709" s="124"/>
      <c r="X709" s="124"/>
      <c r="Y709" s="124"/>
      <c r="Z709" s="124"/>
    </row>
    <row r="710" spans="1:26" ht="12.75" customHeight="1">
      <c r="A710" s="399"/>
      <c r="B710" s="400"/>
      <c r="C710" s="124"/>
      <c r="D710" s="124"/>
      <c r="E710" s="124"/>
      <c r="F710" s="124"/>
      <c r="G710" s="124"/>
      <c r="H710" s="124"/>
      <c r="I710" s="124"/>
      <c r="J710" s="124"/>
      <c r="K710" s="401"/>
      <c r="L710" s="402"/>
      <c r="M710" s="402"/>
      <c r="N710" s="402"/>
      <c r="O710" s="402"/>
      <c r="P710" s="402"/>
      <c r="Q710" s="402"/>
      <c r="R710" s="124"/>
      <c r="S710" s="124"/>
      <c r="T710" s="124"/>
      <c r="U710" s="124"/>
      <c r="V710" s="124"/>
      <c r="W710" s="124"/>
      <c r="X710" s="124"/>
      <c r="Y710" s="124"/>
      <c r="Z710" s="124"/>
    </row>
    <row r="711" spans="1:26" ht="12.75" customHeight="1">
      <c r="A711" s="399"/>
      <c r="B711" s="400"/>
      <c r="C711" s="124"/>
      <c r="D711" s="124"/>
      <c r="E711" s="124"/>
      <c r="F711" s="124"/>
      <c r="G711" s="124"/>
      <c r="H711" s="124"/>
      <c r="I711" s="124"/>
      <c r="J711" s="124"/>
      <c r="K711" s="401"/>
      <c r="L711" s="402"/>
      <c r="M711" s="402"/>
      <c r="N711" s="402"/>
      <c r="O711" s="402"/>
      <c r="P711" s="402"/>
      <c r="Q711" s="402"/>
      <c r="R711" s="124"/>
      <c r="S711" s="124"/>
      <c r="T711" s="124"/>
      <c r="U711" s="124"/>
      <c r="V711" s="124"/>
      <c r="W711" s="124"/>
      <c r="X711" s="124"/>
      <c r="Y711" s="124"/>
      <c r="Z711" s="124"/>
    </row>
    <row r="712" spans="1:26" ht="12.75" customHeight="1">
      <c r="A712" s="399"/>
      <c r="B712" s="400"/>
      <c r="C712" s="124"/>
      <c r="D712" s="124"/>
      <c r="E712" s="124"/>
      <c r="F712" s="124"/>
      <c r="G712" s="124"/>
      <c r="H712" s="124"/>
      <c r="I712" s="124"/>
      <c r="J712" s="124"/>
      <c r="K712" s="401"/>
      <c r="L712" s="402"/>
      <c r="M712" s="402"/>
      <c r="N712" s="402"/>
      <c r="O712" s="402"/>
      <c r="P712" s="402"/>
      <c r="Q712" s="402"/>
      <c r="R712" s="124"/>
      <c r="S712" s="124"/>
      <c r="T712" s="124"/>
      <c r="U712" s="124"/>
      <c r="V712" s="124"/>
      <c r="W712" s="124"/>
      <c r="X712" s="124"/>
      <c r="Y712" s="124"/>
      <c r="Z712" s="124"/>
    </row>
    <row r="713" spans="1:26" ht="12.75" customHeight="1">
      <c r="A713" s="399"/>
      <c r="B713" s="400"/>
      <c r="C713" s="124"/>
      <c r="D713" s="124"/>
      <c r="E713" s="124"/>
      <c r="F713" s="124"/>
      <c r="G713" s="124"/>
      <c r="H713" s="124"/>
      <c r="I713" s="124"/>
      <c r="J713" s="124"/>
      <c r="K713" s="401"/>
      <c r="L713" s="402"/>
      <c r="M713" s="402"/>
      <c r="N713" s="402"/>
      <c r="O713" s="402"/>
      <c r="P713" s="402"/>
      <c r="Q713" s="402"/>
      <c r="R713" s="124"/>
      <c r="S713" s="124"/>
      <c r="T713" s="124"/>
      <c r="U713" s="124"/>
      <c r="V713" s="124"/>
      <c r="W713" s="124"/>
      <c r="X713" s="124"/>
      <c r="Y713" s="124"/>
      <c r="Z713" s="124"/>
    </row>
    <row r="714" spans="1:26" ht="12.75" customHeight="1">
      <c r="A714" s="399"/>
      <c r="B714" s="400"/>
      <c r="C714" s="124"/>
      <c r="D714" s="124"/>
      <c r="E714" s="124"/>
      <c r="F714" s="124"/>
      <c r="G714" s="124"/>
      <c r="H714" s="124"/>
      <c r="I714" s="124"/>
      <c r="J714" s="124"/>
      <c r="K714" s="401"/>
      <c r="L714" s="402"/>
      <c r="M714" s="402"/>
      <c r="N714" s="402"/>
      <c r="O714" s="402"/>
      <c r="P714" s="402"/>
      <c r="Q714" s="402"/>
      <c r="R714" s="124"/>
      <c r="S714" s="124"/>
      <c r="T714" s="124"/>
      <c r="U714" s="124"/>
      <c r="V714" s="124"/>
      <c r="W714" s="124"/>
      <c r="X714" s="124"/>
      <c r="Y714" s="124"/>
      <c r="Z714" s="124"/>
    </row>
    <row r="715" spans="1:26" ht="12.75" customHeight="1">
      <c r="A715" s="399"/>
      <c r="B715" s="400"/>
      <c r="C715" s="124"/>
      <c r="D715" s="124"/>
      <c r="E715" s="124"/>
      <c r="F715" s="124"/>
      <c r="G715" s="124"/>
      <c r="H715" s="124"/>
      <c r="I715" s="124"/>
      <c r="J715" s="124"/>
      <c r="K715" s="401"/>
      <c r="L715" s="402"/>
      <c r="M715" s="402"/>
      <c r="N715" s="402"/>
      <c r="O715" s="402"/>
      <c r="P715" s="402"/>
      <c r="Q715" s="402"/>
      <c r="R715" s="124"/>
      <c r="S715" s="124"/>
      <c r="T715" s="124"/>
      <c r="U715" s="124"/>
      <c r="V715" s="124"/>
      <c r="W715" s="124"/>
      <c r="X715" s="124"/>
      <c r="Y715" s="124"/>
      <c r="Z715" s="124"/>
    </row>
    <row r="716" spans="1:26" ht="12.75" customHeight="1">
      <c r="A716" s="399"/>
      <c r="B716" s="400"/>
      <c r="C716" s="124"/>
      <c r="D716" s="124"/>
      <c r="E716" s="124"/>
      <c r="F716" s="124"/>
      <c r="G716" s="124"/>
      <c r="H716" s="124"/>
      <c r="I716" s="124"/>
      <c r="J716" s="124"/>
      <c r="K716" s="401"/>
      <c r="L716" s="402"/>
      <c r="M716" s="402"/>
      <c r="N716" s="402"/>
      <c r="O716" s="402"/>
      <c r="P716" s="402"/>
      <c r="Q716" s="402"/>
      <c r="R716" s="124"/>
      <c r="S716" s="124"/>
      <c r="T716" s="124"/>
      <c r="U716" s="124"/>
      <c r="V716" s="124"/>
      <c r="W716" s="124"/>
      <c r="X716" s="124"/>
      <c r="Y716" s="124"/>
      <c r="Z716" s="124"/>
    </row>
    <row r="717" spans="1:26" ht="12.75" customHeight="1">
      <c r="A717" s="399"/>
      <c r="B717" s="400"/>
      <c r="C717" s="124"/>
      <c r="D717" s="124"/>
      <c r="E717" s="124"/>
      <c r="F717" s="124"/>
      <c r="G717" s="124"/>
      <c r="H717" s="124"/>
      <c r="I717" s="124"/>
      <c r="J717" s="124"/>
      <c r="K717" s="401"/>
      <c r="L717" s="402"/>
      <c r="M717" s="402"/>
      <c r="N717" s="402"/>
      <c r="O717" s="402"/>
      <c r="P717" s="402"/>
      <c r="Q717" s="402"/>
      <c r="R717" s="124"/>
      <c r="S717" s="124"/>
      <c r="T717" s="124"/>
      <c r="U717" s="124"/>
      <c r="V717" s="124"/>
      <c r="W717" s="124"/>
      <c r="X717" s="124"/>
      <c r="Y717" s="124"/>
      <c r="Z717" s="124"/>
    </row>
    <row r="718" spans="1:26" ht="12.75" customHeight="1">
      <c r="A718" s="399"/>
      <c r="B718" s="400"/>
      <c r="C718" s="124"/>
      <c r="D718" s="124"/>
      <c r="E718" s="124"/>
      <c r="F718" s="124"/>
      <c r="G718" s="124"/>
      <c r="H718" s="124"/>
      <c r="I718" s="124"/>
      <c r="J718" s="124"/>
      <c r="K718" s="401"/>
      <c r="L718" s="402"/>
      <c r="M718" s="402"/>
      <c r="N718" s="402"/>
      <c r="O718" s="402"/>
      <c r="P718" s="402"/>
      <c r="Q718" s="402"/>
      <c r="R718" s="124"/>
      <c r="S718" s="124"/>
      <c r="T718" s="124"/>
      <c r="U718" s="124"/>
      <c r="V718" s="124"/>
      <c r="W718" s="124"/>
      <c r="X718" s="124"/>
      <c r="Y718" s="124"/>
      <c r="Z718" s="124"/>
    </row>
    <row r="719" spans="1:26" ht="12.75" customHeight="1">
      <c r="A719" s="399"/>
      <c r="B719" s="400"/>
      <c r="C719" s="124"/>
      <c r="D719" s="124"/>
      <c r="E719" s="124"/>
      <c r="F719" s="124"/>
      <c r="G719" s="124"/>
      <c r="H719" s="124"/>
      <c r="I719" s="124"/>
      <c r="J719" s="124"/>
      <c r="K719" s="401"/>
      <c r="L719" s="402"/>
      <c r="M719" s="402"/>
      <c r="N719" s="402"/>
      <c r="O719" s="402"/>
      <c r="P719" s="402"/>
      <c r="Q719" s="402"/>
      <c r="R719" s="124"/>
      <c r="S719" s="124"/>
      <c r="T719" s="124"/>
      <c r="U719" s="124"/>
      <c r="V719" s="124"/>
      <c r="W719" s="124"/>
      <c r="X719" s="124"/>
      <c r="Y719" s="124"/>
      <c r="Z719" s="124"/>
    </row>
    <row r="720" spans="1:26" ht="12.75" customHeight="1">
      <c r="A720" s="399"/>
      <c r="B720" s="400"/>
      <c r="C720" s="124"/>
      <c r="D720" s="124"/>
      <c r="E720" s="124"/>
      <c r="F720" s="124"/>
      <c r="G720" s="124"/>
      <c r="H720" s="124"/>
      <c r="I720" s="124"/>
      <c r="J720" s="124"/>
      <c r="K720" s="401"/>
      <c r="L720" s="402"/>
      <c r="M720" s="402"/>
      <c r="N720" s="402"/>
      <c r="O720" s="402"/>
      <c r="P720" s="402"/>
      <c r="Q720" s="402"/>
      <c r="R720" s="124"/>
      <c r="S720" s="124"/>
      <c r="T720" s="124"/>
      <c r="U720" s="124"/>
      <c r="V720" s="124"/>
      <c r="W720" s="124"/>
      <c r="X720" s="124"/>
      <c r="Y720" s="124"/>
      <c r="Z720" s="124"/>
    </row>
    <row r="721" spans="1:26" ht="12.75" customHeight="1">
      <c r="A721" s="399"/>
      <c r="B721" s="400"/>
      <c r="C721" s="124"/>
      <c r="D721" s="124"/>
      <c r="E721" s="124"/>
      <c r="F721" s="124"/>
      <c r="G721" s="124"/>
      <c r="H721" s="124"/>
      <c r="I721" s="124"/>
      <c r="J721" s="124"/>
      <c r="K721" s="401"/>
      <c r="L721" s="402"/>
      <c r="M721" s="402"/>
      <c r="N721" s="402"/>
      <c r="O721" s="402"/>
      <c r="P721" s="402"/>
      <c r="Q721" s="402"/>
      <c r="R721" s="124"/>
      <c r="S721" s="124"/>
      <c r="T721" s="124"/>
      <c r="U721" s="124"/>
      <c r="V721" s="124"/>
      <c r="W721" s="124"/>
      <c r="X721" s="124"/>
      <c r="Y721" s="124"/>
      <c r="Z721" s="124"/>
    </row>
    <row r="722" spans="1:26" ht="12.75" customHeight="1">
      <c r="A722" s="399"/>
      <c r="B722" s="400"/>
      <c r="C722" s="124"/>
      <c r="D722" s="124"/>
      <c r="E722" s="124"/>
      <c r="F722" s="124"/>
      <c r="G722" s="124"/>
      <c r="H722" s="124"/>
      <c r="I722" s="124"/>
      <c r="J722" s="124"/>
      <c r="K722" s="401"/>
      <c r="L722" s="402"/>
      <c r="M722" s="402"/>
      <c r="N722" s="402"/>
      <c r="O722" s="402"/>
      <c r="P722" s="402"/>
      <c r="Q722" s="402"/>
      <c r="R722" s="124"/>
      <c r="S722" s="124"/>
      <c r="T722" s="124"/>
      <c r="U722" s="124"/>
      <c r="V722" s="124"/>
      <c r="W722" s="124"/>
      <c r="X722" s="124"/>
      <c r="Y722" s="124"/>
      <c r="Z722" s="124"/>
    </row>
    <row r="723" spans="1:26" ht="12.75" customHeight="1">
      <c r="A723" s="399"/>
      <c r="B723" s="400"/>
      <c r="C723" s="124"/>
      <c r="D723" s="124"/>
      <c r="E723" s="124"/>
      <c r="F723" s="124"/>
      <c r="G723" s="124"/>
      <c r="H723" s="124"/>
      <c r="I723" s="124"/>
      <c r="J723" s="124"/>
      <c r="K723" s="401"/>
      <c r="L723" s="402"/>
      <c r="M723" s="402"/>
      <c r="N723" s="402"/>
      <c r="O723" s="402"/>
      <c r="P723" s="402"/>
      <c r="Q723" s="402"/>
      <c r="R723" s="124"/>
      <c r="S723" s="124"/>
      <c r="T723" s="124"/>
      <c r="U723" s="124"/>
      <c r="V723" s="124"/>
      <c r="W723" s="124"/>
      <c r="X723" s="124"/>
      <c r="Y723" s="124"/>
      <c r="Z723" s="124"/>
    </row>
    <row r="724" spans="1:26" ht="12.75" customHeight="1">
      <c r="A724" s="399"/>
      <c r="B724" s="400"/>
      <c r="C724" s="124"/>
      <c r="D724" s="124"/>
      <c r="E724" s="124"/>
      <c r="F724" s="124"/>
      <c r="G724" s="124"/>
      <c r="H724" s="124"/>
      <c r="I724" s="124"/>
      <c r="J724" s="124"/>
      <c r="K724" s="401"/>
      <c r="L724" s="402"/>
      <c r="M724" s="402"/>
      <c r="N724" s="402"/>
      <c r="O724" s="402"/>
      <c r="P724" s="402"/>
      <c r="Q724" s="402"/>
      <c r="R724" s="124"/>
      <c r="S724" s="124"/>
      <c r="T724" s="124"/>
      <c r="U724" s="124"/>
      <c r="V724" s="124"/>
      <c r="W724" s="124"/>
      <c r="X724" s="124"/>
      <c r="Y724" s="124"/>
      <c r="Z724" s="124"/>
    </row>
    <row r="725" spans="1:26" ht="12.75" customHeight="1">
      <c r="A725" s="399"/>
      <c r="B725" s="400"/>
      <c r="C725" s="124"/>
      <c r="D725" s="124"/>
      <c r="E725" s="124"/>
      <c r="F725" s="124"/>
      <c r="G725" s="124"/>
      <c r="H725" s="124"/>
      <c r="I725" s="124"/>
      <c r="J725" s="124"/>
      <c r="K725" s="401"/>
      <c r="L725" s="402"/>
      <c r="M725" s="402"/>
      <c r="N725" s="402"/>
      <c r="O725" s="402"/>
      <c r="P725" s="402"/>
      <c r="Q725" s="402"/>
      <c r="R725" s="124"/>
      <c r="S725" s="124"/>
      <c r="T725" s="124"/>
      <c r="U725" s="124"/>
      <c r="V725" s="124"/>
      <c r="W725" s="124"/>
      <c r="X725" s="124"/>
      <c r="Y725" s="124"/>
      <c r="Z725" s="124"/>
    </row>
    <row r="726" spans="1:26" ht="12.75" customHeight="1">
      <c r="A726" s="399"/>
      <c r="B726" s="400"/>
      <c r="C726" s="124"/>
      <c r="D726" s="124"/>
      <c r="E726" s="124"/>
      <c r="F726" s="124"/>
      <c r="G726" s="124"/>
      <c r="H726" s="124"/>
      <c r="I726" s="124"/>
      <c r="J726" s="124"/>
      <c r="K726" s="401"/>
      <c r="L726" s="402"/>
      <c r="M726" s="402"/>
      <c r="N726" s="402"/>
      <c r="O726" s="402"/>
      <c r="P726" s="402"/>
      <c r="Q726" s="402"/>
      <c r="R726" s="124"/>
      <c r="S726" s="124"/>
      <c r="T726" s="124"/>
      <c r="U726" s="124"/>
      <c r="V726" s="124"/>
      <c r="W726" s="124"/>
      <c r="X726" s="124"/>
      <c r="Y726" s="124"/>
      <c r="Z726" s="124"/>
    </row>
    <row r="727" spans="1:26" ht="12.75" customHeight="1">
      <c r="A727" s="399"/>
      <c r="B727" s="400"/>
      <c r="C727" s="124"/>
      <c r="D727" s="124"/>
      <c r="E727" s="124"/>
      <c r="F727" s="124"/>
      <c r="G727" s="124"/>
      <c r="H727" s="124"/>
      <c r="I727" s="124"/>
      <c r="J727" s="124"/>
      <c r="K727" s="401"/>
      <c r="L727" s="402"/>
      <c r="M727" s="402"/>
      <c r="N727" s="402"/>
      <c r="O727" s="402"/>
      <c r="P727" s="402"/>
      <c r="Q727" s="402"/>
      <c r="R727" s="124"/>
      <c r="S727" s="124"/>
      <c r="T727" s="124"/>
      <c r="U727" s="124"/>
      <c r="V727" s="124"/>
      <c r="W727" s="124"/>
      <c r="X727" s="124"/>
      <c r="Y727" s="124"/>
      <c r="Z727" s="124"/>
    </row>
    <row r="728" spans="1:26" ht="12.75" customHeight="1">
      <c r="A728" s="399"/>
      <c r="B728" s="400"/>
      <c r="C728" s="124"/>
      <c r="D728" s="124"/>
      <c r="E728" s="124"/>
      <c r="F728" s="124"/>
      <c r="G728" s="124"/>
      <c r="H728" s="124"/>
      <c r="I728" s="124"/>
      <c r="J728" s="124"/>
      <c r="K728" s="401"/>
      <c r="L728" s="402"/>
      <c r="M728" s="402"/>
      <c r="N728" s="402"/>
      <c r="O728" s="402"/>
      <c r="P728" s="402"/>
      <c r="Q728" s="402"/>
      <c r="R728" s="124"/>
      <c r="S728" s="124"/>
      <c r="T728" s="124"/>
      <c r="U728" s="124"/>
      <c r="V728" s="124"/>
      <c r="W728" s="124"/>
      <c r="X728" s="124"/>
      <c r="Y728" s="124"/>
      <c r="Z728" s="124"/>
    </row>
    <row r="729" spans="1:26" ht="12.75" customHeight="1">
      <c r="A729" s="399"/>
      <c r="B729" s="400"/>
      <c r="C729" s="124"/>
      <c r="D729" s="124"/>
      <c r="E729" s="124"/>
      <c r="F729" s="124"/>
      <c r="G729" s="124"/>
      <c r="H729" s="124"/>
      <c r="I729" s="124"/>
      <c r="J729" s="124"/>
      <c r="K729" s="401"/>
      <c r="L729" s="402"/>
      <c r="M729" s="402"/>
      <c r="N729" s="402"/>
      <c r="O729" s="402"/>
      <c r="P729" s="402"/>
      <c r="Q729" s="402"/>
      <c r="R729" s="124"/>
      <c r="S729" s="124"/>
      <c r="T729" s="124"/>
      <c r="U729" s="124"/>
      <c r="V729" s="124"/>
      <c r="W729" s="124"/>
      <c r="X729" s="124"/>
      <c r="Y729" s="124"/>
      <c r="Z729" s="124"/>
    </row>
    <row r="730" spans="1:26" ht="12.75" customHeight="1">
      <c r="A730" s="399"/>
      <c r="B730" s="400"/>
      <c r="C730" s="124"/>
      <c r="D730" s="124"/>
      <c r="E730" s="124"/>
      <c r="F730" s="124"/>
      <c r="G730" s="124"/>
      <c r="H730" s="124"/>
      <c r="I730" s="124"/>
      <c r="J730" s="124"/>
      <c r="K730" s="401"/>
      <c r="L730" s="402"/>
      <c r="M730" s="402"/>
      <c r="N730" s="402"/>
      <c r="O730" s="402"/>
      <c r="P730" s="402"/>
      <c r="Q730" s="402"/>
      <c r="R730" s="124"/>
      <c r="S730" s="124"/>
      <c r="T730" s="124"/>
      <c r="U730" s="124"/>
      <c r="V730" s="124"/>
      <c r="W730" s="124"/>
      <c r="X730" s="124"/>
      <c r="Y730" s="124"/>
      <c r="Z730" s="124"/>
    </row>
    <row r="731" spans="1:26" ht="12.75" customHeight="1">
      <c r="A731" s="399"/>
      <c r="B731" s="400"/>
      <c r="C731" s="124"/>
      <c r="D731" s="124"/>
      <c r="E731" s="124"/>
      <c r="F731" s="124"/>
      <c r="G731" s="124"/>
      <c r="H731" s="124"/>
      <c r="I731" s="124"/>
      <c r="J731" s="124"/>
      <c r="K731" s="401"/>
      <c r="L731" s="402"/>
      <c r="M731" s="402"/>
      <c r="N731" s="402"/>
      <c r="O731" s="402"/>
      <c r="P731" s="402"/>
      <c r="Q731" s="402"/>
      <c r="R731" s="124"/>
      <c r="S731" s="124"/>
      <c r="T731" s="124"/>
      <c r="U731" s="124"/>
      <c r="V731" s="124"/>
      <c r="W731" s="124"/>
      <c r="X731" s="124"/>
      <c r="Y731" s="124"/>
      <c r="Z731" s="124"/>
    </row>
    <row r="732" spans="1:26" ht="12.75" customHeight="1">
      <c r="A732" s="399"/>
      <c r="B732" s="400"/>
      <c r="C732" s="124"/>
      <c r="D732" s="124"/>
      <c r="E732" s="124"/>
      <c r="F732" s="124"/>
      <c r="G732" s="124"/>
      <c r="H732" s="124"/>
      <c r="I732" s="124"/>
      <c r="J732" s="124"/>
      <c r="K732" s="401"/>
      <c r="L732" s="402"/>
      <c r="M732" s="402"/>
      <c r="N732" s="402"/>
      <c r="O732" s="402"/>
      <c r="P732" s="402"/>
      <c r="Q732" s="402"/>
      <c r="R732" s="124"/>
      <c r="S732" s="124"/>
      <c r="T732" s="124"/>
      <c r="U732" s="124"/>
      <c r="V732" s="124"/>
      <c r="W732" s="124"/>
      <c r="X732" s="124"/>
      <c r="Y732" s="124"/>
      <c r="Z732" s="124"/>
    </row>
    <row r="733" spans="1:26" ht="12.75" customHeight="1">
      <c r="A733" s="399"/>
      <c r="B733" s="400"/>
      <c r="C733" s="124"/>
      <c r="D733" s="124"/>
      <c r="E733" s="124"/>
      <c r="F733" s="124"/>
      <c r="G733" s="124"/>
      <c r="H733" s="124"/>
      <c r="I733" s="124"/>
      <c r="J733" s="124"/>
      <c r="K733" s="401"/>
      <c r="L733" s="402"/>
      <c r="M733" s="402"/>
      <c r="N733" s="402"/>
      <c r="O733" s="402"/>
      <c r="P733" s="402"/>
      <c r="Q733" s="402"/>
      <c r="R733" s="124"/>
      <c r="S733" s="124"/>
      <c r="T733" s="124"/>
      <c r="U733" s="124"/>
      <c r="V733" s="124"/>
      <c r="W733" s="124"/>
      <c r="X733" s="124"/>
      <c r="Y733" s="124"/>
      <c r="Z733" s="124"/>
    </row>
    <row r="734" spans="1:26" ht="12.75" customHeight="1">
      <c r="A734" s="399"/>
      <c r="B734" s="400"/>
      <c r="C734" s="124"/>
      <c r="D734" s="124"/>
      <c r="E734" s="124"/>
      <c r="F734" s="124"/>
      <c r="G734" s="124"/>
      <c r="H734" s="124"/>
      <c r="I734" s="124"/>
      <c r="J734" s="124"/>
      <c r="K734" s="401"/>
      <c r="L734" s="402"/>
      <c r="M734" s="402"/>
      <c r="N734" s="402"/>
      <c r="O734" s="402"/>
      <c r="P734" s="402"/>
      <c r="Q734" s="402"/>
      <c r="R734" s="124"/>
      <c r="S734" s="124"/>
      <c r="T734" s="124"/>
      <c r="U734" s="124"/>
      <c r="V734" s="124"/>
      <c r="W734" s="124"/>
      <c r="X734" s="124"/>
      <c r="Y734" s="124"/>
      <c r="Z734" s="124"/>
    </row>
    <row r="735" spans="1:26" ht="12.75" customHeight="1">
      <c r="A735" s="399"/>
      <c r="B735" s="400"/>
      <c r="C735" s="124"/>
      <c r="D735" s="124"/>
      <c r="E735" s="124"/>
      <c r="F735" s="124"/>
      <c r="G735" s="124"/>
      <c r="H735" s="124"/>
      <c r="I735" s="124"/>
      <c r="J735" s="124"/>
      <c r="K735" s="401"/>
      <c r="L735" s="402"/>
      <c r="M735" s="402"/>
      <c r="N735" s="402"/>
      <c r="O735" s="402"/>
      <c r="P735" s="402"/>
      <c r="Q735" s="402"/>
      <c r="R735" s="124"/>
      <c r="S735" s="124"/>
      <c r="T735" s="124"/>
      <c r="U735" s="124"/>
      <c r="V735" s="124"/>
      <c r="W735" s="124"/>
      <c r="X735" s="124"/>
      <c r="Y735" s="124"/>
      <c r="Z735" s="124"/>
    </row>
    <row r="736" spans="1:26" ht="12.75" customHeight="1">
      <c r="A736" s="399"/>
      <c r="B736" s="400"/>
      <c r="C736" s="124"/>
      <c r="D736" s="124"/>
      <c r="E736" s="124"/>
      <c r="F736" s="124"/>
      <c r="G736" s="124"/>
      <c r="H736" s="124"/>
      <c r="I736" s="124"/>
      <c r="J736" s="124"/>
      <c r="K736" s="401"/>
      <c r="L736" s="402"/>
      <c r="M736" s="402"/>
      <c r="N736" s="402"/>
      <c r="O736" s="402"/>
      <c r="P736" s="402"/>
      <c r="Q736" s="402"/>
      <c r="R736" s="124"/>
      <c r="S736" s="124"/>
      <c r="T736" s="124"/>
      <c r="U736" s="124"/>
      <c r="V736" s="124"/>
      <c r="W736" s="124"/>
      <c r="X736" s="124"/>
      <c r="Y736" s="124"/>
      <c r="Z736" s="124"/>
    </row>
    <row r="737" spans="1:26" ht="12.75" customHeight="1">
      <c r="A737" s="399"/>
      <c r="B737" s="400"/>
      <c r="C737" s="124"/>
      <c r="D737" s="124"/>
      <c r="E737" s="124"/>
      <c r="F737" s="124"/>
      <c r="G737" s="124"/>
      <c r="H737" s="124"/>
      <c r="I737" s="124"/>
      <c r="J737" s="124"/>
      <c r="K737" s="401"/>
      <c r="L737" s="402"/>
      <c r="M737" s="402"/>
      <c r="N737" s="402"/>
      <c r="O737" s="402"/>
      <c r="P737" s="402"/>
      <c r="Q737" s="402"/>
      <c r="R737" s="124"/>
      <c r="S737" s="124"/>
      <c r="T737" s="124"/>
      <c r="U737" s="124"/>
      <c r="V737" s="124"/>
      <c r="W737" s="124"/>
      <c r="X737" s="124"/>
      <c r="Y737" s="124"/>
      <c r="Z737" s="124"/>
    </row>
    <row r="738" spans="1:26" ht="12.75" customHeight="1">
      <c r="A738" s="399"/>
      <c r="B738" s="400"/>
      <c r="C738" s="124"/>
      <c r="D738" s="124"/>
      <c r="E738" s="124"/>
      <c r="F738" s="124"/>
      <c r="G738" s="124"/>
      <c r="H738" s="124"/>
      <c r="I738" s="124"/>
      <c r="J738" s="124"/>
      <c r="K738" s="401"/>
      <c r="L738" s="402"/>
      <c r="M738" s="402"/>
      <c r="N738" s="402"/>
      <c r="O738" s="402"/>
      <c r="P738" s="402"/>
      <c r="Q738" s="402"/>
      <c r="R738" s="124"/>
      <c r="S738" s="124"/>
      <c r="T738" s="124"/>
      <c r="U738" s="124"/>
      <c r="V738" s="124"/>
      <c r="W738" s="124"/>
      <c r="X738" s="124"/>
      <c r="Y738" s="124"/>
      <c r="Z738" s="124"/>
    </row>
    <row r="739" spans="1:26" ht="12.75" customHeight="1">
      <c r="A739" s="399"/>
      <c r="B739" s="400"/>
      <c r="C739" s="124"/>
      <c r="D739" s="124"/>
      <c r="E739" s="124"/>
      <c r="F739" s="124"/>
      <c r="G739" s="124"/>
      <c r="H739" s="124"/>
      <c r="I739" s="124"/>
      <c r="J739" s="124"/>
      <c r="K739" s="401"/>
      <c r="L739" s="402"/>
      <c r="M739" s="402"/>
      <c r="N739" s="402"/>
      <c r="O739" s="402"/>
      <c r="P739" s="402"/>
      <c r="Q739" s="402"/>
      <c r="R739" s="124"/>
      <c r="S739" s="124"/>
      <c r="T739" s="124"/>
      <c r="U739" s="124"/>
      <c r="V739" s="124"/>
      <c r="W739" s="124"/>
      <c r="X739" s="124"/>
      <c r="Y739" s="124"/>
      <c r="Z739" s="124"/>
    </row>
    <row r="740" spans="1:26" ht="12.75" customHeight="1">
      <c r="A740" s="399"/>
      <c r="B740" s="400"/>
      <c r="C740" s="124"/>
      <c r="D740" s="124"/>
      <c r="E740" s="124"/>
      <c r="F740" s="124"/>
      <c r="G740" s="124"/>
      <c r="H740" s="124"/>
      <c r="I740" s="124"/>
      <c r="J740" s="124"/>
      <c r="K740" s="401"/>
      <c r="L740" s="402"/>
      <c r="M740" s="402"/>
      <c r="N740" s="402"/>
      <c r="O740" s="402"/>
      <c r="P740" s="402"/>
      <c r="Q740" s="402"/>
      <c r="R740" s="124"/>
      <c r="S740" s="124"/>
      <c r="T740" s="124"/>
      <c r="U740" s="124"/>
      <c r="V740" s="124"/>
      <c r="W740" s="124"/>
      <c r="X740" s="124"/>
      <c r="Y740" s="124"/>
      <c r="Z740" s="124"/>
    </row>
    <row r="741" spans="1:26" ht="12.75" customHeight="1">
      <c r="A741" s="399"/>
      <c r="B741" s="400"/>
      <c r="C741" s="124"/>
      <c r="D741" s="124"/>
      <c r="E741" s="124"/>
      <c r="F741" s="124"/>
      <c r="G741" s="124"/>
      <c r="H741" s="124"/>
      <c r="I741" s="124"/>
      <c r="J741" s="124"/>
      <c r="K741" s="401"/>
      <c r="L741" s="402"/>
      <c r="M741" s="402"/>
      <c r="N741" s="402"/>
      <c r="O741" s="402"/>
      <c r="P741" s="402"/>
      <c r="Q741" s="402"/>
      <c r="R741" s="124"/>
      <c r="S741" s="124"/>
      <c r="T741" s="124"/>
      <c r="U741" s="124"/>
      <c r="V741" s="124"/>
      <c r="W741" s="124"/>
      <c r="X741" s="124"/>
      <c r="Y741" s="124"/>
      <c r="Z741" s="124"/>
    </row>
    <row r="742" spans="1:26" ht="12.75" customHeight="1">
      <c r="A742" s="399"/>
      <c r="B742" s="400"/>
      <c r="C742" s="124"/>
      <c r="D742" s="124"/>
      <c r="E742" s="124"/>
      <c r="F742" s="124"/>
      <c r="G742" s="124"/>
      <c r="H742" s="124"/>
      <c r="I742" s="124"/>
      <c r="J742" s="124"/>
      <c r="K742" s="401"/>
      <c r="L742" s="402"/>
      <c r="M742" s="402"/>
      <c r="N742" s="402"/>
      <c r="O742" s="402"/>
      <c r="P742" s="402"/>
      <c r="Q742" s="402"/>
      <c r="R742" s="124"/>
      <c r="S742" s="124"/>
      <c r="T742" s="124"/>
      <c r="U742" s="124"/>
      <c r="V742" s="124"/>
      <c r="W742" s="124"/>
      <c r="X742" s="124"/>
      <c r="Y742" s="124"/>
      <c r="Z742" s="124"/>
    </row>
    <row r="743" spans="1:26" ht="12.75" customHeight="1">
      <c r="A743" s="399"/>
      <c r="B743" s="400"/>
      <c r="C743" s="124"/>
      <c r="D743" s="124"/>
      <c r="E743" s="124"/>
      <c r="F743" s="124"/>
      <c r="G743" s="124"/>
      <c r="H743" s="124"/>
      <c r="I743" s="124"/>
      <c r="J743" s="124"/>
      <c r="K743" s="401"/>
      <c r="L743" s="402"/>
      <c r="M743" s="402"/>
      <c r="N743" s="402"/>
      <c r="O743" s="402"/>
      <c r="P743" s="402"/>
      <c r="Q743" s="402"/>
      <c r="R743" s="124"/>
      <c r="S743" s="124"/>
      <c r="T743" s="124"/>
      <c r="U743" s="124"/>
      <c r="V743" s="124"/>
      <c r="W743" s="124"/>
      <c r="X743" s="124"/>
      <c r="Y743" s="124"/>
      <c r="Z743" s="124"/>
    </row>
    <row r="744" spans="1:26" ht="12.75" customHeight="1">
      <c r="A744" s="399"/>
      <c r="B744" s="400"/>
      <c r="C744" s="124"/>
      <c r="D744" s="124"/>
      <c r="E744" s="124"/>
      <c r="F744" s="124"/>
      <c r="G744" s="124"/>
      <c r="H744" s="124"/>
      <c r="I744" s="124"/>
      <c r="J744" s="124"/>
      <c r="K744" s="401"/>
      <c r="L744" s="402"/>
      <c r="M744" s="402"/>
      <c r="N744" s="402"/>
      <c r="O744" s="402"/>
      <c r="P744" s="402"/>
      <c r="Q744" s="402"/>
      <c r="R744" s="124"/>
      <c r="S744" s="124"/>
      <c r="T744" s="124"/>
      <c r="U744" s="124"/>
      <c r="V744" s="124"/>
      <c r="W744" s="124"/>
      <c r="X744" s="124"/>
      <c r="Y744" s="124"/>
      <c r="Z744" s="124"/>
    </row>
    <row r="745" spans="1:26" ht="12.75" customHeight="1">
      <c r="A745" s="399"/>
      <c r="B745" s="400"/>
      <c r="C745" s="124"/>
      <c r="D745" s="124"/>
      <c r="E745" s="124"/>
      <c r="F745" s="124"/>
      <c r="G745" s="124"/>
      <c r="H745" s="124"/>
      <c r="I745" s="124"/>
      <c r="J745" s="124"/>
      <c r="K745" s="401"/>
      <c r="L745" s="402"/>
      <c r="M745" s="402"/>
      <c r="N745" s="402"/>
      <c r="O745" s="402"/>
      <c r="P745" s="402"/>
      <c r="Q745" s="402"/>
      <c r="R745" s="124"/>
      <c r="S745" s="124"/>
      <c r="T745" s="124"/>
      <c r="U745" s="124"/>
      <c r="V745" s="124"/>
      <c r="W745" s="124"/>
      <c r="X745" s="124"/>
      <c r="Y745" s="124"/>
      <c r="Z745" s="124"/>
    </row>
    <row r="746" spans="1:26" ht="12.75" customHeight="1">
      <c r="A746" s="399"/>
      <c r="B746" s="400"/>
      <c r="C746" s="124"/>
      <c r="D746" s="124"/>
      <c r="E746" s="124"/>
      <c r="F746" s="124"/>
      <c r="G746" s="124"/>
      <c r="H746" s="124"/>
      <c r="I746" s="124"/>
      <c r="J746" s="124"/>
      <c r="K746" s="401"/>
      <c r="L746" s="402"/>
      <c r="M746" s="402"/>
      <c r="N746" s="402"/>
      <c r="O746" s="402"/>
      <c r="P746" s="402"/>
      <c r="Q746" s="402"/>
      <c r="R746" s="124"/>
      <c r="S746" s="124"/>
      <c r="T746" s="124"/>
      <c r="U746" s="124"/>
      <c r="V746" s="124"/>
      <c r="W746" s="124"/>
      <c r="X746" s="124"/>
      <c r="Y746" s="124"/>
      <c r="Z746" s="124"/>
    </row>
    <row r="747" spans="1:26" ht="12.75" customHeight="1">
      <c r="A747" s="399"/>
      <c r="B747" s="400"/>
      <c r="C747" s="124"/>
      <c r="D747" s="124"/>
      <c r="E747" s="124"/>
      <c r="F747" s="124"/>
      <c r="G747" s="124"/>
      <c r="H747" s="124"/>
      <c r="I747" s="124"/>
      <c r="J747" s="124"/>
      <c r="K747" s="401"/>
      <c r="L747" s="402"/>
      <c r="M747" s="402"/>
      <c r="N747" s="402"/>
      <c r="O747" s="402"/>
      <c r="P747" s="402"/>
      <c r="Q747" s="402"/>
      <c r="R747" s="124"/>
      <c r="S747" s="124"/>
      <c r="T747" s="124"/>
      <c r="U747" s="124"/>
      <c r="V747" s="124"/>
      <c r="W747" s="124"/>
      <c r="X747" s="124"/>
      <c r="Y747" s="124"/>
      <c r="Z747" s="124"/>
    </row>
    <row r="748" spans="1:26" ht="12.75" customHeight="1">
      <c r="A748" s="399"/>
      <c r="B748" s="400"/>
      <c r="C748" s="124"/>
      <c r="D748" s="124"/>
      <c r="E748" s="124"/>
      <c r="F748" s="124"/>
      <c r="G748" s="124"/>
      <c r="H748" s="124"/>
      <c r="I748" s="124"/>
      <c r="J748" s="124"/>
      <c r="K748" s="401"/>
      <c r="L748" s="402"/>
      <c r="M748" s="402"/>
      <c r="N748" s="402"/>
      <c r="O748" s="402"/>
      <c r="P748" s="402"/>
      <c r="Q748" s="402"/>
      <c r="R748" s="124"/>
      <c r="S748" s="124"/>
      <c r="T748" s="124"/>
      <c r="U748" s="124"/>
      <c r="V748" s="124"/>
      <c r="W748" s="124"/>
      <c r="X748" s="124"/>
      <c r="Y748" s="124"/>
      <c r="Z748" s="124"/>
    </row>
    <row r="749" spans="1:26" ht="12.75" customHeight="1">
      <c r="A749" s="399"/>
      <c r="B749" s="400"/>
      <c r="C749" s="124"/>
      <c r="D749" s="124"/>
      <c r="E749" s="124"/>
      <c r="F749" s="124"/>
      <c r="G749" s="124"/>
      <c r="H749" s="124"/>
      <c r="I749" s="124"/>
      <c r="J749" s="124"/>
      <c r="K749" s="401"/>
      <c r="L749" s="402"/>
      <c r="M749" s="402"/>
      <c r="N749" s="402"/>
      <c r="O749" s="402"/>
      <c r="P749" s="402"/>
      <c r="Q749" s="402"/>
      <c r="R749" s="124"/>
      <c r="S749" s="124"/>
      <c r="T749" s="124"/>
      <c r="U749" s="124"/>
      <c r="V749" s="124"/>
      <c r="W749" s="124"/>
      <c r="X749" s="124"/>
      <c r="Y749" s="124"/>
      <c r="Z749" s="124"/>
    </row>
    <row r="750" spans="1:26" ht="12.75" customHeight="1">
      <c r="A750" s="399"/>
      <c r="B750" s="400"/>
      <c r="C750" s="124"/>
      <c r="D750" s="124"/>
      <c r="E750" s="124"/>
      <c r="F750" s="124"/>
      <c r="G750" s="124"/>
      <c r="H750" s="124"/>
      <c r="I750" s="124"/>
      <c r="J750" s="124"/>
      <c r="K750" s="401"/>
      <c r="L750" s="402"/>
      <c r="M750" s="402"/>
      <c r="N750" s="402"/>
      <c r="O750" s="402"/>
      <c r="P750" s="402"/>
      <c r="Q750" s="402"/>
      <c r="R750" s="124"/>
      <c r="S750" s="124"/>
      <c r="T750" s="124"/>
      <c r="U750" s="124"/>
      <c r="V750" s="124"/>
      <c r="W750" s="124"/>
      <c r="X750" s="124"/>
      <c r="Y750" s="124"/>
      <c r="Z750" s="124"/>
    </row>
    <row r="751" spans="1:26" ht="12.75" customHeight="1">
      <c r="A751" s="399"/>
      <c r="B751" s="400"/>
      <c r="C751" s="124"/>
      <c r="D751" s="124"/>
      <c r="E751" s="124"/>
      <c r="F751" s="124"/>
      <c r="G751" s="124"/>
      <c r="H751" s="124"/>
      <c r="I751" s="124"/>
      <c r="J751" s="124"/>
      <c r="K751" s="401"/>
      <c r="L751" s="402"/>
      <c r="M751" s="402"/>
      <c r="N751" s="402"/>
      <c r="O751" s="402"/>
      <c r="P751" s="402"/>
      <c r="Q751" s="402"/>
      <c r="R751" s="124"/>
      <c r="S751" s="124"/>
      <c r="T751" s="124"/>
      <c r="U751" s="124"/>
      <c r="V751" s="124"/>
      <c r="W751" s="124"/>
      <c r="X751" s="124"/>
      <c r="Y751" s="124"/>
      <c r="Z751" s="124"/>
    </row>
    <row r="752" spans="1:26" ht="12.75" customHeight="1">
      <c r="A752" s="399"/>
      <c r="B752" s="400"/>
      <c r="C752" s="124"/>
      <c r="D752" s="124"/>
      <c r="E752" s="124"/>
      <c r="F752" s="124"/>
      <c r="G752" s="124"/>
      <c r="H752" s="124"/>
      <c r="I752" s="124"/>
      <c r="J752" s="124"/>
      <c r="K752" s="401"/>
      <c r="L752" s="402"/>
      <c r="M752" s="402"/>
      <c r="N752" s="402"/>
      <c r="O752" s="402"/>
      <c r="P752" s="402"/>
      <c r="Q752" s="402"/>
      <c r="R752" s="124"/>
      <c r="S752" s="124"/>
      <c r="T752" s="124"/>
      <c r="U752" s="124"/>
      <c r="V752" s="124"/>
      <c r="W752" s="124"/>
      <c r="X752" s="124"/>
      <c r="Y752" s="124"/>
      <c r="Z752" s="124"/>
    </row>
    <row r="753" spans="1:26" ht="12.75" customHeight="1">
      <c r="A753" s="399"/>
      <c r="B753" s="400"/>
      <c r="C753" s="124"/>
      <c r="D753" s="124"/>
      <c r="E753" s="124"/>
      <c r="F753" s="124"/>
      <c r="G753" s="124"/>
      <c r="H753" s="124"/>
      <c r="I753" s="124"/>
      <c r="J753" s="124"/>
      <c r="K753" s="401"/>
      <c r="L753" s="402"/>
      <c r="M753" s="402"/>
      <c r="N753" s="402"/>
      <c r="O753" s="402"/>
      <c r="P753" s="402"/>
      <c r="Q753" s="402"/>
      <c r="R753" s="124"/>
      <c r="S753" s="124"/>
      <c r="T753" s="124"/>
      <c r="U753" s="124"/>
      <c r="V753" s="124"/>
      <c r="W753" s="124"/>
      <c r="X753" s="124"/>
      <c r="Y753" s="124"/>
      <c r="Z753" s="124"/>
    </row>
    <row r="754" spans="1:26" ht="12.75" customHeight="1">
      <c r="A754" s="399"/>
      <c r="B754" s="400"/>
      <c r="C754" s="124"/>
      <c r="D754" s="124"/>
      <c r="E754" s="124"/>
      <c r="F754" s="124"/>
      <c r="G754" s="124"/>
      <c r="H754" s="124"/>
      <c r="I754" s="124"/>
      <c r="J754" s="124"/>
      <c r="K754" s="401"/>
      <c r="L754" s="402"/>
      <c r="M754" s="402"/>
      <c r="N754" s="402"/>
      <c r="O754" s="402"/>
      <c r="P754" s="402"/>
      <c r="Q754" s="402"/>
      <c r="R754" s="124"/>
      <c r="S754" s="124"/>
      <c r="T754" s="124"/>
      <c r="U754" s="124"/>
      <c r="V754" s="124"/>
      <c r="W754" s="124"/>
      <c r="X754" s="124"/>
      <c r="Y754" s="124"/>
      <c r="Z754" s="124"/>
    </row>
    <row r="755" spans="1:26" ht="12.75" customHeight="1">
      <c r="A755" s="399"/>
      <c r="B755" s="400"/>
      <c r="C755" s="124"/>
      <c r="D755" s="124"/>
      <c r="E755" s="124"/>
      <c r="F755" s="124"/>
      <c r="G755" s="124"/>
      <c r="H755" s="124"/>
      <c r="I755" s="124"/>
      <c r="J755" s="124"/>
      <c r="K755" s="401"/>
      <c r="L755" s="402"/>
      <c r="M755" s="402"/>
      <c r="N755" s="402"/>
      <c r="O755" s="402"/>
      <c r="P755" s="402"/>
      <c r="Q755" s="402"/>
      <c r="R755" s="124"/>
      <c r="S755" s="124"/>
      <c r="T755" s="124"/>
      <c r="U755" s="124"/>
      <c r="V755" s="124"/>
      <c r="W755" s="124"/>
      <c r="X755" s="124"/>
      <c r="Y755" s="124"/>
      <c r="Z755" s="124"/>
    </row>
    <row r="756" spans="1:26" ht="12.75" customHeight="1">
      <c r="A756" s="399"/>
      <c r="B756" s="400"/>
      <c r="C756" s="124"/>
      <c r="D756" s="124"/>
      <c r="E756" s="124"/>
      <c r="F756" s="124"/>
      <c r="G756" s="124"/>
      <c r="H756" s="124"/>
      <c r="I756" s="124"/>
      <c r="J756" s="124"/>
      <c r="K756" s="401"/>
      <c r="L756" s="402"/>
      <c r="M756" s="402"/>
      <c r="N756" s="402"/>
      <c r="O756" s="402"/>
      <c r="P756" s="402"/>
      <c r="Q756" s="402"/>
      <c r="R756" s="124"/>
      <c r="S756" s="124"/>
      <c r="T756" s="124"/>
      <c r="U756" s="124"/>
      <c r="V756" s="124"/>
      <c r="W756" s="124"/>
      <c r="X756" s="124"/>
      <c r="Y756" s="124"/>
      <c r="Z756" s="124"/>
    </row>
    <row r="757" spans="1:26" ht="12.75" customHeight="1">
      <c r="A757" s="399"/>
      <c r="B757" s="400"/>
      <c r="C757" s="124"/>
      <c r="D757" s="124"/>
      <c r="E757" s="124"/>
      <c r="F757" s="124"/>
      <c r="G757" s="124"/>
      <c r="H757" s="124"/>
      <c r="I757" s="124"/>
      <c r="J757" s="124"/>
      <c r="K757" s="401"/>
      <c r="L757" s="402"/>
      <c r="M757" s="402"/>
      <c r="N757" s="402"/>
      <c r="O757" s="402"/>
      <c r="P757" s="402"/>
      <c r="Q757" s="402"/>
      <c r="R757" s="124"/>
      <c r="S757" s="124"/>
      <c r="T757" s="124"/>
      <c r="U757" s="124"/>
      <c r="V757" s="124"/>
      <c r="W757" s="124"/>
      <c r="X757" s="124"/>
      <c r="Y757" s="124"/>
      <c r="Z757" s="124"/>
    </row>
    <row r="758" spans="1:26" ht="12.75" customHeight="1">
      <c r="A758" s="399"/>
      <c r="B758" s="400"/>
      <c r="C758" s="124"/>
      <c r="D758" s="124"/>
      <c r="E758" s="124"/>
      <c r="F758" s="124"/>
      <c r="G758" s="124"/>
      <c r="H758" s="124"/>
      <c r="I758" s="124"/>
      <c r="J758" s="124"/>
      <c r="K758" s="401"/>
      <c r="L758" s="402"/>
      <c r="M758" s="402"/>
      <c r="N758" s="402"/>
      <c r="O758" s="402"/>
      <c r="P758" s="402"/>
      <c r="Q758" s="402"/>
      <c r="R758" s="124"/>
      <c r="S758" s="124"/>
      <c r="T758" s="124"/>
      <c r="U758" s="124"/>
      <c r="V758" s="124"/>
      <c r="W758" s="124"/>
      <c r="X758" s="124"/>
      <c r="Y758" s="124"/>
      <c r="Z758" s="124"/>
    </row>
    <row r="759" spans="1:26" ht="12.75" customHeight="1">
      <c r="A759" s="399"/>
      <c r="B759" s="400"/>
      <c r="C759" s="124"/>
      <c r="D759" s="124"/>
      <c r="E759" s="124"/>
      <c r="F759" s="124"/>
      <c r="G759" s="124"/>
      <c r="H759" s="124"/>
      <c r="I759" s="124"/>
      <c r="J759" s="124"/>
      <c r="K759" s="401"/>
      <c r="L759" s="402"/>
      <c r="M759" s="402"/>
      <c r="N759" s="402"/>
      <c r="O759" s="402"/>
      <c r="P759" s="402"/>
      <c r="Q759" s="402"/>
      <c r="R759" s="124"/>
      <c r="S759" s="124"/>
      <c r="T759" s="124"/>
      <c r="U759" s="124"/>
      <c r="V759" s="124"/>
      <c r="W759" s="124"/>
      <c r="X759" s="124"/>
      <c r="Y759" s="124"/>
      <c r="Z759" s="124"/>
    </row>
    <row r="760" spans="1:26" ht="12.75" customHeight="1">
      <c r="A760" s="399"/>
      <c r="B760" s="400"/>
      <c r="C760" s="124"/>
      <c r="D760" s="124"/>
      <c r="E760" s="124"/>
      <c r="F760" s="124"/>
      <c r="G760" s="124"/>
      <c r="H760" s="124"/>
      <c r="I760" s="124"/>
      <c r="J760" s="124"/>
      <c r="K760" s="401"/>
      <c r="L760" s="402"/>
      <c r="M760" s="402"/>
      <c r="N760" s="402"/>
      <c r="O760" s="402"/>
      <c r="P760" s="402"/>
      <c r="Q760" s="402"/>
      <c r="R760" s="124"/>
      <c r="S760" s="124"/>
      <c r="T760" s="124"/>
      <c r="U760" s="124"/>
      <c r="V760" s="124"/>
      <c r="W760" s="124"/>
      <c r="X760" s="124"/>
      <c r="Y760" s="124"/>
      <c r="Z760" s="124"/>
    </row>
    <row r="761" spans="1:26" ht="12.75" customHeight="1">
      <c r="A761" s="399"/>
      <c r="B761" s="400"/>
      <c r="C761" s="124"/>
      <c r="D761" s="124"/>
      <c r="E761" s="124"/>
      <c r="F761" s="124"/>
      <c r="G761" s="124"/>
      <c r="H761" s="124"/>
      <c r="I761" s="124"/>
      <c r="J761" s="124"/>
      <c r="K761" s="401"/>
      <c r="L761" s="402"/>
      <c r="M761" s="402"/>
      <c r="N761" s="402"/>
      <c r="O761" s="402"/>
      <c r="P761" s="402"/>
      <c r="Q761" s="402"/>
      <c r="R761" s="124"/>
      <c r="S761" s="124"/>
      <c r="T761" s="124"/>
      <c r="U761" s="124"/>
      <c r="V761" s="124"/>
      <c r="W761" s="124"/>
      <c r="X761" s="124"/>
      <c r="Y761" s="124"/>
      <c r="Z761" s="124"/>
    </row>
    <row r="762" spans="1:26" ht="12.75" customHeight="1">
      <c r="A762" s="399"/>
      <c r="B762" s="400"/>
      <c r="C762" s="124"/>
      <c r="D762" s="124"/>
      <c r="E762" s="124"/>
      <c r="F762" s="124"/>
      <c r="G762" s="124"/>
      <c r="H762" s="124"/>
      <c r="I762" s="124"/>
      <c r="J762" s="124"/>
      <c r="K762" s="401"/>
      <c r="L762" s="402"/>
      <c r="M762" s="402"/>
      <c r="N762" s="402"/>
      <c r="O762" s="402"/>
      <c r="P762" s="402"/>
      <c r="Q762" s="402"/>
      <c r="R762" s="124"/>
      <c r="S762" s="124"/>
      <c r="T762" s="124"/>
      <c r="U762" s="124"/>
      <c r="V762" s="124"/>
      <c r="W762" s="124"/>
      <c r="X762" s="124"/>
      <c r="Y762" s="124"/>
      <c r="Z762" s="124"/>
    </row>
    <row r="763" spans="1:26" ht="12.75" customHeight="1">
      <c r="A763" s="399"/>
      <c r="B763" s="400"/>
      <c r="C763" s="124"/>
      <c r="D763" s="124"/>
      <c r="E763" s="124"/>
      <c r="F763" s="124"/>
      <c r="G763" s="124"/>
      <c r="H763" s="124"/>
      <c r="I763" s="124"/>
      <c r="J763" s="124"/>
      <c r="K763" s="401"/>
      <c r="L763" s="402"/>
      <c r="M763" s="402"/>
      <c r="N763" s="402"/>
      <c r="O763" s="402"/>
      <c r="P763" s="402"/>
      <c r="Q763" s="402"/>
      <c r="R763" s="124"/>
      <c r="S763" s="124"/>
      <c r="T763" s="124"/>
      <c r="U763" s="124"/>
      <c r="V763" s="124"/>
      <c r="W763" s="124"/>
      <c r="X763" s="124"/>
      <c r="Y763" s="124"/>
      <c r="Z763" s="124"/>
    </row>
    <row r="764" spans="1:26" ht="12.75" customHeight="1">
      <c r="A764" s="399"/>
      <c r="B764" s="400"/>
      <c r="C764" s="124"/>
      <c r="D764" s="124"/>
      <c r="E764" s="124"/>
      <c r="F764" s="124"/>
      <c r="G764" s="124"/>
      <c r="H764" s="124"/>
      <c r="I764" s="124"/>
      <c r="J764" s="124"/>
      <c r="K764" s="401"/>
      <c r="L764" s="402"/>
      <c r="M764" s="402"/>
      <c r="N764" s="402"/>
      <c r="O764" s="402"/>
      <c r="P764" s="402"/>
      <c r="Q764" s="402"/>
      <c r="R764" s="124"/>
      <c r="S764" s="124"/>
      <c r="T764" s="124"/>
      <c r="U764" s="124"/>
      <c r="V764" s="124"/>
      <c r="W764" s="124"/>
      <c r="X764" s="124"/>
      <c r="Y764" s="124"/>
      <c r="Z764" s="124"/>
    </row>
    <row r="765" spans="1:26" ht="12.75" customHeight="1">
      <c r="A765" s="399"/>
      <c r="B765" s="400"/>
      <c r="C765" s="124"/>
      <c r="D765" s="124"/>
      <c r="E765" s="124"/>
      <c r="F765" s="124"/>
      <c r="G765" s="124"/>
      <c r="H765" s="124"/>
      <c r="I765" s="124"/>
      <c r="J765" s="124"/>
      <c r="K765" s="401"/>
      <c r="L765" s="402"/>
      <c r="M765" s="402"/>
      <c r="N765" s="402"/>
      <c r="O765" s="402"/>
      <c r="P765" s="402"/>
      <c r="Q765" s="402"/>
      <c r="R765" s="124"/>
      <c r="S765" s="124"/>
      <c r="T765" s="124"/>
      <c r="U765" s="124"/>
      <c r="V765" s="124"/>
      <c r="W765" s="124"/>
      <c r="X765" s="124"/>
      <c r="Y765" s="124"/>
      <c r="Z765" s="124"/>
    </row>
    <row r="766" spans="1:26" ht="12.75" customHeight="1">
      <c r="A766" s="399"/>
      <c r="B766" s="400"/>
      <c r="C766" s="124"/>
      <c r="D766" s="124"/>
      <c r="E766" s="124"/>
      <c r="F766" s="124"/>
      <c r="G766" s="124"/>
      <c r="H766" s="124"/>
      <c r="I766" s="124"/>
      <c r="J766" s="124"/>
      <c r="K766" s="401"/>
      <c r="L766" s="402"/>
      <c r="M766" s="402"/>
      <c r="N766" s="402"/>
      <c r="O766" s="402"/>
      <c r="P766" s="402"/>
      <c r="Q766" s="402"/>
      <c r="R766" s="124"/>
      <c r="S766" s="124"/>
      <c r="T766" s="124"/>
      <c r="U766" s="124"/>
      <c r="V766" s="124"/>
      <c r="W766" s="124"/>
      <c r="X766" s="124"/>
      <c r="Y766" s="124"/>
      <c r="Z766" s="124"/>
    </row>
    <row r="767" spans="1:26" ht="12.75" customHeight="1">
      <c r="A767" s="399"/>
      <c r="B767" s="400"/>
      <c r="C767" s="124"/>
      <c r="D767" s="124"/>
      <c r="E767" s="124"/>
      <c r="F767" s="124"/>
      <c r="G767" s="124"/>
      <c r="H767" s="124"/>
      <c r="I767" s="124"/>
      <c r="J767" s="124"/>
      <c r="K767" s="401"/>
      <c r="L767" s="402"/>
      <c r="M767" s="402"/>
      <c r="N767" s="402"/>
      <c r="O767" s="402"/>
      <c r="P767" s="402"/>
      <c r="Q767" s="402"/>
      <c r="R767" s="124"/>
      <c r="S767" s="124"/>
      <c r="T767" s="124"/>
      <c r="U767" s="124"/>
      <c r="V767" s="124"/>
      <c r="W767" s="124"/>
      <c r="X767" s="124"/>
      <c r="Y767" s="124"/>
      <c r="Z767" s="124"/>
    </row>
    <row r="768" spans="1:26" ht="12.75" customHeight="1">
      <c r="A768" s="399"/>
      <c r="B768" s="400"/>
      <c r="C768" s="124"/>
      <c r="D768" s="124"/>
      <c r="E768" s="124"/>
      <c r="F768" s="124"/>
      <c r="G768" s="124"/>
      <c r="H768" s="124"/>
      <c r="I768" s="124"/>
      <c r="J768" s="124"/>
      <c r="K768" s="401"/>
      <c r="L768" s="402"/>
      <c r="M768" s="402"/>
      <c r="N768" s="402"/>
      <c r="O768" s="402"/>
      <c r="P768" s="402"/>
      <c r="Q768" s="402"/>
      <c r="R768" s="124"/>
      <c r="S768" s="124"/>
      <c r="T768" s="124"/>
      <c r="U768" s="124"/>
      <c r="V768" s="124"/>
      <c r="W768" s="124"/>
      <c r="X768" s="124"/>
      <c r="Y768" s="124"/>
      <c r="Z768" s="124"/>
    </row>
    <row r="769" spans="1:26" ht="12.75" customHeight="1">
      <c r="A769" s="399"/>
      <c r="B769" s="400"/>
      <c r="C769" s="124"/>
      <c r="D769" s="124"/>
      <c r="E769" s="124"/>
      <c r="F769" s="124"/>
      <c r="G769" s="124"/>
      <c r="H769" s="124"/>
      <c r="I769" s="124"/>
      <c r="J769" s="124"/>
      <c r="K769" s="401"/>
      <c r="L769" s="402"/>
      <c r="M769" s="402"/>
      <c r="N769" s="402"/>
      <c r="O769" s="402"/>
      <c r="P769" s="402"/>
      <c r="Q769" s="402"/>
      <c r="R769" s="124"/>
      <c r="S769" s="124"/>
      <c r="T769" s="124"/>
      <c r="U769" s="124"/>
      <c r="V769" s="124"/>
      <c r="W769" s="124"/>
      <c r="X769" s="124"/>
      <c r="Y769" s="124"/>
      <c r="Z769" s="124"/>
    </row>
    <row r="770" spans="1:26" ht="12.75" customHeight="1">
      <c r="A770" s="399"/>
      <c r="B770" s="400"/>
      <c r="C770" s="124"/>
      <c r="D770" s="124"/>
      <c r="E770" s="124"/>
      <c r="F770" s="124"/>
      <c r="G770" s="124"/>
      <c r="H770" s="124"/>
      <c r="I770" s="124"/>
      <c r="J770" s="124"/>
      <c r="K770" s="401"/>
      <c r="L770" s="402"/>
      <c r="M770" s="402"/>
      <c r="N770" s="402"/>
      <c r="O770" s="402"/>
      <c r="P770" s="402"/>
      <c r="Q770" s="402"/>
      <c r="R770" s="124"/>
      <c r="S770" s="124"/>
      <c r="T770" s="124"/>
      <c r="U770" s="124"/>
      <c r="V770" s="124"/>
      <c r="W770" s="124"/>
      <c r="X770" s="124"/>
      <c r="Y770" s="124"/>
      <c r="Z770" s="124"/>
    </row>
    <row r="771" spans="1:26" ht="12.75" customHeight="1">
      <c r="A771" s="399"/>
      <c r="B771" s="400"/>
      <c r="C771" s="124"/>
      <c r="D771" s="124"/>
      <c r="E771" s="124"/>
      <c r="F771" s="124"/>
      <c r="G771" s="124"/>
      <c r="H771" s="124"/>
      <c r="I771" s="124"/>
      <c r="J771" s="124"/>
      <c r="K771" s="401"/>
      <c r="L771" s="402"/>
      <c r="M771" s="402"/>
      <c r="N771" s="402"/>
      <c r="O771" s="402"/>
      <c r="P771" s="402"/>
      <c r="Q771" s="402"/>
      <c r="R771" s="124"/>
      <c r="S771" s="124"/>
      <c r="T771" s="124"/>
      <c r="U771" s="124"/>
      <c r="V771" s="124"/>
      <c r="W771" s="124"/>
      <c r="X771" s="124"/>
      <c r="Y771" s="124"/>
      <c r="Z771" s="124"/>
    </row>
    <row r="772" spans="1:26" ht="12.75" customHeight="1">
      <c r="A772" s="399"/>
      <c r="B772" s="400"/>
      <c r="C772" s="124"/>
      <c r="D772" s="124"/>
      <c r="E772" s="124"/>
      <c r="F772" s="124"/>
      <c r="G772" s="124"/>
      <c r="H772" s="124"/>
      <c r="I772" s="124"/>
      <c r="J772" s="124"/>
      <c r="K772" s="401"/>
      <c r="L772" s="402"/>
      <c r="M772" s="402"/>
      <c r="N772" s="402"/>
      <c r="O772" s="402"/>
      <c r="P772" s="402"/>
      <c r="Q772" s="402"/>
      <c r="R772" s="124"/>
      <c r="S772" s="124"/>
      <c r="T772" s="124"/>
      <c r="U772" s="124"/>
      <c r="V772" s="124"/>
      <c r="W772" s="124"/>
      <c r="X772" s="124"/>
      <c r="Y772" s="124"/>
      <c r="Z772" s="124"/>
    </row>
    <row r="773" spans="1:26" ht="12.75" customHeight="1">
      <c r="A773" s="399"/>
      <c r="B773" s="400"/>
      <c r="C773" s="124"/>
      <c r="D773" s="124"/>
      <c r="E773" s="124"/>
      <c r="F773" s="124"/>
      <c r="G773" s="124"/>
      <c r="H773" s="124"/>
      <c r="I773" s="124"/>
      <c r="J773" s="124"/>
      <c r="K773" s="401"/>
      <c r="L773" s="402"/>
      <c r="M773" s="402"/>
      <c r="N773" s="402"/>
      <c r="O773" s="402"/>
      <c r="P773" s="402"/>
      <c r="Q773" s="402"/>
      <c r="R773" s="124"/>
      <c r="S773" s="124"/>
      <c r="T773" s="124"/>
      <c r="U773" s="124"/>
      <c r="V773" s="124"/>
      <c r="W773" s="124"/>
      <c r="X773" s="124"/>
      <c r="Y773" s="124"/>
      <c r="Z773" s="124"/>
    </row>
    <row r="774" spans="1:26" ht="12.75" customHeight="1">
      <c r="A774" s="399"/>
      <c r="B774" s="400"/>
      <c r="C774" s="124"/>
      <c r="D774" s="124"/>
      <c r="E774" s="124"/>
      <c r="F774" s="124"/>
      <c r="G774" s="124"/>
      <c r="H774" s="124"/>
      <c r="I774" s="124"/>
      <c r="J774" s="124"/>
      <c r="K774" s="401"/>
      <c r="L774" s="402"/>
      <c r="M774" s="402"/>
      <c r="N774" s="402"/>
      <c r="O774" s="402"/>
      <c r="P774" s="402"/>
      <c r="Q774" s="402"/>
      <c r="R774" s="124"/>
      <c r="S774" s="124"/>
      <c r="T774" s="124"/>
      <c r="U774" s="124"/>
      <c r="V774" s="124"/>
      <c r="W774" s="124"/>
      <c r="X774" s="124"/>
      <c r="Y774" s="124"/>
      <c r="Z774" s="124"/>
    </row>
    <row r="775" spans="1:26" ht="12.75" customHeight="1">
      <c r="A775" s="399"/>
      <c r="B775" s="400"/>
      <c r="C775" s="124"/>
      <c r="D775" s="124"/>
      <c r="E775" s="124"/>
      <c r="F775" s="124"/>
      <c r="G775" s="124"/>
      <c r="H775" s="124"/>
      <c r="I775" s="124"/>
      <c r="J775" s="124"/>
      <c r="K775" s="401"/>
      <c r="L775" s="402"/>
      <c r="M775" s="402"/>
      <c r="N775" s="402"/>
      <c r="O775" s="402"/>
      <c r="P775" s="402"/>
      <c r="Q775" s="402"/>
      <c r="R775" s="124"/>
      <c r="S775" s="124"/>
      <c r="T775" s="124"/>
      <c r="U775" s="124"/>
      <c r="V775" s="124"/>
      <c r="W775" s="124"/>
      <c r="X775" s="124"/>
      <c r="Y775" s="124"/>
      <c r="Z775" s="124"/>
    </row>
    <row r="776" spans="1:26" ht="12.75" customHeight="1">
      <c r="A776" s="399"/>
      <c r="B776" s="400"/>
      <c r="C776" s="124"/>
      <c r="D776" s="124"/>
      <c r="E776" s="124"/>
      <c r="F776" s="124"/>
      <c r="G776" s="124"/>
      <c r="H776" s="124"/>
      <c r="I776" s="124"/>
      <c r="J776" s="124"/>
      <c r="K776" s="401"/>
      <c r="L776" s="402"/>
      <c r="M776" s="402"/>
      <c r="N776" s="402"/>
      <c r="O776" s="402"/>
      <c r="P776" s="402"/>
      <c r="Q776" s="402"/>
      <c r="R776" s="124"/>
      <c r="S776" s="124"/>
      <c r="T776" s="124"/>
      <c r="U776" s="124"/>
      <c r="V776" s="124"/>
      <c r="W776" s="124"/>
      <c r="X776" s="124"/>
      <c r="Y776" s="124"/>
      <c r="Z776" s="124"/>
    </row>
    <row r="777" spans="1:26" ht="12.75" customHeight="1">
      <c r="A777" s="399"/>
      <c r="B777" s="400"/>
      <c r="C777" s="124"/>
      <c r="D777" s="124"/>
      <c r="E777" s="124"/>
      <c r="F777" s="124"/>
      <c r="G777" s="124"/>
      <c r="H777" s="124"/>
      <c r="I777" s="124"/>
      <c r="J777" s="124"/>
      <c r="K777" s="401"/>
      <c r="L777" s="402"/>
      <c r="M777" s="402"/>
      <c r="N777" s="402"/>
      <c r="O777" s="402"/>
      <c r="P777" s="402"/>
      <c r="Q777" s="402"/>
      <c r="R777" s="124"/>
      <c r="S777" s="124"/>
      <c r="T777" s="124"/>
      <c r="U777" s="124"/>
      <c r="V777" s="124"/>
      <c r="W777" s="124"/>
      <c r="X777" s="124"/>
      <c r="Y777" s="124"/>
      <c r="Z777" s="124"/>
    </row>
    <row r="778" spans="1:26" ht="12.75" customHeight="1">
      <c r="A778" s="399"/>
      <c r="B778" s="400"/>
      <c r="C778" s="124"/>
      <c r="D778" s="124"/>
      <c r="E778" s="124"/>
      <c r="F778" s="124"/>
      <c r="G778" s="124"/>
      <c r="H778" s="124"/>
      <c r="I778" s="124"/>
      <c r="J778" s="124"/>
      <c r="K778" s="401"/>
      <c r="L778" s="402"/>
      <c r="M778" s="402"/>
      <c r="N778" s="402"/>
      <c r="O778" s="402"/>
      <c r="P778" s="402"/>
      <c r="Q778" s="402"/>
      <c r="R778" s="124"/>
      <c r="S778" s="124"/>
      <c r="T778" s="124"/>
      <c r="U778" s="124"/>
      <c r="V778" s="124"/>
      <c r="W778" s="124"/>
      <c r="X778" s="124"/>
      <c r="Y778" s="124"/>
      <c r="Z778" s="124"/>
    </row>
    <row r="779" spans="1:26" ht="12.75" customHeight="1">
      <c r="A779" s="399"/>
      <c r="B779" s="400"/>
      <c r="C779" s="124"/>
      <c r="D779" s="124"/>
      <c r="E779" s="124"/>
      <c r="F779" s="124"/>
      <c r="G779" s="124"/>
      <c r="H779" s="124"/>
      <c r="I779" s="124"/>
      <c r="J779" s="124"/>
      <c r="K779" s="401"/>
      <c r="L779" s="402"/>
      <c r="M779" s="402"/>
      <c r="N779" s="402"/>
      <c r="O779" s="402"/>
      <c r="P779" s="402"/>
      <c r="Q779" s="402"/>
      <c r="R779" s="124"/>
      <c r="S779" s="124"/>
      <c r="T779" s="124"/>
      <c r="U779" s="124"/>
      <c r="V779" s="124"/>
      <c r="W779" s="124"/>
      <c r="X779" s="124"/>
      <c r="Y779" s="124"/>
      <c r="Z779" s="124"/>
    </row>
    <row r="780" spans="1:26" ht="12.75" customHeight="1">
      <c r="A780" s="399"/>
      <c r="B780" s="400"/>
      <c r="C780" s="124"/>
      <c r="D780" s="124"/>
      <c r="E780" s="124"/>
      <c r="F780" s="124"/>
      <c r="G780" s="124"/>
      <c r="H780" s="124"/>
      <c r="I780" s="124"/>
      <c r="J780" s="124"/>
      <c r="K780" s="401"/>
      <c r="L780" s="402"/>
      <c r="M780" s="402"/>
      <c r="N780" s="402"/>
      <c r="O780" s="402"/>
      <c r="P780" s="402"/>
      <c r="Q780" s="402"/>
      <c r="R780" s="124"/>
      <c r="S780" s="124"/>
      <c r="T780" s="124"/>
      <c r="U780" s="124"/>
      <c r="V780" s="124"/>
      <c r="W780" s="124"/>
      <c r="X780" s="124"/>
      <c r="Y780" s="124"/>
      <c r="Z780" s="124"/>
    </row>
    <row r="781" spans="1:26" ht="12.75" customHeight="1">
      <c r="A781" s="399"/>
      <c r="B781" s="400"/>
      <c r="C781" s="124"/>
      <c r="D781" s="124"/>
      <c r="E781" s="124"/>
      <c r="F781" s="124"/>
      <c r="G781" s="124"/>
      <c r="H781" s="124"/>
      <c r="I781" s="124"/>
      <c r="J781" s="124"/>
      <c r="K781" s="401"/>
      <c r="L781" s="402"/>
      <c r="M781" s="402"/>
      <c r="N781" s="402"/>
      <c r="O781" s="402"/>
      <c r="P781" s="402"/>
      <c r="Q781" s="402"/>
      <c r="R781" s="124"/>
      <c r="S781" s="124"/>
      <c r="T781" s="124"/>
      <c r="U781" s="124"/>
      <c r="V781" s="124"/>
      <c r="W781" s="124"/>
      <c r="X781" s="124"/>
      <c r="Y781" s="124"/>
      <c r="Z781" s="124"/>
    </row>
    <row r="782" spans="1:26" ht="12.75" customHeight="1">
      <c r="A782" s="399"/>
      <c r="B782" s="400"/>
      <c r="C782" s="124"/>
      <c r="D782" s="124"/>
      <c r="E782" s="124"/>
      <c r="F782" s="124"/>
      <c r="G782" s="124"/>
      <c r="H782" s="124"/>
      <c r="I782" s="124"/>
      <c r="J782" s="124"/>
      <c r="K782" s="401"/>
      <c r="L782" s="402"/>
      <c r="M782" s="402"/>
      <c r="N782" s="402"/>
      <c r="O782" s="402"/>
      <c r="P782" s="402"/>
      <c r="Q782" s="402"/>
      <c r="R782" s="124"/>
      <c r="S782" s="124"/>
      <c r="T782" s="124"/>
      <c r="U782" s="124"/>
      <c r="V782" s="124"/>
      <c r="W782" s="124"/>
      <c r="X782" s="124"/>
      <c r="Y782" s="124"/>
      <c r="Z782" s="124"/>
    </row>
    <row r="783" spans="1:26" ht="12.75" customHeight="1">
      <c r="A783" s="399"/>
      <c r="B783" s="400"/>
      <c r="C783" s="124"/>
      <c r="D783" s="124"/>
      <c r="E783" s="124"/>
      <c r="F783" s="124"/>
      <c r="G783" s="124"/>
      <c r="H783" s="124"/>
      <c r="I783" s="124"/>
      <c r="J783" s="124"/>
      <c r="K783" s="401"/>
      <c r="L783" s="402"/>
      <c r="M783" s="402"/>
      <c r="N783" s="402"/>
      <c r="O783" s="402"/>
      <c r="P783" s="402"/>
      <c r="Q783" s="402"/>
      <c r="R783" s="124"/>
      <c r="S783" s="124"/>
      <c r="T783" s="124"/>
      <c r="U783" s="124"/>
      <c r="V783" s="124"/>
      <c r="W783" s="124"/>
      <c r="X783" s="124"/>
      <c r="Y783" s="124"/>
      <c r="Z783" s="124"/>
    </row>
    <row r="784" spans="1:26" ht="12.75" customHeight="1">
      <c r="A784" s="399"/>
      <c r="B784" s="400"/>
      <c r="C784" s="124"/>
      <c r="D784" s="124"/>
      <c r="E784" s="124"/>
      <c r="F784" s="124"/>
      <c r="G784" s="124"/>
      <c r="H784" s="124"/>
      <c r="I784" s="124"/>
      <c r="J784" s="124"/>
      <c r="K784" s="401"/>
      <c r="L784" s="402"/>
      <c r="M784" s="402"/>
      <c r="N784" s="402"/>
      <c r="O784" s="402"/>
      <c r="P784" s="402"/>
      <c r="Q784" s="402"/>
      <c r="R784" s="124"/>
      <c r="S784" s="124"/>
      <c r="T784" s="124"/>
      <c r="U784" s="124"/>
      <c r="V784" s="124"/>
      <c r="W784" s="124"/>
      <c r="X784" s="124"/>
      <c r="Y784" s="124"/>
      <c r="Z784" s="124"/>
    </row>
    <row r="785" spans="1:26" ht="12.75" customHeight="1">
      <c r="A785" s="399"/>
      <c r="B785" s="400"/>
      <c r="C785" s="124"/>
      <c r="D785" s="124"/>
      <c r="E785" s="124"/>
      <c r="F785" s="124"/>
      <c r="G785" s="124"/>
      <c r="H785" s="124"/>
      <c r="I785" s="124"/>
      <c r="J785" s="124"/>
      <c r="K785" s="401"/>
      <c r="L785" s="402"/>
      <c r="M785" s="402"/>
      <c r="N785" s="402"/>
      <c r="O785" s="402"/>
      <c r="P785" s="402"/>
      <c r="Q785" s="402"/>
      <c r="R785" s="124"/>
      <c r="S785" s="124"/>
      <c r="T785" s="124"/>
      <c r="U785" s="124"/>
      <c r="V785" s="124"/>
      <c r="W785" s="124"/>
      <c r="X785" s="124"/>
      <c r="Y785" s="124"/>
      <c r="Z785" s="124"/>
    </row>
    <row r="786" spans="1:26" ht="12.75" customHeight="1">
      <c r="A786" s="399"/>
      <c r="B786" s="400"/>
      <c r="C786" s="124"/>
      <c r="D786" s="124"/>
      <c r="E786" s="124"/>
      <c r="F786" s="124"/>
      <c r="G786" s="124"/>
      <c r="H786" s="124"/>
      <c r="I786" s="124"/>
      <c r="J786" s="124"/>
      <c r="K786" s="401"/>
      <c r="L786" s="402"/>
      <c r="M786" s="402"/>
      <c r="N786" s="402"/>
      <c r="O786" s="402"/>
      <c r="P786" s="402"/>
      <c r="Q786" s="402"/>
      <c r="R786" s="124"/>
      <c r="S786" s="124"/>
      <c r="T786" s="124"/>
      <c r="U786" s="124"/>
      <c r="V786" s="124"/>
      <c r="W786" s="124"/>
      <c r="X786" s="124"/>
      <c r="Y786" s="124"/>
      <c r="Z786" s="124"/>
    </row>
    <row r="787" spans="1:26" ht="12.75" customHeight="1">
      <c r="A787" s="399"/>
      <c r="B787" s="400"/>
      <c r="C787" s="124"/>
      <c r="D787" s="124"/>
      <c r="E787" s="124"/>
      <c r="F787" s="124"/>
      <c r="G787" s="124"/>
      <c r="H787" s="124"/>
      <c r="I787" s="124"/>
      <c r="J787" s="124"/>
      <c r="K787" s="401"/>
      <c r="L787" s="402"/>
      <c r="M787" s="402"/>
      <c r="N787" s="402"/>
      <c r="O787" s="402"/>
      <c r="P787" s="402"/>
      <c r="Q787" s="402"/>
      <c r="R787" s="124"/>
      <c r="S787" s="124"/>
      <c r="T787" s="124"/>
      <c r="U787" s="124"/>
      <c r="V787" s="124"/>
      <c r="W787" s="124"/>
      <c r="X787" s="124"/>
      <c r="Y787" s="124"/>
      <c r="Z787" s="124"/>
    </row>
    <row r="788" spans="1:26" ht="12.75" customHeight="1">
      <c r="A788" s="399"/>
      <c r="B788" s="400"/>
      <c r="C788" s="124"/>
      <c r="D788" s="124"/>
      <c r="E788" s="124"/>
      <c r="F788" s="124"/>
      <c r="G788" s="124"/>
      <c r="H788" s="124"/>
      <c r="I788" s="124"/>
      <c r="J788" s="124"/>
      <c r="K788" s="401"/>
      <c r="L788" s="402"/>
      <c r="M788" s="402"/>
      <c r="N788" s="402"/>
      <c r="O788" s="402"/>
      <c r="P788" s="402"/>
      <c r="Q788" s="402"/>
      <c r="R788" s="124"/>
      <c r="S788" s="124"/>
      <c r="T788" s="124"/>
      <c r="U788" s="124"/>
      <c r="V788" s="124"/>
      <c r="W788" s="124"/>
      <c r="X788" s="124"/>
      <c r="Y788" s="124"/>
      <c r="Z788" s="124"/>
    </row>
    <row r="789" spans="1:26" ht="12.75" customHeight="1">
      <c r="A789" s="399"/>
      <c r="B789" s="400"/>
      <c r="C789" s="124"/>
      <c r="D789" s="124"/>
      <c r="E789" s="124"/>
      <c r="F789" s="124"/>
      <c r="G789" s="124"/>
      <c r="H789" s="124"/>
      <c r="I789" s="124"/>
      <c r="J789" s="124"/>
      <c r="K789" s="401"/>
      <c r="L789" s="402"/>
      <c r="M789" s="402"/>
      <c r="N789" s="402"/>
      <c r="O789" s="402"/>
      <c r="P789" s="402"/>
      <c r="Q789" s="402"/>
      <c r="R789" s="124"/>
      <c r="S789" s="124"/>
      <c r="T789" s="124"/>
      <c r="U789" s="124"/>
      <c r="V789" s="124"/>
      <c r="W789" s="124"/>
      <c r="X789" s="124"/>
      <c r="Y789" s="124"/>
      <c r="Z789" s="124"/>
    </row>
    <row r="790" spans="1:26" ht="12.75" customHeight="1">
      <c r="A790" s="399"/>
      <c r="B790" s="400"/>
      <c r="C790" s="124"/>
      <c r="D790" s="124"/>
      <c r="E790" s="124"/>
      <c r="F790" s="124"/>
      <c r="G790" s="124"/>
      <c r="H790" s="124"/>
      <c r="I790" s="124"/>
      <c r="J790" s="124"/>
      <c r="K790" s="401"/>
      <c r="L790" s="402"/>
      <c r="M790" s="402"/>
      <c r="N790" s="402"/>
      <c r="O790" s="402"/>
      <c r="P790" s="402"/>
      <c r="Q790" s="402"/>
      <c r="R790" s="124"/>
      <c r="S790" s="124"/>
      <c r="T790" s="124"/>
      <c r="U790" s="124"/>
      <c r="V790" s="124"/>
      <c r="W790" s="124"/>
      <c r="X790" s="124"/>
      <c r="Y790" s="124"/>
      <c r="Z790" s="124"/>
    </row>
    <row r="791" spans="1:26" ht="12.75" customHeight="1">
      <c r="A791" s="399"/>
      <c r="B791" s="400"/>
      <c r="C791" s="124"/>
      <c r="D791" s="124"/>
      <c r="E791" s="124"/>
      <c r="F791" s="124"/>
      <c r="G791" s="124"/>
      <c r="H791" s="124"/>
      <c r="I791" s="124"/>
      <c r="J791" s="124"/>
      <c r="K791" s="401"/>
      <c r="L791" s="402"/>
      <c r="M791" s="402"/>
      <c r="N791" s="402"/>
      <c r="O791" s="402"/>
      <c r="P791" s="402"/>
      <c r="Q791" s="402"/>
      <c r="R791" s="124"/>
      <c r="S791" s="124"/>
      <c r="T791" s="124"/>
      <c r="U791" s="124"/>
      <c r="V791" s="124"/>
      <c r="W791" s="124"/>
      <c r="X791" s="124"/>
      <c r="Y791" s="124"/>
      <c r="Z791" s="124"/>
    </row>
    <row r="792" spans="1:26" ht="12.75" customHeight="1">
      <c r="A792" s="399"/>
      <c r="B792" s="400"/>
      <c r="C792" s="124"/>
      <c r="D792" s="124"/>
      <c r="E792" s="124"/>
      <c r="F792" s="124"/>
      <c r="G792" s="124"/>
      <c r="H792" s="124"/>
      <c r="I792" s="124"/>
      <c r="J792" s="124"/>
      <c r="K792" s="401"/>
      <c r="L792" s="402"/>
      <c r="M792" s="402"/>
      <c r="N792" s="402"/>
      <c r="O792" s="402"/>
      <c r="P792" s="402"/>
      <c r="Q792" s="402"/>
      <c r="R792" s="124"/>
      <c r="S792" s="124"/>
      <c r="T792" s="124"/>
      <c r="U792" s="124"/>
      <c r="V792" s="124"/>
      <c r="W792" s="124"/>
      <c r="X792" s="124"/>
      <c r="Y792" s="124"/>
      <c r="Z792" s="124"/>
    </row>
    <row r="793" spans="1:26" ht="12.75" customHeight="1">
      <c r="A793" s="399"/>
      <c r="B793" s="400"/>
      <c r="C793" s="124"/>
      <c r="D793" s="124"/>
      <c r="E793" s="124"/>
      <c r="F793" s="124"/>
      <c r="G793" s="124"/>
      <c r="H793" s="124"/>
      <c r="I793" s="124"/>
      <c r="J793" s="124"/>
      <c r="K793" s="401"/>
      <c r="L793" s="402"/>
      <c r="M793" s="402"/>
      <c r="N793" s="402"/>
      <c r="O793" s="402"/>
      <c r="P793" s="402"/>
      <c r="Q793" s="402"/>
      <c r="R793" s="124"/>
      <c r="S793" s="124"/>
      <c r="T793" s="124"/>
      <c r="U793" s="124"/>
      <c r="V793" s="124"/>
      <c r="W793" s="124"/>
      <c r="X793" s="124"/>
      <c r="Y793" s="124"/>
      <c r="Z793" s="124"/>
    </row>
    <row r="794" spans="1:26" ht="12.75" customHeight="1">
      <c r="A794" s="399"/>
      <c r="B794" s="400"/>
      <c r="C794" s="124"/>
      <c r="D794" s="124"/>
      <c r="E794" s="124"/>
      <c r="F794" s="124"/>
      <c r="G794" s="124"/>
      <c r="H794" s="124"/>
      <c r="I794" s="124"/>
      <c r="J794" s="124"/>
      <c r="K794" s="401"/>
      <c r="L794" s="402"/>
      <c r="M794" s="402"/>
      <c r="N794" s="402"/>
      <c r="O794" s="402"/>
      <c r="P794" s="402"/>
      <c r="Q794" s="402"/>
      <c r="R794" s="124"/>
      <c r="S794" s="124"/>
      <c r="T794" s="124"/>
      <c r="U794" s="124"/>
      <c r="V794" s="124"/>
      <c r="W794" s="124"/>
      <c r="X794" s="124"/>
      <c r="Y794" s="124"/>
      <c r="Z794" s="124"/>
    </row>
    <row r="795" spans="1:26" ht="12.75" customHeight="1">
      <c r="A795" s="399"/>
      <c r="B795" s="400"/>
      <c r="C795" s="124"/>
      <c r="D795" s="124"/>
      <c r="E795" s="124"/>
      <c r="F795" s="124"/>
      <c r="G795" s="124"/>
      <c r="H795" s="124"/>
      <c r="I795" s="124"/>
      <c r="J795" s="124"/>
      <c r="K795" s="401"/>
      <c r="L795" s="402"/>
      <c r="M795" s="402"/>
      <c r="N795" s="402"/>
      <c r="O795" s="402"/>
      <c r="P795" s="402"/>
      <c r="Q795" s="402"/>
      <c r="R795" s="124"/>
      <c r="S795" s="124"/>
      <c r="T795" s="124"/>
      <c r="U795" s="124"/>
      <c r="V795" s="124"/>
      <c r="W795" s="124"/>
      <c r="X795" s="124"/>
      <c r="Y795" s="124"/>
      <c r="Z795" s="124"/>
    </row>
    <row r="796" spans="1:26" ht="12.75" customHeight="1">
      <c r="A796" s="399"/>
      <c r="B796" s="400"/>
      <c r="C796" s="124"/>
      <c r="D796" s="124"/>
      <c r="E796" s="124"/>
      <c r="F796" s="124"/>
      <c r="G796" s="124"/>
      <c r="H796" s="124"/>
      <c r="I796" s="124"/>
      <c r="J796" s="124"/>
      <c r="K796" s="401"/>
      <c r="L796" s="402"/>
      <c r="M796" s="402"/>
      <c r="N796" s="402"/>
      <c r="O796" s="402"/>
      <c r="P796" s="402"/>
      <c r="Q796" s="402"/>
      <c r="R796" s="124"/>
      <c r="S796" s="124"/>
      <c r="T796" s="124"/>
      <c r="U796" s="124"/>
      <c r="V796" s="124"/>
      <c r="W796" s="124"/>
      <c r="X796" s="124"/>
      <c r="Y796" s="124"/>
      <c r="Z796" s="124"/>
    </row>
    <row r="797" spans="1:26" ht="12.75" customHeight="1">
      <c r="A797" s="399"/>
      <c r="B797" s="400"/>
      <c r="C797" s="124"/>
      <c r="D797" s="124"/>
      <c r="E797" s="124"/>
      <c r="F797" s="124"/>
      <c r="G797" s="124"/>
      <c r="H797" s="124"/>
      <c r="I797" s="124"/>
      <c r="J797" s="124"/>
      <c r="K797" s="401"/>
      <c r="L797" s="402"/>
      <c r="M797" s="402"/>
      <c r="N797" s="402"/>
      <c r="O797" s="402"/>
      <c r="P797" s="402"/>
      <c r="Q797" s="402"/>
      <c r="R797" s="124"/>
      <c r="S797" s="124"/>
      <c r="T797" s="124"/>
      <c r="U797" s="124"/>
      <c r="V797" s="124"/>
      <c r="W797" s="124"/>
      <c r="X797" s="124"/>
      <c r="Y797" s="124"/>
      <c r="Z797" s="124"/>
    </row>
    <row r="798" spans="1:26" ht="12.75" customHeight="1">
      <c r="A798" s="399"/>
      <c r="B798" s="400"/>
      <c r="C798" s="124"/>
      <c r="D798" s="124"/>
      <c r="E798" s="124"/>
      <c r="F798" s="124"/>
      <c r="G798" s="124"/>
      <c r="H798" s="124"/>
      <c r="I798" s="124"/>
      <c r="J798" s="124"/>
      <c r="K798" s="401"/>
      <c r="L798" s="402"/>
      <c r="M798" s="402"/>
      <c r="N798" s="402"/>
      <c r="O798" s="402"/>
      <c r="P798" s="402"/>
      <c r="Q798" s="402"/>
      <c r="R798" s="124"/>
      <c r="S798" s="124"/>
      <c r="T798" s="124"/>
      <c r="U798" s="124"/>
      <c r="V798" s="124"/>
      <c r="W798" s="124"/>
      <c r="X798" s="124"/>
      <c r="Y798" s="124"/>
      <c r="Z798" s="124"/>
    </row>
    <row r="799" spans="1:26" ht="12.75" customHeight="1">
      <c r="A799" s="399"/>
      <c r="B799" s="400"/>
      <c r="C799" s="124"/>
      <c r="D799" s="124"/>
      <c r="E799" s="124"/>
      <c r="F799" s="124"/>
      <c r="G799" s="124"/>
      <c r="H799" s="124"/>
      <c r="I799" s="124"/>
      <c r="J799" s="124"/>
      <c r="K799" s="401"/>
      <c r="L799" s="402"/>
      <c r="M799" s="402"/>
      <c r="N799" s="402"/>
      <c r="O799" s="402"/>
      <c r="P799" s="402"/>
      <c r="Q799" s="402"/>
      <c r="R799" s="124"/>
      <c r="S799" s="124"/>
      <c r="T799" s="124"/>
      <c r="U799" s="124"/>
      <c r="V799" s="124"/>
      <c r="W799" s="124"/>
      <c r="X799" s="124"/>
      <c r="Y799" s="124"/>
      <c r="Z799" s="124"/>
    </row>
    <row r="800" spans="1:26" ht="12.75" customHeight="1">
      <c r="A800" s="399"/>
      <c r="B800" s="400"/>
      <c r="C800" s="124"/>
      <c r="D800" s="124"/>
      <c r="E800" s="124"/>
      <c r="F800" s="124"/>
      <c r="G800" s="124"/>
      <c r="H800" s="124"/>
      <c r="I800" s="124"/>
      <c r="J800" s="124"/>
      <c r="K800" s="401"/>
      <c r="L800" s="402"/>
      <c r="M800" s="402"/>
      <c r="N800" s="402"/>
      <c r="O800" s="402"/>
      <c r="P800" s="402"/>
      <c r="Q800" s="402"/>
      <c r="R800" s="124"/>
      <c r="S800" s="124"/>
      <c r="T800" s="124"/>
      <c r="U800" s="124"/>
      <c r="V800" s="124"/>
      <c r="W800" s="124"/>
      <c r="X800" s="124"/>
      <c r="Y800" s="124"/>
      <c r="Z800" s="124"/>
    </row>
    <row r="801" spans="1:26" ht="12.75" customHeight="1">
      <c r="A801" s="399"/>
      <c r="B801" s="400"/>
      <c r="C801" s="124"/>
      <c r="D801" s="124"/>
      <c r="E801" s="124"/>
      <c r="F801" s="124"/>
      <c r="G801" s="124"/>
      <c r="H801" s="124"/>
      <c r="I801" s="124"/>
      <c r="J801" s="124"/>
      <c r="K801" s="401"/>
      <c r="L801" s="402"/>
      <c r="M801" s="402"/>
      <c r="N801" s="402"/>
      <c r="O801" s="402"/>
      <c r="P801" s="402"/>
      <c r="Q801" s="402"/>
      <c r="R801" s="124"/>
      <c r="S801" s="124"/>
      <c r="T801" s="124"/>
      <c r="U801" s="124"/>
      <c r="V801" s="124"/>
      <c r="W801" s="124"/>
      <c r="X801" s="124"/>
      <c r="Y801" s="124"/>
      <c r="Z801" s="124"/>
    </row>
    <row r="802" spans="1:26" ht="12.75" customHeight="1">
      <c r="A802" s="399"/>
      <c r="B802" s="400"/>
      <c r="C802" s="124"/>
      <c r="D802" s="124"/>
      <c r="E802" s="124"/>
      <c r="F802" s="124"/>
      <c r="G802" s="124"/>
      <c r="H802" s="124"/>
      <c r="I802" s="124"/>
      <c r="J802" s="124"/>
      <c r="K802" s="401"/>
      <c r="L802" s="402"/>
      <c r="M802" s="402"/>
      <c r="N802" s="402"/>
      <c r="O802" s="402"/>
      <c r="P802" s="402"/>
      <c r="Q802" s="402"/>
      <c r="R802" s="124"/>
      <c r="S802" s="124"/>
      <c r="T802" s="124"/>
      <c r="U802" s="124"/>
      <c r="V802" s="124"/>
      <c r="W802" s="124"/>
      <c r="X802" s="124"/>
      <c r="Y802" s="124"/>
      <c r="Z802" s="124"/>
    </row>
    <row r="803" spans="1:26" ht="12.75" customHeight="1">
      <c r="A803" s="399"/>
      <c r="B803" s="400"/>
      <c r="C803" s="124"/>
      <c r="D803" s="124"/>
      <c r="E803" s="124"/>
      <c r="F803" s="124"/>
      <c r="G803" s="124"/>
      <c r="H803" s="124"/>
      <c r="I803" s="124"/>
      <c r="J803" s="124"/>
      <c r="K803" s="401"/>
      <c r="L803" s="402"/>
      <c r="M803" s="402"/>
      <c r="N803" s="402"/>
      <c r="O803" s="402"/>
      <c r="P803" s="402"/>
      <c r="Q803" s="402"/>
      <c r="R803" s="124"/>
      <c r="S803" s="124"/>
      <c r="T803" s="124"/>
      <c r="U803" s="124"/>
      <c r="V803" s="124"/>
      <c r="W803" s="124"/>
      <c r="X803" s="124"/>
      <c r="Y803" s="124"/>
      <c r="Z803" s="124"/>
    </row>
    <row r="804" spans="1:26" ht="12.75" customHeight="1">
      <c r="A804" s="399"/>
      <c r="B804" s="400"/>
      <c r="C804" s="124"/>
      <c r="D804" s="124"/>
      <c r="E804" s="124"/>
      <c r="F804" s="124"/>
      <c r="G804" s="124"/>
      <c r="H804" s="124"/>
      <c r="I804" s="124"/>
      <c r="J804" s="124"/>
      <c r="K804" s="401"/>
      <c r="L804" s="402"/>
      <c r="M804" s="402"/>
      <c r="N804" s="402"/>
      <c r="O804" s="402"/>
      <c r="P804" s="402"/>
      <c r="Q804" s="402"/>
      <c r="R804" s="124"/>
      <c r="S804" s="124"/>
      <c r="T804" s="124"/>
      <c r="U804" s="124"/>
      <c r="V804" s="124"/>
      <c r="W804" s="124"/>
      <c r="X804" s="124"/>
      <c r="Y804" s="124"/>
      <c r="Z804" s="124"/>
    </row>
    <row r="805" spans="1:26" ht="12.75" customHeight="1">
      <c r="A805" s="399"/>
      <c r="B805" s="400"/>
      <c r="C805" s="124"/>
      <c r="D805" s="124"/>
      <c r="E805" s="124"/>
      <c r="F805" s="124"/>
      <c r="G805" s="124"/>
      <c r="H805" s="124"/>
      <c r="I805" s="124"/>
      <c r="J805" s="124"/>
      <c r="K805" s="401"/>
      <c r="L805" s="402"/>
      <c r="M805" s="402"/>
      <c r="N805" s="402"/>
      <c r="O805" s="402"/>
      <c r="P805" s="402"/>
      <c r="Q805" s="402"/>
      <c r="R805" s="124"/>
      <c r="S805" s="124"/>
      <c r="T805" s="124"/>
      <c r="U805" s="124"/>
      <c r="V805" s="124"/>
      <c r="W805" s="124"/>
      <c r="X805" s="124"/>
      <c r="Y805" s="124"/>
      <c r="Z805" s="124"/>
    </row>
    <row r="806" spans="1:26" ht="12.75" customHeight="1">
      <c r="A806" s="399"/>
      <c r="B806" s="400"/>
      <c r="C806" s="124"/>
      <c r="D806" s="124"/>
      <c r="E806" s="124"/>
      <c r="F806" s="124"/>
      <c r="G806" s="124"/>
      <c r="H806" s="124"/>
      <c r="I806" s="124"/>
      <c r="J806" s="124"/>
      <c r="K806" s="401"/>
      <c r="L806" s="402"/>
      <c r="M806" s="402"/>
      <c r="N806" s="402"/>
      <c r="O806" s="402"/>
      <c r="P806" s="402"/>
      <c r="Q806" s="402"/>
      <c r="R806" s="124"/>
      <c r="S806" s="124"/>
      <c r="T806" s="124"/>
      <c r="U806" s="124"/>
      <c r="V806" s="124"/>
      <c r="W806" s="124"/>
      <c r="X806" s="124"/>
      <c r="Y806" s="124"/>
      <c r="Z806" s="124"/>
    </row>
    <row r="807" spans="1:26" ht="12.75" customHeight="1">
      <c r="A807" s="399"/>
      <c r="B807" s="400"/>
      <c r="C807" s="124"/>
      <c r="D807" s="124"/>
      <c r="E807" s="124"/>
      <c r="F807" s="124"/>
      <c r="G807" s="124"/>
      <c r="H807" s="124"/>
      <c r="I807" s="124"/>
      <c r="J807" s="124"/>
      <c r="K807" s="401"/>
      <c r="L807" s="402"/>
      <c r="M807" s="402"/>
      <c r="N807" s="402"/>
      <c r="O807" s="402"/>
      <c r="P807" s="402"/>
      <c r="Q807" s="402"/>
      <c r="R807" s="124"/>
      <c r="S807" s="124"/>
      <c r="T807" s="124"/>
      <c r="U807" s="124"/>
      <c r="V807" s="124"/>
      <c r="W807" s="124"/>
      <c r="X807" s="124"/>
      <c r="Y807" s="124"/>
      <c r="Z807" s="124"/>
    </row>
    <row r="808" spans="1:26" ht="12.75" customHeight="1">
      <c r="A808" s="399"/>
      <c r="B808" s="400"/>
      <c r="C808" s="124"/>
      <c r="D808" s="124"/>
      <c r="E808" s="124"/>
      <c r="F808" s="124"/>
      <c r="G808" s="124"/>
      <c r="H808" s="124"/>
      <c r="I808" s="124"/>
      <c r="J808" s="124"/>
      <c r="K808" s="401"/>
      <c r="L808" s="402"/>
      <c r="M808" s="402"/>
      <c r="N808" s="402"/>
      <c r="O808" s="402"/>
      <c r="P808" s="402"/>
      <c r="Q808" s="402"/>
      <c r="R808" s="124"/>
      <c r="S808" s="124"/>
      <c r="T808" s="124"/>
      <c r="U808" s="124"/>
      <c r="V808" s="124"/>
      <c r="W808" s="124"/>
      <c r="X808" s="124"/>
      <c r="Y808" s="124"/>
      <c r="Z808" s="124"/>
    </row>
    <row r="809" spans="1:26" ht="12.75" customHeight="1">
      <c r="A809" s="399"/>
      <c r="B809" s="400"/>
      <c r="C809" s="124"/>
      <c r="D809" s="124"/>
      <c r="E809" s="124"/>
      <c r="F809" s="124"/>
      <c r="G809" s="124"/>
      <c r="H809" s="124"/>
      <c r="I809" s="124"/>
      <c r="J809" s="124"/>
      <c r="K809" s="401"/>
      <c r="L809" s="402"/>
      <c r="M809" s="402"/>
      <c r="N809" s="402"/>
      <c r="O809" s="402"/>
      <c r="P809" s="402"/>
      <c r="Q809" s="402"/>
      <c r="R809" s="124"/>
      <c r="S809" s="124"/>
      <c r="T809" s="124"/>
      <c r="U809" s="124"/>
      <c r="V809" s="124"/>
      <c r="W809" s="124"/>
      <c r="X809" s="124"/>
      <c r="Y809" s="124"/>
      <c r="Z809" s="124"/>
    </row>
    <row r="810" spans="1:26" ht="12.75" customHeight="1">
      <c r="A810" s="399"/>
      <c r="B810" s="400"/>
      <c r="C810" s="124"/>
      <c r="D810" s="124"/>
      <c r="E810" s="124"/>
      <c r="F810" s="124"/>
      <c r="G810" s="124"/>
      <c r="H810" s="124"/>
      <c r="I810" s="124"/>
      <c r="J810" s="124"/>
      <c r="K810" s="401"/>
      <c r="L810" s="402"/>
      <c r="M810" s="402"/>
      <c r="N810" s="402"/>
      <c r="O810" s="402"/>
      <c r="P810" s="402"/>
      <c r="Q810" s="402"/>
      <c r="R810" s="124"/>
      <c r="S810" s="124"/>
      <c r="T810" s="124"/>
      <c r="U810" s="124"/>
      <c r="V810" s="124"/>
      <c r="W810" s="124"/>
      <c r="X810" s="124"/>
      <c r="Y810" s="124"/>
      <c r="Z810" s="124"/>
    </row>
    <row r="811" spans="1:26" ht="12.75" customHeight="1">
      <c r="A811" s="399"/>
      <c r="B811" s="400"/>
      <c r="C811" s="124"/>
      <c r="D811" s="124"/>
      <c r="E811" s="124"/>
      <c r="F811" s="124"/>
      <c r="G811" s="124"/>
      <c r="H811" s="124"/>
      <c r="I811" s="124"/>
      <c r="J811" s="124"/>
      <c r="K811" s="401"/>
      <c r="L811" s="402"/>
      <c r="M811" s="402"/>
      <c r="N811" s="402"/>
      <c r="O811" s="402"/>
      <c r="P811" s="402"/>
      <c r="Q811" s="402"/>
      <c r="R811" s="124"/>
      <c r="S811" s="124"/>
      <c r="T811" s="124"/>
      <c r="U811" s="124"/>
      <c r="V811" s="124"/>
      <c r="W811" s="124"/>
      <c r="X811" s="124"/>
      <c r="Y811" s="124"/>
      <c r="Z811" s="124"/>
    </row>
    <row r="812" spans="1:26" ht="12.75" customHeight="1">
      <c r="A812" s="399"/>
      <c r="B812" s="400"/>
      <c r="C812" s="124"/>
      <c r="D812" s="124"/>
      <c r="E812" s="124"/>
      <c r="F812" s="124"/>
      <c r="G812" s="124"/>
      <c r="H812" s="124"/>
      <c r="I812" s="124"/>
      <c r="J812" s="124"/>
      <c r="K812" s="401"/>
      <c r="L812" s="402"/>
      <c r="M812" s="402"/>
      <c r="N812" s="402"/>
      <c r="O812" s="402"/>
      <c r="P812" s="402"/>
      <c r="Q812" s="402"/>
      <c r="R812" s="124"/>
      <c r="S812" s="124"/>
      <c r="T812" s="124"/>
      <c r="U812" s="124"/>
      <c r="V812" s="124"/>
      <c r="W812" s="124"/>
      <c r="X812" s="124"/>
      <c r="Y812" s="124"/>
      <c r="Z812" s="124"/>
    </row>
    <row r="813" spans="1:26" ht="12.75" customHeight="1">
      <c r="A813" s="399"/>
      <c r="B813" s="400"/>
      <c r="C813" s="124"/>
      <c r="D813" s="124"/>
      <c r="E813" s="124"/>
      <c r="F813" s="124"/>
      <c r="G813" s="124"/>
      <c r="H813" s="124"/>
      <c r="I813" s="124"/>
      <c r="J813" s="124"/>
      <c r="K813" s="401"/>
      <c r="L813" s="402"/>
      <c r="M813" s="402"/>
      <c r="N813" s="402"/>
      <c r="O813" s="402"/>
      <c r="P813" s="402"/>
      <c r="Q813" s="402"/>
      <c r="R813" s="124"/>
      <c r="S813" s="124"/>
      <c r="T813" s="124"/>
      <c r="U813" s="124"/>
      <c r="V813" s="124"/>
      <c r="W813" s="124"/>
      <c r="X813" s="124"/>
      <c r="Y813" s="124"/>
      <c r="Z813" s="124"/>
    </row>
    <row r="814" spans="1:26" ht="12.75" customHeight="1">
      <c r="A814" s="399"/>
      <c r="B814" s="400"/>
      <c r="C814" s="124"/>
      <c r="D814" s="124"/>
      <c r="E814" s="124"/>
      <c r="F814" s="124"/>
      <c r="G814" s="124"/>
      <c r="H814" s="124"/>
      <c r="I814" s="124"/>
      <c r="J814" s="124"/>
      <c r="K814" s="401"/>
      <c r="L814" s="402"/>
      <c r="M814" s="402"/>
      <c r="N814" s="402"/>
      <c r="O814" s="402"/>
      <c r="P814" s="402"/>
      <c r="Q814" s="402"/>
      <c r="R814" s="124"/>
      <c r="S814" s="124"/>
      <c r="T814" s="124"/>
      <c r="U814" s="124"/>
      <c r="V814" s="124"/>
      <c r="W814" s="124"/>
      <c r="X814" s="124"/>
      <c r="Y814" s="124"/>
      <c r="Z814" s="124"/>
    </row>
    <row r="815" spans="1:26" ht="12.75" customHeight="1">
      <c r="A815" s="399"/>
      <c r="B815" s="400"/>
      <c r="C815" s="124"/>
      <c r="D815" s="124"/>
      <c r="E815" s="124"/>
      <c r="F815" s="124"/>
      <c r="G815" s="124"/>
      <c r="H815" s="124"/>
      <c r="I815" s="124"/>
      <c r="J815" s="124"/>
      <c r="K815" s="401"/>
      <c r="L815" s="402"/>
      <c r="M815" s="402"/>
      <c r="N815" s="402"/>
      <c r="O815" s="402"/>
      <c r="P815" s="402"/>
      <c r="Q815" s="402"/>
      <c r="R815" s="124"/>
      <c r="S815" s="124"/>
      <c r="T815" s="124"/>
      <c r="U815" s="124"/>
      <c r="V815" s="124"/>
      <c r="W815" s="124"/>
      <c r="X815" s="124"/>
      <c r="Y815" s="124"/>
      <c r="Z815" s="124"/>
    </row>
    <row r="816" spans="1:26" ht="12.75" customHeight="1">
      <c r="A816" s="399"/>
      <c r="B816" s="400"/>
      <c r="C816" s="124"/>
      <c r="D816" s="124"/>
      <c r="E816" s="124"/>
      <c r="F816" s="124"/>
      <c r="G816" s="124"/>
      <c r="H816" s="124"/>
      <c r="I816" s="124"/>
      <c r="J816" s="124"/>
      <c r="K816" s="401"/>
      <c r="L816" s="402"/>
      <c r="M816" s="402"/>
      <c r="N816" s="402"/>
      <c r="O816" s="402"/>
      <c r="P816" s="402"/>
      <c r="Q816" s="402"/>
      <c r="R816" s="124"/>
      <c r="S816" s="124"/>
      <c r="T816" s="124"/>
      <c r="U816" s="124"/>
      <c r="V816" s="124"/>
      <c r="W816" s="124"/>
      <c r="X816" s="124"/>
      <c r="Y816" s="124"/>
      <c r="Z816" s="124"/>
    </row>
    <row r="817" spans="1:26" ht="12.75" customHeight="1">
      <c r="A817" s="399"/>
      <c r="B817" s="400"/>
      <c r="C817" s="124"/>
      <c r="D817" s="124"/>
      <c r="E817" s="124"/>
      <c r="F817" s="124"/>
      <c r="G817" s="124"/>
      <c r="H817" s="124"/>
      <c r="I817" s="124"/>
      <c r="J817" s="124"/>
      <c r="K817" s="401"/>
      <c r="L817" s="402"/>
      <c r="M817" s="402"/>
      <c r="N817" s="402"/>
      <c r="O817" s="402"/>
      <c r="P817" s="402"/>
      <c r="Q817" s="402"/>
      <c r="R817" s="124"/>
      <c r="S817" s="124"/>
      <c r="T817" s="124"/>
      <c r="U817" s="124"/>
      <c r="V817" s="124"/>
      <c r="W817" s="124"/>
      <c r="X817" s="124"/>
      <c r="Y817" s="124"/>
      <c r="Z817" s="124"/>
    </row>
    <row r="818" spans="1:26" ht="12.75" customHeight="1">
      <c r="A818" s="399"/>
      <c r="B818" s="400"/>
      <c r="C818" s="124"/>
      <c r="D818" s="124"/>
      <c r="E818" s="124"/>
      <c r="F818" s="124"/>
      <c r="G818" s="124"/>
      <c r="H818" s="124"/>
      <c r="I818" s="124"/>
      <c r="J818" s="124"/>
      <c r="K818" s="401"/>
      <c r="L818" s="402"/>
      <c r="M818" s="402"/>
      <c r="N818" s="402"/>
      <c r="O818" s="402"/>
      <c r="P818" s="402"/>
      <c r="Q818" s="402"/>
      <c r="R818" s="124"/>
      <c r="S818" s="124"/>
      <c r="T818" s="124"/>
      <c r="U818" s="124"/>
      <c r="V818" s="124"/>
      <c r="W818" s="124"/>
      <c r="X818" s="124"/>
      <c r="Y818" s="124"/>
      <c r="Z818" s="124"/>
    </row>
    <row r="819" spans="1:26" ht="12.75" customHeight="1">
      <c r="A819" s="399"/>
      <c r="B819" s="400"/>
      <c r="C819" s="124"/>
      <c r="D819" s="124"/>
      <c r="E819" s="124"/>
      <c r="F819" s="124"/>
      <c r="G819" s="124"/>
      <c r="H819" s="124"/>
      <c r="I819" s="124"/>
      <c r="J819" s="124"/>
      <c r="K819" s="401"/>
      <c r="L819" s="402"/>
      <c r="M819" s="402"/>
      <c r="N819" s="402"/>
      <c r="O819" s="402"/>
      <c r="P819" s="402"/>
      <c r="Q819" s="402"/>
      <c r="R819" s="124"/>
      <c r="S819" s="124"/>
      <c r="T819" s="124"/>
      <c r="U819" s="124"/>
      <c r="V819" s="124"/>
      <c r="W819" s="124"/>
      <c r="X819" s="124"/>
      <c r="Y819" s="124"/>
      <c r="Z819" s="124"/>
    </row>
    <row r="820" spans="1:26" ht="12.75" customHeight="1">
      <c r="A820" s="399"/>
      <c r="B820" s="400"/>
      <c r="C820" s="124"/>
      <c r="D820" s="124"/>
      <c r="E820" s="124"/>
      <c r="F820" s="124"/>
      <c r="G820" s="124"/>
      <c r="H820" s="124"/>
      <c r="I820" s="124"/>
      <c r="J820" s="124"/>
      <c r="K820" s="401"/>
      <c r="L820" s="402"/>
      <c r="M820" s="402"/>
      <c r="N820" s="402"/>
      <c r="O820" s="402"/>
      <c r="P820" s="402"/>
      <c r="Q820" s="402"/>
      <c r="R820" s="124"/>
      <c r="S820" s="124"/>
      <c r="T820" s="124"/>
      <c r="U820" s="124"/>
      <c r="V820" s="124"/>
      <c r="W820" s="124"/>
      <c r="X820" s="124"/>
      <c r="Y820" s="124"/>
      <c r="Z820" s="124"/>
    </row>
    <row r="821" spans="1:26" ht="12.75" customHeight="1">
      <c r="A821" s="399"/>
      <c r="B821" s="400"/>
      <c r="C821" s="124"/>
      <c r="D821" s="124"/>
      <c r="E821" s="124"/>
      <c r="F821" s="124"/>
      <c r="G821" s="124"/>
      <c r="H821" s="124"/>
      <c r="I821" s="124"/>
      <c r="J821" s="124"/>
      <c r="K821" s="401"/>
      <c r="L821" s="402"/>
      <c r="M821" s="402"/>
      <c r="N821" s="402"/>
      <c r="O821" s="402"/>
      <c r="P821" s="402"/>
      <c r="Q821" s="402"/>
      <c r="R821" s="124"/>
      <c r="S821" s="124"/>
      <c r="T821" s="124"/>
      <c r="U821" s="124"/>
      <c r="V821" s="124"/>
      <c r="W821" s="124"/>
      <c r="X821" s="124"/>
      <c r="Y821" s="124"/>
      <c r="Z821" s="124"/>
    </row>
    <row r="822" spans="1:26" ht="12.75" customHeight="1">
      <c r="A822" s="399"/>
      <c r="B822" s="400"/>
      <c r="C822" s="124"/>
      <c r="D822" s="124"/>
      <c r="E822" s="124"/>
      <c r="F822" s="124"/>
      <c r="G822" s="124"/>
      <c r="H822" s="124"/>
      <c r="I822" s="124"/>
      <c r="J822" s="124"/>
      <c r="K822" s="401"/>
      <c r="L822" s="402"/>
      <c r="M822" s="402"/>
      <c r="N822" s="402"/>
      <c r="O822" s="402"/>
      <c r="P822" s="402"/>
      <c r="Q822" s="402"/>
      <c r="R822" s="124"/>
      <c r="S822" s="124"/>
      <c r="T822" s="124"/>
      <c r="U822" s="124"/>
      <c r="V822" s="124"/>
      <c r="W822" s="124"/>
      <c r="X822" s="124"/>
      <c r="Y822" s="124"/>
      <c r="Z822" s="124"/>
    </row>
    <row r="823" spans="1:26" ht="12.75" customHeight="1">
      <c r="A823" s="399"/>
      <c r="B823" s="400"/>
      <c r="C823" s="124"/>
      <c r="D823" s="124"/>
      <c r="E823" s="124"/>
      <c r="F823" s="124"/>
      <c r="G823" s="124"/>
      <c r="H823" s="124"/>
      <c r="I823" s="124"/>
      <c r="J823" s="124"/>
      <c r="K823" s="401"/>
      <c r="L823" s="402"/>
      <c r="M823" s="402"/>
      <c r="N823" s="402"/>
      <c r="O823" s="402"/>
      <c r="P823" s="402"/>
      <c r="Q823" s="402"/>
      <c r="R823" s="124"/>
      <c r="S823" s="124"/>
      <c r="T823" s="124"/>
      <c r="U823" s="124"/>
      <c r="V823" s="124"/>
      <c r="W823" s="124"/>
      <c r="X823" s="124"/>
      <c r="Y823" s="124"/>
      <c r="Z823" s="124"/>
    </row>
    <row r="824" spans="1:26" ht="12.75" customHeight="1">
      <c r="A824" s="399"/>
      <c r="B824" s="400"/>
      <c r="C824" s="124"/>
      <c r="D824" s="124"/>
      <c r="E824" s="124"/>
      <c r="F824" s="124"/>
      <c r="G824" s="124"/>
      <c r="H824" s="124"/>
      <c r="I824" s="124"/>
      <c r="J824" s="124"/>
      <c r="K824" s="401"/>
      <c r="L824" s="402"/>
      <c r="M824" s="402"/>
      <c r="N824" s="402"/>
      <c r="O824" s="402"/>
      <c r="P824" s="402"/>
      <c r="Q824" s="402"/>
      <c r="R824" s="124"/>
      <c r="S824" s="124"/>
      <c r="T824" s="124"/>
      <c r="U824" s="124"/>
      <c r="V824" s="124"/>
      <c r="W824" s="124"/>
      <c r="X824" s="124"/>
      <c r="Y824" s="124"/>
      <c r="Z824" s="124"/>
    </row>
    <row r="825" spans="1:26" ht="12.75" customHeight="1">
      <c r="A825" s="399"/>
      <c r="B825" s="400"/>
      <c r="C825" s="124"/>
      <c r="D825" s="124"/>
      <c r="E825" s="124"/>
      <c r="F825" s="124"/>
      <c r="G825" s="124"/>
      <c r="H825" s="124"/>
      <c r="I825" s="124"/>
      <c r="J825" s="124"/>
      <c r="K825" s="401"/>
      <c r="L825" s="402"/>
      <c r="M825" s="402"/>
      <c r="N825" s="402"/>
      <c r="O825" s="402"/>
      <c r="P825" s="402"/>
      <c r="Q825" s="402"/>
      <c r="R825" s="124"/>
      <c r="S825" s="124"/>
      <c r="T825" s="124"/>
      <c r="U825" s="124"/>
      <c r="V825" s="124"/>
      <c r="W825" s="124"/>
      <c r="X825" s="124"/>
      <c r="Y825" s="124"/>
      <c r="Z825" s="124"/>
    </row>
    <row r="826" spans="1:26" ht="12.75" customHeight="1">
      <c r="A826" s="399"/>
      <c r="B826" s="400"/>
      <c r="C826" s="124"/>
      <c r="D826" s="124"/>
      <c r="E826" s="124"/>
      <c r="F826" s="124"/>
      <c r="G826" s="124"/>
      <c r="H826" s="124"/>
      <c r="I826" s="124"/>
      <c r="J826" s="124"/>
      <c r="K826" s="401"/>
      <c r="L826" s="402"/>
      <c r="M826" s="402"/>
      <c r="N826" s="402"/>
      <c r="O826" s="402"/>
      <c r="P826" s="402"/>
      <c r="Q826" s="402"/>
      <c r="R826" s="124"/>
      <c r="S826" s="124"/>
      <c r="T826" s="124"/>
      <c r="U826" s="124"/>
      <c r="V826" s="124"/>
      <c r="W826" s="124"/>
      <c r="X826" s="124"/>
      <c r="Y826" s="124"/>
      <c r="Z826" s="124"/>
    </row>
    <row r="827" spans="1:26" ht="12.75" customHeight="1">
      <c r="A827" s="399"/>
      <c r="B827" s="400"/>
      <c r="C827" s="124"/>
      <c r="D827" s="124"/>
      <c r="E827" s="124"/>
      <c r="F827" s="124"/>
      <c r="G827" s="124"/>
      <c r="H827" s="124"/>
      <c r="I827" s="124"/>
      <c r="J827" s="124"/>
      <c r="K827" s="401"/>
      <c r="L827" s="402"/>
      <c r="M827" s="402"/>
      <c r="N827" s="402"/>
      <c r="O827" s="402"/>
      <c r="P827" s="402"/>
      <c r="Q827" s="402"/>
      <c r="R827" s="124"/>
      <c r="S827" s="124"/>
      <c r="T827" s="124"/>
      <c r="U827" s="124"/>
      <c r="V827" s="124"/>
      <c r="W827" s="124"/>
      <c r="X827" s="124"/>
      <c r="Y827" s="124"/>
      <c r="Z827" s="124"/>
    </row>
    <row r="828" spans="1:26" ht="12.75" customHeight="1">
      <c r="A828" s="399"/>
      <c r="B828" s="400"/>
      <c r="C828" s="124"/>
      <c r="D828" s="124"/>
      <c r="E828" s="124"/>
      <c r="F828" s="124"/>
      <c r="G828" s="124"/>
      <c r="H828" s="124"/>
      <c r="I828" s="124"/>
      <c r="J828" s="124"/>
      <c r="K828" s="401"/>
      <c r="L828" s="402"/>
      <c r="M828" s="402"/>
      <c r="N828" s="402"/>
      <c r="O828" s="402"/>
      <c r="P828" s="402"/>
      <c r="Q828" s="402"/>
      <c r="R828" s="124"/>
      <c r="S828" s="124"/>
      <c r="T828" s="124"/>
      <c r="U828" s="124"/>
      <c r="V828" s="124"/>
      <c r="W828" s="124"/>
      <c r="X828" s="124"/>
      <c r="Y828" s="124"/>
      <c r="Z828" s="124"/>
    </row>
    <row r="829" spans="1:26" ht="12.75" customHeight="1">
      <c r="A829" s="399"/>
      <c r="B829" s="400"/>
      <c r="C829" s="124"/>
      <c r="D829" s="124"/>
      <c r="E829" s="124"/>
      <c r="F829" s="124"/>
      <c r="G829" s="124"/>
      <c r="H829" s="124"/>
      <c r="I829" s="124"/>
      <c r="J829" s="124"/>
      <c r="K829" s="401"/>
      <c r="L829" s="402"/>
      <c r="M829" s="402"/>
      <c r="N829" s="402"/>
      <c r="O829" s="402"/>
      <c r="P829" s="402"/>
      <c r="Q829" s="402"/>
      <c r="R829" s="124"/>
      <c r="S829" s="124"/>
      <c r="T829" s="124"/>
      <c r="U829" s="124"/>
      <c r="V829" s="124"/>
      <c r="W829" s="124"/>
      <c r="X829" s="124"/>
      <c r="Y829" s="124"/>
      <c r="Z829" s="124"/>
    </row>
    <row r="830" spans="1:26" ht="12.75" customHeight="1">
      <c r="A830" s="399"/>
      <c r="B830" s="400"/>
      <c r="C830" s="124"/>
      <c r="D830" s="124"/>
      <c r="E830" s="124"/>
      <c r="F830" s="124"/>
      <c r="G830" s="124"/>
      <c r="H830" s="124"/>
      <c r="I830" s="124"/>
      <c r="J830" s="124"/>
      <c r="K830" s="401"/>
      <c r="L830" s="402"/>
      <c r="M830" s="402"/>
      <c r="N830" s="402"/>
      <c r="O830" s="402"/>
      <c r="P830" s="402"/>
      <c r="Q830" s="402"/>
      <c r="R830" s="124"/>
      <c r="S830" s="124"/>
      <c r="T830" s="124"/>
      <c r="U830" s="124"/>
      <c r="V830" s="124"/>
      <c r="W830" s="124"/>
      <c r="X830" s="124"/>
      <c r="Y830" s="124"/>
      <c r="Z830" s="124"/>
    </row>
    <row r="831" spans="1:26" ht="12.75" customHeight="1">
      <c r="A831" s="399"/>
      <c r="B831" s="400"/>
      <c r="C831" s="124"/>
      <c r="D831" s="124"/>
      <c r="E831" s="124"/>
      <c r="F831" s="124"/>
      <c r="G831" s="124"/>
      <c r="H831" s="124"/>
      <c r="I831" s="124"/>
      <c r="J831" s="124"/>
      <c r="K831" s="401"/>
      <c r="L831" s="402"/>
      <c r="M831" s="402"/>
      <c r="N831" s="402"/>
      <c r="O831" s="402"/>
      <c r="P831" s="402"/>
      <c r="Q831" s="402"/>
      <c r="R831" s="124"/>
      <c r="S831" s="124"/>
      <c r="T831" s="124"/>
      <c r="U831" s="124"/>
      <c r="V831" s="124"/>
      <c r="W831" s="124"/>
      <c r="X831" s="124"/>
      <c r="Y831" s="124"/>
      <c r="Z831" s="124"/>
    </row>
    <row r="832" spans="1:26" ht="12.75" customHeight="1">
      <c r="A832" s="399"/>
      <c r="B832" s="400"/>
      <c r="C832" s="124"/>
      <c r="D832" s="124"/>
      <c r="E832" s="124"/>
      <c r="F832" s="124"/>
      <c r="G832" s="124"/>
      <c r="H832" s="124"/>
      <c r="I832" s="124"/>
      <c r="J832" s="124"/>
      <c r="K832" s="401"/>
      <c r="L832" s="402"/>
      <c r="M832" s="402"/>
      <c r="N832" s="402"/>
      <c r="O832" s="402"/>
      <c r="P832" s="402"/>
      <c r="Q832" s="402"/>
      <c r="R832" s="124"/>
      <c r="S832" s="124"/>
      <c r="T832" s="124"/>
      <c r="U832" s="124"/>
      <c r="V832" s="124"/>
      <c r="W832" s="124"/>
      <c r="X832" s="124"/>
      <c r="Y832" s="124"/>
      <c r="Z832" s="124"/>
    </row>
    <row r="833" spans="1:26" ht="12.75" customHeight="1">
      <c r="A833" s="399"/>
      <c r="B833" s="400"/>
      <c r="C833" s="124"/>
      <c r="D833" s="124"/>
      <c r="E833" s="124"/>
      <c r="F833" s="124"/>
      <c r="G833" s="124"/>
      <c r="H833" s="124"/>
      <c r="I833" s="124"/>
      <c r="J833" s="124"/>
      <c r="K833" s="401"/>
      <c r="L833" s="402"/>
      <c r="M833" s="402"/>
      <c r="N833" s="402"/>
      <c r="O833" s="402"/>
      <c r="P833" s="402"/>
      <c r="Q833" s="402"/>
      <c r="R833" s="124"/>
      <c r="S833" s="124"/>
      <c r="T833" s="124"/>
      <c r="U833" s="124"/>
      <c r="V833" s="124"/>
      <c r="W833" s="124"/>
      <c r="X833" s="124"/>
      <c r="Y833" s="124"/>
      <c r="Z833" s="124"/>
    </row>
    <row r="834" spans="1:26" ht="12.75" customHeight="1">
      <c r="A834" s="399"/>
      <c r="B834" s="400"/>
      <c r="C834" s="124"/>
      <c r="D834" s="124"/>
      <c r="E834" s="124"/>
      <c r="F834" s="124"/>
      <c r="G834" s="124"/>
      <c r="H834" s="124"/>
      <c r="I834" s="124"/>
      <c r="J834" s="124"/>
      <c r="K834" s="401"/>
      <c r="L834" s="402"/>
      <c r="M834" s="402"/>
      <c r="N834" s="402"/>
      <c r="O834" s="402"/>
      <c r="P834" s="402"/>
      <c r="Q834" s="402"/>
      <c r="R834" s="124"/>
      <c r="S834" s="124"/>
      <c r="T834" s="124"/>
      <c r="U834" s="124"/>
      <c r="V834" s="124"/>
      <c r="W834" s="124"/>
      <c r="X834" s="124"/>
      <c r="Y834" s="124"/>
      <c r="Z834" s="124"/>
    </row>
    <row r="835" spans="1:26" ht="12.75" customHeight="1">
      <c r="A835" s="399"/>
      <c r="B835" s="400"/>
      <c r="C835" s="124"/>
      <c r="D835" s="124"/>
      <c r="E835" s="124"/>
      <c r="F835" s="124"/>
      <c r="G835" s="124"/>
      <c r="H835" s="124"/>
      <c r="I835" s="124"/>
      <c r="J835" s="124"/>
      <c r="K835" s="401"/>
      <c r="L835" s="402"/>
      <c r="M835" s="402"/>
      <c r="N835" s="402"/>
      <c r="O835" s="402"/>
      <c r="P835" s="402"/>
      <c r="Q835" s="402"/>
      <c r="R835" s="124"/>
      <c r="S835" s="124"/>
      <c r="T835" s="124"/>
      <c r="U835" s="124"/>
      <c r="V835" s="124"/>
      <c r="W835" s="124"/>
      <c r="X835" s="124"/>
      <c r="Y835" s="124"/>
      <c r="Z835" s="124"/>
    </row>
    <row r="836" spans="1:26" ht="12.75" customHeight="1">
      <c r="A836" s="399"/>
      <c r="B836" s="400"/>
      <c r="C836" s="124"/>
      <c r="D836" s="124"/>
      <c r="E836" s="124"/>
      <c r="F836" s="124"/>
      <c r="G836" s="124"/>
      <c r="H836" s="124"/>
      <c r="I836" s="124"/>
      <c r="J836" s="124"/>
      <c r="K836" s="401"/>
      <c r="L836" s="402"/>
      <c r="M836" s="402"/>
      <c r="N836" s="402"/>
      <c r="O836" s="402"/>
      <c r="P836" s="402"/>
      <c r="Q836" s="402"/>
      <c r="R836" s="124"/>
      <c r="S836" s="124"/>
      <c r="T836" s="124"/>
      <c r="U836" s="124"/>
      <c r="V836" s="124"/>
      <c r="W836" s="124"/>
      <c r="X836" s="124"/>
      <c r="Y836" s="124"/>
      <c r="Z836" s="124"/>
    </row>
    <row r="837" spans="1:26" ht="12.75" customHeight="1">
      <c r="A837" s="399"/>
      <c r="B837" s="400"/>
      <c r="C837" s="124"/>
      <c r="D837" s="124"/>
      <c r="E837" s="124"/>
      <c r="F837" s="124"/>
      <c r="G837" s="124"/>
      <c r="H837" s="124"/>
      <c r="I837" s="124"/>
      <c r="J837" s="124"/>
      <c r="K837" s="401"/>
      <c r="L837" s="402"/>
      <c r="M837" s="402"/>
      <c r="N837" s="402"/>
      <c r="O837" s="402"/>
      <c r="P837" s="402"/>
      <c r="Q837" s="402"/>
      <c r="R837" s="124"/>
      <c r="S837" s="124"/>
      <c r="T837" s="124"/>
      <c r="U837" s="124"/>
      <c r="V837" s="124"/>
      <c r="W837" s="124"/>
      <c r="X837" s="124"/>
      <c r="Y837" s="124"/>
      <c r="Z837" s="124"/>
    </row>
    <row r="838" spans="1:26" ht="12.75" customHeight="1">
      <c r="A838" s="399"/>
      <c r="B838" s="400"/>
      <c r="C838" s="124"/>
      <c r="D838" s="124"/>
      <c r="E838" s="124"/>
      <c r="F838" s="124"/>
      <c r="G838" s="124"/>
      <c r="H838" s="124"/>
      <c r="I838" s="124"/>
      <c r="J838" s="124"/>
      <c r="K838" s="401"/>
      <c r="L838" s="402"/>
      <c r="M838" s="402"/>
      <c r="N838" s="402"/>
      <c r="O838" s="402"/>
      <c r="P838" s="402"/>
      <c r="Q838" s="402"/>
      <c r="R838" s="124"/>
      <c r="S838" s="124"/>
      <c r="T838" s="124"/>
      <c r="U838" s="124"/>
      <c r="V838" s="124"/>
      <c r="W838" s="124"/>
      <c r="X838" s="124"/>
      <c r="Y838" s="124"/>
      <c r="Z838" s="124"/>
    </row>
    <row r="839" spans="1:26" ht="12.75" customHeight="1">
      <c r="A839" s="399"/>
      <c r="B839" s="400"/>
      <c r="C839" s="124"/>
      <c r="D839" s="124"/>
      <c r="E839" s="124"/>
      <c r="F839" s="124"/>
      <c r="G839" s="124"/>
      <c r="H839" s="124"/>
      <c r="I839" s="124"/>
      <c r="J839" s="124"/>
      <c r="K839" s="401"/>
      <c r="L839" s="402"/>
      <c r="M839" s="402"/>
      <c r="N839" s="402"/>
      <c r="O839" s="402"/>
      <c r="P839" s="402"/>
      <c r="Q839" s="402"/>
      <c r="R839" s="124"/>
      <c r="S839" s="124"/>
      <c r="T839" s="124"/>
      <c r="U839" s="124"/>
      <c r="V839" s="124"/>
      <c r="W839" s="124"/>
      <c r="X839" s="124"/>
      <c r="Y839" s="124"/>
      <c r="Z839" s="124"/>
    </row>
    <row r="840" spans="1:26" ht="12.75" customHeight="1">
      <c r="A840" s="399"/>
      <c r="B840" s="400"/>
      <c r="C840" s="124"/>
      <c r="D840" s="124"/>
      <c r="E840" s="124"/>
      <c r="F840" s="124"/>
      <c r="G840" s="124"/>
      <c r="H840" s="124"/>
      <c r="I840" s="124"/>
      <c r="J840" s="124"/>
      <c r="K840" s="401"/>
      <c r="L840" s="402"/>
      <c r="M840" s="402"/>
      <c r="N840" s="402"/>
      <c r="O840" s="402"/>
      <c r="P840" s="402"/>
      <c r="Q840" s="402"/>
      <c r="R840" s="124"/>
      <c r="S840" s="124"/>
      <c r="T840" s="124"/>
      <c r="U840" s="124"/>
      <c r="V840" s="124"/>
      <c r="W840" s="124"/>
      <c r="X840" s="124"/>
      <c r="Y840" s="124"/>
      <c r="Z840" s="124"/>
    </row>
    <row r="841" spans="1:26" ht="12.75" customHeight="1">
      <c r="A841" s="399"/>
      <c r="B841" s="400"/>
      <c r="C841" s="124"/>
      <c r="D841" s="124"/>
      <c r="E841" s="124"/>
      <c r="F841" s="124"/>
      <c r="G841" s="124"/>
      <c r="H841" s="124"/>
      <c r="I841" s="124"/>
      <c r="J841" s="124"/>
      <c r="K841" s="401"/>
      <c r="L841" s="402"/>
      <c r="M841" s="402"/>
      <c r="N841" s="402"/>
      <c r="O841" s="402"/>
      <c r="P841" s="402"/>
      <c r="Q841" s="402"/>
      <c r="R841" s="124"/>
      <c r="S841" s="124"/>
      <c r="T841" s="124"/>
      <c r="U841" s="124"/>
      <c r="V841" s="124"/>
      <c r="W841" s="124"/>
      <c r="X841" s="124"/>
      <c r="Y841" s="124"/>
      <c r="Z841" s="124"/>
    </row>
    <row r="842" spans="1:26" ht="12.75" customHeight="1">
      <c r="A842" s="399"/>
      <c r="B842" s="400"/>
      <c r="C842" s="124"/>
      <c r="D842" s="124"/>
      <c r="E842" s="124"/>
      <c r="F842" s="124"/>
      <c r="G842" s="124"/>
      <c r="H842" s="124"/>
      <c r="I842" s="124"/>
      <c r="J842" s="124"/>
      <c r="K842" s="401"/>
      <c r="L842" s="402"/>
      <c r="M842" s="402"/>
      <c r="N842" s="402"/>
      <c r="O842" s="402"/>
      <c r="P842" s="402"/>
      <c r="Q842" s="402"/>
      <c r="R842" s="124"/>
      <c r="S842" s="124"/>
      <c r="T842" s="124"/>
      <c r="U842" s="124"/>
      <c r="V842" s="124"/>
      <c r="W842" s="124"/>
      <c r="X842" s="124"/>
      <c r="Y842" s="124"/>
      <c r="Z842" s="124"/>
    </row>
    <row r="843" spans="1:26" ht="12.75" customHeight="1">
      <c r="A843" s="399"/>
      <c r="B843" s="400"/>
      <c r="C843" s="124"/>
      <c r="D843" s="124"/>
      <c r="E843" s="124"/>
      <c r="F843" s="124"/>
      <c r="G843" s="124"/>
      <c r="H843" s="124"/>
      <c r="I843" s="124"/>
      <c r="J843" s="124"/>
      <c r="K843" s="401"/>
      <c r="L843" s="402"/>
      <c r="M843" s="402"/>
      <c r="N843" s="402"/>
      <c r="O843" s="402"/>
      <c r="P843" s="402"/>
      <c r="Q843" s="402"/>
      <c r="R843" s="124"/>
      <c r="S843" s="124"/>
      <c r="T843" s="124"/>
      <c r="U843" s="124"/>
      <c r="V843" s="124"/>
      <c r="W843" s="124"/>
      <c r="X843" s="124"/>
      <c r="Y843" s="124"/>
      <c r="Z843" s="124"/>
    </row>
    <row r="844" spans="1:26" ht="12.75" customHeight="1">
      <c r="A844" s="399"/>
      <c r="B844" s="400"/>
      <c r="C844" s="124"/>
      <c r="D844" s="124"/>
      <c r="E844" s="124"/>
      <c r="F844" s="124"/>
      <c r="G844" s="124"/>
      <c r="H844" s="124"/>
      <c r="I844" s="124"/>
      <c r="J844" s="124"/>
      <c r="K844" s="401"/>
      <c r="L844" s="402"/>
      <c r="M844" s="402"/>
      <c r="N844" s="402"/>
      <c r="O844" s="402"/>
      <c r="P844" s="402"/>
      <c r="Q844" s="402"/>
      <c r="R844" s="124"/>
      <c r="S844" s="124"/>
      <c r="T844" s="124"/>
      <c r="U844" s="124"/>
      <c r="V844" s="124"/>
      <c r="W844" s="124"/>
      <c r="X844" s="124"/>
      <c r="Y844" s="124"/>
      <c r="Z844" s="124"/>
    </row>
    <row r="845" spans="1:26" ht="12.75" customHeight="1">
      <c r="A845" s="399"/>
      <c r="B845" s="400"/>
      <c r="C845" s="124"/>
      <c r="D845" s="124"/>
      <c r="E845" s="124"/>
      <c r="F845" s="124"/>
      <c r="G845" s="124"/>
      <c r="H845" s="124"/>
      <c r="I845" s="124"/>
      <c r="J845" s="124"/>
      <c r="K845" s="401"/>
      <c r="L845" s="402"/>
      <c r="M845" s="402"/>
      <c r="N845" s="402"/>
      <c r="O845" s="402"/>
      <c r="P845" s="402"/>
      <c r="Q845" s="402"/>
      <c r="R845" s="124"/>
      <c r="S845" s="124"/>
      <c r="T845" s="124"/>
      <c r="U845" s="124"/>
      <c r="V845" s="124"/>
      <c r="W845" s="124"/>
      <c r="X845" s="124"/>
      <c r="Y845" s="124"/>
      <c r="Z845" s="124"/>
    </row>
    <row r="846" spans="1:26" ht="12.75" customHeight="1">
      <c r="A846" s="399"/>
      <c r="B846" s="400"/>
      <c r="C846" s="124"/>
      <c r="D846" s="124"/>
      <c r="E846" s="124"/>
      <c r="F846" s="124"/>
      <c r="G846" s="124"/>
      <c r="H846" s="124"/>
      <c r="I846" s="124"/>
      <c r="J846" s="124"/>
      <c r="K846" s="401"/>
      <c r="L846" s="402"/>
      <c r="M846" s="402"/>
      <c r="N846" s="402"/>
      <c r="O846" s="402"/>
      <c r="P846" s="402"/>
      <c r="Q846" s="402"/>
      <c r="R846" s="124"/>
      <c r="S846" s="124"/>
      <c r="T846" s="124"/>
      <c r="U846" s="124"/>
      <c r="V846" s="124"/>
      <c r="W846" s="124"/>
      <c r="X846" s="124"/>
      <c r="Y846" s="124"/>
      <c r="Z846" s="124"/>
    </row>
    <row r="847" spans="1:26" ht="12.75" customHeight="1">
      <c r="A847" s="399"/>
      <c r="B847" s="400"/>
      <c r="C847" s="124"/>
      <c r="D847" s="124"/>
      <c r="E847" s="124"/>
      <c r="F847" s="124"/>
      <c r="G847" s="124"/>
      <c r="H847" s="124"/>
      <c r="I847" s="124"/>
      <c r="J847" s="124"/>
      <c r="K847" s="401"/>
      <c r="L847" s="402"/>
      <c r="M847" s="402"/>
      <c r="N847" s="402"/>
      <c r="O847" s="402"/>
      <c r="P847" s="402"/>
      <c r="Q847" s="402"/>
      <c r="R847" s="124"/>
      <c r="S847" s="124"/>
      <c r="T847" s="124"/>
      <c r="U847" s="124"/>
      <c r="V847" s="124"/>
      <c r="W847" s="124"/>
      <c r="X847" s="124"/>
      <c r="Y847" s="124"/>
      <c r="Z847" s="124"/>
    </row>
    <row r="848" spans="1:26" ht="12.75" customHeight="1">
      <c r="A848" s="399"/>
      <c r="B848" s="400"/>
      <c r="C848" s="124"/>
      <c r="D848" s="124"/>
      <c r="E848" s="124"/>
      <c r="F848" s="124"/>
      <c r="G848" s="124"/>
      <c r="H848" s="124"/>
      <c r="I848" s="124"/>
      <c r="J848" s="124"/>
      <c r="K848" s="401"/>
      <c r="L848" s="402"/>
      <c r="M848" s="402"/>
      <c r="N848" s="402"/>
      <c r="O848" s="402"/>
      <c r="P848" s="402"/>
      <c r="Q848" s="402"/>
      <c r="R848" s="124"/>
      <c r="S848" s="124"/>
      <c r="T848" s="124"/>
      <c r="U848" s="124"/>
      <c r="V848" s="124"/>
      <c r="W848" s="124"/>
      <c r="X848" s="124"/>
      <c r="Y848" s="124"/>
      <c r="Z848" s="124"/>
    </row>
    <row r="849" spans="1:26" ht="12.75" customHeight="1">
      <c r="A849" s="399"/>
      <c r="B849" s="400"/>
      <c r="C849" s="124"/>
      <c r="D849" s="124"/>
      <c r="E849" s="124"/>
      <c r="F849" s="124"/>
      <c r="G849" s="124"/>
      <c r="H849" s="124"/>
      <c r="I849" s="124"/>
      <c r="J849" s="124"/>
      <c r="K849" s="401"/>
      <c r="L849" s="402"/>
      <c r="M849" s="402"/>
      <c r="N849" s="402"/>
      <c r="O849" s="402"/>
      <c r="P849" s="402"/>
      <c r="Q849" s="402"/>
      <c r="R849" s="124"/>
      <c r="S849" s="124"/>
      <c r="T849" s="124"/>
      <c r="U849" s="124"/>
      <c r="V849" s="124"/>
      <c r="W849" s="124"/>
      <c r="X849" s="124"/>
      <c r="Y849" s="124"/>
      <c r="Z849" s="124"/>
    </row>
    <row r="850" spans="1:26" ht="12.75" customHeight="1">
      <c r="A850" s="399"/>
      <c r="B850" s="400"/>
      <c r="C850" s="124"/>
      <c r="D850" s="124"/>
      <c r="E850" s="124"/>
      <c r="F850" s="124"/>
      <c r="G850" s="124"/>
      <c r="H850" s="124"/>
      <c r="I850" s="124"/>
      <c r="J850" s="124"/>
      <c r="K850" s="401"/>
      <c r="L850" s="402"/>
      <c r="M850" s="402"/>
      <c r="N850" s="402"/>
      <c r="O850" s="402"/>
      <c r="P850" s="402"/>
      <c r="Q850" s="402"/>
      <c r="R850" s="124"/>
      <c r="S850" s="124"/>
      <c r="T850" s="124"/>
      <c r="U850" s="124"/>
      <c r="V850" s="124"/>
      <c r="W850" s="124"/>
      <c r="X850" s="124"/>
      <c r="Y850" s="124"/>
      <c r="Z850" s="124"/>
    </row>
    <row r="851" spans="1:26" ht="12.75" customHeight="1">
      <c r="A851" s="399"/>
      <c r="B851" s="400"/>
      <c r="C851" s="124"/>
      <c r="D851" s="124"/>
      <c r="E851" s="124"/>
      <c r="F851" s="124"/>
      <c r="G851" s="124"/>
      <c r="H851" s="124"/>
      <c r="I851" s="124"/>
      <c r="J851" s="124"/>
      <c r="K851" s="401"/>
      <c r="L851" s="402"/>
      <c r="M851" s="402"/>
      <c r="N851" s="402"/>
      <c r="O851" s="402"/>
      <c r="P851" s="402"/>
      <c r="Q851" s="402"/>
      <c r="R851" s="124"/>
      <c r="S851" s="124"/>
      <c r="T851" s="124"/>
      <c r="U851" s="124"/>
      <c r="V851" s="124"/>
      <c r="W851" s="124"/>
      <c r="X851" s="124"/>
      <c r="Y851" s="124"/>
      <c r="Z851" s="124"/>
    </row>
    <row r="852" spans="1:26" ht="12.75" customHeight="1">
      <c r="A852" s="399"/>
      <c r="B852" s="400"/>
      <c r="C852" s="124"/>
      <c r="D852" s="124"/>
      <c r="E852" s="124"/>
      <c r="F852" s="124"/>
      <c r="G852" s="124"/>
      <c r="H852" s="124"/>
      <c r="I852" s="124"/>
      <c r="J852" s="124"/>
      <c r="K852" s="401"/>
      <c r="L852" s="402"/>
      <c r="M852" s="402"/>
      <c r="N852" s="402"/>
      <c r="O852" s="402"/>
      <c r="P852" s="402"/>
      <c r="Q852" s="402"/>
      <c r="R852" s="124"/>
      <c r="S852" s="124"/>
      <c r="T852" s="124"/>
      <c r="U852" s="124"/>
      <c r="V852" s="124"/>
      <c r="W852" s="124"/>
      <c r="X852" s="124"/>
      <c r="Y852" s="124"/>
      <c r="Z852" s="124"/>
    </row>
    <row r="853" spans="1:26" ht="12.75" customHeight="1">
      <c r="A853" s="399"/>
      <c r="B853" s="400"/>
      <c r="C853" s="124"/>
      <c r="D853" s="124"/>
      <c r="E853" s="124"/>
      <c r="F853" s="124"/>
      <c r="G853" s="124"/>
      <c r="H853" s="124"/>
      <c r="I853" s="124"/>
      <c r="J853" s="124"/>
      <c r="K853" s="401"/>
      <c r="L853" s="402"/>
      <c r="M853" s="402"/>
      <c r="N853" s="402"/>
      <c r="O853" s="402"/>
      <c r="P853" s="402"/>
      <c r="Q853" s="402"/>
      <c r="R853" s="124"/>
      <c r="S853" s="124"/>
      <c r="T853" s="124"/>
      <c r="U853" s="124"/>
      <c r="V853" s="124"/>
      <c r="W853" s="124"/>
      <c r="X853" s="124"/>
      <c r="Y853" s="124"/>
      <c r="Z853" s="124"/>
    </row>
    <row r="854" spans="1:26" ht="12.75" customHeight="1">
      <c r="A854" s="399"/>
      <c r="B854" s="400"/>
      <c r="C854" s="124"/>
      <c r="D854" s="124"/>
      <c r="E854" s="124"/>
      <c r="F854" s="124"/>
      <c r="G854" s="124"/>
      <c r="H854" s="124"/>
      <c r="I854" s="124"/>
      <c r="J854" s="124"/>
      <c r="K854" s="401"/>
      <c r="L854" s="402"/>
      <c r="M854" s="402"/>
      <c r="N854" s="402"/>
      <c r="O854" s="402"/>
      <c r="P854" s="402"/>
      <c r="Q854" s="402"/>
      <c r="R854" s="124"/>
      <c r="S854" s="124"/>
      <c r="T854" s="124"/>
      <c r="U854" s="124"/>
      <c r="V854" s="124"/>
      <c r="W854" s="124"/>
      <c r="X854" s="124"/>
      <c r="Y854" s="124"/>
      <c r="Z854" s="124"/>
    </row>
    <row r="855" spans="1:26" ht="12.75" customHeight="1">
      <c r="A855" s="399"/>
      <c r="B855" s="400"/>
      <c r="C855" s="124"/>
      <c r="D855" s="124"/>
      <c r="E855" s="124"/>
      <c r="F855" s="124"/>
      <c r="G855" s="124"/>
      <c r="H855" s="124"/>
      <c r="I855" s="124"/>
      <c r="J855" s="124"/>
      <c r="K855" s="401"/>
      <c r="L855" s="402"/>
      <c r="M855" s="402"/>
      <c r="N855" s="402"/>
      <c r="O855" s="402"/>
      <c r="P855" s="402"/>
      <c r="Q855" s="402"/>
      <c r="R855" s="124"/>
      <c r="S855" s="124"/>
      <c r="T855" s="124"/>
      <c r="U855" s="124"/>
      <c r="V855" s="124"/>
      <c r="W855" s="124"/>
      <c r="X855" s="124"/>
      <c r="Y855" s="124"/>
      <c r="Z855" s="124"/>
    </row>
    <row r="856" spans="1:26" ht="12.75" customHeight="1">
      <c r="A856" s="399"/>
      <c r="B856" s="400"/>
      <c r="C856" s="124"/>
      <c r="D856" s="124"/>
      <c r="E856" s="124"/>
      <c r="F856" s="124"/>
      <c r="G856" s="124"/>
      <c r="H856" s="124"/>
      <c r="I856" s="124"/>
      <c r="J856" s="124"/>
      <c r="K856" s="401"/>
      <c r="L856" s="402"/>
      <c r="M856" s="402"/>
      <c r="N856" s="402"/>
      <c r="O856" s="402"/>
      <c r="P856" s="402"/>
      <c r="Q856" s="402"/>
      <c r="R856" s="124"/>
      <c r="S856" s="124"/>
      <c r="T856" s="124"/>
      <c r="U856" s="124"/>
      <c r="V856" s="124"/>
      <c r="W856" s="124"/>
      <c r="X856" s="124"/>
      <c r="Y856" s="124"/>
      <c r="Z856" s="124"/>
    </row>
    <row r="857" spans="1:26" ht="12.75" customHeight="1">
      <c r="A857" s="399"/>
      <c r="B857" s="400"/>
      <c r="C857" s="124"/>
      <c r="D857" s="124"/>
      <c r="E857" s="124"/>
      <c r="F857" s="124"/>
      <c r="G857" s="124"/>
      <c r="H857" s="124"/>
      <c r="I857" s="124"/>
      <c r="J857" s="124"/>
      <c r="K857" s="401"/>
      <c r="L857" s="402"/>
      <c r="M857" s="402"/>
      <c r="N857" s="402"/>
      <c r="O857" s="402"/>
      <c r="P857" s="402"/>
      <c r="Q857" s="402"/>
      <c r="R857" s="124"/>
      <c r="S857" s="124"/>
      <c r="T857" s="124"/>
      <c r="U857" s="124"/>
      <c r="V857" s="124"/>
      <c r="W857" s="124"/>
      <c r="X857" s="124"/>
      <c r="Y857" s="124"/>
      <c r="Z857" s="124"/>
    </row>
    <row r="858" spans="1:26" ht="12.75" customHeight="1">
      <c r="A858" s="399"/>
      <c r="B858" s="400"/>
      <c r="C858" s="124"/>
      <c r="D858" s="124"/>
      <c r="E858" s="124"/>
      <c r="F858" s="124"/>
      <c r="G858" s="124"/>
      <c r="H858" s="124"/>
      <c r="I858" s="124"/>
      <c r="J858" s="124"/>
      <c r="K858" s="401"/>
      <c r="L858" s="402"/>
      <c r="M858" s="402"/>
      <c r="N858" s="402"/>
      <c r="O858" s="402"/>
      <c r="P858" s="402"/>
      <c r="Q858" s="402"/>
      <c r="R858" s="124"/>
      <c r="S858" s="124"/>
      <c r="T858" s="124"/>
      <c r="U858" s="124"/>
      <c r="V858" s="124"/>
      <c r="W858" s="124"/>
      <c r="X858" s="124"/>
      <c r="Y858" s="124"/>
      <c r="Z858" s="124"/>
    </row>
    <row r="859" spans="1:26" ht="12.75" customHeight="1">
      <c r="A859" s="399"/>
      <c r="B859" s="400"/>
      <c r="C859" s="124"/>
      <c r="D859" s="124"/>
      <c r="E859" s="124"/>
      <c r="F859" s="124"/>
      <c r="G859" s="124"/>
      <c r="H859" s="124"/>
      <c r="I859" s="124"/>
      <c r="J859" s="124"/>
      <c r="K859" s="401"/>
      <c r="L859" s="402"/>
      <c r="M859" s="402"/>
      <c r="N859" s="402"/>
      <c r="O859" s="402"/>
      <c r="P859" s="402"/>
      <c r="Q859" s="402"/>
      <c r="R859" s="124"/>
      <c r="S859" s="124"/>
      <c r="T859" s="124"/>
      <c r="U859" s="124"/>
      <c r="V859" s="124"/>
      <c r="W859" s="124"/>
      <c r="X859" s="124"/>
      <c r="Y859" s="124"/>
      <c r="Z859" s="124"/>
    </row>
    <row r="860" spans="1:26" ht="12.75" customHeight="1">
      <c r="A860" s="399"/>
      <c r="B860" s="400"/>
      <c r="C860" s="124"/>
      <c r="D860" s="124"/>
      <c r="E860" s="124"/>
      <c r="F860" s="124"/>
      <c r="G860" s="124"/>
      <c r="H860" s="124"/>
      <c r="I860" s="124"/>
      <c r="J860" s="124"/>
      <c r="K860" s="401"/>
      <c r="L860" s="402"/>
      <c r="M860" s="402"/>
      <c r="N860" s="402"/>
      <c r="O860" s="402"/>
      <c r="P860" s="402"/>
      <c r="Q860" s="402"/>
      <c r="R860" s="124"/>
      <c r="S860" s="124"/>
      <c r="T860" s="124"/>
      <c r="U860" s="124"/>
      <c r="V860" s="124"/>
      <c r="W860" s="124"/>
      <c r="X860" s="124"/>
      <c r="Y860" s="124"/>
      <c r="Z860" s="124"/>
    </row>
    <row r="861" spans="1:26" ht="12.75" customHeight="1">
      <c r="A861" s="399"/>
      <c r="B861" s="400"/>
      <c r="C861" s="124"/>
      <c r="D861" s="124"/>
      <c r="E861" s="124"/>
      <c r="F861" s="124"/>
      <c r="G861" s="124"/>
      <c r="H861" s="124"/>
      <c r="I861" s="124"/>
      <c r="J861" s="124"/>
      <c r="K861" s="401"/>
      <c r="L861" s="402"/>
      <c r="M861" s="402"/>
      <c r="N861" s="402"/>
      <c r="O861" s="402"/>
      <c r="P861" s="402"/>
      <c r="Q861" s="402"/>
      <c r="R861" s="124"/>
      <c r="S861" s="124"/>
      <c r="T861" s="124"/>
      <c r="U861" s="124"/>
      <c r="V861" s="124"/>
      <c r="W861" s="124"/>
      <c r="X861" s="124"/>
      <c r="Y861" s="124"/>
      <c r="Z861" s="124"/>
    </row>
    <row r="862" spans="1:26" ht="12.75" customHeight="1">
      <c r="A862" s="399"/>
      <c r="B862" s="400"/>
      <c r="C862" s="124"/>
      <c r="D862" s="124"/>
      <c r="E862" s="124"/>
      <c r="F862" s="124"/>
      <c r="G862" s="124"/>
      <c r="H862" s="124"/>
      <c r="I862" s="124"/>
      <c r="J862" s="124"/>
      <c r="K862" s="401"/>
      <c r="L862" s="402"/>
      <c r="M862" s="402"/>
      <c r="N862" s="402"/>
      <c r="O862" s="402"/>
      <c r="P862" s="402"/>
      <c r="Q862" s="402"/>
      <c r="R862" s="124"/>
      <c r="S862" s="124"/>
      <c r="T862" s="124"/>
      <c r="U862" s="124"/>
      <c r="V862" s="124"/>
      <c r="W862" s="124"/>
      <c r="X862" s="124"/>
      <c r="Y862" s="124"/>
      <c r="Z862" s="124"/>
    </row>
    <row r="863" spans="1:26" ht="12.75" customHeight="1">
      <c r="A863" s="399"/>
      <c r="B863" s="400"/>
      <c r="C863" s="124"/>
      <c r="D863" s="124"/>
      <c r="E863" s="124"/>
      <c r="F863" s="124"/>
      <c r="G863" s="124"/>
      <c r="H863" s="124"/>
      <c r="I863" s="124"/>
      <c r="J863" s="124"/>
      <c r="K863" s="401"/>
      <c r="L863" s="402"/>
      <c r="M863" s="402"/>
      <c r="N863" s="402"/>
      <c r="O863" s="402"/>
      <c r="P863" s="402"/>
      <c r="Q863" s="402"/>
      <c r="R863" s="124"/>
      <c r="S863" s="124"/>
      <c r="T863" s="124"/>
      <c r="U863" s="124"/>
      <c r="V863" s="124"/>
      <c r="W863" s="124"/>
      <c r="X863" s="124"/>
      <c r="Y863" s="124"/>
      <c r="Z863" s="124"/>
    </row>
    <row r="864" spans="1:26" ht="12.75" customHeight="1">
      <c r="A864" s="399"/>
      <c r="B864" s="400"/>
      <c r="C864" s="124"/>
      <c r="D864" s="124"/>
      <c r="E864" s="124"/>
      <c r="F864" s="124"/>
      <c r="G864" s="124"/>
      <c r="H864" s="124"/>
      <c r="I864" s="124"/>
      <c r="J864" s="124"/>
      <c r="K864" s="401"/>
      <c r="L864" s="402"/>
      <c r="M864" s="402"/>
      <c r="N864" s="402"/>
      <c r="O864" s="402"/>
      <c r="P864" s="402"/>
      <c r="Q864" s="402"/>
      <c r="R864" s="124"/>
      <c r="S864" s="124"/>
      <c r="T864" s="124"/>
      <c r="U864" s="124"/>
      <c r="V864" s="124"/>
      <c r="W864" s="124"/>
      <c r="X864" s="124"/>
      <c r="Y864" s="124"/>
      <c r="Z864" s="124"/>
    </row>
    <row r="865" spans="1:26" ht="12.75" customHeight="1">
      <c r="A865" s="399"/>
      <c r="B865" s="400"/>
      <c r="C865" s="124"/>
      <c r="D865" s="124"/>
      <c r="E865" s="124"/>
      <c r="F865" s="124"/>
      <c r="G865" s="124"/>
      <c r="H865" s="124"/>
      <c r="I865" s="124"/>
      <c r="J865" s="124"/>
      <c r="K865" s="401"/>
      <c r="L865" s="402"/>
      <c r="M865" s="402"/>
      <c r="N865" s="402"/>
      <c r="O865" s="402"/>
      <c r="P865" s="402"/>
      <c r="Q865" s="402"/>
      <c r="R865" s="124"/>
      <c r="S865" s="124"/>
      <c r="T865" s="124"/>
      <c r="U865" s="124"/>
      <c r="V865" s="124"/>
      <c r="W865" s="124"/>
      <c r="X865" s="124"/>
      <c r="Y865" s="124"/>
      <c r="Z865" s="124"/>
    </row>
    <row r="866" spans="1:26" ht="12.75" customHeight="1">
      <c r="A866" s="399"/>
      <c r="B866" s="400"/>
      <c r="C866" s="124"/>
      <c r="D866" s="124"/>
      <c r="E866" s="124"/>
      <c r="F866" s="124"/>
      <c r="G866" s="124"/>
      <c r="H866" s="124"/>
      <c r="I866" s="124"/>
      <c r="J866" s="124"/>
      <c r="K866" s="401"/>
      <c r="L866" s="402"/>
      <c r="M866" s="402"/>
      <c r="N866" s="402"/>
      <c r="O866" s="402"/>
      <c r="P866" s="402"/>
      <c r="Q866" s="402"/>
      <c r="R866" s="124"/>
      <c r="S866" s="124"/>
      <c r="T866" s="124"/>
      <c r="U866" s="124"/>
      <c r="V866" s="124"/>
      <c r="W866" s="124"/>
      <c r="X866" s="124"/>
      <c r="Y866" s="124"/>
      <c r="Z866" s="124"/>
    </row>
    <row r="867" spans="1:26" ht="12.75" customHeight="1">
      <c r="A867" s="399"/>
      <c r="B867" s="400"/>
      <c r="C867" s="124"/>
      <c r="D867" s="124"/>
      <c r="E867" s="124"/>
      <c r="F867" s="124"/>
      <c r="G867" s="124"/>
      <c r="H867" s="124"/>
      <c r="I867" s="124"/>
      <c r="J867" s="124"/>
      <c r="K867" s="401"/>
      <c r="L867" s="402"/>
      <c r="M867" s="402"/>
      <c r="N867" s="402"/>
      <c r="O867" s="402"/>
      <c r="P867" s="402"/>
      <c r="Q867" s="402"/>
      <c r="R867" s="124"/>
      <c r="S867" s="124"/>
      <c r="T867" s="124"/>
      <c r="U867" s="124"/>
      <c r="V867" s="124"/>
      <c r="W867" s="124"/>
      <c r="X867" s="124"/>
      <c r="Y867" s="124"/>
      <c r="Z867" s="124"/>
    </row>
    <row r="868" spans="1:26" ht="12.75" customHeight="1">
      <c r="A868" s="399"/>
      <c r="B868" s="400"/>
      <c r="C868" s="124"/>
      <c r="D868" s="124"/>
      <c r="E868" s="124"/>
      <c r="F868" s="124"/>
      <c r="G868" s="124"/>
      <c r="H868" s="124"/>
      <c r="I868" s="124"/>
      <c r="J868" s="124"/>
      <c r="K868" s="401"/>
      <c r="L868" s="402"/>
      <c r="M868" s="402"/>
      <c r="N868" s="402"/>
      <c r="O868" s="402"/>
      <c r="P868" s="402"/>
      <c r="Q868" s="402"/>
      <c r="R868" s="124"/>
      <c r="S868" s="124"/>
      <c r="T868" s="124"/>
      <c r="U868" s="124"/>
      <c r="V868" s="124"/>
      <c r="W868" s="124"/>
      <c r="X868" s="124"/>
      <c r="Y868" s="124"/>
      <c r="Z868" s="124"/>
    </row>
    <row r="869" spans="1:26" ht="12.75" customHeight="1">
      <c r="A869" s="399"/>
      <c r="B869" s="400"/>
      <c r="C869" s="124"/>
      <c r="D869" s="124"/>
      <c r="E869" s="124"/>
      <c r="F869" s="124"/>
      <c r="G869" s="124"/>
      <c r="H869" s="124"/>
      <c r="I869" s="124"/>
      <c r="J869" s="124"/>
      <c r="K869" s="401"/>
      <c r="L869" s="402"/>
      <c r="M869" s="402"/>
      <c r="N869" s="402"/>
      <c r="O869" s="402"/>
      <c r="P869" s="402"/>
      <c r="Q869" s="402"/>
      <c r="R869" s="124"/>
      <c r="S869" s="124"/>
      <c r="T869" s="124"/>
      <c r="U869" s="124"/>
      <c r="V869" s="124"/>
      <c r="W869" s="124"/>
      <c r="X869" s="124"/>
      <c r="Y869" s="124"/>
      <c r="Z869" s="124"/>
    </row>
    <row r="870" spans="1:26" ht="12.75" customHeight="1">
      <c r="A870" s="399"/>
      <c r="B870" s="400"/>
      <c r="C870" s="124"/>
      <c r="D870" s="124"/>
      <c r="E870" s="124"/>
      <c r="F870" s="124"/>
      <c r="G870" s="124"/>
      <c r="H870" s="124"/>
      <c r="I870" s="124"/>
      <c r="J870" s="124"/>
      <c r="K870" s="401"/>
      <c r="L870" s="402"/>
      <c r="M870" s="402"/>
      <c r="N870" s="402"/>
      <c r="O870" s="402"/>
      <c r="P870" s="402"/>
      <c r="Q870" s="402"/>
      <c r="R870" s="124"/>
      <c r="S870" s="124"/>
      <c r="T870" s="124"/>
      <c r="U870" s="124"/>
      <c r="V870" s="124"/>
      <c r="W870" s="124"/>
      <c r="X870" s="124"/>
      <c r="Y870" s="124"/>
      <c r="Z870" s="124"/>
    </row>
    <row r="871" spans="1:26" ht="12.75" customHeight="1">
      <c r="A871" s="399"/>
      <c r="B871" s="400"/>
      <c r="C871" s="124"/>
      <c r="D871" s="124"/>
      <c r="E871" s="124"/>
      <c r="F871" s="124"/>
      <c r="G871" s="124"/>
      <c r="H871" s="124"/>
      <c r="I871" s="124"/>
      <c r="J871" s="124"/>
      <c r="K871" s="401"/>
      <c r="L871" s="402"/>
      <c r="M871" s="402"/>
      <c r="N871" s="402"/>
      <c r="O871" s="402"/>
      <c r="P871" s="402"/>
      <c r="Q871" s="402"/>
      <c r="R871" s="124"/>
      <c r="S871" s="124"/>
      <c r="T871" s="124"/>
      <c r="U871" s="124"/>
      <c r="V871" s="124"/>
      <c r="W871" s="124"/>
      <c r="X871" s="124"/>
      <c r="Y871" s="124"/>
      <c r="Z871" s="124"/>
    </row>
    <row r="872" spans="1:26" ht="12.75" customHeight="1">
      <c r="A872" s="399"/>
      <c r="B872" s="400"/>
      <c r="C872" s="124"/>
      <c r="D872" s="124"/>
      <c r="E872" s="124"/>
      <c r="F872" s="124"/>
      <c r="G872" s="124"/>
      <c r="H872" s="124"/>
      <c r="I872" s="124"/>
      <c r="J872" s="124"/>
      <c r="K872" s="401"/>
      <c r="L872" s="402"/>
      <c r="M872" s="402"/>
      <c r="N872" s="402"/>
      <c r="O872" s="402"/>
      <c r="P872" s="402"/>
      <c r="Q872" s="402"/>
      <c r="R872" s="124"/>
      <c r="S872" s="124"/>
      <c r="T872" s="124"/>
      <c r="U872" s="124"/>
      <c r="V872" s="124"/>
      <c r="W872" s="124"/>
      <c r="X872" s="124"/>
      <c r="Y872" s="124"/>
      <c r="Z872" s="124"/>
    </row>
    <row r="873" spans="1:26" ht="12.75" customHeight="1">
      <c r="A873" s="399"/>
      <c r="B873" s="400"/>
      <c r="C873" s="124"/>
      <c r="D873" s="124"/>
      <c r="E873" s="124"/>
      <c r="F873" s="124"/>
      <c r="G873" s="124"/>
      <c r="H873" s="124"/>
      <c r="I873" s="124"/>
      <c r="J873" s="124"/>
      <c r="K873" s="401"/>
      <c r="L873" s="402"/>
      <c r="M873" s="402"/>
      <c r="N873" s="402"/>
      <c r="O873" s="402"/>
      <c r="P873" s="402"/>
      <c r="Q873" s="402"/>
      <c r="R873" s="124"/>
      <c r="S873" s="124"/>
      <c r="T873" s="124"/>
      <c r="U873" s="124"/>
      <c r="V873" s="124"/>
      <c r="W873" s="124"/>
      <c r="X873" s="124"/>
      <c r="Y873" s="124"/>
      <c r="Z873" s="124"/>
    </row>
    <row r="874" spans="1:26" ht="12.75" customHeight="1">
      <c r="A874" s="399"/>
      <c r="B874" s="400"/>
      <c r="C874" s="124"/>
      <c r="D874" s="124"/>
      <c r="E874" s="124"/>
      <c r="F874" s="124"/>
      <c r="G874" s="124"/>
      <c r="H874" s="124"/>
      <c r="I874" s="124"/>
      <c r="J874" s="124"/>
      <c r="K874" s="401"/>
      <c r="L874" s="402"/>
      <c r="M874" s="402"/>
      <c r="N874" s="402"/>
      <c r="O874" s="402"/>
      <c r="P874" s="402"/>
      <c r="Q874" s="402"/>
      <c r="R874" s="124"/>
      <c r="S874" s="124"/>
      <c r="T874" s="124"/>
      <c r="U874" s="124"/>
      <c r="V874" s="124"/>
      <c r="W874" s="124"/>
      <c r="X874" s="124"/>
      <c r="Y874" s="124"/>
      <c r="Z874" s="124"/>
    </row>
    <row r="875" spans="1:26" ht="12.75" customHeight="1">
      <c r="A875" s="399"/>
      <c r="B875" s="400"/>
      <c r="C875" s="124"/>
      <c r="D875" s="124"/>
      <c r="E875" s="124"/>
      <c r="F875" s="124"/>
      <c r="G875" s="124"/>
      <c r="H875" s="124"/>
      <c r="I875" s="124"/>
      <c r="J875" s="124"/>
      <c r="K875" s="401"/>
      <c r="L875" s="402"/>
      <c r="M875" s="402"/>
      <c r="N875" s="402"/>
      <c r="O875" s="402"/>
      <c r="P875" s="402"/>
      <c r="Q875" s="402"/>
      <c r="R875" s="124"/>
      <c r="S875" s="124"/>
      <c r="T875" s="124"/>
      <c r="U875" s="124"/>
      <c r="V875" s="124"/>
      <c r="W875" s="124"/>
      <c r="X875" s="124"/>
      <c r="Y875" s="124"/>
      <c r="Z875" s="124"/>
    </row>
    <row r="876" spans="1:26" ht="12.75" customHeight="1">
      <c r="A876" s="399"/>
      <c r="B876" s="400"/>
      <c r="C876" s="124"/>
      <c r="D876" s="124"/>
      <c r="E876" s="124"/>
      <c r="F876" s="124"/>
      <c r="G876" s="124"/>
      <c r="H876" s="124"/>
      <c r="I876" s="124"/>
      <c r="J876" s="124"/>
      <c r="K876" s="401"/>
      <c r="L876" s="402"/>
      <c r="M876" s="402"/>
      <c r="N876" s="402"/>
      <c r="O876" s="402"/>
      <c r="P876" s="402"/>
      <c r="Q876" s="402"/>
      <c r="R876" s="124"/>
      <c r="S876" s="124"/>
      <c r="T876" s="124"/>
      <c r="U876" s="124"/>
      <c r="V876" s="124"/>
      <c r="W876" s="124"/>
      <c r="X876" s="124"/>
      <c r="Y876" s="124"/>
      <c r="Z876" s="124"/>
    </row>
    <row r="877" spans="1:26" ht="12.75" customHeight="1">
      <c r="A877" s="399"/>
      <c r="B877" s="400"/>
      <c r="C877" s="124"/>
      <c r="D877" s="124"/>
      <c r="E877" s="124"/>
      <c r="F877" s="124"/>
      <c r="G877" s="124"/>
      <c r="H877" s="124"/>
      <c r="I877" s="124"/>
      <c r="J877" s="124"/>
      <c r="K877" s="401"/>
      <c r="L877" s="402"/>
      <c r="M877" s="402"/>
      <c r="N877" s="402"/>
      <c r="O877" s="402"/>
      <c r="P877" s="402"/>
      <c r="Q877" s="402"/>
      <c r="R877" s="124"/>
      <c r="S877" s="124"/>
      <c r="T877" s="124"/>
      <c r="U877" s="124"/>
      <c r="V877" s="124"/>
      <c r="W877" s="124"/>
      <c r="X877" s="124"/>
      <c r="Y877" s="124"/>
      <c r="Z877" s="124"/>
    </row>
    <row r="878" spans="1:26" ht="12.75" customHeight="1">
      <c r="A878" s="399"/>
      <c r="B878" s="400"/>
      <c r="C878" s="124"/>
      <c r="D878" s="124"/>
      <c r="E878" s="124"/>
      <c r="F878" s="124"/>
      <c r="G878" s="124"/>
      <c r="H878" s="124"/>
      <c r="I878" s="124"/>
      <c r="J878" s="124"/>
      <c r="K878" s="401"/>
      <c r="L878" s="402"/>
      <c r="M878" s="402"/>
      <c r="N878" s="402"/>
      <c r="O878" s="402"/>
      <c r="P878" s="402"/>
      <c r="Q878" s="402"/>
      <c r="R878" s="124"/>
      <c r="S878" s="124"/>
      <c r="T878" s="124"/>
      <c r="U878" s="124"/>
      <c r="V878" s="124"/>
      <c r="W878" s="124"/>
      <c r="X878" s="124"/>
      <c r="Y878" s="124"/>
      <c r="Z878" s="124"/>
    </row>
    <row r="879" spans="1:26" ht="12.75" customHeight="1">
      <c r="A879" s="399"/>
      <c r="B879" s="400"/>
      <c r="C879" s="124"/>
      <c r="D879" s="124"/>
      <c r="E879" s="124"/>
      <c r="F879" s="124"/>
      <c r="G879" s="124"/>
      <c r="H879" s="124"/>
      <c r="I879" s="124"/>
      <c r="J879" s="124"/>
      <c r="K879" s="401"/>
      <c r="L879" s="402"/>
      <c r="M879" s="402"/>
      <c r="N879" s="402"/>
      <c r="O879" s="402"/>
      <c r="P879" s="402"/>
      <c r="Q879" s="402"/>
      <c r="R879" s="124"/>
      <c r="S879" s="124"/>
      <c r="T879" s="124"/>
      <c r="U879" s="124"/>
      <c r="V879" s="124"/>
      <c r="W879" s="124"/>
      <c r="X879" s="124"/>
      <c r="Y879" s="124"/>
      <c r="Z879" s="124"/>
    </row>
    <row r="880" spans="1:26" ht="12.75" customHeight="1">
      <c r="A880" s="399"/>
      <c r="B880" s="400"/>
      <c r="C880" s="124"/>
      <c r="D880" s="124"/>
      <c r="E880" s="124"/>
      <c r="F880" s="124"/>
      <c r="G880" s="124"/>
      <c r="H880" s="124"/>
      <c r="I880" s="124"/>
      <c r="J880" s="124"/>
      <c r="K880" s="401"/>
      <c r="L880" s="402"/>
      <c r="M880" s="402"/>
      <c r="N880" s="402"/>
      <c r="O880" s="402"/>
      <c r="P880" s="402"/>
      <c r="Q880" s="402"/>
      <c r="R880" s="124"/>
      <c r="S880" s="124"/>
      <c r="T880" s="124"/>
      <c r="U880" s="124"/>
      <c r="V880" s="124"/>
      <c r="W880" s="124"/>
      <c r="X880" s="124"/>
      <c r="Y880" s="124"/>
      <c r="Z880" s="124"/>
    </row>
    <row r="881" spans="1:26" ht="12.75" customHeight="1">
      <c r="A881" s="399"/>
      <c r="B881" s="400"/>
      <c r="C881" s="124"/>
      <c r="D881" s="124"/>
      <c r="E881" s="124"/>
      <c r="F881" s="124"/>
      <c r="G881" s="124"/>
      <c r="H881" s="124"/>
      <c r="I881" s="124"/>
      <c r="J881" s="124"/>
      <c r="K881" s="401"/>
      <c r="L881" s="402"/>
      <c r="M881" s="402"/>
      <c r="N881" s="402"/>
      <c r="O881" s="402"/>
      <c r="P881" s="402"/>
      <c r="Q881" s="402"/>
      <c r="R881" s="124"/>
      <c r="S881" s="124"/>
      <c r="T881" s="124"/>
      <c r="U881" s="124"/>
      <c r="V881" s="124"/>
      <c r="W881" s="124"/>
      <c r="X881" s="124"/>
      <c r="Y881" s="124"/>
      <c r="Z881" s="124"/>
    </row>
    <row r="882" spans="1:26" ht="12.75" customHeight="1">
      <c r="A882" s="399"/>
      <c r="B882" s="400"/>
      <c r="C882" s="124"/>
      <c r="D882" s="124"/>
      <c r="E882" s="124"/>
      <c r="F882" s="124"/>
      <c r="G882" s="124"/>
      <c r="H882" s="124"/>
      <c r="I882" s="124"/>
      <c r="J882" s="124"/>
      <c r="K882" s="401"/>
      <c r="L882" s="402"/>
      <c r="M882" s="402"/>
      <c r="N882" s="402"/>
      <c r="O882" s="402"/>
      <c r="P882" s="402"/>
      <c r="Q882" s="402"/>
      <c r="R882" s="124"/>
      <c r="S882" s="124"/>
      <c r="T882" s="124"/>
      <c r="U882" s="124"/>
      <c r="V882" s="124"/>
      <c r="W882" s="124"/>
      <c r="X882" s="124"/>
      <c r="Y882" s="124"/>
      <c r="Z882" s="124"/>
    </row>
    <row r="883" spans="1:26" ht="12.75" customHeight="1">
      <c r="A883" s="399"/>
      <c r="B883" s="400"/>
      <c r="C883" s="124"/>
      <c r="D883" s="124"/>
      <c r="E883" s="124"/>
      <c r="F883" s="124"/>
      <c r="G883" s="124"/>
      <c r="H883" s="124"/>
      <c r="I883" s="124"/>
      <c r="J883" s="124"/>
      <c r="K883" s="401"/>
      <c r="L883" s="402"/>
      <c r="M883" s="402"/>
      <c r="N883" s="402"/>
      <c r="O883" s="402"/>
      <c r="P883" s="402"/>
      <c r="Q883" s="402"/>
      <c r="R883" s="124"/>
      <c r="S883" s="124"/>
      <c r="T883" s="124"/>
      <c r="U883" s="124"/>
      <c r="V883" s="124"/>
      <c r="W883" s="124"/>
      <c r="X883" s="124"/>
      <c r="Y883" s="124"/>
      <c r="Z883" s="124"/>
    </row>
    <row r="884" spans="1:26" ht="12.75" customHeight="1">
      <c r="A884" s="399"/>
      <c r="B884" s="400"/>
      <c r="C884" s="124"/>
      <c r="D884" s="124"/>
      <c r="E884" s="124"/>
      <c r="F884" s="124"/>
      <c r="G884" s="124"/>
      <c r="H884" s="124"/>
      <c r="I884" s="124"/>
      <c r="J884" s="124"/>
      <c r="K884" s="401"/>
      <c r="L884" s="402"/>
      <c r="M884" s="402"/>
      <c r="N884" s="402"/>
      <c r="O884" s="402"/>
      <c r="P884" s="402"/>
      <c r="Q884" s="402"/>
      <c r="R884" s="124"/>
      <c r="S884" s="124"/>
      <c r="T884" s="124"/>
      <c r="U884" s="124"/>
      <c r="V884" s="124"/>
      <c r="W884" s="124"/>
      <c r="X884" s="124"/>
      <c r="Y884" s="124"/>
      <c r="Z884" s="124"/>
    </row>
    <row r="885" spans="1:26" ht="12.75" customHeight="1">
      <c r="A885" s="399"/>
      <c r="B885" s="400"/>
      <c r="C885" s="124"/>
      <c r="D885" s="124"/>
      <c r="E885" s="124"/>
      <c r="F885" s="124"/>
      <c r="G885" s="124"/>
      <c r="H885" s="124"/>
      <c r="I885" s="124"/>
      <c r="J885" s="124"/>
      <c r="K885" s="401"/>
      <c r="L885" s="402"/>
      <c r="M885" s="402"/>
      <c r="N885" s="402"/>
      <c r="O885" s="402"/>
      <c r="P885" s="402"/>
      <c r="Q885" s="402"/>
      <c r="R885" s="124"/>
      <c r="S885" s="124"/>
      <c r="T885" s="124"/>
      <c r="U885" s="124"/>
      <c r="V885" s="124"/>
      <c r="W885" s="124"/>
      <c r="X885" s="124"/>
      <c r="Y885" s="124"/>
      <c r="Z885" s="124"/>
    </row>
    <row r="886" spans="1:26" ht="12.75" customHeight="1">
      <c r="A886" s="399"/>
      <c r="B886" s="400"/>
      <c r="C886" s="124"/>
      <c r="D886" s="124"/>
      <c r="E886" s="124"/>
      <c r="F886" s="124"/>
      <c r="G886" s="124"/>
      <c r="H886" s="124"/>
      <c r="I886" s="124"/>
      <c r="J886" s="124"/>
      <c r="K886" s="401"/>
      <c r="L886" s="402"/>
      <c r="M886" s="402"/>
      <c r="N886" s="402"/>
      <c r="O886" s="402"/>
      <c r="P886" s="402"/>
      <c r="Q886" s="402"/>
      <c r="R886" s="124"/>
      <c r="S886" s="124"/>
      <c r="T886" s="124"/>
      <c r="U886" s="124"/>
      <c r="V886" s="124"/>
      <c r="W886" s="124"/>
      <c r="X886" s="124"/>
      <c r="Y886" s="124"/>
      <c r="Z886" s="124"/>
    </row>
    <row r="887" spans="1:26" ht="12.75" customHeight="1">
      <c r="A887" s="399"/>
      <c r="B887" s="400"/>
      <c r="C887" s="124"/>
      <c r="D887" s="124"/>
      <c r="E887" s="124"/>
      <c r="F887" s="124"/>
      <c r="G887" s="124"/>
      <c r="H887" s="124"/>
      <c r="I887" s="124"/>
      <c r="J887" s="124"/>
      <c r="K887" s="401"/>
      <c r="L887" s="402"/>
      <c r="M887" s="402"/>
      <c r="N887" s="402"/>
      <c r="O887" s="402"/>
      <c r="P887" s="402"/>
      <c r="Q887" s="402"/>
      <c r="R887" s="124"/>
      <c r="S887" s="124"/>
      <c r="T887" s="124"/>
      <c r="U887" s="124"/>
      <c r="V887" s="124"/>
      <c r="W887" s="124"/>
      <c r="X887" s="124"/>
      <c r="Y887" s="124"/>
      <c r="Z887" s="124"/>
    </row>
    <row r="888" spans="1:26" ht="12.75" customHeight="1">
      <c r="A888" s="399"/>
      <c r="B888" s="400"/>
      <c r="C888" s="124"/>
      <c r="D888" s="124"/>
      <c r="E888" s="124"/>
      <c r="F888" s="124"/>
      <c r="G888" s="124"/>
      <c r="H888" s="124"/>
      <c r="I888" s="124"/>
      <c r="J888" s="124"/>
      <c r="K888" s="401"/>
      <c r="L888" s="402"/>
      <c r="M888" s="402"/>
      <c r="N888" s="402"/>
      <c r="O888" s="402"/>
      <c r="P888" s="402"/>
      <c r="Q888" s="402"/>
      <c r="R888" s="124"/>
      <c r="S888" s="124"/>
      <c r="T888" s="124"/>
      <c r="U888" s="124"/>
      <c r="V888" s="124"/>
      <c r="W888" s="124"/>
      <c r="X888" s="124"/>
      <c r="Y888" s="124"/>
      <c r="Z888" s="124"/>
    </row>
    <row r="889" spans="1:26" ht="12.75" customHeight="1">
      <c r="A889" s="399"/>
      <c r="B889" s="400"/>
      <c r="C889" s="124"/>
      <c r="D889" s="124"/>
      <c r="E889" s="124"/>
      <c r="F889" s="124"/>
      <c r="G889" s="124"/>
      <c r="H889" s="124"/>
      <c r="I889" s="124"/>
      <c r="J889" s="124"/>
      <c r="K889" s="401"/>
      <c r="L889" s="402"/>
      <c r="M889" s="402"/>
      <c r="N889" s="402"/>
      <c r="O889" s="402"/>
      <c r="P889" s="402"/>
      <c r="Q889" s="402"/>
      <c r="R889" s="124"/>
      <c r="S889" s="124"/>
      <c r="T889" s="124"/>
      <c r="U889" s="124"/>
      <c r="V889" s="124"/>
      <c r="W889" s="124"/>
      <c r="X889" s="124"/>
      <c r="Y889" s="124"/>
      <c r="Z889" s="124"/>
    </row>
    <row r="890" spans="1:26" ht="12.75" customHeight="1">
      <c r="A890" s="399"/>
      <c r="B890" s="400"/>
      <c r="C890" s="124"/>
      <c r="D890" s="124"/>
      <c r="E890" s="124"/>
      <c r="F890" s="124"/>
      <c r="G890" s="124"/>
      <c r="H890" s="124"/>
      <c r="I890" s="124"/>
      <c r="J890" s="124"/>
      <c r="K890" s="401"/>
      <c r="L890" s="402"/>
      <c r="M890" s="402"/>
      <c r="N890" s="402"/>
      <c r="O890" s="402"/>
      <c r="P890" s="402"/>
      <c r="Q890" s="402"/>
      <c r="R890" s="124"/>
      <c r="S890" s="124"/>
      <c r="T890" s="124"/>
      <c r="U890" s="124"/>
      <c r="V890" s="124"/>
      <c r="W890" s="124"/>
      <c r="X890" s="124"/>
      <c r="Y890" s="124"/>
      <c r="Z890" s="124"/>
    </row>
    <row r="891" spans="1:26" ht="12.75" customHeight="1">
      <c r="A891" s="399"/>
      <c r="B891" s="400"/>
      <c r="C891" s="124"/>
      <c r="D891" s="124"/>
      <c r="E891" s="124"/>
      <c r="F891" s="124"/>
      <c r="G891" s="124"/>
      <c r="H891" s="124"/>
      <c r="I891" s="124"/>
      <c r="J891" s="124"/>
      <c r="K891" s="401"/>
      <c r="L891" s="402"/>
      <c r="M891" s="402"/>
      <c r="N891" s="402"/>
      <c r="O891" s="402"/>
      <c r="P891" s="402"/>
      <c r="Q891" s="402"/>
      <c r="R891" s="124"/>
      <c r="S891" s="124"/>
      <c r="T891" s="124"/>
      <c r="U891" s="124"/>
      <c r="V891" s="124"/>
      <c r="W891" s="124"/>
      <c r="X891" s="124"/>
      <c r="Y891" s="124"/>
      <c r="Z891" s="124"/>
    </row>
    <row r="892" spans="1:26" ht="12.75" customHeight="1">
      <c r="A892" s="399"/>
      <c r="B892" s="400"/>
      <c r="C892" s="124"/>
      <c r="D892" s="124"/>
      <c r="E892" s="124"/>
      <c r="F892" s="124"/>
      <c r="G892" s="124"/>
      <c r="H892" s="124"/>
      <c r="I892" s="124"/>
      <c r="J892" s="124"/>
      <c r="K892" s="401"/>
      <c r="L892" s="402"/>
      <c r="M892" s="402"/>
      <c r="N892" s="402"/>
      <c r="O892" s="402"/>
      <c r="P892" s="402"/>
      <c r="Q892" s="402"/>
      <c r="R892" s="124"/>
      <c r="S892" s="124"/>
      <c r="T892" s="124"/>
      <c r="U892" s="124"/>
      <c r="V892" s="124"/>
      <c r="W892" s="124"/>
      <c r="X892" s="124"/>
      <c r="Y892" s="124"/>
      <c r="Z892" s="124"/>
    </row>
    <row r="893" spans="1:26" ht="12.75" customHeight="1">
      <c r="A893" s="399"/>
      <c r="B893" s="400"/>
      <c r="C893" s="124"/>
      <c r="D893" s="124"/>
      <c r="E893" s="124"/>
      <c r="F893" s="124"/>
      <c r="G893" s="124"/>
      <c r="H893" s="124"/>
      <c r="I893" s="124"/>
      <c r="J893" s="124"/>
      <c r="K893" s="401"/>
      <c r="L893" s="402"/>
      <c r="M893" s="402"/>
      <c r="N893" s="402"/>
      <c r="O893" s="402"/>
      <c r="P893" s="402"/>
      <c r="Q893" s="402"/>
      <c r="R893" s="124"/>
      <c r="S893" s="124"/>
      <c r="T893" s="124"/>
      <c r="U893" s="124"/>
      <c r="V893" s="124"/>
      <c r="W893" s="124"/>
      <c r="X893" s="124"/>
      <c r="Y893" s="124"/>
      <c r="Z893" s="124"/>
    </row>
    <row r="894" spans="1:26" ht="12.75" customHeight="1">
      <c r="A894" s="399"/>
      <c r="B894" s="400"/>
      <c r="C894" s="124"/>
      <c r="D894" s="124"/>
      <c r="E894" s="124"/>
      <c r="F894" s="124"/>
      <c r="G894" s="124"/>
      <c r="H894" s="124"/>
      <c r="I894" s="124"/>
      <c r="J894" s="124"/>
      <c r="K894" s="401"/>
      <c r="L894" s="402"/>
      <c r="M894" s="402"/>
      <c r="N894" s="402"/>
      <c r="O894" s="402"/>
      <c r="P894" s="402"/>
      <c r="Q894" s="402"/>
      <c r="R894" s="124"/>
      <c r="S894" s="124"/>
      <c r="T894" s="124"/>
      <c r="U894" s="124"/>
      <c r="V894" s="124"/>
      <c r="W894" s="124"/>
      <c r="X894" s="124"/>
      <c r="Y894" s="124"/>
      <c r="Z894" s="124"/>
    </row>
    <row r="895" spans="1:26" ht="12.75" customHeight="1">
      <c r="A895" s="399"/>
      <c r="B895" s="400"/>
      <c r="C895" s="124"/>
      <c r="D895" s="124"/>
      <c r="E895" s="124"/>
      <c r="F895" s="124"/>
      <c r="G895" s="124"/>
      <c r="H895" s="124"/>
      <c r="I895" s="124"/>
      <c r="J895" s="124"/>
      <c r="K895" s="401"/>
      <c r="L895" s="402"/>
      <c r="M895" s="402"/>
      <c r="N895" s="402"/>
      <c r="O895" s="402"/>
      <c r="P895" s="402"/>
      <c r="Q895" s="402"/>
      <c r="R895" s="124"/>
      <c r="S895" s="124"/>
      <c r="T895" s="124"/>
      <c r="U895" s="124"/>
      <c r="V895" s="124"/>
      <c r="W895" s="124"/>
      <c r="X895" s="124"/>
      <c r="Y895" s="124"/>
      <c r="Z895" s="124"/>
    </row>
    <row r="896" spans="1:26" ht="12.75" customHeight="1">
      <c r="A896" s="399"/>
      <c r="B896" s="400"/>
      <c r="C896" s="124"/>
      <c r="D896" s="124"/>
      <c r="E896" s="124"/>
      <c r="F896" s="124"/>
      <c r="G896" s="124"/>
      <c r="H896" s="124"/>
      <c r="I896" s="124"/>
      <c r="J896" s="124"/>
      <c r="K896" s="401"/>
      <c r="L896" s="402"/>
      <c r="M896" s="402"/>
      <c r="N896" s="402"/>
      <c r="O896" s="402"/>
      <c r="P896" s="402"/>
      <c r="Q896" s="402"/>
      <c r="R896" s="124"/>
      <c r="S896" s="124"/>
      <c r="T896" s="124"/>
      <c r="U896" s="124"/>
      <c r="V896" s="124"/>
      <c r="W896" s="124"/>
      <c r="X896" s="124"/>
      <c r="Y896" s="124"/>
      <c r="Z896" s="124"/>
    </row>
    <row r="897" spans="1:26" ht="12.75" customHeight="1">
      <c r="A897" s="399"/>
      <c r="B897" s="400"/>
      <c r="C897" s="124"/>
      <c r="D897" s="124"/>
      <c r="E897" s="124"/>
      <c r="F897" s="124"/>
      <c r="G897" s="124"/>
      <c r="H897" s="124"/>
      <c r="I897" s="124"/>
      <c r="J897" s="124"/>
      <c r="K897" s="401"/>
      <c r="L897" s="402"/>
      <c r="M897" s="402"/>
      <c r="N897" s="402"/>
      <c r="O897" s="402"/>
      <c r="P897" s="402"/>
      <c r="Q897" s="402"/>
      <c r="R897" s="124"/>
      <c r="S897" s="124"/>
      <c r="T897" s="124"/>
      <c r="U897" s="124"/>
      <c r="V897" s="124"/>
      <c r="W897" s="124"/>
      <c r="X897" s="124"/>
      <c r="Y897" s="124"/>
      <c r="Z897" s="124"/>
    </row>
    <row r="898" spans="1:26" ht="12.75" customHeight="1">
      <c r="A898" s="399"/>
      <c r="B898" s="400"/>
      <c r="C898" s="124"/>
      <c r="D898" s="124"/>
      <c r="E898" s="124"/>
      <c r="F898" s="124"/>
      <c r="G898" s="124"/>
      <c r="H898" s="124"/>
      <c r="I898" s="124"/>
      <c r="J898" s="124"/>
      <c r="K898" s="401"/>
      <c r="L898" s="402"/>
      <c r="M898" s="402"/>
      <c r="N898" s="402"/>
      <c r="O898" s="402"/>
      <c r="P898" s="402"/>
      <c r="Q898" s="402"/>
      <c r="R898" s="124"/>
      <c r="S898" s="124"/>
      <c r="T898" s="124"/>
      <c r="U898" s="124"/>
      <c r="V898" s="124"/>
      <c r="W898" s="124"/>
      <c r="X898" s="124"/>
      <c r="Y898" s="124"/>
      <c r="Z898" s="124"/>
    </row>
    <row r="899" spans="1:26" ht="12.75" customHeight="1">
      <c r="A899" s="399"/>
      <c r="B899" s="400"/>
      <c r="C899" s="124"/>
      <c r="D899" s="124"/>
      <c r="E899" s="124"/>
      <c r="F899" s="124"/>
      <c r="G899" s="124"/>
      <c r="H899" s="124"/>
      <c r="I899" s="124"/>
      <c r="J899" s="124"/>
      <c r="K899" s="401"/>
      <c r="L899" s="402"/>
      <c r="M899" s="402"/>
      <c r="N899" s="402"/>
      <c r="O899" s="402"/>
      <c r="P899" s="402"/>
      <c r="Q899" s="402"/>
      <c r="R899" s="124"/>
      <c r="S899" s="124"/>
      <c r="T899" s="124"/>
      <c r="U899" s="124"/>
      <c r="V899" s="124"/>
      <c r="W899" s="124"/>
      <c r="X899" s="124"/>
      <c r="Y899" s="124"/>
      <c r="Z899" s="124"/>
    </row>
    <row r="900" spans="1:26" ht="12.75" customHeight="1">
      <c r="A900" s="399"/>
      <c r="B900" s="400"/>
      <c r="C900" s="124"/>
      <c r="D900" s="124"/>
      <c r="E900" s="124"/>
      <c r="F900" s="124"/>
      <c r="G900" s="124"/>
      <c r="H900" s="124"/>
      <c r="I900" s="124"/>
      <c r="J900" s="124"/>
      <c r="K900" s="401"/>
      <c r="L900" s="402"/>
      <c r="M900" s="402"/>
      <c r="N900" s="402"/>
      <c r="O900" s="402"/>
      <c r="P900" s="402"/>
      <c r="Q900" s="402"/>
      <c r="R900" s="124"/>
      <c r="S900" s="124"/>
      <c r="T900" s="124"/>
      <c r="U900" s="124"/>
      <c r="V900" s="124"/>
      <c r="W900" s="124"/>
      <c r="X900" s="124"/>
      <c r="Y900" s="124"/>
      <c r="Z900" s="124"/>
    </row>
    <row r="901" spans="1:26" ht="12.75" customHeight="1">
      <c r="A901" s="399"/>
      <c r="B901" s="400"/>
      <c r="C901" s="124"/>
      <c r="D901" s="124"/>
      <c r="E901" s="124"/>
      <c r="F901" s="124"/>
      <c r="G901" s="124"/>
      <c r="H901" s="124"/>
      <c r="I901" s="124"/>
      <c r="J901" s="124"/>
      <c r="K901" s="401"/>
      <c r="L901" s="402"/>
      <c r="M901" s="402"/>
      <c r="N901" s="402"/>
      <c r="O901" s="402"/>
      <c r="P901" s="402"/>
      <c r="Q901" s="402"/>
      <c r="R901" s="124"/>
      <c r="S901" s="124"/>
      <c r="T901" s="124"/>
      <c r="U901" s="124"/>
      <c r="V901" s="124"/>
      <c r="W901" s="124"/>
      <c r="X901" s="124"/>
      <c r="Y901" s="124"/>
      <c r="Z901" s="124"/>
    </row>
    <row r="902" spans="1:26" ht="12.75" customHeight="1">
      <c r="A902" s="399"/>
      <c r="B902" s="400"/>
      <c r="C902" s="124"/>
      <c r="D902" s="124"/>
      <c r="E902" s="124"/>
      <c r="F902" s="124"/>
      <c r="G902" s="124"/>
      <c r="H902" s="124"/>
      <c r="I902" s="124"/>
      <c r="J902" s="124"/>
      <c r="K902" s="401"/>
      <c r="L902" s="402"/>
      <c r="M902" s="402"/>
      <c r="N902" s="402"/>
      <c r="O902" s="402"/>
      <c r="P902" s="402"/>
      <c r="Q902" s="402"/>
      <c r="R902" s="124"/>
      <c r="S902" s="124"/>
      <c r="T902" s="124"/>
      <c r="U902" s="124"/>
      <c r="V902" s="124"/>
      <c r="W902" s="124"/>
      <c r="X902" s="124"/>
      <c r="Y902" s="124"/>
      <c r="Z902" s="124"/>
    </row>
    <row r="903" spans="1:26" ht="12.75" customHeight="1">
      <c r="A903" s="399"/>
      <c r="B903" s="400"/>
      <c r="C903" s="124"/>
      <c r="D903" s="124"/>
      <c r="E903" s="124"/>
      <c r="F903" s="124"/>
      <c r="G903" s="124"/>
      <c r="H903" s="124"/>
      <c r="I903" s="124"/>
      <c r="J903" s="124"/>
      <c r="K903" s="401"/>
      <c r="L903" s="402"/>
      <c r="M903" s="402"/>
      <c r="N903" s="402"/>
      <c r="O903" s="402"/>
      <c r="P903" s="402"/>
      <c r="Q903" s="402"/>
      <c r="R903" s="124"/>
      <c r="S903" s="124"/>
      <c r="T903" s="124"/>
      <c r="U903" s="124"/>
      <c r="V903" s="124"/>
      <c r="W903" s="124"/>
      <c r="X903" s="124"/>
      <c r="Y903" s="124"/>
      <c r="Z903" s="124"/>
    </row>
    <row r="904" spans="1:26" ht="12.75" customHeight="1">
      <c r="A904" s="399"/>
      <c r="B904" s="400"/>
      <c r="C904" s="124"/>
      <c r="D904" s="124"/>
      <c r="E904" s="124"/>
      <c r="F904" s="124"/>
      <c r="G904" s="124"/>
      <c r="H904" s="124"/>
      <c r="I904" s="124"/>
      <c r="J904" s="124"/>
      <c r="K904" s="401"/>
      <c r="L904" s="402"/>
      <c r="M904" s="402"/>
      <c r="N904" s="402"/>
      <c r="O904" s="402"/>
      <c r="P904" s="402"/>
      <c r="Q904" s="402"/>
      <c r="R904" s="124"/>
      <c r="S904" s="124"/>
      <c r="T904" s="124"/>
      <c r="U904" s="124"/>
      <c r="V904" s="124"/>
      <c r="W904" s="124"/>
      <c r="X904" s="124"/>
      <c r="Y904" s="124"/>
      <c r="Z904" s="124"/>
    </row>
    <row r="905" spans="1:26" ht="12.75" customHeight="1">
      <c r="A905" s="399"/>
      <c r="B905" s="400"/>
      <c r="C905" s="124"/>
      <c r="D905" s="124"/>
      <c r="E905" s="124"/>
      <c r="F905" s="124"/>
      <c r="G905" s="124"/>
      <c r="H905" s="124"/>
      <c r="I905" s="124"/>
      <c r="J905" s="124"/>
      <c r="K905" s="401"/>
      <c r="L905" s="402"/>
      <c r="M905" s="402"/>
      <c r="N905" s="402"/>
      <c r="O905" s="402"/>
      <c r="P905" s="402"/>
      <c r="Q905" s="402"/>
      <c r="R905" s="124"/>
      <c r="S905" s="124"/>
      <c r="T905" s="124"/>
      <c r="U905" s="124"/>
      <c r="V905" s="124"/>
      <c r="W905" s="124"/>
      <c r="X905" s="124"/>
      <c r="Y905" s="124"/>
      <c r="Z905" s="124"/>
    </row>
    <row r="906" spans="1:26" ht="12.75" customHeight="1">
      <c r="A906" s="399"/>
      <c r="B906" s="400"/>
      <c r="C906" s="124"/>
      <c r="D906" s="124"/>
      <c r="E906" s="124"/>
      <c r="F906" s="124"/>
      <c r="G906" s="124"/>
      <c r="H906" s="124"/>
      <c r="I906" s="124"/>
      <c r="J906" s="124"/>
      <c r="K906" s="401"/>
      <c r="L906" s="402"/>
      <c r="M906" s="402"/>
      <c r="N906" s="402"/>
      <c r="O906" s="402"/>
      <c r="P906" s="402"/>
      <c r="Q906" s="402"/>
      <c r="R906" s="124"/>
      <c r="S906" s="124"/>
      <c r="T906" s="124"/>
      <c r="U906" s="124"/>
      <c r="V906" s="124"/>
      <c r="W906" s="124"/>
      <c r="X906" s="124"/>
      <c r="Y906" s="124"/>
      <c r="Z906" s="124"/>
    </row>
    <row r="907" spans="1:26" ht="12.75" customHeight="1">
      <c r="A907" s="399"/>
      <c r="B907" s="400"/>
      <c r="C907" s="124"/>
      <c r="D907" s="124"/>
      <c r="E907" s="124"/>
      <c r="F907" s="124"/>
      <c r="G907" s="124"/>
      <c r="H907" s="124"/>
      <c r="I907" s="124"/>
      <c r="J907" s="124"/>
      <c r="K907" s="401"/>
      <c r="L907" s="402"/>
      <c r="M907" s="402"/>
      <c r="N907" s="402"/>
      <c r="O907" s="402"/>
      <c r="P907" s="402"/>
      <c r="Q907" s="402"/>
      <c r="R907" s="124"/>
      <c r="S907" s="124"/>
      <c r="T907" s="124"/>
      <c r="U907" s="124"/>
      <c r="V907" s="124"/>
      <c r="W907" s="124"/>
      <c r="X907" s="124"/>
      <c r="Y907" s="124"/>
      <c r="Z907" s="124"/>
    </row>
    <row r="908" spans="1:26" ht="12.75" customHeight="1">
      <c r="A908" s="399"/>
      <c r="B908" s="400"/>
      <c r="C908" s="124"/>
      <c r="D908" s="124"/>
      <c r="E908" s="124"/>
      <c r="F908" s="124"/>
      <c r="G908" s="124"/>
      <c r="H908" s="124"/>
      <c r="I908" s="124"/>
      <c r="J908" s="124"/>
      <c r="K908" s="401"/>
      <c r="L908" s="402"/>
      <c r="M908" s="402"/>
      <c r="N908" s="402"/>
      <c r="O908" s="402"/>
      <c r="P908" s="402"/>
      <c r="Q908" s="402"/>
      <c r="R908" s="124"/>
      <c r="S908" s="124"/>
      <c r="T908" s="124"/>
      <c r="U908" s="124"/>
      <c r="V908" s="124"/>
      <c r="W908" s="124"/>
      <c r="X908" s="124"/>
      <c r="Y908" s="124"/>
      <c r="Z908" s="124"/>
    </row>
    <row r="909" spans="1:26" ht="12.75" customHeight="1">
      <c r="A909" s="399"/>
      <c r="B909" s="400"/>
      <c r="C909" s="124"/>
      <c r="D909" s="124"/>
      <c r="E909" s="124"/>
      <c r="F909" s="124"/>
      <c r="G909" s="124"/>
      <c r="H909" s="124"/>
      <c r="I909" s="124"/>
      <c r="J909" s="124"/>
      <c r="K909" s="401"/>
      <c r="L909" s="402"/>
      <c r="M909" s="402"/>
      <c r="N909" s="402"/>
      <c r="O909" s="402"/>
      <c r="P909" s="402"/>
      <c r="Q909" s="402"/>
      <c r="R909" s="124"/>
      <c r="S909" s="124"/>
      <c r="T909" s="124"/>
      <c r="U909" s="124"/>
      <c r="V909" s="124"/>
      <c r="W909" s="124"/>
      <c r="X909" s="124"/>
      <c r="Y909" s="124"/>
      <c r="Z909" s="124"/>
    </row>
    <row r="910" spans="1:26" ht="12.75" customHeight="1">
      <c r="A910" s="399"/>
      <c r="B910" s="400"/>
      <c r="C910" s="124"/>
      <c r="D910" s="124"/>
      <c r="E910" s="124"/>
      <c r="F910" s="124"/>
      <c r="G910" s="124"/>
      <c r="H910" s="124"/>
      <c r="I910" s="124"/>
      <c r="J910" s="124"/>
      <c r="K910" s="401"/>
      <c r="L910" s="402"/>
      <c r="M910" s="402"/>
      <c r="N910" s="402"/>
      <c r="O910" s="402"/>
      <c r="P910" s="402"/>
      <c r="Q910" s="402"/>
      <c r="R910" s="124"/>
      <c r="S910" s="124"/>
      <c r="T910" s="124"/>
      <c r="U910" s="124"/>
      <c r="V910" s="124"/>
      <c r="W910" s="124"/>
      <c r="X910" s="124"/>
      <c r="Y910" s="124"/>
      <c r="Z910" s="124"/>
    </row>
    <row r="911" spans="1:26" ht="12.75" customHeight="1">
      <c r="A911" s="399"/>
      <c r="B911" s="400"/>
      <c r="C911" s="124"/>
      <c r="D911" s="124"/>
      <c r="E911" s="124"/>
      <c r="F911" s="124"/>
      <c r="G911" s="124"/>
      <c r="H911" s="124"/>
      <c r="I911" s="124"/>
      <c r="J911" s="124"/>
      <c r="K911" s="401"/>
      <c r="L911" s="402"/>
      <c r="M911" s="402"/>
      <c r="N911" s="402"/>
      <c r="O911" s="402"/>
      <c r="P911" s="402"/>
      <c r="Q911" s="402"/>
      <c r="R911" s="124"/>
      <c r="S911" s="124"/>
      <c r="T911" s="124"/>
      <c r="U911" s="124"/>
      <c r="V911" s="124"/>
      <c r="W911" s="124"/>
      <c r="X911" s="124"/>
      <c r="Y911" s="124"/>
      <c r="Z911" s="124"/>
    </row>
    <row r="912" spans="1:26" ht="12.75" customHeight="1">
      <c r="A912" s="399"/>
      <c r="B912" s="400"/>
      <c r="C912" s="124"/>
      <c r="D912" s="124"/>
      <c r="E912" s="124"/>
      <c r="F912" s="124"/>
      <c r="G912" s="124"/>
      <c r="H912" s="124"/>
      <c r="I912" s="124"/>
      <c r="J912" s="124"/>
      <c r="K912" s="401"/>
      <c r="L912" s="402"/>
      <c r="M912" s="402"/>
      <c r="N912" s="402"/>
      <c r="O912" s="402"/>
      <c r="P912" s="402"/>
      <c r="Q912" s="402"/>
      <c r="R912" s="124"/>
      <c r="S912" s="124"/>
      <c r="T912" s="124"/>
      <c r="U912" s="124"/>
      <c r="V912" s="124"/>
      <c r="W912" s="124"/>
      <c r="X912" s="124"/>
      <c r="Y912" s="124"/>
      <c r="Z912" s="124"/>
    </row>
    <row r="913" spans="1:26" ht="12.75" customHeight="1">
      <c r="A913" s="399"/>
      <c r="B913" s="400"/>
      <c r="C913" s="124"/>
      <c r="D913" s="124"/>
      <c r="E913" s="124"/>
      <c r="F913" s="124"/>
      <c r="G913" s="124"/>
      <c r="H913" s="124"/>
      <c r="I913" s="124"/>
      <c r="J913" s="124"/>
      <c r="K913" s="401"/>
      <c r="L913" s="402"/>
      <c r="M913" s="402"/>
      <c r="N913" s="402"/>
      <c r="O913" s="402"/>
      <c r="P913" s="402"/>
      <c r="Q913" s="402"/>
      <c r="R913" s="124"/>
      <c r="S913" s="124"/>
      <c r="T913" s="124"/>
      <c r="U913" s="124"/>
      <c r="V913" s="124"/>
      <c r="W913" s="124"/>
      <c r="X913" s="124"/>
      <c r="Y913" s="124"/>
      <c r="Z913" s="124"/>
    </row>
    <row r="914" spans="1:26" ht="12.75" customHeight="1">
      <c r="A914" s="399"/>
      <c r="B914" s="400"/>
      <c r="C914" s="124"/>
      <c r="D914" s="124"/>
      <c r="E914" s="124"/>
      <c r="F914" s="124"/>
      <c r="G914" s="124"/>
      <c r="H914" s="124"/>
      <c r="I914" s="124"/>
      <c r="J914" s="124"/>
      <c r="K914" s="401"/>
      <c r="L914" s="402"/>
      <c r="M914" s="402"/>
      <c r="N914" s="402"/>
      <c r="O914" s="402"/>
      <c r="P914" s="402"/>
      <c r="Q914" s="402"/>
      <c r="R914" s="124"/>
      <c r="S914" s="124"/>
      <c r="T914" s="124"/>
      <c r="U914" s="124"/>
      <c r="V914" s="124"/>
      <c r="W914" s="124"/>
      <c r="X914" s="124"/>
      <c r="Y914" s="124"/>
      <c r="Z914" s="124"/>
    </row>
    <row r="915" spans="1:26" ht="12.75" customHeight="1">
      <c r="A915" s="399"/>
      <c r="B915" s="400"/>
      <c r="C915" s="124"/>
      <c r="D915" s="124"/>
      <c r="E915" s="124"/>
      <c r="F915" s="124"/>
      <c r="G915" s="124"/>
      <c r="H915" s="124"/>
      <c r="I915" s="124"/>
      <c r="J915" s="124"/>
      <c r="K915" s="401"/>
      <c r="L915" s="402"/>
      <c r="M915" s="402"/>
      <c r="N915" s="402"/>
      <c r="O915" s="402"/>
      <c r="P915" s="402"/>
      <c r="Q915" s="402"/>
      <c r="R915" s="124"/>
      <c r="S915" s="124"/>
      <c r="T915" s="124"/>
      <c r="U915" s="124"/>
      <c r="V915" s="124"/>
      <c r="W915" s="124"/>
      <c r="X915" s="124"/>
      <c r="Y915" s="124"/>
      <c r="Z915" s="124"/>
    </row>
    <row r="916" spans="1:26" ht="12.75" customHeight="1">
      <c r="A916" s="399"/>
      <c r="B916" s="400"/>
      <c r="C916" s="124"/>
      <c r="D916" s="124"/>
      <c r="E916" s="124"/>
      <c r="F916" s="124"/>
      <c r="G916" s="124"/>
      <c r="H916" s="124"/>
      <c r="I916" s="124"/>
      <c r="J916" s="124"/>
      <c r="K916" s="401"/>
      <c r="L916" s="402"/>
      <c r="M916" s="402"/>
      <c r="N916" s="402"/>
      <c r="O916" s="402"/>
      <c r="P916" s="402"/>
      <c r="Q916" s="402"/>
      <c r="R916" s="124"/>
      <c r="S916" s="124"/>
      <c r="T916" s="124"/>
      <c r="U916" s="124"/>
      <c r="V916" s="124"/>
      <c r="W916" s="124"/>
      <c r="X916" s="124"/>
      <c r="Y916" s="124"/>
      <c r="Z916" s="124"/>
    </row>
    <row r="917" spans="1:26" ht="12.75" customHeight="1">
      <c r="A917" s="399"/>
      <c r="B917" s="400"/>
      <c r="C917" s="124"/>
      <c r="D917" s="124"/>
      <c r="E917" s="124"/>
      <c r="F917" s="124"/>
      <c r="G917" s="124"/>
      <c r="H917" s="124"/>
      <c r="I917" s="124"/>
      <c r="J917" s="124"/>
      <c r="K917" s="401"/>
      <c r="L917" s="402"/>
      <c r="M917" s="402"/>
      <c r="N917" s="402"/>
      <c r="O917" s="402"/>
      <c r="P917" s="402"/>
      <c r="Q917" s="402"/>
      <c r="R917" s="124"/>
      <c r="S917" s="124"/>
      <c r="T917" s="124"/>
      <c r="U917" s="124"/>
      <c r="V917" s="124"/>
      <c r="W917" s="124"/>
      <c r="X917" s="124"/>
      <c r="Y917" s="124"/>
      <c r="Z917" s="124"/>
    </row>
    <row r="918" spans="1:26" ht="12.75" customHeight="1">
      <c r="A918" s="399"/>
      <c r="B918" s="400"/>
      <c r="C918" s="124"/>
      <c r="D918" s="124"/>
      <c r="E918" s="124"/>
      <c r="F918" s="124"/>
      <c r="G918" s="124"/>
      <c r="H918" s="124"/>
      <c r="I918" s="124"/>
      <c r="J918" s="124"/>
      <c r="K918" s="401"/>
      <c r="L918" s="402"/>
      <c r="M918" s="402"/>
      <c r="N918" s="402"/>
      <c r="O918" s="402"/>
      <c r="P918" s="402"/>
      <c r="Q918" s="402"/>
      <c r="R918" s="124"/>
      <c r="S918" s="124"/>
      <c r="T918" s="124"/>
      <c r="U918" s="124"/>
      <c r="V918" s="124"/>
      <c r="W918" s="124"/>
      <c r="X918" s="124"/>
      <c r="Y918" s="124"/>
      <c r="Z918" s="124"/>
    </row>
    <row r="919" spans="1:26" ht="12.75" customHeight="1">
      <c r="A919" s="399"/>
      <c r="B919" s="400"/>
      <c r="C919" s="124"/>
      <c r="D919" s="124"/>
      <c r="E919" s="124"/>
      <c r="F919" s="124"/>
      <c r="G919" s="124"/>
      <c r="H919" s="124"/>
      <c r="I919" s="124"/>
      <c r="J919" s="124"/>
      <c r="K919" s="401"/>
      <c r="L919" s="402"/>
      <c r="M919" s="402"/>
      <c r="N919" s="402"/>
      <c r="O919" s="402"/>
      <c r="P919" s="402"/>
      <c r="Q919" s="402"/>
      <c r="R919" s="124"/>
      <c r="S919" s="124"/>
      <c r="T919" s="124"/>
      <c r="U919" s="124"/>
      <c r="V919" s="124"/>
      <c r="W919" s="124"/>
      <c r="X919" s="124"/>
      <c r="Y919" s="124"/>
      <c r="Z919" s="124"/>
    </row>
    <row r="920" spans="1:26" ht="12.75" customHeight="1">
      <c r="A920" s="399"/>
      <c r="B920" s="400"/>
      <c r="C920" s="124"/>
      <c r="D920" s="124"/>
      <c r="E920" s="124"/>
      <c r="F920" s="124"/>
      <c r="G920" s="124"/>
      <c r="H920" s="124"/>
      <c r="I920" s="124"/>
      <c r="J920" s="124"/>
      <c r="K920" s="401"/>
      <c r="L920" s="402"/>
      <c r="M920" s="402"/>
      <c r="N920" s="402"/>
      <c r="O920" s="402"/>
      <c r="P920" s="402"/>
      <c r="Q920" s="402"/>
      <c r="R920" s="124"/>
      <c r="S920" s="124"/>
      <c r="T920" s="124"/>
      <c r="U920" s="124"/>
      <c r="V920" s="124"/>
      <c r="W920" s="124"/>
      <c r="X920" s="124"/>
      <c r="Y920" s="124"/>
      <c r="Z920" s="124"/>
    </row>
    <row r="921" spans="1:26" ht="12.75" customHeight="1">
      <c r="A921" s="399"/>
      <c r="B921" s="400"/>
      <c r="C921" s="124"/>
      <c r="D921" s="124"/>
      <c r="E921" s="124"/>
      <c r="F921" s="124"/>
      <c r="G921" s="124"/>
      <c r="H921" s="124"/>
      <c r="I921" s="124"/>
      <c r="J921" s="124"/>
      <c r="K921" s="401"/>
      <c r="L921" s="402"/>
      <c r="M921" s="402"/>
      <c r="N921" s="402"/>
      <c r="O921" s="402"/>
      <c r="P921" s="402"/>
      <c r="Q921" s="402"/>
      <c r="R921" s="124"/>
      <c r="S921" s="124"/>
      <c r="T921" s="124"/>
      <c r="U921" s="124"/>
      <c r="V921" s="124"/>
      <c r="W921" s="124"/>
      <c r="X921" s="124"/>
      <c r="Y921" s="124"/>
      <c r="Z921" s="124"/>
    </row>
    <row r="922" spans="1:26" ht="12.75" customHeight="1">
      <c r="A922" s="399"/>
      <c r="B922" s="400"/>
      <c r="C922" s="124"/>
      <c r="D922" s="124"/>
      <c r="E922" s="124"/>
      <c r="F922" s="124"/>
      <c r="G922" s="124"/>
      <c r="H922" s="124"/>
      <c r="I922" s="124"/>
      <c r="J922" s="124"/>
      <c r="K922" s="401"/>
      <c r="L922" s="402"/>
      <c r="M922" s="402"/>
      <c r="N922" s="402"/>
      <c r="O922" s="402"/>
      <c r="P922" s="402"/>
      <c r="Q922" s="402"/>
      <c r="R922" s="124"/>
      <c r="S922" s="124"/>
      <c r="T922" s="124"/>
      <c r="U922" s="124"/>
      <c r="V922" s="124"/>
      <c r="W922" s="124"/>
      <c r="X922" s="124"/>
      <c r="Y922" s="124"/>
      <c r="Z922" s="124"/>
    </row>
    <row r="923" spans="1:26" ht="12.75" customHeight="1">
      <c r="A923" s="399"/>
      <c r="B923" s="400"/>
      <c r="C923" s="124"/>
      <c r="D923" s="124"/>
      <c r="E923" s="124"/>
      <c r="F923" s="124"/>
      <c r="G923" s="124"/>
      <c r="H923" s="124"/>
      <c r="I923" s="124"/>
      <c r="J923" s="124"/>
      <c r="K923" s="401"/>
      <c r="L923" s="402"/>
      <c r="M923" s="402"/>
      <c r="N923" s="402"/>
      <c r="O923" s="402"/>
      <c r="P923" s="402"/>
      <c r="Q923" s="402"/>
      <c r="R923" s="124"/>
      <c r="S923" s="124"/>
      <c r="T923" s="124"/>
      <c r="U923" s="124"/>
      <c r="V923" s="124"/>
      <c r="W923" s="124"/>
      <c r="X923" s="124"/>
      <c r="Y923" s="124"/>
      <c r="Z923" s="124"/>
    </row>
    <row r="924" spans="1:26" ht="12.75" customHeight="1">
      <c r="A924" s="399"/>
      <c r="B924" s="400"/>
      <c r="C924" s="124"/>
      <c r="D924" s="124"/>
      <c r="E924" s="124"/>
      <c r="F924" s="124"/>
      <c r="G924" s="124"/>
      <c r="H924" s="124"/>
      <c r="I924" s="124"/>
      <c r="J924" s="124"/>
      <c r="K924" s="401"/>
      <c r="L924" s="402"/>
      <c r="M924" s="402"/>
      <c r="N924" s="402"/>
      <c r="O924" s="402"/>
      <c r="P924" s="402"/>
      <c r="Q924" s="402"/>
      <c r="R924" s="124"/>
      <c r="S924" s="124"/>
      <c r="T924" s="124"/>
      <c r="U924" s="124"/>
      <c r="V924" s="124"/>
      <c r="W924" s="124"/>
      <c r="X924" s="124"/>
      <c r="Y924" s="124"/>
      <c r="Z924" s="124"/>
    </row>
    <row r="925" spans="1:26" ht="12.75" customHeight="1">
      <c r="A925" s="399"/>
      <c r="B925" s="400"/>
      <c r="C925" s="124"/>
      <c r="D925" s="124"/>
      <c r="E925" s="124"/>
      <c r="F925" s="124"/>
      <c r="G925" s="124"/>
      <c r="H925" s="124"/>
      <c r="I925" s="124"/>
      <c r="J925" s="124"/>
      <c r="K925" s="401"/>
      <c r="L925" s="402"/>
      <c r="M925" s="402"/>
      <c r="N925" s="402"/>
      <c r="O925" s="402"/>
      <c r="P925" s="402"/>
      <c r="Q925" s="402"/>
      <c r="R925" s="124"/>
      <c r="S925" s="124"/>
      <c r="T925" s="124"/>
      <c r="U925" s="124"/>
      <c r="V925" s="124"/>
      <c r="W925" s="124"/>
      <c r="X925" s="124"/>
      <c r="Y925" s="124"/>
      <c r="Z925" s="124"/>
    </row>
    <row r="926" spans="1:26" ht="12.75" customHeight="1">
      <c r="A926" s="399"/>
      <c r="B926" s="400"/>
      <c r="C926" s="124"/>
      <c r="D926" s="124"/>
      <c r="E926" s="124"/>
      <c r="F926" s="124"/>
      <c r="G926" s="124"/>
      <c r="H926" s="124"/>
      <c r="I926" s="124"/>
      <c r="J926" s="124"/>
      <c r="K926" s="401"/>
      <c r="L926" s="402"/>
      <c r="M926" s="402"/>
      <c r="N926" s="402"/>
      <c r="O926" s="402"/>
      <c r="P926" s="402"/>
      <c r="Q926" s="402"/>
      <c r="R926" s="124"/>
      <c r="S926" s="124"/>
      <c r="T926" s="124"/>
      <c r="U926" s="124"/>
      <c r="V926" s="124"/>
      <c r="W926" s="124"/>
      <c r="X926" s="124"/>
      <c r="Y926" s="124"/>
      <c r="Z926" s="124"/>
    </row>
    <row r="927" spans="1:26" ht="12.75" customHeight="1">
      <c r="A927" s="399"/>
      <c r="B927" s="400"/>
      <c r="C927" s="124"/>
      <c r="D927" s="124"/>
      <c r="E927" s="124"/>
      <c r="F927" s="124"/>
      <c r="G927" s="124"/>
      <c r="H927" s="124"/>
      <c r="I927" s="124"/>
      <c r="J927" s="124"/>
      <c r="K927" s="401"/>
      <c r="L927" s="402"/>
      <c r="M927" s="402"/>
      <c r="N927" s="402"/>
      <c r="O927" s="402"/>
      <c r="P927" s="402"/>
      <c r="Q927" s="402"/>
      <c r="R927" s="124"/>
      <c r="S927" s="124"/>
      <c r="T927" s="124"/>
      <c r="U927" s="124"/>
      <c r="V927" s="124"/>
      <c r="W927" s="124"/>
      <c r="X927" s="124"/>
      <c r="Y927" s="124"/>
      <c r="Z927" s="124"/>
    </row>
    <row r="928" spans="1:26" ht="12.75" customHeight="1">
      <c r="A928" s="399"/>
      <c r="B928" s="400"/>
      <c r="C928" s="124"/>
      <c r="D928" s="124"/>
      <c r="E928" s="124"/>
      <c r="F928" s="124"/>
      <c r="G928" s="124"/>
      <c r="H928" s="124"/>
      <c r="I928" s="124"/>
      <c r="J928" s="124"/>
      <c r="K928" s="401"/>
      <c r="L928" s="402"/>
      <c r="M928" s="402"/>
      <c r="N928" s="402"/>
      <c r="O928" s="402"/>
      <c r="P928" s="402"/>
      <c r="Q928" s="402"/>
      <c r="R928" s="124"/>
      <c r="S928" s="124"/>
      <c r="T928" s="124"/>
      <c r="U928" s="124"/>
      <c r="V928" s="124"/>
      <c r="W928" s="124"/>
      <c r="X928" s="124"/>
      <c r="Y928" s="124"/>
      <c r="Z928" s="124"/>
    </row>
    <row r="929" spans="1:26" ht="12.75" customHeight="1">
      <c r="A929" s="399"/>
      <c r="B929" s="400"/>
      <c r="C929" s="124"/>
      <c r="D929" s="124"/>
      <c r="E929" s="124"/>
      <c r="F929" s="124"/>
      <c r="G929" s="124"/>
      <c r="H929" s="124"/>
      <c r="I929" s="124"/>
      <c r="J929" s="124"/>
      <c r="K929" s="401"/>
      <c r="L929" s="402"/>
      <c r="M929" s="402"/>
      <c r="N929" s="402"/>
      <c r="O929" s="402"/>
      <c r="P929" s="402"/>
      <c r="Q929" s="402"/>
      <c r="R929" s="124"/>
      <c r="S929" s="124"/>
      <c r="T929" s="124"/>
      <c r="U929" s="124"/>
      <c r="V929" s="124"/>
      <c r="W929" s="124"/>
      <c r="X929" s="124"/>
      <c r="Y929" s="124"/>
      <c r="Z929" s="124"/>
    </row>
    <row r="930" spans="1:26" ht="12.75" customHeight="1">
      <c r="A930" s="399"/>
      <c r="B930" s="400"/>
      <c r="C930" s="124"/>
      <c r="D930" s="124"/>
      <c r="E930" s="124"/>
      <c r="F930" s="124"/>
      <c r="G930" s="124"/>
      <c r="H930" s="124"/>
      <c r="I930" s="124"/>
      <c r="J930" s="124"/>
      <c r="K930" s="401"/>
      <c r="L930" s="402"/>
      <c r="M930" s="402"/>
      <c r="N930" s="402"/>
      <c r="O930" s="402"/>
      <c r="P930" s="402"/>
      <c r="Q930" s="402"/>
      <c r="R930" s="124"/>
      <c r="S930" s="124"/>
      <c r="T930" s="124"/>
      <c r="U930" s="124"/>
      <c r="V930" s="124"/>
      <c r="W930" s="124"/>
      <c r="X930" s="124"/>
      <c r="Y930" s="124"/>
      <c r="Z930" s="124"/>
    </row>
    <row r="931" spans="1:26" ht="12.75" customHeight="1">
      <c r="A931" s="399"/>
      <c r="B931" s="400"/>
      <c r="C931" s="124"/>
      <c r="D931" s="124"/>
      <c r="E931" s="124"/>
      <c r="F931" s="124"/>
      <c r="G931" s="124"/>
      <c r="H931" s="124"/>
      <c r="I931" s="124"/>
      <c r="J931" s="124"/>
      <c r="K931" s="401"/>
      <c r="L931" s="402"/>
      <c r="M931" s="402"/>
      <c r="N931" s="402"/>
      <c r="O931" s="402"/>
      <c r="P931" s="402"/>
      <c r="Q931" s="402"/>
      <c r="R931" s="124"/>
      <c r="S931" s="124"/>
      <c r="T931" s="124"/>
      <c r="U931" s="124"/>
      <c r="V931" s="124"/>
      <c r="W931" s="124"/>
      <c r="X931" s="124"/>
      <c r="Y931" s="124"/>
      <c r="Z931" s="124"/>
    </row>
    <row r="932" spans="1:26" ht="12.75" customHeight="1">
      <c r="A932" s="399"/>
      <c r="B932" s="400"/>
      <c r="C932" s="124"/>
      <c r="D932" s="124"/>
      <c r="E932" s="124"/>
      <c r="F932" s="124"/>
      <c r="G932" s="124"/>
      <c r="H932" s="124"/>
      <c r="I932" s="124"/>
      <c r="J932" s="124"/>
      <c r="K932" s="401"/>
      <c r="L932" s="402"/>
      <c r="M932" s="402"/>
      <c r="N932" s="402"/>
      <c r="O932" s="402"/>
      <c r="P932" s="402"/>
      <c r="Q932" s="402"/>
      <c r="R932" s="124"/>
      <c r="S932" s="124"/>
      <c r="T932" s="124"/>
      <c r="U932" s="124"/>
      <c r="V932" s="124"/>
      <c r="W932" s="124"/>
      <c r="X932" s="124"/>
      <c r="Y932" s="124"/>
      <c r="Z932" s="124"/>
    </row>
    <row r="933" spans="1:26" ht="12.75" customHeight="1">
      <c r="A933" s="399"/>
      <c r="B933" s="400"/>
      <c r="C933" s="124"/>
      <c r="D933" s="124"/>
      <c r="E933" s="124"/>
      <c r="F933" s="124"/>
      <c r="G933" s="124"/>
      <c r="H933" s="124"/>
      <c r="I933" s="124"/>
      <c r="J933" s="124"/>
      <c r="K933" s="401"/>
      <c r="L933" s="402"/>
      <c r="M933" s="402"/>
      <c r="N933" s="402"/>
      <c r="O933" s="402"/>
      <c r="P933" s="402"/>
      <c r="Q933" s="402"/>
      <c r="R933" s="124"/>
      <c r="S933" s="124"/>
      <c r="T933" s="124"/>
      <c r="U933" s="124"/>
      <c r="V933" s="124"/>
      <c r="W933" s="124"/>
      <c r="X933" s="124"/>
      <c r="Y933" s="124"/>
      <c r="Z933" s="124"/>
    </row>
    <row r="934" spans="1:26" ht="12.75" customHeight="1">
      <c r="A934" s="399"/>
      <c r="B934" s="400"/>
      <c r="C934" s="124"/>
      <c r="D934" s="124"/>
      <c r="E934" s="124"/>
      <c r="F934" s="124"/>
      <c r="G934" s="124"/>
      <c r="H934" s="124"/>
      <c r="I934" s="124"/>
      <c r="J934" s="124"/>
      <c r="K934" s="401"/>
      <c r="L934" s="402"/>
      <c r="M934" s="402"/>
      <c r="N934" s="402"/>
      <c r="O934" s="402"/>
      <c r="P934" s="402"/>
      <c r="Q934" s="402"/>
      <c r="R934" s="124"/>
      <c r="S934" s="124"/>
      <c r="T934" s="124"/>
      <c r="U934" s="124"/>
      <c r="V934" s="124"/>
      <c r="W934" s="124"/>
      <c r="X934" s="124"/>
      <c r="Y934" s="124"/>
      <c r="Z934" s="124"/>
    </row>
    <row r="935" spans="1:26" ht="12.75" customHeight="1">
      <c r="A935" s="399"/>
      <c r="B935" s="400"/>
      <c r="C935" s="124"/>
      <c r="D935" s="124"/>
      <c r="E935" s="124"/>
      <c r="F935" s="124"/>
      <c r="G935" s="124"/>
      <c r="H935" s="124"/>
      <c r="I935" s="124"/>
      <c r="J935" s="124"/>
      <c r="K935" s="401"/>
      <c r="L935" s="402"/>
      <c r="M935" s="402"/>
      <c r="N935" s="402"/>
      <c r="O935" s="402"/>
      <c r="P935" s="402"/>
      <c r="Q935" s="402"/>
      <c r="R935" s="124"/>
      <c r="S935" s="124"/>
      <c r="T935" s="124"/>
      <c r="U935" s="124"/>
      <c r="V935" s="124"/>
      <c r="W935" s="124"/>
      <c r="X935" s="124"/>
      <c r="Y935" s="124"/>
      <c r="Z935" s="124"/>
    </row>
    <row r="936" spans="1:26" ht="12.75" customHeight="1">
      <c r="A936" s="399"/>
      <c r="B936" s="400"/>
      <c r="C936" s="124"/>
      <c r="D936" s="124"/>
      <c r="E936" s="124"/>
      <c r="F936" s="124"/>
      <c r="G936" s="124"/>
      <c r="H936" s="124"/>
      <c r="I936" s="124"/>
      <c r="J936" s="124"/>
      <c r="K936" s="401"/>
      <c r="L936" s="402"/>
      <c r="M936" s="402"/>
      <c r="N936" s="402"/>
      <c r="O936" s="402"/>
      <c r="P936" s="402"/>
      <c r="Q936" s="402"/>
      <c r="R936" s="124"/>
      <c r="S936" s="124"/>
      <c r="T936" s="124"/>
      <c r="U936" s="124"/>
      <c r="V936" s="124"/>
      <c r="W936" s="124"/>
      <c r="X936" s="124"/>
      <c r="Y936" s="124"/>
      <c r="Z936" s="124"/>
    </row>
    <row r="937" spans="1:26" ht="12.75" customHeight="1">
      <c r="A937" s="399"/>
      <c r="B937" s="400"/>
      <c r="C937" s="124"/>
      <c r="D937" s="124"/>
      <c r="E937" s="124"/>
      <c r="F937" s="124"/>
      <c r="G937" s="124"/>
      <c r="H937" s="124"/>
      <c r="I937" s="124"/>
      <c r="J937" s="124"/>
      <c r="K937" s="401"/>
      <c r="L937" s="402"/>
      <c r="M937" s="402"/>
      <c r="N937" s="402"/>
      <c r="O937" s="402"/>
      <c r="P937" s="402"/>
      <c r="Q937" s="402"/>
      <c r="R937" s="124"/>
      <c r="S937" s="124"/>
      <c r="T937" s="124"/>
      <c r="U937" s="124"/>
      <c r="V937" s="124"/>
      <c r="W937" s="124"/>
      <c r="X937" s="124"/>
      <c r="Y937" s="124"/>
      <c r="Z937" s="124"/>
    </row>
    <row r="938" spans="1:26" ht="12.75" customHeight="1">
      <c r="A938" s="399"/>
      <c r="B938" s="400"/>
      <c r="C938" s="124"/>
      <c r="D938" s="124"/>
      <c r="E938" s="124"/>
      <c r="F938" s="124"/>
      <c r="G938" s="124"/>
      <c r="H938" s="124"/>
      <c r="I938" s="124"/>
      <c r="J938" s="124"/>
      <c r="K938" s="401"/>
      <c r="L938" s="402"/>
      <c r="M938" s="402"/>
      <c r="N938" s="402"/>
      <c r="O938" s="402"/>
      <c r="P938" s="402"/>
      <c r="Q938" s="402"/>
      <c r="R938" s="124"/>
      <c r="S938" s="124"/>
      <c r="T938" s="124"/>
      <c r="U938" s="124"/>
      <c r="V938" s="124"/>
      <c r="W938" s="124"/>
      <c r="X938" s="124"/>
      <c r="Y938" s="124"/>
      <c r="Z938" s="124"/>
    </row>
    <row r="939" spans="1:26" ht="12.75" customHeight="1">
      <c r="A939" s="399"/>
      <c r="B939" s="400"/>
      <c r="C939" s="124"/>
      <c r="D939" s="124"/>
      <c r="E939" s="124"/>
      <c r="F939" s="124"/>
      <c r="G939" s="124"/>
      <c r="H939" s="124"/>
      <c r="I939" s="124"/>
      <c r="J939" s="124"/>
      <c r="K939" s="401"/>
      <c r="L939" s="402"/>
      <c r="M939" s="402"/>
      <c r="N939" s="402"/>
      <c r="O939" s="402"/>
      <c r="P939" s="402"/>
      <c r="Q939" s="402"/>
      <c r="R939" s="124"/>
      <c r="S939" s="124"/>
      <c r="T939" s="124"/>
      <c r="U939" s="124"/>
      <c r="V939" s="124"/>
      <c r="W939" s="124"/>
      <c r="X939" s="124"/>
      <c r="Y939" s="124"/>
      <c r="Z939" s="124"/>
    </row>
    <row r="940" spans="1:26" ht="12.75" customHeight="1">
      <c r="A940" s="399"/>
      <c r="B940" s="400"/>
      <c r="C940" s="124"/>
      <c r="D940" s="124"/>
      <c r="E940" s="124"/>
      <c r="F940" s="124"/>
      <c r="G940" s="124"/>
      <c r="H940" s="124"/>
      <c r="I940" s="124"/>
      <c r="J940" s="124"/>
      <c r="K940" s="401"/>
      <c r="L940" s="402"/>
      <c r="M940" s="402"/>
      <c r="N940" s="402"/>
      <c r="O940" s="402"/>
      <c r="P940" s="402"/>
      <c r="Q940" s="402"/>
      <c r="R940" s="124"/>
      <c r="S940" s="124"/>
      <c r="T940" s="124"/>
      <c r="U940" s="124"/>
      <c r="V940" s="124"/>
      <c r="W940" s="124"/>
      <c r="X940" s="124"/>
      <c r="Y940" s="124"/>
      <c r="Z940" s="124"/>
    </row>
    <row r="941" spans="1:26" ht="12.75" customHeight="1">
      <c r="A941" s="399"/>
      <c r="B941" s="400"/>
      <c r="C941" s="124"/>
      <c r="D941" s="124"/>
      <c r="E941" s="124"/>
      <c r="F941" s="124"/>
      <c r="G941" s="124"/>
      <c r="H941" s="124"/>
      <c r="I941" s="124"/>
      <c r="J941" s="124"/>
      <c r="K941" s="401"/>
      <c r="L941" s="402"/>
      <c r="M941" s="402"/>
      <c r="N941" s="402"/>
      <c r="O941" s="402"/>
      <c r="P941" s="402"/>
      <c r="Q941" s="402"/>
      <c r="R941" s="124"/>
      <c r="S941" s="124"/>
      <c r="T941" s="124"/>
      <c r="U941" s="124"/>
      <c r="V941" s="124"/>
      <c r="W941" s="124"/>
      <c r="X941" s="124"/>
      <c r="Y941" s="124"/>
      <c r="Z941" s="124"/>
    </row>
    <row r="942" spans="1:26" ht="12.75" customHeight="1">
      <c r="A942" s="399"/>
      <c r="B942" s="400"/>
      <c r="C942" s="124"/>
      <c r="D942" s="124"/>
      <c r="E942" s="124"/>
      <c r="F942" s="124"/>
      <c r="G942" s="124"/>
      <c r="H942" s="124"/>
      <c r="I942" s="124"/>
      <c r="J942" s="124"/>
      <c r="K942" s="401"/>
      <c r="L942" s="402"/>
      <c r="M942" s="402"/>
      <c r="N942" s="402"/>
      <c r="O942" s="402"/>
      <c r="P942" s="402"/>
      <c r="Q942" s="402"/>
      <c r="R942" s="124"/>
      <c r="S942" s="124"/>
      <c r="T942" s="124"/>
      <c r="U942" s="124"/>
      <c r="V942" s="124"/>
      <c r="W942" s="124"/>
      <c r="X942" s="124"/>
      <c r="Y942" s="124"/>
      <c r="Z942" s="124"/>
    </row>
    <row r="943" spans="1:26" ht="12.75" customHeight="1">
      <c r="A943" s="399"/>
      <c r="B943" s="400"/>
      <c r="C943" s="124"/>
      <c r="D943" s="124"/>
      <c r="E943" s="124"/>
      <c r="F943" s="124"/>
      <c r="G943" s="124"/>
      <c r="H943" s="124"/>
      <c r="I943" s="124"/>
      <c r="J943" s="124"/>
      <c r="K943" s="401"/>
      <c r="L943" s="402"/>
      <c r="M943" s="402"/>
      <c r="N943" s="402"/>
      <c r="O943" s="402"/>
      <c r="P943" s="402"/>
      <c r="Q943" s="402"/>
      <c r="R943" s="124"/>
      <c r="S943" s="124"/>
      <c r="T943" s="124"/>
      <c r="U943" s="124"/>
      <c r="V943" s="124"/>
      <c r="W943" s="124"/>
      <c r="X943" s="124"/>
      <c r="Y943" s="124"/>
      <c r="Z943" s="124"/>
    </row>
    <row r="944" spans="1:26" ht="12.75" customHeight="1">
      <c r="A944" s="399"/>
      <c r="B944" s="400"/>
      <c r="C944" s="124"/>
      <c r="D944" s="124"/>
      <c r="E944" s="124"/>
      <c r="F944" s="124"/>
      <c r="G944" s="124"/>
      <c r="H944" s="124"/>
      <c r="I944" s="124"/>
      <c r="J944" s="124"/>
      <c r="K944" s="401"/>
      <c r="L944" s="402"/>
      <c r="M944" s="402"/>
      <c r="N944" s="402"/>
      <c r="O944" s="402"/>
      <c r="P944" s="402"/>
      <c r="Q944" s="402"/>
      <c r="R944" s="124"/>
      <c r="S944" s="124"/>
      <c r="T944" s="124"/>
      <c r="U944" s="124"/>
      <c r="V944" s="124"/>
      <c r="W944" s="124"/>
      <c r="X944" s="124"/>
      <c r="Y944" s="124"/>
      <c r="Z944" s="124"/>
    </row>
    <row r="945" spans="1:26" ht="12.75" customHeight="1">
      <c r="A945" s="399"/>
      <c r="B945" s="400"/>
      <c r="C945" s="124"/>
      <c r="D945" s="124"/>
      <c r="E945" s="124"/>
      <c r="F945" s="124"/>
      <c r="G945" s="124"/>
      <c r="H945" s="124"/>
      <c r="I945" s="124"/>
      <c r="J945" s="124"/>
      <c r="K945" s="401"/>
      <c r="L945" s="402"/>
      <c r="M945" s="402"/>
      <c r="N945" s="402"/>
      <c r="O945" s="402"/>
      <c r="P945" s="402"/>
      <c r="Q945" s="402"/>
      <c r="R945" s="124"/>
      <c r="S945" s="124"/>
      <c r="T945" s="124"/>
      <c r="U945" s="124"/>
      <c r="V945" s="124"/>
      <c r="W945" s="124"/>
      <c r="X945" s="124"/>
      <c r="Y945" s="124"/>
      <c r="Z945" s="124"/>
    </row>
    <row r="946" spans="1:26" ht="12.75" customHeight="1">
      <c r="A946" s="399"/>
      <c r="B946" s="400"/>
      <c r="C946" s="124"/>
      <c r="D946" s="124"/>
      <c r="E946" s="124"/>
      <c r="F946" s="124"/>
      <c r="G946" s="124"/>
      <c r="H946" s="124"/>
      <c r="I946" s="124"/>
      <c r="J946" s="124"/>
      <c r="K946" s="401"/>
      <c r="L946" s="402"/>
      <c r="M946" s="402"/>
      <c r="N946" s="402"/>
      <c r="O946" s="402"/>
      <c r="P946" s="402"/>
      <c r="Q946" s="402"/>
      <c r="R946" s="124"/>
      <c r="S946" s="124"/>
      <c r="T946" s="124"/>
      <c r="U946" s="124"/>
      <c r="V946" s="124"/>
      <c r="W946" s="124"/>
      <c r="X946" s="124"/>
      <c r="Y946" s="124"/>
      <c r="Z946" s="124"/>
    </row>
    <row r="947" spans="1:26" ht="12.75" customHeight="1">
      <c r="A947" s="399"/>
      <c r="B947" s="400"/>
      <c r="C947" s="124"/>
      <c r="D947" s="124"/>
      <c r="E947" s="124"/>
      <c r="F947" s="124"/>
      <c r="G947" s="124"/>
      <c r="H947" s="124"/>
      <c r="I947" s="124"/>
      <c r="J947" s="124"/>
      <c r="K947" s="401"/>
      <c r="L947" s="402"/>
      <c r="M947" s="402"/>
      <c r="N947" s="402"/>
      <c r="O947" s="402"/>
      <c r="P947" s="402"/>
      <c r="Q947" s="402"/>
      <c r="R947" s="124"/>
      <c r="S947" s="124"/>
      <c r="T947" s="124"/>
      <c r="U947" s="124"/>
      <c r="V947" s="124"/>
      <c r="W947" s="124"/>
      <c r="X947" s="124"/>
      <c r="Y947" s="124"/>
      <c r="Z947" s="124"/>
    </row>
    <row r="948" spans="1:26" ht="12.75" customHeight="1">
      <c r="A948" s="399"/>
      <c r="B948" s="400"/>
      <c r="C948" s="124"/>
      <c r="D948" s="124"/>
      <c r="E948" s="124"/>
      <c r="F948" s="124"/>
      <c r="G948" s="124"/>
      <c r="H948" s="124"/>
      <c r="I948" s="124"/>
      <c r="J948" s="124"/>
      <c r="K948" s="401"/>
      <c r="L948" s="402"/>
      <c r="M948" s="402"/>
      <c r="N948" s="402"/>
      <c r="O948" s="402"/>
      <c r="P948" s="402"/>
      <c r="Q948" s="402"/>
      <c r="R948" s="124"/>
      <c r="S948" s="124"/>
      <c r="T948" s="124"/>
      <c r="U948" s="124"/>
      <c r="V948" s="124"/>
      <c r="W948" s="124"/>
      <c r="X948" s="124"/>
      <c r="Y948" s="124"/>
      <c r="Z948" s="124"/>
    </row>
    <row r="949" spans="1:26" ht="12.75" customHeight="1">
      <c r="A949" s="399"/>
      <c r="B949" s="400"/>
      <c r="C949" s="124"/>
      <c r="D949" s="124"/>
      <c r="E949" s="124"/>
      <c r="F949" s="124"/>
      <c r="G949" s="124"/>
      <c r="H949" s="124"/>
      <c r="I949" s="124"/>
      <c r="J949" s="124"/>
      <c r="K949" s="401"/>
      <c r="L949" s="402"/>
      <c r="M949" s="402"/>
      <c r="N949" s="402"/>
      <c r="O949" s="402"/>
      <c r="P949" s="402"/>
      <c r="Q949" s="402"/>
      <c r="R949" s="124"/>
      <c r="S949" s="124"/>
      <c r="T949" s="124"/>
      <c r="U949" s="124"/>
      <c r="V949" s="124"/>
      <c r="W949" s="124"/>
      <c r="X949" s="124"/>
      <c r="Y949" s="124"/>
      <c r="Z949" s="124"/>
    </row>
    <row r="950" spans="1:26" ht="12.75" customHeight="1">
      <c r="A950" s="399"/>
      <c r="B950" s="400"/>
      <c r="C950" s="124"/>
      <c r="D950" s="124"/>
      <c r="E950" s="124"/>
      <c r="F950" s="124"/>
      <c r="G950" s="124"/>
      <c r="H950" s="124"/>
      <c r="I950" s="124"/>
      <c r="J950" s="124"/>
      <c r="K950" s="401"/>
      <c r="L950" s="402"/>
      <c r="M950" s="402"/>
      <c r="N950" s="402"/>
      <c r="O950" s="402"/>
      <c r="P950" s="402"/>
      <c r="Q950" s="402"/>
      <c r="R950" s="124"/>
      <c r="S950" s="124"/>
      <c r="T950" s="124"/>
      <c r="U950" s="124"/>
      <c r="V950" s="124"/>
      <c r="W950" s="124"/>
      <c r="X950" s="124"/>
      <c r="Y950" s="124"/>
      <c r="Z950" s="124"/>
    </row>
    <row r="951" spans="1:26" ht="12.75" customHeight="1">
      <c r="A951" s="399"/>
      <c r="B951" s="400"/>
      <c r="C951" s="124"/>
      <c r="D951" s="124"/>
      <c r="E951" s="124"/>
      <c r="F951" s="124"/>
      <c r="G951" s="124"/>
      <c r="H951" s="124"/>
      <c r="I951" s="124"/>
      <c r="J951" s="124"/>
      <c r="K951" s="401"/>
      <c r="L951" s="402"/>
      <c r="M951" s="402"/>
      <c r="N951" s="402"/>
      <c r="O951" s="402"/>
      <c r="P951" s="402"/>
      <c r="Q951" s="402"/>
      <c r="R951" s="124"/>
      <c r="S951" s="124"/>
      <c r="T951" s="124"/>
      <c r="U951" s="124"/>
      <c r="V951" s="124"/>
      <c r="W951" s="124"/>
      <c r="X951" s="124"/>
      <c r="Y951" s="124"/>
      <c r="Z951" s="124"/>
    </row>
    <row r="952" spans="1:26" ht="12.75" customHeight="1">
      <c r="A952" s="399"/>
      <c r="B952" s="400"/>
      <c r="C952" s="124"/>
      <c r="D952" s="124"/>
      <c r="E952" s="124"/>
      <c r="F952" s="124"/>
      <c r="G952" s="124"/>
      <c r="H952" s="124"/>
      <c r="I952" s="124"/>
      <c r="J952" s="124"/>
      <c r="K952" s="401"/>
      <c r="L952" s="402"/>
      <c r="M952" s="402"/>
      <c r="N952" s="402"/>
      <c r="O952" s="402"/>
      <c r="P952" s="402"/>
      <c r="Q952" s="402"/>
      <c r="R952" s="124"/>
      <c r="S952" s="124"/>
      <c r="T952" s="124"/>
      <c r="U952" s="124"/>
      <c r="V952" s="124"/>
      <c r="W952" s="124"/>
      <c r="X952" s="124"/>
      <c r="Y952" s="124"/>
      <c r="Z952" s="124"/>
    </row>
    <row r="953" spans="1:26" ht="12.75" customHeight="1">
      <c r="A953" s="399"/>
      <c r="B953" s="400"/>
      <c r="C953" s="124"/>
      <c r="D953" s="124"/>
      <c r="E953" s="124"/>
      <c r="F953" s="124"/>
      <c r="G953" s="124"/>
      <c r="H953" s="124"/>
      <c r="I953" s="124"/>
      <c r="J953" s="124"/>
      <c r="K953" s="401"/>
      <c r="L953" s="402"/>
      <c r="M953" s="402"/>
      <c r="N953" s="402"/>
      <c r="O953" s="402"/>
      <c r="P953" s="402"/>
      <c r="Q953" s="402"/>
      <c r="R953" s="124"/>
      <c r="S953" s="124"/>
      <c r="T953" s="124"/>
      <c r="U953" s="124"/>
      <c r="V953" s="124"/>
      <c r="W953" s="124"/>
      <c r="X953" s="124"/>
      <c r="Y953" s="124"/>
      <c r="Z953" s="124"/>
    </row>
    <row r="954" spans="1:26" ht="12.75" customHeight="1">
      <c r="A954" s="399"/>
      <c r="B954" s="400"/>
      <c r="C954" s="124"/>
      <c r="D954" s="124"/>
      <c r="E954" s="124"/>
      <c r="F954" s="124"/>
      <c r="G954" s="124"/>
      <c r="H954" s="124"/>
      <c r="I954" s="124"/>
      <c r="J954" s="124"/>
      <c r="K954" s="401"/>
      <c r="L954" s="402"/>
      <c r="M954" s="402"/>
      <c r="N954" s="402"/>
      <c r="O954" s="402"/>
      <c r="P954" s="402"/>
      <c r="Q954" s="402"/>
      <c r="R954" s="124"/>
      <c r="S954" s="124"/>
      <c r="T954" s="124"/>
      <c r="U954" s="124"/>
      <c r="V954" s="124"/>
      <c r="W954" s="124"/>
      <c r="X954" s="124"/>
      <c r="Y954" s="124"/>
      <c r="Z954" s="124"/>
    </row>
    <row r="955" spans="1:26" ht="12.75" customHeight="1">
      <c r="A955" s="399"/>
      <c r="B955" s="400"/>
      <c r="C955" s="124"/>
      <c r="D955" s="124"/>
      <c r="E955" s="124"/>
      <c r="F955" s="124"/>
      <c r="G955" s="124"/>
      <c r="H955" s="124"/>
      <c r="I955" s="124"/>
      <c r="J955" s="124"/>
      <c r="K955" s="401"/>
      <c r="L955" s="402"/>
      <c r="M955" s="402"/>
      <c r="N955" s="402"/>
      <c r="O955" s="402"/>
      <c r="P955" s="402"/>
      <c r="Q955" s="402"/>
      <c r="R955" s="124"/>
      <c r="S955" s="124"/>
      <c r="T955" s="124"/>
      <c r="U955" s="124"/>
      <c r="V955" s="124"/>
      <c r="W955" s="124"/>
      <c r="X955" s="124"/>
      <c r="Y955" s="124"/>
      <c r="Z955" s="124"/>
    </row>
    <row r="956" spans="1:26" ht="12.75" customHeight="1">
      <c r="A956" s="399"/>
      <c r="B956" s="400"/>
      <c r="C956" s="124"/>
      <c r="D956" s="124"/>
      <c r="E956" s="124"/>
      <c r="F956" s="124"/>
      <c r="G956" s="124"/>
      <c r="H956" s="124"/>
      <c r="I956" s="124"/>
      <c r="J956" s="124"/>
      <c r="K956" s="401"/>
      <c r="L956" s="402"/>
      <c r="M956" s="402"/>
      <c r="N956" s="402"/>
      <c r="O956" s="402"/>
      <c r="P956" s="402"/>
      <c r="Q956" s="402"/>
      <c r="R956" s="124"/>
      <c r="S956" s="124"/>
      <c r="T956" s="124"/>
      <c r="U956" s="124"/>
      <c r="V956" s="124"/>
      <c r="W956" s="124"/>
      <c r="X956" s="124"/>
      <c r="Y956" s="124"/>
      <c r="Z956" s="124"/>
    </row>
    <row r="957" spans="1:26" ht="12.75" customHeight="1">
      <c r="A957" s="399"/>
      <c r="B957" s="400"/>
      <c r="C957" s="124"/>
      <c r="D957" s="124"/>
      <c r="E957" s="124"/>
      <c r="F957" s="124"/>
      <c r="G957" s="124"/>
      <c r="H957" s="124"/>
      <c r="I957" s="124"/>
      <c r="J957" s="124"/>
      <c r="K957" s="401"/>
      <c r="L957" s="402"/>
      <c r="M957" s="402"/>
      <c r="N957" s="402"/>
      <c r="O957" s="402"/>
      <c r="P957" s="402"/>
      <c r="Q957" s="402"/>
      <c r="R957" s="124"/>
      <c r="S957" s="124"/>
      <c r="T957" s="124"/>
      <c r="U957" s="124"/>
      <c r="V957" s="124"/>
      <c r="W957" s="124"/>
      <c r="X957" s="124"/>
      <c r="Y957" s="124"/>
      <c r="Z957" s="124"/>
    </row>
    <row r="958" spans="1:26" ht="12.75" customHeight="1">
      <c r="A958" s="399"/>
      <c r="B958" s="400"/>
      <c r="C958" s="124"/>
      <c r="D958" s="124"/>
      <c r="E958" s="124"/>
      <c r="F958" s="124"/>
      <c r="G958" s="124"/>
      <c r="H958" s="124"/>
      <c r="I958" s="124"/>
      <c r="J958" s="124"/>
      <c r="K958" s="401"/>
      <c r="L958" s="402"/>
      <c r="M958" s="402"/>
      <c r="N958" s="402"/>
      <c r="O958" s="402"/>
      <c r="P958" s="402"/>
      <c r="Q958" s="402"/>
      <c r="R958" s="124"/>
      <c r="S958" s="124"/>
      <c r="T958" s="124"/>
      <c r="U958" s="124"/>
      <c r="V958" s="124"/>
      <c r="W958" s="124"/>
      <c r="X958" s="124"/>
      <c r="Y958" s="124"/>
      <c r="Z958" s="124"/>
    </row>
    <row r="959" spans="1:26" ht="12.75" customHeight="1">
      <c r="A959" s="399"/>
      <c r="B959" s="400"/>
      <c r="C959" s="124"/>
      <c r="D959" s="124"/>
      <c r="E959" s="124"/>
      <c r="F959" s="124"/>
      <c r="G959" s="124"/>
      <c r="H959" s="124"/>
      <c r="I959" s="124"/>
      <c r="J959" s="124"/>
      <c r="K959" s="401"/>
      <c r="L959" s="402"/>
      <c r="M959" s="402"/>
      <c r="N959" s="402"/>
      <c r="O959" s="402"/>
      <c r="P959" s="402"/>
      <c r="Q959" s="402"/>
      <c r="R959" s="124"/>
      <c r="S959" s="124"/>
      <c r="T959" s="124"/>
      <c r="U959" s="124"/>
      <c r="V959" s="124"/>
      <c r="W959" s="124"/>
      <c r="X959" s="124"/>
      <c r="Y959" s="124"/>
      <c r="Z959" s="124"/>
    </row>
    <row r="960" spans="1:26" ht="12.75" customHeight="1">
      <c r="A960" s="399"/>
      <c r="B960" s="400"/>
      <c r="C960" s="124"/>
      <c r="D960" s="124"/>
      <c r="E960" s="124"/>
      <c r="F960" s="124"/>
      <c r="G960" s="124"/>
      <c r="H960" s="124"/>
      <c r="I960" s="124"/>
      <c r="J960" s="124"/>
      <c r="K960" s="401"/>
      <c r="L960" s="402"/>
      <c r="M960" s="402"/>
      <c r="N960" s="402"/>
      <c r="O960" s="402"/>
      <c r="P960" s="402"/>
      <c r="Q960" s="402"/>
      <c r="R960" s="124"/>
      <c r="S960" s="124"/>
      <c r="T960" s="124"/>
      <c r="U960" s="124"/>
      <c r="V960" s="124"/>
      <c r="W960" s="124"/>
      <c r="X960" s="124"/>
      <c r="Y960" s="124"/>
      <c r="Z960" s="124"/>
    </row>
    <row r="961" spans="1:26" ht="12.75" customHeight="1">
      <c r="A961" s="399"/>
      <c r="B961" s="400"/>
      <c r="C961" s="124"/>
      <c r="D961" s="124"/>
      <c r="E961" s="124"/>
      <c r="F961" s="124"/>
      <c r="G961" s="124"/>
      <c r="H961" s="124"/>
      <c r="I961" s="124"/>
      <c r="J961" s="124"/>
      <c r="K961" s="401"/>
      <c r="L961" s="402"/>
      <c r="M961" s="402"/>
      <c r="N961" s="402"/>
      <c r="O961" s="402"/>
      <c r="P961" s="402"/>
      <c r="Q961" s="402"/>
      <c r="R961" s="124"/>
      <c r="S961" s="124"/>
      <c r="T961" s="124"/>
      <c r="U961" s="124"/>
      <c r="V961" s="124"/>
      <c r="W961" s="124"/>
      <c r="X961" s="124"/>
      <c r="Y961" s="124"/>
      <c r="Z961" s="124"/>
    </row>
    <row r="962" spans="1:26" ht="12.75" customHeight="1">
      <c r="A962" s="399"/>
      <c r="B962" s="400"/>
      <c r="C962" s="124"/>
      <c r="D962" s="124"/>
      <c r="E962" s="124"/>
      <c r="F962" s="124"/>
      <c r="G962" s="124"/>
      <c r="H962" s="124"/>
      <c r="I962" s="124"/>
      <c r="J962" s="124"/>
      <c r="K962" s="401"/>
      <c r="L962" s="402"/>
      <c r="M962" s="402"/>
      <c r="N962" s="402"/>
      <c r="O962" s="402"/>
      <c r="P962" s="402"/>
      <c r="Q962" s="402"/>
      <c r="R962" s="124"/>
      <c r="S962" s="124"/>
      <c r="T962" s="124"/>
      <c r="U962" s="124"/>
      <c r="V962" s="124"/>
      <c r="W962" s="124"/>
      <c r="X962" s="124"/>
      <c r="Y962" s="124"/>
      <c r="Z962" s="124"/>
    </row>
    <row r="963" spans="1:26" ht="12.75" customHeight="1">
      <c r="A963" s="399"/>
      <c r="B963" s="400"/>
      <c r="C963" s="124"/>
      <c r="D963" s="124"/>
      <c r="E963" s="124"/>
      <c r="F963" s="124"/>
      <c r="G963" s="124"/>
      <c r="H963" s="124"/>
      <c r="I963" s="124"/>
      <c r="J963" s="124"/>
      <c r="K963" s="401"/>
      <c r="L963" s="402"/>
      <c r="M963" s="402"/>
      <c r="N963" s="402"/>
      <c r="O963" s="402"/>
      <c r="P963" s="402"/>
      <c r="Q963" s="402"/>
      <c r="R963" s="124"/>
      <c r="S963" s="124"/>
      <c r="T963" s="124"/>
      <c r="U963" s="124"/>
      <c r="V963" s="124"/>
      <c r="W963" s="124"/>
      <c r="X963" s="124"/>
      <c r="Y963" s="124"/>
      <c r="Z963" s="124"/>
    </row>
    <row r="964" spans="1:26" ht="12.75" customHeight="1">
      <c r="A964" s="399"/>
      <c r="B964" s="400"/>
      <c r="C964" s="124"/>
      <c r="D964" s="124"/>
      <c r="E964" s="124"/>
      <c r="F964" s="124"/>
      <c r="G964" s="124"/>
      <c r="H964" s="124"/>
      <c r="I964" s="124"/>
      <c r="J964" s="124"/>
      <c r="K964" s="401"/>
      <c r="L964" s="402"/>
      <c r="M964" s="402"/>
      <c r="N964" s="402"/>
      <c r="O964" s="402"/>
      <c r="P964" s="402"/>
      <c r="Q964" s="402"/>
      <c r="R964" s="124"/>
      <c r="S964" s="124"/>
      <c r="T964" s="124"/>
      <c r="U964" s="124"/>
      <c r="V964" s="124"/>
      <c r="W964" s="124"/>
      <c r="X964" s="124"/>
      <c r="Y964" s="124"/>
      <c r="Z964" s="124"/>
    </row>
    <row r="965" spans="1:26" ht="12.75" customHeight="1">
      <c r="A965" s="399"/>
      <c r="B965" s="400"/>
      <c r="C965" s="124"/>
      <c r="D965" s="124"/>
      <c r="E965" s="124"/>
      <c r="F965" s="124"/>
      <c r="G965" s="124"/>
      <c r="H965" s="124"/>
      <c r="I965" s="124"/>
      <c r="J965" s="124"/>
      <c r="K965" s="401"/>
      <c r="L965" s="402"/>
      <c r="M965" s="402"/>
      <c r="N965" s="402"/>
      <c r="O965" s="402"/>
      <c r="P965" s="402"/>
      <c r="Q965" s="402"/>
      <c r="R965" s="124"/>
      <c r="S965" s="124"/>
      <c r="T965" s="124"/>
      <c r="U965" s="124"/>
      <c r="V965" s="124"/>
      <c r="W965" s="124"/>
      <c r="X965" s="124"/>
      <c r="Y965" s="124"/>
      <c r="Z965" s="124"/>
    </row>
    <row r="966" spans="1:26" ht="12.75" customHeight="1">
      <c r="A966" s="399"/>
      <c r="B966" s="400"/>
      <c r="C966" s="124"/>
      <c r="D966" s="124"/>
      <c r="E966" s="124"/>
      <c r="F966" s="124"/>
      <c r="G966" s="124"/>
      <c r="H966" s="124"/>
      <c r="I966" s="124"/>
      <c r="J966" s="124"/>
      <c r="K966" s="401"/>
      <c r="L966" s="402"/>
      <c r="M966" s="402"/>
      <c r="N966" s="402"/>
      <c r="O966" s="402"/>
      <c r="P966" s="402"/>
      <c r="Q966" s="402"/>
      <c r="R966" s="124"/>
      <c r="S966" s="124"/>
      <c r="T966" s="124"/>
      <c r="U966" s="124"/>
      <c r="V966" s="124"/>
      <c r="W966" s="124"/>
      <c r="X966" s="124"/>
      <c r="Y966" s="124"/>
      <c r="Z966" s="124"/>
    </row>
    <row r="967" spans="1:26" ht="12.75" customHeight="1">
      <c r="A967" s="399"/>
      <c r="B967" s="400"/>
      <c r="C967" s="124"/>
      <c r="D967" s="124"/>
      <c r="E967" s="124"/>
      <c r="F967" s="124"/>
      <c r="G967" s="124"/>
      <c r="H967" s="124"/>
      <c r="I967" s="124"/>
      <c r="J967" s="124"/>
      <c r="K967" s="401"/>
      <c r="L967" s="402"/>
      <c r="M967" s="402"/>
      <c r="N967" s="402"/>
      <c r="O967" s="402"/>
      <c r="P967" s="402"/>
      <c r="Q967" s="402"/>
      <c r="R967" s="124"/>
      <c r="S967" s="124"/>
      <c r="T967" s="124"/>
      <c r="U967" s="124"/>
      <c r="V967" s="124"/>
      <c r="W967" s="124"/>
      <c r="X967" s="124"/>
      <c r="Y967" s="124"/>
      <c r="Z967" s="124"/>
    </row>
    <row r="968" spans="1:26" ht="12.75" customHeight="1">
      <c r="A968" s="399"/>
      <c r="B968" s="400"/>
      <c r="C968" s="124"/>
      <c r="D968" s="124"/>
      <c r="E968" s="124"/>
      <c r="F968" s="124"/>
      <c r="G968" s="124"/>
      <c r="H968" s="124"/>
      <c r="I968" s="124"/>
      <c r="J968" s="124"/>
      <c r="K968" s="401"/>
      <c r="L968" s="402"/>
      <c r="M968" s="402"/>
      <c r="N968" s="402"/>
      <c r="O968" s="402"/>
      <c r="P968" s="402"/>
      <c r="Q968" s="402"/>
      <c r="R968" s="124"/>
      <c r="S968" s="124"/>
      <c r="T968" s="124"/>
      <c r="U968" s="124"/>
      <c r="V968" s="124"/>
      <c r="W968" s="124"/>
      <c r="X968" s="124"/>
      <c r="Y968" s="124"/>
      <c r="Z968" s="124"/>
    </row>
    <row r="969" spans="1:26" ht="12.75" customHeight="1">
      <c r="A969" s="399"/>
      <c r="B969" s="400"/>
      <c r="C969" s="124"/>
      <c r="D969" s="124"/>
      <c r="E969" s="124"/>
      <c r="F969" s="124"/>
      <c r="G969" s="124"/>
      <c r="H969" s="124"/>
      <c r="I969" s="124"/>
      <c r="J969" s="124"/>
      <c r="K969" s="401"/>
      <c r="L969" s="402"/>
      <c r="M969" s="402"/>
      <c r="N969" s="402"/>
      <c r="O969" s="402"/>
      <c r="P969" s="402"/>
      <c r="Q969" s="402"/>
      <c r="R969" s="124"/>
      <c r="S969" s="124"/>
      <c r="T969" s="124"/>
      <c r="U969" s="124"/>
      <c r="V969" s="124"/>
      <c r="W969" s="124"/>
      <c r="X969" s="124"/>
      <c r="Y969" s="124"/>
      <c r="Z969" s="124"/>
    </row>
    <row r="970" spans="1:26" ht="12.75" customHeight="1">
      <c r="A970" s="399"/>
      <c r="B970" s="400"/>
      <c r="C970" s="124"/>
      <c r="D970" s="124"/>
      <c r="E970" s="124"/>
      <c r="F970" s="124"/>
      <c r="G970" s="124"/>
      <c r="H970" s="124"/>
      <c r="I970" s="124"/>
      <c r="J970" s="124"/>
      <c r="K970" s="401"/>
      <c r="L970" s="402"/>
      <c r="M970" s="402"/>
      <c r="N970" s="402"/>
      <c r="O970" s="402"/>
      <c r="P970" s="402"/>
      <c r="Q970" s="402"/>
      <c r="R970" s="124"/>
      <c r="S970" s="124"/>
      <c r="T970" s="124"/>
      <c r="U970" s="124"/>
      <c r="V970" s="124"/>
      <c r="W970" s="124"/>
      <c r="X970" s="124"/>
      <c r="Y970" s="124"/>
      <c r="Z970" s="124"/>
    </row>
    <row r="971" spans="1:26" ht="12.75" customHeight="1">
      <c r="A971" s="399"/>
      <c r="B971" s="400"/>
      <c r="C971" s="124"/>
      <c r="D971" s="124"/>
      <c r="E971" s="124"/>
      <c r="F971" s="124"/>
      <c r="G971" s="124"/>
      <c r="H971" s="124"/>
      <c r="I971" s="124"/>
      <c r="J971" s="124"/>
      <c r="K971" s="401"/>
      <c r="L971" s="402"/>
      <c r="M971" s="402"/>
      <c r="N971" s="402"/>
      <c r="O971" s="402"/>
      <c r="P971" s="402"/>
      <c r="Q971" s="402"/>
      <c r="R971" s="124"/>
      <c r="S971" s="124"/>
      <c r="T971" s="124"/>
      <c r="U971" s="124"/>
      <c r="V971" s="124"/>
      <c r="W971" s="124"/>
      <c r="X971" s="124"/>
      <c r="Y971" s="124"/>
      <c r="Z971" s="124"/>
    </row>
    <row r="972" spans="1:26" ht="12.75" customHeight="1">
      <c r="A972" s="399"/>
      <c r="B972" s="400"/>
      <c r="C972" s="124"/>
      <c r="D972" s="124"/>
      <c r="E972" s="124"/>
      <c r="F972" s="124"/>
      <c r="G972" s="124"/>
      <c r="H972" s="124"/>
      <c r="I972" s="124"/>
      <c r="J972" s="124"/>
      <c r="K972" s="401"/>
      <c r="L972" s="402"/>
      <c r="M972" s="402"/>
      <c r="N972" s="402"/>
      <c r="O972" s="402"/>
      <c r="P972" s="402"/>
      <c r="Q972" s="402"/>
      <c r="R972" s="124"/>
      <c r="S972" s="124"/>
      <c r="T972" s="124"/>
      <c r="U972" s="124"/>
      <c r="V972" s="124"/>
      <c r="W972" s="124"/>
      <c r="X972" s="124"/>
      <c r="Y972" s="124"/>
      <c r="Z972" s="124"/>
    </row>
    <row r="973" spans="1:26" ht="12.75" customHeight="1">
      <c r="A973" s="399"/>
      <c r="B973" s="400"/>
      <c r="C973" s="124"/>
      <c r="D973" s="124"/>
      <c r="E973" s="124"/>
      <c r="F973" s="124"/>
      <c r="G973" s="124"/>
      <c r="H973" s="124"/>
      <c r="I973" s="124"/>
      <c r="J973" s="124"/>
      <c r="K973" s="401"/>
      <c r="L973" s="402"/>
      <c r="M973" s="402"/>
      <c r="N973" s="402"/>
      <c r="O973" s="402"/>
      <c r="P973" s="402"/>
      <c r="Q973" s="402"/>
      <c r="R973" s="124"/>
      <c r="S973" s="124"/>
      <c r="T973" s="124"/>
      <c r="U973" s="124"/>
      <c r="V973" s="124"/>
      <c r="W973" s="124"/>
      <c r="X973" s="124"/>
      <c r="Y973" s="124"/>
      <c r="Z973" s="124"/>
    </row>
    <row r="974" spans="1:26" ht="12.75" customHeight="1">
      <c r="A974" s="399"/>
      <c r="B974" s="400"/>
      <c r="C974" s="124"/>
      <c r="D974" s="124"/>
      <c r="E974" s="124"/>
      <c r="F974" s="124"/>
      <c r="G974" s="124"/>
      <c r="H974" s="124"/>
      <c r="I974" s="124"/>
      <c r="J974" s="124"/>
      <c r="K974" s="401"/>
      <c r="L974" s="402"/>
      <c r="M974" s="402"/>
      <c r="N974" s="402"/>
      <c r="O974" s="402"/>
      <c r="P974" s="402"/>
      <c r="Q974" s="402"/>
      <c r="R974" s="124"/>
      <c r="S974" s="124"/>
      <c r="T974" s="124"/>
      <c r="U974" s="124"/>
      <c r="V974" s="124"/>
      <c r="W974" s="124"/>
      <c r="X974" s="124"/>
      <c r="Y974" s="124"/>
      <c r="Z974" s="124"/>
    </row>
    <row r="975" spans="1:26" ht="12.75" customHeight="1">
      <c r="A975" s="399"/>
      <c r="B975" s="400"/>
      <c r="C975" s="124"/>
      <c r="D975" s="124"/>
      <c r="E975" s="124"/>
      <c r="F975" s="124"/>
      <c r="G975" s="124"/>
      <c r="H975" s="124"/>
      <c r="I975" s="124"/>
      <c r="J975" s="124"/>
      <c r="K975" s="401"/>
      <c r="L975" s="402"/>
      <c r="M975" s="402"/>
      <c r="N975" s="402"/>
      <c r="O975" s="402"/>
      <c r="P975" s="402"/>
      <c r="Q975" s="402"/>
      <c r="R975" s="124"/>
      <c r="S975" s="124"/>
      <c r="T975" s="124"/>
      <c r="U975" s="124"/>
      <c r="V975" s="124"/>
      <c r="W975" s="124"/>
      <c r="X975" s="124"/>
      <c r="Y975" s="124"/>
      <c r="Z975" s="124"/>
    </row>
    <row r="976" spans="1:26" ht="12.75" customHeight="1">
      <c r="A976" s="399"/>
      <c r="B976" s="400"/>
      <c r="C976" s="124"/>
      <c r="D976" s="124"/>
      <c r="E976" s="124"/>
      <c r="F976" s="124"/>
      <c r="G976" s="124"/>
      <c r="H976" s="124"/>
      <c r="I976" s="124"/>
      <c r="J976" s="124"/>
      <c r="K976" s="401"/>
      <c r="L976" s="402"/>
      <c r="M976" s="402"/>
      <c r="N976" s="402"/>
      <c r="O976" s="402"/>
      <c r="P976" s="402"/>
      <c r="Q976" s="402"/>
      <c r="R976" s="124"/>
      <c r="S976" s="124"/>
      <c r="T976" s="124"/>
      <c r="U976" s="124"/>
      <c r="V976" s="124"/>
      <c r="W976" s="124"/>
      <c r="X976" s="124"/>
      <c r="Y976" s="124"/>
      <c r="Z976" s="124"/>
    </row>
    <row r="977" spans="1:26" ht="12.75" customHeight="1">
      <c r="A977" s="399"/>
      <c r="B977" s="400"/>
      <c r="C977" s="124"/>
      <c r="D977" s="124"/>
      <c r="E977" s="124"/>
      <c r="F977" s="124"/>
      <c r="G977" s="124"/>
      <c r="H977" s="124"/>
      <c r="I977" s="124"/>
      <c r="J977" s="124"/>
      <c r="K977" s="401"/>
      <c r="L977" s="402"/>
      <c r="M977" s="402"/>
      <c r="N977" s="402"/>
      <c r="O977" s="402"/>
      <c r="P977" s="402"/>
      <c r="Q977" s="402"/>
      <c r="R977" s="124"/>
      <c r="S977" s="124"/>
      <c r="T977" s="124"/>
      <c r="U977" s="124"/>
      <c r="V977" s="124"/>
      <c r="W977" s="124"/>
      <c r="X977" s="124"/>
      <c r="Y977" s="124"/>
      <c r="Z977" s="124"/>
    </row>
    <row r="978" spans="1:26" ht="12.75" customHeight="1">
      <c r="A978" s="399"/>
      <c r="B978" s="400"/>
      <c r="C978" s="124"/>
      <c r="D978" s="124"/>
      <c r="E978" s="124"/>
      <c r="F978" s="124"/>
      <c r="G978" s="124"/>
      <c r="H978" s="124"/>
      <c r="I978" s="124"/>
      <c r="J978" s="124"/>
      <c r="K978" s="401"/>
      <c r="L978" s="402"/>
      <c r="M978" s="402"/>
      <c r="N978" s="402"/>
      <c r="O978" s="402"/>
      <c r="P978" s="402"/>
      <c r="Q978" s="402"/>
      <c r="R978" s="124"/>
      <c r="S978" s="124"/>
      <c r="T978" s="124"/>
      <c r="U978" s="124"/>
      <c r="V978" s="124"/>
      <c r="W978" s="124"/>
      <c r="X978" s="124"/>
      <c r="Y978" s="124"/>
      <c r="Z978" s="124"/>
    </row>
    <row r="979" spans="1:26" ht="12.75" customHeight="1">
      <c r="A979" s="399"/>
      <c r="B979" s="400"/>
      <c r="C979" s="124"/>
      <c r="D979" s="124"/>
      <c r="E979" s="124"/>
      <c r="F979" s="124"/>
      <c r="G979" s="124"/>
      <c r="H979" s="124"/>
      <c r="I979" s="124"/>
      <c r="J979" s="124"/>
      <c r="K979" s="401"/>
      <c r="L979" s="402"/>
      <c r="M979" s="402"/>
      <c r="N979" s="402"/>
      <c r="O979" s="402"/>
      <c r="P979" s="402"/>
      <c r="Q979" s="402"/>
      <c r="R979" s="124"/>
      <c r="S979" s="124"/>
      <c r="T979" s="124"/>
      <c r="U979" s="124"/>
      <c r="V979" s="124"/>
      <c r="W979" s="124"/>
      <c r="X979" s="124"/>
      <c r="Y979" s="124"/>
      <c r="Z979" s="124"/>
    </row>
    <row r="980" spans="1:26" ht="12.75" customHeight="1">
      <c r="A980" s="399"/>
      <c r="B980" s="400"/>
      <c r="C980" s="124"/>
      <c r="D980" s="124"/>
      <c r="E980" s="124"/>
      <c r="F980" s="124"/>
      <c r="G980" s="124"/>
      <c r="H980" s="124"/>
      <c r="I980" s="124"/>
      <c r="J980" s="124"/>
      <c r="K980" s="401"/>
      <c r="L980" s="402"/>
      <c r="M980" s="402"/>
      <c r="N980" s="402"/>
      <c r="O980" s="402"/>
      <c r="P980" s="402"/>
      <c r="Q980" s="402"/>
      <c r="R980" s="124"/>
      <c r="S980" s="124"/>
      <c r="T980" s="124"/>
      <c r="U980" s="124"/>
      <c r="V980" s="124"/>
      <c r="W980" s="124"/>
      <c r="X980" s="124"/>
      <c r="Y980" s="124"/>
      <c r="Z980" s="124"/>
    </row>
    <row r="981" spans="1:26" ht="12.75" customHeight="1">
      <c r="A981" s="399"/>
      <c r="B981" s="400"/>
      <c r="C981" s="124"/>
      <c r="D981" s="124"/>
      <c r="E981" s="124"/>
      <c r="F981" s="124"/>
      <c r="G981" s="124"/>
      <c r="H981" s="124"/>
      <c r="I981" s="124"/>
      <c r="J981" s="124"/>
      <c r="K981" s="401"/>
      <c r="L981" s="402"/>
      <c r="M981" s="402"/>
      <c r="N981" s="402"/>
      <c r="O981" s="402"/>
      <c r="P981" s="402"/>
      <c r="Q981" s="402"/>
      <c r="R981" s="124"/>
      <c r="S981" s="124"/>
      <c r="T981" s="124"/>
      <c r="U981" s="124"/>
      <c r="V981" s="124"/>
      <c r="W981" s="124"/>
      <c r="X981" s="124"/>
      <c r="Y981" s="124"/>
      <c r="Z981" s="124"/>
    </row>
    <row r="982" spans="1:26" ht="12.75" customHeight="1">
      <c r="A982" s="399"/>
      <c r="B982" s="400"/>
      <c r="C982" s="124"/>
      <c r="D982" s="124"/>
      <c r="E982" s="124"/>
      <c r="F982" s="124"/>
      <c r="G982" s="124"/>
      <c r="H982" s="124"/>
      <c r="I982" s="124"/>
      <c r="J982" s="124"/>
      <c r="K982" s="401"/>
      <c r="L982" s="402"/>
      <c r="M982" s="402"/>
      <c r="N982" s="402"/>
      <c r="O982" s="402"/>
      <c r="P982" s="402"/>
      <c r="Q982" s="402"/>
      <c r="R982" s="124"/>
      <c r="S982" s="124"/>
      <c r="T982" s="124"/>
      <c r="U982" s="124"/>
      <c r="V982" s="124"/>
      <c r="W982" s="124"/>
      <c r="X982" s="124"/>
      <c r="Y982" s="124"/>
      <c r="Z982" s="124"/>
    </row>
    <row r="983" spans="1:26" ht="12.75" customHeight="1">
      <c r="A983" s="399"/>
      <c r="B983" s="400"/>
      <c r="C983" s="124"/>
      <c r="D983" s="124"/>
      <c r="E983" s="124"/>
      <c r="F983" s="124"/>
      <c r="G983" s="124"/>
      <c r="H983" s="124"/>
      <c r="I983" s="124"/>
      <c r="J983" s="124"/>
      <c r="K983" s="401"/>
      <c r="L983" s="402"/>
      <c r="M983" s="402"/>
      <c r="N983" s="402"/>
      <c r="O983" s="402"/>
      <c r="P983" s="402"/>
      <c r="Q983" s="402"/>
      <c r="R983" s="124"/>
      <c r="S983" s="124"/>
      <c r="T983" s="124"/>
      <c r="U983" s="124"/>
      <c r="V983" s="124"/>
      <c r="W983" s="124"/>
      <c r="X983" s="124"/>
      <c r="Y983" s="124"/>
      <c r="Z983" s="124"/>
    </row>
    <row r="984" spans="1:26" ht="12.75" customHeight="1">
      <c r="A984" s="399"/>
      <c r="B984" s="400"/>
      <c r="C984" s="124"/>
      <c r="D984" s="124"/>
      <c r="E984" s="124"/>
      <c r="F984" s="124"/>
      <c r="G984" s="124"/>
      <c r="H984" s="124"/>
      <c r="I984" s="124"/>
      <c r="J984" s="124"/>
      <c r="K984" s="401"/>
      <c r="L984" s="402"/>
      <c r="M984" s="402"/>
      <c r="N984" s="402"/>
      <c r="O984" s="402"/>
      <c r="P984" s="402"/>
      <c r="Q984" s="402"/>
      <c r="R984" s="124"/>
      <c r="S984" s="124"/>
      <c r="T984" s="124"/>
      <c r="U984" s="124"/>
      <c r="V984" s="124"/>
      <c r="W984" s="124"/>
      <c r="X984" s="124"/>
      <c r="Y984" s="124"/>
      <c r="Z984" s="124"/>
    </row>
    <row r="985" spans="1:26" ht="12.75" customHeight="1">
      <c r="A985" s="399"/>
      <c r="B985" s="400"/>
      <c r="C985" s="124"/>
      <c r="D985" s="124"/>
      <c r="E985" s="124"/>
      <c r="F985" s="124"/>
      <c r="G985" s="124"/>
      <c r="H985" s="124"/>
      <c r="I985" s="124"/>
      <c r="J985" s="124"/>
      <c r="K985" s="401"/>
      <c r="L985" s="402"/>
      <c r="M985" s="402"/>
      <c r="N985" s="402"/>
      <c r="O985" s="402"/>
      <c r="P985" s="402"/>
      <c r="Q985" s="402"/>
      <c r="R985" s="124"/>
      <c r="S985" s="124"/>
      <c r="T985" s="124"/>
      <c r="U985" s="124"/>
      <c r="V985" s="124"/>
      <c r="W985" s="124"/>
      <c r="X985" s="124"/>
      <c r="Y985" s="124"/>
      <c r="Z985" s="124"/>
    </row>
    <row r="986" spans="1:26" ht="12.75" customHeight="1">
      <c r="A986" s="399"/>
      <c r="B986" s="400"/>
      <c r="C986" s="124"/>
      <c r="D986" s="124"/>
      <c r="E986" s="124"/>
      <c r="F986" s="124"/>
      <c r="G986" s="124"/>
      <c r="H986" s="124"/>
      <c r="I986" s="124"/>
      <c r="J986" s="124"/>
      <c r="K986" s="401"/>
      <c r="L986" s="402"/>
      <c r="M986" s="402"/>
      <c r="N986" s="402"/>
      <c r="O986" s="402"/>
      <c r="P986" s="402"/>
      <c r="Q986" s="402"/>
      <c r="R986" s="124"/>
      <c r="S986" s="124"/>
      <c r="T986" s="124"/>
      <c r="U986" s="124"/>
      <c r="V986" s="124"/>
      <c r="W986" s="124"/>
      <c r="X986" s="124"/>
      <c r="Y986" s="124"/>
      <c r="Z986" s="124"/>
    </row>
    <row r="987" spans="1:26" ht="12.75" customHeight="1">
      <c r="A987" s="399"/>
      <c r="B987" s="400"/>
      <c r="C987" s="124"/>
      <c r="D987" s="124"/>
      <c r="E987" s="124"/>
      <c r="F987" s="124"/>
      <c r="G987" s="124"/>
      <c r="H987" s="124"/>
      <c r="I987" s="124"/>
      <c r="J987" s="124"/>
      <c r="K987" s="401"/>
      <c r="L987" s="402"/>
      <c r="M987" s="402"/>
      <c r="N987" s="402"/>
      <c r="O987" s="402"/>
      <c r="P987" s="402"/>
      <c r="Q987" s="402"/>
      <c r="R987" s="124"/>
      <c r="S987" s="124"/>
      <c r="T987" s="124"/>
      <c r="U987" s="124"/>
      <c r="V987" s="124"/>
      <c r="W987" s="124"/>
      <c r="X987" s="124"/>
      <c r="Y987" s="124"/>
      <c r="Z987" s="124"/>
    </row>
    <row r="988" spans="1:26" ht="12.75" customHeight="1">
      <c r="A988" s="399"/>
      <c r="B988" s="400"/>
      <c r="C988" s="124"/>
      <c r="D988" s="124"/>
      <c r="E988" s="124"/>
      <c r="F988" s="124"/>
      <c r="G988" s="124"/>
      <c r="H988" s="124"/>
      <c r="I988" s="124"/>
      <c r="J988" s="124"/>
      <c r="K988" s="401"/>
      <c r="L988" s="402"/>
      <c r="M988" s="402"/>
      <c r="N988" s="402"/>
      <c r="O988" s="402"/>
      <c r="P988" s="402"/>
      <c r="Q988" s="402"/>
      <c r="R988" s="124"/>
      <c r="S988" s="124"/>
      <c r="T988" s="124"/>
      <c r="U988" s="124"/>
      <c r="V988" s="124"/>
      <c r="W988" s="124"/>
      <c r="X988" s="124"/>
      <c r="Y988" s="124"/>
      <c r="Z988" s="124"/>
    </row>
    <row r="989" spans="1:26" ht="12.75" customHeight="1">
      <c r="A989" s="399"/>
      <c r="B989" s="400"/>
      <c r="C989" s="124"/>
      <c r="D989" s="124"/>
      <c r="E989" s="124"/>
      <c r="F989" s="124"/>
      <c r="G989" s="124"/>
      <c r="H989" s="124"/>
      <c r="I989" s="124"/>
      <c r="J989" s="124"/>
      <c r="K989" s="401"/>
      <c r="L989" s="402"/>
      <c r="M989" s="402"/>
      <c r="N989" s="402"/>
      <c r="O989" s="402"/>
      <c r="P989" s="402"/>
      <c r="Q989" s="402"/>
      <c r="R989" s="124"/>
      <c r="S989" s="124"/>
      <c r="T989" s="124"/>
      <c r="U989" s="124"/>
      <c r="V989" s="124"/>
      <c r="W989" s="124"/>
      <c r="X989" s="124"/>
      <c r="Y989" s="124"/>
      <c r="Z989" s="124"/>
    </row>
    <row r="990" spans="1:26" ht="12.75" customHeight="1">
      <c r="A990" s="399"/>
      <c r="B990" s="400"/>
      <c r="C990" s="124"/>
      <c r="D990" s="124"/>
      <c r="E990" s="124"/>
      <c r="F990" s="124"/>
      <c r="G990" s="124"/>
      <c r="H990" s="124"/>
      <c r="I990" s="124"/>
      <c r="J990" s="124"/>
      <c r="K990" s="401"/>
      <c r="L990" s="402"/>
      <c r="M990" s="402"/>
      <c r="N990" s="402"/>
      <c r="O990" s="402"/>
      <c r="P990" s="402"/>
      <c r="Q990" s="402"/>
      <c r="R990" s="124"/>
      <c r="S990" s="124"/>
      <c r="T990" s="124"/>
      <c r="U990" s="124"/>
      <c r="V990" s="124"/>
      <c r="W990" s="124"/>
      <c r="X990" s="124"/>
      <c r="Y990" s="124"/>
      <c r="Z990" s="124"/>
    </row>
    <row r="991" spans="1:26" ht="12.75" customHeight="1">
      <c r="A991" s="399"/>
      <c r="B991" s="400"/>
      <c r="C991" s="124"/>
      <c r="D991" s="124"/>
      <c r="E991" s="124"/>
      <c r="F991" s="124"/>
      <c r="G991" s="124"/>
      <c r="H991" s="124"/>
      <c r="I991" s="124"/>
      <c r="J991" s="124"/>
      <c r="K991" s="401"/>
      <c r="L991" s="402"/>
      <c r="M991" s="402"/>
      <c r="N991" s="402"/>
      <c r="O991" s="402"/>
      <c r="P991" s="402"/>
      <c r="Q991" s="402"/>
      <c r="R991" s="124"/>
      <c r="S991" s="124"/>
      <c r="T991" s="124"/>
      <c r="U991" s="124"/>
      <c r="V991" s="124"/>
      <c r="W991" s="124"/>
      <c r="X991" s="124"/>
      <c r="Y991" s="124"/>
      <c r="Z991" s="124"/>
    </row>
    <row r="992" spans="1:26" ht="12.75" customHeight="1">
      <c r="A992" s="399"/>
      <c r="B992" s="400"/>
      <c r="C992" s="124"/>
      <c r="D992" s="124"/>
      <c r="E992" s="124"/>
      <c r="F992" s="124"/>
      <c r="G992" s="124"/>
      <c r="H992" s="124"/>
      <c r="I992" s="124"/>
      <c r="J992" s="124"/>
      <c r="K992" s="401"/>
      <c r="L992" s="402"/>
      <c r="M992" s="402"/>
      <c r="N992" s="402"/>
      <c r="O992" s="402"/>
      <c r="P992" s="402"/>
      <c r="Q992" s="402"/>
      <c r="R992" s="124"/>
      <c r="S992" s="124"/>
      <c r="T992" s="124"/>
      <c r="U992" s="124"/>
      <c r="V992" s="124"/>
      <c r="W992" s="124"/>
      <c r="X992" s="124"/>
      <c r="Y992" s="124"/>
      <c r="Z992" s="124"/>
    </row>
    <row r="993" spans="1:26" ht="12.75" customHeight="1">
      <c r="A993" s="399"/>
      <c r="B993" s="400"/>
      <c r="C993" s="124"/>
      <c r="D993" s="124"/>
      <c r="E993" s="124"/>
      <c r="F993" s="124"/>
      <c r="G993" s="124"/>
      <c r="H993" s="124"/>
      <c r="I993" s="124"/>
      <c r="J993" s="124"/>
      <c r="K993" s="401"/>
      <c r="L993" s="402"/>
      <c r="M993" s="402"/>
      <c r="N993" s="402"/>
      <c r="O993" s="402"/>
      <c r="P993" s="402"/>
      <c r="Q993" s="402"/>
      <c r="R993" s="124"/>
      <c r="S993" s="124"/>
      <c r="T993" s="124"/>
      <c r="U993" s="124"/>
      <c r="V993" s="124"/>
      <c r="W993" s="124"/>
      <c r="X993" s="124"/>
      <c r="Y993" s="124"/>
      <c r="Z993" s="124"/>
    </row>
    <row r="994" spans="1:26" ht="12.75" customHeight="1">
      <c r="A994" s="399"/>
      <c r="B994" s="400"/>
      <c r="C994" s="124"/>
      <c r="D994" s="124"/>
      <c r="E994" s="124"/>
      <c r="F994" s="124"/>
      <c r="G994" s="124"/>
      <c r="H994" s="124"/>
      <c r="I994" s="124"/>
      <c r="J994" s="124"/>
      <c r="K994" s="401"/>
      <c r="L994" s="402"/>
      <c r="M994" s="402"/>
      <c r="N994" s="402"/>
      <c r="O994" s="402"/>
      <c r="P994" s="402"/>
      <c r="Q994" s="402"/>
      <c r="R994" s="124"/>
      <c r="S994" s="124"/>
      <c r="T994" s="124"/>
      <c r="U994" s="124"/>
      <c r="V994" s="124"/>
      <c r="W994" s="124"/>
      <c r="X994" s="124"/>
      <c r="Y994" s="124"/>
      <c r="Z994" s="124"/>
    </row>
    <row r="995" spans="1:26" ht="12.75" customHeight="1">
      <c r="A995" s="399"/>
      <c r="B995" s="400"/>
      <c r="C995" s="124"/>
      <c r="D995" s="124"/>
      <c r="E995" s="124"/>
      <c r="F995" s="124"/>
      <c r="G995" s="124"/>
      <c r="H995" s="124"/>
      <c r="I995" s="124"/>
      <c r="J995" s="124"/>
      <c r="K995" s="401"/>
      <c r="L995" s="402"/>
      <c r="M995" s="402"/>
      <c r="N995" s="402"/>
      <c r="O995" s="402"/>
      <c r="P995" s="402"/>
      <c r="Q995" s="402"/>
      <c r="R995" s="124"/>
      <c r="S995" s="124"/>
      <c r="T995" s="124"/>
      <c r="U995" s="124"/>
      <c r="V995" s="124"/>
      <c r="W995" s="124"/>
      <c r="X995" s="124"/>
      <c r="Y995" s="124"/>
      <c r="Z995" s="124"/>
    </row>
    <row r="996" spans="1:26" ht="12.75" customHeight="1">
      <c r="A996" s="399"/>
      <c r="B996" s="400"/>
      <c r="C996" s="124"/>
      <c r="D996" s="124"/>
      <c r="E996" s="124"/>
      <c r="F996" s="124"/>
      <c r="G996" s="124"/>
      <c r="H996" s="124"/>
      <c r="I996" s="124"/>
      <c r="J996" s="124"/>
      <c r="K996" s="401"/>
      <c r="L996" s="402"/>
      <c r="M996" s="402"/>
      <c r="N996" s="402"/>
      <c r="O996" s="402"/>
      <c r="P996" s="402"/>
      <c r="Q996" s="402"/>
      <c r="R996" s="124"/>
      <c r="S996" s="124"/>
      <c r="T996" s="124"/>
      <c r="U996" s="124"/>
      <c r="V996" s="124"/>
      <c r="W996" s="124"/>
      <c r="X996" s="124"/>
      <c r="Y996" s="124"/>
      <c r="Z996" s="124"/>
    </row>
    <row r="997" spans="1:26" ht="12.75" customHeight="1">
      <c r="A997" s="399"/>
      <c r="B997" s="400"/>
      <c r="C997" s="124"/>
      <c r="D997" s="124"/>
      <c r="E997" s="124"/>
      <c r="F997" s="124"/>
      <c r="G997" s="124"/>
      <c r="H997" s="124"/>
      <c r="I997" s="124"/>
      <c r="J997" s="124"/>
      <c r="K997" s="401"/>
      <c r="L997" s="402"/>
      <c r="M997" s="402"/>
      <c r="N997" s="402"/>
      <c r="O997" s="402"/>
      <c r="P997" s="402"/>
      <c r="Q997" s="402"/>
      <c r="R997" s="124"/>
      <c r="S997" s="124"/>
      <c r="T997" s="124"/>
      <c r="U997" s="124"/>
      <c r="V997" s="124"/>
      <c r="W997" s="124"/>
      <c r="X997" s="124"/>
      <c r="Y997" s="124"/>
      <c r="Z997" s="124"/>
    </row>
    <row r="998" spans="1:26" ht="12.75" customHeight="1">
      <c r="A998" s="399"/>
      <c r="B998" s="400"/>
      <c r="C998" s="124"/>
      <c r="D998" s="124"/>
      <c r="E998" s="124"/>
      <c r="F998" s="124"/>
      <c r="G998" s="124"/>
      <c r="H998" s="124"/>
      <c r="I998" s="124"/>
      <c r="J998" s="124"/>
      <c r="K998" s="401"/>
      <c r="L998" s="402"/>
      <c r="M998" s="402"/>
      <c r="N998" s="402"/>
      <c r="O998" s="402"/>
      <c r="P998" s="402"/>
      <c r="Q998" s="402"/>
      <c r="R998" s="124"/>
      <c r="S998" s="124"/>
      <c r="T998" s="124"/>
      <c r="U998" s="124"/>
      <c r="V998" s="124"/>
      <c r="W998" s="124"/>
      <c r="X998" s="124"/>
      <c r="Y998" s="124"/>
      <c r="Z998" s="124"/>
    </row>
    <row r="999" spans="1:26" ht="12.75" customHeight="1">
      <c r="A999" s="399"/>
      <c r="B999" s="400"/>
      <c r="C999" s="124"/>
      <c r="D999" s="124"/>
      <c r="E999" s="124"/>
      <c r="F999" s="124"/>
      <c r="G999" s="124"/>
      <c r="H999" s="124"/>
      <c r="I999" s="124"/>
      <c r="J999" s="124"/>
      <c r="K999" s="401"/>
      <c r="L999" s="402"/>
      <c r="M999" s="402"/>
      <c r="N999" s="402"/>
      <c r="O999" s="402"/>
      <c r="P999" s="402"/>
      <c r="Q999" s="402"/>
      <c r="R999" s="124"/>
      <c r="S999" s="124"/>
      <c r="T999" s="124"/>
      <c r="U999" s="124"/>
      <c r="V999" s="124"/>
      <c r="W999" s="124"/>
      <c r="X999" s="124"/>
      <c r="Y999" s="124"/>
      <c r="Z999" s="124"/>
    </row>
    <row r="1000" spans="1:26" ht="12.75" customHeight="1">
      <c r="A1000" s="399"/>
      <c r="B1000" s="400"/>
      <c r="C1000" s="124"/>
      <c r="D1000" s="124"/>
      <c r="E1000" s="124"/>
      <c r="F1000" s="124"/>
      <c r="G1000" s="124"/>
      <c r="H1000" s="124"/>
      <c r="I1000" s="124"/>
      <c r="J1000" s="124"/>
      <c r="K1000" s="401"/>
      <c r="L1000" s="402"/>
      <c r="M1000" s="402"/>
      <c r="N1000" s="402"/>
      <c r="O1000" s="402"/>
      <c r="P1000" s="402"/>
      <c r="Q1000" s="402"/>
      <c r="R1000" s="124"/>
      <c r="S1000" s="124"/>
      <c r="T1000" s="124"/>
      <c r="U1000" s="124"/>
      <c r="V1000" s="124"/>
      <c r="W1000" s="124"/>
      <c r="X1000" s="124"/>
      <c r="Y1000" s="124"/>
      <c r="Z1000" s="124"/>
    </row>
  </sheetData>
  <mergeCells count="11">
    <mergeCell ref="A1:R1"/>
    <mergeCell ref="E5:I5"/>
    <mergeCell ref="L5:M5"/>
    <mergeCell ref="N5:O5"/>
    <mergeCell ref="P5:Q5"/>
    <mergeCell ref="A5:A6"/>
    <mergeCell ref="B5:B6"/>
    <mergeCell ref="C5:C6"/>
    <mergeCell ref="D5:D6"/>
    <mergeCell ref="K5:K6"/>
    <mergeCell ref="R5:R6"/>
  </mergeCells>
  <printOptions horizontalCentered="1"/>
  <pageMargins left="0.4" right="0.4" top="0.5" bottom="0.5" header="0" footer="0"/>
  <pageSetup paperSize="9" fitToHeight="0" orientation="landscape"/>
  <headerFooter>
    <oddFooter>&amp;L &amp;A&amp;R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outlinePr summaryBelow="0" summaryRight="0"/>
    <pageSetUpPr fitToPage="1"/>
  </sheetPr>
  <dimension ref="A1:S1000"/>
  <sheetViews>
    <sheetView tabSelected="1" zoomScale="70" zoomScaleNormal="70" workbookViewId="0">
      <selection activeCell="O20" sqref="O20"/>
    </sheetView>
  </sheetViews>
  <sheetFormatPr defaultColWidth="14.42578125" defaultRowHeight="15" customHeight="1" outlineLevelRow="1" outlineLevelCol="1"/>
  <cols>
    <col min="1" max="1" width="7.28515625" customWidth="1"/>
    <col min="2" max="2" width="43.5703125" customWidth="1"/>
    <col min="3" max="3" width="22" customWidth="1"/>
    <col min="4" max="4" width="9.140625" customWidth="1" collapsed="1"/>
    <col min="5" max="9" width="10.7109375" hidden="1" customWidth="1" outlineLevel="1"/>
    <col min="10" max="10" width="12.7109375" hidden="1" customWidth="1" outlineLevel="1"/>
    <col min="11" max="11" width="12.42578125" customWidth="1"/>
    <col min="12" max="12" width="15.5703125" customWidth="1"/>
    <col min="13" max="13" width="17.7109375" customWidth="1"/>
    <col min="14" max="14" width="13.140625" customWidth="1"/>
    <col min="15" max="15" width="16.28515625" customWidth="1"/>
    <col min="16" max="16" width="14.28515625" customWidth="1"/>
    <col min="17" max="17" width="17.7109375" customWidth="1"/>
    <col min="18" max="18" width="12.7109375" customWidth="1"/>
    <col min="19" max="19" width="9.140625" customWidth="1"/>
  </cols>
  <sheetData>
    <row r="1" spans="1:19" ht="24.75" customHeight="1">
      <c r="A1" s="274" t="s">
        <v>35</v>
      </c>
      <c r="B1" s="274"/>
      <c r="C1" s="371"/>
      <c r="D1" s="58"/>
      <c r="E1" s="58"/>
      <c r="F1" s="58"/>
      <c r="G1" s="58"/>
      <c r="H1" s="58"/>
      <c r="I1" s="58"/>
      <c r="J1" s="58"/>
      <c r="K1" s="58"/>
      <c r="L1" s="58"/>
      <c r="M1" s="58"/>
      <c r="N1" s="58"/>
      <c r="O1" s="58"/>
      <c r="P1" s="58"/>
      <c r="Q1" s="58"/>
      <c r="R1" s="58"/>
      <c r="S1" s="58"/>
    </row>
    <row r="2" spans="1:19" ht="24.75" customHeight="1">
      <c r="A2" s="675" t="s">
        <v>50</v>
      </c>
      <c r="B2" s="634"/>
      <c r="C2" s="634"/>
      <c r="D2" s="634"/>
      <c r="E2" s="634"/>
      <c r="F2" s="634"/>
      <c r="G2" s="634"/>
      <c r="H2" s="634"/>
      <c r="I2" s="634"/>
      <c r="J2" s="634"/>
      <c r="K2" s="634"/>
      <c r="L2" s="634"/>
      <c r="M2" s="634"/>
      <c r="N2" s="634"/>
      <c r="O2" s="634"/>
      <c r="P2" s="634"/>
      <c r="Q2" s="634"/>
      <c r="R2" s="634"/>
      <c r="S2" s="58"/>
    </row>
    <row r="3" spans="1:19" ht="27.75" customHeight="1">
      <c r="A3" s="686" t="s">
        <v>914</v>
      </c>
      <c r="B3" s="634"/>
      <c r="C3" s="634"/>
      <c r="D3" s="634"/>
      <c r="E3" s="634"/>
      <c r="F3" s="634"/>
      <c r="G3" s="634"/>
      <c r="H3" s="634"/>
      <c r="I3" s="634"/>
      <c r="J3" s="634"/>
      <c r="K3" s="634"/>
      <c r="L3" s="634"/>
      <c r="M3" s="634"/>
      <c r="N3" s="634"/>
      <c r="O3" s="634"/>
      <c r="P3" s="634"/>
      <c r="Q3" s="634"/>
      <c r="R3" s="634"/>
      <c r="S3" s="26"/>
    </row>
    <row r="4" spans="1:19" ht="27.75" customHeight="1">
      <c r="A4" s="678" t="s">
        <v>39</v>
      </c>
      <c r="B4" s="678" t="s">
        <v>21</v>
      </c>
      <c r="C4" s="678" t="s">
        <v>167</v>
      </c>
      <c r="D4" s="678" t="s">
        <v>168</v>
      </c>
      <c r="E4" s="682" t="s">
        <v>169</v>
      </c>
      <c r="F4" s="683"/>
      <c r="G4" s="683"/>
      <c r="H4" s="683"/>
      <c r="I4" s="658"/>
      <c r="J4" s="161" t="s">
        <v>170</v>
      </c>
      <c r="K4" s="680" t="s">
        <v>53</v>
      </c>
      <c r="L4" s="684" t="s">
        <v>171</v>
      </c>
      <c r="M4" s="658"/>
      <c r="N4" s="684" t="s">
        <v>172</v>
      </c>
      <c r="O4" s="658"/>
      <c r="P4" s="684" t="s">
        <v>173</v>
      </c>
      <c r="Q4" s="658"/>
      <c r="R4" s="678" t="s">
        <v>23</v>
      </c>
      <c r="S4" s="124"/>
    </row>
    <row r="5" spans="1:19" ht="48" customHeight="1">
      <c r="A5" s="679"/>
      <c r="B5" s="679"/>
      <c r="C5" s="679"/>
      <c r="D5" s="679"/>
      <c r="E5" s="134" t="s">
        <v>174</v>
      </c>
      <c r="F5" s="134" t="s">
        <v>175</v>
      </c>
      <c r="G5" s="134" t="s">
        <v>176</v>
      </c>
      <c r="H5" s="134" t="s">
        <v>177</v>
      </c>
      <c r="I5" s="134" t="s">
        <v>178</v>
      </c>
      <c r="J5" s="134" t="s">
        <v>179</v>
      </c>
      <c r="K5" s="679"/>
      <c r="L5" s="386" t="s">
        <v>180</v>
      </c>
      <c r="M5" s="386" t="s">
        <v>22</v>
      </c>
      <c r="N5" s="386" t="s">
        <v>180</v>
      </c>
      <c r="O5" s="386" t="s">
        <v>22</v>
      </c>
      <c r="P5" s="386" t="s">
        <v>52</v>
      </c>
      <c r="Q5" s="386" t="s">
        <v>22</v>
      </c>
      <c r="R5" s="679"/>
      <c r="S5" s="124"/>
    </row>
    <row r="6" spans="1:19" ht="33" customHeight="1">
      <c r="A6" s="136" t="s">
        <v>915</v>
      </c>
      <c r="B6" s="159" t="s">
        <v>916</v>
      </c>
      <c r="C6" s="134"/>
      <c r="D6" s="134"/>
      <c r="E6" s="134"/>
      <c r="F6" s="134"/>
      <c r="G6" s="134"/>
      <c r="H6" s="134"/>
      <c r="I6" s="134"/>
      <c r="J6" s="134"/>
      <c r="K6" s="387"/>
      <c r="L6" s="386"/>
      <c r="M6" s="386"/>
      <c r="N6" s="386"/>
      <c r="O6" s="386"/>
      <c r="P6" s="386"/>
      <c r="Q6" s="386"/>
      <c r="R6" s="134"/>
      <c r="S6" s="124"/>
    </row>
    <row r="7" spans="1:19" s="368" customFormat="1" ht="27.75" customHeight="1">
      <c r="A7" s="617" t="str">
        <f t="shared" ref="A7:B7" si="0">A14</f>
        <v>IN.01</v>
      </c>
      <c r="B7" s="373" t="str">
        <f t="shared" si="0"/>
        <v>CLEARING AND LEVELING / DỌN DẸP VÀ SAN LẤP MẶT BẰNG</v>
      </c>
      <c r="C7" s="372"/>
      <c r="D7" s="372"/>
      <c r="E7" s="372"/>
      <c r="F7" s="372"/>
      <c r="G7" s="372"/>
      <c r="H7" s="372"/>
      <c r="I7" s="372"/>
      <c r="J7" s="372"/>
      <c r="K7" s="372"/>
      <c r="L7" s="372"/>
      <c r="M7" s="388"/>
      <c r="N7" s="388"/>
      <c r="O7" s="388"/>
      <c r="P7" s="388"/>
      <c r="Q7" s="388"/>
      <c r="R7" s="394"/>
      <c r="S7" s="395"/>
    </row>
    <row r="8" spans="1:19" s="368" customFormat="1" ht="27.75" customHeight="1">
      <c r="A8" s="617" t="str">
        <f t="shared" ref="A8:B8" si="1">A19</f>
        <v>IN.02</v>
      </c>
      <c r="B8" s="373" t="str">
        <f t="shared" si="1"/>
        <v>STORM DRAINAGE SYSTEM</v>
      </c>
      <c r="C8" s="372"/>
      <c r="D8" s="372"/>
      <c r="E8" s="372"/>
      <c r="F8" s="372"/>
      <c r="G8" s="372"/>
      <c r="H8" s="372"/>
      <c r="I8" s="372"/>
      <c r="J8" s="372"/>
      <c r="K8" s="372"/>
      <c r="L8" s="372"/>
      <c r="M8" s="388"/>
      <c r="N8" s="388"/>
      <c r="O8" s="388"/>
      <c r="P8" s="388"/>
      <c r="Q8" s="388"/>
      <c r="R8" s="394"/>
      <c r="S8" s="395"/>
    </row>
    <row r="9" spans="1:19" s="368" customFormat="1" ht="27.75" customHeight="1">
      <c r="A9" s="617" t="str">
        <f t="shared" ref="A9:B9" si="2">A42</f>
        <v>IN.03</v>
      </c>
      <c r="B9" s="373" t="str">
        <f t="shared" si="2"/>
        <v>ROAD WORKS  / CÔNG TÁC ĐƯỜNG</v>
      </c>
      <c r="C9" s="372"/>
      <c r="D9" s="372"/>
      <c r="E9" s="372"/>
      <c r="F9" s="372"/>
      <c r="G9" s="372"/>
      <c r="H9" s="372"/>
      <c r="I9" s="372"/>
      <c r="J9" s="372"/>
      <c r="K9" s="372"/>
      <c r="L9" s="372"/>
      <c r="M9" s="388"/>
      <c r="N9" s="388"/>
      <c r="O9" s="388"/>
      <c r="P9" s="388"/>
      <c r="Q9" s="388"/>
      <c r="R9" s="394"/>
      <c r="S9" s="395"/>
    </row>
    <row r="10" spans="1:19" s="368" customFormat="1" ht="27.75" customHeight="1">
      <c r="A10" s="617" t="str">
        <f t="shared" ref="A10:B10" si="3">A66</f>
        <v>IN.04</v>
      </c>
      <c r="B10" s="373" t="str">
        <f t="shared" si="3"/>
        <v>FENCCING &amp; GATES/ HÀNG RÀO VÀ CỔNG</v>
      </c>
      <c r="C10" s="372"/>
      <c r="D10" s="372"/>
      <c r="E10" s="372"/>
      <c r="F10" s="372"/>
      <c r="G10" s="372"/>
      <c r="H10" s="372"/>
      <c r="I10" s="372"/>
      <c r="J10" s="372"/>
      <c r="K10" s="372"/>
      <c r="L10" s="372"/>
      <c r="M10" s="388"/>
      <c r="N10" s="388"/>
      <c r="O10" s="388"/>
      <c r="P10" s="388"/>
      <c r="Q10" s="388"/>
      <c r="R10" s="394"/>
      <c r="S10" s="395"/>
    </row>
    <row r="11" spans="1:19" s="368" customFormat="1" ht="27.75" customHeight="1">
      <c r="A11" s="617" t="str">
        <f t="shared" ref="A11:B11" si="4">A139</f>
        <v>IN.05</v>
      </c>
      <c r="B11" s="373" t="str">
        <f t="shared" si="4"/>
        <v>LANDSCAPING WORKS/  CÔNG TÁC CẢNH QUAN</v>
      </c>
      <c r="C11" s="372"/>
      <c r="D11" s="372"/>
      <c r="E11" s="372"/>
      <c r="F11" s="372"/>
      <c r="G11" s="372"/>
      <c r="H11" s="372"/>
      <c r="I11" s="372"/>
      <c r="J11" s="372"/>
      <c r="K11" s="372"/>
      <c r="L11" s="372"/>
      <c r="M11" s="388"/>
      <c r="N11" s="388"/>
      <c r="O11" s="388"/>
      <c r="P11" s="388"/>
      <c r="Q11" s="388"/>
      <c r="R11" s="394"/>
      <c r="S11" s="395"/>
    </row>
    <row r="12" spans="1:19" s="368" customFormat="1" ht="27.75" customHeight="1">
      <c r="A12" s="617" t="str">
        <f t="shared" ref="A12:B12" si="5">A142</f>
        <v>IN.06</v>
      </c>
      <c r="B12" s="373" t="str">
        <f t="shared" si="5"/>
        <v>FLAG POLE/ CÔNG TÁC CỘT CỜ</v>
      </c>
      <c r="C12" s="372"/>
      <c r="D12" s="372"/>
      <c r="E12" s="372"/>
      <c r="F12" s="372"/>
      <c r="G12" s="372"/>
      <c r="H12" s="372"/>
      <c r="I12" s="372"/>
      <c r="J12" s="372"/>
      <c r="K12" s="372"/>
      <c r="L12" s="372"/>
      <c r="M12" s="388"/>
      <c r="N12" s="388"/>
      <c r="O12" s="388"/>
      <c r="P12" s="388"/>
      <c r="Q12" s="388"/>
      <c r="R12" s="394"/>
      <c r="S12" s="395"/>
    </row>
    <row r="13" spans="1:19" s="368" customFormat="1" ht="27.75" customHeight="1">
      <c r="A13" s="617" t="str">
        <f t="shared" ref="A13:B13" si="6">A144</f>
        <v>IN.07</v>
      </c>
      <c r="B13" s="373" t="str">
        <f t="shared" si="6"/>
        <v>OTHERS WORKS  / CÔNG TÁC KHÁC</v>
      </c>
      <c r="C13" s="372"/>
      <c r="D13" s="372"/>
      <c r="E13" s="372"/>
      <c r="F13" s="372"/>
      <c r="G13" s="372"/>
      <c r="H13" s="372"/>
      <c r="I13" s="372"/>
      <c r="J13" s="372"/>
      <c r="K13" s="372"/>
      <c r="L13" s="372"/>
      <c r="M13" s="388"/>
      <c r="N13" s="388"/>
      <c r="O13" s="388"/>
      <c r="P13" s="388"/>
      <c r="Q13" s="388"/>
      <c r="R13" s="394"/>
      <c r="S13" s="395"/>
    </row>
    <row r="14" spans="1:19" s="369" customFormat="1" ht="27.75" customHeight="1">
      <c r="A14" s="614" t="s">
        <v>917</v>
      </c>
      <c r="B14" s="374" t="s">
        <v>918</v>
      </c>
      <c r="C14" s="375"/>
      <c r="D14" s="376"/>
      <c r="E14" s="376"/>
      <c r="F14" s="377"/>
      <c r="G14" s="377"/>
      <c r="H14" s="377"/>
      <c r="I14" s="377"/>
      <c r="J14" s="377"/>
      <c r="K14" s="389"/>
      <c r="L14" s="390"/>
      <c r="M14" s="391"/>
      <c r="N14" s="391"/>
      <c r="O14" s="391"/>
      <c r="P14" s="391"/>
      <c r="Q14" s="391"/>
      <c r="R14" s="396"/>
      <c r="S14" s="397"/>
    </row>
    <row r="15" spans="1:19" ht="72.75" customHeight="1">
      <c r="A15" s="140">
        <v>1</v>
      </c>
      <c r="B15" s="155" t="s">
        <v>919</v>
      </c>
      <c r="C15" s="155"/>
      <c r="D15" s="140" t="s">
        <v>206</v>
      </c>
      <c r="E15" s="156"/>
      <c r="F15" s="157"/>
      <c r="G15" s="157"/>
      <c r="H15" s="157"/>
      <c r="I15" s="157"/>
      <c r="J15" s="157"/>
      <c r="K15" s="157"/>
      <c r="L15" s="175"/>
      <c r="M15" s="175"/>
      <c r="N15" s="175"/>
      <c r="O15" s="175"/>
      <c r="P15" s="175"/>
      <c r="Q15" s="175"/>
      <c r="R15" s="155"/>
      <c r="S15" s="124"/>
    </row>
    <row r="16" spans="1:19" ht="12.75" customHeight="1">
      <c r="A16" s="140">
        <v>2</v>
      </c>
      <c r="B16" s="155" t="s">
        <v>920</v>
      </c>
      <c r="C16" s="155" t="s">
        <v>921</v>
      </c>
      <c r="D16" s="140" t="s">
        <v>188</v>
      </c>
      <c r="E16" s="156"/>
      <c r="F16" s="157"/>
      <c r="G16" s="157"/>
      <c r="H16" s="157"/>
      <c r="I16" s="157"/>
      <c r="J16" s="157"/>
      <c r="K16" s="157"/>
      <c r="L16" s="175"/>
      <c r="M16" s="175"/>
      <c r="N16" s="175"/>
      <c r="O16" s="175"/>
      <c r="P16" s="175"/>
      <c r="Q16" s="175"/>
      <c r="R16" s="155"/>
      <c r="S16" s="124"/>
    </row>
    <row r="17" spans="1:19" ht="38.25" customHeight="1">
      <c r="A17" s="140">
        <v>3</v>
      </c>
      <c r="B17" s="155" t="s">
        <v>922</v>
      </c>
      <c r="C17" s="155"/>
      <c r="D17" s="140" t="s">
        <v>188</v>
      </c>
      <c r="E17" s="156"/>
      <c r="F17" s="157"/>
      <c r="G17" s="157"/>
      <c r="H17" s="157"/>
      <c r="I17" s="157"/>
      <c r="J17" s="157"/>
      <c r="K17" s="157"/>
      <c r="L17" s="175"/>
      <c r="M17" s="175"/>
      <c r="N17" s="175"/>
      <c r="O17" s="175"/>
      <c r="P17" s="175"/>
      <c r="Q17" s="175"/>
      <c r="R17" s="155"/>
      <c r="S17" s="124"/>
    </row>
    <row r="18" spans="1:19" ht="21" customHeight="1">
      <c r="A18" s="140"/>
      <c r="B18" s="155"/>
      <c r="C18" s="155"/>
      <c r="D18" s="140"/>
      <c r="E18" s="156"/>
      <c r="F18" s="157"/>
      <c r="G18" s="157"/>
      <c r="H18" s="157"/>
      <c r="I18" s="157"/>
      <c r="J18" s="157"/>
      <c r="K18" s="157"/>
      <c r="L18" s="175"/>
      <c r="M18" s="175"/>
      <c r="N18" s="175"/>
      <c r="O18" s="175"/>
      <c r="P18" s="175"/>
      <c r="Q18" s="175"/>
      <c r="R18" s="155"/>
      <c r="S18" s="124"/>
    </row>
    <row r="19" spans="1:19" s="369" customFormat="1" ht="27.75" customHeight="1">
      <c r="A19" s="614" t="s">
        <v>923</v>
      </c>
      <c r="B19" s="374" t="s">
        <v>924</v>
      </c>
      <c r="C19" s="375"/>
      <c r="D19" s="376"/>
      <c r="E19" s="376"/>
      <c r="F19" s="377"/>
      <c r="G19" s="377"/>
      <c r="H19" s="377"/>
      <c r="I19" s="377"/>
      <c r="J19" s="377"/>
      <c r="K19" s="389"/>
      <c r="L19" s="390"/>
      <c r="M19" s="391"/>
      <c r="N19" s="391"/>
      <c r="O19" s="391"/>
      <c r="P19" s="391"/>
      <c r="Q19" s="391"/>
      <c r="R19" s="396"/>
      <c r="S19" s="397"/>
    </row>
    <row r="20" spans="1:19" ht="26.25" customHeight="1">
      <c r="A20" s="154" t="s">
        <v>58</v>
      </c>
      <c r="B20" s="153" t="s">
        <v>925</v>
      </c>
      <c r="C20" s="153"/>
      <c r="D20" s="378"/>
      <c r="E20" s="150"/>
      <c r="F20" s="151"/>
      <c r="G20" s="151"/>
      <c r="H20" s="151"/>
      <c r="I20" s="151"/>
      <c r="J20" s="151"/>
      <c r="K20" s="151"/>
      <c r="L20" s="174"/>
      <c r="M20" s="174"/>
      <c r="N20" s="174"/>
      <c r="O20" s="174"/>
      <c r="P20" s="174"/>
      <c r="Q20" s="174"/>
      <c r="R20" s="153"/>
      <c r="S20" s="124"/>
    </row>
    <row r="21" spans="1:19" ht="39" customHeight="1">
      <c r="A21" s="140"/>
      <c r="B21" s="155" t="s">
        <v>926</v>
      </c>
      <c r="C21" s="155"/>
      <c r="D21" s="214"/>
      <c r="E21" s="157"/>
      <c r="F21" s="214"/>
      <c r="G21" s="214"/>
      <c r="H21" s="214"/>
      <c r="I21" s="214"/>
      <c r="J21" s="157"/>
      <c r="K21" s="157"/>
      <c r="L21" s="175"/>
      <c r="M21" s="175"/>
      <c r="N21" s="175"/>
      <c r="O21" s="175"/>
      <c r="P21" s="175"/>
      <c r="Q21" s="175"/>
      <c r="R21" s="155"/>
      <c r="S21" s="124"/>
    </row>
    <row r="22" spans="1:19" ht="38.25" customHeight="1">
      <c r="A22" s="140">
        <v>1</v>
      </c>
      <c r="B22" s="155" t="s">
        <v>927</v>
      </c>
      <c r="C22" s="155" t="s">
        <v>928</v>
      </c>
      <c r="D22" s="140" t="s">
        <v>929</v>
      </c>
      <c r="E22" s="156"/>
      <c r="F22" s="157"/>
      <c r="G22" s="157"/>
      <c r="H22" s="157"/>
      <c r="I22" s="157"/>
      <c r="J22" s="157"/>
      <c r="K22" s="157"/>
      <c r="L22" s="175"/>
      <c r="M22" s="175"/>
      <c r="N22" s="175"/>
      <c r="O22" s="175"/>
      <c r="P22" s="175"/>
      <c r="Q22" s="175"/>
      <c r="R22" s="155"/>
      <c r="S22" s="124"/>
    </row>
    <row r="23" spans="1:19" ht="38.25" customHeight="1">
      <c r="A23" s="140">
        <v>2</v>
      </c>
      <c r="B23" s="155" t="s">
        <v>930</v>
      </c>
      <c r="C23" s="155" t="s">
        <v>931</v>
      </c>
      <c r="D23" s="140" t="s">
        <v>929</v>
      </c>
      <c r="E23" s="156"/>
      <c r="F23" s="157"/>
      <c r="G23" s="157"/>
      <c r="H23" s="157"/>
      <c r="I23" s="157"/>
      <c r="J23" s="157"/>
      <c r="K23" s="157"/>
      <c r="L23" s="175"/>
      <c r="M23" s="175"/>
      <c r="N23" s="175"/>
      <c r="O23" s="175"/>
      <c r="P23" s="175"/>
      <c r="Q23" s="175"/>
      <c r="R23" s="155"/>
      <c r="S23" s="124"/>
    </row>
    <row r="24" spans="1:19" ht="38.25" customHeight="1">
      <c r="A24" s="140">
        <v>4</v>
      </c>
      <c r="B24" s="155" t="s">
        <v>932</v>
      </c>
      <c r="C24" s="155" t="s">
        <v>933</v>
      </c>
      <c r="D24" s="140" t="s">
        <v>929</v>
      </c>
      <c r="E24" s="156"/>
      <c r="F24" s="157"/>
      <c r="G24" s="157"/>
      <c r="H24" s="157"/>
      <c r="I24" s="157"/>
      <c r="J24" s="157"/>
      <c r="K24" s="157"/>
      <c r="L24" s="175"/>
      <c r="M24" s="175"/>
      <c r="N24" s="175"/>
      <c r="O24" s="175"/>
      <c r="P24" s="175"/>
      <c r="Q24" s="175"/>
      <c r="R24" s="155"/>
      <c r="S24" s="124"/>
    </row>
    <row r="25" spans="1:19" ht="38.25" customHeight="1">
      <c r="A25" s="140">
        <v>5</v>
      </c>
      <c r="B25" s="155" t="s">
        <v>934</v>
      </c>
      <c r="C25" s="155" t="s">
        <v>933</v>
      </c>
      <c r="D25" s="140" t="s">
        <v>929</v>
      </c>
      <c r="E25" s="156"/>
      <c r="F25" s="157"/>
      <c r="G25" s="157"/>
      <c r="H25" s="157"/>
      <c r="I25" s="157"/>
      <c r="J25" s="157"/>
      <c r="K25" s="157"/>
      <c r="L25" s="175"/>
      <c r="M25" s="175"/>
      <c r="N25" s="175"/>
      <c r="O25" s="175"/>
      <c r="P25" s="175"/>
      <c r="Q25" s="175"/>
      <c r="R25" s="155"/>
      <c r="S25" s="124"/>
    </row>
    <row r="26" spans="1:19" ht="38.25" customHeight="1">
      <c r="A26" s="140">
        <v>7</v>
      </c>
      <c r="B26" s="155" t="s">
        <v>935</v>
      </c>
      <c r="C26" s="155" t="s">
        <v>936</v>
      </c>
      <c r="D26" s="140" t="s">
        <v>929</v>
      </c>
      <c r="E26" s="156"/>
      <c r="F26" s="157"/>
      <c r="G26" s="157"/>
      <c r="H26" s="157"/>
      <c r="I26" s="157"/>
      <c r="J26" s="157"/>
      <c r="K26" s="157"/>
      <c r="L26" s="175"/>
      <c r="M26" s="175"/>
      <c r="N26" s="175"/>
      <c r="O26" s="175"/>
      <c r="P26" s="175"/>
      <c r="Q26" s="175"/>
      <c r="R26" s="155"/>
      <c r="S26" s="124"/>
    </row>
    <row r="27" spans="1:19" ht="26.25" customHeight="1">
      <c r="A27" s="154" t="s">
        <v>149</v>
      </c>
      <c r="B27" s="153" t="s">
        <v>937</v>
      </c>
      <c r="C27" s="153"/>
      <c r="D27" s="378"/>
      <c r="E27" s="150"/>
      <c r="F27" s="151"/>
      <c r="G27" s="151"/>
      <c r="H27" s="151"/>
      <c r="I27" s="151"/>
      <c r="J27" s="151"/>
      <c r="K27" s="151"/>
      <c r="L27" s="174"/>
      <c r="M27" s="174"/>
      <c r="N27" s="174"/>
      <c r="O27" s="174"/>
      <c r="P27" s="174"/>
      <c r="Q27" s="174"/>
      <c r="R27" s="153"/>
      <c r="S27" s="124"/>
    </row>
    <row r="28" spans="1:19" ht="47.25" customHeight="1">
      <c r="A28" s="140"/>
      <c r="B28" s="379" t="s">
        <v>938</v>
      </c>
      <c r="C28" s="155"/>
      <c r="D28" s="214"/>
      <c r="E28" s="157"/>
      <c r="F28" s="214"/>
      <c r="G28" s="214"/>
      <c r="H28" s="214"/>
      <c r="I28" s="214"/>
      <c r="J28" s="157"/>
      <c r="K28" s="157"/>
      <c r="L28" s="175"/>
      <c r="M28" s="175"/>
      <c r="N28" s="175"/>
      <c r="O28" s="175"/>
      <c r="P28" s="175"/>
      <c r="Q28" s="175"/>
      <c r="R28" s="155"/>
      <c r="S28" s="124"/>
    </row>
    <row r="29" spans="1:19" ht="38.25" customHeight="1">
      <c r="A29" s="140">
        <v>9</v>
      </c>
      <c r="B29" s="155" t="s">
        <v>939</v>
      </c>
      <c r="C29" s="155" t="s">
        <v>940</v>
      </c>
      <c r="D29" s="140" t="s">
        <v>421</v>
      </c>
      <c r="E29" s="156"/>
      <c r="F29" s="157"/>
      <c r="G29" s="157"/>
      <c r="H29" s="157"/>
      <c r="I29" s="157"/>
      <c r="J29" s="157"/>
      <c r="K29" s="157"/>
      <c r="L29" s="175"/>
      <c r="M29" s="175"/>
      <c r="N29" s="175"/>
      <c r="O29" s="175"/>
      <c r="P29" s="175"/>
      <c r="Q29" s="175"/>
      <c r="R29" s="155"/>
      <c r="S29" s="124"/>
    </row>
    <row r="30" spans="1:19" ht="38.25" customHeight="1">
      <c r="A30" s="140">
        <v>11</v>
      </c>
      <c r="B30" s="155" t="s">
        <v>941</v>
      </c>
      <c r="C30" s="155" t="s">
        <v>940</v>
      </c>
      <c r="D30" s="140" t="s">
        <v>421</v>
      </c>
      <c r="E30" s="156"/>
      <c r="F30" s="157"/>
      <c r="G30" s="157"/>
      <c r="H30" s="157"/>
      <c r="I30" s="157"/>
      <c r="J30" s="157"/>
      <c r="K30" s="157"/>
      <c r="L30" s="175"/>
      <c r="M30" s="175"/>
      <c r="N30" s="175"/>
      <c r="O30" s="175"/>
      <c r="P30" s="175"/>
      <c r="Q30" s="175"/>
      <c r="R30" s="155"/>
      <c r="S30" s="124"/>
    </row>
    <row r="31" spans="1:19" ht="38.25" customHeight="1">
      <c r="A31" s="140">
        <v>13</v>
      </c>
      <c r="B31" s="155" t="s">
        <v>942</v>
      </c>
      <c r="C31" s="155" t="s">
        <v>940</v>
      </c>
      <c r="D31" s="140" t="s">
        <v>421</v>
      </c>
      <c r="E31" s="156"/>
      <c r="F31" s="157"/>
      <c r="G31" s="157"/>
      <c r="H31" s="157"/>
      <c r="I31" s="157"/>
      <c r="J31" s="157"/>
      <c r="K31" s="157"/>
      <c r="L31" s="175"/>
      <c r="M31" s="175"/>
      <c r="N31" s="175"/>
      <c r="O31" s="175"/>
      <c r="P31" s="175"/>
      <c r="Q31" s="175"/>
      <c r="R31" s="155"/>
      <c r="S31" s="124"/>
    </row>
    <row r="32" spans="1:19" ht="38.25" customHeight="1">
      <c r="A32" s="140">
        <v>15</v>
      </c>
      <c r="B32" s="155" t="s">
        <v>943</v>
      </c>
      <c r="C32" s="155" t="s">
        <v>940</v>
      </c>
      <c r="D32" s="140" t="s">
        <v>421</v>
      </c>
      <c r="E32" s="156"/>
      <c r="F32" s="157"/>
      <c r="G32" s="157"/>
      <c r="H32" s="157"/>
      <c r="I32" s="157"/>
      <c r="J32" s="157"/>
      <c r="K32" s="157"/>
      <c r="L32" s="175"/>
      <c r="M32" s="175"/>
      <c r="N32" s="175"/>
      <c r="O32" s="175"/>
      <c r="P32" s="175"/>
      <c r="Q32" s="175"/>
      <c r="R32" s="155"/>
      <c r="S32" s="124"/>
    </row>
    <row r="33" spans="1:19" ht="45.75" customHeight="1">
      <c r="A33" s="140"/>
      <c r="B33" s="379" t="s">
        <v>944</v>
      </c>
      <c r="C33" s="155"/>
      <c r="D33" s="214"/>
      <c r="E33" s="156"/>
      <c r="F33" s="157"/>
      <c r="G33" s="157"/>
      <c r="H33" s="157"/>
      <c r="I33" s="157"/>
      <c r="J33" s="157"/>
      <c r="K33" s="157"/>
      <c r="L33" s="175"/>
      <c r="M33" s="175"/>
      <c r="N33" s="175"/>
      <c r="O33" s="175"/>
      <c r="P33" s="175"/>
      <c r="Q33" s="175"/>
      <c r="R33" s="155"/>
      <c r="S33" s="124"/>
    </row>
    <row r="34" spans="1:19" ht="38.25" customHeight="1">
      <c r="A34" s="140">
        <v>16</v>
      </c>
      <c r="B34" s="155" t="s">
        <v>945</v>
      </c>
      <c r="C34" s="155" t="s">
        <v>946</v>
      </c>
      <c r="D34" s="140" t="s">
        <v>421</v>
      </c>
      <c r="E34" s="156"/>
      <c r="F34" s="157"/>
      <c r="G34" s="157"/>
      <c r="H34" s="157"/>
      <c r="I34" s="157"/>
      <c r="J34" s="157"/>
      <c r="K34" s="157"/>
      <c r="L34" s="175"/>
      <c r="M34" s="175"/>
      <c r="N34" s="175"/>
      <c r="O34" s="175"/>
      <c r="P34" s="175"/>
      <c r="Q34" s="175"/>
      <c r="R34" s="155"/>
      <c r="S34" s="124"/>
    </row>
    <row r="35" spans="1:19" ht="38.25" customHeight="1">
      <c r="A35" s="140">
        <v>16</v>
      </c>
      <c r="B35" s="155" t="s">
        <v>947</v>
      </c>
      <c r="C35" s="155" t="s">
        <v>946</v>
      </c>
      <c r="D35" s="140" t="s">
        <v>421</v>
      </c>
      <c r="E35" s="156"/>
      <c r="F35" s="157"/>
      <c r="G35" s="157"/>
      <c r="H35" s="157"/>
      <c r="I35" s="157"/>
      <c r="J35" s="157"/>
      <c r="K35" s="157"/>
      <c r="L35" s="175"/>
      <c r="M35" s="175"/>
      <c r="N35" s="175"/>
      <c r="O35" s="175"/>
      <c r="P35" s="175"/>
      <c r="Q35" s="175"/>
      <c r="R35" s="155"/>
      <c r="S35" s="124"/>
    </row>
    <row r="36" spans="1:19" ht="38.25" customHeight="1">
      <c r="A36" s="140">
        <v>17</v>
      </c>
      <c r="B36" s="155" t="s">
        <v>948</v>
      </c>
      <c r="C36" s="155" t="s">
        <v>946</v>
      </c>
      <c r="D36" s="140" t="s">
        <v>421</v>
      </c>
      <c r="E36" s="156"/>
      <c r="F36" s="157"/>
      <c r="G36" s="157"/>
      <c r="H36" s="157"/>
      <c r="I36" s="157"/>
      <c r="J36" s="157"/>
      <c r="K36" s="157"/>
      <c r="L36" s="175"/>
      <c r="M36" s="175"/>
      <c r="N36" s="175"/>
      <c r="O36" s="175"/>
      <c r="P36" s="175"/>
      <c r="Q36" s="175"/>
      <c r="R36" s="155"/>
      <c r="S36" s="124"/>
    </row>
    <row r="37" spans="1:19" ht="26.25" customHeight="1">
      <c r="A37" s="154" t="s">
        <v>216</v>
      </c>
      <c r="B37" s="153" t="s">
        <v>949</v>
      </c>
      <c r="C37" s="153"/>
      <c r="D37" s="378"/>
      <c r="E37" s="150"/>
      <c r="F37" s="151"/>
      <c r="G37" s="151"/>
      <c r="H37" s="151"/>
      <c r="I37" s="151"/>
      <c r="J37" s="151"/>
      <c r="K37" s="151"/>
      <c r="L37" s="174"/>
      <c r="M37" s="174"/>
      <c r="N37" s="174"/>
      <c r="O37" s="174"/>
      <c r="P37" s="174"/>
      <c r="Q37" s="174"/>
      <c r="R37" s="153"/>
      <c r="S37" s="124"/>
    </row>
    <row r="38" spans="1:19" ht="38.25" customHeight="1">
      <c r="A38" s="144">
        <v>1</v>
      </c>
      <c r="B38" s="155" t="s">
        <v>950</v>
      </c>
      <c r="C38" s="155"/>
      <c r="D38" s="140" t="s">
        <v>163</v>
      </c>
      <c r="E38" s="156"/>
      <c r="F38" s="157"/>
      <c r="G38" s="157"/>
      <c r="H38" s="157"/>
      <c r="I38" s="157"/>
      <c r="J38" s="157"/>
      <c r="K38" s="157"/>
      <c r="L38" s="175"/>
      <c r="M38" s="175"/>
      <c r="N38" s="175"/>
      <c r="O38" s="175"/>
      <c r="P38" s="175"/>
      <c r="Q38" s="175"/>
      <c r="R38" s="155"/>
      <c r="S38" s="124"/>
    </row>
    <row r="39" spans="1:19" ht="38.25" customHeight="1">
      <c r="A39" s="144">
        <v>2</v>
      </c>
      <c r="B39" s="155" t="s">
        <v>951</v>
      </c>
      <c r="C39" s="155"/>
      <c r="D39" s="140" t="s">
        <v>163</v>
      </c>
      <c r="E39" s="156"/>
      <c r="F39" s="157"/>
      <c r="G39" s="157"/>
      <c r="H39" s="157"/>
      <c r="I39" s="157"/>
      <c r="J39" s="157"/>
      <c r="K39" s="157"/>
      <c r="L39" s="175"/>
      <c r="M39" s="175"/>
      <c r="N39" s="175"/>
      <c r="O39" s="175"/>
      <c r="P39" s="175"/>
      <c r="Q39" s="175"/>
      <c r="R39" s="155"/>
      <c r="S39" s="124"/>
    </row>
    <row r="40" spans="1:19" ht="38.25" customHeight="1">
      <c r="A40" s="144">
        <v>3</v>
      </c>
      <c r="B40" s="155" t="s">
        <v>952</v>
      </c>
      <c r="C40" s="155"/>
      <c r="D40" s="140" t="s">
        <v>163</v>
      </c>
      <c r="E40" s="156"/>
      <c r="F40" s="157"/>
      <c r="G40" s="157"/>
      <c r="H40" s="157"/>
      <c r="I40" s="157"/>
      <c r="J40" s="157"/>
      <c r="K40" s="157"/>
      <c r="L40" s="175"/>
      <c r="M40" s="175"/>
      <c r="N40" s="175"/>
      <c r="O40" s="175"/>
      <c r="P40" s="175"/>
      <c r="Q40" s="175"/>
      <c r="R40" s="155"/>
      <c r="S40" s="124"/>
    </row>
    <row r="41" spans="1:19" ht="12.75" customHeight="1">
      <c r="A41" s="189"/>
      <c r="B41" s="248"/>
      <c r="C41" s="248"/>
      <c r="D41" s="380"/>
      <c r="E41" s="250"/>
      <c r="F41" s="251"/>
      <c r="G41" s="251"/>
      <c r="H41" s="251"/>
      <c r="I41" s="251"/>
      <c r="J41" s="251"/>
      <c r="K41" s="380"/>
      <c r="L41" s="256"/>
      <c r="M41" s="256"/>
      <c r="N41" s="256"/>
      <c r="O41" s="256"/>
      <c r="P41" s="256"/>
      <c r="Q41" s="256"/>
      <c r="R41" s="248"/>
      <c r="S41" s="124"/>
    </row>
    <row r="42" spans="1:19" s="369" customFormat="1" ht="27.75" customHeight="1">
      <c r="A42" s="614" t="s">
        <v>953</v>
      </c>
      <c r="B42" s="374" t="s">
        <v>954</v>
      </c>
      <c r="C42" s="375"/>
      <c r="D42" s="376"/>
      <c r="E42" s="376"/>
      <c r="F42" s="377"/>
      <c r="G42" s="377"/>
      <c r="H42" s="377"/>
      <c r="I42" s="377"/>
      <c r="J42" s="377"/>
      <c r="K42" s="389"/>
      <c r="L42" s="390"/>
      <c r="M42" s="391"/>
      <c r="N42" s="391"/>
      <c r="O42" s="391"/>
      <c r="P42" s="391"/>
      <c r="Q42" s="391"/>
      <c r="R42" s="396"/>
      <c r="S42" s="397"/>
    </row>
    <row r="43" spans="1:19" ht="26.25" customHeight="1">
      <c r="A43" s="154" t="s">
        <v>149</v>
      </c>
      <c r="B43" s="153" t="s">
        <v>955</v>
      </c>
      <c r="C43" s="153"/>
      <c r="D43" s="378"/>
      <c r="E43" s="150"/>
      <c r="F43" s="151"/>
      <c r="G43" s="151"/>
      <c r="H43" s="151"/>
      <c r="I43" s="151"/>
      <c r="J43" s="151"/>
      <c r="K43" s="151"/>
      <c r="L43" s="174"/>
      <c r="M43" s="174"/>
      <c r="N43" s="174"/>
      <c r="O43" s="174"/>
      <c r="P43" s="174"/>
      <c r="Q43" s="174"/>
      <c r="R43" s="153"/>
      <c r="S43" s="124"/>
    </row>
    <row r="44" spans="1:19" s="370" customFormat="1" ht="27.75" customHeight="1">
      <c r="A44" s="381"/>
      <c r="B44" s="382" t="s">
        <v>956</v>
      </c>
      <c r="C44" s="382"/>
      <c r="D44" s="383"/>
      <c r="E44" s="384"/>
      <c r="F44" s="385"/>
      <c r="G44" s="385"/>
      <c r="H44" s="385"/>
      <c r="I44" s="385"/>
      <c r="J44" s="385"/>
      <c r="K44" s="385"/>
      <c r="L44" s="392"/>
      <c r="M44" s="393"/>
      <c r="N44" s="393"/>
      <c r="O44" s="393"/>
      <c r="P44" s="393"/>
      <c r="Q44" s="393"/>
      <c r="R44" s="382"/>
      <c r="S44" s="398"/>
    </row>
    <row r="45" spans="1:19" ht="38.25" customHeight="1">
      <c r="A45" s="140">
        <v>1</v>
      </c>
      <c r="B45" s="155" t="s">
        <v>186</v>
      </c>
      <c r="C45" s="155" t="s">
        <v>187</v>
      </c>
      <c r="D45" s="140" t="s">
        <v>188</v>
      </c>
      <c r="E45" s="156"/>
      <c r="F45" s="157"/>
      <c r="G45" s="157"/>
      <c r="H45" s="157"/>
      <c r="I45" s="157"/>
      <c r="J45" s="157"/>
      <c r="K45" s="157"/>
      <c r="L45" s="175"/>
      <c r="M45" s="175"/>
      <c r="N45" s="175"/>
      <c r="O45" s="175"/>
      <c r="P45" s="175"/>
      <c r="Q45" s="175"/>
      <c r="R45" s="155"/>
      <c r="S45" s="124"/>
    </row>
    <row r="46" spans="1:19" ht="38.25" customHeight="1">
      <c r="A46" s="140">
        <v>2</v>
      </c>
      <c r="B46" s="155" t="s">
        <v>203</v>
      </c>
      <c r="C46" s="155" t="s">
        <v>204</v>
      </c>
      <c r="D46" s="140" t="s">
        <v>188</v>
      </c>
      <c r="E46" s="156"/>
      <c r="F46" s="157"/>
      <c r="G46" s="157"/>
      <c r="H46" s="157"/>
      <c r="I46" s="157"/>
      <c r="J46" s="157"/>
      <c r="K46" s="157"/>
      <c r="L46" s="175"/>
      <c r="M46" s="175"/>
      <c r="N46" s="175"/>
      <c r="O46" s="175"/>
      <c r="P46" s="175"/>
      <c r="Q46" s="175"/>
      <c r="R46" s="155"/>
      <c r="S46" s="124"/>
    </row>
    <row r="47" spans="1:19" ht="38.25" customHeight="1">
      <c r="A47" s="140">
        <v>3</v>
      </c>
      <c r="B47" s="155" t="s">
        <v>205</v>
      </c>
      <c r="C47" s="155"/>
      <c r="D47" s="140" t="s">
        <v>206</v>
      </c>
      <c r="E47" s="156"/>
      <c r="F47" s="157"/>
      <c r="G47" s="157"/>
      <c r="H47" s="157"/>
      <c r="I47" s="157"/>
      <c r="J47" s="157"/>
      <c r="K47" s="157"/>
      <c r="L47" s="175"/>
      <c r="M47" s="175"/>
      <c r="N47" s="175"/>
      <c r="O47" s="175"/>
      <c r="P47" s="175"/>
      <c r="Q47" s="175"/>
      <c r="R47" s="155"/>
      <c r="S47" s="124"/>
    </row>
    <row r="48" spans="1:19" ht="38.25" customHeight="1">
      <c r="A48" s="140">
        <v>4</v>
      </c>
      <c r="B48" s="155" t="s">
        <v>957</v>
      </c>
      <c r="C48" s="155" t="s">
        <v>958</v>
      </c>
      <c r="D48" s="140" t="s">
        <v>188</v>
      </c>
      <c r="E48" s="156"/>
      <c r="F48" s="157"/>
      <c r="G48" s="157"/>
      <c r="H48" s="157"/>
      <c r="I48" s="157"/>
      <c r="J48" s="157"/>
      <c r="K48" s="157"/>
      <c r="L48" s="175"/>
      <c r="M48" s="175"/>
      <c r="N48" s="175"/>
      <c r="O48" s="175"/>
      <c r="P48" s="175"/>
      <c r="Q48" s="175"/>
      <c r="R48" s="155"/>
      <c r="S48" s="124"/>
    </row>
    <row r="49" spans="1:19" ht="38.25" customHeight="1">
      <c r="A49" s="140">
        <v>5</v>
      </c>
      <c r="B49" s="155" t="s">
        <v>959</v>
      </c>
      <c r="C49" s="155" t="s">
        <v>960</v>
      </c>
      <c r="D49" s="140" t="s">
        <v>206</v>
      </c>
      <c r="E49" s="156"/>
      <c r="F49" s="157"/>
      <c r="G49" s="157"/>
      <c r="H49" s="157"/>
      <c r="I49" s="157"/>
      <c r="J49" s="157"/>
      <c r="K49" s="157"/>
      <c r="L49" s="175"/>
      <c r="M49" s="175"/>
      <c r="N49" s="175"/>
      <c r="O49" s="175"/>
      <c r="P49" s="175"/>
      <c r="Q49" s="175"/>
      <c r="R49" s="155"/>
      <c r="S49" s="124"/>
    </row>
    <row r="50" spans="1:19" ht="38.25" customHeight="1">
      <c r="A50" s="140">
        <v>6</v>
      </c>
      <c r="B50" s="155" t="s">
        <v>961</v>
      </c>
      <c r="C50" s="155" t="s">
        <v>962</v>
      </c>
      <c r="D50" s="140" t="s">
        <v>188</v>
      </c>
      <c r="E50" s="156"/>
      <c r="F50" s="157"/>
      <c r="G50" s="157"/>
      <c r="H50" s="157"/>
      <c r="I50" s="157"/>
      <c r="J50" s="157"/>
      <c r="K50" s="157"/>
      <c r="L50" s="175"/>
      <c r="M50" s="175"/>
      <c r="N50" s="175"/>
      <c r="O50" s="175"/>
      <c r="P50" s="175"/>
      <c r="Q50" s="175"/>
      <c r="R50" s="155"/>
      <c r="S50" s="124"/>
    </row>
    <row r="51" spans="1:19" ht="38.25" customHeight="1">
      <c r="A51" s="140">
        <v>7</v>
      </c>
      <c r="B51" s="155" t="s">
        <v>963</v>
      </c>
      <c r="C51" s="155" t="s">
        <v>964</v>
      </c>
      <c r="D51" s="140" t="s">
        <v>254</v>
      </c>
      <c r="E51" s="156"/>
      <c r="F51" s="157"/>
      <c r="G51" s="157"/>
      <c r="H51" s="157"/>
      <c r="I51" s="157"/>
      <c r="J51" s="157"/>
      <c r="K51" s="157"/>
      <c r="L51" s="175"/>
      <c r="M51" s="175"/>
      <c r="N51" s="175"/>
      <c r="O51" s="175"/>
      <c r="P51" s="175"/>
      <c r="Q51" s="175"/>
      <c r="R51" s="155"/>
      <c r="S51" s="124"/>
    </row>
    <row r="52" spans="1:19" ht="38.25" customHeight="1">
      <c r="A52" s="140">
        <v>8</v>
      </c>
      <c r="B52" s="155" t="s">
        <v>965</v>
      </c>
      <c r="C52" s="155"/>
      <c r="D52" s="140" t="s">
        <v>206</v>
      </c>
      <c r="E52" s="156"/>
      <c r="F52" s="157"/>
      <c r="G52" s="157"/>
      <c r="H52" s="157"/>
      <c r="I52" s="157"/>
      <c r="J52" s="157"/>
      <c r="K52" s="157"/>
      <c r="L52" s="175"/>
      <c r="M52" s="175"/>
      <c r="N52" s="175"/>
      <c r="O52" s="175"/>
      <c r="P52" s="175"/>
      <c r="Q52" s="175"/>
      <c r="R52" s="155"/>
      <c r="S52" s="124"/>
    </row>
    <row r="53" spans="1:19" ht="38.25" customHeight="1">
      <c r="A53" s="140">
        <v>9</v>
      </c>
      <c r="B53" s="155" t="s">
        <v>966</v>
      </c>
      <c r="C53" s="155" t="s">
        <v>967</v>
      </c>
      <c r="D53" s="140" t="s">
        <v>421</v>
      </c>
      <c r="E53" s="156"/>
      <c r="F53" s="157"/>
      <c r="G53" s="157"/>
      <c r="H53" s="157"/>
      <c r="I53" s="157"/>
      <c r="J53" s="157"/>
      <c r="K53" s="157"/>
      <c r="L53" s="175"/>
      <c r="M53" s="175"/>
      <c r="N53" s="175"/>
      <c r="O53" s="175"/>
      <c r="P53" s="175"/>
      <c r="Q53" s="175"/>
      <c r="R53" s="155"/>
      <c r="S53" s="124"/>
    </row>
    <row r="54" spans="1:19" ht="12.75" customHeight="1">
      <c r="A54" s="140"/>
      <c r="B54" s="148"/>
      <c r="C54" s="148"/>
      <c r="D54" s="182"/>
      <c r="E54" s="156"/>
      <c r="F54" s="157"/>
      <c r="G54" s="157"/>
      <c r="H54" s="157"/>
      <c r="I54" s="157"/>
      <c r="J54" s="157"/>
      <c r="K54" s="157"/>
      <c r="L54" s="175"/>
      <c r="M54" s="175"/>
      <c r="N54" s="175"/>
      <c r="O54" s="175"/>
      <c r="P54" s="175"/>
      <c r="Q54" s="175"/>
      <c r="R54" s="155"/>
      <c r="S54" s="124"/>
    </row>
    <row r="55" spans="1:19" s="370" customFormat="1" ht="27.75" customHeight="1">
      <c r="A55" s="381"/>
      <c r="B55" s="382" t="s">
        <v>968</v>
      </c>
      <c r="C55" s="382"/>
      <c r="D55" s="383"/>
      <c r="E55" s="384"/>
      <c r="F55" s="385"/>
      <c r="G55" s="385"/>
      <c r="H55" s="385"/>
      <c r="I55" s="385"/>
      <c r="J55" s="385"/>
      <c r="K55" s="385"/>
      <c r="L55" s="392"/>
      <c r="M55" s="393"/>
      <c r="N55" s="393"/>
      <c r="O55" s="393"/>
      <c r="P55" s="393"/>
      <c r="Q55" s="393"/>
      <c r="R55" s="382"/>
      <c r="S55" s="398"/>
    </row>
    <row r="56" spans="1:19" ht="38.25" customHeight="1">
      <c r="A56" s="140">
        <v>10</v>
      </c>
      <c r="B56" s="155" t="s">
        <v>186</v>
      </c>
      <c r="C56" s="155"/>
      <c r="D56" s="140" t="s">
        <v>188</v>
      </c>
      <c r="E56" s="156"/>
      <c r="F56" s="157"/>
      <c r="G56" s="157"/>
      <c r="H56" s="157"/>
      <c r="I56" s="157"/>
      <c r="J56" s="157"/>
      <c r="K56" s="157"/>
      <c r="L56" s="175"/>
      <c r="M56" s="175"/>
      <c r="N56" s="175"/>
      <c r="O56" s="175"/>
      <c r="P56" s="175"/>
      <c r="Q56" s="175"/>
      <c r="R56" s="155"/>
      <c r="S56" s="124"/>
    </row>
    <row r="57" spans="1:19" ht="38.25" customHeight="1">
      <c r="A57" s="140">
        <v>11</v>
      </c>
      <c r="B57" s="155" t="s">
        <v>203</v>
      </c>
      <c r="C57" s="155"/>
      <c r="D57" s="140" t="s">
        <v>188</v>
      </c>
      <c r="E57" s="156"/>
      <c r="F57" s="157"/>
      <c r="G57" s="157"/>
      <c r="H57" s="157"/>
      <c r="I57" s="157"/>
      <c r="J57" s="157"/>
      <c r="K57" s="157"/>
      <c r="L57" s="175"/>
      <c r="M57" s="175"/>
      <c r="N57" s="175"/>
      <c r="O57" s="175"/>
      <c r="P57" s="175"/>
      <c r="Q57" s="175"/>
      <c r="R57" s="155"/>
      <c r="S57" s="124"/>
    </row>
    <row r="58" spans="1:19" ht="38.25" customHeight="1">
      <c r="A58" s="140">
        <v>12</v>
      </c>
      <c r="B58" s="155" t="s">
        <v>969</v>
      </c>
      <c r="C58" s="155"/>
      <c r="D58" s="140" t="s">
        <v>206</v>
      </c>
      <c r="E58" s="156"/>
      <c r="F58" s="157"/>
      <c r="G58" s="157"/>
      <c r="H58" s="157"/>
      <c r="I58" s="157"/>
      <c r="J58" s="157"/>
      <c r="K58" s="157"/>
      <c r="L58" s="175"/>
      <c r="M58" s="175"/>
      <c r="N58" s="175"/>
      <c r="O58" s="175"/>
      <c r="P58" s="175"/>
      <c r="Q58" s="175"/>
      <c r="R58" s="155"/>
      <c r="S58" s="124"/>
    </row>
    <row r="59" spans="1:19" ht="38.25" customHeight="1">
      <c r="A59" s="140">
        <v>13</v>
      </c>
      <c r="B59" s="155" t="s">
        <v>970</v>
      </c>
      <c r="C59" s="155" t="s">
        <v>971</v>
      </c>
      <c r="D59" s="140" t="s">
        <v>188</v>
      </c>
      <c r="E59" s="156"/>
      <c r="F59" s="157"/>
      <c r="G59" s="157"/>
      <c r="H59" s="157"/>
      <c r="I59" s="157"/>
      <c r="J59" s="157"/>
      <c r="K59" s="157"/>
      <c r="L59" s="175"/>
      <c r="M59" s="175"/>
      <c r="N59" s="175"/>
      <c r="O59" s="175"/>
      <c r="P59" s="175"/>
      <c r="Q59" s="175"/>
      <c r="R59" s="155"/>
      <c r="S59" s="124"/>
    </row>
    <row r="60" spans="1:19" ht="38.25" customHeight="1">
      <c r="A60" s="140">
        <v>14</v>
      </c>
      <c r="B60" s="155" t="s">
        <v>972</v>
      </c>
      <c r="C60" s="155" t="s">
        <v>973</v>
      </c>
      <c r="D60" s="140" t="s">
        <v>188</v>
      </c>
      <c r="E60" s="156"/>
      <c r="F60" s="157"/>
      <c r="G60" s="157"/>
      <c r="H60" s="157"/>
      <c r="I60" s="157"/>
      <c r="J60" s="157"/>
      <c r="K60" s="157"/>
      <c r="L60" s="175"/>
      <c r="M60" s="175"/>
      <c r="N60" s="175"/>
      <c r="O60" s="175"/>
      <c r="P60" s="175"/>
      <c r="Q60" s="175"/>
      <c r="R60" s="155"/>
      <c r="S60" s="124"/>
    </row>
    <row r="61" spans="1:19" ht="38.25" customHeight="1">
      <c r="A61" s="140">
        <v>15</v>
      </c>
      <c r="B61" s="155" t="s">
        <v>974</v>
      </c>
      <c r="C61" s="155" t="s">
        <v>975</v>
      </c>
      <c r="D61" s="140" t="s">
        <v>206</v>
      </c>
      <c r="E61" s="156"/>
      <c r="F61" s="157"/>
      <c r="G61" s="157"/>
      <c r="H61" s="157"/>
      <c r="I61" s="157"/>
      <c r="J61" s="157"/>
      <c r="K61" s="157"/>
      <c r="L61" s="175"/>
      <c r="M61" s="175"/>
      <c r="N61" s="175"/>
      <c r="O61" s="175"/>
      <c r="P61" s="175"/>
      <c r="Q61" s="175"/>
      <c r="R61" s="155"/>
      <c r="S61" s="124"/>
    </row>
    <row r="62" spans="1:19" ht="12.75" customHeight="1">
      <c r="A62" s="140"/>
      <c r="B62" s="155"/>
      <c r="C62" s="155"/>
      <c r="D62" s="155"/>
      <c r="E62" s="155"/>
      <c r="F62" s="155"/>
      <c r="G62" s="155"/>
      <c r="H62" s="155"/>
      <c r="I62" s="155"/>
      <c r="J62" s="157"/>
      <c r="K62" s="157"/>
      <c r="L62" s="175"/>
      <c r="M62" s="175"/>
      <c r="N62" s="175"/>
      <c r="O62" s="175"/>
      <c r="P62" s="175"/>
      <c r="Q62" s="175"/>
      <c r="R62" s="155"/>
      <c r="S62" s="124"/>
    </row>
    <row r="63" spans="1:19" s="370" customFormat="1" ht="27.75" customHeight="1">
      <c r="A63" s="381"/>
      <c r="B63" s="382" t="s">
        <v>976</v>
      </c>
      <c r="C63" s="382"/>
      <c r="D63" s="383"/>
      <c r="E63" s="384"/>
      <c r="F63" s="385"/>
      <c r="G63" s="385"/>
      <c r="H63" s="385"/>
      <c r="I63" s="385"/>
      <c r="J63" s="385"/>
      <c r="K63" s="385"/>
      <c r="L63" s="392"/>
      <c r="M63" s="393"/>
      <c r="N63" s="393"/>
      <c r="O63" s="393"/>
      <c r="P63" s="393"/>
      <c r="Q63" s="393"/>
      <c r="R63" s="382"/>
      <c r="S63" s="398"/>
    </row>
    <row r="64" spans="1:19" ht="30.75" customHeight="1">
      <c r="A64" s="140">
        <v>16</v>
      </c>
      <c r="B64" s="155" t="s">
        <v>977</v>
      </c>
      <c r="C64" s="155"/>
      <c r="D64" s="214" t="s">
        <v>421</v>
      </c>
      <c r="E64" s="156"/>
      <c r="F64" s="157"/>
      <c r="G64" s="157"/>
      <c r="H64" s="157"/>
      <c r="I64" s="157"/>
      <c r="J64" s="157"/>
      <c r="K64" s="157"/>
      <c r="L64" s="175"/>
      <c r="M64" s="175"/>
      <c r="N64" s="175"/>
      <c r="O64" s="175"/>
      <c r="P64" s="175"/>
      <c r="Q64" s="175"/>
      <c r="R64" s="155"/>
      <c r="S64" s="124"/>
    </row>
    <row r="65" spans="1:19" ht="12.75" customHeight="1">
      <c r="A65" s="140"/>
      <c r="B65" s="155"/>
      <c r="C65" s="155"/>
      <c r="D65" s="214"/>
      <c r="E65" s="156"/>
      <c r="F65" s="157"/>
      <c r="G65" s="157"/>
      <c r="H65" s="157"/>
      <c r="I65" s="157"/>
      <c r="J65" s="157"/>
      <c r="K65" s="157"/>
      <c r="L65" s="175"/>
      <c r="M65" s="175"/>
      <c r="N65" s="175"/>
      <c r="O65" s="175"/>
      <c r="P65" s="175"/>
      <c r="Q65" s="175"/>
      <c r="R65" s="155"/>
      <c r="S65" s="124"/>
    </row>
    <row r="66" spans="1:19" s="369" customFormat="1" ht="27.75" customHeight="1">
      <c r="A66" s="614" t="s">
        <v>978</v>
      </c>
      <c r="B66" s="374" t="s">
        <v>979</v>
      </c>
      <c r="C66" s="375"/>
      <c r="D66" s="376"/>
      <c r="E66" s="376"/>
      <c r="F66" s="377"/>
      <c r="G66" s="377"/>
      <c r="H66" s="377"/>
      <c r="I66" s="377"/>
      <c r="J66" s="377"/>
      <c r="K66" s="389"/>
      <c r="L66" s="390"/>
      <c r="M66" s="391"/>
      <c r="N66" s="391"/>
      <c r="O66" s="391"/>
      <c r="P66" s="391"/>
      <c r="Q66" s="391"/>
      <c r="R66" s="396"/>
      <c r="S66" s="397"/>
    </row>
    <row r="67" spans="1:19" ht="26.25" customHeight="1">
      <c r="A67" s="154" t="s">
        <v>58</v>
      </c>
      <c r="B67" s="153" t="s">
        <v>980</v>
      </c>
      <c r="C67" s="153"/>
      <c r="D67" s="378"/>
      <c r="E67" s="150"/>
      <c r="F67" s="151"/>
      <c r="G67" s="151"/>
      <c r="H67" s="151"/>
      <c r="I67" s="151"/>
      <c r="J67" s="151"/>
      <c r="K67" s="151"/>
      <c r="L67" s="174"/>
      <c r="M67" s="174"/>
      <c r="N67" s="174"/>
      <c r="O67" s="174"/>
      <c r="P67" s="174"/>
      <c r="Q67" s="174"/>
      <c r="R67" s="153"/>
      <c r="S67" s="124"/>
    </row>
    <row r="68" spans="1:19" s="370" customFormat="1" ht="27.75" customHeight="1">
      <c r="A68" s="381"/>
      <c r="B68" s="382" t="s">
        <v>185</v>
      </c>
      <c r="C68" s="382"/>
      <c r="D68" s="383"/>
      <c r="E68" s="384"/>
      <c r="F68" s="385"/>
      <c r="G68" s="385"/>
      <c r="H68" s="385"/>
      <c r="I68" s="385"/>
      <c r="J68" s="385"/>
      <c r="K68" s="385"/>
      <c r="L68" s="392"/>
      <c r="M68" s="392"/>
      <c r="N68" s="392"/>
      <c r="O68" s="392"/>
      <c r="P68" s="392"/>
      <c r="Q68" s="392"/>
      <c r="R68" s="382"/>
      <c r="S68" s="398"/>
    </row>
    <row r="69" spans="1:19" ht="33.75" customHeight="1" collapsed="1">
      <c r="A69" s="140">
        <v>1</v>
      </c>
      <c r="B69" s="155" t="s">
        <v>186</v>
      </c>
      <c r="C69" s="155" t="s">
        <v>187</v>
      </c>
      <c r="D69" s="214" t="s">
        <v>188</v>
      </c>
      <c r="E69" s="156"/>
      <c r="F69" s="157"/>
      <c r="G69" s="157"/>
      <c r="H69" s="157"/>
      <c r="I69" s="157"/>
      <c r="J69" s="157"/>
      <c r="K69" s="157"/>
      <c r="L69" s="175"/>
      <c r="M69" s="175"/>
      <c r="N69" s="175"/>
      <c r="O69" s="175"/>
      <c r="P69" s="175"/>
      <c r="Q69" s="175"/>
      <c r="R69" s="155"/>
      <c r="S69" s="124"/>
    </row>
    <row r="70" spans="1:19" ht="27.75" hidden="1" customHeight="1" outlineLevel="1">
      <c r="A70" s="140"/>
      <c r="B70" s="155" t="s">
        <v>356</v>
      </c>
      <c r="C70" s="155"/>
      <c r="D70" s="140"/>
      <c r="E70" s="156"/>
      <c r="F70" s="157"/>
      <c r="G70" s="157"/>
      <c r="H70" s="157"/>
      <c r="I70" s="157"/>
      <c r="J70" s="157"/>
      <c r="K70" s="157"/>
      <c r="L70" s="175"/>
      <c r="M70" s="175"/>
      <c r="N70" s="175"/>
      <c r="O70" s="175"/>
      <c r="P70" s="175"/>
      <c r="Q70" s="175"/>
      <c r="R70" s="155"/>
      <c r="S70" s="124"/>
    </row>
    <row r="71" spans="1:19" ht="27.75" hidden="1" customHeight="1" outlineLevel="1">
      <c r="A71" s="140"/>
      <c r="B71" s="155" t="s">
        <v>882</v>
      </c>
      <c r="C71" s="155"/>
      <c r="D71" s="140"/>
      <c r="E71" s="156">
        <v>194</v>
      </c>
      <c r="F71" s="157">
        <v>1.2</v>
      </c>
      <c r="G71" s="157">
        <v>1.2</v>
      </c>
      <c r="H71" s="157">
        <v>0.25</v>
      </c>
      <c r="I71" s="157">
        <v>1.5</v>
      </c>
      <c r="J71" s="157">
        <f>E71*(F71+0.6)*(G71+0.6)*I71</f>
        <v>942.83999999999992</v>
      </c>
      <c r="K71" s="157"/>
      <c r="L71" s="175"/>
      <c r="M71" s="175"/>
      <c r="N71" s="175"/>
      <c r="O71" s="175"/>
      <c r="P71" s="175"/>
      <c r="Q71" s="175"/>
      <c r="R71" s="155"/>
      <c r="S71" s="124"/>
    </row>
    <row r="72" spans="1:19" ht="27.75" hidden="1" customHeight="1" outlineLevel="1">
      <c r="A72" s="140"/>
      <c r="B72" s="155" t="s">
        <v>556</v>
      </c>
      <c r="C72" s="155"/>
      <c r="D72" s="140"/>
      <c r="E72" s="156"/>
      <c r="F72" s="157"/>
      <c r="G72" s="157"/>
      <c r="H72" s="157"/>
      <c r="I72" s="157"/>
      <c r="J72" s="157"/>
      <c r="K72" s="157"/>
      <c r="L72" s="175"/>
      <c r="M72" s="175"/>
      <c r="N72" s="175"/>
      <c r="O72" s="175"/>
      <c r="P72" s="175"/>
      <c r="Q72" s="175"/>
      <c r="R72" s="155"/>
      <c r="S72" s="124"/>
    </row>
    <row r="73" spans="1:19" ht="27.75" hidden="1" customHeight="1" outlineLevel="1">
      <c r="A73" s="140"/>
      <c r="B73" s="155"/>
      <c r="C73" s="155"/>
      <c r="D73" s="140"/>
      <c r="E73" s="156">
        <v>1</v>
      </c>
      <c r="F73" s="157">
        <f>(130+155)*2</f>
        <v>570</v>
      </c>
      <c r="G73" s="157">
        <v>0.2</v>
      </c>
      <c r="H73" s="157">
        <v>0.5</v>
      </c>
      <c r="I73" s="157">
        <v>1.3</v>
      </c>
      <c r="J73" s="157">
        <f>PRODUCT(E73:I73)</f>
        <v>74.100000000000009</v>
      </c>
      <c r="K73" s="157"/>
      <c r="L73" s="175"/>
      <c r="M73" s="175"/>
      <c r="N73" s="175"/>
      <c r="O73" s="175"/>
      <c r="P73" s="175"/>
      <c r="Q73" s="175"/>
      <c r="R73" s="155"/>
      <c r="S73" s="124"/>
    </row>
    <row r="74" spans="1:19" ht="33.75" customHeight="1">
      <c r="A74" s="140">
        <v>2</v>
      </c>
      <c r="B74" s="155" t="s">
        <v>201</v>
      </c>
      <c r="C74" s="155" t="s">
        <v>202</v>
      </c>
      <c r="D74" s="214" t="s">
        <v>188</v>
      </c>
      <c r="E74" s="156"/>
      <c r="F74" s="157"/>
      <c r="G74" s="157"/>
      <c r="H74" s="157"/>
      <c r="I74" s="157"/>
      <c r="J74" s="157"/>
      <c r="K74" s="157"/>
      <c r="L74" s="175"/>
      <c r="M74" s="175"/>
      <c r="N74" s="175"/>
      <c r="O74" s="175"/>
      <c r="P74" s="175"/>
      <c r="Q74" s="175"/>
      <c r="R74" s="155"/>
      <c r="S74" s="124"/>
    </row>
    <row r="75" spans="1:19" ht="33.75" customHeight="1">
      <c r="A75" s="140">
        <v>3</v>
      </c>
      <c r="B75" s="155" t="s">
        <v>203</v>
      </c>
      <c r="C75" s="155" t="s">
        <v>204</v>
      </c>
      <c r="D75" s="214" t="s">
        <v>188</v>
      </c>
      <c r="E75" s="156"/>
      <c r="F75" s="157"/>
      <c r="G75" s="157"/>
      <c r="H75" s="157"/>
      <c r="I75" s="157"/>
      <c r="J75" s="157"/>
      <c r="K75" s="157"/>
      <c r="L75" s="175"/>
      <c r="M75" s="175"/>
      <c r="N75" s="175"/>
      <c r="O75" s="175"/>
      <c r="P75" s="175"/>
      <c r="Q75" s="175"/>
      <c r="R75" s="155"/>
      <c r="S75" s="124"/>
    </row>
    <row r="76" spans="1:19" ht="33.75" customHeight="1" collapsed="1">
      <c r="A76" s="140">
        <v>4</v>
      </c>
      <c r="B76" s="155" t="s">
        <v>205</v>
      </c>
      <c r="C76" s="155"/>
      <c r="D76" s="214" t="s">
        <v>206</v>
      </c>
      <c r="E76" s="156"/>
      <c r="F76" s="157"/>
      <c r="G76" s="157"/>
      <c r="H76" s="157"/>
      <c r="I76" s="157"/>
      <c r="J76" s="157"/>
      <c r="K76" s="157"/>
      <c r="L76" s="175"/>
      <c r="M76" s="175"/>
      <c r="N76" s="175"/>
      <c r="O76" s="175"/>
      <c r="P76" s="175"/>
      <c r="Q76" s="175"/>
      <c r="R76" s="155"/>
      <c r="S76" s="124"/>
    </row>
    <row r="77" spans="1:19" ht="27.75" hidden="1" customHeight="1" outlineLevel="1">
      <c r="A77" s="140"/>
      <c r="B77" s="155" t="s">
        <v>882</v>
      </c>
      <c r="C77" s="155"/>
      <c r="D77" s="140"/>
      <c r="E77" s="156">
        <v>194</v>
      </c>
      <c r="F77" s="157">
        <v>1.4</v>
      </c>
      <c r="G77" s="157">
        <v>1.4</v>
      </c>
      <c r="H77" s="157"/>
      <c r="I77" s="157"/>
      <c r="J77" s="157">
        <f>PRODUCT(E77:I77)</f>
        <v>380.23999999999995</v>
      </c>
      <c r="K77" s="157"/>
      <c r="L77" s="175"/>
      <c r="M77" s="175"/>
      <c r="N77" s="175"/>
      <c r="O77" s="175"/>
      <c r="P77" s="175"/>
      <c r="Q77" s="175"/>
      <c r="R77" s="155"/>
      <c r="S77" s="124"/>
    </row>
    <row r="78" spans="1:19" s="370" customFormat="1" ht="27.75" customHeight="1">
      <c r="A78" s="381"/>
      <c r="B78" s="382" t="s">
        <v>213</v>
      </c>
      <c r="C78" s="382"/>
      <c r="D78" s="383"/>
      <c r="E78" s="384"/>
      <c r="F78" s="385"/>
      <c r="G78" s="385"/>
      <c r="H78" s="385"/>
      <c r="I78" s="385"/>
      <c r="J78" s="385"/>
      <c r="K78" s="385"/>
      <c r="L78" s="392"/>
      <c r="M78" s="392"/>
      <c r="N78" s="392"/>
      <c r="O78" s="392"/>
      <c r="P78" s="392"/>
      <c r="Q78" s="392"/>
      <c r="R78" s="382"/>
      <c r="S78" s="398"/>
    </row>
    <row r="79" spans="1:19" s="370" customFormat="1" ht="27.75" customHeight="1">
      <c r="A79" s="381"/>
      <c r="B79" s="382" t="s">
        <v>217</v>
      </c>
      <c r="C79" s="382"/>
      <c r="D79" s="383"/>
      <c r="E79" s="384"/>
      <c r="F79" s="385"/>
      <c r="G79" s="385"/>
      <c r="H79" s="385"/>
      <c r="I79" s="385"/>
      <c r="J79" s="385"/>
      <c r="K79" s="385"/>
      <c r="L79" s="392"/>
      <c r="M79" s="392"/>
      <c r="N79" s="392"/>
      <c r="O79" s="392"/>
      <c r="P79" s="392"/>
      <c r="Q79" s="392"/>
      <c r="R79" s="382"/>
      <c r="S79" s="398"/>
    </row>
    <row r="80" spans="1:19" ht="27.75" customHeight="1">
      <c r="A80" s="154" t="s">
        <v>218</v>
      </c>
      <c r="B80" s="159" t="s">
        <v>219</v>
      </c>
      <c r="C80" s="153"/>
      <c r="D80" s="154"/>
      <c r="E80" s="154"/>
      <c r="F80" s="154"/>
      <c r="G80" s="154"/>
      <c r="H80" s="154"/>
      <c r="I80" s="154"/>
      <c r="J80" s="154"/>
      <c r="K80" s="151"/>
      <c r="L80" s="174"/>
      <c r="M80" s="174"/>
      <c r="N80" s="174"/>
      <c r="O80" s="174"/>
      <c r="P80" s="174"/>
      <c r="Q80" s="174"/>
      <c r="R80" s="153"/>
      <c r="S80" s="180"/>
    </row>
    <row r="81" spans="1:19" ht="33.75" customHeight="1" collapsed="1">
      <c r="A81" s="140">
        <v>5</v>
      </c>
      <c r="B81" s="155" t="s">
        <v>220</v>
      </c>
      <c r="C81" s="155" t="s">
        <v>434</v>
      </c>
      <c r="D81" s="214" t="s">
        <v>188</v>
      </c>
      <c r="E81" s="156"/>
      <c r="F81" s="157"/>
      <c r="G81" s="157"/>
      <c r="H81" s="157"/>
      <c r="I81" s="157"/>
      <c r="J81" s="157"/>
      <c r="K81" s="157"/>
      <c r="L81" s="175"/>
      <c r="M81" s="175"/>
      <c r="N81" s="175"/>
      <c r="O81" s="175"/>
      <c r="P81" s="175"/>
      <c r="Q81" s="175"/>
      <c r="R81" s="155"/>
      <c r="S81" s="124"/>
    </row>
    <row r="82" spans="1:19" ht="39" hidden="1" customHeight="1" outlineLevel="1">
      <c r="A82" s="140"/>
      <c r="B82" s="155" t="s">
        <v>882</v>
      </c>
      <c r="C82" s="155"/>
      <c r="D82" s="140"/>
      <c r="E82" s="156">
        <v>194</v>
      </c>
      <c r="F82" s="157">
        <v>1.4</v>
      </c>
      <c r="G82" s="157">
        <v>1.4</v>
      </c>
      <c r="H82" s="157">
        <v>0.1</v>
      </c>
      <c r="I82" s="157">
        <v>1</v>
      </c>
      <c r="J82" s="157">
        <f t="shared" ref="J82:J90" si="7">PRODUCT(E82:I82)</f>
        <v>38.023999999999994</v>
      </c>
      <c r="K82" s="157"/>
      <c r="L82" s="175"/>
      <c r="M82" s="175"/>
      <c r="N82" s="175"/>
      <c r="O82" s="175"/>
      <c r="P82" s="175"/>
      <c r="Q82" s="175"/>
      <c r="R82" s="155"/>
      <c r="S82" s="124"/>
    </row>
    <row r="83" spans="1:19" ht="33.75" customHeight="1" collapsed="1">
      <c r="A83" s="140">
        <v>6</v>
      </c>
      <c r="B83" s="155" t="s">
        <v>884</v>
      </c>
      <c r="C83" s="155" t="s">
        <v>534</v>
      </c>
      <c r="D83" s="214" t="s">
        <v>188</v>
      </c>
      <c r="E83" s="156"/>
      <c r="F83" s="157"/>
      <c r="G83" s="157"/>
      <c r="H83" s="157"/>
      <c r="I83" s="157"/>
      <c r="J83" s="157">
        <f t="shared" si="7"/>
        <v>0</v>
      </c>
      <c r="K83" s="157"/>
      <c r="L83" s="175"/>
      <c r="M83" s="175"/>
      <c r="N83" s="175"/>
      <c r="O83" s="175"/>
      <c r="P83" s="175"/>
      <c r="Q83" s="175"/>
      <c r="R83" s="155"/>
      <c r="S83" s="124"/>
    </row>
    <row r="84" spans="1:19" ht="39" hidden="1" customHeight="1" outlineLevel="1">
      <c r="A84" s="140"/>
      <c r="B84" s="155" t="s">
        <v>882</v>
      </c>
      <c r="C84" s="155"/>
      <c r="D84" s="140"/>
      <c r="E84" s="156">
        <v>194</v>
      </c>
      <c r="F84" s="157">
        <v>1.2</v>
      </c>
      <c r="G84" s="157">
        <v>1.2</v>
      </c>
      <c r="H84" s="157">
        <v>0.25</v>
      </c>
      <c r="I84" s="157">
        <v>1</v>
      </c>
      <c r="J84" s="157">
        <f t="shared" si="7"/>
        <v>69.839999999999989</v>
      </c>
      <c r="K84" s="157"/>
      <c r="L84" s="175"/>
      <c r="M84" s="175"/>
      <c r="N84" s="175"/>
      <c r="O84" s="175"/>
      <c r="P84" s="175"/>
      <c r="Q84" s="175"/>
      <c r="R84" s="155"/>
      <c r="S84" s="124"/>
    </row>
    <row r="85" spans="1:19" ht="33.75" customHeight="1" collapsed="1">
      <c r="A85" s="140">
        <v>7</v>
      </c>
      <c r="B85" s="155" t="s">
        <v>886</v>
      </c>
      <c r="C85" s="155" t="s">
        <v>534</v>
      </c>
      <c r="D85" s="214" t="s">
        <v>188</v>
      </c>
      <c r="E85" s="156"/>
      <c r="F85" s="157"/>
      <c r="G85" s="157"/>
      <c r="H85" s="157"/>
      <c r="I85" s="157"/>
      <c r="J85" s="157">
        <f t="shared" si="7"/>
        <v>0</v>
      </c>
      <c r="K85" s="157"/>
      <c r="L85" s="175"/>
      <c r="M85" s="175"/>
      <c r="N85" s="175"/>
      <c r="O85" s="175"/>
      <c r="P85" s="175"/>
      <c r="Q85" s="175"/>
      <c r="R85" s="155"/>
      <c r="S85" s="124"/>
    </row>
    <row r="86" spans="1:19" ht="39" hidden="1" customHeight="1" outlineLevel="1">
      <c r="A86" s="140"/>
      <c r="B86" s="155" t="s">
        <v>887</v>
      </c>
      <c r="C86" s="155"/>
      <c r="D86" s="140"/>
      <c r="E86" s="156">
        <v>194</v>
      </c>
      <c r="F86" s="157">
        <v>0.25</v>
      </c>
      <c r="G86" s="157">
        <v>0.25</v>
      </c>
      <c r="H86" s="157">
        <v>1</v>
      </c>
      <c r="I86" s="157">
        <v>1</v>
      </c>
      <c r="J86" s="157">
        <f t="shared" si="7"/>
        <v>12.125</v>
      </c>
      <c r="K86" s="157"/>
      <c r="L86" s="175"/>
      <c r="M86" s="175"/>
      <c r="N86" s="175"/>
      <c r="O86" s="175"/>
      <c r="P86" s="175"/>
      <c r="Q86" s="175"/>
      <c r="R86" s="155"/>
      <c r="S86" s="124"/>
    </row>
    <row r="87" spans="1:19" ht="33.75" customHeight="1" collapsed="1">
      <c r="A87" s="140">
        <v>8</v>
      </c>
      <c r="B87" s="155" t="s">
        <v>889</v>
      </c>
      <c r="C87" s="155" t="s">
        <v>534</v>
      </c>
      <c r="D87" s="214" t="s">
        <v>188</v>
      </c>
      <c r="E87" s="156"/>
      <c r="F87" s="157"/>
      <c r="G87" s="157"/>
      <c r="H87" s="157"/>
      <c r="I87" s="157"/>
      <c r="J87" s="157">
        <f t="shared" si="7"/>
        <v>0</v>
      </c>
      <c r="K87" s="157"/>
      <c r="L87" s="175"/>
      <c r="M87" s="175"/>
      <c r="N87" s="175"/>
      <c r="O87" s="175"/>
      <c r="P87" s="175"/>
      <c r="Q87" s="175"/>
      <c r="R87" s="155"/>
      <c r="S87" s="124"/>
    </row>
    <row r="88" spans="1:19" ht="39" hidden="1" customHeight="1" outlineLevel="1">
      <c r="A88" s="140"/>
      <c r="B88" s="155"/>
      <c r="C88" s="155"/>
      <c r="D88" s="140"/>
      <c r="E88" s="156">
        <v>1</v>
      </c>
      <c r="F88" s="157">
        <f>(130+155)*2</f>
        <v>570</v>
      </c>
      <c r="G88" s="157">
        <v>0.2</v>
      </c>
      <c r="H88" s="157">
        <v>0.5</v>
      </c>
      <c r="I88" s="157">
        <v>1</v>
      </c>
      <c r="J88" s="157">
        <f t="shared" si="7"/>
        <v>57</v>
      </c>
      <c r="K88" s="157"/>
      <c r="L88" s="175"/>
      <c r="M88" s="175"/>
      <c r="N88" s="175"/>
      <c r="O88" s="175"/>
      <c r="P88" s="175"/>
      <c r="Q88" s="175"/>
      <c r="R88" s="155"/>
      <c r="S88" s="124"/>
    </row>
    <row r="89" spans="1:19" ht="39" customHeight="1" collapsed="1">
      <c r="A89" s="140">
        <v>9</v>
      </c>
      <c r="B89" s="155" t="s">
        <v>890</v>
      </c>
      <c r="C89" s="155" t="s">
        <v>534</v>
      </c>
      <c r="D89" s="140" t="s">
        <v>188</v>
      </c>
      <c r="E89" s="156"/>
      <c r="F89" s="157"/>
      <c r="G89" s="157"/>
      <c r="H89" s="157"/>
      <c r="I89" s="157"/>
      <c r="J89" s="157">
        <f t="shared" si="7"/>
        <v>0</v>
      </c>
      <c r="K89" s="157"/>
      <c r="L89" s="175"/>
      <c r="M89" s="175"/>
      <c r="N89" s="175"/>
      <c r="O89" s="175"/>
      <c r="P89" s="175"/>
      <c r="Q89" s="175"/>
      <c r="R89" s="155"/>
      <c r="S89" s="124"/>
    </row>
    <row r="90" spans="1:19" ht="39" hidden="1" customHeight="1" outlineLevel="1">
      <c r="A90" s="140"/>
      <c r="B90" s="155" t="s">
        <v>887</v>
      </c>
      <c r="C90" s="155"/>
      <c r="D90" s="140"/>
      <c r="E90" s="156">
        <v>194</v>
      </c>
      <c r="F90" s="157">
        <v>0.2</v>
      </c>
      <c r="G90" s="157">
        <v>0.2</v>
      </c>
      <c r="H90" s="157">
        <v>2</v>
      </c>
      <c r="I90" s="157">
        <v>1</v>
      </c>
      <c r="J90" s="157">
        <f t="shared" si="7"/>
        <v>15.520000000000003</v>
      </c>
      <c r="K90" s="157"/>
      <c r="L90" s="175"/>
      <c r="M90" s="175"/>
      <c r="N90" s="175"/>
      <c r="O90" s="175"/>
      <c r="P90" s="175"/>
      <c r="Q90" s="175"/>
      <c r="R90" s="155"/>
      <c r="S90" s="124"/>
    </row>
    <row r="91" spans="1:19" ht="39" customHeight="1" collapsed="1">
      <c r="A91" s="140">
        <v>10</v>
      </c>
      <c r="B91" s="155" t="s">
        <v>892</v>
      </c>
      <c r="C91" s="155" t="s">
        <v>364</v>
      </c>
      <c r="D91" s="140" t="s">
        <v>188</v>
      </c>
      <c r="E91" s="156"/>
      <c r="F91" s="157"/>
      <c r="G91" s="157"/>
      <c r="H91" s="157"/>
      <c r="I91" s="157"/>
      <c r="J91" s="157"/>
      <c r="K91" s="157"/>
      <c r="L91" s="175"/>
      <c r="M91" s="175"/>
      <c r="N91" s="175"/>
      <c r="O91" s="175"/>
      <c r="P91" s="175"/>
      <c r="Q91" s="175"/>
      <c r="R91" s="155"/>
      <c r="S91" s="124"/>
    </row>
    <row r="92" spans="1:19" ht="39" hidden="1" customHeight="1" outlineLevel="1">
      <c r="A92" s="140"/>
      <c r="B92" s="155"/>
      <c r="C92" s="155"/>
      <c r="D92" s="140"/>
      <c r="E92" s="156">
        <v>1</v>
      </c>
      <c r="F92" s="157">
        <f>F88</f>
        <v>570</v>
      </c>
      <c r="G92" s="157">
        <v>0.2</v>
      </c>
      <c r="H92" s="157">
        <v>0.1</v>
      </c>
      <c r="I92" s="157">
        <v>1</v>
      </c>
      <c r="J92" s="157">
        <f>PRODUCT(E92:I92)</f>
        <v>11.4</v>
      </c>
      <c r="K92" s="157"/>
      <c r="L92" s="175"/>
      <c r="M92" s="175"/>
      <c r="N92" s="175"/>
      <c r="O92" s="175"/>
      <c r="P92" s="175"/>
      <c r="Q92" s="175"/>
      <c r="R92" s="155"/>
      <c r="S92" s="124"/>
    </row>
    <row r="93" spans="1:19" ht="27.75" customHeight="1">
      <c r="A93" s="154" t="s">
        <v>218</v>
      </c>
      <c r="B93" s="159" t="s">
        <v>243</v>
      </c>
      <c r="C93" s="153"/>
      <c r="D93" s="154"/>
      <c r="E93" s="154"/>
      <c r="F93" s="154"/>
      <c r="G93" s="154"/>
      <c r="H93" s="154"/>
      <c r="I93" s="154"/>
      <c r="J93" s="154"/>
      <c r="K93" s="151"/>
      <c r="L93" s="174"/>
      <c r="M93" s="174"/>
      <c r="N93" s="174"/>
      <c r="O93" s="174"/>
      <c r="P93" s="174"/>
      <c r="Q93" s="174"/>
      <c r="R93" s="153"/>
      <c r="S93" s="180"/>
    </row>
    <row r="94" spans="1:19" ht="39" customHeight="1" collapsed="1">
      <c r="A94" s="140">
        <v>11</v>
      </c>
      <c r="B94" s="155" t="s">
        <v>220</v>
      </c>
      <c r="C94" s="155" t="s">
        <v>245</v>
      </c>
      <c r="D94" s="158" t="s">
        <v>206</v>
      </c>
      <c r="E94" s="214"/>
      <c r="F94" s="214"/>
      <c r="G94" s="214"/>
      <c r="H94" s="214"/>
      <c r="I94" s="214"/>
      <c r="J94" s="214"/>
      <c r="K94" s="157"/>
      <c r="L94" s="175"/>
      <c r="M94" s="175"/>
      <c r="N94" s="175"/>
      <c r="O94" s="175"/>
      <c r="P94" s="175"/>
      <c r="Q94" s="175"/>
      <c r="R94" s="155"/>
      <c r="S94" s="124"/>
    </row>
    <row r="95" spans="1:19" ht="39" hidden="1" customHeight="1" outlineLevel="1">
      <c r="A95" s="140"/>
      <c r="B95" s="155" t="s">
        <v>882</v>
      </c>
      <c r="C95" s="155"/>
      <c r="D95" s="140"/>
      <c r="E95" s="156">
        <v>194</v>
      </c>
      <c r="F95" s="157">
        <v>1.4</v>
      </c>
      <c r="G95" s="157">
        <v>1.4</v>
      </c>
      <c r="H95" s="157">
        <v>0.1</v>
      </c>
      <c r="I95" s="157">
        <v>1</v>
      </c>
      <c r="J95" s="157">
        <f>I95*(G95+F95)*2*H95*E95</f>
        <v>108.63999999999999</v>
      </c>
      <c r="K95" s="157"/>
      <c r="L95" s="175"/>
      <c r="M95" s="175"/>
      <c r="N95" s="175"/>
      <c r="O95" s="175"/>
      <c r="P95" s="175"/>
      <c r="Q95" s="175"/>
      <c r="R95" s="155"/>
      <c r="S95" s="124"/>
    </row>
    <row r="96" spans="1:19" ht="39" customHeight="1" collapsed="1">
      <c r="A96" s="140">
        <v>12</v>
      </c>
      <c r="B96" s="155" t="s">
        <v>893</v>
      </c>
      <c r="C96" s="155" t="str">
        <f>C94</f>
        <v>Steel frame &amp; Plywood form</v>
      </c>
      <c r="D96" s="158" t="s">
        <v>206</v>
      </c>
      <c r="E96" s="156"/>
      <c r="F96" s="157"/>
      <c r="G96" s="157"/>
      <c r="H96" s="157"/>
      <c r="I96" s="157"/>
      <c r="J96" s="157">
        <f>PRODUCT(E96:I96)</f>
        <v>0</v>
      </c>
      <c r="K96" s="157"/>
      <c r="L96" s="175"/>
      <c r="M96" s="175"/>
      <c r="N96" s="175"/>
      <c r="O96" s="175"/>
      <c r="P96" s="175"/>
      <c r="Q96" s="175"/>
      <c r="R96" s="155"/>
      <c r="S96" s="124"/>
    </row>
    <row r="97" spans="1:19" ht="39" hidden="1" customHeight="1" outlineLevel="1">
      <c r="A97" s="140"/>
      <c r="B97" s="155" t="s">
        <v>882</v>
      </c>
      <c r="C97" s="155"/>
      <c r="D97" s="140"/>
      <c r="E97" s="156">
        <v>194</v>
      </c>
      <c r="F97" s="157">
        <v>1.2</v>
      </c>
      <c r="G97" s="157">
        <v>1.2</v>
      </c>
      <c r="H97" s="157">
        <v>0.25</v>
      </c>
      <c r="I97" s="157">
        <v>1</v>
      </c>
      <c r="J97" s="157">
        <f>I97*(G97+F97)*2*H97*E97</f>
        <v>232.79999999999998</v>
      </c>
      <c r="K97" s="157"/>
      <c r="L97" s="175"/>
      <c r="M97" s="175"/>
      <c r="N97" s="175"/>
      <c r="O97" s="175"/>
      <c r="P97" s="175"/>
      <c r="Q97" s="175"/>
      <c r="R97" s="155"/>
      <c r="S97" s="124"/>
    </row>
    <row r="98" spans="1:19" ht="39" customHeight="1" collapsed="1">
      <c r="A98" s="140">
        <v>13</v>
      </c>
      <c r="B98" s="155" t="s">
        <v>247</v>
      </c>
      <c r="C98" s="155" t="str">
        <f>C96</f>
        <v>Steel frame &amp; Plywood form</v>
      </c>
      <c r="D98" s="158" t="s">
        <v>206</v>
      </c>
      <c r="E98" s="156"/>
      <c r="F98" s="157"/>
      <c r="G98" s="157"/>
      <c r="H98" s="157"/>
      <c r="I98" s="157"/>
      <c r="J98" s="157">
        <f>PRODUCT(E98:I98)</f>
        <v>0</v>
      </c>
      <c r="K98" s="157"/>
      <c r="L98" s="175"/>
      <c r="M98" s="175"/>
      <c r="N98" s="175"/>
      <c r="O98" s="175"/>
      <c r="P98" s="175"/>
      <c r="Q98" s="175"/>
      <c r="R98" s="155"/>
      <c r="S98" s="124"/>
    </row>
    <row r="99" spans="1:19" ht="39" hidden="1" customHeight="1" outlineLevel="1">
      <c r="A99" s="140"/>
      <c r="B99" s="155" t="s">
        <v>887</v>
      </c>
      <c r="C99" s="155"/>
      <c r="D99" s="140"/>
      <c r="E99" s="156">
        <v>194</v>
      </c>
      <c r="F99" s="157">
        <v>0.25</v>
      </c>
      <c r="G99" s="157">
        <v>0.25</v>
      </c>
      <c r="H99" s="157">
        <v>1</v>
      </c>
      <c r="I99" s="157">
        <v>1</v>
      </c>
      <c r="J99" s="157">
        <f>I99*(G99+F99)*2*H99*E99</f>
        <v>194</v>
      </c>
      <c r="K99" s="157"/>
      <c r="L99" s="175"/>
      <c r="M99" s="175"/>
      <c r="N99" s="175"/>
      <c r="O99" s="175"/>
      <c r="P99" s="175"/>
      <c r="Q99" s="175"/>
      <c r="R99" s="155"/>
      <c r="S99" s="124"/>
    </row>
    <row r="100" spans="1:19" ht="39" customHeight="1" collapsed="1">
      <c r="A100" s="140">
        <v>14</v>
      </c>
      <c r="B100" s="155" t="s">
        <v>248</v>
      </c>
      <c r="C100" s="155" t="str">
        <f>C98</f>
        <v>Steel frame &amp; Plywood form</v>
      </c>
      <c r="D100" s="158" t="s">
        <v>206</v>
      </c>
      <c r="E100" s="156"/>
      <c r="F100" s="157"/>
      <c r="G100" s="157"/>
      <c r="H100" s="157"/>
      <c r="I100" s="157"/>
      <c r="J100" s="157">
        <f>PRODUCT(E100:I100)</f>
        <v>0</v>
      </c>
      <c r="K100" s="157"/>
      <c r="L100" s="175"/>
      <c r="M100" s="175"/>
      <c r="N100" s="175"/>
      <c r="O100" s="175"/>
      <c r="P100" s="175"/>
      <c r="Q100" s="175"/>
      <c r="R100" s="155"/>
      <c r="S100" s="124"/>
    </row>
    <row r="101" spans="1:19" ht="39" hidden="1" customHeight="1" outlineLevel="1">
      <c r="A101" s="140"/>
      <c r="B101" s="155"/>
      <c r="C101" s="155"/>
      <c r="D101" s="140"/>
      <c r="E101" s="156">
        <v>1</v>
      </c>
      <c r="F101" s="157">
        <f>(130+155)*2</f>
        <v>570</v>
      </c>
      <c r="G101" s="157">
        <v>0.2</v>
      </c>
      <c r="H101" s="157">
        <v>0.5</v>
      </c>
      <c r="I101" s="157">
        <v>1</v>
      </c>
      <c r="J101" s="157">
        <f>I101*(G101+F101)*2*H101*E101</f>
        <v>570.20000000000005</v>
      </c>
      <c r="K101" s="157"/>
      <c r="L101" s="175"/>
      <c r="M101" s="175"/>
      <c r="N101" s="175"/>
      <c r="O101" s="175"/>
      <c r="P101" s="175"/>
      <c r="Q101" s="175"/>
      <c r="R101" s="155"/>
      <c r="S101" s="124"/>
    </row>
    <row r="102" spans="1:19" ht="39" customHeight="1" collapsed="1">
      <c r="A102" s="140">
        <v>15</v>
      </c>
      <c r="B102" s="155" t="s">
        <v>894</v>
      </c>
      <c r="C102" s="155" t="str">
        <f>C100</f>
        <v>Steel frame &amp; Plywood form</v>
      </c>
      <c r="D102" s="158" t="s">
        <v>206</v>
      </c>
      <c r="E102" s="156"/>
      <c r="F102" s="157"/>
      <c r="G102" s="157"/>
      <c r="H102" s="157"/>
      <c r="I102" s="157"/>
      <c r="J102" s="157">
        <f>PRODUCT(E102:I102)</f>
        <v>0</v>
      </c>
      <c r="K102" s="157"/>
      <c r="L102" s="175"/>
      <c r="M102" s="175"/>
      <c r="N102" s="175"/>
      <c r="O102" s="175"/>
      <c r="P102" s="175"/>
      <c r="Q102" s="175"/>
      <c r="R102" s="155"/>
      <c r="S102" s="124"/>
    </row>
    <row r="103" spans="1:19" ht="39" hidden="1" customHeight="1" outlineLevel="1">
      <c r="A103" s="140"/>
      <c r="B103" s="155" t="s">
        <v>887</v>
      </c>
      <c r="C103" s="155"/>
      <c r="D103" s="140"/>
      <c r="E103" s="156">
        <v>194</v>
      </c>
      <c r="F103" s="157">
        <v>0.2</v>
      </c>
      <c r="G103" s="157">
        <v>0.2</v>
      </c>
      <c r="H103" s="157">
        <v>2</v>
      </c>
      <c r="I103" s="157">
        <v>1</v>
      </c>
      <c r="J103" s="157">
        <f>I103*(G103+F103)*2*H103*E103</f>
        <v>310.40000000000003</v>
      </c>
      <c r="K103" s="157"/>
      <c r="L103" s="175"/>
      <c r="M103" s="175"/>
      <c r="N103" s="175"/>
      <c r="O103" s="175"/>
      <c r="P103" s="175"/>
      <c r="Q103" s="175"/>
      <c r="R103" s="155"/>
      <c r="S103" s="124"/>
    </row>
    <row r="104" spans="1:19" ht="39" customHeight="1" collapsed="1">
      <c r="A104" s="140">
        <v>16</v>
      </c>
      <c r="B104" s="155" t="s">
        <v>510</v>
      </c>
      <c r="C104" s="155" t="str">
        <f>C102</f>
        <v>Steel frame &amp; Plywood form</v>
      </c>
      <c r="D104" s="158" t="s">
        <v>206</v>
      </c>
      <c r="E104" s="156"/>
      <c r="F104" s="157"/>
      <c r="G104" s="157"/>
      <c r="H104" s="157"/>
      <c r="I104" s="157"/>
      <c r="J104" s="157"/>
      <c r="K104" s="157"/>
      <c r="L104" s="175"/>
      <c r="M104" s="175"/>
      <c r="N104" s="175"/>
      <c r="O104" s="175"/>
      <c r="P104" s="175"/>
      <c r="Q104" s="175"/>
      <c r="R104" s="155"/>
      <c r="S104" s="124"/>
    </row>
    <row r="105" spans="1:19" ht="39" hidden="1" customHeight="1" outlineLevel="1">
      <c r="A105" s="140"/>
      <c r="B105" s="155"/>
      <c r="C105" s="155"/>
      <c r="D105" s="140"/>
      <c r="E105" s="156">
        <v>1</v>
      </c>
      <c r="F105" s="157">
        <f>F101</f>
        <v>570</v>
      </c>
      <c r="G105" s="157">
        <v>0.2</v>
      </c>
      <c r="H105" s="157">
        <v>0.1</v>
      </c>
      <c r="I105" s="157">
        <v>1</v>
      </c>
      <c r="J105" s="157">
        <f>I105*(G105+F105)*2*H105*E105</f>
        <v>114.04000000000002</v>
      </c>
      <c r="K105" s="157"/>
      <c r="L105" s="175"/>
      <c r="M105" s="175"/>
      <c r="N105" s="175"/>
      <c r="O105" s="175"/>
      <c r="P105" s="175"/>
      <c r="Q105" s="175"/>
      <c r="R105" s="155"/>
      <c r="S105" s="124"/>
    </row>
    <row r="106" spans="1:19" ht="27.75" customHeight="1">
      <c r="A106" s="154" t="s">
        <v>218</v>
      </c>
      <c r="B106" s="159" t="s">
        <v>251</v>
      </c>
      <c r="C106" s="153"/>
      <c r="D106" s="154"/>
      <c r="E106" s="154"/>
      <c r="F106" s="154"/>
      <c r="G106" s="154"/>
      <c r="H106" s="154"/>
      <c r="I106" s="154"/>
      <c r="J106" s="154"/>
      <c r="K106" s="151"/>
      <c r="L106" s="174"/>
      <c r="M106" s="174"/>
      <c r="N106" s="174"/>
      <c r="O106" s="174"/>
      <c r="P106" s="174"/>
      <c r="Q106" s="174"/>
      <c r="R106" s="153"/>
      <c r="S106" s="180"/>
    </row>
    <row r="107" spans="1:19" ht="33.75" customHeight="1">
      <c r="A107" s="140">
        <v>17</v>
      </c>
      <c r="B107" s="155" t="s">
        <v>378</v>
      </c>
      <c r="C107" s="213" t="s">
        <v>253</v>
      </c>
      <c r="D107" s="214" t="s">
        <v>254</v>
      </c>
      <c r="E107" s="156"/>
      <c r="F107" s="157"/>
      <c r="G107" s="157"/>
      <c r="H107" s="157"/>
      <c r="I107" s="157"/>
      <c r="J107" s="157"/>
      <c r="K107" s="157"/>
      <c r="L107" s="175"/>
      <c r="M107" s="175"/>
      <c r="N107" s="175"/>
      <c r="O107" s="175"/>
      <c r="P107" s="175"/>
      <c r="Q107" s="175"/>
      <c r="R107" s="155"/>
      <c r="S107" s="124"/>
    </row>
    <row r="108" spans="1:19" ht="33.75" customHeight="1">
      <c r="A108" s="140">
        <v>18</v>
      </c>
      <c r="B108" s="155" t="s">
        <v>511</v>
      </c>
      <c r="C108" s="213" t="str">
        <f>C107</f>
        <v>D&lt;10mm CB240, D&gt;=10mm CB500</v>
      </c>
      <c r="D108" s="214" t="s">
        <v>254</v>
      </c>
      <c r="E108" s="156"/>
      <c r="F108" s="157"/>
      <c r="G108" s="157"/>
      <c r="H108" s="157"/>
      <c r="I108" s="157"/>
      <c r="J108" s="157"/>
      <c r="K108" s="157"/>
      <c r="L108" s="175"/>
      <c r="M108" s="175"/>
      <c r="N108" s="175"/>
      <c r="O108" s="175"/>
      <c r="P108" s="175"/>
      <c r="Q108" s="175"/>
      <c r="R108" s="155"/>
      <c r="S108" s="124"/>
    </row>
    <row r="109" spans="1:19" ht="33.75" customHeight="1">
      <c r="A109" s="140">
        <v>19</v>
      </c>
      <c r="B109" s="155" t="s">
        <v>541</v>
      </c>
      <c r="C109" s="213" t="str">
        <f t="shared" ref="C109:C110" si="8">C107</f>
        <v>D&lt;10mm CB240, D&gt;=10mm CB500</v>
      </c>
      <c r="D109" s="214" t="s">
        <v>254</v>
      </c>
      <c r="E109" s="156"/>
      <c r="F109" s="157"/>
      <c r="G109" s="157"/>
      <c r="H109" s="157"/>
      <c r="I109" s="157"/>
      <c r="J109" s="157"/>
      <c r="K109" s="157"/>
      <c r="L109" s="175"/>
      <c r="M109" s="175"/>
      <c r="N109" s="175"/>
      <c r="O109" s="175"/>
      <c r="P109" s="175"/>
      <c r="Q109" s="175"/>
      <c r="R109" s="155"/>
      <c r="S109" s="124"/>
    </row>
    <row r="110" spans="1:19" ht="33.75" customHeight="1">
      <c r="A110" s="140">
        <v>20</v>
      </c>
      <c r="B110" s="155" t="s">
        <v>895</v>
      </c>
      <c r="C110" s="213" t="str">
        <f t="shared" si="8"/>
        <v>D&lt;10mm CB240, D&gt;=10mm CB500</v>
      </c>
      <c r="D110" s="214" t="s">
        <v>254</v>
      </c>
      <c r="E110" s="156"/>
      <c r="F110" s="157"/>
      <c r="G110" s="157"/>
      <c r="H110" s="157"/>
      <c r="I110" s="157"/>
      <c r="J110" s="157"/>
      <c r="K110" s="157"/>
      <c r="L110" s="175"/>
      <c r="M110" s="175"/>
      <c r="N110" s="175"/>
      <c r="O110" s="175"/>
      <c r="P110" s="175"/>
      <c r="Q110" s="175"/>
      <c r="R110" s="155"/>
      <c r="S110" s="124"/>
    </row>
    <row r="111" spans="1:19" s="370" customFormat="1" ht="27.75" customHeight="1">
      <c r="A111" s="381"/>
      <c r="B111" s="382" t="s">
        <v>284</v>
      </c>
      <c r="C111" s="382"/>
      <c r="D111" s="383"/>
      <c r="E111" s="384"/>
      <c r="F111" s="385"/>
      <c r="G111" s="385"/>
      <c r="H111" s="385"/>
      <c r="I111" s="385"/>
      <c r="J111" s="385"/>
      <c r="K111" s="385"/>
      <c r="L111" s="392"/>
      <c r="M111" s="392"/>
      <c r="N111" s="392"/>
      <c r="O111" s="392"/>
      <c r="P111" s="392"/>
      <c r="Q111" s="392"/>
      <c r="R111" s="382"/>
      <c r="S111" s="398"/>
    </row>
    <row r="112" spans="1:19" ht="33.75" customHeight="1" collapsed="1">
      <c r="A112" s="140">
        <v>21</v>
      </c>
      <c r="B112" s="155" t="s">
        <v>896</v>
      </c>
      <c r="C112" s="155" t="s">
        <v>897</v>
      </c>
      <c r="D112" s="214" t="s">
        <v>206</v>
      </c>
      <c r="E112" s="156"/>
      <c r="F112" s="157"/>
      <c r="G112" s="157"/>
      <c r="H112" s="157"/>
      <c r="I112" s="157"/>
      <c r="J112" s="157"/>
      <c r="K112" s="157"/>
      <c r="L112" s="175"/>
      <c r="M112" s="175"/>
      <c r="N112" s="175"/>
      <c r="O112" s="175"/>
      <c r="P112" s="175"/>
      <c r="Q112" s="175"/>
      <c r="R112" s="155"/>
      <c r="S112" s="124"/>
    </row>
    <row r="113" spans="1:19" ht="25.5" hidden="1" customHeight="1" outlineLevel="1">
      <c r="A113" s="140"/>
      <c r="B113" s="155" t="s">
        <v>897</v>
      </c>
      <c r="C113" s="155"/>
      <c r="D113" s="140"/>
      <c r="E113" s="156">
        <v>1</v>
      </c>
      <c r="F113" s="214">
        <f>155*2+130</f>
        <v>440</v>
      </c>
      <c r="G113" s="214"/>
      <c r="H113" s="214">
        <v>2</v>
      </c>
      <c r="I113" s="157">
        <v>1</v>
      </c>
      <c r="J113" s="157">
        <f>PRODUCT(E113:I113)</f>
        <v>880</v>
      </c>
      <c r="K113" s="157"/>
      <c r="L113" s="175"/>
      <c r="M113" s="175"/>
      <c r="N113" s="175"/>
      <c r="O113" s="175"/>
      <c r="P113" s="175"/>
      <c r="Q113" s="175"/>
      <c r="R113" s="155"/>
      <c r="S113" s="124"/>
    </row>
    <row r="114" spans="1:19" ht="25.5" hidden="1" customHeight="1" outlineLevel="1">
      <c r="A114" s="140"/>
      <c r="B114" s="155"/>
      <c r="C114" s="155"/>
      <c r="D114" s="140"/>
      <c r="E114" s="156"/>
      <c r="F114" s="214"/>
      <c r="G114" s="214"/>
      <c r="H114" s="214"/>
      <c r="I114" s="157"/>
      <c r="J114" s="157"/>
      <c r="K114" s="157"/>
      <c r="L114" s="175"/>
      <c r="M114" s="175"/>
      <c r="N114" s="175"/>
      <c r="O114" s="175"/>
      <c r="P114" s="175"/>
      <c r="Q114" s="175"/>
      <c r="R114" s="155"/>
      <c r="S114" s="124"/>
    </row>
    <row r="115" spans="1:19" ht="33.75" customHeight="1" collapsed="1">
      <c r="A115" s="140">
        <v>22</v>
      </c>
      <c r="B115" s="155" t="s">
        <v>900</v>
      </c>
      <c r="C115" s="155" t="s">
        <v>901</v>
      </c>
      <c r="D115" s="214" t="s">
        <v>206</v>
      </c>
      <c r="E115" s="156"/>
      <c r="F115" s="157"/>
      <c r="G115" s="157"/>
      <c r="H115" s="157"/>
      <c r="I115" s="157"/>
      <c r="J115" s="157"/>
      <c r="K115" s="157"/>
      <c r="L115" s="175"/>
      <c r="M115" s="175"/>
      <c r="N115" s="175"/>
      <c r="O115" s="175"/>
      <c r="P115" s="175"/>
      <c r="Q115" s="175"/>
      <c r="R115" s="155"/>
      <c r="S115" s="124"/>
    </row>
    <row r="116" spans="1:19" ht="25.5" hidden="1" customHeight="1" outlineLevel="1">
      <c r="A116" s="140"/>
      <c r="B116" s="155" t="s">
        <v>902</v>
      </c>
      <c r="C116" s="155"/>
      <c r="D116" s="140"/>
      <c r="E116" s="156">
        <v>1</v>
      </c>
      <c r="F116" s="214">
        <v>7.4</v>
      </c>
      <c r="G116" s="214"/>
      <c r="H116" s="214">
        <v>0.4</v>
      </c>
      <c r="I116" s="157">
        <v>1</v>
      </c>
      <c r="J116" s="157">
        <f>PRODUCT(E116:I116)</f>
        <v>2.9600000000000004</v>
      </c>
      <c r="K116" s="157"/>
      <c r="L116" s="175"/>
      <c r="M116" s="175"/>
      <c r="N116" s="175"/>
      <c r="O116" s="175"/>
      <c r="P116" s="175"/>
      <c r="Q116" s="175"/>
      <c r="R116" s="155"/>
      <c r="S116" s="124"/>
    </row>
    <row r="117" spans="1:19" ht="25.5" hidden="1" customHeight="1" outlineLevel="1">
      <c r="A117" s="140"/>
      <c r="B117" s="155"/>
      <c r="C117" s="155"/>
      <c r="D117" s="140"/>
      <c r="E117" s="156"/>
      <c r="F117" s="214"/>
      <c r="G117" s="214"/>
      <c r="H117" s="214"/>
      <c r="I117" s="157"/>
      <c r="J117" s="157"/>
      <c r="K117" s="157"/>
      <c r="L117" s="175"/>
      <c r="M117" s="175"/>
      <c r="N117" s="175"/>
      <c r="O117" s="175"/>
      <c r="P117" s="175"/>
      <c r="Q117" s="175"/>
      <c r="R117" s="155"/>
      <c r="S117" s="124"/>
    </row>
    <row r="118" spans="1:19" ht="33.75" customHeight="1" collapsed="1">
      <c r="A118" s="140">
        <v>23</v>
      </c>
      <c r="B118" s="155" t="s">
        <v>290</v>
      </c>
      <c r="C118" s="155" t="s">
        <v>291</v>
      </c>
      <c r="D118" s="214" t="s">
        <v>206</v>
      </c>
      <c r="E118" s="156"/>
      <c r="F118" s="157"/>
      <c r="G118" s="157"/>
      <c r="H118" s="157"/>
      <c r="I118" s="157"/>
      <c r="J118" s="157"/>
      <c r="K118" s="157"/>
      <c r="L118" s="175"/>
      <c r="M118" s="175"/>
      <c r="N118" s="175"/>
      <c r="O118" s="175"/>
      <c r="P118" s="175"/>
      <c r="Q118" s="175"/>
      <c r="R118" s="155"/>
      <c r="S118" s="124"/>
    </row>
    <row r="119" spans="1:19" ht="25.5" hidden="1" customHeight="1" outlineLevel="1">
      <c r="A119" s="140"/>
      <c r="B119" s="155" t="s">
        <v>897</v>
      </c>
      <c r="C119" s="155"/>
      <c r="D119" s="140"/>
      <c r="E119" s="156">
        <v>1</v>
      </c>
      <c r="F119" s="214">
        <f>F113</f>
        <v>440</v>
      </c>
      <c r="G119" s="214"/>
      <c r="H119" s="214">
        <v>2</v>
      </c>
      <c r="I119" s="157">
        <v>2</v>
      </c>
      <c r="J119" s="157">
        <f t="shared" ref="J119:J121" si="9">PRODUCT(E119:I119)</f>
        <v>1760</v>
      </c>
      <c r="K119" s="157"/>
      <c r="L119" s="175"/>
      <c r="M119" s="175"/>
      <c r="N119" s="175"/>
      <c r="O119" s="175"/>
      <c r="P119" s="175"/>
      <c r="Q119" s="175"/>
      <c r="R119" s="155"/>
      <c r="S119" s="124"/>
    </row>
    <row r="120" spans="1:19" ht="25.5" hidden="1" customHeight="1" outlineLevel="1">
      <c r="A120" s="140"/>
      <c r="B120" s="155" t="s">
        <v>899</v>
      </c>
      <c r="C120" s="155"/>
      <c r="D120" s="140"/>
      <c r="E120" s="156">
        <v>1</v>
      </c>
      <c r="F120" s="214">
        <v>130</v>
      </c>
      <c r="G120" s="214"/>
      <c r="H120" s="214">
        <v>0.4</v>
      </c>
      <c r="I120" s="157">
        <v>2</v>
      </c>
      <c r="J120" s="157">
        <f t="shared" si="9"/>
        <v>104</v>
      </c>
      <c r="K120" s="157"/>
      <c r="L120" s="175"/>
      <c r="M120" s="175"/>
      <c r="N120" s="175"/>
      <c r="O120" s="175"/>
      <c r="P120" s="175"/>
      <c r="Q120" s="175"/>
      <c r="R120" s="155"/>
      <c r="S120" s="124"/>
    </row>
    <row r="121" spans="1:19" ht="25.5" hidden="1" customHeight="1" outlineLevel="1">
      <c r="A121" s="140"/>
      <c r="B121" s="155" t="s">
        <v>902</v>
      </c>
      <c r="C121" s="155"/>
      <c r="D121" s="140"/>
      <c r="E121" s="156">
        <v>1</v>
      </c>
      <c r="F121" s="214">
        <v>7.4</v>
      </c>
      <c r="G121" s="214"/>
      <c r="H121" s="214">
        <v>0.4</v>
      </c>
      <c r="I121" s="157">
        <v>2</v>
      </c>
      <c r="J121" s="157">
        <f t="shared" si="9"/>
        <v>5.9200000000000008</v>
      </c>
      <c r="K121" s="157"/>
      <c r="L121" s="175"/>
      <c r="M121" s="175"/>
      <c r="N121" s="175"/>
      <c r="O121" s="175"/>
      <c r="P121" s="175"/>
      <c r="Q121" s="175"/>
      <c r="R121" s="155"/>
      <c r="S121" s="124"/>
    </row>
    <row r="122" spans="1:19" ht="25.5" hidden="1" customHeight="1" outlineLevel="1">
      <c r="A122" s="140"/>
      <c r="B122" s="155"/>
      <c r="C122" s="155"/>
      <c r="D122" s="140"/>
      <c r="E122" s="156"/>
      <c r="F122" s="214"/>
      <c r="G122" s="214"/>
      <c r="H122" s="214"/>
      <c r="I122" s="157"/>
      <c r="J122" s="157"/>
      <c r="K122" s="157"/>
      <c r="L122" s="175"/>
      <c r="M122" s="175"/>
      <c r="N122" s="175"/>
      <c r="O122" s="175"/>
      <c r="P122" s="175"/>
      <c r="Q122" s="175"/>
      <c r="R122" s="155"/>
      <c r="S122" s="124"/>
    </row>
    <row r="123" spans="1:19" ht="33.75" customHeight="1" collapsed="1">
      <c r="A123" s="140">
        <v>24</v>
      </c>
      <c r="B123" s="155" t="s">
        <v>395</v>
      </c>
      <c r="C123" s="155">
        <f>C90</f>
        <v>0</v>
      </c>
      <c r="D123" s="214" t="s">
        <v>206</v>
      </c>
      <c r="E123" s="156"/>
      <c r="F123" s="157"/>
      <c r="G123" s="157"/>
      <c r="H123" s="157"/>
      <c r="I123" s="157"/>
      <c r="J123" s="157"/>
      <c r="K123" s="157"/>
      <c r="L123" s="175"/>
      <c r="M123" s="175"/>
      <c r="N123" s="175"/>
      <c r="O123" s="175"/>
      <c r="P123" s="175"/>
      <c r="Q123" s="175"/>
      <c r="R123" s="155"/>
      <c r="S123" s="124"/>
    </row>
    <row r="124" spans="1:19" ht="25.5" hidden="1" customHeight="1" outlineLevel="1">
      <c r="A124" s="140"/>
      <c r="B124" s="155" t="s">
        <v>903</v>
      </c>
      <c r="C124" s="155"/>
      <c r="D124" s="140"/>
      <c r="E124" s="156">
        <f>E103</f>
        <v>194</v>
      </c>
      <c r="F124" s="214">
        <v>0.2</v>
      </c>
      <c r="G124" s="214"/>
      <c r="H124" s="214">
        <v>2</v>
      </c>
      <c r="I124" s="157"/>
      <c r="J124" s="157">
        <f>E124*(F124*2)*H124</f>
        <v>155.20000000000002</v>
      </c>
      <c r="K124" s="157"/>
      <c r="L124" s="175"/>
      <c r="M124" s="175"/>
      <c r="N124" s="175"/>
      <c r="O124" s="175"/>
      <c r="P124" s="175"/>
      <c r="Q124" s="175"/>
      <c r="R124" s="155"/>
      <c r="S124" s="124"/>
    </row>
    <row r="125" spans="1:19" ht="25.5" hidden="1" customHeight="1" outlineLevel="1">
      <c r="A125" s="140"/>
      <c r="B125" s="155" t="s">
        <v>905</v>
      </c>
      <c r="C125" s="155"/>
      <c r="D125" s="140"/>
      <c r="E125" s="156">
        <v>2</v>
      </c>
      <c r="F125" s="214">
        <v>0.2</v>
      </c>
      <c r="G125" s="214"/>
      <c r="H125" s="214">
        <v>2</v>
      </c>
      <c r="I125" s="157">
        <v>2</v>
      </c>
      <c r="J125" s="157">
        <f>PRODUCT(E125:I125)</f>
        <v>1.6</v>
      </c>
      <c r="K125" s="157"/>
      <c r="L125" s="175"/>
      <c r="M125" s="175"/>
      <c r="N125" s="175"/>
      <c r="O125" s="175"/>
      <c r="P125" s="175"/>
      <c r="Q125" s="175"/>
      <c r="R125" s="155"/>
      <c r="S125" s="124"/>
    </row>
    <row r="126" spans="1:19" ht="25.5" hidden="1" customHeight="1" outlineLevel="1">
      <c r="A126" s="140"/>
      <c r="B126" s="155" t="s">
        <v>981</v>
      </c>
      <c r="C126" s="155"/>
      <c r="D126" s="140"/>
      <c r="E126" s="156">
        <v>1</v>
      </c>
      <c r="F126" s="214">
        <v>440</v>
      </c>
      <c r="G126" s="214"/>
      <c r="H126" s="214">
        <f>0.2+0.1</f>
        <v>0.30000000000000004</v>
      </c>
      <c r="I126" s="157">
        <v>2</v>
      </c>
      <c r="J126" s="157">
        <f>PRODUCT(E126:I126)+F126*0.1+F126*0.2</f>
        <v>396.00000000000006</v>
      </c>
      <c r="K126" s="157"/>
      <c r="L126" s="175"/>
      <c r="M126" s="175"/>
      <c r="N126" s="175"/>
      <c r="O126" s="175"/>
      <c r="P126" s="175"/>
      <c r="Q126" s="175"/>
      <c r="R126" s="155"/>
      <c r="S126" s="124"/>
    </row>
    <row r="127" spans="1:19" ht="25.5" hidden="1" customHeight="1" outlineLevel="1">
      <c r="A127" s="140"/>
      <c r="B127" s="155" t="s">
        <v>982</v>
      </c>
      <c r="C127" s="155"/>
      <c r="D127" s="140"/>
      <c r="E127" s="156">
        <v>1</v>
      </c>
      <c r="F127" s="214">
        <v>130</v>
      </c>
      <c r="G127" s="214">
        <v>0.2</v>
      </c>
      <c r="H127" s="214">
        <v>0.4</v>
      </c>
      <c r="I127" s="157">
        <v>2</v>
      </c>
      <c r="J127" s="157">
        <f>F127*H127*I127+F127*G127</f>
        <v>130</v>
      </c>
      <c r="K127" s="157"/>
      <c r="L127" s="175"/>
      <c r="M127" s="175"/>
      <c r="N127" s="175"/>
      <c r="O127" s="175"/>
      <c r="P127" s="175"/>
      <c r="Q127" s="175"/>
      <c r="R127" s="155"/>
      <c r="S127" s="124"/>
    </row>
    <row r="128" spans="1:19" ht="42" customHeight="1" collapsed="1">
      <c r="A128" s="140">
        <v>25</v>
      </c>
      <c r="B128" s="155" t="s">
        <v>297</v>
      </c>
      <c r="C128" s="155"/>
      <c r="D128" s="214" t="s">
        <v>206</v>
      </c>
      <c r="E128" s="156"/>
      <c r="F128" s="157"/>
      <c r="G128" s="157"/>
      <c r="H128" s="157"/>
      <c r="I128" s="157"/>
      <c r="J128" s="157"/>
      <c r="K128" s="157"/>
      <c r="L128" s="175"/>
      <c r="M128" s="175"/>
      <c r="N128" s="175"/>
      <c r="O128" s="175"/>
      <c r="P128" s="175"/>
      <c r="Q128" s="175"/>
      <c r="R128" s="155"/>
      <c r="S128" s="124"/>
    </row>
    <row r="129" spans="1:19" ht="25.5" hidden="1" customHeight="1" outlineLevel="1">
      <c r="A129" s="140"/>
      <c r="B129" s="155" t="s">
        <v>909</v>
      </c>
      <c r="C129" s="155"/>
      <c r="D129" s="140"/>
      <c r="E129" s="156"/>
      <c r="F129" s="214"/>
      <c r="G129" s="214"/>
      <c r="H129" s="214"/>
      <c r="I129" s="157"/>
      <c r="J129" s="157">
        <f>K123+K118</f>
        <v>0</v>
      </c>
      <c r="K129" s="157"/>
      <c r="L129" s="175"/>
      <c r="M129" s="175"/>
      <c r="N129" s="175"/>
      <c r="O129" s="175"/>
      <c r="P129" s="175"/>
      <c r="Q129" s="175"/>
      <c r="R129" s="155"/>
      <c r="S129" s="124"/>
    </row>
    <row r="130" spans="1:19" ht="25.5" hidden="1" customHeight="1" outlineLevel="1">
      <c r="A130" s="140"/>
      <c r="B130" s="155" t="s">
        <v>910</v>
      </c>
      <c r="C130" s="155"/>
      <c r="D130" s="140"/>
      <c r="E130" s="156">
        <v>11</v>
      </c>
      <c r="F130" s="214">
        <v>0.45</v>
      </c>
      <c r="G130" s="214">
        <v>0.45</v>
      </c>
      <c r="H130" s="214">
        <v>1</v>
      </c>
      <c r="I130" s="157"/>
      <c r="J130" s="157">
        <f>PRODUCT(E130:I130)</f>
        <v>2.2275</v>
      </c>
      <c r="K130" s="157"/>
      <c r="L130" s="175"/>
      <c r="M130" s="175"/>
      <c r="N130" s="175"/>
      <c r="O130" s="175"/>
      <c r="P130" s="175"/>
      <c r="Q130" s="175"/>
      <c r="R130" s="155"/>
      <c r="S130" s="124"/>
    </row>
    <row r="131" spans="1:19" s="370" customFormat="1" ht="27.75" customHeight="1">
      <c r="A131" s="381"/>
      <c r="B131" s="382" t="s">
        <v>911</v>
      </c>
      <c r="C131" s="382"/>
      <c r="D131" s="383"/>
      <c r="E131" s="384"/>
      <c r="F131" s="385"/>
      <c r="G131" s="385"/>
      <c r="H131" s="385"/>
      <c r="I131" s="385"/>
      <c r="J131" s="385"/>
      <c r="K131" s="385"/>
      <c r="L131" s="392"/>
      <c r="M131" s="392"/>
      <c r="N131" s="392"/>
      <c r="O131" s="392"/>
      <c r="P131" s="392"/>
      <c r="Q131" s="392"/>
      <c r="R131" s="382"/>
      <c r="S131" s="398"/>
    </row>
    <row r="132" spans="1:19" ht="39" customHeight="1">
      <c r="A132" s="140">
        <v>26</v>
      </c>
      <c r="B132" s="155" t="s">
        <v>983</v>
      </c>
      <c r="C132" s="155"/>
      <c r="D132" s="140" t="s">
        <v>206</v>
      </c>
      <c r="E132" s="156"/>
      <c r="F132" s="157"/>
      <c r="G132" s="157"/>
      <c r="H132" s="157"/>
      <c r="I132" s="157"/>
      <c r="J132" s="157"/>
      <c r="K132" s="157"/>
      <c r="L132" s="175"/>
      <c r="M132" s="175"/>
      <c r="N132" s="175"/>
      <c r="O132" s="175"/>
      <c r="P132" s="175"/>
      <c r="Q132" s="175"/>
      <c r="R132" s="155"/>
      <c r="S132" s="124"/>
    </row>
    <row r="133" spans="1:19" ht="26.25" customHeight="1">
      <c r="A133" s="154" t="s">
        <v>149</v>
      </c>
      <c r="B133" s="153" t="s">
        <v>984</v>
      </c>
      <c r="C133" s="153"/>
      <c r="D133" s="378"/>
      <c r="E133" s="150"/>
      <c r="F133" s="151"/>
      <c r="G133" s="151"/>
      <c r="H133" s="151"/>
      <c r="I133" s="151"/>
      <c r="J133" s="151"/>
      <c r="K133" s="151"/>
      <c r="L133" s="174"/>
      <c r="M133" s="174"/>
      <c r="N133" s="174"/>
      <c r="O133" s="174"/>
      <c r="P133" s="174"/>
      <c r="Q133" s="174"/>
      <c r="R133" s="153"/>
      <c r="S133" s="124"/>
    </row>
    <row r="134" spans="1:19" ht="28.5" customHeight="1">
      <c r="A134" s="140">
        <v>1</v>
      </c>
      <c r="B134" s="155" t="s">
        <v>985</v>
      </c>
      <c r="C134" s="155" t="s">
        <v>801</v>
      </c>
      <c r="D134" s="140" t="s">
        <v>206</v>
      </c>
      <c r="E134" s="156"/>
      <c r="F134" s="157"/>
      <c r="G134" s="157"/>
      <c r="H134" s="157"/>
      <c r="I134" s="157"/>
      <c r="J134" s="157"/>
      <c r="K134" s="157"/>
      <c r="L134" s="175"/>
      <c r="M134" s="175"/>
      <c r="N134" s="175"/>
      <c r="O134" s="175"/>
      <c r="P134" s="175"/>
      <c r="Q134" s="175"/>
      <c r="R134" s="155"/>
      <c r="S134" s="124"/>
    </row>
    <row r="135" spans="1:19" ht="28.5" customHeight="1">
      <c r="A135" s="140">
        <v>2</v>
      </c>
      <c r="B135" s="155" t="s">
        <v>986</v>
      </c>
      <c r="C135" s="155" t="s">
        <v>987</v>
      </c>
      <c r="D135" s="140" t="s">
        <v>280</v>
      </c>
      <c r="E135" s="156"/>
      <c r="F135" s="157"/>
      <c r="G135" s="157"/>
      <c r="H135" s="157"/>
      <c r="I135" s="157"/>
      <c r="J135" s="157"/>
      <c r="K135" s="157"/>
      <c r="L135" s="175"/>
      <c r="M135" s="175"/>
      <c r="N135" s="175"/>
      <c r="O135" s="175"/>
      <c r="P135" s="175"/>
      <c r="Q135" s="175"/>
      <c r="R135" s="155"/>
      <c r="S135" s="124"/>
    </row>
    <row r="136" spans="1:19" ht="28.5" customHeight="1">
      <c r="A136" s="140">
        <v>3</v>
      </c>
      <c r="B136" s="155" t="s">
        <v>988</v>
      </c>
      <c r="C136" s="155" t="str">
        <f>C134</f>
        <v>Epoxy paint</v>
      </c>
      <c r="D136" s="140" t="s">
        <v>206</v>
      </c>
      <c r="E136" s="156"/>
      <c r="F136" s="157"/>
      <c r="G136" s="157"/>
      <c r="H136" s="157"/>
      <c r="I136" s="157"/>
      <c r="J136" s="157"/>
      <c r="K136" s="157"/>
      <c r="L136" s="175"/>
      <c r="M136" s="175"/>
      <c r="N136" s="175"/>
      <c r="O136" s="175"/>
      <c r="P136" s="175"/>
      <c r="Q136" s="175"/>
      <c r="R136" s="155"/>
      <c r="S136" s="124"/>
    </row>
    <row r="137" spans="1:19" ht="28.5" customHeight="1">
      <c r="A137" s="140">
        <v>4</v>
      </c>
      <c r="B137" s="155" t="s">
        <v>989</v>
      </c>
      <c r="C137" s="155" t="s">
        <v>990</v>
      </c>
      <c r="D137" s="140" t="s">
        <v>280</v>
      </c>
      <c r="E137" s="156"/>
      <c r="F137" s="157"/>
      <c r="G137" s="157"/>
      <c r="H137" s="157"/>
      <c r="I137" s="157"/>
      <c r="J137" s="157"/>
      <c r="K137" s="157"/>
      <c r="L137" s="175"/>
      <c r="M137" s="175"/>
      <c r="N137" s="175"/>
      <c r="O137" s="175"/>
      <c r="P137" s="175"/>
      <c r="Q137" s="175"/>
      <c r="R137" s="155"/>
      <c r="S137" s="124"/>
    </row>
    <row r="138" spans="1:19">
      <c r="A138" s="140"/>
      <c r="B138" s="155"/>
      <c r="C138" s="155"/>
      <c r="D138" s="140"/>
      <c r="E138" s="156"/>
      <c r="F138" s="157"/>
      <c r="G138" s="157"/>
      <c r="H138" s="157"/>
      <c r="I138" s="157"/>
      <c r="J138" s="157"/>
      <c r="K138" s="157"/>
      <c r="L138" s="175"/>
      <c r="M138" s="175"/>
      <c r="N138" s="175"/>
      <c r="O138" s="175"/>
      <c r="P138" s="175"/>
      <c r="Q138" s="175"/>
      <c r="R138" s="155"/>
      <c r="S138" s="124"/>
    </row>
    <row r="139" spans="1:19" s="369" customFormat="1" ht="27.75" customHeight="1">
      <c r="A139" s="614" t="s">
        <v>991</v>
      </c>
      <c r="B139" s="374" t="s">
        <v>992</v>
      </c>
      <c r="C139" s="375"/>
      <c r="D139" s="376"/>
      <c r="E139" s="376"/>
      <c r="F139" s="377"/>
      <c r="G139" s="377"/>
      <c r="H139" s="377"/>
      <c r="I139" s="377"/>
      <c r="J139" s="377"/>
      <c r="K139" s="389"/>
      <c r="L139" s="390"/>
      <c r="M139" s="391"/>
      <c r="N139" s="391"/>
      <c r="O139" s="391"/>
      <c r="P139" s="391"/>
      <c r="Q139" s="391"/>
      <c r="R139" s="396"/>
      <c r="S139" s="397"/>
    </row>
    <row r="140" spans="1:19" ht="29.25" customHeight="1">
      <c r="A140" s="140">
        <v>1</v>
      </c>
      <c r="B140" s="155" t="s">
        <v>993</v>
      </c>
      <c r="C140" s="155"/>
      <c r="D140" s="214" t="s">
        <v>206</v>
      </c>
      <c r="E140" s="156"/>
      <c r="F140" s="157"/>
      <c r="G140" s="157"/>
      <c r="H140" s="157"/>
      <c r="I140" s="157"/>
      <c r="J140" s="157"/>
      <c r="K140" s="157"/>
      <c r="L140" s="175"/>
      <c r="M140" s="175"/>
      <c r="N140" s="175"/>
      <c r="O140" s="175"/>
      <c r="P140" s="175"/>
      <c r="Q140" s="175"/>
      <c r="R140" s="155"/>
      <c r="S140" s="124"/>
    </row>
    <row r="141" spans="1:19" ht="43.5" customHeight="1">
      <c r="A141" s="140">
        <v>2</v>
      </c>
      <c r="B141" s="155" t="s">
        <v>994</v>
      </c>
      <c r="C141" s="155"/>
      <c r="D141" s="214" t="s">
        <v>163</v>
      </c>
      <c r="E141" s="156"/>
      <c r="F141" s="157"/>
      <c r="G141" s="157"/>
      <c r="H141" s="157"/>
      <c r="I141" s="157"/>
      <c r="J141" s="157"/>
      <c r="K141" s="157"/>
      <c r="L141" s="175"/>
      <c r="M141" s="175"/>
      <c r="N141" s="175"/>
      <c r="O141" s="175"/>
      <c r="P141" s="175"/>
      <c r="Q141" s="175"/>
      <c r="R141" s="155"/>
      <c r="S141" s="124"/>
    </row>
    <row r="142" spans="1:19" s="369" customFormat="1" ht="27.75" customHeight="1">
      <c r="A142" s="614" t="s">
        <v>995</v>
      </c>
      <c r="B142" s="374" t="s">
        <v>996</v>
      </c>
      <c r="C142" s="375"/>
      <c r="D142" s="376"/>
      <c r="E142" s="376"/>
      <c r="F142" s="377"/>
      <c r="G142" s="377"/>
      <c r="H142" s="377"/>
      <c r="I142" s="377"/>
      <c r="J142" s="377"/>
      <c r="K142" s="389"/>
      <c r="L142" s="390"/>
      <c r="M142" s="391"/>
      <c r="N142" s="391"/>
      <c r="O142" s="391"/>
      <c r="P142" s="391"/>
      <c r="Q142" s="391"/>
      <c r="R142" s="396"/>
      <c r="S142" s="397"/>
    </row>
    <row r="143" spans="1:19" ht="27.75" customHeight="1">
      <c r="A143" s="140">
        <v>1</v>
      </c>
      <c r="B143" s="155" t="s">
        <v>997</v>
      </c>
      <c r="C143" s="155"/>
      <c r="D143" s="140" t="s">
        <v>280</v>
      </c>
      <c r="E143" s="156"/>
      <c r="F143" s="157"/>
      <c r="G143" s="157"/>
      <c r="H143" s="157"/>
      <c r="I143" s="157"/>
      <c r="J143" s="157"/>
      <c r="K143" s="157"/>
      <c r="L143" s="175"/>
      <c r="M143" s="175"/>
      <c r="N143" s="175"/>
      <c r="O143" s="175"/>
      <c r="P143" s="175"/>
      <c r="Q143" s="175"/>
      <c r="R143" s="155"/>
      <c r="S143" s="124"/>
    </row>
    <row r="144" spans="1:19" s="369" customFormat="1" ht="27.75" customHeight="1">
      <c r="A144" s="614" t="s">
        <v>998</v>
      </c>
      <c r="B144" s="374" t="s">
        <v>999</v>
      </c>
      <c r="C144" s="375"/>
      <c r="D144" s="376"/>
      <c r="E144" s="376"/>
      <c r="F144" s="377"/>
      <c r="G144" s="377"/>
      <c r="H144" s="377"/>
      <c r="I144" s="377"/>
      <c r="J144" s="377"/>
      <c r="K144" s="389"/>
      <c r="L144" s="390"/>
      <c r="M144" s="391"/>
      <c r="N144" s="391"/>
      <c r="O144" s="391"/>
      <c r="P144" s="391"/>
      <c r="Q144" s="391"/>
      <c r="R144" s="396"/>
      <c r="S144" s="397"/>
    </row>
    <row r="145" spans="1:19" ht="27.75" customHeight="1">
      <c r="A145" s="140">
        <v>1</v>
      </c>
      <c r="B145" s="155" t="s">
        <v>1000</v>
      </c>
      <c r="C145" s="155"/>
      <c r="D145" s="140" t="s">
        <v>280</v>
      </c>
      <c r="E145" s="156"/>
      <c r="F145" s="157"/>
      <c r="G145" s="157"/>
      <c r="H145" s="157"/>
      <c r="I145" s="157"/>
      <c r="J145" s="157"/>
      <c r="K145" s="157"/>
      <c r="L145" s="175"/>
      <c r="M145" s="175"/>
      <c r="N145" s="175"/>
      <c r="O145" s="175"/>
      <c r="P145" s="175"/>
      <c r="Q145" s="175"/>
      <c r="R145" s="155"/>
      <c r="S145" s="124"/>
    </row>
    <row r="146" spans="1:19" ht="33" customHeight="1">
      <c r="A146" s="140">
        <v>2</v>
      </c>
      <c r="B146" s="155" t="s">
        <v>1001</v>
      </c>
      <c r="C146" s="155"/>
      <c r="D146" s="140" t="s">
        <v>280</v>
      </c>
      <c r="E146" s="156"/>
      <c r="F146" s="157"/>
      <c r="G146" s="157"/>
      <c r="H146" s="157"/>
      <c r="I146" s="157"/>
      <c r="J146" s="157"/>
      <c r="K146" s="157"/>
      <c r="L146" s="175"/>
      <c r="M146" s="175"/>
      <c r="N146" s="175"/>
      <c r="O146" s="175"/>
      <c r="P146" s="175"/>
      <c r="Q146" s="175"/>
      <c r="R146" s="155"/>
      <c r="S146" s="124"/>
    </row>
    <row r="147" spans="1:19" ht="21" customHeight="1">
      <c r="A147" s="140"/>
      <c r="B147" s="155"/>
      <c r="C147" s="155"/>
      <c r="D147" s="214"/>
      <c r="E147" s="156"/>
      <c r="F147" s="157"/>
      <c r="G147" s="157"/>
      <c r="H147" s="157"/>
      <c r="I147" s="157"/>
      <c r="J147" s="157"/>
      <c r="K147" s="157"/>
      <c r="L147" s="175"/>
      <c r="M147" s="175"/>
      <c r="N147" s="175"/>
      <c r="O147" s="175"/>
      <c r="P147" s="175"/>
      <c r="Q147" s="175"/>
      <c r="R147" s="155"/>
      <c r="S147" s="124"/>
    </row>
    <row r="148" spans="1:19" ht="12.75" customHeight="1">
      <c r="A148" s="399"/>
      <c r="B148" s="400"/>
      <c r="C148" s="124"/>
      <c r="D148" s="124"/>
      <c r="E148" s="124"/>
      <c r="F148" s="124"/>
      <c r="G148" s="124"/>
      <c r="H148" s="124"/>
      <c r="I148" s="124"/>
      <c r="J148" s="124"/>
      <c r="K148" s="401"/>
      <c r="L148" s="402"/>
      <c r="M148" s="402"/>
      <c r="N148" s="402"/>
      <c r="O148" s="402"/>
      <c r="P148" s="402"/>
      <c r="Q148" s="402"/>
      <c r="R148" s="124"/>
      <c r="S148" s="124"/>
    </row>
    <row r="149" spans="1:19" ht="12.75" customHeight="1">
      <c r="A149" s="399"/>
      <c r="B149" s="400"/>
      <c r="C149" s="124"/>
      <c r="D149" s="124"/>
      <c r="E149" s="124"/>
      <c r="F149" s="124"/>
      <c r="G149" s="124"/>
      <c r="H149" s="124"/>
      <c r="I149" s="124"/>
      <c r="J149" s="124"/>
      <c r="K149" s="401"/>
      <c r="L149" s="402"/>
      <c r="M149" s="402"/>
      <c r="N149" s="402"/>
      <c r="O149" s="402"/>
      <c r="P149" s="402"/>
      <c r="Q149" s="402"/>
      <c r="R149" s="124"/>
      <c r="S149" s="124"/>
    </row>
    <row r="150" spans="1:19" ht="12.75" customHeight="1">
      <c r="A150" s="399"/>
      <c r="B150" s="400"/>
      <c r="C150" s="124"/>
      <c r="D150" s="124"/>
      <c r="E150" s="124"/>
      <c r="F150" s="124"/>
      <c r="G150" s="124"/>
      <c r="H150" s="124"/>
      <c r="I150" s="124"/>
      <c r="J150" s="124"/>
      <c r="K150" s="401"/>
      <c r="L150" s="402"/>
      <c r="M150" s="402"/>
      <c r="N150" s="402"/>
      <c r="O150" s="402"/>
      <c r="P150" s="402"/>
      <c r="Q150" s="402"/>
      <c r="R150" s="124"/>
      <c r="S150" s="124"/>
    </row>
    <row r="151" spans="1:19" ht="12.75" customHeight="1">
      <c r="A151" s="399"/>
      <c r="B151" s="400"/>
      <c r="C151" s="124"/>
      <c r="D151" s="124"/>
      <c r="E151" s="124"/>
      <c r="F151" s="124"/>
      <c r="G151" s="124"/>
      <c r="H151" s="124"/>
      <c r="I151" s="124"/>
      <c r="J151" s="124"/>
      <c r="K151" s="401"/>
      <c r="L151" s="402"/>
      <c r="M151" s="402"/>
      <c r="N151" s="402"/>
      <c r="O151" s="402"/>
      <c r="P151" s="402"/>
      <c r="Q151" s="402"/>
      <c r="R151" s="124"/>
      <c r="S151" s="124"/>
    </row>
    <row r="152" spans="1:19" ht="12.75" customHeight="1">
      <c r="A152" s="399"/>
      <c r="B152" s="400"/>
      <c r="C152" s="124"/>
      <c r="D152" s="124"/>
      <c r="E152" s="124"/>
      <c r="F152" s="124"/>
      <c r="G152" s="124"/>
      <c r="H152" s="124"/>
      <c r="I152" s="124"/>
      <c r="J152" s="124"/>
      <c r="K152" s="401"/>
      <c r="L152" s="402"/>
      <c r="M152" s="402"/>
      <c r="N152" s="402"/>
      <c r="O152" s="402"/>
      <c r="P152" s="402"/>
      <c r="Q152" s="402"/>
      <c r="R152" s="124"/>
      <c r="S152" s="124"/>
    </row>
    <row r="153" spans="1:19" ht="12.75" customHeight="1">
      <c r="A153" s="399"/>
      <c r="B153" s="400"/>
      <c r="C153" s="124"/>
      <c r="D153" s="124"/>
      <c r="E153" s="124"/>
      <c r="F153" s="124"/>
      <c r="G153" s="124"/>
      <c r="H153" s="124"/>
      <c r="I153" s="124"/>
      <c r="J153" s="124"/>
      <c r="K153" s="401"/>
      <c r="L153" s="402"/>
      <c r="M153" s="402"/>
      <c r="N153" s="402"/>
      <c r="O153" s="402"/>
      <c r="P153" s="402"/>
      <c r="Q153" s="402"/>
      <c r="R153" s="124"/>
      <c r="S153" s="124"/>
    </row>
    <row r="154" spans="1:19" ht="12.75" customHeight="1">
      <c r="A154" s="399"/>
      <c r="B154" s="400"/>
      <c r="C154" s="124"/>
      <c r="D154" s="124"/>
      <c r="E154" s="124"/>
      <c r="F154" s="124"/>
      <c r="G154" s="124"/>
      <c r="H154" s="124"/>
      <c r="I154" s="124"/>
      <c r="J154" s="124"/>
      <c r="K154" s="401"/>
      <c r="L154" s="402"/>
      <c r="M154" s="402"/>
      <c r="N154" s="402"/>
      <c r="O154" s="402"/>
      <c r="P154" s="402"/>
      <c r="Q154" s="402"/>
      <c r="R154" s="124"/>
      <c r="S154" s="124"/>
    </row>
    <row r="155" spans="1:19" ht="12.75" customHeight="1">
      <c r="A155" s="399"/>
      <c r="B155" s="400"/>
      <c r="C155" s="124"/>
      <c r="D155" s="124"/>
      <c r="E155" s="124"/>
      <c r="F155" s="124"/>
      <c r="G155" s="124"/>
      <c r="H155" s="124"/>
      <c r="I155" s="124"/>
      <c r="J155" s="124"/>
      <c r="K155" s="401"/>
      <c r="L155" s="402"/>
      <c r="M155" s="402"/>
      <c r="N155" s="402"/>
      <c r="O155" s="402"/>
      <c r="P155" s="402"/>
      <c r="Q155" s="402"/>
      <c r="R155" s="124"/>
      <c r="S155" s="124"/>
    </row>
    <row r="156" spans="1:19" ht="12.75" customHeight="1">
      <c r="A156" s="399"/>
      <c r="B156" s="400"/>
      <c r="C156" s="124"/>
      <c r="D156" s="124"/>
      <c r="E156" s="124"/>
      <c r="F156" s="124"/>
      <c r="G156" s="124"/>
      <c r="H156" s="124"/>
      <c r="I156" s="124"/>
      <c r="J156" s="124"/>
      <c r="K156" s="401"/>
      <c r="L156" s="402"/>
      <c r="M156" s="402"/>
      <c r="N156" s="402"/>
      <c r="O156" s="402"/>
      <c r="P156" s="402"/>
      <c r="Q156" s="402"/>
      <c r="R156" s="124"/>
      <c r="S156" s="124"/>
    </row>
    <row r="157" spans="1:19" ht="12.75" customHeight="1">
      <c r="A157" s="399"/>
      <c r="B157" s="400"/>
      <c r="C157" s="124"/>
      <c r="D157" s="124"/>
      <c r="E157" s="124"/>
      <c r="F157" s="124"/>
      <c r="G157" s="124"/>
      <c r="H157" s="124"/>
      <c r="I157" s="124"/>
      <c r="J157" s="124"/>
      <c r="K157" s="401"/>
      <c r="L157" s="402"/>
      <c r="M157" s="402"/>
      <c r="N157" s="402"/>
      <c r="O157" s="402"/>
      <c r="P157" s="402"/>
      <c r="Q157" s="402"/>
      <c r="R157" s="124"/>
      <c r="S157" s="124"/>
    </row>
    <row r="158" spans="1:19" ht="12.75" customHeight="1">
      <c r="A158" s="399"/>
      <c r="B158" s="400"/>
      <c r="C158" s="124"/>
      <c r="D158" s="124"/>
      <c r="E158" s="124"/>
      <c r="F158" s="124"/>
      <c r="G158" s="124"/>
      <c r="H158" s="124"/>
      <c r="I158" s="124"/>
      <c r="J158" s="124"/>
      <c r="K158" s="401"/>
      <c r="L158" s="402"/>
      <c r="M158" s="402"/>
      <c r="N158" s="402"/>
      <c r="O158" s="402"/>
      <c r="P158" s="402"/>
      <c r="Q158" s="402"/>
      <c r="R158" s="124"/>
      <c r="S158" s="124"/>
    </row>
    <row r="159" spans="1:19" ht="12.75" customHeight="1">
      <c r="A159" s="399"/>
      <c r="B159" s="400"/>
      <c r="C159" s="124"/>
      <c r="D159" s="124"/>
      <c r="E159" s="124"/>
      <c r="F159" s="124"/>
      <c r="G159" s="124"/>
      <c r="H159" s="124"/>
      <c r="I159" s="124"/>
      <c r="J159" s="124"/>
      <c r="K159" s="401"/>
      <c r="L159" s="402"/>
      <c r="M159" s="402"/>
      <c r="N159" s="402"/>
      <c r="O159" s="402"/>
      <c r="P159" s="402"/>
      <c r="Q159" s="402"/>
      <c r="R159" s="124"/>
      <c r="S159" s="124"/>
    </row>
    <row r="160" spans="1:19" ht="12.75" customHeight="1">
      <c r="A160" s="399"/>
      <c r="B160" s="400"/>
      <c r="C160" s="124"/>
      <c r="D160" s="124"/>
      <c r="E160" s="124"/>
      <c r="F160" s="124"/>
      <c r="G160" s="124"/>
      <c r="H160" s="124"/>
      <c r="I160" s="124"/>
      <c r="J160" s="124"/>
      <c r="K160" s="401"/>
      <c r="L160" s="402"/>
      <c r="M160" s="402"/>
      <c r="N160" s="402"/>
      <c r="O160" s="402"/>
      <c r="P160" s="402"/>
      <c r="Q160" s="402"/>
      <c r="R160" s="124"/>
      <c r="S160" s="124"/>
    </row>
    <row r="161" spans="1:19" ht="12.75" customHeight="1">
      <c r="A161" s="399"/>
      <c r="B161" s="400"/>
      <c r="C161" s="124"/>
      <c r="D161" s="124"/>
      <c r="E161" s="124"/>
      <c r="F161" s="124"/>
      <c r="G161" s="124"/>
      <c r="H161" s="124"/>
      <c r="I161" s="124"/>
      <c r="J161" s="124"/>
      <c r="K161" s="401"/>
      <c r="L161" s="402"/>
      <c r="M161" s="402"/>
      <c r="N161" s="402"/>
      <c r="O161" s="402"/>
      <c r="P161" s="402"/>
      <c r="Q161" s="402"/>
      <c r="R161" s="124"/>
      <c r="S161" s="124"/>
    </row>
    <row r="162" spans="1:19" ht="12.75" customHeight="1">
      <c r="A162" s="399"/>
      <c r="B162" s="400"/>
      <c r="C162" s="124"/>
      <c r="D162" s="124"/>
      <c r="E162" s="124"/>
      <c r="F162" s="124"/>
      <c r="G162" s="124"/>
      <c r="H162" s="124"/>
      <c r="I162" s="124"/>
      <c r="J162" s="124"/>
      <c r="K162" s="401"/>
      <c r="L162" s="402"/>
      <c r="M162" s="402"/>
      <c r="N162" s="402"/>
      <c r="O162" s="402"/>
      <c r="P162" s="402"/>
      <c r="Q162" s="402"/>
      <c r="R162" s="124"/>
      <c r="S162" s="124"/>
    </row>
    <row r="163" spans="1:19" ht="12.75" customHeight="1">
      <c r="A163" s="399"/>
      <c r="B163" s="400"/>
      <c r="C163" s="124"/>
      <c r="D163" s="124"/>
      <c r="E163" s="124"/>
      <c r="F163" s="124"/>
      <c r="G163" s="124"/>
      <c r="H163" s="124"/>
      <c r="I163" s="124"/>
      <c r="J163" s="124"/>
      <c r="K163" s="401"/>
      <c r="L163" s="402"/>
      <c r="M163" s="402"/>
      <c r="N163" s="402"/>
      <c r="O163" s="402"/>
      <c r="P163" s="402"/>
      <c r="Q163" s="402"/>
      <c r="R163" s="124"/>
      <c r="S163" s="124"/>
    </row>
    <row r="164" spans="1:19" ht="12.75" customHeight="1">
      <c r="A164" s="399"/>
      <c r="B164" s="400"/>
      <c r="C164" s="124"/>
      <c r="D164" s="124"/>
      <c r="E164" s="124"/>
      <c r="F164" s="124"/>
      <c r="G164" s="124"/>
      <c r="H164" s="124"/>
      <c r="I164" s="124"/>
      <c r="J164" s="124"/>
      <c r="K164" s="401"/>
      <c r="L164" s="402"/>
      <c r="M164" s="402"/>
      <c r="N164" s="402"/>
      <c r="O164" s="402"/>
      <c r="P164" s="402"/>
      <c r="Q164" s="402"/>
      <c r="R164" s="124"/>
      <c r="S164" s="124"/>
    </row>
    <row r="165" spans="1:19" ht="12.75" customHeight="1">
      <c r="A165" s="399"/>
      <c r="B165" s="400"/>
      <c r="C165" s="124"/>
      <c r="D165" s="124"/>
      <c r="E165" s="124"/>
      <c r="F165" s="124"/>
      <c r="G165" s="124"/>
      <c r="H165" s="124"/>
      <c r="I165" s="124"/>
      <c r="J165" s="124"/>
      <c r="K165" s="401"/>
      <c r="L165" s="402"/>
      <c r="M165" s="402"/>
      <c r="N165" s="402"/>
      <c r="O165" s="402"/>
      <c r="P165" s="402"/>
      <c r="Q165" s="402"/>
      <c r="R165" s="124"/>
      <c r="S165" s="124"/>
    </row>
    <row r="166" spans="1:19" ht="12.75" customHeight="1">
      <c r="A166" s="399"/>
      <c r="B166" s="400"/>
      <c r="C166" s="124"/>
      <c r="D166" s="124"/>
      <c r="E166" s="124"/>
      <c r="F166" s="124"/>
      <c r="G166" s="124"/>
      <c r="H166" s="124"/>
      <c r="I166" s="124"/>
      <c r="J166" s="124"/>
      <c r="K166" s="401"/>
      <c r="L166" s="402"/>
      <c r="M166" s="402"/>
      <c r="N166" s="402"/>
      <c r="O166" s="402"/>
      <c r="P166" s="402"/>
      <c r="Q166" s="402"/>
      <c r="R166" s="124"/>
      <c r="S166" s="124"/>
    </row>
    <row r="167" spans="1:19" ht="12.75" customHeight="1">
      <c r="A167" s="399"/>
      <c r="B167" s="400"/>
      <c r="C167" s="124"/>
      <c r="D167" s="124"/>
      <c r="E167" s="124"/>
      <c r="F167" s="124"/>
      <c r="G167" s="124"/>
      <c r="H167" s="124"/>
      <c r="I167" s="124"/>
      <c r="J167" s="124"/>
      <c r="K167" s="401"/>
      <c r="L167" s="402"/>
      <c r="M167" s="402"/>
      <c r="N167" s="402"/>
      <c r="O167" s="402"/>
      <c r="P167" s="402"/>
      <c r="Q167" s="402"/>
      <c r="R167" s="124"/>
      <c r="S167" s="124"/>
    </row>
    <row r="168" spans="1:19" ht="12.75" customHeight="1">
      <c r="A168" s="399"/>
      <c r="B168" s="400"/>
      <c r="C168" s="124"/>
      <c r="D168" s="124"/>
      <c r="E168" s="124"/>
      <c r="F168" s="124"/>
      <c r="G168" s="124"/>
      <c r="H168" s="124"/>
      <c r="I168" s="124"/>
      <c r="J168" s="124"/>
      <c r="K168" s="401"/>
      <c r="L168" s="402"/>
      <c r="M168" s="402"/>
      <c r="N168" s="402"/>
      <c r="O168" s="402"/>
      <c r="P168" s="402"/>
      <c r="Q168" s="402"/>
      <c r="R168" s="124"/>
      <c r="S168" s="124"/>
    </row>
    <row r="169" spans="1:19" ht="12.75" customHeight="1">
      <c r="A169" s="399"/>
      <c r="B169" s="400"/>
      <c r="C169" s="124"/>
      <c r="D169" s="124"/>
      <c r="E169" s="124"/>
      <c r="F169" s="124"/>
      <c r="G169" s="124"/>
      <c r="H169" s="124"/>
      <c r="I169" s="124"/>
      <c r="J169" s="124"/>
      <c r="K169" s="401"/>
      <c r="L169" s="402"/>
      <c r="M169" s="402"/>
      <c r="N169" s="402"/>
      <c r="O169" s="402"/>
      <c r="P169" s="402"/>
      <c r="Q169" s="402"/>
      <c r="R169" s="124"/>
      <c r="S169" s="124"/>
    </row>
    <row r="170" spans="1:19" ht="12.75" customHeight="1">
      <c r="A170" s="399"/>
      <c r="B170" s="400"/>
      <c r="C170" s="124"/>
      <c r="D170" s="124"/>
      <c r="E170" s="124"/>
      <c r="F170" s="124"/>
      <c r="G170" s="124"/>
      <c r="H170" s="124"/>
      <c r="I170" s="124"/>
      <c r="J170" s="124"/>
      <c r="K170" s="401"/>
      <c r="L170" s="402"/>
      <c r="M170" s="402"/>
      <c r="N170" s="402"/>
      <c r="O170" s="402"/>
      <c r="P170" s="402"/>
      <c r="Q170" s="402"/>
      <c r="R170" s="124"/>
      <c r="S170" s="124"/>
    </row>
    <row r="171" spans="1:19" ht="12.75" customHeight="1">
      <c r="A171" s="399"/>
      <c r="B171" s="400"/>
      <c r="C171" s="124"/>
      <c r="D171" s="124"/>
      <c r="E171" s="124"/>
      <c r="F171" s="124"/>
      <c r="G171" s="124"/>
      <c r="H171" s="124"/>
      <c r="I171" s="124"/>
      <c r="J171" s="124"/>
      <c r="K171" s="401"/>
      <c r="L171" s="402"/>
      <c r="M171" s="402"/>
      <c r="N171" s="402"/>
      <c r="O171" s="402"/>
      <c r="P171" s="402"/>
      <c r="Q171" s="402"/>
      <c r="R171" s="124"/>
      <c r="S171" s="124"/>
    </row>
    <row r="172" spans="1:19" ht="12.75" customHeight="1">
      <c r="A172" s="399"/>
      <c r="B172" s="400"/>
      <c r="C172" s="124"/>
      <c r="D172" s="124"/>
      <c r="E172" s="124"/>
      <c r="F172" s="124"/>
      <c r="G172" s="124"/>
      <c r="H172" s="124"/>
      <c r="I172" s="124"/>
      <c r="J172" s="124"/>
      <c r="K172" s="401"/>
      <c r="L172" s="402"/>
      <c r="M172" s="402"/>
      <c r="N172" s="402"/>
      <c r="O172" s="402"/>
      <c r="P172" s="402"/>
      <c r="Q172" s="402"/>
      <c r="R172" s="124"/>
      <c r="S172" s="124"/>
    </row>
    <row r="173" spans="1:19" ht="12.75" customHeight="1">
      <c r="A173" s="399"/>
      <c r="B173" s="400"/>
      <c r="C173" s="124"/>
      <c r="D173" s="124"/>
      <c r="E173" s="124"/>
      <c r="F173" s="124"/>
      <c r="G173" s="124"/>
      <c r="H173" s="124"/>
      <c r="I173" s="124"/>
      <c r="J173" s="124"/>
      <c r="K173" s="401"/>
      <c r="L173" s="402"/>
      <c r="M173" s="402"/>
      <c r="N173" s="402"/>
      <c r="O173" s="402"/>
      <c r="P173" s="402"/>
      <c r="Q173" s="402"/>
      <c r="R173" s="124"/>
      <c r="S173" s="124"/>
    </row>
    <row r="174" spans="1:19" ht="12.75" customHeight="1">
      <c r="A174" s="399"/>
      <c r="B174" s="400"/>
      <c r="C174" s="124"/>
      <c r="D174" s="124"/>
      <c r="E174" s="124"/>
      <c r="F174" s="124"/>
      <c r="G174" s="124"/>
      <c r="H174" s="124"/>
      <c r="I174" s="124"/>
      <c r="J174" s="124"/>
      <c r="K174" s="401"/>
      <c r="L174" s="402"/>
      <c r="M174" s="402"/>
      <c r="N174" s="402"/>
      <c r="O174" s="402"/>
      <c r="P174" s="402"/>
      <c r="Q174" s="402"/>
      <c r="R174" s="124"/>
      <c r="S174" s="124"/>
    </row>
    <row r="175" spans="1:19" ht="12.75" customHeight="1">
      <c r="A175" s="399"/>
      <c r="B175" s="400"/>
      <c r="C175" s="124"/>
      <c r="D175" s="124"/>
      <c r="E175" s="124"/>
      <c r="F175" s="124"/>
      <c r="G175" s="124"/>
      <c r="H175" s="124"/>
      <c r="I175" s="124"/>
      <c r="J175" s="124"/>
      <c r="K175" s="401"/>
      <c r="L175" s="402"/>
      <c r="M175" s="402"/>
      <c r="N175" s="402"/>
      <c r="O175" s="402"/>
      <c r="P175" s="402"/>
      <c r="Q175" s="402"/>
      <c r="R175" s="124"/>
      <c r="S175" s="124"/>
    </row>
    <row r="176" spans="1:19" ht="12.75" customHeight="1">
      <c r="A176" s="399"/>
      <c r="B176" s="400"/>
      <c r="C176" s="124"/>
      <c r="D176" s="124"/>
      <c r="E176" s="124"/>
      <c r="F176" s="124"/>
      <c r="G176" s="124"/>
      <c r="H176" s="124"/>
      <c r="I176" s="124"/>
      <c r="J176" s="124"/>
      <c r="K176" s="401"/>
      <c r="L176" s="402"/>
      <c r="M176" s="402"/>
      <c r="N176" s="402"/>
      <c r="O176" s="402"/>
      <c r="P176" s="402"/>
      <c r="Q176" s="402"/>
      <c r="R176" s="124"/>
      <c r="S176" s="124"/>
    </row>
    <row r="177" spans="1:19" ht="12.75" customHeight="1">
      <c r="A177" s="399"/>
      <c r="B177" s="400"/>
      <c r="C177" s="124"/>
      <c r="D177" s="124"/>
      <c r="E177" s="124"/>
      <c r="F177" s="124"/>
      <c r="G177" s="124"/>
      <c r="H177" s="124"/>
      <c r="I177" s="124"/>
      <c r="J177" s="124"/>
      <c r="K177" s="401"/>
      <c r="L177" s="402"/>
      <c r="M177" s="402"/>
      <c r="N177" s="402"/>
      <c r="O177" s="402"/>
      <c r="P177" s="402"/>
      <c r="Q177" s="402"/>
      <c r="R177" s="124"/>
      <c r="S177" s="124"/>
    </row>
    <row r="178" spans="1:19" ht="12.75" customHeight="1">
      <c r="A178" s="399"/>
      <c r="B178" s="400"/>
      <c r="C178" s="124"/>
      <c r="D178" s="124"/>
      <c r="E178" s="124"/>
      <c r="F178" s="124"/>
      <c r="G178" s="124"/>
      <c r="H178" s="124"/>
      <c r="I178" s="124"/>
      <c r="J178" s="124"/>
      <c r="K178" s="401"/>
      <c r="L178" s="402"/>
      <c r="M178" s="402"/>
      <c r="N178" s="402"/>
      <c r="O178" s="402"/>
      <c r="P178" s="402"/>
      <c r="Q178" s="402"/>
      <c r="R178" s="124"/>
      <c r="S178" s="124"/>
    </row>
    <row r="179" spans="1:19" ht="12.75" customHeight="1">
      <c r="A179" s="399"/>
      <c r="B179" s="400"/>
      <c r="C179" s="124"/>
      <c r="D179" s="124"/>
      <c r="E179" s="124"/>
      <c r="F179" s="124"/>
      <c r="G179" s="124"/>
      <c r="H179" s="124"/>
      <c r="I179" s="124"/>
      <c r="J179" s="124"/>
      <c r="K179" s="401"/>
      <c r="L179" s="402"/>
      <c r="M179" s="402"/>
      <c r="N179" s="402"/>
      <c r="O179" s="402"/>
      <c r="P179" s="402"/>
      <c r="Q179" s="402"/>
      <c r="R179" s="124"/>
      <c r="S179" s="124"/>
    </row>
    <row r="180" spans="1:19" ht="12.75" customHeight="1">
      <c r="A180" s="399"/>
      <c r="B180" s="400"/>
      <c r="C180" s="124"/>
      <c r="D180" s="124"/>
      <c r="E180" s="124"/>
      <c r="F180" s="124"/>
      <c r="G180" s="124"/>
      <c r="H180" s="124"/>
      <c r="I180" s="124"/>
      <c r="J180" s="124"/>
      <c r="K180" s="401"/>
      <c r="L180" s="402"/>
      <c r="M180" s="402"/>
      <c r="N180" s="402"/>
      <c r="O180" s="402"/>
      <c r="P180" s="402"/>
      <c r="Q180" s="402"/>
      <c r="R180" s="124"/>
      <c r="S180" s="124"/>
    </row>
    <row r="181" spans="1:19" ht="12.75" customHeight="1">
      <c r="A181" s="399"/>
      <c r="B181" s="400"/>
      <c r="C181" s="124"/>
      <c r="D181" s="124"/>
      <c r="E181" s="124"/>
      <c r="F181" s="124"/>
      <c r="G181" s="124"/>
      <c r="H181" s="124"/>
      <c r="I181" s="124"/>
      <c r="J181" s="124"/>
      <c r="K181" s="401"/>
      <c r="L181" s="402"/>
      <c r="M181" s="402"/>
      <c r="N181" s="402"/>
      <c r="O181" s="402"/>
      <c r="P181" s="402"/>
      <c r="Q181" s="402"/>
      <c r="R181" s="124"/>
      <c r="S181" s="124"/>
    </row>
    <row r="182" spans="1:19" ht="12.75" customHeight="1">
      <c r="A182" s="399"/>
      <c r="B182" s="400"/>
      <c r="C182" s="124"/>
      <c r="D182" s="124"/>
      <c r="E182" s="124"/>
      <c r="F182" s="124"/>
      <c r="G182" s="124"/>
      <c r="H182" s="124"/>
      <c r="I182" s="124"/>
      <c r="J182" s="124"/>
      <c r="K182" s="401"/>
      <c r="L182" s="402"/>
      <c r="M182" s="402"/>
      <c r="N182" s="402"/>
      <c r="O182" s="402"/>
      <c r="P182" s="402"/>
      <c r="Q182" s="402"/>
      <c r="R182" s="124"/>
      <c r="S182" s="124"/>
    </row>
    <row r="183" spans="1:19" ht="12.75" customHeight="1">
      <c r="A183" s="399"/>
      <c r="B183" s="400"/>
      <c r="C183" s="124"/>
      <c r="D183" s="124"/>
      <c r="E183" s="124"/>
      <c r="F183" s="124"/>
      <c r="G183" s="124"/>
      <c r="H183" s="124"/>
      <c r="I183" s="124"/>
      <c r="J183" s="124"/>
      <c r="K183" s="401"/>
      <c r="L183" s="402"/>
      <c r="M183" s="402"/>
      <c r="N183" s="402"/>
      <c r="O183" s="402"/>
      <c r="P183" s="402"/>
      <c r="Q183" s="402"/>
      <c r="R183" s="124"/>
      <c r="S183" s="124"/>
    </row>
    <row r="184" spans="1:19" ht="12.75" customHeight="1">
      <c r="A184" s="399"/>
      <c r="B184" s="400"/>
      <c r="C184" s="124"/>
      <c r="D184" s="124"/>
      <c r="E184" s="124"/>
      <c r="F184" s="124"/>
      <c r="G184" s="124"/>
      <c r="H184" s="124"/>
      <c r="I184" s="124"/>
      <c r="J184" s="124"/>
      <c r="K184" s="401"/>
      <c r="L184" s="402"/>
      <c r="M184" s="402"/>
      <c r="N184" s="402"/>
      <c r="O184" s="402"/>
      <c r="P184" s="402"/>
      <c r="Q184" s="402"/>
      <c r="R184" s="124"/>
      <c r="S184" s="124"/>
    </row>
    <row r="185" spans="1:19" ht="12.75" customHeight="1">
      <c r="A185" s="399"/>
      <c r="B185" s="400"/>
      <c r="C185" s="124"/>
      <c r="D185" s="124"/>
      <c r="E185" s="124"/>
      <c r="F185" s="124"/>
      <c r="G185" s="124"/>
      <c r="H185" s="124"/>
      <c r="I185" s="124"/>
      <c r="J185" s="124"/>
      <c r="K185" s="401"/>
      <c r="L185" s="402"/>
      <c r="M185" s="402"/>
      <c r="N185" s="402"/>
      <c r="O185" s="402"/>
      <c r="P185" s="402"/>
      <c r="Q185" s="402"/>
      <c r="R185" s="124"/>
      <c r="S185" s="124"/>
    </row>
    <row r="186" spans="1:19" ht="12.75" customHeight="1">
      <c r="A186" s="399"/>
      <c r="B186" s="400"/>
      <c r="C186" s="124"/>
      <c r="D186" s="124"/>
      <c r="E186" s="124"/>
      <c r="F186" s="124"/>
      <c r="G186" s="124"/>
      <c r="H186" s="124"/>
      <c r="I186" s="124"/>
      <c r="J186" s="124"/>
      <c r="K186" s="401"/>
      <c r="L186" s="402"/>
      <c r="M186" s="402"/>
      <c r="N186" s="402"/>
      <c r="O186" s="402"/>
      <c r="P186" s="402"/>
      <c r="Q186" s="402"/>
      <c r="R186" s="124"/>
      <c r="S186" s="124"/>
    </row>
    <row r="187" spans="1:19" ht="12.75" customHeight="1">
      <c r="A187" s="399"/>
      <c r="B187" s="400"/>
      <c r="C187" s="124"/>
      <c r="D187" s="124"/>
      <c r="E187" s="124"/>
      <c r="F187" s="124"/>
      <c r="G187" s="124"/>
      <c r="H187" s="124"/>
      <c r="I187" s="124"/>
      <c r="J187" s="124"/>
      <c r="K187" s="401"/>
      <c r="L187" s="402"/>
      <c r="M187" s="402"/>
      <c r="N187" s="402"/>
      <c r="O187" s="402"/>
      <c r="P187" s="402"/>
      <c r="Q187" s="402"/>
      <c r="R187" s="124"/>
      <c r="S187" s="124"/>
    </row>
    <row r="188" spans="1:19" ht="12.75" customHeight="1">
      <c r="A188" s="399"/>
      <c r="B188" s="400"/>
      <c r="C188" s="124"/>
      <c r="D188" s="124"/>
      <c r="E188" s="124"/>
      <c r="F188" s="124"/>
      <c r="G188" s="124"/>
      <c r="H188" s="124"/>
      <c r="I188" s="124"/>
      <c r="J188" s="124"/>
      <c r="K188" s="401"/>
      <c r="L188" s="402"/>
      <c r="M188" s="402"/>
      <c r="N188" s="402"/>
      <c r="O188" s="402"/>
      <c r="P188" s="402"/>
      <c r="Q188" s="402"/>
      <c r="R188" s="124"/>
      <c r="S188" s="124"/>
    </row>
    <row r="189" spans="1:19" ht="12.75" customHeight="1">
      <c r="A189" s="399"/>
      <c r="B189" s="400"/>
      <c r="C189" s="124"/>
      <c r="D189" s="124"/>
      <c r="E189" s="124"/>
      <c r="F189" s="124"/>
      <c r="G189" s="124"/>
      <c r="H189" s="124"/>
      <c r="I189" s="124"/>
      <c r="J189" s="124"/>
      <c r="K189" s="401"/>
      <c r="L189" s="402"/>
      <c r="M189" s="402"/>
      <c r="N189" s="402"/>
      <c r="O189" s="402"/>
      <c r="P189" s="402"/>
      <c r="Q189" s="402"/>
      <c r="R189" s="124"/>
      <c r="S189" s="124"/>
    </row>
    <row r="190" spans="1:19" ht="12.75" customHeight="1">
      <c r="A190" s="399"/>
      <c r="B190" s="400"/>
      <c r="C190" s="124"/>
      <c r="D190" s="124"/>
      <c r="E190" s="124"/>
      <c r="F190" s="124"/>
      <c r="G190" s="124"/>
      <c r="H190" s="124"/>
      <c r="I190" s="124"/>
      <c r="J190" s="124"/>
      <c r="K190" s="401"/>
      <c r="L190" s="402"/>
      <c r="M190" s="402"/>
      <c r="N190" s="402"/>
      <c r="O190" s="402"/>
      <c r="P190" s="402"/>
      <c r="Q190" s="402"/>
      <c r="R190" s="124"/>
      <c r="S190" s="124"/>
    </row>
    <row r="191" spans="1:19" ht="12.75" customHeight="1">
      <c r="A191" s="399"/>
      <c r="B191" s="400"/>
      <c r="C191" s="124"/>
      <c r="D191" s="124"/>
      <c r="E191" s="124"/>
      <c r="F191" s="124"/>
      <c r="G191" s="124"/>
      <c r="H191" s="124"/>
      <c r="I191" s="124"/>
      <c r="J191" s="124"/>
      <c r="K191" s="401"/>
      <c r="L191" s="402"/>
      <c r="M191" s="402"/>
      <c r="N191" s="402"/>
      <c r="O191" s="402"/>
      <c r="P191" s="402"/>
      <c r="Q191" s="402"/>
      <c r="R191" s="124"/>
      <c r="S191" s="124"/>
    </row>
    <row r="192" spans="1:19" ht="12.75" customHeight="1">
      <c r="A192" s="399"/>
      <c r="B192" s="400"/>
      <c r="C192" s="124"/>
      <c r="D192" s="124"/>
      <c r="E192" s="124"/>
      <c r="F192" s="124"/>
      <c r="G192" s="124"/>
      <c r="H192" s="124"/>
      <c r="I192" s="124"/>
      <c r="J192" s="124"/>
      <c r="K192" s="401"/>
      <c r="L192" s="402"/>
      <c r="M192" s="402"/>
      <c r="N192" s="402"/>
      <c r="O192" s="402"/>
      <c r="P192" s="402"/>
      <c r="Q192" s="402"/>
      <c r="R192" s="124"/>
      <c r="S192" s="124"/>
    </row>
    <row r="193" spans="1:19" ht="12.75" customHeight="1">
      <c r="A193" s="399"/>
      <c r="B193" s="400"/>
      <c r="C193" s="124"/>
      <c r="D193" s="124"/>
      <c r="E193" s="124"/>
      <c r="F193" s="124"/>
      <c r="G193" s="124"/>
      <c r="H193" s="124"/>
      <c r="I193" s="124"/>
      <c r="J193" s="124"/>
      <c r="K193" s="401"/>
      <c r="L193" s="402"/>
      <c r="M193" s="402"/>
      <c r="N193" s="402"/>
      <c r="O193" s="402"/>
      <c r="P193" s="402"/>
      <c r="Q193" s="402"/>
      <c r="R193" s="124"/>
      <c r="S193" s="124"/>
    </row>
    <row r="194" spans="1:19" ht="12.75" customHeight="1">
      <c r="A194" s="399"/>
      <c r="B194" s="400"/>
      <c r="C194" s="124"/>
      <c r="D194" s="124"/>
      <c r="E194" s="124"/>
      <c r="F194" s="124"/>
      <c r="G194" s="124"/>
      <c r="H194" s="124"/>
      <c r="I194" s="124"/>
      <c r="J194" s="124"/>
      <c r="K194" s="401"/>
      <c r="L194" s="402"/>
      <c r="M194" s="402"/>
      <c r="N194" s="402"/>
      <c r="O194" s="402"/>
      <c r="P194" s="402"/>
      <c r="Q194" s="402"/>
      <c r="R194" s="124"/>
      <c r="S194" s="124"/>
    </row>
    <row r="195" spans="1:19" ht="12.75" customHeight="1">
      <c r="A195" s="399"/>
      <c r="B195" s="400"/>
      <c r="C195" s="124"/>
      <c r="D195" s="124"/>
      <c r="E195" s="124"/>
      <c r="F195" s="124"/>
      <c r="G195" s="124"/>
      <c r="H195" s="124"/>
      <c r="I195" s="124"/>
      <c r="J195" s="124"/>
      <c r="K195" s="401"/>
      <c r="L195" s="402"/>
      <c r="M195" s="402"/>
      <c r="N195" s="402"/>
      <c r="O195" s="402"/>
      <c r="P195" s="402"/>
      <c r="Q195" s="402"/>
      <c r="R195" s="124"/>
      <c r="S195" s="124"/>
    </row>
    <row r="196" spans="1:19" ht="12.75" customHeight="1">
      <c r="A196" s="399"/>
      <c r="B196" s="400"/>
      <c r="C196" s="124"/>
      <c r="D196" s="124"/>
      <c r="E196" s="124"/>
      <c r="F196" s="124"/>
      <c r="G196" s="124"/>
      <c r="H196" s="124"/>
      <c r="I196" s="124"/>
      <c r="J196" s="124"/>
      <c r="K196" s="401"/>
      <c r="L196" s="402"/>
      <c r="M196" s="402"/>
      <c r="N196" s="402"/>
      <c r="O196" s="402"/>
      <c r="P196" s="402"/>
      <c r="Q196" s="402"/>
      <c r="R196" s="124"/>
      <c r="S196" s="124"/>
    </row>
    <row r="197" spans="1:19" ht="12.75" customHeight="1">
      <c r="A197" s="399"/>
      <c r="B197" s="400"/>
      <c r="C197" s="124"/>
      <c r="D197" s="124"/>
      <c r="E197" s="124"/>
      <c r="F197" s="124"/>
      <c r="G197" s="124"/>
      <c r="H197" s="124"/>
      <c r="I197" s="124"/>
      <c r="J197" s="124"/>
      <c r="K197" s="401"/>
      <c r="L197" s="402"/>
      <c r="M197" s="402"/>
      <c r="N197" s="402"/>
      <c r="O197" s="402"/>
      <c r="P197" s="402"/>
      <c r="Q197" s="402"/>
      <c r="R197" s="124"/>
      <c r="S197" s="124"/>
    </row>
    <row r="198" spans="1:19" ht="12.75" customHeight="1">
      <c r="A198" s="399"/>
      <c r="B198" s="400"/>
      <c r="C198" s="124"/>
      <c r="D198" s="124"/>
      <c r="E198" s="124"/>
      <c r="F198" s="124"/>
      <c r="G198" s="124"/>
      <c r="H198" s="124"/>
      <c r="I198" s="124"/>
      <c r="J198" s="124"/>
      <c r="K198" s="401"/>
      <c r="L198" s="402"/>
      <c r="M198" s="402"/>
      <c r="N198" s="402"/>
      <c r="O198" s="402"/>
      <c r="P198" s="402"/>
      <c r="Q198" s="402"/>
      <c r="R198" s="124"/>
      <c r="S198" s="124"/>
    </row>
    <row r="199" spans="1:19" ht="12.75" customHeight="1">
      <c r="A199" s="399"/>
      <c r="B199" s="400"/>
      <c r="C199" s="124"/>
      <c r="D199" s="124"/>
      <c r="E199" s="124"/>
      <c r="F199" s="124"/>
      <c r="G199" s="124"/>
      <c r="H199" s="124"/>
      <c r="I199" s="124"/>
      <c r="J199" s="124"/>
      <c r="K199" s="401"/>
      <c r="L199" s="402"/>
      <c r="M199" s="402"/>
      <c r="N199" s="402"/>
      <c r="O199" s="402"/>
      <c r="P199" s="402"/>
      <c r="Q199" s="402"/>
      <c r="R199" s="124"/>
      <c r="S199" s="124"/>
    </row>
    <row r="200" spans="1:19" ht="12.75" customHeight="1">
      <c r="A200" s="399"/>
      <c r="B200" s="400"/>
      <c r="C200" s="124"/>
      <c r="D200" s="124"/>
      <c r="E200" s="124"/>
      <c r="F200" s="124"/>
      <c r="G200" s="124"/>
      <c r="H200" s="124"/>
      <c r="I200" s="124"/>
      <c r="J200" s="124"/>
      <c r="K200" s="401"/>
      <c r="L200" s="402"/>
      <c r="M200" s="402"/>
      <c r="N200" s="402"/>
      <c r="O200" s="402"/>
      <c r="P200" s="402"/>
      <c r="Q200" s="402"/>
      <c r="R200" s="124"/>
      <c r="S200" s="124"/>
    </row>
    <row r="201" spans="1:19" ht="12.75" customHeight="1">
      <c r="A201" s="399"/>
      <c r="B201" s="400"/>
      <c r="C201" s="124"/>
      <c r="D201" s="124"/>
      <c r="E201" s="124"/>
      <c r="F201" s="124"/>
      <c r="G201" s="124"/>
      <c r="H201" s="124"/>
      <c r="I201" s="124"/>
      <c r="J201" s="124"/>
      <c r="K201" s="401"/>
      <c r="L201" s="402"/>
      <c r="M201" s="402"/>
      <c r="N201" s="402"/>
      <c r="O201" s="402"/>
      <c r="P201" s="402"/>
      <c r="Q201" s="402"/>
      <c r="R201" s="124"/>
      <c r="S201" s="124"/>
    </row>
    <row r="202" spans="1:19" ht="12.75" customHeight="1">
      <c r="A202" s="399"/>
      <c r="B202" s="400"/>
      <c r="C202" s="124"/>
      <c r="D202" s="124"/>
      <c r="E202" s="124"/>
      <c r="F202" s="124"/>
      <c r="G202" s="124"/>
      <c r="H202" s="124"/>
      <c r="I202" s="124"/>
      <c r="J202" s="124"/>
      <c r="K202" s="401"/>
      <c r="L202" s="402"/>
      <c r="M202" s="402"/>
      <c r="N202" s="402"/>
      <c r="O202" s="402"/>
      <c r="P202" s="402"/>
      <c r="Q202" s="402"/>
      <c r="R202" s="124"/>
      <c r="S202" s="124"/>
    </row>
    <row r="203" spans="1:19" ht="12.75" customHeight="1">
      <c r="A203" s="399"/>
      <c r="B203" s="400"/>
      <c r="C203" s="124"/>
      <c r="D203" s="124"/>
      <c r="E203" s="124"/>
      <c r="F203" s="124"/>
      <c r="G203" s="124"/>
      <c r="H203" s="124"/>
      <c r="I203" s="124"/>
      <c r="J203" s="124"/>
      <c r="K203" s="401"/>
      <c r="L203" s="402"/>
      <c r="M203" s="402"/>
      <c r="N203" s="402"/>
      <c r="O203" s="402"/>
      <c r="P203" s="402"/>
      <c r="Q203" s="402"/>
      <c r="R203" s="124"/>
      <c r="S203" s="124"/>
    </row>
    <row r="204" spans="1:19" ht="12.75" customHeight="1">
      <c r="A204" s="399"/>
      <c r="B204" s="400"/>
      <c r="C204" s="124"/>
      <c r="D204" s="124"/>
      <c r="E204" s="124"/>
      <c r="F204" s="124"/>
      <c r="G204" s="124"/>
      <c r="H204" s="124"/>
      <c r="I204" s="124"/>
      <c r="J204" s="124"/>
      <c r="K204" s="401"/>
      <c r="L204" s="402"/>
      <c r="M204" s="402"/>
      <c r="N204" s="402"/>
      <c r="O204" s="402"/>
      <c r="P204" s="402"/>
      <c r="Q204" s="402"/>
      <c r="R204" s="124"/>
      <c r="S204" s="124"/>
    </row>
    <row r="205" spans="1:19" ht="12.75" customHeight="1">
      <c r="A205" s="399"/>
      <c r="B205" s="400"/>
      <c r="C205" s="124"/>
      <c r="D205" s="124"/>
      <c r="E205" s="124"/>
      <c r="F205" s="124"/>
      <c r="G205" s="124"/>
      <c r="H205" s="124"/>
      <c r="I205" s="124"/>
      <c r="J205" s="124"/>
      <c r="K205" s="401"/>
      <c r="L205" s="402"/>
      <c r="M205" s="402"/>
      <c r="N205" s="402"/>
      <c r="O205" s="402"/>
      <c r="P205" s="402"/>
      <c r="Q205" s="402"/>
      <c r="R205" s="124"/>
      <c r="S205" s="124"/>
    </row>
    <row r="206" spans="1:19" ht="12.75" customHeight="1">
      <c r="A206" s="399"/>
      <c r="B206" s="400"/>
      <c r="C206" s="124"/>
      <c r="D206" s="124"/>
      <c r="E206" s="124"/>
      <c r="F206" s="124"/>
      <c r="G206" s="124"/>
      <c r="H206" s="124"/>
      <c r="I206" s="124"/>
      <c r="J206" s="124"/>
      <c r="K206" s="401"/>
      <c r="L206" s="402"/>
      <c r="M206" s="402"/>
      <c r="N206" s="402"/>
      <c r="O206" s="402"/>
      <c r="P206" s="402"/>
      <c r="Q206" s="402"/>
      <c r="R206" s="124"/>
      <c r="S206" s="124"/>
    </row>
    <row r="207" spans="1:19" ht="12.75" customHeight="1">
      <c r="A207" s="399"/>
      <c r="B207" s="400"/>
      <c r="C207" s="124"/>
      <c r="D207" s="124"/>
      <c r="E207" s="124"/>
      <c r="F207" s="124"/>
      <c r="G207" s="124"/>
      <c r="H207" s="124"/>
      <c r="I207" s="124"/>
      <c r="J207" s="124"/>
      <c r="K207" s="401"/>
      <c r="L207" s="402"/>
      <c r="M207" s="402"/>
      <c r="N207" s="402"/>
      <c r="O207" s="402"/>
      <c r="P207" s="402"/>
      <c r="Q207" s="402"/>
      <c r="R207" s="124"/>
      <c r="S207" s="124"/>
    </row>
    <row r="208" spans="1:19" ht="12.75" customHeight="1">
      <c r="A208" s="399"/>
      <c r="B208" s="400"/>
      <c r="C208" s="124"/>
      <c r="D208" s="124"/>
      <c r="E208" s="124"/>
      <c r="F208" s="124"/>
      <c r="G208" s="124"/>
      <c r="H208" s="124"/>
      <c r="I208" s="124"/>
      <c r="J208" s="124"/>
      <c r="K208" s="401"/>
      <c r="L208" s="402"/>
      <c r="M208" s="402"/>
      <c r="N208" s="402"/>
      <c r="O208" s="402"/>
      <c r="P208" s="402"/>
      <c r="Q208" s="402"/>
      <c r="R208" s="124"/>
      <c r="S208" s="124"/>
    </row>
    <row r="209" spans="1:19" ht="12.75" customHeight="1">
      <c r="A209" s="399"/>
      <c r="B209" s="400"/>
      <c r="C209" s="124"/>
      <c r="D209" s="124"/>
      <c r="E209" s="124"/>
      <c r="F209" s="124"/>
      <c r="G209" s="124"/>
      <c r="H209" s="124"/>
      <c r="I209" s="124"/>
      <c r="J209" s="124"/>
      <c r="K209" s="401"/>
      <c r="L209" s="402"/>
      <c r="M209" s="402"/>
      <c r="N209" s="402"/>
      <c r="O209" s="402"/>
      <c r="P209" s="402"/>
      <c r="Q209" s="402"/>
      <c r="R209" s="124"/>
      <c r="S209" s="124"/>
    </row>
    <row r="210" spans="1:19" ht="12.75" customHeight="1">
      <c r="A210" s="399"/>
      <c r="B210" s="400"/>
      <c r="C210" s="124"/>
      <c r="D210" s="124"/>
      <c r="E210" s="124"/>
      <c r="F210" s="124"/>
      <c r="G210" s="124"/>
      <c r="H210" s="124"/>
      <c r="I210" s="124"/>
      <c r="J210" s="124"/>
      <c r="K210" s="401"/>
      <c r="L210" s="402"/>
      <c r="M210" s="402"/>
      <c r="N210" s="402"/>
      <c r="O210" s="402"/>
      <c r="P210" s="402"/>
      <c r="Q210" s="402"/>
      <c r="R210" s="124"/>
      <c r="S210" s="124"/>
    </row>
    <row r="211" spans="1:19" ht="12.75" customHeight="1">
      <c r="A211" s="399"/>
      <c r="B211" s="400"/>
      <c r="C211" s="124"/>
      <c r="D211" s="124"/>
      <c r="E211" s="124"/>
      <c r="F211" s="124"/>
      <c r="G211" s="124"/>
      <c r="H211" s="124"/>
      <c r="I211" s="124"/>
      <c r="J211" s="124"/>
      <c r="K211" s="401"/>
      <c r="L211" s="402"/>
      <c r="M211" s="402"/>
      <c r="N211" s="402"/>
      <c r="O211" s="402"/>
      <c r="P211" s="402"/>
      <c r="Q211" s="402"/>
      <c r="R211" s="124"/>
      <c r="S211" s="124"/>
    </row>
    <row r="212" spans="1:19" ht="12.75" customHeight="1">
      <c r="A212" s="399"/>
      <c r="B212" s="400"/>
      <c r="C212" s="124"/>
      <c r="D212" s="124"/>
      <c r="E212" s="124"/>
      <c r="F212" s="124"/>
      <c r="G212" s="124"/>
      <c r="H212" s="124"/>
      <c r="I212" s="124"/>
      <c r="J212" s="124"/>
      <c r="K212" s="401"/>
      <c r="L212" s="402"/>
      <c r="M212" s="402"/>
      <c r="N212" s="402"/>
      <c r="O212" s="402"/>
      <c r="P212" s="402"/>
      <c r="Q212" s="402"/>
      <c r="R212" s="124"/>
      <c r="S212" s="124"/>
    </row>
    <row r="213" spans="1:19" ht="12.75" customHeight="1">
      <c r="A213" s="399"/>
      <c r="B213" s="400"/>
      <c r="C213" s="124"/>
      <c r="D213" s="124"/>
      <c r="E213" s="124"/>
      <c r="F213" s="124"/>
      <c r="G213" s="124"/>
      <c r="H213" s="124"/>
      <c r="I213" s="124"/>
      <c r="J213" s="124"/>
      <c r="K213" s="401"/>
      <c r="L213" s="402"/>
      <c r="M213" s="402"/>
      <c r="N213" s="402"/>
      <c r="O213" s="402"/>
      <c r="P213" s="402"/>
      <c r="Q213" s="402"/>
      <c r="R213" s="124"/>
      <c r="S213" s="124"/>
    </row>
    <row r="214" spans="1:19" ht="12.75" customHeight="1">
      <c r="A214" s="399"/>
      <c r="B214" s="400"/>
      <c r="C214" s="124"/>
      <c r="D214" s="124"/>
      <c r="E214" s="124"/>
      <c r="F214" s="124"/>
      <c r="G214" s="124"/>
      <c r="H214" s="124"/>
      <c r="I214" s="124"/>
      <c r="J214" s="124"/>
      <c r="K214" s="401"/>
      <c r="L214" s="402"/>
      <c r="M214" s="402"/>
      <c r="N214" s="402"/>
      <c r="O214" s="402"/>
      <c r="P214" s="402"/>
      <c r="Q214" s="402"/>
      <c r="R214" s="124"/>
      <c r="S214" s="124"/>
    </row>
    <row r="215" spans="1:19" ht="12.75" customHeight="1">
      <c r="A215" s="399"/>
      <c r="B215" s="400"/>
      <c r="C215" s="124"/>
      <c r="D215" s="124"/>
      <c r="E215" s="124"/>
      <c r="F215" s="124"/>
      <c r="G215" s="124"/>
      <c r="H215" s="124"/>
      <c r="I215" s="124"/>
      <c r="J215" s="124"/>
      <c r="K215" s="401"/>
      <c r="L215" s="402"/>
      <c r="M215" s="402"/>
      <c r="N215" s="402"/>
      <c r="O215" s="402"/>
      <c r="P215" s="402"/>
      <c r="Q215" s="402"/>
      <c r="R215" s="124"/>
      <c r="S215" s="124"/>
    </row>
    <row r="216" spans="1:19" ht="12.75" customHeight="1">
      <c r="A216" s="399"/>
      <c r="B216" s="400"/>
      <c r="C216" s="124"/>
      <c r="D216" s="124"/>
      <c r="E216" s="124"/>
      <c r="F216" s="124"/>
      <c r="G216" s="124"/>
      <c r="H216" s="124"/>
      <c r="I216" s="124"/>
      <c r="J216" s="124"/>
      <c r="K216" s="401"/>
      <c r="L216" s="402"/>
      <c r="M216" s="402"/>
      <c r="N216" s="402"/>
      <c r="O216" s="402"/>
      <c r="P216" s="402"/>
      <c r="Q216" s="402"/>
      <c r="R216" s="124"/>
      <c r="S216" s="124"/>
    </row>
    <row r="217" spans="1:19" ht="12.75" customHeight="1">
      <c r="A217" s="399"/>
      <c r="B217" s="400"/>
      <c r="C217" s="124"/>
      <c r="D217" s="124"/>
      <c r="E217" s="124"/>
      <c r="F217" s="124"/>
      <c r="G217" s="124"/>
      <c r="H217" s="124"/>
      <c r="I217" s="124"/>
      <c r="J217" s="124"/>
      <c r="K217" s="401"/>
      <c r="L217" s="402"/>
      <c r="M217" s="402"/>
      <c r="N217" s="402"/>
      <c r="O217" s="402"/>
      <c r="P217" s="402"/>
      <c r="Q217" s="402"/>
      <c r="R217" s="124"/>
      <c r="S217" s="124"/>
    </row>
    <row r="218" spans="1:19" ht="12.75" customHeight="1">
      <c r="A218" s="399"/>
      <c r="B218" s="400"/>
      <c r="C218" s="124"/>
      <c r="D218" s="124"/>
      <c r="E218" s="124"/>
      <c r="F218" s="124"/>
      <c r="G218" s="124"/>
      <c r="H218" s="124"/>
      <c r="I218" s="124"/>
      <c r="J218" s="124"/>
      <c r="K218" s="401"/>
      <c r="L218" s="402"/>
      <c r="M218" s="402"/>
      <c r="N218" s="402"/>
      <c r="O218" s="402"/>
      <c r="P218" s="402"/>
      <c r="Q218" s="402"/>
      <c r="R218" s="124"/>
      <c r="S218" s="124"/>
    </row>
    <row r="219" spans="1:19" ht="12.75" customHeight="1">
      <c r="A219" s="399"/>
      <c r="B219" s="400"/>
      <c r="C219" s="124"/>
      <c r="D219" s="124"/>
      <c r="E219" s="124"/>
      <c r="F219" s="124"/>
      <c r="G219" s="124"/>
      <c r="H219" s="124"/>
      <c r="I219" s="124"/>
      <c r="J219" s="124"/>
      <c r="K219" s="401"/>
      <c r="L219" s="402"/>
      <c r="M219" s="402"/>
      <c r="N219" s="402"/>
      <c r="O219" s="402"/>
      <c r="P219" s="402"/>
      <c r="Q219" s="402"/>
      <c r="R219" s="124"/>
      <c r="S219" s="124"/>
    </row>
    <row r="220" spans="1:19" ht="12.75" customHeight="1">
      <c r="A220" s="399"/>
      <c r="B220" s="400"/>
      <c r="C220" s="124"/>
      <c r="D220" s="124"/>
      <c r="E220" s="124"/>
      <c r="F220" s="124"/>
      <c r="G220" s="124"/>
      <c r="H220" s="124"/>
      <c r="I220" s="124"/>
      <c r="J220" s="124"/>
      <c r="K220" s="401"/>
      <c r="L220" s="402"/>
      <c r="M220" s="402"/>
      <c r="N220" s="402"/>
      <c r="O220" s="402"/>
      <c r="P220" s="402"/>
      <c r="Q220" s="402"/>
      <c r="R220" s="124"/>
      <c r="S220" s="124"/>
    </row>
    <row r="221" spans="1:19" ht="12.75" customHeight="1">
      <c r="A221" s="399"/>
      <c r="B221" s="400"/>
      <c r="C221" s="124"/>
      <c r="D221" s="124"/>
      <c r="E221" s="124"/>
      <c r="F221" s="124"/>
      <c r="G221" s="124"/>
      <c r="H221" s="124"/>
      <c r="I221" s="124"/>
      <c r="J221" s="124"/>
      <c r="K221" s="401"/>
      <c r="L221" s="402"/>
      <c r="M221" s="402"/>
      <c r="N221" s="402"/>
      <c r="O221" s="402"/>
      <c r="P221" s="402"/>
      <c r="Q221" s="402"/>
      <c r="R221" s="124"/>
      <c r="S221" s="124"/>
    </row>
    <row r="222" spans="1:19" ht="12.75" customHeight="1">
      <c r="A222" s="399"/>
      <c r="B222" s="400"/>
      <c r="C222" s="124"/>
      <c r="D222" s="124"/>
      <c r="E222" s="124"/>
      <c r="F222" s="124"/>
      <c r="G222" s="124"/>
      <c r="H222" s="124"/>
      <c r="I222" s="124"/>
      <c r="J222" s="124"/>
      <c r="K222" s="401"/>
      <c r="L222" s="402"/>
      <c r="M222" s="402"/>
      <c r="N222" s="402"/>
      <c r="O222" s="402"/>
      <c r="P222" s="402"/>
      <c r="Q222" s="402"/>
      <c r="R222" s="124"/>
      <c r="S222" s="124"/>
    </row>
    <row r="223" spans="1:19" ht="12.75" customHeight="1">
      <c r="A223" s="399"/>
      <c r="B223" s="400"/>
      <c r="C223" s="124"/>
      <c r="D223" s="124"/>
      <c r="E223" s="124"/>
      <c r="F223" s="124"/>
      <c r="G223" s="124"/>
      <c r="H223" s="124"/>
      <c r="I223" s="124"/>
      <c r="J223" s="124"/>
      <c r="K223" s="401"/>
      <c r="L223" s="402"/>
      <c r="M223" s="402"/>
      <c r="N223" s="402"/>
      <c r="O223" s="402"/>
      <c r="P223" s="402"/>
      <c r="Q223" s="402"/>
      <c r="R223" s="124"/>
      <c r="S223" s="124"/>
    </row>
    <row r="224" spans="1:19" ht="12.75" customHeight="1">
      <c r="A224" s="399"/>
      <c r="B224" s="400"/>
      <c r="C224" s="124"/>
      <c r="D224" s="124"/>
      <c r="E224" s="124"/>
      <c r="F224" s="124"/>
      <c r="G224" s="124"/>
      <c r="H224" s="124"/>
      <c r="I224" s="124"/>
      <c r="J224" s="124"/>
      <c r="K224" s="401"/>
      <c r="L224" s="402"/>
      <c r="M224" s="402"/>
      <c r="N224" s="402"/>
      <c r="O224" s="402"/>
      <c r="P224" s="402"/>
      <c r="Q224" s="402"/>
      <c r="R224" s="124"/>
      <c r="S224" s="124"/>
    </row>
    <row r="225" spans="1:19" ht="12.75" customHeight="1">
      <c r="A225" s="399"/>
      <c r="B225" s="400"/>
      <c r="C225" s="124"/>
      <c r="D225" s="124"/>
      <c r="E225" s="124"/>
      <c r="F225" s="124"/>
      <c r="G225" s="124"/>
      <c r="H225" s="124"/>
      <c r="I225" s="124"/>
      <c r="J225" s="124"/>
      <c r="K225" s="401"/>
      <c r="L225" s="402"/>
      <c r="M225" s="402"/>
      <c r="N225" s="402"/>
      <c r="O225" s="402"/>
      <c r="P225" s="402"/>
      <c r="Q225" s="402"/>
      <c r="R225" s="124"/>
      <c r="S225" s="124"/>
    </row>
    <row r="226" spans="1:19" ht="12.75" customHeight="1">
      <c r="A226" s="399"/>
      <c r="B226" s="400"/>
      <c r="C226" s="124"/>
      <c r="D226" s="124"/>
      <c r="E226" s="124"/>
      <c r="F226" s="124"/>
      <c r="G226" s="124"/>
      <c r="H226" s="124"/>
      <c r="I226" s="124"/>
      <c r="J226" s="124"/>
      <c r="K226" s="401"/>
      <c r="L226" s="402"/>
      <c r="M226" s="402"/>
      <c r="N226" s="402"/>
      <c r="O226" s="402"/>
      <c r="P226" s="402"/>
      <c r="Q226" s="402"/>
      <c r="R226" s="124"/>
      <c r="S226" s="124"/>
    </row>
    <row r="227" spans="1:19" ht="12.75" customHeight="1">
      <c r="A227" s="399"/>
      <c r="B227" s="400"/>
      <c r="C227" s="124"/>
      <c r="D227" s="124"/>
      <c r="E227" s="124"/>
      <c r="F227" s="124"/>
      <c r="G227" s="124"/>
      <c r="H227" s="124"/>
      <c r="I227" s="124"/>
      <c r="J227" s="124"/>
      <c r="K227" s="401"/>
      <c r="L227" s="402"/>
      <c r="M227" s="402"/>
      <c r="N227" s="402"/>
      <c r="O227" s="402"/>
      <c r="P227" s="402"/>
      <c r="Q227" s="402"/>
      <c r="R227" s="124"/>
      <c r="S227" s="124"/>
    </row>
    <row r="228" spans="1:19" ht="12.75" customHeight="1">
      <c r="A228" s="399"/>
      <c r="B228" s="400"/>
      <c r="C228" s="124"/>
      <c r="D228" s="124"/>
      <c r="E228" s="124"/>
      <c r="F228" s="124"/>
      <c r="G228" s="124"/>
      <c r="H228" s="124"/>
      <c r="I228" s="124"/>
      <c r="J228" s="124"/>
      <c r="K228" s="401"/>
      <c r="L228" s="402"/>
      <c r="M228" s="402"/>
      <c r="N228" s="402"/>
      <c r="O228" s="402"/>
      <c r="P228" s="402"/>
      <c r="Q228" s="402"/>
      <c r="R228" s="124"/>
      <c r="S228" s="124"/>
    </row>
    <row r="229" spans="1:19" ht="12.75" customHeight="1">
      <c r="A229" s="399"/>
      <c r="B229" s="400"/>
      <c r="C229" s="124"/>
      <c r="D229" s="124"/>
      <c r="E229" s="124"/>
      <c r="F229" s="124"/>
      <c r="G229" s="124"/>
      <c r="H229" s="124"/>
      <c r="I229" s="124"/>
      <c r="J229" s="124"/>
      <c r="K229" s="401"/>
      <c r="L229" s="402"/>
      <c r="M229" s="402"/>
      <c r="N229" s="402"/>
      <c r="O229" s="402"/>
      <c r="P229" s="402"/>
      <c r="Q229" s="402"/>
      <c r="R229" s="124"/>
      <c r="S229" s="124"/>
    </row>
    <row r="230" spans="1:19" ht="12.75" customHeight="1">
      <c r="A230" s="399"/>
      <c r="B230" s="400"/>
      <c r="C230" s="124"/>
      <c r="D230" s="124"/>
      <c r="E230" s="124"/>
      <c r="F230" s="124"/>
      <c r="G230" s="124"/>
      <c r="H230" s="124"/>
      <c r="I230" s="124"/>
      <c r="J230" s="124"/>
      <c r="K230" s="401"/>
      <c r="L230" s="402"/>
      <c r="M230" s="402"/>
      <c r="N230" s="402"/>
      <c r="O230" s="402"/>
      <c r="P230" s="402"/>
      <c r="Q230" s="402"/>
      <c r="R230" s="124"/>
      <c r="S230" s="124"/>
    </row>
    <row r="231" spans="1:19" ht="12.75" customHeight="1">
      <c r="A231" s="399"/>
      <c r="B231" s="400"/>
      <c r="C231" s="124"/>
      <c r="D231" s="124"/>
      <c r="E231" s="124"/>
      <c r="F231" s="124"/>
      <c r="G231" s="124"/>
      <c r="H231" s="124"/>
      <c r="I231" s="124"/>
      <c r="J231" s="124"/>
      <c r="K231" s="401"/>
      <c r="L231" s="402"/>
      <c r="M231" s="402"/>
      <c r="N231" s="402"/>
      <c r="O231" s="402"/>
      <c r="P231" s="402"/>
      <c r="Q231" s="402"/>
      <c r="R231" s="124"/>
      <c r="S231" s="124"/>
    </row>
    <row r="232" spans="1:19" ht="12.75" customHeight="1">
      <c r="A232" s="399"/>
      <c r="B232" s="400"/>
      <c r="C232" s="124"/>
      <c r="D232" s="124"/>
      <c r="E232" s="124"/>
      <c r="F232" s="124"/>
      <c r="G232" s="124"/>
      <c r="H232" s="124"/>
      <c r="I232" s="124"/>
      <c r="J232" s="124"/>
      <c r="K232" s="401"/>
      <c r="L232" s="402"/>
      <c r="M232" s="402"/>
      <c r="N232" s="402"/>
      <c r="O232" s="402"/>
      <c r="P232" s="402"/>
      <c r="Q232" s="402"/>
      <c r="R232" s="124"/>
      <c r="S232" s="124"/>
    </row>
    <row r="233" spans="1:19" ht="12.75" customHeight="1">
      <c r="A233" s="399"/>
      <c r="B233" s="400"/>
      <c r="C233" s="124"/>
      <c r="D233" s="124"/>
      <c r="E233" s="124"/>
      <c r="F233" s="124"/>
      <c r="G233" s="124"/>
      <c r="H233" s="124"/>
      <c r="I233" s="124"/>
      <c r="J233" s="124"/>
      <c r="K233" s="401"/>
      <c r="L233" s="402"/>
      <c r="M233" s="402"/>
      <c r="N233" s="402"/>
      <c r="O233" s="402"/>
      <c r="P233" s="402"/>
      <c r="Q233" s="402"/>
      <c r="R233" s="124"/>
      <c r="S233" s="124"/>
    </row>
    <row r="234" spans="1:19" ht="12.75" customHeight="1">
      <c r="A234" s="399"/>
      <c r="B234" s="400"/>
      <c r="C234" s="124"/>
      <c r="D234" s="124"/>
      <c r="E234" s="124"/>
      <c r="F234" s="124"/>
      <c r="G234" s="124"/>
      <c r="H234" s="124"/>
      <c r="I234" s="124"/>
      <c r="J234" s="124"/>
      <c r="K234" s="401"/>
      <c r="L234" s="402"/>
      <c r="M234" s="402"/>
      <c r="N234" s="402"/>
      <c r="O234" s="402"/>
      <c r="P234" s="402"/>
      <c r="Q234" s="402"/>
      <c r="R234" s="124"/>
      <c r="S234" s="124"/>
    </row>
    <row r="235" spans="1:19" ht="12.75" customHeight="1">
      <c r="A235" s="399"/>
      <c r="B235" s="400"/>
      <c r="C235" s="124"/>
      <c r="D235" s="124"/>
      <c r="E235" s="124"/>
      <c r="F235" s="124"/>
      <c r="G235" s="124"/>
      <c r="H235" s="124"/>
      <c r="I235" s="124"/>
      <c r="J235" s="124"/>
      <c r="K235" s="401"/>
      <c r="L235" s="402"/>
      <c r="M235" s="402"/>
      <c r="N235" s="402"/>
      <c r="O235" s="402"/>
      <c r="P235" s="402"/>
      <c r="Q235" s="402"/>
      <c r="R235" s="124"/>
      <c r="S235" s="124"/>
    </row>
    <row r="236" spans="1:19" ht="12.75" customHeight="1">
      <c r="A236" s="399"/>
      <c r="B236" s="400"/>
      <c r="C236" s="124"/>
      <c r="D236" s="124"/>
      <c r="E236" s="124"/>
      <c r="F236" s="124"/>
      <c r="G236" s="124"/>
      <c r="H236" s="124"/>
      <c r="I236" s="124"/>
      <c r="J236" s="124"/>
      <c r="K236" s="401"/>
      <c r="L236" s="402"/>
      <c r="M236" s="402"/>
      <c r="N236" s="402"/>
      <c r="O236" s="402"/>
      <c r="P236" s="402"/>
      <c r="Q236" s="402"/>
      <c r="R236" s="124"/>
      <c r="S236" s="124"/>
    </row>
    <row r="237" spans="1:19" ht="12.75" customHeight="1">
      <c r="A237" s="399"/>
      <c r="B237" s="400"/>
      <c r="C237" s="124"/>
      <c r="D237" s="124"/>
      <c r="E237" s="124"/>
      <c r="F237" s="124"/>
      <c r="G237" s="124"/>
      <c r="H237" s="124"/>
      <c r="I237" s="124"/>
      <c r="J237" s="124"/>
      <c r="K237" s="401"/>
      <c r="L237" s="402"/>
      <c r="M237" s="402"/>
      <c r="N237" s="402"/>
      <c r="O237" s="402"/>
      <c r="P237" s="402"/>
      <c r="Q237" s="402"/>
      <c r="R237" s="124"/>
      <c r="S237" s="124"/>
    </row>
    <row r="238" spans="1:19" ht="12.75" customHeight="1">
      <c r="A238" s="399"/>
      <c r="B238" s="400"/>
      <c r="C238" s="124"/>
      <c r="D238" s="124"/>
      <c r="E238" s="124"/>
      <c r="F238" s="124"/>
      <c r="G238" s="124"/>
      <c r="H238" s="124"/>
      <c r="I238" s="124"/>
      <c r="J238" s="124"/>
      <c r="K238" s="401"/>
      <c r="L238" s="402"/>
      <c r="M238" s="402"/>
      <c r="N238" s="402"/>
      <c r="O238" s="402"/>
      <c r="P238" s="402"/>
      <c r="Q238" s="402"/>
      <c r="R238" s="124"/>
      <c r="S238" s="124"/>
    </row>
    <row r="239" spans="1:19" ht="12.75" customHeight="1">
      <c r="A239" s="399"/>
      <c r="B239" s="400"/>
      <c r="C239" s="124"/>
      <c r="D239" s="124"/>
      <c r="E239" s="124"/>
      <c r="F239" s="124"/>
      <c r="G239" s="124"/>
      <c r="H239" s="124"/>
      <c r="I239" s="124"/>
      <c r="J239" s="124"/>
      <c r="K239" s="401"/>
      <c r="L239" s="402"/>
      <c r="M239" s="402"/>
      <c r="N239" s="402"/>
      <c r="O239" s="402"/>
      <c r="P239" s="402"/>
      <c r="Q239" s="402"/>
      <c r="R239" s="124"/>
      <c r="S239" s="124"/>
    </row>
    <row r="240" spans="1:19" ht="12.75" customHeight="1">
      <c r="A240" s="399"/>
      <c r="B240" s="400"/>
      <c r="C240" s="124"/>
      <c r="D240" s="124"/>
      <c r="E240" s="124"/>
      <c r="F240" s="124"/>
      <c r="G240" s="124"/>
      <c r="H240" s="124"/>
      <c r="I240" s="124"/>
      <c r="J240" s="124"/>
      <c r="K240" s="401"/>
      <c r="L240" s="402"/>
      <c r="M240" s="402"/>
      <c r="N240" s="402"/>
      <c r="O240" s="402"/>
      <c r="P240" s="402"/>
      <c r="Q240" s="402"/>
      <c r="R240" s="124"/>
      <c r="S240" s="124"/>
    </row>
    <row r="241" spans="1:19" ht="12.75" customHeight="1">
      <c r="A241" s="399"/>
      <c r="B241" s="400"/>
      <c r="C241" s="124"/>
      <c r="D241" s="124"/>
      <c r="E241" s="124"/>
      <c r="F241" s="124"/>
      <c r="G241" s="124"/>
      <c r="H241" s="124"/>
      <c r="I241" s="124"/>
      <c r="J241" s="124"/>
      <c r="K241" s="401"/>
      <c r="L241" s="402"/>
      <c r="M241" s="402"/>
      <c r="N241" s="402"/>
      <c r="O241" s="402"/>
      <c r="P241" s="402"/>
      <c r="Q241" s="402"/>
      <c r="R241" s="124"/>
      <c r="S241" s="124"/>
    </row>
    <row r="242" spans="1:19" ht="12.75" customHeight="1">
      <c r="A242" s="399"/>
      <c r="B242" s="400"/>
      <c r="C242" s="124"/>
      <c r="D242" s="124"/>
      <c r="E242" s="124"/>
      <c r="F242" s="124"/>
      <c r="G242" s="124"/>
      <c r="H242" s="124"/>
      <c r="I242" s="124"/>
      <c r="J242" s="124"/>
      <c r="K242" s="401"/>
      <c r="L242" s="402"/>
      <c r="M242" s="402"/>
      <c r="N242" s="402"/>
      <c r="O242" s="402"/>
      <c r="P242" s="402"/>
      <c r="Q242" s="402"/>
      <c r="R242" s="124"/>
      <c r="S242" s="124"/>
    </row>
    <row r="243" spans="1:19" ht="12.75" customHeight="1">
      <c r="A243" s="399"/>
      <c r="B243" s="400"/>
      <c r="C243" s="124"/>
      <c r="D243" s="124"/>
      <c r="E243" s="124"/>
      <c r="F243" s="124"/>
      <c r="G243" s="124"/>
      <c r="H243" s="124"/>
      <c r="I243" s="124"/>
      <c r="J243" s="124"/>
      <c r="K243" s="401"/>
      <c r="L243" s="402"/>
      <c r="M243" s="402"/>
      <c r="N243" s="402"/>
      <c r="O243" s="402"/>
      <c r="P243" s="402"/>
      <c r="Q243" s="402"/>
      <c r="R243" s="124"/>
      <c r="S243" s="124"/>
    </row>
    <row r="244" spans="1:19" ht="12.75" customHeight="1">
      <c r="A244" s="399"/>
      <c r="B244" s="400"/>
      <c r="C244" s="124"/>
      <c r="D244" s="124"/>
      <c r="E244" s="124"/>
      <c r="F244" s="124"/>
      <c r="G244" s="124"/>
      <c r="H244" s="124"/>
      <c r="I244" s="124"/>
      <c r="J244" s="124"/>
      <c r="K244" s="401"/>
      <c r="L244" s="402"/>
      <c r="M244" s="402"/>
      <c r="N244" s="402"/>
      <c r="O244" s="402"/>
      <c r="P244" s="402"/>
      <c r="Q244" s="402"/>
      <c r="R244" s="124"/>
      <c r="S244" s="124"/>
    </row>
    <row r="245" spans="1:19" ht="12.75" customHeight="1">
      <c r="A245" s="399"/>
      <c r="B245" s="400"/>
      <c r="C245" s="124"/>
      <c r="D245" s="124"/>
      <c r="E245" s="124"/>
      <c r="F245" s="124"/>
      <c r="G245" s="124"/>
      <c r="H245" s="124"/>
      <c r="I245" s="124"/>
      <c r="J245" s="124"/>
      <c r="K245" s="401"/>
      <c r="L245" s="402"/>
      <c r="M245" s="402"/>
      <c r="N245" s="402"/>
      <c r="O245" s="402"/>
      <c r="P245" s="402"/>
      <c r="Q245" s="402"/>
      <c r="R245" s="124"/>
      <c r="S245" s="124"/>
    </row>
    <row r="246" spans="1:19" ht="12.75" customHeight="1">
      <c r="A246" s="399"/>
      <c r="B246" s="400"/>
      <c r="C246" s="124"/>
      <c r="D246" s="124"/>
      <c r="E246" s="124"/>
      <c r="F246" s="124"/>
      <c r="G246" s="124"/>
      <c r="H246" s="124"/>
      <c r="I246" s="124"/>
      <c r="J246" s="124"/>
      <c r="K246" s="401"/>
      <c r="L246" s="402"/>
      <c r="M246" s="402"/>
      <c r="N246" s="402"/>
      <c r="O246" s="402"/>
      <c r="P246" s="402"/>
      <c r="Q246" s="402"/>
      <c r="R246" s="124"/>
      <c r="S246" s="124"/>
    </row>
    <row r="247" spans="1:19" ht="12.75" customHeight="1">
      <c r="A247" s="399"/>
      <c r="B247" s="400"/>
      <c r="C247" s="124"/>
      <c r="D247" s="124"/>
      <c r="E247" s="124"/>
      <c r="F247" s="124"/>
      <c r="G247" s="124"/>
      <c r="H247" s="124"/>
      <c r="I247" s="124"/>
      <c r="J247" s="124"/>
      <c r="K247" s="401"/>
      <c r="L247" s="402"/>
      <c r="M247" s="402"/>
      <c r="N247" s="402"/>
      <c r="O247" s="402"/>
      <c r="P247" s="402"/>
      <c r="Q247" s="402"/>
      <c r="R247" s="124"/>
      <c r="S247" s="124"/>
    </row>
    <row r="248" spans="1:19" ht="12.75" customHeight="1">
      <c r="A248" s="399"/>
      <c r="B248" s="400"/>
      <c r="C248" s="124"/>
      <c r="D248" s="124"/>
      <c r="E248" s="124"/>
      <c r="F248" s="124"/>
      <c r="G248" s="124"/>
      <c r="H248" s="124"/>
      <c r="I248" s="124"/>
      <c r="J248" s="124"/>
      <c r="K248" s="401"/>
      <c r="L248" s="402"/>
      <c r="M248" s="402"/>
      <c r="N248" s="402"/>
      <c r="O248" s="402"/>
      <c r="P248" s="402"/>
      <c r="Q248" s="402"/>
      <c r="R248" s="124"/>
      <c r="S248" s="124"/>
    </row>
    <row r="249" spans="1:19" ht="12.75" customHeight="1">
      <c r="A249" s="399"/>
      <c r="B249" s="400"/>
      <c r="C249" s="124"/>
      <c r="D249" s="124"/>
      <c r="E249" s="124"/>
      <c r="F249" s="124"/>
      <c r="G249" s="124"/>
      <c r="H249" s="124"/>
      <c r="I249" s="124"/>
      <c r="J249" s="124"/>
      <c r="K249" s="401"/>
      <c r="L249" s="402"/>
      <c r="M249" s="402"/>
      <c r="N249" s="402"/>
      <c r="O249" s="402"/>
      <c r="P249" s="402"/>
      <c r="Q249" s="402"/>
      <c r="R249" s="124"/>
      <c r="S249" s="124"/>
    </row>
    <row r="250" spans="1:19" ht="12.75" customHeight="1">
      <c r="A250" s="399"/>
      <c r="B250" s="400"/>
      <c r="C250" s="124"/>
      <c r="D250" s="124"/>
      <c r="E250" s="124"/>
      <c r="F250" s="124"/>
      <c r="G250" s="124"/>
      <c r="H250" s="124"/>
      <c r="I250" s="124"/>
      <c r="J250" s="124"/>
      <c r="K250" s="401"/>
      <c r="L250" s="402"/>
      <c r="M250" s="402"/>
      <c r="N250" s="402"/>
      <c r="O250" s="402"/>
      <c r="P250" s="402"/>
      <c r="Q250" s="402"/>
      <c r="R250" s="124"/>
      <c r="S250" s="124"/>
    </row>
    <row r="251" spans="1:19" ht="12.75" customHeight="1">
      <c r="A251" s="399"/>
      <c r="B251" s="400"/>
      <c r="C251" s="124"/>
      <c r="D251" s="124"/>
      <c r="E251" s="124"/>
      <c r="F251" s="124"/>
      <c r="G251" s="124"/>
      <c r="H251" s="124"/>
      <c r="I251" s="124"/>
      <c r="J251" s="124"/>
      <c r="K251" s="401"/>
      <c r="L251" s="402"/>
      <c r="M251" s="402"/>
      <c r="N251" s="402"/>
      <c r="O251" s="402"/>
      <c r="P251" s="402"/>
      <c r="Q251" s="402"/>
      <c r="R251" s="124"/>
      <c r="S251" s="124"/>
    </row>
    <row r="252" spans="1:19" ht="12.75" customHeight="1">
      <c r="A252" s="399"/>
      <c r="B252" s="400"/>
      <c r="C252" s="124"/>
      <c r="D252" s="124"/>
      <c r="E252" s="124"/>
      <c r="F252" s="124"/>
      <c r="G252" s="124"/>
      <c r="H252" s="124"/>
      <c r="I252" s="124"/>
      <c r="J252" s="124"/>
      <c r="K252" s="401"/>
      <c r="L252" s="402"/>
      <c r="M252" s="402"/>
      <c r="N252" s="402"/>
      <c r="O252" s="402"/>
      <c r="P252" s="402"/>
      <c r="Q252" s="402"/>
      <c r="R252" s="124"/>
      <c r="S252" s="124"/>
    </row>
    <row r="253" spans="1:19" ht="12.75" customHeight="1">
      <c r="A253" s="399"/>
      <c r="B253" s="400"/>
      <c r="C253" s="124"/>
      <c r="D253" s="124"/>
      <c r="E253" s="124"/>
      <c r="F253" s="124"/>
      <c r="G253" s="124"/>
      <c r="H253" s="124"/>
      <c r="I253" s="124"/>
      <c r="J253" s="124"/>
      <c r="K253" s="401"/>
      <c r="L253" s="402"/>
      <c r="M253" s="402"/>
      <c r="N253" s="402"/>
      <c r="O253" s="402"/>
      <c r="P253" s="402"/>
      <c r="Q253" s="402"/>
      <c r="R253" s="124"/>
      <c r="S253" s="124"/>
    </row>
    <row r="254" spans="1:19" ht="12.75" customHeight="1">
      <c r="A254" s="399"/>
      <c r="B254" s="400"/>
      <c r="C254" s="124"/>
      <c r="D254" s="124"/>
      <c r="E254" s="124"/>
      <c r="F254" s="124"/>
      <c r="G254" s="124"/>
      <c r="H254" s="124"/>
      <c r="I254" s="124"/>
      <c r="J254" s="124"/>
      <c r="K254" s="401"/>
      <c r="L254" s="402"/>
      <c r="M254" s="402"/>
      <c r="N254" s="402"/>
      <c r="O254" s="402"/>
      <c r="P254" s="402"/>
      <c r="Q254" s="402"/>
      <c r="R254" s="124"/>
      <c r="S254" s="124"/>
    </row>
    <row r="255" spans="1:19" ht="12.75" customHeight="1">
      <c r="A255" s="399"/>
      <c r="B255" s="400"/>
      <c r="C255" s="124"/>
      <c r="D255" s="124"/>
      <c r="E255" s="124"/>
      <c r="F255" s="124"/>
      <c r="G255" s="124"/>
      <c r="H255" s="124"/>
      <c r="I255" s="124"/>
      <c r="J255" s="124"/>
      <c r="K255" s="401"/>
      <c r="L255" s="402"/>
      <c r="M255" s="402"/>
      <c r="N255" s="402"/>
      <c r="O255" s="402"/>
      <c r="P255" s="402"/>
      <c r="Q255" s="402"/>
      <c r="R255" s="124"/>
      <c r="S255" s="124"/>
    </row>
    <row r="256" spans="1:19" ht="12.75" customHeight="1">
      <c r="A256" s="399"/>
      <c r="B256" s="400"/>
      <c r="C256" s="124"/>
      <c r="D256" s="124"/>
      <c r="E256" s="124"/>
      <c r="F256" s="124"/>
      <c r="G256" s="124"/>
      <c r="H256" s="124"/>
      <c r="I256" s="124"/>
      <c r="J256" s="124"/>
      <c r="K256" s="401"/>
      <c r="L256" s="402"/>
      <c r="M256" s="402"/>
      <c r="N256" s="402"/>
      <c r="O256" s="402"/>
      <c r="P256" s="402"/>
      <c r="Q256" s="402"/>
      <c r="R256" s="124"/>
      <c r="S256" s="124"/>
    </row>
    <row r="257" spans="1:19" ht="12.75" customHeight="1">
      <c r="A257" s="399"/>
      <c r="B257" s="400"/>
      <c r="C257" s="124"/>
      <c r="D257" s="124"/>
      <c r="E257" s="124"/>
      <c r="F257" s="124"/>
      <c r="G257" s="124"/>
      <c r="H257" s="124"/>
      <c r="I257" s="124"/>
      <c r="J257" s="124"/>
      <c r="K257" s="401"/>
      <c r="L257" s="402"/>
      <c r="M257" s="402"/>
      <c r="N257" s="402"/>
      <c r="O257" s="402"/>
      <c r="P257" s="402"/>
      <c r="Q257" s="402"/>
      <c r="R257" s="124"/>
      <c r="S257" s="124"/>
    </row>
    <row r="258" spans="1:19" ht="12.75" customHeight="1">
      <c r="A258" s="399"/>
      <c r="B258" s="400"/>
      <c r="C258" s="124"/>
      <c r="D258" s="124"/>
      <c r="E258" s="124"/>
      <c r="F258" s="124"/>
      <c r="G258" s="124"/>
      <c r="H258" s="124"/>
      <c r="I258" s="124"/>
      <c r="J258" s="124"/>
      <c r="K258" s="401"/>
      <c r="L258" s="402"/>
      <c r="M258" s="402"/>
      <c r="N258" s="402"/>
      <c r="O258" s="402"/>
      <c r="P258" s="402"/>
      <c r="Q258" s="402"/>
      <c r="R258" s="124"/>
      <c r="S258" s="124"/>
    </row>
    <row r="259" spans="1:19" ht="12.75" customHeight="1">
      <c r="A259" s="399"/>
      <c r="B259" s="400"/>
      <c r="C259" s="124"/>
      <c r="D259" s="124"/>
      <c r="E259" s="124"/>
      <c r="F259" s="124"/>
      <c r="G259" s="124"/>
      <c r="H259" s="124"/>
      <c r="I259" s="124"/>
      <c r="J259" s="124"/>
      <c r="K259" s="401"/>
      <c r="L259" s="402"/>
      <c r="M259" s="402"/>
      <c r="N259" s="402"/>
      <c r="O259" s="402"/>
      <c r="P259" s="402"/>
      <c r="Q259" s="402"/>
      <c r="R259" s="124"/>
      <c r="S259" s="124"/>
    </row>
    <row r="260" spans="1:19" ht="12.75" customHeight="1">
      <c r="A260" s="399"/>
      <c r="B260" s="400"/>
      <c r="C260" s="124"/>
      <c r="D260" s="124"/>
      <c r="E260" s="124"/>
      <c r="F260" s="124"/>
      <c r="G260" s="124"/>
      <c r="H260" s="124"/>
      <c r="I260" s="124"/>
      <c r="J260" s="124"/>
      <c r="K260" s="401"/>
      <c r="L260" s="402"/>
      <c r="M260" s="402"/>
      <c r="N260" s="402"/>
      <c r="O260" s="402"/>
      <c r="P260" s="402"/>
      <c r="Q260" s="402"/>
      <c r="R260" s="124"/>
      <c r="S260" s="124"/>
    </row>
    <row r="261" spans="1:19" ht="12.75" customHeight="1">
      <c r="A261" s="399"/>
      <c r="B261" s="400"/>
      <c r="C261" s="124"/>
      <c r="D261" s="124"/>
      <c r="E261" s="124"/>
      <c r="F261" s="124"/>
      <c r="G261" s="124"/>
      <c r="H261" s="124"/>
      <c r="I261" s="124"/>
      <c r="J261" s="124"/>
      <c r="K261" s="401"/>
      <c r="L261" s="402"/>
      <c r="M261" s="402"/>
      <c r="N261" s="402"/>
      <c r="O261" s="402"/>
      <c r="P261" s="402"/>
      <c r="Q261" s="402"/>
      <c r="R261" s="124"/>
      <c r="S261" s="124"/>
    </row>
    <row r="262" spans="1:19" ht="12.75" customHeight="1">
      <c r="A262" s="399"/>
      <c r="B262" s="400"/>
      <c r="C262" s="124"/>
      <c r="D262" s="124"/>
      <c r="E262" s="124"/>
      <c r="F262" s="124"/>
      <c r="G262" s="124"/>
      <c r="H262" s="124"/>
      <c r="I262" s="124"/>
      <c r="J262" s="124"/>
      <c r="K262" s="401"/>
      <c r="L262" s="402"/>
      <c r="M262" s="402"/>
      <c r="N262" s="402"/>
      <c r="O262" s="402"/>
      <c r="P262" s="402"/>
      <c r="Q262" s="402"/>
      <c r="R262" s="124"/>
      <c r="S262" s="124"/>
    </row>
    <row r="263" spans="1:19" ht="12.75" customHeight="1">
      <c r="A263" s="399"/>
      <c r="B263" s="400"/>
      <c r="C263" s="124"/>
      <c r="D263" s="124"/>
      <c r="E263" s="124"/>
      <c r="F263" s="124"/>
      <c r="G263" s="124"/>
      <c r="H263" s="124"/>
      <c r="I263" s="124"/>
      <c r="J263" s="124"/>
      <c r="K263" s="401"/>
      <c r="L263" s="402"/>
      <c r="M263" s="402"/>
      <c r="N263" s="402"/>
      <c r="O263" s="402"/>
      <c r="P263" s="402"/>
      <c r="Q263" s="402"/>
      <c r="R263" s="124"/>
      <c r="S263" s="124"/>
    </row>
    <row r="264" spans="1:19" ht="12.75" customHeight="1">
      <c r="A264" s="399"/>
      <c r="B264" s="400"/>
      <c r="C264" s="124"/>
      <c r="D264" s="124"/>
      <c r="E264" s="124"/>
      <c r="F264" s="124"/>
      <c r="G264" s="124"/>
      <c r="H264" s="124"/>
      <c r="I264" s="124"/>
      <c r="J264" s="124"/>
      <c r="K264" s="401"/>
      <c r="L264" s="402"/>
      <c r="M264" s="402"/>
      <c r="N264" s="402"/>
      <c r="O264" s="402"/>
      <c r="P264" s="402"/>
      <c r="Q264" s="402"/>
      <c r="R264" s="124"/>
      <c r="S264" s="124"/>
    </row>
    <row r="265" spans="1:19" ht="12.75" customHeight="1">
      <c r="A265" s="399"/>
      <c r="B265" s="400"/>
      <c r="C265" s="124"/>
      <c r="D265" s="124"/>
      <c r="E265" s="124"/>
      <c r="F265" s="124"/>
      <c r="G265" s="124"/>
      <c r="H265" s="124"/>
      <c r="I265" s="124"/>
      <c r="J265" s="124"/>
      <c r="K265" s="401"/>
      <c r="L265" s="402"/>
      <c r="M265" s="402"/>
      <c r="N265" s="402"/>
      <c r="O265" s="402"/>
      <c r="P265" s="402"/>
      <c r="Q265" s="402"/>
      <c r="R265" s="124"/>
      <c r="S265" s="124"/>
    </row>
    <row r="266" spans="1:19" ht="12.75" customHeight="1">
      <c r="A266" s="399"/>
      <c r="B266" s="400"/>
      <c r="C266" s="124"/>
      <c r="D266" s="124"/>
      <c r="E266" s="124"/>
      <c r="F266" s="124"/>
      <c r="G266" s="124"/>
      <c r="H266" s="124"/>
      <c r="I266" s="124"/>
      <c r="J266" s="124"/>
      <c r="K266" s="401"/>
      <c r="L266" s="402"/>
      <c r="M266" s="402"/>
      <c r="N266" s="402"/>
      <c r="O266" s="402"/>
      <c r="P266" s="402"/>
      <c r="Q266" s="402"/>
      <c r="R266" s="124"/>
      <c r="S266" s="124"/>
    </row>
    <row r="267" spans="1:19" ht="12.75" customHeight="1">
      <c r="A267" s="399"/>
      <c r="B267" s="400"/>
      <c r="C267" s="124"/>
      <c r="D267" s="124"/>
      <c r="E267" s="124"/>
      <c r="F267" s="124"/>
      <c r="G267" s="124"/>
      <c r="H267" s="124"/>
      <c r="I267" s="124"/>
      <c r="J267" s="124"/>
      <c r="K267" s="401"/>
      <c r="L267" s="402"/>
      <c r="M267" s="402"/>
      <c r="N267" s="402"/>
      <c r="O267" s="402"/>
      <c r="P267" s="402"/>
      <c r="Q267" s="402"/>
      <c r="R267" s="124"/>
      <c r="S267" s="124"/>
    </row>
    <row r="268" spans="1:19" ht="12.75" customHeight="1">
      <c r="A268" s="399"/>
      <c r="B268" s="400"/>
      <c r="C268" s="124"/>
      <c r="D268" s="124"/>
      <c r="E268" s="124"/>
      <c r="F268" s="124"/>
      <c r="G268" s="124"/>
      <c r="H268" s="124"/>
      <c r="I268" s="124"/>
      <c r="J268" s="124"/>
      <c r="K268" s="401"/>
      <c r="L268" s="402"/>
      <c r="M268" s="402"/>
      <c r="N268" s="402"/>
      <c r="O268" s="402"/>
      <c r="P268" s="402"/>
      <c r="Q268" s="402"/>
      <c r="R268" s="124"/>
      <c r="S268" s="124"/>
    </row>
    <row r="269" spans="1:19" ht="12.75" customHeight="1">
      <c r="A269" s="399"/>
      <c r="B269" s="400"/>
      <c r="C269" s="124"/>
      <c r="D269" s="124"/>
      <c r="E269" s="124"/>
      <c r="F269" s="124"/>
      <c r="G269" s="124"/>
      <c r="H269" s="124"/>
      <c r="I269" s="124"/>
      <c r="J269" s="124"/>
      <c r="K269" s="401"/>
      <c r="L269" s="402"/>
      <c r="M269" s="402"/>
      <c r="N269" s="402"/>
      <c r="O269" s="402"/>
      <c r="P269" s="402"/>
      <c r="Q269" s="402"/>
      <c r="R269" s="124"/>
      <c r="S269" s="124"/>
    </row>
    <row r="270" spans="1:19" ht="12.75" customHeight="1">
      <c r="A270" s="399"/>
      <c r="B270" s="400"/>
      <c r="C270" s="124"/>
      <c r="D270" s="124"/>
      <c r="E270" s="124"/>
      <c r="F270" s="124"/>
      <c r="G270" s="124"/>
      <c r="H270" s="124"/>
      <c r="I270" s="124"/>
      <c r="J270" s="124"/>
      <c r="K270" s="401"/>
      <c r="L270" s="402"/>
      <c r="M270" s="402"/>
      <c r="N270" s="402"/>
      <c r="O270" s="402"/>
      <c r="P270" s="402"/>
      <c r="Q270" s="402"/>
      <c r="R270" s="124"/>
      <c r="S270" s="124"/>
    </row>
    <row r="271" spans="1:19" ht="12.75" customHeight="1">
      <c r="A271" s="399"/>
      <c r="B271" s="400"/>
      <c r="C271" s="124"/>
      <c r="D271" s="124"/>
      <c r="E271" s="124"/>
      <c r="F271" s="124"/>
      <c r="G271" s="124"/>
      <c r="H271" s="124"/>
      <c r="I271" s="124"/>
      <c r="J271" s="124"/>
      <c r="K271" s="401"/>
      <c r="L271" s="402"/>
      <c r="M271" s="402"/>
      <c r="N271" s="402"/>
      <c r="O271" s="402"/>
      <c r="P271" s="402"/>
      <c r="Q271" s="402"/>
      <c r="R271" s="124"/>
      <c r="S271" s="124"/>
    </row>
    <row r="272" spans="1:19" ht="12.75" customHeight="1">
      <c r="A272" s="399"/>
      <c r="B272" s="400"/>
      <c r="C272" s="124"/>
      <c r="D272" s="124"/>
      <c r="E272" s="124"/>
      <c r="F272" s="124"/>
      <c r="G272" s="124"/>
      <c r="H272" s="124"/>
      <c r="I272" s="124"/>
      <c r="J272" s="124"/>
      <c r="K272" s="401"/>
      <c r="L272" s="402"/>
      <c r="M272" s="402"/>
      <c r="N272" s="402"/>
      <c r="O272" s="402"/>
      <c r="P272" s="402"/>
      <c r="Q272" s="402"/>
      <c r="R272" s="124"/>
      <c r="S272" s="124"/>
    </row>
    <row r="273" spans="1:19" ht="12.75" customHeight="1">
      <c r="A273" s="399"/>
      <c r="B273" s="400"/>
      <c r="C273" s="124"/>
      <c r="D273" s="124"/>
      <c r="E273" s="124"/>
      <c r="F273" s="124"/>
      <c r="G273" s="124"/>
      <c r="H273" s="124"/>
      <c r="I273" s="124"/>
      <c r="J273" s="124"/>
      <c r="K273" s="401"/>
      <c r="L273" s="402"/>
      <c r="M273" s="402"/>
      <c r="N273" s="402"/>
      <c r="O273" s="402"/>
      <c r="P273" s="402"/>
      <c r="Q273" s="402"/>
      <c r="R273" s="124"/>
      <c r="S273" s="124"/>
    </row>
    <row r="274" spans="1:19" ht="12.75" customHeight="1">
      <c r="A274" s="399"/>
      <c r="B274" s="400"/>
      <c r="C274" s="124"/>
      <c r="D274" s="124"/>
      <c r="E274" s="124"/>
      <c r="F274" s="124"/>
      <c r="G274" s="124"/>
      <c r="H274" s="124"/>
      <c r="I274" s="124"/>
      <c r="J274" s="124"/>
      <c r="K274" s="401"/>
      <c r="L274" s="402"/>
      <c r="M274" s="402"/>
      <c r="N274" s="402"/>
      <c r="O274" s="402"/>
      <c r="P274" s="402"/>
      <c r="Q274" s="402"/>
      <c r="R274" s="124"/>
      <c r="S274" s="124"/>
    </row>
    <row r="275" spans="1:19" ht="12.75" customHeight="1">
      <c r="A275" s="399"/>
      <c r="B275" s="400"/>
      <c r="C275" s="124"/>
      <c r="D275" s="124"/>
      <c r="E275" s="124"/>
      <c r="F275" s="124"/>
      <c r="G275" s="124"/>
      <c r="H275" s="124"/>
      <c r="I275" s="124"/>
      <c r="J275" s="124"/>
      <c r="K275" s="401"/>
      <c r="L275" s="402"/>
      <c r="M275" s="402"/>
      <c r="N275" s="402"/>
      <c r="O275" s="402"/>
      <c r="P275" s="402"/>
      <c r="Q275" s="402"/>
      <c r="R275" s="124"/>
      <c r="S275" s="124"/>
    </row>
    <row r="276" spans="1:19" ht="12.75" customHeight="1">
      <c r="A276" s="399"/>
      <c r="B276" s="400"/>
      <c r="C276" s="124"/>
      <c r="D276" s="124"/>
      <c r="E276" s="124"/>
      <c r="F276" s="124"/>
      <c r="G276" s="124"/>
      <c r="H276" s="124"/>
      <c r="I276" s="124"/>
      <c r="J276" s="124"/>
      <c r="K276" s="401"/>
      <c r="L276" s="402"/>
      <c r="M276" s="402"/>
      <c r="N276" s="402"/>
      <c r="O276" s="402"/>
      <c r="P276" s="402"/>
      <c r="Q276" s="402"/>
      <c r="R276" s="124"/>
      <c r="S276" s="124"/>
    </row>
    <row r="277" spans="1:19" ht="12.75" customHeight="1">
      <c r="A277" s="399"/>
      <c r="B277" s="400"/>
      <c r="C277" s="124"/>
      <c r="D277" s="124"/>
      <c r="E277" s="124"/>
      <c r="F277" s="124"/>
      <c r="G277" s="124"/>
      <c r="H277" s="124"/>
      <c r="I277" s="124"/>
      <c r="J277" s="124"/>
      <c r="K277" s="401"/>
      <c r="L277" s="402"/>
      <c r="M277" s="402"/>
      <c r="N277" s="402"/>
      <c r="O277" s="402"/>
      <c r="P277" s="402"/>
      <c r="Q277" s="402"/>
      <c r="R277" s="124"/>
      <c r="S277" s="124"/>
    </row>
    <row r="278" spans="1:19" ht="12.75" customHeight="1">
      <c r="A278" s="399"/>
      <c r="B278" s="400"/>
      <c r="C278" s="124"/>
      <c r="D278" s="124"/>
      <c r="E278" s="124"/>
      <c r="F278" s="124"/>
      <c r="G278" s="124"/>
      <c r="H278" s="124"/>
      <c r="I278" s="124"/>
      <c r="J278" s="124"/>
      <c r="K278" s="401"/>
      <c r="L278" s="402"/>
      <c r="M278" s="402"/>
      <c r="N278" s="402"/>
      <c r="O278" s="402"/>
      <c r="P278" s="402"/>
      <c r="Q278" s="402"/>
      <c r="R278" s="124"/>
      <c r="S278" s="124"/>
    </row>
    <row r="279" spans="1:19" ht="12.75" customHeight="1">
      <c r="A279" s="399"/>
      <c r="B279" s="400"/>
      <c r="C279" s="124"/>
      <c r="D279" s="124"/>
      <c r="E279" s="124"/>
      <c r="F279" s="124"/>
      <c r="G279" s="124"/>
      <c r="H279" s="124"/>
      <c r="I279" s="124"/>
      <c r="J279" s="124"/>
      <c r="K279" s="401"/>
      <c r="L279" s="402"/>
      <c r="M279" s="402"/>
      <c r="N279" s="402"/>
      <c r="O279" s="402"/>
      <c r="P279" s="402"/>
      <c r="Q279" s="402"/>
      <c r="R279" s="124"/>
      <c r="S279" s="124"/>
    </row>
    <row r="280" spans="1:19" ht="12.75" customHeight="1">
      <c r="A280" s="399"/>
      <c r="B280" s="400"/>
      <c r="C280" s="124"/>
      <c r="D280" s="124"/>
      <c r="E280" s="124"/>
      <c r="F280" s="124"/>
      <c r="G280" s="124"/>
      <c r="H280" s="124"/>
      <c r="I280" s="124"/>
      <c r="J280" s="124"/>
      <c r="K280" s="401"/>
      <c r="L280" s="402"/>
      <c r="M280" s="402"/>
      <c r="N280" s="402"/>
      <c r="O280" s="402"/>
      <c r="P280" s="402"/>
      <c r="Q280" s="402"/>
      <c r="R280" s="124"/>
      <c r="S280" s="124"/>
    </row>
    <row r="281" spans="1:19" ht="12.75" customHeight="1">
      <c r="A281" s="399"/>
      <c r="B281" s="400"/>
      <c r="C281" s="124"/>
      <c r="D281" s="124"/>
      <c r="E281" s="124"/>
      <c r="F281" s="124"/>
      <c r="G281" s="124"/>
      <c r="H281" s="124"/>
      <c r="I281" s="124"/>
      <c r="J281" s="124"/>
      <c r="K281" s="401"/>
      <c r="L281" s="402"/>
      <c r="M281" s="402"/>
      <c r="N281" s="402"/>
      <c r="O281" s="402"/>
      <c r="P281" s="402"/>
      <c r="Q281" s="402"/>
      <c r="R281" s="124"/>
      <c r="S281" s="124"/>
    </row>
    <row r="282" spans="1:19" ht="12.75" customHeight="1">
      <c r="A282" s="399"/>
      <c r="B282" s="400"/>
      <c r="C282" s="124"/>
      <c r="D282" s="124"/>
      <c r="E282" s="124"/>
      <c r="F282" s="124"/>
      <c r="G282" s="124"/>
      <c r="H282" s="124"/>
      <c r="I282" s="124"/>
      <c r="J282" s="124"/>
      <c r="K282" s="401"/>
      <c r="L282" s="402"/>
      <c r="M282" s="402"/>
      <c r="N282" s="402"/>
      <c r="O282" s="402"/>
      <c r="P282" s="402"/>
      <c r="Q282" s="402"/>
      <c r="R282" s="124"/>
      <c r="S282" s="124"/>
    </row>
    <row r="283" spans="1:19" ht="12.75" customHeight="1">
      <c r="A283" s="399"/>
      <c r="B283" s="400"/>
      <c r="C283" s="124"/>
      <c r="D283" s="124"/>
      <c r="E283" s="124"/>
      <c r="F283" s="124"/>
      <c r="G283" s="124"/>
      <c r="H283" s="124"/>
      <c r="I283" s="124"/>
      <c r="J283" s="124"/>
      <c r="K283" s="401"/>
      <c r="L283" s="402"/>
      <c r="M283" s="402"/>
      <c r="N283" s="402"/>
      <c r="O283" s="402"/>
      <c r="P283" s="402"/>
      <c r="Q283" s="402"/>
      <c r="R283" s="124"/>
      <c r="S283" s="124"/>
    </row>
    <row r="284" spans="1:19" ht="12.75" customHeight="1">
      <c r="A284" s="399"/>
      <c r="B284" s="400"/>
      <c r="C284" s="124"/>
      <c r="D284" s="124"/>
      <c r="E284" s="124"/>
      <c r="F284" s="124"/>
      <c r="G284" s="124"/>
      <c r="H284" s="124"/>
      <c r="I284" s="124"/>
      <c r="J284" s="124"/>
      <c r="K284" s="401"/>
      <c r="L284" s="402"/>
      <c r="M284" s="402"/>
      <c r="N284" s="402"/>
      <c r="O284" s="402"/>
      <c r="P284" s="402"/>
      <c r="Q284" s="402"/>
      <c r="R284" s="124"/>
      <c r="S284" s="124"/>
    </row>
    <row r="285" spans="1:19" ht="12.75" customHeight="1">
      <c r="A285" s="399"/>
      <c r="B285" s="400"/>
      <c r="C285" s="124"/>
      <c r="D285" s="124"/>
      <c r="E285" s="124"/>
      <c r="F285" s="124"/>
      <c r="G285" s="124"/>
      <c r="H285" s="124"/>
      <c r="I285" s="124"/>
      <c r="J285" s="124"/>
      <c r="K285" s="401"/>
      <c r="L285" s="402"/>
      <c r="M285" s="402"/>
      <c r="N285" s="402"/>
      <c r="O285" s="402"/>
      <c r="P285" s="402"/>
      <c r="Q285" s="402"/>
      <c r="R285" s="124"/>
      <c r="S285" s="124"/>
    </row>
    <row r="286" spans="1:19" ht="12.75" customHeight="1">
      <c r="A286" s="399"/>
      <c r="B286" s="400"/>
      <c r="C286" s="124"/>
      <c r="D286" s="124"/>
      <c r="E286" s="124"/>
      <c r="F286" s="124"/>
      <c r="G286" s="124"/>
      <c r="H286" s="124"/>
      <c r="I286" s="124"/>
      <c r="J286" s="124"/>
      <c r="K286" s="401"/>
      <c r="L286" s="402"/>
      <c r="M286" s="402"/>
      <c r="N286" s="402"/>
      <c r="O286" s="402"/>
      <c r="P286" s="402"/>
      <c r="Q286" s="402"/>
      <c r="R286" s="124"/>
      <c r="S286" s="124"/>
    </row>
    <row r="287" spans="1:19" ht="12.75" customHeight="1">
      <c r="A287" s="399"/>
      <c r="B287" s="400"/>
      <c r="C287" s="124"/>
      <c r="D287" s="124"/>
      <c r="E287" s="124"/>
      <c r="F287" s="124"/>
      <c r="G287" s="124"/>
      <c r="H287" s="124"/>
      <c r="I287" s="124"/>
      <c r="J287" s="124"/>
      <c r="K287" s="401"/>
      <c r="L287" s="402"/>
      <c r="M287" s="402"/>
      <c r="N287" s="402"/>
      <c r="O287" s="402"/>
      <c r="P287" s="402"/>
      <c r="Q287" s="402"/>
      <c r="R287" s="124"/>
      <c r="S287" s="124"/>
    </row>
    <row r="288" spans="1:19" ht="12.75" customHeight="1">
      <c r="A288" s="399"/>
      <c r="B288" s="400"/>
      <c r="C288" s="124"/>
      <c r="D288" s="124"/>
      <c r="E288" s="124"/>
      <c r="F288" s="124"/>
      <c r="G288" s="124"/>
      <c r="H288" s="124"/>
      <c r="I288" s="124"/>
      <c r="J288" s="124"/>
      <c r="K288" s="401"/>
      <c r="L288" s="402"/>
      <c r="M288" s="402"/>
      <c r="N288" s="402"/>
      <c r="O288" s="402"/>
      <c r="P288" s="402"/>
      <c r="Q288" s="402"/>
      <c r="R288" s="124"/>
      <c r="S288" s="124"/>
    </row>
    <row r="289" spans="1:19" ht="12.75" customHeight="1">
      <c r="A289" s="399"/>
      <c r="B289" s="400"/>
      <c r="C289" s="124"/>
      <c r="D289" s="124"/>
      <c r="E289" s="124"/>
      <c r="F289" s="124"/>
      <c r="G289" s="124"/>
      <c r="H289" s="124"/>
      <c r="I289" s="124"/>
      <c r="J289" s="124"/>
      <c r="K289" s="401"/>
      <c r="L289" s="402"/>
      <c r="M289" s="402"/>
      <c r="N289" s="402"/>
      <c r="O289" s="402"/>
      <c r="P289" s="402"/>
      <c r="Q289" s="402"/>
      <c r="R289" s="124"/>
      <c r="S289" s="124"/>
    </row>
    <row r="290" spans="1:19" ht="12.75" customHeight="1">
      <c r="A290" s="399"/>
      <c r="B290" s="400"/>
      <c r="C290" s="124"/>
      <c r="D290" s="124"/>
      <c r="E290" s="124"/>
      <c r="F290" s="124"/>
      <c r="G290" s="124"/>
      <c r="H290" s="124"/>
      <c r="I290" s="124"/>
      <c r="J290" s="124"/>
      <c r="K290" s="401"/>
      <c r="L290" s="402"/>
      <c r="M290" s="402"/>
      <c r="N290" s="402"/>
      <c r="O290" s="402"/>
      <c r="P290" s="402"/>
      <c r="Q290" s="402"/>
      <c r="R290" s="124"/>
      <c r="S290" s="124"/>
    </row>
    <row r="291" spans="1:19" ht="12.75" customHeight="1">
      <c r="A291" s="399"/>
      <c r="B291" s="400"/>
      <c r="C291" s="124"/>
      <c r="D291" s="124"/>
      <c r="E291" s="124"/>
      <c r="F291" s="124"/>
      <c r="G291" s="124"/>
      <c r="H291" s="124"/>
      <c r="I291" s="124"/>
      <c r="J291" s="124"/>
      <c r="K291" s="401"/>
      <c r="L291" s="402"/>
      <c r="M291" s="402"/>
      <c r="N291" s="402"/>
      <c r="O291" s="402"/>
      <c r="P291" s="402"/>
      <c r="Q291" s="402"/>
      <c r="R291" s="124"/>
      <c r="S291" s="124"/>
    </row>
    <row r="292" spans="1:19" ht="12.75" customHeight="1">
      <c r="A292" s="399"/>
      <c r="B292" s="400"/>
      <c r="C292" s="124"/>
      <c r="D292" s="124"/>
      <c r="E292" s="124"/>
      <c r="F292" s="124"/>
      <c r="G292" s="124"/>
      <c r="H292" s="124"/>
      <c r="I292" s="124"/>
      <c r="J292" s="124"/>
      <c r="K292" s="401"/>
      <c r="L292" s="402"/>
      <c r="M292" s="402"/>
      <c r="N292" s="402"/>
      <c r="O292" s="402"/>
      <c r="P292" s="402"/>
      <c r="Q292" s="402"/>
      <c r="R292" s="124"/>
      <c r="S292" s="124"/>
    </row>
    <row r="293" spans="1:19" ht="12.75" customHeight="1">
      <c r="A293" s="399"/>
      <c r="B293" s="400"/>
      <c r="C293" s="124"/>
      <c r="D293" s="124"/>
      <c r="E293" s="124"/>
      <c r="F293" s="124"/>
      <c r="G293" s="124"/>
      <c r="H293" s="124"/>
      <c r="I293" s="124"/>
      <c r="J293" s="124"/>
      <c r="K293" s="401"/>
      <c r="L293" s="402"/>
      <c r="M293" s="402"/>
      <c r="N293" s="402"/>
      <c r="O293" s="402"/>
      <c r="P293" s="402"/>
      <c r="Q293" s="402"/>
      <c r="R293" s="124"/>
      <c r="S293" s="124"/>
    </row>
    <row r="294" spans="1:19" ht="12.75" customHeight="1">
      <c r="A294" s="399"/>
      <c r="B294" s="400"/>
      <c r="C294" s="124"/>
      <c r="D294" s="124"/>
      <c r="E294" s="124"/>
      <c r="F294" s="124"/>
      <c r="G294" s="124"/>
      <c r="H294" s="124"/>
      <c r="I294" s="124"/>
      <c r="J294" s="124"/>
      <c r="K294" s="401"/>
      <c r="L294" s="402"/>
      <c r="M294" s="402"/>
      <c r="N294" s="402"/>
      <c r="O294" s="402"/>
      <c r="P294" s="402"/>
      <c r="Q294" s="402"/>
      <c r="R294" s="124"/>
      <c r="S294" s="124"/>
    </row>
    <row r="295" spans="1:19" ht="12.75" customHeight="1">
      <c r="A295" s="399"/>
      <c r="B295" s="400"/>
      <c r="C295" s="124"/>
      <c r="D295" s="124"/>
      <c r="E295" s="124"/>
      <c r="F295" s="124"/>
      <c r="G295" s="124"/>
      <c r="H295" s="124"/>
      <c r="I295" s="124"/>
      <c r="J295" s="124"/>
      <c r="K295" s="401"/>
      <c r="L295" s="402"/>
      <c r="M295" s="402"/>
      <c r="N295" s="402"/>
      <c r="O295" s="402"/>
      <c r="P295" s="402"/>
      <c r="Q295" s="402"/>
      <c r="R295" s="124"/>
      <c r="S295" s="124"/>
    </row>
    <row r="296" spans="1:19" ht="12.75" customHeight="1">
      <c r="A296" s="399"/>
      <c r="B296" s="400"/>
      <c r="C296" s="124"/>
      <c r="D296" s="124"/>
      <c r="E296" s="124"/>
      <c r="F296" s="124"/>
      <c r="G296" s="124"/>
      <c r="H296" s="124"/>
      <c r="I296" s="124"/>
      <c r="J296" s="124"/>
      <c r="K296" s="401"/>
      <c r="L296" s="402"/>
      <c r="M296" s="402"/>
      <c r="N296" s="402"/>
      <c r="O296" s="402"/>
      <c r="P296" s="402"/>
      <c r="Q296" s="402"/>
      <c r="R296" s="124"/>
      <c r="S296" s="124"/>
    </row>
    <row r="297" spans="1:19" ht="12.75" customHeight="1">
      <c r="A297" s="399"/>
      <c r="B297" s="400"/>
      <c r="C297" s="124"/>
      <c r="D297" s="124"/>
      <c r="E297" s="124"/>
      <c r="F297" s="124"/>
      <c r="G297" s="124"/>
      <c r="H297" s="124"/>
      <c r="I297" s="124"/>
      <c r="J297" s="124"/>
      <c r="K297" s="401"/>
      <c r="L297" s="402"/>
      <c r="M297" s="402"/>
      <c r="N297" s="402"/>
      <c r="O297" s="402"/>
      <c r="P297" s="402"/>
      <c r="Q297" s="402"/>
      <c r="R297" s="124"/>
      <c r="S297" s="124"/>
    </row>
    <row r="298" spans="1:19" ht="12.75" customHeight="1">
      <c r="A298" s="399"/>
      <c r="B298" s="400"/>
      <c r="C298" s="124"/>
      <c r="D298" s="124"/>
      <c r="E298" s="124"/>
      <c r="F298" s="124"/>
      <c r="G298" s="124"/>
      <c r="H298" s="124"/>
      <c r="I298" s="124"/>
      <c r="J298" s="124"/>
      <c r="K298" s="401"/>
      <c r="L298" s="402"/>
      <c r="M298" s="402"/>
      <c r="N298" s="402"/>
      <c r="O298" s="402"/>
      <c r="P298" s="402"/>
      <c r="Q298" s="402"/>
      <c r="R298" s="124"/>
      <c r="S298" s="124"/>
    </row>
    <row r="299" spans="1:19" ht="12.75" customHeight="1">
      <c r="A299" s="399"/>
      <c r="B299" s="400"/>
      <c r="C299" s="124"/>
      <c r="D299" s="124"/>
      <c r="E299" s="124"/>
      <c r="F299" s="124"/>
      <c r="G299" s="124"/>
      <c r="H299" s="124"/>
      <c r="I299" s="124"/>
      <c r="J299" s="124"/>
      <c r="K299" s="401"/>
      <c r="L299" s="402"/>
      <c r="M299" s="402"/>
      <c r="N299" s="402"/>
      <c r="O299" s="402"/>
      <c r="P299" s="402"/>
      <c r="Q299" s="402"/>
      <c r="R299" s="124"/>
      <c r="S299" s="124"/>
    </row>
    <row r="300" spans="1:19" ht="12.75" customHeight="1">
      <c r="A300" s="399"/>
      <c r="B300" s="400"/>
      <c r="C300" s="124"/>
      <c r="D300" s="124"/>
      <c r="E300" s="124"/>
      <c r="F300" s="124"/>
      <c r="G300" s="124"/>
      <c r="H300" s="124"/>
      <c r="I300" s="124"/>
      <c r="J300" s="124"/>
      <c r="K300" s="401"/>
      <c r="L300" s="402"/>
      <c r="M300" s="402"/>
      <c r="N300" s="402"/>
      <c r="O300" s="402"/>
      <c r="P300" s="402"/>
      <c r="Q300" s="402"/>
      <c r="R300" s="124"/>
      <c r="S300" s="124"/>
    </row>
    <row r="301" spans="1:19" ht="12.75" customHeight="1">
      <c r="A301" s="399"/>
      <c r="B301" s="400"/>
      <c r="C301" s="124"/>
      <c r="D301" s="124"/>
      <c r="E301" s="124"/>
      <c r="F301" s="124"/>
      <c r="G301" s="124"/>
      <c r="H301" s="124"/>
      <c r="I301" s="124"/>
      <c r="J301" s="124"/>
      <c r="K301" s="401"/>
      <c r="L301" s="402"/>
      <c r="M301" s="402"/>
      <c r="N301" s="402"/>
      <c r="O301" s="402"/>
      <c r="P301" s="402"/>
      <c r="Q301" s="402"/>
      <c r="R301" s="124"/>
      <c r="S301" s="124"/>
    </row>
    <row r="302" spans="1:19" ht="12.75" customHeight="1">
      <c r="A302" s="399"/>
      <c r="B302" s="400"/>
      <c r="C302" s="124"/>
      <c r="D302" s="124"/>
      <c r="E302" s="124"/>
      <c r="F302" s="124"/>
      <c r="G302" s="124"/>
      <c r="H302" s="124"/>
      <c r="I302" s="124"/>
      <c r="J302" s="124"/>
      <c r="K302" s="401"/>
      <c r="L302" s="402"/>
      <c r="M302" s="402"/>
      <c r="N302" s="402"/>
      <c r="O302" s="402"/>
      <c r="P302" s="402"/>
      <c r="Q302" s="402"/>
      <c r="R302" s="124"/>
      <c r="S302" s="124"/>
    </row>
    <row r="303" spans="1:19" ht="12.75" customHeight="1">
      <c r="A303" s="399"/>
      <c r="B303" s="400"/>
      <c r="C303" s="124"/>
      <c r="D303" s="124"/>
      <c r="E303" s="124"/>
      <c r="F303" s="124"/>
      <c r="G303" s="124"/>
      <c r="H303" s="124"/>
      <c r="I303" s="124"/>
      <c r="J303" s="124"/>
      <c r="K303" s="401"/>
      <c r="L303" s="402"/>
      <c r="M303" s="402"/>
      <c r="N303" s="402"/>
      <c r="O303" s="402"/>
      <c r="P303" s="402"/>
      <c r="Q303" s="402"/>
      <c r="R303" s="124"/>
      <c r="S303" s="124"/>
    </row>
    <row r="304" spans="1:19" ht="12.75" customHeight="1">
      <c r="A304" s="399"/>
      <c r="B304" s="400"/>
      <c r="C304" s="124"/>
      <c r="D304" s="124"/>
      <c r="E304" s="124"/>
      <c r="F304" s="124"/>
      <c r="G304" s="124"/>
      <c r="H304" s="124"/>
      <c r="I304" s="124"/>
      <c r="J304" s="124"/>
      <c r="K304" s="401"/>
      <c r="L304" s="402"/>
      <c r="M304" s="402"/>
      <c r="N304" s="402"/>
      <c r="O304" s="402"/>
      <c r="P304" s="402"/>
      <c r="Q304" s="402"/>
      <c r="R304" s="124"/>
      <c r="S304" s="124"/>
    </row>
    <row r="305" spans="1:19" ht="12.75" customHeight="1">
      <c r="A305" s="399"/>
      <c r="B305" s="400"/>
      <c r="C305" s="124"/>
      <c r="D305" s="124"/>
      <c r="E305" s="124"/>
      <c r="F305" s="124"/>
      <c r="G305" s="124"/>
      <c r="H305" s="124"/>
      <c r="I305" s="124"/>
      <c r="J305" s="124"/>
      <c r="K305" s="401"/>
      <c r="L305" s="402"/>
      <c r="M305" s="402"/>
      <c r="N305" s="402"/>
      <c r="O305" s="402"/>
      <c r="P305" s="402"/>
      <c r="Q305" s="402"/>
      <c r="R305" s="124"/>
      <c r="S305" s="124"/>
    </row>
    <row r="306" spans="1:19" ht="12.75" customHeight="1">
      <c r="A306" s="399"/>
      <c r="B306" s="400"/>
      <c r="C306" s="124"/>
      <c r="D306" s="124"/>
      <c r="E306" s="124"/>
      <c r="F306" s="124"/>
      <c r="G306" s="124"/>
      <c r="H306" s="124"/>
      <c r="I306" s="124"/>
      <c r="J306" s="124"/>
      <c r="K306" s="401"/>
      <c r="L306" s="402"/>
      <c r="M306" s="402"/>
      <c r="N306" s="402"/>
      <c r="O306" s="402"/>
      <c r="P306" s="402"/>
      <c r="Q306" s="402"/>
      <c r="R306" s="124"/>
      <c r="S306" s="124"/>
    </row>
    <row r="307" spans="1:19" ht="12.75" customHeight="1">
      <c r="A307" s="399"/>
      <c r="B307" s="400"/>
      <c r="C307" s="124"/>
      <c r="D307" s="124"/>
      <c r="E307" s="124"/>
      <c r="F307" s="124"/>
      <c r="G307" s="124"/>
      <c r="H307" s="124"/>
      <c r="I307" s="124"/>
      <c r="J307" s="124"/>
      <c r="K307" s="401"/>
      <c r="L307" s="402"/>
      <c r="M307" s="402"/>
      <c r="N307" s="402"/>
      <c r="O307" s="402"/>
      <c r="P307" s="402"/>
      <c r="Q307" s="402"/>
      <c r="R307" s="124"/>
      <c r="S307" s="124"/>
    </row>
    <row r="308" spans="1:19" ht="12.75" customHeight="1">
      <c r="A308" s="399"/>
      <c r="B308" s="400"/>
      <c r="C308" s="124"/>
      <c r="D308" s="124"/>
      <c r="E308" s="124"/>
      <c r="F308" s="124"/>
      <c r="G308" s="124"/>
      <c r="H308" s="124"/>
      <c r="I308" s="124"/>
      <c r="J308" s="124"/>
      <c r="K308" s="401"/>
      <c r="L308" s="402"/>
      <c r="M308" s="402"/>
      <c r="N308" s="402"/>
      <c r="O308" s="402"/>
      <c r="P308" s="402"/>
      <c r="Q308" s="402"/>
      <c r="R308" s="124"/>
      <c r="S308" s="124"/>
    </row>
    <row r="309" spans="1:19" ht="12.75" customHeight="1">
      <c r="A309" s="399"/>
      <c r="B309" s="400"/>
      <c r="C309" s="124"/>
      <c r="D309" s="124"/>
      <c r="E309" s="124"/>
      <c r="F309" s="124"/>
      <c r="G309" s="124"/>
      <c r="H309" s="124"/>
      <c r="I309" s="124"/>
      <c r="J309" s="124"/>
      <c r="K309" s="401"/>
      <c r="L309" s="402"/>
      <c r="M309" s="402"/>
      <c r="N309" s="402"/>
      <c r="O309" s="402"/>
      <c r="P309" s="402"/>
      <c r="Q309" s="402"/>
      <c r="R309" s="124"/>
      <c r="S309" s="124"/>
    </row>
    <row r="310" spans="1:19" ht="12.75" customHeight="1">
      <c r="A310" s="399"/>
      <c r="B310" s="400"/>
      <c r="C310" s="124"/>
      <c r="D310" s="124"/>
      <c r="E310" s="124"/>
      <c r="F310" s="124"/>
      <c r="G310" s="124"/>
      <c r="H310" s="124"/>
      <c r="I310" s="124"/>
      <c r="J310" s="124"/>
      <c r="K310" s="401"/>
      <c r="L310" s="402"/>
      <c r="M310" s="402"/>
      <c r="N310" s="402"/>
      <c r="O310" s="402"/>
      <c r="P310" s="402"/>
      <c r="Q310" s="402"/>
      <c r="R310" s="124"/>
      <c r="S310" s="124"/>
    </row>
    <row r="311" spans="1:19" ht="12.75" customHeight="1">
      <c r="A311" s="399"/>
      <c r="B311" s="400"/>
      <c r="C311" s="124"/>
      <c r="D311" s="124"/>
      <c r="E311" s="124"/>
      <c r="F311" s="124"/>
      <c r="G311" s="124"/>
      <c r="H311" s="124"/>
      <c r="I311" s="124"/>
      <c r="J311" s="124"/>
      <c r="K311" s="401"/>
      <c r="L311" s="402"/>
      <c r="M311" s="402"/>
      <c r="N311" s="402"/>
      <c r="O311" s="402"/>
      <c r="P311" s="402"/>
      <c r="Q311" s="402"/>
      <c r="R311" s="124"/>
      <c r="S311" s="124"/>
    </row>
    <row r="312" spans="1:19" ht="12.75" customHeight="1">
      <c r="A312" s="399"/>
      <c r="B312" s="400"/>
      <c r="C312" s="124"/>
      <c r="D312" s="124"/>
      <c r="E312" s="124"/>
      <c r="F312" s="124"/>
      <c r="G312" s="124"/>
      <c r="H312" s="124"/>
      <c r="I312" s="124"/>
      <c r="J312" s="124"/>
      <c r="K312" s="401"/>
      <c r="L312" s="402"/>
      <c r="M312" s="402"/>
      <c r="N312" s="402"/>
      <c r="O312" s="402"/>
      <c r="P312" s="402"/>
      <c r="Q312" s="402"/>
      <c r="R312" s="124"/>
      <c r="S312" s="124"/>
    </row>
    <row r="313" spans="1:19" ht="12.75" customHeight="1">
      <c r="A313" s="399"/>
      <c r="B313" s="400"/>
      <c r="C313" s="124"/>
      <c r="D313" s="124"/>
      <c r="E313" s="124"/>
      <c r="F313" s="124"/>
      <c r="G313" s="124"/>
      <c r="H313" s="124"/>
      <c r="I313" s="124"/>
      <c r="J313" s="124"/>
      <c r="K313" s="401"/>
      <c r="L313" s="402"/>
      <c r="M313" s="402"/>
      <c r="N313" s="402"/>
      <c r="O313" s="402"/>
      <c r="P313" s="402"/>
      <c r="Q313" s="402"/>
      <c r="R313" s="124"/>
      <c r="S313" s="124"/>
    </row>
    <row r="314" spans="1:19" ht="12.75" customHeight="1">
      <c r="A314" s="399"/>
      <c r="B314" s="400"/>
      <c r="C314" s="124"/>
      <c r="D314" s="124"/>
      <c r="E314" s="124"/>
      <c r="F314" s="124"/>
      <c r="G314" s="124"/>
      <c r="H314" s="124"/>
      <c r="I314" s="124"/>
      <c r="J314" s="124"/>
      <c r="K314" s="401"/>
      <c r="L314" s="402"/>
      <c r="M314" s="402"/>
      <c r="N314" s="402"/>
      <c r="O314" s="402"/>
      <c r="P314" s="402"/>
      <c r="Q314" s="402"/>
      <c r="R314" s="124"/>
      <c r="S314" s="124"/>
    </row>
    <row r="315" spans="1:19" ht="12.75" customHeight="1">
      <c r="A315" s="399"/>
      <c r="B315" s="400"/>
      <c r="C315" s="124"/>
      <c r="D315" s="124"/>
      <c r="E315" s="124"/>
      <c r="F315" s="124"/>
      <c r="G315" s="124"/>
      <c r="H315" s="124"/>
      <c r="I315" s="124"/>
      <c r="J315" s="124"/>
      <c r="K315" s="401"/>
      <c r="L315" s="402"/>
      <c r="M315" s="402"/>
      <c r="N315" s="402"/>
      <c r="O315" s="402"/>
      <c r="P315" s="402"/>
      <c r="Q315" s="402"/>
      <c r="R315" s="124"/>
      <c r="S315" s="124"/>
    </row>
    <row r="316" spans="1:19" ht="12.75" customHeight="1">
      <c r="A316" s="399"/>
      <c r="B316" s="400"/>
      <c r="C316" s="124"/>
      <c r="D316" s="124"/>
      <c r="E316" s="124"/>
      <c r="F316" s="124"/>
      <c r="G316" s="124"/>
      <c r="H316" s="124"/>
      <c r="I316" s="124"/>
      <c r="J316" s="124"/>
      <c r="K316" s="401"/>
      <c r="L316" s="402"/>
      <c r="M316" s="402"/>
      <c r="N316" s="402"/>
      <c r="O316" s="402"/>
      <c r="P316" s="402"/>
      <c r="Q316" s="402"/>
      <c r="R316" s="124"/>
      <c r="S316" s="124"/>
    </row>
    <row r="317" spans="1:19" ht="12.75" customHeight="1">
      <c r="A317" s="399"/>
      <c r="B317" s="400"/>
      <c r="C317" s="124"/>
      <c r="D317" s="124"/>
      <c r="E317" s="124"/>
      <c r="F317" s="124"/>
      <c r="G317" s="124"/>
      <c r="H317" s="124"/>
      <c r="I317" s="124"/>
      <c r="J317" s="124"/>
      <c r="K317" s="401"/>
      <c r="L317" s="402"/>
      <c r="M317" s="402"/>
      <c r="N317" s="402"/>
      <c r="O317" s="402"/>
      <c r="P317" s="402"/>
      <c r="Q317" s="402"/>
      <c r="R317" s="124"/>
      <c r="S317" s="124"/>
    </row>
    <row r="318" spans="1:19" ht="12.75" customHeight="1">
      <c r="A318" s="399"/>
      <c r="B318" s="400"/>
      <c r="C318" s="124"/>
      <c r="D318" s="124"/>
      <c r="E318" s="124"/>
      <c r="F318" s="124"/>
      <c r="G318" s="124"/>
      <c r="H318" s="124"/>
      <c r="I318" s="124"/>
      <c r="J318" s="124"/>
      <c r="K318" s="401"/>
      <c r="L318" s="402"/>
      <c r="M318" s="402"/>
      <c r="N318" s="402"/>
      <c r="O318" s="402"/>
      <c r="P318" s="402"/>
      <c r="Q318" s="402"/>
      <c r="R318" s="124"/>
      <c r="S318" s="124"/>
    </row>
    <row r="319" spans="1:19" ht="12.75" customHeight="1">
      <c r="A319" s="399"/>
      <c r="B319" s="400"/>
      <c r="C319" s="124"/>
      <c r="D319" s="124"/>
      <c r="E319" s="124"/>
      <c r="F319" s="124"/>
      <c r="G319" s="124"/>
      <c r="H319" s="124"/>
      <c r="I319" s="124"/>
      <c r="J319" s="124"/>
      <c r="K319" s="401"/>
      <c r="L319" s="402"/>
      <c r="M319" s="402"/>
      <c r="N319" s="402"/>
      <c r="O319" s="402"/>
      <c r="P319" s="402"/>
      <c r="Q319" s="402"/>
      <c r="R319" s="124"/>
      <c r="S319" s="124"/>
    </row>
    <row r="320" spans="1:19" ht="12.75" customHeight="1">
      <c r="A320" s="399"/>
      <c r="B320" s="400"/>
      <c r="C320" s="124"/>
      <c r="D320" s="124"/>
      <c r="E320" s="124"/>
      <c r="F320" s="124"/>
      <c r="G320" s="124"/>
      <c r="H320" s="124"/>
      <c r="I320" s="124"/>
      <c r="J320" s="124"/>
      <c r="K320" s="401"/>
      <c r="L320" s="402"/>
      <c r="M320" s="402"/>
      <c r="N320" s="402"/>
      <c r="O320" s="402"/>
      <c r="P320" s="402"/>
      <c r="Q320" s="402"/>
      <c r="R320" s="124"/>
      <c r="S320" s="124"/>
    </row>
    <row r="321" spans="1:19" ht="12.75" customHeight="1">
      <c r="A321" s="399"/>
      <c r="B321" s="400"/>
      <c r="C321" s="124"/>
      <c r="D321" s="124"/>
      <c r="E321" s="124"/>
      <c r="F321" s="124"/>
      <c r="G321" s="124"/>
      <c r="H321" s="124"/>
      <c r="I321" s="124"/>
      <c r="J321" s="124"/>
      <c r="K321" s="401"/>
      <c r="L321" s="402"/>
      <c r="M321" s="402"/>
      <c r="N321" s="402"/>
      <c r="O321" s="402"/>
      <c r="P321" s="402"/>
      <c r="Q321" s="402"/>
      <c r="R321" s="124"/>
      <c r="S321" s="124"/>
    </row>
    <row r="322" spans="1:19" ht="12.75" customHeight="1">
      <c r="A322" s="399"/>
      <c r="B322" s="400"/>
      <c r="C322" s="124"/>
      <c r="D322" s="124"/>
      <c r="E322" s="124"/>
      <c r="F322" s="124"/>
      <c r="G322" s="124"/>
      <c r="H322" s="124"/>
      <c r="I322" s="124"/>
      <c r="J322" s="124"/>
      <c r="K322" s="401"/>
      <c r="L322" s="402"/>
      <c r="M322" s="402"/>
      <c r="N322" s="402"/>
      <c r="O322" s="402"/>
      <c r="P322" s="402"/>
      <c r="Q322" s="402"/>
      <c r="R322" s="124"/>
      <c r="S322" s="124"/>
    </row>
    <row r="323" spans="1:19" ht="12.75" customHeight="1">
      <c r="A323" s="399"/>
      <c r="B323" s="400"/>
      <c r="C323" s="124"/>
      <c r="D323" s="124"/>
      <c r="E323" s="124"/>
      <c r="F323" s="124"/>
      <c r="G323" s="124"/>
      <c r="H323" s="124"/>
      <c r="I323" s="124"/>
      <c r="J323" s="124"/>
      <c r="K323" s="401"/>
      <c r="L323" s="402"/>
      <c r="M323" s="402"/>
      <c r="N323" s="402"/>
      <c r="O323" s="402"/>
      <c r="P323" s="402"/>
      <c r="Q323" s="402"/>
      <c r="R323" s="124"/>
      <c r="S323" s="124"/>
    </row>
    <row r="324" spans="1:19" ht="12.75" customHeight="1">
      <c r="A324" s="399"/>
      <c r="B324" s="400"/>
      <c r="C324" s="124"/>
      <c r="D324" s="124"/>
      <c r="E324" s="124"/>
      <c r="F324" s="124"/>
      <c r="G324" s="124"/>
      <c r="H324" s="124"/>
      <c r="I324" s="124"/>
      <c r="J324" s="124"/>
      <c r="K324" s="401"/>
      <c r="L324" s="402"/>
      <c r="M324" s="402"/>
      <c r="N324" s="402"/>
      <c r="O324" s="402"/>
      <c r="P324" s="402"/>
      <c r="Q324" s="402"/>
      <c r="R324" s="124"/>
      <c r="S324" s="124"/>
    </row>
    <row r="325" spans="1:19" ht="12.75" customHeight="1">
      <c r="A325" s="399"/>
      <c r="B325" s="400"/>
      <c r="C325" s="124"/>
      <c r="D325" s="124"/>
      <c r="E325" s="124"/>
      <c r="F325" s="124"/>
      <c r="G325" s="124"/>
      <c r="H325" s="124"/>
      <c r="I325" s="124"/>
      <c r="J325" s="124"/>
      <c r="K325" s="401"/>
      <c r="L325" s="402"/>
      <c r="M325" s="402"/>
      <c r="N325" s="402"/>
      <c r="O325" s="402"/>
      <c r="P325" s="402"/>
      <c r="Q325" s="402"/>
      <c r="R325" s="124"/>
      <c r="S325" s="124"/>
    </row>
    <row r="326" spans="1:19" ht="12.75" customHeight="1">
      <c r="A326" s="399"/>
      <c r="B326" s="400"/>
      <c r="C326" s="124"/>
      <c r="D326" s="124"/>
      <c r="E326" s="124"/>
      <c r="F326" s="124"/>
      <c r="G326" s="124"/>
      <c r="H326" s="124"/>
      <c r="I326" s="124"/>
      <c r="J326" s="124"/>
      <c r="K326" s="401"/>
      <c r="L326" s="402"/>
      <c r="M326" s="402"/>
      <c r="N326" s="402"/>
      <c r="O326" s="402"/>
      <c r="P326" s="402"/>
      <c r="Q326" s="402"/>
      <c r="R326" s="124"/>
      <c r="S326" s="124"/>
    </row>
    <row r="327" spans="1:19" ht="12.75" customHeight="1">
      <c r="A327" s="399"/>
      <c r="B327" s="400"/>
      <c r="C327" s="124"/>
      <c r="D327" s="124"/>
      <c r="E327" s="124"/>
      <c r="F327" s="124"/>
      <c r="G327" s="124"/>
      <c r="H327" s="124"/>
      <c r="I327" s="124"/>
      <c r="J327" s="124"/>
      <c r="K327" s="401"/>
      <c r="L327" s="402"/>
      <c r="M327" s="402"/>
      <c r="N327" s="402"/>
      <c r="O327" s="402"/>
      <c r="P327" s="402"/>
      <c r="Q327" s="402"/>
      <c r="R327" s="124"/>
      <c r="S327" s="124"/>
    </row>
    <row r="328" spans="1:19" ht="12.75" customHeight="1">
      <c r="A328" s="399"/>
      <c r="B328" s="400"/>
      <c r="C328" s="124"/>
      <c r="D328" s="124"/>
      <c r="E328" s="124"/>
      <c r="F328" s="124"/>
      <c r="G328" s="124"/>
      <c r="H328" s="124"/>
      <c r="I328" s="124"/>
      <c r="J328" s="124"/>
      <c r="K328" s="401"/>
      <c r="L328" s="402"/>
      <c r="M328" s="402"/>
      <c r="N328" s="402"/>
      <c r="O328" s="402"/>
      <c r="P328" s="402"/>
      <c r="Q328" s="402"/>
      <c r="R328" s="124"/>
      <c r="S328" s="124"/>
    </row>
    <row r="329" spans="1:19" ht="12.75" customHeight="1">
      <c r="A329" s="399"/>
      <c r="B329" s="400"/>
      <c r="C329" s="124"/>
      <c r="D329" s="124"/>
      <c r="E329" s="124"/>
      <c r="F329" s="124"/>
      <c r="G329" s="124"/>
      <c r="H329" s="124"/>
      <c r="I329" s="124"/>
      <c r="J329" s="124"/>
      <c r="K329" s="401"/>
      <c r="L329" s="402"/>
      <c r="M329" s="402"/>
      <c r="N329" s="402"/>
      <c r="O329" s="402"/>
      <c r="P329" s="402"/>
      <c r="Q329" s="402"/>
      <c r="R329" s="124"/>
      <c r="S329" s="124"/>
    </row>
    <row r="330" spans="1:19" ht="12.75" customHeight="1">
      <c r="A330" s="399"/>
      <c r="B330" s="400"/>
      <c r="C330" s="124"/>
      <c r="D330" s="124"/>
      <c r="E330" s="124"/>
      <c r="F330" s="124"/>
      <c r="G330" s="124"/>
      <c r="H330" s="124"/>
      <c r="I330" s="124"/>
      <c r="J330" s="124"/>
      <c r="K330" s="401"/>
      <c r="L330" s="402"/>
      <c r="M330" s="402"/>
      <c r="N330" s="402"/>
      <c r="O330" s="402"/>
      <c r="P330" s="402"/>
      <c r="Q330" s="402"/>
      <c r="R330" s="124"/>
      <c r="S330" s="124"/>
    </row>
    <row r="331" spans="1:19" ht="12.75" customHeight="1">
      <c r="A331" s="399"/>
      <c r="B331" s="400"/>
      <c r="C331" s="124"/>
      <c r="D331" s="124"/>
      <c r="E331" s="124"/>
      <c r="F331" s="124"/>
      <c r="G331" s="124"/>
      <c r="H331" s="124"/>
      <c r="I331" s="124"/>
      <c r="J331" s="124"/>
      <c r="K331" s="401"/>
      <c r="L331" s="402"/>
      <c r="M331" s="402"/>
      <c r="N331" s="402"/>
      <c r="O331" s="402"/>
      <c r="P331" s="402"/>
      <c r="Q331" s="402"/>
      <c r="R331" s="124"/>
      <c r="S331" s="124"/>
    </row>
    <row r="332" spans="1:19" ht="12.75" customHeight="1">
      <c r="A332" s="399"/>
      <c r="B332" s="400"/>
      <c r="C332" s="124"/>
      <c r="D332" s="124"/>
      <c r="E332" s="124"/>
      <c r="F332" s="124"/>
      <c r="G332" s="124"/>
      <c r="H332" s="124"/>
      <c r="I332" s="124"/>
      <c r="J332" s="124"/>
      <c r="K332" s="401"/>
      <c r="L332" s="402"/>
      <c r="M332" s="402"/>
      <c r="N332" s="402"/>
      <c r="O332" s="402"/>
      <c r="P332" s="402"/>
      <c r="Q332" s="402"/>
      <c r="R332" s="124"/>
      <c r="S332" s="124"/>
    </row>
    <row r="333" spans="1:19" ht="12.75" customHeight="1">
      <c r="A333" s="399"/>
      <c r="B333" s="400"/>
      <c r="C333" s="124"/>
      <c r="D333" s="124"/>
      <c r="E333" s="124"/>
      <c r="F333" s="124"/>
      <c r="G333" s="124"/>
      <c r="H333" s="124"/>
      <c r="I333" s="124"/>
      <c r="J333" s="124"/>
      <c r="K333" s="401"/>
      <c r="L333" s="402"/>
      <c r="M333" s="402"/>
      <c r="N333" s="402"/>
      <c r="O333" s="402"/>
      <c r="P333" s="402"/>
      <c r="Q333" s="402"/>
      <c r="R333" s="124"/>
      <c r="S333" s="124"/>
    </row>
    <row r="334" spans="1:19" ht="12.75" customHeight="1">
      <c r="A334" s="399"/>
      <c r="B334" s="400"/>
      <c r="C334" s="124"/>
      <c r="D334" s="124"/>
      <c r="E334" s="124"/>
      <c r="F334" s="124"/>
      <c r="G334" s="124"/>
      <c r="H334" s="124"/>
      <c r="I334" s="124"/>
      <c r="J334" s="124"/>
      <c r="K334" s="401"/>
      <c r="L334" s="402"/>
      <c r="M334" s="402"/>
      <c r="N334" s="402"/>
      <c r="O334" s="402"/>
      <c r="P334" s="402"/>
      <c r="Q334" s="402"/>
      <c r="R334" s="124"/>
      <c r="S334" s="124"/>
    </row>
    <row r="335" spans="1:19" ht="12.75" customHeight="1">
      <c r="A335" s="399"/>
      <c r="B335" s="400"/>
      <c r="C335" s="124"/>
      <c r="D335" s="124"/>
      <c r="E335" s="124"/>
      <c r="F335" s="124"/>
      <c r="G335" s="124"/>
      <c r="H335" s="124"/>
      <c r="I335" s="124"/>
      <c r="J335" s="124"/>
      <c r="K335" s="401"/>
      <c r="L335" s="402"/>
      <c r="M335" s="402"/>
      <c r="N335" s="402"/>
      <c r="O335" s="402"/>
      <c r="P335" s="402"/>
      <c r="Q335" s="402"/>
      <c r="R335" s="124"/>
      <c r="S335" s="124"/>
    </row>
    <row r="336" spans="1:19" ht="12.75" customHeight="1">
      <c r="A336" s="399"/>
      <c r="B336" s="400"/>
      <c r="C336" s="124"/>
      <c r="D336" s="124"/>
      <c r="E336" s="124"/>
      <c r="F336" s="124"/>
      <c r="G336" s="124"/>
      <c r="H336" s="124"/>
      <c r="I336" s="124"/>
      <c r="J336" s="124"/>
      <c r="K336" s="401"/>
      <c r="L336" s="402"/>
      <c r="M336" s="402"/>
      <c r="N336" s="402"/>
      <c r="O336" s="402"/>
      <c r="P336" s="402"/>
      <c r="Q336" s="402"/>
      <c r="R336" s="124"/>
      <c r="S336" s="124"/>
    </row>
    <row r="337" spans="1:19" ht="12.75" customHeight="1">
      <c r="A337" s="399"/>
      <c r="B337" s="400"/>
      <c r="C337" s="124"/>
      <c r="D337" s="124"/>
      <c r="E337" s="124"/>
      <c r="F337" s="124"/>
      <c r="G337" s="124"/>
      <c r="H337" s="124"/>
      <c r="I337" s="124"/>
      <c r="J337" s="124"/>
      <c r="K337" s="401"/>
      <c r="L337" s="402"/>
      <c r="M337" s="402"/>
      <c r="N337" s="402"/>
      <c r="O337" s="402"/>
      <c r="P337" s="402"/>
      <c r="Q337" s="402"/>
      <c r="R337" s="124"/>
      <c r="S337" s="124"/>
    </row>
    <row r="338" spans="1:19" ht="12.75" customHeight="1">
      <c r="A338" s="399"/>
      <c r="B338" s="400"/>
      <c r="C338" s="124"/>
      <c r="D338" s="124"/>
      <c r="E338" s="124"/>
      <c r="F338" s="124"/>
      <c r="G338" s="124"/>
      <c r="H338" s="124"/>
      <c r="I338" s="124"/>
      <c r="J338" s="124"/>
      <c r="K338" s="401"/>
      <c r="L338" s="402"/>
      <c r="M338" s="402"/>
      <c r="N338" s="402"/>
      <c r="O338" s="402"/>
      <c r="P338" s="402"/>
      <c r="Q338" s="402"/>
      <c r="R338" s="124"/>
      <c r="S338" s="124"/>
    </row>
    <row r="339" spans="1:19" ht="12.75" customHeight="1">
      <c r="A339" s="399"/>
      <c r="B339" s="400"/>
      <c r="C339" s="124"/>
      <c r="D339" s="124"/>
      <c r="E339" s="124"/>
      <c r="F339" s="124"/>
      <c r="G339" s="124"/>
      <c r="H339" s="124"/>
      <c r="I339" s="124"/>
      <c r="J339" s="124"/>
      <c r="K339" s="401"/>
      <c r="L339" s="402"/>
      <c r="M339" s="402"/>
      <c r="N339" s="402"/>
      <c r="O339" s="402"/>
      <c r="P339" s="402"/>
      <c r="Q339" s="402"/>
      <c r="R339" s="124"/>
      <c r="S339" s="124"/>
    </row>
    <row r="340" spans="1:19" ht="12.75" customHeight="1">
      <c r="A340" s="399"/>
      <c r="B340" s="400"/>
      <c r="C340" s="124"/>
      <c r="D340" s="124"/>
      <c r="E340" s="124"/>
      <c r="F340" s="124"/>
      <c r="G340" s="124"/>
      <c r="H340" s="124"/>
      <c r="I340" s="124"/>
      <c r="J340" s="124"/>
      <c r="K340" s="401"/>
      <c r="L340" s="402"/>
      <c r="M340" s="402"/>
      <c r="N340" s="402"/>
      <c r="O340" s="402"/>
      <c r="P340" s="402"/>
      <c r="Q340" s="402"/>
      <c r="R340" s="124"/>
      <c r="S340" s="124"/>
    </row>
    <row r="341" spans="1:19" ht="12.75" customHeight="1">
      <c r="A341" s="399"/>
      <c r="B341" s="400"/>
      <c r="C341" s="124"/>
      <c r="D341" s="124"/>
      <c r="E341" s="124"/>
      <c r="F341" s="124"/>
      <c r="G341" s="124"/>
      <c r="H341" s="124"/>
      <c r="I341" s="124"/>
      <c r="J341" s="124"/>
      <c r="K341" s="401"/>
      <c r="L341" s="402"/>
      <c r="M341" s="402"/>
      <c r="N341" s="402"/>
      <c r="O341" s="402"/>
      <c r="P341" s="402"/>
      <c r="Q341" s="402"/>
      <c r="R341" s="124"/>
      <c r="S341" s="124"/>
    </row>
    <row r="342" spans="1:19" ht="12.75" customHeight="1">
      <c r="A342" s="399"/>
      <c r="B342" s="400"/>
      <c r="C342" s="124"/>
      <c r="D342" s="124"/>
      <c r="E342" s="124"/>
      <c r="F342" s="124"/>
      <c r="G342" s="124"/>
      <c r="H342" s="124"/>
      <c r="I342" s="124"/>
      <c r="J342" s="124"/>
      <c r="K342" s="401"/>
      <c r="L342" s="402"/>
      <c r="M342" s="402"/>
      <c r="N342" s="402"/>
      <c r="O342" s="402"/>
      <c r="P342" s="402"/>
      <c r="Q342" s="402"/>
      <c r="R342" s="124"/>
      <c r="S342" s="124"/>
    </row>
    <row r="343" spans="1:19" ht="12.75" customHeight="1">
      <c r="A343" s="399"/>
      <c r="B343" s="400"/>
      <c r="C343" s="124"/>
      <c r="D343" s="124"/>
      <c r="E343" s="124"/>
      <c r="F343" s="124"/>
      <c r="G343" s="124"/>
      <c r="H343" s="124"/>
      <c r="I343" s="124"/>
      <c r="J343" s="124"/>
      <c r="K343" s="401"/>
      <c r="L343" s="402"/>
      <c r="M343" s="402"/>
      <c r="N343" s="402"/>
      <c r="O343" s="402"/>
      <c r="P343" s="402"/>
      <c r="Q343" s="402"/>
      <c r="R343" s="124"/>
      <c r="S343" s="124"/>
    </row>
    <row r="344" spans="1:19" ht="12.75" customHeight="1">
      <c r="A344" s="399"/>
      <c r="B344" s="400"/>
      <c r="C344" s="124"/>
      <c r="D344" s="124"/>
      <c r="E344" s="124"/>
      <c r="F344" s="124"/>
      <c r="G344" s="124"/>
      <c r="H344" s="124"/>
      <c r="I344" s="124"/>
      <c r="J344" s="124"/>
      <c r="K344" s="401"/>
      <c r="L344" s="402"/>
      <c r="M344" s="402"/>
      <c r="N344" s="402"/>
      <c r="O344" s="402"/>
      <c r="P344" s="402"/>
      <c r="Q344" s="402"/>
      <c r="R344" s="124"/>
      <c r="S344" s="124"/>
    </row>
    <row r="345" spans="1:19" ht="12.75" customHeight="1">
      <c r="A345" s="399"/>
      <c r="B345" s="400"/>
      <c r="C345" s="124"/>
      <c r="D345" s="124"/>
      <c r="E345" s="124"/>
      <c r="F345" s="124"/>
      <c r="G345" s="124"/>
      <c r="H345" s="124"/>
      <c r="I345" s="124"/>
      <c r="J345" s="124"/>
      <c r="K345" s="401"/>
      <c r="L345" s="402"/>
      <c r="M345" s="402"/>
      <c r="N345" s="402"/>
      <c r="O345" s="402"/>
      <c r="P345" s="402"/>
      <c r="Q345" s="402"/>
      <c r="R345" s="124"/>
      <c r="S345" s="124"/>
    </row>
    <row r="346" spans="1:19" ht="12.75" customHeight="1">
      <c r="A346" s="399"/>
      <c r="B346" s="400"/>
      <c r="C346" s="124"/>
      <c r="D346" s="124"/>
      <c r="E346" s="124"/>
      <c r="F346" s="124"/>
      <c r="G346" s="124"/>
      <c r="H346" s="124"/>
      <c r="I346" s="124"/>
      <c r="J346" s="124"/>
      <c r="K346" s="401"/>
      <c r="L346" s="402"/>
      <c r="M346" s="402"/>
      <c r="N346" s="402"/>
      <c r="O346" s="402"/>
      <c r="P346" s="402"/>
      <c r="Q346" s="402"/>
      <c r="R346" s="124"/>
      <c r="S346" s="124"/>
    </row>
    <row r="347" spans="1:19" ht="12.75" customHeight="1">
      <c r="A347" s="399"/>
      <c r="B347" s="400"/>
      <c r="C347" s="124"/>
      <c r="D347" s="124"/>
      <c r="E347" s="124"/>
      <c r="F347" s="124"/>
      <c r="G347" s="124"/>
      <c r="H347" s="124"/>
      <c r="I347" s="124"/>
      <c r="J347" s="124"/>
      <c r="K347" s="401"/>
      <c r="L347" s="402"/>
      <c r="M347" s="402"/>
      <c r="N347" s="402"/>
      <c r="O347" s="402"/>
      <c r="P347" s="402"/>
      <c r="Q347" s="402"/>
      <c r="R347" s="124"/>
      <c r="S347" s="124"/>
    </row>
    <row r="348" spans="1:19" ht="12.75" customHeight="1">
      <c r="A348" s="399"/>
      <c r="B348" s="400"/>
      <c r="C348" s="124"/>
      <c r="D348" s="124"/>
      <c r="E348" s="124"/>
      <c r="F348" s="124"/>
      <c r="G348" s="124"/>
      <c r="H348" s="124"/>
      <c r="I348" s="124"/>
      <c r="J348" s="124"/>
      <c r="K348" s="401"/>
      <c r="L348" s="402"/>
      <c r="M348" s="402"/>
      <c r="N348" s="402"/>
      <c r="O348" s="402"/>
      <c r="P348" s="402"/>
      <c r="Q348" s="402"/>
      <c r="R348" s="124"/>
      <c r="S348" s="124"/>
    </row>
    <row r="349" spans="1:19" ht="12.75" customHeight="1">
      <c r="A349" s="399"/>
      <c r="B349" s="400"/>
      <c r="C349" s="124"/>
      <c r="D349" s="124"/>
      <c r="E349" s="124"/>
      <c r="F349" s="124"/>
      <c r="G349" s="124"/>
      <c r="H349" s="124"/>
      <c r="I349" s="124"/>
      <c r="J349" s="124"/>
      <c r="K349" s="401"/>
      <c r="L349" s="402"/>
      <c r="M349" s="402"/>
      <c r="N349" s="402"/>
      <c r="O349" s="402"/>
      <c r="P349" s="402"/>
      <c r="Q349" s="402"/>
      <c r="R349" s="124"/>
      <c r="S349" s="124"/>
    </row>
    <row r="350" spans="1:19" ht="12.75" customHeight="1">
      <c r="A350" s="399"/>
      <c r="B350" s="400"/>
      <c r="C350" s="124"/>
      <c r="D350" s="124"/>
      <c r="E350" s="124"/>
      <c r="F350" s="124"/>
      <c r="G350" s="124"/>
      <c r="H350" s="124"/>
      <c r="I350" s="124"/>
      <c r="J350" s="124"/>
      <c r="K350" s="401"/>
      <c r="L350" s="402"/>
      <c r="M350" s="402"/>
      <c r="N350" s="402"/>
      <c r="O350" s="402"/>
      <c r="P350" s="402"/>
      <c r="Q350" s="402"/>
      <c r="R350" s="124"/>
      <c r="S350" s="124"/>
    </row>
    <row r="351" spans="1:19" ht="12.75" customHeight="1">
      <c r="A351" s="399"/>
      <c r="B351" s="400"/>
      <c r="C351" s="124"/>
      <c r="D351" s="124"/>
      <c r="E351" s="124"/>
      <c r="F351" s="124"/>
      <c r="G351" s="124"/>
      <c r="H351" s="124"/>
      <c r="I351" s="124"/>
      <c r="J351" s="124"/>
      <c r="K351" s="401"/>
      <c r="L351" s="402"/>
      <c r="M351" s="402"/>
      <c r="N351" s="402"/>
      <c r="O351" s="402"/>
      <c r="P351" s="402"/>
      <c r="Q351" s="402"/>
      <c r="R351" s="124"/>
      <c r="S351" s="124"/>
    </row>
    <row r="352" spans="1:19" ht="12.75" customHeight="1">
      <c r="A352" s="399"/>
      <c r="B352" s="400"/>
      <c r="C352" s="124"/>
      <c r="D352" s="124"/>
      <c r="E352" s="124"/>
      <c r="F352" s="124"/>
      <c r="G352" s="124"/>
      <c r="H352" s="124"/>
      <c r="I352" s="124"/>
      <c r="J352" s="124"/>
      <c r="K352" s="401"/>
      <c r="L352" s="402"/>
      <c r="M352" s="402"/>
      <c r="N352" s="402"/>
      <c r="O352" s="402"/>
      <c r="P352" s="402"/>
      <c r="Q352" s="402"/>
      <c r="R352" s="124"/>
      <c r="S352" s="124"/>
    </row>
    <row r="353" spans="1:19" ht="12.75" customHeight="1">
      <c r="A353" s="399"/>
      <c r="B353" s="400"/>
      <c r="C353" s="124"/>
      <c r="D353" s="124"/>
      <c r="E353" s="124"/>
      <c r="F353" s="124"/>
      <c r="G353" s="124"/>
      <c r="H353" s="124"/>
      <c r="I353" s="124"/>
      <c r="J353" s="124"/>
      <c r="K353" s="401"/>
      <c r="L353" s="402"/>
      <c r="M353" s="402"/>
      <c r="N353" s="402"/>
      <c r="O353" s="402"/>
      <c r="P353" s="402"/>
      <c r="Q353" s="402"/>
      <c r="R353" s="124"/>
      <c r="S353" s="124"/>
    </row>
    <row r="354" spans="1:19" ht="12.75" customHeight="1">
      <c r="A354" s="399"/>
      <c r="B354" s="400"/>
      <c r="C354" s="124"/>
      <c r="D354" s="124"/>
      <c r="E354" s="124"/>
      <c r="F354" s="124"/>
      <c r="G354" s="124"/>
      <c r="H354" s="124"/>
      <c r="I354" s="124"/>
      <c r="J354" s="124"/>
      <c r="K354" s="401"/>
      <c r="L354" s="402"/>
      <c r="M354" s="402"/>
      <c r="N354" s="402"/>
      <c r="O354" s="402"/>
      <c r="P354" s="402"/>
      <c r="Q354" s="402"/>
      <c r="R354" s="124"/>
      <c r="S354" s="124"/>
    </row>
    <row r="355" spans="1:19" ht="12.75" customHeight="1">
      <c r="A355" s="399"/>
      <c r="B355" s="400"/>
      <c r="C355" s="124"/>
      <c r="D355" s="124"/>
      <c r="E355" s="124"/>
      <c r="F355" s="124"/>
      <c r="G355" s="124"/>
      <c r="H355" s="124"/>
      <c r="I355" s="124"/>
      <c r="J355" s="124"/>
      <c r="K355" s="401"/>
      <c r="L355" s="402"/>
      <c r="M355" s="402"/>
      <c r="N355" s="402"/>
      <c r="O355" s="402"/>
      <c r="P355" s="402"/>
      <c r="Q355" s="402"/>
      <c r="R355" s="124"/>
      <c r="S355" s="124"/>
    </row>
    <row r="356" spans="1:19" ht="12.75" customHeight="1">
      <c r="A356" s="399"/>
      <c r="B356" s="400"/>
      <c r="C356" s="124"/>
      <c r="D356" s="124"/>
      <c r="E356" s="124"/>
      <c r="F356" s="124"/>
      <c r="G356" s="124"/>
      <c r="H356" s="124"/>
      <c r="I356" s="124"/>
      <c r="J356" s="124"/>
      <c r="K356" s="401"/>
      <c r="L356" s="402"/>
      <c r="M356" s="402"/>
      <c r="N356" s="402"/>
      <c r="O356" s="402"/>
      <c r="P356" s="402"/>
      <c r="Q356" s="402"/>
      <c r="R356" s="124"/>
      <c r="S356" s="124"/>
    </row>
    <row r="357" spans="1:19" ht="12.75" customHeight="1">
      <c r="A357" s="399"/>
      <c r="B357" s="400"/>
      <c r="C357" s="124"/>
      <c r="D357" s="124"/>
      <c r="E357" s="124"/>
      <c r="F357" s="124"/>
      <c r="G357" s="124"/>
      <c r="H357" s="124"/>
      <c r="I357" s="124"/>
      <c r="J357" s="124"/>
      <c r="K357" s="401"/>
      <c r="L357" s="402"/>
      <c r="M357" s="402"/>
      <c r="N357" s="402"/>
      <c r="O357" s="402"/>
      <c r="P357" s="402"/>
      <c r="Q357" s="402"/>
      <c r="R357" s="124"/>
      <c r="S357" s="124"/>
    </row>
    <row r="358" spans="1:19" ht="12.75" customHeight="1">
      <c r="A358" s="399"/>
      <c r="B358" s="400"/>
      <c r="C358" s="124"/>
      <c r="D358" s="124"/>
      <c r="E358" s="124"/>
      <c r="F358" s="124"/>
      <c r="G358" s="124"/>
      <c r="H358" s="124"/>
      <c r="I358" s="124"/>
      <c r="J358" s="124"/>
      <c r="K358" s="401"/>
      <c r="L358" s="402"/>
      <c r="M358" s="402"/>
      <c r="N358" s="402"/>
      <c r="O358" s="402"/>
      <c r="P358" s="402"/>
      <c r="Q358" s="402"/>
      <c r="R358" s="124"/>
      <c r="S358" s="124"/>
    </row>
    <row r="359" spans="1:19" ht="12.75" customHeight="1">
      <c r="A359" s="399"/>
      <c r="B359" s="400"/>
      <c r="C359" s="124"/>
      <c r="D359" s="124"/>
      <c r="E359" s="124"/>
      <c r="F359" s="124"/>
      <c r="G359" s="124"/>
      <c r="H359" s="124"/>
      <c r="I359" s="124"/>
      <c r="J359" s="124"/>
      <c r="K359" s="401"/>
      <c r="L359" s="402"/>
      <c r="M359" s="402"/>
      <c r="N359" s="402"/>
      <c r="O359" s="402"/>
      <c r="P359" s="402"/>
      <c r="Q359" s="402"/>
      <c r="R359" s="124"/>
      <c r="S359" s="124"/>
    </row>
    <row r="360" spans="1:19" ht="12.75" customHeight="1">
      <c r="A360" s="399"/>
      <c r="B360" s="400"/>
      <c r="C360" s="124"/>
      <c r="D360" s="124"/>
      <c r="E360" s="124"/>
      <c r="F360" s="124"/>
      <c r="G360" s="124"/>
      <c r="H360" s="124"/>
      <c r="I360" s="124"/>
      <c r="J360" s="124"/>
      <c r="K360" s="401"/>
      <c r="L360" s="402"/>
      <c r="M360" s="402"/>
      <c r="N360" s="402"/>
      <c r="O360" s="402"/>
      <c r="P360" s="402"/>
      <c r="Q360" s="402"/>
      <c r="R360" s="124"/>
      <c r="S360" s="124"/>
    </row>
    <row r="361" spans="1:19" ht="12.75" customHeight="1">
      <c r="A361" s="399"/>
      <c r="B361" s="400"/>
      <c r="C361" s="124"/>
      <c r="D361" s="124"/>
      <c r="E361" s="124"/>
      <c r="F361" s="124"/>
      <c r="G361" s="124"/>
      <c r="H361" s="124"/>
      <c r="I361" s="124"/>
      <c r="J361" s="124"/>
      <c r="K361" s="401"/>
      <c r="L361" s="402"/>
      <c r="M361" s="402"/>
      <c r="N361" s="402"/>
      <c r="O361" s="402"/>
      <c r="P361" s="402"/>
      <c r="Q361" s="402"/>
      <c r="R361" s="124"/>
      <c r="S361" s="124"/>
    </row>
    <row r="362" spans="1:19" ht="12.75" customHeight="1">
      <c r="A362" s="399"/>
      <c r="B362" s="400"/>
      <c r="C362" s="124"/>
      <c r="D362" s="124"/>
      <c r="E362" s="124"/>
      <c r="F362" s="124"/>
      <c r="G362" s="124"/>
      <c r="H362" s="124"/>
      <c r="I362" s="124"/>
      <c r="J362" s="124"/>
      <c r="K362" s="401"/>
      <c r="L362" s="402"/>
      <c r="M362" s="402"/>
      <c r="N362" s="402"/>
      <c r="O362" s="402"/>
      <c r="P362" s="402"/>
      <c r="Q362" s="402"/>
      <c r="R362" s="124"/>
      <c r="S362" s="124"/>
    </row>
    <row r="363" spans="1:19" ht="12.75" customHeight="1">
      <c r="A363" s="399"/>
      <c r="B363" s="400"/>
      <c r="C363" s="124"/>
      <c r="D363" s="124"/>
      <c r="E363" s="124"/>
      <c r="F363" s="124"/>
      <c r="G363" s="124"/>
      <c r="H363" s="124"/>
      <c r="I363" s="124"/>
      <c r="J363" s="124"/>
      <c r="K363" s="401"/>
      <c r="L363" s="402"/>
      <c r="M363" s="402"/>
      <c r="N363" s="402"/>
      <c r="O363" s="402"/>
      <c r="P363" s="402"/>
      <c r="Q363" s="402"/>
      <c r="R363" s="124"/>
      <c r="S363" s="124"/>
    </row>
    <row r="364" spans="1:19" ht="12.75" customHeight="1">
      <c r="A364" s="399"/>
      <c r="B364" s="400"/>
      <c r="C364" s="124"/>
      <c r="D364" s="124"/>
      <c r="E364" s="124"/>
      <c r="F364" s="124"/>
      <c r="G364" s="124"/>
      <c r="H364" s="124"/>
      <c r="I364" s="124"/>
      <c r="J364" s="124"/>
      <c r="K364" s="401"/>
      <c r="L364" s="402"/>
      <c r="M364" s="402"/>
      <c r="N364" s="402"/>
      <c r="O364" s="402"/>
      <c r="P364" s="402"/>
      <c r="Q364" s="402"/>
      <c r="R364" s="124"/>
      <c r="S364" s="124"/>
    </row>
    <row r="365" spans="1:19" ht="12.75" customHeight="1">
      <c r="A365" s="399"/>
      <c r="B365" s="400"/>
      <c r="C365" s="124"/>
      <c r="D365" s="124"/>
      <c r="E365" s="124"/>
      <c r="F365" s="124"/>
      <c r="G365" s="124"/>
      <c r="H365" s="124"/>
      <c r="I365" s="124"/>
      <c r="J365" s="124"/>
      <c r="K365" s="401"/>
      <c r="L365" s="402"/>
      <c r="M365" s="402"/>
      <c r="N365" s="402"/>
      <c r="O365" s="402"/>
      <c r="P365" s="402"/>
      <c r="Q365" s="402"/>
      <c r="R365" s="124"/>
      <c r="S365" s="124"/>
    </row>
    <row r="366" spans="1:19" ht="12.75" customHeight="1">
      <c r="A366" s="399"/>
      <c r="B366" s="400"/>
      <c r="C366" s="124"/>
      <c r="D366" s="124"/>
      <c r="E366" s="124"/>
      <c r="F366" s="124"/>
      <c r="G366" s="124"/>
      <c r="H366" s="124"/>
      <c r="I366" s="124"/>
      <c r="J366" s="124"/>
      <c r="K366" s="401"/>
      <c r="L366" s="402"/>
      <c r="M366" s="402"/>
      <c r="N366" s="402"/>
      <c r="O366" s="402"/>
      <c r="P366" s="402"/>
      <c r="Q366" s="402"/>
      <c r="R366" s="124"/>
      <c r="S366" s="124"/>
    </row>
    <row r="367" spans="1:19" ht="12.75" customHeight="1">
      <c r="A367" s="399"/>
      <c r="B367" s="400"/>
      <c r="C367" s="124"/>
      <c r="D367" s="124"/>
      <c r="E367" s="124"/>
      <c r="F367" s="124"/>
      <c r="G367" s="124"/>
      <c r="H367" s="124"/>
      <c r="I367" s="124"/>
      <c r="J367" s="124"/>
      <c r="K367" s="401"/>
      <c r="L367" s="402"/>
      <c r="M367" s="402"/>
      <c r="N367" s="402"/>
      <c r="O367" s="402"/>
      <c r="P367" s="402"/>
      <c r="Q367" s="402"/>
      <c r="R367" s="124"/>
      <c r="S367" s="124"/>
    </row>
    <row r="368" spans="1:19" ht="12.75" customHeight="1">
      <c r="A368" s="399"/>
      <c r="B368" s="400"/>
      <c r="C368" s="124"/>
      <c r="D368" s="124"/>
      <c r="E368" s="124"/>
      <c r="F368" s="124"/>
      <c r="G368" s="124"/>
      <c r="H368" s="124"/>
      <c r="I368" s="124"/>
      <c r="J368" s="124"/>
      <c r="K368" s="401"/>
      <c r="L368" s="402"/>
      <c r="M368" s="402"/>
      <c r="N368" s="402"/>
      <c r="O368" s="402"/>
      <c r="P368" s="402"/>
      <c r="Q368" s="402"/>
      <c r="R368" s="124"/>
      <c r="S368" s="124"/>
    </row>
    <row r="369" spans="1:19" ht="12.75" customHeight="1">
      <c r="A369" s="399"/>
      <c r="B369" s="400"/>
      <c r="C369" s="124"/>
      <c r="D369" s="124"/>
      <c r="E369" s="124"/>
      <c r="F369" s="124"/>
      <c r="G369" s="124"/>
      <c r="H369" s="124"/>
      <c r="I369" s="124"/>
      <c r="J369" s="124"/>
      <c r="K369" s="401"/>
      <c r="L369" s="402"/>
      <c r="M369" s="402"/>
      <c r="N369" s="402"/>
      <c r="O369" s="402"/>
      <c r="P369" s="402"/>
      <c r="Q369" s="402"/>
      <c r="R369" s="124"/>
      <c r="S369" s="124"/>
    </row>
    <row r="370" spans="1:19" ht="12.75" customHeight="1">
      <c r="A370" s="399"/>
      <c r="B370" s="400"/>
      <c r="C370" s="124"/>
      <c r="D370" s="124"/>
      <c r="E370" s="124"/>
      <c r="F370" s="124"/>
      <c r="G370" s="124"/>
      <c r="H370" s="124"/>
      <c r="I370" s="124"/>
      <c r="J370" s="124"/>
      <c r="K370" s="401"/>
      <c r="L370" s="402"/>
      <c r="M370" s="402"/>
      <c r="N370" s="402"/>
      <c r="O370" s="402"/>
      <c r="P370" s="402"/>
      <c r="Q370" s="402"/>
      <c r="R370" s="124"/>
      <c r="S370" s="124"/>
    </row>
    <row r="371" spans="1:19" ht="12.75" customHeight="1">
      <c r="A371" s="399"/>
      <c r="B371" s="400"/>
      <c r="C371" s="124"/>
      <c r="D371" s="124"/>
      <c r="E371" s="124"/>
      <c r="F371" s="124"/>
      <c r="G371" s="124"/>
      <c r="H371" s="124"/>
      <c r="I371" s="124"/>
      <c r="J371" s="124"/>
      <c r="K371" s="401"/>
      <c r="L371" s="402"/>
      <c r="M371" s="402"/>
      <c r="N371" s="402"/>
      <c r="O371" s="402"/>
      <c r="P371" s="402"/>
      <c r="Q371" s="402"/>
      <c r="R371" s="124"/>
      <c r="S371" s="124"/>
    </row>
    <row r="372" spans="1:19" ht="12.75" customHeight="1">
      <c r="A372" s="399"/>
      <c r="B372" s="400"/>
      <c r="C372" s="124"/>
      <c r="D372" s="124"/>
      <c r="E372" s="124"/>
      <c r="F372" s="124"/>
      <c r="G372" s="124"/>
      <c r="H372" s="124"/>
      <c r="I372" s="124"/>
      <c r="J372" s="124"/>
      <c r="K372" s="401"/>
      <c r="L372" s="402"/>
      <c r="M372" s="402"/>
      <c r="N372" s="402"/>
      <c r="O372" s="402"/>
      <c r="P372" s="402"/>
      <c r="Q372" s="402"/>
      <c r="R372" s="124"/>
      <c r="S372" s="124"/>
    </row>
    <row r="373" spans="1:19" ht="12.75" customHeight="1">
      <c r="A373" s="399"/>
      <c r="B373" s="400"/>
      <c r="C373" s="124"/>
      <c r="D373" s="124"/>
      <c r="E373" s="124"/>
      <c r="F373" s="124"/>
      <c r="G373" s="124"/>
      <c r="H373" s="124"/>
      <c r="I373" s="124"/>
      <c r="J373" s="124"/>
      <c r="K373" s="401"/>
      <c r="L373" s="402"/>
      <c r="M373" s="402"/>
      <c r="N373" s="402"/>
      <c r="O373" s="402"/>
      <c r="P373" s="402"/>
      <c r="Q373" s="402"/>
      <c r="R373" s="124"/>
      <c r="S373" s="124"/>
    </row>
    <row r="374" spans="1:19" ht="12.75" customHeight="1">
      <c r="A374" s="399"/>
      <c r="B374" s="400"/>
      <c r="C374" s="124"/>
      <c r="D374" s="124"/>
      <c r="E374" s="124"/>
      <c r="F374" s="124"/>
      <c r="G374" s="124"/>
      <c r="H374" s="124"/>
      <c r="I374" s="124"/>
      <c r="J374" s="124"/>
      <c r="K374" s="401"/>
      <c r="L374" s="402"/>
      <c r="M374" s="402"/>
      <c r="N374" s="402"/>
      <c r="O374" s="402"/>
      <c r="P374" s="402"/>
      <c r="Q374" s="402"/>
      <c r="R374" s="124"/>
      <c r="S374" s="124"/>
    </row>
    <row r="375" spans="1:19" ht="12.75" customHeight="1">
      <c r="A375" s="399"/>
      <c r="B375" s="400"/>
      <c r="C375" s="124"/>
      <c r="D375" s="124"/>
      <c r="E375" s="124"/>
      <c r="F375" s="124"/>
      <c r="G375" s="124"/>
      <c r="H375" s="124"/>
      <c r="I375" s="124"/>
      <c r="J375" s="124"/>
      <c r="K375" s="401"/>
      <c r="L375" s="402"/>
      <c r="M375" s="402"/>
      <c r="N375" s="402"/>
      <c r="O375" s="402"/>
      <c r="P375" s="402"/>
      <c r="Q375" s="402"/>
      <c r="R375" s="124"/>
      <c r="S375" s="124"/>
    </row>
    <row r="376" spans="1:19" ht="12.75" customHeight="1">
      <c r="A376" s="399"/>
      <c r="B376" s="400"/>
      <c r="C376" s="124"/>
      <c r="D376" s="124"/>
      <c r="E376" s="124"/>
      <c r="F376" s="124"/>
      <c r="G376" s="124"/>
      <c r="H376" s="124"/>
      <c r="I376" s="124"/>
      <c r="J376" s="124"/>
      <c r="K376" s="401"/>
      <c r="L376" s="402"/>
      <c r="M376" s="402"/>
      <c r="N376" s="402"/>
      <c r="O376" s="402"/>
      <c r="P376" s="402"/>
      <c r="Q376" s="402"/>
      <c r="R376" s="124"/>
      <c r="S376" s="124"/>
    </row>
    <row r="377" spans="1:19" ht="12.75" customHeight="1">
      <c r="A377" s="399"/>
      <c r="B377" s="400"/>
      <c r="C377" s="124"/>
      <c r="D377" s="124"/>
      <c r="E377" s="124"/>
      <c r="F377" s="124"/>
      <c r="G377" s="124"/>
      <c r="H377" s="124"/>
      <c r="I377" s="124"/>
      <c r="J377" s="124"/>
      <c r="K377" s="401"/>
      <c r="L377" s="402"/>
      <c r="M377" s="402"/>
      <c r="N377" s="402"/>
      <c r="O377" s="402"/>
      <c r="P377" s="402"/>
      <c r="Q377" s="402"/>
      <c r="R377" s="124"/>
      <c r="S377" s="124"/>
    </row>
    <row r="378" spans="1:19" ht="12.75" customHeight="1">
      <c r="A378" s="399"/>
      <c r="B378" s="400"/>
      <c r="C378" s="124"/>
      <c r="D378" s="124"/>
      <c r="E378" s="124"/>
      <c r="F378" s="124"/>
      <c r="G378" s="124"/>
      <c r="H378" s="124"/>
      <c r="I378" s="124"/>
      <c r="J378" s="124"/>
      <c r="K378" s="401"/>
      <c r="L378" s="402"/>
      <c r="M378" s="402"/>
      <c r="N378" s="402"/>
      <c r="O378" s="402"/>
      <c r="P378" s="402"/>
      <c r="Q378" s="402"/>
      <c r="R378" s="124"/>
      <c r="S378" s="124"/>
    </row>
    <row r="379" spans="1:19" ht="12.75" customHeight="1">
      <c r="A379" s="399"/>
      <c r="B379" s="400"/>
      <c r="C379" s="124"/>
      <c r="D379" s="124"/>
      <c r="E379" s="124"/>
      <c r="F379" s="124"/>
      <c r="G379" s="124"/>
      <c r="H379" s="124"/>
      <c r="I379" s="124"/>
      <c r="J379" s="124"/>
      <c r="K379" s="401"/>
      <c r="L379" s="402"/>
      <c r="M379" s="402"/>
      <c r="N379" s="402"/>
      <c r="O379" s="402"/>
      <c r="P379" s="402"/>
      <c r="Q379" s="402"/>
      <c r="R379" s="124"/>
      <c r="S379" s="124"/>
    </row>
    <row r="380" spans="1:19" ht="12.75" customHeight="1">
      <c r="A380" s="399"/>
      <c r="B380" s="400"/>
      <c r="C380" s="124"/>
      <c r="D380" s="124"/>
      <c r="E380" s="124"/>
      <c r="F380" s="124"/>
      <c r="G380" s="124"/>
      <c r="H380" s="124"/>
      <c r="I380" s="124"/>
      <c r="J380" s="124"/>
      <c r="K380" s="401"/>
      <c r="L380" s="402"/>
      <c r="M380" s="402"/>
      <c r="N380" s="402"/>
      <c r="O380" s="402"/>
      <c r="P380" s="402"/>
      <c r="Q380" s="402"/>
      <c r="R380" s="124"/>
      <c r="S380" s="124"/>
    </row>
    <row r="381" spans="1:19" ht="12.75" customHeight="1">
      <c r="A381" s="399"/>
      <c r="B381" s="400"/>
      <c r="C381" s="124"/>
      <c r="D381" s="124"/>
      <c r="E381" s="124"/>
      <c r="F381" s="124"/>
      <c r="G381" s="124"/>
      <c r="H381" s="124"/>
      <c r="I381" s="124"/>
      <c r="J381" s="124"/>
      <c r="K381" s="401"/>
      <c r="L381" s="402"/>
      <c r="M381" s="402"/>
      <c r="N381" s="402"/>
      <c r="O381" s="402"/>
      <c r="P381" s="402"/>
      <c r="Q381" s="402"/>
      <c r="R381" s="124"/>
      <c r="S381" s="124"/>
    </row>
    <row r="382" spans="1:19" ht="12.75" customHeight="1">
      <c r="A382" s="399"/>
      <c r="B382" s="400"/>
      <c r="C382" s="124"/>
      <c r="D382" s="124"/>
      <c r="E382" s="124"/>
      <c r="F382" s="124"/>
      <c r="G382" s="124"/>
      <c r="H382" s="124"/>
      <c r="I382" s="124"/>
      <c r="J382" s="124"/>
      <c r="K382" s="401"/>
      <c r="L382" s="402"/>
      <c r="M382" s="402"/>
      <c r="N382" s="402"/>
      <c r="O382" s="402"/>
      <c r="P382" s="402"/>
      <c r="Q382" s="402"/>
      <c r="R382" s="124"/>
      <c r="S382" s="124"/>
    </row>
    <row r="383" spans="1:19" ht="12.75" customHeight="1">
      <c r="A383" s="399"/>
      <c r="B383" s="400"/>
      <c r="C383" s="124"/>
      <c r="D383" s="124"/>
      <c r="E383" s="124"/>
      <c r="F383" s="124"/>
      <c r="G383" s="124"/>
      <c r="H383" s="124"/>
      <c r="I383" s="124"/>
      <c r="J383" s="124"/>
      <c r="K383" s="401"/>
      <c r="L383" s="402"/>
      <c r="M383" s="402"/>
      <c r="N383" s="402"/>
      <c r="O383" s="402"/>
      <c r="P383" s="402"/>
      <c r="Q383" s="402"/>
      <c r="R383" s="124"/>
      <c r="S383" s="124"/>
    </row>
    <row r="384" spans="1:19" ht="12.75" customHeight="1">
      <c r="A384" s="399"/>
      <c r="B384" s="400"/>
      <c r="C384" s="124"/>
      <c r="D384" s="124"/>
      <c r="E384" s="124"/>
      <c r="F384" s="124"/>
      <c r="G384" s="124"/>
      <c r="H384" s="124"/>
      <c r="I384" s="124"/>
      <c r="J384" s="124"/>
      <c r="K384" s="401"/>
      <c r="L384" s="402"/>
      <c r="M384" s="402"/>
      <c r="N384" s="402"/>
      <c r="O384" s="402"/>
      <c r="P384" s="402"/>
      <c r="Q384" s="402"/>
      <c r="R384" s="124"/>
      <c r="S384" s="124"/>
    </row>
    <row r="385" spans="1:19" ht="12.75" customHeight="1">
      <c r="A385" s="399"/>
      <c r="B385" s="400"/>
      <c r="C385" s="124"/>
      <c r="D385" s="124"/>
      <c r="E385" s="124"/>
      <c r="F385" s="124"/>
      <c r="G385" s="124"/>
      <c r="H385" s="124"/>
      <c r="I385" s="124"/>
      <c r="J385" s="124"/>
      <c r="K385" s="401"/>
      <c r="L385" s="402"/>
      <c r="M385" s="402"/>
      <c r="N385" s="402"/>
      <c r="O385" s="402"/>
      <c r="P385" s="402"/>
      <c r="Q385" s="402"/>
      <c r="R385" s="124"/>
      <c r="S385" s="124"/>
    </row>
    <row r="386" spans="1:19" ht="12.75" customHeight="1">
      <c r="A386" s="399"/>
      <c r="B386" s="400"/>
      <c r="C386" s="124"/>
      <c r="D386" s="124"/>
      <c r="E386" s="124"/>
      <c r="F386" s="124"/>
      <c r="G386" s="124"/>
      <c r="H386" s="124"/>
      <c r="I386" s="124"/>
      <c r="J386" s="124"/>
      <c r="K386" s="401"/>
      <c r="L386" s="402"/>
      <c r="M386" s="402"/>
      <c r="N386" s="402"/>
      <c r="O386" s="402"/>
      <c r="P386" s="402"/>
      <c r="Q386" s="402"/>
      <c r="R386" s="124"/>
      <c r="S386" s="124"/>
    </row>
    <row r="387" spans="1:19" ht="12.75" customHeight="1">
      <c r="A387" s="399"/>
      <c r="B387" s="400"/>
      <c r="C387" s="124"/>
      <c r="D387" s="124"/>
      <c r="E387" s="124"/>
      <c r="F387" s="124"/>
      <c r="G387" s="124"/>
      <c r="H387" s="124"/>
      <c r="I387" s="124"/>
      <c r="J387" s="124"/>
      <c r="K387" s="401"/>
      <c r="L387" s="402"/>
      <c r="M387" s="402"/>
      <c r="N387" s="402"/>
      <c r="O387" s="402"/>
      <c r="P387" s="402"/>
      <c r="Q387" s="402"/>
      <c r="R387" s="124"/>
      <c r="S387" s="124"/>
    </row>
    <row r="388" spans="1:19" ht="12.75" customHeight="1">
      <c r="A388" s="399"/>
      <c r="B388" s="400"/>
      <c r="C388" s="124"/>
      <c r="D388" s="124"/>
      <c r="E388" s="124"/>
      <c r="F388" s="124"/>
      <c r="G388" s="124"/>
      <c r="H388" s="124"/>
      <c r="I388" s="124"/>
      <c r="J388" s="124"/>
      <c r="K388" s="401"/>
      <c r="L388" s="402"/>
      <c r="M388" s="402"/>
      <c r="N388" s="402"/>
      <c r="O388" s="402"/>
      <c r="P388" s="402"/>
      <c r="Q388" s="402"/>
      <c r="R388" s="124"/>
      <c r="S388" s="124"/>
    </row>
    <row r="389" spans="1:19" ht="12.75" customHeight="1">
      <c r="A389" s="399"/>
      <c r="B389" s="400"/>
      <c r="C389" s="124"/>
      <c r="D389" s="124"/>
      <c r="E389" s="124"/>
      <c r="F389" s="124"/>
      <c r="G389" s="124"/>
      <c r="H389" s="124"/>
      <c r="I389" s="124"/>
      <c r="J389" s="124"/>
      <c r="K389" s="401"/>
      <c r="L389" s="402"/>
      <c r="M389" s="402"/>
      <c r="N389" s="402"/>
      <c r="O389" s="402"/>
      <c r="P389" s="402"/>
      <c r="Q389" s="402"/>
      <c r="R389" s="124"/>
      <c r="S389" s="124"/>
    </row>
    <row r="390" spans="1:19" ht="12.75" customHeight="1">
      <c r="A390" s="399"/>
      <c r="B390" s="400"/>
      <c r="C390" s="124"/>
      <c r="D390" s="124"/>
      <c r="E390" s="124"/>
      <c r="F390" s="124"/>
      <c r="G390" s="124"/>
      <c r="H390" s="124"/>
      <c r="I390" s="124"/>
      <c r="J390" s="124"/>
      <c r="K390" s="401"/>
      <c r="L390" s="402"/>
      <c r="M390" s="402"/>
      <c r="N390" s="402"/>
      <c r="O390" s="402"/>
      <c r="P390" s="402"/>
      <c r="Q390" s="402"/>
      <c r="R390" s="124"/>
      <c r="S390" s="124"/>
    </row>
    <row r="391" spans="1:19" ht="12.75" customHeight="1">
      <c r="A391" s="399"/>
      <c r="B391" s="400"/>
      <c r="C391" s="124"/>
      <c r="D391" s="124"/>
      <c r="E391" s="124"/>
      <c r="F391" s="124"/>
      <c r="G391" s="124"/>
      <c r="H391" s="124"/>
      <c r="I391" s="124"/>
      <c r="J391" s="124"/>
      <c r="K391" s="401"/>
      <c r="L391" s="402"/>
      <c r="M391" s="402"/>
      <c r="N391" s="402"/>
      <c r="O391" s="402"/>
      <c r="P391" s="402"/>
      <c r="Q391" s="402"/>
      <c r="R391" s="124"/>
      <c r="S391" s="124"/>
    </row>
    <row r="392" spans="1:19" ht="12.75" customHeight="1">
      <c r="A392" s="399"/>
      <c r="B392" s="400"/>
      <c r="C392" s="124"/>
      <c r="D392" s="124"/>
      <c r="E392" s="124"/>
      <c r="F392" s="124"/>
      <c r="G392" s="124"/>
      <c r="H392" s="124"/>
      <c r="I392" s="124"/>
      <c r="J392" s="124"/>
      <c r="K392" s="401"/>
      <c r="L392" s="402"/>
      <c r="M392" s="402"/>
      <c r="N392" s="402"/>
      <c r="O392" s="402"/>
      <c r="P392" s="402"/>
      <c r="Q392" s="402"/>
      <c r="R392" s="124"/>
      <c r="S392" s="124"/>
    </row>
    <row r="393" spans="1:19" ht="12.75" customHeight="1">
      <c r="A393" s="399"/>
      <c r="B393" s="400"/>
      <c r="C393" s="124"/>
      <c r="D393" s="124"/>
      <c r="E393" s="124"/>
      <c r="F393" s="124"/>
      <c r="G393" s="124"/>
      <c r="H393" s="124"/>
      <c r="I393" s="124"/>
      <c r="J393" s="124"/>
      <c r="K393" s="401"/>
      <c r="L393" s="402"/>
      <c r="M393" s="402"/>
      <c r="N393" s="402"/>
      <c r="O393" s="402"/>
      <c r="P393" s="402"/>
      <c r="Q393" s="402"/>
      <c r="R393" s="124"/>
      <c r="S393" s="124"/>
    </row>
    <row r="394" spans="1:19" ht="12.75" customHeight="1">
      <c r="A394" s="399"/>
      <c r="B394" s="400"/>
      <c r="C394" s="124"/>
      <c r="D394" s="124"/>
      <c r="E394" s="124"/>
      <c r="F394" s="124"/>
      <c r="G394" s="124"/>
      <c r="H394" s="124"/>
      <c r="I394" s="124"/>
      <c r="J394" s="124"/>
      <c r="K394" s="401"/>
      <c r="L394" s="402"/>
      <c r="M394" s="402"/>
      <c r="N394" s="402"/>
      <c r="O394" s="402"/>
      <c r="P394" s="402"/>
      <c r="Q394" s="402"/>
      <c r="R394" s="124"/>
      <c r="S394" s="124"/>
    </row>
    <row r="395" spans="1:19" ht="12.75" customHeight="1">
      <c r="A395" s="399"/>
      <c r="B395" s="400"/>
      <c r="C395" s="124"/>
      <c r="D395" s="124"/>
      <c r="E395" s="124"/>
      <c r="F395" s="124"/>
      <c r="G395" s="124"/>
      <c r="H395" s="124"/>
      <c r="I395" s="124"/>
      <c r="J395" s="124"/>
      <c r="K395" s="401"/>
      <c r="L395" s="402"/>
      <c r="M395" s="402"/>
      <c r="N395" s="402"/>
      <c r="O395" s="402"/>
      <c r="P395" s="402"/>
      <c r="Q395" s="402"/>
      <c r="R395" s="124"/>
      <c r="S395" s="124"/>
    </row>
    <row r="396" spans="1:19" ht="12.75" customHeight="1">
      <c r="A396" s="399"/>
      <c r="B396" s="400"/>
      <c r="C396" s="124"/>
      <c r="D396" s="124"/>
      <c r="E396" s="124"/>
      <c r="F396" s="124"/>
      <c r="G396" s="124"/>
      <c r="H396" s="124"/>
      <c r="I396" s="124"/>
      <c r="J396" s="124"/>
      <c r="K396" s="401"/>
      <c r="L396" s="402"/>
      <c r="M396" s="402"/>
      <c r="N396" s="402"/>
      <c r="O396" s="402"/>
      <c r="P396" s="402"/>
      <c r="Q396" s="402"/>
      <c r="R396" s="124"/>
      <c r="S396" s="124"/>
    </row>
    <row r="397" spans="1:19" ht="12.75" customHeight="1">
      <c r="A397" s="399"/>
      <c r="B397" s="400"/>
      <c r="C397" s="124"/>
      <c r="D397" s="124"/>
      <c r="E397" s="124"/>
      <c r="F397" s="124"/>
      <c r="G397" s="124"/>
      <c r="H397" s="124"/>
      <c r="I397" s="124"/>
      <c r="J397" s="124"/>
      <c r="K397" s="401"/>
      <c r="L397" s="402"/>
      <c r="M397" s="402"/>
      <c r="N397" s="402"/>
      <c r="O397" s="402"/>
      <c r="P397" s="402"/>
      <c r="Q397" s="402"/>
      <c r="R397" s="124"/>
      <c r="S397" s="124"/>
    </row>
    <row r="398" spans="1:19" ht="12.75" customHeight="1">
      <c r="A398" s="399"/>
      <c r="B398" s="400"/>
      <c r="C398" s="124"/>
      <c r="D398" s="124"/>
      <c r="E398" s="124"/>
      <c r="F398" s="124"/>
      <c r="G398" s="124"/>
      <c r="H398" s="124"/>
      <c r="I398" s="124"/>
      <c r="J398" s="124"/>
      <c r="K398" s="401"/>
      <c r="L398" s="402"/>
      <c r="M398" s="402"/>
      <c r="N398" s="402"/>
      <c r="O398" s="402"/>
      <c r="P398" s="402"/>
      <c r="Q398" s="402"/>
      <c r="R398" s="124"/>
      <c r="S398" s="124"/>
    </row>
    <row r="399" spans="1:19" ht="12.75" customHeight="1">
      <c r="A399" s="399"/>
      <c r="B399" s="400"/>
      <c r="C399" s="124"/>
      <c r="D399" s="124"/>
      <c r="E399" s="124"/>
      <c r="F399" s="124"/>
      <c r="G399" s="124"/>
      <c r="H399" s="124"/>
      <c r="I399" s="124"/>
      <c r="J399" s="124"/>
      <c r="K399" s="401"/>
      <c r="L399" s="402"/>
      <c r="M399" s="402"/>
      <c r="N399" s="402"/>
      <c r="O399" s="402"/>
      <c r="P399" s="402"/>
      <c r="Q399" s="402"/>
      <c r="R399" s="124"/>
      <c r="S399" s="124"/>
    </row>
    <row r="400" spans="1:19" ht="12.75" customHeight="1">
      <c r="A400" s="399"/>
      <c r="B400" s="400"/>
      <c r="C400" s="124"/>
      <c r="D400" s="124"/>
      <c r="E400" s="124"/>
      <c r="F400" s="124"/>
      <c r="G400" s="124"/>
      <c r="H400" s="124"/>
      <c r="I400" s="124"/>
      <c r="J400" s="124"/>
      <c r="K400" s="401"/>
      <c r="L400" s="402"/>
      <c r="M400" s="402"/>
      <c r="N400" s="402"/>
      <c r="O400" s="402"/>
      <c r="P400" s="402"/>
      <c r="Q400" s="402"/>
      <c r="R400" s="124"/>
      <c r="S400" s="124"/>
    </row>
    <row r="401" spans="1:19" ht="12.75" customHeight="1">
      <c r="A401" s="399"/>
      <c r="B401" s="400"/>
      <c r="C401" s="124"/>
      <c r="D401" s="124"/>
      <c r="E401" s="124"/>
      <c r="F401" s="124"/>
      <c r="G401" s="124"/>
      <c r="H401" s="124"/>
      <c r="I401" s="124"/>
      <c r="J401" s="124"/>
      <c r="K401" s="401"/>
      <c r="L401" s="402"/>
      <c r="M401" s="402"/>
      <c r="N401" s="402"/>
      <c r="O401" s="402"/>
      <c r="P401" s="402"/>
      <c r="Q401" s="402"/>
      <c r="R401" s="124"/>
      <c r="S401" s="124"/>
    </row>
    <row r="402" spans="1:19" ht="12.75" customHeight="1">
      <c r="A402" s="399"/>
      <c r="B402" s="400"/>
      <c r="C402" s="124"/>
      <c r="D402" s="124"/>
      <c r="E402" s="124"/>
      <c r="F402" s="124"/>
      <c r="G402" s="124"/>
      <c r="H402" s="124"/>
      <c r="I402" s="124"/>
      <c r="J402" s="124"/>
      <c r="K402" s="401"/>
      <c r="L402" s="402"/>
      <c r="M402" s="402"/>
      <c r="N402" s="402"/>
      <c r="O402" s="402"/>
      <c r="P402" s="402"/>
      <c r="Q402" s="402"/>
      <c r="R402" s="124"/>
      <c r="S402" s="124"/>
    </row>
    <row r="403" spans="1:19" ht="12.75" customHeight="1">
      <c r="A403" s="399"/>
      <c r="B403" s="400"/>
      <c r="C403" s="124"/>
      <c r="D403" s="124"/>
      <c r="E403" s="124"/>
      <c r="F403" s="124"/>
      <c r="G403" s="124"/>
      <c r="H403" s="124"/>
      <c r="I403" s="124"/>
      <c r="J403" s="124"/>
      <c r="K403" s="401"/>
      <c r="L403" s="402"/>
      <c r="M403" s="402"/>
      <c r="N403" s="402"/>
      <c r="O403" s="402"/>
      <c r="P403" s="402"/>
      <c r="Q403" s="402"/>
      <c r="R403" s="124"/>
      <c r="S403" s="124"/>
    </row>
    <row r="404" spans="1:19" ht="12.75" customHeight="1">
      <c r="A404" s="399"/>
      <c r="B404" s="400"/>
      <c r="C404" s="124"/>
      <c r="D404" s="124"/>
      <c r="E404" s="124"/>
      <c r="F404" s="124"/>
      <c r="G404" s="124"/>
      <c r="H404" s="124"/>
      <c r="I404" s="124"/>
      <c r="J404" s="124"/>
      <c r="K404" s="401"/>
      <c r="L404" s="402"/>
      <c r="M404" s="402"/>
      <c r="N404" s="402"/>
      <c r="O404" s="402"/>
      <c r="P404" s="402"/>
      <c r="Q404" s="402"/>
      <c r="R404" s="124"/>
      <c r="S404" s="124"/>
    </row>
    <row r="405" spans="1:19" ht="12.75" customHeight="1">
      <c r="A405" s="399"/>
      <c r="B405" s="400"/>
      <c r="C405" s="124"/>
      <c r="D405" s="124"/>
      <c r="E405" s="124"/>
      <c r="F405" s="124"/>
      <c r="G405" s="124"/>
      <c r="H405" s="124"/>
      <c r="I405" s="124"/>
      <c r="J405" s="124"/>
      <c r="K405" s="401"/>
      <c r="L405" s="402"/>
      <c r="M405" s="402"/>
      <c r="N405" s="402"/>
      <c r="O405" s="402"/>
      <c r="P405" s="402"/>
      <c r="Q405" s="402"/>
      <c r="R405" s="124"/>
      <c r="S405" s="124"/>
    </row>
    <row r="406" spans="1:19" ht="12.75" customHeight="1">
      <c r="A406" s="399"/>
      <c r="B406" s="400"/>
      <c r="C406" s="124"/>
      <c r="D406" s="124"/>
      <c r="E406" s="124"/>
      <c r="F406" s="124"/>
      <c r="G406" s="124"/>
      <c r="H406" s="124"/>
      <c r="I406" s="124"/>
      <c r="J406" s="124"/>
      <c r="K406" s="401"/>
      <c r="L406" s="402"/>
      <c r="M406" s="402"/>
      <c r="N406" s="402"/>
      <c r="O406" s="402"/>
      <c r="P406" s="402"/>
      <c r="Q406" s="402"/>
      <c r="R406" s="124"/>
      <c r="S406" s="124"/>
    </row>
    <row r="407" spans="1:19" ht="12.75" customHeight="1">
      <c r="A407" s="399"/>
      <c r="B407" s="400"/>
      <c r="C407" s="124"/>
      <c r="D407" s="124"/>
      <c r="E407" s="124"/>
      <c r="F407" s="124"/>
      <c r="G407" s="124"/>
      <c r="H407" s="124"/>
      <c r="I407" s="124"/>
      <c r="J407" s="124"/>
      <c r="K407" s="401"/>
      <c r="L407" s="402"/>
      <c r="M407" s="402"/>
      <c r="N407" s="402"/>
      <c r="O407" s="402"/>
      <c r="P407" s="402"/>
      <c r="Q407" s="402"/>
      <c r="R407" s="124"/>
      <c r="S407" s="124"/>
    </row>
    <row r="408" spans="1:19" ht="12.75" customHeight="1">
      <c r="A408" s="399"/>
      <c r="B408" s="400"/>
      <c r="C408" s="124"/>
      <c r="D408" s="124"/>
      <c r="E408" s="124"/>
      <c r="F408" s="124"/>
      <c r="G408" s="124"/>
      <c r="H408" s="124"/>
      <c r="I408" s="124"/>
      <c r="J408" s="124"/>
      <c r="K408" s="401"/>
      <c r="L408" s="402"/>
      <c r="M408" s="402"/>
      <c r="N408" s="402"/>
      <c r="O408" s="402"/>
      <c r="P408" s="402"/>
      <c r="Q408" s="402"/>
      <c r="R408" s="124"/>
      <c r="S408" s="124"/>
    </row>
    <row r="409" spans="1:19" ht="12.75" customHeight="1">
      <c r="A409" s="399"/>
      <c r="B409" s="400"/>
      <c r="C409" s="124"/>
      <c r="D409" s="124"/>
      <c r="E409" s="124"/>
      <c r="F409" s="124"/>
      <c r="G409" s="124"/>
      <c r="H409" s="124"/>
      <c r="I409" s="124"/>
      <c r="J409" s="124"/>
      <c r="K409" s="401"/>
      <c r="L409" s="402"/>
      <c r="M409" s="402"/>
      <c r="N409" s="402"/>
      <c r="O409" s="402"/>
      <c r="P409" s="402"/>
      <c r="Q409" s="402"/>
      <c r="R409" s="124"/>
      <c r="S409" s="124"/>
    </row>
    <row r="410" spans="1:19" ht="12.75" customHeight="1">
      <c r="A410" s="399"/>
      <c r="B410" s="400"/>
      <c r="C410" s="124"/>
      <c r="D410" s="124"/>
      <c r="E410" s="124"/>
      <c r="F410" s="124"/>
      <c r="G410" s="124"/>
      <c r="H410" s="124"/>
      <c r="I410" s="124"/>
      <c r="J410" s="124"/>
      <c r="K410" s="401"/>
      <c r="L410" s="402"/>
      <c r="M410" s="402"/>
      <c r="N410" s="402"/>
      <c r="O410" s="402"/>
      <c r="P410" s="402"/>
      <c r="Q410" s="402"/>
      <c r="R410" s="124"/>
      <c r="S410" s="124"/>
    </row>
    <row r="411" spans="1:19" ht="12.75" customHeight="1">
      <c r="A411" s="399"/>
      <c r="B411" s="400"/>
      <c r="C411" s="124"/>
      <c r="D411" s="124"/>
      <c r="E411" s="124"/>
      <c r="F411" s="124"/>
      <c r="G411" s="124"/>
      <c r="H411" s="124"/>
      <c r="I411" s="124"/>
      <c r="J411" s="124"/>
      <c r="K411" s="401"/>
      <c r="L411" s="402"/>
      <c r="M411" s="402"/>
      <c r="N411" s="402"/>
      <c r="O411" s="402"/>
      <c r="P411" s="402"/>
      <c r="Q411" s="402"/>
      <c r="R411" s="124"/>
      <c r="S411" s="124"/>
    </row>
    <row r="412" spans="1:19" ht="12.75" customHeight="1">
      <c r="A412" s="399"/>
      <c r="B412" s="400"/>
      <c r="C412" s="124"/>
      <c r="D412" s="124"/>
      <c r="E412" s="124"/>
      <c r="F412" s="124"/>
      <c r="G412" s="124"/>
      <c r="H412" s="124"/>
      <c r="I412" s="124"/>
      <c r="J412" s="124"/>
      <c r="K412" s="401"/>
      <c r="L412" s="402"/>
      <c r="M412" s="402"/>
      <c r="N412" s="402"/>
      <c r="O412" s="402"/>
      <c r="P412" s="402"/>
      <c r="Q412" s="402"/>
      <c r="R412" s="124"/>
      <c r="S412" s="124"/>
    </row>
    <row r="413" spans="1:19" ht="12.75" customHeight="1">
      <c r="A413" s="399"/>
      <c r="B413" s="400"/>
      <c r="C413" s="124"/>
      <c r="D413" s="124"/>
      <c r="E413" s="124"/>
      <c r="F413" s="124"/>
      <c r="G413" s="124"/>
      <c r="H413" s="124"/>
      <c r="I413" s="124"/>
      <c r="J413" s="124"/>
      <c r="K413" s="401"/>
      <c r="L413" s="402"/>
      <c r="M413" s="402"/>
      <c r="N413" s="402"/>
      <c r="O413" s="402"/>
      <c r="P413" s="402"/>
      <c r="Q413" s="402"/>
      <c r="R413" s="124"/>
      <c r="S413" s="124"/>
    </row>
    <row r="414" spans="1:19" ht="12.75" customHeight="1">
      <c r="A414" s="399"/>
      <c r="B414" s="400"/>
      <c r="C414" s="124"/>
      <c r="D414" s="124"/>
      <c r="E414" s="124"/>
      <c r="F414" s="124"/>
      <c r="G414" s="124"/>
      <c r="H414" s="124"/>
      <c r="I414" s="124"/>
      <c r="J414" s="124"/>
      <c r="K414" s="401"/>
      <c r="L414" s="402"/>
      <c r="M414" s="402"/>
      <c r="N414" s="402"/>
      <c r="O414" s="402"/>
      <c r="P414" s="402"/>
      <c r="Q414" s="402"/>
      <c r="R414" s="124"/>
      <c r="S414" s="124"/>
    </row>
    <row r="415" spans="1:19" ht="12.75" customHeight="1">
      <c r="A415" s="399"/>
      <c r="B415" s="400"/>
      <c r="C415" s="124"/>
      <c r="D415" s="124"/>
      <c r="E415" s="124"/>
      <c r="F415" s="124"/>
      <c r="G415" s="124"/>
      <c r="H415" s="124"/>
      <c r="I415" s="124"/>
      <c r="J415" s="124"/>
      <c r="K415" s="401"/>
      <c r="L415" s="402"/>
      <c r="M415" s="402"/>
      <c r="N415" s="402"/>
      <c r="O415" s="402"/>
      <c r="P415" s="402"/>
      <c r="Q415" s="402"/>
      <c r="R415" s="124"/>
      <c r="S415" s="124"/>
    </row>
    <row r="416" spans="1:19" ht="12.75" customHeight="1">
      <c r="A416" s="399"/>
      <c r="B416" s="400"/>
      <c r="C416" s="124"/>
      <c r="D416" s="124"/>
      <c r="E416" s="124"/>
      <c r="F416" s="124"/>
      <c r="G416" s="124"/>
      <c r="H416" s="124"/>
      <c r="I416" s="124"/>
      <c r="J416" s="124"/>
      <c r="K416" s="401"/>
      <c r="L416" s="402"/>
      <c r="M416" s="402"/>
      <c r="N416" s="402"/>
      <c r="O416" s="402"/>
      <c r="P416" s="402"/>
      <c r="Q416" s="402"/>
      <c r="R416" s="124"/>
      <c r="S416" s="124"/>
    </row>
    <row r="417" spans="1:19" ht="12.75" customHeight="1">
      <c r="A417" s="399"/>
      <c r="B417" s="400"/>
      <c r="C417" s="124"/>
      <c r="D417" s="124"/>
      <c r="E417" s="124"/>
      <c r="F417" s="124"/>
      <c r="G417" s="124"/>
      <c r="H417" s="124"/>
      <c r="I417" s="124"/>
      <c r="J417" s="124"/>
      <c r="K417" s="401"/>
      <c r="L417" s="402"/>
      <c r="M417" s="402"/>
      <c r="N417" s="402"/>
      <c r="O417" s="402"/>
      <c r="P417" s="402"/>
      <c r="Q417" s="402"/>
      <c r="R417" s="124"/>
      <c r="S417" s="124"/>
    </row>
    <row r="418" spans="1:19" ht="12.75" customHeight="1">
      <c r="A418" s="399"/>
      <c r="B418" s="400"/>
      <c r="C418" s="124"/>
      <c r="D418" s="124"/>
      <c r="E418" s="124"/>
      <c r="F418" s="124"/>
      <c r="G418" s="124"/>
      <c r="H418" s="124"/>
      <c r="I418" s="124"/>
      <c r="J418" s="124"/>
      <c r="K418" s="401"/>
      <c r="L418" s="402"/>
      <c r="M418" s="402"/>
      <c r="N418" s="402"/>
      <c r="O418" s="402"/>
      <c r="P418" s="402"/>
      <c r="Q418" s="402"/>
      <c r="R418" s="124"/>
      <c r="S418" s="124"/>
    </row>
    <row r="419" spans="1:19" ht="12.75" customHeight="1">
      <c r="A419" s="399"/>
      <c r="B419" s="400"/>
      <c r="C419" s="124"/>
      <c r="D419" s="124"/>
      <c r="E419" s="124"/>
      <c r="F419" s="124"/>
      <c r="G419" s="124"/>
      <c r="H419" s="124"/>
      <c r="I419" s="124"/>
      <c r="J419" s="124"/>
      <c r="K419" s="401"/>
      <c r="L419" s="402"/>
      <c r="M419" s="402"/>
      <c r="N419" s="402"/>
      <c r="O419" s="402"/>
      <c r="P419" s="402"/>
      <c r="Q419" s="402"/>
      <c r="R419" s="124"/>
      <c r="S419" s="124"/>
    </row>
    <row r="420" spans="1:19" ht="12.75" customHeight="1">
      <c r="A420" s="399"/>
      <c r="B420" s="400"/>
      <c r="C420" s="124"/>
      <c r="D420" s="124"/>
      <c r="E420" s="124"/>
      <c r="F420" s="124"/>
      <c r="G420" s="124"/>
      <c r="H420" s="124"/>
      <c r="I420" s="124"/>
      <c r="J420" s="124"/>
      <c r="K420" s="401"/>
      <c r="L420" s="402"/>
      <c r="M420" s="402"/>
      <c r="N420" s="402"/>
      <c r="O420" s="402"/>
      <c r="P420" s="402"/>
      <c r="Q420" s="402"/>
      <c r="R420" s="124"/>
      <c r="S420" s="124"/>
    </row>
    <row r="421" spans="1:19" ht="12.75" customHeight="1">
      <c r="A421" s="399"/>
      <c r="B421" s="400"/>
      <c r="C421" s="124"/>
      <c r="D421" s="124"/>
      <c r="E421" s="124"/>
      <c r="F421" s="124"/>
      <c r="G421" s="124"/>
      <c r="H421" s="124"/>
      <c r="I421" s="124"/>
      <c r="J421" s="124"/>
      <c r="K421" s="401"/>
      <c r="L421" s="402"/>
      <c r="M421" s="402"/>
      <c r="N421" s="402"/>
      <c r="O421" s="402"/>
      <c r="P421" s="402"/>
      <c r="Q421" s="402"/>
      <c r="R421" s="124"/>
      <c r="S421" s="124"/>
    </row>
    <row r="422" spans="1:19" ht="12.75" customHeight="1">
      <c r="A422" s="399"/>
      <c r="B422" s="400"/>
      <c r="C422" s="124"/>
      <c r="D422" s="124"/>
      <c r="E422" s="124"/>
      <c r="F422" s="124"/>
      <c r="G422" s="124"/>
      <c r="H422" s="124"/>
      <c r="I422" s="124"/>
      <c r="J422" s="124"/>
      <c r="K422" s="401"/>
      <c r="L422" s="402"/>
      <c r="M422" s="402"/>
      <c r="N422" s="402"/>
      <c r="O422" s="402"/>
      <c r="P422" s="402"/>
      <c r="Q422" s="402"/>
      <c r="R422" s="124"/>
      <c r="S422" s="124"/>
    </row>
    <row r="423" spans="1:19" ht="12.75" customHeight="1">
      <c r="A423" s="399"/>
      <c r="B423" s="400"/>
      <c r="C423" s="124"/>
      <c r="D423" s="124"/>
      <c r="E423" s="124"/>
      <c r="F423" s="124"/>
      <c r="G423" s="124"/>
      <c r="H423" s="124"/>
      <c r="I423" s="124"/>
      <c r="J423" s="124"/>
      <c r="K423" s="401"/>
      <c r="L423" s="402"/>
      <c r="M423" s="402"/>
      <c r="N423" s="402"/>
      <c r="O423" s="402"/>
      <c r="P423" s="402"/>
      <c r="Q423" s="402"/>
      <c r="R423" s="124"/>
      <c r="S423" s="124"/>
    </row>
    <row r="424" spans="1:19" ht="12.75" customHeight="1">
      <c r="A424" s="399"/>
      <c r="B424" s="400"/>
      <c r="C424" s="124"/>
      <c r="D424" s="124"/>
      <c r="E424" s="124"/>
      <c r="F424" s="124"/>
      <c r="G424" s="124"/>
      <c r="H424" s="124"/>
      <c r="I424" s="124"/>
      <c r="J424" s="124"/>
      <c r="K424" s="401"/>
      <c r="L424" s="402"/>
      <c r="M424" s="402"/>
      <c r="N424" s="402"/>
      <c r="O424" s="402"/>
      <c r="P424" s="402"/>
      <c r="Q424" s="402"/>
      <c r="R424" s="124"/>
      <c r="S424" s="124"/>
    </row>
    <row r="425" spans="1:19" ht="12.75" customHeight="1">
      <c r="A425" s="399"/>
      <c r="B425" s="400"/>
      <c r="C425" s="124"/>
      <c r="D425" s="124"/>
      <c r="E425" s="124"/>
      <c r="F425" s="124"/>
      <c r="G425" s="124"/>
      <c r="H425" s="124"/>
      <c r="I425" s="124"/>
      <c r="J425" s="124"/>
      <c r="K425" s="401"/>
      <c r="L425" s="402"/>
      <c r="M425" s="402"/>
      <c r="N425" s="402"/>
      <c r="O425" s="402"/>
      <c r="P425" s="402"/>
      <c r="Q425" s="402"/>
      <c r="R425" s="124"/>
      <c r="S425" s="124"/>
    </row>
    <row r="426" spans="1:19" ht="12.75" customHeight="1">
      <c r="A426" s="399"/>
      <c r="B426" s="400"/>
      <c r="C426" s="124"/>
      <c r="D426" s="124"/>
      <c r="E426" s="124"/>
      <c r="F426" s="124"/>
      <c r="G426" s="124"/>
      <c r="H426" s="124"/>
      <c r="I426" s="124"/>
      <c r="J426" s="124"/>
      <c r="K426" s="401"/>
      <c r="L426" s="402"/>
      <c r="M426" s="402"/>
      <c r="N426" s="402"/>
      <c r="O426" s="402"/>
      <c r="P426" s="402"/>
      <c r="Q426" s="402"/>
      <c r="R426" s="124"/>
      <c r="S426" s="124"/>
    </row>
    <row r="427" spans="1:19" ht="12.75" customHeight="1">
      <c r="A427" s="399"/>
      <c r="B427" s="400"/>
      <c r="C427" s="124"/>
      <c r="D427" s="124"/>
      <c r="E427" s="124"/>
      <c r="F427" s="124"/>
      <c r="G427" s="124"/>
      <c r="H427" s="124"/>
      <c r="I427" s="124"/>
      <c r="J427" s="124"/>
      <c r="K427" s="401"/>
      <c r="L427" s="402"/>
      <c r="M427" s="402"/>
      <c r="N427" s="402"/>
      <c r="O427" s="402"/>
      <c r="P427" s="402"/>
      <c r="Q427" s="402"/>
      <c r="R427" s="124"/>
      <c r="S427" s="124"/>
    </row>
    <row r="428" spans="1:19" ht="12.75" customHeight="1">
      <c r="A428" s="399"/>
      <c r="B428" s="400"/>
      <c r="C428" s="124"/>
      <c r="D428" s="124"/>
      <c r="E428" s="124"/>
      <c r="F428" s="124"/>
      <c r="G428" s="124"/>
      <c r="H428" s="124"/>
      <c r="I428" s="124"/>
      <c r="J428" s="124"/>
      <c r="K428" s="401"/>
      <c r="L428" s="402"/>
      <c r="M428" s="402"/>
      <c r="N428" s="402"/>
      <c r="O428" s="402"/>
      <c r="P428" s="402"/>
      <c r="Q428" s="402"/>
      <c r="R428" s="124"/>
      <c r="S428" s="124"/>
    </row>
    <row r="429" spans="1:19" ht="12.75" customHeight="1">
      <c r="A429" s="399"/>
      <c r="B429" s="400"/>
      <c r="C429" s="124"/>
      <c r="D429" s="124"/>
      <c r="E429" s="124"/>
      <c r="F429" s="124"/>
      <c r="G429" s="124"/>
      <c r="H429" s="124"/>
      <c r="I429" s="124"/>
      <c r="J429" s="124"/>
      <c r="K429" s="401"/>
      <c r="L429" s="402"/>
      <c r="M429" s="402"/>
      <c r="N429" s="402"/>
      <c r="O429" s="402"/>
      <c r="P429" s="402"/>
      <c r="Q429" s="402"/>
      <c r="R429" s="124"/>
      <c r="S429" s="124"/>
    </row>
    <row r="430" spans="1:19" ht="12.75" customHeight="1">
      <c r="A430" s="399"/>
      <c r="B430" s="400"/>
      <c r="C430" s="124"/>
      <c r="D430" s="124"/>
      <c r="E430" s="124"/>
      <c r="F430" s="124"/>
      <c r="G430" s="124"/>
      <c r="H430" s="124"/>
      <c r="I430" s="124"/>
      <c r="J430" s="124"/>
      <c r="K430" s="401"/>
      <c r="L430" s="402"/>
      <c r="M430" s="402"/>
      <c r="N430" s="402"/>
      <c r="O430" s="402"/>
      <c r="P430" s="402"/>
      <c r="Q430" s="402"/>
      <c r="R430" s="124"/>
      <c r="S430" s="124"/>
    </row>
    <row r="431" spans="1:19" ht="12.75" customHeight="1">
      <c r="A431" s="399"/>
      <c r="B431" s="400"/>
      <c r="C431" s="124"/>
      <c r="D431" s="124"/>
      <c r="E431" s="124"/>
      <c r="F431" s="124"/>
      <c r="G431" s="124"/>
      <c r="H431" s="124"/>
      <c r="I431" s="124"/>
      <c r="J431" s="124"/>
      <c r="K431" s="401"/>
      <c r="L431" s="402"/>
      <c r="M431" s="402"/>
      <c r="N431" s="402"/>
      <c r="O431" s="402"/>
      <c r="P431" s="402"/>
      <c r="Q431" s="402"/>
      <c r="R431" s="124"/>
      <c r="S431" s="124"/>
    </row>
    <row r="432" spans="1:19" ht="12.75" customHeight="1">
      <c r="A432" s="399"/>
      <c r="B432" s="400"/>
      <c r="C432" s="124"/>
      <c r="D432" s="124"/>
      <c r="E432" s="124"/>
      <c r="F432" s="124"/>
      <c r="G432" s="124"/>
      <c r="H432" s="124"/>
      <c r="I432" s="124"/>
      <c r="J432" s="124"/>
      <c r="K432" s="401"/>
      <c r="L432" s="402"/>
      <c r="M432" s="402"/>
      <c r="N432" s="402"/>
      <c r="O432" s="402"/>
      <c r="P432" s="402"/>
      <c r="Q432" s="402"/>
      <c r="R432" s="124"/>
      <c r="S432" s="124"/>
    </row>
    <row r="433" spans="1:19" ht="12.75" customHeight="1">
      <c r="A433" s="399"/>
      <c r="B433" s="400"/>
      <c r="C433" s="124"/>
      <c r="D433" s="124"/>
      <c r="E433" s="124"/>
      <c r="F433" s="124"/>
      <c r="G433" s="124"/>
      <c r="H433" s="124"/>
      <c r="I433" s="124"/>
      <c r="J433" s="124"/>
      <c r="K433" s="401"/>
      <c r="L433" s="402"/>
      <c r="M433" s="402"/>
      <c r="N433" s="402"/>
      <c r="O433" s="402"/>
      <c r="P433" s="402"/>
      <c r="Q433" s="402"/>
      <c r="R433" s="124"/>
      <c r="S433" s="124"/>
    </row>
    <row r="434" spans="1:19" ht="12.75" customHeight="1">
      <c r="A434" s="399"/>
      <c r="B434" s="400"/>
      <c r="C434" s="124"/>
      <c r="D434" s="124"/>
      <c r="E434" s="124"/>
      <c r="F434" s="124"/>
      <c r="G434" s="124"/>
      <c r="H434" s="124"/>
      <c r="I434" s="124"/>
      <c r="J434" s="124"/>
      <c r="K434" s="401"/>
      <c r="L434" s="402"/>
      <c r="M434" s="402"/>
      <c r="N434" s="402"/>
      <c r="O434" s="402"/>
      <c r="P434" s="402"/>
      <c r="Q434" s="402"/>
      <c r="R434" s="124"/>
      <c r="S434" s="124"/>
    </row>
    <row r="435" spans="1:19" ht="12.75" customHeight="1">
      <c r="A435" s="399"/>
      <c r="B435" s="400"/>
      <c r="C435" s="124"/>
      <c r="D435" s="124"/>
      <c r="E435" s="124"/>
      <c r="F435" s="124"/>
      <c r="G435" s="124"/>
      <c r="H435" s="124"/>
      <c r="I435" s="124"/>
      <c r="J435" s="124"/>
      <c r="K435" s="401"/>
      <c r="L435" s="402"/>
      <c r="M435" s="402"/>
      <c r="N435" s="402"/>
      <c r="O435" s="402"/>
      <c r="P435" s="402"/>
      <c r="Q435" s="402"/>
      <c r="R435" s="124"/>
      <c r="S435" s="124"/>
    </row>
    <row r="436" spans="1:19" ht="12.75" customHeight="1">
      <c r="A436" s="399"/>
      <c r="B436" s="400"/>
      <c r="C436" s="124"/>
      <c r="D436" s="124"/>
      <c r="E436" s="124"/>
      <c r="F436" s="124"/>
      <c r="G436" s="124"/>
      <c r="H436" s="124"/>
      <c r="I436" s="124"/>
      <c r="J436" s="124"/>
      <c r="K436" s="401"/>
      <c r="L436" s="402"/>
      <c r="M436" s="402"/>
      <c r="N436" s="402"/>
      <c r="O436" s="402"/>
      <c r="P436" s="402"/>
      <c r="Q436" s="402"/>
      <c r="R436" s="124"/>
      <c r="S436" s="124"/>
    </row>
    <row r="437" spans="1:19" ht="12.75" customHeight="1">
      <c r="A437" s="399"/>
      <c r="B437" s="400"/>
      <c r="C437" s="124"/>
      <c r="D437" s="124"/>
      <c r="E437" s="124"/>
      <c r="F437" s="124"/>
      <c r="G437" s="124"/>
      <c r="H437" s="124"/>
      <c r="I437" s="124"/>
      <c r="J437" s="124"/>
      <c r="K437" s="401"/>
      <c r="L437" s="402"/>
      <c r="M437" s="402"/>
      <c r="N437" s="402"/>
      <c r="O437" s="402"/>
      <c r="P437" s="402"/>
      <c r="Q437" s="402"/>
      <c r="R437" s="124"/>
      <c r="S437" s="124"/>
    </row>
    <row r="438" spans="1:19" ht="12.75" customHeight="1">
      <c r="A438" s="399"/>
      <c r="B438" s="400"/>
      <c r="C438" s="124"/>
      <c r="D438" s="124"/>
      <c r="E438" s="124"/>
      <c r="F438" s="124"/>
      <c r="G438" s="124"/>
      <c r="H438" s="124"/>
      <c r="I438" s="124"/>
      <c r="J438" s="124"/>
      <c r="K438" s="401"/>
      <c r="L438" s="402"/>
      <c r="M438" s="402"/>
      <c r="N438" s="402"/>
      <c r="O438" s="402"/>
      <c r="P438" s="402"/>
      <c r="Q438" s="402"/>
      <c r="R438" s="124"/>
      <c r="S438" s="124"/>
    </row>
    <row r="439" spans="1:19" ht="12.75" customHeight="1">
      <c r="A439" s="399"/>
      <c r="B439" s="400"/>
      <c r="C439" s="124"/>
      <c r="D439" s="124"/>
      <c r="E439" s="124"/>
      <c r="F439" s="124"/>
      <c r="G439" s="124"/>
      <c r="H439" s="124"/>
      <c r="I439" s="124"/>
      <c r="J439" s="124"/>
      <c r="K439" s="401"/>
      <c r="L439" s="402"/>
      <c r="M439" s="402"/>
      <c r="N439" s="402"/>
      <c r="O439" s="402"/>
      <c r="P439" s="402"/>
      <c r="Q439" s="402"/>
      <c r="R439" s="124"/>
      <c r="S439" s="124"/>
    </row>
    <row r="440" spans="1:19" ht="12.75" customHeight="1">
      <c r="A440" s="399"/>
      <c r="B440" s="400"/>
      <c r="C440" s="124"/>
      <c r="D440" s="124"/>
      <c r="E440" s="124"/>
      <c r="F440" s="124"/>
      <c r="G440" s="124"/>
      <c r="H440" s="124"/>
      <c r="I440" s="124"/>
      <c r="J440" s="124"/>
      <c r="K440" s="401"/>
      <c r="L440" s="402"/>
      <c r="M440" s="402"/>
      <c r="N440" s="402"/>
      <c r="O440" s="402"/>
      <c r="P440" s="402"/>
      <c r="Q440" s="402"/>
      <c r="R440" s="124"/>
      <c r="S440" s="124"/>
    </row>
    <row r="441" spans="1:19" ht="12.75" customHeight="1">
      <c r="A441" s="399"/>
      <c r="B441" s="400"/>
      <c r="C441" s="124"/>
      <c r="D441" s="124"/>
      <c r="E441" s="124"/>
      <c r="F441" s="124"/>
      <c r="G441" s="124"/>
      <c r="H441" s="124"/>
      <c r="I441" s="124"/>
      <c r="J441" s="124"/>
      <c r="K441" s="401"/>
      <c r="L441" s="402"/>
      <c r="M441" s="402"/>
      <c r="N441" s="402"/>
      <c r="O441" s="402"/>
      <c r="P441" s="402"/>
      <c r="Q441" s="402"/>
      <c r="R441" s="124"/>
      <c r="S441" s="124"/>
    </row>
    <row r="442" spans="1:19" ht="12.75" customHeight="1">
      <c r="A442" s="399"/>
      <c r="B442" s="400"/>
      <c r="C442" s="124"/>
      <c r="D442" s="124"/>
      <c r="E442" s="124"/>
      <c r="F442" s="124"/>
      <c r="G442" s="124"/>
      <c r="H442" s="124"/>
      <c r="I442" s="124"/>
      <c r="J442" s="124"/>
      <c r="K442" s="401"/>
      <c r="L442" s="402"/>
      <c r="M442" s="402"/>
      <c r="N442" s="402"/>
      <c r="O442" s="402"/>
      <c r="P442" s="402"/>
      <c r="Q442" s="402"/>
      <c r="R442" s="124"/>
      <c r="S442" s="124"/>
    </row>
    <row r="443" spans="1:19" ht="12.75" customHeight="1">
      <c r="A443" s="399"/>
      <c r="B443" s="400"/>
      <c r="C443" s="124"/>
      <c r="D443" s="124"/>
      <c r="E443" s="124"/>
      <c r="F443" s="124"/>
      <c r="G443" s="124"/>
      <c r="H443" s="124"/>
      <c r="I443" s="124"/>
      <c r="J443" s="124"/>
      <c r="K443" s="401"/>
      <c r="L443" s="402"/>
      <c r="M443" s="402"/>
      <c r="N443" s="402"/>
      <c r="O443" s="402"/>
      <c r="P443" s="402"/>
      <c r="Q443" s="402"/>
      <c r="R443" s="124"/>
      <c r="S443" s="124"/>
    </row>
    <row r="444" spans="1:19" ht="12.75" customHeight="1">
      <c r="A444" s="399"/>
      <c r="B444" s="400"/>
      <c r="C444" s="124"/>
      <c r="D444" s="124"/>
      <c r="E444" s="124"/>
      <c r="F444" s="124"/>
      <c r="G444" s="124"/>
      <c r="H444" s="124"/>
      <c r="I444" s="124"/>
      <c r="J444" s="124"/>
      <c r="K444" s="401"/>
      <c r="L444" s="402"/>
      <c r="M444" s="402"/>
      <c r="N444" s="402"/>
      <c r="O444" s="402"/>
      <c r="P444" s="402"/>
      <c r="Q444" s="402"/>
      <c r="R444" s="124"/>
      <c r="S444" s="124"/>
    </row>
    <row r="445" spans="1:19" ht="12.75" customHeight="1">
      <c r="A445" s="399"/>
      <c r="B445" s="400"/>
      <c r="C445" s="124"/>
      <c r="D445" s="124"/>
      <c r="E445" s="124"/>
      <c r="F445" s="124"/>
      <c r="G445" s="124"/>
      <c r="H445" s="124"/>
      <c r="I445" s="124"/>
      <c r="J445" s="124"/>
      <c r="K445" s="401"/>
      <c r="L445" s="402"/>
      <c r="M445" s="402"/>
      <c r="N445" s="402"/>
      <c r="O445" s="402"/>
      <c r="P445" s="402"/>
      <c r="Q445" s="402"/>
      <c r="R445" s="124"/>
      <c r="S445" s="124"/>
    </row>
    <row r="446" spans="1:19" ht="12.75" customHeight="1">
      <c r="A446" s="399"/>
      <c r="B446" s="400"/>
      <c r="C446" s="124"/>
      <c r="D446" s="124"/>
      <c r="E446" s="124"/>
      <c r="F446" s="124"/>
      <c r="G446" s="124"/>
      <c r="H446" s="124"/>
      <c r="I446" s="124"/>
      <c r="J446" s="124"/>
      <c r="K446" s="401"/>
      <c r="L446" s="402"/>
      <c r="M446" s="402"/>
      <c r="N446" s="402"/>
      <c r="O446" s="402"/>
      <c r="P446" s="402"/>
      <c r="Q446" s="402"/>
      <c r="R446" s="124"/>
      <c r="S446" s="124"/>
    </row>
    <row r="447" spans="1:19" ht="12.75" customHeight="1">
      <c r="A447" s="399"/>
      <c r="B447" s="400"/>
      <c r="C447" s="124"/>
      <c r="D447" s="124"/>
      <c r="E447" s="124"/>
      <c r="F447" s="124"/>
      <c r="G447" s="124"/>
      <c r="H447" s="124"/>
      <c r="I447" s="124"/>
      <c r="J447" s="124"/>
      <c r="K447" s="401"/>
      <c r="L447" s="402"/>
      <c r="M447" s="402"/>
      <c r="N447" s="402"/>
      <c r="O447" s="402"/>
      <c r="P447" s="402"/>
      <c r="Q447" s="402"/>
      <c r="R447" s="124"/>
      <c r="S447" s="124"/>
    </row>
    <row r="448" spans="1:19" ht="12.75" customHeight="1">
      <c r="A448" s="399"/>
      <c r="B448" s="400"/>
      <c r="C448" s="124"/>
      <c r="D448" s="124"/>
      <c r="E448" s="124"/>
      <c r="F448" s="124"/>
      <c r="G448" s="124"/>
      <c r="H448" s="124"/>
      <c r="I448" s="124"/>
      <c r="J448" s="124"/>
      <c r="K448" s="401"/>
      <c r="L448" s="402"/>
      <c r="M448" s="402"/>
      <c r="N448" s="402"/>
      <c r="O448" s="402"/>
      <c r="P448" s="402"/>
      <c r="Q448" s="402"/>
      <c r="R448" s="124"/>
      <c r="S448" s="124"/>
    </row>
    <row r="449" spans="1:19" ht="12.75" customHeight="1">
      <c r="A449" s="399"/>
      <c r="B449" s="400"/>
      <c r="C449" s="124"/>
      <c r="D449" s="124"/>
      <c r="E449" s="124"/>
      <c r="F449" s="124"/>
      <c r="G449" s="124"/>
      <c r="H449" s="124"/>
      <c r="I449" s="124"/>
      <c r="J449" s="124"/>
      <c r="K449" s="401"/>
      <c r="L449" s="402"/>
      <c r="M449" s="402"/>
      <c r="N449" s="402"/>
      <c r="O449" s="402"/>
      <c r="P449" s="402"/>
      <c r="Q449" s="402"/>
      <c r="R449" s="124"/>
      <c r="S449" s="124"/>
    </row>
    <row r="450" spans="1:19" ht="12.75" customHeight="1">
      <c r="A450" s="399"/>
      <c r="B450" s="400"/>
      <c r="C450" s="124"/>
      <c r="D450" s="124"/>
      <c r="E450" s="124"/>
      <c r="F450" s="124"/>
      <c r="G450" s="124"/>
      <c r="H450" s="124"/>
      <c r="I450" s="124"/>
      <c r="J450" s="124"/>
      <c r="K450" s="401"/>
      <c r="L450" s="402"/>
      <c r="M450" s="402"/>
      <c r="N450" s="402"/>
      <c r="O450" s="402"/>
      <c r="P450" s="402"/>
      <c r="Q450" s="402"/>
      <c r="R450" s="124"/>
      <c r="S450" s="124"/>
    </row>
    <row r="451" spans="1:19" ht="12.75" customHeight="1">
      <c r="A451" s="399"/>
      <c r="B451" s="400"/>
      <c r="C451" s="124"/>
      <c r="D451" s="124"/>
      <c r="E451" s="124"/>
      <c r="F451" s="124"/>
      <c r="G451" s="124"/>
      <c r="H451" s="124"/>
      <c r="I451" s="124"/>
      <c r="J451" s="124"/>
      <c r="K451" s="401"/>
      <c r="L451" s="402"/>
      <c r="M451" s="402"/>
      <c r="N451" s="402"/>
      <c r="O451" s="402"/>
      <c r="P451" s="402"/>
      <c r="Q451" s="402"/>
      <c r="R451" s="124"/>
      <c r="S451" s="124"/>
    </row>
    <row r="452" spans="1:19" ht="12.75" customHeight="1">
      <c r="A452" s="399"/>
      <c r="B452" s="400"/>
      <c r="C452" s="124"/>
      <c r="D452" s="124"/>
      <c r="E452" s="124"/>
      <c r="F452" s="124"/>
      <c r="G452" s="124"/>
      <c r="H452" s="124"/>
      <c r="I452" s="124"/>
      <c r="J452" s="124"/>
      <c r="K452" s="401"/>
      <c r="L452" s="402"/>
      <c r="M452" s="402"/>
      <c r="N452" s="402"/>
      <c r="O452" s="402"/>
      <c r="P452" s="402"/>
      <c r="Q452" s="402"/>
      <c r="R452" s="124"/>
      <c r="S452" s="124"/>
    </row>
    <row r="453" spans="1:19" ht="12.75" customHeight="1">
      <c r="A453" s="399"/>
      <c r="B453" s="400"/>
      <c r="C453" s="124"/>
      <c r="D453" s="124"/>
      <c r="E453" s="124"/>
      <c r="F453" s="124"/>
      <c r="G453" s="124"/>
      <c r="H453" s="124"/>
      <c r="I453" s="124"/>
      <c r="J453" s="124"/>
      <c r="K453" s="401"/>
      <c r="L453" s="402"/>
      <c r="M453" s="402"/>
      <c r="N453" s="402"/>
      <c r="O453" s="402"/>
      <c r="P453" s="402"/>
      <c r="Q453" s="402"/>
      <c r="R453" s="124"/>
      <c r="S453" s="124"/>
    </row>
    <row r="454" spans="1:19" ht="12.75" customHeight="1">
      <c r="A454" s="399"/>
      <c r="B454" s="400"/>
      <c r="C454" s="124"/>
      <c r="D454" s="124"/>
      <c r="E454" s="124"/>
      <c r="F454" s="124"/>
      <c r="G454" s="124"/>
      <c r="H454" s="124"/>
      <c r="I454" s="124"/>
      <c r="J454" s="124"/>
      <c r="K454" s="401"/>
      <c r="L454" s="402"/>
      <c r="M454" s="402"/>
      <c r="N454" s="402"/>
      <c r="O454" s="402"/>
      <c r="P454" s="402"/>
      <c r="Q454" s="402"/>
      <c r="R454" s="124"/>
      <c r="S454" s="124"/>
    </row>
    <row r="455" spans="1:19" ht="12.75" customHeight="1">
      <c r="A455" s="399"/>
      <c r="B455" s="400"/>
      <c r="C455" s="124"/>
      <c r="D455" s="124"/>
      <c r="E455" s="124"/>
      <c r="F455" s="124"/>
      <c r="G455" s="124"/>
      <c r="H455" s="124"/>
      <c r="I455" s="124"/>
      <c r="J455" s="124"/>
      <c r="K455" s="401"/>
      <c r="L455" s="402"/>
      <c r="M455" s="402"/>
      <c r="N455" s="402"/>
      <c r="O455" s="402"/>
      <c r="P455" s="402"/>
      <c r="Q455" s="402"/>
      <c r="R455" s="124"/>
      <c r="S455" s="124"/>
    </row>
    <row r="456" spans="1:19" ht="12.75" customHeight="1">
      <c r="A456" s="399"/>
      <c r="B456" s="400"/>
      <c r="C456" s="124"/>
      <c r="D456" s="124"/>
      <c r="E456" s="124"/>
      <c r="F456" s="124"/>
      <c r="G456" s="124"/>
      <c r="H456" s="124"/>
      <c r="I456" s="124"/>
      <c r="J456" s="124"/>
      <c r="K456" s="401"/>
      <c r="L456" s="402"/>
      <c r="M456" s="402"/>
      <c r="N456" s="402"/>
      <c r="O456" s="402"/>
      <c r="P456" s="402"/>
      <c r="Q456" s="402"/>
      <c r="R456" s="124"/>
      <c r="S456" s="124"/>
    </row>
    <row r="457" spans="1:19" ht="12.75" customHeight="1">
      <c r="A457" s="399"/>
      <c r="B457" s="400"/>
      <c r="C457" s="124"/>
      <c r="D457" s="124"/>
      <c r="E457" s="124"/>
      <c r="F457" s="124"/>
      <c r="G457" s="124"/>
      <c r="H457" s="124"/>
      <c r="I457" s="124"/>
      <c r="J457" s="124"/>
      <c r="K457" s="401"/>
      <c r="L457" s="402"/>
      <c r="M457" s="402"/>
      <c r="N457" s="402"/>
      <c r="O457" s="402"/>
      <c r="P457" s="402"/>
      <c r="Q457" s="402"/>
      <c r="R457" s="124"/>
      <c r="S457" s="124"/>
    </row>
    <row r="458" spans="1:19" ht="12.75" customHeight="1">
      <c r="A458" s="399"/>
      <c r="B458" s="400"/>
      <c r="C458" s="124"/>
      <c r="D458" s="124"/>
      <c r="E458" s="124"/>
      <c r="F458" s="124"/>
      <c r="G458" s="124"/>
      <c r="H458" s="124"/>
      <c r="I458" s="124"/>
      <c r="J458" s="124"/>
      <c r="K458" s="401"/>
      <c r="L458" s="402"/>
      <c r="M458" s="402"/>
      <c r="N458" s="402"/>
      <c r="O458" s="402"/>
      <c r="P458" s="402"/>
      <c r="Q458" s="402"/>
      <c r="R458" s="124"/>
      <c r="S458" s="124"/>
    </row>
    <row r="459" spans="1:19" ht="12.75" customHeight="1">
      <c r="A459" s="399"/>
      <c r="B459" s="400"/>
      <c r="C459" s="124"/>
      <c r="D459" s="124"/>
      <c r="E459" s="124"/>
      <c r="F459" s="124"/>
      <c r="G459" s="124"/>
      <c r="H459" s="124"/>
      <c r="I459" s="124"/>
      <c r="J459" s="124"/>
      <c r="K459" s="401"/>
      <c r="L459" s="402"/>
      <c r="M459" s="402"/>
      <c r="N459" s="402"/>
      <c r="O459" s="402"/>
      <c r="P459" s="402"/>
      <c r="Q459" s="402"/>
      <c r="R459" s="124"/>
      <c r="S459" s="124"/>
    </row>
    <row r="460" spans="1:19" ht="12.75" customHeight="1">
      <c r="A460" s="399"/>
      <c r="B460" s="400"/>
      <c r="C460" s="124"/>
      <c r="D460" s="124"/>
      <c r="E460" s="124"/>
      <c r="F460" s="124"/>
      <c r="G460" s="124"/>
      <c r="H460" s="124"/>
      <c r="I460" s="124"/>
      <c r="J460" s="124"/>
      <c r="K460" s="401"/>
      <c r="L460" s="402"/>
      <c r="M460" s="402"/>
      <c r="N460" s="402"/>
      <c r="O460" s="402"/>
      <c r="P460" s="402"/>
      <c r="Q460" s="402"/>
      <c r="R460" s="124"/>
      <c r="S460" s="124"/>
    </row>
    <row r="461" spans="1:19" ht="12.75" customHeight="1">
      <c r="A461" s="399"/>
      <c r="B461" s="400"/>
      <c r="C461" s="124"/>
      <c r="D461" s="124"/>
      <c r="E461" s="124"/>
      <c r="F461" s="124"/>
      <c r="G461" s="124"/>
      <c r="H461" s="124"/>
      <c r="I461" s="124"/>
      <c r="J461" s="124"/>
      <c r="K461" s="401"/>
      <c r="L461" s="402"/>
      <c r="M461" s="402"/>
      <c r="N461" s="402"/>
      <c r="O461" s="402"/>
      <c r="P461" s="402"/>
      <c r="Q461" s="402"/>
      <c r="R461" s="124"/>
      <c r="S461" s="124"/>
    </row>
    <row r="462" spans="1:19" ht="12.75" customHeight="1">
      <c r="A462" s="399"/>
      <c r="B462" s="400"/>
      <c r="C462" s="124"/>
      <c r="D462" s="124"/>
      <c r="E462" s="124"/>
      <c r="F462" s="124"/>
      <c r="G462" s="124"/>
      <c r="H462" s="124"/>
      <c r="I462" s="124"/>
      <c r="J462" s="124"/>
      <c r="K462" s="401"/>
      <c r="L462" s="402"/>
      <c r="M462" s="402"/>
      <c r="N462" s="402"/>
      <c r="O462" s="402"/>
      <c r="P462" s="402"/>
      <c r="Q462" s="402"/>
      <c r="R462" s="124"/>
      <c r="S462" s="124"/>
    </row>
    <row r="463" spans="1:19" ht="12.75" customHeight="1">
      <c r="A463" s="399"/>
      <c r="B463" s="400"/>
      <c r="C463" s="124"/>
      <c r="D463" s="124"/>
      <c r="E463" s="124"/>
      <c r="F463" s="124"/>
      <c r="G463" s="124"/>
      <c r="H463" s="124"/>
      <c r="I463" s="124"/>
      <c r="J463" s="124"/>
      <c r="K463" s="401"/>
      <c r="L463" s="402"/>
      <c r="M463" s="402"/>
      <c r="N463" s="402"/>
      <c r="O463" s="402"/>
      <c r="P463" s="402"/>
      <c r="Q463" s="402"/>
      <c r="R463" s="124"/>
      <c r="S463" s="124"/>
    </row>
    <row r="464" spans="1:19" ht="12.75" customHeight="1">
      <c r="A464" s="399"/>
      <c r="B464" s="400"/>
      <c r="C464" s="124"/>
      <c r="D464" s="124"/>
      <c r="E464" s="124"/>
      <c r="F464" s="124"/>
      <c r="G464" s="124"/>
      <c r="H464" s="124"/>
      <c r="I464" s="124"/>
      <c r="J464" s="124"/>
      <c r="K464" s="401"/>
      <c r="L464" s="402"/>
      <c r="M464" s="402"/>
      <c r="N464" s="402"/>
      <c r="O464" s="402"/>
      <c r="P464" s="402"/>
      <c r="Q464" s="402"/>
      <c r="R464" s="124"/>
      <c r="S464" s="124"/>
    </row>
    <row r="465" spans="1:19" ht="12.75" customHeight="1">
      <c r="A465" s="399"/>
      <c r="B465" s="400"/>
      <c r="C465" s="124"/>
      <c r="D465" s="124"/>
      <c r="E465" s="124"/>
      <c r="F465" s="124"/>
      <c r="G465" s="124"/>
      <c r="H465" s="124"/>
      <c r="I465" s="124"/>
      <c r="J465" s="124"/>
      <c r="K465" s="401"/>
      <c r="L465" s="402"/>
      <c r="M465" s="402"/>
      <c r="N465" s="402"/>
      <c r="O465" s="402"/>
      <c r="P465" s="402"/>
      <c r="Q465" s="402"/>
      <c r="R465" s="124"/>
      <c r="S465" s="124"/>
    </row>
    <row r="466" spans="1:19" ht="12.75" customHeight="1">
      <c r="A466" s="399"/>
      <c r="B466" s="400"/>
      <c r="C466" s="124"/>
      <c r="D466" s="124"/>
      <c r="E466" s="124"/>
      <c r="F466" s="124"/>
      <c r="G466" s="124"/>
      <c r="H466" s="124"/>
      <c r="I466" s="124"/>
      <c r="J466" s="124"/>
      <c r="K466" s="401"/>
      <c r="L466" s="402"/>
      <c r="M466" s="402"/>
      <c r="N466" s="402"/>
      <c r="O466" s="402"/>
      <c r="P466" s="402"/>
      <c r="Q466" s="402"/>
      <c r="R466" s="124"/>
      <c r="S466" s="124"/>
    </row>
    <row r="467" spans="1:19" ht="12.75" customHeight="1">
      <c r="A467" s="399"/>
      <c r="B467" s="400"/>
      <c r="C467" s="124"/>
      <c r="D467" s="124"/>
      <c r="E467" s="124"/>
      <c r="F467" s="124"/>
      <c r="G467" s="124"/>
      <c r="H467" s="124"/>
      <c r="I467" s="124"/>
      <c r="J467" s="124"/>
      <c r="K467" s="401"/>
      <c r="L467" s="402"/>
      <c r="M467" s="402"/>
      <c r="N467" s="402"/>
      <c r="O467" s="402"/>
      <c r="P467" s="402"/>
      <c r="Q467" s="402"/>
      <c r="R467" s="124"/>
      <c r="S467" s="124"/>
    </row>
    <row r="468" spans="1:19" ht="12.75" customHeight="1">
      <c r="A468" s="399"/>
      <c r="B468" s="400"/>
      <c r="C468" s="124"/>
      <c r="D468" s="124"/>
      <c r="E468" s="124"/>
      <c r="F468" s="124"/>
      <c r="G468" s="124"/>
      <c r="H468" s="124"/>
      <c r="I468" s="124"/>
      <c r="J468" s="124"/>
      <c r="K468" s="401"/>
      <c r="L468" s="402"/>
      <c r="M468" s="402"/>
      <c r="N468" s="402"/>
      <c r="O468" s="402"/>
      <c r="P468" s="402"/>
      <c r="Q468" s="402"/>
      <c r="R468" s="124"/>
      <c r="S468" s="124"/>
    </row>
    <row r="469" spans="1:19" ht="12.75" customHeight="1">
      <c r="A469" s="399"/>
      <c r="B469" s="400"/>
      <c r="C469" s="124"/>
      <c r="D469" s="124"/>
      <c r="E469" s="124"/>
      <c r="F469" s="124"/>
      <c r="G469" s="124"/>
      <c r="H469" s="124"/>
      <c r="I469" s="124"/>
      <c r="J469" s="124"/>
      <c r="K469" s="401"/>
      <c r="L469" s="402"/>
      <c r="M469" s="402"/>
      <c r="N469" s="402"/>
      <c r="O469" s="402"/>
      <c r="P469" s="402"/>
      <c r="Q469" s="402"/>
      <c r="R469" s="124"/>
      <c r="S469" s="124"/>
    </row>
    <row r="470" spans="1:19" ht="12.75" customHeight="1">
      <c r="A470" s="399"/>
      <c r="B470" s="400"/>
      <c r="C470" s="124"/>
      <c r="D470" s="124"/>
      <c r="E470" s="124"/>
      <c r="F470" s="124"/>
      <c r="G470" s="124"/>
      <c r="H470" s="124"/>
      <c r="I470" s="124"/>
      <c r="J470" s="124"/>
      <c r="K470" s="401"/>
      <c r="L470" s="402"/>
      <c r="M470" s="402"/>
      <c r="N470" s="402"/>
      <c r="O470" s="402"/>
      <c r="P470" s="402"/>
      <c r="Q470" s="402"/>
      <c r="R470" s="124"/>
      <c r="S470" s="124"/>
    </row>
    <row r="471" spans="1:19" ht="12.75" customHeight="1">
      <c r="A471" s="399"/>
      <c r="B471" s="400"/>
      <c r="C471" s="124"/>
      <c r="D471" s="124"/>
      <c r="E471" s="124"/>
      <c r="F471" s="124"/>
      <c r="G471" s="124"/>
      <c r="H471" s="124"/>
      <c r="I471" s="124"/>
      <c r="J471" s="124"/>
      <c r="K471" s="401"/>
      <c r="L471" s="402"/>
      <c r="M471" s="402"/>
      <c r="N471" s="402"/>
      <c r="O471" s="402"/>
      <c r="P471" s="402"/>
      <c r="Q471" s="402"/>
      <c r="R471" s="124"/>
      <c r="S471" s="124"/>
    </row>
    <row r="472" spans="1:19" ht="12.75" customHeight="1">
      <c r="A472" s="399"/>
      <c r="B472" s="400"/>
      <c r="C472" s="124"/>
      <c r="D472" s="124"/>
      <c r="E472" s="124"/>
      <c r="F472" s="124"/>
      <c r="G472" s="124"/>
      <c r="H472" s="124"/>
      <c r="I472" s="124"/>
      <c r="J472" s="124"/>
      <c r="K472" s="401"/>
      <c r="L472" s="402"/>
      <c r="M472" s="402"/>
      <c r="N472" s="402"/>
      <c r="O472" s="402"/>
      <c r="P472" s="402"/>
      <c r="Q472" s="402"/>
      <c r="R472" s="124"/>
      <c r="S472" s="124"/>
    </row>
    <row r="473" spans="1:19" ht="12.75" customHeight="1">
      <c r="A473" s="399"/>
      <c r="B473" s="400"/>
      <c r="C473" s="124"/>
      <c r="D473" s="124"/>
      <c r="E473" s="124"/>
      <c r="F473" s="124"/>
      <c r="G473" s="124"/>
      <c r="H473" s="124"/>
      <c r="I473" s="124"/>
      <c r="J473" s="124"/>
      <c r="K473" s="401"/>
      <c r="L473" s="402"/>
      <c r="M473" s="402"/>
      <c r="N473" s="402"/>
      <c r="O473" s="402"/>
      <c r="P473" s="402"/>
      <c r="Q473" s="402"/>
      <c r="R473" s="124"/>
      <c r="S473" s="124"/>
    </row>
    <row r="474" spans="1:19" ht="12.75" customHeight="1">
      <c r="A474" s="399"/>
      <c r="B474" s="400"/>
      <c r="C474" s="124"/>
      <c r="D474" s="124"/>
      <c r="E474" s="124"/>
      <c r="F474" s="124"/>
      <c r="G474" s="124"/>
      <c r="H474" s="124"/>
      <c r="I474" s="124"/>
      <c r="J474" s="124"/>
      <c r="K474" s="401"/>
      <c r="L474" s="402"/>
      <c r="M474" s="402"/>
      <c r="N474" s="402"/>
      <c r="O474" s="402"/>
      <c r="P474" s="402"/>
      <c r="Q474" s="402"/>
      <c r="R474" s="124"/>
      <c r="S474" s="124"/>
    </row>
    <row r="475" spans="1:19" ht="12.75" customHeight="1">
      <c r="A475" s="399"/>
      <c r="B475" s="400"/>
      <c r="C475" s="124"/>
      <c r="D475" s="124"/>
      <c r="E475" s="124"/>
      <c r="F475" s="124"/>
      <c r="G475" s="124"/>
      <c r="H475" s="124"/>
      <c r="I475" s="124"/>
      <c r="J475" s="124"/>
      <c r="K475" s="401"/>
      <c r="L475" s="402"/>
      <c r="M475" s="402"/>
      <c r="N475" s="402"/>
      <c r="O475" s="402"/>
      <c r="P475" s="402"/>
      <c r="Q475" s="402"/>
      <c r="R475" s="124"/>
      <c r="S475" s="124"/>
    </row>
    <row r="476" spans="1:19" ht="12.75" customHeight="1">
      <c r="A476" s="399"/>
      <c r="B476" s="400"/>
      <c r="C476" s="124"/>
      <c r="D476" s="124"/>
      <c r="E476" s="124"/>
      <c r="F476" s="124"/>
      <c r="G476" s="124"/>
      <c r="H476" s="124"/>
      <c r="I476" s="124"/>
      <c r="J476" s="124"/>
      <c r="K476" s="401"/>
      <c r="L476" s="402"/>
      <c r="M476" s="402"/>
      <c r="N476" s="402"/>
      <c r="O476" s="402"/>
      <c r="P476" s="402"/>
      <c r="Q476" s="402"/>
      <c r="R476" s="124"/>
      <c r="S476" s="124"/>
    </row>
    <row r="477" spans="1:19" ht="12.75" customHeight="1">
      <c r="A477" s="399"/>
      <c r="B477" s="400"/>
      <c r="C477" s="124"/>
      <c r="D477" s="124"/>
      <c r="E477" s="124"/>
      <c r="F477" s="124"/>
      <c r="G477" s="124"/>
      <c r="H477" s="124"/>
      <c r="I477" s="124"/>
      <c r="J477" s="124"/>
      <c r="K477" s="401"/>
      <c r="L477" s="402"/>
      <c r="M477" s="402"/>
      <c r="N477" s="402"/>
      <c r="O477" s="402"/>
      <c r="P477" s="402"/>
      <c r="Q477" s="402"/>
      <c r="R477" s="124"/>
      <c r="S477" s="124"/>
    </row>
    <row r="478" spans="1:19" ht="12.75" customHeight="1">
      <c r="A478" s="399"/>
      <c r="B478" s="400"/>
      <c r="C478" s="124"/>
      <c r="D478" s="124"/>
      <c r="E478" s="124"/>
      <c r="F478" s="124"/>
      <c r="G478" s="124"/>
      <c r="H478" s="124"/>
      <c r="I478" s="124"/>
      <c r="J478" s="124"/>
      <c r="K478" s="401"/>
      <c r="L478" s="402"/>
      <c r="M478" s="402"/>
      <c r="N478" s="402"/>
      <c r="O478" s="402"/>
      <c r="P478" s="402"/>
      <c r="Q478" s="402"/>
      <c r="R478" s="124"/>
      <c r="S478" s="124"/>
    </row>
    <row r="479" spans="1:19" ht="12.75" customHeight="1">
      <c r="A479" s="399"/>
      <c r="B479" s="400"/>
      <c r="C479" s="124"/>
      <c r="D479" s="124"/>
      <c r="E479" s="124"/>
      <c r="F479" s="124"/>
      <c r="G479" s="124"/>
      <c r="H479" s="124"/>
      <c r="I479" s="124"/>
      <c r="J479" s="124"/>
      <c r="K479" s="401"/>
      <c r="L479" s="402"/>
      <c r="M479" s="402"/>
      <c r="N479" s="402"/>
      <c r="O479" s="402"/>
      <c r="P479" s="402"/>
      <c r="Q479" s="402"/>
      <c r="R479" s="124"/>
      <c r="S479" s="124"/>
    </row>
    <row r="480" spans="1:19" ht="12.75" customHeight="1">
      <c r="A480" s="399"/>
      <c r="B480" s="400"/>
      <c r="C480" s="124"/>
      <c r="D480" s="124"/>
      <c r="E480" s="124"/>
      <c r="F480" s="124"/>
      <c r="G480" s="124"/>
      <c r="H480" s="124"/>
      <c r="I480" s="124"/>
      <c r="J480" s="124"/>
      <c r="K480" s="401"/>
      <c r="L480" s="402"/>
      <c r="M480" s="402"/>
      <c r="N480" s="402"/>
      <c r="O480" s="402"/>
      <c r="P480" s="402"/>
      <c r="Q480" s="402"/>
      <c r="R480" s="124"/>
      <c r="S480" s="124"/>
    </row>
    <row r="481" spans="1:19" ht="12.75" customHeight="1">
      <c r="A481" s="399"/>
      <c r="B481" s="400"/>
      <c r="C481" s="124"/>
      <c r="D481" s="124"/>
      <c r="E481" s="124"/>
      <c r="F481" s="124"/>
      <c r="G481" s="124"/>
      <c r="H481" s="124"/>
      <c r="I481" s="124"/>
      <c r="J481" s="124"/>
      <c r="K481" s="401"/>
      <c r="L481" s="402"/>
      <c r="M481" s="402"/>
      <c r="N481" s="402"/>
      <c r="O481" s="402"/>
      <c r="P481" s="402"/>
      <c r="Q481" s="402"/>
      <c r="R481" s="124"/>
      <c r="S481" s="124"/>
    </row>
    <row r="482" spans="1:19" ht="12.75" customHeight="1">
      <c r="A482" s="399"/>
      <c r="B482" s="400"/>
      <c r="C482" s="124"/>
      <c r="D482" s="124"/>
      <c r="E482" s="124"/>
      <c r="F482" s="124"/>
      <c r="G482" s="124"/>
      <c r="H482" s="124"/>
      <c r="I482" s="124"/>
      <c r="J482" s="124"/>
      <c r="K482" s="401"/>
      <c r="L482" s="402"/>
      <c r="M482" s="402"/>
      <c r="N482" s="402"/>
      <c r="O482" s="402"/>
      <c r="P482" s="402"/>
      <c r="Q482" s="402"/>
      <c r="R482" s="124"/>
      <c r="S482" s="124"/>
    </row>
    <row r="483" spans="1:19" ht="12.75" customHeight="1">
      <c r="A483" s="399"/>
      <c r="B483" s="400"/>
      <c r="C483" s="124"/>
      <c r="D483" s="124"/>
      <c r="E483" s="124"/>
      <c r="F483" s="124"/>
      <c r="G483" s="124"/>
      <c r="H483" s="124"/>
      <c r="I483" s="124"/>
      <c r="J483" s="124"/>
      <c r="K483" s="401"/>
      <c r="L483" s="402"/>
      <c r="M483" s="402"/>
      <c r="N483" s="402"/>
      <c r="O483" s="402"/>
      <c r="P483" s="402"/>
      <c r="Q483" s="402"/>
      <c r="R483" s="124"/>
      <c r="S483" s="124"/>
    </row>
    <row r="484" spans="1:19" ht="12.75" customHeight="1">
      <c r="A484" s="399"/>
      <c r="B484" s="400"/>
      <c r="C484" s="124"/>
      <c r="D484" s="124"/>
      <c r="E484" s="124"/>
      <c r="F484" s="124"/>
      <c r="G484" s="124"/>
      <c r="H484" s="124"/>
      <c r="I484" s="124"/>
      <c r="J484" s="124"/>
      <c r="K484" s="401"/>
      <c r="L484" s="402"/>
      <c r="M484" s="402"/>
      <c r="N484" s="402"/>
      <c r="O484" s="402"/>
      <c r="P484" s="402"/>
      <c r="Q484" s="402"/>
      <c r="R484" s="124"/>
      <c r="S484" s="124"/>
    </row>
    <row r="485" spans="1:19" ht="12.75" customHeight="1">
      <c r="A485" s="399"/>
      <c r="B485" s="400"/>
      <c r="C485" s="124"/>
      <c r="D485" s="124"/>
      <c r="E485" s="124"/>
      <c r="F485" s="124"/>
      <c r="G485" s="124"/>
      <c r="H485" s="124"/>
      <c r="I485" s="124"/>
      <c r="J485" s="124"/>
      <c r="K485" s="401"/>
      <c r="L485" s="402"/>
      <c r="M485" s="402"/>
      <c r="N485" s="402"/>
      <c r="O485" s="402"/>
      <c r="P485" s="402"/>
      <c r="Q485" s="402"/>
      <c r="R485" s="124"/>
      <c r="S485" s="124"/>
    </row>
    <row r="486" spans="1:19" ht="12.75" customHeight="1">
      <c r="A486" s="399"/>
      <c r="B486" s="400"/>
      <c r="C486" s="124"/>
      <c r="D486" s="124"/>
      <c r="E486" s="124"/>
      <c r="F486" s="124"/>
      <c r="G486" s="124"/>
      <c r="H486" s="124"/>
      <c r="I486" s="124"/>
      <c r="J486" s="124"/>
      <c r="K486" s="401"/>
      <c r="L486" s="402"/>
      <c r="M486" s="402"/>
      <c r="N486" s="402"/>
      <c r="O486" s="402"/>
      <c r="P486" s="402"/>
      <c r="Q486" s="402"/>
      <c r="R486" s="124"/>
      <c r="S486" s="124"/>
    </row>
    <row r="487" spans="1:19" ht="12.75" customHeight="1">
      <c r="A487" s="399"/>
      <c r="B487" s="400"/>
      <c r="C487" s="124"/>
      <c r="D487" s="124"/>
      <c r="E487" s="124"/>
      <c r="F487" s="124"/>
      <c r="G487" s="124"/>
      <c r="H487" s="124"/>
      <c r="I487" s="124"/>
      <c r="J487" s="124"/>
      <c r="K487" s="401"/>
      <c r="L487" s="402"/>
      <c r="M487" s="402"/>
      <c r="N487" s="402"/>
      <c r="O487" s="402"/>
      <c r="P487" s="402"/>
      <c r="Q487" s="402"/>
      <c r="R487" s="124"/>
      <c r="S487" s="124"/>
    </row>
    <row r="488" spans="1:19" ht="12.75" customHeight="1">
      <c r="A488" s="399"/>
      <c r="B488" s="400"/>
      <c r="C488" s="124"/>
      <c r="D488" s="124"/>
      <c r="E488" s="124"/>
      <c r="F488" s="124"/>
      <c r="G488" s="124"/>
      <c r="H488" s="124"/>
      <c r="I488" s="124"/>
      <c r="J488" s="124"/>
      <c r="K488" s="401"/>
      <c r="L488" s="402"/>
      <c r="M488" s="402"/>
      <c r="N488" s="402"/>
      <c r="O488" s="402"/>
      <c r="P488" s="402"/>
      <c r="Q488" s="402"/>
      <c r="R488" s="124"/>
      <c r="S488" s="124"/>
    </row>
    <row r="489" spans="1:19" ht="12.75" customHeight="1">
      <c r="A489" s="399"/>
      <c r="B489" s="400"/>
      <c r="C489" s="124"/>
      <c r="D489" s="124"/>
      <c r="E489" s="124"/>
      <c r="F489" s="124"/>
      <c r="G489" s="124"/>
      <c r="H489" s="124"/>
      <c r="I489" s="124"/>
      <c r="J489" s="124"/>
      <c r="K489" s="401"/>
      <c r="L489" s="402"/>
      <c r="M489" s="402"/>
      <c r="N489" s="402"/>
      <c r="O489" s="402"/>
      <c r="P489" s="402"/>
      <c r="Q489" s="402"/>
      <c r="R489" s="124"/>
      <c r="S489" s="124"/>
    </row>
    <row r="490" spans="1:19" ht="12.75" customHeight="1">
      <c r="A490" s="399"/>
      <c r="B490" s="400"/>
      <c r="C490" s="124"/>
      <c r="D490" s="124"/>
      <c r="E490" s="124"/>
      <c r="F490" s="124"/>
      <c r="G490" s="124"/>
      <c r="H490" s="124"/>
      <c r="I490" s="124"/>
      <c r="J490" s="124"/>
      <c r="K490" s="401"/>
      <c r="L490" s="402"/>
      <c r="M490" s="402"/>
      <c r="N490" s="402"/>
      <c r="O490" s="402"/>
      <c r="P490" s="402"/>
      <c r="Q490" s="402"/>
      <c r="R490" s="124"/>
      <c r="S490" s="124"/>
    </row>
    <row r="491" spans="1:19" ht="12.75" customHeight="1">
      <c r="A491" s="399"/>
      <c r="B491" s="400"/>
      <c r="C491" s="124"/>
      <c r="D491" s="124"/>
      <c r="E491" s="124"/>
      <c r="F491" s="124"/>
      <c r="G491" s="124"/>
      <c r="H491" s="124"/>
      <c r="I491" s="124"/>
      <c r="J491" s="124"/>
      <c r="K491" s="401"/>
      <c r="L491" s="402"/>
      <c r="M491" s="402"/>
      <c r="N491" s="402"/>
      <c r="O491" s="402"/>
      <c r="P491" s="402"/>
      <c r="Q491" s="402"/>
      <c r="R491" s="124"/>
      <c r="S491" s="124"/>
    </row>
    <row r="492" spans="1:19" ht="12.75" customHeight="1">
      <c r="A492" s="399"/>
      <c r="B492" s="400"/>
      <c r="C492" s="124"/>
      <c r="D492" s="124"/>
      <c r="E492" s="124"/>
      <c r="F492" s="124"/>
      <c r="G492" s="124"/>
      <c r="H492" s="124"/>
      <c r="I492" s="124"/>
      <c r="J492" s="124"/>
      <c r="K492" s="401"/>
      <c r="L492" s="402"/>
      <c r="M492" s="402"/>
      <c r="N492" s="402"/>
      <c r="O492" s="402"/>
      <c r="P492" s="402"/>
      <c r="Q492" s="402"/>
      <c r="R492" s="124"/>
      <c r="S492" s="124"/>
    </row>
    <row r="493" spans="1:19" ht="12.75" customHeight="1">
      <c r="A493" s="399"/>
      <c r="B493" s="400"/>
      <c r="C493" s="124"/>
      <c r="D493" s="124"/>
      <c r="E493" s="124"/>
      <c r="F493" s="124"/>
      <c r="G493" s="124"/>
      <c r="H493" s="124"/>
      <c r="I493" s="124"/>
      <c r="J493" s="124"/>
      <c r="K493" s="401"/>
      <c r="L493" s="402"/>
      <c r="M493" s="402"/>
      <c r="N493" s="402"/>
      <c r="O493" s="402"/>
      <c r="P493" s="402"/>
      <c r="Q493" s="402"/>
      <c r="R493" s="124"/>
      <c r="S493" s="124"/>
    </row>
    <row r="494" spans="1:19" ht="12.75" customHeight="1">
      <c r="A494" s="399"/>
      <c r="B494" s="400"/>
      <c r="C494" s="124"/>
      <c r="D494" s="124"/>
      <c r="E494" s="124"/>
      <c r="F494" s="124"/>
      <c r="G494" s="124"/>
      <c r="H494" s="124"/>
      <c r="I494" s="124"/>
      <c r="J494" s="124"/>
      <c r="K494" s="401"/>
      <c r="L494" s="402"/>
      <c r="M494" s="402"/>
      <c r="N494" s="402"/>
      <c r="O494" s="402"/>
      <c r="P494" s="402"/>
      <c r="Q494" s="402"/>
      <c r="R494" s="124"/>
      <c r="S494" s="124"/>
    </row>
    <row r="495" spans="1:19" ht="12.75" customHeight="1">
      <c r="A495" s="399"/>
      <c r="B495" s="400"/>
      <c r="C495" s="124"/>
      <c r="D495" s="124"/>
      <c r="E495" s="124"/>
      <c r="F495" s="124"/>
      <c r="G495" s="124"/>
      <c r="H495" s="124"/>
      <c r="I495" s="124"/>
      <c r="J495" s="124"/>
      <c r="K495" s="401"/>
      <c r="L495" s="402"/>
      <c r="M495" s="402"/>
      <c r="N495" s="402"/>
      <c r="O495" s="402"/>
      <c r="P495" s="402"/>
      <c r="Q495" s="402"/>
      <c r="R495" s="124"/>
      <c r="S495" s="124"/>
    </row>
    <row r="496" spans="1:19" ht="12.75" customHeight="1">
      <c r="A496" s="399"/>
      <c r="B496" s="400"/>
      <c r="C496" s="124"/>
      <c r="D496" s="124"/>
      <c r="E496" s="124"/>
      <c r="F496" s="124"/>
      <c r="G496" s="124"/>
      <c r="H496" s="124"/>
      <c r="I496" s="124"/>
      <c r="J496" s="124"/>
      <c r="K496" s="401"/>
      <c r="L496" s="402"/>
      <c r="M496" s="402"/>
      <c r="N496" s="402"/>
      <c r="O496" s="402"/>
      <c r="P496" s="402"/>
      <c r="Q496" s="402"/>
      <c r="R496" s="124"/>
      <c r="S496" s="124"/>
    </row>
    <row r="497" spans="1:19" ht="12.75" customHeight="1">
      <c r="A497" s="399"/>
      <c r="B497" s="400"/>
      <c r="C497" s="124"/>
      <c r="D497" s="124"/>
      <c r="E497" s="124"/>
      <c r="F497" s="124"/>
      <c r="G497" s="124"/>
      <c r="H497" s="124"/>
      <c r="I497" s="124"/>
      <c r="J497" s="124"/>
      <c r="K497" s="401"/>
      <c r="L497" s="402"/>
      <c r="M497" s="402"/>
      <c r="N497" s="402"/>
      <c r="O497" s="402"/>
      <c r="P497" s="402"/>
      <c r="Q497" s="402"/>
      <c r="R497" s="124"/>
      <c r="S497" s="124"/>
    </row>
    <row r="498" spans="1:19" ht="12.75" customHeight="1">
      <c r="A498" s="399"/>
      <c r="B498" s="400"/>
      <c r="C498" s="124"/>
      <c r="D498" s="124"/>
      <c r="E498" s="124"/>
      <c r="F498" s="124"/>
      <c r="G498" s="124"/>
      <c r="H498" s="124"/>
      <c r="I498" s="124"/>
      <c r="J498" s="124"/>
      <c r="K498" s="401"/>
      <c r="L498" s="402"/>
      <c r="M498" s="402"/>
      <c r="N498" s="402"/>
      <c r="O498" s="402"/>
      <c r="P498" s="402"/>
      <c r="Q498" s="402"/>
      <c r="R498" s="124"/>
      <c r="S498" s="124"/>
    </row>
    <row r="499" spans="1:19" ht="12.75" customHeight="1">
      <c r="A499" s="399"/>
      <c r="B499" s="400"/>
      <c r="C499" s="124"/>
      <c r="D499" s="124"/>
      <c r="E499" s="124"/>
      <c r="F499" s="124"/>
      <c r="G499" s="124"/>
      <c r="H499" s="124"/>
      <c r="I499" s="124"/>
      <c r="J499" s="124"/>
      <c r="K499" s="401"/>
      <c r="L499" s="402"/>
      <c r="M499" s="402"/>
      <c r="N499" s="402"/>
      <c r="O499" s="402"/>
      <c r="P499" s="402"/>
      <c r="Q499" s="402"/>
      <c r="R499" s="124"/>
      <c r="S499" s="124"/>
    </row>
    <row r="500" spans="1:19" ht="12.75" customHeight="1">
      <c r="A500" s="399"/>
      <c r="B500" s="400"/>
      <c r="C500" s="124"/>
      <c r="D500" s="124"/>
      <c r="E500" s="124"/>
      <c r="F500" s="124"/>
      <c r="G500" s="124"/>
      <c r="H500" s="124"/>
      <c r="I500" s="124"/>
      <c r="J500" s="124"/>
      <c r="K500" s="401"/>
      <c r="L500" s="402"/>
      <c r="M500" s="402"/>
      <c r="N500" s="402"/>
      <c r="O500" s="402"/>
      <c r="P500" s="402"/>
      <c r="Q500" s="402"/>
      <c r="R500" s="124"/>
      <c r="S500" s="124"/>
    </row>
    <row r="501" spans="1:19" ht="12.75" customHeight="1">
      <c r="A501" s="399"/>
      <c r="B501" s="400"/>
      <c r="C501" s="124"/>
      <c r="D501" s="124"/>
      <c r="E501" s="124"/>
      <c r="F501" s="124"/>
      <c r="G501" s="124"/>
      <c r="H501" s="124"/>
      <c r="I501" s="124"/>
      <c r="J501" s="124"/>
      <c r="K501" s="401"/>
      <c r="L501" s="402"/>
      <c r="M501" s="402"/>
      <c r="N501" s="402"/>
      <c r="O501" s="402"/>
      <c r="P501" s="402"/>
      <c r="Q501" s="402"/>
      <c r="R501" s="124"/>
      <c r="S501" s="124"/>
    </row>
    <row r="502" spans="1:19" ht="12.75" customHeight="1">
      <c r="A502" s="399"/>
      <c r="B502" s="400"/>
      <c r="C502" s="124"/>
      <c r="D502" s="124"/>
      <c r="E502" s="124"/>
      <c r="F502" s="124"/>
      <c r="G502" s="124"/>
      <c r="H502" s="124"/>
      <c r="I502" s="124"/>
      <c r="J502" s="124"/>
      <c r="K502" s="401"/>
      <c r="L502" s="402"/>
      <c r="M502" s="402"/>
      <c r="N502" s="402"/>
      <c r="O502" s="402"/>
      <c r="P502" s="402"/>
      <c r="Q502" s="402"/>
      <c r="R502" s="124"/>
      <c r="S502" s="124"/>
    </row>
    <row r="503" spans="1:19" ht="12.75" customHeight="1">
      <c r="A503" s="399"/>
      <c r="B503" s="400"/>
      <c r="C503" s="124"/>
      <c r="D503" s="124"/>
      <c r="E503" s="124"/>
      <c r="F503" s="124"/>
      <c r="G503" s="124"/>
      <c r="H503" s="124"/>
      <c r="I503" s="124"/>
      <c r="J503" s="124"/>
      <c r="K503" s="401"/>
      <c r="L503" s="402"/>
      <c r="M503" s="402"/>
      <c r="N503" s="402"/>
      <c r="O503" s="402"/>
      <c r="P503" s="402"/>
      <c r="Q503" s="402"/>
      <c r="R503" s="124"/>
      <c r="S503" s="124"/>
    </row>
    <row r="504" spans="1:19" ht="12.75" customHeight="1">
      <c r="A504" s="399"/>
      <c r="B504" s="400"/>
      <c r="C504" s="124"/>
      <c r="D504" s="124"/>
      <c r="E504" s="124"/>
      <c r="F504" s="124"/>
      <c r="G504" s="124"/>
      <c r="H504" s="124"/>
      <c r="I504" s="124"/>
      <c r="J504" s="124"/>
      <c r="K504" s="401"/>
      <c r="L504" s="402"/>
      <c r="M504" s="402"/>
      <c r="N504" s="402"/>
      <c r="O504" s="402"/>
      <c r="P504" s="402"/>
      <c r="Q504" s="402"/>
      <c r="R504" s="124"/>
      <c r="S504" s="124"/>
    </row>
    <row r="505" spans="1:19" ht="12.75" customHeight="1">
      <c r="A505" s="399"/>
      <c r="B505" s="400"/>
      <c r="C505" s="124"/>
      <c r="D505" s="124"/>
      <c r="E505" s="124"/>
      <c r="F505" s="124"/>
      <c r="G505" s="124"/>
      <c r="H505" s="124"/>
      <c r="I505" s="124"/>
      <c r="J505" s="124"/>
      <c r="K505" s="401"/>
      <c r="L505" s="402"/>
      <c r="M505" s="402"/>
      <c r="N505" s="402"/>
      <c r="O505" s="402"/>
      <c r="P505" s="402"/>
      <c r="Q505" s="402"/>
      <c r="R505" s="124"/>
      <c r="S505" s="124"/>
    </row>
    <row r="506" spans="1:19" ht="12.75" customHeight="1">
      <c r="A506" s="399"/>
      <c r="B506" s="400"/>
      <c r="C506" s="124"/>
      <c r="D506" s="124"/>
      <c r="E506" s="124"/>
      <c r="F506" s="124"/>
      <c r="G506" s="124"/>
      <c r="H506" s="124"/>
      <c r="I506" s="124"/>
      <c r="J506" s="124"/>
      <c r="K506" s="401"/>
      <c r="L506" s="402"/>
      <c r="M506" s="402"/>
      <c r="N506" s="402"/>
      <c r="O506" s="402"/>
      <c r="P506" s="402"/>
      <c r="Q506" s="402"/>
      <c r="R506" s="124"/>
      <c r="S506" s="124"/>
    </row>
    <row r="507" spans="1:19" ht="12.75" customHeight="1">
      <c r="A507" s="399"/>
      <c r="B507" s="400"/>
      <c r="C507" s="124"/>
      <c r="D507" s="124"/>
      <c r="E507" s="124"/>
      <c r="F507" s="124"/>
      <c r="G507" s="124"/>
      <c r="H507" s="124"/>
      <c r="I507" s="124"/>
      <c r="J507" s="124"/>
      <c r="K507" s="401"/>
      <c r="L507" s="402"/>
      <c r="M507" s="402"/>
      <c r="N507" s="402"/>
      <c r="O507" s="402"/>
      <c r="P507" s="402"/>
      <c r="Q507" s="402"/>
      <c r="R507" s="124"/>
      <c r="S507" s="124"/>
    </row>
    <row r="508" spans="1:19" ht="12.75" customHeight="1">
      <c r="A508" s="399"/>
      <c r="B508" s="400"/>
      <c r="C508" s="124"/>
      <c r="D508" s="124"/>
      <c r="E508" s="124"/>
      <c r="F508" s="124"/>
      <c r="G508" s="124"/>
      <c r="H508" s="124"/>
      <c r="I508" s="124"/>
      <c r="J508" s="124"/>
      <c r="K508" s="401"/>
      <c r="L508" s="402"/>
      <c r="M508" s="402"/>
      <c r="N508" s="402"/>
      <c r="O508" s="402"/>
      <c r="P508" s="402"/>
      <c r="Q508" s="402"/>
      <c r="R508" s="124"/>
      <c r="S508" s="124"/>
    </row>
    <row r="509" spans="1:19" ht="12.75" customHeight="1">
      <c r="A509" s="399"/>
      <c r="B509" s="400"/>
      <c r="C509" s="124"/>
      <c r="D509" s="124"/>
      <c r="E509" s="124"/>
      <c r="F509" s="124"/>
      <c r="G509" s="124"/>
      <c r="H509" s="124"/>
      <c r="I509" s="124"/>
      <c r="J509" s="124"/>
      <c r="K509" s="401"/>
      <c r="L509" s="402"/>
      <c r="M509" s="402"/>
      <c r="N509" s="402"/>
      <c r="O509" s="402"/>
      <c r="P509" s="402"/>
      <c r="Q509" s="402"/>
      <c r="R509" s="124"/>
      <c r="S509" s="124"/>
    </row>
    <row r="510" spans="1:19" ht="12.75" customHeight="1">
      <c r="A510" s="399"/>
      <c r="B510" s="400"/>
      <c r="C510" s="124"/>
      <c r="D510" s="124"/>
      <c r="E510" s="124"/>
      <c r="F510" s="124"/>
      <c r="G510" s="124"/>
      <c r="H510" s="124"/>
      <c r="I510" s="124"/>
      <c r="J510" s="124"/>
      <c r="K510" s="401"/>
      <c r="L510" s="402"/>
      <c r="M510" s="402"/>
      <c r="N510" s="402"/>
      <c r="O510" s="402"/>
      <c r="P510" s="402"/>
      <c r="Q510" s="402"/>
      <c r="R510" s="124"/>
      <c r="S510" s="124"/>
    </row>
    <row r="511" spans="1:19" ht="12.75" customHeight="1">
      <c r="A511" s="399"/>
      <c r="B511" s="400"/>
      <c r="C511" s="124"/>
      <c r="D511" s="124"/>
      <c r="E511" s="124"/>
      <c r="F511" s="124"/>
      <c r="G511" s="124"/>
      <c r="H511" s="124"/>
      <c r="I511" s="124"/>
      <c r="J511" s="124"/>
      <c r="K511" s="401"/>
      <c r="L511" s="402"/>
      <c r="M511" s="402"/>
      <c r="N511" s="402"/>
      <c r="O511" s="402"/>
      <c r="P511" s="402"/>
      <c r="Q511" s="402"/>
      <c r="R511" s="124"/>
      <c r="S511" s="124"/>
    </row>
    <row r="512" spans="1:19" ht="12.75" customHeight="1">
      <c r="A512" s="399"/>
      <c r="B512" s="400"/>
      <c r="C512" s="124"/>
      <c r="D512" s="124"/>
      <c r="E512" s="124"/>
      <c r="F512" s="124"/>
      <c r="G512" s="124"/>
      <c r="H512" s="124"/>
      <c r="I512" s="124"/>
      <c r="J512" s="124"/>
      <c r="K512" s="401"/>
      <c r="L512" s="402"/>
      <c r="M512" s="402"/>
      <c r="N512" s="402"/>
      <c r="O512" s="402"/>
      <c r="P512" s="402"/>
      <c r="Q512" s="402"/>
      <c r="R512" s="124"/>
      <c r="S512" s="124"/>
    </row>
    <row r="513" spans="1:19" ht="12.75" customHeight="1">
      <c r="A513" s="399"/>
      <c r="B513" s="400"/>
      <c r="C513" s="124"/>
      <c r="D513" s="124"/>
      <c r="E513" s="124"/>
      <c r="F513" s="124"/>
      <c r="G513" s="124"/>
      <c r="H513" s="124"/>
      <c r="I513" s="124"/>
      <c r="J513" s="124"/>
      <c r="K513" s="401"/>
      <c r="L513" s="402"/>
      <c r="M513" s="402"/>
      <c r="N513" s="402"/>
      <c r="O513" s="402"/>
      <c r="P513" s="402"/>
      <c r="Q513" s="402"/>
      <c r="R513" s="124"/>
      <c r="S513" s="124"/>
    </row>
    <row r="514" spans="1:19" ht="12.75" customHeight="1">
      <c r="A514" s="399"/>
      <c r="B514" s="400"/>
      <c r="C514" s="124"/>
      <c r="D514" s="124"/>
      <c r="E514" s="124"/>
      <c r="F514" s="124"/>
      <c r="G514" s="124"/>
      <c r="H514" s="124"/>
      <c r="I514" s="124"/>
      <c r="J514" s="124"/>
      <c r="K514" s="401"/>
      <c r="L514" s="402"/>
      <c r="M514" s="402"/>
      <c r="N514" s="402"/>
      <c r="O514" s="402"/>
      <c r="P514" s="402"/>
      <c r="Q514" s="402"/>
      <c r="R514" s="124"/>
      <c r="S514" s="124"/>
    </row>
    <row r="515" spans="1:19" ht="12.75" customHeight="1">
      <c r="A515" s="399"/>
      <c r="B515" s="400"/>
      <c r="C515" s="124"/>
      <c r="D515" s="124"/>
      <c r="E515" s="124"/>
      <c r="F515" s="124"/>
      <c r="G515" s="124"/>
      <c r="H515" s="124"/>
      <c r="I515" s="124"/>
      <c r="J515" s="124"/>
      <c r="K515" s="401"/>
      <c r="L515" s="402"/>
      <c r="M515" s="402"/>
      <c r="N515" s="402"/>
      <c r="O515" s="402"/>
      <c r="P515" s="402"/>
      <c r="Q515" s="402"/>
      <c r="R515" s="124"/>
      <c r="S515" s="124"/>
    </row>
    <row r="516" spans="1:19" ht="12.75" customHeight="1">
      <c r="A516" s="399"/>
      <c r="B516" s="400"/>
      <c r="C516" s="124"/>
      <c r="D516" s="124"/>
      <c r="E516" s="124"/>
      <c r="F516" s="124"/>
      <c r="G516" s="124"/>
      <c r="H516" s="124"/>
      <c r="I516" s="124"/>
      <c r="J516" s="124"/>
      <c r="K516" s="401"/>
      <c r="L516" s="402"/>
      <c r="M516" s="402"/>
      <c r="N516" s="402"/>
      <c r="O516" s="402"/>
      <c r="P516" s="402"/>
      <c r="Q516" s="402"/>
      <c r="R516" s="124"/>
      <c r="S516" s="124"/>
    </row>
    <row r="517" spans="1:19" ht="12.75" customHeight="1">
      <c r="A517" s="399"/>
      <c r="B517" s="400"/>
      <c r="C517" s="124"/>
      <c r="D517" s="124"/>
      <c r="E517" s="124"/>
      <c r="F517" s="124"/>
      <c r="G517" s="124"/>
      <c r="H517" s="124"/>
      <c r="I517" s="124"/>
      <c r="J517" s="124"/>
      <c r="K517" s="401"/>
      <c r="L517" s="402"/>
      <c r="M517" s="402"/>
      <c r="N517" s="402"/>
      <c r="O517" s="402"/>
      <c r="P517" s="402"/>
      <c r="Q517" s="402"/>
      <c r="R517" s="124"/>
      <c r="S517" s="124"/>
    </row>
    <row r="518" spans="1:19" ht="12.75" customHeight="1">
      <c r="A518" s="399"/>
      <c r="B518" s="400"/>
      <c r="C518" s="124"/>
      <c r="D518" s="124"/>
      <c r="E518" s="124"/>
      <c r="F518" s="124"/>
      <c r="G518" s="124"/>
      <c r="H518" s="124"/>
      <c r="I518" s="124"/>
      <c r="J518" s="124"/>
      <c r="K518" s="401"/>
      <c r="L518" s="402"/>
      <c r="M518" s="402"/>
      <c r="N518" s="402"/>
      <c r="O518" s="402"/>
      <c r="P518" s="402"/>
      <c r="Q518" s="402"/>
      <c r="R518" s="124"/>
      <c r="S518" s="124"/>
    </row>
    <row r="519" spans="1:19" ht="12.75" customHeight="1">
      <c r="A519" s="399"/>
      <c r="B519" s="400"/>
      <c r="C519" s="124"/>
      <c r="D519" s="124"/>
      <c r="E519" s="124"/>
      <c r="F519" s="124"/>
      <c r="G519" s="124"/>
      <c r="H519" s="124"/>
      <c r="I519" s="124"/>
      <c r="J519" s="124"/>
      <c r="K519" s="401"/>
      <c r="L519" s="402"/>
      <c r="M519" s="402"/>
      <c r="N519" s="402"/>
      <c r="O519" s="402"/>
      <c r="P519" s="402"/>
      <c r="Q519" s="402"/>
      <c r="R519" s="124"/>
      <c r="S519" s="124"/>
    </row>
    <row r="520" spans="1:19" ht="12.75" customHeight="1">
      <c r="A520" s="399"/>
      <c r="B520" s="400"/>
      <c r="C520" s="124"/>
      <c r="D520" s="124"/>
      <c r="E520" s="124"/>
      <c r="F520" s="124"/>
      <c r="G520" s="124"/>
      <c r="H520" s="124"/>
      <c r="I520" s="124"/>
      <c r="J520" s="124"/>
      <c r="K520" s="401"/>
      <c r="L520" s="402"/>
      <c r="M520" s="402"/>
      <c r="N520" s="402"/>
      <c r="O520" s="402"/>
      <c r="P520" s="402"/>
      <c r="Q520" s="402"/>
      <c r="R520" s="124"/>
      <c r="S520" s="124"/>
    </row>
    <row r="521" spans="1:19" ht="12.75" customHeight="1">
      <c r="A521" s="399"/>
      <c r="B521" s="400"/>
      <c r="C521" s="124"/>
      <c r="D521" s="124"/>
      <c r="E521" s="124"/>
      <c r="F521" s="124"/>
      <c r="G521" s="124"/>
      <c r="H521" s="124"/>
      <c r="I521" s="124"/>
      <c r="J521" s="124"/>
      <c r="K521" s="401"/>
      <c r="L521" s="402"/>
      <c r="M521" s="402"/>
      <c r="N521" s="402"/>
      <c r="O521" s="402"/>
      <c r="P521" s="402"/>
      <c r="Q521" s="402"/>
      <c r="R521" s="124"/>
      <c r="S521" s="124"/>
    </row>
    <row r="522" spans="1:19" ht="12.75" customHeight="1">
      <c r="A522" s="399"/>
      <c r="B522" s="400"/>
      <c r="C522" s="124"/>
      <c r="D522" s="124"/>
      <c r="E522" s="124"/>
      <c r="F522" s="124"/>
      <c r="G522" s="124"/>
      <c r="H522" s="124"/>
      <c r="I522" s="124"/>
      <c r="J522" s="124"/>
      <c r="K522" s="401"/>
      <c r="L522" s="402"/>
      <c r="M522" s="402"/>
      <c r="N522" s="402"/>
      <c r="O522" s="402"/>
      <c r="P522" s="402"/>
      <c r="Q522" s="402"/>
      <c r="R522" s="124"/>
      <c r="S522" s="124"/>
    </row>
    <row r="523" spans="1:19" ht="12.75" customHeight="1">
      <c r="A523" s="399"/>
      <c r="B523" s="400"/>
      <c r="C523" s="124"/>
      <c r="D523" s="124"/>
      <c r="E523" s="124"/>
      <c r="F523" s="124"/>
      <c r="G523" s="124"/>
      <c r="H523" s="124"/>
      <c r="I523" s="124"/>
      <c r="J523" s="124"/>
      <c r="K523" s="401"/>
      <c r="L523" s="402"/>
      <c r="M523" s="402"/>
      <c r="N523" s="402"/>
      <c r="O523" s="402"/>
      <c r="P523" s="402"/>
      <c r="Q523" s="402"/>
      <c r="R523" s="124"/>
      <c r="S523" s="124"/>
    </row>
    <row r="524" spans="1:19" ht="12.75" customHeight="1">
      <c r="A524" s="399"/>
      <c r="B524" s="400"/>
      <c r="C524" s="124"/>
      <c r="D524" s="124"/>
      <c r="E524" s="124"/>
      <c r="F524" s="124"/>
      <c r="G524" s="124"/>
      <c r="H524" s="124"/>
      <c r="I524" s="124"/>
      <c r="J524" s="124"/>
      <c r="K524" s="401"/>
      <c r="L524" s="402"/>
      <c r="M524" s="402"/>
      <c r="N524" s="402"/>
      <c r="O524" s="402"/>
      <c r="P524" s="402"/>
      <c r="Q524" s="402"/>
      <c r="R524" s="124"/>
      <c r="S524" s="124"/>
    </row>
    <row r="525" spans="1:19" ht="12.75" customHeight="1">
      <c r="A525" s="399"/>
      <c r="B525" s="400"/>
      <c r="C525" s="124"/>
      <c r="D525" s="124"/>
      <c r="E525" s="124"/>
      <c r="F525" s="124"/>
      <c r="G525" s="124"/>
      <c r="H525" s="124"/>
      <c r="I525" s="124"/>
      <c r="J525" s="124"/>
      <c r="K525" s="401"/>
      <c r="L525" s="402"/>
      <c r="M525" s="402"/>
      <c r="N525" s="402"/>
      <c r="O525" s="402"/>
      <c r="P525" s="402"/>
      <c r="Q525" s="402"/>
      <c r="R525" s="124"/>
      <c r="S525" s="124"/>
    </row>
    <row r="526" spans="1:19" ht="12.75" customHeight="1">
      <c r="A526" s="399"/>
      <c r="B526" s="400"/>
      <c r="C526" s="124"/>
      <c r="D526" s="124"/>
      <c r="E526" s="124"/>
      <c r="F526" s="124"/>
      <c r="G526" s="124"/>
      <c r="H526" s="124"/>
      <c r="I526" s="124"/>
      <c r="J526" s="124"/>
      <c r="K526" s="401"/>
      <c r="L526" s="402"/>
      <c r="M526" s="402"/>
      <c r="N526" s="402"/>
      <c r="O526" s="402"/>
      <c r="P526" s="402"/>
      <c r="Q526" s="402"/>
      <c r="R526" s="124"/>
      <c r="S526" s="124"/>
    </row>
    <row r="527" spans="1:19" ht="12.75" customHeight="1">
      <c r="A527" s="399"/>
      <c r="B527" s="400"/>
      <c r="C527" s="124"/>
      <c r="D527" s="124"/>
      <c r="E527" s="124"/>
      <c r="F527" s="124"/>
      <c r="G527" s="124"/>
      <c r="H527" s="124"/>
      <c r="I527" s="124"/>
      <c r="J527" s="124"/>
      <c r="K527" s="401"/>
      <c r="L527" s="402"/>
      <c r="M527" s="402"/>
      <c r="N527" s="402"/>
      <c r="O527" s="402"/>
      <c r="P527" s="402"/>
      <c r="Q527" s="402"/>
      <c r="R527" s="124"/>
      <c r="S527" s="124"/>
    </row>
    <row r="528" spans="1:19" ht="12.75" customHeight="1">
      <c r="A528" s="399"/>
      <c r="B528" s="400"/>
      <c r="C528" s="124"/>
      <c r="D528" s="124"/>
      <c r="E528" s="124"/>
      <c r="F528" s="124"/>
      <c r="G528" s="124"/>
      <c r="H528" s="124"/>
      <c r="I528" s="124"/>
      <c r="J528" s="124"/>
      <c r="K528" s="401"/>
      <c r="L528" s="402"/>
      <c r="M528" s="402"/>
      <c r="N528" s="402"/>
      <c r="O528" s="402"/>
      <c r="P528" s="402"/>
      <c r="Q528" s="402"/>
      <c r="R528" s="124"/>
      <c r="S528" s="124"/>
    </row>
    <row r="529" spans="1:19" ht="12.75" customHeight="1">
      <c r="A529" s="399"/>
      <c r="B529" s="400"/>
      <c r="C529" s="124"/>
      <c r="D529" s="124"/>
      <c r="E529" s="124"/>
      <c r="F529" s="124"/>
      <c r="G529" s="124"/>
      <c r="H529" s="124"/>
      <c r="I529" s="124"/>
      <c r="J529" s="124"/>
      <c r="K529" s="401"/>
      <c r="L529" s="402"/>
      <c r="M529" s="402"/>
      <c r="N529" s="402"/>
      <c r="O529" s="402"/>
      <c r="P529" s="402"/>
      <c r="Q529" s="402"/>
      <c r="R529" s="124"/>
      <c r="S529" s="124"/>
    </row>
    <row r="530" spans="1:19" ht="12.75" customHeight="1">
      <c r="A530" s="399"/>
      <c r="B530" s="400"/>
      <c r="C530" s="124"/>
      <c r="D530" s="124"/>
      <c r="E530" s="124"/>
      <c r="F530" s="124"/>
      <c r="G530" s="124"/>
      <c r="H530" s="124"/>
      <c r="I530" s="124"/>
      <c r="J530" s="124"/>
      <c r="K530" s="401"/>
      <c r="L530" s="402"/>
      <c r="M530" s="402"/>
      <c r="N530" s="402"/>
      <c r="O530" s="402"/>
      <c r="P530" s="402"/>
      <c r="Q530" s="402"/>
      <c r="R530" s="124"/>
      <c r="S530" s="124"/>
    </row>
    <row r="531" spans="1:19" ht="12.75" customHeight="1">
      <c r="A531" s="399"/>
      <c r="B531" s="400"/>
      <c r="C531" s="124"/>
      <c r="D531" s="124"/>
      <c r="E531" s="124"/>
      <c r="F531" s="124"/>
      <c r="G531" s="124"/>
      <c r="H531" s="124"/>
      <c r="I531" s="124"/>
      <c r="J531" s="124"/>
      <c r="K531" s="401"/>
      <c r="L531" s="402"/>
      <c r="M531" s="402"/>
      <c r="N531" s="402"/>
      <c r="O531" s="402"/>
      <c r="P531" s="402"/>
      <c r="Q531" s="402"/>
      <c r="R531" s="124"/>
      <c r="S531" s="124"/>
    </row>
    <row r="532" spans="1:19" ht="12.75" customHeight="1">
      <c r="A532" s="399"/>
      <c r="B532" s="400"/>
      <c r="C532" s="124"/>
      <c r="D532" s="124"/>
      <c r="E532" s="124"/>
      <c r="F532" s="124"/>
      <c r="G532" s="124"/>
      <c r="H532" s="124"/>
      <c r="I532" s="124"/>
      <c r="J532" s="124"/>
      <c r="K532" s="401"/>
      <c r="L532" s="402"/>
      <c r="M532" s="402"/>
      <c r="N532" s="402"/>
      <c r="O532" s="402"/>
      <c r="P532" s="402"/>
      <c r="Q532" s="402"/>
      <c r="R532" s="124"/>
      <c r="S532" s="124"/>
    </row>
    <row r="533" spans="1:19" ht="12.75" customHeight="1">
      <c r="A533" s="399"/>
      <c r="B533" s="400"/>
      <c r="C533" s="124"/>
      <c r="D533" s="124"/>
      <c r="E533" s="124"/>
      <c r="F533" s="124"/>
      <c r="G533" s="124"/>
      <c r="H533" s="124"/>
      <c r="I533" s="124"/>
      <c r="J533" s="124"/>
      <c r="K533" s="401"/>
      <c r="L533" s="402"/>
      <c r="M533" s="402"/>
      <c r="N533" s="402"/>
      <c r="O533" s="402"/>
      <c r="P533" s="402"/>
      <c r="Q533" s="402"/>
      <c r="R533" s="124"/>
      <c r="S533" s="124"/>
    </row>
    <row r="534" spans="1:19" ht="12.75" customHeight="1">
      <c r="A534" s="399"/>
      <c r="B534" s="400"/>
      <c r="C534" s="124"/>
      <c r="D534" s="124"/>
      <c r="E534" s="124"/>
      <c r="F534" s="124"/>
      <c r="G534" s="124"/>
      <c r="H534" s="124"/>
      <c r="I534" s="124"/>
      <c r="J534" s="124"/>
      <c r="K534" s="401"/>
      <c r="L534" s="402"/>
      <c r="M534" s="402"/>
      <c r="N534" s="402"/>
      <c r="O534" s="402"/>
      <c r="P534" s="402"/>
      <c r="Q534" s="402"/>
      <c r="R534" s="124"/>
      <c r="S534" s="124"/>
    </row>
    <row r="535" spans="1:19" ht="12.75" customHeight="1">
      <c r="A535" s="399"/>
      <c r="B535" s="400"/>
      <c r="C535" s="124"/>
      <c r="D535" s="124"/>
      <c r="E535" s="124"/>
      <c r="F535" s="124"/>
      <c r="G535" s="124"/>
      <c r="H535" s="124"/>
      <c r="I535" s="124"/>
      <c r="J535" s="124"/>
      <c r="K535" s="401"/>
      <c r="L535" s="402"/>
      <c r="M535" s="402"/>
      <c r="N535" s="402"/>
      <c r="O535" s="402"/>
      <c r="P535" s="402"/>
      <c r="Q535" s="402"/>
      <c r="R535" s="124"/>
      <c r="S535" s="124"/>
    </row>
    <row r="536" spans="1:19" ht="12.75" customHeight="1">
      <c r="A536" s="399"/>
      <c r="B536" s="400"/>
      <c r="C536" s="124"/>
      <c r="D536" s="124"/>
      <c r="E536" s="124"/>
      <c r="F536" s="124"/>
      <c r="G536" s="124"/>
      <c r="H536" s="124"/>
      <c r="I536" s="124"/>
      <c r="J536" s="124"/>
      <c r="K536" s="401"/>
      <c r="L536" s="402"/>
      <c r="M536" s="402"/>
      <c r="N536" s="402"/>
      <c r="O536" s="402"/>
      <c r="P536" s="402"/>
      <c r="Q536" s="402"/>
      <c r="R536" s="124"/>
      <c r="S536" s="124"/>
    </row>
    <row r="537" spans="1:19" ht="12.75" customHeight="1">
      <c r="A537" s="399"/>
      <c r="B537" s="400"/>
      <c r="C537" s="124"/>
      <c r="D537" s="124"/>
      <c r="E537" s="124"/>
      <c r="F537" s="124"/>
      <c r="G537" s="124"/>
      <c r="H537" s="124"/>
      <c r="I537" s="124"/>
      <c r="J537" s="124"/>
      <c r="K537" s="401"/>
      <c r="L537" s="402"/>
      <c r="M537" s="402"/>
      <c r="N537" s="402"/>
      <c r="O537" s="402"/>
      <c r="P537" s="402"/>
      <c r="Q537" s="402"/>
      <c r="R537" s="124"/>
      <c r="S537" s="124"/>
    </row>
    <row r="538" spans="1:19" ht="12.75" customHeight="1">
      <c r="A538" s="399"/>
      <c r="B538" s="400"/>
      <c r="C538" s="124"/>
      <c r="D538" s="124"/>
      <c r="E538" s="124"/>
      <c r="F538" s="124"/>
      <c r="G538" s="124"/>
      <c r="H538" s="124"/>
      <c r="I538" s="124"/>
      <c r="J538" s="124"/>
      <c r="K538" s="401"/>
      <c r="L538" s="402"/>
      <c r="M538" s="402"/>
      <c r="N538" s="402"/>
      <c r="O538" s="402"/>
      <c r="P538" s="402"/>
      <c r="Q538" s="402"/>
      <c r="R538" s="124"/>
      <c r="S538" s="124"/>
    </row>
    <row r="539" spans="1:19" ht="12.75" customHeight="1">
      <c r="A539" s="399"/>
      <c r="B539" s="400"/>
      <c r="C539" s="124"/>
      <c r="D539" s="124"/>
      <c r="E539" s="124"/>
      <c r="F539" s="124"/>
      <c r="G539" s="124"/>
      <c r="H539" s="124"/>
      <c r="I539" s="124"/>
      <c r="J539" s="124"/>
      <c r="K539" s="401"/>
      <c r="L539" s="402"/>
      <c r="M539" s="402"/>
      <c r="N539" s="402"/>
      <c r="O539" s="402"/>
      <c r="P539" s="402"/>
      <c r="Q539" s="402"/>
      <c r="R539" s="124"/>
      <c r="S539" s="124"/>
    </row>
    <row r="540" spans="1:19" ht="12.75" customHeight="1">
      <c r="A540" s="399"/>
      <c r="B540" s="400"/>
      <c r="C540" s="124"/>
      <c r="D540" s="124"/>
      <c r="E540" s="124"/>
      <c r="F540" s="124"/>
      <c r="G540" s="124"/>
      <c r="H540" s="124"/>
      <c r="I540" s="124"/>
      <c r="J540" s="124"/>
      <c r="K540" s="401"/>
      <c r="L540" s="402"/>
      <c r="M540" s="402"/>
      <c r="N540" s="402"/>
      <c r="O540" s="402"/>
      <c r="P540" s="402"/>
      <c r="Q540" s="402"/>
      <c r="R540" s="124"/>
      <c r="S540" s="124"/>
    </row>
    <row r="541" spans="1:19" ht="12.75" customHeight="1">
      <c r="A541" s="399"/>
      <c r="B541" s="400"/>
      <c r="C541" s="124"/>
      <c r="D541" s="124"/>
      <c r="E541" s="124"/>
      <c r="F541" s="124"/>
      <c r="G541" s="124"/>
      <c r="H541" s="124"/>
      <c r="I541" s="124"/>
      <c r="J541" s="124"/>
      <c r="K541" s="401"/>
      <c r="L541" s="402"/>
      <c r="M541" s="402"/>
      <c r="N541" s="402"/>
      <c r="O541" s="402"/>
      <c r="P541" s="402"/>
      <c r="Q541" s="402"/>
      <c r="R541" s="124"/>
      <c r="S541" s="124"/>
    </row>
    <row r="542" spans="1:19" ht="12.75" customHeight="1">
      <c r="A542" s="399"/>
      <c r="B542" s="400"/>
      <c r="C542" s="124"/>
      <c r="D542" s="124"/>
      <c r="E542" s="124"/>
      <c r="F542" s="124"/>
      <c r="G542" s="124"/>
      <c r="H542" s="124"/>
      <c r="I542" s="124"/>
      <c r="J542" s="124"/>
      <c r="K542" s="401"/>
      <c r="L542" s="402"/>
      <c r="M542" s="402"/>
      <c r="N542" s="402"/>
      <c r="O542" s="402"/>
      <c r="P542" s="402"/>
      <c r="Q542" s="402"/>
      <c r="R542" s="124"/>
      <c r="S542" s="124"/>
    </row>
    <row r="543" spans="1:19" ht="12.75" customHeight="1">
      <c r="A543" s="399"/>
      <c r="B543" s="400"/>
      <c r="C543" s="124"/>
      <c r="D543" s="124"/>
      <c r="E543" s="124"/>
      <c r="F543" s="124"/>
      <c r="G543" s="124"/>
      <c r="H543" s="124"/>
      <c r="I543" s="124"/>
      <c r="J543" s="124"/>
      <c r="K543" s="401"/>
      <c r="L543" s="402"/>
      <c r="M543" s="402"/>
      <c r="N543" s="402"/>
      <c r="O543" s="402"/>
      <c r="P543" s="402"/>
      <c r="Q543" s="402"/>
      <c r="R543" s="124"/>
      <c r="S543" s="124"/>
    </row>
    <row r="544" spans="1:19" ht="12.75" customHeight="1">
      <c r="A544" s="399"/>
      <c r="B544" s="400"/>
      <c r="C544" s="124"/>
      <c r="D544" s="124"/>
      <c r="E544" s="124"/>
      <c r="F544" s="124"/>
      <c r="G544" s="124"/>
      <c r="H544" s="124"/>
      <c r="I544" s="124"/>
      <c r="J544" s="124"/>
      <c r="K544" s="401"/>
      <c r="L544" s="402"/>
      <c r="M544" s="402"/>
      <c r="N544" s="402"/>
      <c r="O544" s="402"/>
      <c r="P544" s="402"/>
      <c r="Q544" s="402"/>
      <c r="R544" s="124"/>
      <c r="S544" s="124"/>
    </row>
    <row r="545" spans="1:19" ht="12.75" customHeight="1">
      <c r="A545" s="399"/>
      <c r="B545" s="400"/>
      <c r="C545" s="124"/>
      <c r="D545" s="124"/>
      <c r="E545" s="124"/>
      <c r="F545" s="124"/>
      <c r="G545" s="124"/>
      <c r="H545" s="124"/>
      <c r="I545" s="124"/>
      <c r="J545" s="124"/>
      <c r="K545" s="401"/>
      <c r="L545" s="402"/>
      <c r="M545" s="402"/>
      <c r="N545" s="402"/>
      <c r="O545" s="402"/>
      <c r="P545" s="402"/>
      <c r="Q545" s="402"/>
      <c r="R545" s="124"/>
      <c r="S545" s="124"/>
    </row>
    <row r="546" spans="1:19" ht="12.75" customHeight="1">
      <c r="A546" s="399"/>
      <c r="B546" s="400"/>
      <c r="C546" s="124"/>
      <c r="D546" s="124"/>
      <c r="E546" s="124"/>
      <c r="F546" s="124"/>
      <c r="G546" s="124"/>
      <c r="H546" s="124"/>
      <c r="I546" s="124"/>
      <c r="J546" s="124"/>
      <c r="K546" s="401"/>
      <c r="L546" s="402"/>
      <c r="M546" s="402"/>
      <c r="N546" s="402"/>
      <c r="O546" s="402"/>
      <c r="P546" s="402"/>
      <c r="Q546" s="402"/>
      <c r="R546" s="124"/>
      <c r="S546" s="124"/>
    </row>
    <row r="547" spans="1:19" ht="12.75" customHeight="1">
      <c r="A547" s="399"/>
      <c r="B547" s="400"/>
      <c r="C547" s="124"/>
      <c r="D547" s="124"/>
      <c r="E547" s="124"/>
      <c r="F547" s="124"/>
      <c r="G547" s="124"/>
      <c r="H547" s="124"/>
      <c r="I547" s="124"/>
      <c r="J547" s="124"/>
      <c r="K547" s="401"/>
      <c r="L547" s="402"/>
      <c r="M547" s="402"/>
      <c r="N547" s="402"/>
      <c r="O547" s="402"/>
      <c r="P547" s="402"/>
      <c r="Q547" s="402"/>
      <c r="R547" s="124"/>
      <c r="S547" s="124"/>
    </row>
    <row r="548" spans="1:19" ht="12.75" customHeight="1">
      <c r="A548" s="399"/>
      <c r="B548" s="400"/>
      <c r="C548" s="124"/>
      <c r="D548" s="124"/>
      <c r="E548" s="124"/>
      <c r="F548" s="124"/>
      <c r="G548" s="124"/>
      <c r="H548" s="124"/>
      <c r="I548" s="124"/>
      <c r="J548" s="124"/>
      <c r="K548" s="401"/>
      <c r="L548" s="402"/>
      <c r="M548" s="402"/>
      <c r="N548" s="402"/>
      <c r="O548" s="402"/>
      <c r="P548" s="402"/>
      <c r="Q548" s="402"/>
      <c r="R548" s="124"/>
      <c r="S548" s="124"/>
    </row>
    <row r="549" spans="1:19" ht="12.75" customHeight="1">
      <c r="A549" s="399"/>
      <c r="B549" s="400"/>
      <c r="C549" s="124"/>
      <c r="D549" s="124"/>
      <c r="E549" s="124"/>
      <c r="F549" s="124"/>
      <c r="G549" s="124"/>
      <c r="H549" s="124"/>
      <c r="I549" s="124"/>
      <c r="J549" s="124"/>
      <c r="K549" s="401"/>
      <c r="L549" s="402"/>
      <c r="M549" s="402"/>
      <c r="N549" s="402"/>
      <c r="O549" s="402"/>
      <c r="P549" s="402"/>
      <c r="Q549" s="402"/>
      <c r="R549" s="124"/>
      <c r="S549" s="124"/>
    </row>
    <row r="550" spans="1:19" ht="12.75" customHeight="1">
      <c r="A550" s="399"/>
      <c r="B550" s="400"/>
      <c r="C550" s="124"/>
      <c r="D550" s="124"/>
      <c r="E550" s="124"/>
      <c r="F550" s="124"/>
      <c r="G550" s="124"/>
      <c r="H550" s="124"/>
      <c r="I550" s="124"/>
      <c r="J550" s="124"/>
      <c r="K550" s="401"/>
      <c r="L550" s="402"/>
      <c r="M550" s="402"/>
      <c r="N550" s="402"/>
      <c r="O550" s="402"/>
      <c r="P550" s="402"/>
      <c r="Q550" s="402"/>
      <c r="R550" s="124"/>
      <c r="S550" s="124"/>
    </row>
    <row r="551" spans="1:19" ht="12.75" customHeight="1">
      <c r="A551" s="399"/>
      <c r="B551" s="400"/>
      <c r="C551" s="124"/>
      <c r="D551" s="124"/>
      <c r="E551" s="124"/>
      <c r="F551" s="124"/>
      <c r="G551" s="124"/>
      <c r="H551" s="124"/>
      <c r="I551" s="124"/>
      <c r="J551" s="124"/>
      <c r="K551" s="401"/>
      <c r="L551" s="402"/>
      <c r="M551" s="402"/>
      <c r="N551" s="402"/>
      <c r="O551" s="402"/>
      <c r="P551" s="402"/>
      <c r="Q551" s="402"/>
      <c r="R551" s="124"/>
      <c r="S551" s="124"/>
    </row>
    <row r="552" spans="1:19" ht="12.75" customHeight="1">
      <c r="A552" s="399"/>
      <c r="B552" s="400"/>
      <c r="C552" s="124"/>
      <c r="D552" s="124"/>
      <c r="E552" s="124"/>
      <c r="F552" s="124"/>
      <c r="G552" s="124"/>
      <c r="H552" s="124"/>
      <c r="I552" s="124"/>
      <c r="J552" s="124"/>
      <c r="K552" s="401"/>
      <c r="L552" s="402"/>
      <c r="M552" s="402"/>
      <c r="N552" s="402"/>
      <c r="O552" s="402"/>
      <c r="P552" s="402"/>
      <c r="Q552" s="402"/>
      <c r="R552" s="124"/>
      <c r="S552" s="124"/>
    </row>
    <row r="553" spans="1:19" ht="12.75" customHeight="1">
      <c r="A553" s="399"/>
      <c r="B553" s="400"/>
      <c r="C553" s="124"/>
      <c r="D553" s="124"/>
      <c r="E553" s="124"/>
      <c r="F553" s="124"/>
      <c r="G553" s="124"/>
      <c r="H553" s="124"/>
      <c r="I553" s="124"/>
      <c r="J553" s="124"/>
      <c r="K553" s="401"/>
      <c r="L553" s="402"/>
      <c r="M553" s="402"/>
      <c r="N553" s="402"/>
      <c r="O553" s="402"/>
      <c r="P553" s="402"/>
      <c r="Q553" s="402"/>
      <c r="R553" s="124"/>
      <c r="S553" s="124"/>
    </row>
    <row r="554" spans="1:19" ht="12.75" customHeight="1">
      <c r="A554" s="399"/>
      <c r="B554" s="400"/>
      <c r="C554" s="124"/>
      <c r="D554" s="124"/>
      <c r="E554" s="124"/>
      <c r="F554" s="124"/>
      <c r="G554" s="124"/>
      <c r="H554" s="124"/>
      <c r="I554" s="124"/>
      <c r="J554" s="124"/>
      <c r="K554" s="401"/>
      <c r="L554" s="402"/>
      <c r="M554" s="402"/>
      <c r="N554" s="402"/>
      <c r="O554" s="402"/>
      <c r="P554" s="402"/>
      <c r="Q554" s="402"/>
      <c r="R554" s="124"/>
      <c r="S554" s="124"/>
    </row>
    <row r="555" spans="1:19" ht="12.75" customHeight="1">
      <c r="A555" s="399"/>
      <c r="B555" s="400"/>
      <c r="C555" s="124"/>
      <c r="D555" s="124"/>
      <c r="E555" s="124"/>
      <c r="F555" s="124"/>
      <c r="G555" s="124"/>
      <c r="H555" s="124"/>
      <c r="I555" s="124"/>
      <c r="J555" s="124"/>
      <c r="K555" s="401"/>
      <c r="L555" s="402"/>
      <c r="M555" s="402"/>
      <c r="N555" s="402"/>
      <c r="O555" s="402"/>
      <c r="P555" s="402"/>
      <c r="Q555" s="402"/>
      <c r="R555" s="124"/>
      <c r="S555" s="124"/>
    </row>
    <row r="556" spans="1:19" ht="12.75" customHeight="1">
      <c r="A556" s="399"/>
      <c r="B556" s="400"/>
      <c r="C556" s="124"/>
      <c r="D556" s="124"/>
      <c r="E556" s="124"/>
      <c r="F556" s="124"/>
      <c r="G556" s="124"/>
      <c r="H556" s="124"/>
      <c r="I556" s="124"/>
      <c r="J556" s="124"/>
      <c r="K556" s="401"/>
      <c r="L556" s="402"/>
      <c r="M556" s="402"/>
      <c r="N556" s="402"/>
      <c r="O556" s="402"/>
      <c r="P556" s="402"/>
      <c r="Q556" s="402"/>
      <c r="R556" s="124"/>
      <c r="S556" s="124"/>
    </row>
    <row r="557" spans="1:19" ht="12.75" customHeight="1">
      <c r="A557" s="399"/>
      <c r="B557" s="400"/>
      <c r="C557" s="124"/>
      <c r="D557" s="124"/>
      <c r="E557" s="124"/>
      <c r="F557" s="124"/>
      <c r="G557" s="124"/>
      <c r="H557" s="124"/>
      <c r="I557" s="124"/>
      <c r="J557" s="124"/>
      <c r="K557" s="401"/>
      <c r="L557" s="402"/>
      <c r="M557" s="402"/>
      <c r="N557" s="402"/>
      <c r="O557" s="402"/>
      <c r="P557" s="402"/>
      <c r="Q557" s="402"/>
      <c r="R557" s="124"/>
      <c r="S557" s="124"/>
    </row>
    <row r="558" spans="1:19" ht="12.75" customHeight="1">
      <c r="A558" s="399"/>
      <c r="B558" s="400"/>
      <c r="C558" s="124"/>
      <c r="D558" s="124"/>
      <c r="E558" s="124"/>
      <c r="F558" s="124"/>
      <c r="G558" s="124"/>
      <c r="H558" s="124"/>
      <c r="I558" s="124"/>
      <c r="J558" s="124"/>
      <c r="K558" s="401"/>
      <c r="L558" s="402"/>
      <c r="M558" s="402"/>
      <c r="N558" s="402"/>
      <c r="O558" s="402"/>
      <c r="P558" s="402"/>
      <c r="Q558" s="402"/>
      <c r="R558" s="124"/>
      <c r="S558" s="124"/>
    </row>
    <row r="559" spans="1:19" ht="12.75" customHeight="1">
      <c r="A559" s="399"/>
      <c r="B559" s="400"/>
      <c r="C559" s="124"/>
      <c r="D559" s="124"/>
      <c r="E559" s="124"/>
      <c r="F559" s="124"/>
      <c r="G559" s="124"/>
      <c r="H559" s="124"/>
      <c r="I559" s="124"/>
      <c r="J559" s="124"/>
      <c r="K559" s="401"/>
      <c r="L559" s="402"/>
      <c r="M559" s="402"/>
      <c r="N559" s="402"/>
      <c r="O559" s="402"/>
      <c r="P559" s="402"/>
      <c r="Q559" s="402"/>
      <c r="R559" s="124"/>
      <c r="S559" s="124"/>
    </row>
    <row r="560" spans="1:19" ht="12.75" customHeight="1">
      <c r="A560" s="399"/>
      <c r="B560" s="400"/>
      <c r="C560" s="124"/>
      <c r="D560" s="124"/>
      <c r="E560" s="124"/>
      <c r="F560" s="124"/>
      <c r="G560" s="124"/>
      <c r="H560" s="124"/>
      <c r="I560" s="124"/>
      <c r="J560" s="124"/>
      <c r="K560" s="401"/>
      <c r="L560" s="402"/>
      <c r="M560" s="402"/>
      <c r="N560" s="402"/>
      <c r="O560" s="402"/>
      <c r="P560" s="402"/>
      <c r="Q560" s="402"/>
      <c r="R560" s="124"/>
      <c r="S560" s="124"/>
    </row>
    <row r="561" spans="1:19" ht="12.75" customHeight="1">
      <c r="A561" s="399"/>
      <c r="B561" s="400"/>
      <c r="C561" s="124"/>
      <c r="D561" s="124"/>
      <c r="E561" s="124"/>
      <c r="F561" s="124"/>
      <c r="G561" s="124"/>
      <c r="H561" s="124"/>
      <c r="I561" s="124"/>
      <c r="J561" s="124"/>
      <c r="K561" s="401"/>
      <c r="L561" s="402"/>
      <c r="M561" s="402"/>
      <c r="N561" s="402"/>
      <c r="O561" s="402"/>
      <c r="P561" s="402"/>
      <c r="Q561" s="402"/>
      <c r="R561" s="124"/>
      <c r="S561" s="124"/>
    </row>
    <row r="562" spans="1:19" ht="12.75" customHeight="1">
      <c r="A562" s="399"/>
      <c r="B562" s="400"/>
      <c r="C562" s="124"/>
      <c r="D562" s="124"/>
      <c r="E562" s="124"/>
      <c r="F562" s="124"/>
      <c r="G562" s="124"/>
      <c r="H562" s="124"/>
      <c r="I562" s="124"/>
      <c r="J562" s="124"/>
      <c r="K562" s="401"/>
      <c r="L562" s="402"/>
      <c r="M562" s="402"/>
      <c r="N562" s="402"/>
      <c r="O562" s="402"/>
      <c r="P562" s="402"/>
      <c r="Q562" s="402"/>
      <c r="R562" s="124"/>
      <c r="S562" s="124"/>
    </row>
    <row r="563" spans="1:19" ht="12.75" customHeight="1">
      <c r="A563" s="399"/>
      <c r="B563" s="400"/>
      <c r="C563" s="124"/>
      <c r="D563" s="124"/>
      <c r="E563" s="124"/>
      <c r="F563" s="124"/>
      <c r="G563" s="124"/>
      <c r="H563" s="124"/>
      <c r="I563" s="124"/>
      <c r="J563" s="124"/>
      <c r="K563" s="401"/>
      <c r="L563" s="402"/>
      <c r="M563" s="402"/>
      <c r="N563" s="402"/>
      <c r="O563" s="402"/>
      <c r="P563" s="402"/>
      <c r="Q563" s="402"/>
      <c r="R563" s="124"/>
      <c r="S563" s="124"/>
    </row>
    <row r="564" spans="1:19" ht="12.75" customHeight="1">
      <c r="A564" s="399"/>
      <c r="B564" s="400"/>
      <c r="C564" s="124"/>
      <c r="D564" s="124"/>
      <c r="E564" s="124"/>
      <c r="F564" s="124"/>
      <c r="G564" s="124"/>
      <c r="H564" s="124"/>
      <c r="I564" s="124"/>
      <c r="J564" s="124"/>
      <c r="K564" s="401"/>
      <c r="L564" s="402"/>
      <c r="M564" s="402"/>
      <c r="N564" s="402"/>
      <c r="O564" s="402"/>
      <c r="P564" s="402"/>
      <c r="Q564" s="402"/>
      <c r="R564" s="124"/>
      <c r="S564" s="124"/>
    </row>
    <row r="565" spans="1:19" ht="12.75" customHeight="1">
      <c r="A565" s="399"/>
      <c r="B565" s="400"/>
      <c r="C565" s="124"/>
      <c r="D565" s="124"/>
      <c r="E565" s="124"/>
      <c r="F565" s="124"/>
      <c r="G565" s="124"/>
      <c r="H565" s="124"/>
      <c r="I565" s="124"/>
      <c r="J565" s="124"/>
      <c r="K565" s="401"/>
      <c r="L565" s="402"/>
      <c r="M565" s="402"/>
      <c r="N565" s="402"/>
      <c r="O565" s="402"/>
      <c r="P565" s="402"/>
      <c r="Q565" s="402"/>
      <c r="R565" s="124"/>
      <c r="S565" s="124"/>
    </row>
    <row r="566" spans="1:19" ht="12.75" customHeight="1">
      <c r="A566" s="399"/>
      <c r="B566" s="400"/>
      <c r="C566" s="124"/>
      <c r="D566" s="124"/>
      <c r="E566" s="124"/>
      <c r="F566" s="124"/>
      <c r="G566" s="124"/>
      <c r="H566" s="124"/>
      <c r="I566" s="124"/>
      <c r="J566" s="124"/>
      <c r="K566" s="401"/>
      <c r="L566" s="402"/>
      <c r="M566" s="402"/>
      <c r="N566" s="402"/>
      <c r="O566" s="402"/>
      <c r="P566" s="402"/>
      <c r="Q566" s="402"/>
      <c r="R566" s="124"/>
      <c r="S566" s="124"/>
    </row>
    <row r="567" spans="1:19" ht="12.75" customHeight="1">
      <c r="A567" s="399"/>
      <c r="B567" s="400"/>
      <c r="C567" s="124"/>
      <c r="D567" s="124"/>
      <c r="E567" s="124"/>
      <c r="F567" s="124"/>
      <c r="G567" s="124"/>
      <c r="H567" s="124"/>
      <c r="I567" s="124"/>
      <c r="J567" s="124"/>
      <c r="K567" s="401"/>
      <c r="L567" s="402"/>
      <c r="M567" s="402"/>
      <c r="N567" s="402"/>
      <c r="O567" s="402"/>
      <c r="P567" s="402"/>
      <c r="Q567" s="402"/>
      <c r="R567" s="124"/>
      <c r="S567" s="124"/>
    </row>
    <row r="568" spans="1:19" ht="12.75" customHeight="1">
      <c r="A568" s="399"/>
      <c r="B568" s="400"/>
      <c r="C568" s="124"/>
      <c r="D568" s="124"/>
      <c r="E568" s="124"/>
      <c r="F568" s="124"/>
      <c r="G568" s="124"/>
      <c r="H568" s="124"/>
      <c r="I568" s="124"/>
      <c r="J568" s="124"/>
      <c r="K568" s="401"/>
      <c r="L568" s="402"/>
      <c r="M568" s="402"/>
      <c r="N568" s="402"/>
      <c r="O568" s="402"/>
      <c r="P568" s="402"/>
      <c r="Q568" s="402"/>
      <c r="R568" s="124"/>
      <c r="S568" s="124"/>
    </row>
    <row r="569" spans="1:19" ht="12.75" customHeight="1">
      <c r="A569" s="399"/>
      <c r="B569" s="400"/>
      <c r="C569" s="124"/>
      <c r="D569" s="124"/>
      <c r="E569" s="124"/>
      <c r="F569" s="124"/>
      <c r="G569" s="124"/>
      <c r="H569" s="124"/>
      <c r="I569" s="124"/>
      <c r="J569" s="124"/>
      <c r="K569" s="401"/>
      <c r="L569" s="402"/>
      <c r="M569" s="402"/>
      <c r="N569" s="402"/>
      <c r="O569" s="402"/>
      <c r="P569" s="402"/>
      <c r="Q569" s="402"/>
      <c r="R569" s="124"/>
      <c r="S569" s="124"/>
    </row>
    <row r="570" spans="1:19" ht="12.75" customHeight="1">
      <c r="A570" s="399"/>
      <c r="B570" s="400"/>
      <c r="C570" s="124"/>
      <c r="D570" s="124"/>
      <c r="E570" s="124"/>
      <c r="F570" s="124"/>
      <c r="G570" s="124"/>
      <c r="H570" s="124"/>
      <c r="I570" s="124"/>
      <c r="J570" s="124"/>
      <c r="K570" s="401"/>
      <c r="L570" s="402"/>
      <c r="M570" s="402"/>
      <c r="N570" s="402"/>
      <c r="O570" s="402"/>
      <c r="P570" s="402"/>
      <c r="Q570" s="402"/>
      <c r="R570" s="124"/>
      <c r="S570" s="124"/>
    </row>
    <row r="571" spans="1:19" ht="12.75" customHeight="1">
      <c r="A571" s="399"/>
      <c r="B571" s="400"/>
      <c r="C571" s="124"/>
      <c r="D571" s="124"/>
      <c r="E571" s="124"/>
      <c r="F571" s="124"/>
      <c r="G571" s="124"/>
      <c r="H571" s="124"/>
      <c r="I571" s="124"/>
      <c r="J571" s="124"/>
      <c r="K571" s="401"/>
      <c r="L571" s="402"/>
      <c r="M571" s="402"/>
      <c r="N571" s="402"/>
      <c r="O571" s="402"/>
      <c r="P571" s="402"/>
      <c r="Q571" s="402"/>
      <c r="R571" s="124"/>
      <c r="S571" s="124"/>
    </row>
    <row r="572" spans="1:19" ht="12.75" customHeight="1">
      <c r="A572" s="399"/>
      <c r="B572" s="400"/>
      <c r="C572" s="124"/>
      <c r="D572" s="124"/>
      <c r="E572" s="124"/>
      <c r="F572" s="124"/>
      <c r="G572" s="124"/>
      <c r="H572" s="124"/>
      <c r="I572" s="124"/>
      <c r="J572" s="124"/>
      <c r="K572" s="401"/>
      <c r="L572" s="402"/>
      <c r="M572" s="402"/>
      <c r="N572" s="402"/>
      <c r="O572" s="402"/>
      <c r="P572" s="402"/>
      <c r="Q572" s="402"/>
      <c r="R572" s="124"/>
      <c r="S572" s="124"/>
    </row>
    <row r="573" spans="1:19" ht="12.75" customHeight="1">
      <c r="A573" s="399"/>
      <c r="B573" s="400"/>
      <c r="C573" s="124"/>
      <c r="D573" s="124"/>
      <c r="E573" s="124"/>
      <c r="F573" s="124"/>
      <c r="G573" s="124"/>
      <c r="H573" s="124"/>
      <c r="I573" s="124"/>
      <c r="J573" s="124"/>
      <c r="K573" s="401"/>
      <c r="L573" s="402"/>
      <c r="M573" s="402"/>
      <c r="N573" s="402"/>
      <c r="O573" s="402"/>
      <c r="P573" s="402"/>
      <c r="Q573" s="402"/>
      <c r="R573" s="124"/>
      <c r="S573" s="124"/>
    </row>
    <row r="574" spans="1:19" ht="12.75" customHeight="1">
      <c r="A574" s="399"/>
      <c r="B574" s="400"/>
      <c r="C574" s="124"/>
      <c r="D574" s="124"/>
      <c r="E574" s="124"/>
      <c r="F574" s="124"/>
      <c r="G574" s="124"/>
      <c r="H574" s="124"/>
      <c r="I574" s="124"/>
      <c r="J574" s="124"/>
      <c r="K574" s="401"/>
      <c r="L574" s="402"/>
      <c r="M574" s="402"/>
      <c r="N574" s="402"/>
      <c r="O574" s="402"/>
      <c r="P574" s="402"/>
      <c r="Q574" s="402"/>
      <c r="R574" s="124"/>
      <c r="S574" s="124"/>
    </row>
    <row r="575" spans="1:19" ht="12.75" customHeight="1">
      <c r="A575" s="399"/>
      <c r="B575" s="400"/>
      <c r="C575" s="124"/>
      <c r="D575" s="124"/>
      <c r="E575" s="124"/>
      <c r="F575" s="124"/>
      <c r="G575" s="124"/>
      <c r="H575" s="124"/>
      <c r="I575" s="124"/>
      <c r="J575" s="124"/>
      <c r="K575" s="401"/>
      <c r="L575" s="402"/>
      <c r="M575" s="402"/>
      <c r="N575" s="402"/>
      <c r="O575" s="402"/>
      <c r="P575" s="402"/>
      <c r="Q575" s="402"/>
      <c r="R575" s="124"/>
      <c r="S575" s="124"/>
    </row>
    <row r="576" spans="1:19" ht="12.75" customHeight="1">
      <c r="A576" s="399"/>
      <c r="B576" s="400"/>
      <c r="C576" s="124"/>
      <c r="D576" s="124"/>
      <c r="E576" s="124"/>
      <c r="F576" s="124"/>
      <c r="G576" s="124"/>
      <c r="H576" s="124"/>
      <c r="I576" s="124"/>
      <c r="J576" s="124"/>
      <c r="K576" s="401"/>
      <c r="L576" s="402"/>
      <c r="M576" s="402"/>
      <c r="N576" s="402"/>
      <c r="O576" s="402"/>
      <c r="P576" s="402"/>
      <c r="Q576" s="402"/>
      <c r="R576" s="124"/>
      <c r="S576" s="124"/>
    </row>
    <row r="577" spans="1:19" ht="12.75" customHeight="1">
      <c r="A577" s="399"/>
      <c r="B577" s="400"/>
      <c r="C577" s="124"/>
      <c r="D577" s="124"/>
      <c r="E577" s="124"/>
      <c r="F577" s="124"/>
      <c r="G577" s="124"/>
      <c r="H577" s="124"/>
      <c r="I577" s="124"/>
      <c r="J577" s="124"/>
      <c r="K577" s="401"/>
      <c r="L577" s="402"/>
      <c r="M577" s="402"/>
      <c r="N577" s="402"/>
      <c r="O577" s="402"/>
      <c r="P577" s="402"/>
      <c r="Q577" s="402"/>
      <c r="R577" s="124"/>
      <c r="S577" s="124"/>
    </row>
    <row r="578" spans="1:19" ht="12.75" customHeight="1">
      <c r="A578" s="399"/>
      <c r="B578" s="400"/>
      <c r="C578" s="124"/>
      <c r="D578" s="124"/>
      <c r="E578" s="124"/>
      <c r="F578" s="124"/>
      <c r="G578" s="124"/>
      <c r="H578" s="124"/>
      <c r="I578" s="124"/>
      <c r="J578" s="124"/>
      <c r="K578" s="401"/>
      <c r="L578" s="402"/>
      <c r="M578" s="402"/>
      <c r="N578" s="402"/>
      <c r="O578" s="402"/>
      <c r="P578" s="402"/>
      <c r="Q578" s="402"/>
      <c r="R578" s="124"/>
      <c r="S578" s="124"/>
    </row>
    <row r="579" spans="1:19" ht="12.75" customHeight="1">
      <c r="A579" s="399"/>
      <c r="B579" s="400"/>
      <c r="C579" s="124"/>
      <c r="D579" s="124"/>
      <c r="E579" s="124"/>
      <c r="F579" s="124"/>
      <c r="G579" s="124"/>
      <c r="H579" s="124"/>
      <c r="I579" s="124"/>
      <c r="J579" s="124"/>
      <c r="K579" s="401"/>
      <c r="L579" s="402"/>
      <c r="M579" s="402"/>
      <c r="N579" s="402"/>
      <c r="O579" s="402"/>
      <c r="P579" s="402"/>
      <c r="Q579" s="402"/>
      <c r="R579" s="124"/>
      <c r="S579" s="124"/>
    </row>
    <row r="580" spans="1:19" ht="12.75" customHeight="1">
      <c r="A580" s="399"/>
      <c r="B580" s="400"/>
      <c r="C580" s="124"/>
      <c r="D580" s="124"/>
      <c r="E580" s="124"/>
      <c r="F580" s="124"/>
      <c r="G580" s="124"/>
      <c r="H580" s="124"/>
      <c r="I580" s="124"/>
      <c r="J580" s="124"/>
      <c r="K580" s="401"/>
      <c r="L580" s="402"/>
      <c r="M580" s="402"/>
      <c r="N580" s="402"/>
      <c r="O580" s="402"/>
      <c r="P580" s="402"/>
      <c r="Q580" s="402"/>
      <c r="R580" s="124"/>
      <c r="S580" s="124"/>
    </row>
    <row r="581" spans="1:19" ht="12.75" customHeight="1">
      <c r="A581" s="399"/>
      <c r="B581" s="400"/>
      <c r="C581" s="124"/>
      <c r="D581" s="124"/>
      <c r="E581" s="124"/>
      <c r="F581" s="124"/>
      <c r="G581" s="124"/>
      <c r="H581" s="124"/>
      <c r="I581" s="124"/>
      <c r="J581" s="124"/>
      <c r="K581" s="401"/>
      <c r="L581" s="402"/>
      <c r="M581" s="402"/>
      <c r="N581" s="402"/>
      <c r="O581" s="402"/>
      <c r="P581" s="402"/>
      <c r="Q581" s="402"/>
      <c r="R581" s="124"/>
      <c r="S581" s="124"/>
    </row>
    <row r="582" spans="1:19" ht="12.75" customHeight="1">
      <c r="A582" s="399"/>
      <c r="B582" s="400"/>
      <c r="C582" s="124"/>
      <c r="D582" s="124"/>
      <c r="E582" s="124"/>
      <c r="F582" s="124"/>
      <c r="G582" s="124"/>
      <c r="H582" s="124"/>
      <c r="I582" s="124"/>
      <c r="J582" s="124"/>
      <c r="K582" s="401"/>
      <c r="L582" s="402"/>
      <c r="M582" s="402"/>
      <c r="N582" s="402"/>
      <c r="O582" s="402"/>
      <c r="P582" s="402"/>
      <c r="Q582" s="402"/>
      <c r="R582" s="124"/>
      <c r="S582" s="124"/>
    </row>
    <row r="583" spans="1:19" ht="12.75" customHeight="1">
      <c r="A583" s="399"/>
      <c r="B583" s="400"/>
      <c r="C583" s="124"/>
      <c r="D583" s="124"/>
      <c r="E583" s="124"/>
      <c r="F583" s="124"/>
      <c r="G583" s="124"/>
      <c r="H583" s="124"/>
      <c r="I583" s="124"/>
      <c r="J583" s="124"/>
      <c r="K583" s="401"/>
      <c r="L583" s="402"/>
      <c r="M583" s="402"/>
      <c r="N583" s="402"/>
      <c r="O583" s="402"/>
      <c r="P583" s="402"/>
      <c r="Q583" s="402"/>
      <c r="R583" s="124"/>
      <c r="S583" s="124"/>
    </row>
    <row r="584" spans="1:19" ht="12.75" customHeight="1">
      <c r="A584" s="399"/>
      <c r="B584" s="400"/>
      <c r="C584" s="124"/>
      <c r="D584" s="124"/>
      <c r="E584" s="124"/>
      <c r="F584" s="124"/>
      <c r="G584" s="124"/>
      <c r="H584" s="124"/>
      <c r="I584" s="124"/>
      <c r="J584" s="124"/>
      <c r="K584" s="401"/>
      <c r="L584" s="402"/>
      <c r="M584" s="402"/>
      <c r="N584" s="402"/>
      <c r="O584" s="402"/>
      <c r="P584" s="402"/>
      <c r="Q584" s="402"/>
      <c r="R584" s="124"/>
      <c r="S584" s="124"/>
    </row>
    <row r="585" spans="1:19" ht="12.75" customHeight="1">
      <c r="A585" s="399"/>
      <c r="B585" s="400"/>
      <c r="C585" s="124"/>
      <c r="D585" s="124"/>
      <c r="E585" s="124"/>
      <c r="F585" s="124"/>
      <c r="G585" s="124"/>
      <c r="H585" s="124"/>
      <c r="I585" s="124"/>
      <c r="J585" s="124"/>
      <c r="K585" s="401"/>
      <c r="L585" s="402"/>
      <c r="M585" s="402"/>
      <c r="N585" s="402"/>
      <c r="O585" s="402"/>
      <c r="P585" s="402"/>
      <c r="Q585" s="402"/>
      <c r="R585" s="124"/>
      <c r="S585" s="124"/>
    </row>
    <row r="586" spans="1:19" ht="12.75" customHeight="1">
      <c r="A586" s="399"/>
      <c r="B586" s="400"/>
      <c r="C586" s="124"/>
      <c r="D586" s="124"/>
      <c r="E586" s="124"/>
      <c r="F586" s="124"/>
      <c r="G586" s="124"/>
      <c r="H586" s="124"/>
      <c r="I586" s="124"/>
      <c r="J586" s="124"/>
      <c r="K586" s="401"/>
      <c r="L586" s="402"/>
      <c r="M586" s="402"/>
      <c r="N586" s="402"/>
      <c r="O586" s="402"/>
      <c r="P586" s="402"/>
      <c r="Q586" s="402"/>
      <c r="R586" s="124"/>
      <c r="S586" s="124"/>
    </row>
    <row r="587" spans="1:19" ht="12.75" customHeight="1">
      <c r="A587" s="399"/>
      <c r="B587" s="400"/>
      <c r="C587" s="124"/>
      <c r="D587" s="124"/>
      <c r="E587" s="124"/>
      <c r="F587" s="124"/>
      <c r="G587" s="124"/>
      <c r="H587" s="124"/>
      <c r="I587" s="124"/>
      <c r="J587" s="124"/>
      <c r="K587" s="401"/>
      <c r="L587" s="402"/>
      <c r="M587" s="402"/>
      <c r="N587" s="402"/>
      <c r="O587" s="402"/>
      <c r="P587" s="402"/>
      <c r="Q587" s="402"/>
      <c r="R587" s="124"/>
      <c r="S587" s="124"/>
    </row>
    <row r="588" spans="1:19" ht="12.75" customHeight="1">
      <c r="A588" s="399"/>
      <c r="B588" s="400"/>
      <c r="C588" s="124"/>
      <c r="D588" s="124"/>
      <c r="E588" s="124"/>
      <c r="F588" s="124"/>
      <c r="G588" s="124"/>
      <c r="H588" s="124"/>
      <c r="I588" s="124"/>
      <c r="J588" s="124"/>
      <c r="K588" s="401"/>
      <c r="L588" s="402"/>
      <c r="M588" s="402"/>
      <c r="N588" s="402"/>
      <c r="O588" s="402"/>
      <c r="P588" s="402"/>
      <c r="Q588" s="402"/>
      <c r="R588" s="124"/>
      <c r="S588" s="124"/>
    </row>
    <row r="589" spans="1:19" ht="12.75" customHeight="1">
      <c r="A589" s="399"/>
      <c r="B589" s="400"/>
      <c r="C589" s="124"/>
      <c r="D589" s="124"/>
      <c r="E589" s="124"/>
      <c r="F589" s="124"/>
      <c r="G589" s="124"/>
      <c r="H589" s="124"/>
      <c r="I589" s="124"/>
      <c r="J589" s="124"/>
      <c r="K589" s="401"/>
      <c r="L589" s="402"/>
      <c r="M589" s="402"/>
      <c r="N589" s="402"/>
      <c r="O589" s="402"/>
      <c r="P589" s="402"/>
      <c r="Q589" s="402"/>
      <c r="R589" s="124"/>
      <c r="S589" s="124"/>
    </row>
    <row r="590" spans="1:19" ht="12.75" customHeight="1">
      <c r="A590" s="399"/>
      <c r="B590" s="400"/>
      <c r="C590" s="124"/>
      <c r="D590" s="124"/>
      <c r="E590" s="124"/>
      <c r="F590" s="124"/>
      <c r="G590" s="124"/>
      <c r="H590" s="124"/>
      <c r="I590" s="124"/>
      <c r="J590" s="124"/>
      <c r="K590" s="401"/>
      <c r="L590" s="402"/>
      <c r="M590" s="402"/>
      <c r="N590" s="402"/>
      <c r="O590" s="402"/>
      <c r="P590" s="402"/>
      <c r="Q590" s="402"/>
      <c r="R590" s="124"/>
      <c r="S590" s="124"/>
    </row>
    <row r="591" spans="1:19" ht="12.75" customHeight="1">
      <c r="A591" s="399"/>
      <c r="B591" s="400"/>
      <c r="C591" s="124"/>
      <c r="D591" s="124"/>
      <c r="E591" s="124"/>
      <c r="F591" s="124"/>
      <c r="G591" s="124"/>
      <c r="H591" s="124"/>
      <c r="I591" s="124"/>
      <c r="J591" s="124"/>
      <c r="K591" s="401"/>
      <c r="L591" s="402"/>
      <c r="M591" s="402"/>
      <c r="N591" s="402"/>
      <c r="O591" s="402"/>
      <c r="P591" s="402"/>
      <c r="Q591" s="402"/>
      <c r="R591" s="124"/>
      <c r="S591" s="124"/>
    </row>
    <row r="592" spans="1:19" ht="12.75" customHeight="1">
      <c r="A592" s="399"/>
      <c r="B592" s="400"/>
      <c r="C592" s="124"/>
      <c r="D592" s="124"/>
      <c r="E592" s="124"/>
      <c r="F592" s="124"/>
      <c r="G592" s="124"/>
      <c r="H592" s="124"/>
      <c r="I592" s="124"/>
      <c r="J592" s="124"/>
      <c r="K592" s="401"/>
      <c r="L592" s="402"/>
      <c r="M592" s="402"/>
      <c r="N592" s="402"/>
      <c r="O592" s="402"/>
      <c r="P592" s="402"/>
      <c r="Q592" s="402"/>
      <c r="R592" s="124"/>
      <c r="S592" s="124"/>
    </row>
    <row r="593" spans="1:19" ht="12.75" customHeight="1">
      <c r="A593" s="399"/>
      <c r="B593" s="400"/>
      <c r="C593" s="124"/>
      <c r="D593" s="124"/>
      <c r="E593" s="124"/>
      <c r="F593" s="124"/>
      <c r="G593" s="124"/>
      <c r="H593" s="124"/>
      <c r="I593" s="124"/>
      <c r="J593" s="124"/>
      <c r="K593" s="401"/>
      <c r="L593" s="402"/>
      <c r="M593" s="402"/>
      <c r="N593" s="402"/>
      <c r="O593" s="402"/>
      <c r="P593" s="402"/>
      <c r="Q593" s="402"/>
      <c r="R593" s="124"/>
      <c r="S593" s="124"/>
    </row>
    <row r="594" spans="1:19" ht="12.75" customHeight="1">
      <c r="A594" s="399"/>
      <c r="B594" s="400"/>
      <c r="C594" s="124"/>
      <c r="D594" s="124"/>
      <c r="E594" s="124"/>
      <c r="F594" s="124"/>
      <c r="G594" s="124"/>
      <c r="H594" s="124"/>
      <c r="I594" s="124"/>
      <c r="J594" s="124"/>
      <c r="K594" s="401"/>
      <c r="L594" s="402"/>
      <c r="M594" s="402"/>
      <c r="N594" s="402"/>
      <c r="O594" s="402"/>
      <c r="P594" s="402"/>
      <c r="Q594" s="402"/>
      <c r="R594" s="124"/>
      <c r="S594" s="124"/>
    </row>
    <row r="595" spans="1:19" ht="12.75" customHeight="1">
      <c r="A595" s="399"/>
      <c r="B595" s="400"/>
      <c r="C595" s="124"/>
      <c r="D595" s="124"/>
      <c r="E595" s="124"/>
      <c r="F595" s="124"/>
      <c r="G595" s="124"/>
      <c r="H595" s="124"/>
      <c r="I595" s="124"/>
      <c r="J595" s="124"/>
      <c r="K595" s="401"/>
      <c r="L595" s="402"/>
      <c r="M595" s="402"/>
      <c r="N595" s="402"/>
      <c r="O595" s="402"/>
      <c r="P595" s="402"/>
      <c r="Q595" s="402"/>
      <c r="R595" s="124"/>
      <c r="S595" s="124"/>
    </row>
    <row r="596" spans="1:19" ht="12.75" customHeight="1">
      <c r="A596" s="399"/>
      <c r="B596" s="400"/>
      <c r="C596" s="124"/>
      <c r="D596" s="124"/>
      <c r="E596" s="124"/>
      <c r="F596" s="124"/>
      <c r="G596" s="124"/>
      <c r="H596" s="124"/>
      <c r="I596" s="124"/>
      <c r="J596" s="124"/>
      <c r="K596" s="401"/>
      <c r="L596" s="402"/>
      <c r="M596" s="402"/>
      <c r="N596" s="402"/>
      <c r="O596" s="402"/>
      <c r="P596" s="402"/>
      <c r="Q596" s="402"/>
      <c r="R596" s="124"/>
      <c r="S596" s="124"/>
    </row>
    <row r="597" spans="1:19" ht="12.75" customHeight="1">
      <c r="A597" s="399"/>
      <c r="B597" s="400"/>
      <c r="C597" s="124"/>
      <c r="D597" s="124"/>
      <c r="E597" s="124"/>
      <c r="F597" s="124"/>
      <c r="G597" s="124"/>
      <c r="H597" s="124"/>
      <c r="I597" s="124"/>
      <c r="J597" s="124"/>
      <c r="K597" s="401"/>
      <c r="L597" s="402"/>
      <c r="M597" s="402"/>
      <c r="N597" s="402"/>
      <c r="O597" s="402"/>
      <c r="P597" s="402"/>
      <c r="Q597" s="402"/>
      <c r="R597" s="124"/>
      <c r="S597" s="124"/>
    </row>
    <row r="598" spans="1:19" ht="12.75" customHeight="1">
      <c r="A598" s="399"/>
      <c r="B598" s="400"/>
      <c r="C598" s="124"/>
      <c r="D598" s="124"/>
      <c r="E598" s="124"/>
      <c r="F598" s="124"/>
      <c r="G598" s="124"/>
      <c r="H598" s="124"/>
      <c r="I598" s="124"/>
      <c r="J598" s="124"/>
      <c r="K598" s="401"/>
      <c r="L598" s="402"/>
      <c r="M598" s="402"/>
      <c r="N598" s="402"/>
      <c r="O598" s="402"/>
      <c r="P598" s="402"/>
      <c r="Q598" s="402"/>
      <c r="R598" s="124"/>
      <c r="S598" s="124"/>
    </row>
    <row r="599" spans="1:19" ht="12.75" customHeight="1">
      <c r="A599" s="399"/>
      <c r="B599" s="400"/>
      <c r="C599" s="124"/>
      <c r="D599" s="124"/>
      <c r="E599" s="124"/>
      <c r="F599" s="124"/>
      <c r="G599" s="124"/>
      <c r="H599" s="124"/>
      <c r="I599" s="124"/>
      <c r="J599" s="124"/>
      <c r="K599" s="401"/>
      <c r="L599" s="402"/>
      <c r="M599" s="402"/>
      <c r="N599" s="402"/>
      <c r="O599" s="402"/>
      <c r="P599" s="402"/>
      <c r="Q599" s="402"/>
      <c r="R599" s="124"/>
      <c r="S599" s="124"/>
    </row>
    <row r="600" spans="1:19" ht="12.75" customHeight="1">
      <c r="A600" s="399"/>
      <c r="B600" s="400"/>
      <c r="C600" s="124"/>
      <c r="D600" s="124"/>
      <c r="E600" s="124"/>
      <c r="F600" s="124"/>
      <c r="G600" s="124"/>
      <c r="H600" s="124"/>
      <c r="I600" s="124"/>
      <c r="J600" s="124"/>
      <c r="K600" s="401"/>
      <c r="L600" s="402"/>
      <c r="M600" s="402"/>
      <c r="N600" s="402"/>
      <c r="O600" s="402"/>
      <c r="P600" s="402"/>
      <c r="Q600" s="402"/>
      <c r="R600" s="124"/>
      <c r="S600" s="124"/>
    </row>
    <row r="601" spans="1:19" ht="12.75" customHeight="1">
      <c r="A601" s="399"/>
      <c r="B601" s="400"/>
      <c r="C601" s="124"/>
      <c r="D601" s="124"/>
      <c r="E601" s="124"/>
      <c r="F601" s="124"/>
      <c r="G601" s="124"/>
      <c r="H601" s="124"/>
      <c r="I601" s="124"/>
      <c r="J601" s="124"/>
      <c r="K601" s="401"/>
      <c r="L601" s="402"/>
      <c r="M601" s="402"/>
      <c r="N601" s="402"/>
      <c r="O601" s="402"/>
      <c r="P601" s="402"/>
      <c r="Q601" s="402"/>
      <c r="R601" s="124"/>
      <c r="S601" s="124"/>
    </row>
    <row r="602" spans="1:19" ht="12.75" customHeight="1">
      <c r="A602" s="399"/>
      <c r="B602" s="400"/>
      <c r="C602" s="124"/>
      <c r="D602" s="124"/>
      <c r="E602" s="124"/>
      <c r="F602" s="124"/>
      <c r="G602" s="124"/>
      <c r="H602" s="124"/>
      <c r="I602" s="124"/>
      <c r="J602" s="124"/>
      <c r="K602" s="401"/>
      <c r="L602" s="402"/>
      <c r="M602" s="402"/>
      <c r="N602" s="402"/>
      <c r="O602" s="402"/>
      <c r="P602" s="402"/>
      <c r="Q602" s="402"/>
      <c r="R602" s="124"/>
      <c r="S602" s="124"/>
    </row>
    <row r="603" spans="1:19" ht="12.75" customHeight="1">
      <c r="A603" s="399"/>
      <c r="B603" s="400"/>
      <c r="C603" s="124"/>
      <c r="D603" s="124"/>
      <c r="E603" s="124"/>
      <c r="F603" s="124"/>
      <c r="G603" s="124"/>
      <c r="H603" s="124"/>
      <c r="I603" s="124"/>
      <c r="J603" s="124"/>
      <c r="K603" s="401"/>
      <c r="L603" s="402"/>
      <c r="M603" s="402"/>
      <c r="N603" s="402"/>
      <c r="O603" s="402"/>
      <c r="P603" s="402"/>
      <c r="Q603" s="402"/>
      <c r="R603" s="124"/>
      <c r="S603" s="124"/>
    </row>
    <row r="604" spans="1:19" ht="12.75" customHeight="1">
      <c r="A604" s="399"/>
      <c r="B604" s="400"/>
      <c r="C604" s="124"/>
      <c r="D604" s="124"/>
      <c r="E604" s="124"/>
      <c r="F604" s="124"/>
      <c r="G604" s="124"/>
      <c r="H604" s="124"/>
      <c r="I604" s="124"/>
      <c r="J604" s="124"/>
      <c r="K604" s="401"/>
      <c r="L604" s="402"/>
      <c r="M604" s="402"/>
      <c r="N604" s="402"/>
      <c r="O604" s="402"/>
      <c r="P604" s="402"/>
      <c r="Q604" s="402"/>
      <c r="R604" s="124"/>
      <c r="S604" s="124"/>
    </row>
    <row r="605" spans="1:19" ht="12.75" customHeight="1">
      <c r="A605" s="399"/>
      <c r="B605" s="400"/>
      <c r="C605" s="124"/>
      <c r="D605" s="124"/>
      <c r="E605" s="124"/>
      <c r="F605" s="124"/>
      <c r="G605" s="124"/>
      <c r="H605" s="124"/>
      <c r="I605" s="124"/>
      <c r="J605" s="124"/>
      <c r="K605" s="401"/>
      <c r="L605" s="402"/>
      <c r="M605" s="402"/>
      <c r="N605" s="402"/>
      <c r="O605" s="402"/>
      <c r="P605" s="402"/>
      <c r="Q605" s="402"/>
      <c r="R605" s="124"/>
      <c r="S605" s="124"/>
    </row>
    <row r="606" spans="1:19" ht="12.75" customHeight="1">
      <c r="A606" s="399"/>
      <c r="B606" s="400"/>
      <c r="C606" s="124"/>
      <c r="D606" s="124"/>
      <c r="E606" s="124"/>
      <c r="F606" s="124"/>
      <c r="G606" s="124"/>
      <c r="H606" s="124"/>
      <c r="I606" s="124"/>
      <c r="J606" s="124"/>
      <c r="K606" s="401"/>
      <c r="L606" s="402"/>
      <c r="M606" s="402"/>
      <c r="N606" s="402"/>
      <c r="O606" s="402"/>
      <c r="P606" s="402"/>
      <c r="Q606" s="402"/>
      <c r="R606" s="124"/>
      <c r="S606" s="124"/>
    </row>
    <row r="607" spans="1:19" ht="12.75" customHeight="1">
      <c r="A607" s="399"/>
      <c r="B607" s="400"/>
      <c r="C607" s="124"/>
      <c r="D607" s="124"/>
      <c r="E607" s="124"/>
      <c r="F607" s="124"/>
      <c r="G607" s="124"/>
      <c r="H607" s="124"/>
      <c r="I607" s="124"/>
      <c r="J607" s="124"/>
      <c r="K607" s="401"/>
      <c r="L607" s="402"/>
      <c r="M607" s="402"/>
      <c r="N607" s="402"/>
      <c r="O607" s="402"/>
      <c r="P607" s="402"/>
      <c r="Q607" s="402"/>
      <c r="R607" s="124"/>
      <c r="S607" s="124"/>
    </row>
    <row r="608" spans="1:19" ht="12.75" customHeight="1">
      <c r="A608" s="399"/>
      <c r="B608" s="400"/>
      <c r="C608" s="124"/>
      <c r="D608" s="124"/>
      <c r="E608" s="124"/>
      <c r="F608" s="124"/>
      <c r="G608" s="124"/>
      <c r="H608" s="124"/>
      <c r="I608" s="124"/>
      <c r="J608" s="124"/>
      <c r="K608" s="401"/>
      <c r="L608" s="402"/>
      <c r="M608" s="402"/>
      <c r="N608" s="402"/>
      <c r="O608" s="402"/>
      <c r="P608" s="402"/>
      <c r="Q608" s="402"/>
      <c r="R608" s="124"/>
      <c r="S608" s="124"/>
    </row>
    <row r="609" spans="1:19" ht="12.75" customHeight="1">
      <c r="A609" s="399"/>
      <c r="B609" s="400"/>
      <c r="C609" s="124"/>
      <c r="D609" s="124"/>
      <c r="E609" s="124"/>
      <c r="F609" s="124"/>
      <c r="G609" s="124"/>
      <c r="H609" s="124"/>
      <c r="I609" s="124"/>
      <c r="J609" s="124"/>
      <c r="K609" s="401"/>
      <c r="L609" s="402"/>
      <c r="M609" s="402"/>
      <c r="N609" s="402"/>
      <c r="O609" s="402"/>
      <c r="P609" s="402"/>
      <c r="Q609" s="402"/>
      <c r="R609" s="124"/>
      <c r="S609" s="124"/>
    </row>
    <row r="610" spans="1:19" ht="12.75" customHeight="1">
      <c r="A610" s="399"/>
      <c r="B610" s="400"/>
      <c r="C610" s="124"/>
      <c r="D610" s="124"/>
      <c r="E610" s="124"/>
      <c r="F610" s="124"/>
      <c r="G610" s="124"/>
      <c r="H610" s="124"/>
      <c r="I610" s="124"/>
      <c r="J610" s="124"/>
      <c r="K610" s="401"/>
      <c r="L610" s="402"/>
      <c r="M610" s="402"/>
      <c r="N610" s="402"/>
      <c r="O610" s="402"/>
      <c r="P610" s="402"/>
      <c r="Q610" s="402"/>
      <c r="R610" s="124"/>
      <c r="S610" s="124"/>
    </row>
    <row r="611" spans="1:19" ht="12.75" customHeight="1">
      <c r="A611" s="399"/>
      <c r="B611" s="400"/>
      <c r="C611" s="124"/>
      <c r="D611" s="124"/>
      <c r="E611" s="124"/>
      <c r="F611" s="124"/>
      <c r="G611" s="124"/>
      <c r="H611" s="124"/>
      <c r="I611" s="124"/>
      <c r="J611" s="124"/>
      <c r="K611" s="401"/>
      <c r="L611" s="402"/>
      <c r="M611" s="402"/>
      <c r="N611" s="402"/>
      <c r="O611" s="402"/>
      <c r="P611" s="402"/>
      <c r="Q611" s="402"/>
      <c r="R611" s="124"/>
      <c r="S611" s="124"/>
    </row>
    <row r="612" spans="1:19" ht="12.75" customHeight="1">
      <c r="A612" s="399"/>
      <c r="B612" s="400"/>
      <c r="C612" s="124"/>
      <c r="D612" s="124"/>
      <c r="E612" s="124"/>
      <c r="F612" s="124"/>
      <c r="G612" s="124"/>
      <c r="H612" s="124"/>
      <c r="I612" s="124"/>
      <c r="J612" s="124"/>
      <c r="K612" s="401"/>
      <c r="L612" s="402"/>
      <c r="M612" s="402"/>
      <c r="N612" s="402"/>
      <c r="O612" s="402"/>
      <c r="P612" s="402"/>
      <c r="Q612" s="402"/>
      <c r="R612" s="124"/>
      <c r="S612" s="124"/>
    </row>
    <row r="613" spans="1:19" ht="12.75" customHeight="1">
      <c r="A613" s="399"/>
      <c r="B613" s="400"/>
      <c r="C613" s="124"/>
      <c r="D613" s="124"/>
      <c r="E613" s="124"/>
      <c r="F613" s="124"/>
      <c r="G613" s="124"/>
      <c r="H613" s="124"/>
      <c r="I613" s="124"/>
      <c r="J613" s="124"/>
      <c r="K613" s="401"/>
      <c r="L613" s="402"/>
      <c r="M613" s="402"/>
      <c r="N613" s="402"/>
      <c r="O613" s="402"/>
      <c r="P613" s="402"/>
      <c r="Q613" s="402"/>
      <c r="R613" s="124"/>
      <c r="S613" s="124"/>
    </row>
    <row r="614" spans="1:19" ht="12.75" customHeight="1">
      <c r="A614" s="399"/>
      <c r="B614" s="400"/>
      <c r="C614" s="124"/>
      <c r="D614" s="124"/>
      <c r="E614" s="124"/>
      <c r="F614" s="124"/>
      <c r="G614" s="124"/>
      <c r="H614" s="124"/>
      <c r="I614" s="124"/>
      <c r="J614" s="124"/>
      <c r="K614" s="401"/>
      <c r="L614" s="402"/>
      <c r="M614" s="402"/>
      <c r="N614" s="402"/>
      <c r="O614" s="402"/>
      <c r="P614" s="402"/>
      <c r="Q614" s="402"/>
      <c r="R614" s="124"/>
      <c r="S614" s="124"/>
    </row>
    <row r="615" spans="1:19" ht="12.75" customHeight="1">
      <c r="A615" s="399"/>
      <c r="B615" s="400"/>
      <c r="C615" s="124"/>
      <c r="D615" s="124"/>
      <c r="E615" s="124"/>
      <c r="F615" s="124"/>
      <c r="G615" s="124"/>
      <c r="H615" s="124"/>
      <c r="I615" s="124"/>
      <c r="J615" s="124"/>
      <c r="K615" s="401"/>
      <c r="L615" s="402"/>
      <c r="M615" s="402"/>
      <c r="N615" s="402"/>
      <c r="O615" s="402"/>
      <c r="P615" s="402"/>
      <c r="Q615" s="402"/>
      <c r="R615" s="124"/>
      <c r="S615" s="124"/>
    </row>
    <row r="616" spans="1:19" ht="12.75" customHeight="1">
      <c r="A616" s="399"/>
      <c r="B616" s="400"/>
      <c r="C616" s="124"/>
      <c r="D616" s="124"/>
      <c r="E616" s="124"/>
      <c r="F616" s="124"/>
      <c r="G616" s="124"/>
      <c r="H616" s="124"/>
      <c r="I616" s="124"/>
      <c r="J616" s="124"/>
      <c r="K616" s="401"/>
      <c r="L616" s="402"/>
      <c r="M616" s="402"/>
      <c r="N616" s="402"/>
      <c r="O616" s="402"/>
      <c r="P616" s="402"/>
      <c r="Q616" s="402"/>
      <c r="R616" s="124"/>
      <c r="S616" s="124"/>
    </row>
    <row r="617" spans="1:19" ht="12.75" customHeight="1">
      <c r="A617" s="399"/>
      <c r="B617" s="400"/>
      <c r="C617" s="124"/>
      <c r="D617" s="124"/>
      <c r="E617" s="124"/>
      <c r="F617" s="124"/>
      <c r="G617" s="124"/>
      <c r="H617" s="124"/>
      <c r="I617" s="124"/>
      <c r="J617" s="124"/>
      <c r="K617" s="401"/>
      <c r="L617" s="402"/>
      <c r="M617" s="402"/>
      <c r="N617" s="402"/>
      <c r="O617" s="402"/>
      <c r="P617" s="402"/>
      <c r="Q617" s="402"/>
      <c r="R617" s="124"/>
      <c r="S617" s="124"/>
    </row>
    <row r="618" spans="1:19" ht="12.75" customHeight="1">
      <c r="A618" s="399"/>
      <c r="B618" s="400"/>
      <c r="C618" s="124"/>
      <c r="D618" s="124"/>
      <c r="E618" s="124"/>
      <c r="F618" s="124"/>
      <c r="G618" s="124"/>
      <c r="H618" s="124"/>
      <c r="I618" s="124"/>
      <c r="J618" s="124"/>
      <c r="K618" s="401"/>
      <c r="L618" s="402"/>
      <c r="M618" s="402"/>
      <c r="N618" s="402"/>
      <c r="O618" s="402"/>
      <c r="P618" s="402"/>
      <c r="Q618" s="402"/>
      <c r="R618" s="124"/>
      <c r="S618" s="124"/>
    </row>
    <row r="619" spans="1:19" ht="12.75" customHeight="1">
      <c r="A619" s="399"/>
      <c r="B619" s="400"/>
      <c r="C619" s="124"/>
      <c r="D619" s="124"/>
      <c r="E619" s="124"/>
      <c r="F619" s="124"/>
      <c r="G619" s="124"/>
      <c r="H619" s="124"/>
      <c r="I619" s="124"/>
      <c r="J619" s="124"/>
      <c r="K619" s="401"/>
      <c r="L619" s="402"/>
      <c r="M619" s="402"/>
      <c r="N619" s="402"/>
      <c r="O619" s="402"/>
      <c r="P619" s="402"/>
      <c r="Q619" s="402"/>
      <c r="R619" s="124"/>
      <c r="S619" s="124"/>
    </row>
    <row r="620" spans="1:19" ht="12.75" customHeight="1">
      <c r="A620" s="399"/>
      <c r="B620" s="400"/>
      <c r="C620" s="124"/>
      <c r="D620" s="124"/>
      <c r="E620" s="124"/>
      <c r="F620" s="124"/>
      <c r="G620" s="124"/>
      <c r="H620" s="124"/>
      <c r="I620" s="124"/>
      <c r="J620" s="124"/>
      <c r="K620" s="401"/>
      <c r="L620" s="402"/>
      <c r="M620" s="402"/>
      <c r="N620" s="402"/>
      <c r="O620" s="402"/>
      <c r="P620" s="402"/>
      <c r="Q620" s="402"/>
      <c r="R620" s="124"/>
      <c r="S620" s="124"/>
    </row>
    <row r="621" spans="1:19" ht="12.75" customHeight="1">
      <c r="A621" s="399"/>
      <c r="B621" s="400"/>
      <c r="C621" s="124"/>
      <c r="D621" s="124"/>
      <c r="E621" s="124"/>
      <c r="F621" s="124"/>
      <c r="G621" s="124"/>
      <c r="H621" s="124"/>
      <c r="I621" s="124"/>
      <c r="J621" s="124"/>
      <c r="K621" s="401"/>
      <c r="L621" s="402"/>
      <c r="M621" s="402"/>
      <c r="N621" s="402"/>
      <c r="O621" s="402"/>
      <c r="P621" s="402"/>
      <c r="Q621" s="402"/>
      <c r="R621" s="124"/>
      <c r="S621" s="124"/>
    </row>
    <row r="622" spans="1:19" ht="12.75" customHeight="1">
      <c r="A622" s="399"/>
      <c r="B622" s="400"/>
      <c r="C622" s="124"/>
      <c r="D622" s="124"/>
      <c r="E622" s="124"/>
      <c r="F622" s="124"/>
      <c r="G622" s="124"/>
      <c r="H622" s="124"/>
      <c r="I622" s="124"/>
      <c r="J622" s="124"/>
      <c r="K622" s="401"/>
      <c r="L622" s="402"/>
      <c r="M622" s="402"/>
      <c r="N622" s="402"/>
      <c r="O622" s="402"/>
      <c r="P622" s="402"/>
      <c r="Q622" s="402"/>
      <c r="R622" s="124"/>
      <c r="S622" s="124"/>
    </row>
    <row r="623" spans="1:19" ht="12.75" customHeight="1">
      <c r="A623" s="399"/>
      <c r="B623" s="400"/>
      <c r="C623" s="124"/>
      <c r="D623" s="124"/>
      <c r="E623" s="124"/>
      <c r="F623" s="124"/>
      <c r="G623" s="124"/>
      <c r="H623" s="124"/>
      <c r="I623" s="124"/>
      <c r="J623" s="124"/>
      <c r="K623" s="401"/>
      <c r="L623" s="402"/>
      <c r="M623" s="402"/>
      <c r="N623" s="402"/>
      <c r="O623" s="402"/>
      <c r="P623" s="402"/>
      <c r="Q623" s="402"/>
      <c r="R623" s="124"/>
      <c r="S623" s="124"/>
    </row>
    <row r="624" spans="1:19" ht="12.75" customHeight="1">
      <c r="A624" s="399"/>
      <c r="B624" s="400"/>
      <c r="C624" s="124"/>
      <c r="D624" s="124"/>
      <c r="E624" s="124"/>
      <c r="F624" s="124"/>
      <c r="G624" s="124"/>
      <c r="H624" s="124"/>
      <c r="I624" s="124"/>
      <c r="J624" s="124"/>
      <c r="K624" s="401"/>
      <c r="L624" s="402"/>
      <c r="M624" s="402"/>
      <c r="N624" s="402"/>
      <c r="O624" s="402"/>
      <c r="P624" s="402"/>
      <c r="Q624" s="402"/>
      <c r="R624" s="124"/>
      <c r="S624" s="124"/>
    </row>
    <row r="625" spans="1:19" ht="12.75" customHeight="1">
      <c r="A625" s="399"/>
      <c r="B625" s="400"/>
      <c r="C625" s="124"/>
      <c r="D625" s="124"/>
      <c r="E625" s="124"/>
      <c r="F625" s="124"/>
      <c r="G625" s="124"/>
      <c r="H625" s="124"/>
      <c r="I625" s="124"/>
      <c r="J625" s="124"/>
      <c r="K625" s="401"/>
      <c r="L625" s="402"/>
      <c r="M625" s="402"/>
      <c r="N625" s="402"/>
      <c r="O625" s="402"/>
      <c r="P625" s="402"/>
      <c r="Q625" s="402"/>
      <c r="R625" s="124"/>
      <c r="S625" s="124"/>
    </row>
    <row r="626" spans="1:19" ht="12.75" customHeight="1">
      <c r="A626" s="399"/>
      <c r="B626" s="400"/>
      <c r="C626" s="124"/>
      <c r="D626" s="124"/>
      <c r="E626" s="124"/>
      <c r="F626" s="124"/>
      <c r="G626" s="124"/>
      <c r="H626" s="124"/>
      <c r="I626" s="124"/>
      <c r="J626" s="124"/>
      <c r="K626" s="401"/>
      <c r="L626" s="402"/>
      <c r="M626" s="402"/>
      <c r="N626" s="402"/>
      <c r="O626" s="402"/>
      <c r="P626" s="402"/>
      <c r="Q626" s="402"/>
      <c r="R626" s="124"/>
      <c r="S626" s="124"/>
    </row>
    <row r="627" spans="1:19" ht="12.75" customHeight="1">
      <c r="A627" s="399"/>
      <c r="B627" s="400"/>
      <c r="C627" s="124"/>
      <c r="D627" s="124"/>
      <c r="E627" s="124"/>
      <c r="F627" s="124"/>
      <c r="G627" s="124"/>
      <c r="H627" s="124"/>
      <c r="I627" s="124"/>
      <c r="J627" s="124"/>
      <c r="K627" s="401"/>
      <c r="L627" s="402"/>
      <c r="M627" s="402"/>
      <c r="N627" s="402"/>
      <c r="O627" s="402"/>
      <c r="P627" s="402"/>
      <c r="Q627" s="402"/>
      <c r="R627" s="124"/>
      <c r="S627" s="124"/>
    </row>
    <row r="628" spans="1:19" ht="12.75" customHeight="1">
      <c r="A628" s="399"/>
      <c r="B628" s="400"/>
      <c r="C628" s="124"/>
      <c r="D628" s="124"/>
      <c r="E628" s="124"/>
      <c r="F628" s="124"/>
      <c r="G628" s="124"/>
      <c r="H628" s="124"/>
      <c r="I628" s="124"/>
      <c r="J628" s="124"/>
      <c r="K628" s="401"/>
      <c r="L628" s="402"/>
      <c r="M628" s="402"/>
      <c r="N628" s="402"/>
      <c r="O628" s="402"/>
      <c r="P628" s="402"/>
      <c r="Q628" s="402"/>
      <c r="R628" s="124"/>
      <c r="S628" s="124"/>
    </row>
    <row r="629" spans="1:19" ht="12.75" customHeight="1">
      <c r="A629" s="399"/>
      <c r="B629" s="400"/>
      <c r="C629" s="124"/>
      <c r="D629" s="124"/>
      <c r="E629" s="124"/>
      <c r="F629" s="124"/>
      <c r="G629" s="124"/>
      <c r="H629" s="124"/>
      <c r="I629" s="124"/>
      <c r="J629" s="124"/>
      <c r="K629" s="401"/>
      <c r="L629" s="402"/>
      <c r="M629" s="402"/>
      <c r="N629" s="402"/>
      <c r="O629" s="402"/>
      <c r="P629" s="402"/>
      <c r="Q629" s="402"/>
      <c r="R629" s="124"/>
      <c r="S629" s="124"/>
    </row>
    <row r="630" spans="1:19" ht="12.75" customHeight="1">
      <c r="A630" s="399"/>
      <c r="B630" s="400"/>
      <c r="C630" s="124"/>
      <c r="D630" s="124"/>
      <c r="E630" s="124"/>
      <c r="F630" s="124"/>
      <c r="G630" s="124"/>
      <c r="H630" s="124"/>
      <c r="I630" s="124"/>
      <c r="J630" s="124"/>
      <c r="K630" s="401"/>
      <c r="L630" s="402"/>
      <c r="M630" s="402"/>
      <c r="N630" s="402"/>
      <c r="O630" s="402"/>
      <c r="P630" s="402"/>
      <c r="Q630" s="402"/>
      <c r="R630" s="124"/>
      <c r="S630" s="124"/>
    </row>
    <row r="631" spans="1:19" ht="12.75" customHeight="1">
      <c r="A631" s="399"/>
      <c r="B631" s="400"/>
      <c r="C631" s="124"/>
      <c r="D631" s="124"/>
      <c r="E631" s="124"/>
      <c r="F631" s="124"/>
      <c r="G631" s="124"/>
      <c r="H631" s="124"/>
      <c r="I631" s="124"/>
      <c r="J631" s="124"/>
      <c r="K631" s="401"/>
      <c r="L631" s="402"/>
      <c r="M631" s="402"/>
      <c r="N631" s="402"/>
      <c r="O631" s="402"/>
      <c r="P631" s="402"/>
      <c r="Q631" s="402"/>
      <c r="R631" s="124"/>
      <c r="S631" s="124"/>
    </row>
    <row r="632" spans="1:19" ht="12.75" customHeight="1">
      <c r="A632" s="399"/>
      <c r="B632" s="400"/>
      <c r="C632" s="124"/>
      <c r="D632" s="124"/>
      <c r="E632" s="124"/>
      <c r="F632" s="124"/>
      <c r="G632" s="124"/>
      <c r="H632" s="124"/>
      <c r="I632" s="124"/>
      <c r="J632" s="124"/>
      <c r="K632" s="401"/>
      <c r="L632" s="402"/>
      <c r="M632" s="402"/>
      <c r="N632" s="402"/>
      <c r="O632" s="402"/>
      <c r="P632" s="402"/>
      <c r="Q632" s="402"/>
      <c r="R632" s="124"/>
      <c r="S632" s="124"/>
    </row>
    <row r="633" spans="1:19" ht="12.75" customHeight="1">
      <c r="A633" s="399"/>
      <c r="B633" s="400"/>
      <c r="C633" s="124"/>
      <c r="D633" s="124"/>
      <c r="E633" s="124"/>
      <c r="F633" s="124"/>
      <c r="G633" s="124"/>
      <c r="H633" s="124"/>
      <c r="I633" s="124"/>
      <c r="J633" s="124"/>
      <c r="K633" s="401"/>
      <c r="L633" s="402"/>
      <c r="M633" s="402"/>
      <c r="N633" s="402"/>
      <c r="O633" s="402"/>
      <c r="P633" s="402"/>
      <c r="Q633" s="402"/>
      <c r="R633" s="124"/>
      <c r="S633" s="124"/>
    </row>
    <row r="634" spans="1:19" ht="12.75" customHeight="1">
      <c r="A634" s="399"/>
      <c r="B634" s="400"/>
      <c r="C634" s="124"/>
      <c r="D634" s="124"/>
      <c r="E634" s="124"/>
      <c r="F634" s="124"/>
      <c r="G634" s="124"/>
      <c r="H634" s="124"/>
      <c r="I634" s="124"/>
      <c r="J634" s="124"/>
      <c r="K634" s="401"/>
      <c r="L634" s="402"/>
      <c r="M634" s="402"/>
      <c r="N634" s="402"/>
      <c r="O634" s="402"/>
      <c r="P634" s="402"/>
      <c r="Q634" s="402"/>
      <c r="R634" s="124"/>
      <c r="S634" s="124"/>
    </row>
    <row r="635" spans="1:19" ht="12.75" customHeight="1">
      <c r="A635" s="399"/>
      <c r="B635" s="400"/>
      <c r="C635" s="124"/>
      <c r="D635" s="124"/>
      <c r="E635" s="124"/>
      <c r="F635" s="124"/>
      <c r="G635" s="124"/>
      <c r="H635" s="124"/>
      <c r="I635" s="124"/>
      <c r="J635" s="124"/>
      <c r="K635" s="401"/>
      <c r="L635" s="402"/>
      <c r="M635" s="402"/>
      <c r="N635" s="402"/>
      <c r="O635" s="402"/>
      <c r="P635" s="402"/>
      <c r="Q635" s="402"/>
      <c r="R635" s="124"/>
      <c r="S635" s="124"/>
    </row>
    <row r="636" spans="1:19" ht="12.75" customHeight="1">
      <c r="A636" s="399"/>
      <c r="B636" s="400"/>
      <c r="C636" s="124"/>
      <c r="D636" s="124"/>
      <c r="E636" s="124"/>
      <c r="F636" s="124"/>
      <c r="G636" s="124"/>
      <c r="H636" s="124"/>
      <c r="I636" s="124"/>
      <c r="J636" s="124"/>
      <c r="K636" s="401"/>
      <c r="L636" s="402"/>
      <c r="M636" s="402"/>
      <c r="N636" s="402"/>
      <c r="O636" s="402"/>
      <c r="P636" s="402"/>
      <c r="Q636" s="402"/>
      <c r="R636" s="124"/>
      <c r="S636" s="124"/>
    </row>
    <row r="637" spans="1:19" ht="12.75" customHeight="1">
      <c r="A637" s="399"/>
      <c r="B637" s="400"/>
      <c r="C637" s="124"/>
      <c r="D637" s="124"/>
      <c r="E637" s="124"/>
      <c r="F637" s="124"/>
      <c r="G637" s="124"/>
      <c r="H637" s="124"/>
      <c r="I637" s="124"/>
      <c r="J637" s="124"/>
      <c r="K637" s="401"/>
      <c r="L637" s="402"/>
      <c r="M637" s="402"/>
      <c r="N637" s="402"/>
      <c r="O637" s="402"/>
      <c r="P637" s="402"/>
      <c r="Q637" s="402"/>
      <c r="R637" s="124"/>
      <c r="S637" s="124"/>
    </row>
    <row r="638" spans="1:19" ht="12.75" customHeight="1">
      <c r="A638" s="399"/>
      <c r="B638" s="400"/>
      <c r="C638" s="124"/>
      <c r="D638" s="124"/>
      <c r="E638" s="124"/>
      <c r="F638" s="124"/>
      <c r="G638" s="124"/>
      <c r="H638" s="124"/>
      <c r="I638" s="124"/>
      <c r="J638" s="124"/>
      <c r="K638" s="401"/>
      <c r="L638" s="402"/>
      <c r="M638" s="402"/>
      <c r="N638" s="402"/>
      <c r="O638" s="402"/>
      <c r="P638" s="402"/>
      <c r="Q638" s="402"/>
      <c r="R638" s="124"/>
      <c r="S638" s="124"/>
    </row>
    <row r="639" spans="1:19" ht="12.75" customHeight="1">
      <c r="A639" s="399"/>
      <c r="B639" s="400"/>
      <c r="C639" s="124"/>
      <c r="D639" s="124"/>
      <c r="E639" s="124"/>
      <c r="F639" s="124"/>
      <c r="G639" s="124"/>
      <c r="H639" s="124"/>
      <c r="I639" s="124"/>
      <c r="J639" s="124"/>
      <c r="K639" s="401"/>
      <c r="L639" s="402"/>
      <c r="M639" s="402"/>
      <c r="N639" s="402"/>
      <c r="O639" s="402"/>
      <c r="P639" s="402"/>
      <c r="Q639" s="402"/>
      <c r="R639" s="124"/>
      <c r="S639" s="124"/>
    </row>
    <row r="640" spans="1:19" ht="12.75" customHeight="1">
      <c r="A640" s="399"/>
      <c r="B640" s="400"/>
      <c r="C640" s="124"/>
      <c r="D640" s="124"/>
      <c r="E640" s="124"/>
      <c r="F640" s="124"/>
      <c r="G640" s="124"/>
      <c r="H640" s="124"/>
      <c r="I640" s="124"/>
      <c r="J640" s="124"/>
      <c r="K640" s="401"/>
      <c r="L640" s="402"/>
      <c r="M640" s="402"/>
      <c r="N640" s="402"/>
      <c r="O640" s="402"/>
      <c r="P640" s="402"/>
      <c r="Q640" s="402"/>
      <c r="R640" s="124"/>
      <c r="S640" s="124"/>
    </row>
    <row r="641" spans="1:19" ht="12.75" customHeight="1">
      <c r="A641" s="399"/>
      <c r="B641" s="400"/>
      <c r="C641" s="124"/>
      <c r="D641" s="124"/>
      <c r="E641" s="124"/>
      <c r="F641" s="124"/>
      <c r="G641" s="124"/>
      <c r="H641" s="124"/>
      <c r="I641" s="124"/>
      <c r="J641" s="124"/>
      <c r="K641" s="401"/>
      <c r="L641" s="402"/>
      <c r="M641" s="402"/>
      <c r="N641" s="402"/>
      <c r="O641" s="402"/>
      <c r="P641" s="402"/>
      <c r="Q641" s="402"/>
      <c r="R641" s="124"/>
      <c r="S641" s="124"/>
    </row>
    <row r="642" spans="1:19" ht="12.75" customHeight="1">
      <c r="A642" s="399"/>
      <c r="B642" s="400"/>
      <c r="C642" s="124"/>
      <c r="D642" s="124"/>
      <c r="E642" s="124"/>
      <c r="F642" s="124"/>
      <c r="G642" s="124"/>
      <c r="H642" s="124"/>
      <c r="I642" s="124"/>
      <c r="J642" s="124"/>
      <c r="K642" s="401"/>
      <c r="L642" s="402"/>
      <c r="M642" s="402"/>
      <c r="N642" s="402"/>
      <c r="O642" s="402"/>
      <c r="P642" s="402"/>
      <c r="Q642" s="402"/>
      <c r="R642" s="124"/>
      <c r="S642" s="124"/>
    </row>
    <row r="643" spans="1:19" ht="12.75" customHeight="1">
      <c r="A643" s="399"/>
      <c r="B643" s="400"/>
      <c r="C643" s="124"/>
      <c r="D643" s="124"/>
      <c r="E643" s="124"/>
      <c r="F643" s="124"/>
      <c r="G643" s="124"/>
      <c r="H643" s="124"/>
      <c r="I643" s="124"/>
      <c r="J643" s="124"/>
      <c r="K643" s="401"/>
      <c r="L643" s="402"/>
      <c r="M643" s="402"/>
      <c r="N643" s="402"/>
      <c r="O643" s="402"/>
      <c r="P643" s="402"/>
      <c r="Q643" s="402"/>
      <c r="R643" s="124"/>
      <c r="S643" s="124"/>
    </row>
    <row r="644" spans="1:19" ht="12.75" customHeight="1">
      <c r="A644" s="399"/>
      <c r="B644" s="400"/>
      <c r="C644" s="124"/>
      <c r="D644" s="124"/>
      <c r="E644" s="124"/>
      <c r="F644" s="124"/>
      <c r="G644" s="124"/>
      <c r="H644" s="124"/>
      <c r="I644" s="124"/>
      <c r="J644" s="124"/>
      <c r="K644" s="401"/>
      <c r="L644" s="402"/>
      <c r="M644" s="402"/>
      <c r="N644" s="402"/>
      <c r="O644" s="402"/>
      <c r="P644" s="402"/>
      <c r="Q644" s="402"/>
      <c r="R644" s="124"/>
      <c r="S644" s="124"/>
    </row>
    <row r="645" spans="1:19" ht="12.75" customHeight="1">
      <c r="A645" s="399"/>
      <c r="B645" s="400"/>
      <c r="C645" s="124"/>
      <c r="D645" s="124"/>
      <c r="E645" s="124"/>
      <c r="F645" s="124"/>
      <c r="G645" s="124"/>
      <c r="H645" s="124"/>
      <c r="I645" s="124"/>
      <c r="J645" s="124"/>
      <c r="K645" s="401"/>
      <c r="L645" s="402"/>
      <c r="M645" s="402"/>
      <c r="N645" s="402"/>
      <c r="O645" s="402"/>
      <c r="P645" s="402"/>
      <c r="Q645" s="402"/>
      <c r="R645" s="124"/>
      <c r="S645" s="124"/>
    </row>
    <row r="646" spans="1:19" ht="12.75" customHeight="1">
      <c r="A646" s="399"/>
      <c r="B646" s="400"/>
      <c r="C646" s="124"/>
      <c r="D646" s="124"/>
      <c r="E646" s="124"/>
      <c r="F646" s="124"/>
      <c r="G646" s="124"/>
      <c r="H646" s="124"/>
      <c r="I646" s="124"/>
      <c r="J646" s="124"/>
      <c r="K646" s="401"/>
      <c r="L646" s="402"/>
      <c r="M646" s="402"/>
      <c r="N646" s="402"/>
      <c r="O646" s="402"/>
      <c r="P646" s="402"/>
      <c r="Q646" s="402"/>
      <c r="R646" s="124"/>
      <c r="S646" s="124"/>
    </row>
    <row r="647" spans="1:19" ht="12.75" customHeight="1">
      <c r="A647" s="399"/>
      <c r="B647" s="400"/>
      <c r="C647" s="124"/>
      <c r="D647" s="124"/>
      <c r="E647" s="124"/>
      <c r="F647" s="124"/>
      <c r="G647" s="124"/>
      <c r="H647" s="124"/>
      <c r="I647" s="124"/>
      <c r="J647" s="124"/>
      <c r="K647" s="401"/>
      <c r="L647" s="402"/>
      <c r="M647" s="402"/>
      <c r="N647" s="402"/>
      <c r="O647" s="402"/>
      <c r="P647" s="402"/>
      <c r="Q647" s="402"/>
      <c r="R647" s="124"/>
      <c r="S647" s="124"/>
    </row>
    <row r="648" spans="1:19" ht="12.75" customHeight="1">
      <c r="A648" s="399"/>
      <c r="B648" s="400"/>
      <c r="C648" s="124"/>
      <c r="D648" s="124"/>
      <c r="E648" s="124"/>
      <c r="F648" s="124"/>
      <c r="G648" s="124"/>
      <c r="H648" s="124"/>
      <c r="I648" s="124"/>
      <c r="J648" s="124"/>
      <c r="K648" s="401"/>
      <c r="L648" s="402"/>
      <c r="M648" s="402"/>
      <c r="N648" s="402"/>
      <c r="O648" s="402"/>
      <c r="P648" s="402"/>
      <c r="Q648" s="402"/>
      <c r="R648" s="124"/>
      <c r="S648" s="124"/>
    </row>
    <row r="649" spans="1:19" ht="12.75" customHeight="1">
      <c r="A649" s="399"/>
      <c r="B649" s="400"/>
      <c r="C649" s="124"/>
      <c r="D649" s="124"/>
      <c r="E649" s="124"/>
      <c r="F649" s="124"/>
      <c r="G649" s="124"/>
      <c r="H649" s="124"/>
      <c r="I649" s="124"/>
      <c r="J649" s="124"/>
      <c r="K649" s="401"/>
      <c r="L649" s="402"/>
      <c r="M649" s="402"/>
      <c r="N649" s="402"/>
      <c r="O649" s="402"/>
      <c r="P649" s="402"/>
      <c r="Q649" s="402"/>
      <c r="R649" s="124"/>
      <c r="S649" s="124"/>
    </row>
    <row r="650" spans="1:19" ht="12.75" customHeight="1">
      <c r="A650" s="399"/>
      <c r="B650" s="400"/>
      <c r="C650" s="124"/>
      <c r="D650" s="124"/>
      <c r="E650" s="124"/>
      <c r="F650" s="124"/>
      <c r="G650" s="124"/>
      <c r="H650" s="124"/>
      <c r="I650" s="124"/>
      <c r="J650" s="124"/>
      <c r="K650" s="401"/>
      <c r="L650" s="402"/>
      <c r="M650" s="402"/>
      <c r="N650" s="402"/>
      <c r="O650" s="402"/>
      <c r="P650" s="402"/>
      <c r="Q650" s="402"/>
      <c r="R650" s="124"/>
      <c r="S650" s="124"/>
    </row>
    <row r="651" spans="1:19" ht="12.75" customHeight="1">
      <c r="A651" s="399"/>
      <c r="B651" s="400"/>
      <c r="C651" s="124"/>
      <c r="D651" s="124"/>
      <c r="E651" s="124"/>
      <c r="F651" s="124"/>
      <c r="G651" s="124"/>
      <c r="H651" s="124"/>
      <c r="I651" s="124"/>
      <c r="J651" s="124"/>
      <c r="K651" s="401"/>
      <c r="L651" s="402"/>
      <c r="M651" s="402"/>
      <c r="N651" s="402"/>
      <c r="O651" s="402"/>
      <c r="P651" s="402"/>
      <c r="Q651" s="402"/>
      <c r="R651" s="124"/>
      <c r="S651" s="124"/>
    </row>
    <row r="652" spans="1:19" ht="12.75" customHeight="1">
      <c r="A652" s="399"/>
      <c r="B652" s="400"/>
      <c r="C652" s="124"/>
      <c r="D652" s="124"/>
      <c r="E652" s="124"/>
      <c r="F652" s="124"/>
      <c r="G652" s="124"/>
      <c r="H652" s="124"/>
      <c r="I652" s="124"/>
      <c r="J652" s="124"/>
      <c r="K652" s="401"/>
      <c r="L652" s="402"/>
      <c r="M652" s="402"/>
      <c r="N652" s="402"/>
      <c r="O652" s="402"/>
      <c r="P652" s="402"/>
      <c r="Q652" s="402"/>
      <c r="R652" s="124"/>
      <c r="S652" s="124"/>
    </row>
    <row r="653" spans="1:19" ht="12.75" customHeight="1">
      <c r="A653" s="399"/>
      <c r="B653" s="400"/>
      <c r="C653" s="124"/>
      <c r="D653" s="124"/>
      <c r="E653" s="124"/>
      <c r="F653" s="124"/>
      <c r="G653" s="124"/>
      <c r="H653" s="124"/>
      <c r="I653" s="124"/>
      <c r="J653" s="124"/>
      <c r="K653" s="401"/>
      <c r="L653" s="402"/>
      <c r="M653" s="402"/>
      <c r="N653" s="402"/>
      <c r="O653" s="402"/>
      <c r="P653" s="402"/>
      <c r="Q653" s="402"/>
      <c r="R653" s="124"/>
      <c r="S653" s="124"/>
    </row>
    <row r="654" spans="1:19" ht="12.75" customHeight="1">
      <c r="A654" s="399"/>
      <c r="B654" s="400"/>
      <c r="C654" s="124"/>
      <c r="D654" s="124"/>
      <c r="E654" s="124"/>
      <c r="F654" s="124"/>
      <c r="G654" s="124"/>
      <c r="H654" s="124"/>
      <c r="I654" s="124"/>
      <c r="J654" s="124"/>
      <c r="K654" s="401"/>
      <c r="L654" s="402"/>
      <c r="M654" s="402"/>
      <c r="N654" s="402"/>
      <c r="O654" s="402"/>
      <c r="P654" s="402"/>
      <c r="Q654" s="402"/>
      <c r="R654" s="124"/>
      <c r="S654" s="124"/>
    </row>
    <row r="655" spans="1:19" ht="12.75" customHeight="1">
      <c r="A655" s="399"/>
      <c r="B655" s="400"/>
      <c r="C655" s="124"/>
      <c r="D655" s="124"/>
      <c r="E655" s="124"/>
      <c r="F655" s="124"/>
      <c r="G655" s="124"/>
      <c r="H655" s="124"/>
      <c r="I655" s="124"/>
      <c r="J655" s="124"/>
      <c r="K655" s="401"/>
      <c r="L655" s="402"/>
      <c r="M655" s="402"/>
      <c r="N655" s="402"/>
      <c r="O655" s="402"/>
      <c r="P655" s="402"/>
      <c r="Q655" s="402"/>
      <c r="R655" s="124"/>
      <c r="S655" s="124"/>
    </row>
    <row r="656" spans="1:19" ht="12.75" customHeight="1">
      <c r="A656" s="399"/>
      <c r="B656" s="400"/>
      <c r="C656" s="124"/>
      <c r="D656" s="124"/>
      <c r="E656" s="124"/>
      <c r="F656" s="124"/>
      <c r="G656" s="124"/>
      <c r="H656" s="124"/>
      <c r="I656" s="124"/>
      <c r="J656" s="124"/>
      <c r="K656" s="401"/>
      <c r="L656" s="402"/>
      <c r="M656" s="402"/>
      <c r="N656" s="402"/>
      <c r="O656" s="402"/>
      <c r="P656" s="402"/>
      <c r="Q656" s="402"/>
      <c r="R656" s="124"/>
      <c r="S656" s="124"/>
    </row>
    <row r="657" spans="1:19" ht="12.75" customHeight="1">
      <c r="A657" s="399"/>
      <c r="B657" s="400"/>
      <c r="C657" s="124"/>
      <c r="D657" s="124"/>
      <c r="E657" s="124"/>
      <c r="F657" s="124"/>
      <c r="G657" s="124"/>
      <c r="H657" s="124"/>
      <c r="I657" s="124"/>
      <c r="J657" s="124"/>
      <c r="K657" s="401"/>
      <c r="L657" s="402"/>
      <c r="M657" s="402"/>
      <c r="N657" s="402"/>
      <c r="O657" s="402"/>
      <c r="P657" s="402"/>
      <c r="Q657" s="402"/>
      <c r="R657" s="124"/>
      <c r="S657" s="124"/>
    </row>
    <row r="658" spans="1:19" ht="12.75" customHeight="1">
      <c r="A658" s="399"/>
      <c r="B658" s="400"/>
      <c r="C658" s="124"/>
      <c r="D658" s="124"/>
      <c r="E658" s="124"/>
      <c r="F658" s="124"/>
      <c r="G658" s="124"/>
      <c r="H658" s="124"/>
      <c r="I658" s="124"/>
      <c r="J658" s="124"/>
      <c r="K658" s="401"/>
      <c r="L658" s="402"/>
      <c r="M658" s="402"/>
      <c r="N658" s="402"/>
      <c r="O658" s="402"/>
      <c r="P658" s="402"/>
      <c r="Q658" s="402"/>
      <c r="R658" s="124"/>
      <c r="S658" s="124"/>
    </row>
    <row r="659" spans="1:19" ht="12.75" customHeight="1">
      <c r="A659" s="399"/>
      <c r="B659" s="400"/>
      <c r="C659" s="124"/>
      <c r="D659" s="124"/>
      <c r="E659" s="124"/>
      <c r="F659" s="124"/>
      <c r="G659" s="124"/>
      <c r="H659" s="124"/>
      <c r="I659" s="124"/>
      <c r="J659" s="124"/>
      <c r="K659" s="401"/>
      <c r="L659" s="402"/>
      <c r="M659" s="402"/>
      <c r="N659" s="402"/>
      <c r="O659" s="402"/>
      <c r="P659" s="402"/>
      <c r="Q659" s="402"/>
      <c r="R659" s="124"/>
      <c r="S659" s="124"/>
    </row>
    <row r="660" spans="1:19" ht="12.75" customHeight="1">
      <c r="A660" s="399"/>
      <c r="B660" s="400"/>
      <c r="C660" s="124"/>
      <c r="D660" s="124"/>
      <c r="E660" s="124"/>
      <c r="F660" s="124"/>
      <c r="G660" s="124"/>
      <c r="H660" s="124"/>
      <c r="I660" s="124"/>
      <c r="J660" s="124"/>
      <c r="K660" s="401"/>
      <c r="L660" s="402"/>
      <c r="M660" s="402"/>
      <c r="N660" s="402"/>
      <c r="O660" s="402"/>
      <c r="P660" s="402"/>
      <c r="Q660" s="402"/>
      <c r="R660" s="124"/>
      <c r="S660" s="124"/>
    </row>
    <row r="661" spans="1:19" ht="12.75" customHeight="1">
      <c r="A661" s="399"/>
      <c r="B661" s="400"/>
      <c r="C661" s="124"/>
      <c r="D661" s="124"/>
      <c r="E661" s="124"/>
      <c r="F661" s="124"/>
      <c r="G661" s="124"/>
      <c r="H661" s="124"/>
      <c r="I661" s="124"/>
      <c r="J661" s="124"/>
      <c r="K661" s="401"/>
      <c r="L661" s="402"/>
      <c r="M661" s="402"/>
      <c r="N661" s="402"/>
      <c r="O661" s="402"/>
      <c r="P661" s="402"/>
      <c r="Q661" s="402"/>
      <c r="R661" s="124"/>
      <c r="S661" s="124"/>
    </row>
    <row r="662" spans="1:19" ht="12.75" customHeight="1">
      <c r="A662" s="399"/>
      <c r="B662" s="400"/>
      <c r="C662" s="124"/>
      <c r="D662" s="124"/>
      <c r="E662" s="124"/>
      <c r="F662" s="124"/>
      <c r="G662" s="124"/>
      <c r="H662" s="124"/>
      <c r="I662" s="124"/>
      <c r="J662" s="124"/>
      <c r="K662" s="401"/>
      <c r="L662" s="402"/>
      <c r="M662" s="402"/>
      <c r="N662" s="402"/>
      <c r="O662" s="402"/>
      <c r="P662" s="402"/>
      <c r="Q662" s="402"/>
      <c r="R662" s="124"/>
      <c r="S662" s="124"/>
    </row>
    <row r="663" spans="1:19" ht="12.75" customHeight="1">
      <c r="A663" s="399"/>
      <c r="B663" s="400"/>
      <c r="C663" s="124"/>
      <c r="D663" s="124"/>
      <c r="E663" s="124"/>
      <c r="F663" s="124"/>
      <c r="G663" s="124"/>
      <c r="H663" s="124"/>
      <c r="I663" s="124"/>
      <c r="J663" s="124"/>
      <c r="K663" s="401"/>
      <c r="L663" s="402"/>
      <c r="M663" s="402"/>
      <c r="N663" s="402"/>
      <c r="O663" s="402"/>
      <c r="P663" s="402"/>
      <c r="Q663" s="402"/>
      <c r="R663" s="124"/>
      <c r="S663" s="124"/>
    </row>
    <row r="664" spans="1:19" ht="12.75" customHeight="1">
      <c r="A664" s="399"/>
      <c r="B664" s="400"/>
      <c r="C664" s="124"/>
      <c r="D664" s="124"/>
      <c r="E664" s="124"/>
      <c r="F664" s="124"/>
      <c r="G664" s="124"/>
      <c r="H664" s="124"/>
      <c r="I664" s="124"/>
      <c r="J664" s="124"/>
      <c r="K664" s="401"/>
      <c r="L664" s="402"/>
      <c r="M664" s="402"/>
      <c r="N664" s="402"/>
      <c r="O664" s="402"/>
      <c r="P664" s="402"/>
      <c r="Q664" s="402"/>
      <c r="R664" s="124"/>
      <c r="S664" s="124"/>
    </row>
    <row r="665" spans="1:19" ht="12.75" customHeight="1">
      <c r="A665" s="399"/>
      <c r="B665" s="400"/>
      <c r="C665" s="124"/>
      <c r="D665" s="124"/>
      <c r="E665" s="124"/>
      <c r="F665" s="124"/>
      <c r="G665" s="124"/>
      <c r="H665" s="124"/>
      <c r="I665" s="124"/>
      <c r="J665" s="124"/>
      <c r="K665" s="401"/>
      <c r="L665" s="402"/>
      <c r="M665" s="402"/>
      <c r="N665" s="402"/>
      <c r="O665" s="402"/>
      <c r="P665" s="402"/>
      <c r="Q665" s="402"/>
      <c r="R665" s="124"/>
      <c r="S665" s="124"/>
    </row>
    <row r="666" spans="1:19" ht="12.75" customHeight="1">
      <c r="A666" s="399"/>
      <c r="B666" s="400"/>
      <c r="C666" s="124"/>
      <c r="D666" s="124"/>
      <c r="E666" s="124"/>
      <c r="F666" s="124"/>
      <c r="G666" s="124"/>
      <c r="H666" s="124"/>
      <c r="I666" s="124"/>
      <c r="J666" s="124"/>
      <c r="K666" s="401"/>
      <c r="L666" s="402"/>
      <c r="M666" s="402"/>
      <c r="N666" s="402"/>
      <c r="O666" s="402"/>
      <c r="P666" s="402"/>
      <c r="Q666" s="402"/>
      <c r="R666" s="124"/>
      <c r="S666" s="124"/>
    </row>
    <row r="667" spans="1:19" ht="12.75" customHeight="1">
      <c r="A667" s="399"/>
      <c r="B667" s="400"/>
      <c r="C667" s="124"/>
      <c r="D667" s="124"/>
      <c r="E667" s="124"/>
      <c r="F667" s="124"/>
      <c r="G667" s="124"/>
      <c r="H667" s="124"/>
      <c r="I667" s="124"/>
      <c r="J667" s="124"/>
      <c r="K667" s="401"/>
      <c r="L667" s="402"/>
      <c r="M667" s="402"/>
      <c r="N667" s="402"/>
      <c r="O667" s="402"/>
      <c r="P667" s="402"/>
      <c r="Q667" s="402"/>
      <c r="R667" s="124"/>
      <c r="S667" s="124"/>
    </row>
    <row r="668" spans="1:19" ht="12.75" customHeight="1">
      <c r="A668" s="399"/>
      <c r="B668" s="400"/>
      <c r="C668" s="124"/>
      <c r="D668" s="124"/>
      <c r="E668" s="124"/>
      <c r="F668" s="124"/>
      <c r="G668" s="124"/>
      <c r="H668" s="124"/>
      <c r="I668" s="124"/>
      <c r="J668" s="124"/>
      <c r="K668" s="401"/>
      <c r="L668" s="402"/>
      <c r="M668" s="402"/>
      <c r="N668" s="402"/>
      <c r="O668" s="402"/>
      <c r="P668" s="402"/>
      <c r="Q668" s="402"/>
      <c r="R668" s="124"/>
      <c r="S668" s="124"/>
    </row>
    <row r="669" spans="1:19" ht="12.75" customHeight="1">
      <c r="A669" s="399"/>
      <c r="B669" s="400"/>
      <c r="C669" s="124"/>
      <c r="D669" s="124"/>
      <c r="E669" s="124"/>
      <c r="F669" s="124"/>
      <c r="G669" s="124"/>
      <c r="H669" s="124"/>
      <c r="I669" s="124"/>
      <c r="J669" s="124"/>
      <c r="K669" s="401"/>
      <c r="L669" s="402"/>
      <c r="M669" s="402"/>
      <c r="N669" s="402"/>
      <c r="O669" s="402"/>
      <c r="P669" s="402"/>
      <c r="Q669" s="402"/>
      <c r="R669" s="124"/>
      <c r="S669" s="124"/>
    </row>
    <row r="670" spans="1:19" ht="12.75" customHeight="1">
      <c r="A670" s="399"/>
      <c r="B670" s="400"/>
      <c r="C670" s="124"/>
      <c r="D670" s="124"/>
      <c r="E670" s="124"/>
      <c r="F670" s="124"/>
      <c r="G670" s="124"/>
      <c r="H670" s="124"/>
      <c r="I670" s="124"/>
      <c r="J670" s="124"/>
      <c r="K670" s="401"/>
      <c r="L670" s="402"/>
      <c r="M670" s="402"/>
      <c r="N670" s="402"/>
      <c r="O670" s="402"/>
      <c r="P670" s="402"/>
      <c r="Q670" s="402"/>
      <c r="R670" s="124"/>
      <c r="S670" s="124"/>
    </row>
    <row r="671" spans="1:19" ht="12.75" customHeight="1">
      <c r="A671" s="399"/>
      <c r="B671" s="400"/>
      <c r="C671" s="124"/>
      <c r="D671" s="124"/>
      <c r="E671" s="124"/>
      <c r="F671" s="124"/>
      <c r="G671" s="124"/>
      <c r="H671" s="124"/>
      <c r="I671" s="124"/>
      <c r="J671" s="124"/>
      <c r="K671" s="401"/>
      <c r="L671" s="402"/>
      <c r="M671" s="402"/>
      <c r="N671" s="402"/>
      <c r="O671" s="402"/>
      <c r="P671" s="402"/>
      <c r="Q671" s="402"/>
      <c r="R671" s="124"/>
      <c r="S671" s="124"/>
    </row>
    <row r="672" spans="1:19" ht="12.75" customHeight="1">
      <c r="A672" s="399"/>
      <c r="B672" s="400"/>
      <c r="C672" s="124"/>
      <c r="D672" s="124"/>
      <c r="E672" s="124"/>
      <c r="F672" s="124"/>
      <c r="G672" s="124"/>
      <c r="H672" s="124"/>
      <c r="I672" s="124"/>
      <c r="J672" s="124"/>
      <c r="K672" s="401"/>
      <c r="L672" s="402"/>
      <c r="M672" s="402"/>
      <c r="N672" s="402"/>
      <c r="O672" s="402"/>
      <c r="P672" s="402"/>
      <c r="Q672" s="402"/>
      <c r="R672" s="124"/>
      <c r="S672" s="124"/>
    </row>
    <row r="673" spans="1:19" ht="12.75" customHeight="1">
      <c r="A673" s="399"/>
      <c r="B673" s="400"/>
      <c r="C673" s="124"/>
      <c r="D673" s="124"/>
      <c r="E673" s="124"/>
      <c r="F673" s="124"/>
      <c r="G673" s="124"/>
      <c r="H673" s="124"/>
      <c r="I673" s="124"/>
      <c r="J673" s="124"/>
      <c r="K673" s="401"/>
      <c r="L673" s="402"/>
      <c r="M673" s="402"/>
      <c r="N673" s="402"/>
      <c r="O673" s="402"/>
      <c r="P673" s="402"/>
      <c r="Q673" s="402"/>
      <c r="R673" s="124"/>
      <c r="S673" s="124"/>
    </row>
    <row r="674" spans="1:19" ht="12.75" customHeight="1">
      <c r="A674" s="399"/>
      <c r="B674" s="400"/>
      <c r="C674" s="124"/>
      <c r="D674" s="124"/>
      <c r="E674" s="124"/>
      <c r="F674" s="124"/>
      <c r="G674" s="124"/>
      <c r="H674" s="124"/>
      <c r="I674" s="124"/>
      <c r="J674" s="124"/>
      <c r="K674" s="401"/>
      <c r="L674" s="402"/>
      <c r="M674" s="402"/>
      <c r="N674" s="402"/>
      <c r="O674" s="402"/>
      <c r="P674" s="402"/>
      <c r="Q674" s="402"/>
      <c r="R674" s="124"/>
      <c r="S674" s="124"/>
    </row>
    <row r="675" spans="1:19" ht="12.75" customHeight="1">
      <c r="A675" s="399"/>
      <c r="B675" s="400"/>
      <c r="C675" s="124"/>
      <c r="D675" s="124"/>
      <c r="E675" s="124"/>
      <c r="F675" s="124"/>
      <c r="G675" s="124"/>
      <c r="H675" s="124"/>
      <c r="I675" s="124"/>
      <c r="J675" s="124"/>
      <c r="K675" s="401"/>
      <c r="L675" s="402"/>
      <c r="M675" s="402"/>
      <c r="N675" s="402"/>
      <c r="O675" s="402"/>
      <c r="P675" s="402"/>
      <c r="Q675" s="402"/>
      <c r="R675" s="124"/>
      <c r="S675" s="124"/>
    </row>
    <row r="676" spans="1:19" ht="12.75" customHeight="1">
      <c r="A676" s="399"/>
      <c r="B676" s="400"/>
      <c r="C676" s="124"/>
      <c r="D676" s="124"/>
      <c r="E676" s="124"/>
      <c r="F676" s="124"/>
      <c r="G676" s="124"/>
      <c r="H676" s="124"/>
      <c r="I676" s="124"/>
      <c r="J676" s="124"/>
      <c r="K676" s="401"/>
      <c r="L676" s="402"/>
      <c r="M676" s="402"/>
      <c r="N676" s="402"/>
      <c r="O676" s="402"/>
      <c r="P676" s="402"/>
      <c r="Q676" s="402"/>
      <c r="R676" s="124"/>
      <c r="S676" s="124"/>
    </row>
    <row r="677" spans="1:19" ht="12.75" customHeight="1">
      <c r="A677" s="399"/>
      <c r="B677" s="400"/>
      <c r="C677" s="124"/>
      <c r="D677" s="124"/>
      <c r="E677" s="124"/>
      <c r="F677" s="124"/>
      <c r="G677" s="124"/>
      <c r="H677" s="124"/>
      <c r="I677" s="124"/>
      <c r="J677" s="124"/>
      <c r="K677" s="401"/>
      <c r="L677" s="402"/>
      <c r="M677" s="402"/>
      <c r="N677" s="402"/>
      <c r="O677" s="402"/>
      <c r="P677" s="402"/>
      <c r="Q677" s="402"/>
      <c r="R677" s="124"/>
      <c r="S677" s="124"/>
    </row>
    <row r="678" spans="1:19" ht="12.75" customHeight="1">
      <c r="A678" s="399"/>
      <c r="B678" s="400"/>
      <c r="C678" s="124"/>
      <c r="D678" s="124"/>
      <c r="E678" s="124"/>
      <c r="F678" s="124"/>
      <c r="G678" s="124"/>
      <c r="H678" s="124"/>
      <c r="I678" s="124"/>
      <c r="J678" s="124"/>
      <c r="K678" s="401"/>
      <c r="L678" s="402"/>
      <c r="M678" s="402"/>
      <c r="N678" s="402"/>
      <c r="O678" s="402"/>
      <c r="P678" s="402"/>
      <c r="Q678" s="402"/>
      <c r="R678" s="124"/>
      <c r="S678" s="124"/>
    </row>
    <row r="679" spans="1:19" ht="12.75" customHeight="1">
      <c r="A679" s="399"/>
      <c r="B679" s="400"/>
      <c r="C679" s="124"/>
      <c r="D679" s="124"/>
      <c r="E679" s="124"/>
      <c r="F679" s="124"/>
      <c r="G679" s="124"/>
      <c r="H679" s="124"/>
      <c r="I679" s="124"/>
      <c r="J679" s="124"/>
      <c r="K679" s="401"/>
      <c r="L679" s="402"/>
      <c r="M679" s="402"/>
      <c r="N679" s="402"/>
      <c r="O679" s="402"/>
      <c r="P679" s="402"/>
      <c r="Q679" s="402"/>
      <c r="R679" s="124"/>
      <c r="S679" s="124"/>
    </row>
    <row r="680" spans="1:19" ht="12.75" customHeight="1">
      <c r="A680" s="399"/>
      <c r="B680" s="400"/>
      <c r="C680" s="124"/>
      <c r="D680" s="124"/>
      <c r="E680" s="124"/>
      <c r="F680" s="124"/>
      <c r="G680" s="124"/>
      <c r="H680" s="124"/>
      <c r="I680" s="124"/>
      <c r="J680" s="124"/>
      <c r="K680" s="401"/>
      <c r="L680" s="402"/>
      <c r="M680" s="402"/>
      <c r="N680" s="402"/>
      <c r="O680" s="402"/>
      <c r="P680" s="402"/>
      <c r="Q680" s="402"/>
      <c r="R680" s="124"/>
      <c r="S680" s="124"/>
    </row>
    <row r="681" spans="1:19" ht="12.75" customHeight="1">
      <c r="A681" s="399"/>
      <c r="B681" s="400"/>
      <c r="C681" s="124"/>
      <c r="D681" s="124"/>
      <c r="E681" s="124"/>
      <c r="F681" s="124"/>
      <c r="G681" s="124"/>
      <c r="H681" s="124"/>
      <c r="I681" s="124"/>
      <c r="J681" s="124"/>
      <c r="K681" s="401"/>
      <c r="L681" s="402"/>
      <c r="M681" s="402"/>
      <c r="N681" s="402"/>
      <c r="O681" s="402"/>
      <c r="P681" s="402"/>
      <c r="Q681" s="402"/>
      <c r="R681" s="124"/>
      <c r="S681" s="124"/>
    </row>
    <row r="682" spans="1:19" ht="12.75" customHeight="1">
      <c r="A682" s="399"/>
      <c r="B682" s="400"/>
      <c r="C682" s="124"/>
      <c r="D682" s="124"/>
      <c r="E682" s="124"/>
      <c r="F682" s="124"/>
      <c r="G682" s="124"/>
      <c r="H682" s="124"/>
      <c r="I682" s="124"/>
      <c r="J682" s="124"/>
      <c r="K682" s="401"/>
      <c r="L682" s="402"/>
      <c r="M682" s="402"/>
      <c r="N682" s="402"/>
      <c r="O682" s="402"/>
      <c r="P682" s="402"/>
      <c r="Q682" s="402"/>
      <c r="R682" s="124"/>
      <c r="S682" s="124"/>
    </row>
    <row r="683" spans="1:19" ht="12.75" customHeight="1">
      <c r="A683" s="399"/>
      <c r="B683" s="400"/>
      <c r="C683" s="124"/>
      <c r="D683" s="124"/>
      <c r="E683" s="124"/>
      <c r="F683" s="124"/>
      <c r="G683" s="124"/>
      <c r="H683" s="124"/>
      <c r="I683" s="124"/>
      <c r="J683" s="124"/>
      <c r="K683" s="401"/>
      <c r="L683" s="402"/>
      <c r="M683" s="402"/>
      <c r="N683" s="402"/>
      <c r="O683" s="402"/>
      <c r="P683" s="402"/>
      <c r="Q683" s="402"/>
      <c r="R683" s="124"/>
      <c r="S683" s="124"/>
    </row>
    <row r="684" spans="1:19" ht="12.75" customHeight="1">
      <c r="A684" s="399"/>
      <c r="B684" s="400"/>
      <c r="C684" s="124"/>
      <c r="D684" s="124"/>
      <c r="E684" s="124"/>
      <c r="F684" s="124"/>
      <c r="G684" s="124"/>
      <c r="H684" s="124"/>
      <c r="I684" s="124"/>
      <c r="J684" s="124"/>
      <c r="K684" s="401"/>
      <c r="L684" s="402"/>
      <c r="M684" s="402"/>
      <c r="N684" s="402"/>
      <c r="O684" s="402"/>
      <c r="P684" s="402"/>
      <c r="Q684" s="402"/>
      <c r="R684" s="124"/>
      <c r="S684" s="124"/>
    </row>
    <row r="685" spans="1:19" ht="12.75" customHeight="1">
      <c r="A685" s="399"/>
      <c r="B685" s="400"/>
      <c r="C685" s="124"/>
      <c r="D685" s="124"/>
      <c r="E685" s="124"/>
      <c r="F685" s="124"/>
      <c r="G685" s="124"/>
      <c r="H685" s="124"/>
      <c r="I685" s="124"/>
      <c r="J685" s="124"/>
      <c r="K685" s="401"/>
      <c r="L685" s="402"/>
      <c r="M685" s="402"/>
      <c r="N685" s="402"/>
      <c r="O685" s="402"/>
      <c r="P685" s="402"/>
      <c r="Q685" s="402"/>
      <c r="R685" s="124"/>
      <c r="S685" s="124"/>
    </row>
    <row r="686" spans="1:19" ht="12.75" customHeight="1">
      <c r="A686" s="399"/>
      <c r="B686" s="400"/>
      <c r="C686" s="124"/>
      <c r="D686" s="124"/>
      <c r="E686" s="124"/>
      <c r="F686" s="124"/>
      <c r="G686" s="124"/>
      <c r="H686" s="124"/>
      <c r="I686" s="124"/>
      <c r="J686" s="124"/>
      <c r="K686" s="401"/>
      <c r="L686" s="402"/>
      <c r="M686" s="402"/>
      <c r="N686" s="402"/>
      <c r="O686" s="402"/>
      <c r="P686" s="402"/>
      <c r="Q686" s="402"/>
      <c r="R686" s="124"/>
      <c r="S686" s="124"/>
    </row>
    <row r="687" spans="1:19" ht="12.75" customHeight="1">
      <c r="A687" s="399"/>
      <c r="B687" s="400"/>
      <c r="C687" s="124"/>
      <c r="D687" s="124"/>
      <c r="E687" s="124"/>
      <c r="F687" s="124"/>
      <c r="G687" s="124"/>
      <c r="H687" s="124"/>
      <c r="I687" s="124"/>
      <c r="J687" s="124"/>
      <c r="K687" s="401"/>
      <c r="L687" s="402"/>
      <c r="M687" s="402"/>
      <c r="N687" s="402"/>
      <c r="O687" s="402"/>
      <c r="P687" s="402"/>
      <c r="Q687" s="402"/>
      <c r="R687" s="124"/>
      <c r="S687" s="124"/>
    </row>
    <row r="688" spans="1:19" ht="12.75" customHeight="1">
      <c r="A688" s="399"/>
      <c r="B688" s="400"/>
      <c r="C688" s="124"/>
      <c r="D688" s="124"/>
      <c r="E688" s="124"/>
      <c r="F688" s="124"/>
      <c r="G688" s="124"/>
      <c r="H688" s="124"/>
      <c r="I688" s="124"/>
      <c r="J688" s="124"/>
      <c r="K688" s="401"/>
      <c r="L688" s="402"/>
      <c r="M688" s="402"/>
      <c r="N688" s="402"/>
      <c r="O688" s="402"/>
      <c r="P688" s="402"/>
      <c r="Q688" s="402"/>
      <c r="R688" s="124"/>
      <c r="S688" s="124"/>
    </row>
    <row r="689" spans="1:19" ht="12.75" customHeight="1">
      <c r="A689" s="399"/>
      <c r="B689" s="400"/>
      <c r="C689" s="124"/>
      <c r="D689" s="124"/>
      <c r="E689" s="124"/>
      <c r="F689" s="124"/>
      <c r="G689" s="124"/>
      <c r="H689" s="124"/>
      <c r="I689" s="124"/>
      <c r="J689" s="124"/>
      <c r="K689" s="401"/>
      <c r="L689" s="402"/>
      <c r="M689" s="402"/>
      <c r="N689" s="402"/>
      <c r="O689" s="402"/>
      <c r="P689" s="402"/>
      <c r="Q689" s="402"/>
      <c r="R689" s="124"/>
      <c r="S689" s="124"/>
    </row>
    <row r="690" spans="1:19" ht="12.75" customHeight="1">
      <c r="A690" s="399"/>
      <c r="B690" s="400"/>
      <c r="C690" s="124"/>
      <c r="D690" s="124"/>
      <c r="E690" s="124"/>
      <c r="F690" s="124"/>
      <c r="G690" s="124"/>
      <c r="H690" s="124"/>
      <c r="I690" s="124"/>
      <c r="J690" s="124"/>
      <c r="K690" s="401"/>
      <c r="L690" s="402"/>
      <c r="M690" s="402"/>
      <c r="N690" s="402"/>
      <c r="O690" s="402"/>
      <c r="P690" s="402"/>
      <c r="Q690" s="402"/>
      <c r="R690" s="124"/>
      <c r="S690" s="124"/>
    </row>
    <row r="691" spans="1:19" ht="12.75" customHeight="1">
      <c r="A691" s="399"/>
      <c r="B691" s="400"/>
      <c r="C691" s="124"/>
      <c r="D691" s="124"/>
      <c r="E691" s="124"/>
      <c r="F691" s="124"/>
      <c r="G691" s="124"/>
      <c r="H691" s="124"/>
      <c r="I691" s="124"/>
      <c r="J691" s="124"/>
      <c r="K691" s="401"/>
      <c r="L691" s="402"/>
      <c r="M691" s="402"/>
      <c r="N691" s="402"/>
      <c r="O691" s="402"/>
      <c r="P691" s="402"/>
      <c r="Q691" s="402"/>
      <c r="R691" s="124"/>
      <c r="S691" s="124"/>
    </row>
    <row r="692" spans="1:19" ht="12.75" customHeight="1">
      <c r="A692" s="399"/>
      <c r="B692" s="400"/>
      <c r="C692" s="124"/>
      <c r="D692" s="124"/>
      <c r="E692" s="124"/>
      <c r="F692" s="124"/>
      <c r="G692" s="124"/>
      <c r="H692" s="124"/>
      <c r="I692" s="124"/>
      <c r="J692" s="124"/>
      <c r="K692" s="401"/>
      <c r="L692" s="402"/>
      <c r="M692" s="402"/>
      <c r="N692" s="402"/>
      <c r="O692" s="402"/>
      <c r="P692" s="402"/>
      <c r="Q692" s="402"/>
      <c r="R692" s="124"/>
      <c r="S692" s="124"/>
    </row>
    <row r="693" spans="1:19" ht="12.75" customHeight="1">
      <c r="A693" s="399"/>
      <c r="B693" s="400"/>
      <c r="C693" s="124"/>
      <c r="D693" s="124"/>
      <c r="E693" s="124"/>
      <c r="F693" s="124"/>
      <c r="G693" s="124"/>
      <c r="H693" s="124"/>
      <c r="I693" s="124"/>
      <c r="J693" s="124"/>
      <c r="K693" s="401"/>
      <c r="L693" s="402"/>
      <c r="M693" s="402"/>
      <c r="N693" s="402"/>
      <c r="O693" s="402"/>
      <c r="P693" s="402"/>
      <c r="Q693" s="402"/>
      <c r="R693" s="124"/>
      <c r="S693" s="124"/>
    </row>
    <row r="694" spans="1:19" ht="12.75" customHeight="1">
      <c r="A694" s="399"/>
      <c r="B694" s="400"/>
      <c r="C694" s="124"/>
      <c r="D694" s="124"/>
      <c r="E694" s="124"/>
      <c r="F694" s="124"/>
      <c r="G694" s="124"/>
      <c r="H694" s="124"/>
      <c r="I694" s="124"/>
      <c r="J694" s="124"/>
      <c r="K694" s="401"/>
      <c r="L694" s="402"/>
      <c r="M694" s="402"/>
      <c r="N694" s="402"/>
      <c r="O694" s="402"/>
      <c r="P694" s="402"/>
      <c r="Q694" s="402"/>
      <c r="R694" s="124"/>
      <c r="S694" s="124"/>
    </row>
    <row r="695" spans="1:19" ht="12.75" customHeight="1">
      <c r="A695" s="399"/>
      <c r="B695" s="400"/>
      <c r="C695" s="124"/>
      <c r="D695" s="124"/>
      <c r="E695" s="124"/>
      <c r="F695" s="124"/>
      <c r="G695" s="124"/>
      <c r="H695" s="124"/>
      <c r="I695" s="124"/>
      <c r="J695" s="124"/>
      <c r="K695" s="401"/>
      <c r="L695" s="402"/>
      <c r="M695" s="402"/>
      <c r="N695" s="402"/>
      <c r="O695" s="402"/>
      <c r="P695" s="402"/>
      <c r="Q695" s="402"/>
      <c r="R695" s="124"/>
      <c r="S695" s="124"/>
    </row>
    <row r="696" spans="1:19" ht="12.75" customHeight="1">
      <c r="A696" s="399"/>
      <c r="B696" s="400"/>
      <c r="C696" s="124"/>
      <c r="D696" s="124"/>
      <c r="E696" s="124"/>
      <c r="F696" s="124"/>
      <c r="G696" s="124"/>
      <c r="H696" s="124"/>
      <c r="I696" s="124"/>
      <c r="J696" s="124"/>
      <c r="K696" s="401"/>
      <c r="L696" s="402"/>
      <c r="M696" s="402"/>
      <c r="N696" s="402"/>
      <c r="O696" s="402"/>
      <c r="P696" s="402"/>
      <c r="Q696" s="402"/>
      <c r="R696" s="124"/>
      <c r="S696" s="124"/>
    </row>
    <row r="697" spans="1:19" ht="12.75" customHeight="1">
      <c r="A697" s="399"/>
      <c r="B697" s="400"/>
      <c r="C697" s="124"/>
      <c r="D697" s="124"/>
      <c r="E697" s="124"/>
      <c r="F697" s="124"/>
      <c r="G697" s="124"/>
      <c r="H697" s="124"/>
      <c r="I697" s="124"/>
      <c r="J697" s="124"/>
      <c r="K697" s="401"/>
      <c r="L697" s="402"/>
      <c r="M697" s="402"/>
      <c r="N697" s="402"/>
      <c r="O697" s="402"/>
      <c r="P697" s="402"/>
      <c r="Q697" s="402"/>
      <c r="R697" s="124"/>
      <c r="S697" s="124"/>
    </row>
    <row r="698" spans="1:19" ht="12.75" customHeight="1">
      <c r="A698" s="399"/>
      <c r="B698" s="400"/>
      <c r="C698" s="124"/>
      <c r="D698" s="124"/>
      <c r="E698" s="124"/>
      <c r="F698" s="124"/>
      <c r="G698" s="124"/>
      <c r="H698" s="124"/>
      <c r="I698" s="124"/>
      <c r="J698" s="124"/>
      <c r="K698" s="401"/>
      <c r="L698" s="402"/>
      <c r="M698" s="402"/>
      <c r="N698" s="402"/>
      <c r="O698" s="402"/>
      <c r="P698" s="402"/>
      <c r="Q698" s="402"/>
      <c r="R698" s="124"/>
      <c r="S698" s="124"/>
    </row>
    <row r="699" spans="1:19" ht="12.75" customHeight="1">
      <c r="A699" s="399"/>
      <c r="B699" s="400"/>
      <c r="C699" s="124"/>
      <c r="D699" s="124"/>
      <c r="E699" s="124"/>
      <c r="F699" s="124"/>
      <c r="G699" s="124"/>
      <c r="H699" s="124"/>
      <c r="I699" s="124"/>
      <c r="J699" s="124"/>
      <c r="K699" s="401"/>
      <c r="L699" s="402"/>
      <c r="M699" s="402"/>
      <c r="N699" s="402"/>
      <c r="O699" s="402"/>
      <c r="P699" s="402"/>
      <c r="Q699" s="402"/>
      <c r="R699" s="124"/>
      <c r="S699" s="124"/>
    </row>
    <row r="700" spans="1:19" ht="12.75" customHeight="1">
      <c r="A700" s="399"/>
      <c r="B700" s="400"/>
      <c r="C700" s="124"/>
      <c r="D700" s="124"/>
      <c r="E700" s="124"/>
      <c r="F700" s="124"/>
      <c r="G700" s="124"/>
      <c r="H700" s="124"/>
      <c r="I700" s="124"/>
      <c r="J700" s="124"/>
      <c r="K700" s="401"/>
      <c r="L700" s="402"/>
      <c r="M700" s="402"/>
      <c r="N700" s="402"/>
      <c r="O700" s="402"/>
      <c r="P700" s="402"/>
      <c r="Q700" s="402"/>
      <c r="R700" s="124"/>
      <c r="S700" s="124"/>
    </row>
    <row r="701" spans="1:19" ht="12.75" customHeight="1">
      <c r="A701" s="399"/>
      <c r="B701" s="400"/>
      <c r="C701" s="124"/>
      <c r="D701" s="124"/>
      <c r="E701" s="124"/>
      <c r="F701" s="124"/>
      <c r="G701" s="124"/>
      <c r="H701" s="124"/>
      <c r="I701" s="124"/>
      <c r="J701" s="124"/>
      <c r="K701" s="401"/>
      <c r="L701" s="402"/>
      <c r="M701" s="402"/>
      <c r="N701" s="402"/>
      <c r="O701" s="402"/>
      <c r="P701" s="402"/>
      <c r="Q701" s="402"/>
      <c r="R701" s="124"/>
      <c r="S701" s="124"/>
    </row>
    <row r="702" spans="1:19" ht="12.75" customHeight="1">
      <c r="A702" s="399"/>
      <c r="B702" s="400"/>
      <c r="C702" s="124"/>
      <c r="D702" s="124"/>
      <c r="E702" s="124"/>
      <c r="F702" s="124"/>
      <c r="G702" s="124"/>
      <c r="H702" s="124"/>
      <c r="I702" s="124"/>
      <c r="J702" s="124"/>
      <c r="K702" s="401"/>
      <c r="L702" s="402"/>
      <c r="M702" s="402"/>
      <c r="N702" s="402"/>
      <c r="O702" s="402"/>
      <c r="P702" s="402"/>
      <c r="Q702" s="402"/>
      <c r="R702" s="124"/>
      <c r="S702" s="124"/>
    </row>
    <row r="703" spans="1:19" ht="12.75" customHeight="1">
      <c r="A703" s="399"/>
      <c r="B703" s="400"/>
      <c r="C703" s="124"/>
      <c r="D703" s="124"/>
      <c r="E703" s="124"/>
      <c r="F703" s="124"/>
      <c r="G703" s="124"/>
      <c r="H703" s="124"/>
      <c r="I703" s="124"/>
      <c r="J703" s="124"/>
      <c r="K703" s="401"/>
      <c r="L703" s="402"/>
      <c r="M703" s="402"/>
      <c r="N703" s="402"/>
      <c r="O703" s="402"/>
      <c r="P703" s="402"/>
      <c r="Q703" s="402"/>
      <c r="R703" s="124"/>
      <c r="S703" s="124"/>
    </row>
    <row r="704" spans="1:19" ht="12.75" customHeight="1">
      <c r="A704" s="399"/>
      <c r="B704" s="400"/>
      <c r="C704" s="124"/>
      <c r="D704" s="124"/>
      <c r="E704" s="124"/>
      <c r="F704" s="124"/>
      <c r="G704" s="124"/>
      <c r="H704" s="124"/>
      <c r="I704" s="124"/>
      <c r="J704" s="124"/>
      <c r="K704" s="401"/>
      <c r="L704" s="402"/>
      <c r="M704" s="402"/>
      <c r="N704" s="402"/>
      <c r="O704" s="402"/>
      <c r="P704" s="402"/>
      <c r="Q704" s="402"/>
      <c r="R704" s="124"/>
      <c r="S704" s="124"/>
    </row>
    <row r="705" spans="1:19" ht="12.75" customHeight="1">
      <c r="A705" s="399"/>
      <c r="B705" s="400"/>
      <c r="C705" s="124"/>
      <c r="D705" s="124"/>
      <c r="E705" s="124"/>
      <c r="F705" s="124"/>
      <c r="G705" s="124"/>
      <c r="H705" s="124"/>
      <c r="I705" s="124"/>
      <c r="J705" s="124"/>
      <c r="K705" s="401"/>
      <c r="L705" s="402"/>
      <c r="M705" s="402"/>
      <c r="N705" s="402"/>
      <c r="O705" s="402"/>
      <c r="P705" s="402"/>
      <c r="Q705" s="402"/>
      <c r="R705" s="124"/>
      <c r="S705" s="124"/>
    </row>
    <row r="706" spans="1:19" ht="12.75" customHeight="1">
      <c r="A706" s="399"/>
      <c r="B706" s="400"/>
      <c r="C706" s="124"/>
      <c r="D706" s="124"/>
      <c r="E706" s="124"/>
      <c r="F706" s="124"/>
      <c r="G706" s="124"/>
      <c r="H706" s="124"/>
      <c r="I706" s="124"/>
      <c r="J706" s="124"/>
      <c r="K706" s="401"/>
      <c r="L706" s="402"/>
      <c r="M706" s="402"/>
      <c r="N706" s="402"/>
      <c r="O706" s="402"/>
      <c r="P706" s="402"/>
      <c r="Q706" s="402"/>
      <c r="R706" s="124"/>
      <c r="S706" s="124"/>
    </row>
    <row r="707" spans="1:19" ht="12.75" customHeight="1">
      <c r="A707" s="399"/>
      <c r="B707" s="400"/>
      <c r="C707" s="124"/>
      <c r="D707" s="124"/>
      <c r="E707" s="124"/>
      <c r="F707" s="124"/>
      <c r="G707" s="124"/>
      <c r="H707" s="124"/>
      <c r="I707" s="124"/>
      <c r="J707" s="124"/>
      <c r="K707" s="401"/>
      <c r="L707" s="402"/>
      <c r="M707" s="402"/>
      <c r="N707" s="402"/>
      <c r="O707" s="402"/>
      <c r="P707" s="402"/>
      <c r="Q707" s="402"/>
      <c r="R707" s="124"/>
      <c r="S707" s="124"/>
    </row>
    <row r="708" spans="1:19" ht="12.75" customHeight="1">
      <c r="A708" s="399"/>
      <c r="B708" s="400"/>
      <c r="C708" s="124"/>
      <c r="D708" s="124"/>
      <c r="E708" s="124"/>
      <c r="F708" s="124"/>
      <c r="G708" s="124"/>
      <c r="H708" s="124"/>
      <c r="I708" s="124"/>
      <c r="J708" s="124"/>
      <c r="K708" s="401"/>
      <c r="L708" s="402"/>
      <c r="M708" s="402"/>
      <c r="N708" s="402"/>
      <c r="O708" s="402"/>
      <c r="P708" s="402"/>
      <c r="Q708" s="402"/>
      <c r="R708" s="124"/>
      <c r="S708" s="124"/>
    </row>
    <row r="709" spans="1:19" ht="12.75" customHeight="1">
      <c r="A709" s="399"/>
      <c r="B709" s="400"/>
      <c r="C709" s="124"/>
      <c r="D709" s="124"/>
      <c r="E709" s="124"/>
      <c r="F709" s="124"/>
      <c r="G709" s="124"/>
      <c r="H709" s="124"/>
      <c r="I709" s="124"/>
      <c r="J709" s="124"/>
      <c r="K709" s="401"/>
      <c r="L709" s="402"/>
      <c r="M709" s="402"/>
      <c r="N709" s="402"/>
      <c r="O709" s="402"/>
      <c r="P709" s="402"/>
      <c r="Q709" s="402"/>
      <c r="R709" s="124"/>
      <c r="S709" s="124"/>
    </row>
    <row r="710" spans="1:19" ht="12.75" customHeight="1">
      <c r="A710" s="399"/>
      <c r="B710" s="400"/>
      <c r="C710" s="124"/>
      <c r="D710" s="124"/>
      <c r="E710" s="124"/>
      <c r="F710" s="124"/>
      <c r="G710" s="124"/>
      <c r="H710" s="124"/>
      <c r="I710" s="124"/>
      <c r="J710" s="124"/>
      <c r="K710" s="401"/>
      <c r="L710" s="402"/>
      <c r="M710" s="402"/>
      <c r="N710" s="402"/>
      <c r="O710" s="402"/>
      <c r="P710" s="402"/>
      <c r="Q710" s="402"/>
      <c r="R710" s="124"/>
      <c r="S710" s="124"/>
    </row>
    <row r="711" spans="1:19" ht="12.75" customHeight="1">
      <c r="A711" s="399"/>
      <c r="B711" s="400"/>
      <c r="C711" s="124"/>
      <c r="D711" s="124"/>
      <c r="E711" s="124"/>
      <c r="F711" s="124"/>
      <c r="G711" s="124"/>
      <c r="H711" s="124"/>
      <c r="I711" s="124"/>
      <c r="J711" s="124"/>
      <c r="K711" s="401"/>
      <c r="L711" s="402"/>
      <c r="M711" s="402"/>
      <c r="N711" s="402"/>
      <c r="O711" s="402"/>
      <c r="P711" s="402"/>
      <c r="Q711" s="402"/>
      <c r="R711" s="124"/>
      <c r="S711" s="124"/>
    </row>
    <row r="712" spans="1:19" ht="12.75" customHeight="1">
      <c r="A712" s="399"/>
      <c r="B712" s="400"/>
      <c r="C712" s="124"/>
      <c r="D712" s="124"/>
      <c r="E712" s="124"/>
      <c r="F712" s="124"/>
      <c r="G712" s="124"/>
      <c r="H712" s="124"/>
      <c r="I712" s="124"/>
      <c r="J712" s="124"/>
      <c r="K712" s="401"/>
      <c r="L712" s="402"/>
      <c r="M712" s="402"/>
      <c r="N712" s="402"/>
      <c r="O712" s="402"/>
      <c r="P712" s="402"/>
      <c r="Q712" s="402"/>
      <c r="R712" s="124"/>
      <c r="S712" s="124"/>
    </row>
    <row r="713" spans="1:19" ht="12.75" customHeight="1">
      <c r="A713" s="399"/>
      <c r="B713" s="400"/>
      <c r="C713" s="124"/>
      <c r="D713" s="124"/>
      <c r="E713" s="124"/>
      <c r="F713" s="124"/>
      <c r="G713" s="124"/>
      <c r="H713" s="124"/>
      <c r="I713" s="124"/>
      <c r="J713" s="124"/>
      <c r="K713" s="401"/>
      <c r="L713" s="402"/>
      <c r="M713" s="402"/>
      <c r="N713" s="402"/>
      <c r="O713" s="402"/>
      <c r="P713" s="402"/>
      <c r="Q713" s="402"/>
      <c r="R713" s="124"/>
      <c r="S713" s="124"/>
    </row>
    <row r="714" spans="1:19" ht="12.75" customHeight="1">
      <c r="A714" s="399"/>
      <c r="B714" s="400"/>
      <c r="C714" s="124"/>
      <c r="D714" s="124"/>
      <c r="E714" s="124"/>
      <c r="F714" s="124"/>
      <c r="G714" s="124"/>
      <c r="H714" s="124"/>
      <c r="I714" s="124"/>
      <c r="J714" s="124"/>
      <c r="K714" s="401"/>
      <c r="L714" s="402"/>
      <c r="M714" s="402"/>
      <c r="N714" s="402"/>
      <c r="O714" s="402"/>
      <c r="P714" s="402"/>
      <c r="Q714" s="402"/>
      <c r="R714" s="124"/>
      <c r="S714" s="124"/>
    </row>
    <row r="715" spans="1:19" ht="12.75" customHeight="1">
      <c r="A715" s="399"/>
      <c r="B715" s="400"/>
      <c r="C715" s="124"/>
      <c r="D715" s="124"/>
      <c r="E715" s="124"/>
      <c r="F715" s="124"/>
      <c r="G715" s="124"/>
      <c r="H715" s="124"/>
      <c r="I715" s="124"/>
      <c r="J715" s="124"/>
      <c r="K715" s="401"/>
      <c r="L715" s="402"/>
      <c r="M715" s="402"/>
      <c r="N715" s="402"/>
      <c r="O715" s="402"/>
      <c r="P715" s="402"/>
      <c r="Q715" s="402"/>
      <c r="R715" s="124"/>
      <c r="S715" s="124"/>
    </row>
    <row r="716" spans="1:19" ht="12.75" customHeight="1">
      <c r="A716" s="399"/>
      <c r="B716" s="400"/>
      <c r="C716" s="124"/>
      <c r="D716" s="124"/>
      <c r="E716" s="124"/>
      <c r="F716" s="124"/>
      <c r="G716" s="124"/>
      <c r="H716" s="124"/>
      <c r="I716" s="124"/>
      <c r="J716" s="124"/>
      <c r="K716" s="401"/>
      <c r="L716" s="402"/>
      <c r="M716" s="402"/>
      <c r="N716" s="402"/>
      <c r="O716" s="402"/>
      <c r="P716" s="402"/>
      <c r="Q716" s="402"/>
      <c r="R716" s="124"/>
      <c r="S716" s="124"/>
    </row>
    <row r="717" spans="1:19" ht="12.75" customHeight="1">
      <c r="A717" s="399"/>
      <c r="B717" s="400"/>
      <c r="C717" s="124"/>
      <c r="D717" s="124"/>
      <c r="E717" s="124"/>
      <c r="F717" s="124"/>
      <c r="G717" s="124"/>
      <c r="H717" s="124"/>
      <c r="I717" s="124"/>
      <c r="J717" s="124"/>
      <c r="K717" s="401"/>
      <c r="L717" s="402"/>
      <c r="M717" s="402"/>
      <c r="N717" s="402"/>
      <c r="O717" s="402"/>
      <c r="P717" s="402"/>
      <c r="Q717" s="402"/>
      <c r="R717" s="124"/>
      <c r="S717" s="124"/>
    </row>
    <row r="718" spans="1:19" ht="12.75" customHeight="1">
      <c r="A718" s="399"/>
      <c r="B718" s="400"/>
      <c r="C718" s="124"/>
      <c r="D718" s="124"/>
      <c r="E718" s="124"/>
      <c r="F718" s="124"/>
      <c r="G718" s="124"/>
      <c r="H718" s="124"/>
      <c r="I718" s="124"/>
      <c r="J718" s="124"/>
      <c r="K718" s="401"/>
      <c r="L718" s="402"/>
      <c r="M718" s="402"/>
      <c r="N718" s="402"/>
      <c r="O718" s="402"/>
      <c r="P718" s="402"/>
      <c r="Q718" s="402"/>
      <c r="R718" s="124"/>
      <c r="S718" s="124"/>
    </row>
    <row r="719" spans="1:19" ht="12.75" customHeight="1">
      <c r="A719" s="399"/>
      <c r="B719" s="400"/>
      <c r="C719" s="124"/>
      <c r="D719" s="124"/>
      <c r="E719" s="124"/>
      <c r="F719" s="124"/>
      <c r="G719" s="124"/>
      <c r="H719" s="124"/>
      <c r="I719" s="124"/>
      <c r="J719" s="124"/>
      <c r="K719" s="401"/>
      <c r="L719" s="402"/>
      <c r="M719" s="402"/>
      <c r="N719" s="402"/>
      <c r="O719" s="402"/>
      <c r="P719" s="402"/>
      <c r="Q719" s="402"/>
      <c r="R719" s="124"/>
      <c r="S719" s="124"/>
    </row>
    <row r="720" spans="1:19" ht="12.75" customHeight="1">
      <c r="A720" s="399"/>
      <c r="B720" s="400"/>
      <c r="C720" s="124"/>
      <c r="D720" s="124"/>
      <c r="E720" s="124"/>
      <c r="F720" s="124"/>
      <c r="G720" s="124"/>
      <c r="H720" s="124"/>
      <c r="I720" s="124"/>
      <c r="J720" s="124"/>
      <c r="K720" s="401"/>
      <c r="L720" s="402"/>
      <c r="M720" s="402"/>
      <c r="N720" s="402"/>
      <c r="O720" s="402"/>
      <c r="P720" s="402"/>
      <c r="Q720" s="402"/>
      <c r="R720" s="124"/>
      <c r="S720" s="124"/>
    </row>
    <row r="721" spans="1:19" ht="12.75" customHeight="1">
      <c r="A721" s="399"/>
      <c r="B721" s="400"/>
      <c r="C721" s="124"/>
      <c r="D721" s="124"/>
      <c r="E721" s="124"/>
      <c r="F721" s="124"/>
      <c r="G721" s="124"/>
      <c r="H721" s="124"/>
      <c r="I721" s="124"/>
      <c r="J721" s="124"/>
      <c r="K721" s="401"/>
      <c r="L721" s="402"/>
      <c r="M721" s="402"/>
      <c r="N721" s="402"/>
      <c r="O721" s="402"/>
      <c r="P721" s="402"/>
      <c r="Q721" s="402"/>
      <c r="R721" s="124"/>
      <c r="S721" s="124"/>
    </row>
    <row r="722" spans="1:19" ht="12.75" customHeight="1">
      <c r="A722" s="399"/>
      <c r="B722" s="400"/>
      <c r="C722" s="124"/>
      <c r="D722" s="124"/>
      <c r="E722" s="124"/>
      <c r="F722" s="124"/>
      <c r="G722" s="124"/>
      <c r="H722" s="124"/>
      <c r="I722" s="124"/>
      <c r="J722" s="124"/>
      <c r="K722" s="401"/>
      <c r="L722" s="402"/>
      <c r="M722" s="402"/>
      <c r="N722" s="402"/>
      <c r="O722" s="402"/>
      <c r="P722" s="402"/>
      <c r="Q722" s="402"/>
      <c r="R722" s="124"/>
      <c r="S722" s="124"/>
    </row>
    <row r="723" spans="1:19" ht="12.75" customHeight="1">
      <c r="A723" s="399"/>
      <c r="B723" s="400"/>
      <c r="C723" s="124"/>
      <c r="D723" s="124"/>
      <c r="E723" s="124"/>
      <c r="F723" s="124"/>
      <c r="G723" s="124"/>
      <c r="H723" s="124"/>
      <c r="I723" s="124"/>
      <c r="J723" s="124"/>
      <c r="K723" s="401"/>
      <c r="L723" s="402"/>
      <c r="M723" s="402"/>
      <c r="N723" s="402"/>
      <c r="O723" s="402"/>
      <c r="P723" s="402"/>
      <c r="Q723" s="402"/>
      <c r="R723" s="124"/>
      <c r="S723" s="124"/>
    </row>
    <row r="724" spans="1:19" ht="12.75" customHeight="1">
      <c r="A724" s="399"/>
      <c r="B724" s="400"/>
      <c r="C724" s="124"/>
      <c r="D724" s="124"/>
      <c r="E724" s="124"/>
      <c r="F724" s="124"/>
      <c r="G724" s="124"/>
      <c r="H724" s="124"/>
      <c r="I724" s="124"/>
      <c r="J724" s="124"/>
      <c r="K724" s="401"/>
      <c r="L724" s="402"/>
      <c r="M724" s="402"/>
      <c r="N724" s="402"/>
      <c r="O724" s="402"/>
      <c r="P724" s="402"/>
      <c r="Q724" s="402"/>
      <c r="R724" s="124"/>
      <c r="S724" s="124"/>
    </row>
    <row r="725" spans="1:19" ht="12.75" customHeight="1">
      <c r="A725" s="399"/>
      <c r="B725" s="400"/>
      <c r="C725" s="124"/>
      <c r="D725" s="124"/>
      <c r="E725" s="124"/>
      <c r="F725" s="124"/>
      <c r="G725" s="124"/>
      <c r="H725" s="124"/>
      <c r="I725" s="124"/>
      <c r="J725" s="124"/>
      <c r="K725" s="401"/>
      <c r="L725" s="402"/>
      <c r="M725" s="402"/>
      <c r="N725" s="402"/>
      <c r="O725" s="402"/>
      <c r="P725" s="402"/>
      <c r="Q725" s="402"/>
      <c r="R725" s="124"/>
      <c r="S725" s="124"/>
    </row>
    <row r="726" spans="1:19" ht="12.75" customHeight="1">
      <c r="A726" s="399"/>
      <c r="B726" s="400"/>
      <c r="C726" s="124"/>
      <c r="D726" s="124"/>
      <c r="E726" s="124"/>
      <c r="F726" s="124"/>
      <c r="G726" s="124"/>
      <c r="H726" s="124"/>
      <c r="I726" s="124"/>
      <c r="J726" s="124"/>
      <c r="K726" s="401"/>
      <c r="L726" s="402"/>
      <c r="M726" s="402"/>
      <c r="N726" s="402"/>
      <c r="O726" s="402"/>
      <c r="P726" s="402"/>
      <c r="Q726" s="402"/>
      <c r="R726" s="124"/>
      <c r="S726" s="124"/>
    </row>
    <row r="727" spans="1:19" ht="12.75" customHeight="1">
      <c r="A727" s="399"/>
      <c r="B727" s="400"/>
      <c r="C727" s="124"/>
      <c r="D727" s="124"/>
      <c r="E727" s="124"/>
      <c r="F727" s="124"/>
      <c r="G727" s="124"/>
      <c r="H727" s="124"/>
      <c r="I727" s="124"/>
      <c r="J727" s="124"/>
      <c r="K727" s="401"/>
      <c r="L727" s="402"/>
      <c r="M727" s="402"/>
      <c r="N727" s="402"/>
      <c r="O727" s="402"/>
      <c r="P727" s="402"/>
      <c r="Q727" s="402"/>
      <c r="R727" s="124"/>
      <c r="S727" s="124"/>
    </row>
    <row r="728" spans="1:19" ht="12.75" customHeight="1">
      <c r="A728" s="399"/>
      <c r="B728" s="400"/>
      <c r="C728" s="124"/>
      <c r="D728" s="124"/>
      <c r="E728" s="124"/>
      <c r="F728" s="124"/>
      <c r="G728" s="124"/>
      <c r="H728" s="124"/>
      <c r="I728" s="124"/>
      <c r="J728" s="124"/>
      <c r="K728" s="401"/>
      <c r="L728" s="402"/>
      <c r="M728" s="402"/>
      <c r="N728" s="402"/>
      <c r="O728" s="402"/>
      <c r="P728" s="402"/>
      <c r="Q728" s="402"/>
      <c r="R728" s="124"/>
      <c r="S728" s="124"/>
    </row>
    <row r="729" spans="1:19" ht="12.75" customHeight="1">
      <c r="A729" s="399"/>
      <c r="B729" s="400"/>
      <c r="C729" s="124"/>
      <c r="D729" s="124"/>
      <c r="E729" s="124"/>
      <c r="F729" s="124"/>
      <c r="G729" s="124"/>
      <c r="H729" s="124"/>
      <c r="I729" s="124"/>
      <c r="J729" s="124"/>
      <c r="K729" s="401"/>
      <c r="L729" s="402"/>
      <c r="M729" s="402"/>
      <c r="N729" s="402"/>
      <c r="O729" s="402"/>
      <c r="P729" s="402"/>
      <c r="Q729" s="402"/>
      <c r="R729" s="124"/>
      <c r="S729" s="124"/>
    </row>
    <row r="730" spans="1:19" ht="12.75" customHeight="1">
      <c r="A730" s="399"/>
      <c r="B730" s="400"/>
      <c r="C730" s="124"/>
      <c r="D730" s="124"/>
      <c r="E730" s="124"/>
      <c r="F730" s="124"/>
      <c r="G730" s="124"/>
      <c r="H730" s="124"/>
      <c r="I730" s="124"/>
      <c r="J730" s="124"/>
      <c r="K730" s="401"/>
      <c r="L730" s="402"/>
      <c r="M730" s="402"/>
      <c r="N730" s="402"/>
      <c r="O730" s="402"/>
      <c r="P730" s="402"/>
      <c r="Q730" s="402"/>
      <c r="R730" s="124"/>
      <c r="S730" s="124"/>
    </row>
    <row r="731" spans="1:19" ht="12.75" customHeight="1">
      <c r="A731" s="399"/>
      <c r="B731" s="400"/>
      <c r="C731" s="124"/>
      <c r="D731" s="124"/>
      <c r="E731" s="124"/>
      <c r="F731" s="124"/>
      <c r="G731" s="124"/>
      <c r="H731" s="124"/>
      <c r="I731" s="124"/>
      <c r="J731" s="124"/>
      <c r="K731" s="401"/>
      <c r="L731" s="402"/>
      <c r="M731" s="402"/>
      <c r="N731" s="402"/>
      <c r="O731" s="402"/>
      <c r="P731" s="402"/>
      <c r="Q731" s="402"/>
      <c r="R731" s="124"/>
      <c r="S731" s="124"/>
    </row>
    <row r="732" spans="1:19" ht="12.75" customHeight="1">
      <c r="A732" s="399"/>
      <c r="B732" s="400"/>
      <c r="C732" s="124"/>
      <c r="D732" s="124"/>
      <c r="E732" s="124"/>
      <c r="F732" s="124"/>
      <c r="G732" s="124"/>
      <c r="H732" s="124"/>
      <c r="I732" s="124"/>
      <c r="J732" s="124"/>
      <c r="K732" s="401"/>
      <c r="L732" s="402"/>
      <c r="M732" s="402"/>
      <c r="N732" s="402"/>
      <c r="O732" s="402"/>
      <c r="P732" s="402"/>
      <c r="Q732" s="402"/>
      <c r="R732" s="124"/>
      <c r="S732" s="124"/>
    </row>
    <row r="733" spans="1:19" ht="12.75" customHeight="1">
      <c r="A733" s="399"/>
      <c r="B733" s="400"/>
      <c r="C733" s="124"/>
      <c r="D733" s="124"/>
      <c r="E733" s="124"/>
      <c r="F733" s="124"/>
      <c r="G733" s="124"/>
      <c r="H733" s="124"/>
      <c r="I733" s="124"/>
      <c r="J733" s="124"/>
      <c r="K733" s="401"/>
      <c r="L733" s="402"/>
      <c r="M733" s="402"/>
      <c r="N733" s="402"/>
      <c r="O733" s="402"/>
      <c r="P733" s="402"/>
      <c r="Q733" s="402"/>
      <c r="R733" s="124"/>
      <c r="S733" s="124"/>
    </row>
    <row r="734" spans="1:19" ht="12.75" customHeight="1">
      <c r="A734" s="399"/>
      <c r="B734" s="400"/>
      <c r="C734" s="124"/>
      <c r="D734" s="124"/>
      <c r="E734" s="124"/>
      <c r="F734" s="124"/>
      <c r="G734" s="124"/>
      <c r="H734" s="124"/>
      <c r="I734" s="124"/>
      <c r="J734" s="124"/>
      <c r="K734" s="401"/>
      <c r="L734" s="402"/>
      <c r="M734" s="402"/>
      <c r="N734" s="402"/>
      <c r="O734" s="402"/>
      <c r="P734" s="402"/>
      <c r="Q734" s="402"/>
      <c r="R734" s="124"/>
      <c r="S734" s="124"/>
    </row>
    <row r="735" spans="1:19" ht="12.75" customHeight="1">
      <c r="A735" s="399"/>
      <c r="B735" s="400"/>
      <c r="C735" s="124"/>
      <c r="D735" s="124"/>
      <c r="E735" s="124"/>
      <c r="F735" s="124"/>
      <c r="G735" s="124"/>
      <c r="H735" s="124"/>
      <c r="I735" s="124"/>
      <c r="J735" s="124"/>
      <c r="K735" s="401"/>
      <c r="L735" s="402"/>
      <c r="M735" s="402"/>
      <c r="N735" s="402"/>
      <c r="O735" s="402"/>
      <c r="P735" s="402"/>
      <c r="Q735" s="402"/>
      <c r="R735" s="124"/>
      <c r="S735" s="124"/>
    </row>
    <row r="736" spans="1:19" ht="12.75" customHeight="1">
      <c r="A736" s="399"/>
      <c r="B736" s="400"/>
      <c r="C736" s="124"/>
      <c r="D736" s="124"/>
      <c r="E736" s="124"/>
      <c r="F736" s="124"/>
      <c r="G736" s="124"/>
      <c r="H736" s="124"/>
      <c r="I736" s="124"/>
      <c r="J736" s="124"/>
      <c r="K736" s="401"/>
      <c r="L736" s="402"/>
      <c r="M736" s="402"/>
      <c r="N736" s="402"/>
      <c r="O736" s="402"/>
      <c r="P736" s="402"/>
      <c r="Q736" s="402"/>
      <c r="R736" s="124"/>
      <c r="S736" s="124"/>
    </row>
    <row r="737" spans="1:19" ht="12.75" customHeight="1">
      <c r="A737" s="399"/>
      <c r="B737" s="400"/>
      <c r="C737" s="124"/>
      <c r="D737" s="124"/>
      <c r="E737" s="124"/>
      <c r="F737" s="124"/>
      <c r="G737" s="124"/>
      <c r="H737" s="124"/>
      <c r="I737" s="124"/>
      <c r="J737" s="124"/>
      <c r="K737" s="401"/>
      <c r="L737" s="402"/>
      <c r="M737" s="402"/>
      <c r="N737" s="402"/>
      <c r="O737" s="402"/>
      <c r="P737" s="402"/>
      <c r="Q737" s="402"/>
      <c r="R737" s="124"/>
      <c r="S737" s="124"/>
    </row>
    <row r="738" spans="1:19" ht="12.75" customHeight="1">
      <c r="A738" s="399"/>
      <c r="B738" s="400"/>
      <c r="C738" s="124"/>
      <c r="D738" s="124"/>
      <c r="E738" s="124"/>
      <c r="F738" s="124"/>
      <c r="G738" s="124"/>
      <c r="H738" s="124"/>
      <c r="I738" s="124"/>
      <c r="J738" s="124"/>
      <c r="K738" s="401"/>
      <c r="L738" s="402"/>
      <c r="M738" s="402"/>
      <c r="N738" s="402"/>
      <c r="O738" s="402"/>
      <c r="P738" s="402"/>
      <c r="Q738" s="402"/>
      <c r="R738" s="124"/>
      <c r="S738" s="124"/>
    </row>
    <row r="739" spans="1:19" ht="12.75" customHeight="1">
      <c r="A739" s="399"/>
      <c r="B739" s="400"/>
      <c r="C739" s="124"/>
      <c r="D739" s="124"/>
      <c r="E739" s="124"/>
      <c r="F739" s="124"/>
      <c r="G739" s="124"/>
      <c r="H739" s="124"/>
      <c r="I739" s="124"/>
      <c r="J739" s="124"/>
      <c r="K739" s="401"/>
      <c r="L739" s="402"/>
      <c r="M739" s="402"/>
      <c r="N739" s="402"/>
      <c r="O739" s="402"/>
      <c r="P739" s="402"/>
      <c r="Q739" s="402"/>
      <c r="R739" s="124"/>
      <c r="S739" s="124"/>
    </row>
    <row r="740" spans="1:19" ht="12.75" customHeight="1">
      <c r="A740" s="399"/>
      <c r="B740" s="400"/>
      <c r="C740" s="124"/>
      <c r="D740" s="124"/>
      <c r="E740" s="124"/>
      <c r="F740" s="124"/>
      <c r="G740" s="124"/>
      <c r="H740" s="124"/>
      <c r="I740" s="124"/>
      <c r="J740" s="124"/>
      <c r="K740" s="401"/>
      <c r="L740" s="402"/>
      <c r="M740" s="402"/>
      <c r="N740" s="402"/>
      <c r="O740" s="402"/>
      <c r="P740" s="402"/>
      <c r="Q740" s="402"/>
      <c r="R740" s="124"/>
      <c r="S740" s="124"/>
    </row>
    <row r="741" spans="1:19" ht="12.75" customHeight="1">
      <c r="A741" s="399"/>
      <c r="B741" s="400"/>
      <c r="C741" s="124"/>
      <c r="D741" s="124"/>
      <c r="E741" s="124"/>
      <c r="F741" s="124"/>
      <c r="G741" s="124"/>
      <c r="H741" s="124"/>
      <c r="I741" s="124"/>
      <c r="J741" s="124"/>
      <c r="K741" s="401"/>
      <c r="L741" s="402"/>
      <c r="M741" s="402"/>
      <c r="N741" s="402"/>
      <c r="O741" s="402"/>
      <c r="P741" s="402"/>
      <c r="Q741" s="402"/>
      <c r="R741" s="124"/>
      <c r="S741" s="124"/>
    </row>
    <row r="742" spans="1:19" ht="12.75" customHeight="1">
      <c r="A742" s="399"/>
      <c r="B742" s="400"/>
      <c r="C742" s="124"/>
      <c r="D742" s="124"/>
      <c r="E742" s="124"/>
      <c r="F742" s="124"/>
      <c r="G742" s="124"/>
      <c r="H742" s="124"/>
      <c r="I742" s="124"/>
      <c r="J742" s="124"/>
      <c r="K742" s="401"/>
      <c r="L742" s="402"/>
      <c r="M742" s="402"/>
      <c r="N742" s="402"/>
      <c r="O742" s="402"/>
      <c r="P742" s="402"/>
      <c r="Q742" s="402"/>
      <c r="R742" s="124"/>
      <c r="S742" s="124"/>
    </row>
    <row r="743" spans="1:19" ht="12.75" customHeight="1">
      <c r="A743" s="399"/>
      <c r="B743" s="400"/>
      <c r="C743" s="124"/>
      <c r="D743" s="124"/>
      <c r="E743" s="124"/>
      <c r="F743" s="124"/>
      <c r="G743" s="124"/>
      <c r="H743" s="124"/>
      <c r="I743" s="124"/>
      <c r="J743" s="124"/>
      <c r="K743" s="401"/>
      <c r="L743" s="402"/>
      <c r="M743" s="402"/>
      <c r="N743" s="402"/>
      <c r="O743" s="402"/>
      <c r="P743" s="402"/>
      <c r="Q743" s="402"/>
      <c r="R743" s="124"/>
      <c r="S743" s="124"/>
    </row>
    <row r="744" spans="1:19" ht="12.75" customHeight="1">
      <c r="A744" s="399"/>
      <c r="B744" s="400"/>
      <c r="C744" s="124"/>
      <c r="D744" s="124"/>
      <c r="E744" s="124"/>
      <c r="F744" s="124"/>
      <c r="G744" s="124"/>
      <c r="H744" s="124"/>
      <c r="I744" s="124"/>
      <c r="J744" s="124"/>
      <c r="K744" s="401"/>
      <c r="L744" s="402"/>
      <c r="M744" s="402"/>
      <c r="N744" s="402"/>
      <c r="O744" s="402"/>
      <c r="P744" s="402"/>
      <c r="Q744" s="402"/>
      <c r="R744" s="124"/>
      <c r="S744" s="124"/>
    </row>
    <row r="745" spans="1:19" ht="12.75" customHeight="1">
      <c r="A745" s="399"/>
      <c r="B745" s="400"/>
      <c r="C745" s="124"/>
      <c r="D745" s="124"/>
      <c r="E745" s="124"/>
      <c r="F745" s="124"/>
      <c r="G745" s="124"/>
      <c r="H745" s="124"/>
      <c r="I745" s="124"/>
      <c r="J745" s="124"/>
      <c r="K745" s="401"/>
      <c r="L745" s="402"/>
      <c r="M745" s="402"/>
      <c r="N745" s="402"/>
      <c r="O745" s="402"/>
      <c r="P745" s="402"/>
      <c r="Q745" s="402"/>
      <c r="R745" s="124"/>
      <c r="S745" s="124"/>
    </row>
    <row r="746" spans="1:19" ht="12.75" customHeight="1">
      <c r="A746" s="399"/>
      <c r="B746" s="400"/>
      <c r="C746" s="124"/>
      <c r="D746" s="124"/>
      <c r="E746" s="124"/>
      <c r="F746" s="124"/>
      <c r="G746" s="124"/>
      <c r="H746" s="124"/>
      <c r="I746" s="124"/>
      <c r="J746" s="124"/>
      <c r="K746" s="401"/>
      <c r="L746" s="402"/>
      <c r="M746" s="402"/>
      <c r="N746" s="402"/>
      <c r="O746" s="402"/>
      <c r="P746" s="402"/>
      <c r="Q746" s="402"/>
      <c r="R746" s="124"/>
      <c r="S746" s="124"/>
    </row>
    <row r="747" spans="1:19" ht="12.75" customHeight="1">
      <c r="A747" s="399"/>
      <c r="B747" s="400"/>
      <c r="C747" s="124"/>
      <c r="D747" s="124"/>
      <c r="E747" s="124"/>
      <c r="F747" s="124"/>
      <c r="G747" s="124"/>
      <c r="H747" s="124"/>
      <c r="I747" s="124"/>
      <c r="J747" s="124"/>
      <c r="K747" s="401"/>
      <c r="L747" s="402"/>
      <c r="M747" s="402"/>
      <c r="N747" s="402"/>
      <c r="O747" s="402"/>
      <c r="P747" s="402"/>
      <c r="Q747" s="402"/>
      <c r="R747" s="124"/>
      <c r="S747" s="124"/>
    </row>
    <row r="748" spans="1:19" ht="12.75" customHeight="1">
      <c r="A748" s="399"/>
      <c r="B748" s="400"/>
      <c r="C748" s="124"/>
      <c r="D748" s="124"/>
      <c r="E748" s="124"/>
      <c r="F748" s="124"/>
      <c r="G748" s="124"/>
      <c r="H748" s="124"/>
      <c r="I748" s="124"/>
      <c r="J748" s="124"/>
      <c r="K748" s="401"/>
      <c r="L748" s="402"/>
      <c r="M748" s="402"/>
      <c r="N748" s="402"/>
      <c r="O748" s="402"/>
      <c r="P748" s="402"/>
      <c r="Q748" s="402"/>
      <c r="R748" s="124"/>
      <c r="S748" s="124"/>
    </row>
    <row r="749" spans="1:19" ht="12.75" customHeight="1">
      <c r="A749" s="399"/>
      <c r="B749" s="400"/>
      <c r="C749" s="124"/>
      <c r="D749" s="124"/>
      <c r="E749" s="124"/>
      <c r="F749" s="124"/>
      <c r="G749" s="124"/>
      <c r="H749" s="124"/>
      <c r="I749" s="124"/>
      <c r="J749" s="124"/>
      <c r="K749" s="401"/>
      <c r="L749" s="402"/>
      <c r="M749" s="402"/>
      <c r="N749" s="402"/>
      <c r="O749" s="402"/>
      <c r="P749" s="402"/>
      <c r="Q749" s="402"/>
      <c r="R749" s="124"/>
      <c r="S749" s="124"/>
    </row>
    <row r="750" spans="1:19" ht="12.75" customHeight="1">
      <c r="A750" s="399"/>
      <c r="B750" s="400"/>
      <c r="C750" s="124"/>
      <c r="D750" s="124"/>
      <c r="E750" s="124"/>
      <c r="F750" s="124"/>
      <c r="G750" s="124"/>
      <c r="H750" s="124"/>
      <c r="I750" s="124"/>
      <c r="J750" s="124"/>
      <c r="K750" s="401"/>
      <c r="L750" s="402"/>
      <c r="M750" s="402"/>
      <c r="N750" s="402"/>
      <c r="O750" s="402"/>
      <c r="P750" s="402"/>
      <c r="Q750" s="402"/>
      <c r="R750" s="124"/>
      <c r="S750" s="124"/>
    </row>
    <row r="751" spans="1:19" ht="12.75" customHeight="1">
      <c r="A751" s="399"/>
      <c r="B751" s="400"/>
      <c r="C751" s="124"/>
      <c r="D751" s="124"/>
      <c r="E751" s="124"/>
      <c r="F751" s="124"/>
      <c r="G751" s="124"/>
      <c r="H751" s="124"/>
      <c r="I751" s="124"/>
      <c r="J751" s="124"/>
      <c r="K751" s="401"/>
      <c r="L751" s="402"/>
      <c r="M751" s="402"/>
      <c r="N751" s="402"/>
      <c r="O751" s="402"/>
      <c r="P751" s="402"/>
      <c r="Q751" s="402"/>
      <c r="R751" s="124"/>
      <c r="S751" s="124"/>
    </row>
    <row r="752" spans="1:19" ht="12.75" customHeight="1">
      <c r="A752" s="399"/>
      <c r="B752" s="400"/>
      <c r="C752" s="124"/>
      <c r="D752" s="124"/>
      <c r="E752" s="124"/>
      <c r="F752" s="124"/>
      <c r="G752" s="124"/>
      <c r="H752" s="124"/>
      <c r="I752" s="124"/>
      <c r="J752" s="124"/>
      <c r="K752" s="401"/>
      <c r="L752" s="402"/>
      <c r="M752" s="402"/>
      <c r="N752" s="402"/>
      <c r="O752" s="402"/>
      <c r="P752" s="402"/>
      <c r="Q752" s="402"/>
      <c r="R752" s="124"/>
      <c r="S752" s="124"/>
    </row>
    <row r="753" spans="1:19" ht="12.75" customHeight="1">
      <c r="A753" s="399"/>
      <c r="B753" s="400"/>
      <c r="C753" s="124"/>
      <c r="D753" s="124"/>
      <c r="E753" s="124"/>
      <c r="F753" s="124"/>
      <c r="G753" s="124"/>
      <c r="H753" s="124"/>
      <c r="I753" s="124"/>
      <c r="J753" s="124"/>
      <c r="K753" s="401"/>
      <c r="L753" s="402"/>
      <c r="M753" s="402"/>
      <c r="N753" s="402"/>
      <c r="O753" s="402"/>
      <c r="P753" s="402"/>
      <c r="Q753" s="402"/>
      <c r="R753" s="124"/>
      <c r="S753" s="124"/>
    </row>
    <row r="754" spans="1:19" ht="12.75" customHeight="1">
      <c r="A754" s="399"/>
      <c r="B754" s="400"/>
      <c r="C754" s="124"/>
      <c r="D754" s="124"/>
      <c r="E754" s="124"/>
      <c r="F754" s="124"/>
      <c r="G754" s="124"/>
      <c r="H754" s="124"/>
      <c r="I754" s="124"/>
      <c r="J754" s="124"/>
      <c r="K754" s="401"/>
      <c r="L754" s="402"/>
      <c r="M754" s="402"/>
      <c r="N754" s="402"/>
      <c r="O754" s="402"/>
      <c r="P754" s="402"/>
      <c r="Q754" s="402"/>
      <c r="R754" s="124"/>
      <c r="S754" s="124"/>
    </row>
    <row r="755" spans="1:19" ht="12.75" customHeight="1">
      <c r="A755" s="399"/>
      <c r="B755" s="400"/>
      <c r="C755" s="124"/>
      <c r="D755" s="124"/>
      <c r="E755" s="124"/>
      <c r="F755" s="124"/>
      <c r="G755" s="124"/>
      <c r="H755" s="124"/>
      <c r="I755" s="124"/>
      <c r="J755" s="124"/>
      <c r="K755" s="401"/>
      <c r="L755" s="402"/>
      <c r="M755" s="402"/>
      <c r="N755" s="402"/>
      <c r="O755" s="402"/>
      <c r="P755" s="402"/>
      <c r="Q755" s="402"/>
      <c r="R755" s="124"/>
      <c r="S755" s="124"/>
    </row>
    <row r="756" spans="1:19" ht="12.75" customHeight="1">
      <c r="A756" s="399"/>
      <c r="B756" s="400"/>
      <c r="C756" s="124"/>
      <c r="D756" s="124"/>
      <c r="E756" s="124"/>
      <c r="F756" s="124"/>
      <c r="G756" s="124"/>
      <c r="H756" s="124"/>
      <c r="I756" s="124"/>
      <c r="J756" s="124"/>
      <c r="K756" s="401"/>
      <c r="L756" s="402"/>
      <c r="M756" s="402"/>
      <c r="N756" s="402"/>
      <c r="O756" s="402"/>
      <c r="P756" s="402"/>
      <c r="Q756" s="402"/>
      <c r="R756" s="124"/>
      <c r="S756" s="124"/>
    </row>
    <row r="757" spans="1:19" ht="12.75" customHeight="1">
      <c r="A757" s="399"/>
      <c r="B757" s="400"/>
      <c r="C757" s="124"/>
      <c r="D757" s="124"/>
      <c r="E757" s="124"/>
      <c r="F757" s="124"/>
      <c r="G757" s="124"/>
      <c r="H757" s="124"/>
      <c r="I757" s="124"/>
      <c r="J757" s="124"/>
      <c r="K757" s="401"/>
      <c r="L757" s="402"/>
      <c r="M757" s="402"/>
      <c r="N757" s="402"/>
      <c r="O757" s="402"/>
      <c r="P757" s="402"/>
      <c r="Q757" s="402"/>
      <c r="R757" s="124"/>
      <c r="S757" s="124"/>
    </row>
    <row r="758" spans="1:19" ht="12.75" customHeight="1">
      <c r="A758" s="399"/>
      <c r="B758" s="400"/>
      <c r="C758" s="124"/>
      <c r="D758" s="124"/>
      <c r="E758" s="124"/>
      <c r="F758" s="124"/>
      <c r="G758" s="124"/>
      <c r="H758" s="124"/>
      <c r="I758" s="124"/>
      <c r="J758" s="124"/>
      <c r="K758" s="401"/>
      <c r="L758" s="402"/>
      <c r="M758" s="402"/>
      <c r="N758" s="402"/>
      <c r="O758" s="402"/>
      <c r="P758" s="402"/>
      <c r="Q758" s="402"/>
      <c r="R758" s="124"/>
      <c r="S758" s="124"/>
    </row>
    <row r="759" spans="1:19" ht="12.75" customHeight="1">
      <c r="A759" s="399"/>
      <c r="B759" s="400"/>
      <c r="C759" s="124"/>
      <c r="D759" s="124"/>
      <c r="E759" s="124"/>
      <c r="F759" s="124"/>
      <c r="G759" s="124"/>
      <c r="H759" s="124"/>
      <c r="I759" s="124"/>
      <c r="J759" s="124"/>
      <c r="K759" s="401"/>
      <c r="L759" s="402"/>
      <c r="M759" s="402"/>
      <c r="N759" s="402"/>
      <c r="O759" s="402"/>
      <c r="P759" s="402"/>
      <c r="Q759" s="402"/>
      <c r="R759" s="124"/>
      <c r="S759" s="124"/>
    </row>
    <row r="760" spans="1:19" ht="12.75" customHeight="1">
      <c r="A760" s="399"/>
      <c r="B760" s="400"/>
      <c r="C760" s="124"/>
      <c r="D760" s="124"/>
      <c r="E760" s="124"/>
      <c r="F760" s="124"/>
      <c r="G760" s="124"/>
      <c r="H760" s="124"/>
      <c r="I760" s="124"/>
      <c r="J760" s="124"/>
      <c r="K760" s="401"/>
      <c r="L760" s="402"/>
      <c r="M760" s="402"/>
      <c r="N760" s="402"/>
      <c r="O760" s="402"/>
      <c r="P760" s="402"/>
      <c r="Q760" s="402"/>
      <c r="R760" s="124"/>
      <c r="S760" s="124"/>
    </row>
    <row r="761" spans="1:19" ht="12.75" customHeight="1">
      <c r="A761" s="399"/>
      <c r="B761" s="400"/>
      <c r="C761" s="124"/>
      <c r="D761" s="124"/>
      <c r="E761" s="124"/>
      <c r="F761" s="124"/>
      <c r="G761" s="124"/>
      <c r="H761" s="124"/>
      <c r="I761" s="124"/>
      <c r="J761" s="124"/>
      <c r="K761" s="401"/>
      <c r="L761" s="402"/>
      <c r="M761" s="402"/>
      <c r="N761" s="402"/>
      <c r="O761" s="402"/>
      <c r="P761" s="402"/>
      <c r="Q761" s="402"/>
      <c r="R761" s="124"/>
      <c r="S761" s="124"/>
    </row>
    <row r="762" spans="1:19" ht="12.75" customHeight="1">
      <c r="A762" s="399"/>
      <c r="B762" s="400"/>
      <c r="C762" s="124"/>
      <c r="D762" s="124"/>
      <c r="E762" s="124"/>
      <c r="F762" s="124"/>
      <c r="G762" s="124"/>
      <c r="H762" s="124"/>
      <c r="I762" s="124"/>
      <c r="J762" s="124"/>
      <c r="K762" s="401"/>
      <c r="L762" s="402"/>
      <c r="M762" s="402"/>
      <c r="N762" s="402"/>
      <c r="O762" s="402"/>
      <c r="P762" s="402"/>
      <c r="Q762" s="402"/>
      <c r="R762" s="124"/>
      <c r="S762" s="124"/>
    </row>
    <row r="763" spans="1:19" ht="12.75" customHeight="1">
      <c r="A763" s="399"/>
      <c r="B763" s="400"/>
      <c r="C763" s="124"/>
      <c r="D763" s="124"/>
      <c r="E763" s="124"/>
      <c r="F763" s="124"/>
      <c r="G763" s="124"/>
      <c r="H763" s="124"/>
      <c r="I763" s="124"/>
      <c r="J763" s="124"/>
      <c r="K763" s="401"/>
      <c r="L763" s="402"/>
      <c r="M763" s="402"/>
      <c r="N763" s="402"/>
      <c r="O763" s="402"/>
      <c r="P763" s="402"/>
      <c r="Q763" s="402"/>
      <c r="R763" s="124"/>
      <c r="S763" s="124"/>
    </row>
    <row r="764" spans="1:19" ht="12.75" customHeight="1">
      <c r="A764" s="399"/>
      <c r="B764" s="400"/>
      <c r="C764" s="124"/>
      <c r="D764" s="124"/>
      <c r="E764" s="124"/>
      <c r="F764" s="124"/>
      <c r="G764" s="124"/>
      <c r="H764" s="124"/>
      <c r="I764" s="124"/>
      <c r="J764" s="124"/>
      <c r="K764" s="401"/>
      <c r="L764" s="402"/>
      <c r="M764" s="402"/>
      <c r="N764" s="402"/>
      <c r="O764" s="402"/>
      <c r="P764" s="402"/>
      <c r="Q764" s="402"/>
      <c r="R764" s="124"/>
      <c r="S764" s="124"/>
    </row>
    <row r="765" spans="1:19" ht="12.75" customHeight="1">
      <c r="A765" s="399"/>
      <c r="B765" s="400"/>
      <c r="C765" s="124"/>
      <c r="D765" s="124"/>
      <c r="E765" s="124"/>
      <c r="F765" s="124"/>
      <c r="G765" s="124"/>
      <c r="H765" s="124"/>
      <c r="I765" s="124"/>
      <c r="J765" s="124"/>
      <c r="K765" s="401"/>
      <c r="L765" s="402"/>
      <c r="M765" s="402"/>
      <c r="N765" s="402"/>
      <c r="O765" s="402"/>
      <c r="P765" s="402"/>
      <c r="Q765" s="402"/>
      <c r="R765" s="124"/>
      <c r="S765" s="124"/>
    </row>
    <row r="766" spans="1:19" ht="12.75" customHeight="1">
      <c r="A766" s="399"/>
      <c r="B766" s="400"/>
      <c r="C766" s="124"/>
      <c r="D766" s="124"/>
      <c r="E766" s="124"/>
      <c r="F766" s="124"/>
      <c r="G766" s="124"/>
      <c r="H766" s="124"/>
      <c r="I766" s="124"/>
      <c r="J766" s="124"/>
      <c r="K766" s="401"/>
      <c r="L766" s="402"/>
      <c r="M766" s="402"/>
      <c r="N766" s="402"/>
      <c r="O766" s="402"/>
      <c r="P766" s="402"/>
      <c r="Q766" s="402"/>
      <c r="R766" s="124"/>
      <c r="S766" s="124"/>
    </row>
    <row r="767" spans="1:19" ht="12.75" customHeight="1">
      <c r="A767" s="399"/>
      <c r="B767" s="400"/>
      <c r="C767" s="124"/>
      <c r="D767" s="124"/>
      <c r="E767" s="124"/>
      <c r="F767" s="124"/>
      <c r="G767" s="124"/>
      <c r="H767" s="124"/>
      <c r="I767" s="124"/>
      <c r="J767" s="124"/>
      <c r="K767" s="401"/>
      <c r="L767" s="402"/>
      <c r="M767" s="402"/>
      <c r="N767" s="402"/>
      <c r="O767" s="402"/>
      <c r="P767" s="402"/>
      <c r="Q767" s="402"/>
      <c r="R767" s="124"/>
      <c r="S767" s="124"/>
    </row>
    <row r="768" spans="1:19" ht="12.75" customHeight="1">
      <c r="A768" s="399"/>
      <c r="B768" s="400"/>
      <c r="C768" s="124"/>
      <c r="D768" s="124"/>
      <c r="E768" s="124"/>
      <c r="F768" s="124"/>
      <c r="G768" s="124"/>
      <c r="H768" s="124"/>
      <c r="I768" s="124"/>
      <c r="J768" s="124"/>
      <c r="K768" s="401"/>
      <c r="L768" s="402"/>
      <c r="M768" s="402"/>
      <c r="N768" s="402"/>
      <c r="O768" s="402"/>
      <c r="P768" s="402"/>
      <c r="Q768" s="402"/>
      <c r="R768" s="124"/>
      <c r="S768" s="124"/>
    </row>
    <row r="769" spans="1:19" ht="12.75" customHeight="1">
      <c r="A769" s="399"/>
      <c r="B769" s="400"/>
      <c r="C769" s="124"/>
      <c r="D769" s="124"/>
      <c r="E769" s="124"/>
      <c r="F769" s="124"/>
      <c r="G769" s="124"/>
      <c r="H769" s="124"/>
      <c r="I769" s="124"/>
      <c r="J769" s="124"/>
      <c r="K769" s="401"/>
      <c r="L769" s="402"/>
      <c r="M769" s="402"/>
      <c r="N769" s="402"/>
      <c r="O769" s="402"/>
      <c r="P769" s="402"/>
      <c r="Q769" s="402"/>
      <c r="R769" s="124"/>
      <c r="S769" s="124"/>
    </row>
    <row r="770" spans="1:19" ht="12.75" customHeight="1">
      <c r="A770" s="399"/>
      <c r="B770" s="400"/>
      <c r="C770" s="124"/>
      <c r="D770" s="124"/>
      <c r="E770" s="124"/>
      <c r="F770" s="124"/>
      <c r="G770" s="124"/>
      <c r="H770" s="124"/>
      <c r="I770" s="124"/>
      <c r="J770" s="124"/>
      <c r="K770" s="401"/>
      <c r="L770" s="402"/>
      <c r="M770" s="402"/>
      <c r="N770" s="402"/>
      <c r="O770" s="402"/>
      <c r="P770" s="402"/>
      <c r="Q770" s="402"/>
      <c r="R770" s="124"/>
      <c r="S770" s="124"/>
    </row>
    <row r="771" spans="1:19" ht="12.75" customHeight="1">
      <c r="A771" s="399"/>
      <c r="B771" s="400"/>
      <c r="C771" s="124"/>
      <c r="D771" s="124"/>
      <c r="E771" s="124"/>
      <c r="F771" s="124"/>
      <c r="G771" s="124"/>
      <c r="H771" s="124"/>
      <c r="I771" s="124"/>
      <c r="J771" s="124"/>
      <c r="K771" s="401"/>
      <c r="L771" s="402"/>
      <c r="M771" s="402"/>
      <c r="N771" s="402"/>
      <c r="O771" s="402"/>
      <c r="P771" s="402"/>
      <c r="Q771" s="402"/>
      <c r="R771" s="124"/>
      <c r="S771" s="124"/>
    </row>
    <row r="772" spans="1:19" ht="12.75" customHeight="1">
      <c r="A772" s="399"/>
      <c r="B772" s="400"/>
      <c r="C772" s="124"/>
      <c r="D772" s="124"/>
      <c r="E772" s="124"/>
      <c r="F772" s="124"/>
      <c r="G772" s="124"/>
      <c r="H772" s="124"/>
      <c r="I772" s="124"/>
      <c r="J772" s="124"/>
      <c r="K772" s="401"/>
      <c r="L772" s="402"/>
      <c r="M772" s="402"/>
      <c r="N772" s="402"/>
      <c r="O772" s="402"/>
      <c r="P772" s="402"/>
      <c r="Q772" s="402"/>
      <c r="R772" s="124"/>
      <c r="S772" s="124"/>
    </row>
    <row r="773" spans="1:19" ht="12.75" customHeight="1">
      <c r="A773" s="399"/>
      <c r="B773" s="400"/>
      <c r="C773" s="124"/>
      <c r="D773" s="124"/>
      <c r="E773" s="124"/>
      <c r="F773" s="124"/>
      <c r="G773" s="124"/>
      <c r="H773" s="124"/>
      <c r="I773" s="124"/>
      <c r="J773" s="124"/>
      <c r="K773" s="401"/>
      <c r="L773" s="402"/>
      <c r="M773" s="402"/>
      <c r="N773" s="402"/>
      <c r="O773" s="402"/>
      <c r="P773" s="402"/>
      <c r="Q773" s="402"/>
      <c r="R773" s="124"/>
      <c r="S773" s="124"/>
    </row>
    <row r="774" spans="1:19" ht="12.75" customHeight="1">
      <c r="A774" s="399"/>
      <c r="B774" s="400"/>
      <c r="C774" s="124"/>
      <c r="D774" s="124"/>
      <c r="E774" s="124"/>
      <c r="F774" s="124"/>
      <c r="G774" s="124"/>
      <c r="H774" s="124"/>
      <c r="I774" s="124"/>
      <c r="J774" s="124"/>
      <c r="K774" s="401"/>
      <c r="L774" s="402"/>
      <c r="M774" s="402"/>
      <c r="N774" s="402"/>
      <c r="O774" s="402"/>
      <c r="P774" s="402"/>
      <c r="Q774" s="402"/>
      <c r="R774" s="124"/>
      <c r="S774" s="124"/>
    </row>
    <row r="775" spans="1:19" ht="12.75" customHeight="1">
      <c r="A775" s="399"/>
      <c r="B775" s="400"/>
      <c r="C775" s="124"/>
      <c r="D775" s="124"/>
      <c r="E775" s="124"/>
      <c r="F775" s="124"/>
      <c r="G775" s="124"/>
      <c r="H775" s="124"/>
      <c r="I775" s="124"/>
      <c r="J775" s="124"/>
      <c r="K775" s="401"/>
      <c r="L775" s="402"/>
      <c r="M775" s="402"/>
      <c r="N775" s="402"/>
      <c r="O775" s="402"/>
      <c r="P775" s="402"/>
      <c r="Q775" s="402"/>
      <c r="R775" s="124"/>
      <c r="S775" s="124"/>
    </row>
    <row r="776" spans="1:19" ht="12.75" customHeight="1">
      <c r="A776" s="399"/>
      <c r="B776" s="400"/>
      <c r="C776" s="124"/>
      <c r="D776" s="124"/>
      <c r="E776" s="124"/>
      <c r="F776" s="124"/>
      <c r="G776" s="124"/>
      <c r="H776" s="124"/>
      <c r="I776" s="124"/>
      <c r="J776" s="124"/>
      <c r="K776" s="401"/>
      <c r="L776" s="402"/>
      <c r="M776" s="402"/>
      <c r="N776" s="402"/>
      <c r="O776" s="402"/>
      <c r="P776" s="402"/>
      <c r="Q776" s="402"/>
      <c r="R776" s="124"/>
      <c r="S776" s="124"/>
    </row>
    <row r="777" spans="1:19" ht="12.75" customHeight="1">
      <c r="A777" s="399"/>
      <c r="B777" s="400"/>
      <c r="C777" s="124"/>
      <c r="D777" s="124"/>
      <c r="E777" s="124"/>
      <c r="F777" s="124"/>
      <c r="G777" s="124"/>
      <c r="H777" s="124"/>
      <c r="I777" s="124"/>
      <c r="J777" s="124"/>
      <c r="K777" s="401"/>
      <c r="L777" s="402"/>
      <c r="M777" s="402"/>
      <c r="N777" s="402"/>
      <c r="O777" s="402"/>
      <c r="P777" s="402"/>
      <c r="Q777" s="402"/>
      <c r="R777" s="124"/>
      <c r="S777" s="124"/>
    </row>
    <row r="778" spans="1:19" ht="12.75" customHeight="1">
      <c r="A778" s="399"/>
      <c r="B778" s="400"/>
      <c r="C778" s="124"/>
      <c r="D778" s="124"/>
      <c r="E778" s="124"/>
      <c r="F778" s="124"/>
      <c r="G778" s="124"/>
      <c r="H778" s="124"/>
      <c r="I778" s="124"/>
      <c r="J778" s="124"/>
      <c r="K778" s="401"/>
      <c r="L778" s="402"/>
      <c r="M778" s="402"/>
      <c r="N778" s="402"/>
      <c r="O778" s="402"/>
      <c r="P778" s="402"/>
      <c r="Q778" s="402"/>
      <c r="R778" s="124"/>
      <c r="S778" s="124"/>
    </row>
    <row r="779" spans="1:19" ht="12.75" customHeight="1">
      <c r="A779" s="399"/>
      <c r="B779" s="400"/>
      <c r="C779" s="124"/>
      <c r="D779" s="124"/>
      <c r="E779" s="124"/>
      <c r="F779" s="124"/>
      <c r="G779" s="124"/>
      <c r="H779" s="124"/>
      <c r="I779" s="124"/>
      <c r="J779" s="124"/>
      <c r="K779" s="401"/>
      <c r="L779" s="402"/>
      <c r="M779" s="402"/>
      <c r="N779" s="402"/>
      <c r="O779" s="402"/>
      <c r="P779" s="402"/>
      <c r="Q779" s="402"/>
      <c r="R779" s="124"/>
      <c r="S779" s="124"/>
    </row>
    <row r="780" spans="1:19" ht="12.75" customHeight="1">
      <c r="A780" s="399"/>
      <c r="B780" s="400"/>
      <c r="C780" s="124"/>
      <c r="D780" s="124"/>
      <c r="E780" s="124"/>
      <c r="F780" s="124"/>
      <c r="G780" s="124"/>
      <c r="H780" s="124"/>
      <c r="I780" s="124"/>
      <c r="J780" s="124"/>
      <c r="K780" s="401"/>
      <c r="L780" s="402"/>
      <c r="M780" s="402"/>
      <c r="N780" s="402"/>
      <c r="O780" s="402"/>
      <c r="P780" s="402"/>
      <c r="Q780" s="402"/>
      <c r="R780" s="124"/>
      <c r="S780" s="124"/>
    </row>
    <row r="781" spans="1:19" ht="12.75" customHeight="1">
      <c r="A781" s="399"/>
      <c r="B781" s="400"/>
      <c r="C781" s="124"/>
      <c r="D781" s="124"/>
      <c r="E781" s="124"/>
      <c r="F781" s="124"/>
      <c r="G781" s="124"/>
      <c r="H781" s="124"/>
      <c r="I781" s="124"/>
      <c r="J781" s="124"/>
      <c r="K781" s="401"/>
      <c r="L781" s="402"/>
      <c r="M781" s="402"/>
      <c r="N781" s="402"/>
      <c r="O781" s="402"/>
      <c r="P781" s="402"/>
      <c r="Q781" s="402"/>
      <c r="R781" s="124"/>
      <c r="S781" s="124"/>
    </row>
    <row r="782" spans="1:19" ht="12.75" customHeight="1">
      <c r="A782" s="399"/>
      <c r="B782" s="400"/>
      <c r="C782" s="124"/>
      <c r="D782" s="124"/>
      <c r="E782" s="124"/>
      <c r="F782" s="124"/>
      <c r="G782" s="124"/>
      <c r="H782" s="124"/>
      <c r="I782" s="124"/>
      <c r="J782" s="124"/>
      <c r="K782" s="401"/>
      <c r="L782" s="402"/>
      <c r="M782" s="402"/>
      <c r="N782" s="402"/>
      <c r="O782" s="402"/>
      <c r="P782" s="402"/>
      <c r="Q782" s="402"/>
      <c r="R782" s="124"/>
      <c r="S782" s="124"/>
    </row>
    <row r="783" spans="1:19" ht="12.75" customHeight="1">
      <c r="A783" s="399"/>
      <c r="B783" s="400"/>
      <c r="C783" s="124"/>
      <c r="D783" s="124"/>
      <c r="E783" s="124"/>
      <c r="F783" s="124"/>
      <c r="G783" s="124"/>
      <c r="H783" s="124"/>
      <c r="I783" s="124"/>
      <c r="J783" s="124"/>
      <c r="K783" s="401"/>
      <c r="L783" s="402"/>
      <c r="M783" s="402"/>
      <c r="N783" s="402"/>
      <c r="O783" s="402"/>
      <c r="P783" s="402"/>
      <c r="Q783" s="402"/>
      <c r="R783" s="124"/>
      <c r="S783" s="124"/>
    </row>
    <row r="784" spans="1:19" ht="12.75" customHeight="1">
      <c r="A784" s="399"/>
      <c r="B784" s="400"/>
      <c r="C784" s="124"/>
      <c r="D784" s="124"/>
      <c r="E784" s="124"/>
      <c r="F784" s="124"/>
      <c r="G784" s="124"/>
      <c r="H784" s="124"/>
      <c r="I784" s="124"/>
      <c r="J784" s="124"/>
      <c r="K784" s="401"/>
      <c r="L784" s="402"/>
      <c r="M784" s="402"/>
      <c r="N784" s="402"/>
      <c r="O784" s="402"/>
      <c r="P784" s="402"/>
      <c r="Q784" s="402"/>
      <c r="R784" s="124"/>
      <c r="S784" s="124"/>
    </row>
    <row r="785" spans="1:19" ht="12.75" customHeight="1">
      <c r="A785" s="399"/>
      <c r="B785" s="400"/>
      <c r="C785" s="124"/>
      <c r="D785" s="124"/>
      <c r="E785" s="124"/>
      <c r="F785" s="124"/>
      <c r="G785" s="124"/>
      <c r="H785" s="124"/>
      <c r="I785" s="124"/>
      <c r="J785" s="124"/>
      <c r="K785" s="401"/>
      <c r="L785" s="402"/>
      <c r="M785" s="402"/>
      <c r="N785" s="402"/>
      <c r="O785" s="402"/>
      <c r="P785" s="402"/>
      <c r="Q785" s="402"/>
      <c r="R785" s="124"/>
      <c r="S785" s="124"/>
    </row>
    <row r="786" spans="1:19" ht="12.75" customHeight="1">
      <c r="A786" s="399"/>
      <c r="B786" s="400"/>
      <c r="C786" s="124"/>
      <c r="D786" s="124"/>
      <c r="E786" s="124"/>
      <c r="F786" s="124"/>
      <c r="G786" s="124"/>
      <c r="H786" s="124"/>
      <c r="I786" s="124"/>
      <c r="J786" s="124"/>
      <c r="K786" s="401"/>
      <c r="L786" s="402"/>
      <c r="M786" s="402"/>
      <c r="N786" s="402"/>
      <c r="O786" s="402"/>
      <c r="P786" s="402"/>
      <c r="Q786" s="402"/>
      <c r="R786" s="124"/>
      <c r="S786" s="124"/>
    </row>
    <row r="787" spans="1:19" ht="12.75" customHeight="1">
      <c r="A787" s="399"/>
      <c r="B787" s="400"/>
      <c r="C787" s="124"/>
      <c r="D787" s="124"/>
      <c r="E787" s="124"/>
      <c r="F787" s="124"/>
      <c r="G787" s="124"/>
      <c r="H787" s="124"/>
      <c r="I787" s="124"/>
      <c r="J787" s="124"/>
      <c r="K787" s="401"/>
      <c r="L787" s="402"/>
      <c r="M787" s="402"/>
      <c r="N787" s="402"/>
      <c r="O787" s="402"/>
      <c r="P787" s="402"/>
      <c r="Q787" s="402"/>
      <c r="R787" s="124"/>
      <c r="S787" s="124"/>
    </row>
    <row r="788" spans="1:19" ht="12.75" customHeight="1">
      <c r="A788" s="399"/>
      <c r="B788" s="400"/>
      <c r="C788" s="124"/>
      <c r="D788" s="124"/>
      <c r="E788" s="124"/>
      <c r="F788" s="124"/>
      <c r="G788" s="124"/>
      <c r="H788" s="124"/>
      <c r="I788" s="124"/>
      <c r="J788" s="124"/>
      <c r="K788" s="401"/>
      <c r="L788" s="402"/>
      <c r="M788" s="402"/>
      <c r="N788" s="402"/>
      <c r="O788" s="402"/>
      <c r="P788" s="402"/>
      <c r="Q788" s="402"/>
      <c r="R788" s="124"/>
      <c r="S788" s="124"/>
    </row>
    <row r="789" spans="1:19" ht="12.75" customHeight="1">
      <c r="A789" s="399"/>
      <c r="B789" s="400"/>
      <c r="C789" s="124"/>
      <c r="D789" s="124"/>
      <c r="E789" s="124"/>
      <c r="F789" s="124"/>
      <c r="G789" s="124"/>
      <c r="H789" s="124"/>
      <c r="I789" s="124"/>
      <c r="J789" s="124"/>
      <c r="K789" s="401"/>
      <c r="L789" s="402"/>
      <c r="M789" s="402"/>
      <c r="N789" s="402"/>
      <c r="O789" s="402"/>
      <c r="P789" s="402"/>
      <c r="Q789" s="402"/>
      <c r="R789" s="124"/>
      <c r="S789" s="124"/>
    </row>
    <row r="790" spans="1:19" ht="12.75" customHeight="1">
      <c r="A790" s="399"/>
      <c r="B790" s="400"/>
      <c r="C790" s="124"/>
      <c r="D790" s="124"/>
      <c r="E790" s="124"/>
      <c r="F790" s="124"/>
      <c r="G790" s="124"/>
      <c r="H790" s="124"/>
      <c r="I790" s="124"/>
      <c r="J790" s="124"/>
      <c r="K790" s="401"/>
      <c r="L790" s="402"/>
      <c r="M790" s="402"/>
      <c r="N790" s="402"/>
      <c r="O790" s="402"/>
      <c r="P790" s="402"/>
      <c r="Q790" s="402"/>
      <c r="R790" s="124"/>
      <c r="S790" s="124"/>
    </row>
    <row r="791" spans="1:19" ht="12.75" customHeight="1">
      <c r="A791" s="399"/>
      <c r="B791" s="400"/>
      <c r="C791" s="124"/>
      <c r="D791" s="124"/>
      <c r="E791" s="124"/>
      <c r="F791" s="124"/>
      <c r="G791" s="124"/>
      <c r="H791" s="124"/>
      <c r="I791" s="124"/>
      <c r="J791" s="124"/>
      <c r="K791" s="401"/>
      <c r="L791" s="402"/>
      <c r="M791" s="402"/>
      <c r="N791" s="402"/>
      <c r="O791" s="402"/>
      <c r="P791" s="402"/>
      <c r="Q791" s="402"/>
      <c r="R791" s="124"/>
      <c r="S791" s="124"/>
    </row>
    <row r="792" spans="1:19" ht="12.75" customHeight="1">
      <c r="A792" s="399"/>
      <c r="B792" s="400"/>
      <c r="C792" s="124"/>
      <c r="D792" s="124"/>
      <c r="E792" s="124"/>
      <c r="F792" s="124"/>
      <c r="G792" s="124"/>
      <c r="H792" s="124"/>
      <c r="I792" s="124"/>
      <c r="J792" s="124"/>
      <c r="K792" s="401"/>
      <c r="L792" s="402"/>
      <c r="M792" s="402"/>
      <c r="N792" s="402"/>
      <c r="O792" s="402"/>
      <c r="P792" s="402"/>
      <c r="Q792" s="402"/>
      <c r="R792" s="124"/>
      <c r="S792" s="124"/>
    </row>
    <row r="793" spans="1:19" ht="12.75" customHeight="1">
      <c r="A793" s="399"/>
      <c r="B793" s="400"/>
      <c r="C793" s="124"/>
      <c r="D793" s="124"/>
      <c r="E793" s="124"/>
      <c r="F793" s="124"/>
      <c r="G793" s="124"/>
      <c r="H793" s="124"/>
      <c r="I793" s="124"/>
      <c r="J793" s="124"/>
      <c r="K793" s="401"/>
      <c r="L793" s="402"/>
      <c r="M793" s="402"/>
      <c r="N793" s="402"/>
      <c r="O793" s="402"/>
      <c r="P793" s="402"/>
      <c r="Q793" s="402"/>
      <c r="R793" s="124"/>
      <c r="S793" s="124"/>
    </row>
    <row r="794" spans="1:19" ht="12.75" customHeight="1">
      <c r="A794" s="399"/>
      <c r="B794" s="400"/>
      <c r="C794" s="124"/>
      <c r="D794" s="124"/>
      <c r="E794" s="124"/>
      <c r="F794" s="124"/>
      <c r="G794" s="124"/>
      <c r="H794" s="124"/>
      <c r="I794" s="124"/>
      <c r="J794" s="124"/>
      <c r="K794" s="401"/>
      <c r="L794" s="402"/>
      <c r="M794" s="402"/>
      <c r="N794" s="402"/>
      <c r="O794" s="402"/>
      <c r="P794" s="402"/>
      <c r="Q794" s="402"/>
      <c r="R794" s="124"/>
      <c r="S794" s="124"/>
    </row>
    <row r="795" spans="1:19" ht="12.75" customHeight="1">
      <c r="A795" s="399"/>
      <c r="B795" s="400"/>
      <c r="C795" s="124"/>
      <c r="D795" s="124"/>
      <c r="E795" s="124"/>
      <c r="F795" s="124"/>
      <c r="G795" s="124"/>
      <c r="H795" s="124"/>
      <c r="I795" s="124"/>
      <c r="J795" s="124"/>
      <c r="K795" s="401"/>
      <c r="L795" s="402"/>
      <c r="M795" s="402"/>
      <c r="N795" s="402"/>
      <c r="O795" s="402"/>
      <c r="P795" s="402"/>
      <c r="Q795" s="402"/>
      <c r="R795" s="124"/>
      <c r="S795" s="124"/>
    </row>
    <row r="796" spans="1:19" ht="12.75" customHeight="1">
      <c r="A796" s="399"/>
      <c r="B796" s="400"/>
      <c r="C796" s="124"/>
      <c r="D796" s="124"/>
      <c r="E796" s="124"/>
      <c r="F796" s="124"/>
      <c r="G796" s="124"/>
      <c r="H796" s="124"/>
      <c r="I796" s="124"/>
      <c r="J796" s="124"/>
      <c r="K796" s="401"/>
      <c r="L796" s="402"/>
      <c r="M796" s="402"/>
      <c r="N796" s="402"/>
      <c r="O796" s="402"/>
      <c r="P796" s="402"/>
      <c r="Q796" s="402"/>
      <c r="R796" s="124"/>
      <c r="S796" s="124"/>
    </row>
    <row r="797" spans="1:19" ht="12.75" customHeight="1">
      <c r="A797" s="399"/>
      <c r="B797" s="400"/>
      <c r="C797" s="124"/>
      <c r="D797" s="124"/>
      <c r="E797" s="124"/>
      <c r="F797" s="124"/>
      <c r="G797" s="124"/>
      <c r="H797" s="124"/>
      <c r="I797" s="124"/>
      <c r="J797" s="124"/>
      <c r="K797" s="401"/>
      <c r="L797" s="402"/>
      <c r="M797" s="402"/>
      <c r="N797" s="402"/>
      <c r="O797" s="402"/>
      <c r="P797" s="402"/>
      <c r="Q797" s="402"/>
      <c r="R797" s="124"/>
      <c r="S797" s="124"/>
    </row>
    <row r="798" spans="1:19" ht="12.75" customHeight="1">
      <c r="A798" s="399"/>
      <c r="B798" s="400"/>
      <c r="C798" s="124"/>
      <c r="D798" s="124"/>
      <c r="E798" s="124"/>
      <c r="F798" s="124"/>
      <c r="G798" s="124"/>
      <c r="H798" s="124"/>
      <c r="I798" s="124"/>
      <c r="J798" s="124"/>
      <c r="K798" s="401"/>
      <c r="L798" s="402"/>
      <c r="M798" s="402"/>
      <c r="N798" s="402"/>
      <c r="O798" s="402"/>
      <c r="P798" s="402"/>
      <c r="Q798" s="402"/>
      <c r="R798" s="124"/>
      <c r="S798" s="124"/>
    </row>
    <row r="799" spans="1:19" ht="12.75" customHeight="1">
      <c r="A799" s="399"/>
      <c r="B799" s="400"/>
      <c r="C799" s="124"/>
      <c r="D799" s="124"/>
      <c r="E799" s="124"/>
      <c r="F799" s="124"/>
      <c r="G799" s="124"/>
      <c r="H799" s="124"/>
      <c r="I799" s="124"/>
      <c r="J799" s="124"/>
      <c r="K799" s="401"/>
      <c r="L799" s="402"/>
      <c r="M799" s="402"/>
      <c r="N799" s="402"/>
      <c r="O799" s="402"/>
      <c r="P799" s="402"/>
      <c r="Q799" s="402"/>
      <c r="R799" s="124"/>
      <c r="S799" s="124"/>
    </row>
    <row r="800" spans="1:19" ht="12.75" customHeight="1">
      <c r="A800" s="399"/>
      <c r="B800" s="400"/>
      <c r="C800" s="124"/>
      <c r="D800" s="124"/>
      <c r="E800" s="124"/>
      <c r="F800" s="124"/>
      <c r="G800" s="124"/>
      <c r="H800" s="124"/>
      <c r="I800" s="124"/>
      <c r="J800" s="124"/>
      <c r="K800" s="401"/>
      <c r="L800" s="402"/>
      <c r="M800" s="402"/>
      <c r="N800" s="402"/>
      <c r="O800" s="402"/>
      <c r="P800" s="402"/>
      <c r="Q800" s="402"/>
      <c r="R800" s="124"/>
      <c r="S800" s="124"/>
    </row>
    <row r="801" spans="1:19" ht="12.75" customHeight="1">
      <c r="A801" s="399"/>
      <c r="B801" s="400"/>
      <c r="C801" s="124"/>
      <c r="D801" s="124"/>
      <c r="E801" s="124"/>
      <c r="F801" s="124"/>
      <c r="G801" s="124"/>
      <c r="H801" s="124"/>
      <c r="I801" s="124"/>
      <c r="J801" s="124"/>
      <c r="K801" s="401"/>
      <c r="L801" s="402"/>
      <c r="M801" s="402"/>
      <c r="N801" s="402"/>
      <c r="O801" s="402"/>
      <c r="P801" s="402"/>
      <c r="Q801" s="402"/>
      <c r="R801" s="124"/>
      <c r="S801" s="124"/>
    </row>
    <row r="802" spans="1:19" ht="12.75" customHeight="1">
      <c r="A802" s="399"/>
      <c r="B802" s="400"/>
      <c r="C802" s="124"/>
      <c r="D802" s="124"/>
      <c r="E802" s="124"/>
      <c r="F802" s="124"/>
      <c r="G802" s="124"/>
      <c r="H802" s="124"/>
      <c r="I802" s="124"/>
      <c r="J802" s="124"/>
      <c r="K802" s="401"/>
      <c r="L802" s="402"/>
      <c r="M802" s="402"/>
      <c r="N802" s="402"/>
      <c r="O802" s="402"/>
      <c r="P802" s="402"/>
      <c r="Q802" s="402"/>
      <c r="R802" s="124"/>
      <c r="S802" s="124"/>
    </row>
    <row r="803" spans="1:19" ht="12.75" customHeight="1">
      <c r="A803" s="399"/>
      <c r="B803" s="400"/>
      <c r="C803" s="124"/>
      <c r="D803" s="124"/>
      <c r="E803" s="124"/>
      <c r="F803" s="124"/>
      <c r="G803" s="124"/>
      <c r="H803" s="124"/>
      <c r="I803" s="124"/>
      <c r="J803" s="124"/>
      <c r="K803" s="401"/>
      <c r="L803" s="402"/>
      <c r="M803" s="402"/>
      <c r="N803" s="402"/>
      <c r="O803" s="402"/>
      <c r="P803" s="402"/>
      <c r="Q803" s="402"/>
      <c r="R803" s="124"/>
      <c r="S803" s="124"/>
    </row>
    <row r="804" spans="1:19" ht="12.75" customHeight="1">
      <c r="A804" s="399"/>
      <c r="B804" s="400"/>
      <c r="C804" s="124"/>
      <c r="D804" s="124"/>
      <c r="E804" s="124"/>
      <c r="F804" s="124"/>
      <c r="G804" s="124"/>
      <c r="H804" s="124"/>
      <c r="I804" s="124"/>
      <c r="J804" s="124"/>
      <c r="K804" s="401"/>
      <c r="L804" s="402"/>
      <c r="M804" s="402"/>
      <c r="N804" s="402"/>
      <c r="O804" s="402"/>
      <c r="P804" s="402"/>
      <c r="Q804" s="402"/>
      <c r="R804" s="124"/>
      <c r="S804" s="124"/>
    </row>
    <row r="805" spans="1:19" ht="12.75" customHeight="1">
      <c r="A805" s="399"/>
      <c r="B805" s="400"/>
      <c r="C805" s="124"/>
      <c r="D805" s="124"/>
      <c r="E805" s="124"/>
      <c r="F805" s="124"/>
      <c r="G805" s="124"/>
      <c r="H805" s="124"/>
      <c r="I805" s="124"/>
      <c r="J805" s="124"/>
      <c r="K805" s="401"/>
      <c r="L805" s="402"/>
      <c r="M805" s="402"/>
      <c r="N805" s="402"/>
      <c r="O805" s="402"/>
      <c r="P805" s="402"/>
      <c r="Q805" s="402"/>
      <c r="R805" s="124"/>
      <c r="S805" s="124"/>
    </row>
    <row r="806" spans="1:19" ht="12.75" customHeight="1">
      <c r="A806" s="399"/>
      <c r="B806" s="400"/>
      <c r="C806" s="124"/>
      <c r="D806" s="124"/>
      <c r="E806" s="124"/>
      <c r="F806" s="124"/>
      <c r="G806" s="124"/>
      <c r="H806" s="124"/>
      <c r="I806" s="124"/>
      <c r="J806" s="124"/>
      <c r="K806" s="401"/>
      <c r="L806" s="402"/>
      <c r="M806" s="402"/>
      <c r="N806" s="402"/>
      <c r="O806" s="402"/>
      <c r="P806" s="402"/>
      <c r="Q806" s="402"/>
      <c r="R806" s="124"/>
      <c r="S806" s="124"/>
    </row>
    <row r="807" spans="1:19" ht="12.75" customHeight="1">
      <c r="A807" s="399"/>
      <c r="B807" s="400"/>
      <c r="C807" s="124"/>
      <c r="D807" s="124"/>
      <c r="E807" s="124"/>
      <c r="F807" s="124"/>
      <c r="G807" s="124"/>
      <c r="H807" s="124"/>
      <c r="I807" s="124"/>
      <c r="J807" s="124"/>
      <c r="K807" s="401"/>
      <c r="L807" s="402"/>
      <c r="M807" s="402"/>
      <c r="N807" s="402"/>
      <c r="O807" s="402"/>
      <c r="P807" s="402"/>
      <c r="Q807" s="402"/>
      <c r="R807" s="124"/>
      <c r="S807" s="124"/>
    </row>
    <row r="808" spans="1:19" ht="12.75" customHeight="1">
      <c r="A808" s="399"/>
      <c r="B808" s="400"/>
      <c r="C808" s="124"/>
      <c r="D808" s="124"/>
      <c r="E808" s="124"/>
      <c r="F808" s="124"/>
      <c r="G808" s="124"/>
      <c r="H808" s="124"/>
      <c r="I808" s="124"/>
      <c r="J808" s="124"/>
      <c r="K808" s="401"/>
      <c r="L808" s="402"/>
      <c r="M808" s="402"/>
      <c r="N808" s="402"/>
      <c r="O808" s="402"/>
      <c r="P808" s="402"/>
      <c r="Q808" s="402"/>
      <c r="R808" s="124"/>
      <c r="S808" s="124"/>
    </row>
    <row r="809" spans="1:19" ht="12.75" customHeight="1">
      <c r="A809" s="399"/>
      <c r="B809" s="400"/>
      <c r="C809" s="124"/>
      <c r="D809" s="124"/>
      <c r="E809" s="124"/>
      <c r="F809" s="124"/>
      <c r="G809" s="124"/>
      <c r="H809" s="124"/>
      <c r="I809" s="124"/>
      <c r="J809" s="124"/>
      <c r="K809" s="401"/>
      <c r="L809" s="402"/>
      <c r="M809" s="402"/>
      <c r="N809" s="402"/>
      <c r="O809" s="402"/>
      <c r="P809" s="402"/>
      <c r="Q809" s="402"/>
      <c r="R809" s="124"/>
      <c r="S809" s="124"/>
    </row>
    <row r="810" spans="1:19" ht="12.75" customHeight="1">
      <c r="A810" s="399"/>
      <c r="B810" s="400"/>
      <c r="C810" s="124"/>
      <c r="D810" s="124"/>
      <c r="E810" s="124"/>
      <c r="F810" s="124"/>
      <c r="G810" s="124"/>
      <c r="H810" s="124"/>
      <c r="I810" s="124"/>
      <c r="J810" s="124"/>
      <c r="K810" s="401"/>
      <c r="L810" s="402"/>
      <c r="M810" s="402"/>
      <c r="N810" s="402"/>
      <c r="O810" s="402"/>
      <c r="P810" s="402"/>
      <c r="Q810" s="402"/>
      <c r="R810" s="124"/>
      <c r="S810" s="124"/>
    </row>
    <row r="811" spans="1:19" ht="12.75" customHeight="1">
      <c r="A811" s="399"/>
      <c r="B811" s="400"/>
      <c r="C811" s="124"/>
      <c r="D811" s="124"/>
      <c r="E811" s="124"/>
      <c r="F811" s="124"/>
      <c r="G811" s="124"/>
      <c r="H811" s="124"/>
      <c r="I811" s="124"/>
      <c r="J811" s="124"/>
      <c r="K811" s="401"/>
      <c r="L811" s="402"/>
      <c r="M811" s="402"/>
      <c r="N811" s="402"/>
      <c r="O811" s="402"/>
      <c r="P811" s="402"/>
      <c r="Q811" s="402"/>
      <c r="R811" s="124"/>
      <c r="S811" s="124"/>
    </row>
    <row r="812" spans="1:19" ht="12.75" customHeight="1">
      <c r="A812" s="399"/>
      <c r="B812" s="400"/>
      <c r="C812" s="124"/>
      <c r="D812" s="124"/>
      <c r="E812" s="124"/>
      <c r="F812" s="124"/>
      <c r="G812" s="124"/>
      <c r="H812" s="124"/>
      <c r="I812" s="124"/>
      <c r="J812" s="124"/>
      <c r="K812" s="401"/>
      <c r="L812" s="402"/>
      <c r="M812" s="402"/>
      <c r="N812" s="402"/>
      <c r="O812" s="402"/>
      <c r="P812" s="402"/>
      <c r="Q812" s="402"/>
      <c r="R812" s="124"/>
      <c r="S812" s="124"/>
    </row>
    <row r="813" spans="1:19" ht="12.75" customHeight="1">
      <c r="A813" s="399"/>
      <c r="B813" s="400"/>
      <c r="C813" s="124"/>
      <c r="D813" s="124"/>
      <c r="E813" s="124"/>
      <c r="F813" s="124"/>
      <c r="G813" s="124"/>
      <c r="H813" s="124"/>
      <c r="I813" s="124"/>
      <c r="J813" s="124"/>
      <c r="K813" s="401"/>
      <c r="L813" s="402"/>
      <c r="M813" s="402"/>
      <c r="N813" s="402"/>
      <c r="O813" s="402"/>
      <c r="P813" s="402"/>
      <c r="Q813" s="402"/>
      <c r="R813" s="124"/>
      <c r="S813" s="124"/>
    </row>
    <row r="814" spans="1:19" ht="12.75" customHeight="1">
      <c r="A814" s="399"/>
      <c r="B814" s="400"/>
      <c r="C814" s="124"/>
      <c r="D814" s="124"/>
      <c r="E814" s="124"/>
      <c r="F814" s="124"/>
      <c r="G814" s="124"/>
      <c r="H814" s="124"/>
      <c r="I814" s="124"/>
      <c r="J814" s="124"/>
      <c r="K814" s="401"/>
      <c r="L814" s="402"/>
      <c r="M814" s="402"/>
      <c r="N814" s="402"/>
      <c r="O814" s="402"/>
      <c r="P814" s="402"/>
      <c r="Q814" s="402"/>
      <c r="R814" s="124"/>
      <c r="S814" s="124"/>
    </row>
    <row r="815" spans="1:19" ht="12.75" customHeight="1">
      <c r="A815" s="399"/>
      <c r="B815" s="400"/>
      <c r="C815" s="124"/>
      <c r="D815" s="124"/>
      <c r="E815" s="124"/>
      <c r="F815" s="124"/>
      <c r="G815" s="124"/>
      <c r="H815" s="124"/>
      <c r="I815" s="124"/>
      <c r="J815" s="124"/>
      <c r="K815" s="401"/>
      <c r="L815" s="402"/>
      <c r="M815" s="402"/>
      <c r="N815" s="402"/>
      <c r="O815" s="402"/>
      <c r="P815" s="402"/>
      <c r="Q815" s="402"/>
      <c r="R815" s="124"/>
      <c r="S815" s="124"/>
    </row>
    <row r="816" spans="1:19" ht="12.75" customHeight="1">
      <c r="A816" s="399"/>
      <c r="B816" s="400"/>
      <c r="C816" s="124"/>
      <c r="D816" s="124"/>
      <c r="E816" s="124"/>
      <c r="F816" s="124"/>
      <c r="G816" s="124"/>
      <c r="H816" s="124"/>
      <c r="I816" s="124"/>
      <c r="J816" s="124"/>
      <c r="K816" s="401"/>
      <c r="L816" s="402"/>
      <c r="M816" s="402"/>
      <c r="N816" s="402"/>
      <c r="O816" s="402"/>
      <c r="P816" s="402"/>
      <c r="Q816" s="402"/>
      <c r="R816" s="124"/>
      <c r="S816" s="124"/>
    </row>
    <row r="817" spans="1:19" ht="12.75" customHeight="1">
      <c r="A817" s="399"/>
      <c r="B817" s="400"/>
      <c r="C817" s="124"/>
      <c r="D817" s="124"/>
      <c r="E817" s="124"/>
      <c r="F817" s="124"/>
      <c r="G817" s="124"/>
      <c r="H817" s="124"/>
      <c r="I817" s="124"/>
      <c r="J817" s="124"/>
      <c r="K817" s="401"/>
      <c r="L817" s="402"/>
      <c r="M817" s="402"/>
      <c r="N817" s="402"/>
      <c r="O817" s="402"/>
      <c r="P817" s="402"/>
      <c r="Q817" s="402"/>
      <c r="R817" s="124"/>
      <c r="S817" s="124"/>
    </row>
    <row r="818" spans="1:19" ht="12.75" customHeight="1">
      <c r="A818" s="399"/>
      <c r="B818" s="400"/>
      <c r="C818" s="124"/>
      <c r="D818" s="124"/>
      <c r="E818" s="124"/>
      <c r="F818" s="124"/>
      <c r="G818" s="124"/>
      <c r="H818" s="124"/>
      <c r="I818" s="124"/>
      <c r="J818" s="124"/>
      <c r="K818" s="401"/>
      <c r="L818" s="402"/>
      <c r="M818" s="402"/>
      <c r="N818" s="402"/>
      <c r="O818" s="402"/>
      <c r="P818" s="402"/>
      <c r="Q818" s="402"/>
      <c r="R818" s="124"/>
      <c r="S818" s="124"/>
    </row>
    <row r="819" spans="1:19" ht="12.75" customHeight="1">
      <c r="A819" s="399"/>
      <c r="B819" s="400"/>
      <c r="C819" s="124"/>
      <c r="D819" s="124"/>
      <c r="E819" s="124"/>
      <c r="F819" s="124"/>
      <c r="G819" s="124"/>
      <c r="H819" s="124"/>
      <c r="I819" s="124"/>
      <c r="J819" s="124"/>
      <c r="K819" s="401"/>
      <c r="L819" s="402"/>
      <c r="M819" s="402"/>
      <c r="N819" s="402"/>
      <c r="O819" s="402"/>
      <c r="P819" s="402"/>
      <c r="Q819" s="402"/>
      <c r="R819" s="124"/>
      <c r="S819" s="124"/>
    </row>
    <row r="820" spans="1:19" ht="12.75" customHeight="1">
      <c r="A820" s="399"/>
      <c r="B820" s="400"/>
      <c r="C820" s="124"/>
      <c r="D820" s="124"/>
      <c r="E820" s="124"/>
      <c r="F820" s="124"/>
      <c r="G820" s="124"/>
      <c r="H820" s="124"/>
      <c r="I820" s="124"/>
      <c r="J820" s="124"/>
      <c r="K820" s="401"/>
      <c r="L820" s="402"/>
      <c r="M820" s="402"/>
      <c r="N820" s="402"/>
      <c r="O820" s="402"/>
      <c r="P820" s="402"/>
      <c r="Q820" s="402"/>
      <c r="R820" s="124"/>
      <c r="S820" s="124"/>
    </row>
    <row r="821" spans="1:19" ht="12.75" customHeight="1">
      <c r="A821" s="399"/>
      <c r="B821" s="400"/>
      <c r="C821" s="124"/>
      <c r="D821" s="124"/>
      <c r="E821" s="124"/>
      <c r="F821" s="124"/>
      <c r="G821" s="124"/>
      <c r="H821" s="124"/>
      <c r="I821" s="124"/>
      <c r="J821" s="124"/>
      <c r="K821" s="401"/>
      <c r="L821" s="402"/>
      <c r="M821" s="402"/>
      <c r="N821" s="402"/>
      <c r="O821" s="402"/>
      <c r="P821" s="402"/>
      <c r="Q821" s="402"/>
      <c r="R821" s="124"/>
      <c r="S821" s="124"/>
    </row>
    <row r="822" spans="1:19" ht="12.75" customHeight="1">
      <c r="A822" s="399"/>
      <c r="B822" s="400"/>
      <c r="C822" s="124"/>
      <c r="D822" s="124"/>
      <c r="E822" s="124"/>
      <c r="F822" s="124"/>
      <c r="G822" s="124"/>
      <c r="H822" s="124"/>
      <c r="I822" s="124"/>
      <c r="J822" s="124"/>
      <c r="K822" s="401"/>
      <c r="L822" s="402"/>
      <c r="M822" s="402"/>
      <c r="N822" s="402"/>
      <c r="O822" s="402"/>
      <c r="P822" s="402"/>
      <c r="Q822" s="402"/>
      <c r="R822" s="124"/>
      <c r="S822" s="124"/>
    </row>
    <row r="823" spans="1:19" ht="12.75" customHeight="1">
      <c r="A823" s="399"/>
      <c r="B823" s="400"/>
      <c r="C823" s="124"/>
      <c r="D823" s="124"/>
      <c r="E823" s="124"/>
      <c r="F823" s="124"/>
      <c r="G823" s="124"/>
      <c r="H823" s="124"/>
      <c r="I823" s="124"/>
      <c r="J823" s="124"/>
      <c r="K823" s="401"/>
      <c r="L823" s="402"/>
      <c r="M823" s="402"/>
      <c r="N823" s="402"/>
      <c r="O823" s="402"/>
      <c r="P823" s="402"/>
      <c r="Q823" s="402"/>
      <c r="R823" s="124"/>
      <c r="S823" s="124"/>
    </row>
    <row r="824" spans="1:19" ht="12.75" customHeight="1">
      <c r="A824" s="399"/>
      <c r="B824" s="400"/>
      <c r="C824" s="124"/>
      <c r="D824" s="124"/>
      <c r="E824" s="124"/>
      <c r="F824" s="124"/>
      <c r="G824" s="124"/>
      <c r="H824" s="124"/>
      <c r="I824" s="124"/>
      <c r="J824" s="124"/>
      <c r="K824" s="401"/>
      <c r="L824" s="402"/>
      <c r="M824" s="402"/>
      <c r="N824" s="402"/>
      <c r="O824" s="402"/>
      <c r="P824" s="402"/>
      <c r="Q824" s="402"/>
      <c r="R824" s="124"/>
      <c r="S824" s="124"/>
    </row>
    <row r="825" spans="1:19" ht="12.75" customHeight="1">
      <c r="A825" s="399"/>
      <c r="B825" s="400"/>
      <c r="C825" s="124"/>
      <c r="D825" s="124"/>
      <c r="E825" s="124"/>
      <c r="F825" s="124"/>
      <c r="G825" s="124"/>
      <c r="H825" s="124"/>
      <c r="I825" s="124"/>
      <c r="J825" s="124"/>
      <c r="K825" s="401"/>
      <c r="L825" s="402"/>
      <c r="M825" s="402"/>
      <c r="N825" s="402"/>
      <c r="O825" s="402"/>
      <c r="P825" s="402"/>
      <c r="Q825" s="402"/>
      <c r="R825" s="124"/>
      <c r="S825" s="124"/>
    </row>
    <row r="826" spans="1:19" ht="12.75" customHeight="1">
      <c r="A826" s="399"/>
      <c r="B826" s="400"/>
      <c r="C826" s="124"/>
      <c r="D826" s="124"/>
      <c r="E826" s="124"/>
      <c r="F826" s="124"/>
      <c r="G826" s="124"/>
      <c r="H826" s="124"/>
      <c r="I826" s="124"/>
      <c r="J826" s="124"/>
      <c r="K826" s="401"/>
      <c r="L826" s="402"/>
      <c r="M826" s="402"/>
      <c r="N826" s="402"/>
      <c r="O826" s="402"/>
      <c r="P826" s="402"/>
      <c r="Q826" s="402"/>
      <c r="R826" s="124"/>
      <c r="S826" s="124"/>
    </row>
    <row r="827" spans="1:19" ht="12.75" customHeight="1">
      <c r="A827" s="399"/>
      <c r="B827" s="400"/>
      <c r="C827" s="124"/>
      <c r="D827" s="124"/>
      <c r="E827" s="124"/>
      <c r="F827" s="124"/>
      <c r="G827" s="124"/>
      <c r="H827" s="124"/>
      <c r="I827" s="124"/>
      <c r="J827" s="124"/>
      <c r="K827" s="401"/>
      <c r="L827" s="402"/>
      <c r="M827" s="402"/>
      <c r="N827" s="402"/>
      <c r="O827" s="402"/>
      <c r="P827" s="402"/>
      <c r="Q827" s="402"/>
      <c r="R827" s="124"/>
      <c r="S827" s="124"/>
    </row>
    <row r="828" spans="1:19" ht="12.75" customHeight="1">
      <c r="A828" s="399"/>
      <c r="B828" s="400"/>
      <c r="C828" s="124"/>
      <c r="D828" s="124"/>
      <c r="E828" s="124"/>
      <c r="F828" s="124"/>
      <c r="G828" s="124"/>
      <c r="H828" s="124"/>
      <c r="I828" s="124"/>
      <c r="J828" s="124"/>
      <c r="K828" s="401"/>
      <c r="L828" s="402"/>
      <c r="M828" s="402"/>
      <c r="N828" s="402"/>
      <c r="O828" s="402"/>
      <c r="P828" s="402"/>
      <c r="Q828" s="402"/>
      <c r="R828" s="124"/>
      <c r="S828" s="124"/>
    </row>
    <row r="829" spans="1:19" ht="12.75" customHeight="1">
      <c r="A829" s="399"/>
      <c r="B829" s="400"/>
      <c r="C829" s="124"/>
      <c r="D829" s="124"/>
      <c r="E829" s="124"/>
      <c r="F829" s="124"/>
      <c r="G829" s="124"/>
      <c r="H829" s="124"/>
      <c r="I829" s="124"/>
      <c r="J829" s="124"/>
      <c r="K829" s="401"/>
      <c r="L829" s="402"/>
      <c r="M829" s="402"/>
      <c r="N829" s="402"/>
      <c r="O829" s="402"/>
      <c r="P829" s="402"/>
      <c r="Q829" s="402"/>
      <c r="R829" s="124"/>
      <c r="S829" s="124"/>
    </row>
    <row r="830" spans="1:19" ht="12.75" customHeight="1">
      <c r="A830" s="399"/>
      <c r="B830" s="400"/>
      <c r="C830" s="124"/>
      <c r="D830" s="124"/>
      <c r="E830" s="124"/>
      <c r="F830" s="124"/>
      <c r="G830" s="124"/>
      <c r="H830" s="124"/>
      <c r="I830" s="124"/>
      <c r="J830" s="124"/>
      <c r="K830" s="401"/>
      <c r="L830" s="402"/>
      <c r="M830" s="402"/>
      <c r="N830" s="402"/>
      <c r="O830" s="402"/>
      <c r="P830" s="402"/>
      <c r="Q830" s="402"/>
      <c r="R830" s="124"/>
      <c r="S830" s="124"/>
    </row>
    <row r="831" spans="1:19" ht="12.75" customHeight="1">
      <c r="A831" s="399"/>
      <c r="B831" s="400"/>
      <c r="C831" s="124"/>
      <c r="D831" s="124"/>
      <c r="E831" s="124"/>
      <c r="F831" s="124"/>
      <c r="G831" s="124"/>
      <c r="H831" s="124"/>
      <c r="I831" s="124"/>
      <c r="J831" s="124"/>
      <c r="K831" s="401"/>
      <c r="L831" s="402"/>
      <c r="M831" s="402"/>
      <c r="N831" s="402"/>
      <c r="O831" s="402"/>
      <c r="P831" s="402"/>
      <c r="Q831" s="402"/>
      <c r="R831" s="124"/>
      <c r="S831" s="124"/>
    </row>
    <row r="832" spans="1:19" ht="12.75" customHeight="1">
      <c r="A832" s="399"/>
      <c r="B832" s="400"/>
      <c r="C832" s="124"/>
      <c r="D832" s="124"/>
      <c r="E832" s="124"/>
      <c r="F832" s="124"/>
      <c r="G832" s="124"/>
      <c r="H832" s="124"/>
      <c r="I832" s="124"/>
      <c r="J832" s="124"/>
      <c r="K832" s="401"/>
      <c r="L832" s="402"/>
      <c r="M832" s="402"/>
      <c r="N832" s="402"/>
      <c r="O832" s="402"/>
      <c r="P832" s="402"/>
      <c r="Q832" s="402"/>
      <c r="R832" s="124"/>
      <c r="S832" s="124"/>
    </row>
    <row r="833" spans="1:19" ht="12.75" customHeight="1">
      <c r="A833" s="399"/>
      <c r="B833" s="400"/>
      <c r="C833" s="124"/>
      <c r="D833" s="124"/>
      <c r="E833" s="124"/>
      <c r="F833" s="124"/>
      <c r="G833" s="124"/>
      <c r="H833" s="124"/>
      <c r="I833" s="124"/>
      <c r="J833" s="124"/>
      <c r="K833" s="401"/>
      <c r="L833" s="402"/>
      <c r="M833" s="402"/>
      <c r="N833" s="402"/>
      <c r="O833" s="402"/>
      <c r="P833" s="402"/>
      <c r="Q833" s="402"/>
      <c r="R833" s="124"/>
      <c r="S833" s="124"/>
    </row>
    <row r="834" spans="1:19" ht="12.75" customHeight="1">
      <c r="A834" s="399"/>
      <c r="B834" s="400"/>
      <c r="C834" s="124"/>
      <c r="D834" s="124"/>
      <c r="E834" s="124"/>
      <c r="F834" s="124"/>
      <c r="G834" s="124"/>
      <c r="H834" s="124"/>
      <c r="I834" s="124"/>
      <c r="J834" s="124"/>
      <c r="K834" s="401"/>
      <c r="L834" s="402"/>
      <c r="M834" s="402"/>
      <c r="N834" s="402"/>
      <c r="O834" s="402"/>
      <c r="P834" s="402"/>
      <c r="Q834" s="402"/>
      <c r="R834" s="124"/>
      <c r="S834" s="124"/>
    </row>
    <row r="835" spans="1:19" ht="12.75" customHeight="1">
      <c r="A835" s="399"/>
      <c r="B835" s="400"/>
      <c r="C835" s="124"/>
      <c r="D835" s="124"/>
      <c r="E835" s="124"/>
      <c r="F835" s="124"/>
      <c r="G835" s="124"/>
      <c r="H835" s="124"/>
      <c r="I835" s="124"/>
      <c r="J835" s="124"/>
      <c r="K835" s="401"/>
      <c r="L835" s="402"/>
      <c r="M835" s="402"/>
      <c r="N835" s="402"/>
      <c r="O835" s="402"/>
      <c r="P835" s="402"/>
      <c r="Q835" s="402"/>
      <c r="R835" s="124"/>
      <c r="S835" s="124"/>
    </row>
    <row r="836" spans="1:19" ht="12.75" customHeight="1">
      <c r="A836" s="399"/>
      <c r="B836" s="400"/>
      <c r="C836" s="124"/>
      <c r="D836" s="124"/>
      <c r="E836" s="124"/>
      <c r="F836" s="124"/>
      <c r="G836" s="124"/>
      <c r="H836" s="124"/>
      <c r="I836" s="124"/>
      <c r="J836" s="124"/>
      <c r="K836" s="401"/>
      <c r="L836" s="402"/>
      <c r="M836" s="402"/>
      <c r="N836" s="402"/>
      <c r="O836" s="402"/>
      <c r="P836" s="402"/>
      <c r="Q836" s="402"/>
      <c r="R836" s="124"/>
      <c r="S836" s="124"/>
    </row>
    <row r="837" spans="1:19" ht="12.75" customHeight="1">
      <c r="A837" s="399"/>
      <c r="B837" s="400"/>
      <c r="C837" s="124"/>
      <c r="D837" s="124"/>
      <c r="E837" s="124"/>
      <c r="F837" s="124"/>
      <c r="G837" s="124"/>
      <c r="H837" s="124"/>
      <c r="I837" s="124"/>
      <c r="J837" s="124"/>
      <c r="K837" s="401"/>
      <c r="L837" s="402"/>
      <c r="M837" s="402"/>
      <c r="N837" s="402"/>
      <c r="O837" s="402"/>
      <c r="P837" s="402"/>
      <c r="Q837" s="402"/>
      <c r="R837" s="124"/>
      <c r="S837" s="124"/>
    </row>
    <row r="838" spans="1:19" ht="12.75" customHeight="1">
      <c r="A838" s="399"/>
      <c r="B838" s="400"/>
      <c r="C838" s="124"/>
      <c r="D838" s="124"/>
      <c r="E838" s="124"/>
      <c r="F838" s="124"/>
      <c r="G838" s="124"/>
      <c r="H838" s="124"/>
      <c r="I838" s="124"/>
      <c r="J838" s="124"/>
      <c r="K838" s="401"/>
      <c r="L838" s="402"/>
      <c r="M838" s="402"/>
      <c r="N838" s="402"/>
      <c r="O838" s="402"/>
      <c r="P838" s="402"/>
      <c r="Q838" s="402"/>
      <c r="R838" s="124"/>
      <c r="S838" s="124"/>
    </row>
    <row r="839" spans="1:19" ht="12.75" customHeight="1">
      <c r="A839" s="399"/>
      <c r="B839" s="400"/>
      <c r="C839" s="124"/>
      <c r="D839" s="124"/>
      <c r="E839" s="124"/>
      <c r="F839" s="124"/>
      <c r="G839" s="124"/>
      <c r="H839" s="124"/>
      <c r="I839" s="124"/>
      <c r="J839" s="124"/>
      <c r="K839" s="401"/>
      <c r="L839" s="402"/>
      <c r="M839" s="402"/>
      <c r="N839" s="402"/>
      <c r="O839" s="402"/>
      <c r="P839" s="402"/>
      <c r="Q839" s="402"/>
      <c r="R839" s="124"/>
      <c r="S839" s="124"/>
    </row>
    <row r="840" spans="1:19" ht="12.75" customHeight="1">
      <c r="A840" s="399"/>
      <c r="B840" s="400"/>
      <c r="C840" s="124"/>
      <c r="D840" s="124"/>
      <c r="E840" s="124"/>
      <c r="F840" s="124"/>
      <c r="G840" s="124"/>
      <c r="H840" s="124"/>
      <c r="I840" s="124"/>
      <c r="J840" s="124"/>
      <c r="K840" s="401"/>
      <c r="L840" s="402"/>
      <c r="M840" s="402"/>
      <c r="N840" s="402"/>
      <c r="O840" s="402"/>
      <c r="P840" s="402"/>
      <c r="Q840" s="402"/>
      <c r="R840" s="124"/>
      <c r="S840" s="124"/>
    </row>
    <row r="841" spans="1:19" ht="12.75" customHeight="1">
      <c r="A841" s="399"/>
      <c r="B841" s="400"/>
      <c r="C841" s="124"/>
      <c r="D841" s="124"/>
      <c r="E841" s="124"/>
      <c r="F841" s="124"/>
      <c r="G841" s="124"/>
      <c r="H841" s="124"/>
      <c r="I841" s="124"/>
      <c r="J841" s="124"/>
      <c r="K841" s="401"/>
      <c r="L841" s="402"/>
      <c r="M841" s="402"/>
      <c r="N841" s="402"/>
      <c r="O841" s="402"/>
      <c r="P841" s="402"/>
      <c r="Q841" s="402"/>
      <c r="R841" s="124"/>
      <c r="S841" s="124"/>
    </row>
    <row r="842" spans="1:19" ht="12.75" customHeight="1">
      <c r="A842" s="399"/>
      <c r="B842" s="400"/>
      <c r="C842" s="124"/>
      <c r="D842" s="124"/>
      <c r="E842" s="124"/>
      <c r="F842" s="124"/>
      <c r="G842" s="124"/>
      <c r="H842" s="124"/>
      <c r="I842" s="124"/>
      <c r="J842" s="124"/>
      <c r="K842" s="401"/>
      <c r="L842" s="402"/>
      <c r="M842" s="402"/>
      <c r="N842" s="402"/>
      <c r="O842" s="402"/>
      <c r="P842" s="402"/>
      <c r="Q842" s="402"/>
      <c r="R842" s="124"/>
      <c r="S842" s="124"/>
    </row>
    <row r="843" spans="1:19" ht="12.75" customHeight="1">
      <c r="A843" s="399"/>
      <c r="B843" s="400"/>
      <c r="C843" s="124"/>
      <c r="D843" s="124"/>
      <c r="E843" s="124"/>
      <c r="F843" s="124"/>
      <c r="G843" s="124"/>
      <c r="H843" s="124"/>
      <c r="I843" s="124"/>
      <c r="J843" s="124"/>
      <c r="K843" s="401"/>
      <c r="L843" s="402"/>
      <c r="M843" s="402"/>
      <c r="N843" s="402"/>
      <c r="O843" s="402"/>
      <c r="P843" s="402"/>
      <c r="Q843" s="402"/>
      <c r="R843" s="124"/>
      <c r="S843" s="124"/>
    </row>
    <row r="844" spans="1:19" ht="12.75" customHeight="1">
      <c r="A844" s="399"/>
      <c r="B844" s="400"/>
      <c r="C844" s="124"/>
      <c r="D844" s="124"/>
      <c r="E844" s="124"/>
      <c r="F844" s="124"/>
      <c r="G844" s="124"/>
      <c r="H844" s="124"/>
      <c r="I844" s="124"/>
      <c r="J844" s="124"/>
      <c r="K844" s="401"/>
      <c r="L844" s="402"/>
      <c r="M844" s="402"/>
      <c r="N844" s="402"/>
      <c r="O844" s="402"/>
      <c r="P844" s="402"/>
      <c r="Q844" s="402"/>
      <c r="R844" s="124"/>
      <c r="S844" s="124"/>
    </row>
    <row r="845" spans="1:19" ht="12.75" customHeight="1">
      <c r="A845" s="399"/>
      <c r="B845" s="400"/>
      <c r="C845" s="124"/>
      <c r="D845" s="124"/>
      <c r="E845" s="124"/>
      <c r="F845" s="124"/>
      <c r="G845" s="124"/>
      <c r="H845" s="124"/>
      <c r="I845" s="124"/>
      <c r="J845" s="124"/>
      <c r="K845" s="401"/>
      <c r="L845" s="402"/>
      <c r="M845" s="402"/>
      <c r="N845" s="402"/>
      <c r="O845" s="402"/>
      <c r="P845" s="402"/>
      <c r="Q845" s="402"/>
      <c r="R845" s="124"/>
      <c r="S845" s="124"/>
    </row>
    <row r="846" spans="1:19" ht="12.75" customHeight="1">
      <c r="A846" s="399"/>
      <c r="B846" s="400"/>
      <c r="C846" s="124"/>
      <c r="D846" s="124"/>
      <c r="E846" s="124"/>
      <c r="F846" s="124"/>
      <c r="G846" s="124"/>
      <c r="H846" s="124"/>
      <c r="I846" s="124"/>
      <c r="J846" s="124"/>
      <c r="K846" s="401"/>
      <c r="L846" s="402"/>
      <c r="M846" s="402"/>
      <c r="N846" s="402"/>
      <c r="O846" s="402"/>
      <c r="P846" s="402"/>
      <c r="Q846" s="402"/>
      <c r="R846" s="124"/>
      <c r="S846" s="124"/>
    </row>
    <row r="847" spans="1:19" ht="12.75" customHeight="1">
      <c r="A847" s="399"/>
      <c r="B847" s="400"/>
      <c r="C847" s="124"/>
      <c r="D847" s="124"/>
      <c r="E847" s="124"/>
      <c r="F847" s="124"/>
      <c r="G847" s="124"/>
      <c r="H847" s="124"/>
      <c r="I847" s="124"/>
      <c r="J847" s="124"/>
      <c r="K847" s="401"/>
      <c r="L847" s="402"/>
      <c r="M847" s="402"/>
      <c r="N847" s="402"/>
      <c r="O847" s="402"/>
      <c r="P847" s="402"/>
      <c r="Q847" s="402"/>
      <c r="R847" s="124"/>
      <c r="S847" s="124"/>
    </row>
    <row r="848" spans="1:19" ht="12.75" customHeight="1">
      <c r="A848" s="399"/>
      <c r="B848" s="400"/>
      <c r="C848" s="124"/>
      <c r="D848" s="124"/>
      <c r="E848" s="124"/>
      <c r="F848" s="124"/>
      <c r="G848" s="124"/>
      <c r="H848" s="124"/>
      <c r="I848" s="124"/>
      <c r="J848" s="124"/>
      <c r="K848" s="401"/>
      <c r="L848" s="402"/>
      <c r="M848" s="402"/>
      <c r="N848" s="402"/>
      <c r="O848" s="402"/>
      <c r="P848" s="402"/>
      <c r="Q848" s="402"/>
      <c r="R848" s="124"/>
      <c r="S848" s="124"/>
    </row>
    <row r="849" spans="1:19" ht="12.75" customHeight="1">
      <c r="A849" s="399"/>
      <c r="B849" s="400"/>
      <c r="C849" s="124"/>
      <c r="D849" s="124"/>
      <c r="E849" s="124"/>
      <c r="F849" s="124"/>
      <c r="G849" s="124"/>
      <c r="H849" s="124"/>
      <c r="I849" s="124"/>
      <c r="J849" s="124"/>
      <c r="K849" s="401"/>
      <c r="L849" s="402"/>
      <c r="M849" s="402"/>
      <c r="N849" s="402"/>
      <c r="O849" s="402"/>
      <c r="P849" s="402"/>
      <c r="Q849" s="402"/>
      <c r="R849" s="124"/>
      <c r="S849" s="124"/>
    </row>
    <row r="850" spans="1:19" ht="12.75" customHeight="1">
      <c r="A850" s="399"/>
      <c r="B850" s="400"/>
      <c r="C850" s="124"/>
      <c r="D850" s="124"/>
      <c r="E850" s="124"/>
      <c r="F850" s="124"/>
      <c r="G850" s="124"/>
      <c r="H850" s="124"/>
      <c r="I850" s="124"/>
      <c r="J850" s="124"/>
      <c r="K850" s="401"/>
      <c r="L850" s="402"/>
      <c r="M850" s="402"/>
      <c r="N850" s="402"/>
      <c r="O850" s="402"/>
      <c r="P850" s="402"/>
      <c r="Q850" s="402"/>
      <c r="R850" s="124"/>
      <c r="S850" s="124"/>
    </row>
    <row r="851" spans="1:19" ht="12.75" customHeight="1">
      <c r="A851" s="399"/>
      <c r="B851" s="400"/>
      <c r="C851" s="124"/>
      <c r="D851" s="124"/>
      <c r="E851" s="124"/>
      <c r="F851" s="124"/>
      <c r="G851" s="124"/>
      <c r="H851" s="124"/>
      <c r="I851" s="124"/>
      <c r="J851" s="124"/>
      <c r="K851" s="401"/>
      <c r="L851" s="402"/>
      <c r="M851" s="402"/>
      <c r="N851" s="402"/>
      <c r="O851" s="402"/>
      <c r="P851" s="402"/>
      <c r="Q851" s="402"/>
      <c r="R851" s="124"/>
      <c r="S851" s="124"/>
    </row>
    <row r="852" spans="1:19" ht="12.75" customHeight="1">
      <c r="A852" s="399"/>
      <c r="B852" s="400"/>
      <c r="C852" s="124"/>
      <c r="D852" s="124"/>
      <c r="E852" s="124"/>
      <c r="F852" s="124"/>
      <c r="G852" s="124"/>
      <c r="H852" s="124"/>
      <c r="I852" s="124"/>
      <c r="J852" s="124"/>
      <c r="K852" s="401"/>
      <c r="L852" s="402"/>
      <c r="M852" s="402"/>
      <c r="N852" s="402"/>
      <c r="O852" s="402"/>
      <c r="P852" s="402"/>
      <c r="Q852" s="402"/>
      <c r="R852" s="124"/>
      <c r="S852" s="124"/>
    </row>
    <row r="853" spans="1:19" ht="12.75" customHeight="1">
      <c r="A853" s="399"/>
      <c r="B853" s="400"/>
      <c r="C853" s="124"/>
      <c r="D853" s="124"/>
      <c r="E853" s="124"/>
      <c r="F853" s="124"/>
      <c r="G853" s="124"/>
      <c r="H853" s="124"/>
      <c r="I853" s="124"/>
      <c r="J853" s="124"/>
      <c r="K853" s="401"/>
      <c r="L853" s="402"/>
      <c r="M853" s="402"/>
      <c r="N853" s="402"/>
      <c r="O853" s="402"/>
      <c r="P853" s="402"/>
      <c r="Q853" s="402"/>
      <c r="R853" s="124"/>
      <c r="S853" s="124"/>
    </row>
    <row r="854" spans="1:19" ht="12.75" customHeight="1">
      <c r="A854" s="399"/>
      <c r="B854" s="400"/>
      <c r="C854" s="124"/>
      <c r="D854" s="124"/>
      <c r="E854" s="124"/>
      <c r="F854" s="124"/>
      <c r="G854" s="124"/>
      <c r="H854" s="124"/>
      <c r="I854" s="124"/>
      <c r="J854" s="124"/>
      <c r="K854" s="401"/>
      <c r="L854" s="402"/>
      <c r="M854" s="402"/>
      <c r="N854" s="402"/>
      <c r="O854" s="402"/>
      <c r="P854" s="402"/>
      <c r="Q854" s="402"/>
      <c r="R854" s="124"/>
      <c r="S854" s="124"/>
    </row>
    <row r="855" spans="1:19" ht="12.75" customHeight="1">
      <c r="A855" s="399"/>
      <c r="B855" s="400"/>
      <c r="C855" s="124"/>
      <c r="D855" s="124"/>
      <c r="E855" s="124"/>
      <c r="F855" s="124"/>
      <c r="G855" s="124"/>
      <c r="H855" s="124"/>
      <c r="I855" s="124"/>
      <c r="J855" s="124"/>
      <c r="K855" s="401"/>
      <c r="L855" s="402"/>
      <c r="M855" s="402"/>
      <c r="N855" s="402"/>
      <c r="O855" s="402"/>
      <c r="P855" s="402"/>
      <c r="Q855" s="402"/>
      <c r="R855" s="124"/>
      <c r="S855" s="124"/>
    </row>
    <row r="856" spans="1:19" ht="12.75" customHeight="1">
      <c r="A856" s="399"/>
      <c r="B856" s="400"/>
      <c r="C856" s="124"/>
      <c r="D856" s="124"/>
      <c r="E856" s="124"/>
      <c r="F856" s="124"/>
      <c r="G856" s="124"/>
      <c r="H856" s="124"/>
      <c r="I856" s="124"/>
      <c r="J856" s="124"/>
      <c r="K856" s="401"/>
      <c r="L856" s="402"/>
      <c r="M856" s="402"/>
      <c r="N856" s="402"/>
      <c r="O856" s="402"/>
      <c r="P856" s="402"/>
      <c r="Q856" s="402"/>
      <c r="R856" s="124"/>
      <c r="S856" s="124"/>
    </row>
    <row r="857" spans="1:19" ht="12.75" customHeight="1">
      <c r="A857" s="399"/>
      <c r="B857" s="400"/>
      <c r="C857" s="124"/>
      <c r="D857" s="124"/>
      <c r="E857" s="124"/>
      <c r="F857" s="124"/>
      <c r="G857" s="124"/>
      <c r="H857" s="124"/>
      <c r="I857" s="124"/>
      <c r="J857" s="124"/>
      <c r="K857" s="401"/>
      <c r="L857" s="402"/>
      <c r="M857" s="402"/>
      <c r="N857" s="402"/>
      <c r="O857" s="402"/>
      <c r="P857" s="402"/>
      <c r="Q857" s="402"/>
      <c r="R857" s="124"/>
      <c r="S857" s="124"/>
    </row>
    <row r="858" spans="1:19" ht="12.75" customHeight="1">
      <c r="A858" s="399"/>
      <c r="B858" s="400"/>
      <c r="C858" s="124"/>
      <c r="D858" s="124"/>
      <c r="E858" s="124"/>
      <c r="F858" s="124"/>
      <c r="G858" s="124"/>
      <c r="H858" s="124"/>
      <c r="I858" s="124"/>
      <c r="J858" s="124"/>
      <c r="K858" s="401"/>
      <c r="L858" s="402"/>
      <c r="M858" s="402"/>
      <c r="N858" s="402"/>
      <c r="O858" s="402"/>
      <c r="P858" s="402"/>
      <c r="Q858" s="402"/>
      <c r="R858" s="124"/>
      <c r="S858" s="124"/>
    </row>
    <row r="859" spans="1:19" ht="12.75" customHeight="1">
      <c r="A859" s="399"/>
      <c r="B859" s="400"/>
      <c r="C859" s="124"/>
      <c r="D859" s="124"/>
      <c r="E859" s="124"/>
      <c r="F859" s="124"/>
      <c r="G859" s="124"/>
      <c r="H859" s="124"/>
      <c r="I859" s="124"/>
      <c r="J859" s="124"/>
      <c r="K859" s="401"/>
      <c r="L859" s="402"/>
      <c r="M859" s="402"/>
      <c r="N859" s="402"/>
      <c r="O859" s="402"/>
      <c r="P859" s="402"/>
      <c r="Q859" s="402"/>
      <c r="R859" s="124"/>
      <c r="S859" s="124"/>
    </row>
    <row r="860" spans="1:19" ht="12.75" customHeight="1">
      <c r="A860" s="399"/>
      <c r="B860" s="400"/>
      <c r="C860" s="124"/>
      <c r="D860" s="124"/>
      <c r="E860" s="124"/>
      <c r="F860" s="124"/>
      <c r="G860" s="124"/>
      <c r="H860" s="124"/>
      <c r="I860" s="124"/>
      <c r="J860" s="124"/>
      <c r="K860" s="401"/>
      <c r="L860" s="402"/>
      <c r="M860" s="402"/>
      <c r="N860" s="402"/>
      <c r="O860" s="402"/>
      <c r="P860" s="402"/>
      <c r="Q860" s="402"/>
      <c r="R860" s="124"/>
      <c r="S860" s="124"/>
    </row>
    <row r="861" spans="1:19" ht="12.75" customHeight="1">
      <c r="A861" s="399"/>
      <c r="B861" s="400"/>
      <c r="C861" s="124"/>
      <c r="D861" s="124"/>
      <c r="E861" s="124"/>
      <c r="F861" s="124"/>
      <c r="G861" s="124"/>
      <c r="H861" s="124"/>
      <c r="I861" s="124"/>
      <c r="J861" s="124"/>
      <c r="K861" s="401"/>
      <c r="L861" s="402"/>
      <c r="M861" s="402"/>
      <c r="N861" s="402"/>
      <c r="O861" s="402"/>
      <c r="P861" s="402"/>
      <c r="Q861" s="402"/>
      <c r="R861" s="124"/>
      <c r="S861" s="124"/>
    </row>
    <row r="862" spans="1:19" ht="12.75" customHeight="1">
      <c r="A862" s="399"/>
      <c r="B862" s="400"/>
      <c r="C862" s="124"/>
      <c r="D862" s="124"/>
      <c r="E862" s="124"/>
      <c r="F862" s="124"/>
      <c r="G862" s="124"/>
      <c r="H862" s="124"/>
      <c r="I862" s="124"/>
      <c r="J862" s="124"/>
      <c r="K862" s="401"/>
      <c r="L862" s="402"/>
      <c r="M862" s="402"/>
      <c r="N862" s="402"/>
      <c r="O862" s="402"/>
      <c r="P862" s="402"/>
      <c r="Q862" s="402"/>
      <c r="R862" s="124"/>
      <c r="S862" s="124"/>
    </row>
    <row r="863" spans="1:19" ht="12.75" customHeight="1">
      <c r="A863" s="399"/>
      <c r="B863" s="400"/>
      <c r="C863" s="124"/>
      <c r="D863" s="124"/>
      <c r="E863" s="124"/>
      <c r="F863" s="124"/>
      <c r="G863" s="124"/>
      <c r="H863" s="124"/>
      <c r="I863" s="124"/>
      <c r="J863" s="124"/>
      <c r="K863" s="401"/>
      <c r="L863" s="402"/>
      <c r="M863" s="402"/>
      <c r="N863" s="402"/>
      <c r="O863" s="402"/>
      <c r="P863" s="402"/>
      <c r="Q863" s="402"/>
      <c r="R863" s="124"/>
      <c r="S863" s="124"/>
    </row>
    <row r="864" spans="1:19" ht="12.75" customHeight="1">
      <c r="A864" s="399"/>
      <c r="B864" s="400"/>
      <c r="C864" s="124"/>
      <c r="D864" s="124"/>
      <c r="E864" s="124"/>
      <c r="F864" s="124"/>
      <c r="G864" s="124"/>
      <c r="H864" s="124"/>
      <c r="I864" s="124"/>
      <c r="J864" s="124"/>
      <c r="K864" s="401"/>
      <c r="L864" s="402"/>
      <c r="M864" s="402"/>
      <c r="N864" s="402"/>
      <c r="O864" s="402"/>
      <c r="P864" s="402"/>
      <c r="Q864" s="402"/>
      <c r="R864" s="124"/>
      <c r="S864" s="124"/>
    </row>
    <row r="865" spans="1:19" ht="12.75" customHeight="1">
      <c r="A865" s="399"/>
      <c r="B865" s="400"/>
      <c r="C865" s="124"/>
      <c r="D865" s="124"/>
      <c r="E865" s="124"/>
      <c r="F865" s="124"/>
      <c r="G865" s="124"/>
      <c r="H865" s="124"/>
      <c r="I865" s="124"/>
      <c r="J865" s="124"/>
      <c r="K865" s="401"/>
      <c r="L865" s="402"/>
      <c r="M865" s="402"/>
      <c r="N865" s="402"/>
      <c r="O865" s="402"/>
      <c r="P865" s="402"/>
      <c r="Q865" s="402"/>
      <c r="R865" s="124"/>
      <c r="S865" s="124"/>
    </row>
    <row r="866" spans="1:19" ht="12.75" customHeight="1">
      <c r="A866" s="399"/>
      <c r="B866" s="400"/>
      <c r="C866" s="124"/>
      <c r="D866" s="124"/>
      <c r="E866" s="124"/>
      <c r="F866" s="124"/>
      <c r="G866" s="124"/>
      <c r="H866" s="124"/>
      <c r="I866" s="124"/>
      <c r="J866" s="124"/>
      <c r="K866" s="401"/>
      <c r="L866" s="402"/>
      <c r="M866" s="402"/>
      <c r="N866" s="402"/>
      <c r="O866" s="402"/>
      <c r="P866" s="402"/>
      <c r="Q866" s="402"/>
      <c r="R866" s="124"/>
      <c r="S866" s="124"/>
    </row>
    <row r="867" spans="1:19" ht="12.75" customHeight="1">
      <c r="A867" s="399"/>
      <c r="B867" s="400"/>
      <c r="C867" s="124"/>
      <c r="D867" s="124"/>
      <c r="E867" s="124"/>
      <c r="F867" s="124"/>
      <c r="G867" s="124"/>
      <c r="H867" s="124"/>
      <c r="I867" s="124"/>
      <c r="J867" s="124"/>
      <c r="K867" s="401"/>
      <c r="L867" s="402"/>
      <c r="M867" s="402"/>
      <c r="N867" s="402"/>
      <c r="O867" s="402"/>
      <c r="P867" s="402"/>
      <c r="Q867" s="402"/>
      <c r="R867" s="124"/>
      <c r="S867" s="124"/>
    </row>
    <row r="868" spans="1:19" ht="12.75" customHeight="1">
      <c r="A868" s="399"/>
      <c r="B868" s="400"/>
      <c r="C868" s="124"/>
      <c r="D868" s="124"/>
      <c r="E868" s="124"/>
      <c r="F868" s="124"/>
      <c r="G868" s="124"/>
      <c r="H868" s="124"/>
      <c r="I868" s="124"/>
      <c r="J868" s="124"/>
      <c r="K868" s="401"/>
      <c r="L868" s="402"/>
      <c r="M868" s="402"/>
      <c r="N868" s="402"/>
      <c r="O868" s="402"/>
      <c r="P868" s="402"/>
      <c r="Q868" s="402"/>
      <c r="R868" s="124"/>
      <c r="S868" s="124"/>
    </row>
    <row r="869" spans="1:19" ht="12.75" customHeight="1">
      <c r="A869" s="399"/>
      <c r="B869" s="400"/>
      <c r="C869" s="124"/>
      <c r="D869" s="124"/>
      <c r="E869" s="124"/>
      <c r="F869" s="124"/>
      <c r="G869" s="124"/>
      <c r="H869" s="124"/>
      <c r="I869" s="124"/>
      <c r="J869" s="124"/>
      <c r="K869" s="401"/>
      <c r="L869" s="402"/>
      <c r="M869" s="402"/>
      <c r="N869" s="402"/>
      <c r="O869" s="402"/>
      <c r="P869" s="402"/>
      <c r="Q869" s="402"/>
      <c r="R869" s="124"/>
      <c r="S869" s="124"/>
    </row>
    <row r="870" spans="1:19" ht="12.75" customHeight="1">
      <c r="A870" s="399"/>
      <c r="B870" s="400"/>
      <c r="C870" s="124"/>
      <c r="D870" s="124"/>
      <c r="E870" s="124"/>
      <c r="F870" s="124"/>
      <c r="G870" s="124"/>
      <c r="H870" s="124"/>
      <c r="I870" s="124"/>
      <c r="J870" s="124"/>
      <c r="K870" s="401"/>
      <c r="L870" s="402"/>
      <c r="M870" s="402"/>
      <c r="N870" s="402"/>
      <c r="O870" s="402"/>
      <c r="P870" s="402"/>
      <c r="Q870" s="402"/>
      <c r="R870" s="124"/>
      <c r="S870" s="124"/>
    </row>
    <row r="871" spans="1:19" ht="12.75" customHeight="1">
      <c r="A871" s="399"/>
      <c r="B871" s="400"/>
      <c r="C871" s="124"/>
      <c r="D871" s="124"/>
      <c r="E871" s="124"/>
      <c r="F871" s="124"/>
      <c r="G871" s="124"/>
      <c r="H871" s="124"/>
      <c r="I871" s="124"/>
      <c r="J871" s="124"/>
      <c r="K871" s="401"/>
      <c r="L871" s="402"/>
      <c r="M871" s="402"/>
      <c r="N871" s="402"/>
      <c r="O871" s="402"/>
      <c r="P871" s="402"/>
      <c r="Q871" s="402"/>
      <c r="R871" s="124"/>
      <c r="S871" s="124"/>
    </row>
    <row r="872" spans="1:19" ht="12.75" customHeight="1">
      <c r="A872" s="399"/>
      <c r="B872" s="400"/>
      <c r="C872" s="124"/>
      <c r="D872" s="124"/>
      <c r="E872" s="124"/>
      <c r="F872" s="124"/>
      <c r="G872" s="124"/>
      <c r="H872" s="124"/>
      <c r="I872" s="124"/>
      <c r="J872" s="124"/>
      <c r="K872" s="401"/>
      <c r="L872" s="402"/>
      <c r="M872" s="402"/>
      <c r="N872" s="402"/>
      <c r="O872" s="402"/>
      <c r="P872" s="402"/>
      <c r="Q872" s="402"/>
      <c r="R872" s="124"/>
      <c r="S872" s="124"/>
    </row>
    <row r="873" spans="1:19" ht="12.75" customHeight="1">
      <c r="A873" s="399"/>
      <c r="B873" s="400"/>
      <c r="C873" s="124"/>
      <c r="D873" s="124"/>
      <c r="E873" s="124"/>
      <c r="F873" s="124"/>
      <c r="G873" s="124"/>
      <c r="H873" s="124"/>
      <c r="I873" s="124"/>
      <c r="J873" s="124"/>
      <c r="K873" s="401"/>
      <c r="L873" s="402"/>
      <c r="M873" s="402"/>
      <c r="N873" s="402"/>
      <c r="O873" s="402"/>
      <c r="P873" s="402"/>
      <c r="Q873" s="402"/>
      <c r="R873" s="124"/>
      <c r="S873" s="124"/>
    </row>
    <row r="874" spans="1:19" ht="12.75" customHeight="1">
      <c r="A874" s="399"/>
      <c r="B874" s="400"/>
      <c r="C874" s="124"/>
      <c r="D874" s="124"/>
      <c r="E874" s="124"/>
      <c r="F874" s="124"/>
      <c r="G874" s="124"/>
      <c r="H874" s="124"/>
      <c r="I874" s="124"/>
      <c r="J874" s="124"/>
      <c r="K874" s="401"/>
      <c r="L874" s="402"/>
      <c r="M874" s="402"/>
      <c r="N874" s="402"/>
      <c r="O874" s="402"/>
      <c r="P874" s="402"/>
      <c r="Q874" s="402"/>
      <c r="R874" s="124"/>
      <c r="S874" s="124"/>
    </row>
    <row r="875" spans="1:19" ht="12.75" customHeight="1">
      <c r="A875" s="399"/>
      <c r="B875" s="400"/>
      <c r="C875" s="124"/>
      <c r="D875" s="124"/>
      <c r="E875" s="124"/>
      <c r="F875" s="124"/>
      <c r="G875" s="124"/>
      <c r="H875" s="124"/>
      <c r="I875" s="124"/>
      <c r="J875" s="124"/>
      <c r="K875" s="401"/>
      <c r="L875" s="402"/>
      <c r="M875" s="402"/>
      <c r="N875" s="402"/>
      <c r="O875" s="402"/>
      <c r="P875" s="402"/>
      <c r="Q875" s="402"/>
      <c r="R875" s="124"/>
      <c r="S875" s="124"/>
    </row>
    <row r="876" spans="1:19" ht="12.75" customHeight="1">
      <c r="A876" s="399"/>
      <c r="B876" s="400"/>
      <c r="C876" s="124"/>
      <c r="D876" s="124"/>
      <c r="E876" s="124"/>
      <c r="F876" s="124"/>
      <c r="G876" s="124"/>
      <c r="H876" s="124"/>
      <c r="I876" s="124"/>
      <c r="J876" s="124"/>
      <c r="K876" s="401"/>
      <c r="L876" s="402"/>
      <c r="M876" s="402"/>
      <c r="N876" s="402"/>
      <c r="O876" s="402"/>
      <c r="P876" s="402"/>
      <c r="Q876" s="402"/>
      <c r="R876" s="124"/>
      <c r="S876" s="124"/>
    </row>
    <row r="877" spans="1:19" ht="12.75" customHeight="1">
      <c r="A877" s="399"/>
      <c r="B877" s="400"/>
      <c r="C877" s="124"/>
      <c r="D877" s="124"/>
      <c r="E877" s="124"/>
      <c r="F877" s="124"/>
      <c r="G877" s="124"/>
      <c r="H877" s="124"/>
      <c r="I877" s="124"/>
      <c r="J877" s="124"/>
      <c r="K877" s="401"/>
      <c r="L877" s="402"/>
      <c r="M877" s="402"/>
      <c r="N877" s="402"/>
      <c r="O877" s="402"/>
      <c r="P877" s="402"/>
      <c r="Q877" s="402"/>
      <c r="R877" s="124"/>
      <c r="S877" s="124"/>
    </row>
    <row r="878" spans="1:19" ht="12.75" customHeight="1">
      <c r="A878" s="399"/>
      <c r="B878" s="400"/>
      <c r="C878" s="124"/>
      <c r="D878" s="124"/>
      <c r="E878" s="124"/>
      <c r="F878" s="124"/>
      <c r="G878" s="124"/>
      <c r="H878" s="124"/>
      <c r="I878" s="124"/>
      <c r="J878" s="124"/>
      <c r="K878" s="401"/>
      <c r="L878" s="402"/>
      <c r="M878" s="402"/>
      <c r="N878" s="402"/>
      <c r="O878" s="402"/>
      <c r="P878" s="402"/>
      <c r="Q878" s="402"/>
      <c r="R878" s="124"/>
      <c r="S878" s="124"/>
    </row>
    <row r="879" spans="1:19" ht="12.75" customHeight="1">
      <c r="A879" s="399"/>
      <c r="B879" s="400"/>
      <c r="C879" s="124"/>
      <c r="D879" s="124"/>
      <c r="E879" s="124"/>
      <c r="F879" s="124"/>
      <c r="G879" s="124"/>
      <c r="H879" s="124"/>
      <c r="I879" s="124"/>
      <c r="J879" s="124"/>
      <c r="K879" s="401"/>
      <c r="L879" s="402"/>
      <c r="M879" s="402"/>
      <c r="N879" s="402"/>
      <c r="O879" s="402"/>
      <c r="P879" s="402"/>
      <c r="Q879" s="402"/>
      <c r="R879" s="124"/>
      <c r="S879" s="124"/>
    </row>
    <row r="880" spans="1:19" ht="12.75" customHeight="1">
      <c r="A880" s="399"/>
      <c r="B880" s="400"/>
      <c r="C880" s="124"/>
      <c r="D880" s="124"/>
      <c r="E880" s="124"/>
      <c r="F880" s="124"/>
      <c r="G880" s="124"/>
      <c r="H880" s="124"/>
      <c r="I880" s="124"/>
      <c r="J880" s="124"/>
      <c r="K880" s="401"/>
      <c r="L880" s="402"/>
      <c r="M880" s="402"/>
      <c r="N880" s="402"/>
      <c r="O880" s="402"/>
      <c r="P880" s="402"/>
      <c r="Q880" s="402"/>
      <c r="R880" s="124"/>
      <c r="S880" s="124"/>
    </row>
    <row r="881" spans="1:19" ht="12.75" customHeight="1">
      <c r="A881" s="399"/>
      <c r="B881" s="400"/>
      <c r="C881" s="124"/>
      <c r="D881" s="124"/>
      <c r="E881" s="124"/>
      <c r="F881" s="124"/>
      <c r="G881" s="124"/>
      <c r="H881" s="124"/>
      <c r="I881" s="124"/>
      <c r="J881" s="124"/>
      <c r="K881" s="401"/>
      <c r="L881" s="402"/>
      <c r="M881" s="402"/>
      <c r="N881" s="402"/>
      <c r="O881" s="402"/>
      <c r="P881" s="402"/>
      <c r="Q881" s="402"/>
      <c r="R881" s="124"/>
      <c r="S881" s="124"/>
    </row>
    <row r="882" spans="1:19" ht="12.75" customHeight="1">
      <c r="A882" s="399"/>
      <c r="B882" s="400"/>
      <c r="C882" s="124"/>
      <c r="D882" s="124"/>
      <c r="E882" s="124"/>
      <c r="F882" s="124"/>
      <c r="G882" s="124"/>
      <c r="H882" s="124"/>
      <c r="I882" s="124"/>
      <c r="J882" s="124"/>
      <c r="K882" s="401"/>
      <c r="L882" s="402"/>
      <c r="M882" s="402"/>
      <c r="N882" s="402"/>
      <c r="O882" s="402"/>
      <c r="P882" s="402"/>
      <c r="Q882" s="402"/>
      <c r="R882" s="124"/>
      <c r="S882" s="124"/>
    </row>
    <row r="883" spans="1:19" ht="12.75" customHeight="1">
      <c r="A883" s="399"/>
      <c r="B883" s="400"/>
      <c r="C883" s="124"/>
      <c r="D883" s="124"/>
      <c r="E883" s="124"/>
      <c r="F883" s="124"/>
      <c r="G883" s="124"/>
      <c r="H883" s="124"/>
      <c r="I883" s="124"/>
      <c r="J883" s="124"/>
      <c r="K883" s="401"/>
      <c r="L883" s="402"/>
      <c r="M883" s="402"/>
      <c r="N883" s="402"/>
      <c r="O883" s="402"/>
      <c r="P883" s="402"/>
      <c r="Q883" s="402"/>
      <c r="R883" s="124"/>
      <c r="S883" s="124"/>
    </row>
    <row r="884" spans="1:19" ht="12.75" customHeight="1">
      <c r="A884" s="399"/>
      <c r="B884" s="400"/>
      <c r="C884" s="124"/>
      <c r="D884" s="124"/>
      <c r="E884" s="124"/>
      <c r="F884" s="124"/>
      <c r="G884" s="124"/>
      <c r="H884" s="124"/>
      <c r="I884" s="124"/>
      <c r="J884" s="124"/>
      <c r="K884" s="401"/>
      <c r="L884" s="402"/>
      <c r="M884" s="402"/>
      <c r="N884" s="402"/>
      <c r="O884" s="402"/>
      <c r="P884" s="402"/>
      <c r="Q884" s="402"/>
      <c r="R884" s="124"/>
      <c r="S884" s="124"/>
    </row>
    <row r="885" spans="1:19" ht="12.75" customHeight="1">
      <c r="A885" s="399"/>
      <c r="B885" s="400"/>
      <c r="C885" s="124"/>
      <c r="D885" s="124"/>
      <c r="E885" s="124"/>
      <c r="F885" s="124"/>
      <c r="G885" s="124"/>
      <c r="H885" s="124"/>
      <c r="I885" s="124"/>
      <c r="J885" s="124"/>
      <c r="K885" s="401"/>
      <c r="L885" s="402"/>
      <c r="M885" s="402"/>
      <c r="N885" s="402"/>
      <c r="O885" s="402"/>
      <c r="P885" s="402"/>
      <c r="Q885" s="402"/>
      <c r="R885" s="124"/>
      <c r="S885" s="124"/>
    </row>
    <row r="886" spans="1:19" ht="12.75" customHeight="1">
      <c r="A886" s="399"/>
      <c r="B886" s="400"/>
      <c r="C886" s="124"/>
      <c r="D886" s="124"/>
      <c r="E886" s="124"/>
      <c r="F886" s="124"/>
      <c r="G886" s="124"/>
      <c r="H886" s="124"/>
      <c r="I886" s="124"/>
      <c r="J886" s="124"/>
      <c r="K886" s="401"/>
      <c r="L886" s="402"/>
      <c r="M886" s="402"/>
      <c r="N886" s="402"/>
      <c r="O886" s="402"/>
      <c r="P886" s="402"/>
      <c r="Q886" s="402"/>
      <c r="R886" s="124"/>
      <c r="S886" s="124"/>
    </row>
    <row r="887" spans="1:19" ht="12.75" customHeight="1">
      <c r="A887" s="399"/>
      <c r="B887" s="400"/>
      <c r="C887" s="124"/>
      <c r="D887" s="124"/>
      <c r="E887" s="124"/>
      <c r="F887" s="124"/>
      <c r="G887" s="124"/>
      <c r="H887" s="124"/>
      <c r="I887" s="124"/>
      <c r="J887" s="124"/>
      <c r="K887" s="401"/>
      <c r="L887" s="402"/>
      <c r="M887" s="402"/>
      <c r="N887" s="402"/>
      <c r="O887" s="402"/>
      <c r="P887" s="402"/>
      <c r="Q887" s="402"/>
      <c r="R887" s="124"/>
      <c r="S887" s="124"/>
    </row>
    <row r="888" spans="1:19" ht="12.75" customHeight="1">
      <c r="A888" s="399"/>
      <c r="B888" s="400"/>
      <c r="C888" s="124"/>
      <c r="D888" s="124"/>
      <c r="E888" s="124"/>
      <c r="F888" s="124"/>
      <c r="G888" s="124"/>
      <c r="H888" s="124"/>
      <c r="I888" s="124"/>
      <c r="J888" s="124"/>
      <c r="K888" s="401"/>
      <c r="L888" s="402"/>
      <c r="M888" s="402"/>
      <c r="N888" s="402"/>
      <c r="O888" s="402"/>
      <c r="P888" s="402"/>
      <c r="Q888" s="402"/>
      <c r="R888" s="124"/>
      <c r="S888" s="124"/>
    </row>
    <row r="889" spans="1:19" ht="12.75" customHeight="1">
      <c r="A889" s="399"/>
      <c r="B889" s="400"/>
      <c r="C889" s="124"/>
      <c r="D889" s="124"/>
      <c r="E889" s="124"/>
      <c r="F889" s="124"/>
      <c r="G889" s="124"/>
      <c r="H889" s="124"/>
      <c r="I889" s="124"/>
      <c r="J889" s="124"/>
      <c r="K889" s="401"/>
      <c r="L889" s="402"/>
      <c r="M889" s="402"/>
      <c r="N889" s="402"/>
      <c r="O889" s="402"/>
      <c r="P889" s="402"/>
      <c r="Q889" s="402"/>
      <c r="R889" s="124"/>
      <c r="S889" s="124"/>
    </row>
    <row r="890" spans="1:19" ht="12.75" customHeight="1">
      <c r="A890" s="399"/>
      <c r="B890" s="400"/>
      <c r="C890" s="124"/>
      <c r="D890" s="124"/>
      <c r="E890" s="124"/>
      <c r="F890" s="124"/>
      <c r="G890" s="124"/>
      <c r="H890" s="124"/>
      <c r="I890" s="124"/>
      <c r="J890" s="124"/>
      <c r="K890" s="401"/>
      <c r="L890" s="402"/>
      <c r="M890" s="402"/>
      <c r="N890" s="402"/>
      <c r="O890" s="402"/>
      <c r="P890" s="402"/>
      <c r="Q890" s="402"/>
      <c r="R890" s="124"/>
      <c r="S890" s="124"/>
    </row>
    <row r="891" spans="1:19" ht="12.75" customHeight="1">
      <c r="A891" s="399"/>
      <c r="B891" s="400"/>
      <c r="C891" s="124"/>
      <c r="D891" s="124"/>
      <c r="E891" s="124"/>
      <c r="F891" s="124"/>
      <c r="G891" s="124"/>
      <c r="H891" s="124"/>
      <c r="I891" s="124"/>
      <c r="J891" s="124"/>
      <c r="K891" s="401"/>
      <c r="L891" s="402"/>
      <c r="M891" s="402"/>
      <c r="N891" s="402"/>
      <c r="O891" s="402"/>
      <c r="P891" s="402"/>
      <c r="Q891" s="402"/>
      <c r="R891" s="124"/>
      <c r="S891" s="124"/>
    </row>
    <row r="892" spans="1:19" ht="12.75" customHeight="1">
      <c r="A892" s="399"/>
      <c r="B892" s="400"/>
      <c r="C892" s="124"/>
      <c r="D892" s="124"/>
      <c r="E892" s="124"/>
      <c r="F892" s="124"/>
      <c r="G892" s="124"/>
      <c r="H892" s="124"/>
      <c r="I892" s="124"/>
      <c r="J892" s="124"/>
      <c r="K892" s="401"/>
      <c r="L892" s="402"/>
      <c r="M892" s="402"/>
      <c r="N892" s="402"/>
      <c r="O892" s="402"/>
      <c r="P892" s="402"/>
      <c r="Q892" s="402"/>
      <c r="R892" s="124"/>
      <c r="S892" s="124"/>
    </row>
    <row r="893" spans="1:19" ht="12.75" customHeight="1">
      <c r="A893" s="399"/>
      <c r="B893" s="400"/>
      <c r="C893" s="124"/>
      <c r="D893" s="124"/>
      <c r="E893" s="124"/>
      <c r="F893" s="124"/>
      <c r="G893" s="124"/>
      <c r="H893" s="124"/>
      <c r="I893" s="124"/>
      <c r="J893" s="124"/>
      <c r="K893" s="401"/>
      <c r="L893" s="402"/>
      <c r="M893" s="402"/>
      <c r="N893" s="402"/>
      <c r="O893" s="402"/>
      <c r="P893" s="402"/>
      <c r="Q893" s="402"/>
      <c r="R893" s="124"/>
      <c r="S893" s="124"/>
    </row>
    <row r="894" spans="1:19" ht="12.75" customHeight="1">
      <c r="A894" s="399"/>
      <c r="B894" s="400"/>
      <c r="C894" s="124"/>
      <c r="D894" s="124"/>
      <c r="E894" s="124"/>
      <c r="F894" s="124"/>
      <c r="G894" s="124"/>
      <c r="H894" s="124"/>
      <c r="I894" s="124"/>
      <c r="J894" s="124"/>
      <c r="K894" s="401"/>
      <c r="L894" s="402"/>
      <c r="M894" s="402"/>
      <c r="N894" s="402"/>
      <c r="O894" s="402"/>
      <c r="P894" s="402"/>
      <c r="Q894" s="402"/>
      <c r="R894" s="124"/>
      <c r="S894" s="124"/>
    </row>
    <row r="895" spans="1:19" ht="12.75" customHeight="1">
      <c r="A895" s="399"/>
      <c r="B895" s="400"/>
      <c r="C895" s="124"/>
      <c r="D895" s="124"/>
      <c r="E895" s="124"/>
      <c r="F895" s="124"/>
      <c r="G895" s="124"/>
      <c r="H895" s="124"/>
      <c r="I895" s="124"/>
      <c r="J895" s="124"/>
      <c r="K895" s="401"/>
      <c r="L895" s="402"/>
      <c r="M895" s="402"/>
      <c r="N895" s="402"/>
      <c r="O895" s="402"/>
      <c r="P895" s="402"/>
      <c r="Q895" s="402"/>
      <c r="R895" s="124"/>
      <c r="S895" s="124"/>
    </row>
    <row r="896" spans="1:19" ht="12.75" customHeight="1">
      <c r="A896" s="399"/>
      <c r="B896" s="400"/>
      <c r="C896" s="124"/>
      <c r="D896" s="124"/>
      <c r="E896" s="124"/>
      <c r="F896" s="124"/>
      <c r="G896" s="124"/>
      <c r="H896" s="124"/>
      <c r="I896" s="124"/>
      <c r="J896" s="124"/>
      <c r="K896" s="401"/>
      <c r="L896" s="402"/>
      <c r="M896" s="402"/>
      <c r="N896" s="402"/>
      <c r="O896" s="402"/>
      <c r="P896" s="402"/>
      <c r="Q896" s="402"/>
      <c r="R896" s="124"/>
      <c r="S896" s="124"/>
    </row>
    <row r="897" spans="1:19" ht="12.75" customHeight="1">
      <c r="A897" s="399"/>
      <c r="B897" s="400"/>
      <c r="C897" s="124"/>
      <c r="D897" s="124"/>
      <c r="E897" s="124"/>
      <c r="F897" s="124"/>
      <c r="G897" s="124"/>
      <c r="H897" s="124"/>
      <c r="I897" s="124"/>
      <c r="J897" s="124"/>
      <c r="K897" s="401"/>
      <c r="L897" s="402"/>
      <c r="M897" s="402"/>
      <c r="N897" s="402"/>
      <c r="O897" s="402"/>
      <c r="P897" s="402"/>
      <c r="Q897" s="402"/>
      <c r="R897" s="124"/>
      <c r="S897" s="124"/>
    </row>
    <row r="898" spans="1:19" ht="12.75" customHeight="1">
      <c r="A898" s="399"/>
      <c r="B898" s="400"/>
      <c r="C898" s="124"/>
      <c r="D898" s="124"/>
      <c r="E898" s="124"/>
      <c r="F898" s="124"/>
      <c r="G898" s="124"/>
      <c r="H898" s="124"/>
      <c r="I898" s="124"/>
      <c r="J898" s="124"/>
      <c r="K898" s="401"/>
      <c r="L898" s="402"/>
      <c r="M898" s="402"/>
      <c r="N898" s="402"/>
      <c r="O898" s="402"/>
      <c r="P898" s="402"/>
      <c r="Q898" s="402"/>
      <c r="R898" s="124"/>
      <c r="S898" s="124"/>
    </row>
    <row r="899" spans="1:19" ht="12.75" customHeight="1">
      <c r="A899" s="399"/>
      <c r="B899" s="400"/>
      <c r="C899" s="124"/>
      <c r="D899" s="124"/>
      <c r="E899" s="124"/>
      <c r="F899" s="124"/>
      <c r="G899" s="124"/>
      <c r="H899" s="124"/>
      <c r="I899" s="124"/>
      <c r="J899" s="124"/>
      <c r="K899" s="401"/>
      <c r="L899" s="402"/>
      <c r="M899" s="402"/>
      <c r="N899" s="402"/>
      <c r="O899" s="402"/>
      <c r="P899" s="402"/>
      <c r="Q899" s="402"/>
      <c r="R899" s="124"/>
      <c r="S899" s="124"/>
    </row>
    <row r="900" spans="1:19" ht="12.75" customHeight="1">
      <c r="A900" s="399"/>
      <c r="B900" s="400"/>
      <c r="C900" s="124"/>
      <c r="D900" s="124"/>
      <c r="E900" s="124"/>
      <c r="F900" s="124"/>
      <c r="G900" s="124"/>
      <c r="H900" s="124"/>
      <c r="I900" s="124"/>
      <c r="J900" s="124"/>
      <c r="K900" s="401"/>
      <c r="L900" s="402"/>
      <c r="M900" s="402"/>
      <c r="N900" s="402"/>
      <c r="O900" s="402"/>
      <c r="P900" s="402"/>
      <c r="Q900" s="402"/>
      <c r="R900" s="124"/>
      <c r="S900" s="124"/>
    </row>
    <row r="901" spans="1:19" ht="12.75" customHeight="1">
      <c r="A901" s="399"/>
      <c r="B901" s="400"/>
      <c r="C901" s="124"/>
      <c r="D901" s="124"/>
      <c r="E901" s="124"/>
      <c r="F901" s="124"/>
      <c r="G901" s="124"/>
      <c r="H901" s="124"/>
      <c r="I901" s="124"/>
      <c r="J901" s="124"/>
      <c r="K901" s="401"/>
      <c r="L901" s="402"/>
      <c r="M901" s="402"/>
      <c r="N901" s="402"/>
      <c r="O901" s="402"/>
      <c r="P901" s="402"/>
      <c r="Q901" s="402"/>
      <c r="R901" s="124"/>
      <c r="S901" s="124"/>
    </row>
    <row r="902" spans="1:19" ht="12.75" customHeight="1">
      <c r="A902" s="399"/>
      <c r="B902" s="400"/>
      <c r="C902" s="124"/>
      <c r="D902" s="124"/>
      <c r="E902" s="124"/>
      <c r="F902" s="124"/>
      <c r="G902" s="124"/>
      <c r="H902" s="124"/>
      <c r="I902" s="124"/>
      <c r="J902" s="124"/>
      <c r="K902" s="401"/>
      <c r="L902" s="402"/>
      <c r="M902" s="402"/>
      <c r="N902" s="402"/>
      <c r="O902" s="402"/>
      <c r="P902" s="402"/>
      <c r="Q902" s="402"/>
      <c r="R902" s="124"/>
      <c r="S902" s="124"/>
    </row>
    <row r="903" spans="1:19" ht="12.75" customHeight="1">
      <c r="A903" s="399"/>
      <c r="B903" s="400"/>
      <c r="C903" s="124"/>
      <c r="D903" s="124"/>
      <c r="E903" s="124"/>
      <c r="F903" s="124"/>
      <c r="G903" s="124"/>
      <c r="H903" s="124"/>
      <c r="I903" s="124"/>
      <c r="J903" s="124"/>
      <c r="K903" s="401"/>
      <c r="L903" s="402"/>
      <c r="M903" s="402"/>
      <c r="N903" s="402"/>
      <c r="O903" s="402"/>
      <c r="P903" s="402"/>
      <c r="Q903" s="402"/>
      <c r="R903" s="124"/>
      <c r="S903" s="124"/>
    </row>
    <row r="904" spans="1:19" ht="12.75" customHeight="1">
      <c r="A904" s="399"/>
      <c r="B904" s="400"/>
      <c r="C904" s="124"/>
      <c r="D904" s="124"/>
      <c r="E904" s="124"/>
      <c r="F904" s="124"/>
      <c r="G904" s="124"/>
      <c r="H904" s="124"/>
      <c r="I904" s="124"/>
      <c r="J904" s="124"/>
      <c r="K904" s="401"/>
      <c r="L904" s="402"/>
      <c r="M904" s="402"/>
      <c r="N904" s="402"/>
      <c r="O904" s="402"/>
      <c r="P904" s="402"/>
      <c r="Q904" s="402"/>
      <c r="R904" s="124"/>
      <c r="S904" s="124"/>
    </row>
    <row r="905" spans="1:19" ht="12.75" customHeight="1">
      <c r="A905" s="399"/>
      <c r="B905" s="400"/>
      <c r="C905" s="124"/>
      <c r="D905" s="124"/>
      <c r="E905" s="124"/>
      <c r="F905" s="124"/>
      <c r="G905" s="124"/>
      <c r="H905" s="124"/>
      <c r="I905" s="124"/>
      <c r="J905" s="124"/>
      <c r="K905" s="401"/>
      <c r="L905" s="402"/>
      <c r="M905" s="402"/>
      <c r="N905" s="402"/>
      <c r="O905" s="402"/>
      <c r="P905" s="402"/>
      <c r="Q905" s="402"/>
      <c r="R905" s="124"/>
      <c r="S905" s="124"/>
    </row>
    <row r="906" spans="1:19" ht="12.75" customHeight="1">
      <c r="A906" s="399"/>
      <c r="B906" s="400"/>
      <c r="C906" s="124"/>
      <c r="D906" s="124"/>
      <c r="E906" s="124"/>
      <c r="F906" s="124"/>
      <c r="G906" s="124"/>
      <c r="H906" s="124"/>
      <c r="I906" s="124"/>
      <c r="J906" s="124"/>
      <c r="K906" s="401"/>
      <c r="L906" s="402"/>
      <c r="M906" s="402"/>
      <c r="N906" s="402"/>
      <c r="O906" s="402"/>
      <c r="P906" s="402"/>
      <c r="Q906" s="402"/>
      <c r="R906" s="124"/>
      <c r="S906" s="124"/>
    </row>
    <row r="907" spans="1:19" ht="12.75" customHeight="1">
      <c r="A907" s="399"/>
      <c r="B907" s="400"/>
      <c r="C907" s="124"/>
      <c r="D907" s="124"/>
      <c r="E907" s="124"/>
      <c r="F907" s="124"/>
      <c r="G907" s="124"/>
      <c r="H907" s="124"/>
      <c r="I907" s="124"/>
      <c r="J907" s="124"/>
      <c r="K907" s="401"/>
      <c r="L907" s="402"/>
      <c r="M907" s="402"/>
      <c r="N907" s="402"/>
      <c r="O907" s="402"/>
      <c r="P907" s="402"/>
      <c r="Q907" s="402"/>
      <c r="R907" s="124"/>
      <c r="S907" s="124"/>
    </row>
    <row r="908" spans="1:19" ht="12.75" customHeight="1">
      <c r="A908" s="399"/>
      <c r="B908" s="400"/>
      <c r="C908" s="124"/>
      <c r="D908" s="124"/>
      <c r="E908" s="124"/>
      <c r="F908" s="124"/>
      <c r="G908" s="124"/>
      <c r="H908" s="124"/>
      <c r="I908" s="124"/>
      <c r="J908" s="124"/>
      <c r="K908" s="401"/>
      <c r="L908" s="402"/>
      <c r="M908" s="402"/>
      <c r="N908" s="402"/>
      <c r="O908" s="402"/>
      <c r="P908" s="402"/>
      <c r="Q908" s="402"/>
      <c r="R908" s="124"/>
      <c r="S908" s="124"/>
    </row>
    <row r="909" spans="1:19" ht="12.75" customHeight="1">
      <c r="A909" s="399"/>
      <c r="B909" s="400"/>
      <c r="C909" s="124"/>
      <c r="D909" s="124"/>
      <c r="E909" s="124"/>
      <c r="F909" s="124"/>
      <c r="G909" s="124"/>
      <c r="H909" s="124"/>
      <c r="I909" s="124"/>
      <c r="J909" s="124"/>
      <c r="K909" s="401"/>
      <c r="L909" s="402"/>
      <c r="M909" s="402"/>
      <c r="N909" s="402"/>
      <c r="O909" s="402"/>
      <c r="P909" s="402"/>
      <c r="Q909" s="402"/>
      <c r="R909" s="124"/>
      <c r="S909" s="124"/>
    </row>
    <row r="910" spans="1:19" ht="12.75" customHeight="1">
      <c r="A910" s="399"/>
      <c r="B910" s="400"/>
      <c r="C910" s="124"/>
      <c r="D910" s="124"/>
      <c r="E910" s="124"/>
      <c r="F910" s="124"/>
      <c r="G910" s="124"/>
      <c r="H910" s="124"/>
      <c r="I910" s="124"/>
      <c r="J910" s="124"/>
      <c r="K910" s="401"/>
      <c r="L910" s="402"/>
      <c r="M910" s="402"/>
      <c r="N910" s="402"/>
      <c r="O910" s="402"/>
      <c r="P910" s="402"/>
      <c r="Q910" s="402"/>
      <c r="R910" s="124"/>
      <c r="S910" s="124"/>
    </row>
    <row r="911" spans="1:19" ht="12.75" customHeight="1">
      <c r="A911" s="399"/>
      <c r="B911" s="400"/>
      <c r="C911" s="124"/>
      <c r="D911" s="124"/>
      <c r="E911" s="124"/>
      <c r="F911" s="124"/>
      <c r="G911" s="124"/>
      <c r="H911" s="124"/>
      <c r="I911" s="124"/>
      <c r="J911" s="124"/>
      <c r="K911" s="401"/>
      <c r="L911" s="402"/>
      <c r="M911" s="402"/>
      <c r="N911" s="402"/>
      <c r="O911" s="402"/>
      <c r="P911" s="402"/>
      <c r="Q911" s="402"/>
      <c r="R911" s="124"/>
      <c r="S911" s="124"/>
    </row>
    <row r="912" spans="1:19" ht="12.75" customHeight="1">
      <c r="A912" s="399"/>
      <c r="B912" s="400"/>
      <c r="C912" s="124"/>
      <c r="D912" s="124"/>
      <c r="E912" s="124"/>
      <c r="F912" s="124"/>
      <c r="G912" s="124"/>
      <c r="H912" s="124"/>
      <c r="I912" s="124"/>
      <c r="J912" s="124"/>
      <c r="K912" s="401"/>
      <c r="L912" s="402"/>
      <c r="M912" s="402"/>
      <c r="N912" s="402"/>
      <c r="O912" s="402"/>
      <c r="P912" s="402"/>
      <c r="Q912" s="402"/>
      <c r="R912" s="124"/>
      <c r="S912" s="124"/>
    </row>
    <row r="913" spans="1:19" ht="12.75" customHeight="1">
      <c r="A913" s="399"/>
      <c r="B913" s="400"/>
      <c r="C913" s="124"/>
      <c r="D913" s="124"/>
      <c r="E913" s="124"/>
      <c r="F913" s="124"/>
      <c r="G913" s="124"/>
      <c r="H913" s="124"/>
      <c r="I913" s="124"/>
      <c r="J913" s="124"/>
      <c r="K913" s="401"/>
      <c r="L913" s="402"/>
      <c r="M913" s="402"/>
      <c r="N913" s="402"/>
      <c r="O913" s="402"/>
      <c r="P913" s="402"/>
      <c r="Q913" s="402"/>
      <c r="R913" s="124"/>
      <c r="S913" s="124"/>
    </row>
    <row r="914" spans="1:19" ht="12.75" customHeight="1">
      <c r="A914" s="399"/>
      <c r="B914" s="400"/>
      <c r="C914" s="124"/>
      <c r="D914" s="124"/>
      <c r="E914" s="124"/>
      <c r="F914" s="124"/>
      <c r="G914" s="124"/>
      <c r="H914" s="124"/>
      <c r="I914" s="124"/>
      <c r="J914" s="124"/>
      <c r="K914" s="401"/>
      <c r="L914" s="402"/>
      <c r="M914" s="402"/>
      <c r="N914" s="402"/>
      <c r="O914" s="402"/>
      <c r="P914" s="402"/>
      <c r="Q914" s="402"/>
      <c r="R914" s="124"/>
      <c r="S914" s="124"/>
    </row>
    <row r="915" spans="1:19" ht="12.75" customHeight="1">
      <c r="A915" s="399"/>
      <c r="B915" s="400"/>
      <c r="C915" s="124"/>
      <c r="D915" s="124"/>
      <c r="E915" s="124"/>
      <c r="F915" s="124"/>
      <c r="G915" s="124"/>
      <c r="H915" s="124"/>
      <c r="I915" s="124"/>
      <c r="J915" s="124"/>
      <c r="K915" s="401"/>
      <c r="L915" s="402"/>
      <c r="M915" s="402"/>
      <c r="N915" s="402"/>
      <c r="O915" s="402"/>
      <c r="P915" s="402"/>
      <c r="Q915" s="402"/>
      <c r="R915" s="124"/>
      <c r="S915" s="124"/>
    </row>
    <row r="916" spans="1:19" ht="12.75" customHeight="1">
      <c r="A916" s="399"/>
      <c r="B916" s="400"/>
      <c r="C916" s="124"/>
      <c r="D916" s="124"/>
      <c r="E916" s="124"/>
      <c r="F916" s="124"/>
      <c r="G916" s="124"/>
      <c r="H916" s="124"/>
      <c r="I916" s="124"/>
      <c r="J916" s="124"/>
      <c r="K916" s="401"/>
      <c r="L916" s="402"/>
      <c r="M916" s="402"/>
      <c r="N916" s="402"/>
      <c r="O916" s="402"/>
      <c r="P916" s="402"/>
      <c r="Q916" s="402"/>
      <c r="R916" s="124"/>
      <c r="S916" s="124"/>
    </row>
    <row r="917" spans="1:19" ht="12.75" customHeight="1">
      <c r="A917" s="399"/>
      <c r="B917" s="400"/>
      <c r="C917" s="124"/>
      <c r="D917" s="124"/>
      <c r="E917" s="124"/>
      <c r="F917" s="124"/>
      <c r="G917" s="124"/>
      <c r="H917" s="124"/>
      <c r="I917" s="124"/>
      <c r="J917" s="124"/>
      <c r="K917" s="401"/>
      <c r="L917" s="402"/>
      <c r="M917" s="402"/>
      <c r="N917" s="402"/>
      <c r="O917" s="402"/>
      <c r="P917" s="402"/>
      <c r="Q917" s="402"/>
      <c r="R917" s="124"/>
      <c r="S917" s="124"/>
    </row>
    <row r="918" spans="1:19" ht="12.75" customHeight="1">
      <c r="A918" s="399"/>
      <c r="B918" s="400"/>
      <c r="C918" s="124"/>
      <c r="D918" s="124"/>
      <c r="E918" s="124"/>
      <c r="F918" s="124"/>
      <c r="G918" s="124"/>
      <c r="H918" s="124"/>
      <c r="I918" s="124"/>
      <c r="J918" s="124"/>
      <c r="K918" s="401"/>
      <c r="L918" s="402"/>
      <c r="M918" s="402"/>
      <c r="N918" s="402"/>
      <c r="O918" s="402"/>
      <c r="P918" s="402"/>
      <c r="Q918" s="402"/>
      <c r="R918" s="124"/>
      <c r="S918" s="124"/>
    </row>
    <row r="919" spans="1:19" ht="12.75" customHeight="1">
      <c r="A919" s="399"/>
      <c r="B919" s="400"/>
      <c r="C919" s="124"/>
      <c r="D919" s="124"/>
      <c r="E919" s="124"/>
      <c r="F919" s="124"/>
      <c r="G919" s="124"/>
      <c r="H919" s="124"/>
      <c r="I919" s="124"/>
      <c r="J919" s="124"/>
      <c r="K919" s="401"/>
      <c r="L919" s="402"/>
      <c r="M919" s="402"/>
      <c r="N919" s="402"/>
      <c r="O919" s="402"/>
      <c r="P919" s="402"/>
      <c r="Q919" s="402"/>
      <c r="R919" s="124"/>
      <c r="S919" s="124"/>
    </row>
    <row r="920" spans="1:19" ht="12.75" customHeight="1">
      <c r="A920" s="399"/>
      <c r="B920" s="400"/>
      <c r="C920" s="124"/>
      <c r="D920" s="124"/>
      <c r="E920" s="124"/>
      <c r="F920" s="124"/>
      <c r="G920" s="124"/>
      <c r="H920" s="124"/>
      <c r="I920" s="124"/>
      <c r="J920" s="124"/>
      <c r="K920" s="401"/>
      <c r="L920" s="402"/>
      <c r="M920" s="402"/>
      <c r="N920" s="402"/>
      <c r="O920" s="402"/>
      <c r="P920" s="402"/>
      <c r="Q920" s="402"/>
      <c r="R920" s="124"/>
      <c r="S920" s="124"/>
    </row>
    <row r="921" spans="1:19" ht="12.75" customHeight="1">
      <c r="A921" s="399"/>
      <c r="B921" s="400"/>
      <c r="C921" s="124"/>
      <c r="D921" s="124"/>
      <c r="E921" s="124"/>
      <c r="F921" s="124"/>
      <c r="G921" s="124"/>
      <c r="H921" s="124"/>
      <c r="I921" s="124"/>
      <c r="J921" s="124"/>
      <c r="K921" s="401"/>
      <c r="L921" s="402"/>
      <c r="M921" s="402"/>
      <c r="N921" s="402"/>
      <c r="O921" s="402"/>
      <c r="P921" s="402"/>
      <c r="Q921" s="402"/>
      <c r="R921" s="124"/>
      <c r="S921" s="124"/>
    </row>
    <row r="922" spans="1:19" ht="12.75" customHeight="1">
      <c r="A922" s="399"/>
      <c r="B922" s="400"/>
      <c r="C922" s="124"/>
      <c r="D922" s="124"/>
      <c r="E922" s="124"/>
      <c r="F922" s="124"/>
      <c r="G922" s="124"/>
      <c r="H922" s="124"/>
      <c r="I922" s="124"/>
      <c r="J922" s="124"/>
      <c r="K922" s="401"/>
      <c r="L922" s="402"/>
      <c r="M922" s="402"/>
      <c r="N922" s="402"/>
      <c r="O922" s="402"/>
      <c r="P922" s="402"/>
      <c r="Q922" s="402"/>
      <c r="R922" s="124"/>
      <c r="S922" s="124"/>
    </row>
    <row r="923" spans="1:19" ht="12.75" customHeight="1">
      <c r="A923" s="399"/>
      <c r="B923" s="400"/>
      <c r="C923" s="124"/>
      <c r="D923" s="124"/>
      <c r="E923" s="124"/>
      <c r="F923" s="124"/>
      <c r="G923" s="124"/>
      <c r="H923" s="124"/>
      <c r="I923" s="124"/>
      <c r="J923" s="124"/>
      <c r="K923" s="401"/>
      <c r="L923" s="402"/>
      <c r="M923" s="402"/>
      <c r="N923" s="402"/>
      <c r="O923" s="402"/>
      <c r="P923" s="402"/>
      <c r="Q923" s="402"/>
      <c r="R923" s="124"/>
      <c r="S923" s="124"/>
    </row>
    <row r="924" spans="1:19" ht="12.75" customHeight="1">
      <c r="A924" s="399"/>
      <c r="B924" s="400"/>
      <c r="C924" s="124"/>
      <c r="D924" s="124"/>
      <c r="E924" s="124"/>
      <c r="F924" s="124"/>
      <c r="G924" s="124"/>
      <c r="H924" s="124"/>
      <c r="I924" s="124"/>
      <c r="J924" s="124"/>
      <c r="K924" s="401"/>
      <c r="L924" s="402"/>
      <c r="M924" s="402"/>
      <c r="N924" s="402"/>
      <c r="O924" s="402"/>
      <c r="P924" s="402"/>
      <c r="Q924" s="402"/>
      <c r="R924" s="124"/>
      <c r="S924" s="124"/>
    </row>
    <row r="925" spans="1:19" ht="12.75" customHeight="1">
      <c r="A925" s="399"/>
      <c r="B925" s="400"/>
      <c r="C925" s="124"/>
      <c r="D925" s="124"/>
      <c r="E925" s="124"/>
      <c r="F925" s="124"/>
      <c r="G925" s="124"/>
      <c r="H925" s="124"/>
      <c r="I925" s="124"/>
      <c r="J925" s="124"/>
      <c r="K925" s="401"/>
      <c r="L925" s="402"/>
      <c r="M925" s="402"/>
      <c r="N925" s="402"/>
      <c r="O925" s="402"/>
      <c r="P925" s="402"/>
      <c r="Q925" s="402"/>
      <c r="R925" s="124"/>
      <c r="S925" s="124"/>
    </row>
    <row r="926" spans="1:19" ht="12.75" customHeight="1">
      <c r="A926" s="399"/>
      <c r="B926" s="400"/>
      <c r="C926" s="124"/>
      <c r="D926" s="124"/>
      <c r="E926" s="124"/>
      <c r="F926" s="124"/>
      <c r="G926" s="124"/>
      <c r="H926" s="124"/>
      <c r="I926" s="124"/>
      <c r="J926" s="124"/>
      <c r="K926" s="401"/>
      <c r="L926" s="402"/>
      <c r="M926" s="402"/>
      <c r="N926" s="402"/>
      <c r="O926" s="402"/>
      <c r="P926" s="402"/>
      <c r="Q926" s="402"/>
      <c r="R926" s="124"/>
      <c r="S926" s="124"/>
    </row>
    <row r="927" spans="1:19" ht="12.75" customHeight="1">
      <c r="A927" s="399"/>
      <c r="B927" s="400"/>
      <c r="C927" s="124"/>
      <c r="D927" s="124"/>
      <c r="E927" s="124"/>
      <c r="F927" s="124"/>
      <c r="G927" s="124"/>
      <c r="H927" s="124"/>
      <c r="I927" s="124"/>
      <c r="J927" s="124"/>
      <c r="K927" s="401"/>
      <c r="L927" s="402"/>
      <c r="M927" s="402"/>
      <c r="N927" s="402"/>
      <c r="O927" s="402"/>
      <c r="P927" s="402"/>
      <c r="Q927" s="402"/>
      <c r="R927" s="124"/>
      <c r="S927" s="124"/>
    </row>
    <row r="928" spans="1:19" ht="12.75" customHeight="1">
      <c r="A928" s="399"/>
      <c r="B928" s="400"/>
      <c r="C928" s="124"/>
      <c r="D928" s="124"/>
      <c r="E928" s="124"/>
      <c r="F928" s="124"/>
      <c r="G928" s="124"/>
      <c r="H928" s="124"/>
      <c r="I928" s="124"/>
      <c r="J928" s="124"/>
      <c r="K928" s="401"/>
      <c r="L928" s="402"/>
      <c r="M928" s="402"/>
      <c r="N928" s="402"/>
      <c r="O928" s="402"/>
      <c r="P928" s="402"/>
      <c r="Q928" s="402"/>
      <c r="R928" s="124"/>
      <c r="S928" s="124"/>
    </row>
    <row r="929" spans="1:19" ht="12.75" customHeight="1">
      <c r="A929" s="399"/>
      <c r="B929" s="400"/>
      <c r="C929" s="124"/>
      <c r="D929" s="124"/>
      <c r="E929" s="124"/>
      <c r="F929" s="124"/>
      <c r="G929" s="124"/>
      <c r="H929" s="124"/>
      <c r="I929" s="124"/>
      <c r="J929" s="124"/>
      <c r="K929" s="401"/>
      <c r="L929" s="402"/>
      <c r="M929" s="402"/>
      <c r="N929" s="402"/>
      <c r="O929" s="402"/>
      <c r="P929" s="402"/>
      <c r="Q929" s="402"/>
      <c r="R929" s="124"/>
      <c r="S929" s="124"/>
    </row>
    <row r="930" spans="1:19" ht="12.75" customHeight="1">
      <c r="A930" s="399"/>
      <c r="B930" s="400"/>
      <c r="C930" s="124"/>
      <c r="D930" s="124"/>
      <c r="E930" s="124"/>
      <c r="F930" s="124"/>
      <c r="G930" s="124"/>
      <c r="H930" s="124"/>
      <c r="I930" s="124"/>
      <c r="J930" s="124"/>
      <c r="K930" s="401"/>
      <c r="L930" s="402"/>
      <c r="M930" s="402"/>
      <c r="N930" s="402"/>
      <c r="O930" s="402"/>
      <c r="P930" s="402"/>
      <c r="Q930" s="402"/>
      <c r="R930" s="124"/>
      <c r="S930" s="124"/>
    </row>
    <row r="931" spans="1:19" ht="12.75" customHeight="1">
      <c r="A931" s="399"/>
      <c r="B931" s="400"/>
      <c r="C931" s="124"/>
      <c r="D931" s="124"/>
      <c r="E931" s="124"/>
      <c r="F931" s="124"/>
      <c r="G931" s="124"/>
      <c r="H931" s="124"/>
      <c r="I931" s="124"/>
      <c r="J931" s="124"/>
      <c r="K931" s="401"/>
      <c r="L931" s="402"/>
      <c r="M931" s="402"/>
      <c r="N931" s="402"/>
      <c r="O931" s="402"/>
      <c r="P931" s="402"/>
      <c r="Q931" s="402"/>
      <c r="R931" s="124"/>
      <c r="S931" s="124"/>
    </row>
    <row r="932" spans="1:19" ht="12.75" customHeight="1">
      <c r="A932" s="399"/>
      <c r="B932" s="400"/>
      <c r="C932" s="124"/>
      <c r="D932" s="124"/>
      <c r="E932" s="124"/>
      <c r="F932" s="124"/>
      <c r="G932" s="124"/>
      <c r="H932" s="124"/>
      <c r="I932" s="124"/>
      <c r="J932" s="124"/>
      <c r="K932" s="401"/>
      <c r="L932" s="402"/>
      <c r="M932" s="402"/>
      <c r="N932" s="402"/>
      <c r="O932" s="402"/>
      <c r="P932" s="402"/>
      <c r="Q932" s="402"/>
      <c r="R932" s="124"/>
      <c r="S932" s="124"/>
    </row>
    <row r="933" spans="1:19" ht="12.75" customHeight="1">
      <c r="A933" s="399"/>
      <c r="B933" s="400"/>
      <c r="C933" s="124"/>
      <c r="D933" s="124"/>
      <c r="E933" s="124"/>
      <c r="F933" s="124"/>
      <c r="G933" s="124"/>
      <c r="H933" s="124"/>
      <c r="I933" s="124"/>
      <c r="J933" s="124"/>
      <c r="K933" s="401"/>
      <c r="L933" s="402"/>
      <c r="M933" s="402"/>
      <c r="N933" s="402"/>
      <c r="O933" s="402"/>
      <c r="P933" s="402"/>
      <c r="Q933" s="402"/>
      <c r="R933" s="124"/>
      <c r="S933" s="124"/>
    </row>
    <row r="934" spans="1:19" ht="12.75" customHeight="1">
      <c r="A934" s="399"/>
      <c r="B934" s="400"/>
      <c r="C934" s="124"/>
      <c r="D934" s="124"/>
      <c r="E934" s="124"/>
      <c r="F934" s="124"/>
      <c r="G934" s="124"/>
      <c r="H934" s="124"/>
      <c r="I934" s="124"/>
      <c r="J934" s="124"/>
      <c r="K934" s="401"/>
      <c r="L934" s="402"/>
      <c r="M934" s="402"/>
      <c r="N934" s="402"/>
      <c r="O934" s="402"/>
      <c r="P934" s="402"/>
      <c r="Q934" s="402"/>
      <c r="R934" s="124"/>
      <c r="S934" s="124"/>
    </row>
    <row r="935" spans="1:19" ht="12.75" customHeight="1">
      <c r="A935" s="399"/>
      <c r="B935" s="400"/>
      <c r="C935" s="124"/>
      <c r="D935" s="124"/>
      <c r="E935" s="124"/>
      <c r="F935" s="124"/>
      <c r="G935" s="124"/>
      <c r="H935" s="124"/>
      <c r="I935" s="124"/>
      <c r="J935" s="124"/>
      <c r="K935" s="401"/>
      <c r="L935" s="402"/>
      <c r="M935" s="402"/>
      <c r="N935" s="402"/>
      <c r="O935" s="402"/>
      <c r="P935" s="402"/>
      <c r="Q935" s="402"/>
      <c r="R935" s="124"/>
      <c r="S935" s="124"/>
    </row>
    <row r="936" spans="1:19" ht="12.75" customHeight="1">
      <c r="A936" s="399"/>
      <c r="B936" s="400"/>
      <c r="C936" s="124"/>
      <c r="D936" s="124"/>
      <c r="E936" s="124"/>
      <c r="F936" s="124"/>
      <c r="G936" s="124"/>
      <c r="H936" s="124"/>
      <c r="I936" s="124"/>
      <c r="J936" s="124"/>
      <c r="K936" s="401"/>
      <c r="L936" s="402"/>
      <c r="M936" s="402"/>
      <c r="N936" s="402"/>
      <c r="O936" s="402"/>
      <c r="P936" s="402"/>
      <c r="Q936" s="402"/>
      <c r="R936" s="124"/>
      <c r="S936" s="124"/>
    </row>
    <row r="937" spans="1:19" ht="12.75" customHeight="1">
      <c r="A937" s="399"/>
      <c r="B937" s="400"/>
      <c r="C937" s="124"/>
      <c r="D937" s="124"/>
      <c r="E937" s="124"/>
      <c r="F937" s="124"/>
      <c r="G937" s="124"/>
      <c r="H937" s="124"/>
      <c r="I937" s="124"/>
      <c r="J937" s="124"/>
      <c r="K937" s="401"/>
      <c r="L937" s="402"/>
      <c r="M937" s="402"/>
      <c r="N937" s="402"/>
      <c r="O937" s="402"/>
      <c r="P937" s="402"/>
      <c r="Q937" s="402"/>
      <c r="R937" s="124"/>
      <c r="S937" s="124"/>
    </row>
    <row r="938" spans="1:19" ht="12.75" customHeight="1">
      <c r="A938" s="399"/>
      <c r="B938" s="400"/>
      <c r="C938" s="124"/>
      <c r="D938" s="124"/>
      <c r="E938" s="124"/>
      <c r="F938" s="124"/>
      <c r="G938" s="124"/>
      <c r="H938" s="124"/>
      <c r="I938" s="124"/>
      <c r="J938" s="124"/>
      <c r="K938" s="401"/>
      <c r="L938" s="402"/>
      <c r="M938" s="402"/>
      <c r="N938" s="402"/>
      <c r="O938" s="402"/>
      <c r="P938" s="402"/>
      <c r="Q938" s="402"/>
      <c r="R938" s="124"/>
      <c r="S938" s="124"/>
    </row>
    <row r="939" spans="1:19" ht="12.75" customHeight="1">
      <c r="A939" s="399"/>
      <c r="B939" s="400"/>
      <c r="C939" s="124"/>
      <c r="D939" s="124"/>
      <c r="E939" s="124"/>
      <c r="F939" s="124"/>
      <c r="G939" s="124"/>
      <c r="H939" s="124"/>
      <c r="I939" s="124"/>
      <c r="J939" s="124"/>
      <c r="K939" s="401"/>
      <c r="L939" s="402"/>
      <c r="M939" s="402"/>
      <c r="N939" s="402"/>
      <c r="O939" s="402"/>
      <c r="P939" s="402"/>
      <c r="Q939" s="402"/>
      <c r="R939" s="124"/>
      <c r="S939" s="124"/>
    </row>
    <row r="940" spans="1:19" ht="12.75" customHeight="1">
      <c r="A940" s="399"/>
      <c r="B940" s="400"/>
      <c r="C940" s="124"/>
      <c r="D940" s="124"/>
      <c r="E940" s="124"/>
      <c r="F940" s="124"/>
      <c r="G940" s="124"/>
      <c r="H940" s="124"/>
      <c r="I940" s="124"/>
      <c r="J940" s="124"/>
      <c r="K940" s="401"/>
      <c r="L940" s="402"/>
      <c r="M940" s="402"/>
      <c r="N940" s="402"/>
      <c r="O940" s="402"/>
      <c r="P940" s="402"/>
      <c r="Q940" s="402"/>
      <c r="R940" s="124"/>
      <c r="S940" s="124"/>
    </row>
    <row r="941" spans="1:19" ht="12.75" customHeight="1">
      <c r="A941" s="399"/>
      <c r="B941" s="400"/>
      <c r="C941" s="124"/>
      <c r="D941" s="124"/>
      <c r="E941" s="124"/>
      <c r="F941" s="124"/>
      <c r="G941" s="124"/>
      <c r="H941" s="124"/>
      <c r="I941" s="124"/>
      <c r="J941" s="124"/>
      <c r="K941" s="401"/>
      <c r="L941" s="402"/>
      <c r="M941" s="402"/>
      <c r="N941" s="402"/>
      <c r="O941" s="402"/>
      <c r="P941" s="402"/>
      <c r="Q941" s="402"/>
      <c r="R941" s="124"/>
      <c r="S941" s="124"/>
    </row>
    <row r="942" spans="1:19" ht="12.75" customHeight="1">
      <c r="A942" s="399"/>
      <c r="B942" s="400"/>
      <c r="C942" s="124"/>
      <c r="D942" s="124"/>
      <c r="E942" s="124"/>
      <c r="F942" s="124"/>
      <c r="G942" s="124"/>
      <c r="H942" s="124"/>
      <c r="I942" s="124"/>
      <c r="J942" s="124"/>
      <c r="K942" s="401"/>
      <c r="L942" s="402"/>
      <c r="M942" s="402"/>
      <c r="N942" s="402"/>
      <c r="O942" s="402"/>
      <c r="P942" s="402"/>
      <c r="Q942" s="402"/>
      <c r="R942" s="124"/>
      <c r="S942" s="124"/>
    </row>
    <row r="943" spans="1:19" ht="12.75" customHeight="1">
      <c r="A943" s="399"/>
      <c r="B943" s="400"/>
      <c r="C943" s="124"/>
      <c r="D943" s="124"/>
      <c r="E943" s="124"/>
      <c r="F943" s="124"/>
      <c r="G943" s="124"/>
      <c r="H943" s="124"/>
      <c r="I943" s="124"/>
      <c r="J943" s="124"/>
      <c r="K943" s="401"/>
      <c r="L943" s="402"/>
      <c r="M943" s="402"/>
      <c r="N943" s="402"/>
      <c r="O943" s="402"/>
      <c r="P943" s="402"/>
      <c r="Q943" s="402"/>
      <c r="R943" s="124"/>
      <c r="S943" s="124"/>
    </row>
    <row r="944" spans="1:19" ht="12.75" customHeight="1">
      <c r="A944" s="399"/>
      <c r="B944" s="400"/>
      <c r="C944" s="124"/>
      <c r="D944" s="124"/>
      <c r="E944" s="124"/>
      <c r="F944" s="124"/>
      <c r="G944" s="124"/>
      <c r="H944" s="124"/>
      <c r="I944" s="124"/>
      <c r="J944" s="124"/>
      <c r="K944" s="401"/>
      <c r="L944" s="402"/>
      <c r="M944" s="402"/>
      <c r="N944" s="402"/>
      <c r="O944" s="402"/>
      <c r="P944" s="402"/>
      <c r="Q944" s="402"/>
      <c r="R944" s="124"/>
      <c r="S944" s="124"/>
    </row>
    <row r="945" spans="1:19" ht="12.75" customHeight="1">
      <c r="A945" s="399"/>
      <c r="B945" s="400"/>
      <c r="C945" s="124"/>
      <c r="D945" s="124"/>
      <c r="E945" s="124"/>
      <c r="F945" s="124"/>
      <c r="G945" s="124"/>
      <c r="H945" s="124"/>
      <c r="I945" s="124"/>
      <c r="J945" s="124"/>
      <c r="K945" s="401"/>
      <c r="L945" s="402"/>
      <c r="M945" s="402"/>
      <c r="N945" s="402"/>
      <c r="O945" s="402"/>
      <c r="P945" s="402"/>
      <c r="Q945" s="402"/>
      <c r="R945" s="124"/>
      <c r="S945" s="124"/>
    </row>
    <row r="946" spans="1:19" ht="12.75" customHeight="1">
      <c r="A946" s="399"/>
      <c r="B946" s="400"/>
      <c r="C946" s="124"/>
      <c r="D946" s="124"/>
      <c r="E946" s="124"/>
      <c r="F946" s="124"/>
      <c r="G946" s="124"/>
      <c r="H946" s="124"/>
      <c r="I946" s="124"/>
      <c r="J946" s="124"/>
      <c r="K946" s="401"/>
      <c r="L946" s="402"/>
      <c r="M946" s="402"/>
      <c r="N946" s="402"/>
      <c r="O946" s="402"/>
      <c r="P946" s="402"/>
      <c r="Q946" s="402"/>
      <c r="R946" s="124"/>
      <c r="S946" s="124"/>
    </row>
    <row r="947" spans="1:19" ht="12.75" customHeight="1">
      <c r="A947" s="399"/>
      <c r="B947" s="400"/>
      <c r="C947" s="124"/>
      <c r="D947" s="124"/>
      <c r="E947" s="124"/>
      <c r="F947" s="124"/>
      <c r="G947" s="124"/>
      <c r="H947" s="124"/>
      <c r="I947" s="124"/>
      <c r="J947" s="124"/>
      <c r="K947" s="401"/>
      <c r="L947" s="402"/>
      <c r="M947" s="402"/>
      <c r="N947" s="402"/>
      <c r="O947" s="402"/>
      <c r="P947" s="402"/>
      <c r="Q947" s="402"/>
      <c r="R947" s="124"/>
      <c r="S947" s="124"/>
    </row>
    <row r="948" spans="1:19" ht="12.75" customHeight="1">
      <c r="A948" s="399"/>
      <c r="B948" s="400"/>
      <c r="C948" s="124"/>
      <c r="D948" s="124"/>
      <c r="E948" s="124"/>
      <c r="F948" s="124"/>
      <c r="G948" s="124"/>
      <c r="H948" s="124"/>
      <c r="I948" s="124"/>
      <c r="J948" s="124"/>
      <c r="K948" s="401"/>
      <c r="L948" s="402"/>
      <c r="M948" s="402"/>
      <c r="N948" s="402"/>
      <c r="O948" s="402"/>
      <c r="P948" s="402"/>
      <c r="Q948" s="402"/>
      <c r="R948" s="124"/>
      <c r="S948" s="124"/>
    </row>
    <row r="949" spans="1:19" ht="12.75" customHeight="1">
      <c r="A949" s="399"/>
      <c r="B949" s="400"/>
      <c r="C949" s="124"/>
      <c r="D949" s="124"/>
      <c r="E949" s="124"/>
      <c r="F949" s="124"/>
      <c r="G949" s="124"/>
      <c r="H949" s="124"/>
      <c r="I949" s="124"/>
      <c r="J949" s="124"/>
      <c r="K949" s="401"/>
      <c r="L949" s="402"/>
      <c r="M949" s="402"/>
      <c r="N949" s="402"/>
      <c r="O949" s="402"/>
      <c r="P949" s="402"/>
      <c r="Q949" s="402"/>
      <c r="R949" s="124"/>
      <c r="S949" s="124"/>
    </row>
    <row r="950" spans="1:19" ht="12.75" customHeight="1">
      <c r="A950" s="399"/>
      <c r="B950" s="400"/>
      <c r="C950" s="124"/>
      <c r="D950" s="124"/>
      <c r="E950" s="124"/>
      <c r="F950" s="124"/>
      <c r="G950" s="124"/>
      <c r="H950" s="124"/>
      <c r="I950" s="124"/>
      <c r="J950" s="124"/>
      <c r="K950" s="401"/>
      <c r="L950" s="402"/>
      <c r="M950" s="402"/>
      <c r="N950" s="402"/>
      <c r="O950" s="402"/>
      <c r="P950" s="402"/>
      <c r="Q950" s="402"/>
      <c r="R950" s="124"/>
      <c r="S950" s="124"/>
    </row>
    <row r="951" spans="1:19" ht="12.75" customHeight="1">
      <c r="A951" s="399"/>
      <c r="B951" s="400"/>
      <c r="C951" s="124"/>
      <c r="D951" s="124"/>
      <c r="E951" s="124"/>
      <c r="F951" s="124"/>
      <c r="G951" s="124"/>
      <c r="H951" s="124"/>
      <c r="I951" s="124"/>
      <c r="J951" s="124"/>
      <c r="K951" s="401"/>
      <c r="L951" s="402"/>
      <c r="M951" s="402"/>
      <c r="N951" s="402"/>
      <c r="O951" s="402"/>
      <c r="P951" s="402"/>
      <c r="Q951" s="402"/>
      <c r="R951" s="124"/>
      <c r="S951" s="124"/>
    </row>
    <row r="952" spans="1:19" ht="12.75" customHeight="1">
      <c r="A952" s="399"/>
      <c r="B952" s="400"/>
      <c r="C952" s="124"/>
      <c r="D952" s="124"/>
      <c r="E952" s="124"/>
      <c r="F952" s="124"/>
      <c r="G952" s="124"/>
      <c r="H952" s="124"/>
      <c r="I952" s="124"/>
      <c r="J952" s="124"/>
      <c r="K952" s="401"/>
      <c r="L952" s="402"/>
      <c r="M952" s="402"/>
      <c r="N952" s="402"/>
      <c r="O952" s="402"/>
      <c r="P952" s="402"/>
      <c r="Q952" s="402"/>
      <c r="R952" s="124"/>
      <c r="S952" s="124"/>
    </row>
    <row r="953" spans="1:19" ht="12.75" customHeight="1">
      <c r="A953" s="399"/>
      <c r="B953" s="400"/>
      <c r="C953" s="124"/>
      <c r="D953" s="124"/>
      <c r="E953" s="124"/>
      <c r="F953" s="124"/>
      <c r="G953" s="124"/>
      <c r="H953" s="124"/>
      <c r="I953" s="124"/>
      <c r="J953" s="124"/>
      <c r="K953" s="401"/>
      <c r="L953" s="402"/>
      <c r="M953" s="402"/>
      <c r="N953" s="402"/>
      <c r="O953" s="402"/>
      <c r="P953" s="402"/>
      <c r="Q953" s="402"/>
      <c r="R953" s="124"/>
      <c r="S953" s="124"/>
    </row>
    <row r="954" spans="1:19" ht="12.75" customHeight="1">
      <c r="A954" s="399"/>
      <c r="B954" s="400"/>
      <c r="C954" s="124"/>
      <c r="D954" s="124"/>
      <c r="E954" s="124"/>
      <c r="F954" s="124"/>
      <c r="G954" s="124"/>
      <c r="H954" s="124"/>
      <c r="I954" s="124"/>
      <c r="J954" s="124"/>
      <c r="K954" s="401"/>
      <c r="L954" s="402"/>
      <c r="M954" s="402"/>
      <c r="N954" s="402"/>
      <c r="O954" s="402"/>
      <c r="P954" s="402"/>
      <c r="Q954" s="402"/>
      <c r="R954" s="124"/>
      <c r="S954" s="124"/>
    </row>
    <row r="955" spans="1:19" ht="12.75" customHeight="1">
      <c r="A955" s="399"/>
      <c r="B955" s="400"/>
      <c r="C955" s="124"/>
      <c r="D955" s="124"/>
      <c r="E955" s="124"/>
      <c r="F955" s="124"/>
      <c r="G955" s="124"/>
      <c r="H955" s="124"/>
      <c r="I955" s="124"/>
      <c r="J955" s="124"/>
      <c r="K955" s="401"/>
      <c r="L955" s="402"/>
      <c r="M955" s="402"/>
      <c r="N955" s="402"/>
      <c r="O955" s="402"/>
      <c r="P955" s="402"/>
      <c r="Q955" s="402"/>
      <c r="R955" s="124"/>
      <c r="S955" s="124"/>
    </row>
    <row r="956" spans="1:19" ht="12.75" customHeight="1">
      <c r="A956" s="399"/>
      <c r="B956" s="400"/>
      <c r="C956" s="124"/>
      <c r="D956" s="124"/>
      <c r="E956" s="124"/>
      <c r="F956" s="124"/>
      <c r="G956" s="124"/>
      <c r="H956" s="124"/>
      <c r="I956" s="124"/>
      <c r="J956" s="124"/>
      <c r="K956" s="401"/>
      <c r="L956" s="402"/>
      <c r="M956" s="402"/>
      <c r="N956" s="402"/>
      <c r="O956" s="402"/>
      <c r="P956" s="402"/>
      <c r="Q956" s="402"/>
      <c r="R956" s="124"/>
      <c r="S956" s="124"/>
    </row>
    <row r="957" spans="1:19" ht="12.75" customHeight="1">
      <c r="A957" s="399"/>
      <c r="B957" s="400"/>
      <c r="C957" s="124"/>
      <c r="D957" s="124"/>
      <c r="E957" s="124"/>
      <c r="F957" s="124"/>
      <c r="G957" s="124"/>
      <c r="H957" s="124"/>
      <c r="I957" s="124"/>
      <c r="J957" s="124"/>
      <c r="K957" s="401"/>
      <c r="L957" s="402"/>
      <c r="M957" s="402"/>
      <c r="N957" s="402"/>
      <c r="O957" s="402"/>
      <c r="P957" s="402"/>
      <c r="Q957" s="402"/>
      <c r="R957" s="124"/>
      <c r="S957" s="124"/>
    </row>
    <row r="958" spans="1:19" ht="12.75" customHeight="1">
      <c r="A958" s="399"/>
      <c r="B958" s="400"/>
      <c r="C958" s="124"/>
      <c r="D958" s="124"/>
      <c r="E958" s="124"/>
      <c r="F958" s="124"/>
      <c r="G958" s="124"/>
      <c r="H958" s="124"/>
      <c r="I958" s="124"/>
      <c r="J958" s="124"/>
      <c r="K958" s="401"/>
      <c r="L958" s="402"/>
      <c r="M958" s="402"/>
      <c r="N958" s="402"/>
      <c r="O958" s="402"/>
      <c r="P958" s="402"/>
      <c r="Q958" s="402"/>
      <c r="R958" s="124"/>
      <c r="S958" s="124"/>
    </row>
    <row r="959" spans="1:19" ht="12.75" customHeight="1">
      <c r="A959" s="399"/>
      <c r="B959" s="400"/>
      <c r="C959" s="124"/>
      <c r="D959" s="124"/>
      <c r="E959" s="124"/>
      <c r="F959" s="124"/>
      <c r="G959" s="124"/>
      <c r="H959" s="124"/>
      <c r="I959" s="124"/>
      <c r="J959" s="124"/>
      <c r="K959" s="401"/>
      <c r="L959" s="402"/>
      <c r="M959" s="402"/>
      <c r="N959" s="402"/>
      <c r="O959" s="402"/>
      <c r="P959" s="402"/>
      <c r="Q959" s="402"/>
      <c r="R959" s="124"/>
      <c r="S959" s="124"/>
    </row>
    <row r="960" spans="1:19" ht="12.75" customHeight="1">
      <c r="A960" s="399"/>
      <c r="B960" s="400"/>
      <c r="C960" s="124"/>
      <c r="D960" s="124"/>
      <c r="E960" s="124"/>
      <c r="F960" s="124"/>
      <c r="G960" s="124"/>
      <c r="H960" s="124"/>
      <c r="I960" s="124"/>
      <c r="J960" s="124"/>
      <c r="K960" s="401"/>
      <c r="L960" s="402"/>
      <c r="M960" s="402"/>
      <c r="N960" s="402"/>
      <c r="O960" s="402"/>
      <c r="P960" s="402"/>
      <c r="Q960" s="402"/>
      <c r="R960" s="124"/>
      <c r="S960" s="124"/>
    </row>
    <row r="961" spans="1:19" ht="12.75" customHeight="1">
      <c r="A961" s="399"/>
      <c r="B961" s="400"/>
      <c r="C961" s="124"/>
      <c r="D961" s="124"/>
      <c r="E961" s="124"/>
      <c r="F961" s="124"/>
      <c r="G961" s="124"/>
      <c r="H961" s="124"/>
      <c r="I961" s="124"/>
      <c r="J961" s="124"/>
      <c r="K961" s="401"/>
      <c r="L961" s="402"/>
      <c r="M961" s="402"/>
      <c r="N961" s="402"/>
      <c r="O961" s="402"/>
      <c r="P961" s="402"/>
      <c r="Q961" s="402"/>
      <c r="R961" s="124"/>
      <c r="S961" s="124"/>
    </row>
    <row r="962" spans="1:19" ht="12.75" customHeight="1">
      <c r="A962" s="399"/>
      <c r="B962" s="400"/>
      <c r="C962" s="124"/>
      <c r="D962" s="124"/>
      <c r="E962" s="124"/>
      <c r="F962" s="124"/>
      <c r="G962" s="124"/>
      <c r="H962" s="124"/>
      <c r="I962" s="124"/>
      <c r="J962" s="124"/>
      <c r="K962" s="401"/>
      <c r="L962" s="402"/>
      <c r="M962" s="402"/>
      <c r="N962" s="402"/>
      <c r="O962" s="402"/>
      <c r="P962" s="402"/>
      <c r="Q962" s="402"/>
      <c r="R962" s="124"/>
      <c r="S962" s="124"/>
    </row>
    <row r="963" spans="1:19" ht="12.75" customHeight="1">
      <c r="A963" s="399"/>
      <c r="B963" s="400"/>
      <c r="C963" s="124"/>
      <c r="D963" s="124"/>
      <c r="E963" s="124"/>
      <c r="F963" s="124"/>
      <c r="G963" s="124"/>
      <c r="H963" s="124"/>
      <c r="I963" s="124"/>
      <c r="J963" s="124"/>
      <c r="K963" s="401"/>
      <c r="L963" s="402"/>
      <c r="M963" s="402"/>
      <c r="N963" s="402"/>
      <c r="O963" s="402"/>
      <c r="P963" s="402"/>
      <c r="Q963" s="402"/>
      <c r="R963" s="124"/>
      <c r="S963" s="124"/>
    </row>
    <row r="964" spans="1:19" ht="12.75" customHeight="1">
      <c r="A964" s="399"/>
      <c r="B964" s="400"/>
      <c r="C964" s="124"/>
      <c r="D964" s="124"/>
      <c r="E964" s="124"/>
      <c r="F964" s="124"/>
      <c r="G964" s="124"/>
      <c r="H964" s="124"/>
      <c r="I964" s="124"/>
      <c r="J964" s="124"/>
      <c r="K964" s="401"/>
      <c r="L964" s="402"/>
      <c r="M964" s="402"/>
      <c r="N964" s="402"/>
      <c r="O964" s="402"/>
      <c r="P964" s="402"/>
      <c r="Q964" s="402"/>
      <c r="R964" s="124"/>
      <c r="S964" s="124"/>
    </row>
    <row r="965" spans="1:19" ht="12.75" customHeight="1">
      <c r="A965" s="399"/>
      <c r="B965" s="400"/>
      <c r="C965" s="124"/>
      <c r="D965" s="124"/>
      <c r="E965" s="124"/>
      <c r="F965" s="124"/>
      <c r="G965" s="124"/>
      <c r="H965" s="124"/>
      <c r="I965" s="124"/>
      <c r="J965" s="124"/>
      <c r="K965" s="401"/>
      <c r="L965" s="402"/>
      <c r="M965" s="402"/>
      <c r="N965" s="402"/>
      <c r="O965" s="402"/>
      <c r="P965" s="402"/>
      <c r="Q965" s="402"/>
      <c r="R965" s="124"/>
      <c r="S965" s="124"/>
    </row>
    <row r="966" spans="1:19" ht="12.75" customHeight="1">
      <c r="A966" s="399"/>
      <c r="B966" s="400"/>
      <c r="C966" s="124"/>
      <c r="D966" s="124"/>
      <c r="E966" s="124"/>
      <c r="F966" s="124"/>
      <c r="G966" s="124"/>
      <c r="H966" s="124"/>
      <c r="I966" s="124"/>
      <c r="J966" s="124"/>
      <c r="K966" s="401"/>
      <c r="L966" s="402"/>
      <c r="M966" s="402"/>
      <c r="N966" s="402"/>
      <c r="O966" s="402"/>
      <c r="P966" s="402"/>
      <c r="Q966" s="402"/>
      <c r="R966" s="124"/>
      <c r="S966" s="124"/>
    </row>
    <row r="967" spans="1:19" ht="12.75" customHeight="1">
      <c r="A967" s="399"/>
      <c r="B967" s="400"/>
      <c r="C967" s="124"/>
      <c r="D967" s="124"/>
      <c r="E967" s="124"/>
      <c r="F967" s="124"/>
      <c r="G967" s="124"/>
      <c r="H967" s="124"/>
      <c r="I967" s="124"/>
      <c r="J967" s="124"/>
      <c r="K967" s="401"/>
      <c r="L967" s="402"/>
      <c r="M967" s="402"/>
      <c r="N967" s="402"/>
      <c r="O967" s="402"/>
      <c r="P967" s="402"/>
      <c r="Q967" s="402"/>
      <c r="R967" s="124"/>
      <c r="S967" s="124"/>
    </row>
    <row r="968" spans="1:19" ht="12.75" customHeight="1">
      <c r="A968" s="399"/>
      <c r="B968" s="400"/>
      <c r="C968" s="124"/>
      <c r="D968" s="124"/>
      <c r="E968" s="124"/>
      <c r="F968" s="124"/>
      <c r="G968" s="124"/>
      <c r="H968" s="124"/>
      <c r="I968" s="124"/>
      <c r="J968" s="124"/>
      <c r="K968" s="401"/>
      <c r="L968" s="402"/>
      <c r="M968" s="402"/>
      <c r="N968" s="402"/>
      <c r="O968" s="402"/>
      <c r="P968" s="402"/>
      <c r="Q968" s="402"/>
      <c r="R968" s="124"/>
      <c r="S968" s="124"/>
    </row>
    <row r="969" spans="1:19" ht="12.75" customHeight="1">
      <c r="A969" s="399"/>
      <c r="B969" s="400"/>
      <c r="C969" s="124"/>
      <c r="D969" s="124"/>
      <c r="E969" s="124"/>
      <c r="F969" s="124"/>
      <c r="G969" s="124"/>
      <c r="H969" s="124"/>
      <c r="I969" s="124"/>
      <c r="J969" s="124"/>
      <c r="K969" s="401"/>
      <c r="L969" s="402"/>
      <c r="M969" s="402"/>
      <c r="N969" s="402"/>
      <c r="O969" s="402"/>
      <c r="P969" s="402"/>
      <c r="Q969" s="402"/>
      <c r="R969" s="124"/>
      <c r="S969" s="124"/>
    </row>
    <row r="970" spans="1:19" ht="12.75" customHeight="1">
      <c r="A970" s="399"/>
      <c r="B970" s="400"/>
      <c r="C970" s="124"/>
      <c r="D970" s="124"/>
      <c r="E970" s="124"/>
      <c r="F970" s="124"/>
      <c r="G970" s="124"/>
      <c r="H970" s="124"/>
      <c r="I970" s="124"/>
      <c r="J970" s="124"/>
      <c r="K970" s="401"/>
      <c r="L970" s="402"/>
      <c r="M970" s="402"/>
      <c r="N970" s="402"/>
      <c r="O970" s="402"/>
      <c r="P970" s="402"/>
      <c r="Q970" s="402"/>
      <c r="R970" s="124"/>
      <c r="S970" s="124"/>
    </row>
    <row r="971" spans="1:19" ht="12.75" customHeight="1">
      <c r="A971" s="399"/>
      <c r="B971" s="400"/>
      <c r="C971" s="124"/>
      <c r="D971" s="124"/>
      <c r="E971" s="124"/>
      <c r="F971" s="124"/>
      <c r="G971" s="124"/>
      <c r="H971" s="124"/>
      <c r="I971" s="124"/>
      <c r="J971" s="124"/>
      <c r="K971" s="401"/>
      <c r="L971" s="402"/>
      <c r="M971" s="402"/>
      <c r="N971" s="402"/>
      <c r="O971" s="402"/>
      <c r="P971" s="402"/>
      <c r="Q971" s="402"/>
      <c r="R971" s="124"/>
      <c r="S971" s="124"/>
    </row>
    <row r="972" spans="1:19" ht="12.75" customHeight="1">
      <c r="A972" s="399"/>
      <c r="B972" s="400"/>
      <c r="C972" s="124"/>
      <c r="D972" s="124"/>
      <c r="E972" s="124"/>
      <c r="F972" s="124"/>
      <c r="G972" s="124"/>
      <c r="H972" s="124"/>
      <c r="I972" s="124"/>
      <c r="J972" s="124"/>
      <c r="K972" s="401"/>
      <c r="L972" s="402"/>
      <c r="M972" s="402"/>
      <c r="N972" s="402"/>
      <c r="O972" s="402"/>
      <c r="P972" s="402"/>
      <c r="Q972" s="402"/>
      <c r="R972" s="124"/>
      <c r="S972" s="124"/>
    </row>
    <row r="973" spans="1:19" ht="12.75" customHeight="1">
      <c r="A973" s="399"/>
      <c r="B973" s="400"/>
      <c r="C973" s="124"/>
      <c r="D973" s="124"/>
      <c r="E973" s="124"/>
      <c r="F973" s="124"/>
      <c r="G973" s="124"/>
      <c r="H973" s="124"/>
      <c r="I973" s="124"/>
      <c r="J973" s="124"/>
      <c r="K973" s="401"/>
      <c r="L973" s="402"/>
      <c r="M973" s="402"/>
      <c r="N973" s="402"/>
      <c r="O973" s="402"/>
      <c r="P973" s="402"/>
      <c r="Q973" s="402"/>
      <c r="R973" s="124"/>
      <c r="S973" s="124"/>
    </row>
    <row r="974" spans="1:19" ht="12.75" customHeight="1">
      <c r="A974" s="399"/>
      <c r="B974" s="400"/>
      <c r="C974" s="124"/>
      <c r="D974" s="124"/>
      <c r="E974" s="124"/>
      <c r="F974" s="124"/>
      <c r="G974" s="124"/>
      <c r="H974" s="124"/>
      <c r="I974" s="124"/>
      <c r="J974" s="124"/>
      <c r="K974" s="401"/>
      <c r="L974" s="402"/>
      <c r="M974" s="402"/>
      <c r="N974" s="402"/>
      <c r="O974" s="402"/>
      <c r="P974" s="402"/>
      <c r="Q974" s="402"/>
      <c r="R974" s="124"/>
      <c r="S974" s="124"/>
    </row>
    <row r="975" spans="1:19" ht="12.75" customHeight="1">
      <c r="A975" s="399"/>
      <c r="B975" s="400"/>
      <c r="C975" s="124"/>
      <c r="D975" s="124"/>
      <c r="E975" s="124"/>
      <c r="F975" s="124"/>
      <c r="G975" s="124"/>
      <c r="H975" s="124"/>
      <c r="I975" s="124"/>
      <c r="J975" s="124"/>
      <c r="K975" s="401"/>
      <c r="L975" s="402"/>
      <c r="M975" s="402"/>
      <c r="N975" s="402"/>
      <c r="O975" s="402"/>
      <c r="P975" s="402"/>
      <c r="Q975" s="402"/>
      <c r="R975" s="124"/>
      <c r="S975" s="124"/>
    </row>
    <row r="976" spans="1:19" ht="12.75" customHeight="1">
      <c r="A976" s="399"/>
      <c r="B976" s="400"/>
      <c r="C976" s="124"/>
      <c r="D976" s="124"/>
      <c r="E976" s="124"/>
      <c r="F976" s="124"/>
      <c r="G976" s="124"/>
      <c r="H976" s="124"/>
      <c r="I976" s="124"/>
      <c r="J976" s="124"/>
      <c r="K976" s="401"/>
      <c r="L976" s="402"/>
      <c r="M976" s="402"/>
      <c r="N976" s="402"/>
      <c r="O976" s="402"/>
      <c r="P976" s="402"/>
      <c r="Q976" s="402"/>
      <c r="R976" s="124"/>
      <c r="S976" s="124"/>
    </row>
    <row r="977" spans="1:19" ht="12.75" customHeight="1">
      <c r="A977" s="399"/>
      <c r="B977" s="400"/>
      <c r="C977" s="124"/>
      <c r="D977" s="124"/>
      <c r="E977" s="124"/>
      <c r="F977" s="124"/>
      <c r="G977" s="124"/>
      <c r="H977" s="124"/>
      <c r="I977" s="124"/>
      <c r="J977" s="124"/>
      <c r="K977" s="401"/>
      <c r="L977" s="402"/>
      <c r="M977" s="402"/>
      <c r="N977" s="402"/>
      <c r="O977" s="402"/>
      <c r="P977" s="402"/>
      <c r="Q977" s="402"/>
      <c r="R977" s="124"/>
      <c r="S977" s="124"/>
    </row>
    <row r="978" spans="1:19" ht="12.75" customHeight="1">
      <c r="A978" s="399"/>
      <c r="B978" s="400"/>
      <c r="C978" s="124"/>
      <c r="D978" s="124"/>
      <c r="E978" s="124"/>
      <c r="F978" s="124"/>
      <c r="G978" s="124"/>
      <c r="H978" s="124"/>
      <c r="I978" s="124"/>
      <c r="J978" s="124"/>
      <c r="K978" s="401"/>
      <c r="L978" s="402"/>
      <c r="M978" s="402"/>
      <c r="N978" s="402"/>
      <c r="O978" s="402"/>
      <c r="P978" s="402"/>
      <c r="Q978" s="402"/>
      <c r="R978" s="124"/>
      <c r="S978" s="124"/>
    </row>
    <row r="979" spans="1:19" ht="12.75" customHeight="1">
      <c r="A979" s="399"/>
      <c r="B979" s="400"/>
      <c r="C979" s="124"/>
      <c r="D979" s="124"/>
      <c r="E979" s="124"/>
      <c r="F979" s="124"/>
      <c r="G979" s="124"/>
      <c r="H979" s="124"/>
      <c r="I979" s="124"/>
      <c r="J979" s="124"/>
      <c r="K979" s="401"/>
      <c r="L979" s="402"/>
      <c r="M979" s="402"/>
      <c r="N979" s="402"/>
      <c r="O979" s="402"/>
      <c r="P979" s="402"/>
      <c r="Q979" s="402"/>
      <c r="R979" s="124"/>
      <c r="S979" s="124"/>
    </row>
    <row r="980" spans="1:19" ht="12.75" customHeight="1">
      <c r="A980" s="399"/>
      <c r="B980" s="400"/>
      <c r="C980" s="124"/>
      <c r="D980" s="124"/>
      <c r="E980" s="124"/>
      <c r="F980" s="124"/>
      <c r="G980" s="124"/>
      <c r="H980" s="124"/>
      <c r="I980" s="124"/>
      <c r="J980" s="124"/>
      <c r="K980" s="401"/>
      <c r="L980" s="402"/>
      <c r="M980" s="402"/>
      <c r="N980" s="402"/>
      <c r="O980" s="402"/>
      <c r="P980" s="402"/>
      <c r="Q980" s="402"/>
      <c r="R980" s="124"/>
      <c r="S980" s="124"/>
    </row>
    <row r="981" spans="1:19" ht="12.75" customHeight="1">
      <c r="A981" s="399"/>
      <c r="B981" s="400"/>
      <c r="C981" s="124"/>
      <c r="D981" s="124"/>
      <c r="E981" s="124"/>
      <c r="F981" s="124"/>
      <c r="G981" s="124"/>
      <c r="H981" s="124"/>
      <c r="I981" s="124"/>
      <c r="J981" s="124"/>
      <c r="K981" s="401"/>
      <c r="L981" s="402"/>
      <c r="M981" s="402"/>
      <c r="N981" s="402"/>
      <c r="O981" s="402"/>
      <c r="P981" s="402"/>
      <c r="Q981" s="402"/>
      <c r="R981" s="124"/>
      <c r="S981" s="124"/>
    </row>
    <row r="982" spans="1:19" ht="12.75" customHeight="1">
      <c r="A982" s="399"/>
      <c r="B982" s="400"/>
      <c r="C982" s="124"/>
      <c r="D982" s="124"/>
      <c r="E982" s="124"/>
      <c r="F982" s="124"/>
      <c r="G982" s="124"/>
      <c r="H982" s="124"/>
      <c r="I982" s="124"/>
      <c r="J982" s="124"/>
      <c r="K982" s="401"/>
      <c r="L982" s="402"/>
      <c r="M982" s="402"/>
      <c r="N982" s="402"/>
      <c r="O982" s="402"/>
      <c r="P982" s="402"/>
      <c r="Q982" s="402"/>
      <c r="R982" s="124"/>
      <c r="S982" s="124"/>
    </row>
    <row r="983" spans="1:19" ht="12.75" customHeight="1">
      <c r="A983" s="399"/>
      <c r="B983" s="400"/>
      <c r="C983" s="124"/>
      <c r="D983" s="124"/>
      <c r="E983" s="124"/>
      <c r="F983" s="124"/>
      <c r="G983" s="124"/>
      <c r="H983" s="124"/>
      <c r="I983" s="124"/>
      <c r="J983" s="124"/>
      <c r="K983" s="401"/>
      <c r="L983" s="402"/>
      <c r="M983" s="402"/>
      <c r="N983" s="402"/>
      <c r="O983" s="402"/>
      <c r="P983" s="402"/>
      <c r="Q983" s="402"/>
      <c r="R983" s="124"/>
      <c r="S983" s="124"/>
    </row>
    <row r="984" spans="1:19" ht="12.75" customHeight="1">
      <c r="A984" s="399"/>
      <c r="B984" s="400"/>
      <c r="C984" s="124"/>
      <c r="D984" s="124"/>
      <c r="E984" s="124"/>
      <c r="F984" s="124"/>
      <c r="G984" s="124"/>
      <c r="H984" s="124"/>
      <c r="I984" s="124"/>
      <c r="J984" s="124"/>
      <c r="K984" s="401"/>
      <c r="L984" s="402"/>
      <c r="M984" s="402"/>
      <c r="N984" s="402"/>
      <c r="O984" s="402"/>
      <c r="P984" s="402"/>
      <c r="Q984" s="402"/>
      <c r="R984" s="124"/>
      <c r="S984" s="124"/>
    </row>
    <row r="985" spans="1:19" ht="12.75" customHeight="1">
      <c r="A985" s="399"/>
      <c r="B985" s="400"/>
      <c r="C985" s="124"/>
      <c r="D985" s="124"/>
      <c r="E985" s="124"/>
      <c r="F985" s="124"/>
      <c r="G985" s="124"/>
      <c r="H985" s="124"/>
      <c r="I985" s="124"/>
      <c r="J985" s="124"/>
      <c r="K985" s="401"/>
      <c r="L985" s="402"/>
      <c r="M985" s="402"/>
      <c r="N985" s="402"/>
      <c r="O985" s="402"/>
      <c r="P985" s="402"/>
      <c r="Q985" s="402"/>
      <c r="R985" s="124"/>
      <c r="S985" s="124"/>
    </row>
    <row r="986" spans="1:19" ht="12.75" customHeight="1">
      <c r="A986" s="399"/>
      <c r="B986" s="400"/>
      <c r="C986" s="124"/>
      <c r="D986" s="124"/>
      <c r="E986" s="124"/>
      <c r="F986" s="124"/>
      <c r="G986" s="124"/>
      <c r="H986" s="124"/>
      <c r="I986" s="124"/>
      <c r="J986" s="124"/>
      <c r="K986" s="401"/>
      <c r="L986" s="402"/>
      <c r="M986" s="402"/>
      <c r="N986" s="402"/>
      <c r="O986" s="402"/>
      <c r="P986" s="402"/>
      <c r="Q986" s="402"/>
      <c r="R986" s="124"/>
      <c r="S986" s="124"/>
    </row>
    <row r="987" spans="1:19" ht="12.75" customHeight="1">
      <c r="A987" s="399"/>
      <c r="B987" s="400"/>
      <c r="C987" s="124"/>
      <c r="D987" s="124"/>
      <c r="E987" s="124"/>
      <c r="F987" s="124"/>
      <c r="G987" s="124"/>
      <c r="H987" s="124"/>
      <c r="I987" s="124"/>
      <c r="J987" s="124"/>
      <c r="K987" s="401"/>
      <c r="L987" s="402"/>
      <c r="M987" s="402"/>
      <c r="N987" s="402"/>
      <c r="O987" s="402"/>
      <c r="P987" s="402"/>
      <c r="Q987" s="402"/>
      <c r="R987" s="124"/>
      <c r="S987" s="124"/>
    </row>
    <row r="988" spans="1:19" ht="12.75" customHeight="1">
      <c r="A988" s="399"/>
      <c r="B988" s="400"/>
      <c r="C988" s="124"/>
      <c r="D988" s="124"/>
      <c r="E988" s="124"/>
      <c r="F988" s="124"/>
      <c r="G988" s="124"/>
      <c r="H988" s="124"/>
      <c r="I988" s="124"/>
      <c r="J988" s="124"/>
      <c r="K988" s="401"/>
      <c r="L988" s="402"/>
      <c r="M988" s="402"/>
      <c r="N988" s="402"/>
      <c r="O988" s="402"/>
      <c r="P988" s="402"/>
      <c r="Q988" s="402"/>
      <c r="R988" s="124"/>
      <c r="S988" s="124"/>
    </row>
    <row r="989" spans="1:19" ht="12.75" customHeight="1">
      <c r="A989" s="399"/>
      <c r="B989" s="400"/>
      <c r="C989" s="124"/>
      <c r="D989" s="124"/>
      <c r="E989" s="124"/>
      <c r="F989" s="124"/>
      <c r="G989" s="124"/>
      <c r="H989" s="124"/>
      <c r="I989" s="124"/>
      <c r="J989" s="124"/>
      <c r="K989" s="401"/>
      <c r="L989" s="402"/>
      <c r="M989" s="402"/>
      <c r="N989" s="402"/>
      <c r="O989" s="402"/>
      <c r="P989" s="402"/>
      <c r="Q989" s="402"/>
      <c r="R989" s="124"/>
      <c r="S989" s="124"/>
    </row>
    <row r="990" spans="1:19" ht="12.75" customHeight="1">
      <c r="A990" s="399"/>
      <c r="B990" s="400"/>
      <c r="C990" s="124"/>
      <c r="D990" s="124"/>
      <c r="E990" s="124"/>
      <c r="F990" s="124"/>
      <c r="G990" s="124"/>
      <c r="H990" s="124"/>
      <c r="I990" s="124"/>
      <c r="J990" s="124"/>
      <c r="K990" s="401"/>
      <c r="L990" s="402"/>
      <c r="M990" s="402"/>
      <c r="N990" s="402"/>
      <c r="O990" s="402"/>
      <c r="P990" s="402"/>
      <c r="Q990" s="402"/>
      <c r="R990" s="124"/>
      <c r="S990" s="124"/>
    </row>
    <row r="991" spans="1:19" ht="12.75" customHeight="1">
      <c r="A991" s="399"/>
      <c r="B991" s="400"/>
      <c r="C991" s="124"/>
      <c r="D991" s="124"/>
      <c r="E991" s="124"/>
      <c r="F991" s="124"/>
      <c r="G991" s="124"/>
      <c r="H991" s="124"/>
      <c r="I991" s="124"/>
      <c r="J991" s="124"/>
      <c r="K991" s="401"/>
      <c r="L991" s="402"/>
      <c r="M991" s="402"/>
      <c r="N991" s="402"/>
      <c r="O991" s="402"/>
      <c r="P991" s="402"/>
      <c r="Q991" s="402"/>
      <c r="R991" s="124"/>
      <c r="S991" s="124"/>
    </row>
    <row r="992" spans="1:19" ht="12.75" customHeight="1">
      <c r="A992" s="399"/>
      <c r="B992" s="400"/>
      <c r="C992" s="124"/>
      <c r="D992" s="124"/>
      <c r="E992" s="124"/>
      <c r="F992" s="124"/>
      <c r="G992" s="124"/>
      <c r="H992" s="124"/>
      <c r="I992" s="124"/>
      <c r="J992" s="124"/>
      <c r="K992" s="401"/>
      <c r="L992" s="402"/>
      <c r="M992" s="402"/>
      <c r="N992" s="402"/>
      <c r="O992" s="402"/>
      <c r="P992" s="402"/>
      <c r="Q992" s="402"/>
      <c r="R992" s="124"/>
      <c r="S992" s="124"/>
    </row>
    <row r="993" spans="1:19" ht="12.75" customHeight="1">
      <c r="A993" s="399"/>
      <c r="B993" s="400"/>
      <c r="C993" s="124"/>
      <c r="D993" s="124"/>
      <c r="E993" s="124"/>
      <c r="F993" s="124"/>
      <c r="G993" s="124"/>
      <c r="H993" s="124"/>
      <c r="I993" s="124"/>
      <c r="J993" s="124"/>
      <c r="K993" s="401"/>
      <c r="L993" s="402"/>
      <c r="M993" s="402"/>
      <c r="N993" s="402"/>
      <c r="O993" s="402"/>
      <c r="P993" s="402"/>
      <c r="Q993" s="402"/>
      <c r="R993" s="124"/>
      <c r="S993" s="124"/>
    </row>
    <row r="994" spans="1:19" ht="12.75" customHeight="1">
      <c r="A994" s="399"/>
      <c r="B994" s="400"/>
      <c r="C994" s="124"/>
      <c r="D994" s="124"/>
      <c r="E994" s="124"/>
      <c r="F994" s="124"/>
      <c r="G994" s="124"/>
      <c r="H994" s="124"/>
      <c r="I994" s="124"/>
      <c r="J994" s="124"/>
      <c r="K994" s="401"/>
      <c r="L994" s="402"/>
      <c r="M994" s="402"/>
      <c r="N994" s="402"/>
      <c r="O994" s="402"/>
      <c r="P994" s="402"/>
      <c r="Q994" s="402"/>
      <c r="R994" s="124"/>
      <c r="S994" s="124"/>
    </row>
    <row r="995" spans="1:19" ht="12.75" customHeight="1">
      <c r="A995" s="399"/>
      <c r="B995" s="400"/>
      <c r="C995" s="124"/>
      <c r="D995" s="124"/>
      <c r="E995" s="124"/>
      <c r="F995" s="124"/>
      <c r="G995" s="124"/>
      <c r="H995" s="124"/>
      <c r="I995" s="124"/>
      <c r="J995" s="124"/>
      <c r="K995" s="401"/>
      <c r="L995" s="402"/>
      <c r="M995" s="402"/>
      <c r="N995" s="402"/>
      <c r="O995" s="402"/>
      <c r="P995" s="402"/>
      <c r="Q995" s="402"/>
      <c r="R995" s="124"/>
      <c r="S995" s="124"/>
    </row>
    <row r="996" spans="1:19" ht="12.75" customHeight="1">
      <c r="A996" s="399"/>
      <c r="B996" s="400"/>
      <c r="C996" s="124"/>
      <c r="D996" s="124"/>
      <c r="E996" s="124"/>
      <c r="F996" s="124"/>
      <c r="G996" s="124"/>
      <c r="H996" s="124"/>
      <c r="I996" s="124"/>
      <c r="J996" s="124"/>
      <c r="K996" s="401"/>
      <c r="L996" s="402"/>
      <c r="M996" s="402"/>
      <c r="N996" s="402"/>
      <c r="O996" s="402"/>
      <c r="P996" s="402"/>
      <c r="Q996" s="402"/>
      <c r="R996" s="124"/>
      <c r="S996" s="124"/>
    </row>
    <row r="997" spans="1:19" ht="12.75" customHeight="1">
      <c r="A997" s="399"/>
      <c r="B997" s="400"/>
      <c r="C997" s="124"/>
      <c r="D997" s="124"/>
      <c r="E997" s="124"/>
      <c r="F997" s="124"/>
      <c r="G997" s="124"/>
      <c r="H997" s="124"/>
      <c r="I997" s="124"/>
      <c r="J997" s="124"/>
      <c r="K997" s="401"/>
      <c r="L997" s="402"/>
      <c r="M997" s="402"/>
      <c r="N997" s="402"/>
      <c r="O997" s="402"/>
      <c r="P997" s="402"/>
      <c r="Q997" s="402"/>
      <c r="R997" s="124"/>
      <c r="S997" s="124"/>
    </row>
    <row r="998" spans="1:19" ht="12.75" customHeight="1">
      <c r="A998" s="399"/>
      <c r="B998" s="400"/>
      <c r="C998" s="124"/>
      <c r="D998" s="124"/>
      <c r="E998" s="124"/>
      <c r="F998" s="124"/>
      <c r="G998" s="124"/>
      <c r="H998" s="124"/>
      <c r="I998" s="124"/>
      <c r="J998" s="124"/>
      <c r="K998" s="401"/>
      <c r="L998" s="402"/>
      <c r="M998" s="402"/>
      <c r="N998" s="402"/>
      <c r="O998" s="402"/>
      <c r="P998" s="402"/>
      <c r="Q998" s="402"/>
      <c r="R998" s="124"/>
      <c r="S998" s="124"/>
    </row>
    <row r="999" spans="1:19" ht="12.75" customHeight="1">
      <c r="A999" s="399"/>
      <c r="B999" s="400"/>
      <c r="C999" s="124"/>
      <c r="D999" s="124"/>
      <c r="E999" s="124"/>
      <c r="F999" s="124"/>
      <c r="G999" s="124"/>
      <c r="H999" s="124"/>
      <c r="I999" s="124"/>
      <c r="J999" s="124"/>
      <c r="K999" s="401"/>
      <c r="L999" s="402"/>
      <c r="M999" s="402"/>
      <c r="N999" s="402"/>
      <c r="O999" s="402"/>
      <c r="P999" s="402"/>
      <c r="Q999" s="402"/>
      <c r="R999" s="124"/>
      <c r="S999" s="124"/>
    </row>
    <row r="1000" spans="1:19" ht="12.75" customHeight="1">
      <c r="A1000" s="399"/>
      <c r="B1000" s="400"/>
      <c r="C1000" s="124"/>
      <c r="D1000" s="124"/>
      <c r="E1000" s="124"/>
      <c r="F1000" s="124"/>
      <c r="G1000" s="124"/>
      <c r="H1000" s="124"/>
      <c r="I1000" s="124"/>
      <c r="J1000" s="124"/>
      <c r="K1000" s="401"/>
      <c r="L1000" s="402"/>
      <c r="M1000" s="402"/>
      <c r="N1000" s="402"/>
      <c r="O1000" s="402"/>
      <c r="P1000" s="402"/>
      <c r="Q1000" s="402"/>
      <c r="R1000" s="124"/>
      <c r="S1000" s="124"/>
    </row>
  </sheetData>
  <mergeCells count="12">
    <mergeCell ref="A2:R2"/>
    <mergeCell ref="A3:R3"/>
    <mergeCell ref="E4:I4"/>
    <mergeCell ref="L4:M4"/>
    <mergeCell ref="N4:O4"/>
    <mergeCell ref="P4:Q4"/>
    <mergeCell ref="A4:A5"/>
    <mergeCell ref="B4:B5"/>
    <mergeCell ref="C4:C5"/>
    <mergeCell ref="D4:D5"/>
    <mergeCell ref="K4:K5"/>
    <mergeCell ref="R4:R5"/>
  </mergeCells>
  <printOptions horizontalCentered="1"/>
  <pageMargins left="0.4" right="0.4" top="0.5" bottom="0.5" header="0" footer="0"/>
  <pageSetup paperSize="9" fitToHeight="0" orientation="landscape"/>
  <headerFooter>
    <oddFooter>&amp;L &amp;A&amp;R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pageSetUpPr fitToPage="1"/>
  </sheetPr>
  <dimension ref="A1:Z1648"/>
  <sheetViews>
    <sheetView showGridLines="0" workbookViewId="0">
      <pane ySplit="6" topLeftCell="A7" activePane="bottomLeft" state="frozen"/>
      <selection pane="bottomLeft" activeCell="B8" sqref="B8"/>
    </sheetView>
  </sheetViews>
  <sheetFormatPr defaultColWidth="14.42578125" defaultRowHeight="15" customHeight="1" outlineLevelRow="1"/>
  <cols>
    <col min="1" max="1" width="9.85546875" customWidth="1"/>
    <col min="2" max="2" width="38" customWidth="1"/>
    <col min="3" max="26" width="19.85546875" customWidth="1"/>
  </cols>
  <sheetData>
    <row r="1" spans="1:26" ht="24.75" customHeight="1">
      <c r="A1" s="274" t="s">
        <v>1002</v>
      </c>
      <c r="B1" s="274"/>
      <c r="C1" s="274"/>
      <c r="D1" s="274"/>
      <c r="E1" s="274"/>
      <c r="F1" s="274"/>
      <c r="G1" s="274"/>
      <c r="H1" s="274"/>
      <c r="I1" s="274"/>
      <c r="J1" s="274"/>
      <c r="K1" s="274"/>
      <c r="L1" s="274"/>
      <c r="M1" s="274"/>
      <c r="N1" s="274"/>
      <c r="O1" s="274"/>
      <c r="P1" s="274"/>
      <c r="Q1" s="274"/>
      <c r="R1" s="274"/>
      <c r="S1" s="274"/>
      <c r="T1" s="274"/>
      <c r="U1" s="274"/>
      <c r="V1" s="274"/>
      <c r="W1" s="274"/>
      <c r="X1" s="274"/>
      <c r="Y1" s="274"/>
      <c r="Z1" s="274"/>
    </row>
    <row r="2" spans="1:26" ht="24.75" customHeight="1">
      <c r="A2" s="274" t="s">
        <v>1002</v>
      </c>
      <c r="B2" s="274"/>
      <c r="C2" s="274"/>
      <c r="D2" s="274"/>
      <c r="E2" s="274"/>
      <c r="F2" s="274"/>
      <c r="G2" s="274"/>
      <c r="H2" s="274"/>
      <c r="I2" s="274"/>
      <c r="J2" s="274"/>
      <c r="K2" s="274"/>
      <c r="L2" s="274"/>
      <c r="M2" s="274"/>
      <c r="N2" s="274"/>
      <c r="O2" s="274"/>
      <c r="P2" s="274"/>
      <c r="Q2" s="274"/>
      <c r="R2" s="274"/>
      <c r="S2" s="274"/>
      <c r="T2" s="274"/>
      <c r="U2" s="274"/>
      <c r="V2" s="274"/>
      <c r="W2" s="274"/>
      <c r="X2" s="274"/>
      <c r="Y2" s="274"/>
      <c r="Z2" s="274"/>
    </row>
    <row r="3" spans="1:26" ht="6.75" customHeight="1">
      <c r="A3" s="275"/>
      <c r="B3" s="275"/>
      <c r="C3" s="275"/>
      <c r="D3" s="275"/>
      <c r="E3" s="275"/>
      <c r="F3" s="275"/>
      <c r="G3" s="275"/>
      <c r="H3" s="275"/>
      <c r="I3" s="275"/>
      <c r="J3" s="275"/>
      <c r="K3" s="275"/>
      <c r="L3" s="275"/>
      <c r="M3" s="275"/>
      <c r="N3" s="275"/>
      <c r="O3" s="275"/>
      <c r="P3" s="275"/>
      <c r="Q3" s="275"/>
      <c r="R3" s="275"/>
      <c r="S3" s="275"/>
      <c r="T3" s="275"/>
      <c r="U3" s="275"/>
      <c r="V3" s="275"/>
      <c r="W3" s="275"/>
      <c r="X3" s="275"/>
      <c r="Y3" s="275"/>
      <c r="Z3" s="275"/>
    </row>
    <row r="4" spans="1:26" ht="46.5" customHeight="1">
      <c r="A4" s="687" t="s">
        <v>1003</v>
      </c>
      <c r="B4" s="634"/>
      <c r="C4" s="634"/>
      <c r="D4" s="634"/>
      <c r="E4" s="634"/>
      <c r="F4" s="634"/>
      <c r="G4" s="634"/>
      <c r="H4" s="634"/>
      <c r="I4" s="634"/>
      <c r="J4" s="634"/>
      <c r="K4" s="275"/>
      <c r="L4" s="275"/>
      <c r="M4" s="275"/>
      <c r="N4" s="275"/>
      <c r="O4" s="275"/>
      <c r="P4" s="275"/>
      <c r="Q4" s="275"/>
      <c r="R4" s="275"/>
      <c r="S4" s="275"/>
      <c r="T4" s="275"/>
      <c r="U4" s="275"/>
      <c r="V4" s="275"/>
      <c r="W4" s="275"/>
      <c r="X4" s="275"/>
      <c r="Y4" s="275"/>
      <c r="Z4" s="275"/>
    </row>
    <row r="5" spans="1:26">
      <c r="A5" s="275"/>
      <c r="B5" s="275"/>
      <c r="C5" s="275"/>
      <c r="D5" s="275"/>
      <c r="E5" s="275"/>
      <c r="F5" s="275"/>
      <c r="G5" s="275"/>
      <c r="H5" s="275"/>
      <c r="I5" s="275"/>
      <c r="J5" s="275"/>
      <c r="K5" s="275"/>
      <c r="L5" s="275"/>
      <c r="M5" s="275"/>
      <c r="N5" s="275"/>
      <c r="O5" s="275"/>
      <c r="P5" s="275"/>
      <c r="Q5" s="275"/>
      <c r="R5" s="275"/>
      <c r="S5" s="275"/>
      <c r="T5" s="275"/>
      <c r="U5" s="275"/>
      <c r="V5" s="275"/>
      <c r="W5" s="275"/>
      <c r="X5" s="275"/>
      <c r="Y5" s="275"/>
      <c r="Z5" s="275"/>
    </row>
    <row r="6" spans="1:26" ht="63.75" customHeight="1">
      <c r="A6" s="276" t="s">
        <v>1004</v>
      </c>
      <c r="B6" s="277" t="s">
        <v>21</v>
      </c>
      <c r="C6" s="278" t="s">
        <v>1005</v>
      </c>
      <c r="D6" s="279" t="s">
        <v>1006</v>
      </c>
      <c r="E6" s="279" t="s">
        <v>52</v>
      </c>
      <c r="F6" s="279" t="s">
        <v>1007</v>
      </c>
      <c r="G6" s="279" t="s">
        <v>1008</v>
      </c>
      <c r="H6" s="279" t="s">
        <v>1009</v>
      </c>
      <c r="I6" s="279" t="s">
        <v>1010</v>
      </c>
      <c r="J6" s="279" t="s">
        <v>1011</v>
      </c>
      <c r="K6" s="275"/>
      <c r="L6" s="275"/>
      <c r="M6" s="275"/>
      <c r="N6" s="275"/>
      <c r="O6" s="275"/>
      <c r="P6" s="275"/>
      <c r="Q6" s="275"/>
      <c r="R6" s="275"/>
      <c r="S6" s="275"/>
      <c r="T6" s="275"/>
      <c r="U6" s="275"/>
      <c r="V6" s="275"/>
      <c r="W6" s="275"/>
      <c r="X6" s="275"/>
      <c r="Y6" s="275"/>
      <c r="Z6" s="275"/>
    </row>
    <row r="7" spans="1:26" ht="19.5" customHeight="1">
      <c r="A7" s="280"/>
      <c r="B7" s="281" t="s">
        <v>1012</v>
      </c>
      <c r="C7" s="282"/>
      <c r="D7" s="283"/>
      <c r="E7" s="284"/>
      <c r="F7" s="285"/>
      <c r="G7" s="285"/>
      <c r="H7" s="284"/>
      <c r="I7" s="311"/>
      <c r="J7" s="312"/>
      <c r="K7" s="313"/>
      <c r="L7" s="313"/>
      <c r="M7" s="313"/>
      <c r="N7" s="313"/>
      <c r="O7" s="313"/>
      <c r="P7" s="313"/>
      <c r="Q7" s="313"/>
      <c r="R7" s="313"/>
      <c r="S7" s="313"/>
      <c r="T7" s="313"/>
      <c r="U7" s="313"/>
      <c r="V7" s="313"/>
      <c r="W7" s="313"/>
      <c r="X7" s="313"/>
      <c r="Y7" s="313"/>
      <c r="Z7" s="313"/>
    </row>
    <row r="8" spans="1:26" ht="12.75" customHeight="1">
      <c r="A8" s="286">
        <v>1</v>
      </c>
      <c r="B8" s="287" t="s">
        <v>1013</v>
      </c>
      <c r="C8" s="288"/>
      <c r="D8" s="289"/>
      <c r="E8" s="290"/>
      <c r="F8" s="291"/>
      <c r="G8" s="292"/>
      <c r="H8" s="292"/>
      <c r="I8" s="291"/>
      <c r="J8" s="291"/>
      <c r="K8" s="275"/>
      <c r="L8" s="275"/>
      <c r="M8" s="275"/>
      <c r="N8" s="275"/>
      <c r="O8" s="275"/>
      <c r="P8" s="275"/>
      <c r="Q8" s="275"/>
      <c r="R8" s="275"/>
      <c r="S8" s="275"/>
      <c r="T8" s="275"/>
      <c r="U8" s="275"/>
      <c r="V8" s="275"/>
      <c r="W8" s="275"/>
      <c r="X8" s="275"/>
      <c r="Y8" s="275"/>
      <c r="Z8" s="275"/>
    </row>
    <row r="9" spans="1:26" ht="18" customHeight="1" outlineLevel="1">
      <c r="A9" s="293"/>
      <c r="B9" s="294" t="s">
        <v>1014</v>
      </c>
      <c r="C9" s="295"/>
      <c r="D9" s="296">
        <v>1</v>
      </c>
      <c r="E9" s="297" t="s">
        <v>206</v>
      </c>
      <c r="F9" s="298"/>
      <c r="G9" s="298"/>
      <c r="H9" s="299">
        <f t="shared" ref="H9:H18" si="0">F9+G9</f>
        <v>0</v>
      </c>
      <c r="I9" s="298">
        <f t="shared" ref="I9:I18" si="1">H9*D9</f>
        <v>0</v>
      </c>
      <c r="J9" s="298"/>
      <c r="K9" s="275"/>
      <c r="L9" s="275"/>
      <c r="M9" s="275"/>
      <c r="N9" s="275"/>
      <c r="O9" s="275"/>
      <c r="P9" s="275"/>
      <c r="Q9" s="275"/>
      <c r="R9" s="275"/>
      <c r="S9" s="275"/>
      <c r="T9" s="275"/>
      <c r="U9" s="275"/>
      <c r="V9" s="275"/>
      <c r="W9" s="275"/>
      <c r="X9" s="275"/>
      <c r="Y9" s="275"/>
      <c r="Z9" s="275"/>
    </row>
    <row r="10" spans="1:26" ht="18" customHeight="1" outlineLevel="1">
      <c r="A10" s="293"/>
      <c r="B10" s="294" t="s">
        <v>1015</v>
      </c>
      <c r="C10" s="295"/>
      <c r="D10" s="296">
        <v>1</v>
      </c>
      <c r="E10" s="297" t="s">
        <v>206</v>
      </c>
      <c r="F10" s="298"/>
      <c r="G10" s="299"/>
      <c r="H10" s="299">
        <f t="shared" si="0"/>
        <v>0</v>
      </c>
      <c r="I10" s="298">
        <f t="shared" si="1"/>
        <v>0</v>
      </c>
      <c r="J10" s="298"/>
      <c r="K10" s="275"/>
      <c r="L10" s="275"/>
      <c r="M10" s="275"/>
      <c r="N10" s="275"/>
      <c r="O10" s="275"/>
      <c r="P10" s="275"/>
      <c r="Q10" s="275"/>
      <c r="R10" s="275"/>
      <c r="S10" s="275"/>
      <c r="T10" s="275"/>
      <c r="U10" s="275"/>
      <c r="V10" s="275"/>
      <c r="W10" s="275"/>
      <c r="X10" s="275"/>
      <c r="Y10" s="275"/>
      <c r="Z10" s="275"/>
    </row>
    <row r="11" spans="1:26" ht="18" customHeight="1" outlineLevel="1">
      <c r="A11" s="293"/>
      <c r="B11" s="294" t="s">
        <v>1016</v>
      </c>
      <c r="C11" s="295"/>
      <c r="D11" s="296">
        <v>1</v>
      </c>
      <c r="E11" s="297" t="s">
        <v>206</v>
      </c>
      <c r="F11" s="298"/>
      <c r="G11" s="299"/>
      <c r="H11" s="299">
        <f t="shared" si="0"/>
        <v>0</v>
      </c>
      <c r="I11" s="298">
        <f t="shared" si="1"/>
        <v>0</v>
      </c>
      <c r="J11" s="298"/>
      <c r="K11" s="275"/>
      <c r="L11" s="275"/>
      <c r="M11" s="275"/>
      <c r="N11" s="275"/>
      <c r="O11" s="275"/>
      <c r="P11" s="275"/>
      <c r="Q11" s="275"/>
      <c r="R11" s="275"/>
      <c r="S11" s="275"/>
      <c r="T11" s="275"/>
      <c r="U11" s="275"/>
      <c r="V11" s="275"/>
      <c r="W11" s="275"/>
      <c r="X11" s="275"/>
      <c r="Y11" s="275"/>
      <c r="Z11" s="275"/>
    </row>
    <row r="12" spans="1:26" ht="18" customHeight="1" outlineLevel="1">
      <c r="A12" s="293"/>
      <c r="B12" s="294" t="s">
        <v>1017</v>
      </c>
      <c r="C12" s="295"/>
      <c r="D12" s="296">
        <v>1</v>
      </c>
      <c r="E12" s="297" t="s">
        <v>206</v>
      </c>
      <c r="F12" s="298"/>
      <c r="G12" s="299"/>
      <c r="H12" s="299">
        <f t="shared" si="0"/>
        <v>0</v>
      </c>
      <c r="I12" s="298">
        <f t="shared" si="1"/>
        <v>0</v>
      </c>
      <c r="J12" s="298"/>
      <c r="K12" s="275"/>
      <c r="L12" s="275"/>
      <c r="M12" s="275"/>
      <c r="N12" s="275"/>
      <c r="O12" s="275"/>
      <c r="P12" s="275"/>
      <c r="Q12" s="275"/>
      <c r="R12" s="275"/>
      <c r="S12" s="275"/>
      <c r="T12" s="275"/>
      <c r="U12" s="275"/>
      <c r="V12" s="275"/>
      <c r="W12" s="275"/>
      <c r="X12" s="275"/>
      <c r="Y12" s="275"/>
      <c r="Z12" s="275"/>
    </row>
    <row r="13" spans="1:26" ht="18" customHeight="1" outlineLevel="1">
      <c r="A13" s="293"/>
      <c r="B13" s="294" t="s">
        <v>1018</v>
      </c>
      <c r="C13" s="295"/>
      <c r="D13" s="296">
        <v>1</v>
      </c>
      <c r="E13" s="297" t="s">
        <v>206</v>
      </c>
      <c r="F13" s="298"/>
      <c r="G13" s="299"/>
      <c r="H13" s="299">
        <f t="shared" si="0"/>
        <v>0</v>
      </c>
      <c r="I13" s="298">
        <f t="shared" si="1"/>
        <v>0</v>
      </c>
      <c r="J13" s="298"/>
      <c r="K13" s="275"/>
      <c r="L13" s="275"/>
      <c r="M13" s="275"/>
      <c r="N13" s="275"/>
      <c r="O13" s="275"/>
      <c r="P13" s="275"/>
      <c r="Q13" s="275"/>
      <c r="R13" s="275"/>
      <c r="S13" s="275"/>
      <c r="T13" s="275"/>
      <c r="U13" s="275"/>
      <c r="V13" s="275"/>
      <c r="W13" s="275"/>
      <c r="X13" s="275"/>
      <c r="Y13" s="275"/>
      <c r="Z13" s="275"/>
    </row>
    <row r="14" spans="1:26" ht="18" customHeight="1" outlineLevel="1">
      <c r="A14" s="293"/>
      <c r="B14" s="294" t="s">
        <v>1019</v>
      </c>
      <c r="C14" s="295"/>
      <c r="D14" s="296">
        <v>1</v>
      </c>
      <c r="E14" s="297" t="s">
        <v>206</v>
      </c>
      <c r="F14" s="298"/>
      <c r="G14" s="299"/>
      <c r="H14" s="299">
        <f t="shared" si="0"/>
        <v>0</v>
      </c>
      <c r="I14" s="298">
        <f t="shared" si="1"/>
        <v>0</v>
      </c>
      <c r="J14" s="298"/>
      <c r="K14" s="275"/>
      <c r="L14" s="275"/>
      <c r="M14" s="275"/>
      <c r="N14" s="275"/>
      <c r="O14" s="275"/>
      <c r="P14" s="275"/>
      <c r="Q14" s="275"/>
      <c r="R14" s="275"/>
      <c r="S14" s="275"/>
      <c r="T14" s="275"/>
      <c r="U14" s="275"/>
      <c r="V14" s="275"/>
      <c r="W14" s="275"/>
      <c r="X14" s="275"/>
      <c r="Y14" s="275"/>
      <c r="Z14" s="275"/>
    </row>
    <row r="15" spans="1:26" ht="18" customHeight="1" outlineLevel="1">
      <c r="A15" s="293"/>
      <c r="B15" s="294" t="s">
        <v>1020</v>
      </c>
      <c r="C15" s="295"/>
      <c r="D15" s="296">
        <v>1</v>
      </c>
      <c r="E15" s="297" t="s">
        <v>188</v>
      </c>
      <c r="F15" s="298"/>
      <c r="G15" s="298"/>
      <c r="H15" s="299">
        <f t="shared" si="0"/>
        <v>0</v>
      </c>
      <c r="I15" s="298">
        <f t="shared" si="1"/>
        <v>0</v>
      </c>
      <c r="J15" s="298"/>
      <c r="K15" s="275"/>
      <c r="L15" s="275"/>
      <c r="M15" s="275"/>
      <c r="N15" s="275"/>
      <c r="O15" s="275"/>
      <c r="P15" s="275"/>
      <c r="Q15" s="275"/>
      <c r="R15" s="275"/>
      <c r="S15" s="275"/>
      <c r="T15" s="275"/>
      <c r="U15" s="275"/>
      <c r="V15" s="275"/>
      <c r="W15" s="275"/>
      <c r="X15" s="275"/>
      <c r="Y15" s="275"/>
      <c r="Z15" s="275"/>
    </row>
    <row r="16" spans="1:26" ht="18" customHeight="1" outlineLevel="1">
      <c r="A16" s="293"/>
      <c r="B16" s="294" t="s">
        <v>1021</v>
      </c>
      <c r="C16" s="295"/>
      <c r="D16" s="296">
        <v>1</v>
      </c>
      <c r="E16" s="297" t="s">
        <v>188</v>
      </c>
      <c r="F16" s="298"/>
      <c r="G16" s="298"/>
      <c r="H16" s="299">
        <f t="shared" si="0"/>
        <v>0</v>
      </c>
      <c r="I16" s="298">
        <f t="shared" si="1"/>
        <v>0</v>
      </c>
      <c r="J16" s="298"/>
      <c r="K16" s="275"/>
      <c r="L16" s="275"/>
      <c r="M16" s="275"/>
      <c r="N16" s="275"/>
      <c r="O16" s="275"/>
      <c r="P16" s="275"/>
      <c r="Q16" s="275"/>
      <c r="R16" s="275"/>
      <c r="S16" s="275"/>
      <c r="T16" s="275"/>
      <c r="U16" s="275"/>
      <c r="V16" s="275"/>
      <c r="W16" s="275"/>
      <c r="X16" s="275"/>
      <c r="Y16" s="275"/>
      <c r="Z16" s="275"/>
    </row>
    <row r="17" spans="1:26" ht="18" customHeight="1" outlineLevel="1">
      <c r="A17" s="293"/>
      <c r="B17" s="294" t="s">
        <v>1022</v>
      </c>
      <c r="C17" s="295"/>
      <c r="D17" s="296">
        <v>1</v>
      </c>
      <c r="E17" s="297" t="s">
        <v>188</v>
      </c>
      <c r="F17" s="298"/>
      <c r="G17" s="298"/>
      <c r="H17" s="299">
        <f t="shared" si="0"/>
        <v>0</v>
      </c>
      <c r="I17" s="298">
        <f t="shared" si="1"/>
        <v>0</v>
      </c>
      <c r="J17" s="298"/>
      <c r="K17" s="275"/>
      <c r="L17" s="275"/>
      <c r="M17" s="275"/>
      <c r="N17" s="275"/>
      <c r="O17" s="275"/>
      <c r="P17" s="275"/>
      <c r="Q17" s="275"/>
      <c r="R17" s="275"/>
      <c r="S17" s="275"/>
      <c r="T17" s="275"/>
      <c r="U17" s="275"/>
      <c r="V17" s="275"/>
      <c r="W17" s="275"/>
      <c r="X17" s="275"/>
      <c r="Y17" s="275"/>
      <c r="Z17" s="275"/>
    </row>
    <row r="18" spans="1:26" ht="18" customHeight="1" outlineLevel="1">
      <c r="A18" s="293"/>
      <c r="B18" s="294" t="s">
        <v>1023</v>
      </c>
      <c r="C18" s="295"/>
      <c r="D18" s="296">
        <v>1</v>
      </c>
      <c r="E18" s="297" t="s">
        <v>188</v>
      </c>
      <c r="F18" s="298"/>
      <c r="G18" s="298"/>
      <c r="H18" s="299">
        <f t="shared" si="0"/>
        <v>0</v>
      </c>
      <c r="I18" s="298">
        <f t="shared" si="1"/>
        <v>0</v>
      </c>
      <c r="J18" s="298"/>
      <c r="K18" s="275"/>
      <c r="L18" s="275"/>
      <c r="M18" s="275"/>
      <c r="N18" s="275"/>
      <c r="O18" s="275"/>
      <c r="P18" s="275"/>
      <c r="Q18" s="275"/>
      <c r="R18" s="275"/>
      <c r="S18" s="275"/>
      <c r="T18" s="275"/>
      <c r="U18" s="275"/>
      <c r="V18" s="275"/>
      <c r="W18" s="275"/>
      <c r="X18" s="275"/>
      <c r="Y18" s="275"/>
      <c r="Z18" s="275"/>
    </row>
    <row r="19" spans="1:26" ht="18" customHeight="1">
      <c r="A19" s="286">
        <v>2</v>
      </c>
      <c r="B19" s="287" t="s">
        <v>1024</v>
      </c>
      <c r="C19" s="300"/>
      <c r="D19" s="301"/>
      <c r="E19" s="302"/>
      <c r="F19" s="303"/>
      <c r="G19" s="304"/>
      <c r="H19" s="304"/>
      <c r="I19" s="303"/>
      <c r="J19" s="303"/>
      <c r="K19" s="275"/>
      <c r="L19" s="275"/>
      <c r="M19" s="275"/>
      <c r="N19" s="275"/>
      <c r="O19" s="275"/>
      <c r="P19" s="275"/>
      <c r="Q19" s="275"/>
      <c r="R19" s="275"/>
      <c r="S19" s="275"/>
      <c r="T19" s="275"/>
      <c r="U19" s="275"/>
      <c r="V19" s="275"/>
      <c r="W19" s="275"/>
      <c r="X19" s="275"/>
      <c r="Y19" s="275"/>
      <c r="Z19" s="275"/>
    </row>
    <row r="20" spans="1:26" outlineLevel="1">
      <c r="A20" s="293"/>
      <c r="B20" s="294" t="s">
        <v>1025</v>
      </c>
      <c r="C20" s="295"/>
      <c r="D20" s="296">
        <v>1</v>
      </c>
      <c r="E20" s="297" t="s">
        <v>421</v>
      </c>
      <c r="F20" s="298"/>
      <c r="G20" s="299"/>
      <c r="H20" s="299">
        <f t="shared" ref="H20:H31" si="2">F20+G20</f>
        <v>0</v>
      </c>
      <c r="I20" s="298">
        <f t="shared" ref="I20:I31" si="3">H20*D20</f>
        <v>0</v>
      </c>
      <c r="J20" s="298"/>
      <c r="K20" s="275"/>
      <c r="L20" s="275"/>
      <c r="M20" s="275"/>
      <c r="N20" s="275"/>
      <c r="O20" s="275"/>
      <c r="P20" s="275"/>
      <c r="Q20" s="275"/>
      <c r="R20" s="275"/>
      <c r="S20" s="275"/>
      <c r="T20" s="275"/>
      <c r="U20" s="275"/>
      <c r="V20" s="275"/>
      <c r="W20" s="275"/>
      <c r="X20" s="275"/>
      <c r="Y20" s="275"/>
      <c r="Z20" s="275"/>
    </row>
    <row r="21" spans="1:26" ht="15.75" customHeight="1" outlineLevel="1">
      <c r="A21" s="293"/>
      <c r="B21" s="294" t="s">
        <v>1026</v>
      </c>
      <c r="C21" s="295"/>
      <c r="D21" s="296">
        <v>1</v>
      </c>
      <c r="E21" s="297" t="s">
        <v>421</v>
      </c>
      <c r="F21" s="298"/>
      <c r="G21" s="299"/>
      <c r="H21" s="299">
        <f t="shared" si="2"/>
        <v>0</v>
      </c>
      <c r="I21" s="298">
        <f t="shared" si="3"/>
        <v>0</v>
      </c>
      <c r="J21" s="298"/>
      <c r="K21" s="275"/>
      <c r="L21" s="275"/>
      <c r="M21" s="275"/>
      <c r="N21" s="275"/>
      <c r="O21" s="275"/>
      <c r="P21" s="275"/>
      <c r="Q21" s="275"/>
      <c r="R21" s="275"/>
      <c r="S21" s="275"/>
      <c r="T21" s="275"/>
      <c r="U21" s="275"/>
      <c r="V21" s="275"/>
      <c r="W21" s="275"/>
      <c r="X21" s="275"/>
      <c r="Y21" s="275"/>
      <c r="Z21" s="275"/>
    </row>
    <row r="22" spans="1:26" ht="15.75" customHeight="1" outlineLevel="1">
      <c r="A22" s="293"/>
      <c r="B22" s="294" t="s">
        <v>1027</v>
      </c>
      <c r="C22" s="295"/>
      <c r="D22" s="296">
        <v>1</v>
      </c>
      <c r="E22" s="297" t="s">
        <v>421</v>
      </c>
      <c r="F22" s="298"/>
      <c r="G22" s="299"/>
      <c r="H22" s="299">
        <f t="shared" si="2"/>
        <v>0</v>
      </c>
      <c r="I22" s="298">
        <f t="shared" si="3"/>
        <v>0</v>
      </c>
      <c r="J22" s="298"/>
      <c r="K22" s="275"/>
      <c r="L22" s="275"/>
      <c r="M22" s="275"/>
      <c r="N22" s="275"/>
      <c r="O22" s="275"/>
      <c r="P22" s="275"/>
      <c r="Q22" s="275"/>
      <c r="R22" s="275"/>
      <c r="S22" s="275"/>
      <c r="T22" s="275"/>
      <c r="U22" s="275"/>
      <c r="V22" s="275"/>
      <c r="W22" s="275"/>
      <c r="X22" s="275"/>
      <c r="Y22" s="275"/>
      <c r="Z22" s="275"/>
    </row>
    <row r="23" spans="1:26" ht="15.75" customHeight="1" outlineLevel="1">
      <c r="A23" s="293"/>
      <c r="B23" s="294" t="s">
        <v>1028</v>
      </c>
      <c r="C23" s="295"/>
      <c r="D23" s="296">
        <v>1</v>
      </c>
      <c r="E23" s="297" t="s">
        <v>421</v>
      </c>
      <c r="F23" s="298"/>
      <c r="G23" s="299"/>
      <c r="H23" s="299">
        <f t="shared" si="2"/>
        <v>0</v>
      </c>
      <c r="I23" s="298">
        <f t="shared" si="3"/>
        <v>0</v>
      </c>
      <c r="J23" s="298"/>
      <c r="K23" s="275"/>
      <c r="L23" s="275"/>
      <c r="M23" s="275"/>
      <c r="N23" s="275"/>
      <c r="O23" s="275"/>
      <c r="P23" s="275"/>
      <c r="Q23" s="275"/>
      <c r="R23" s="275"/>
      <c r="S23" s="275"/>
      <c r="T23" s="275"/>
      <c r="U23" s="275"/>
      <c r="V23" s="275"/>
      <c r="W23" s="275"/>
      <c r="X23" s="275"/>
      <c r="Y23" s="275"/>
      <c r="Z23" s="275"/>
    </row>
    <row r="24" spans="1:26" ht="15.75" customHeight="1" outlineLevel="1">
      <c r="A24" s="293"/>
      <c r="B24" s="294" t="s">
        <v>1029</v>
      </c>
      <c r="C24" s="295"/>
      <c r="D24" s="296">
        <v>1</v>
      </c>
      <c r="E24" s="297" t="s">
        <v>421</v>
      </c>
      <c r="F24" s="298"/>
      <c r="G24" s="299"/>
      <c r="H24" s="299">
        <f t="shared" si="2"/>
        <v>0</v>
      </c>
      <c r="I24" s="298">
        <f t="shared" si="3"/>
        <v>0</v>
      </c>
      <c r="J24" s="298"/>
      <c r="K24" s="275"/>
      <c r="L24" s="275"/>
      <c r="M24" s="275"/>
      <c r="N24" s="275"/>
      <c r="O24" s="275"/>
      <c r="P24" s="275"/>
      <c r="Q24" s="275"/>
      <c r="R24" s="275"/>
      <c r="S24" s="275"/>
      <c r="T24" s="275"/>
      <c r="U24" s="275"/>
      <c r="V24" s="275"/>
      <c r="W24" s="275"/>
      <c r="X24" s="275"/>
      <c r="Y24" s="275"/>
      <c r="Z24" s="275"/>
    </row>
    <row r="25" spans="1:26" ht="15.75" customHeight="1" outlineLevel="1">
      <c r="A25" s="293"/>
      <c r="B25" s="294" t="s">
        <v>1030</v>
      </c>
      <c r="C25" s="295"/>
      <c r="D25" s="296">
        <v>1</v>
      </c>
      <c r="E25" s="297" t="s">
        <v>421</v>
      </c>
      <c r="F25" s="298"/>
      <c r="G25" s="299"/>
      <c r="H25" s="299">
        <f t="shared" si="2"/>
        <v>0</v>
      </c>
      <c r="I25" s="298">
        <f t="shared" si="3"/>
        <v>0</v>
      </c>
      <c r="J25" s="298"/>
      <c r="K25" s="275"/>
      <c r="L25" s="275"/>
      <c r="M25" s="275"/>
      <c r="N25" s="275"/>
      <c r="O25" s="275"/>
      <c r="P25" s="275"/>
      <c r="Q25" s="275"/>
      <c r="R25" s="275"/>
      <c r="S25" s="275"/>
      <c r="T25" s="275"/>
      <c r="U25" s="275"/>
      <c r="V25" s="275"/>
      <c r="W25" s="275"/>
      <c r="X25" s="275"/>
      <c r="Y25" s="275"/>
      <c r="Z25" s="275"/>
    </row>
    <row r="26" spans="1:26" ht="15.75" customHeight="1" outlineLevel="1">
      <c r="A26" s="293"/>
      <c r="B26" s="294" t="s">
        <v>1031</v>
      </c>
      <c r="C26" s="295"/>
      <c r="D26" s="296">
        <v>1</v>
      </c>
      <c r="E26" s="297" t="s">
        <v>421</v>
      </c>
      <c r="F26" s="298"/>
      <c r="G26" s="299"/>
      <c r="H26" s="299">
        <f t="shared" si="2"/>
        <v>0</v>
      </c>
      <c r="I26" s="298">
        <f t="shared" si="3"/>
        <v>0</v>
      </c>
      <c r="J26" s="298"/>
      <c r="K26" s="275"/>
      <c r="L26" s="275"/>
      <c r="M26" s="275"/>
      <c r="N26" s="275"/>
      <c r="O26" s="275"/>
      <c r="P26" s="275"/>
      <c r="Q26" s="275"/>
      <c r="R26" s="275"/>
      <c r="S26" s="275"/>
      <c r="T26" s="275"/>
      <c r="U26" s="275"/>
      <c r="V26" s="275"/>
      <c r="W26" s="275"/>
      <c r="X26" s="275"/>
      <c r="Y26" s="275"/>
      <c r="Z26" s="275"/>
    </row>
    <row r="27" spans="1:26" ht="15.75" customHeight="1" outlineLevel="1">
      <c r="A27" s="293"/>
      <c r="B27" s="294" t="s">
        <v>1032</v>
      </c>
      <c r="C27" s="295"/>
      <c r="D27" s="296">
        <v>1</v>
      </c>
      <c r="E27" s="297" t="s">
        <v>421</v>
      </c>
      <c r="F27" s="298"/>
      <c r="G27" s="299"/>
      <c r="H27" s="299">
        <f t="shared" si="2"/>
        <v>0</v>
      </c>
      <c r="I27" s="298">
        <f t="shared" si="3"/>
        <v>0</v>
      </c>
      <c r="J27" s="298"/>
      <c r="K27" s="275"/>
      <c r="L27" s="275"/>
      <c r="M27" s="275"/>
      <c r="N27" s="275"/>
      <c r="O27" s="275"/>
      <c r="P27" s="275"/>
      <c r="Q27" s="275"/>
      <c r="R27" s="275"/>
      <c r="S27" s="275"/>
      <c r="T27" s="275"/>
      <c r="U27" s="275"/>
      <c r="V27" s="275"/>
      <c r="W27" s="275"/>
      <c r="X27" s="275"/>
      <c r="Y27" s="275"/>
      <c r="Z27" s="275"/>
    </row>
    <row r="28" spans="1:26" ht="15.75" customHeight="1" outlineLevel="1">
      <c r="A28" s="293"/>
      <c r="B28" s="294" t="s">
        <v>1033</v>
      </c>
      <c r="C28" s="295"/>
      <c r="D28" s="296">
        <v>1</v>
      </c>
      <c r="E28" s="297" t="s">
        <v>421</v>
      </c>
      <c r="F28" s="298"/>
      <c r="G28" s="299"/>
      <c r="H28" s="299">
        <f t="shared" si="2"/>
        <v>0</v>
      </c>
      <c r="I28" s="298">
        <f t="shared" si="3"/>
        <v>0</v>
      </c>
      <c r="J28" s="298"/>
      <c r="K28" s="275"/>
      <c r="L28" s="275"/>
      <c r="M28" s="275"/>
      <c r="N28" s="275"/>
      <c r="O28" s="275"/>
      <c r="P28" s="275"/>
      <c r="Q28" s="275"/>
      <c r="R28" s="275"/>
      <c r="S28" s="275"/>
      <c r="T28" s="275"/>
      <c r="U28" s="275"/>
      <c r="V28" s="275"/>
      <c r="W28" s="275"/>
      <c r="X28" s="275"/>
      <c r="Y28" s="275"/>
      <c r="Z28" s="275"/>
    </row>
    <row r="29" spans="1:26" ht="15.75" customHeight="1" outlineLevel="1">
      <c r="A29" s="293"/>
      <c r="B29" s="294" t="s">
        <v>1034</v>
      </c>
      <c r="C29" s="295"/>
      <c r="D29" s="296">
        <v>1</v>
      </c>
      <c r="E29" s="297" t="s">
        <v>1035</v>
      </c>
      <c r="F29" s="298"/>
      <c r="G29" s="299"/>
      <c r="H29" s="299">
        <f t="shared" si="2"/>
        <v>0</v>
      </c>
      <c r="I29" s="298">
        <f t="shared" si="3"/>
        <v>0</v>
      </c>
      <c r="J29" s="298"/>
      <c r="K29" s="275"/>
      <c r="L29" s="275"/>
      <c r="M29" s="275"/>
      <c r="N29" s="275"/>
      <c r="O29" s="275"/>
      <c r="P29" s="275"/>
      <c r="Q29" s="275"/>
      <c r="R29" s="275"/>
      <c r="S29" s="275"/>
      <c r="T29" s="275"/>
      <c r="U29" s="275"/>
      <c r="V29" s="275"/>
      <c r="W29" s="275"/>
      <c r="X29" s="275"/>
      <c r="Y29" s="275"/>
      <c r="Z29" s="275"/>
    </row>
    <row r="30" spans="1:26" ht="15.75" customHeight="1" outlineLevel="1">
      <c r="A30" s="293"/>
      <c r="B30" s="294" t="s">
        <v>1036</v>
      </c>
      <c r="C30" s="295"/>
      <c r="D30" s="296">
        <v>1</v>
      </c>
      <c r="E30" s="297" t="s">
        <v>1035</v>
      </c>
      <c r="F30" s="298"/>
      <c r="G30" s="299"/>
      <c r="H30" s="299">
        <f t="shared" si="2"/>
        <v>0</v>
      </c>
      <c r="I30" s="298">
        <f t="shared" si="3"/>
        <v>0</v>
      </c>
      <c r="J30" s="298"/>
      <c r="K30" s="275"/>
      <c r="L30" s="275"/>
      <c r="M30" s="275"/>
      <c r="N30" s="275"/>
      <c r="O30" s="275"/>
      <c r="P30" s="275"/>
      <c r="Q30" s="275"/>
      <c r="R30" s="275"/>
      <c r="S30" s="275"/>
      <c r="T30" s="275"/>
      <c r="U30" s="275"/>
      <c r="V30" s="275"/>
      <c r="W30" s="275"/>
      <c r="X30" s="275"/>
      <c r="Y30" s="275"/>
      <c r="Z30" s="275"/>
    </row>
    <row r="31" spans="1:26" ht="15.75" customHeight="1" outlineLevel="1">
      <c r="A31" s="293"/>
      <c r="B31" s="294" t="s">
        <v>1037</v>
      </c>
      <c r="C31" s="295"/>
      <c r="D31" s="296">
        <v>1</v>
      </c>
      <c r="E31" s="297" t="s">
        <v>1035</v>
      </c>
      <c r="F31" s="298"/>
      <c r="G31" s="299"/>
      <c r="H31" s="299">
        <f t="shared" si="2"/>
        <v>0</v>
      </c>
      <c r="I31" s="298">
        <f t="shared" si="3"/>
        <v>0</v>
      </c>
      <c r="J31" s="298"/>
      <c r="K31" s="275"/>
      <c r="L31" s="275"/>
      <c r="M31" s="275"/>
      <c r="N31" s="275"/>
      <c r="O31" s="275"/>
      <c r="P31" s="275"/>
      <c r="Q31" s="275"/>
      <c r="R31" s="275"/>
      <c r="S31" s="275"/>
      <c r="T31" s="275"/>
      <c r="U31" s="275"/>
      <c r="V31" s="275"/>
      <c r="W31" s="275"/>
      <c r="X31" s="275"/>
      <c r="Y31" s="275"/>
      <c r="Z31" s="275"/>
    </row>
    <row r="32" spans="1:26" ht="18" customHeight="1">
      <c r="A32" s="286">
        <v>3</v>
      </c>
      <c r="B32" s="287" t="s">
        <v>1038</v>
      </c>
      <c r="C32" s="305"/>
      <c r="D32" s="306"/>
      <c r="E32" s="307"/>
      <c r="F32" s="308"/>
      <c r="G32" s="309"/>
      <c r="H32" s="309"/>
      <c r="I32" s="303"/>
      <c r="J32" s="308"/>
      <c r="K32" s="275"/>
      <c r="L32" s="275"/>
      <c r="M32" s="275"/>
      <c r="N32" s="275"/>
      <c r="O32" s="275"/>
      <c r="P32" s="275"/>
      <c r="Q32" s="275"/>
      <c r="R32" s="275"/>
      <c r="S32" s="275"/>
      <c r="T32" s="275"/>
      <c r="U32" s="275"/>
      <c r="V32" s="275"/>
      <c r="W32" s="275"/>
      <c r="X32" s="275"/>
      <c r="Y32" s="275"/>
      <c r="Z32" s="275"/>
    </row>
    <row r="33" spans="1:26" ht="18" customHeight="1" outlineLevel="1">
      <c r="A33" s="293"/>
      <c r="B33" s="294" t="s">
        <v>1039</v>
      </c>
      <c r="C33" s="295"/>
      <c r="D33" s="296">
        <v>1</v>
      </c>
      <c r="E33" s="297" t="s">
        <v>188</v>
      </c>
      <c r="F33" s="298"/>
      <c r="G33" s="298"/>
      <c r="H33" s="299">
        <f t="shared" ref="H33:H51" si="4">F33+G33</f>
        <v>0</v>
      </c>
      <c r="I33" s="298">
        <f t="shared" ref="I33:I51" si="5">H33*D33</f>
        <v>0</v>
      </c>
      <c r="J33" s="298"/>
      <c r="K33" s="275"/>
      <c r="L33" s="275"/>
      <c r="M33" s="275"/>
      <c r="N33" s="275"/>
      <c r="O33" s="275"/>
      <c r="P33" s="275"/>
      <c r="Q33" s="275"/>
      <c r="R33" s="275"/>
      <c r="S33" s="275"/>
      <c r="T33" s="275"/>
      <c r="U33" s="275"/>
      <c r="V33" s="275"/>
      <c r="W33" s="275"/>
      <c r="X33" s="275"/>
      <c r="Y33" s="275"/>
      <c r="Z33" s="275"/>
    </row>
    <row r="34" spans="1:26" ht="18" customHeight="1" outlineLevel="1">
      <c r="A34" s="293"/>
      <c r="B34" s="294" t="s">
        <v>1040</v>
      </c>
      <c r="C34" s="295"/>
      <c r="D34" s="296">
        <v>1</v>
      </c>
      <c r="E34" s="297" t="s">
        <v>188</v>
      </c>
      <c r="F34" s="298"/>
      <c r="G34" s="298"/>
      <c r="H34" s="299">
        <f t="shared" si="4"/>
        <v>0</v>
      </c>
      <c r="I34" s="298">
        <f t="shared" si="5"/>
        <v>0</v>
      </c>
      <c r="J34" s="298"/>
      <c r="K34" s="275"/>
      <c r="L34" s="275"/>
      <c r="M34" s="275"/>
      <c r="N34" s="275"/>
      <c r="O34" s="275"/>
      <c r="P34" s="275"/>
      <c r="Q34" s="275"/>
      <c r="R34" s="275"/>
      <c r="S34" s="275"/>
      <c r="T34" s="275"/>
      <c r="U34" s="275"/>
      <c r="V34" s="275"/>
      <c r="W34" s="275"/>
      <c r="X34" s="275"/>
      <c r="Y34" s="275"/>
      <c r="Z34" s="275"/>
    </row>
    <row r="35" spans="1:26" ht="18" customHeight="1" outlineLevel="1">
      <c r="A35" s="293"/>
      <c r="B35" s="294" t="s">
        <v>1041</v>
      </c>
      <c r="C35" s="295"/>
      <c r="D35" s="296">
        <v>1</v>
      </c>
      <c r="E35" s="297" t="s">
        <v>188</v>
      </c>
      <c r="F35" s="298"/>
      <c r="G35" s="298"/>
      <c r="H35" s="299">
        <f t="shared" si="4"/>
        <v>0</v>
      </c>
      <c r="I35" s="298">
        <f t="shared" si="5"/>
        <v>0</v>
      </c>
      <c r="J35" s="298"/>
      <c r="K35" s="275"/>
      <c r="L35" s="275"/>
      <c r="M35" s="275"/>
      <c r="N35" s="275"/>
      <c r="O35" s="275"/>
      <c r="P35" s="275"/>
      <c r="Q35" s="275"/>
      <c r="R35" s="275"/>
      <c r="S35" s="275"/>
      <c r="T35" s="275"/>
      <c r="U35" s="275"/>
      <c r="V35" s="275"/>
      <c r="W35" s="275"/>
      <c r="X35" s="275"/>
      <c r="Y35" s="275"/>
      <c r="Z35" s="275"/>
    </row>
    <row r="36" spans="1:26" ht="18" customHeight="1" outlineLevel="1">
      <c r="A36" s="293"/>
      <c r="B36" s="294" t="s">
        <v>1042</v>
      </c>
      <c r="C36" s="295"/>
      <c r="D36" s="296">
        <v>1</v>
      </c>
      <c r="E36" s="297" t="s">
        <v>206</v>
      </c>
      <c r="F36" s="298"/>
      <c r="G36" s="298"/>
      <c r="H36" s="299">
        <f t="shared" si="4"/>
        <v>0</v>
      </c>
      <c r="I36" s="298">
        <f t="shared" si="5"/>
        <v>0</v>
      </c>
      <c r="J36" s="298"/>
      <c r="K36" s="275"/>
      <c r="L36" s="275"/>
      <c r="M36" s="275"/>
      <c r="N36" s="275"/>
      <c r="O36" s="275"/>
      <c r="P36" s="275"/>
      <c r="Q36" s="275"/>
      <c r="R36" s="275"/>
      <c r="S36" s="275"/>
      <c r="T36" s="275"/>
      <c r="U36" s="275"/>
      <c r="V36" s="275"/>
      <c r="W36" s="275"/>
      <c r="X36" s="275"/>
      <c r="Y36" s="275"/>
      <c r="Z36" s="275"/>
    </row>
    <row r="37" spans="1:26" ht="18" customHeight="1" outlineLevel="1">
      <c r="A37" s="293"/>
      <c r="B37" s="294" t="s">
        <v>1043</v>
      </c>
      <c r="C37" s="295"/>
      <c r="D37" s="296">
        <v>1</v>
      </c>
      <c r="E37" s="297" t="s">
        <v>206</v>
      </c>
      <c r="F37" s="298"/>
      <c r="G37" s="298"/>
      <c r="H37" s="299">
        <f t="shared" si="4"/>
        <v>0</v>
      </c>
      <c r="I37" s="298">
        <f t="shared" si="5"/>
        <v>0</v>
      </c>
      <c r="J37" s="298"/>
      <c r="K37" s="275"/>
      <c r="L37" s="275"/>
      <c r="M37" s="275"/>
      <c r="N37" s="275"/>
      <c r="O37" s="275"/>
      <c r="P37" s="275"/>
      <c r="Q37" s="275"/>
      <c r="R37" s="275"/>
      <c r="S37" s="275"/>
      <c r="T37" s="275"/>
      <c r="U37" s="275"/>
      <c r="V37" s="275"/>
      <c r="W37" s="275"/>
      <c r="X37" s="275"/>
      <c r="Y37" s="275"/>
      <c r="Z37" s="275"/>
    </row>
    <row r="38" spans="1:26" ht="18" customHeight="1" outlineLevel="1">
      <c r="A38" s="293"/>
      <c r="B38" s="294" t="s">
        <v>1044</v>
      </c>
      <c r="C38" s="295"/>
      <c r="D38" s="296">
        <v>1</v>
      </c>
      <c r="E38" s="297" t="s">
        <v>206</v>
      </c>
      <c r="F38" s="298"/>
      <c r="G38" s="298"/>
      <c r="H38" s="299">
        <f t="shared" si="4"/>
        <v>0</v>
      </c>
      <c r="I38" s="298">
        <f t="shared" si="5"/>
        <v>0</v>
      </c>
      <c r="J38" s="298"/>
      <c r="K38" s="275"/>
      <c r="L38" s="275"/>
      <c r="M38" s="275"/>
      <c r="N38" s="275"/>
      <c r="O38" s="275"/>
      <c r="P38" s="275"/>
      <c r="Q38" s="275"/>
      <c r="R38" s="275"/>
      <c r="S38" s="275"/>
      <c r="T38" s="275"/>
      <c r="U38" s="275"/>
      <c r="V38" s="275"/>
      <c r="W38" s="275"/>
      <c r="X38" s="275"/>
      <c r="Y38" s="275"/>
      <c r="Z38" s="275"/>
    </row>
    <row r="39" spans="1:26" ht="18" customHeight="1" outlineLevel="1">
      <c r="A39" s="293"/>
      <c r="B39" s="294" t="s">
        <v>1045</v>
      </c>
      <c r="C39" s="295"/>
      <c r="D39" s="296">
        <v>1</v>
      </c>
      <c r="E39" s="297" t="s">
        <v>206</v>
      </c>
      <c r="F39" s="298"/>
      <c r="G39" s="298"/>
      <c r="H39" s="299">
        <f t="shared" si="4"/>
        <v>0</v>
      </c>
      <c r="I39" s="298">
        <f t="shared" si="5"/>
        <v>0</v>
      </c>
      <c r="J39" s="298"/>
      <c r="K39" s="275"/>
      <c r="L39" s="275"/>
      <c r="M39" s="275"/>
      <c r="N39" s="275"/>
      <c r="O39" s="275"/>
      <c r="P39" s="275"/>
      <c r="Q39" s="275"/>
      <c r="R39" s="275"/>
      <c r="S39" s="275"/>
      <c r="T39" s="275"/>
      <c r="U39" s="275"/>
      <c r="V39" s="275"/>
      <c r="W39" s="275"/>
      <c r="X39" s="275"/>
      <c r="Y39" s="275"/>
      <c r="Z39" s="275"/>
    </row>
    <row r="40" spans="1:26" ht="18" customHeight="1" outlineLevel="1">
      <c r="A40" s="293"/>
      <c r="B40" s="294" t="s">
        <v>1046</v>
      </c>
      <c r="C40" s="295"/>
      <c r="D40" s="296">
        <v>1</v>
      </c>
      <c r="E40" s="297" t="s">
        <v>206</v>
      </c>
      <c r="F40" s="298"/>
      <c r="G40" s="298"/>
      <c r="H40" s="299">
        <f t="shared" si="4"/>
        <v>0</v>
      </c>
      <c r="I40" s="298">
        <f t="shared" si="5"/>
        <v>0</v>
      </c>
      <c r="J40" s="298"/>
      <c r="K40" s="275"/>
      <c r="L40" s="275"/>
      <c r="M40" s="275"/>
      <c r="N40" s="275"/>
      <c r="O40" s="275"/>
      <c r="P40" s="275"/>
      <c r="Q40" s="275"/>
      <c r="R40" s="275"/>
      <c r="S40" s="275"/>
      <c r="T40" s="275"/>
      <c r="U40" s="275"/>
      <c r="V40" s="275"/>
      <c r="W40" s="275"/>
      <c r="X40" s="275"/>
      <c r="Y40" s="275"/>
      <c r="Z40" s="275"/>
    </row>
    <row r="41" spans="1:26" ht="18" customHeight="1" outlineLevel="1">
      <c r="A41" s="293"/>
      <c r="B41" s="294" t="s">
        <v>1047</v>
      </c>
      <c r="C41" s="295"/>
      <c r="D41" s="296">
        <v>1</v>
      </c>
      <c r="E41" s="297" t="s">
        <v>206</v>
      </c>
      <c r="F41" s="298"/>
      <c r="G41" s="298"/>
      <c r="H41" s="299">
        <f t="shared" si="4"/>
        <v>0</v>
      </c>
      <c r="I41" s="298">
        <f t="shared" si="5"/>
        <v>0</v>
      </c>
      <c r="J41" s="298"/>
      <c r="K41" s="275"/>
      <c r="L41" s="275"/>
      <c r="M41" s="275"/>
      <c r="N41" s="275"/>
      <c r="O41" s="275"/>
      <c r="P41" s="275"/>
      <c r="Q41" s="275"/>
      <c r="R41" s="275"/>
      <c r="S41" s="275"/>
      <c r="T41" s="275"/>
      <c r="U41" s="275"/>
      <c r="V41" s="275"/>
      <c r="W41" s="275"/>
      <c r="X41" s="275"/>
      <c r="Y41" s="275"/>
      <c r="Z41" s="275"/>
    </row>
    <row r="42" spans="1:26" ht="18" customHeight="1" outlineLevel="1">
      <c r="A42" s="293"/>
      <c r="B42" s="294" t="s">
        <v>1048</v>
      </c>
      <c r="C42" s="295"/>
      <c r="D42" s="296">
        <v>1</v>
      </c>
      <c r="E42" s="297" t="s">
        <v>206</v>
      </c>
      <c r="F42" s="298"/>
      <c r="G42" s="298"/>
      <c r="H42" s="299">
        <f t="shared" si="4"/>
        <v>0</v>
      </c>
      <c r="I42" s="298">
        <f t="shared" si="5"/>
        <v>0</v>
      </c>
      <c r="J42" s="298"/>
      <c r="K42" s="275"/>
      <c r="L42" s="275"/>
      <c r="M42" s="275"/>
      <c r="N42" s="275"/>
      <c r="O42" s="275"/>
      <c r="P42" s="275"/>
      <c r="Q42" s="275"/>
      <c r="R42" s="275"/>
      <c r="S42" s="275"/>
      <c r="T42" s="275"/>
      <c r="U42" s="275"/>
      <c r="V42" s="275"/>
      <c r="W42" s="275"/>
      <c r="X42" s="275"/>
      <c r="Y42" s="275"/>
      <c r="Z42" s="275"/>
    </row>
    <row r="43" spans="1:26" ht="18" customHeight="1" outlineLevel="1">
      <c r="A43" s="293"/>
      <c r="B43" s="294" t="s">
        <v>1049</v>
      </c>
      <c r="C43" s="295"/>
      <c r="D43" s="296">
        <v>1</v>
      </c>
      <c r="E43" s="297" t="s">
        <v>206</v>
      </c>
      <c r="F43" s="298"/>
      <c r="G43" s="298"/>
      <c r="H43" s="299">
        <f t="shared" si="4"/>
        <v>0</v>
      </c>
      <c r="I43" s="298">
        <f t="shared" si="5"/>
        <v>0</v>
      </c>
      <c r="J43" s="298"/>
      <c r="K43" s="275"/>
      <c r="L43" s="275"/>
      <c r="M43" s="275"/>
      <c r="N43" s="275"/>
      <c r="O43" s="275"/>
      <c r="P43" s="275"/>
      <c r="Q43" s="275"/>
      <c r="R43" s="275"/>
      <c r="S43" s="275"/>
      <c r="T43" s="275"/>
      <c r="U43" s="275"/>
      <c r="V43" s="275"/>
      <c r="W43" s="275"/>
      <c r="X43" s="275"/>
      <c r="Y43" s="275"/>
      <c r="Z43" s="275"/>
    </row>
    <row r="44" spans="1:26" ht="18" customHeight="1" outlineLevel="1">
      <c r="A44" s="293"/>
      <c r="B44" s="294" t="s">
        <v>1050</v>
      </c>
      <c r="C44" s="295"/>
      <c r="D44" s="296">
        <v>1</v>
      </c>
      <c r="E44" s="297" t="s">
        <v>188</v>
      </c>
      <c r="F44" s="298"/>
      <c r="G44" s="298"/>
      <c r="H44" s="299">
        <f t="shared" si="4"/>
        <v>0</v>
      </c>
      <c r="I44" s="298">
        <f t="shared" si="5"/>
        <v>0</v>
      </c>
      <c r="J44" s="298"/>
      <c r="K44" s="275"/>
      <c r="L44" s="275"/>
      <c r="M44" s="275"/>
      <c r="N44" s="275"/>
      <c r="O44" s="275"/>
      <c r="P44" s="275"/>
      <c r="Q44" s="275"/>
      <c r="R44" s="275"/>
      <c r="S44" s="275"/>
      <c r="T44" s="275"/>
      <c r="U44" s="275"/>
      <c r="V44" s="275"/>
      <c r="W44" s="275"/>
      <c r="X44" s="275"/>
      <c r="Y44" s="275"/>
      <c r="Z44" s="275"/>
    </row>
    <row r="45" spans="1:26" ht="18" customHeight="1" outlineLevel="1">
      <c r="A45" s="293"/>
      <c r="B45" s="294" t="s">
        <v>1051</v>
      </c>
      <c r="C45" s="310"/>
      <c r="D45" s="296">
        <v>1</v>
      </c>
      <c r="E45" s="297" t="s">
        <v>1035</v>
      </c>
      <c r="F45" s="298"/>
      <c r="G45" s="298"/>
      <c r="H45" s="299">
        <f t="shared" si="4"/>
        <v>0</v>
      </c>
      <c r="I45" s="298">
        <f t="shared" si="5"/>
        <v>0</v>
      </c>
      <c r="J45" s="298"/>
      <c r="K45" s="275"/>
      <c r="L45" s="275"/>
      <c r="M45" s="275"/>
      <c r="N45" s="275"/>
      <c r="O45" s="275"/>
      <c r="P45" s="275"/>
      <c r="Q45" s="275"/>
      <c r="R45" s="275"/>
      <c r="S45" s="275"/>
      <c r="T45" s="275"/>
      <c r="U45" s="275"/>
      <c r="V45" s="275"/>
      <c r="W45" s="275"/>
      <c r="X45" s="275"/>
      <c r="Y45" s="275"/>
      <c r="Z45" s="275"/>
    </row>
    <row r="46" spans="1:26" ht="18" customHeight="1" outlineLevel="1">
      <c r="A46" s="293"/>
      <c r="B46" s="294" t="s">
        <v>1052</v>
      </c>
      <c r="C46" s="310"/>
      <c r="D46" s="296">
        <v>1</v>
      </c>
      <c r="E46" s="297" t="s">
        <v>1035</v>
      </c>
      <c r="F46" s="298"/>
      <c r="G46" s="299"/>
      <c r="H46" s="299">
        <f t="shared" si="4"/>
        <v>0</v>
      </c>
      <c r="I46" s="298">
        <f t="shared" si="5"/>
        <v>0</v>
      </c>
      <c r="J46" s="298"/>
      <c r="K46" s="275"/>
      <c r="L46" s="275"/>
      <c r="M46" s="275"/>
      <c r="N46" s="275"/>
      <c r="O46" s="275"/>
      <c r="P46" s="275"/>
      <c r="Q46" s="275"/>
      <c r="R46" s="275"/>
      <c r="S46" s="275"/>
      <c r="T46" s="275"/>
      <c r="U46" s="275"/>
      <c r="V46" s="275"/>
      <c r="W46" s="275"/>
      <c r="X46" s="275"/>
      <c r="Y46" s="275"/>
      <c r="Z46" s="275"/>
    </row>
    <row r="47" spans="1:26" ht="18" customHeight="1" outlineLevel="1">
      <c r="A47" s="293"/>
      <c r="B47" s="294" t="s">
        <v>1053</v>
      </c>
      <c r="C47" s="310"/>
      <c r="D47" s="296">
        <v>1</v>
      </c>
      <c r="E47" s="297" t="s">
        <v>1035</v>
      </c>
      <c r="F47" s="298"/>
      <c r="G47" s="298"/>
      <c r="H47" s="299">
        <f t="shared" si="4"/>
        <v>0</v>
      </c>
      <c r="I47" s="298">
        <f t="shared" si="5"/>
        <v>0</v>
      </c>
      <c r="J47" s="298"/>
      <c r="K47" s="275"/>
      <c r="L47" s="275"/>
      <c r="M47" s="275"/>
      <c r="N47" s="275"/>
      <c r="O47" s="275"/>
      <c r="P47" s="275"/>
      <c r="Q47" s="275"/>
      <c r="R47" s="275"/>
      <c r="S47" s="275"/>
      <c r="T47" s="275"/>
      <c r="U47" s="275"/>
      <c r="V47" s="275"/>
      <c r="W47" s="275"/>
      <c r="X47" s="275"/>
      <c r="Y47" s="275"/>
      <c r="Z47" s="275"/>
    </row>
    <row r="48" spans="1:26" ht="18" customHeight="1" outlineLevel="1">
      <c r="A48" s="293"/>
      <c r="B48" s="294" t="s">
        <v>1054</v>
      </c>
      <c r="C48" s="310"/>
      <c r="D48" s="296">
        <v>1</v>
      </c>
      <c r="E48" s="297" t="s">
        <v>1035</v>
      </c>
      <c r="F48" s="298"/>
      <c r="G48" s="298"/>
      <c r="H48" s="299">
        <f t="shared" si="4"/>
        <v>0</v>
      </c>
      <c r="I48" s="298">
        <f t="shared" si="5"/>
        <v>0</v>
      </c>
      <c r="J48" s="298"/>
      <c r="K48" s="275"/>
      <c r="L48" s="275"/>
      <c r="M48" s="275"/>
      <c r="N48" s="275"/>
      <c r="O48" s="275"/>
      <c r="P48" s="275"/>
      <c r="Q48" s="275"/>
      <c r="R48" s="275"/>
      <c r="S48" s="275"/>
      <c r="T48" s="275"/>
      <c r="U48" s="275"/>
      <c r="V48" s="275"/>
      <c r="W48" s="275"/>
      <c r="X48" s="275"/>
      <c r="Y48" s="275"/>
      <c r="Z48" s="275"/>
    </row>
    <row r="49" spans="1:26" ht="18" customHeight="1" outlineLevel="1">
      <c r="A49" s="293"/>
      <c r="B49" s="294" t="s">
        <v>1055</v>
      </c>
      <c r="C49" s="310"/>
      <c r="D49" s="296">
        <v>1</v>
      </c>
      <c r="E49" s="297" t="s">
        <v>1035</v>
      </c>
      <c r="F49" s="298"/>
      <c r="G49" s="298"/>
      <c r="H49" s="299">
        <f t="shared" si="4"/>
        <v>0</v>
      </c>
      <c r="I49" s="298">
        <f t="shared" si="5"/>
        <v>0</v>
      </c>
      <c r="J49" s="298"/>
      <c r="K49" s="275"/>
      <c r="L49" s="275"/>
      <c r="M49" s="275"/>
      <c r="N49" s="275"/>
      <c r="O49" s="275"/>
      <c r="P49" s="275"/>
      <c r="Q49" s="275"/>
      <c r="R49" s="275"/>
      <c r="S49" s="275"/>
      <c r="T49" s="275"/>
      <c r="U49" s="275"/>
      <c r="V49" s="275"/>
      <c r="W49" s="275"/>
      <c r="X49" s="275"/>
      <c r="Y49" s="275"/>
      <c r="Z49" s="275"/>
    </row>
    <row r="50" spans="1:26" ht="18" customHeight="1" outlineLevel="1">
      <c r="A50" s="293"/>
      <c r="B50" s="294" t="s">
        <v>1056</v>
      </c>
      <c r="C50" s="310"/>
      <c r="D50" s="296">
        <v>1</v>
      </c>
      <c r="E50" s="297" t="s">
        <v>1035</v>
      </c>
      <c r="F50" s="298"/>
      <c r="G50" s="298"/>
      <c r="H50" s="299">
        <f t="shared" si="4"/>
        <v>0</v>
      </c>
      <c r="I50" s="298">
        <f t="shared" si="5"/>
        <v>0</v>
      </c>
      <c r="J50" s="298"/>
      <c r="K50" s="275"/>
      <c r="L50" s="275"/>
      <c r="M50" s="275"/>
      <c r="N50" s="275"/>
      <c r="O50" s="275"/>
      <c r="P50" s="275"/>
      <c r="Q50" s="275"/>
      <c r="R50" s="275"/>
      <c r="S50" s="275"/>
      <c r="T50" s="275"/>
      <c r="U50" s="275"/>
      <c r="V50" s="275"/>
      <c r="W50" s="275"/>
      <c r="X50" s="275"/>
      <c r="Y50" s="275"/>
      <c r="Z50" s="275"/>
    </row>
    <row r="51" spans="1:26" ht="18" customHeight="1" outlineLevel="1">
      <c r="A51" s="293"/>
      <c r="B51" s="294" t="s">
        <v>1057</v>
      </c>
      <c r="C51" s="310"/>
      <c r="D51" s="296">
        <v>1</v>
      </c>
      <c r="E51" s="297" t="s">
        <v>1035</v>
      </c>
      <c r="F51" s="298"/>
      <c r="G51" s="298"/>
      <c r="H51" s="299">
        <f t="shared" si="4"/>
        <v>0</v>
      </c>
      <c r="I51" s="298">
        <f t="shared" si="5"/>
        <v>0</v>
      </c>
      <c r="J51" s="298"/>
      <c r="K51" s="275"/>
      <c r="L51" s="275"/>
      <c r="M51" s="275"/>
      <c r="N51" s="275"/>
      <c r="O51" s="275"/>
      <c r="P51" s="275"/>
      <c r="Q51" s="275"/>
      <c r="R51" s="275"/>
      <c r="S51" s="275"/>
      <c r="T51" s="275"/>
      <c r="U51" s="275"/>
      <c r="V51" s="275"/>
      <c r="W51" s="275"/>
      <c r="X51" s="275"/>
      <c r="Y51" s="275"/>
      <c r="Z51" s="275"/>
    </row>
    <row r="52" spans="1:26" ht="18" customHeight="1">
      <c r="A52" s="286">
        <v>4</v>
      </c>
      <c r="B52" s="287" t="s">
        <v>1058</v>
      </c>
      <c r="C52" s="300"/>
      <c r="D52" s="301"/>
      <c r="E52" s="302"/>
      <c r="F52" s="303"/>
      <c r="G52" s="304"/>
      <c r="H52" s="304"/>
      <c r="I52" s="303"/>
      <c r="J52" s="303"/>
      <c r="K52" s="275"/>
      <c r="L52" s="275"/>
      <c r="M52" s="275"/>
      <c r="N52" s="275"/>
      <c r="O52" s="275"/>
      <c r="P52" s="275"/>
      <c r="Q52" s="275"/>
      <c r="R52" s="275"/>
      <c r="S52" s="275"/>
      <c r="T52" s="275"/>
      <c r="U52" s="275"/>
      <c r="V52" s="275"/>
      <c r="W52" s="275"/>
      <c r="X52" s="275"/>
      <c r="Y52" s="275"/>
      <c r="Z52" s="275"/>
    </row>
    <row r="53" spans="1:26" ht="18" customHeight="1" outlineLevel="1">
      <c r="A53" s="293"/>
      <c r="B53" s="294" t="s">
        <v>1059</v>
      </c>
      <c r="C53" s="295"/>
      <c r="D53" s="296">
        <v>1</v>
      </c>
      <c r="E53" s="297" t="s">
        <v>254</v>
      </c>
      <c r="F53" s="298"/>
      <c r="G53" s="298"/>
      <c r="H53" s="299">
        <f t="shared" ref="H53:H68" si="6">F53+G53</f>
        <v>0</v>
      </c>
      <c r="I53" s="298">
        <f t="shared" ref="I53:I68" si="7">H53*D53</f>
        <v>0</v>
      </c>
      <c r="J53" s="298"/>
      <c r="K53" s="275"/>
      <c r="L53" s="275"/>
      <c r="M53" s="275"/>
      <c r="N53" s="275"/>
      <c r="O53" s="275"/>
      <c r="P53" s="275"/>
      <c r="Q53" s="275"/>
      <c r="R53" s="275"/>
      <c r="S53" s="275"/>
      <c r="T53" s="275"/>
      <c r="U53" s="275"/>
      <c r="V53" s="275"/>
      <c r="W53" s="275"/>
      <c r="X53" s="275"/>
      <c r="Y53" s="275"/>
      <c r="Z53" s="275"/>
    </row>
    <row r="54" spans="1:26" ht="18" customHeight="1" outlineLevel="1">
      <c r="A54" s="293"/>
      <c r="B54" s="294" t="s">
        <v>1060</v>
      </c>
      <c r="C54" s="295"/>
      <c r="D54" s="296">
        <v>1</v>
      </c>
      <c r="E54" s="297" t="s">
        <v>254</v>
      </c>
      <c r="F54" s="298"/>
      <c r="G54" s="298"/>
      <c r="H54" s="299">
        <f t="shared" si="6"/>
        <v>0</v>
      </c>
      <c r="I54" s="298">
        <f t="shared" si="7"/>
        <v>0</v>
      </c>
      <c r="J54" s="298"/>
      <c r="K54" s="275"/>
      <c r="L54" s="275"/>
      <c r="M54" s="275"/>
      <c r="N54" s="275"/>
      <c r="O54" s="275"/>
      <c r="P54" s="275"/>
      <c r="Q54" s="275"/>
      <c r="R54" s="275"/>
      <c r="S54" s="275"/>
      <c r="T54" s="275"/>
      <c r="U54" s="275"/>
      <c r="V54" s="275"/>
      <c r="W54" s="275"/>
      <c r="X54" s="275"/>
      <c r="Y54" s="275"/>
      <c r="Z54" s="275"/>
    </row>
    <row r="55" spans="1:26" ht="18" customHeight="1" outlineLevel="1">
      <c r="A55" s="293"/>
      <c r="B55" s="294" t="s">
        <v>1061</v>
      </c>
      <c r="C55" s="295"/>
      <c r="D55" s="296">
        <v>1</v>
      </c>
      <c r="E55" s="297" t="s">
        <v>254</v>
      </c>
      <c r="F55" s="298"/>
      <c r="G55" s="298"/>
      <c r="H55" s="299">
        <f t="shared" si="6"/>
        <v>0</v>
      </c>
      <c r="I55" s="298">
        <f t="shared" si="7"/>
        <v>0</v>
      </c>
      <c r="J55" s="298"/>
      <c r="K55" s="275"/>
      <c r="L55" s="275"/>
      <c r="M55" s="275"/>
      <c r="N55" s="275"/>
      <c r="O55" s="275"/>
      <c r="P55" s="275"/>
      <c r="Q55" s="275"/>
      <c r="R55" s="275"/>
      <c r="S55" s="275"/>
      <c r="T55" s="275"/>
      <c r="U55" s="275"/>
      <c r="V55" s="275"/>
      <c r="W55" s="275"/>
      <c r="X55" s="275"/>
      <c r="Y55" s="275"/>
      <c r="Z55" s="275"/>
    </row>
    <row r="56" spans="1:26" ht="18" customHeight="1" outlineLevel="1">
      <c r="A56" s="293"/>
      <c r="B56" s="294" t="s">
        <v>1062</v>
      </c>
      <c r="C56" s="295"/>
      <c r="D56" s="296">
        <v>1</v>
      </c>
      <c r="E56" s="297" t="s">
        <v>254</v>
      </c>
      <c r="F56" s="298"/>
      <c r="G56" s="298"/>
      <c r="H56" s="299">
        <f t="shared" si="6"/>
        <v>0</v>
      </c>
      <c r="I56" s="298">
        <f t="shared" si="7"/>
        <v>0</v>
      </c>
      <c r="J56" s="298"/>
      <c r="K56" s="275"/>
      <c r="L56" s="275"/>
      <c r="M56" s="275"/>
      <c r="N56" s="275"/>
      <c r="O56" s="275"/>
      <c r="P56" s="275"/>
      <c r="Q56" s="275"/>
      <c r="R56" s="275"/>
      <c r="S56" s="275"/>
      <c r="T56" s="275"/>
      <c r="U56" s="275"/>
      <c r="V56" s="275"/>
      <c r="W56" s="275"/>
      <c r="X56" s="275"/>
      <c r="Y56" s="275"/>
      <c r="Z56" s="275"/>
    </row>
    <row r="57" spans="1:26" ht="18" customHeight="1" outlineLevel="1">
      <c r="A57" s="293"/>
      <c r="B57" s="294" t="s">
        <v>1063</v>
      </c>
      <c r="C57" s="295"/>
      <c r="D57" s="296">
        <v>1</v>
      </c>
      <c r="E57" s="297" t="s">
        <v>254</v>
      </c>
      <c r="F57" s="298"/>
      <c r="G57" s="298"/>
      <c r="H57" s="299">
        <f t="shared" si="6"/>
        <v>0</v>
      </c>
      <c r="I57" s="298">
        <f t="shared" si="7"/>
        <v>0</v>
      </c>
      <c r="J57" s="298"/>
      <c r="K57" s="275"/>
      <c r="L57" s="275"/>
      <c r="M57" s="275"/>
      <c r="N57" s="275"/>
      <c r="O57" s="275"/>
      <c r="P57" s="275"/>
      <c r="Q57" s="275"/>
      <c r="R57" s="275"/>
      <c r="S57" s="275"/>
      <c r="T57" s="275"/>
      <c r="U57" s="275"/>
      <c r="V57" s="275"/>
      <c r="W57" s="275"/>
      <c r="X57" s="275"/>
      <c r="Y57" s="275"/>
      <c r="Z57" s="275"/>
    </row>
    <row r="58" spans="1:26" ht="18" customHeight="1" outlineLevel="1">
      <c r="A58" s="293"/>
      <c r="B58" s="294" t="s">
        <v>1064</v>
      </c>
      <c r="C58" s="295"/>
      <c r="D58" s="296">
        <v>1</v>
      </c>
      <c r="E58" s="297" t="s">
        <v>254</v>
      </c>
      <c r="F58" s="298"/>
      <c r="G58" s="298"/>
      <c r="H58" s="299">
        <f t="shared" si="6"/>
        <v>0</v>
      </c>
      <c r="I58" s="298">
        <f t="shared" si="7"/>
        <v>0</v>
      </c>
      <c r="J58" s="298"/>
      <c r="K58" s="275"/>
      <c r="L58" s="275"/>
      <c r="M58" s="275"/>
      <c r="N58" s="275"/>
      <c r="O58" s="275"/>
      <c r="P58" s="275"/>
      <c r="Q58" s="275"/>
      <c r="R58" s="275"/>
      <c r="S58" s="275"/>
      <c r="T58" s="275"/>
      <c r="U58" s="275"/>
      <c r="V58" s="275"/>
      <c r="W58" s="275"/>
      <c r="X58" s="275"/>
      <c r="Y58" s="275"/>
      <c r="Z58" s="275"/>
    </row>
    <row r="59" spans="1:26" ht="18" customHeight="1" outlineLevel="1">
      <c r="A59" s="293"/>
      <c r="B59" s="294" t="s">
        <v>1065</v>
      </c>
      <c r="C59" s="295"/>
      <c r="D59" s="296">
        <v>1</v>
      </c>
      <c r="E59" s="297" t="s">
        <v>254</v>
      </c>
      <c r="F59" s="298"/>
      <c r="G59" s="298"/>
      <c r="H59" s="299">
        <f t="shared" si="6"/>
        <v>0</v>
      </c>
      <c r="I59" s="298">
        <f t="shared" si="7"/>
        <v>0</v>
      </c>
      <c r="J59" s="298"/>
      <c r="K59" s="275"/>
      <c r="L59" s="275"/>
      <c r="M59" s="275"/>
      <c r="N59" s="275"/>
      <c r="O59" s="275"/>
      <c r="P59" s="275"/>
      <c r="Q59" s="275"/>
      <c r="R59" s="275"/>
      <c r="S59" s="275"/>
      <c r="T59" s="275"/>
      <c r="U59" s="275"/>
      <c r="V59" s="275"/>
      <c r="W59" s="275"/>
      <c r="X59" s="275"/>
      <c r="Y59" s="275"/>
      <c r="Z59" s="275"/>
    </row>
    <row r="60" spans="1:26" ht="18" customHeight="1" outlineLevel="1">
      <c r="A60" s="293"/>
      <c r="B60" s="294" t="s">
        <v>1066</v>
      </c>
      <c r="C60" s="295"/>
      <c r="D60" s="296">
        <v>1</v>
      </c>
      <c r="E60" s="297" t="s">
        <v>254</v>
      </c>
      <c r="F60" s="298"/>
      <c r="G60" s="298"/>
      <c r="H60" s="299">
        <f t="shared" si="6"/>
        <v>0</v>
      </c>
      <c r="I60" s="298">
        <f t="shared" si="7"/>
        <v>0</v>
      </c>
      <c r="J60" s="298"/>
      <c r="K60" s="275"/>
      <c r="L60" s="275"/>
      <c r="M60" s="275"/>
      <c r="N60" s="275"/>
      <c r="O60" s="275"/>
      <c r="P60" s="275"/>
      <c r="Q60" s="275"/>
      <c r="R60" s="275"/>
      <c r="S60" s="275"/>
      <c r="T60" s="275"/>
      <c r="U60" s="275"/>
      <c r="V60" s="275"/>
      <c r="W60" s="275"/>
      <c r="X60" s="275"/>
      <c r="Y60" s="275"/>
      <c r="Z60" s="275"/>
    </row>
    <row r="61" spans="1:26" ht="18" customHeight="1" outlineLevel="1">
      <c r="A61" s="293"/>
      <c r="B61" s="294" t="s">
        <v>1067</v>
      </c>
      <c r="C61" s="295"/>
      <c r="D61" s="296">
        <v>1</v>
      </c>
      <c r="E61" s="297" t="s">
        <v>254</v>
      </c>
      <c r="F61" s="298"/>
      <c r="G61" s="298"/>
      <c r="H61" s="299">
        <f t="shared" si="6"/>
        <v>0</v>
      </c>
      <c r="I61" s="298">
        <f t="shared" si="7"/>
        <v>0</v>
      </c>
      <c r="J61" s="298"/>
      <c r="K61" s="275"/>
      <c r="L61" s="275"/>
      <c r="M61" s="275"/>
      <c r="N61" s="275"/>
      <c r="O61" s="275"/>
      <c r="P61" s="275"/>
      <c r="Q61" s="275"/>
      <c r="R61" s="275"/>
      <c r="S61" s="275"/>
      <c r="T61" s="275"/>
      <c r="U61" s="275"/>
      <c r="V61" s="275"/>
      <c r="W61" s="275"/>
      <c r="X61" s="275"/>
      <c r="Y61" s="275"/>
      <c r="Z61" s="275"/>
    </row>
    <row r="62" spans="1:26" ht="18" customHeight="1" outlineLevel="1">
      <c r="A62" s="293"/>
      <c r="B62" s="294" t="s">
        <v>1068</v>
      </c>
      <c r="C62" s="295"/>
      <c r="D62" s="296">
        <v>1</v>
      </c>
      <c r="E62" s="297" t="s">
        <v>254</v>
      </c>
      <c r="F62" s="298"/>
      <c r="G62" s="298"/>
      <c r="H62" s="299">
        <f t="shared" si="6"/>
        <v>0</v>
      </c>
      <c r="I62" s="298">
        <f t="shared" si="7"/>
        <v>0</v>
      </c>
      <c r="J62" s="298"/>
      <c r="K62" s="275"/>
      <c r="L62" s="275"/>
      <c r="M62" s="275"/>
      <c r="N62" s="275"/>
      <c r="O62" s="275"/>
      <c r="P62" s="275"/>
      <c r="Q62" s="275"/>
      <c r="R62" s="275"/>
      <c r="S62" s="275"/>
      <c r="T62" s="275"/>
      <c r="U62" s="275"/>
      <c r="V62" s="275"/>
      <c r="W62" s="275"/>
      <c r="X62" s="275"/>
      <c r="Y62" s="275"/>
      <c r="Z62" s="275"/>
    </row>
    <row r="63" spans="1:26" ht="18" customHeight="1" outlineLevel="1">
      <c r="A63" s="293"/>
      <c r="B63" s="294" t="s">
        <v>1069</v>
      </c>
      <c r="C63" s="295"/>
      <c r="D63" s="296">
        <v>1</v>
      </c>
      <c r="E63" s="297" t="s">
        <v>254</v>
      </c>
      <c r="F63" s="298"/>
      <c r="G63" s="298"/>
      <c r="H63" s="299">
        <f t="shared" si="6"/>
        <v>0</v>
      </c>
      <c r="I63" s="298">
        <f t="shared" si="7"/>
        <v>0</v>
      </c>
      <c r="J63" s="298"/>
      <c r="K63" s="275"/>
      <c r="L63" s="275"/>
      <c r="M63" s="275"/>
      <c r="N63" s="275"/>
      <c r="O63" s="275"/>
      <c r="P63" s="275"/>
      <c r="Q63" s="275"/>
      <c r="R63" s="275"/>
      <c r="S63" s="275"/>
      <c r="T63" s="275"/>
      <c r="U63" s="275"/>
      <c r="V63" s="275"/>
      <c r="W63" s="275"/>
      <c r="X63" s="275"/>
      <c r="Y63" s="275"/>
      <c r="Z63" s="275"/>
    </row>
    <row r="64" spans="1:26" ht="18" customHeight="1" outlineLevel="1">
      <c r="A64" s="293"/>
      <c r="B64" s="294" t="s">
        <v>1070</v>
      </c>
      <c r="C64" s="295"/>
      <c r="D64" s="296">
        <v>1</v>
      </c>
      <c r="E64" s="297" t="s">
        <v>254</v>
      </c>
      <c r="F64" s="298"/>
      <c r="G64" s="298"/>
      <c r="H64" s="299">
        <f t="shared" si="6"/>
        <v>0</v>
      </c>
      <c r="I64" s="298">
        <f t="shared" si="7"/>
        <v>0</v>
      </c>
      <c r="J64" s="298"/>
      <c r="K64" s="275"/>
      <c r="L64" s="275"/>
      <c r="M64" s="275"/>
      <c r="N64" s="275"/>
      <c r="O64" s="275"/>
      <c r="P64" s="275"/>
      <c r="Q64" s="275"/>
      <c r="R64" s="275"/>
      <c r="S64" s="275"/>
      <c r="T64" s="275"/>
      <c r="U64" s="275"/>
      <c r="V64" s="275"/>
      <c r="W64" s="275"/>
      <c r="X64" s="275"/>
      <c r="Y64" s="275"/>
      <c r="Z64" s="275"/>
    </row>
    <row r="65" spans="1:26" ht="18" customHeight="1" outlineLevel="1">
      <c r="A65" s="293"/>
      <c r="B65" s="294" t="s">
        <v>1071</v>
      </c>
      <c r="C65" s="295"/>
      <c r="D65" s="296">
        <v>1</v>
      </c>
      <c r="E65" s="297" t="s">
        <v>254</v>
      </c>
      <c r="F65" s="298"/>
      <c r="G65" s="298"/>
      <c r="H65" s="299">
        <f t="shared" si="6"/>
        <v>0</v>
      </c>
      <c r="I65" s="298">
        <f t="shared" si="7"/>
        <v>0</v>
      </c>
      <c r="J65" s="298"/>
      <c r="K65" s="275"/>
      <c r="L65" s="275"/>
      <c r="M65" s="275"/>
      <c r="N65" s="275"/>
      <c r="O65" s="275"/>
      <c r="P65" s="275"/>
      <c r="Q65" s="275"/>
      <c r="R65" s="275"/>
      <c r="S65" s="275"/>
      <c r="T65" s="275"/>
      <c r="U65" s="275"/>
      <c r="V65" s="275"/>
      <c r="W65" s="275"/>
      <c r="X65" s="275"/>
      <c r="Y65" s="275"/>
      <c r="Z65" s="275"/>
    </row>
    <row r="66" spans="1:26" ht="18" customHeight="1" outlineLevel="1">
      <c r="A66" s="293"/>
      <c r="B66" s="294" t="s">
        <v>1072</v>
      </c>
      <c r="C66" s="295"/>
      <c r="D66" s="296">
        <v>1</v>
      </c>
      <c r="E66" s="297" t="s">
        <v>206</v>
      </c>
      <c r="F66" s="298"/>
      <c r="G66" s="298"/>
      <c r="H66" s="299">
        <f t="shared" si="6"/>
        <v>0</v>
      </c>
      <c r="I66" s="298">
        <f t="shared" si="7"/>
        <v>0</v>
      </c>
      <c r="J66" s="298"/>
      <c r="K66" s="275"/>
      <c r="L66" s="275"/>
      <c r="M66" s="275"/>
      <c r="N66" s="275"/>
      <c r="O66" s="275"/>
      <c r="P66" s="275"/>
      <c r="Q66" s="275"/>
      <c r="R66" s="275"/>
      <c r="S66" s="275"/>
      <c r="T66" s="275"/>
      <c r="U66" s="275"/>
      <c r="V66" s="275"/>
      <c r="W66" s="275"/>
      <c r="X66" s="275"/>
      <c r="Y66" s="275"/>
      <c r="Z66" s="275"/>
    </row>
    <row r="67" spans="1:26" ht="18" customHeight="1" outlineLevel="1">
      <c r="A67" s="293"/>
      <c r="B67" s="294" t="s">
        <v>1073</v>
      </c>
      <c r="C67" s="295"/>
      <c r="D67" s="296">
        <v>1</v>
      </c>
      <c r="E67" s="297" t="s">
        <v>206</v>
      </c>
      <c r="F67" s="298"/>
      <c r="G67" s="298"/>
      <c r="H67" s="299">
        <f t="shared" si="6"/>
        <v>0</v>
      </c>
      <c r="I67" s="298">
        <f t="shared" si="7"/>
        <v>0</v>
      </c>
      <c r="J67" s="298"/>
      <c r="K67" s="275"/>
      <c r="L67" s="275"/>
      <c r="M67" s="275"/>
      <c r="N67" s="275"/>
      <c r="O67" s="275"/>
      <c r="P67" s="275"/>
      <c r="Q67" s="275"/>
      <c r="R67" s="275"/>
      <c r="S67" s="275"/>
      <c r="T67" s="275"/>
      <c r="U67" s="275"/>
      <c r="V67" s="275"/>
      <c r="W67" s="275"/>
      <c r="X67" s="275"/>
      <c r="Y67" s="275"/>
      <c r="Z67" s="275"/>
    </row>
    <row r="68" spans="1:26" ht="18" customHeight="1" outlineLevel="1">
      <c r="A68" s="293"/>
      <c r="B68" s="294" t="s">
        <v>1074</v>
      </c>
      <c r="C68" s="295"/>
      <c r="D68" s="296">
        <v>1</v>
      </c>
      <c r="E68" s="297" t="s">
        <v>206</v>
      </c>
      <c r="F68" s="298"/>
      <c r="G68" s="298"/>
      <c r="H68" s="299">
        <f t="shared" si="6"/>
        <v>0</v>
      </c>
      <c r="I68" s="298">
        <f t="shared" si="7"/>
        <v>0</v>
      </c>
      <c r="J68" s="298"/>
      <c r="K68" s="275"/>
      <c r="L68" s="275"/>
      <c r="M68" s="275"/>
      <c r="N68" s="275"/>
      <c r="O68" s="275"/>
      <c r="P68" s="275"/>
      <c r="Q68" s="275"/>
      <c r="R68" s="275"/>
      <c r="S68" s="275"/>
      <c r="T68" s="275"/>
      <c r="U68" s="275"/>
      <c r="V68" s="275"/>
      <c r="W68" s="275"/>
      <c r="X68" s="275"/>
      <c r="Y68" s="275"/>
      <c r="Z68" s="275"/>
    </row>
    <row r="69" spans="1:26" ht="18" customHeight="1" outlineLevel="1">
      <c r="A69" s="314"/>
      <c r="B69" s="145"/>
      <c r="C69" s="182"/>
      <c r="D69" s="315"/>
      <c r="E69" s="144"/>
      <c r="F69" s="316"/>
      <c r="G69" s="317"/>
      <c r="H69" s="317"/>
      <c r="I69" s="316"/>
      <c r="J69" s="316"/>
      <c r="K69" s="275"/>
      <c r="L69" s="275"/>
      <c r="M69" s="275"/>
      <c r="N69" s="275"/>
      <c r="O69" s="275"/>
      <c r="P69" s="275"/>
      <c r="Q69" s="275"/>
      <c r="R69" s="275"/>
      <c r="S69" s="275"/>
      <c r="T69" s="275"/>
      <c r="U69" s="275"/>
      <c r="V69" s="275"/>
      <c r="W69" s="275"/>
      <c r="X69" s="275"/>
      <c r="Y69" s="275"/>
      <c r="Z69" s="275"/>
    </row>
    <row r="70" spans="1:26" ht="18" customHeight="1" outlineLevel="1">
      <c r="A70" s="314"/>
      <c r="B70" s="318" t="s">
        <v>1075</v>
      </c>
      <c r="C70" s="182"/>
      <c r="D70" s="315"/>
      <c r="E70" s="144"/>
      <c r="F70" s="316"/>
      <c r="G70" s="317"/>
      <c r="H70" s="317"/>
      <c r="I70" s="316"/>
      <c r="J70" s="316"/>
      <c r="K70" s="275"/>
      <c r="L70" s="275"/>
      <c r="M70" s="275"/>
      <c r="N70" s="275"/>
      <c r="O70" s="275"/>
      <c r="P70" s="275"/>
      <c r="Q70" s="275"/>
      <c r="R70" s="275"/>
      <c r="S70" s="275"/>
      <c r="T70" s="275"/>
      <c r="U70" s="275"/>
      <c r="V70" s="275"/>
      <c r="W70" s="275"/>
      <c r="X70" s="275"/>
      <c r="Y70" s="275"/>
      <c r="Z70" s="275"/>
    </row>
    <row r="71" spans="1:26" ht="18" customHeight="1" outlineLevel="1">
      <c r="A71" s="293"/>
      <c r="B71" s="294" t="s">
        <v>1076</v>
      </c>
      <c r="C71" s="295"/>
      <c r="D71" s="296">
        <v>1</v>
      </c>
      <c r="E71" s="297" t="s">
        <v>206</v>
      </c>
      <c r="F71" s="298"/>
      <c r="G71" s="299"/>
      <c r="H71" s="299">
        <f t="shared" ref="H71:H82" si="8">F71+G71</f>
        <v>0</v>
      </c>
      <c r="I71" s="298">
        <f t="shared" ref="I71:I82" si="9">H71*D71</f>
        <v>0</v>
      </c>
      <c r="J71" s="298"/>
      <c r="K71" s="275"/>
      <c r="L71" s="275"/>
      <c r="M71" s="275"/>
      <c r="N71" s="275"/>
      <c r="O71" s="275"/>
      <c r="P71" s="275"/>
      <c r="Q71" s="275"/>
      <c r="R71" s="275"/>
      <c r="S71" s="275"/>
      <c r="T71" s="275"/>
      <c r="U71" s="275"/>
      <c r="V71" s="275"/>
      <c r="W71" s="275"/>
      <c r="X71" s="275"/>
      <c r="Y71" s="275"/>
      <c r="Z71" s="275"/>
    </row>
    <row r="72" spans="1:26" ht="18" customHeight="1" outlineLevel="1">
      <c r="A72" s="293"/>
      <c r="B72" s="294" t="s">
        <v>1077</v>
      </c>
      <c r="C72" s="295"/>
      <c r="D72" s="296">
        <v>1</v>
      </c>
      <c r="E72" s="297" t="s">
        <v>206</v>
      </c>
      <c r="F72" s="298"/>
      <c r="G72" s="299"/>
      <c r="H72" s="299">
        <f t="shared" si="8"/>
        <v>0</v>
      </c>
      <c r="I72" s="298">
        <f t="shared" si="9"/>
        <v>0</v>
      </c>
      <c r="J72" s="298"/>
      <c r="K72" s="275"/>
      <c r="L72" s="275"/>
      <c r="M72" s="275"/>
      <c r="N72" s="275"/>
      <c r="O72" s="275"/>
      <c r="P72" s="275"/>
      <c r="Q72" s="275"/>
      <c r="R72" s="275"/>
      <c r="S72" s="275"/>
      <c r="T72" s="275"/>
      <c r="U72" s="275"/>
      <c r="V72" s="275"/>
      <c r="W72" s="275"/>
      <c r="X72" s="275"/>
      <c r="Y72" s="275"/>
      <c r="Z72" s="275"/>
    </row>
    <row r="73" spans="1:26" ht="18" customHeight="1" outlineLevel="1">
      <c r="A73" s="293"/>
      <c r="B73" s="294" t="s">
        <v>1078</v>
      </c>
      <c r="C73" s="295"/>
      <c r="D73" s="296">
        <v>1</v>
      </c>
      <c r="E73" s="297" t="s">
        <v>206</v>
      </c>
      <c r="F73" s="298"/>
      <c r="G73" s="299"/>
      <c r="H73" s="299">
        <f t="shared" si="8"/>
        <v>0</v>
      </c>
      <c r="I73" s="298">
        <f t="shared" si="9"/>
        <v>0</v>
      </c>
      <c r="J73" s="298"/>
      <c r="K73" s="275"/>
      <c r="L73" s="275"/>
      <c r="M73" s="275"/>
      <c r="N73" s="275"/>
      <c r="O73" s="275"/>
      <c r="P73" s="275"/>
      <c r="Q73" s="275"/>
      <c r="R73" s="275"/>
      <c r="S73" s="275"/>
      <c r="T73" s="275"/>
      <c r="U73" s="275"/>
      <c r="V73" s="275"/>
      <c r="W73" s="275"/>
      <c r="X73" s="275"/>
      <c r="Y73" s="275"/>
      <c r="Z73" s="275"/>
    </row>
    <row r="74" spans="1:26" ht="18" customHeight="1" outlineLevel="1">
      <c r="A74" s="293"/>
      <c r="B74" s="294" t="s">
        <v>1079</v>
      </c>
      <c r="C74" s="295"/>
      <c r="D74" s="296">
        <v>1</v>
      </c>
      <c r="E74" s="297" t="s">
        <v>206</v>
      </c>
      <c r="F74" s="298"/>
      <c r="G74" s="299"/>
      <c r="H74" s="299">
        <f t="shared" si="8"/>
        <v>0</v>
      </c>
      <c r="I74" s="298">
        <f t="shared" si="9"/>
        <v>0</v>
      </c>
      <c r="J74" s="298"/>
      <c r="K74" s="275"/>
      <c r="L74" s="275"/>
      <c r="M74" s="275"/>
      <c r="N74" s="275"/>
      <c r="O74" s="275"/>
      <c r="P74" s="275"/>
      <c r="Q74" s="275"/>
      <c r="R74" s="275"/>
      <c r="S74" s="275"/>
      <c r="T74" s="275"/>
      <c r="U74" s="275"/>
      <c r="V74" s="275"/>
      <c r="W74" s="275"/>
      <c r="X74" s="275"/>
      <c r="Y74" s="275"/>
      <c r="Z74" s="275"/>
    </row>
    <row r="75" spans="1:26" ht="18" customHeight="1" outlineLevel="1">
      <c r="A75" s="293"/>
      <c r="B75" s="294" t="s">
        <v>1080</v>
      </c>
      <c r="C75" s="295"/>
      <c r="D75" s="296">
        <v>1</v>
      </c>
      <c r="E75" s="297" t="s">
        <v>1035</v>
      </c>
      <c r="F75" s="298"/>
      <c r="G75" s="299"/>
      <c r="H75" s="299">
        <f t="shared" si="8"/>
        <v>0</v>
      </c>
      <c r="I75" s="298">
        <f t="shared" si="9"/>
        <v>0</v>
      </c>
      <c r="J75" s="298"/>
      <c r="K75" s="275"/>
      <c r="L75" s="275"/>
      <c r="M75" s="275"/>
      <c r="N75" s="275"/>
      <c r="O75" s="275"/>
      <c r="P75" s="275"/>
      <c r="Q75" s="275"/>
      <c r="R75" s="275"/>
      <c r="S75" s="275"/>
      <c r="T75" s="275"/>
      <c r="U75" s="275"/>
      <c r="V75" s="275"/>
      <c r="W75" s="275"/>
      <c r="X75" s="275"/>
      <c r="Y75" s="275"/>
      <c r="Z75" s="275"/>
    </row>
    <row r="76" spans="1:26" ht="18" customHeight="1" outlineLevel="1">
      <c r="A76" s="293"/>
      <c r="B76" s="294" t="s">
        <v>1081</v>
      </c>
      <c r="C76" s="295"/>
      <c r="D76" s="296">
        <v>1</v>
      </c>
      <c r="E76" s="297" t="s">
        <v>421</v>
      </c>
      <c r="F76" s="298"/>
      <c r="G76" s="298"/>
      <c r="H76" s="299">
        <f t="shared" si="8"/>
        <v>0</v>
      </c>
      <c r="I76" s="298">
        <f t="shared" si="9"/>
        <v>0</v>
      </c>
      <c r="J76" s="298"/>
      <c r="K76" s="275"/>
      <c r="L76" s="275"/>
      <c r="M76" s="275"/>
      <c r="N76" s="275"/>
      <c r="O76" s="275"/>
      <c r="P76" s="275"/>
      <c r="Q76" s="275"/>
      <c r="R76" s="275"/>
      <c r="S76" s="275"/>
      <c r="T76" s="275"/>
      <c r="U76" s="275"/>
      <c r="V76" s="275"/>
      <c r="W76" s="275"/>
      <c r="X76" s="275"/>
      <c r="Y76" s="275"/>
      <c r="Z76" s="275"/>
    </row>
    <row r="77" spans="1:26" ht="18" customHeight="1" outlineLevel="1">
      <c r="A77" s="293"/>
      <c r="B77" s="294" t="s">
        <v>1082</v>
      </c>
      <c r="C77" s="295"/>
      <c r="D77" s="296">
        <v>1</v>
      </c>
      <c r="E77" s="297" t="s">
        <v>421</v>
      </c>
      <c r="F77" s="298"/>
      <c r="G77" s="298"/>
      <c r="H77" s="299">
        <f t="shared" si="8"/>
        <v>0</v>
      </c>
      <c r="I77" s="298">
        <f t="shared" si="9"/>
        <v>0</v>
      </c>
      <c r="J77" s="298"/>
      <c r="K77" s="275"/>
      <c r="L77" s="275"/>
      <c r="M77" s="275"/>
      <c r="N77" s="275"/>
      <c r="O77" s="275"/>
      <c r="P77" s="275"/>
      <c r="Q77" s="275"/>
      <c r="R77" s="275"/>
      <c r="S77" s="275"/>
      <c r="T77" s="275"/>
      <c r="U77" s="275"/>
      <c r="V77" s="275"/>
      <c r="W77" s="275"/>
      <c r="X77" s="275"/>
      <c r="Y77" s="275"/>
      <c r="Z77" s="275"/>
    </row>
    <row r="78" spans="1:26" ht="18" customHeight="1" outlineLevel="1">
      <c r="A78" s="293"/>
      <c r="B78" s="294" t="s">
        <v>1083</v>
      </c>
      <c r="C78" s="295"/>
      <c r="D78" s="296">
        <v>1</v>
      </c>
      <c r="E78" s="297" t="s">
        <v>421</v>
      </c>
      <c r="F78" s="298"/>
      <c r="G78" s="298"/>
      <c r="H78" s="299">
        <f t="shared" si="8"/>
        <v>0</v>
      </c>
      <c r="I78" s="298">
        <f t="shared" si="9"/>
        <v>0</v>
      </c>
      <c r="J78" s="298"/>
      <c r="K78" s="275"/>
      <c r="L78" s="275"/>
      <c r="M78" s="275"/>
      <c r="N78" s="275"/>
      <c r="O78" s="275"/>
      <c r="P78" s="275"/>
      <c r="Q78" s="275"/>
      <c r="R78" s="275"/>
      <c r="S78" s="275"/>
      <c r="T78" s="275"/>
      <c r="U78" s="275"/>
      <c r="V78" s="275"/>
      <c r="W78" s="275"/>
      <c r="X78" s="275"/>
      <c r="Y78" s="275"/>
      <c r="Z78" s="275"/>
    </row>
    <row r="79" spans="1:26" ht="18" customHeight="1" outlineLevel="1">
      <c r="A79" s="293"/>
      <c r="B79" s="294" t="s">
        <v>1084</v>
      </c>
      <c r="C79" s="295"/>
      <c r="D79" s="296">
        <v>1</v>
      </c>
      <c r="E79" s="297" t="s">
        <v>421</v>
      </c>
      <c r="F79" s="298"/>
      <c r="G79" s="298"/>
      <c r="H79" s="299">
        <f t="shared" si="8"/>
        <v>0</v>
      </c>
      <c r="I79" s="298">
        <f t="shared" si="9"/>
        <v>0</v>
      </c>
      <c r="J79" s="298"/>
      <c r="K79" s="275"/>
      <c r="L79" s="275"/>
      <c r="M79" s="275"/>
      <c r="N79" s="275"/>
      <c r="O79" s="275"/>
      <c r="P79" s="275"/>
      <c r="Q79" s="275"/>
      <c r="R79" s="275"/>
      <c r="S79" s="275"/>
      <c r="T79" s="275"/>
      <c r="U79" s="275"/>
      <c r="V79" s="275"/>
      <c r="W79" s="275"/>
      <c r="X79" s="275"/>
      <c r="Y79" s="275"/>
      <c r="Z79" s="275"/>
    </row>
    <row r="80" spans="1:26" ht="18" customHeight="1" outlineLevel="1">
      <c r="A80" s="293"/>
      <c r="B80" s="294" t="s">
        <v>1085</v>
      </c>
      <c r="C80" s="295"/>
      <c r="D80" s="296">
        <v>1</v>
      </c>
      <c r="E80" s="297" t="s">
        <v>421</v>
      </c>
      <c r="F80" s="298"/>
      <c r="G80" s="298"/>
      <c r="H80" s="299">
        <f t="shared" si="8"/>
        <v>0</v>
      </c>
      <c r="I80" s="298">
        <f t="shared" si="9"/>
        <v>0</v>
      </c>
      <c r="J80" s="298"/>
      <c r="K80" s="275"/>
      <c r="L80" s="275"/>
      <c r="M80" s="275"/>
      <c r="N80" s="275"/>
      <c r="O80" s="275"/>
      <c r="P80" s="275"/>
      <c r="Q80" s="275"/>
      <c r="R80" s="275"/>
      <c r="S80" s="275"/>
      <c r="T80" s="275"/>
      <c r="U80" s="275"/>
      <c r="V80" s="275"/>
      <c r="W80" s="275"/>
      <c r="X80" s="275"/>
      <c r="Y80" s="275"/>
      <c r="Z80" s="275"/>
    </row>
    <row r="81" spans="1:26" ht="18" customHeight="1" outlineLevel="1">
      <c r="A81" s="293"/>
      <c r="B81" s="294" t="s">
        <v>1086</v>
      </c>
      <c r="C81" s="295"/>
      <c r="D81" s="296">
        <v>1</v>
      </c>
      <c r="E81" s="297" t="s">
        <v>421</v>
      </c>
      <c r="F81" s="298"/>
      <c r="G81" s="298"/>
      <c r="H81" s="299">
        <f t="shared" si="8"/>
        <v>0</v>
      </c>
      <c r="I81" s="298">
        <f t="shared" si="9"/>
        <v>0</v>
      </c>
      <c r="J81" s="298"/>
      <c r="K81" s="275"/>
      <c r="L81" s="275"/>
      <c r="M81" s="275"/>
      <c r="N81" s="275"/>
      <c r="O81" s="275"/>
      <c r="P81" s="275"/>
      <c r="Q81" s="275"/>
      <c r="R81" s="275"/>
      <c r="S81" s="275"/>
      <c r="T81" s="275"/>
      <c r="U81" s="275"/>
      <c r="V81" s="275"/>
      <c r="W81" s="275"/>
      <c r="X81" s="275"/>
      <c r="Y81" s="275"/>
      <c r="Z81" s="275"/>
    </row>
    <row r="82" spans="1:26" ht="18" customHeight="1" outlineLevel="1">
      <c r="A82" s="293"/>
      <c r="B82" s="294" t="s">
        <v>1087</v>
      </c>
      <c r="C82" s="295"/>
      <c r="D82" s="296">
        <v>1</v>
      </c>
      <c r="E82" s="297" t="s">
        <v>421</v>
      </c>
      <c r="F82" s="298"/>
      <c r="G82" s="298"/>
      <c r="H82" s="299">
        <f t="shared" si="8"/>
        <v>0</v>
      </c>
      <c r="I82" s="298">
        <f t="shared" si="9"/>
        <v>0</v>
      </c>
      <c r="J82" s="298"/>
      <c r="K82" s="275"/>
      <c r="L82" s="275"/>
      <c r="M82" s="275"/>
      <c r="N82" s="275"/>
      <c r="O82" s="275"/>
      <c r="P82" s="275"/>
      <c r="Q82" s="275"/>
      <c r="R82" s="275"/>
      <c r="S82" s="275"/>
      <c r="T82" s="275"/>
      <c r="U82" s="275"/>
      <c r="V82" s="275"/>
      <c r="W82" s="275"/>
      <c r="X82" s="275"/>
      <c r="Y82" s="275"/>
      <c r="Z82" s="275"/>
    </row>
    <row r="83" spans="1:26" ht="18" customHeight="1" outlineLevel="1">
      <c r="A83" s="314"/>
      <c r="B83" s="319" t="s">
        <v>1088</v>
      </c>
      <c r="C83" s="182"/>
      <c r="D83" s="315"/>
      <c r="E83" s="144"/>
      <c r="F83" s="316"/>
      <c r="G83" s="317"/>
      <c r="H83" s="317"/>
      <c r="I83" s="316"/>
      <c r="J83" s="316"/>
      <c r="K83" s="275"/>
      <c r="L83" s="275"/>
      <c r="M83" s="275"/>
      <c r="N83" s="275"/>
      <c r="O83" s="275"/>
      <c r="P83" s="275"/>
      <c r="Q83" s="275"/>
      <c r="R83" s="275"/>
      <c r="S83" s="275"/>
      <c r="T83" s="275"/>
      <c r="U83" s="275"/>
      <c r="V83" s="275"/>
      <c r="W83" s="275"/>
      <c r="X83" s="275"/>
      <c r="Y83" s="275"/>
      <c r="Z83" s="275"/>
    </row>
    <row r="84" spans="1:26" ht="18" customHeight="1" outlineLevel="1">
      <c r="A84" s="293"/>
      <c r="B84" s="294" t="s">
        <v>1089</v>
      </c>
      <c r="C84" s="295"/>
      <c r="D84" s="296">
        <v>1</v>
      </c>
      <c r="E84" s="297" t="s">
        <v>206</v>
      </c>
      <c r="F84" s="298"/>
      <c r="G84" s="298"/>
      <c r="H84" s="299">
        <f t="shared" ref="H84:H91" si="10">F84+G84</f>
        <v>0</v>
      </c>
      <c r="I84" s="298">
        <f t="shared" ref="I84:I91" si="11">H84*D84</f>
        <v>0</v>
      </c>
      <c r="J84" s="298"/>
      <c r="K84" s="275"/>
      <c r="L84" s="275"/>
      <c r="M84" s="275"/>
      <c r="N84" s="275"/>
      <c r="O84" s="275"/>
      <c r="P84" s="275"/>
      <c r="Q84" s="275"/>
      <c r="R84" s="275"/>
      <c r="S84" s="275"/>
      <c r="T84" s="275"/>
      <c r="U84" s="275"/>
      <c r="V84" s="275"/>
      <c r="W84" s="275"/>
      <c r="X84" s="275"/>
      <c r="Y84" s="275"/>
      <c r="Z84" s="275"/>
    </row>
    <row r="85" spans="1:26" ht="18" customHeight="1" outlineLevel="1">
      <c r="A85" s="293"/>
      <c r="B85" s="294" t="s">
        <v>1090</v>
      </c>
      <c r="C85" s="295"/>
      <c r="D85" s="296">
        <v>1</v>
      </c>
      <c r="E85" s="297" t="s">
        <v>206</v>
      </c>
      <c r="F85" s="298"/>
      <c r="G85" s="298"/>
      <c r="H85" s="299">
        <f t="shared" si="10"/>
        <v>0</v>
      </c>
      <c r="I85" s="298">
        <f t="shared" si="11"/>
        <v>0</v>
      </c>
      <c r="J85" s="298"/>
      <c r="K85" s="275"/>
      <c r="L85" s="275"/>
      <c r="M85" s="275"/>
      <c r="N85" s="275"/>
      <c r="O85" s="275"/>
      <c r="P85" s="275"/>
      <c r="Q85" s="275"/>
      <c r="R85" s="275"/>
      <c r="S85" s="275"/>
      <c r="T85" s="275"/>
      <c r="U85" s="275"/>
      <c r="V85" s="275"/>
      <c r="W85" s="275"/>
      <c r="X85" s="275"/>
      <c r="Y85" s="275"/>
      <c r="Z85" s="275"/>
    </row>
    <row r="86" spans="1:26" ht="18" customHeight="1" outlineLevel="1">
      <c r="A86" s="293"/>
      <c r="B86" s="294" t="s">
        <v>1091</v>
      </c>
      <c r="C86" s="295"/>
      <c r="D86" s="296">
        <v>1</v>
      </c>
      <c r="E86" s="297" t="s">
        <v>206</v>
      </c>
      <c r="F86" s="298"/>
      <c r="G86" s="298"/>
      <c r="H86" s="299">
        <f t="shared" si="10"/>
        <v>0</v>
      </c>
      <c r="I86" s="298">
        <f t="shared" si="11"/>
        <v>0</v>
      </c>
      <c r="J86" s="298"/>
      <c r="K86" s="275"/>
      <c r="L86" s="275"/>
      <c r="M86" s="275"/>
      <c r="N86" s="275"/>
      <c r="O86" s="275"/>
      <c r="P86" s="275"/>
      <c r="Q86" s="275"/>
      <c r="R86" s="275"/>
      <c r="S86" s="275"/>
      <c r="T86" s="275"/>
      <c r="U86" s="275"/>
      <c r="V86" s="275"/>
      <c r="W86" s="275"/>
      <c r="X86" s="275"/>
      <c r="Y86" s="275"/>
      <c r="Z86" s="275"/>
    </row>
    <row r="87" spans="1:26" ht="18" customHeight="1" outlineLevel="1">
      <c r="A87" s="293"/>
      <c r="B87" s="294" t="s">
        <v>1092</v>
      </c>
      <c r="C87" s="295"/>
      <c r="D87" s="296">
        <v>1</v>
      </c>
      <c r="E87" s="297" t="s">
        <v>206</v>
      </c>
      <c r="F87" s="298"/>
      <c r="G87" s="298"/>
      <c r="H87" s="299">
        <f t="shared" si="10"/>
        <v>0</v>
      </c>
      <c r="I87" s="298">
        <f t="shared" si="11"/>
        <v>0</v>
      </c>
      <c r="J87" s="298"/>
      <c r="K87" s="275"/>
      <c r="L87" s="275"/>
      <c r="M87" s="275"/>
      <c r="N87" s="275"/>
      <c r="O87" s="275"/>
      <c r="P87" s="275"/>
      <c r="Q87" s="275"/>
      <c r="R87" s="275"/>
      <c r="S87" s="275"/>
      <c r="T87" s="275"/>
      <c r="U87" s="275"/>
      <c r="V87" s="275"/>
      <c r="W87" s="275"/>
      <c r="X87" s="275"/>
      <c r="Y87" s="275"/>
      <c r="Z87" s="275"/>
    </row>
    <row r="88" spans="1:26" ht="18" customHeight="1" outlineLevel="1">
      <c r="A88" s="293"/>
      <c r="B88" s="294" t="s">
        <v>1089</v>
      </c>
      <c r="C88" s="295"/>
      <c r="D88" s="296">
        <v>1</v>
      </c>
      <c r="E88" s="297" t="s">
        <v>206</v>
      </c>
      <c r="F88" s="298"/>
      <c r="G88" s="298"/>
      <c r="H88" s="299">
        <f t="shared" si="10"/>
        <v>0</v>
      </c>
      <c r="I88" s="298">
        <f t="shared" si="11"/>
        <v>0</v>
      </c>
      <c r="J88" s="298"/>
      <c r="K88" s="275"/>
      <c r="L88" s="275"/>
      <c r="M88" s="275"/>
      <c r="N88" s="275"/>
      <c r="O88" s="275"/>
      <c r="P88" s="275"/>
      <c r="Q88" s="275"/>
      <c r="R88" s="275"/>
      <c r="S88" s="275"/>
      <c r="T88" s="275"/>
      <c r="U88" s="275"/>
      <c r="V88" s="275"/>
      <c r="W88" s="275"/>
      <c r="X88" s="275"/>
      <c r="Y88" s="275"/>
      <c r="Z88" s="275"/>
    </row>
    <row r="89" spans="1:26" ht="18" customHeight="1" outlineLevel="1">
      <c r="A89" s="293"/>
      <c r="B89" s="294" t="s">
        <v>1090</v>
      </c>
      <c r="C89" s="295"/>
      <c r="D89" s="296">
        <v>1</v>
      </c>
      <c r="E89" s="297" t="s">
        <v>206</v>
      </c>
      <c r="F89" s="298"/>
      <c r="G89" s="298"/>
      <c r="H89" s="299">
        <f t="shared" si="10"/>
        <v>0</v>
      </c>
      <c r="I89" s="298">
        <f t="shared" si="11"/>
        <v>0</v>
      </c>
      <c r="J89" s="298"/>
      <c r="K89" s="275"/>
      <c r="L89" s="275"/>
      <c r="M89" s="275"/>
      <c r="N89" s="275"/>
      <c r="O89" s="275"/>
      <c r="P89" s="275"/>
      <c r="Q89" s="275"/>
      <c r="R89" s="275"/>
      <c r="S89" s="275"/>
      <c r="T89" s="275"/>
      <c r="U89" s="275"/>
      <c r="V89" s="275"/>
      <c r="W89" s="275"/>
      <c r="X89" s="275"/>
      <c r="Y89" s="275"/>
      <c r="Z89" s="275"/>
    </row>
    <row r="90" spans="1:26" ht="18" customHeight="1" outlineLevel="1">
      <c r="A90" s="293"/>
      <c r="B90" s="294" t="s">
        <v>1091</v>
      </c>
      <c r="C90" s="295"/>
      <c r="D90" s="296">
        <v>1</v>
      </c>
      <c r="E90" s="297" t="s">
        <v>206</v>
      </c>
      <c r="F90" s="298"/>
      <c r="G90" s="298"/>
      <c r="H90" s="299">
        <f t="shared" si="10"/>
        <v>0</v>
      </c>
      <c r="I90" s="298">
        <f t="shared" si="11"/>
        <v>0</v>
      </c>
      <c r="J90" s="298"/>
      <c r="K90" s="275"/>
      <c r="L90" s="275"/>
      <c r="M90" s="275"/>
      <c r="N90" s="275"/>
      <c r="O90" s="275"/>
      <c r="P90" s="275"/>
      <c r="Q90" s="275"/>
      <c r="R90" s="275"/>
      <c r="S90" s="275"/>
      <c r="T90" s="275"/>
      <c r="U90" s="275"/>
      <c r="V90" s="275"/>
      <c r="W90" s="275"/>
      <c r="X90" s="275"/>
      <c r="Y90" s="275"/>
      <c r="Z90" s="275"/>
    </row>
    <row r="91" spans="1:26" ht="18" customHeight="1" outlineLevel="1">
      <c r="A91" s="293"/>
      <c r="B91" s="294" t="s">
        <v>1092</v>
      </c>
      <c r="C91" s="295"/>
      <c r="D91" s="296">
        <v>1</v>
      </c>
      <c r="E91" s="297" t="s">
        <v>206</v>
      </c>
      <c r="F91" s="298"/>
      <c r="G91" s="298"/>
      <c r="H91" s="299">
        <f t="shared" si="10"/>
        <v>0</v>
      </c>
      <c r="I91" s="298">
        <f t="shared" si="11"/>
        <v>0</v>
      </c>
      <c r="J91" s="298"/>
      <c r="K91" s="275"/>
      <c r="L91" s="275"/>
      <c r="M91" s="275"/>
      <c r="N91" s="275"/>
      <c r="O91" s="275"/>
      <c r="P91" s="275"/>
      <c r="Q91" s="275"/>
      <c r="R91" s="275"/>
      <c r="S91" s="275"/>
      <c r="T91" s="275"/>
      <c r="U91" s="275"/>
      <c r="V91" s="275"/>
      <c r="W91" s="275"/>
      <c r="X91" s="275"/>
      <c r="Y91" s="275"/>
      <c r="Z91" s="275"/>
    </row>
    <row r="92" spans="1:26" ht="18" customHeight="1">
      <c r="A92" s="286">
        <v>5</v>
      </c>
      <c r="B92" s="287" t="s">
        <v>1093</v>
      </c>
      <c r="C92" s="300"/>
      <c r="D92" s="301"/>
      <c r="E92" s="302"/>
      <c r="F92" s="303"/>
      <c r="G92" s="304"/>
      <c r="H92" s="304"/>
      <c r="I92" s="303"/>
      <c r="J92" s="303"/>
      <c r="K92" s="275"/>
      <c r="L92" s="275"/>
      <c r="M92" s="275"/>
      <c r="N92" s="275"/>
      <c r="O92" s="275"/>
      <c r="P92" s="275"/>
      <c r="Q92" s="275"/>
      <c r="R92" s="275"/>
      <c r="S92" s="275"/>
      <c r="T92" s="275"/>
      <c r="U92" s="275"/>
      <c r="V92" s="275"/>
      <c r="W92" s="275"/>
      <c r="X92" s="275"/>
      <c r="Y92" s="275"/>
      <c r="Z92" s="275"/>
    </row>
    <row r="93" spans="1:26" ht="18" customHeight="1" outlineLevel="1">
      <c r="A93" s="293"/>
      <c r="B93" s="294" t="s">
        <v>1094</v>
      </c>
      <c r="C93" s="295"/>
      <c r="D93" s="296">
        <v>1</v>
      </c>
      <c r="E93" s="297" t="s">
        <v>206</v>
      </c>
      <c r="F93" s="298"/>
      <c r="G93" s="298"/>
      <c r="H93" s="299">
        <f t="shared" ref="H93:H98" si="12">F93+G93</f>
        <v>0</v>
      </c>
      <c r="I93" s="298">
        <f t="shared" ref="I93:I98" si="13">H93*D93</f>
        <v>0</v>
      </c>
      <c r="J93" s="298"/>
      <c r="K93" s="275"/>
      <c r="L93" s="275"/>
      <c r="M93" s="275"/>
      <c r="N93" s="275"/>
      <c r="O93" s="275"/>
      <c r="P93" s="275"/>
      <c r="Q93" s="275"/>
      <c r="R93" s="275"/>
      <c r="S93" s="275"/>
      <c r="T93" s="275"/>
      <c r="U93" s="275"/>
      <c r="V93" s="275"/>
      <c r="W93" s="275"/>
      <c r="X93" s="275"/>
      <c r="Y93" s="275"/>
      <c r="Z93" s="275"/>
    </row>
    <row r="94" spans="1:26" ht="18" customHeight="1" outlineLevel="1">
      <c r="A94" s="293"/>
      <c r="B94" s="294" t="s">
        <v>1095</v>
      </c>
      <c r="C94" s="295"/>
      <c r="D94" s="296">
        <v>1</v>
      </c>
      <c r="E94" s="297" t="s">
        <v>206</v>
      </c>
      <c r="F94" s="298"/>
      <c r="G94" s="298"/>
      <c r="H94" s="299">
        <f t="shared" si="12"/>
        <v>0</v>
      </c>
      <c r="I94" s="298">
        <f t="shared" si="13"/>
        <v>0</v>
      </c>
      <c r="J94" s="298"/>
      <c r="K94" s="275"/>
      <c r="L94" s="275"/>
      <c r="M94" s="275"/>
      <c r="N94" s="275"/>
      <c r="O94" s="275"/>
      <c r="P94" s="275"/>
      <c r="Q94" s="275"/>
      <c r="R94" s="275"/>
      <c r="S94" s="275"/>
      <c r="T94" s="275"/>
      <c r="U94" s="275"/>
      <c r="V94" s="275"/>
      <c r="W94" s="275"/>
      <c r="X94" s="275"/>
      <c r="Y94" s="275"/>
      <c r="Z94" s="275"/>
    </row>
    <row r="95" spans="1:26" ht="18" customHeight="1" outlineLevel="1">
      <c r="A95" s="293"/>
      <c r="B95" s="294" t="s">
        <v>1096</v>
      </c>
      <c r="C95" s="295"/>
      <c r="D95" s="296">
        <v>1</v>
      </c>
      <c r="E95" s="297" t="s">
        <v>206</v>
      </c>
      <c r="F95" s="298"/>
      <c r="G95" s="298"/>
      <c r="H95" s="299">
        <f t="shared" si="12"/>
        <v>0</v>
      </c>
      <c r="I95" s="298">
        <f t="shared" si="13"/>
        <v>0</v>
      </c>
      <c r="J95" s="298"/>
      <c r="K95" s="275"/>
      <c r="L95" s="275"/>
      <c r="M95" s="275"/>
      <c r="N95" s="275"/>
      <c r="O95" s="275"/>
      <c r="P95" s="275"/>
      <c r="Q95" s="275"/>
      <c r="R95" s="275"/>
      <c r="S95" s="275"/>
      <c r="T95" s="275"/>
      <c r="U95" s="275"/>
      <c r="V95" s="275"/>
      <c r="W95" s="275"/>
      <c r="X95" s="275"/>
      <c r="Y95" s="275"/>
      <c r="Z95" s="275"/>
    </row>
    <row r="96" spans="1:26" ht="18" customHeight="1" outlineLevel="1">
      <c r="A96" s="293"/>
      <c r="B96" s="294" t="s">
        <v>1097</v>
      </c>
      <c r="C96" s="295"/>
      <c r="D96" s="296">
        <v>1</v>
      </c>
      <c r="E96" s="297" t="s">
        <v>206</v>
      </c>
      <c r="F96" s="298"/>
      <c r="G96" s="299"/>
      <c r="H96" s="299">
        <f t="shared" si="12"/>
        <v>0</v>
      </c>
      <c r="I96" s="298">
        <f t="shared" si="13"/>
        <v>0</v>
      </c>
      <c r="J96" s="298"/>
      <c r="K96" s="275"/>
      <c r="L96" s="275"/>
      <c r="M96" s="275"/>
      <c r="N96" s="275"/>
      <c r="O96" s="275"/>
      <c r="P96" s="275"/>
      <c r="Q96" s="275"/>
      <c r="R96" s="275"/>
      <c r="S96" s="275"/>
      <c r="T96" s="275"/>
      <c r="U96" s="275"/>
      <c r="V96" s="275"/>
      <c r="W96" s="275"/>
      <c r="X96" s="275"/>
      <c r="Y96" s="275"/>
      <c r="Z96" s="275"/>
    </row>
    <row r="97" spans="1:26" ht="18" customHeight="1" outlineLevel="1">
      <c r="A97" s="293"/>
      <c r="B97" s="294" t="s">
        <v>1098</v>
      </c>
      <c r="C97" s="295"/>
      <c r="D97" s="296">
        <v>1</v>
      </c>
      <c r="E97" s="297" t="s">
        <v>206</v>
      </c>
      <c r="F97" s="298"/>
      <c r="G97" s="298"/>
      <c r="H97" s="299">
        <f t="shared" si="12"/>
        <v>0</v>
      </c>
      <c r="I97" s="298">
        <f t="shared" si="13"/>
        <v>0</v>
      </c>
      <c r="J97" s="298"/>
      <c r="K97" s="275"/>
      <c r="L97" s="275"/>
      <c r="M97" s="275"/>
      <c r="N97" s="275"/>
      <c r="O97" s="275"/>
      <c r="P97" s="275"/>
      <c r="Q97" s="275"/>
      <c r="R97" s="275"/>
      <c r="S97" s="275"/>
      <c r="T97" s="275"/>
      <c r="U97" s="275"/>
      <c r="V97" s="275"/>
      <c r="W97" s="275"/>
      <c r="X97" s="275"/>
      <c r="Y97" s="275"/>
      <c r="Z97" s="275"/>
    </row>
    <row r="98" spans="1:26" ht="18" customHeight="1" outlineLevel="1">
      <c r="A98" s="293"/>
      <c r="B98" s="294" t="s">
        <v>1099</v>
      </c>
      <c r="C98" s="295"/>
      <c r="D98" s="296">
        <v>1</v>
      </c>
      <c r="E98" s="297" t="s">
        <v>206</v>
      </c>
      <c r="F98" s="298"/>
      <c r="G98" s="298"/>
      <c r="H98" s="299">
        <f t="shared" si="12"/>
        <v>0</v>
      </c>
      <c r="I98" s="298">
        <f t="shared" si="13"/>
        <v>0</v>
      </c>
      <c r="J98" s="298"/>
      <c r="K98" s="275"/>
      <c r="L98" s="275"/>
      <c r="M98" s="275"/>
      <c r="N98" s="275"/>
      <c r="O98" s="275"/>
      <c r="P98" s="275"/>
      <c r="Q98" s="275"/>
      <c r="R98" s="275"/>
      <c r="S98" s="275"/>
      <c r="T98" s="275"/>
      <c r="U98" s="275"/>
      <c r="V98" s="275"/>
      <c r="W98" s="275"/>
      <c r="X98" s="275"/>
      <c r="Y98" s="275"/>
      <c r="Z98" s="275"/>
    </row>
    <row r="99" spans="1:26" ht="18" customHeight="1">
      <c r="A99" s="286">
        <v>6</v>
      </c>
      <c r="B99" s="287" t="s">
        <v>1100</v>
      </c>
      <c r="C99" s="305"/>
      <c r="D99" s="306"/>
      <c r="E99" s="307"/>
      <c r="F99" s="308"/>
      <c r="G99" s="309"/>
      <c r="H99" s="309"/>
      <c r="I99" s="303"/>
      <c r="J99" s="308"/>
      <c r="K99" s="275"/>
      <c r="L99" s="275"/>
      <c r="M99" s="275"/>
      <c r="N99" s="275"/>
      <c r="O99" s="275"/>
      <c r="P99" s="275"/>
      <c r="Q99" s="275"/>
      <c r="R99" s="275"/>
      <c r="S99" s="275"/>
      <c r="T99" s="275"/>
      <c r="U99" s="275"/>
      <c r="V99" s="275"/>
      <c r="W99" s="275"/>
      <c r="X99" s="275"/>
      <c r="Y99" s="275"/>
      <c r="Z99" s="275"/>
    </row>
    <row r="100" spans="1:26" ht="18" customHeight="1" outlineLevel="1">
      <c r="A100" s="286"/>
      <c r="B100" s="320" t="s">
        <v>1101</v>
      </c>
      <c r="C100" s="305"/>
      <c r="D100" s="306"/>
      <c r="E100" s="307"/>
      <c r="F100" s="308"/>
      <c r="G100" s="309"/>
      <c r="H100" s="309"/>
      <c r="I100" s="303"/>
      <c r="J100" s="308"/>
      <c r="K100" s="275"/>
      <c r="L100" s="275"/>
      <c r="M100" s="275"/>
      <c r="N100" s="275"/>
      <c r="O100" s="275"/>
      <c r="P100" s="275"/>
      <c r="Q100" s="275"/>
      <c r="R100" s="275"/>
      <c r="S100" s="275"/>
      <c r="T100" s="275"/>
      <c r="U100" s="275"/>
      <c r="V100" s="275"/>
      <c r="W100" s="275"/>
      <c r="X100" s="275"/>
      <c r="Y100" s="275"/>
      <c r="Z100" s="275"/>
    </row>
    <row r="101" spans="1:26" ht="18" customHeight="1" outlineLevel="1">
      <c r="A101" s="293"/>
      <c r="B101" s="294" t="s">
        <v>1102</v>
      </c>
      <c r="C101" s="295"/>
      <c r="D101" s="296">
        <v>1</v>
      </c>
      <c r="E101" s="297" t="s">
        <v>206</v>
      </c>
      <c r="F101" s="298"/>
      <c r="G101" s="298"/>
      <c r="H101" s="299">
        <f t="shared" ref="H101:H110" si="14">F101+G101</f>
        <v>0</v>
      </c>
      <c r="I101" s="298">
        <f t="shared" ref="I101:I110" si="15">H101*D101</f>
        <v>0</v>
      </c>
      <c r="J101" s="298"/>
      <c r="K101" s="275"/>
      <c r="L101" s="275"/>
      <c r="M101" s="275"/>
      <c r="N101" s="275"/>
      <c r="O101" s="275"/>
      <c r="P101" s="275"/>
      <c r="Q101" s="275"/>
      <c r="R101" s="275"/>
      <c r="S101" s="275"/>
      <c r="T101" s="275"/>
      <c r="U101" s="275"/>
      <c r="V101" s="275"/>
      <c r="W101" s="275"/>
      <c r="X101" s="275"/>
      <c r="Y101" s="275"/>
      <c r="Z101" s="275"/>
    </row>
    <row r="102" spans="1:26" ht="15.75" customHeight="1" outlineLevel="1">
      <c r="A102" s="321"/>
      <c r="B102" s="322" t="s">
        <v>1103</v>
      </c>
      <c r="C102" s="323"/>
      <c r="D102" s="324"/>
      <c r="E102" s="325" t="s">
        <v>206</v>
      </c>
      <c r="F102" s="326"/>
      <c r="G102" s="327"/>
      <c r="H102" s="327">
        <f t="shared" si="14"/>
        <v>0</v>
      </c>
      <c r="I102" s="326">
        <f t="shared" si="15"/>
        <v>0</v>
      </c>
      <c r="J102" s="326"/>
      <c r="K102" s="275"/>
      <c r="L102" s="275"/>
      <c r="M102" s="275"/>
      <c r="N102" s="275"/>
      <c r="O102" s="275"/>
      <c r="P102" s="275"/>
      <c r="Q102" s="275"/>
      <c r="R102" s="275"/>
      <c r="S102" s="275"/>
      <c r="T102" s="275"/>
      <c r="U102" s="275"/>
      <c r="V102" s="275"/>
      <c r="W102" s="275"/>
      <c r="X102" s="275"/>
      <c r="Y102" s="275"/>
      <c r="Z102" s="275"/>
    </row>
    <row r="103" spans="1:26" ht="15.75" customHeight="1" outlineLevel="1">
      <c r="A103" s="321"/>
      <c r="B103" s="322" t="s">
        <v>1104</v>
      </c>
      <c r="C103" s="323"/>
      <c r="D103" s="324"/>
      <c r="E103" s="325" t="s">
        <v>206</v>
      </c>
      <c r="F103" s="326"/>
      <c r="G103" s="327"/>
      <c r="H103" s="327">
        <f t="shared" si="14"/>
        <v>0</v>
      </c>
      <c r="I103" s="326">
        <f t="shared" si="15"/>
        <v>0</v>
      </c>
      <c r="J103" s="326"/>
      <c r="K103" s="275"/>
      <c r="L103" s="275"/>
      <c r="M103" s="275"/>
      <c r="N103" s="275"/>
      <c r="O103" s="275"/>
      <c r="P103" s="275"/>
      <c r="Q103" s="275"/>
      <c r="R103" s="275"/>
      <c r="S103" s="275"/>
      <c r="T103" s="275"/>
      <c r="U103" s="275"/>
      <c r="V103" s="275"/>
      <c r="W103" s="275"/>
      <c r="X103" s="275"/>
      <c r="Y103" s="275"/>
      <c r="Z103" s="275"/>
    </row>
    <row r="104" spans="1:26" ht="18" customHeight="1" outlineLevel="1">
      <c r="A104" s="321"/>
      <c r="B104" s="322" t="s">
        <v>1105</v>
      </c>
      <c r="C104" s="323"/>
      <c r="D104" s="324"/>
      <c r="E104" s="325" t="s">
        <v>206</v>
      </c>
      <c r="F104" s="326"/>
      <c r="G104" s="327"/>
      <c r="H104" s="327">
        <f t="shared" si="14"/>
        <v>0</v>
      </c>
      <c r="I104" s="326">
        <f t="shared" si="15"/>
        <v>0</v>
      </c>
      <c r="J104" s="326"/>
      <c r="K104" s="275"/>
      <c r="L104" s="275"/>
      <c r="M104" s="275"/>
      <c r="N104" s="275"/>
      <c r="O104" s="275"/>
      <c r="P104" s="275"/>
      <c r="Q104" s="275"/>
      <c r="R104" s="275"/>
      <c r="S104" s="275"/>
      <c r="T104" s="275"/>
      <c r="U104" s="275"/>
      <c r="V104" s="275"/>
      <c r="W104" s="275"/>
      <c r="X104" s="275"/>
      <c r="Y104" s="275"/>
      <c r="Z104" s="275"/>
    </row>
    <row r="105" spans="1:26" ht="18" customHeight="1" outlineLevel="1">
      <c r="A105" s="293"/>
      <c r="B105" s="294" t="s">
        <v>1106</v>
      </c>
      <c r="C105" s="295"/>
      <c r="D105" s="296">
        <v>1</v>
      </c>
      <c r="E105" s="297" t="s">
        <v>206</v>
      </c>
      <c r="F105" s="298"/>
      <c r="G105" s="299"/>
      <c r="H105" s="299">
        <f t="shared" si="14"/>
        <v>0</v>
      </c>
      <c r="I105" s="298">
        <f t="shared" si="15"/>
        <v>0</v>
      </c>
      <c r="J105" s="298"/>
      <c r="K105" s="275"/>
      <c r="L105" s="275"/>
      <c r="M105" s="275"/>
      <c r="N105" s="275"/>
      <c r="O105" s="275"/>
      <c r="P105" s="275"/>
      <c r="Q105" s="275"/>
      <c r="R105" s="275"/>
      <c r="S105" s="275"/>
      <c r="T105" s="275"/>
      <c r="U105" s="275"/>
      <c r="V105" s="275"/>
      <c r="W105" s="275"/>
      <c r="X105" s="275"/>
      <c r="Y105" s="275"/>
      <c r="Z105" s="275"/>
    </row>
    <row r="106" spans="1:26" ht="18" customHeight="1" outlineLevel="1">
      <c r="A106" s="293"/>
      <c r="B106" s="294" t="s">
        <v>1107</v>
      </c>
      <c r="C106" s="295"/>
      <c r="D106" s="296">
        <v>1</v>
      </c>
      <c r="E106" s="297" t="s">
        <v>206</v>
      </c>
      <c r="F106" s="298"/>
      <c r="G106" s="298"/>
      <c r="H106" s="299">
        <f t="shared" si="14"/>
        <v>0</v>
      </c>
      <c r="I106" s="298">
        <f t="shared" si="15"/>
        <v>0</v>
      </c>
      <c r="J106" s="298"/>
      <c r="K106" s="275"/>
      <c r="L106" s="275"/>
      <c r="M106" s="275"/>
      <c r="N106" s="275"/>
      <c r="O106" s="275"/>
      <c r="P106" s="275"/>
      <c r="Q106" s="275"/>
      <c r="R106" s="275"/>
      <c r="S106" s="275"/>
      <c r="T106" s="275"/>
      <c r="U106" s="275"/>
      <c r="V106" s="275"/>
      <c r="W106" s="275"/>
      <c r="X106" s="275"/>
      <c r="Y106" s="275"/>
      <c r="Z106" s="275"/>
    </row>
    <row r="107" spans="1:26" ht="15.75" customHeight="1" outlineLevel="1">
      <c r="A107" s="321"/>
      <c r="B107" s="322" t="s">
        <v>1108</v>
      </c>
      <c r="C107" s="323"/>
      <c r="D107" s="324"/>
      <c r="E107" s="325" t="s">
        <v>206</v>
      </c>
      <c r="F107" s="326"/>
      <c r="G107" s="327"/>
      <c r="H107" s="327">
        <f t="shared" si="14"/>
        <v>0</v>
      </c>
      <c r="I107" s="326">
        <f t="shared" si="15"/>
        <v>0</v>
      </c>
      <c r="J107" s="326"/>
      <c r="K107" s="275"/>
      <c r="L107" s="275"/>
      <c r="M107" s="275"/>
      <c r="N107" s="275"/>
      <c r="O107" s="275"/>
      <c r="P107" s="275"/>
      <c r="Q107" s="275"/>
      <c r="R107" s="275"/>
      <c r="S107" s="275"/>
      <c r="T107" s="275"/>
      <c r="U107" s="275"/>
      <c r="V107" s="275"/>
      <c r="W107" s="275"/>
      <c r="X107" s="275"/>
      <c r="Y107" s="275"/>
      <c r="Z107" s="275"/>
    </row>
    <row r="108" spans="1:26" ht="15.75" customHeight="1" outlineLevel="1">
      <c r="A108" s="321"/>
      <c r="B108" s="322" t="s">
        <v>1109</v>
      </c>
      <c r="C108" s="323"/>
      <c r="D108" s="324"/>
      <c r="E108" s="325" t="s">
        <v>206</v>
      </c>
      <c r="F108" s="326"/>
      <c r="G108" s="327"/>
      <c r="H108" s="327">
        <f t="shared" si="14"/>
        <v>0</v>
      </c>
      <c r="I108" s="326">
        <f t="shared" si="15"/>
        <v>0</v>
      </c>
      <c r="J108" s="326"/>
      <c r="K108" s="275"/>
      <c r="L108" s="275"/>
      <c r="M108" s="275"/>
      <c r="N108" s="275"/>
      <c r="O108" s="275"/>
      <c r="P108" s="275"/>
      <c r="Q108" s="275"/>
      <c r="R108" s="275"/>
      <c r="S108" s="275"/>
      <c r="T108" s="275"/>
      <c r="U108" s="275"/>
      <c r="V108" s="275"/>
      <c r="W108" s="275"/>
      <c r="X108" s="275"/>
      <c r="Y108" s="275"/>
      <c r="Z108" s="275"/>
    </row>
    <row r="109" spans="1:26" ht="18" customHeight="1" outlineLevel="1">
      <c r="A109" s="321"/>
      <c r="B109" s="322" t="s">
        <v>1110</v>
      </c>
      <c r="C109" s="323"/>
      <c r="D109" s="324"/>
      <c r="E109" s="325" t="s">
        <v>206</v>
      </c>
      <c r="F109" s="326"/>
      <c r="G109" s="327"/>
      <c r="H109" s="327">
        <f t="shared" si="14"/>
        <v>0</v>
      </c>
      <c r="I109" s="326">
        <f t="shared" si="15"/>
        <v>0</v>
      </c>
      <c r="J109" s="326"/>
      <c r="K109" s="275"/>
      <c r="L109" s="275"/>
      <c r="M109" s="275"/>
      <c r="N109" s="275"/>
      <c r="O109" s="275"/>
      <c r="P109" s="275"/>
      <c r="Q109" s="275"/>
      <c r="R109" s="275"/>
      <c r="S109" s="275"/>
      <c r="T109" s="275"/>
      <c r="U109" s="275"/>
      <c r="V109" s="275"/>
      <c r="W109" s="275"/>
      <c r="X109" s="275"/>
      <c r="Y109" s="275"/>
      <c r="Z109" s="275"/>
    </row>
    <row r="110" spans="1:26" ht="18" customHeight="1" outlineLevel="1">
      <c r="A110" s="293"/>
      <c r="B110" s="294" t="s">
        <v>1111</v>
      </c>
      <c r="C110" s="295"/>
      <c r="D110" s="296"/>
      <c r="E110" s="297" t="s">
        <v>206</v>
      </c>
      <c r="F110" s="298"/>
      <c r="G110" s="299"/>
      <c r="H110" s="299">
        <f t="shared" si="14"/>
        <v>0</v>
      </c>
      <c r="I110" s="298">
        <f t="shared" si="15"/>
        <v>0</v>
      </c>
      <c r="J110" s="298"/>
      <c r="K110" s="275"/>
      <c r="L110" s="275"/>
      <c r="M110" s="275"/>
      <c r="N110" s="275"/>
      <c r="O110" s="275"/>
      <c r="P110" s="275"/>
      <c r="Q110" s="275"/>
      <c r="R110" s="275"/>
      <c r="S110" s="275"/>
      <c r="T110" s="275"/>
      <c r="U110" s="275"/>
      <c r="V110" s="275"/>
      <c r="W110" s="275"/>
      <c r="X110" s="275"/>
      <c r="Y110" s="275"/>
      <c r="Z110" s="275"/>
    </row>
    <row r="111" spans="1:26" ht="18" customHeight="1" outlineLevel="1">
      <c r="A111" s="293"/>
      <c r="B111" s="328" t="s">
        <v>1112</v>
      </c>
      <c r="C111" s="295"/>
      <c r="D111" s="296"/>
      <c r="E111" s="297"/>
      <c r="F111" s="298"/>
      <c r="G111" s="299"/>
      <c r="H111" s="299"/>
      <c r="I111" s="298"/>
      <c r="J111" s="298"/>
      <c r="K111" s="275"/>
      <c r="L111" s="275"/>
      <c r="M111" s="275"/>
      <c r="N111" s="275"/>
      <c r="O111" s="275"/>
      <c r="P111" s="275"/>
      <c r="Q111" s="275"/>
      <c r="R111" s="275"/>
      <c r="S111" s="275"/>
      <c r="T111" s="275"/>
      <c r="U111" s="275"/>
      <c r="V111" s="275"/>
      <c r="W111" s="275"/>
      <c r="X111" s="275"/>
      <c r="Y111" s="275"/>
      <c r="Z111" s="275"/>
    </row>
    <row r="112" spans="1:26" ht="18" customHeight="1" outlineLevel="1">
      <c r="A112" s="293"/>
      <c r="B112" s="294" t="s">
        <v>1113</v>
      </c>
      <c r="C112" s="295"/>
      <c r="D112" s="296">
        <v>1</v>
      </c>
      <c r="E112" s="297" t="s">
        <v>206</v>
      </c>
      <c r="F112" s="298"/>
      <c r="G112" s="299"/>
      <c r="H112" s="299">
        <f t="shared" ref="H112:H115" si="16">F112+G112</f>
        <v>0</v>
      </c>
      <c r="I112" s="298">
        <f t="shared" ref="I112:I115" si="17">H112*D112</f>
        <v>0</v>
      </c>
      <c r="J112" s="298"/>
      <c r="K112" s="275"/>
      <c r="L112" s="275"/>
      <c r="M112" s="275"/>
      <c r="N112" s="275"/>
      <c r="O112" s="275"/>
      <c r="P112" s="275"/>
      <c r="Q112" s="275"/>
      <c r="R112" s="275"/>
      <c r="S112" s="275"/>
      <c r="T112" s="275"/>
      <c r="U112" s="275"/>
      <c r="V112" s="275"/>
      <c r="W112" s="275"/>
      <c r="X112" s="275"/>
      <c r="Y112" s="275"/>
      <c r="Z112" s="275"/>
    </row>
    <row r="113" spans="1:26" ht="18" customHeight="1" outlineLevel="1">
      <c r="A113" s="293"/>
      <c r="B113" s="294" t="s">
        <v>1114</v>
      </c>
      <c r="C113" s="295"/>
      <c r="D113" s="296">
        <v>1</v>
      </c>
      <c r="E113" s="297" t="s">
        <v>206</v>
      </c>
      <c r="F113" s="298"/>
      <c r="G113" s="298"/>
      <c r="H113" s="299">
        <f t="shared" si="16"/>
        <v>0</v>
      </c>
      <c r="I113" s="298">
        <f t="shared" si="17"/>
        <v>0</v>
      </c>
      <c r="J113" s="298"/>
      <c r="K113" s="275"/>
      <c r="L113" s="275"/>
      <c r="M113" s="275"/>
      <c r="N113" s="275"/>
      <c r="O113" s="275"/>
      <c r="P113" s="275"/>
      <c r="Q113" s="275"/>
      <c r="R113" s="275"/>
      <c r="S113" s="275"/>
      <c r="T113" s="275"/>
      <c r="U113" s="275"/>
      <c r="V113" s="275"/>
      <c r="W113" s="275"/>
      <c r="X113" s="275"/>
      <c r="Y113" s="275"/>
      <c r="Z113" s="275"/>
    </row>
    <row r="114" spans="1:26" ht="18" customHeight="1" outlineLevel="1">
      <c r="A114" s="293"/>
      <c r="B114" s="294" t="s">
        <v>1113</v>
      </c>
      <c r="C114" s="295"/>
      <c r="D114" s="296">
        <v>1</v>
      </c>
      <c r="E114" s="297" t="s">
        <v>206</v>
      </c>
      <c r="F114" s="298"/>
      <c r="G114" s="299"/>
      <c r="H114" s="299">
        <f t="shared" si="16"/>
        <v>0</v>
      </c>
      <c r="I114" s="298">
        <f t="shared" si="17"/>
        <v>0</v>
      </c>
      <c r="J114" s="298"/>
      <c r="K114" s="275"/>
      <c r="L114" s="275"/>
      <c r="M114" s="275"/>
      <c r="N114" s="275"/>
      <c r="O114" s="275"/>
      <c r="P114" s="275"/>
      <c r="Q114" s="275"/>
      <c r="R114" s="275"/>
      <c r="S114" s="275"/>
      <c r="T114" s="275"/>
      <c r="U114" s="275"/>
      <c r="V114" s="275"/>
      <c r="W114" s="275"/>
      <c r="X114" s="275"/>
      <c r="Y114" s="275"/>
      <c r="Z114" s="275"/>
    </row>
    <row r="115" spans="1:26" ht="18" customHeight="1" outlineLevel="1">
      <c r="A115" s="293"/>
      <c r="B115" s="294" t="s">
        <v>1114</v>
      </c>
      <c r="C115" s="295"/>
      <c r="D115" s="296">
        <v>1</v>
      </c>
      <c r="E115" s="297" t="s">
        <v>206</v>
      </c>
      <c r="F115" s="298"/>
      <c r="G115" s="299"/>
      <c r="H115" s="299">
        <f t="shared" si="16"/>
        <v>0</v>
      </c>
      <c r="I115" s="298">
        <f t="shared" si="17"/>
        <v>0</v>
      </c>
      <c r="J115" s="298"/>
      <c r="K115" s="275"/>
      <c r="L115" s="275"/>
      <c r="M115" s="275"/>
      <c r="N115" s="275"/>
      <c r="O115" s="275"/>
      <c r="P115" s="275"/>
      <c r="Q115" s="275"/>
      <c r="R115" s="275"/>
      <c r="S115" s="275"/>
      <c r="T115" s="275"/>
      <c r="U115" s="275"/>
      <c r="V115" s="275"/>
      <c r="W115" s="275"/>
      <c r="X115" s="275"/>
      <c r="Y115" s="275"/>
      <c r="Z115" s="275"/>
    </row>
    <row r="116" spans="1:26" ht="18" customHeight="1" outlineLevel="1">
      <c r="A116" s="293"/>
      <c r="B116" s="294" t="s">
        <v>1115</v>
      </c>
      <c r="C116" s="295"/>
      <c r="D116" s="296">
        <v>1</v>
      </c>
      <c r="E116" s="297" t="s">
        <v>206</v>
      </c>
      <c r="F116" s="298"/>
      <c r="G116" s="299"/>
      <c r="H116" s="299"/>
      <c r="I116" s="298"/>
      <c r="J116" s="298"/>
      <c r="K116" s="275"/>
      <c r="L116" s="275"/>
      <c r="M116" s="275"/>
      <c r="N116" s="275"/>
      <c r="O116" s="275"/>
      <c r="P116" s="275"/>
      <c r="Q116" s="275"/>
      <c r="R116" s="275"/>
      <c r="S116" s="275"/>
      <c r="T116" s="275"/>
      <c r="U116" s="275"/>
      <c r="V116" s="275"/>
      <c r="W116" s="275"/>
      <c r="X116" s="275"/>
      <c r="Y116" s="275"/>
      <c r="Z116" s="275"/>
    </row>
    <row r="117" spans="1:26" ht="18" customHeight="1" outlineLevel="1">
      <c r="A117" s="293"/>
      <c r="B117" s="294" t="s">
        <v>1116</v>
      </c>
      <c r="C117" s="295"/>
      <c r="D117" s="296">
        <v>1</v>
      </c>
      <c r="E117" s="297" t="s">
        <v>206</v>
      </c>
      <c r="F117" s="298"/>
      <c r="G117" s="299"/>
      <c r="H117" s="299"/>
      <c r="I117" s="298"/>
      <c r="J117" s="298"/>
      <c r="K117" s="275"/>
      <c r="L117" s="275"/>
      <c r="M117" s="275"/>
      <c r="N117" s="275"/>
      <c r="O117" s="275"/>
      <c r="P117" s="275"/>
      <c r="Q117" s="275"/>
      <c r="R117" s="275"/>
      <c r="S117" s="275"/>
      <c r="T117" s="275"/>
      <c r="U117" s="275"/>
      <c r="V117" s="275"/>
      <c r="W117" s="275"/>
      <c r="X117" s="275"/>
      <c r="Y117" s="275"/>
      <c r="Z117" s="275"/>
    </row>
    <row r="118" spans="1:26" ht="18" customHeight="1" outlineLevel="1">
      <c r="A118" s="293"/>
      <c r="B118" s="294" t="s">
        <v>1117</v>
      </c>
      <c r="C118" s="295"/>
      <c r="D118" s="296">
        <v>1</v>
      </c>
      <c r="E118" s="297" t="s">
        <v>206</v>
      </c>
      <c r="F118" s="298"/>
      <c r="G118" s="299"/>
      <c r="H118" s="299"/>
      <c r="I118" s="298"/>
      <c r="J118" s="298"/>
      <c r="K118" s="275"/>
      <c r="L118" s="275"/>
      <c r="M118" s="275"/>
      <c r="N118" s="275"/>
      <c r="O118" s="275"/>
      <c r="P118" s="275"/>
      <c r="Q118" s="275"/>
      <c r="R118" s="275"/>
      <c r="S118" s="275"/>
      <c r="T118" s="275"/>
      <c r="U118" s="275"/>
      <c r="V118" s="275"/>
      <c r="W118" s="275"/>
      <c r="X118" s="275"/>
      <c r="Y118" s="275"/>
      <c r="Z118" s="275"/>
    </row>
    <row r="119" spans="1:26" ht="18" customHeight="1" outlineLevel="1">
      <c r="A119" s="293"/>
      <c r="B119" s="294" t="s">
        <v>1118</v>
      </c>
      <c r="C119" s="295"/>
      <c r="D119" s="296">
        <v>1</v>
      </c>
      <c r="E119" s="297" t="s">
        <v>206</v>
      </c>
      <c r="F119" s="298"/>
      <c r="G119" s="299"/>
      <c r="H119" s="299"/>
      <c r="I119" s="298"/>
      <c r="J119" s="298"/>
      <c r="K119" s="275"/>
      <c r="L119" s="275"/>
      <c r="M119" s="275"/>
      <c r="N119" s="275"/>
      <c r="O119" s="275"/>
      <c r="P119" s="275"/>
      <c r="Q119" s="275"/>
      <c r="R119" s="275"/>
      <c r="S119" s="275"/>
      <c r="T119" s="275"/>
      <c r="U119" s="275"/>
      <c r="V119" s="275"/>
      <c r="W119" s="275"/>
      <c r="X119" s="275"/>
      <c r="Y119" s="275"/>
      <c r="Z119" s="275"/>
    </row>
    <row r="120" spans="1:26" ht="18" customHeight="1" outlineLevel="1">
      <c r="A120" s="293"/>
      <c r="B120" s="294" t="s">
        <v>1119</v>
      </c>
      <c r="C120" s="295"/>
      <c r="D120" s="296">
        <v>1</v>
      </c>
      <c r="E120" s="297" t="s">
        <v>206</v>
      </c>
      <c r="F120" s="298"/>
      <c r="G120" s="299"/>
      <c r="H120" s="299"/>
      <c r="I120" s="298"/>
      <c r="J120" s="298"/>
      <c r="K120" s="275"/>
      <c r="L120" s="275"/>
      <c r="M120" s="275"/>
      <c r="N120" s="275"/>
      <c r="O120" s="275"/>
      <c r="P120" s="275"/>
      <c r="Q120" s="275"/>
      <c r="R120" s="275"/>
      <c r="S120" s="275"/>
      <c r="T120" s="275"/>
      <c r="U120" s="275"/>
      <c r="V120" s="275"/>
      <c r="W120" s="275"/>
      <c r="X120" s="275"/>
      <c r="Y120" s="275"/>
      <c r="Z120" s="275"/>
    </row>
    <row r="121" spans="1:26" ht="18" customHeight="1" outlineLevel="1">
      <c r="A121" s="293"/>
      <c r="B121" s="328" t="s">
        <v>1120</v>
      </c>
      <c r="C121" s="295"/>
      <c r="D121" s="296"/>
      <c r="E121" s="297"/>
      <c r="F121" s="298"/>
      <c r="G121" s="299"/>
      <c r="H121" s="299"/>
      <c r="I121" s="298"/>
      <c r="J121" s="298"/>
      <c r="K121" s="275"/>
      <c r="L121" s="275"/>
      <c r="M121" s="275"/>
      <c r="N121" s="275"/>
      <c r="O121" s="275"/>
      <c r="P121" s="275"/>
      <c r="Q121" s="275"/>
      <c r="R121" s="275"/>
      <c r="S121" s="275"/>
      <c r="T121" s="275"/>
      <c r="U121" s="275"/>
      <c r="V121" s="275"/>
      <c r="W121" s="275"/>
      <c r="X121" s="275"/>
      <c r="Y121" s="275"/>
      <c r="Z121" s="275"/>
    </row>
    <row r="122" spans="1:26" ht="18" customHeight="1" outlineLevel="1">
      <c r="A122" s="293"/>
      <c r="B122" s="294" t="s">
        <v>1121</v>
      </c>
      <c r="C122" s="295"/>
      <c r="D122" s="296"/>
      <c r="E122" s="297" t="s">
        <v>206</v>
      </c>
      <c r="F122" s="298"/>
      <c r="G122" s="299"/>
      <c r="H122" s="299"/>
      <c r="I122" s="298"/>
      <c r="J122" s="298"/>
      <c r="K122" s="275"/>
      <c r="L122" s="275"/>
      <c r="M122" s="275"/>
      <c r="N122" s="275"/>
      <c r="O122" s="275"/>
      <c r="P122" s="275"/>
      <c r="Q122" s="275"/>
      <c r="R122" s="275"/>
      <c r="S122" s="275"/>
      <c r="T122" s="275"/>
      <c r="U122" s="275"/>
      <c r="V122" s="275"/>
      <c r="W122" s="275"/>
      <c r="X122" s="275"/>
      <c r="Y122" s="275"/>
      <c r="Z122" s="275"/>
    </row>
    <row r="123" spans="1:26" ht="18" customHeight="1" outlineLevel="1">
      <c r="A123" s="293"/>
      <c r="B123" s="294" t="s">
        <v>1122</v>
      </c>
      <c r="C123" s="295"/>
      <c r="D123" s="296"/>
      <c r="E123" s="297" t="s">
        <v>206</v>
      </c>
      <c r="F123" s="298"/>
      <c r="G123" s="299"/>
      <c r="H123" s="299"/>
      <c r="I123" s="298"/>
      <c r="J123" s="298"/>
      <c r="K123" s="275"/>
      <c r="L123" s="275"/>
      <c r="M123" s="275"/>
      <c r="N123" s="275"/>
      <c r="O123" s="275"/>
      <c r="P123" s="275"/>
      <c r="Q123" s="275"/>
      <c r="R123" s="275"/>
      <c r="S123" s="275"/>
      <c r="T123" s="275"/>
      <c r="U123" s="275"/>
      <c r="V123" s="275"/>
      <c r="W123" s="275"/>
      <c r="X123" s="275"/>
      <c r="Y123" s="275"/>
      <c r="Z123" s="275"/>
    </row>
    <row r="124" spans="1:26" ht="18" customHeight="1" outlineLevel="1">
      <c r="A124" s="293"/>
      <c r="B124" s="294" t="s">
        <v>1123</v>
      </c>
      <c r="C124" s="295"/>
      <c r="D124" s="296"/>
      <c r="E124" s="297" t="s">
        <v>206</v>
      </c>
      <c r="F124" s="298"/>
      <c r="G124" s="299"/>
      <c r="H124" s="299"/>
      <c r="I124" s="298"/>
      <c r="J124" s="298"/>
      <c r="K124" s="275"/>
      <c r="L124" s="275"/>
      <c r="M124" s="275"/>
      <c r="N124" s="275"/>
      <c r="O124" s="275"/>
      <c r="P124" s="275"/>
      <c r="Q124" s="275"/>
      <c r="R124" s="275"/>
      <c r="S124" s="275"/>
      <c r="T124" s="275"/>
      <c r="U124" s="275"/>
      <c r="V124" s="275"/>
      <c r="W124" s="275"/>
      <c r="X124" s="275"/>
      <c r="Y124" s="275"/>
      <c r="Z124" s="275"/>
    </row>
    <row r="125" spans="1:26" ht="18" customHeight="1" outlineLevel="1">
      <c r="A125" s="293"/>
      <c r="B125" s="294" t="s">
        <v>1124</v>
      </c>
      <c r="C125" s="295"/>
      <c r="D125" s="296"/>
      <c r="E125" s="297" t="s">
        <v>206</v>
      </c>
      <c r="F125" s="298"/>
      <c r="G125" s="299"/>
      <c r="H125" s="299"/>
      <c r="I125" s="298"/>
      <c r="J125" s="298"/>
      <c r="K125" s="275"/>
      <c r="L125" s="275"/>
      <c r="M125" s="275"/>
      <c r="N125" s="275"/>
      <c r="O125" s="275"/>
      <c r="P125" s="275"/>
      <c r="Q125" s="275"/>
      <c r="R125" s="275"/>
      <c r="S125" s="275"/>
      <c r="T125" s="275"/>
      <c r="U125" s="275"/>
      <c r="V125" s="275"/>
      <c r="W125" s="275"/>
      <c r="X125" s="275"/>
      <c r="Y125" s="275"/>
      <c r="Z125" s="275"/>
    </row>
    <row r="126" spans="1:26" ht="18" customHeight="1" outlineLevel="1">
      <c r="A126" s="293"/>
      <c r="B126" s="294" t="s">
        <v>1125</v>
      </c>
      <c r="C126" s="295"/>
      <c r="D126" s="296"/>
      <c r="E126" s="297" t="s">
        <v>206</v>
      </c>
      <c r="F126" s="298"/>
      <c r="G126" s="299"/>
      <c r="H126" s="299"/>
      <c r="I126" s="298"/>
      <c r="J126" s="298"/>
      <c r="K126" s="275"/>
      <c r="L126" s="275"/>
      <c r="M126" s="275"/>
      <c r="N126" s="275"/>
      <c r="O126" s="275"/>
      <c r="P126" s="275"/>
      <c r="Q126" s="275"/>
      <c r="R126" s="275"/>
      <c r="S126" s="275"/>
      <c r="T126" s="275"/>
      <c r="U126" s="275"/>
      <c r="V126" s="275"/>
      <c r="W126" s="275"/>
      <c r="X126" s="275"/>
      <c r="Y126" s="275"/>
      <c r="Z126" s="275"/>
    </row>
    <row r="127" spans="1:26" ht="18" customHeight="1">
      <c r="A127" s="286">
        <v>7</v>
      </c>
      <c r="B127" s="287" t="s">
        <v>1126</v>
      </c>
      <c r="C127" s="300"/>
      <c r="D127" s="301"/>
      <c r="E127" s="302"/>
      <c r="F127" s="303"/>
      <c r="G127" s="304"/>
      <c r="H127" s="304"/>
      <c r="I127" s="303"/>
      <c r="J127" s="303"/>
      <c r="K127" s="275"/>
      <c r="L127" s="275"/>
      <c r="M127" s="275"/>
      <c r="N127" s="275"/>
      <c r="O127" s="275"/>
      <c r="P127" s="275"/>
      <c r="Q127" s="275"/>
      <c r="R127" s="275"/>
      <c r="S127" s="275"/>
      <c r="T127" s="275"/>
      <c r="U127" s="275"/>
      <c r="V127" s="275"/>
      <c r="W127" s="275"/>
      <c r="X127" s="275"/>
      <c r="Y127" s="275"/>
      <c r="Z127" s="275"/>
    </row>
    <row r="128" spans="1:26" ht="18" customHeight="1" outlineLevel="1">
      <c r="A128" s="293"/>
      <c r="B128" s="294" t="s">
        <v>1127</v>
      </c>
      <c r="C128" s="295"/>
      <c r="D128" s="296">
        <v>1</v>
      </c>
      <c r="E128" s="297" t="s">
        <v>188</v>
      </c>
      <c r="F128" s="298"/>
      <c r="G128" s="299"/>
      <c r="H128" s="299">
        <f t="shared" ref="H128:H135" si="18">F128+G128</f>
        <v>0</v>
      </c>
      <c r="I128" s="298">
        <f t="shared" ref="I128:I135" si="19">H128*D128</f>
        <v>0</v>
      </c>
      <c r="J128" s="298"/>
      <c r="K128" s="275"/>
      <c r="L128" s="275"/>
      <c r="M128" s="275"/>
      <c r="N128" s="275"/>
      <c r="O128" s="275"/>
      <c r="P128" s="275"/>
      <c r="Q128" s="275"/>
      <c r="R128" s="275"/>
      <c r="S128" s="275"/>
      <c r="T128" s="275"/>
      <c r="U128" s="275"/>
      <c r="V128" s="275"/>
      <c r="W128" s="275"/>
      <c r="X128" s="275"/>
      <c r="Y128" s="275"/>
      <c r="Z128" s="275"/>
    </row>
    <row r="129" spans="1:26" ht="18" customHeight="1" outlineLevel="1">
      <c r="A129" s="293"/>
      <c r="B129" s="294" t="s">
        <v>1128</v>
      </c>
      <c r="C129" s="295"/>
      <c r="D129" s="296">
        <v>1</v>
      </c>
      <c r="E129" s="297" t="s">
        <v>188</v>
      </c>
      <c r="F129" s="298"/>
      <c r="G129" s="299"/>
      <c r="H129" s="299">
        <f t="shared" si="18"/>
        <v>0</v>
      </c>
      <c r="I129" s="298">
        <f t="shared" si="19"/>
        <v>0</v>
      </c>
      <c r="J129" s="298"/>
      <c r="K129" s="275"/>
      <c r="L129" s="275"/>
      <c r="M129" s="275"/>
      <c r="N129" s="275"/>
      <c r="O129" s="275"/>
      <c r="P129" s="275"/>
      <c r="Q129" s="275"/>
      <c r="R129" s="275"/>
      <c r="S129" s="275"/>
      <c r="T129" s="275"/>
      <c r="U129" s="275"/>
      <c r="V129" s="275"/>
      <c r="W129" s="275"/>
      <c r="X129" s="275"/>
      <c r="Y129" s="275"/>
      <c r="Z129" s="275"/>
    </row>
    <row r="130" spans="1:26" ht="18" customHeight="1" outlineLevel="1">
      <c r="A130" s="293"/>
      <c r="B130" s="294" t="s">
        <v>1129</v>
      </c>
      <c r="C130" s="295"/>
      <c r="D130" s="296">
        <v>1</v>
      </c>
      <c r="E130" s="297" t="s">
        <v>206</v>
      </c>
      <c r="F130" s="298"/>
      <c r="G130" s="299"/>
      <c r="H130" s="299">
        <f t="shared" si="18"/>
        <v>0</v>
      </c>
      <c r="I130" s="298">
        <f t="shared" si="19"/>
        <v>0</v>
      </c>
      <c r="J130" s="298"/>
      <c r="K130" s="275"/>
      <c r="L130" s="275"/>
      <c r="M130" s="275"/>
      <c r="N130" s="275"/>
      <c r="O130" s="275"/>
      <c r="P130" s="275"/>
      <c r="Q130" s="275"/>
      <c r="R130" s="275"/>
      <c r="S130" s="275"/>
      <c r="T130" s="275"/>
      <c r="U130" s="275"/>
      <c r="V130" s="275"/>
      <c r="W130" s="275"/>
      <c r="X130" s="275"/>
      <c r="Y130" s="275"/>
      <c r="Z130" s="275"/>
    </row>
    <row r="131" spans="1:26" ht="18" customHeight="1" outlineLevel="1">
      <c r="A131" s="293"/>
      <c r="B131" s="294" t="s">
        <v>1130</v>
      </c>
      <c r="C131" s="295"/>
      <c r="D131" s="296">
        <v>1</v>
      </c>
      <c r="E131" s="297" t="s">
        <v>206</v>
      </c>
      <c r="F131" s="298"/>
      <c r="G131" s="299"/>
      <c r="H131" s="299">
        <f t="shared" si="18"/>
        <v>0</v>
      </c>
      <c r="I131" s="298">
        <f t="shared" si="19"/>
        <v>0</v>
      </c>
      <c r="J131" s="298"/>
      <c r="K131" s="275"/>
      <c r="L131" s="275"/>
      <c r="M131" s="275"/>
      <c r="N131" s="275"/>
      <c r="O131" s="275"/>
      <c r="P131" s="275"/>
      <c r="Q131" s="275"/>
      <c r="R131" s="275"/>
      <c r="S131" s="275"/>
      <c r="T131" s="275"/>
      <c r="U131" s="275"/>
      <c r="V131" s="275"/>
      <c r="W131" s="275"/>
      <c r="X131" s="275"/>
      <c r="Y131" s="275"/>
      <c r="Z131" s="275"/>
    </row>
    <row r="132" spans="1:26" ht="18" customHeight="1" outlineLevel="1">
      <c r="A132" s="293"/>
      <c r="B132" s="294" t="s">
        <v>1131</v>
      </c>
      <c r="C132" s="295"/>
      <c r="D132" s="296">
        <v>1</v>
      </c>
      <c r="E132" s="297" t="s">
        <v>206</v>
      </c>
      <c r="F132" s="298"/>
      <c r="G132" s="299"/>
      <c r="H132" s="299">
        <f t="shared" si="18"/>
        <v>0</v>
      </c>
      <c r="I132" s="298">
        <f t="shared" si="19"/>
        <v>0</v>
      </c>
      <c r="J132" s="298"/>
      <c r="K132" s="275"/>
      <c r="L132" s="275"/>
      <c r="M132" s="275"/>
      <c r="N132" s="275"/>
      <c r="O132" s="275"/>
      <c r="P132" s="275"/>
      <c r="Q132" s="275"/>
      <c r="R132" s="275"/>
      <c r="S132" s="275"/>
      <c r="T132" s="275"/>
      <c r="U132" s="275"/>
      <c r="V132" s="275"/>
      <c r="W132" s="275"/>
      <c r="X132" s="275"/>
      <c r="Y132" s="275"/>
      <c r="Z132" s="275"/>
    </row>
    <row r="133" spans="1:26" ht="18" customHeight="1" outlineLevel="1">
      <c r="A133" s="293"/>
      <c r="B133" s="294" t="s">
        <v>1132</v>
      </c>
      <c r="C133" s="295"/>
      <c r="D133" s="296">
        <v>1</v>
      </c>
      <c r="E133" s="297" t="s">
        <v>206</v>
      </c>
      <c r="F133" s="298"/>
      <c r="G133" s="299"/>
      <c r="H133" s="299">
        <f t="shared" si="18"/>
        <v>0</v>
      </c>
      <c r="I133" s="298">
        <f t="shared" si="19"/>
        <v>0</v>
      </c>
      <c r="J133" s="298"/>
      <c r="K133" s="275"/>
      <c r="L133" s="275"/>
      <c r="M133" s="275"/>
      <c r="N133" s="275"/>
      <c r="O133" s="275"/>
      <c r="P133" s="275"/>
      <c r="Q133" s="275"/>
      <c r="R133" s="275"/>
      <c r="S133" s="275"/>
      <c r="T133" s="275"/>
      <c r="U133" s="275"/>
      <c r="V133" s="275"/>
      <c r="W133" s="275"/>
      <c r="X133" s="275"/>
      <c r="Y133" s="275"/>
      <c r="Z133" s="275"/>
    </row>
    <row r="134" spans="1:26" ht="18" customHeight="1" outlineLevel="1">
      <c r="A134" s="293"/>
      <c r="B134" s="294" t="s">
        <v>1133</v>
      </c>
      <c r="C134" s="295"/>
      <c r="D134" s="296">
        <v>1</v>
      </c>
      <c r="E134" s="297" t="s">
        <v>206</v>
      </c>
      <c r="F134" s="298"/>
      <c r="G134" s="299"/>
      <c r="H134" s="299">
        <f t="shared" si="18"/>
        <v>0</v>
      </c>
      <c r="I134" s="298">
        <f t="shared" si="19"/>
        <v>0</v>
      </c>
      <c r="J134" s="298"/>
      <c r="K134" s="275"/>
      <c r="L134" s="275"/>
      <c r="M134" s="275"/>
      <c r="N134" s="275"/>
      <c r="O134" s="275"/>
      <c r="P134" s="275"/>
      <c r="Q134" s="275"/>
      <c r="R134" s="275"/>
      <c r="S134" s="275"/>
      <c r="T134" s="275"/>
      <c r="U134" s="275"/>
      <c r="V134" s="275"/>
      <c r="W134" s="275"/>
      <c r="X134" s="275"/>
      <c r="Y134" s="275"/>
      <c r="Z134" s="275"/>
    </row>
    <row r="135" spans="1:26" ht="18" customHeight="1" outlineLevel="1">
      <c r="A135" s="293"/>
      <c r="B135" s="294" t="s">
        <v>1134</v>
      </c>
      <c r="C135" s="295"/>
      <c r="D135" s="296">
        <v>1</v>
      </c>
      <c r="E135" s="297" t="s">
        <v>206</v>
      </c>
      <c r="F135" s="298"/>
      <c r="G135" s="299"/>
      <c r="H135" s="299">
        <f t="shared" si="18"/>
        <v>0</v>
      </c>
      <c r="I135" s="298">
        <f t="shared" si="19"/>
        <v>0</v>
      </c>
      <c r="J135" s="298"/>
      <c r="K135" s="275"/>
      <c r="L135" s="275"/>
      <c r="M135" s="275"/>
      <c r="N135" s="275"/>
      <c r="O135" s="275"/>
      <c r="P135" s="275"/>
      <c r="Q135" s="275"/>
      <c r="R135" s="275"/>
      <c r="S135" s="275"/>
      <c r="T135" s="275"/>
      <c r="U135" s="275"/>
      <c r="V135" s="275"/>
      <c r="W135" s="275"/>
      <c r="X135" s="275"/>
      <c r="Y135" s="275"/>
      <c r="Z135" s="275"/>
    </row>
    <row r="136" spans="1:26" ht="12.75" customHeight="1" outlineLevel="1">
      <c r="A136" s="314"/>
      <c r="B136" s="145"/>
      <c r="C136" s="182"/>
      <c r="D136" s="315"/>
      <c r="E136" s="144"/>
      <c r="F136" s="316"/>
      <c r="G136" s="317"/>
      <c r="H136" s="317"/>
      <c r="I136" s="316"/>
      <c r="J136" s="316"/>
      <c r="K136" s="275"/>
      <c r="L136" s="275"/>
      <c r="M136" s="275"/>
      <c r="N136" s="275"/>
      <c r="O136" s="275"/>
      <c r="P136" s="275"/>
      <c r="Q136" s="275"/>
      <c r="R136" s="275"/>
      <c r="S136" s="275"/>
      <c r="T136" s="275"/>
      <c r="U136" s="275"/>
      <c r="V136" s="275"/>
      <c r="W136" s="275"/>
      <c r="X136" s="275"/>
      <c r="Y136" s="275"/>
      <c r="Z136" s="275"/>
    </row>
    <row r="137" spans="1:26" ht="15.75" customHeight="1">
      <c r="A137" s="280"/>
      <c r="B137" s="281" t="s">
        <v>1135</v>
      </c>
      <c r="C137" s="282"/>
      <c r="D137" s="283"/>
      <c r="E137" s="284"/>
      <c r="F137" s="285"/>
      <c r="G137" s="285"/>
      <c r="H137" s="284"/>
      <c r="I137" s="311"/>
      <c r="J137" s="312"/>
      <c r="K137" s="313"/>
      <c r="L137" s="313"/>
      <c r="M137" s="313"/>
      <c r="N137" s="313"/>
      <c r="O137" s="313"/>
      <c r="P137" s="313"/>
      <c r="Q137" s="313"/>
      <c r="R137" s="313"/>
      <c r="S137" s="313"/>
      <c r="T137" s="313"/>
      <c r="U137" s="313"/>
      <c r="V137" s="313"/>
      <c r="W137" s="313"/>
      <c r="X137" s="313"/>
      <c r="Y137" s="313"/>
      <c r="Z137" s="313"/>
    </row>
    <row r="138" spans="1:26" ht="18" customHeight="1">
      <c r="A138" s="286">
        <v>8</v>
      </c>
      <c r="B138" s="287" t="s">
        <v>1136</v>
      </c>
      <c r="C138" s="305"/>
      <c r="D138" s="306"/>
      <c r="E138" s="307"/>
      <c r="F138" s="308"/>
      <c r="G138" s="309"/>
      <c r="H138" s="309"/>
      <c r="I138" s="308"/>
      <c r="J138" s="308"/>
      <c r="K138" s="275"/>
      <c r="L138" s="275"/>
      <c r="M138" s="275"/>
      <c r="N138" s="275"/>
      <c r="O138" s="275"/>
      <c r="P138" s="275"/>
      <c r="Q138" s="275"/>
      <c r="R138" s="275"/>
      <c r="S138" s="275"/>
      <c r="T138" s="275"/>
      <c r="U138" s="275"/>
      <c r="V138" s="275"/>
      <c r="W138" s="275"/>
      <c r="X138" s="275"/>
      <c r="Y138" s="275"/>
      <c r="Z138" s="275"/>
    </row>
    <row r="139" spans="1:26" ht="18" customHeight="1" outlineLevel="1">
      <c r="A139" s="329"/>
      <c r="B139" s="294" t="s">
        <v>1137</v>
      </c>
      <c r="C139" s="295"/>
      <c r="D139" s="296">
        <v>1</v>
      </c>
      <c r="E139" s="297" t="s">
        <v>421</v>
      </c>
      <c r="F139" s="298"/>
      <c r="G139" s="299"/>
      <c r="H139" s="299">
        <f t="shared" ref="H139:H146" si="20">F139+G139</f>
        <v>0</v>
      </c>
      <c r="I139" s="298">
        <f t="shared" ref="I139:I146" si="21">H139*D139</f>
        <v>0</v>
      </c>
      <c r="J139" s="298"/>
      <c r="K139" s="275"/>
      <c r="L139" s="275"/>
      <c r="M139" s="275"/>
      <c r="N139" s="275"/>
      <c r="O139" s="275"/>
      <c r="P139" s="275"/>
      <c r="Q139" s="275"/>
      <c r="R139" s="275"/>
      <c r="S139" s="275"/>
      <c r="T139" s="275"/>
      <c r="U139" s="275"/>
      <c r="V139" s="275"/>
      <c r="W139" s="275"/>
      <c r="X139" s="275"/>
      <c r="Y139" s="275"/>
      <c r="Z139" s="275"/>
    </row>
    <row r="140" spans="1:26" ht="18" customHeight="1" outlineLevel="1">
      <c r="A140" s="329"/>
      <c r="B140" s="294" t="s">
        <v>1138</v>
      </c>
      <c r="C140" s="295"/>
      <c r="D140" s="296">
        <v>1</v>
      </c>
      <c r="E140" s="297" t="s">
        <v>421</v>
      </c>
      <c r="F140" s="298"/>
      <c r="G140" s="299"/>
      <c r="H140" s="299">
        <f t="shared" si="20"/>
        <v>0</v>
      </c>
      <c r="I140" s="298">
        <f t="shared" si="21"/>
        <v>0</v>
      </c>
      <c r="J140" s="298"/>
      <c r="K140" s="275"/>
      <c r="L140" s="275"/>
      <c r="M140" s="275"/>
      <c r="N140" s="275"/>
      <c r="O140" s="275"/>
      <c r="P140" s="275"/>
      <c r="Q140" s="275"/>
      <c r="R140" s="275"/>
      <c r="S140" s="275"/>
      <c r="T140" s="275"/>
      <c r="U140" s="275"/>
      <c r="V140" s="275"/>
      <c r="W140" s="275"/>
      <c r="X140" s="275"/>
      <c r="Y140" s="275"/>
      <c r="Z140" s="275"/>
    </row>
    <row r="141" spans="1:26" ht="18" customHeight="1" outlineLevel="1">
      <c r="A141" s="329"/>
      <c r="B141" s="294" t="s">
        <v>1139</v>
      </c>
      <c r="C141" s="295"/>
      <c r="D141" s="296">
        <v>1</v>
      </c>
      <c r="E141" s="297" t="s">
        <v>421</v>
      </c>
      <c r="F141" s="298"/>
      <c r="G141" s="299"/>
      <c r="H141" s="299">
        <f t="shared" si="20"/>
        <v>0</v>
      </c>
      <c r="I141" s="298">
        <f t="shared" si="21"/>
        <v>0</v>
      </c>
      <c r="J141" s="298"/>
      <c r="K141" s="275"/>
      <c r="L141" s="275"/>
      <c r="M141" s="275"/>
      <c r="N141" s="275"/>
      <c r="O141" s="275"/>
      <c r="P141" s="275"/>
      <c r="Q141" s="275"/>
      <c r="R141" s="275"/>
      <c r="S141" s="275"/>
      <c r="T141" s="275"/>
      <c r="U141" s="275"/>
      <c r="V141" s="275"/>
      <c r="W141" s="275"/>
      <c r="X141" s="275"/>
      <c r="Y141" s="275"/>
      <c r="Z141" s="275"/>
    </row>
    <row r="142" spans="1:26" ht="18" customHeight="1" outlineLevel="1">
      <c r="A142" s="329"/>
      <c r="B142" s="294" t="s">
        <v>1140</v>
      </c>
      <c r="C142" s="295"/>
      <c r="D142" s="296">
        <v>1</v>
      </c>
      <c r="E142" s="297" t="s">
        <v>421</v>
      </c>
      <c r="F142" s="298"/>
      <c r="G142" s="299"/>
      <c r="H142" s="299">
        <f t="shared" si="20"/>
        <v>0</v>
      </c>
      <c r="I142" s="298">
        <f t="shared" si="21"/>
        <v>0</v>
      </c>
      <c r="J142" s="298"/>
      <c r="K142" s="275"/>
      <c r="L142" s="275"/>
      <c r="M142" s="275"/>
      <c r="N142" s="275"/>
      <c r="O142" s="275"/>
      <c r="P142" s="275"/>
      <c r="Q142" s="275"/>
      <c r="R142" s="275"/>
      <c r="S142" s="275"/>
      <c r="T142" s="275"/>
      <c r="U142" s="275"/>
      <c r="V142" s="275"/>
      <c r="W142" s="275"/>
      <c r="X142" s="275"/>
      <c r="Y142" s="275"/>
      <c r="Z142" s="275"/>
    </row>
    <row r="143" spans="1:26" ht="18" customHeight="1" outlineLevel="1">
      <c r="A143" s="329"/>
      <c r="B143" s="294" t="s">
        <v>1141</v>
      </c>
      <c r="C143" s="295"/>
      <c r="D143" s="296">
        <v>1</v>
      </c>
      <c r="E143" s="297" t="s">
        <v>421</v>
      </c>
      <c r="F143" s="298"/>
      <c r="G143" s="299"/>
      <c r="H143" s="299">
        <f t="shared" si="20"/>
        <v>0</v>
      </c>
      <c r="I143" s="298">
        <f t="shared" si="21"/>
        <v>0</v>
      </c>
      <c r="J143" s="298"/>
      <c r="K143" s="275"/>
      <c r="L143" s="275"/>
      <c r="M143" s="275"/>
      <c r="N143" s="275"/>
      <c r="O143" s="275"/>
      <c r="P143" s="275"/>
      <c r="Q143" s="275"/>
      <c r="R143" s="275"/>
      <c r="S143" s="275"/>
      <c r="T143" s="275"/>
      <c r="U143" s="275"/>
      <c r="V143" s="275"/>
      <c r="W143" s="275"/>
      <c r="X143" s="275"/>
      <c r="Y143" s="275"/>
      <c r="Z143" s="275"/>
    </row>
    <row r="144" spans="1:26" ht="18" customHeight="1" outlineLevel="1">
      <c r="A144" s="329"/>
      <c r="B144" s="294" t="s">
        <v>1142</v>
      </c>
      <c r="C144" s="295"/>
      <c r="D144" s="296">
        <v>1</v>
      </c>
      <c r="E144" s="297" t="s">
        <v>421</v>
      </c>
      <c r="F144" s="298"/>
      <c r="G144" s="299"/>
      <c r="H144" s="299">
        <f t="shared" si="20"/>
        <v>0</v>
      </c>
      <c r="I144" s="298">
        <f t="shared" si="21"/>
        <v>0</v>
      </c>
      <c r="J144" s="298"/>
      <c r="K144" s="275"/>
      <c r="L144" s="275"/>
      <c r="M144" s="275"/>
      <c r="N144" s="275"/>
      <c r="O144" s="275"/>
      <c r="P144" s="275"/>
      <c r="Q144" s="275"/>
      <c r="R144" s="275"/>
      <c r="S144" s="275"/>
      <c r="T144" s="275"/>
      <c r="U144" s="275"/>
      <c r="V144" s="275"/>
      <c r="W144" s="275"/>
      <c r="X144" s="275"/>
      <c r="Y144" s="275"/>
      <c r="Z144" s="275"/>
    </row>
    <row r="145" spans="1:26" ht="18" customHeight="1" outlineLevel="1">
      <c r="A145" s="329"/>
      <c r="B145" s="294" t="s">
        <v>1143</v>
      </c>
      <c r="C145" s="295"/>
      <c r="D145" s="296">
        <v>1</v>
      </c>
      <c r="E145" s="297" t="s">
        <v>421</v>
      </c>
      <c r="F145" s="298"/>
      <c r="G145" s="299"/>
      <c r="H145" s="299">
        <f t="shared" si="20"/>
        <v>0</v>
      </c>
      <c r="I145" s="298">
        <f t="shared" si="21"/>
        <v>0</v>
      </c>
      <c r="J145" s="298"/>
      <c r="K145" s="275"/>
      <c r="L145" s="275"/>
      <c r="M145" s="275"/>
      <c r="N145" s="275"/>
      <c r="O145" s="275"/>
      <c r="P145" s="275"/>
      <c r="Q145" s="275"/>
      <c r="R145" s="275"/>
      <c r="S145" s="275"/>
      <c r="T145" s="275"/>
      <c r="U145" s="275"/>
      <c r="V145" s="275"/>
      <c r="W145" s="275"/>
      <c r="X145" s="275"/>
      <c r="Y145" s="275"/>
      <c r="Z145" s="275"/>
    </row>
    <row r="146" spans="1:26" ht="18" customHeight="1" outlineLevel="1">
      <c r="A146" s="329"/>
      <c r="B146" s="294" t="s">
        <v>1144</v>
      </c>
      <c r="C146" s="295"/>
      <c r="D146" s="296">
        <v>1</v>
      </c>
      <c r="E146" s="297" t="s">
        <v>421</v>
      </c>
      <c r="F146" s="298"/>
      <c r="G146" s="299"/>
      <c r="H146" s="299">
        <f t="shared" si="20"/>
        <v>0</v>
      </c>
      <c r="I146" s="298">
        <f t="shared" si="21"/>
        <v>0</v>
      </c>
      <c r="J146" s="298"/>
      <c r="K146" s="275"/>
      <c r="L146" s="275"/>
      <c r="M146" s="275"/>
      <c r="N146" s="275"/>
      <c r="O146" s="275"/>
      <c r="P146" s="275"/>
      <c r="Q146" s="275"/>
      <c r="R146" s="275"/>
      <c r="S146" s="275"/>
      <c r="T146" s="275"/>
      <c r="U146" s="275"/>
      <c r="V146" s="275"/>
      <c r="W146" s="275"/>
      <c r="X146" s="275"/>
      <c r="Y146" s="275"/>
      <c r="Z146" s="275"/>
    </row>
    <row r="147" spans="1:26" ht="18" customHeight="1">
      <c r="A147" s="286">
        <v>9</v>
      </c>
      <c r="B147" s="287" t="s">
        <v>1145</v>
      </c>
      <c r="C147" s="305"/>
      <c r="D147" s="306"/>
      <c r="E147" s="307"/>
      <c r="F147" s="308"/>
      <c r="G147" s="309"/>
      <c r="H147" s="309"/>
      <c r="I147" s="308"/>
      <c r="J147" s="308"/>
      <c r="K147" s="275"/>
      <c r="L147" s="275"/>
      <c r="M147" s="275"/>
      <c r="N147" s="275"/>
      <c r="O147" s="275"/>
      <c r="P147" s="275"/>
      <c r="Q147" s="275"/>
      <c r="R147" s="275"/>
      <c r="S147" s="275"/>
      <c r="T147" s="275"/>
      <c r="U147" s="275"/>
      <c r="V147" s="275"/>
      <c r="W147" s="275"/>
      <c r="X147" s="275"/>
      <c r="Y147" s="275"/>
      <c r="Z147" s="275"/>
    </row>
    <row r="148" spans="1:26" ht="18" customHeight="1" outlineLevel="1">
      <c r="A148" s="329"/>
      <c r="B148" s="294" t="s">
        <v>1146</v>
      </c>
      <c r="C148" s="330"/>
      <c r="D148" s="296">
        <v>1</v>
      </c>
      <c r="E148" s="297" t="s">
        <v>421</v>
      </c>
      <c r="F148" s="298"/>
      <c r="G148" s="299"/>
      <c r="H148" s="299">
        <f t="shared" ref="H148:H161" si="22">F148+G148</f>
        <v>0</v>
      </c>
      <c r="I148" s="298">
        <f t="shared" ref="I148:I161" si="23">H148*D148</f>
        <v>0</v>
      </c>
      <c r="J148" s="298"/>
      <c r="K148" s="275"/>
      <c r="L148" s="275"/>
      <c r="M148" s="275"/>
      <c r="N148" s="275"/>
      <c r="O148" s="275"/>
      <c r="P148" s="275"/>
      <c r="Q148" s="275"/>
      <c r="R148" s="275"/>
      <c r="S148" s="275"/>
      <c r="T148" s="275"/>
      <c r="U148" s="275"/>
      <c r="V148" s="275"/>
      <c r="W148" s="275"/>
      <c r="X148" s="275"/>
      <c r="Y148" s="275"/>
      <c r="Z148" s="275"/>
    </row>
    <row r="149" spans="1:26" ht="18" customHeight="1" outlineLevel="1">
      <c r="A149" s="329"/>
      <c r="B149" s="294" t="s">
        <v>1147</v>
      </c>
      <c r="C149" s="330"/>
      <c r="D149" s="296">
        <v>1</v>
      </c>
      <c r="E149" s="297" t="s">
        <v>421</v>
      </c>
      <c r="F149" s="298"/>
      <c r="G149" s="299"/>
      <c r="H149" s="299">
        <f t="shared" si="22"/>
        <v>0</v>
      </c>
      <c r="I149" s="298">
        <f t="shared" si="23"/>
        <v>0</v>
      </c>
      <c r="J149" s="298"/>
      <c r="K149" s="275"/>
      <c r="L149" s="275"/>
      <c r="M149" s="275"/>
      <c r="N149" s="275"/>
      <c r="O149" s="275"/>
      <c r="P149" s="275"/>
      <c r="Q149" s="275"/>
      <c r="R149" s="275"/>
      <c r="S149" s="275"/>
      <c r="T149" s="275"/>
      <c r="U149" s="275"/>
      <c r="V149" s="275"/>
      <c r="W149" s="275"/>
      <c r="X149" s="275"/>
      <c r="Y149" s="275"/>
      <c r="Z149" s="275"/>
    </row>
    <row r="150" spans="1:26" ht="18" customHeight="1" outlineLevel="1">
      <c r="A150" s="329"/>
      <c r="B150" s="294" t="s">
        <v>1148</v>
      </c>
      <c r="C150" s="330"/>
      <c r="D150" s="296">
        <v>1</v>
      </c>
      <c r="E150" s="297" t="s">
        <v>421</v>
      </c>
      <c r="F150" s="298"/>
      <c r="G150" s="299"/>
      <c r="H150" s="299">
        <f t="shared" si="22"/>
        <v>0</v>
      </c>
      <c r="I150" s="298">
        <f t="shared" si="23"/>
        <v>0</v>
      </c>
      <c r="J150" s="298"/>
      <c r="K150" s="275"/>
      <c r="L150" s="275"/>
      <c r="M150" s="275"/>
      <c r="N150" s="275"/>
      <c r="O150" s="275"/>
      <c r="P150" s="275"/>
      <c r="Q150" s="275"/>
      <c r="R150" s="275"/>
      <c r="S150" s="275"/>
      <c r="T150" s="275"/>
      <c r="U150" s="275"/>
      <c r="V150" s="275"/>
      <c r="W150" s="275"/>
      <c r="X150" s="275"/>
      <c r="Y150" s="275"/>
      <c r="Z150" s="275"/>
    </row>
    <row r="151" spans="1:26" ht="18" customHeight="1" outlineLevel="1">
      <c r="A151" s="329"/>
      <c r="B151" s="294" t="s">
        <v>1149</v>
      </c>
      <c r="C151" s="330"/>
      <c r="D151" s="296">
        <v>1</v>
      </c>
      <c r="E151" s="297" t="s">
        <v>421</v>
      </c>
      <c r="F151" s="298"/>
      <c r="G151" s="299"/>
      <c r="H151" s="299">
        <f t="shared" si="22"/>
        <v>0</v>
      </c>
      <c r="I151" s="298">
        <f t="shared" si="23"/>
        <v>0</v>
      </c>
      <c r="J151" s="298"/>
      <c r="K151" s="275"/>
      <c r="L151" s="275"/>
      <c r="M151" s="275"/>
      <c r="N151" s="275"/>
      <c r="O151" s="275"/>
      <c r="P151" s="275"/>
      <c r="Q151" s="275"/>
      <c r="R151" s="275"/>
      <c r="S151" s="275"/>
      <c r="T151" s="275"/>
      <c r="U151" s="275"/>
      <c r="V151" s="275"/>
      <c r="W151" s="275"/>
      <c r="X151" s="275"/>
      <c r="Y151" s="275"/>
      <c r="Z151" s="275"/>
    </row>
    <row r="152" spans="1:26" ht="18" customHeight="1" outlineLevel="1">
      <c r="A152" s="329"/>
      <c r="B152" s="294" t="s">
        <v>1150</v>
      </c>
      <c r="C152" s="330"/>
      <c r="D152" s="296">
        <v>1</v>
      </c>
      <c r="E152" s="297" t="s">
        <v>421</v>
      </c>
      <c r="F152" s="298"/>
      <c r="G152" s="299"/>
      <c r="H152" s="299">
        <f t="shared" si="22"/>
        <v>0</v>
      </c>
      <c r="I152" s="298">
        <f t="shared" si="23"/>
        <v>0</v>
      </c>
      <c r="J152" s="298"/>
      <c r="K152" s="275"/>
      <c r="L152" s="275"/>
      <c r="M152" s="275"/>
      <c r="N152" s="275"/>
      <c r="O152" s="275"/>
      <c r="P152" s="275"/>
      <c r="Q152" s="275"/>
      <c r="R152" s="275"/>
      <c r="S152" s="275"/>
      <c r="T152" s="275"/>
      <c r="U152" s="275"/>
      <c r="V152" s="275"/>
      <c r="W152" s="275"/>
      <c r="X152" s="275"/>
      <c r="Y152" s="275"/>
      <c r="Z152" s="275"/>
    </row>
    <row r="153" spans="1:26" ht="18" customHeight="1" outlineLevel="1">
      <c r="A153" s="329"/>
      <c r="B153" s="294" t="s">
        <v>1151</v>
      </c>
      <c r="C153" s="330"/>
      <c r="D153" s="296">
        <v>1</v>
      </c>
      <c r="E153" s="297" t="s">
        <v>421</v>
      </c>
      <c r="F153" s="298"/>
      <c r="G153" s="299"/>
      <c r="H153" s="299">
        <f t="shared" si="22"/>
        <v>0</v>
      </c>
      <c r="I153" s="298">
        <f t="shared" si="23"/>
        <v>0</v>
      </c>
      <c r="J153" s="298"/>
      <c r="K153" s="275"/>
      <c r="L153" s="275"/>
      <c r="M153" s="275"/>
      <c r="N153" s="275"/>
      <c r="O153" s="275"/>
      <c r="P153" s="275"/>
      <c r="Q153" s="275"/>
      <c r="R153" s="275"/>
      <c r="S153" s="275"/>
      <c r="T153" s="275"/>
      <c r="U153" s="275"/>
      <c r="V153" s="275"/>
      <c r="W153" s="275"/>
      <c r="X153" s="275"/>
      <c r="Y153" s="275"/>
      <c r="Z153" s="275"/>
    </row>
    <row r="154" spans="1:26" ht="18" customHeight="1" outlineLevel="1">
      <c r="A154" s="329"/>
      <c r="B154" s="294" t="s">
        <v>1152</v>
      </c>
      <c r="C154" s="330"/>
      <c r="D154" s="296">
        <v>1</v>
      </c>
      <c r="E154" s="297" t="s">
        <v>421</v>
      </c>
      <c r="F154" s="298"/>
      <c r="G154" s="299"/>
      <c r="H154" s="299">
        <f t="shared" si="22"/>
        <v>0</v>
      </c>
      <c r="I154" s="298">
        <f t="shared" si="23"/>
        <v>0</v>
      </c>
      <c r="J154" s="298"/>
      <c r="K154" s="275"/>
      <c r="L154" s="275"/>
      <c r="M154" s="275"/>
      <c r="N154" s="275"/>
      <c r="O154" s="275"/>
      <c r="P154" s="275"/>
      <c r="Q154" s="275"/>
      <c r="R154" s="275"/>
      <c r="S154" s="275"/>
      <c r="T154" s="275"/>
      <c r="U154" s="275"/>
      <c r="V154" s="275"/>
      <c r="W154" s="275"/>
      <c r="X154" s="275"/>
      <c r="Y154" s="275"/>
      <c r="Z154" s="275"/>
    </row>
    <row r="155" spans="1:26" ht="18" customHeight="1" outlineLevel="1">
      <c r="A155" s="329"/>
      <c r="B155" s="294" t="s">
        <v>1153</v>
      </c>
      <c r="C155" s="330"/>
      <c r="D155" s="296">
        <v>1</v>
      </c>
      <c r="E155" s="297" t="s">
        <v>421</v>
      </c>
      <c r="F155" s="298"/>
      <c r="G155" s="299"/>
      <c r="H155" s="299">
        <f t="shared" si="22"/>
        <v>0</v>
      </c>
      <c r="I155" s="298">
        <f t="shared" si="23"/>
        <v>0</v>
      </c>
      <c r="J155" s="298"/>
      <c r="K155" s="275"/>
      <c r="L155" s="275"/>
      <c r="M155" s="275"/>
      <c r="N155" s="275"/>
      <c r="O155" s="275"/>
      <c r="P155" s="275"/>
      <c r="Q155" s="275"/>
      <c r="R155" s="275"/>
      <c r="S155" s="275"/>
      <c r="T155" s="275"/>
      <c r="U155" s="275"/>
      <c r="V155" s="275"/>
      <c r="W155" s="275"/>
      <c r="X155" s="275"/>
      <c r="Y155" s="275"/>
      <c r="Z155" s="275"/>
    </row>
    <row r="156" spans="1:26" ht="18" customHeight="1" outlineLevel="1">
      <c r="A156" s="329"/>
      <c r="B156" s="294" t="s">
        <v>1154</v>
      </c>
      <c r="C156" s="330"/>
      <c r="D156" s="296">
        <v>1</v>
      </c>
      <c r="E156" s="297" t="s">
        <v>421</v>
      </c>
      <c r="F156" s="298"/>
      <c r="G156" s="299"/>
      <c r="H156" s="299">
        <f t="shared" si="22"/>
        <v>0</v>
      </c>
      <c r="I156" s="298">
        <f t="shared" si="23"/>
        <v>0</v>
      </c>
      <c r="J156" s="298"/>
      <c r="K156" s="275"/>
      <c r="L156" s="275"/>
      <c r="M156" s="275"/>
      <c r="N156" s="275"/>
      <c r="O156" s="275"/>
      <c r="P156" s="275"/>
      <c r="Q156" s="275"/>
      <c r="R156" s="275"/>
      <c r="S156" s="275"/>
      <c r="T156" s="275"/>
      <c r="U156" s="275"/>
      <c r="V156" s="275"/>
      <c r="W156" s="275"/>
      <c r="X156" s="275"/>
      <c r="Y156" s="275"/>
      <c r="Z156" s="275"/>
    </row>
    <row r="157" spans="1:26" ht="18" customHeight="1" outlineLevel="1">
      <c r="A157" s="329"/>
      <c r="B157" s="294" t="s">
        <v>1155</v>
      </c>
      <c r="C157" s="330"/>
      <c r="D157" s="296">
        <v>1</v>
      </c>
      <c r="E157" s="297" t="s">
        <v>421</v>
      </c>
      <c r="F157" s="298"/>
      <c r="G157" s="299"/>
      <c r="H157" s="299">
        <f t="shared" si="22"/>
        <v>0</v>
      </c>
      <c r="I157" s="298">
        <f t="shared" si="23"/>
        <v>0</v>
      </c>
      <c r="J157" s="298"/>
      <c r="K157" s="275"/>
      <c r="L157" s="275"/>
      <c r="M157" s="275"/>
      <c r="N157" s="275"/>
      <c r="O157" s="275"/>
      <c r="P157" s="275"/>
      <c r="Q157" s="275"/>
      <c r="R157" s="275"/>
      <c r="S157" s="275"/>
      <c r="T157" s="275"/>
      <c r="U157" s="275"/>
      <c r="V157" s="275"/>
      <c r="W157" s="275"/>
      <c r="X157" s="275"/>
      <c r="Y157" s="275"/>
      <c r="Z157" s="275"/>
    </row>
    <row r="158" spans="1:26" ht="18" customHeight="1" outlineLevel="1">
      <c r="A158" s="329"/>
      <c r="B158" s="294" t="s">
        <v>1156</v>
      </c>
      <c r="C158" s="330"/>
      <c r="D158" s="296">
        <v>1</v>
      </c>
      <c r="E158" s="297" t="s">
        <v>421</v>
      </c>
      <c r="F158" s="298"/>
      <c r="G158" s="299"/>
      <c r="H158" s="299">
        <f t="shared" si="22"/>
        <v>0</v>
      </c>
      <c r="I158" s="298">
        <f t="shared" si="23"/>
        <v>0</v>
      </c>
      <c r="J158" s="298"/>
      <c r="K158" s="275"/>
      <c r="L158" s="275"/>
      <c r="M158" s="275"/>
      <c r="N158" s="275"/>
      <c r="O158" s="275"/>
      <c r="P158" s="275"/>
      <c r="Q158" s="275"/>
      <c r="R158" s="275"/>
      <c r="S158" s="275"/>
      <c r="T158" s="275"/>
      <c r="U158" s="275"/>
      <c r="V158" s="275"/>
      <c r="W158" s="275"/>
      <c r="X158" s="275"/>
      <c r="Y158" s="275"/>
      <c r="Z158" s="275"/>
    </row>
    <row r="159" spans="1:26" ht="18" customHeight="1" outlineLevel="1">
      <c r="A159" s="329"/>
      <c r="B159" s="294" t="s">
        <v>1157</v>
      </c>
      <c r="C159" s="330"/>
      <c r="D159" s="296">
        <v>1</v>
      </c>
      <c r="E159" s="297" t="s">
        <v>421</v>
      </c>
      <c r="F159" s="298"/>
      <c r="G159" s="299"/>
      <c r="H159" s="299">
        <f t="shared" si="22"/>
        <v>0</v>
      </c>
      <c r="I159" s="298">
        <f t="shared" si="23"/>
        <v>0</v>
      </c>
      <c r="J159" s="298"/>
      <c r="K159" s="275"/>
      <c r="L159" s="275"/>
      <c r="M159" s="275"/>
      <c r="N159" s="275"/>
      <c r="O159" s="275"/>
      <c r="P159" s="275"/>
      <c r="Q159" s="275"/>
      <c r="R159" s="275"/>
      <c r="S159" s="275"/>
      <c r="T159" s="275"/>
      <c r="U159" s="275"/>
      <c r="V159" s="275"/>
      <c r="W159" s="275"/>
      <c r="X159" s="275"/>
      <c r="Y159" s="275"/>
      <c r="Z159" s="275"/>
    </row>
    <row r="160" spans="1:26" ht="18" customHeight="1" outlineLevel="1">
      <c r="A160" s="329"/>
      <c r="B160" s="294" t="s">
        <v>1158</v>
      </c>
      <c r="C160" s="330"/>
      <c r="D160" s="296">
        <v>1</v>
      </c>
      <c r="E160" s="297" t="s">
        <v>421</v>
      </c>
      <c r="F160" s="298"/>
      <c r="G160" s="299"/>
      <c r="H160" s="299">
        <f t="shared" si="22"/>
        <v>0</v>
      </c>
      <c r="I160" s="298">
        <f t="shared" si="23"/>
        <v>0</v>
      </c>
      <c r="J160" s="298"/>
      <c r="K160" s="275"/>
      <c r="L160" s="275"/>
      <c r="M160" s="275"/>
      <c r="N160" s="275"/>
      <c r="O160" s="275"/>
      <c r="P160" s="275"/>
      <c r="Q160" s="275"/>
      <c r="R160" s="275"/>
      <c r="S160" s="275"/>
      <c r="T160" s="275"/>
      <c r="U160" s="275"/>
      <c r="V160" s="275"/>
      <c r="W160" s="275"/>
      <c r="X160" s="275"/>
      <c r="Y160" s="275"/>
      <c r="Z160" s="275"/>
    </row>
    <row r="161" spans="1:26" ht="18" customHeight="1" outlineLevel="1">
      <c r="A161" s="329"/>
      <c r="B161" s="294" t="s">
        <v>1159</v>
      </c>
      <c r="C161" s="330"/>
      <c r="D161" s="296">
        <v>1</v>
      </c>
      <c r="E161" s="297" t="s">
        <v>421</v>
      </c>
      <c r="F161" s="298"/>
      <c r="G161" s="299"/>
      <c r="H161" s="299">
        <f t="shared" si="22"/>
        <v>0</v>
      </c>
      <c r="I161" s="298">
        <f t="shared" si="23"/>
        <v>0</v>
      </c>
      <c r="J161" s="298"/>
      <c r="K161" s="275"/>
      <c r="L161" s="275"/>
      <c r="M161" s="275"/>
      <c r="N161" s="275"/>
      <c r="O161" s="275"/>
      <c r="P161" s="275"/>
      <c r="Q161" s="275"/>
      <c r="R161" s="275"/>
      <c r="S161" s="275"/>
      <c r="T161" s="275"/>
      <c r="U161" s="275"/>
      <c r="V161" s="275"/>
      <c r="W161" s="275"/>
      <c r="X161" s="275"/>
      <c r="Y161" s="275"/>
      <c r="Z161" s="275"/>
    </row>
    <row r="162" spans="1:26" ht="18" customHeight="1">
      <c r="A162" s="286">
        <v>10</v>
      </c>
      <c r="B162" s="287" t="s">
        <v>1160</v>
      </c>
      <c r="C162" s="305"/>
      <c r="D162" s="306"/>
      <c r="E162" s="307"/>
      <c r="F162" s="308"/>
      <c r="G162" s="309"/>
      <c r="H162" s="309"/>
      <c r="I162" s="308"/>
      <c r="J162" s="308"/>
      <c r="K162" s="275"/>
      <c r="L162" s="275"/>
      <c r="M162" s="275"/>
      <c r="N162" s="275"/>
      <c r="O162" s="275"/>
      <c r="P162" s="275"/>
      <c r="Q162" s="275"/>
      <c r="R162" s="275"/>
      <c r="S162" s="275"/>
      <c r="T162" s="275"/>
      <c r="U162" s="275"/>
      <c r="V162" s="275"/>
      <c r="W162" s="275"/>
      <c r="X162" s="275"/>
      <c r="Y162" s="275"/>
      <c r="Z162" s="275"/>
    </row>
    <row r="163" spans="1:26" ht="18" customHeight="1" outlineLevel="1">
      <c r="A163" s="329"/>
      <c r="B163" s="294" t="s">
        <v>1161</v>
      </c>
      <c r="C163" s="330"/>
      <c r="D163" s="296">
        <v>1</v>
      </c>
      <c r="E163" s="297" t="s">
        <v>421</v>
      </c>
      <c r="F163" s="298"/>
      <c r="G163" s="299"/>
      <c r="H163" s="299">
        <f t="shared" ref="H163:H191" si="24">F163+G163</f>
        <v>0</v>
      </c>
      <c r="I163" s="298">
        <f t="shared" ref="I163:I191" si="25">H163*D163</f>
        <v>0</v>
      </c>
      <c r="J163" s="298"/>
      <c r="K163" s="275"/>
      <c r="L163" s="275"/>
      <c r="M163" s="275"/>
      <c r="N163" s="275"/>
      <c r="O163" s="275"/>
      <c r="P163" s="275"/>
      <c r="Q163" s="275"/>
      <c r="R163" s="275"/>
      <c r="S163" s="275"/>
      <c r="T163" s="275"/>
      <c r="U163" s="275"/>
      <c r="V163" s="275"/>
      <c r="W163" s="275"/>
      <c r="X163" s="275"/>
      <c r="Y163" s="275"/>
      <c r="Z163" s="275"/>
    </row>
    <row r="164" spans="1:26" ht="18" customHeight="1" outlineLevel="1">
      <c r="A164" s="329"/>
      <c r="B164" s="294" t="s">
        <v>1162</v>
      </c>
      <c r="C164" s="330"/>
      <c r="D164" s="296">
        <v>1</v>
      </c>
      <c r="E164" s="297" t="s">
        <v>421</v>
      </c>
      <c r="F164" s="298"/>
      <c r="G164" s="299"/>
      <c r="H164" s="299">
        <f t="shared" si="24"/>
        <v>0</v>
      </c>
      <c r="I164" s="298">
        <f t="shared" si="25"/>
        <v>0</v>
      </c>
      <c r="J164" s="298"/>
      <c r="K164" s="275"/>
      <c r="L164" s="275"/>
      <c r="M164" s="275"/>
      <c r="N164" s="275"/>
      <c r="O164" s="275"/>
      <c r="P164" s="275"/>
      <c r="Q164" s="275"/>
      <c r="R164" s="275"/>
      <c r="S164" s="275"/>
      <c r="T164" s="275"/>
      <c r="U164" s="275"/>
      <c r="V164" s="275"/>
      <c r="W164" s="275"/>
      <c r="X164" s="275"/>
      <c r="Y164" s="275"/>
      <c r="Z164" s="275"/>
    </row>
    <row r="165" spans="1:26" ht="18" customHeight="1" outlineLevel="1">
      <c r="A165" s="329"/>
      <c r="B165" s="294" t="s">
        <v>1163</v>
      </c>
      <c r="C165" s="330"/>
      <c r="D165" s="296">
        <v>1</v>
      </c>
      <c r="E165" s="297" t="s">
        <v>421</v>
      </c>
      <c r="F165" s="298"/>
      <c r="G165" s="299"/>
      <c r="H165" s="299">
        <f t="shared" si="24"/>
        <v>0</v>
      </c>
      <c r="I165" s="298">
        <f t="shared" si="25"/>
        <v>0</v>
      </c>
      <c r="J165" s="298"/>
      <c r="K165" s="275"/>
      <c r="L165" s="275"/>
      <c r="M165" s="275"/>
      <c r="N165" s="275"/>
      <c r="O165" s="275"/>
      <c r="P165" s="275"/>
      <c r="Q165" s="275"/>
      <c r="R165" s="275"/>
      <c r="S165" s="275"/>
      <c r="T165" s="275"/>
      <c r="U165" s="275"/>
      <c r="V165" s="275"/>
      <c r="W165" s="275"/>
      <c r="X165" s="275"/>
      <c r="Y165" s="275"/>
      <c r="Z165" s="275"/>
    </row>
    <row r="166" spans="1:26" ht="18" customHeight="1" outlineLevel="1">
      <c r="A166" s="329"/>
      <c r="B166" s="294" t="s">
        <v>1164</v>
      </c>
      <c r="C166" s="330"/>
      <c r="D166" s="296">
        <v>1</v>
      </c>
      <c r="E166" s="297" t="s">
        <v>421</v>
      </c>
      <c r="F166" s="298"/>
      <c r="G166" s="299"/>
      <c r="H166" s="299">
        <f t="shared" si="24"/>
        <v>0</v>
      </c>
      <c r="I166" s="298">
        <f t="shared" si="25"/>
        <v>0</v>
      </c>
      <c r="J166" s="298"/>
      <c r="K166" s="275"/>
      <c r="L166" s="275"/>
      <c r="M166" s="275"/>
      <c r="N166" s="275"/>
      <c r="O166" s="275"/>
      <c r="P166" s="275"/>
      <c r="Q166" s="275"/>
      <c r="R166" s="275"/>
      <c r="S166" s="275"/>
      <c r="T166" s="275"/>
      <c r="U166" s="275"/>
      <c r="V166" s="275"/>
      <c r="W166" s="275"/>
      <c r="X166" s="275"/>
      <c r="Y166" s="275"/>
      <c r="Z166" s="275"/>
    </row>
    <row r="167" spans="1:26" ht="18" customHeight="1" outlineLevel="1">
      <c r="A167" s="329"/>
      <c r="B167" s="294" t="s">
        <v>1165</v>
      </c>
      <c r="C167" s="330"/>
      <c r="D167" s="296">
        <v>1</v>
      </c>
      <c r="E167" s="297" t="s">
        <v>421</v>
      </c>
      <c r="F167" s="298"/>
      <c r="G167" s="299"/>
      <c r="H167" s="299">
        <f t="shared" si="24"/>
        <v>0</v>
      </c>
      <c r="I167" s="298">
        <f t="shared" si="25"/>
        <v>0</v>
      </c>
      <c r="J167" s="298"/>
      <c r="K167" s="275"/>
      <c r="L167" s="275"/>
      <c r="M167" s="275"/>
      <c r="N167" s="275"/>
      <c r="O167" s="275"/>
      <c r="P167" s="275"/>
      <c r="Q167" s="275"/>
      <c r="R167" s="275"/>
      <c r="S167" s="275"/>
      <c r="T167" s="275"/>
      <c r="U167" s="275"/>
      <c r="V167" s="275"/>
      <c r="W167" s="275"/>
      <c r="X167" s="275"/>
      <c r="Y167" s="275"/>
      <c r="Z167" s="275"/>
    </row>
    <row r="168" spans="1:26" ht="18" customHeight="1" outlineLevel="1">
      <c r="A168" s="329"/>
      <c r="B168" s="294" t="s">
        <v>1166</v>
      </c>
      <c r="C168" s="330"/>
      <c r="D168" s="296">
        <v>1</v>
      </c>
      <c r="E168" s="297" t="s">
        <v>421</v>
      </c>
      <c r="F168" s="298"/>
      <c r="G168" s="299"/>
      <c r="H168" s="299">
        <f t="shared" si="24"/>
        <v>0</v>
      </c>
      <c r="I168" s="298">
        <f t="shared" si="25"/>
        <v>0</v>
      </c>
      <c r="J168" s="298"/>
      <c r="K168" s="275"/>
      <c r="L168" s="275"/>
      <c r="M168" s="275"/>
      <c r="N168" s="275"/>
      <c r="O168" s="275"/>
      <c r="P168" s="275"/>
      <c r="Q168" s="275"/>
      <c r="R168" s="275"/>
      <c r="S168" s="275"/>
      <c r="T168" s="275"/>
      <c r="U168" s="275"/>
      <c r="V168" s="275"/>
      <c r="W168" s="275"/>
      <c r="X168" s="275"/>
      <c r="Y168" s="275"/>
      <c r="Z168" s="275"/>
    </row>
    <row r="169" spans="1:26" ht="18" customHeight="1" outlineLevel="1">
      <c r="A169" s="329"/>
      <c r="B169" s="294" t="s">
        <v>1167</v>
      </c>
      <c r="C169" s="330"/>
      <c r="D169" s="296">
        <v>1</v>
      </c>
      <c r="E169" s="297" t="s">
        <v>421</v>
      </c>
      <c r="F169" s="298"/>
      <c r="G169" s="299"/>
      <c r="H169" s="299">
        <f t="shared" si="24"/>
        <v>0</v>
      </c>
      <c r="I169" s="298">
        <f t="shared" si="25"/>
        <v>0</v>
      </c>
      <c r="J169" s="298"/>
      <c r="K169" s="275"/>
      <c r="L169" s="275"/>
      <c r="M169" s="275"/>
      <c r="N169" s="275"/>
      <c r="O169" s="275"/>
      <c r="P169" s="275"/>
      <c r="Q169" s="275"/>
      <c r="R169" s="275"/>
      <c r="S169" s="275"/>
      <c r="T169" s="275"/>
      <c r="U169" s="275"/>
      <c r="V169" s="275"/>
      <c r="W169" s="275"/>
      <c r="X169" s="275"/>
      <c r="Y169" s="275"/>
      <c r="Z169" s="275"/>
    </row>
    <row r="170" spans="1:26" ht="18" customHeight="1" outlineLevel="1">
      <c r="A170" s="329"/>
      <c r="B170" s="294" t="s">
        <v>1168</v>
      </c>
      <c r="C170" s="330"/>
      <c r="D170" s="296">
        <v>1</v>
      </c>
      <c r="E170" s="297" t="s">
        <v>421</v>
      </c>
      <c r="F170" s="298"/>
      <c r="G170" s="299"/>
      <c r="H170" s="299">
        <f t="shared" si="24"/>
        <v>0</v>
      </c>
      <c r="I170" s="298">
        <f t="shared" si="25"/>
        <v>0</v>
      </c>
      <c r="J170" s="298"/>
      <c r="K170" s="275"/>
      <c r="L170" s="275"/>
      <c r="M170" s="275"/>
      <c r="N170" s="275"/>
      <c r="O170" s="275"/>
      <c r="P170" s="275"/>
      <c r="Q170" s="275"/>
      <c r="R170" s="275"/>
      <c r="S170" s="275"/>
      <c r="T170" s="275"/>
      <c r="U170" s="275"/>
      <c r="V170" s="275"/>
      <c r="W170" s="275"/>
      <c r="X170" s="275"/>
      <c r="Y170" s="275"/>
      <c r="Z170" s="275"/>
    </row>
    <row r="171" spans="1:26" ht="18" customHeight="1" outlineLevel="1">
      <c r="A171" s="329"/>
      <c r="B171" s="294" t="s">
        <v>1169</v>
      </c>
      <c r="C171" s="330"/>
      <c r="D171" s="296">
        <v>1</v>
      </c>
      <c r="E171" s="297" t="s">
        <v>421</v>
      </c>
      <c r="F171" s="298"/>
      <c r="G171" s="299"/>
      <c r="H171" s="299">
        <f t="shared" si="24"/>
        <v>0</v>
      </c>
      <c r="I171" s="298">
        <f t="shared" si="25"/>
        <v>0</v>
      </c>
      <c r="J171" s="298"/>
      <c r="K171" s="275"/>
      <c r="L171" s="275"/>
      <c r="M171" s="275"/>
      <c r="N171" s="275"/>
      <c r="O171" s="275"/>
      <c r="P171" s="275"/>
      <c r="Q171" s="275"/>
      <c r="R171" s="275"/>
      <c r="S171" s="275"/>
      <c r="T171" s="275"/>
      <c r="U171" s="275"/>
      <c r="V171" s="275"/>
      <c r="W171" s="275"/>
      <c r="X171" s="275"/>
      <c r="Y171" s="275"/>
      <c r="Z171" s="275"/>
    </row>
    <row r="172" spans="1:26" ht="18" customHeight="1" outlineLevel="1">
      <c r="A172" s="329"/>
      <c r="B172" s="294" t="s">
        <v>1170</v>
      </c>
      <c r="C172" s="330"/>
      <c r="D172" s="296">
        <v>1</v>
      </c>
      <c r="E172" s="297" t="s">
        <v>421</v>
      </c>
      <c r="F172" s="298"/>
      <c r="G172" s="299"/>
      <c r="H172" s="299">
        <f t="shared" si="24"/>
        <v>0</v>
      </c>
      <c r="I172" s="298">
        <f t="shared" si="25"/>
        <v>0</v>
      </c>
      <c r="J172" s="298"/>
      <c r="K172" s="275"/>
      <c r="L172" s="275"/>
      <c r="M172" s="275"/>
      <c r="N172" s="275"/>
      <c r="O172" s="275"/>
      <c r="P172" s="275"/>
      <c r="Q172" s="275"/>
      <c r="R172" s="275"/>
      <c r="S172" s="275"/>
      <c r="T172" s="275"/>
      <c r="U172" s="275"/>
      <c r="V172" s="275"/>
      <c r="W172" s="275"/>
      <c r="X172" s="275"/>
      <c r="Y172" s="275"/>
      <c r="Z172" s="275"/>
    </row>
    <row r="173" spans="1:26" ht="18" customHeight="1" outlineLevel="1">
      <c r="A173" s="329"/>
      <c r="B173" s="294" t="s">
        <v>1171</v>
      </c>
      <c r="C173" s="330"/>
      <c r="D173" s="296">
        <v>1</v>
      </c>
      <c r="E173" s="297" t="s">
        <v>421</v>
      </c>
      <c r="F173" s="298"/>
      <c r="G173" s="299"/>
      <c r="H173" s="299">
        <f t="shared" si="24"/>
        <v>0</v>
      </c>
      <c r="I173" s="298">
        <f t="shared" si="25"/>
        <v>0</v>
      </c>
      <c r="J173" s="298"/>
      <c r="K173" s="275"/>
      <c r="L173" s="275"/>
      <c r="M173" s="275"/>
      <c r="N173" s="275"/>
      <c r="O173" s="275"/>
      <c r="P173" s="275"/>
      <c r="Q173" s="275"/>
      <c r="R173" s="275"/>
      <c r="S173" s="275"/>
      <c r="T173" s="275"/>
      <c r="U173" s="275"/>
      <c r="V173" s="275"/>
      <c r="W173" s="275"/>
      <c r="X173" s="275"/>
      <c r="Y173" s="275"/>
      <c r="Z173" s="275"/>
    </row>
    <row r="174" spans="1:26" ht="18" customHeight="1" outlineLevel="1">
      <c r="A174" s="329"/>
      <c r="B174" s="294" t="s">
        <v>1172</v>
      </c>
      <c r="C174" s="330"/>
      <c r="D174" s="296">
        <v>1</v>
      </c>
      <c r="E174" s="297" t="s">
        <v>421</v>
      </c>
      <c r="F174" s="298"/>
      <c r="G174" s="299"/>
      <c r="H174" s="299">
        <f t="shared" si="24"/>
        <v>0</v>
      </c>
      <c r="I174" s="298">
        <f t="shared" si="25"/>
        <v>0</v>
      </c>
      <c r="J174" s="298"/>
      <c r="K174" s="275"/>
      <c r="L174" s="275"/>
      <c r="M174" s="275"/>
      <c r="N174" s="275"/>
      <c r="O174" s="275"/>
      <c r="P174" s="275"/>
      <c r="Q174" s="275"/>
      <c r="R174" s="275"/>
      <c r="S174" s="275"/>
      <c r="T174" s="275"/>
      <c r="U174" s="275"/>
      <c r="V174" s="275"/>
      <c r="W174" s="275"/>
      <c r="X174" s="275"/>
      <c r="Y174" s="275"/>
      <c r="Z174" s="275"/>
    </row>
    <row r="175" spans="1:26" ht="18" customHeight="1" outlineLevel="1">
      <c r="A175" s="329"/>
      <c r="B175" s="294" t="s">
        <v>1173</v>
      </c>
      <c r="C175" s="330"/>
      <c r="D175" s="296">
        <v>1</v>
      </c>
      <c r="E175" s="297" t="s">
        <v>421</v>
      </c>
      <c r="F175" s="298"/>
      <c r="G175" s="299"/>
      <c r="H175" s="299">
        <f t="shared" si="24"/>
        <v>0</v>
      </c>
      <c r="I175" s="298">
        <f t="shared" si="25"/>
        <v>0</v>
      </c>
      <c r="J175" s="298"/>
      <c r="K175" s="275"/>
      <c r="L175" s="275"/>
      <c r="M175" s="275"/>
      <c r="N175" s="275"/>
      <c r="O175" s="275"/>
      <c r="P175" s="275"/>
      <c r="Q175" s="275"/>
      <c r="R175" s="275"/>
      <c r="S175" s="275"/>
      <c r="T175" s="275"/>
      <c r="U175" s="275"/>
      <c r="V175" s="275"/>
      <c r="W175" s="275"/>
      <c r="X175" s="275"/>
      <c r="Y175" s="275"/>
      <c r="Z175" s="275"/>
    </row>
    <row r="176" spans="1:26" ht="18" customHeight="1" outlineLevel="1">
      <c r="A176" s="329"/>
      <c r="B176" s="294" t="s">
        <v>1174</v>
      </c>
      <c r="C176" s="330"/>
      <c r="D176" s="296">
        <v>1</v>
      </c>
      <c r="E176" s="297" t="s">
        <v>421</v>
      </c>
      <c r="F176" s="298"/>
      <c r="G176" s="299"/>
      <c r="H176" s="299">
        <f t="shared" si="24"/>
        <v>0</v>
      </c>
      <c r="I176" s="298">
        <f t="shared" si="25"/>
        <v>0</v>
      </c>
      <c r="J176" s="298"/>
      <c r="K176" s="275"/>
      <c r="L176" s="275"/>
      <c r="M176" s="275"/>
      <c r="N176" s="275"/>
      <c r="O176" s="275"/>
      <c r="P176" s="275"/>
      <c r="Q176" s="275"/>
      <c r="R176" s="275"/>
      <c r="S176" s="275"/>
      <c r="T176" s="275"/>
      <c r="U176" s="275"/>
      <c r="V176" s="275"/>
      <c r="W176" s="275"/>
      <c r="X176" s="275"/>
      <c r="Y176" s="275"/>
      <c r="Z176" s="275"/>
    </row>
    <row r="177" spans="1:26" ht="18" customHeight="1" outlineLevel="1">
      <c r="A177" s="329"/>
      <c r="B177" s="294" t="s">
        <v>1175</v>
      </c>
      <c r="C177" s="330"/>
      <c r="D177" s="296">
        <v>1</v>
      </c>
      <c r="E177" s="297" t="s">
        <v>421</v>
      </c>
      <c r="F177" s="298"/>
      <c r="G177" s="299"/>
      <c r="H177" s="299">
        <f t="shared" si="24"/>
        <v>0</v>
      </c>
      <c r="I177" s="298">
        <f t="shared" si="25"/>
        <v>0</v>
      </c>
      <c r="J177" s="298"/>
      <c r="K177" s="275"/>
      <c r="L177" s="275"/>
      <c r="M177" s="275"/>
      <c r="N177" s="275"/>
      <c r="O177" s="275"/>
      <c r="P177" s="275"/>
      <c r="Q177" s="275"/>
      <c r="R177" s="275"/>
      <c r="S177" s="275"/>
      <c r="T177" s="275"/>
      <c r="U177" s="275"/>
      <c r="V177" s="275"/>
      <c r="W177" s="275"/>
      <c r="X177" s="275"/>
      <c r="Y177" s="275"/>
      <c r="Z177" s="275"/>
    </row>
    <row r="178" spans="1:26" ht="18" customHeight="1" outlineLevel="1">
      <c r="A178" s="329"/>
      <c r="B178" s="294" t="s">
        <v>1176</v>
      </c>
      <c r="C178" s="330"/>
      <c r="D178" s="296">
        <v>1</v>
      </c>
      <c r="E178" s="297" t="s">
        <v>421</v>
      </c>
      <c r="F178" s="298"/>
      <c r="G178" s="299"/>
      <c r="H178" s="299">
        <f t="shared" si="24"/>
        <v>0</v>
      </c>
      <c r="I178" s="298">
        <f t="shared" si="25"/>
        <v>0</v>
      </c>
      <c r="J178" s="298"/>
      <c r="K178" s="275"/>
      <c r="L178" s="275"/>
      <c r="M178" s="275"/>
      <c r="N178" s="275"/>
      <c r="O178" s="275"/>
      <c r="P178" s="275"/>
      <c r="Q178" s="275"/>
      <c r="R178" s="275"/>
      <c r="S178" s="275"/>
      <c r="T178" s="275"/>
      <c r="U178" s="275"/>
      <c r="V178" s="275"/>
      <c r="W178" s="275"/>
      <c r="X178" s="275"/>
      <c r="Y178" s="275"/>
      <c r="Z178" s="275"/>
    </row>
    <row r="179" spans="1:26" ht="18" customHeight="1" outlineLevel="1">
      <c r="A179" s="329"/>
      <c r="B179" s="294" t="s">
        <v>1177</v>
      </c>
      <c r="C179" s="330"/>
      <c r="D179" s="296">
        <v>1</v>
      </c>
      <c r="E179" s="297" t="s">
        <v>421</v>
      </c>
      <c r="F179" s="298"/>
      <c r="G179" s="299"/>
      <c r="H179" s="299">
        <f t="shared" si="24"/>
        <v>0</v>
      </c>
      <c r="I179" s="298">
        <f t="shared" si="25"/>
        <v>0</v>
      </c>
      <c r="J179" s="298"/>
      <c r="K179" s="275"/>
      <c r="L179" s="275"/>
      <c r="M179" s="275"/>
      <c r="N179" s="275"/>
      <c r="O179" s="275"/>
      <c r="P179" s="275"/>
      <c r="Q179" s="275"/>
      <c r="R179" s="275"/>
      <c r="S179" s="275"/>
      <c r="T179" s="275"/>
      <c r="U179" s="275"/>
      <c r="V179" s="275"/>
      <c r="W179" s="275"/>
      <c r="X179" s="275"/>
      <c r="Y179" s="275"/>
      <c r="Z179" s="275"/>
    </row>
    <row r="180" spans="1:26" ht="18" customHeight="1" outlineLevel="1">
      <c r="A180" s="329"/>
      <c r="B180" s="294" t="s">
        <v>1178</v>
      </c>
      <c r="C180" s="295"/>
      <c r="D180" s="296">
        <v>1</v>
      </c>
      <c r="E180" s="297" t="s">
        <v>421</v>
      </c>
      <c r="F180" s="298"/>
      <c r="G180" s="299"/>
      <c r="H180" s="299">
        <f t="shared" si="24"/>
        <v>0</v>
      </c>
      <c r="I180" s="298">
        <f t="shared" si="25"/>
        <v>0</v>
      </c>
      <c r="J180" s="298"/>
      <c r="K180" s="275"/>
      <c r="L180" s="275"/>
      <c r="M180" s="275"/>
      <c r="N180" s="275"/>
      <c r="O180" s="275"/>
      <c r="P180" s="275"/>
      <c r="Q180" s="275"/>
      <c r="R180" s="275"/>
      <c r="S180" s="275"/>
      <c r="T180" s="275"/>
      <c r="U180" s="275"/>
      <c r="V180" s="275"/>
      <c r="W180" s="275"/>
      <c r="X180" s="275"/>
      <c r="Y180" s="275"/>
      <c r="Z180" s="275"/>
    </row>
    <row r="181" spans="1:26" ht="18" customHeight="1" outlineLevel="1">
      <c r="A181" s="329"/>
      <c r="B181" s="294" t="s">
        <v>1179</v>
      </c>
      <c r="C181" s="295"/>
      <c r="D181" s="296">
        <v>1</v>
      </c>
      <c r="E181" s="297" t="s">
        <v>421</v>
      </c>
      <c r="F181" s="298"/>
      <c r="G181" s="299"/>
      <c r="H181" s="299">
        <f t="shared" si="24"/>
        <v>0</v>
      </c>
      <c r="I181" s="298">
        <f t="shared" si="25"/>
        <v>0</v>
      </c>
      <c r="J181" s="298"/>
      <c r="K181" s="275"/>
      <c r="L181" s="275"/>
      <c r="M181" s="275"/>
      <c r="N181" s="275"/>
      <c r="O181" s="275"/>
      <c r="P181" s="275"/>
      <c r="Q181" s="275"/>
      <c r="R181" s="275"/>
      <c r="S181" s="275"/>
      <c r="T181" s="275"/>
      <c r="U181" s="275"/>
      <c r="V181" s="275"/>
      <c r="W181" s="275"/>
      <c r="X181" s="275"/>
      <c r="Y181" s="275"/>
      <c r="Z181" s="275"/>
    </row>
    <row r="182" spans="1:26" ht="18" customHeight="1" outlineLevel="1">
      <c r="A182" s="329"/>
      <c r="B182" s="294" t="s">
        <v>1180</v>
      </c>
      <c r="C182" s="295"/>
      <c r="D182" s="296">
        <v>1</v>
      </c>
      <c r="E182" s="297" t="s">
        <v>421</v>
      </c>
      <c r="F182" s="298"/>
      <c r="G182" s="299"/>
      <c r="H182" s="299">
        <f t="shared" si="24"/>
        <v>0</v>
      </c>
      <c r="I182" s="298">
        <f t="shared" si="25"/>
        <v>0</v>
      </c>
      <c r="J182" s="298"/>
      <c r="K182" s="275"/>
      <c r="L182" s="275"/>
      <c r="M182" s="275"/>
      <c r="N182" s="275"/>
      <c r="O182" s="275"/>
      <c r="P182" s="275"/>
      <c r="Q182" s="275"/>
      <c r="R182" s="275"/>
      <c r="S182" s="275"/>
      <c r="T182" s="275"/>
      <c r="U182" s="275"/>
      <c r="V182" s="275"/>
      <c r="W182" s="275"/>
      <c r="X182" s="275"/>
      <c r="Y182" s="275"/>
      <c r="Z182" s="275"/>
    </row>
    <row r="183" spans="1:26" ht="18" customHeight="1" outlineLevel="1">
      <c r="A183" s="329"/>
      <c r="B183" s="294" t="s">
        <v>1181</v>
      </c>
      <c r="C183" s="295"/>
      <c r="D183" s="296">
        <v>1</v>
      </c>
      <c r="E183" s="297" t="s">
        <v>421</v>
      </c>
      <c r="F183" s="298"/>
      <c r="G183" s="299"/>
      <c r="H183" s="299">
        <f t="shared" si="24"/>
        <v>0</v>
      </c>
      <c r="I183" s="298">
        <f t="shared" si="25"/>
        <v>0</v>
      </c>
      <c r="J183" s="298"/>
      <c r="K183" s="275"/>
      <c r="L183" s="275"/>
      <c r="M183" s="275"/>
      <c r="N183" s="275"/>
      <c r="O183" s="275"/>
      <c r="P183" s="275"/>
      <c r="Q183" s="275"/>
      <c r="R183" s="275"/>
      <c r="S183" s="275"/>
      <c r="T183" s="275"/>
      <c r="U183" s="275"/>
      <c r="V183" s="275"/>
      <c r="W183" s="275"/>
      <c r="X183" s="275"/>
      <c r="Y183" s="275"/>
      <c r="Z183" s="275"/>
    </row>
    <row r="184" spans="1:26" ht="18" customHeight="1" outlineLevel="1">
      <c r="A184" s="329"/>
      <c r="B184" s="294" t="s">
        <v>1182</v>
      </c>
      <c r="C184" s="295"/>
      <c r="D184" s="296">
        <v>1</v>
      </c>
      <c r="E184" s="297" t="s">
        <v>421</v>
      </c>
      <c r="F184" s="298"/>
      <c r="G184" s="299"/>
      <c r="H184" s="299">
        <f t="shared" si="24"/>
        <v>0</v>
      </c>
      <c r="I184" s="298">
        <f t="shared" si="25"/>
        <v>0</v>
      </c>
      <c r="J184" s="298"/>
      <c r="K184" s="275"/>
      <c r="L184" s="275"/>
      <c r="M184" s="275"/>
      <c r="N184" s="275"/>
      <c r="O184" s="275"/>
      <c r="P184" s="275"/>
      <c r="Q184" s="275"/>
      <c r="R184" s="275"/>
      <c r="S184" s="275"/>
      <c r="T184" s="275"/>
      <c r="U184" s="275"/>
      <c r="V184" s="275"/>
      <c r="W184" s="275"/>
      <c r="X184" s="275"/>
      <c r="Y184" s="275"/>
      <c r="Z184" s="275"/>
    </row>
    <row r="185" spans="1:26" ht="18" customHeight="1" outlineLevel="1">
      <c r="A185" s="329"/>
      <c r="B185" s="294" t="s">
        <v>1183</v>
      </c>
      <c r="C185" s="295"/>
      <c r="D185" s="296">
        <v>1</v>
      </c>
      <c r="E185" s="297" t="s">
        <v>421</v>
      </c>
      <c r="F185" s="298"/>
      <c r="G185" s="299"/>
      <c r="H185" s="299">
        <f t="shared" si="24"/>
        <v>0</v>
      </c>
      <c r="I185" s="298">
        <f t="shared" si="25"/>
        <v>0</v>
      </c>
      <c r="J185" s="298"/>
      <c r="K185" s="275"/>
      <c r="L185" s="275"/>
      <c r="M185" s="275"/>
      <c r="N185" s="275"/>
      <c r="O185" s="275"/>
      <c r="P185" s="275"/>
      <c r="Q185" s="275"/>
      <c r="R185" s="275"/>
      <c r="S185" s="275"/>
      <c r="T185" s="275"/>
      <c r="U185" s="275"/>
      <c r="V185" s="275"/>
      <c r="W185" s="275"/>
      <c r="X185" s="275"/>
      <c r="Y185" s="275"/>
      <c r="Z185" s="275"/>
    </row>
    <row r="186" spans="1:26" ht="18" customHeight="1" outlineLevel="1">
      <c r="A186" s="329"/>
      <c r="B186" s="294" t="s">
        <v>1184</v>
      </c>
      <c r="C186" s="295"/>
      <c r="D186" s="296">
        <v>1</v>
      </c>
      <c r="E186" s="297" t="s">
        <v>421</v>
      </c>
      <c r="F186" s="298"/>
      <c r="G186" s="299"/>
      <c r="H186" s="299">
        <f t="shared" si="24"/>
        <v>0</v>
      </c>
      <c r="I186" s="298">
        <f t="shared" si="25"/>
        <v>0</v>
      </c>
      <c r="J186" s="298"/>
      <c r="K186" s="275"/>
      <c r="L186" s="275"/>
      <c r="M186" s="275"/>
      <c r="N186" s="275"/>
      <c r="O186" s="275"/>
      <c r="P186" s="275"/>
      <c r="Q186" s="275"/>
      <c r="R186" s="275"/>
      <c r="S186" s="275"/>
      <c r="T186" s="275"/>
      <c r="U186" s="275"/>
      <c r="V186" s="275"/>
      <c r="W186" s="275"/>
      <c r="X186" s="275"/>
      <c r="Y186" s="275"/>
      <c r="Z186" s="275"/>
    </row>
    <row r="187" spans="1:26" ht="18" customHeight="1" outlineLevel="1">
      <c r="A187" s="329"/>
      <c r="B187" s="294" t="s">
        <v>1185</v>
      </c>
      <c r="C187" s="295"/>
      <c r="D187" s="296">
        <v>1</v>
      </c>
      <c r="E187" s="297" t="s">
        <v>421</v>
      </c>
      <c r="F187" s="298"/>
      <c r="G187" s="299"/>
      <c r="H187" s="299">
        <f t="shared" si="24"/>
        <v>0</v>
      </c>
      <c r="I187" s="298">
        <f t="shared" si="25"/>
        <v>0</v>
      </c>
      <c r="J187" s="298"/>
      <c r="K187" s="275"/>
      <c r="L187" s="275"/>
      <c r="M187" s="275"/>
      <c r="N187" s="275"/>
      <c r="O187" s="275"/>
      <c r="P187" s="275"/>
      <c r="Q187" s="275"/>
      <c r="R187" s="275"/>
      <c r="S187" s="275"/>
      <c r="T187" s="275"/>
      <c r="U187" s="275"/>
      <c r="V187" s="275"/>
      <c r="W187" s="275"/>
      <c r="X187" s="275"/>
      <c r="Y187" s="275"/>
      <c r="Z187" s="275"/>
    </row>
    <row r="188" spans="1:26" ht="18" customHeight="1" outlineLevel="1">
      <c r="A188" s="329"/>
      <c r="B188" s="294" t="s">
        <v>1186</v>
      </c>
      <c r="C188" s="295"/>
      <c r="D188" s="296">
        <v>1</v>
      </c>
      <c r="E188" s="297" t="s">
        <v>421</v>
      </c>
      <c r="F188" s="298"/>
      <c r="G188" s="299"/>
      <c r="H188" s="299">
        <f t="shared" si="24"/>
        <v>0</v>
      </c>
      <c r="I188" s="298">
        <f t="shared" si="25"/>
        <v>0</v>
      </c>
      <c r="J188" s="298"/>
      <c r="K188" s="275"/>
      <c r="L188" s="275"/>
      <c r="M188" s="275"/>
      <c r="N188" s="275"/>
      <c r="O188" s="275"/>
      <c r="P188" s="275"/>
      <c r="Q188" s="275"/>
      <c r="R188" s="275"/>
      <c r="S188" s="275"/>
      <c r="T188" s="275"/>
      <c r="U188" s="275"/>
      <c r="V188" s="275"/>
      <c r="W188" s="275"/>
      <c r="X188" s="275"/>
      <c r="Y188" s="275"/>
      <c r="Z188" s="275"/>
    </row>
    <row r="189" spans="1:26" ht="18" customHeight="1" outlineLevel="1">
      <c r="A189" s="329"/>
      <c r="B189" s="294" t="s">
        <v>1187</v>
      </c>
      <c r="C189" s="295"/>
      <c r="D189" s="296">
        <v>1</v>
      </c>
      <c r="E189" s="297" t="s">
        <v>421</v>
      </c>
      <c r="F189" s="298"/>
      <c r="G189" s="299"/>
      <c r="H189" s="299">
        <f t="shared" si="24"/>
        <v>0</v>
      </c>
      <c r="I189" s="298">
        <f t="shared" si="25"/>
        <v>0</v>
      </c>
      <c r="J189" s="298"/>
      <c r="K189" s="275"/>
      <c r="L189" s="275"/>
      <c r="M189" s="275"/>
      <c r="N189" s="275"/>
      <c r="O189" s="275"/>
      <c r="P189" s="275"/>
      <c r="Q189" s="275"/>
      <c r="R189" s="275"/>
      <c r="S189" s="275"/>
      <c r="T189" s="275"/>
      <c r="U189" s="275"/>
      <c r="V189" s="275"/>
      <c r="W189" s="275"/>
      <c r="X189" s="275"/>
      <c r="Y189" s="275"/>
      <c r="Z189" s="275"/>
    </row>
    <row r="190" spans="1:26" ht="18" customHeight="1" outlineLevel="1">
      <c r="A190" s="329"/>
      <c r="B190" s="294" t="s">
        <v>1188</v>
      </c>
      <c r="C190" s="295"/>
      <c r="D190" s="296">
        <v>1</v>
      </c>
      <c r="E190" s="297" t="s">
        <v>421</v>
      </c>
      <c r="F190" s="298"/>
      <c r="G190" s="299"/>
      <c r="H190" s="299">
        <f t="shared" si="24"/>
        <v>0</v>
      </c>
      <c r="I190" s="298">
        <f t="shared" si="25"/>
        <v>0</v>
      </c>
      <c r="J190" s="298"/>
      <c r="K190" s="275"/>
      <c r="L190" s="275"/>
      <c r="M190" s="275"/>
      <c r="N190" s="275"/>
      <c r="O190" s="275"/>
      <c r="P190" s="275"/>
      <c r="Q190" s="275"/>
      <c r="R190" s="275"/>
      <c r="S190" s="275"/>
      <c r="T190" s="275"/>
      <c r="U190" s="275"/>
      <c r="V190" s="275"/>
      <c r="W190" s="275"/>
      <c r="X190" s="275"/>
      <c r="Y190" s="275"/>
      <c r="Z190" s="275"/>
    </row>
    <row r="191" spans="1:26" ht="18" customHeight="1" outlineLevel="1">
      <c r="A191" s="329"/>
      <c r="B191" s="294" t="s">
        <v>1189</v>
      </c>
      <c r="C191" s="295"/>
      <c r="D191" s="296">
        <v>1</v>
      </c>
      <c r="E191" s="297" t="s">
        <v>421</v>
      </c>
      <c r="F191" s="298"/>
      <c r="G191" s="299"/>
      <c r="H191" s="299">
        <f t="shared" si="24"/>
        <v>0</v>
      </c>
      <c r="I191" s="298">
        <f t="shared" si="25"/>
        <v>0</v>
      </c>
      <c r="J191" s="298"/>
      <c r="K191" s="275"/>
      <c r="L191" s="275"/>
      <c r="M191" s="275"/>
      <c r="N191" s="275"/>
      <c r="O191" s="275"/>
      <c r="P191" s="275"/>
      <c r="Q191" s="275"/>
      <c r="R191" s="275"/>
      <c r="S191" s="275"/>
      <c r="T191" s="275"/>
      <c r="U191" s="275"/>
      <c r="V191" s="275"/>
      <c r="W191" s="275"/>
      <c r="X191" s="275"/>
      <c r="Y191" s="275"/>
      <c r="Z191" s="275"/>
    </row>
    <row r="192" spans="1:26" ht="18" customHeight="1">
      <c r="A192" s="286">
        <v>11</v>
      </c>
      <c r="B192" s="287" t="s">
        <v>1190</v>
      </c>
      <c r="C192" s="300"/>
      <c r="D192" s="306"/>
      <c r="E192" s="307"/>
      <c r="F192" s="308"/>
      <c r="G192" s="309"/>
      <c r="H192" s="309"/>
      <c r="I192" s="308"/>
      <c r="J192" s="308"/>
      <c r="K192" s="275"/>
      <c r="L192" s="275"/>
      <c r="M192" s="275"/>
      <c r="N192" s="275"/>
      <c r="O192" s="275"/>
      <c r="P192" s="275"/>
      <c r="Q192" s="275"/>
      <c r="R192" s="275"/>
      <c r="S192" s="275"/>
      <c r="T192" s="275"/>
      <c r="U192" s="275"/>
      <c r="V192" s="275"/>
      <c r="W192" s="275"/>
      <c r="X192" s="275"/>
      <c r="Y192" s="275"/>
      <c r="Z192" s="275"/>
    </row>
    <row r="193" spans="1:26" ht="18" customHeight="1" outlineLevel="1">
      <c r="A193" s="329"/>
      <c r="B193" s="294" t="s">
        <v>1191</v>
      </c>
      <c r="C193" s="295"/>
      <c r="D193" s="296">
        <v>1</v>
      </c>
      <c r="E193" s="297" t="s">
        <v>421</v>
      </c>
      <c r="F193" s="298"/>
      <c r="G193" s="299"/>
      <c r="H193" s="299">
        <f t="shared" ref="H193:H204" si="26">F193+G193</f>
        <v>0</v>
      </c>
      <c r="I193" s="298">
        <f t="shared" ref="I193:I204" si="27">H193*D193</f>
        <v>0</v>
      </c>
      <c r="J193" s="298"/>
      <c r="K193" s="275"/>
      <c r="L193" s="275"/>
      <c r="M193" s="275"/>
      <c r="N193" s="275"/>
      <c r="O193" s="275"/>
      <c r="P193" s="275"/>
      <c r="Q193" s="275"/>
      <c r="R193" s="275"/>
      <c r="S193" s="275"/>
      <c r="T193" s="275"/>
      <c r="U193" s="275"/>
      <c r="V193" s="275"/>
      <c r="W193" s="275"/>
      <c r="X193" s="275"/>
      <c r="Y193" s="275"/>
      <c r="Z193" s="275"/>
    </row>
    <row r="194" spans="1:26" ht="18" customHeight="1" outlineLevel="1">
      <c r="A194" s="329"/>
      <c r="B194" s="294" t="s">
        <v>1192</v>
      </c>
      <c r="C194" s="295"/>
      <c r="D194" s="296">
        <v>1</v>
      </c>
      <c r="E194" s="297" t="s">
        <v>421</v>
      </c>
      <c r="F194" s="298"/>
      <c r="G194" s="299"/>
      <c r="H194" s="299">
        <f t="shared" si="26"/>
        <v>0</v>
      </c>
      <c r="I194" s="298">
        <f t="shared" si="27"/>
        <v>0</v>
      </c>
      <c r="J194" s="298"/>
      <c r="K194" s="275"/>
      <c r="L194" s="275"/>
      <c r="M194" s="275"/>
      <c r="N194" s="275"/>
      <c r="O194" s="275"/>
      <c r="P194" s="275"/>
      <c r="Q194" s="275"/>
      <c r="R194" s="275"/>
      <c r="S194" s="275"/>
      <c r="T194" s="275"/>
      <c r="U194" s="275"/>
      <c r="V194" s="275"/>
      <c r="W194" s="275"/>
      <c r="X194" s="275"/>
      <c r="Y194" s="275"/>
      <c r="Z194" s="275"/>
    </row>
    <row r="195" spans="1:26" ht="18" customHeight="1" outlineLevel="1">
      <c r="A195" s="329"/>
      <c r="B195" s="294" t="s">
        <v>1193</v>
      </c>
      <c r="C195" s="295"/>
      <c r="D195" s="296">
        <v>1</v>
      </c>
      <c r="E195" s="297" t="s">
        <v>421</v>
      </c>
      <c r="F195" s="298"/>
      <c r="G195" s="299"/>
      <c r="H195" s="299">
        <f t="shared" si="26"/>
        <v>0</v>
      </c>
      <c r="I195" s="298">
        <f t="shared" si="27"/>
        <v>0</v>
      </c>
      <c r="J195" s="298"/>
      <c r="K195" s="275"/>
      <c r="L195" s="275"/>
      <c r="M195" s="275"/>
      <c r="N195" s="275"/>
      <c r="O195" s="275"/>
      <c r="P195" s="275"/>
      <c r="Q195" s="275"/>
      <c r="R195" s="275"/>
      <c r="S195" s="275"/>
      <c r="T195" s="275"/>
      <c r="U195" s="275"/>
      <c r="V195" s="275"/>
      <c r="W195" s="275"/>
      <c r="X195" s="275"/>
      <c r="Y195" s="275"/>
      <c r="Z195" s="275"/>
    </row>
    <row r="196" spans="1:26" ht="18" customHeight="1" outlineLevel="1">
      <c r="A196" s="329"/>
      <c r="B196" s="294" t="s">
        <v>1194</v>
      </c>
      <c r="C196" s="295"/>
      <c r="D196" s="296">
        <v>1</v>
      </c>
      <c r="E196" s="297" t="s">
        <v>421</v>
      </c>
      <c r="F196" s="298"/>
      <c r="G196" s="299"/>
      <c r="H196" s="299">
        <f t="shared" si="26"/>
        <v>0</v>
      </c>
      <c r="I196" s="298">
        <f t="shared" si="27"/>
        <v>0</v>
      </c>
      <c r="J196" s="298"/>
      <c r="K196" s="275"/>
      <c r="L196" s="275"/>
      <c r="M196" s="275"/>
      <c r="N196" s="275"/>
      <c r="O196" s="275"/>
      <c r="P196" s="275"/>
      <c r="Q196" s="275"/>
      <c r="R196" s="275"/>
      <c r="S196" s="275"/>
      <c r="T196" s="275"/>
      <c r="U196" s="275"/>
      <c r="V196" s="275"/>
      <c r="W196" s="275"/>
      <c r="X196" s="275"/>
      <c r="Y196" s="275"/>
      <c r="Z196" s="275"/>
    </row>
    <row r="197" spans="1:26" ht="18" customHeight="1" outlineLevel="1">
      <c r="A197" s="329"/>
      <c r="B197" s="294" t="s">
        <v>1195</v>
      </c>
      <c r="C197" s="295"/>
      <c r="D197" s="296">
        <v>1</v>
      </c>
      <c r="E197" s="297" t="s">
        <v>421</v>
      </c>
      <c r="F197" s="298"/>
      <c r="G197" s="299"/>
      <c r="H197" s="299">
        <f t="shared" si="26"/>
        <v>0</v>
      </c>
      <c r="I197" s="298">
        <f t="shared" si="27"/>
        <v>0</v>
      </c>
      <c r="J197" s="298"/>
      <c r="K197" s="275"/>
      <c r="L197" s="275"/>
      <c r="M197" s="275"/>
      <c r="N197" s="275"/>
      <c r="O197" s="275"/>
      <c r="P197" s="275"/>
      <c r="Q197" s="275"/>
      <c r="R197" s="275"/>
      <c r="S197" s="275"/>
      <c r="T197" s="275"/>
      <c r="U197" s="275"/>
      <c r="V197" s="275"/>
      <c r="W197" s="275"/>
      <c r="X197" s="275"/>
      <c r="Y197" s="275"/>
      <c r="Z197" s="275"/>
    </row>
    <row r="198" spans="1:26" ht="18" customHeight="1" outlineLevel="1">
      <c r="A198" s="329"/>
      <c r="B198" s="294" t="s">
        <v>1196</v>
      </c>
      <c r="C198" s="295"/>
      <c r="D198" s="296">
        <v>1</v>
      </c>
      <c r="E198" s="297" t="s">
        <v>421</v>
      </c>
      <c r="F198" s="298"/>
      <c r="G198" s="299"/>
      <c r="H198" s="299">
        <f t="shared" si="26"/>
        <v>0</v>
      </c>
      <c r="I198" s="298">
        <f t="shared" si="27"/>
        <v>0</v>
      </c>
      <c r="J198" s="298"/>
      <c r="K198" s="275"/>
      <c r="L198" s="275"/>
      <c r="M198" s="275"/>
      <c r="N198" s="275"/>
      <c r="O198" s="275"/>
      <c r="P198" s="275"/>
      <c r="Q198" s="275"/>
      <c r="R198" s="275"/>
      <c r="S198" s="275"/>
      <c r="T198" s="275"/>
      <c r="U198" s="275"/>
      <c r="V198" s="275"/>
      <c r="W198" s="275"/>
      <c r="X198" s="275"/>
      <c r="Y198" s="275"/>
      <c r="Z198" s="275"/>
    </row>
    <row r="199" spans="1:26" ht="18" customHeight="1" outlineLevel="1">
      <c r="A199" s="329"/>
      <c r="B199" s="294" t="s">
        <v>1197</v>
      </c>
      <c r="C199" s="295"/>
      <c r="D199" s="296">
        <v>1</v>
      </c>
      <c r="E199" s="297" t="s">
        <v>421</v>
      </c>
      <c r="F199" s="298"/>
      <c r="G199" s="299"/>
      <c r="H199" s="299">
        <f t="shared" si="26"/>
        <v>0</v>
      </c>
      <c r="I199" s="298">
        <f t="shared" si="27"/>
        <v>0</v>
      </c>
      <c r="J199" s="298"/>
      <c r="K199" s="275"/>
      <c r="L199" s="275"/>
      <c r="M199" s="275"/>
      <c r="N199" s="275"/>
      <c r="O199" s="275"/>
      <c r="P199" s="275"/>
      <c r="Q199" s="275"/>
      <c r="R199" s="275"/>
      <c r="S199" s="275"/>
      <c r="T199" s="275"/>
      <c r="U199" s="275"/>
      <c r="V199" s="275"/>
      <c r="W199" s="275"/>
      <c r="X199" s="275"/>
      <c r="Y199" s="275"/>
      <c r="Z199" s="275"/>
    </row>
    <row r="200" spans="1:26" ht="18" customHeight="1" outlineLevel="1">
      <c r="A200" s="329"/>
      <c r="B200" s="294" t="s">
        <v>1198</v>
      </c>
      <c r="C200" s="295"/>
      <c r="D200" s="296">
        <v>1</v>
      </c>
      <c r="E200" s="297" t="s">
        <v>421</v>
      </c>
      <c r="F200" s="298"/>
      <c r="G200" s="299"/>
      <c r="H200" s="299">
        <f t="shared" si="26"/>
        <v>0</v>
      </c>
      <c r="I200" s="298">
        <f t="shared" si="27"/>
        <v>0</v>
      </c>
      <c r="J200" s="298"/>
      <c r="K200" s="275"/>
      <c r="L200" s="275"/>
      <c r="M200" s="275"/>
      <c r="N200" s="275"/>
      <c r="O200" s="275"/>
      <c r="P200" s="275"/>
      <c r="Q200" s="275"/>
      <c r="R200" s="275"/>
      <c r="S200" s="275"/>
      <c r="T200" s="275"/>
      <c r="U200" s="275"/>
      <c r="V200" s="275"/>
      <c r="W200" s="275"/>
      <c r="X200" s="275"/>
      <c r="Y200" s="275"/>
      <c r="Z200" s="275"/>
    </row>
    <row r="201" spans="1:26" ht="18" customHeight="1" outlineLevel="1">
      <c r="A201" s="329"/>
      <c r="B201" s="294" t="s">
        <v>1199</v>
      </c>
      <c r="C201" s="295"/>
      <c r="D201" s="296">
        <v>1</v>
      </c>
      <c r="E201" s="297" t="s">
        <v>421</v>
      </c>
      <c r="F201" s="298"/>
      <c r="G201" s="299"/>
      <c r="H201" s="299">
        <f t="shared" si="26"/>
        <v>0</v>
      </c>
      <c r="I201" s="298">
        <f t="shared" si="27"/>
        <v>0</v>
      </c>
      <c r="J201" s="298"/>
      <c r="K201" s="275"/>
      <c r="L201" s="275"/>
      <c r="M201" s="275"/>
      <c r="N201" s="275"/>
      <c r="O201" s="275"/>
      <c r="P201" s="275"/>
      <c r="Q201" s="275"/>
      <c r="R201" s="275"/>
      <c r="S201" s="275"/>
      <c r="T201" s="275"/>
      <c r="U201" s="275"/>
      <c r="V201" s="275"/>
      <c r="W201" s="275"/>
      <c r="X201" s="275"/>
      <c r="Y201" s="275"/>
      <c r="Z201" s="275"/>
    </row>
    <row r="202" spans="1:26" ht="18" customHeight="1" outlineLevel="1">
      <c r="A202" s="329"/>
      <c r="B202" s="294" t="s">
        <v>1200</v>
      </c>
      <c r="C202" s="295"/>
      <c r="D202" s="296">
        <v>1</v>
      </c>
      <c r="E202" s="297" t="s">
        <v>421</v>
      </c>
      <c r="F202" s="298"/>
      <c r="G202" s="299"/>
      <c r="H202" s="299">
        <f t="shared" si="26"/>
        <v>0</v>
      </c>
      <c r="I202" s="298">
        <f t="shared" si="27"/>
        <v>0</v>
      </c>
      <c r="J202" s="298"/>
      <c r="K202" s="275"/>
      <c r="L202" s="275"/>
      <c r="M202" s="275"/>
      <c r="N202" s="275"/>
      <c r="O202" s="275"/>
      <c r="P202" s="275"/>
      <c r="Q202" s="275"/>
      <c r="R202" s="275"/>
      <c r="S202" s="275"/>
      <c r="T202" s="275"/>
      <c r="U202" s="275"/>
      <c r="V202" s="275"/>
      <c r="W202" s="275"/>
      <c r="X202" s="275"/>
      <c r="Y202" s="275"/>
      <c r="Z202" s="275"/>
    </row>
    <row r="203" spans="1:26" ht="18" customHeight="1" outlineLevel="1">
      <c r="A203" s="329"/>
      <c r="B203" s="294" t="s">
        <v>1201</v>
      </c>
      <c r="C203" s="295"/>
      <c r="D203" s="296">
        <v>1</v>
      </c>
      <c r="E203" s="297" t="s">
        <v>421</v>
      </c>
      <c r="F203" s="298"/>
      <c r="G203" s="299"/>
      <c r="H203" s="299">
        <f t="shared" si="26"/>
        <v>0</v>
      </c>
      <c r="I203" s="298">
        <f t="shared" si="27"/>
        <v>0</v>
      </c>
      <c r="J203" s="298"/>
      <c r="K203" s="275"/>
      <c r="L203" s="275"/>
      <c r="M203" s="275"/>
      <c r="N203" s="275"/>
      <c r="O203" s="275"/>
      <c r="P203" s="275"/>
      <c r="Q203" s="275"/>
      <c r="R203" s="275"/>
      <c r="S203" s="275"/>
      <c r="T203" s="275"/>
      <c r="U203" s="275"/>
      <c r="V203" s="275"/>
      <c r="W203" s="275"/>
      <c r="X203" s="275"/>
      <c r="Y203" s="275"/>
      <c r="Z203" s="275"/>
    </row>
    <row r="204" spans="1:26" ht="18" customHeight="1" outlineLevel="1">
      <c r="A204" s="329"/>
      <c r="B204" s="294" t="s">
        <v>1202</v>
      </c>
      <c r="C204" s="295"/>
      <c r="D204" s="296">
        <v>1</v>
      </c>
      <c r="E204" s="297" t="s">
        <v>421</v>
      </c>
      <c r="F204" s="298"/>
      <c r="G204" s="299"/>
      <c r="H204" s="299">
        <f t="shared" si="26"/>
        <v>0</v>
      </c>
      <c r="I204" s="298">
        <f t="shared" si="27"/>
        <v>0</v>
      </c>
      <c r="J204" s="298"/>
      <c r="K204" s="275"/>
      <c r="L204" s="275"/>
      <c r="M204" s="275"/>
      <c r="N204" s="275"/>
      <c r="O204" s="275"/>
      <c r="P204" s="275"/>
      <c r="Q204" s="275"/>
      <c r="R204" s="275"/>
      <c r="S204" s="275"/>
      <c r="T204" s="275"/>
      <c r="U204" s="275"/>
      <c r="V204" s="275"/>
      <c r="W204" s="275"/>
      <c r="X204" s="275"/>
      <c r="Y204" s="275"/>
      <c r="Z204" s="275"/>
    </row>
    <row r="205" spans="1:26" ht="18" customHeight="1">
      <c r="A205" s="286">
        <v>12</v>
      </c>
      <c r="B205" s="287" t="s">
        <v>1203</v>
      </c>
      <c r="C205" s="305"/>
      <c r="D205" s="306"/>
      <c r="E205" s="307"/>
      <c r="F205" s="308"/>
      <c r="G205" s="309"/>
      <c r="H205" s="309"/>
      <c r="I205" s="308"/>
      <c r="J205" s="308"/>
      <c r="K205" s="275"/>
      <c r="L205" s="275"/>
      <c r="M205" s="275"/>
      <c r="N205" s="275"/>
      <c r="O205" s="275"/>
      <c r="P205" s="275"/>
      <c r="Q205" s="275"/>
      <c r="R205" s="275"/>
      <c r="S205" s="275"/>
      <c r="T205" s="275"/>
      <c r="U205" s="275"/>
      <c r="V205" s="275"/>
      <c r="W205" s="275"/>
      <c r="X205" s="275"/>
      <c r="Y205" s="275"/>
      <c r="Z205" s="275"/>
    </row>
    <row r="206" spans="1:26" ht="18" customHeight="1" outlineLevel="1">
      <c r="A206" s="329"/>
      <c r="B206" s="294" t="s">
        <v>1204</v>
      </c>
      <c r="C206" s="295"/>
      <c r="D206" s="296">
        <v>1</v>
      </c>
      <c r="E206" s="297" t="s">
        <v>421</v>
      </c>
      <c r="F206" s="298"/>
      <c r="G206" s="299"/>
      <c r="H206" s="299">
        <f t="shared" ref="H206:H228" si="28">F206+G206</f>
        <v>0</v>
      </c>
      <c r="I206" s="298">
        <f t="shared" ref="I206:I228" si="29">H206*D206</f>
        <v>0</v>
      </c>
      <c r="J206" s="298"/>
      <c r="K206" s="275"/>
      <c r="L206" s="275"/>
      <c r="M206" s="275"/>
      <c r="N206" s="275"/>
      <c r="O206" s="275"/>
      <c r="P206" s="275"/>
      <c r="Q206" s="275"/>
      <c r="R206" s="275"/>
      <c r="S206" s="275"/>
      <c r="T206" s="275"/>
      <c r="U206" s="275"/>
      <c r="V206" s="275"/>
      <c r="W206" s="275"/>
      <c r="X206" s="275"/>
      <c r="Y206" s="275"/>
      <c r="Z206" s="275"/>
    </row>
    <row r="207" spans="1:26" ht="18" customHeight="1" outlineLevel="1">
      <c r="A207" s="329"/>
      <c r="B207" s="294" t="s">
        <v>1205</v>
      </c>
      <c r="C207" s="295"/>
      <c r="D207" s="296">
        <v>1</v>
      </c>
      <c r="E207" s="297" t="s">
        <v>421</v>
      </c>
      <c r="F207" s="298"/>
      <c r="G207" s="299"/>
      <c r="H207" s="299">
        <f t="shared" si="28"/>
        <v>0</v>
      </c>
      <c r="I207" s="298">
        <f t="shared" si="29"/>
        <v>0</v>
      </c>
      <c r="J207" s="298"/>
      <c r="K207" s="275"/>
      <c r="L207" s="275"/>
      <c r="M207" s="275"/>
      <c r="N207" s="275"/>
      <c r="O207" s="275"/>
      <c r="P207" s="275"/>
      <c r="Q207" s="275"/>
      <c r="R207" s="275"/>
      <c r="S207" s="275"/>
      <c r="T207" s="275"/>
      <c r="U207" s="275"/>
      <c r="V207" s="275"/>
      <c r="W207" s="275"/>
      <c r="X207" s="275"/>
      <c r="Y207" s="275"/>
      <c r="Z207" s="275"/>
    </row>
    <row r="208" spans="1:26" ht="18" customHeight="1" outlineLevel="1">
      <c r="A208" s="329"/>
      <c r="B208" s="294" t="s">
        <v>1206</v>
      </c>
      <c r="C208" s="295"/>
      <c r="D208" s="296">
        <v>1</v>
      </c>
      <c r="E208" s="297" t="s">
        <v>421</v>
      </c>
      <c r="F208" s="298"/>
      <c r="G208" s="299"/>
      <c r="H208" s="299">
        <f t="shared" si="28"/>
        <v>0</v>
      </c>
      <c r="I208" s="298">
        <f t="shared" si="29"/>
        <v>0</v>
      </c>
      <c r="J208" s="298"/>
      <c r="K208" s="275"/>
      <c r="L208" s="275"/>
      <c r="M208" s="275"/>
      <c r="N208" s="275"/>
      <c r="O208" s="275"/>
      <c r="P208" s="275"/>
      <c r="Q208" s="275"/>
      <c r="R208" s="275"/>
      <c r="S208" s="275"/>
      <c r="T208" s="275"/>
      <c r="U208" s="275"/>
      <c r="V208" s="275"/>
      <c r="W208" s="275"/>
      <c r="X208" s="275"/>
      <c r="Y208" s="275"/>
      <c r="Z208" s="275"/>
    </row>
    <row r="209" spans="1:26" ht="18" customHeight="1" outlineLevel="1">
      <c r="A209" s="329"/>
      <c r="B209" s="294" t="s">
        <v>1207</v>
      </c>
      <c r="C209" s="295"/>
      <c r="D209" s="296">
        <v>1</v>
      </c>
      <c r="E209" s="297" t="s">
        <v>421</v>
      </c>
      <c r="F209" s="298"/>
      <c r="G209" s="299"/>
      <c r="H209" s="299">
        <f t="shared" si="28"/>
        <v>0</v>
      </c>
      <c r="I209" s="298">
        <f t="shared" si="29"/>
        <v>0</v>
      </c>
      <c r="J209" s="298"/>
      <c r="K209" s="275"/>
      <c r="L209" s="275"/>
      <c r="M209" s="275"/>
      <c r="N209" s="275"/>
      <c r="O209" s="275"/>
      <c r="P209" s="275"/>
      <c r="Q209" s="275"/>
      <c r="R209" s="275"/>
      <c r="S209" s="275"/>
      <c r="T209" s="275"/>
      <c r="U209" s="275"/>
      <c r="V209" s="275"/>
      <c r="W209" s="275"/>
      <c r="X209" s="275"/>
      <c r="Y209" s="275"/>
      <c r="Z209" s="275"/>
    </row>
    <row r="210" spans="1:26" ht="18" customHeight="1" outlineLevel="1">
      <c r="A210" s="329"/>
      <c r="B210" s="294" t="s">
        <v>1208</v>
      </c>
      <c r="C210" s="295"/>
      <c r="D210" s="296">
        <v>1</v>
      </c>
      <c r="E210" s="297" t="s">
        <v>421</v>
      </c>
      <c r="F210" s="298"/>
      <c r="G210" s="299"/>
      <c r="H210" s="299">
        <f t="shared" si="28"/>
        <v>0</v>
      </c>
      <c r="I210" s="298">
        <f t="shared" si="29"/>
        <v>0</v>
      </c>
      <c r="J210" s="298"/>
      <c r="K210" s="275"/>
      <c r="L210" s="275"/>
      <c r="M210" s="275"/>
      <c r="N210" s="275"/>
      <c r="O210" s="275"/>
      <c r="P210" s="275"/>
      <c r="Q210" s="275"/>
      <c r="R210" s="275"/>
      <c r="S210" s="275"/>
      <c r="T210" s="275"/>
      <c r="U210" s="275"/>
      <c r="V210" s="275"/>
      <c r="W210" s="275"/>
      <c r="X210" s="275"/>
      <c r="Y210" s="275"/>
      <c r="Z210" s="275"/>
    </row>
    <row r="211" spans="1:26" ht="18" customHeight="1" outlineLevel="1">
      <c r="A211" s="329"/>
      <c r="B211" s="294" t="s">
        <v>1209</v>
      </c>
      <c r="C211" s="295"/>
      <c r="D211" s="296">
        <v>1</v>
      </c>
      <c r="E211" s="297" t="s">
        <v>421</v>
      </c>
      <c r="F211" s="298"/>
      <c r="G211" s="299"/>
      <c r="H211" s="299">
        <f t="shared" si="28"/>
        <v>0</v>
      </c>
      <c r="I211" s="298">
        <f t="shared" si="29"/>
        <v>0</v>
      </c>
      <c r="J211" s="298"/>
      <c r="K211" s="275"/>
      <c r="L211" s="275"/>
      <c r="M211" s="275"/>
      <c r="N211" s="275"/>
      <c r="O211" s="275"/>
      <c r="P211" s="275"/>
      <c r="Q211" s="275"/>
      <c r="R211" s="275"/>
      <c r="S211" s="275"/>
      <c r="T211" s="275"/>
      <c r="U211" s="275"/>
      <c r="V211" s="275"/>
      <c r="W211" s="275"/>
      <c r="X211" s="275"/>
      <c r="Y211" s="275"/>
      <c r="Z211" s="275"/>
    </row>
    <row r="212" spans="1:26" ht="18" customHeight="1" outlineLevel="1">
      <c r="A212" s="329"/>
      <c r="B212" s="294" t="s">
        <v>1210</v>
      </c>
      <c r="C212" s="295"/>
      <c r="D212" s="296">
        <v>1</v>
      </c>
      <c r="E212" s="297" t="s">
        <v>421</v>
      </c>
      <c r="F212" s="298"/>
      <c r="G212" s="299"/>
      <c r="H212" s="299">
        <f t="shared" si="28"/>
        <v>0</v>
      </c>
      <c r="I212" s="298">
        <f t="shared" si="29"/>
        <v>0</v>
      </c>
      <c r="J212" s="298"/>
      <c r="K212" s="275"/>
      <c r="L212" s="275"/>
      <c r="M212" s="275"/>
      <c r="N212" s="275"/>
      <c r="O212" s="275"/>
      <c r="P212" s="275"/>
      <c r="Q212" s="275"/>
      <c r="R212" s="275"/>
      <c r="S212" s="275"/>
      <c r="T212" s="275"/>
      <c r="U212" s="275"/>
      <c r="V212" s="275"/>
      <c r="W212" s="275"/>
      <c r="X212" s="275"/>
      <c r="Y212" s="275"/>
      <c r="Z212" s="275"/>
    </row>
    <row r="213" spans="1:26" ht="18" customHeight="1" outlineLevel="1">
      <c r="A213" s="329"/>
      <c r="B213" s="294" t="s">
        <v>1211</v>
      </c>
      <c r="C213" s="295"/>
      <c r="D213" s="296">
        <v>1</v>
      </c>
      <c r="E213" s="297" t="s">
        <v>421</v>
      </c>
      <c r="F213" s="298"/>
      <c r="G213" s="299"/>
      <c r="H213" s="299">
        <f t="shared" si="28"/>
        <v>0</v>
      </c>
      <c r="I213" s="298">
        <f t="shared" si="29"/>
        <v>0</v>
      </c>
      <c r="J213" s="298"/>
      <c r="K213" s="275"/>
      <c r="L213" s="275"/>
      <c r="M213" s="275"/>
      <c r="N213" s="275"/>
      <c r="O213" s="275"/>
      <c r="P213" s="275"/>
      <c r="Q213" s="275"/>
      <c r="R213" s="275"/>
      <c r="S213" s="275"/>
      <c r="T213" s="275"/>
      <c r="U213" s="275"/>
      <c r="V213" s="275"/>
      <c r="W213" s="275"/>
      <c r="X213" s="275"/>
      <c r="Y213" s="275"/>
      <c r="Z213" s="275"/>
    </row>
    <row r="214" spans="1:26" ht="18" customHeight="1" outlineLevel="1">
      <c r="A214" s="329"/>
      <c r="B214" s="294" t="s">
        <v>1212</v>
      </c>
      <c r="C214" s="295"/>
      <c r="D214" s="296">
        <v>1</v>
      </c>
      <c r="E214" s="297" t="s">
        <v>421</v>
      </c>
      <c r="F214" s="298"/>
      <c r="G214" s="299"/>
      <c r="H214" s="299">
        <f t="shared" si="28"/>
        <v>0</v>
      </c>
      <c r="I214" s="298">
        <f t="shared" si="29"/>
        <v>0</v>
      </c>
      <c r="J214" s="298"/>
      <c r="K214" s="275"/>
      <c r="L214" s="275"/>
      <c r="M214" s="275"/>
      <c r="N214" s="275"/>
      <c r="O214" s="275"/>
      <c r="P214" s="275"/>
      <c r="Q214" s="275"/>
      <c r="R214" s="275"/>
      <c r="S214" s="275"/>
      <c r="T214" s="275"/>
      <c r="U214" s="275"/>
      <c r="V214" s="275"/>
      <c r="W214" s="275"/>
      <c r="X214" s="275"/>
      <c r="Y214" s="275"/>
      <c r="Z214" s="275"/>
    </row>
    <row r="215" spans="1:26" ht="18" customHeight="1" outlineLevel="1">
      <c r="A215" s="329"/>
      <c r="B215" s="294" t="s">
        <v>1213</v>
      </c>
      <c r="C215" s="295"/>
      <c r="D215" s="296">
        <v>1</v>
      </c>
      <c r="E215" s="297" t="s">
        <v>421</v>
      </c>
      <c r="F215" s="298"/>
      <c r="G215" s="299"/>
      <c r="H215" s="299">
        <f t="shared" si="28"/>
        <v>0</v>
      </c>
      <c r="I215" s="298">
        <f t="shared" si="29"/>
        <v>0</v>
      </c>
      <c r="J215" s="298"/>
      <c r="K215" s="275"/>
      <c r="L215" s="275"/>
      <c r="M215" s="275"/>
      <c r="N215" s="275"/>
      <c r="O215" s="275"/>
      <c r="P215" s="275"/>
      <c r="Q215" s="275"/>
      <c r="R215" s="275"/>
      <c r="S215" s="275"/>
      <c r="T215" s="275"/>
      <c r="U215" s="275"/>
      <c r="V215" s="275"/>
      <c r="W215" s="275"/>
      <c r="X215" s="275"/>
      <c r="Y215" s="275"/>
      <c r="Z215" s="275"/>
    </row>
    <row r="216" spans="1:26" ht="18" customHeight="1" outlineLevel="1">
      <c r="A216" s="329"/>
      <c r="B216" s="294" t="s">
        <v>1214</v>
      </c>
      <c r="C216" s="295"/>
      <c r="D216" s="296">
        <v>1</v>
      </c>
      <c r="E216" s="297" t="s">
        <v>421</v>
      </c>
      <c r="F216" s="298"/>
      <c r="G216" s="299"/>
      <c r="H216" s="299">
        <f t="shared" si="28"/>
        <v>0</v>
      </c>
      <c r="I216" s="298">
        <f t="shared" si="29"/>
        <v>0</v>
      </c>
      <c r="J216" s="298"/>
      <c r="K216" s="275"/>
      <c r="L216" s="275"/>
      <c r="M216" s="275"/>
      <c r="N216" s="275"/>
      <c r="O216" s="275"/>
      <c r="P216" s="275"/>
      <c r="Q216" s="275"/>
      <c r="R216" s="275"/>
      <c r="S216" s="275"/>
      <c r="T216" s="275"/>
      <c r="U216" s="275"/>
      <c r="V216" s="275"/>
      <c r="W216" s="275"/>
      <c r="X216" s="275"/>
      <c r="Y216" s="275"/>
      <c r="Z216" s="275"/>
    </row>
    <row r="217" spans="1:26" ht="18" customHeight="1" outlineLevel="1">
      <c r="A217" s="329"/>
      <c r="B217" s="294" t="s">
        <v>1215</v>
      </c>
      <c r="C217" s="295"/>
      <c r="D217" s="296">
        <v>1</v>
      </c>
      <c r="E217" s="297" t="s">
        <v>421</v>
      </c>
      <c r="F217" s="298"/>
      <c r="G217" s="299"/>
      <c r="H217" s="299">
        <f t="shared" si="28"/>
        <v>0</v>
      </c>
      <c r="I217" s="298">
        <f t="shared" si="29"/>
        <v>0</v>
      </c>
      <c r="J217" s="298"/>
      <c r="K217" s="275"/>
      <c r="L217" s="275"/>
      <c r="M217" s="275"/>
      <c r="N217" s="275"/>
      <c r="O217" s="275"/>
      <c r="P217" s="275"/>
      <c r="Q217" s="275"/>
      <c r="R217" s="275"/>
      <c r="S217" s="275"/>
      <c r="T217" s="275"/>
      <c r="U217" s="275"/>
      <c r="V217" s="275"/>
      <c r="W217" s="275"/>
      <c r="X217" s="275"/>
      <c r="Y217" s="275"/>
      <c r="Z217" s="275"/>
    </row>
    <row r="218" spans="1:26" ht="18" customHeight="1" outlineLevel="1">
      <c r="A218" s="329"/>
      <c r="B218" s="294" t="s">
        <v>1216</v>
      </c>
      <c r="C218" s="295"/>
      <c r="D218" s="296">
        <v>1</v>
      </c>
      <c r="E218" s="297" t="s">
        <v>421</v>
      </c>
      <c r="F218" s="298"/>
      <c r="G218" s="299"/>
      <c r="H218" s="299">
        <f t="shared" si="28"/>
        <v>0</v>
      </c>
      <c r="I218" s="298">
        <f t="shared" si="29"/>
        <v>0</v>
      </c>
      <c r="J218" s="298"/>
      <c r="K218" s="275"/>
      <c r="L218" s="275"/>
      <c r="M218" s="275"/>
      <c r="N218" s="275"/>
      <c r="O218" s="275"/>
      <c r="P218" s="275"/>
      <c r="Q218" s="275"/>
      <c r="R218" s="275"/>
      <c r="S218" s="275"/>
      <c r="T218" s="275"/>
      <c r="U218" s="275"/>
      <c r="V218" s="275"/>
      <c r="W218" s="275"/>
      <c r="X218" s="275"/>
      <c r="Y218" s="275"/>
      <c r="Z218" s="275"/>
    </row>
    <row r="219" spans="1:26" ht="18" customHeight="1" outlineLevel="1">
      <c r="A219" s="329"/>
      <c r="B219" s="294" t="s">
        <v>1217</v>
      </c>
      <c r="C219" s="295"/>
      <c r="D219" s="296">
        <v>1</v>
      </c>
      <c r="E219" s="297" t="s">
        <v>421</v>
      </c>
      <c r="F219" s="298"/>
      <c r="G219" s="299"/>
      <c r="H219" s="299">
        <f t="shared" si="28"/>
        <v>0</v>
      </c>
      <c r="I219" s="298">
        <f t="shared" si="29"/>
        <v>0</v>
      </c>
      <c r="J219" s="298"/>
      <c r="K219" s="275"/>
      <c r="L219" s="275"/>
      <c r="M219" s="275"/>
      <c r="N219" s="275"/>
      <c r="O219" s="275"/>
      <c r="P219" s="275"/>
      <c r="Q219" s="275"/>
      <c r="R219" s="275"/>
      <c r="S219" s="275"/>
      <c r="T219" s="275"/>
      <c r="U219" s="275"/>
      <c r="V219" s="275"/>
      <c r="W219" s="275"/>
      <c r="X219" s="275"/>
      <c r="Y219" s="275"/>
      <c r="Z219" s="275"/>
    </row>
    <row r="220" spans="1:26" ht="18" customHeight="1" outlineLevel="1">
      <c r="A220" s="329"/>
      <c r="B220" s="294" t="s">
        <v>1218</v>
      </c>
      <c r="C220" s="295"/>
      <c r="D220" s="296">
        <v>1</v>
      </c>
      <c r="E220" s="297" t="s">
        <v>421</v>
      </c>
      <c r="F220" s="298"/>
      <c r="G220" s="299"/>
      <c r="H220" s="299">
        <f t="shared" si="28"/>
        <v>0</v>
      </c>
      <c r="I220" s="298">
        <f t="shared" si="29"/>
        <v>0</v>
      </c>
      <c r="J220" s="298"/>
      <c r="K220" s="275"/>
      <c r="L220" s="275"/>
      <c r="M220" s="275"/>
      <c r="N220" s="275"/>
      <c r="O220" s="275"/>
      <c r="P220" s="275"/>
      <c r="Q220" s="275"/>
      <c r="R220" s="275"/>
      <c r="S220" s="275"/>
      <c r="T220" s="275"/>
      <c r="U220" s="275"/>
      <c r="V220" s="275"/>
      <c r="W220" s="275"/>
      <c r="X220" s="275"/>
      <c r="Y220" s="275"/>
      <c r="Z220" s="275"/>
    </row>
    <row r="221" spans="1:26" ht="18" customHeight="1" outlineLevel="1">
      <c r="A221" s="329"/>
      <c r="B221" s="294" t="s">
        <v>1219</v>
      </c>
      <c r="C221" s="295"/>
      <c r="D221" s="296">
        <v>1</v>
      </c>
      <c r="E221" s="297" t="s">
        <v>421</v>
      </c>
      <c r="F221" s="298"/>
      <c r="G221" s="299"/>
      <c r="H221" s="299">
        <f t="shared" si="28"/>
        <v>0</v>
      </c>
      <c r="I221" s="298">
        <f t="shared" si="29"/>
        <v>0</v>
      </c>
      <c r="J221" s="298"/>
      <c r="K221" s="275"/>
      <c r="L221" s="275"/>
      <c r="M221" s="275"/>
      <c r="N221" s="275"/>
      <c r="O221" s="275"/>
      <c r="P221" s="275"/>
      <c r="Q221" s="275"/>
      <c r="R221" s="275"/>
      <c r="S221" s="275"/>
      <c r="T221" s="275"/>
      <c r="U221" s="275"/>
      <c r="V221" s="275"/>
      <c r="W221" s="275"/>
      <c r="X221" s="275"/>
      <c r="Y221" s="275"/>
      <c r="Z221" s="275"/>
    </row>
    <row r="222" spans="1:26" ht="18" customHeight="1" outlineLevel="1">
      <c r="A222" s="329"/>
      <c r="B222" s="294" t="s">
        <v>1220</v>
      </c>
      <c r="C222" s="295"/>
      <c r="D222" s="296">
        <v>1</v>
      </c>
      <c r="E222" s="297" t="s">
        <v>421</v>
      </c>
      <c r="F222" s="298"/>
      <c r="G222" s="299"/>
      <c r="H222" s="299">
        <f t="shared" si="28"/>
        <v>0</v>
      </c>
      <c r="I222" s="298">
        <f t="shared" si="29"/>
        <v>0</v>
      </c>
      <c r="J222" s="298"/>
      <c r="K222" s="275"/>
      <c r="L222" s="275"/>
      <c r="M222" s="275"/>
      <c r="N222" s="275"/>
      <c r="O222" s="275"/>
      <c r="P222" s="275"/>
      <c r="Q222" s="275"/>
      <c r="R222" s="275"/>
      <c r="S222" s="275"/>
      <c r="T222" s="275"/>
      <c r="U222" s="275"/>
      <c r="V222" s="275"/>
      <c r="W222" s="275"/>
      <c r="X222" s="275"/>
      <c r="Y222" s="275"/>
      <c r="Z222" s="275"/>
    </row>
    <row r="223" spans="1:26" ht="18" customHeight="1" outlineLevel="1">
      <c r="A223" s="329"/>
      <c r="B223" s="294" t="s">
        <v>1221</v>
      </c>
      <c r="C223" s="295"/>
      <c r="D223" s="296">
        <v>1</v>
      </c>
      <c r="E223" s="297" t="s">
        <v>421</v>
      </c>
      <c r="F223" s="298"/>
      <c r="G223" s="299"/>
      <c r="H223" s="299">
        <f t="shared" si="28"/>
        <v>0</v>
      </c>
      <c r="I223" s="298">
        <f t="shared" si="29"/>
        <v>0</v>
      </c>
      <c r="J223" s="298"/>
      <c r="K223" s="275"/>
      <c r="L223" s="275"/>
      <c r="M223" s="275"/>
      <c r="N223" s="275"/>
      <c r="O223" s="275"/>
      <c r="P223" s="275"/>
      <c r="Q223" s="275"/>
      <c r="R223" s="275"/>
      <c r="S223" s="275"/>
      <c r="T223" s="275"/>
      <c r="U223" s="275"/>
      <c r="V223" s="275"/>
      <c r="W223" s="275"/>
      <c r="X223" s="275"/>
      <c r="Y223" s="275"/>
      <c r="Z223" s="275"/>
    </row>
    <row r="224" spans="1:26" ht="18" customHeight="1" outlineLevel="1">
      <c r="A224" s="329"/>
      <c r="B224" s="294" t="s">
        <v>1222</v>
      </c>
      <c r="C224" s="295"/>
      <c r="D224" s="296">
        <v>1</v>
      </c>
      <c r="E224" s="297" t="s">
        <v>421</v>
      </c>
      <c r="F224" s="298"/>
      <c r="G224" s="299"/>
      <c r="H224" s="299">
        <f t="shared" si="28"/>
        <v>0</v>
      </c>
      <c r="I224" s="298">
        <f t="shared" si="29"/>
        <v>0</v>
      </c>
      <c r="J224" s="298"/>
      <c r="K224" s="275"/>
      <c r="L224" s="275"/>
      <c r="M224" s="275"/>
      <c r="N224" s="275"/>
      <c r="O224" s="275"/>
      <c r="P224" s="275"/>
      <c r="Q224" s="275"/>
      <c r="R224" s="275"/>
      <c r="S224" s="275"/>
      <c r="T224" s="275"/>
      <c r="U224" s="275"/>
      <c r="V224" s="275"/>
      <c r="W224" s="275"/>
      <c r="X224" s="275"/>
      <c r="Y224" s="275"/>
      <c r="Z224" s="275"/>
    </row>
    <row r="225" spans="1:26" ht="18" customHeight="1" outlineLevel="1">
      <c r="A225" s="329"/>
      <c r="B225" s="294" t="s">
        <v>1223</v>
      </c>
      <c r="C225" s="295"/>
      <c r="D225" s="296">
        <v>1</v>
      </c>
      <c r="E225" s="297" t="s">
        <v>421</v>
      </c>
      <c r="F225" s="298"/>
      <c r="G225" s="299"/>
      <c r="H225" s="299">
        <f t="shared" si="28"/>
        <v>0</v>
      </c>
      <c r="I225" s="298">
        <f t="shared" si="29"/>
        <v>0</v>
      </c>
      <c r="J225" s="298"/>
      <c r="K225" s="275"/>
      <c r="L225" s="275"/>
      <c r="M225" s="275"/>
      <c r="N225" s="275"/>
      <c r="O225" s="275"/>
      <c r="P225" s="275"/>
      <c r="Q225" s="275"/>
      <c r="R225" s="275"/>
      <c r="S225" s="275"/>
      <c r="T225" s="275"/>
      <c r="U225" s="275"/>
      <c r="V225" s="275"/>
      <c r="W225" s="275"/>
      <c r="X225" s="275"/>
      <c r="Y225" s="275"/>
      <c r="Z225" s="275"/>
    </row>
    <row r="226" spans="1:26" ht="18" customHeight="1" outlineLevel="1">
      <c r="A226" s="329"/>
      <c r="B226" s="294" t="s">
        <v>1224</v>
      </c>
      <c r="C226" s="295"/>
      <c r="D226" s="296">
        <v>1</v>
      </c>
      <c r="E226" s="297" t="s">
        <v>421</v>
      </c>
      <c r="F226" s="298"/>
      <c r="G226" s="299"/>
      <c r="H226" s="299">
        <f t="shared" si="28"/>
        <v>0</v>
      </c>
      <c r="I226" s="298">
        <f t="shared" si="29"/>
        <v>0</v>
      </c>
      <c r="J226" s="298"/>
      <c r="K226" s="275"/>
      <c r="L226" s="275"/>
      <c r="M226" s="275"/>
      <c r="N226" s="275"/>
      <c r="O226" s="275"/>
      <c r="P226" s="275"/>
      <c r="Q226" s="275"/>
      <c r="R226" s="275"/>
      <c r="S226" s="275"/>
      <c r="T226" s="275"/>
      <c r="U226" s="275"/>
      <c r="V226" s="275"/>
      <c r="W226" s="275"/>
      <c r="X226" s="275"/>
      <c r="Y226" s="275"/>
      <c r="Z226" s="275"/>
    </row>
    <row r="227" spans="1:26" ht="18" customHeight="1" outlineLevel="1">
      <c r="A227" s="329"/>
      <c r="B227" s="294" t="s">
        <v>1225</v>
      </c>
      <c r="C227" s="295"/>
      <c r="D227" s="296">
        <v>1</v>
      </c>
      <c r="E227" s="297" t="s">
        <v>421</v>
      </c>
      <c r="F227" s="298"/>
      <c r="G227" s="299"/>
      <c r="H227" s="299">
        <f t="shared" si="28"/>
        <v>0</v>
      </c>
      <c r="I227" s="298">
        <f t="shared" si="29"/>
        <v>0</v>
      </c>
      <c r="J227" s="298"/>
      <c r="K227" s="275"/>
      <c r="L227" s="275"/>
      <c r="M227" s="275"/>
      <c r="N227" s="275"/>
      <c r="O227" s="275"/>
      <c r="P227" s="275"/>
      <c r="Q227" s="275"/>
      <c r="R227" s="275"/>
      <c r="S227" s="275"/>
      <c r="T227" s="275"/>
      <c r="U227" s="275"/>
      <c r="V227" s="275"/>
      <c r="W227" s="275"/>
      <c r="X227" s="275"/>
      <c r="Y227" s="275"/>
      <c r="Z227" s="275"/>
    </row>
    <row r="228" spans="1:26" ht="18" customHeight="1" outlineLevel="1">
      <c r="A228" s="329"/>
      <c r="B228" s="294" t="s">
        <v>1226</v>
      </c>
      <c r="C228" s="295"/>
      <c r="D228" s="296">
        <v>1</v>
      </c>
      <c r="E228" s="297" t="s">
        <v>421</v>
      </c>
      <c r="F228" s="298"/>
      <c r="G228" s="299"/>
      <c r="H228" s="299">
        <f t="shared" si="28"/>
        <v>0</v>
      </c>
      <c r="I228" s="298">
        <f t="shared" si="29"/>
        <v>0</v>
      </c>
      <c r="J228" s="298"/>
      <c r="K228" s="275"/>
      <c r="L228" s="275"/>
      <c r="M228" s="275"/>
      <c r="N228" s="275"/>
      <c r="O228" s="275"/>
      <c r="P228" s="275"/>
      <c r="Q228" s="275"/>
      <c r="R228" s="275"/>
      <c r="S228" s="275"/>
      <c r="T228" s="275"/>
      <c r="U228" s="275"/>
      <c r="V228" s="275"/>
      <c r="W228" s="275"/>
      <c r="X228" s="275"/>
      <c r="Y228" s="275"/>
      <c r="Z228" s="275"/>
    </row>
    <row r="229" spans="1:26" ht="18" customHeight="1">
      <c r="A229" s="286">
        <v>13</v>
      </c>
      <c r="B229" s="287" t="s">
        <v>1227</v>
      </c>
      <c r="C229" s="305"/>
      <c r="D229" s="306"/>
      <c r="E229" s="307"/>
      <c r="F229" s="308"/>
      <c r="G229" s="309"/>
      <c r="H229" s="309"/>
      <c r="I229" s="308"/>
      <c r="J229" s="308"/>
      <c r="K229" s="275"/>
      <c r="L229" s="275"/>
      <c r="M229" s="275"/>
      <c r="N229" s="275"/>
      <c r="O229" s="275"/>
      <c r="P229" s="275"/>
      <c r="Q229" s="275"/>
      <c r="R229" s="275"/>
      <c r="S229" s="275"/>
      <c r="T229" s="275"/>
      <c r="U229" s="275"/>
      <c r="V229" s="275"/>
      <c r="W229" s="275"/>
      <c r="X229" s="275"/>
      <c r="Y229" s="275"/>
      <c r="Z229" s="275"/>
    </row>
    <row r="230" spans="1:26" ht="18" customHeight="1" outlineLevel="1">
      <c r="A230" s="329"/>
      <c r="B230" s="294" t="s">
        <v>1228</v>
      </c>
      <c r="C230" s="295"/>
      <c r="D230" s="296">
        <v>1</v>
      </c>
      <c r="E230" s="297" t="s">
        <v>280</v>
      </c>
      <c r="F230" s="298"/>
      <c r="G230" s="299"/>
      <c r="H230" s="299">
        <f t="shared" ref="H230:H246" si="30">F230+G230</f>
        <v>0</v>
      </c>
      <c r="I230" s="298">
        <f t="shared" ref="I230:I246" si="31">H230*D230</f>
        <v>0</v>
      </c>
      <c r="J230" s="298"/>
      <c r="K230" s="275"/>
      <c r="L230" s="275"/>
      <c r="M230" s="275"/>
      <c r="N230" s="275"/>
      <c r="O230" s="275"/>
      <c r="P230" s="275"/>
      <c r="Q230" s="275"/>
      <c r="R230" s="275"/>
      <c r="S230" s="275"/>
      <c r="T230" s="275"/>
      <c r="U230" s="275"/>
      <c r="V230" s="275"/>
      <c r="W230" s="275"/>
      <c r="X230" s="275"/>
      <c r="Y230" s="275"/>
      <c r="Z230" s="275"/>
    </row>
    <row r="231" spans="1:26" ht="18" customHeight="1" outlineLevel="1">
      <c r="A231" s="329"/>
      <c r="B231" s="294" t="s">
        <v>1229</v>
      </c>
      <c r="C231" s="295"/>
      <c r="D231" s="296">
        <v>1</v>
      </c>
      <c r="E231" s="297" t="s">
        <v>280</v>
      </c>
      <c r="F231" s="298"/>
      <c r="G231" s="299"/>
      <c r="H231" s="299">
        <f t="shared" si="30"/>
        <v>0</v>
      </c>
      <c r="I231" s="298">
        <f t="shared" si="31"/>
        <v>0</v>
      </c>
      <c r="J231" s="298"/>
      <c r="K231" s="275"/>
      <c r="L231" s="275"/>
      <c r="M231" s="275"/>
      <c r="N231" s="275"/>
      <c r="O231" s="275"/>
      <c r="P231" s="275"/>
      <c r="Q231" s="275"/>
      <c r="R231" s="275"/>
      <c r="S231" s="275"/>
      <c r="T231" s="275"/>
      <c r="U231" s="275"/>
      <c r="V231" s="275"/>
      <c r="W231" s="275"/>
      <c r="X231" s="275"/>
      <c r="Y231" s="275"/>
      <c r="Z231" s="275"/>
    </row>
    <row r="232" spans="1:26" ht="18" customHeight="1" outlineLevel="1">
      <c r="A232" s="329"/>
      <c r="B232" s="294" t="s">
        <v>1230</v>
      </c>
      <c r="C232" s="295"/>
      <c r="D232" s="296">
        <v>1</v>
      </c>
      <c r="E232" s="297" t="s">
        <v>280</v>
      </c>
      <c r="F232" s="298"/>
      <c r="G232" s="299"/>
      <c r="H232" s="299">
        <f t="shared" si="30"/>
        <v>0</v>
      </c>
      <c r="I232" s="298">
        <f t="shared" si="31"/>
        <v>0</v>
      </c>
      <c r="J232" s="298"/>
      <c r="K232" s="275"/>
      <c r="L232" s="275"/>
      <c r="M232" s="275"/>
      <c r="N232" s="275"/>
      <c r="O232" s="275"/>
      <c r="P232" s="275"/>
      <c r="Q232" s="275"/>
      <c r="R232" s="275"/>
      <c r="S232" s="275"/>
      <c r="T232" s="275"/>
      <c r="U232" s="275"/>
      <c r="V232" s="275"/>
      <c r="W232" s="275"/>
      <c r="X232" s="275"/>
      <c r="Y232" s="275"/>
      <c r="Z232" s="275"/>
    </row>
    <row r="233" spans="1:26" ht="18" customHeight="1" outlineLevel="1">
      <c r="A233" s="329"/>
      <c r="B233" s="294" t="s">
        <v>1231</v>
      </c>
      <c r="C233" s="295"/>
      <c r="D233" s="296">
        <v>1</v>
      </c>
      <c r="E233" s="297" t="s">
        <v>280</v>
      </c>
      <c r="F233" s="298"/>
      <c r="G233" s="299"/>
      <c r="H233" s="299">
        <f t="shared" si="30"/>
        <v>0</v>
      </c>
      <c r="I233" s="298">
        <f t="shared" si="31"/>
        <v>0</v>
      </c>
      <c r="J233" s="298"/>
      <c r="K233" s="275"/>
      <c r="L233" s="275"/>
      <c r="M233" s="275"/>
      <c r="N233" s="275"/>
      <c r="O233" s="275"/>
      <c r="P233" s="275"/>
      <c r="Q233" s="275"/>
      <c r="R233" s="275"/>
      <c r="S233" s="275"/>
      <c r="T233" s="275"/>
      <c r="U233" s="275"/>
      <c r="V233" s="275"/>
      <c r="W233" s="275"/>
      <c r="X233" s="275"/>
      <c r="Y233" s="275"/>
      <c r="Z233" s="275"/>
    </row>
    <row r="234" spans="1:26" ht="18" customHeight="1" outlineLevel="1">
      <c r="A234" s="329"/>
      <c r="B234" s="294" t="s">
        <v>1232</v>
      </c>
      <c r="C234" s="295"/>
      <c r="D234" s="296">
        <v>1</v>
      </c>
      <c r="E234" s="297" t="s">
        <v>280</v>
      </c>
      <c r="F234" s="298"/>
      <c r="G234" s="299"/>
      <c r="H234" s="299">
        <f t="shared" si="30"/>
        <v>0</v>
      </c>
      <c r="I234" s="298">
        <f t="shared" si="31"/>
        <v>0</v>
      </c>
      <c r="J234" s="298"/>
      <c r="K234" s="275"/>
      <c r="L234" s="275"/>
      <c r="M234" s="275"/>
      <c r="N234" s="275"/>
      <c r="O234" s="275"/>
      <c r="P234" s="275"/>
      <c r="Q234" s="275"/>
      <c r="R234" s="275"/>
      <c r="S234" s="275"/>
      <c r="T234" s="275"/>
      <c r="U234" s="275"/>
      <c r="V234" s="275"/>
      <c r="W234" s="275"/>
      <c r="X234" s="275"/>
      <c r="Y234" s="275"/>
      <c r="Z234" s="275"/>
    </row>
    <row r="235" spans="1:26" ht="18" customHeight="1" outlineLevel="1">
      <c r="A235" s="329"/>
      <c r="B235" s="294" t="s">
        <v>1233</v>
      </c>
      <c r="C235" s="295"/>
      <c r="D235" s="296">
        <v>1</v>
      </c>
      <c r="E235" s="297" t="s">
        <v>280</v>
      </c>
      <c r="F235" s="298"/>
      <c r="G235" s="299"/>
      <c r="H235" s="299">
        <f t="shared" si="30"/>
        <v>0</v>
      </c>
      <c r="I235" s="298">
        <f t="shared" si="31"/>
        <v>0</v>
      </c>
      <c r="J235" s="298"/>
      <c r="K235" s="275"/>
      <c r="L235" s="275"/>
      <c r="M235" s="275"/>
      <c r="N235" s="275"/>
      <c r="O235" s="275"/>
      <c r="P235" s="275"/>
      <c r="Q235" s="275"/>
      <c r="R235" s="275"/>
      <c r="S235" s="275"/>
      <c r="T235" s="275"/>
      <c r="U235" s="275"/>
      <c r="V235" s="275"/>
      <c r="W235" s="275"/>
      <c r="X235" s="275"/>
      <c r="Y235" s="275"/>
      <c r="Z235" s="275"/>
    </row>
    <row r="236" spans="1:26" ht="18" customHeight="1" outlineLevel="1">
      <c r="A236" s="329"/>
      <c r="B236" s="294" t="s">
        <v>1234</v>
      </c>
      <c r="C236" s="295"/>
      <c r="D236" s="296">
        <v>1</v>
      </c>
      <c r="E236" s="297" t="s">
        <v>280</v>
      </c>
      <c r="F236" s="298"/>
      <c r="G236" s="299"/>
      <c r="H236" s="299">
        <f t="shared" si="30"/>
        <v>0</v>
      </c>
      <c r="I236" s="298">
        <f t="shared" si="31"/>
        <v>0</v>
      </c>
      <c r="J236" s="298"/>
      <c r="K236" s="275"/>
      <c r="L236" s="275"/>
      <c r="M236" s="275"/>
      <c r="N236" s="275"/>
      <c r="O236" s="275"/>
      <c r="P236" s="275"/>
      <c r="Q236" s="275"/>
      <c r="R236" s="275"/>
      <c r="S236" s="275"/>
      <c r="T236" s="275"/>
      <c r="U236" s="275"/>
      <c r="V236" s="275"/>
      <c r="W236" s="275"/>
      <c r="X236" s="275"/>
      <c r="Y236" s="275"/>
      <c r="Z236" s="275"/>
    </row>
    <row r="237" spans="1:26" ht="18" customHeight="1" outlineLevel="1">
      <c r="A237" s="329"/>
      <c r="B237" s="294" t="s">
        <v>1235</v>
      </c>
      <c r="C237" s="295"/>
      <c r="D237" s="296">
        <v>1</v>
      </c>
      <c r="E237" s="297" t="s">
        <v>421</v>
      </c>
      <c r="F237" s="298"/>
      <c r="G237" s="299"/>
      <c r="H237" s="299">
        <f t="shared" si="30"/>
        <v>0</v>
      </c>
      <c r="I237" s="298">
        <f t="shared" si="31"/>
        <v>0</v>
      </c>
      <c r="J237" s="298"/>
      <c r="K237" s="275"/>
      <c r="L237" s="275"/>
      <c r="M237" s="275"/>
      <c r="N237" s="275"/>
      <c r="O237" s="275"/>
      <c r="P237" s="275"/>
      <c r="Q237" s="275"/>
      <c r="R237" s="275"/>
      <c r="S237" s="275"/>
      <c r="T237" s="275"/>
      <c r="U237" s="275"/>
      <c r="V237" s="275"/>
      <c r="W237" s="275"/>
      <c r="X237" s="275"/>
      <c r="Y237" s="275"/>
      <c r="Z237" s="275"/>
    </row>
    <row r="238" spans="1:26" ht="18" customHeight="1" outlineLevel="1">
      <c r="A238" s="329"/>
      <c r="B238" s="294" t="s">
        <v>1236</v>
      </c>
      <c r="C238" s="295"/>
      <c r="D238" s="296">
        <v>1</v>
      </c>
      <c r="E238" s="297" t="s">
        <v>421</v>
      </c>
      <c r="F238" s="298"/>
      <c r="G238" s="299"/>
      <c r="H238" s="299">
        <f t="shared" si="30"/>
        <v>0</v>
      </c>
      <c r="I238" s="298">
        <f t="shared" si="31"/>
        <v>0</v>
      </c>
      <c r="J238" s="298"/>
      <c r="K238" s="275"/>
      <c r="L238" s="275"/>
      <c r="M238" s="275"/>
      <c r="N238" s="275"/>
      <c r="O238" s="275"/>
      <c r="P238" s="275"/>
      <c r="Q238" s="275"/>
      <c r="R238" s="275"/>
      <c r="S238" s="275"/>
      <c r="T238" s="275"/>
      <c r="U238" s="275"/>
      <c r="V238" s="275"/>
      <c r="W238" s="275"/>
      <c r="X238" s="275"/>
      <c r="Y238" s="275"/>
      <c r="Z238" s="275"/>
    </row>
    <row r="239" spans="1:26" ht="18" customHeight="1" outlineLevel="1">
      <c r="A239" s="329"/>
      <c r="B239" s="294" t="s">
        <v>1237</v>
      </c>
      <c r="C239" s="295"/>
      <c r="D239" s="296">
        <v>1</v>
      </c>
      <c r="E239" s="297" t="s">
        <v>421</v>
      </c>
      <c r="F239" s="298"/>
      <c r="G239" s="299"/>
      <c r="H239" s="299">
        <f t="shared" si="30"/>
        <v>0</v>
      </c>
      <c r="I239" s="298">
        <f t="shared" si="31"/>
        <v>0</v>
      </c>
      <c r="J239" s="298"/>
      <c r="K239" s="275"/>
      <c r="L239" s="275"/>
      <c r="M239" s="275"/>
      <c r="N239" s="275"/>
      <c r="O239" s="275"/>
      <c r="P239" s="275"/>
      <c r="Q239" s="275"/>
      <c r="R239" s="275"/>
      <c r="S239" s="275"/>
      <c r="T239" s="275"/>
      <c r="U239" s="275"/>
      <c r="V239" s="275"/>
      <c r="W239" s="275"/>
      <c r="X239" s="275"/>
      <c r="Y239" s="275"/>
      <c r="Z239" s="275"/>
    </row>
    <row r="240" spans="1:26" ht="18" customHeight="1" outlineLevel="1">
      <c r="A240" s="329"/>
      <c r="B240" s="294" t="s">
        <v>1238</v>
      </c>
      <c r="C240" s="295"/>
      <c r="D240" s="296">
        <v>1</v>
      </c>
      <c r="E240" s="297" t="s">
        <v>929</v>
      </c>
      <c r="F240" s="298"/>
      <c r="G240" s="299"/>
      <c r="H240" s="299">
        <f t="shared" si="30"/>
        <v>0</v>
      </c>
      <c r="I240" s="298">
        <f t="shared" si="31"/>
        <v>0</v>
      </c>
      <c r="J240" s="298"/>
      <c r="K240" s="275"/>
      <c r="L240" s="275"/>
      <c r="M240" s="275"/>
      <c r="N240" s="275"/>
      <c r="O240" s="275"/>
      <c r="P240" s="275"/>
      <c r="Q240" s="275"/>
      <c r="R240" s="275"/>
      <c r="S240" s="275"/>
      <c r="T240" s="275"/>
      <c r="U240" s="275"/>
      <c r="V240" s="275"/>
      <c r="W240" s="275"/>
      <c r="X240" s="275"/>
      <c r="Y240" s="275"/>
      <c r="Z240" s="275"/>
    </row>
    <row r="241" spans="1:26" ht="18" customHeight="1" outlineLevel="1">
      <c r="A241" s="329"/>
      <c r="B241" s="294" t="s">
        <v>1239</v>
      </c>
      <c r="C241" s="295"/>
      <c r="D241" s="296">
        <v>1</v>
      </c>
      <c r="E241" s="297" t="s">
        <v>280</v>
      </c>
      <c r="F241" s="298"/>
      <c r="G241" s="299"/>
      <c r="H241" s="299">
        <f t="shared" si="30"/>
        <v>0</v>
      </c>
      <c r="I241" s="298">
        <f t="shared" si="31"/>
        <v>0</v>
      </c>
      <c r="J241" s="298"/>
      <c r="K241" s="275"/>
      <c r="L241" s="275"/>
      <c r="M241" s="275"/>
      <c r="N241" s="275"/>
      <c r="O241" s="275"/>
      <c r="P241" s="275"/>
      <c r="Q241" s="275"/>
      <c r="R241" s="275"/>
      <c r="S241" s="275"/>
      <c r="T241" s="275"/>
      <c r="U241" s="275"/>
      <c r="V241" s="275"/>
      <c r="W241" s="275"/>
      <c r="X241" s="275"/>
      <c r="Y241" s="275"/>
      <c r="Z241" s="275"/>
    </row>
    <row r="242" spans="1:26" ht="18" customHeight="1" outlineLevel="1">
      <c r="A242" s="329"/>
      <c r="B242" s="294" t="s">
        <v>1240</v>
      </c>
      <c r="C242" s="295"/>
      <c r="D242" s="296">
        <v>1</v>
      </c>
      <c r="E242" s="297" t="s">
        <v>421</v>
      </c>
      <c r="F242" s="298"/>
      <c r="G242" s="299"/>
      <c r="H242" s="299">
        <f t="shared" si="30"/>
        <v>0</v>
      </c>
      <c r="I242" s="298">
        <f t="shared" si="31"/>
        <v>0</v>
      </c>
      <c r="J242" s="298"/>
      <c r="K242" s="275"/>
      <c r="L242" s="275"/>
      <c r="M242" s="275"/>
      <c r="N242" s="275"/>
      <c r="O242" s="275"/>
      <c r="P242" s="275"/>
      <c r="Q242" s="275"/>
      <c r="R242" s="275"/>
      <c r="S242" s="275"/>
      <c r="T242" s="275"/>
      <c r="U242" s="275"/>
      <c r="V242" s="275"/>
      <c r="W242" s="275"/>
      <c r="X242" s="275"/>
      <c r="Y242" s="275"/>
      <c r="Z242" s="275"/>
    </row>
    <row r="243" spans="1:26" ht="18" customHeight="1" outlineLevel="1">
      <c r="A243" s="329"/>
      <c r="B243" s="294" t="s">
        <v>1241</v>
      </c>
      <c r="C243" s="295"/>
      <c r="D243" s="296">
        <v>1</v>
      </c>
      <c r="E243" s="297" t="s">
        <v>421</v>
      </c>
      <c r="F243" s="298"/>
      <c r="G243" s="299"/>
      <c r="H243" s="299">
        <f t="shared" si="30"/>
        <v>0</v>
      </c>
      <c r="I243" s="298">
        <f t="shared" si="31"/>
        <v>0</v>
      </c>
      <c r="J243" s="298"/>
      <c r="K243" s="275"/>
      <c r="L243" s="275"/>
      <c r="M243" s="275"/>
      <c r="N243" s="275"/>
      <c r="O243" s="275"/>
      <c r="P243" s="275"/>
      <c r="Q243" s="275"/>
      <c r="R243" s="275"/>
      <c r="S243" s="275"/>
      <c r="T243" s="275"/>
      <c r="U243" s="275"/>
      <c r="V243" s="275"/>
      <c r="W243" s="275"/>
      <c r="X243" s="275"/>
      <c r="Y243" s="275"/>
      <c r="Z243" s="275"/>
    </row>
    <row r="244" spans="1:26" ht="18" customHeight="1" outlineLevel="1">
      <c r="A244" s="329"/>
      <c r="B244" s="294" t="s">
        <v>1242</v>
      </c>
      <c r="C244" s="295"/>
      <c r="D244" s="296">
        <v>1</v>
      </c>
      <c r="E244" s="297" t="s">
        <v>421</v>
      </c>
      <c r="F244" s="298"/>
      <c r="G244" s="299"/>
      <c r="H244" s="299">
        <f t="shared" si="30"/>
        <v>0</v>
      </c>
      <c r="I244" s="298">
        <f t="shared" si="31"/>
        <v>0</v>
      </c>
      <c r="J244" s="298"/>
      <c r="K244" s="275"/>
      <c r="L244" s="275"/>
      <c r="M244" s="275"/>
      <c r="N244" s="275"/>
      <c r="O244" s="275"/>
      <c r="P244" s="275"/>
      <c r="Q244" s="275"/>
      <c r="R244" s="275"/>
      <c r="S244" s="275"/>
      <c r="T244" s="275"/>
      <c r="U244" s="275"/>
      <c r="V244" s="275"/>
      <c r="W244" s="275"/>
      <c r="X244" s="275"/>
      <c r="Y244" s="275"/>
      <c r="Z244" s="275"/>
    </row>
    <row r="245" spans="1:26" ht="18" customHeight="1" outlineLevel="1">
      <c r="A245" s="329"/>
      <c r="B245" s="294" t="s">
        <v>1243</v>
      </c>
      <c r="C245" s="295"/>
      <c r="D245" s="296">
        <v>1</v>
      </c>
      <c r="E245" s="297" t="s">
        <v>421</v>
      </c>
      <c r="F245" s="298"/>
      <c r="G245" s="299"/>
      <c r="H245" s="299">
        <f t="shared" si="30"/>
        <v>0</v>
      </c>
      <c r="I245" s="298">
        <f t="shared" si="31"/>
        <v>0</v>
      </c>
      <c r="J245" s="298"/>
      <c r="K245" s="275"/>
      <c r="L245" s="275"/>
      <c r="M245" s="275"/>
      <c r="N245" s="275"/>
      <c r="O245" s="275"/>
      <c r="P245" s="275"/>
      <c r="Q245" s="275"/>
      <c r="R245" s="275"/>
      <c r="S245" s="275"/>
      <c r="T245" s="275"/>
      <c r="U245" s="275"/>
      <c r="V245" s="275"/>
      <c r="W245" s="275"/>
      <c r="X245" s="275"/>
      <c r="Y245" s="275"/>
      <c r="Z245" s="275"/>
    </row>
    <row r="246" spans="1:26" ht="18" customHeight="1" outlineLevel="1">
      <c r="A246" s="329"/>
      <c r="B246" s="294" t="s">
        <v>1244</v>
      </c>
      <c r="C246" s="295"/>
      <c r="D246" s="296">
        <v>1</v>
      </c>
      <c r="E246" s="297" t="s">
        <v>421</v>
      </c>
      <c r="F246" s="298"/>
      <c r="G246" s="299"/>
      <c r="H246" s="299">
        <f t="shared" si="30"/>
        <v>0</v>
      </c>
      <c r="I246" s="298">
        <f t="shared" si="31"/>
        <v>0</v>
      </c>
      <c r="J246" s="298"/>
      <c r="K246" s="275"/>
      <c r="L246" s="275"/>
      <c r="M246" s="275"/>
      <c r="N246" s="275"/>
      <c r="O246" s="275"/>
      <c r="P246" s="275"/>
      <c r="Q246" s="275"/>
      <c r="R246" s="275"/>
      <c r="S246" s="275"/>
      <c r="T246" s="275"/>
      <c r="U246" s="275"/>
      <c r="V246" s="275"/>
      <c r="W246" s="275"/>
      <c r="X246" s="275"/>
      <c r="Y246" s="275"/>
      <c r="Z246" s="275"/>
    </row>
    <row r="247" spans="1:26" ht="18" customHeight="1">
      <c r="A247" s="286">
        <v>14</v>
      </c>
      <c r="B247" s="287" t="s">
        <v>1245</v>
      </c>
      <c r="C247" s="305"/>
      <c r="D247" s="306"/>
      <c r="E247" s="307"/>
      <c r="F247" s="308"/>
      <c r="G247" s="309"/>
      <c r="H247" s="309"/>
      <c r="I247" s="308"/>
      <c r="J247" s="308"/>
      <c r="K247" s="275"/>
      <c r="L247" s="275"/>
      <c r="M247" s="275"/>
      <c r="N247" s="275"/>
      <c r="O247" s="275"/>
      <c r="P247" s="275"/>
      <c r="Q247" s="275"/>
      <c r="R247" s="275"/>
      <c r="S247" s="275"/>
      <c r="T247" s="275"/>
      <c r="U247" s="275"/>
      <c r="V247" s="275"/>
      <c r="W247" s="275"/>
      <c r="X247" s="275"/>
      <c r="Y247" s="275"/>
      <c r="Z247" s="275"/>
    </row>
    <row r="248" spans="1:26" ht="18" customHeight="1" outlineLevel="1">
      <c r="A248" s="329"/>
      <c r="B248" s="294" t="s">
        <v>1246</v>
      </c>
      <c r="C248" s="295"/>
      <c r="D248" s="296">
        <v>1</v>
      </c>
      <c r="E248" s="297" t="s">
        <v>280</v>
      </c>
      <c r="F248" s="298"/>
      <c r="G248" s="299"/>
      <c r="H248" s="299">
        <f t="shared" ref="H248:H261" si="32">F248+G248</f>
        <v>0</v>
      </c>
      <c r="I248" s="298">
        <f t="shared" ref="I248:I261" si="33">H248*D248</f>
        <v>0</v>
      </c>
      <c r="J248" s="298"/>
      <c r="K248" s="275"/>
      <c r="L248" s="275"/>
      <c r="M248" s="275"/>
      <c r="N248" s="275"/>
      <c r="O248" s="275"/>
      <c r="P248" s="275"/>
      <c r="Q248" s="275"/>
      <c r="R248" s="275"/>
      <c r="S248" s="275"/>
      <c r="T248" s="275"/>
      <c r="U248" s="275"/>
      <c r="V248" s="275"/>
      <c r="W248" s="275"/>
      <c r="X248" s="275"/>
      <c r="Y248" s="275"/>
      <c r="Z248" s="275"/>
    </row>
    <row r="249" spans="1:26" ht="18" customHeight="1" outlineLevel="1">
      <c r="A249" s="329"/>
      <c r="B249" s="294" t="s">
        <v>1247</v>
      </c>
      <c r="C249" s="295"/>
      <c r="D249" s="296">
        <v>1</v>
      </c>
      <c r="E249" s="297" t="s">
        <v>280</v>
      </c>
      <c r="F249" s="298"/>
      <c r="G249" s="299"/>
      <c r="H249" s="299">
        <f t="shared" si="32"/>
        <v>0</v>
      </c>
      <c r="I249" s="298">
        <f t="shared" si="33"/>
        <v>0</v>
      </c>
      <c r="J249" s="298"/>
      <c r="K249" s="275"/>
      <c r="L249" s="275"/>
      <c r="M249" s="275"/>
      <c r="N249" s="275"/>
      <c r="O249" s="275"/>
      <c r="P249" s="275"/>
      <c r="Q249" s="275"/>
      <c r="R249" s="275"/>
      <c r="S249" s="275"/>
      <c r="T249" s="275"/>
      <c r="U249" s="275"/>
      <c r="V249" s="275"/>
      <c r="W249" s="275"/>
      <c r="X249" s="275"/>
      <c r="Y249" s="275"/>
      <c r="Z249" s="275"/>
    </row>
    <row r="250" spans="1:26" ht="18" customHeight="1" outlineLevel="1">
      <c r="A250" s="329"/>
      <c r="B250" s="294" t="s">
        <v>1248</v>
      </c>
      <c r="C250" s="295"/>
      <c r="D250" s="296">
        <v>1</v>
      </c>
      <c r="E250" s="297" t="s">
        <v>280</v>
      </c>
      <c r="F250" s="298"/>
      <c r="G250" s="299"/>
      <c r="H250" s="299">
        <f t="shared" si="32"/>
        <v>0</v>
      </c>
      <c r="I250" s="298">
        <f t="shared" si="33"/>
        <v>0</v>
      </c>
      <c r="J250" s="298"/>
      <c r="K250" s="275"/>
      <c r="L250" s="275"/>
      <c r="M250" s="275"/>
      <c r="N250" s="275"/>
      <c r="O250" s="275"/>
      <c r="P250" s="275"/>
      <c r="Q250" s="275"/>
      <c r="R250" s="275"/>
      <c r="S250" s="275"/>
      <c r="T250" s="275"/>
      <c r="U250" s="275"/>
      <c r="V250" s="275"/>
      <c r="W250" s="275"/>
      <c r="X250" s="275"/>
      <c r="Y250" s="275"/>
      <c r="Z250" s="275"/>
    </row>
    <row r="251" spans="1:26" ht="18" customHeight="1" outlineLevel="1">
      <c r="A251" s="329"/>
      <c r="B251" s="294" t="s">
        <v>1248</v>
      </c>
      <c r="C251" s="295"/>
      <c r="D251" s="296">
        <v>1</v>
      </c>
      <c r="E251" s="297" t="s">
        <v>280</v>
      </c>
      <c r="F251" s="298"/>
      <c r="G251" s="299"/>
      <c r="H251" s="299">
        <f t="shared" si="32"/>
        <v>0</v>
      </c>
      <c r="I251" s="298">
        <f t="shared" si="33"/>
        <v>0</v>
      </c>
      <c r="J251" s="298"/>
      <c r="K251" s="275"/>
      <c r="L251" s="275"/>
      <c r="M251" s="275"/>
      <c r="N251" s="275"/>
      <c r="O251" s="275"/>
      <c r="P251" s="275"/>
      <c r="Q251" s="275"/>
      <c r="R251" s="275"/>
      <c r="S251" s="275"/>
      <c r="T251" s="275"/>
      <c r="U251" s="275"/>
      <c r="V251" s="275"/>
      <c r="W251" s="275"/>
      <c r="X251" s="275"/>
      <c r="Y251" s="275"/>
      <c r="Z251" s="275"/>
    </row>
    <row r="252" spans="1:26" ht="18" customHeight="1" outlineLevel="1">
      <c r="A252" s="329"/>
      <c r="B252" s="294" t="s">
        <v>1249</v>
      </c>
      <c r="C252" s="295"/>
      <c r="D252" s="296">
        <v>1</v>
      </c>
      <c r="E252" s="297" t="s">
        <v>280</v>
      </c>
      <c r="F252" s="298"/>
      <c r="G252" s="299"/>
      <c r="H252" s="299">
        <f t="shared" si="32"/>
        <v>0</v>
      </c>
      <c r="I252" s="298">
        <f t="shared" si="33"/>
        <v>0</v>
      </c>
      <c r="J252" s="298"/>
      <c r="K252" s="275"/>
      <c r="L252" s="275"/>
      <c r="M252" s="275"/>
      <c r="N252" s="275"/>
      <c r="O252" s="275"/>
      <c r="P252" s="275"/>
      <c r="Q252" s="275"/>
      <c r="R252" s="275"/>
      <c r="S252" s="275"/>
      <c r="T252" s="275"/>
      <c r="U252" s="275"/>
      <c r="V252" s="275"/>
      <c r="W252" s="275"/>
      <c r="X252" s="275"/>
      <c r="Y252" s="275"/>
      <c r="Z252" s="275"/>
    </row>
    <row r="253" spans="1:26" ht="18" customHeight="1" outlineLevel="1">
      <c r="A253" s="329"/>
      <c r="B253" s="294" t="s">
        <v>1250</v>
      </c>
      <c r="C253" s="295"/>
      <c r="D253" s="296">
        <v>1</v>
      </c>
      <c r="E253" s="297" t="s">
        <v>280</v>
      </c>
      <c r="F253" s="298"/>
      <c r="G253" s="299"/>
      <c r="H253" s="299">
        <f t="shared" si="32"/>
        <v>0</v>
      </c>
      <c r="I253" s="298">
        <f t="shared" si="33"/>
        <v>0</v>
      </c>
      <c r="J253" s="298"/>
      <c r="K253" s="275"/>
      <c r="L253" s="275"/>
      <c r="M253" s="275"/>
      <c r="N253" s="275"/>
      <c r="O253" s="275"/>
      <c r="P253" s="275"/>
      <c r="Q253" s="275"/>
      <c r="R253" s="275"/>
      <c r="S253" s="275"/>
      <c r="T253" s="275"/>
      <c r="U253" s="275"/>
      <c r="V253" s="275"/>
      <c r="W253" s="275"/>
      <c r="X253" s="275"/>
      <c r="Y253" s="275"/>
      <c r="Z253" s="275"/>
    </row>
    <row r="254" spans="1:26" ht="18" customHeight="1" outlineLevel="1">
      <c r="A254" s="329"/>
      <c r="B254" s="294" t="s">
        <v>1251</v>
      </c>
      <c r="C254" s="295"/>
      <c r="D254" s="296">
        <v>1</v>
      </c>
      <c r="E254" s="297" t="s">
        <v>280</v>
      </c>
      <c r="F254" s="298"/>
      <c r="G254" s="299"/>
      <c r="H254" s="299">
        <f t="shared" si="32"/>
        <v>0</v>
      </c>
      <c r="I254" s="298">
        <f t="shared" si="33"/>
        <v>0</v>
      </c>
      <c r="J254" s="298"/>
      <c r="K254" s="275"/>
      <c r="L254" s="275"/>
      <c r="M254" s="275"/>
      <c r="N254" s="275"/>
      <c r="O254" s="275"/>
      <c r="P254" s="275"/>
      <c r="Q254" s="275"/>
      <c r="R254" s="275"/>
      <c r="S254" s="275"/>
      <c r="T254" s="275"/>
      <c r="U254" s="275"/>
      <c r="V254" s="275"/>
      <c r="W254" s="275"/>
      <c r="X254" s="275"/>
      <c r="Y254" s="275"/>
      <c r="Z254" s="275"/>
    </row>
    <row r="255" spans="1:26" ht="18" customHeight="1" outlineLevel="1">
      <c r="A255" s="329"/>
      <c r="B255" s="294" t="s">
        <v>1252</v>
      </c>
      <c r="C255" s="295"/>
      <c r="D255" s="296">
        <v>1</v>
      </c>
      <c r="E255" s="297" t="s">
        <v>280</v>
      </c>
      <c r="F255" s="298"/>
      <c r="G255" s="299"/>
      <c r="H255" s="299">
        <f t="shared" si="32"/>
        <v>0</v>
      </c>
      <c r="I255" s="298">
        <f t="shared" si="33"/>
        <v>0</v>
      </c>
      <c r="J255" s="298"/>
      <c r="K255" s="275"/>
      <c r="L255" s="275"/>
      <c r="M255" s="275"/>
      <c r="N255" s="275"/>
      <c r="O255" s="275"/>
      <c r="P255" s="275"/>
      <c r="Q255" s="275"/>
      <c r="R255" s="275"/>
      <c r="S255" s="275"/>
      <c r="T255" s="275"/>
      <c r="U255" s="275"/>
      <c r="V255" s="275"/>
      <c r="W255" s="275"/>
      <c r="X255" s="275"/>
      <c r="Y255" s="275"/>
      <c r="Z255" s="275"/>
    </row>
    <row r="256" spans="1:26" ht="18" customHeight="1" outlineLevel="1">
      <c r="A256" s="329"/>
      <c r="B256" s="294" t="s">
        <v>1253</v>
      </c>
      <c r="C256" s="295"/>
      <c r="D256" s="296">
        <v>1</v>
      </c>
      <c r="E256" s="297" t="s">
        <v>280</v>
      </c>
      <c r="F256" s="298"/>
      <c r="G256" s="299"/>
      <c r="H256" s="299">
        <f t="shared" si="32"/>
        <v>0</v>
      </c>
      <c r="I256" s="298">
        <f t="shared" si="33"/>
        <v>0</v>
      </c>
      <c r="J256" s="298"/>
      <c r="K256" s="275"/>
      <c r="L256" s="275"/>
      <c r="M256" s="275"/>
      <c r="N256" s="275"/>
      <c r="O256" s="275"/>
      <c r="P256" s="275"/>
      <c r="Q256" s="275"/>
      <c r="R256" s="275"/>
      <c r="S256" s="275"/>
      <c r="T256" s="275"/>
      <c r="U256" s="275"/>
      <c r="V256" s="275"/>
      <c r="W256" s="275"/>
      <c r="X256" s="275"/>
      <c r="Y256" s="275"/>
      <c r="Z256" s="275"/>
    </row>
    <row r="257" spans="1:26" ht="18" customHeight="1" outlineLevel="1">
      <c r="A257" s="329"/>
      <c r="B257" s="294" t="s">
        <v>1254</v>
      </c>
      <c r="C257" s="295"/>
      <c r="D257" s="296">
        <v>1</v>
      </c>
      <c r="E257" s="297" t="s">
        <v>280</v>
      </c>
      <c r="F257" s="298"/>
      <c r="G257" s="299"/>
      <c r="H257" s="299">
        <f t="shared" si="32"/>
        <v>0</v>
      </c>
      <c r="I257" s="298">
        <f t="shared" si="33"/>
        <v>0</v>
      </c>
      <c r="J257" s="298"/>
      <c r="K257" s="275"/>
      <c r="L257" s="275"/>
      <c r="M257" s="275"/>
      <c r="N257" s="275"/>
      <c r="O257" s="275"/>
      <c r="P257" s="275"/>
      <c r="Q257" s="275"/>
      <c r="R257" s="275"/>
      <c r="S257" s="275"/>
      <c r="T257" s="275"/>
      <c r="U257" s="275"/>
      <c r="V257" s="275"/>
      <c r="W257" s="275"/>
      <c r="X257" s="275"/>
      <c r="Y257" s="275"/>
      <c r="Z257" s="275"/>
    </row>
    <row r="258" spans="1:26" ht="18" customHeight="1" outlineLevel="1">
      <c r="A258" s="329"/>
      <c r="B258" s="294" t="s">
        <v>1255</v>
      </c>
      <c r="C258" s="295"/>
      <c r="D258" s="296">
        <v>1</v>
      </c>
      <c r="E258" s="297" t="s">
        <v>280</v>
      </c>
      <c r="F258" s="298"/>
      <c r="G258" s="299"/>
      <c r="H258" s="299">
        <f t="shared" si="32"/>
        <v>0</v>
      </c>
      <c r="I258" s="298">
        <f t="shared" si="33"/>
        <v>0</v>
      </c>
      <c r="J258" s="298"/>
      <c r="K258" s="275"/>
      <c r="L258" s="275"/>
      <c r="M258" s="275"/>
      <c r="N258" s="275"/>
      <c r="O258" s="275"/>
      <c r="P258" s="275"/>
      <c r="Q258" s="275"/>
      <c r="R258" s="275"/>
      <c r="S258" s="275"/>
      <c r="T258" s="275"/>
      <c r="U258" s="275"/>
      <c r="V258" s="275"/>
      <c r="W258" s="275"/>
      <c r="X258" s="275"/>
      <c r="Y258" s="275"/>
      <c r="Z258" s="275"/>
    </row>
    <row r="259" spans="1:26" ht="18" customHeight="1" outlineLevel="1">
      <c r="A259" s="329"/>
      <c r="B259" s="294" t="s">
        <v>1256</v>
      </c>
      <c r="C259" s="295"/>
      <c r="D259" s="296">
        <v>1</v>
      </c>
      <c r="E259" s="297" t="s">
        <v>280</v>
      </c>
      <c r="F259" s="298"/>
      <c r="G259" s="299"/>
      <c r="H259" s="299">
        <f t="shared" si="32"/>
        <v>0</v>
      </c>
      <c r="I259" s="298">
        <f t="shared" si="33"/>
        <v>0</v>
      </c>
      <c r="J259" s="298"/>
      <c r="K259" s="275"/>
      <c r="L259" s="275"/>
      <c r="M259" s="275"/>
      <c r="N259" s="275"/>
      <c r="O259" s="275"/>
      <c r="P259" s="275"/>
      <c r="Q259" s="275"/>
      <c r="R259" s="275"/>
      <c r="S259" s="275"/>
      <c r="T259" s="275"/>
      <c r="U259" s="275"/>
      <c r="V259" s="275"/>
      <c r="W259" s="275"/>
      <c r="X259" s="275"/>
      <c r="Y259" s="275"/>
      <c r="Z259" s="275"/>
    </row>
    <row r="260" spans="1:26" ht="18" customHeight="1" outlineLevel="1">
      <c r="A260" s="329"/>
      <c r="B260" s="294" t="s">
        <v>1257</v>
      </c>
      <c r="C260" s="295"/>
      <c r="D260" s="296">
        <v>1</v>
      </c>
      <c r="E260" s="297" t="s">
        <v>280</v>
      </c>
      <c r="F260" s="298"/>
      <c r="G260" s="299"/>
      <c r="H260" s="299">
        <f t="shared" si="32"/>
        <v>0</v>
      </c>
      <c r="I260" s="298">
        <f t="shared" si="33"/>
        <v>0</v>
      </c>
      <c r="J260" s="298"/>
      <c r="K260" s="275"/>
      <c r="L260" s="275"/>
      <c r="M260" s="275"/>
      <c r="N260" s="275"/>
      <c r="O260" s="275"/>
      <c r="P260" s="275"/>
      <c r="Q260" s="275"/>
      <c r="R260" s="275"/>
      <c r="S260" s="275"/>
      <c r="T260" s="275"/>
      <c r="U260" s="275"/>
      <c r="V260" s="275"/>
      <c r="W260" s="275"/>
      <c r="X260" s="275"/>
      <c r="Y260" s="275"/>
      <c r="Z260" s="275"/>
    </row>
    <row r="261" spans="1:26" ht="18" customHeight="1" outlineLevel="1">
      <c r="A261" s="329"/>
      <c r="B261" s="294" t="s">
        <v>1258</v>
      </c>
      <c r="C261" s="295"/>
      <c r="D261" s="296">
        <v>1</v>
      </c>
      <c r="E261" s="297" t="s">
        <v>280</v>
      </c>
      <c r="F261" s="298"/>
      <c r="G261" s="299"/>
      <c r="H261" s="299">
        <f t="shared" si="32"/>
        <v>0</v>
      </c>
      <c r="I261" s="298">
        <f t="shared" si="33"/>
        <v>0</v>
      </c>
      <c r="J261" s="298"/>
      <c r="K261" s="275"/>
      <c r="L261" s="275"/>
      <c r="M261" s="275"/>
      <c r="N261" s="275"/>
      <c r="O261" s="275"/>
      <c r="P261" s="275"/>
      <c r="Q261" s="275"/>
      <c r="R261" s="275"/>
      <c r="S261" s="275"/>
      <c r="T261" s="275"/>
      <c r="U261" s="275"/>
      <c r="V261" s="275"/>
      <c r="W261" s="275"/>
      <c r="X261" s="275"/>
      <c r="Y261" s="275"/>
      <c r="Z261" s="275"/>
    </row>
    <row r="262" spans="1:26" ht="18" customHeight="1">
      <c r="A262" s="286">
        <v>15</v>
      </c>
      <c r="B262" s="287" t="s">
        <v>1259</v>
      </c>
      <c r="C262" s="305"/>
      <c r="D262" s="306"/>
      <c r="E262" s="307"/>
      <c r="F262" s="308"/>
      <c r="G262" s="309"/>
      <c r="H262" s="309"/>
      <c r="I262" s="308"/>
      <c r="J262" s="308"/>
      <c r="K262" s="275"/>
      <c r="L262" s="275"/>
      <c r="M262" s="275"/>
      <c r="N262" s="275"/>
      <c r="O262" s="275"/>
      <c r="P262" s="275"/>
      <c r="Q262" s="275"/>
      <c r="R262" s="275"/>
      <c r="S262" s="275"/>
      <c r="T262" s="275"/>
      <c r="U262" s="275"/>
      <c r="V262" s="275"/>
      <c r="W262" s="275"/>
      <c r="X262" s="275"/>
      <c r="Y262" s="275"/>
      <c r="Z262" s="275"/>
    </row>
    <row r="263" spans="1:26" ht="18" customHeight="1" outlineLevel="1">
      <c r="A263" s="329"/>
      <c r="B263" s="294" t="s">
        <v>1260</v>
      </c>
      <c r="C263" s="295"/>
      <c r="D263" s="296">
        <v>1</v>
      </c>
      <c r="E263" s="297" t="s">
        <v>280</v>
      </c>
      <c r="F263" s="298"/>
      <c r="G263" s="299"/>
      <c r="H263" s="299">
        <f t="shared" ref="H263:H292" si="34">F263+G263</f>
        <v>0</v>
      </c>
      <c r="I263" s="298">
        <f t="shared" ref="I263:I292" si="35">H263*D263</f>
        <v>0</v>
      </c>
      <c r="J263" s="298"/>
      <c r="K263" s="275"/>
      <c r="L263" s="275"/>
      <c r="M263" s="275"/>
      <c r="N263" s="275"/>
      <c r="O263" s="275"/>
      <c r="P263" s="275"/>
      <c r="Q263" s="275"/>
      <c r="R263" s="275"/>
      <c r="S263" s="275"/>
      <c r="T263" s="275"/>
      <c r="U263" s="275"/>
      <c r="V263" s="275"/>
      <c r="W263" s="275"/>
      <c r="X263" s="275"/>
      <c r="Y263" s="275"/>
      <c r="Z263" s="275"/>
    </row>
    <row r="264" spans="1:26" ht="18" customHeight="1" outlineLevel="1">
      <c r="A264" s="329"/>
      <c r="B264" s="294" t="s">
        <v>1261</v>
      </c>
      <c r="C264" s="295"/>
      <c r="D264" s="296">
        <v>1</v>
      </c>
      <c r="E264" s="297" t="s">
        <v>280</v>
      </c>
      <c r="F264" s="298"/>
      <c r="G264" s="299"/>
      <c r="H264" s="299">
        <f t="shared" si="34"/>
        <v>0</v>
      </c>
      <c r="I264" s="298">
        <f t="shared" si="35"/>
        <v>0</v>
      </c>
      <c r="J264" s="298"/>
      <c r="K264" s="275"/>
      <c r="L264" s="275"/>
      <c r="M264" s="275"/>
      <c r="N264" s="275"/>
      <c r="O264" s="275"/>
      <c r="P264" s="275"/>
      <c r="Q264" s="275"/>
      <c r="R264" s="275"/>
      <c r="S264" s="275"/>
      <c r="T264" s="275"/>
      <c r="U264" s="275"/>
      <c r="V264" s="275"/>
      <c r="W264" s="275"/>
      <c r="X264" s="275"/>
      <c r="Y264" s="275"/>
      <c r="Z264" s="275"/>
    </row>
    <row r="265" spans="1:26" ht="18" customHeight="1" outlineLevel="1">
      <c r="A265" s="329"/>
      <c r="B265" s="294" t="s">
        <v>1262</v>
      </c>
      <c r="C265" s="295"/>
      <c r="D265" s="296">
        <v>1</v>
      </c>
      <c r="E265" s="297" t="s">
        <v>280</v>
      </c>
      <c r="F265" s="298"/>
      <c r="G265" s="299"/>
      <c r="H265" s="299">
        <f t="shared" si="34"/>
        <v>0</v>
      </c>
      <c r="I265" s="298">
        <f t="shared" si="35"/>
        <v>0</v>
      </c>
      <c r="J265" s="298"/>
      <c r="K265" s="275"/>
      <c r="L265" s="275"/>
      <c r="M265" s="275"/>
      <c r="N265" s="275"/>
      <c r="O265" s="275"/>
      <c r="P265" s="275"/>
      <c r="Q265" s="275"/>
      <c r="R265" s="275"/>
      <c r="S265" s="275"/>
      <c r="T265" s="275"/>
      <c r="U265" s="275"/>
      <c r="V265" s="275"/>
      <c r="W265" s="275"/>
      <c r="X265" s="275"/>
      <c r="Y265" s="275"/>
      <c r="Z265" s="275"/>
    </row>
    <row r="266" spans="1:26" ht="18" customHeight="1" outlineLevel="1">
      <c r="A266" s="329"/>
      <c r="B266" s="294" t="s">
        <v>1263</v>
      </c>
      <c r="C266" s="295"/>
      <c r="D266" s="296">
        <v>1</v>
      </c>
      <c r="E266" s="297" t="s">
        <v>280</v>
      </c>
      <c r="F266" s="298"/>
      <c r="G266" s="299"/>
      <c r="H266" s="299">
        <f t="shared" si="34"/>
        <v>0</v>
      </c>
      <c r="I266" s="298">
        <f t="shared" si="35"/>
        <v>0</v>
      </c>
      <c r="J266" s="298"/>
      <c r="K266" s="275"/>
      <c r="L266" s="275"/>
      <c r="M266" s="275"/>
      <c r="N266" s="275"/>
      <c r="O266" s="275"/>
      <c r="P266" s="275"/>
      <c r="Q266" s="275"/>
      <c r="R266" s="275"/>
      <c r="S266" s="275"/>
      <c r="T266" s="275"/>
      <c r="U266" s="275"/>
      <c r="V266" s="275"/>
      <c r="W266" s="275"/>
      <c r="X266" s="275"/>
      <c r="Y266" s="275"/>
      <c r="Z266" s="275"/>
    </row>
    <row r="267" spans="1:26" ht="18" customHeight="1" outlineLevel="1">
      <c r="A267" s="329"/>
      <c r="B267" s="294" t="s">
        <v>1264</v>
      </c>
      <c r="C267" s="295"/>
      <c r="D267" s="296">
        <v>1</v>
      </c>
      <c r="E267" s="297" t="s">
        <v>280</v>
      </c>
      <c r="F267" s="298"/>
      <c r="G267" s="299"/>
      <c r="H267" s="299">
        <f t="shared" si="34"/>
        <v>0</v>
      </c>
      <c r="I267" s="298">
        <f t="shared" si="35"/>
        <v>0</v>
      </c>
      <c r="J267" s="298"/>
      <c r="K267" s="275"/>
      <c r="L267" s="275"/>
      <c r="M267" s="275"/>
      <c r="N267" s="275"/>
      <c r="O267" s="275"/>
      <c r="P267" s="275"/>
      <c r="Q267" s="275"/>
      <c r="R267" s="275"/>
      <c r="S267" s="275"/>
      <c r="T267" s="275"/>
      <c r="U267" s="275"/>
      <c r="V267" s="275"/>
      <c r="W267" s="275"/>
      <c r="X267" s="275"/>
      <c r="Y267" s="275"/>
      <c r="Z267" s="275"/>
    </row>
    <row r="268" spans="1:26" ht="18" customHeight="1" outlineLevel="1">
      <c r="A268" s="329"/>
      <c r="B268" s="294" t="s">
        <v>1265</v>
      </c>
      <c r="C268" s="295"/>
      <c r="D268" s="296">
        <v>1</v>
      </c>
      <c r="E268" s="297" t="s">
        <v>280</v>
      </c>
      <c r="F268" s="298"/>
      <c r="G268" s="299"/>
      <c r="H268" s="299">
        <f t="shared" si="34"/>
        <v>0</v>
      </c>
      <c r="I268" s="298">
        <f t="shared" si="35"/>
        <v>0</v>
      </c>
      <c r="J268" s="298"/>
      <c r="K268" s="275"/>
      <c r="L268" s="275"/>
      <c r="M268" s="275"/>
      <c r="N268" s="275"/>
      <c r="O268" s="275"/>
      <c r="P268" s="275"/>
      <c r="Q268" s="275"/>
      <c r="R268" s="275"/>
      <c r="S268" s="275"/>
      <c r="T268" s="275"/>
      <c r="U268" s="275"/>
      <c r="V268" s="275"/>
      <c r="W268" s="275"/>
      <c r="X268" s="275"/>
      <c r="Y268" s="275"/>
      <c r="Z268" s="275"/>
    </row>
    <row r="269" spans="1:26" ht="18" customHeight="1" outlineLevel="1">
      <c r="A269" s="329"/>
      <c r="B269" s="294" t="s">
        <v>1266</v>
      </c>
      <c r="C269" s="295"/>
      <c r="D269" s="296">
        <v>1</v>
      </c>
      <c r="E269" s="297" t="s">
        <v>280</v>
      </c>
      <c r="F269" s="298"/>
      <c r="G269" s="299"/>
      <c r="H269" s="299">
        <f t="shared" si="34"/>
        <v>0</v>
      </c>
      <c r="I269" s="298">
        <f t="shared" si="35"/>
        <v>0</v>
      </c>
      <c r="J269" s="298"/>
      <c r="K269" s="275"/>
      <c r="L269" s="275"/>
      <c r="M269" s="275"/>
      <c r="N269" s="275"/>
      <c r="O269" s="275"/>
      <c r="P269" s="275"/>
      <c r="Q269" s="275"/>
      <c r="R269" s="275"/>
      <c r="S269" s="275"/>
      <c r="T269" s="275"/>
      <c r="U269" s="275"/>
      <c r="V269" s="275"/>
      <c r="W269" s="275"/>
      <c r="X269" s="275"/>
      <c r="Y269" s="275"/>
      <c r="Z269" s="275"/>
    </row>
    <row r="270" spans="1:26" ht="18" customHeight="1" outlineLevel="1">
      <c r="A270" s="329"/>
      <c r="B270" s="294" t="s">
        <v>1267</v>
      </c>
      <c r="C270" s="295"/>
      <c r="D270" s="296">
        <v>1</v>
      </c>
      <c r="E270" s="297" t="s">
        <v>280</v>
      </c>
      <c r="F270" s="298"/>
      <c r="G270" s="299"/>
      <c r="H270" s="299">
        <f t="shared" si="34"/>
        <v>0</v>
      </c>
      <c r="I270" s="298">
        <f t="shared" si="35"/>
        <v>0</v>
      </c>
      <c r="J270" s="298"/>
      <c r="K270" s="275"/>
      <c r="L270" s="275"/>
      <c r="M270" s="275"/>
      <c r="N270" s="275"/>
      <c r="O270" s="275"/>
      <c r="P270" s="275"/>
      <c r="Q270" s="275"/>
      <c r="R270" s="275"/>
      <c r="S270" s="275"/>
      <c r="T270" s="275"/>
      <c r="U270" s="275"/>
      <c r="V270" s="275"/>
      <c r="W270" s="275"/>
      <c r="X270" s="275"/>
      <c r="Y270" s="275"/>
      <c r="Z270" s="275"/>
    </row>
    <row r="271" spans="1:26" ht="18" customHeight="1" outlineLevel="1">
      <c r="A271" s="329"/>
      <c r="B271" s="294" t="s">
        <v>1268</v>
      </c>
      <c r="C271" s="295"/>
      <c r="D271" s="296">
        <v>1</v>
      </c>
      <c r="E271" s="297" t="s">
        <v>280</v>
      </c>
      <c r="F271" s="298"/>
      <c r="G271" s="299"/>
      <c r="H271" s="299">
        <f t="shared" si="34"/>
        <v>0</v>
      </c>
      <c r="I271" s="298">
        <f t="shared" si="35"/>
        <v>0</v>
      </c>
      <c r="J271" s="298"/>
      <c r="K271" s="275"/>
      <c r="L271" s="275"/>
      <c r="M271" s="275"/>
      <c r="N271" s="275"/>
      <c r="O271" s="275"/>
      <c r="P271" s="275"/>
      <c r="Q271" s="275"/>
      <c r="R271" s="275"/>
      <c r="S271" s="275"/>
      <c r="T271" s="275"/>
      <c r="U271" s="275"/>
      <c r="V271" s="275"/>
      <c r="W271" s="275"/>
      <c r="X271" s="275"/>
      <c r="Y271" s="275"/>
      <c r="Z271" s="275"/>
    </row>
    <row r="272" spans="1:26" ht="18" customHeight="1" outlineLevel="1">
      <c r="A272" s="329"/>
      <c r="B272" s="294" t="s">
        <v>1269</v>
      </c>
      <c r="C272" s="295"/>
      <c r="D272" s="296">
        <v>1</v>
      </c>
      <c r="E272" s="297" t="s">
        <v>280</v>
      </c>
      <c r="F272" s="298"/>
      <c r="G272" s="299"/>
      <c r="H272" s="299">
        <f t="shared" si="34"/>
        <v>0</v>
      </c>
      <c r="I272" s="298">
        <f t="shared" si="35"/>
        <v>0</v>
      </c>
      <c r="J272" s="298"/>
      <c r="K272" s="275"/>
      <c r="L272" s="275"/>
      <c r="M272" s="275"/>
      <c r="N272" s="275"/>
      <c r="O272" s="275"/>
      <c r="P272" s="275"/>
      <c r="Q272" s="275"/>
      <c r="R272" s="275"/>
      <c r="S272" s="275"/>
      <c r="T272" s="275"/>
      <c r="U272" s="275"/>
      <c r="V272" s="275"/>
      <c r="W272" s="275"/>
      <c r="X272" s="275"/>
      <c r="Y272" s="275"/>
      <c r="Z272" s="275"/>
    </row>
    <row r="273" spans="1:26" ht="18" customHeight="1" outlineLevel="1">
      <c r="A273" s="329"/>
      <c r="B273" s="294" t="s">
        <v>1270</v>
      </c>
      <c r="C273" s="295"/>
      <c r="D273" s="296">
        <v>1</v>
      </c>
      <c r="E273" s="297" t="s">
        <v>280</v>
      </c>
      <c r="F273" s="298"/>
      <c r="G273" s="299"/>
      <c r="H273" s="299">
        <f t="shared" si="34"/>
        <v>0</v>
      </c>
      <c r="I273" s="298">
        <f t="shared" si="35"/>
        <v>0</v>
      </c>
      <c r="J273" s="298"/>
      <c r="K273" s="275"/>
      <c r="L273" s="275"/>
      <c r="M273" s="275"/>
      <c r="N273" s="275"/>
      <c r="O273" s="275"/>
      <c r="P273" s="275"/>
      <c r="Q273" s="275"/>
      <c r="R273" s="275"/>
      <c r="S273" s="275"/>
      <c r="T273" s="275"/>
      <c r="U273" s="275"/>
      <c r="V273" s="275"/>
      <c r="W273" s="275"/>
      <c r="X273" s="275"/>
      <c r="Y273" s="275"/>
      <c r="Z273" s="275"/>
    </row>
    <row r="274" spans="1:26" ht="18" customHeight="1" outlineLevel="1">
      <c r="A274" s="329"/>
      <c r="B274" s="294" t="s">
        <v>1271</v>
      </c>
      <c r="C274" s="295"/>
      <c r="D274" s="296">
        <v>1</v>
      </c>
      <c r="E274" s="297" t="s">
        <v>280</v>
      </c>
      <c r="F274" s="298"/>
      <c r="G274" s="299"/>
      <c r="H274" s="299">
        <f t="shared" si="34"/>
        <v>0</v>
      </c>
      <c r="I274" s="298">
        <f t="shared" si="35"/>
        <v>0</v>
      </c>
      <c r="J274" s="298"/>
      <c r="K274" s="275"/>
      <c r="L274" s="275"/>
      <c r="M274" s="275"/>
      <c r="N274" s="275"/>
      <c r="O274" s="275"/>
      <c r="P274" s="275"/>
      <c r="Q274" s="275"/>
      <c r="R274" s="275"/>
      <c r="S274" s="275"/>
      <c r="T274" s="275"/>
      <c r="U274" s="275"/>
      <c r="V274" s="275"/>
      <c r="W274" s="275"/>
      <c r="X274" s="275"/>
      <c r="Y274" s="275"/>
      <c r="Z274" s="275"/>
    </row>
    <row r="275" spans="1:26" ht="18" customHeight="1" outlineLevel="1">
      <c r="A275" s="329"/>
      <c r="B275" s="294" t="s">
        <v>1272</v>
      </c>
      <c r="C275" s="295"/>
      <c r="D275" s="296">
        <v>1</v>
      </c>
      <c r="E275" s="297" t="s">
        <v>280</v>
      </c>
      <c r="F275" s="298"/>
      <c r="G275" s="299"/>
      <c r="H275" s="299">
        <f t="shared" si="34"/>
        <v>0</v>
      </c>
      <c r="I275" s="298">
        <f t="shared" si="35"/>
        <v>0</v>
      </c>
      <c r="J275" s="298"/>
      <c r="K275" s="275"/>
      <c r="L275" s="275"/>
      <c r="M275" s="275"/>
      <c r="N275" s="275"/>
      <c r="O275" s="275"/>
      <c r="P275" s="275"/>
      <c r="Q275" s="275"/>
      <c r="R275" s="275"/>
      <c r="S275" s="275"/>
      <c r="T275" s="275"/>
      <c r="U275" s="275"/>
      <c r="V275" s="275"/>
      <c r="W275" s="275"/>
      <c r="X275" s="275"/>
      <c r="Y275" s="275"/>
      <c r="Z275" s="275"/>
    </row>
    <row r="276" spans="1:26" ht="18" customHeight="1" outlineLevel="1">
      <c r="A276" s="329"/>
      <c r="B276" s="294" t="s">
        <v>1273</v>
      </c>
      <c r="C276" s="295"/>
      <c r="D276" s="296">
        <v>1</v>
      </c>
      <c r="E276" s="297" t="s">
        <v>280</v>
      </c>
      <c r="F276" s="298"/>
      <c r="G276" s="299"/>
      <c r="H276" s="299">
        <f t="shared" si="34"/>
        <v>0</v>
      </c>
      <c r="I276" s="298">
        <f t="shared" si="35"/>
        <v>0</v>
      </c>
      <c r="J276" s="298"/>
      <c r="K276" s="275"/>
      <c r="L276" s="275"/>
      <c r="M276" s="275"/>
      <c r="N276" s="275"/>
      <c r="O276" s="275"/>
      <c r="P276" s="275"/>
      <c r="Q276" s="275"/>
      <c r="R276" s="275"/>
      <c r="S276" s="275"/>
      <c r="T276" s="275"/>
      <c r="U276" s="275"/>
      <c r="V276" s="275"/>
      <c r="W276" s="275"/>
      <c r="X276" s="275"/>
      <c r="Y276" s="275"/>
      <c r="Z276" s="275"/>
    </row>
    <row r="277" spans="1:26" ht="18" customHeight="1" outlineLevel="1">
      <c r="A277" s="329"/>
      <c r="B277" s="294" t="s">
        <v>1274</v>
      </c>
      <c r="C277" s="295"/>
      <c r="D277" s="296">
        <v>1</v>
      </c>
      <c r="E277" s="297" t="s">
        <v>280</v>
      </c>
      <c r="F277" s="298"/>
      <c r="G277" s="299"/>
      <c r="H277" s="299">
        <f t="shared" si="34"/>
        <v>0</v>
      </c>
      <c r="I277" s="298">
        <f t="shared" si="35"/>
        <v>0</v>
      </c>
      <c r="J277" s="298"/>
      <c r="K277" s="275"/>
      <c r="L277" s="275"/>
      <c r="M277" s="275"/>
      <c r="N277" s="275"/>
      <c r="O277" s="275"/>
      <c r="P277" s="275"/>
      <c r="Q277" s="275"/>
      <c r="R277" s="275"/>
      <c r="S277" s="275"/>
      <c r="T277" s="275"/>
      <c r="U277" s="275"/>
      <c r="V277" s="275"/>
      <c r="W277" s="275"/>
      <c r="X277" s="275"/>
      <c r="Y277" s="275"/>
      <c r="Z277" s="275"/>
    </row>
    <row r="278" spans="1:26" ht="18" customHeight="1" outlineLevel="1">
      <c r="A278" s="329"/>
      <c r="B278" s="294" t="s">
        <v>1275</v>
      </c>
      <c r="C278" s="295"/>
      <c r="D278" s="296">
        <v>1</v>
      </c>
      <c r="E278" s="297" t="s">
        <v>280</v>
      </c>
      <c r="F278" s="298"/>
      <c r="G278" s="299"/>
      <c r="H278" s="299">
        <f t="shared" si="34"/>
        <v>0</v>
      </c>
      <c r="I278" s="298">
        <f t="shared" si="35"/>
        <v>0</v>
      </c>
      <c r="J278" s="298"/>
      <c r="K278" s="275"/>
      <c r="L278" s="275"/>
      <c r="M278" s="275"/>
      <c r="N278" s="275"/>
      <c r="O278" s="275"/>
      <c r="P278" s="275"/>
      <c r="Q278" s="275"/>
      <c r="R278" s="275"/>
      <c r="S278" s="275"/>
      <c r="T278" s="275"/>
      <c r="U278" s="275"/>
      <c r="V278" s="275"/>
      <c r="W278" s="275"/>
      <c r="X278" s="275"/>
      <c r="Y278" s="275"/>
      <c r="Z278" s="275"/>
    </row>
    <row r="279" spans="1:26" ht="18" customHeight="1" outlineLevel="1">
      <c r="A279" s="329"/>
      <c r="B279" s="294" t="s">
        <v>1276</v>
      </c>
      <c r="C279" s="295"/>
      <c r="D279" s="296">
        <v>1</v>
      </c>
      <c r="E279" s="297" t="s">
        <v>280</v>
      </c>
      <c r="F279" s="298"/>
      <c r="G279" s="299"/>
      <c r="H279" s="299">
        <f t="shared" si="34"/>
        <v>0</v>
      </c>
      <c r="I279" s="298">
        <f t="shared" si="35"/>
        <v>0</v>
      </c>
      <c r="J279" s="298"/>
      <c r="K279" s="275"/>
      <c r="L279" s="275"/>
      <c r="M279" s="275"/>
      <c r="N279" s="275"/>
      <c r="O279" s="275"/>
      <c r="P279" s="275"/>
      <c r="Q279" s="275"/>
      <c r="R279" s="275"/>
      <c r="S279" s="275"/>
      <c r="T279" s="275"/>
      <c r="U279" s="275"/>
      <c r="V279" s="275"/>
      <c r="W279" s="275"/>
      <c r="X279" s="275"/>
      <c r="Y279" s="275"/>
      <c r="Z279" s="275"/>
    </row>
    <row r="280" spans="1:26" ht="18" customHeight="1" outlineLevel="1">
      <c r="A280" s="329"/>
      <c r="B280" s="294" t="s">
        <v>1277</v>
      </c>
      <c r="C280" s="295"/>
      <c r="D280" s="296">
        <v>1</v>
      </c>
      <c r="E280" s="297" t="s">
        <v>280</v>
      </c>
      <c r="F280" s="298"/>
      <c r="G280" s="299"/>
      <c r="H280" s="299">
        <f t="shared" si="34"/>
        <v>0</v>
      </c>
      <c r="I280" s="298">
        <f t="shared" si="35"/>
        <v>0</v>
      </c>
      <c r="J280" s="298"/>
      <c r="K280" s="275"/>
      <c r="L280" s="275"/>
      <c r="M280" s="275"/>
      <c r="N280" s="275"/>
      <c r="O280" s="275"/>
      <c r="P280" s="275"/>
      <c r="Q280" s="275"/>
      <c r="R280" s="275"/>
      <c r="S280" s="275"/>
      <c r="T280" s="275"/>
      <c r="U280" s="275"/>
      <c r="V280" s="275"/>
      <c r="W280" s="275"/>
      <c r="X280" s="275"/>
      <c r="Y280" s="275"/>
      <c r="Z280" s="275"/>
    </row>
    <row r="281" spans="1:26" ht="18" customHeight="1" outlineLevel="1">
      <c r="A281" s="329"/>
      <c r="B281" s="294" t="s">
        <v>1278</v>
      </c>
      <c r="C281" s="295"/>
      <c r="D281" s="296">
        <v>1</v>
      </c>
      <c r="E281" s="297" t="s">
        <v>280</v>
      </c>
      <c r="F281" s="298"/>
      <c r="G281" s="299"/>
      <c r="H281" s="299">
        <f t="shared" si="34"/>
        <v>0</v>
      </c>
      <c r="I281" s="298">
        <f t="shared" si="35"/>
        <v>0</v>
      </c>
      <c r="J281" s="298"/>
      <c r="K281" s="275"/>
      <c r="L281" s="275"/>
      <c r="M281" s="275"/>
      <c r="N281" s="275"/>
      <c r="O281" s="275"/>
      <c r="P281" s="275"/>
      <c r="Q281" s="275"/>
      <c r="R281" s="275"/>
      <c r="S281" s="275"/>
      <c r="T281" s="275"/>
      <c r="U281" s="275"/>
      <c r="V281" s="275"/>
      <c r="W281" s="275"/>
      <c r="X281" s="275"/>
      <c r="Y281" s="275"/>
      <c r="Z281" s="275"/>
    </row>
    <row r="282" spans="1:26" ht="18" customHeight="1" outlineLevel="1">
      <c r="A282" s="329"/>
      <c r="B282" s="294" t="s">
        <v>1279</v>
      </c>
      <c r="C282" s="295"/>
      <c r="D282" s="296">
        <v>1</v>
      </c>
      <c r="E282" s="297" t="s">
        <v>280</v>
      </c>
      <c r="F282" s="298"/>
      <c r="G282" s="299"/>
      <c r="H282" s="299">
        <f t="shared" si="34"/>
        <v>0</v>
      </c>
      <c r="I282" s="298">
        <f t="shared" si="35"/>
        <v>0</v>
      </c>
      <c r="J282" s="298"/>
      <c r="K282" s="275"/>
      <c r="L282" s="275"/>
      <c r="M282" s="275"/>
      <c r="N282" s="275"/>
      <c r="O282" s="275"/>
      <c r="P282" s="275"/>
      <c r="Q282" s="275"/>
      <c r="R282" s="275"/>
      <c r="S282" s="275"/>
      <c r="T282" s="275"/>
      <c r="U282" s="275"/>
      <c r="V282" s="275"/>
      <c r="W282" s="275"/>
      <c r="X282" s="275"/>
      <c r="Y282" s="275"/>
      <c r="Z282" s="275"/>
    </row>
    <row r="283" spans="1:26" ht="18" customHeight="1" outlineLevel="1">
      <c r="A283" s="329"/>
      <c r="B283" s="294" t="s">
        <v>1280</v>
      </c>
      <c r="C283" s="295"/>
      <c r="D283" s="296">
        <v>1</v>
      </c>
      <c r="E283" s="297" t="s">
        <v>280</v>
      </c>
      <c r="F283" s="298"/>
      <c r="G283" s="299"/>
      <c r="H283" s="299">
        <f t="shared" si="34"/>
        <v>0</v>
      </c>
      <c r="I283" s="298">
        <f t="shared" si="35"/>
        <v>0</v>
      </c>
      <c r="J283" s="298"/>
      <c r="K283" s="275"/>
      <c r="L283" s="275"/>
      <c r="M283" s="275"/>
      <c r="N283" s="275"/>
      <c r="O283" s="275"/>
      <c r="P283" s="275"/>
      <c r="Q283" s="275"/>
      <c r="R283" s="275"/>
      <c r="S283" s="275"/>
      <c r="T283" s="275"/>
      <c r="U283" s="275"/>
      <c r="V283" s="275"/>
      <c r="W283" s="275"/>
      <c r="X283" s="275"/>
      <c r="Y283" s="275"/>
      <c r="Z283" s="275"/>
    </row>
    <row r="284" spans="1:26" ht="18" customHeight="1" outlineLevel="1">
      <c r="A284" s="329"/>
      <c r="B284" s="294" t="s">
        <v>1281</v>
      </c>
      <c r="C284" s="295"/>
      <c r="D284" s="296">
        <v>1</v>
      </c>
      <c r="E284" s="297" t="s">
        <v>280</v>
      </c>
      <c r="F284" s="298"/>
      <c r="G284" s="299"/>
      <c r="H284" s="299">
        <f t="shared" si="34"/>
        <v>0</v>
      </c>
      <c r="I284" s="298">
        <f t="shared" si="35"/>
        <v>0</v>
      </c>
      <c r="J284" s="298"/>
      <c r="K284" s="275"/>
      <c r="L284" s="275"/>
      <c r="M284" s="275"/>
      <c r="N284" s="275"/>
      <c r="O284" s="275"/>
      <c r="P284" s="275"/>
      <c r="Q284" s="275"/>
      <c r="R284" s="275"/>
      <c r="S284" s="275"/>
      <c r="T284" s="275"/>
      <c r="U284" s="275"/>
      <c r="V284" s="275"/>
      <c r="W284" s="275"/>
      <c r="X284" s="275"/>
      <c r="Y284" s="275"/>
      <c r="Z284" s="275"/>
    </row>
    <row r="285" spans="1:26" ht="18" customHeight="1" outlineLevel="1">
      <c r="A285" s="329"/>
      <c r="B285" s="294" t="s">
        <v>1282</v>
      </c>
      <c r="C285" s="295"/>
      <c r="D285" s="296">
        <v>1</v>
      </c>
      <c r="E285" s="297" t="s">
        <v>280</v>
      </c>
      <c r="F285" s="298"/>
      <c r="G285" s="299"/>
      <c r="H285" s="299">
        <f t="shared" si="34"/>
        <v>0</v>
      </c>
      <c r="I285" s="298">
        <f t="shared" si="35"/>
        <v>0</v>
      </c>
      <c r="J285" s="298"/>
      <c r="K285" s="275"/>
      <c r="L285" s="275"/>
      <c r="M285" s="275"/>
      <c r="N285" s="275"/>
      <c r="O285" s="275"/>
      <c r="P285" s="275"/>
      <c r="Q285" s="275"/>
      <c r="R285" s="275"/>
      <c r="S285" s="275"/>
      <c r="T285" s="275"/>
      <c r="U285" s="275"/>
      <c r="V285" s="275"/>
      <c r="W285" s="275"/>
      <c r="X285" s="275"/>
      <c r="Y285" s="275"/>
      <c r="Z285" s="275"/>
    </row>
    <row r="286" spans="1:26" ht="18" customHeight="1" outlineLevel="1">
      <c r="A286" s="329"/>
      <c r="B286" s="294" t="s">
        <v>1283</v>
      </c>
      <c r="C286" s="295"/>
      <c r="D286" s="296">
        <v>1</v>
      </c>
      <c r="E286" s="297" t="s">
        <v>280</v>
      </c>
      <c r="F286" s="298"/>
      <c r="G286" s="299"/>
      <c r="H286" s="299">
        <f t="shared" si="34"/>
        <v>0</v>
      </c>
      <c r="I286" s="298">
        <f t="shared" si="35"/>
        <v>0</v>
      </c>
      <c r="J286" s="298"/>
      <c r="K286" s="275"/>
      <c r="L286" s="275"/>
      <c r="M286" s="275"/>
      <c r="N286" s="275"/>
      <c r="O286" s="275"/>
      <c r="P286" s="275"/>
      <c r="Q286" s="275"/>
      <c r="R286" s="275"/>
      <c r="S286" s="275"/>
      <c r="T286" s="275"/>
      <c r="U286" s="275"/>
      <c r="V286" s="275"/>
      <c r="W286" s="275"/>
      <c r="X286" s="275"/>
      <c r="Y286" s="275"/>
      <c r="Z286" s="275"/>
    </row>
    <row r="287" spans="1:26" ht="18" customHeight="1" outlineLevel="1">
      <c r="A287" s="329"/>
      <c r="B287" s="294" t="s">
        <v>1284</v>
      </c>
      <c r="C287" s="295"/>
      <c r="D287" s="296">
        <v>1</v>
      </c>
      <c r="E287" s="297" t="s">
        <v>280</v>
      </c>
      <c r="F287" s="298"/>
      <c r="G287" s="299"/>
      <c r="H287" s="299">
        <f t="shared" si="34"/>
        <v>0</v>
      </c>
      <c r="I287" s="298">
        <f t="shared" si="35"/>
        <v>0</v>
      </c>
      <c r="J287" s="298"/>
      <c r="K287" s="275"/>
      <c r="L287" s="275"/>
      <c r="M287" s="275"/>
      <c r="N287" s="275"/>
      <c r="O287" s="275"/>
      <c r="P287" s="275"/>
      <c r="Q287" s="275"/>
      <c r="R287" s="275"/>
      <c r="S287" s="275"/>
      <c r="T287" s="275"/>
      <c r="U287" s="275"/>
      <c r="V287" s="275"/>
      <c r="W287" s="275"/>
      <c r="X287" s="275"/>
      <c r="Y287" s="275"/>
      <c r="Z287" s="275"/>
    </row>
    <row r="288" spans="1:26" ht="18" customHeight="1" outlineLevel="1">
      <c r="A288" s="329"/>
      <c r="B288" s="294" t="s">
        <v>1285</v>
      </c>
      <c r="C288" s="295"/>
      <c r="D288" s="296">
        <v>1</v>
      </c>
      <c r="E288" s="297" t="s">
        <v>280</v>
      </c>
      <c r="F288" s="298"/>
      <c r="G288" s="299"/>
      <c r="H288" s="299">
        <f t="shared" si="34"/>
        <v>0</v>
      </c>
      <c r="I288" s="298">
        <f t="shared" si="35"/>
        <v>0</v>
      </c>
      <c r="J288" s="298"/>
      <c r="K288" s="275"/>
      <c r="L288" s="275"/>
      <c r="M288" s="275"/>
      <c r="N288" s="275"/>
      <c r="O288" s="275"/>
      <c r="P288" s="275"/>
      <c r="Q288" s="275"/>
      <c r="R288" s="275"/>
      <c r="S288" s="275"/>
      <c r="T288" s="275"/>
      <c r="U288" s="275"/>
      <c r="V288" s="275"/>
      <c r="W288" s="275"/>
      <c r="X288" s="275"/>
      <c r="Y288" s="275"/>
      <c r="Z288" s="275"/>
    </row>
    <row r="289" spans="1:26" ht="18" customHeight="1" outlineLevel="1">
      <c r="A289" s="329"/>
      <c r="B289" s="294" t="s">
        <v>1286</v>
      </c>
      <c r="C289" s="295"/>
      <c r="D289" s="296">
        <v>1</v>
      </c>
      <c r="E289" s="297" t="s">
        <v>280</v>
      </c>
      <c r="F289" s="298"/>
      <c r="G289" s="299"/>
      <c r="H289" s="299">
        <f t="shared" si="34"/>
        <v>0</v>
      </c>
      <c r="I289" s="298">
        <f t="shared" si="35"/>
        <v>0</v>
      </c>
      <c r="J289" s="298"/>
      <c r="K289" s="275"/>
      <c r="L289" s="275"/>
      <c r="M289" s="275"/>
      <c r="N289" s="275"/>
      <c r="O289" s="275"/>
      <c r="P289" s="275"/>
      <c r="Q289" s="275"/>
      <c r="R289" s="275"/>
      <c r="S289" s="275"/>
      <c r="T289" s="275"/>
      <c r="U289" s="275"/>
      <c r="V289" s="275"/>
      <c r="W289" s="275"/>
      <c r="X289" s="275"/>
      <c r="Y289" s="275"/>
      <c r="Z289" s="275"/>
    </row>
    <row r="290" spans="1:26" ht="18" customHeight="1" outlineLevel="1">
      <c r="A290" s="329"/>
      <c r="B290" s="294" t="s">
        <v>1287</v>
      </c>
      <c r="C290" s="295"/>
      <c r="D290" s="296">
        <v>1</v>
      </c>
      <c r="E290" s="297" t="s">
        <v>280</v>
      </c>
      <c r="F290" s="298"/>
      <c r="G290" s="299"/>
      <c r="H290" s="299">
        <f t="shared" si="34"/>
        <v>0</v>
      </c>
      <c r="I290" s="298">
        <f t="shared" si="35"/>
        <v>0</v>
      </c>
      <c r="J290" s="298"/>
      <c r="K290" s="275"/>
      <c r="L290" s="275"/>
      <c r="M290" s="275"/>
      <c r="N290" s="275"/>
      <c r="O290" s="275"/>
      <c r="P290" s="275"/>
      <c r="Q290" s="275"/>
      <c r="R290" s="275"/>
      <c r="S290" s="275"/>
      <c r="T290" s="275"/>
      <c r="U290" s="275"/>
      <c r="V290" s="275"/>
      <c r="W290" s="275"/>
      <c r="X290" s="275"/>
      <c r="Y290" s="275"/>
      <c r="Z290" s="275"/>
    </row>
    <row r="291" spans="1:26" ht="18" customHeight="1" outlineLevel="1">
      <c r="A291" s="329"/>
      <c r="B291" s="294" t="s">
        <v>1288</v>
      </c>
      <c r="C291" s="295"/>
      <c r="D291" s="296">
        <v>1</v>
      </c>
      <c r="E291" s="297" t="s">
        <v>280</v>
      </c>
      <c r="F291" s="298"/>
      <c r="G291" s="299"/>
      <c r="H291" s="299">
        <f t="shared" si="34"/>
        <v>0</v>
      </c>
      <c r="I291" s="298">
        <f t="shared" si="35"/>
        <v>0</v>
      </c>
      <c r="J291" s="298"/>
      <c r="K291" s="275"/>
      <c r="L291" s="275"/>
      <c r="M291" s="275"/>
      <c r="N291" s="275"/>
      <c r="O291" s="275"/>
      <c r="P291" s="275"/>
      <c r="Q291" s="275"/>
      <c r="R291" s="275"/>
      <c r="S291" s="275"/>
      <c r="T291" s="275"/>
      <c r="U291" s="275"/>
      <c r="V291" s="275"/>
      <c r="W291" s="275"/>
      <c r="X291" s="275"/>
      <c r="Y291" s="275"/>
      <c r="Z291" s="275"/>
    </row>
    <row r="292" spans="1:26" ht="18" customHeight="1" outlineLevel="1">
      <c r="A292" s="329"/>
      <c r="B292" s="294" t="s">
        <v>1289</v>
      </c>
      <c r="C292" s="295"/>
      <c r="D292" s="296">
        <v>1</v>
      </c>
      <c r="E292" s="297" t="s">
        <v>280</v>
      </c>
      <c r="F292" s="298"/>
      <c r="G292" s="299"/>
      <c r="H292" s="299">
        <f t="shared" si="34"/>
        <v>0</v>
      </c>
      <c r="I292" s="298">
        <f t="shared" si="35"/>
        <v>0</v>
      </c>
      <c r="J292" s="298"/>
      <c r="K292" s="275"/>
      <c r="L292" s="275"/>
      <c r="M292" s="275"/>
      <c r="N292" s="275"/>
      <c r="O292" s="275"/>
      <c r="P292" s="275"/>
      <c r="Q292" s="275"/>
      <c r="R292" s="275"/>
      <c r="S292" s="275"/>
      <c r="T292" s="275"/>
      <c r="U292" s="275"/>
      <c r="V292" s="275"/>
      <c r="W292" s="275"/>
      <c r="X292" s="275"/>
      <c r="Y292" s="275"/>
      <c r="Z292" s="275"/>
    </row>
    <row r="293" spans="1:26" ht="18" customHeight="1">
      <c r="A293" s="286">
        <v>16</v>
      </c>
      <c r="B293" s="287" t="s">
        <v>1290</v>
      </c>
      <c r="C293" s="305"/>
      <c r="D293" s="306"/>
      <c r="E293" s="307"/>
      <c r="F293" s="308"/>
      <c r="G293" s="309"/>
      <c r="H293" s="309"/>
      <c r="I293" s="308"/>
      <c r="J293" s="308"/>
      <c r="K293" s="275"/>
      <c r="L293" s="275"/>
      <c r="M293" s="275"/>
      <c r="N293" s="275"/>
      <c r="O293" s="275"/>
      <c r="P293" s="275"/>
      <c r="Q293" s="275"/>
      <c r="R293" s="275"/>
      <c r="S293" s="275"/>
      <c r="T293" s="275"/>
      <c r="U293" s="275"/>
      <c r="V293" s="275"/>
      <c r="W293" s="275"/>
      <c r="X293" s="275"/>
      <c r="Y293" s="275"/>
      <c r="Z293" s="275"/>
    </row>
    <row r="294" spans="1:26" ht="18" customHeight="1" outlineLevel="1">
      <c r="A294" s="329"/>
      <c r="B294" s="294" t="s">
        <v>1291</v>
      </c>
      <c r="C294" s="295"/>
      <c r="D294" s="296">
        <v>1</v>
      </c>
      <c r="E294" s="297" t="s">
        <v>280</v>
      </c>
      <c r="F294" s="298"/>
      <c r="G294" s="299"/>
      <c r="H294" s="299">
        <f t="shared" ref="H294:H313" si="36">F294+G294</f>
        <v>0</v>
      </c>
      <c r="I294" s="298">
        <f t="shared" ref="I294:I313" si="37">H294*D294</f>
        <v>0</v>
      </c>
      <c r="J294" s="298"/>
      <c r="K294" s="275"/>
      <c r="L294" s="275"/>
      <c r="M294" s="275"/>
      <c r="N294" s="275"/>
      <c r="O294" s="275"/>
      <c r="P294" s="275"/>
      <c r="Q294" s="275"/>
      <c r="R294" s="275"/>
      <c r="S294" s="275"/>
      <c r="T294" s="275"/>
      <c r="U294" s="275"/>
      <c r="V294" s="275"/>
      <c r="W294" s="275"/>
      <c r="X294" s="275"/>
      <c r="Y294" s="275"/>
      <c r="Z294" s="275"/>
    </row>
    <row r="295" spans="1:26" ht="18" customHeight="1" outlineLevel="1">
      <c r="A295" s="329"/>
      <c r="B295" s="294" t="s">
        <v>1292</v>
      </c>
      <c r="C295" s="295"/>
      <c r="D295" s="296">
        <v>1</v>
      </c>
      <c r="E295" s="297" t="s">
        <v>280</v>
      </c>
      <c r="F295" s="298"/>
      <c r="G295" s="299"/>
      <c r="H295" s="299">
        <f t="shared" si="36"/>
        <v>0</v>
      </c>
      <c r="I295" s="298">
        <f t="shared" si="37"/>
        <v>0</v>
      </c>
      <c r="J295" s="298"/>
      <c r="K295" s="275"/>
      <c r="L295" s="275"/>
      <c r="M295" s="275"/>
      <c r="N295" s="275"/>
      <c r="O295" s="275"/>
      <c r="P295" s="275"/>
      <c r="Q295" s="275"/>
      <c r="R295" s="275"/>
      <c r="S295" s="275"/>
      <c r="T295" s="275"/>
      <c r="U295" s="275"/>
      <c r="V295" s="275"/>
      <c r="W295" s="275"/>
      <c r="X295" s="275"/>
      <c r="Y295" s="275"/>
      <c r="Z295" s="275"/>
    </row>
    <row r="296" spans="1:26" ht="18" customHeight="1" outlineLevel="1">
      <c r="A296" s="329"/>
      <c r="B296" s="294" t="s">
        <v>1293</v>
      </c>
      <c r="C296" s="295"/>
      <c r="D296" s="296">
        <v>1</v>
      </c>
      <c r="E296" s="297" t="s">
        <v>280</v>
      </c>
      <c r="F296" s="298"/>
      <c r="G296" s="299"/>
      <c r="H296" s="299">
        <f t="shared" si="36"/>
        <v>0</v>
      </c>
      <c r="I296" s="298">
        <f t="shared" si="37"/>
        <v>0</v>
      </c>
      <c r="J296" s="298"/>
      <c r="K296" s="275"/>
      <c r="L296" s="275"/>
      <c r="M296" s="275"/>
      <c r="N296" s="275"/>
      <c r="O296" s="275"/>
      <c r="P296" s="275"/>
      <c r="Q296" s="275"/>
      <c r="R296" s="275"/>
      <c r="S296" s="275"/>
      <c r="T296" s="275"/>
      <c r="U296" s="275"/>
      <c r="V296" s="275"/>
      <c r="W296" s="275"/>
      <c r="X296" s="275"/>
      <c r="Y296" s="275"/>
      <c r="Z296" s="275"/>
    </row>
    <row r="297" spans="1:26" ht="18" customHeight="1" outlineLevel="1">
      <c r="A297" s="329"/>
      <c r="B297" s="294" t="s">
        <v>1294</v>
      </c>
      <c r="C297" s="295"/>
      <c r="D297" s="296">
        <v>1</v>
      </c>
      <c r="E297" s="297" t="s">
        <v>280</v>
      </c>
      <c r="F297" s="298"/>
      <c r="G297" s="299"/>
      <c r="H297" s="299">
        <f t="shared" si="36"/>
        <v>0</v>
      </c>
      <c r="I297" s="298">
        <f t="shared" si="37"/>
        <v>0</v>
      </c>
      <c r="J297" s="298"/>
      <c r="K297" s="275"/>
      <c r="L297" s="275"/>
      <c r="M297" s="275"/>
      <c r="N297" s="275"/>
      <c r="O297" s="275"/>
      <c r="P297" s="275"/>
      <c r="Q297" s="275"/>
      <c r="R297" s="275"/>
      <c r="S297" s="275"/>
      <c r="T297" s="275"/>
      <c r="U297" s="275"/>
      <c r="V297" s="275"/>
      <c r="W297" s="275"/>
      <c r="X297" s="275"/>
      <c r="Y297" s="275"/>
      <c r="Z297" s="275"/>
    </row>
    <row r="298" spans="1:26" ht="18" customHeight="1" outlineLevel="1">
      <c r="A298" s="329"/>
      <c r="B298" s="294" t="s">
        <v>1295</v>
      </c>
      <c r="C298" s="295"/>
      <c r="D298" s="296">
        <v>1</v>
      </c>
      <c r="E298" s="297" t="s">
        <v>280</v>
      </c>
      <c r="F298" s="298"/>
      <c r="G298" s="299"/>
      <c r="H298" s="299">
        <f t="shared" si="36"/>
        <v>0</v>
      </c>
      <c r="I298" s="298">
        <f t="shared" si="37"/>
        <v>0</v>
      </c>
      <c r="J298" s="298"/>
      <c r="K298" s="275"/>
      <c r="L298" s="275"/>
      <c r="M298" s="275"/>
      <c r="N298" s="275"/>
      <c r="O298" s="275"/>
      <c r="P298" s="275"/>
      <c r="Q298" s="275"/>
      <c r="R298" s="275"/>
      <c r="S298" s="275"/>
      <c r="T298" s="275"/>
      <c r="U298" s="275"/>
      <c r="V298" s="275"/>
      <c r="W298" s="275"/>
      <c r="X298" s="275"/>
      <c r="Y298" s="275"/>
      <c r="Z298" s="275"/>
    </row>
    <row r="299" spans="1:26" ht="18" customHeight="1" outlineLevel="1">
      <c r="A299" s="329"/>
      <c r="B299" s="294" t="s">
        <v>1296</v>
      </c>
      <c r="C299" s="295"/>
      <c r="D299" s="296">
        <v>1</v>
      </c>
      <c r="E299" s="297" t="s">
        <v>280</v>
      </c>
      <c r="F299" s="298"/>
      <c r="G299" s="299"/>
      <c r="H299" s="299">
        <f t="shared" si="36"/>
        <v>0</v>
      </c>
      <c r="I299" s="298">
        <f t="shared" si="37"/>
        <v>0</v>
      </c>
      <c r="J299" s="298"/>
      <c r="K299" s="275"/>
      <c r="L299" s="275"/>
      <c r="M299" s="275"/>
      <c r="N299" s="275"/>
      <c r="O299" s="275"/>
      <c r="P299" s="275"/>
      <c r="Q299" s="275"/>
      <c r="R299" s="275"/>
      <c r="S299" s="275"/>
      <c r="T299" s="275"/>
      <c r="U299" s="275"/>
      <c r="V299" s="275"/>
      <c r="W299" s="275"/>
      <c r="X299" s="275"/>
      <c r="Y299" s="275"/>
      <c r="Z299" s="275"/>
    </row>
    <row r="300" spans="1:26" ht="18" customHeight="1" outlineLevel="1">
      <c r="A300" s="329"/>
      <c r="B300" s="294" t="s">
        <v>1297</v>
      </c>
      <c r="C300" s="295"/>
      <c r="D300" s="296">
        <v>1</v>
      </c>
      <c r="E300" s="297" t="s">
        <v>280</v>
      </c>
      <c r="F300" s="298"/>
      <c r="G300" s="299"/>
      <c r="H300" s="299">
        <f t="shared" si="36"/>
        <v>0</v>
      </c>
      <c r="I300" s="298">
        <f t="shared" si="37"/>
        <v>0</v>
      </c>
      <c r="J300" s="298"/>
      <c r="K300" s="275"/>
      <c r="L300" s="275"/>
      <c r="M300" s="275"/>
      <c r="N300" s="275"/>
      <c r="O300" s="275"/>
      <c r="P300" s="275"/>
      <c r="Q300" s="275"/>
      <c r="R300" s="275"/>
      <c r="S300" s="275"/>
      <c r="T300" s="275"/>
      <c r="U300" s="275"/>
      <c r="V300" s="275"/>
      <c r="W300" s="275"/>
      <c r="X300" s="275"/>
      <c r="Y300" s="275"/>
      <c r="Z300" s="275"/>
    </row>
    <row r="301" spans="1:26" ht="18" customHeight="1" outlineLevel="1">
      <c r="A301" s="329"/>
      <c r="B301" s="294" t="s">
        <v>1298</v>
      </c>
      <c r="C301" s="295"/>
      <c r="D301" s="296">
        <v>1</v>
      </c>
      <c r="E301" s="297" t="s">
        <v>280</v>
      </c>
      <c r="F301" s="298"/>
      <c r="G301" s="299"/>
      <c r="H301" s="299">
        <f t="shared" si="36"/>
        <v>0</v>
      </c>
      <c r="I301" s="298">
        <f t="shared" si="37"/>
        <v>0</v>
      </c>
      <c r="J301" s="298"/>
      <c r="K301" s="275"/>
      <c r="L301" s="275"/>
      <c r="M301" s="275"/>
      <c r="N301" s="275"/>
      <c r="O301" s="275"/>
      <c r="P301" s="275"/>
      <c r="Q301" s="275"/>
      <c r="R301" s="275"/>
      <c r="S301" s="275"/>
      <c r="T301" s="275"/>
      <c r="U301" s="275"/>
      <c r="V301" s="275"/>
      <c r="W301" s="275"/>
      <c r="X301" s="275"/>
      <c r="Y301" s="275"/>
      <c r="Z301" s="275"/>
    </row>
    <row r="302" spans="1:26" ht="18" customHeight="1" outlineLevel="1">
      <c r="A302" s="329"/>
      <c r="B302" s="294" t="s">
        <v>1299</v>
      </c>
      <c r="C302" s="295"/>
      <c r="D302" s="296">
        <v>1</v>
      </c>
      <c r="E302" s="297" t="s">
        <v>280</v>
      </c>
      <c r="F302" s="298"/>
      <c r="G302" s="299"/>
      <c r="H302" s="299">
        <f t="shared" si="36"/>
        <v>0</v>
      </c>
      <c r="I302" s="298">
        <f t="shared" si="37"/>
        <v>0</v>
      </c>
      <c r="J302" s="298"/>
      <c r="K302" s="275"/>
      <c r="L302" s="275"/>
      <c r="M302" s="275"/>
      <c r="N302" s="275"/>
      <c r="O302" s="275"/>
      <c r="P302" s="275"/>
      <c r="Q302" s="275"/>
      <c r="R302" s="275"/>
      <c r="S302" s="275"/>
      <c r="T302" s="275"/>
      <c r="U302" s="275"/>
      <c r="V302" s="275"/>
      <c r="W302" s="275"/>
      <c r="X302" s="275"/>
      <c r="Y302" s="275"/>
      <c r="Z302" s="275"/>
    </row>
    <row r="303" spans="1:26" ht="18" customHeight="1" outlineLevel="1">
      <c r="A303" s="329"/>
      <c r="B303" s="294" t="s">
        <v>1300</v>
      </c>
      <c r="C303" s="295"/>
      <c r="D303" s="296">
        <v>1</v>
      </c>
      <c r="E303" s="297" t="s">
        <v>280</v>
      </c>
      <c r="F303" s="298"/>
      <c r="G303" s="299"/>
      <c r="H303" s="299">
        <f t="shared" si="36"/>
        <v>0</v>
      </c>
      <c r="I303" s="298">
        <f t="shared" si="37"/>
        <v>0</v>
      </c>
      <c r="J303" s="298"/>
      <c r="K303" s="275"/>
      <c r="L303" s="275"/>
      <c r="M303" s="275"/>
      <c r="N303" s="275"/>
      <c r="O303" s="275"/>
      <c r="P303" s="275"/>
      <c r="Q303" s="275"/>
      <c r="R303" s="275"/>
      <c r="S303" s="275"/>
      <c r="T303" s="275"/>
      <c r="U303" s="275"/>
      <c r="V303" s="275"/>
      <c r="W303" s="275"/>
      <c r="X303" s="275"/>
      <c r="Y303" s="275"/>
      <c r="Z303" s="275"/>
    </row>
    <row r="304" spans="1:26" ht="18" customHeight="1" outlineLevel="1">
      <c r="A304" s="329"/>
      <c r="B304" s="294" t="s">
        <v>1301</v>
      </c>
      <c r="C304" s="295"/>
      <c r="D304" s="296">
        <v>1</v>
      </c>
      <c r="E304" s="297" t="s">
        <v>280</v>
      </c>
      <c r="F304" s="298"/>
      <c r="G304" s="299"/>
      <c r="H304" s="299">
        <f t="shared" si="36"/>
        <v>0</v>
      </c>
      <c r="I304" s="298">
        <f t="shared" si="37"/>
        <v>0</v>
      </c>
      <c r="J304" s="298"/>
      <c r="K304" s="275"/>
      <c r="L304" s="275"/>
      <c r="M304" s="275"/>
      <c r="N304" s="275"/>
      <c r="O304" s="275"/>
      <c r="P304" s="275"/>
      <c r="Q304" s="275"/>
      <c r="R304" s="275"/>
      <c r="S304" s="275"/>
      <c r="T304" s="275"/>
      <c r="U304" s="275"/>
      <c r="V304" s="275"/>
      <c r="W304" s="275"/>
      <c r="X304" s="275"/>
      <c r="Y304" s="275"/>
      <c r="Z304" s="275"/>
    </row>
    <row r="305" spans="1:26" ht="18" customHeight="1" outlineLevel="1">
      <c r="A305" s="329"/>
      <c r="B305" s="294" t="s">
        <v>1302</v>
      </c>
      <c r="C305" s="295"/>
      <c r="D305" s="296">
        <v>1</v>
      </c>
      <c r="E305" s="297" t="s">
        <v>280</v>
      </c>
      <c r="F305" s="298"/>
      <c r="G305" s="299"/>
      <c r="H305" s="299">
        <f t="shared" si="36"/>
        <v>0</v>
      </c>
      <c r="I305" s="298">
        <f t="shared" si="37"/>
        <v>0</v>
      </c>
      <c r="J305" s="298"/>
      <c r="K305" s="275"/>
      <c r="L305" s="275"/>
      <c r="M305" s="275"/>
      <c r="N305" s="275"/>
      <c r="O305" s="275"/>
      <c r="P305" s="275"/>
      <c r="Q305" s="275"/>
      <c r="R305" s="275"/>
      <c r="S305" s="275"/>
      <c r="T305" s="275"/>
      <c r="U305" s="275"/>
      <c r="V305" s="275"/>
      <c r="W305" s="275"/>
      <c r="X305" s="275"/>
      <c r="Y305" s="275"/>
      <c r="Z305" s="275"/>
    </row>
    <row r="306" spans="1:26" ht="18" customHeight="1" outlineLevel="1">
      <c r="A306" s="329"/>
      <c r="B306" s="294" t="s">
        <v>1303</v>
      </c>
      <c r="C306" s="295"/>
      <c r="D306" s="296">
        <v>1</v>
      </c>
      <c r="E306" s="297" t="s">
        <v>280</v>
      </c>
      <c r="F306" s="298"/>
      <c r="G306" s="299"/>
      <c r="H306" s="299">
        <f t="shared" si="36"/>
        <v>0</v>
      </c>
      <c r="I306" s="298">
        <f t="shared" si="37"/>
        <v>0</v>
      </c>
      <c r="J306" s="298"/>
      <c r="K306" s="275"/>
      <c r="L306" s="275"/>
      <c r="M306" s="275"/>
      <c r="N306" s="275"/>
      <c r="O306" s="275"/>
      <c r="P306" s="275"/>
      <c r="Q306" s="275"/>
      <c r="R306" s="275"/>
      <c r="S306" s="275"/>
      <c r="T306" s="275"/>
      <c r="U306" s="275"/>
      <c r="V306" s="275"/>
      <c r="W306" s="275"/>
      <c r="X306" s="275"/>
      <c r="Y306" s="275"/>
      <c r="Z306" s="275"/>
    </row>
    <row r="307" spans="1:26" ht="18" customHeight="1" outlineLevel="1">
      <c r="A307" s="329"/>
      <c r="B307" s="294" t="s">
        <v>1304</v>
      </c>
      <c r="C307" s="295"/>
      <c r="D307" s="296">
        <v>1</v>
      </c>
      <c r="E307" s="297" t="s">
        <v>280</v>
      </c>
      <c r="F307" s="298"/>
      <c r="G307" s="299"/>
      <c r="H307" s="299">
        <f t="shared" si="36"/>
        <v>0</v>
      </c>
      <c r="I307" s="298">
        <f t="shared" si="37"/>
        <v>0</v>
      </c>
      <c r="J307" s="298"/>
      <c r="K307" s="275"/>
      <c r="L307" s="275"/>
      <c r="M307" s="275"/>
      <c r="N307" s="275"/>
      <c r="O307" s="275"/>
      <c r="P307" s="275"/>
      <c r="Q307" s="275"/>
      <c r="R307" s="275"/>
      <c r="S307" s="275"/>
      <c r="T307" s="275"/>
      <c r="U307" s="275"/>
      <c r="V307" s="275"/>
      <c r="W307" s="275"/>
      <c r="X307" s="275"/>
      <c r="Y307" s="275"/>
      <c r="Z307" s="275"/>
    </row>
    <row r="308" spans="1:26" ht="18" customHeight="1" outlineLevel="1">
      <c r="A308" s="329"/>
      <c r="B308" s="294" t="s">
        <v>1305</v>
      </c>
      <c r="C308" s="295"/>
      <c r="D308" s="296">
        <v>1</v>
      </c>
      <c r="E308" s="297" t="s">
        <v>280</v>
      </c>
      <c r="F308" s="298"/>
      <c r="G308" s="299"/>
      <c r="H308" s="299">
        <f t="shared" si="36"/>
        <v>0</v>
      </c>
      <c r="I308" s="298">
        <f t="shared" si="37"/>
        <v>0</v>
      </c>
      <c r="J308" s="298"/>
      <c r="K308" s="275"/>
      <c r="L308" s="275"/>
      <c r="M308" s="275"/>
      <c r="N308" s="275"/>
      <c r="O308" s="275"/>
      <c r="P308" s="275"/>
      <c r="Q308" s="275"/>
      <c r="R308" s="275"/>
      <c r="S308" s="275"/>
      <c r="T308" s="275"/>
      <c r="U308" s="275"/>
      <c r="V308" s="275"/>
      <c r="W308" s="275"/>
      <c r="X308" s="275"/>
      <c r="Y308" s="275"/>
      <c r="Z308" s="275"/>
    </row>
    <row r="309" spans="1:26" ht="18" customHeight="1" outlineLevel="1">
      <c r="A309" s="329"/>
      <c r="B309" s="294" t="s">
        <v>1306</v>
      </c>
      <c r="C309" s="295"/>
      <c r="D309" s="296">
        <v>1</v>
      </c>
      <c r="E309" s="297" t="s">
        <v>280</v>
      </c>
      <c r="F309" s="298"/>
      <c r="G309" s="299"/>
      <c r="H309" s="299">
        <f t="shared" si="36"/>
        <v>0</v>
      </c>
      <c r="I309" s="298">
        <f t="shared" si="37"/>
        <v>0</v>
      </c>
      <c r="J309" s="298"/>
      <c r="K309" s="275"/>
      <c r="L309" s="275"/>
      <c r="M309" s="275"/>
      <c r="N309" s="275"/>
      <c r="O309" s="275"/>
      <c r="P309" s="275"/>
      <c r="Q309" s="275"/>
      <c r="R309" s="275"/>
      <c r="S309" s="275"/>
      <c r="T309" s="275"/>
      <c r="U309" s="275"/>
      <c r="V309" s="275"/>
      <c r="W309" s="275"/>
      <c r="X309" s="275"/>
      <c r="Y309" s="275"/>
      <c r="Z309" s="275"/>
    </row>
    <row r="310" spans="1:26" ht="18" customHeight="1" outlineLevel="1">
      <c r="A310" s="329"/>
      <c r="B310" s="294" t="s">
        <v>1307</v>
      </c>
      <c r="C310" s="295"/>
      <c r="D310" s="296">
        <v>1</v>
      </c>
      <c r="E310" s="297" t="s">
        <v>280</v>
      </c>
      <c r="F310" s="298"/>
      <c r="G310" s="299"/>
      <c r="H310" s="299">
        <f t="shared" si="36"/>
        <v>0</v>
      </c>
      <c r="I310" s="298">
        <f t="shared" si="37"/>
        <v>0</v>
      </c>
      <c r="J310" s="298"/>
      <c r="K310" s="275"/>
      <c r="L310" s="275"/>
      <c r="M310" s="275"/>
      <c r="N310" s="275"/>
      <c r="O310" s="275"/>
      <c r="P310" s="275"/>
      <c r="Q310" s="275"/>
      <c r="R310" s="275"/>
      <c r="S310" s="275"/>
      <c r="T310" s="275"/>
      <c r="U310" s="275"/>
      <c r="V310" s="275"/>
      <c r="W310" s="275"/>
      <c r="X310" s="275"/>
      <c r="Y310" s="275"/>
      <c r="Z310" s="275"/>
    </row>
    <row r="311" spans="1:26" ht="18" customHeight="1" outlineLevel="1">
      <c r="A311" s="329"/>
      <c r="B311" s="294" t="s">
        <v>1308</v>
      </c>
      <c r="C311" s="295"/>
      <c r="D311" s="296">
        <v>1</v>
      </c>
      <c r="E311" s="297" t="s">
        <v>280</v>
      </c>
      <c r="F311" s="298"/>
      <c r="G311" s="299"/>
      <c r="H311" s="299">
        <f t="shared" si="36"/>
        <v>0</v>
      </c>
      <c r="I311" s="298">
        <f t="shared" si="37"/>
        <v>0</v>
      </c>
      <c r="J311" s="298"/>
      <c r="K311" s="275"/>
      <c r="L311" s="275"/>
      <c r="M311" s="275"/>
      <c r="N311" s="275"/>
      <c r="O311" s="275"/>
      <c r="P311" s="275"/>
      <c r="Q311" s="275"/>
      <c r="R311" s="275"/>
      <c r="S311" s="275"/>
      <c r="T311" s="275"/>
      <c r="U311" s="275"/>
      <c r="V311" s="275"/>
      <c r="W311" s="275"/>
      <c r="X311" s="275"/>
      <c r="Y311" s="275"/>
      <c r="Z311" s="275"/>
    </row>
    <row r="312" spans="1:26" ht="18" customHeight="1" outlineLevel="1">
      <c r="A312" s="329"/>
      <c r="B312" s="294" t="s">
        <v>1309</v>
      </c>
      <c r="C312" s="295"/>
      <c r="D312" s="296">
        <v>1</v>
      </c>
      <c r="E312" s="297" t="s">
        <v>280</v>
      </c>
      <c r="F312" s="298"/>
      <c r="G312" s="299"/>
      <c r="H312" s="299">
        <f t="shared" si="36"/>
        <v>0</v>
      </c>
      <c r="I312" s="298">
        <f t="shared" si="37"/>
        <v>0</v>
      </c>
      <c r="J312" s="298"/>
      <c r="K312" s="275"/>
      <c r="L312" s="275"/>
      <c r="M312" s="275"/>
      <c r="N312" s="275"/>
      <c r="O312" s="275"/>
      <c r="P312" s="275"/>
      <c r="Q312" s="275"/>
      <c r="R312" s="275"/>
      <c r="S312" s="275"/>
      <c r="T312" s="275"/>
      <c r="U312" s="275"/>
      <c r="V312" s="275"/>
      <c r="W312" s="275"/>
      <c r="X312" s="275"/>
      <c r="Y312" s="275"/>
      <c r="Z312" s="275"/>
    </row>
    <row r="313" spans="1:26" ht="18" customHeight="1" outlineLevel="1">
      <c r="A313" s="329"/>
      <c r="B313" s="294" t="s">
        <v>1310</v>
      </c>
      <c r="C313" s="295"/>
      <c r="D313" s="296">
        <v>1</v>
      </c>
      <c r="E313" s="297" t="s">
        <v>280</v>
      </c>
      <c r="F313" s="298"/>
      <c r="G313" s="299"/>
      <c r="H313" s="299">
        <f t="shared" si="36"/>
        <v>0</v>
      </c>
      <c r="I313" s="298">
        <f t="shared" si="37"/>
        <v>0</v>
      </c>
      <c r="J313" s="298"/>
      <c r="K313" s="275"/>
      <c r="L313" s="275"/>
      <c r="M313" s="275"/>
      <c r="N313" s="275"/>
      <c r="O313" s="275"/>
      <c r="P313" s="275"/>
      <c r="Q313" s="275"/>
      <c r="R313" s="275"/>
      <c r="S313" s="275"/>
      <c r="T313" s="275"/>
      <c r="U313" s="275"/>
      <c r="V313" s="275"/>
      <c r="W313" s="275"/>
      <c r="X313" s="275"/>
      <c r="Y313" s="275"/>
      <c r="Z313" s="275"/>
    </row>
    <row r="314" spans="1:26" ht="18" customHeight="1">
      <c r="A314" s="286">
        <v>17</v>
      </c>
      <c r="B314" s="287" t="s">
        <v>1311</v>
      </c>
      <c r="C314" s="305"/>
      <c r="D314" s="306"/>
      <c r="E314" s="307"/>
      <c r="F314" s="308"/>
      <c r="G314" s="309"/>
      <c r="H314" s="309"/>
      <c r="I314" s="308"/>
      <c r="J314" s="308"/>
      <c r="K314" s="275"/>
      <c r="L314" s="275"/>
      <c r="M314" s="275"/>
      <c r="N314" s="275"/>
      <c r="O314" s="275"/>
      <c r="P314" s="275"/>
      <c r="Q314" s="275"/>
      <c r="R314" s="275"/>
      <c r="S314" s="275"/>
      <c r="T314" s="275"/>
      <c r="U314" s="275"/>
      <c r="V314" s="275"/>
      <c r="W314" s="275"/>
      <c r="X314" s="275"/>
      <c r="Y314" s="275"/>
      <c r="Z314" s="275"/>
    </row>
    <row r="315" spans="1:26" ht="18" customHeight="1" outlineLevel="1">
      <c r="A315" s="329"/>
      <c r="B315" s="294" t="s">
        <v>1312</v>
      </c>
      <c r="C315" s="295"/>
      <c r="D315" s="296">
        <v>1</v>
      </c>
      <c r="E315" s="297" t="s">
        <v>280</v>
      </c>
      <c r="F315" s="298"/>
      <c r="G315" s="299"/>
      <c r="H315" s="299">
        <f t="shared" ref="H315:H327" si="38">F315+G315</f>
        <v>0</v>
      </c>
      <c r="I315" s="298">
        <f t="shared" ref="I315:I327" si="39">H315*D315</f>
        <v>0</v>
      </c>
      <c r="J315" s="298"/>
      <c r="K315" s="275"/>
      <c r="L315" s="275"/>
      <c r="M315" s="275"/>
      <c r="N315" s="275"/>
      <c r="O315" s="275"/>
      <c r="P315" s="275"/>
      <c r="Q315" s="275"/>
      <c r="R315" s="275"/>
      <c r="S315" s="275"/>
      <c r="T315" s="275"/>
      <c r="U315" s="275"/>
      <c r="V315" s="275"/>
      <c r="W315" s="275"/>
      <c r="X315" s="275"/>
      <c r="Y315" s="275"/>
      <c r="Z315" s="275"/>
    </row>
    <row r="316" spans="1:26" ht="18" customHeight="1" outlineLevel="1">
      <c r="A316" s="329"/>
      <c r="B316" s="294" t="s">
        <v>1313</v>
      </c>
      <c r="C316" s="295"/>
      <c r="D316" s="296">
        <v>1</v>
      </c>
      <c r="E316" s="297" t="s">
        <v>280</v>
      </c>
      <c r="F316" s="298"/>
      <c r="G316" s="299"/>
      <c r="H316" s="299">
        <f t="shared" si="38"/>
        <v>0</v>
      </c>
      <c r="I316" s="298">
        <f t="shared" si="39"/>
        <v>0</v>
      </c>
      <c r="J316" s="298"/>
      <c r="K316" s="275"/>
      <c r="L316" s="275"/>
      <c r="M316" s="275"/>
      <c r="N316" s="275"/>
      <c r="O316" s="275"/>
      <c r="P316" s="275"/>
      <c r="Q316" s="275"/>
      <c r="R316" s="275"/>
      <c r="S316" s="275"/>
      <c r="T316" s="275"/>
      <c r="U316" s="275"/>
      <c r="V316" s="275"/>
      <c r="W316" s="275"/>
      <c r="X316" s="275"/>
      <c r="Y316" s="275"/>
      <c r="Z316" s="275"/>
    </row>
    <row r="317" spans="1:26" ht="18" customHeight="1" outlineLevel="1">
      <c r="A317" s="329"/>
      <c r="B317" s="294" t="s">
        <v>1314</v>
      </c>
      <c r="C317" s="295"/>
      <c r="D317" s="296">
        <v>1</v>
      </c>
      <c r="E317" s="297" t="s">
        <v>280</v>
      </c>
      <c r="F317" s="298"/>
      <c r="G317" s="299"/>
      <c r="H317" s="299">
        <f t="shared" si="38"/>
        <v>0</v>
      </c>
      <c r="I317" s="298">
        <f t="shared" si="39"/>
        <v>0</v>
      </c>
      <c r="J317" s="298"/>
      <c r="K317" s="275"/>
      <c r="L317" s="275"/>
      <c r="M317" s="275"/>
      <c r="N317" s="275"/>
      <c r="O317" s="275"/>
      <c r="P317" s="275"/>
      <c r="Q317" s="275"/>
      <c r="R317" s="275"/>
      <c r="S317" s="275"/>
      <c r="T317" s="275"/>
      <c r="U317" s="275"/>
      <c r="V317" s="275"/>
      <c r="W317" s="275"/>
      <c r="X317" s="275"/>
      <c r="Y317" s="275"/>
      <c r="Z317" s="275"/>
    </row>
    <row r="318" spans="1:26" ht="18" customHeight="1" outlineLevel="1">
      <c r="A318" s="329"/>
      <c r="B318" s="294" t="s">
        <v>1315</v>
      </c>
      <c r="C318" s="295"/>
      <c r="D318" s="296">
        <v>1</v>
      </c>
      <c r="E318" s="297" t="s">
        <v>280</v>
      </c>
      <c r="F318" s="298"/>
      <c r="G318" s="299"/>
      <c r="H318" s="299">
        <f t="shared" si="38"/>
        <v>0</v>
      </c>
      <c r="I318" s="298">
        <f t="shared" si="39"/>
        <v>0</v>
      </c>
      <c r="J318" s="298"/>
      <c r="K318" s="275"/>
      <c r="L318" s="275"/>
      <c r="M318" s="275"/>
      <c r="N318" s="275"/>
      <c r="O318" s="275"/>
      <c r="P318" s="275"/>
      <c r="Q318" s="275"/>
      <c r="R318" s="275"/>
      <c r="S318" s="275"/>
      <c r="T318" s="275"/>
      <c r="U318" s="275"/>
      <c r="V318" s="275"/>
      <c r="W318" s="275"/>
      <c r="X318" s="275"/>
      <c r="Y318" s="275"/>
      <c r="Z318" s="275"/>
    </row>
    <row r="319" spans="1:26" ht="18" customHeight="1" outlineLevel="1">
      <c r="A319" s="329"/>
      <c r="B319" s="294" t="s">
        <v>1316</v>
      </c>
      <c r="C319" s="295"/>
      <c r="D319" s="296">
        <v>1</v>
      </c>
      <c r="E319" s="297" t="s">
        <v>280</v>
      </c>
      <c r="F319" s="298"/>
      <c r="G319" s="299"/>
      <c r="H319" s="299">
        <f t="shared" si="38"/>
        <v>0</v>
      </c>
      <c r="I319" s="298">
        <f t="shared" si="39"/>
        <v>0</v>
      </c>
      <c r="J319" s="298"/>
      <c r="K319" s="275"/>
      <c r="L319" s="275"/>
      <c r="M319" s="275"/>
      <c r="N319" s="275"/>
      <c r="O319" s="275"/>
      <c r="P319" s="275"/>
      <c r="Q319" s="275"/>
      <c r="R319" s="275"/>
      <c r="S319" s="275"/>
      <c r="T319" s="275"/>
      <c r="U319" s="275"/>
      <c r="V319" s="275"/>
      <c r="W319" s="275"/>
      <c r="X319" s="275"/>
      <c r="Y319" s="275"/>
      <c r="Z319" s="275"/>
    </row>
    <row r="320" spans="1:26" ht="18" customHeight="1" outlineLevel="1">
      <c r="A320" s="329"/>
      <c r="B320" s="294" t="s">
        <v>1317</v>
      </c>
      <c r="C320" s="295"/>
      <c r="D320" s="296">
        <v>1</v>
      </c>
      <c r="E320" s="297" t="s">
        <v>280</v>
      </c>
      <c r="F320" s="298"/>
      <c r="G320" s="299"/>
      <c r="H320" s="299">
        <f t="shared" si="38"/>
        <v>0</v>
      </c>
      <c r="I320" s="298">
        <f t="shared" si="39"/>
        <v>0</v>
      </c>
      <c r="J320" s="298"/>
      <c r="K320" s="275"/>
      <c r="L320" s="275"/>
      <c r="M320" s="275"/>
      <c r="N320" s="275"/>
      <c r="O320" s="275"/>
      <c r="P320" s="275"/>
      <c r="Q320" s="275"/>
      <c r="R320" s="275"/>
      <c r="S320" s="275"/>
      <c r="T320" s="275"/>
      <c r="U320" s="275"/>
      <c r="V320" s="275"/>
      <c r="W320" s="275"/>
      <c r="X320" s="275"/>
      <c r="Y320" s="275"/>
      <c r="Z320" s="275"/>
    </row>
    <row r="321" spans="1:26" ht="18" customHeight="1" outlineLevel="1">
      <c r="A321" s="329"/>
      <c r="B321" s="294" t="s">
        <v>1318</v>
      </c>
      <c r="C321" s="295"/>
      <c r="D321" s="296">
        <v>1</v>
      </c>
      <c r="E321" s="297" t="s">
        <v>280</v>
      </c>
      <c r="F321" s="298"/>
      <c r="G321" s="299"/>
      <c r="H321" s="299">
        <f t="shared" si="38"/>
        <v>0</v>
      </c>
      <c r="I321" s="298">
        <f t="shared" si="39"/>
        <v>0</v>
      </c>
      <c r="J321" s="298"/>
      <c r="K321" s="275"/>
      <c r="L321" s="275"/>
      <c r="M321" s="275"/>
      <c r="N321" s="275"/>
      <c r="O321" s="275"/>
      <c r="P321" s="275"/>
      <c r="Q321" s="275"/>
      <c r="R321" s="275"/>
      <c r="S321" s="275"/>
      <c r="T321" s="275"/>
      <c r="U321" s="275"/>
      <c r="V321" s="275"/>
      <c r="W321" s="275"/>
      <c r="X321" s="275"/>
      <c r="Y321" s="275"/>
      <c r="Z321" s="275"/>
    </row>
    <row r="322" spans="1:26" ht="18" customHeight="1" outlineLevel="1">
      <c r="A322" s="329"/>
      <c r="B322" s="294" t="s">
        <v>1319</v>
      </c>
      <c r="C322" s="295"/>
      <c r="D322" s="296">
        <v>1</v>
      </c>
      <c r="E322" s="297" t="s">
        <v>280</v>
      </c>
      <c r="F322" s="298"/>
      <c r="G322" s="299"/>
      <c r="H322" s="299">
        <f t="shared" si="38"/>
        <v>0</v>
      </c>
      <c r="I322" s="298">
        <f t="shared" si="39"/>
        <v>0</v>
      </c>
      <c r="J322" s="298"/>
      <c r="K322" s="275"/>
      <c r="L322" s="275"/>
      <c r="M322" s="275"/>
      <c r="N322" s="275"/>
      <c r="O322" s="275"/>
      <c r="P322" s="275"/>
      <c r="Q322" s="275"/>
      <c r="R322" s="275"/>
      <c r="S322" s="275"/>
      <c r="T322" s="275"/>
      <c r="U322" s="275"/>
      <c r="V322" s="275"/>
      <c r="W322" s="275"/>
      <c r="X322" s="275"/>
      <c r="Y322" s="275"/>
      <c r="Z322" s="275"/>
    </row>
    <row r="323" spans="1:26" ht="18" customHeight="1" outlineLevel="1">
      <c r="A323" s="329"/>
      <c r="B323" s="294" t="s">
        <v>1320</v>
      </c>
      <c r="C323" s="295"/>
      <c r="D323" s="296">
        <v>1</v>
      </c>
      <c r="E323" s="297" t="s">
        <v>280</v>
      </c>
      <c r="F323" s="298"/>
      <c r="G323" s="299"/>
      <c r="H323" s="299">
        <f t="shared" si="38"/>
        <v>0</v>
      </c>
      <c r="I323" s="298">
        <f t="shared" si="39"/>
        <v>0</v>
      </c>
      <c r="J323" s="298"/>
      <c r="K323" s="275"/>
      <c r="L323" s="275"/>
      <c r="M323" s="275"/>
      <c r="N323" s="275"/>
      <c r="O323" s="275"/>
      <c r="P323" s="275"/>
      <c r="Q323" s="275"/>
      <c r="R323" s="275"/>
      <c r="S323" s="275"/>
      <c r="T323" s="275"/>
      <c r="U323" s="275"/>
      <c r="V323" s="275"/>
      <c r="W323" s="275"/>
      <c r="X323" s="275"/>
      <c r="Y323" s="275"/>
      <c r="Z323" s="275"/>
    </row>
    <row r="324" spans="1:26" ht="18" customHeight="1" outlineLevel="1">
      <c r="A324" s="329"/>
      <c r="B324" s="294" t="s">
        <v>1321</v>
      </c>
      <c r="C324" s="295"/>
      <c r="D324" s="296">
        <v>1</v>
      </c>
      <c r="E324" s="297" t="s">
        <v>280</v>
      </c>
      <c r="F324" s="298"/>
      <c r="G324" s="299"/>
      <c r="H324" s="299">
        <f t="shared" si="38"/>
        <v>0</v>
      </c>
      <c r="I324" s="298">
        <f t="shared" si="39"/>
        <v>0</v>
      </c>
      <c r="J324" s="298"/>
      <c r="K324" s="275"/>
      <c r="L324" s="275"/>
      <c r="M324" s="275"/>
      <c r="N324" s="275"/>
      <c r="O324" s="275"/>
      <c r="P324" s="275"/>
      <c r="Q324" s="275"/>
      <c r="R324" s="275"/>
      <c r="S324" s="275"/>
      <c r="T324" s="275"/>
      <c r="U324" s="275"/>
      <c r="V324" s="275"/>
      <c r="W324" s="275"/>
      <c r="X324" s="275"/>
      <c r="Y324" s="275"/>
      <c r="Z324" s="275"/>
    </row>
    <row r="325" spans="1:26" ht="18" customHeight="1" outlineLevel="1">
      <c r="A325" s="329"/>
      <c r="B325" s="294" t="s">
        <v>1322</v>
      </c>
      <c r="C325" s="295"/>
      <c r="D325" s="296">
        <v>1</v>
      </c>
      <c r="E325" s="297" t="s">
        <v>280</v>
      </c>
      <c r="F325" s="298"/>
      <c r="G325" s="299"/>
      <c r="H325" s="299">
        <f t="shared" si="38"/>
        <v>0</v>
      </c>
      <c r="I325" s="298">
        <f t="shared" si="39"/>
        <v>0</v>
      </c>
      <c r="J325" s="298"/>
      <c r="K325" s="275"/>
      <c r="L325" s="275"/>
      <c r="M325" s="275"/>
      <c r="N325" s="275"/>
      <c r="O325" s="275"/>
      <c r="P325" s="275"/>
      <c r="Q325" s="275"/>
      <c r="R325" s="275"/>
      <c r="S325" s="275"/>
      <c r="T325" s="275"/>
      <c r="U325" s="275"/>
      <c r="V325" s="275"/>
      <c r="W325" s="275"/>
      <c r="X325" s="275"/>
      <c r="Y325" s="275"/>
      <c r="Z325" s="275"/>
    </row>
    <row r="326" spans="1:26" ht="18" customHeight="1" outlineLevel="1">
      <c r="A326" s="329"/>
      <c r="B326" s="294" t="s">
        <v>1323</v>
      </c>
      <c r="C326" s="295"/>
      <c r="D326" s="296">
        <v>1</v>
      </c>
      <c r="E326" s="297" t="s">
        <v>280</v>
      </c>
      <c r="F326" s="298"/>
      <c r="G326" s="299"/>
      <c r="H326" s="299">
        <f t="shared" si="38"/>
        <v>0</v>
      </c>
      <c r="I326" s="298">
        <f t="shared" si="39"/>
        <v>0</v>
      </c>
      <c r="J326" s="298"/>
      <c r="K326" s="275"/>
      <c r="L326" s="275"/>
      <c r="M326" s="275"/>
      <c r="N326" s="275"/>
      <c r="O326" s="275"/>
      <c r="P326" s="275"/>
      <c r="Q326" s="275"/>
      <c r="R326" s="275"/>
      <c r="S326" s="275"/>
      <c r="T326" s="275"/>
      <c r="U326" s="275"/>
      <c r="V326" s="275"/>
      <c r="W326" s="275"/>
      <c r="X326" s="275"/>
      <c r="Y326" s="275"/>
      <c r="Z326" s="275"/>
    </row>
    <row r="327" spans="1:26" ht="18" customHeight="1" outlineLevel="1">
      <c r="A327" s="329"/>
      <c r="B327" s="294" t="s">
        <v>1324</v>
      </c>
      <c r="C327" s="295"/>
      <c r="D327" s="296">
        <v>1</v>
      </c>
      <c r="E327" s="297" t="s">
        <v>280</v>
      </c>
      <c r="F327" s="298"/>
      <c r="G327" s="299"/>
      <c r="H327" s="299">
        <f t="shared" si="38"/>
        <v>0</v>
      </c>
      <c r="I327" s="298">
        <f t="shared" si="39"/>
        <v>0</v>
      </c>
      <c r="J327" s="298"/>
      <c r="K327" s="275"/>
      <c r="L327" s="275"/>
      <c r="M327" s="275"/>
      <c r="N327" s="275"/>
      <c r="O327" s="275"/>
      <c r="P327" s="275"/>
      <c r="Q327" s="275"/>
      <c r="R327" s="275"/>
      <c r="S327" s="275"/>
      <c r="T327" s="275"/>
      <c r="U327" s="275"/>
      <c r="V327" s="275"/>
      <c r="W327" s="275"/>
      <c r="X327" s="275"/>
      <c r="Y327" s="275"/>
      <c r="Z327" s="275"/>
    </row>
    <row r="328" spans="1:26" ht="18" customHeight="1">
      <c r="A328" s="286">
        <v>18</v>
      </c>
      <c r="B328" s="287" t="s">
        <v>1325</v>
      </c>
      <c r="C328" s="305"/>
      <c r="D328" s="306"/>
      <c r="E328" s="307"/>
      <c r="F328" s="308"/>
      <c r="G328" s="309"/>
      <c r="H328" s="309"/>
      <c r="I328" s="308"/>
      <c r="J328" s="308"/>
      <c r="K328" s="275"/>
      <c r="L328" s="275"/>
      <c r="M328" s="275"/>
      <c r="N328" s="275"/>
      <c r="O328" s="275"/>
      <c r="P328" s="275"/>
      <c r="Q328" s="275"/>
      <c r="R328" s="275"/>
      <c r="S328" s="275"/>
      <c r="T328" s="275"/>
      <c r="U328" s="275"/>
      <c r="V328" s="275"/>
      <c r="W328" s="275"/>
      <c r="X328" s="275"/>
      <c r="Y328" s="275"/>
      <c r="Z328" s="275"/>
    </row>
    <row r="329" spans="1:26" ht="18" customHeight="1" outlineLevel="1">
      <c r="A329" s="329"/>
      <c r="B329" s="294" t="s">
        <v>1326</v>
      </c>
      <c r="C329" s="295"/>
      <c r="D329" s="296">
        <v>1</v>
      </c>
      <c r="E329" s="297" t="s">
        <v>280</v>
      </c>
      <c r="F329" s="298"/>
      <c r="G329" s="299"/>
      <c r="H329" s="299">
        <f t="shared" ref="H329:H346" si="40">F329+G329</f>
        <v>0</v>
      </c>
      <c r="I329" s="298">
        <f t="shared" ref="I329:I346" si="41">H329*D329</f>
        <v>0</v>
      </c>
      <c r="J329" s="298"/>
      <c r="K329" s="275"/>
      <c r="L329" s="275"/>
      <c r="M329" s="275"/>
      <c r="N329" s="275"/>
      <c r="O329" s="275"/>
      <c r="P329" s="275"/>
      <c r="Q329" s="275"/>
      <c r="R329" s="275"/>
      <c r="S329" s="275"/>
      <c r="T329" s="275"/>
      <c r="U329" s="275"/>
      <c r="V329" s="275"/>
      <c r="W329" s="275"/>
      <c r="X329" s="275"/>
      <c r="Y329" s="275"/>
      <c r="Z329" s="275"/>
    </row>
    <row r="330" spans="1:26" ht="18" customHeight="1" outlineLevel="1">
      <c r="A330" s="329"/>
      <c r="B330" s="294" t="s">
        <v>1327</v>
      </c>
      <c r="C330" s="295"/>
      <c r="D330" s="296">
        <v>1</v>
      </c>
      <c r="E330" s="297" t="s">
        <v>280</v>
      </c>
      <c r="F330" s="298"/>
      <c r="G330" s="299"/>
      <c r="H330" s="299">
        <f t="shared" si="40"/>
        <v>0</v>
      </c>
      <c r="I330" s="298">
        <f t="shared" si="41"/>
        <v>0</v>
      </c>
      <c r="J330" s="298"/>
      <c r="K330" s="275"/>
      <c r="L330" s="275"/>
      <c r="M330" s="275"/>
      <c r="N330" s="275"/>
      <c r="O330" s="275"/>
      <c r="P330" s="275"/>
      <c r="Q330" s="275"/>
      <c r="R330" s="275"/>
      <c r="S330" s="275"/>
      <c r="T330" s="275"/>
      <c r="U330" s="275"/>
      <c r="V330" s="275"/>
      <c r="W330" s="275"/>
      <c r="X330" s="275"/>
      <c r="Y330" s="275"/>
      <c r="Z330" s="275"/>
    </row>
    <row r="331" spans="1:26" ht="18" customHeight="1" outlineLevel="1">
      <c r="A331" s="329"/>
      <c r="B331" s="294" t="s">
        <v>1328</v>
      </c>
      <c r="C331" s="295"/>
      <c r="D331" s="296">
        <v>1</v>
      </c>
      <c r="E331" s="297" t="s">
        <v>280</v>
      </c>
      <c r="F331" s="298"/>
      <c r="G331" s="299"/>
      <c r="H331" s="299">
        <f t="shared" si="40"/>
        <v>0</v>
      </c>
      <c r="I331" s="298">
        <f t="shared" si="41"/>
        <v>0</v>
      </c>
      <c r="J331" s="298"/>
      <c r="K331" s="275"/>
      <c r="L331" s="275"/>
      <c r="M331" s="275"/>
      <c r="N331" s="275"/>
      <c r="O331" s="275"/>
      <c r="P331" s="275"/>
      <c r="Q331" s="275"/>
      <c r="R331" s="275"/>
      <c r="S331" s="275"/>
      <c r="T331" s="275"/>
      <c r="U331" s="275"/>
      <c r="V331" s="275"/>
      <c r="W331" s="275"/>
      <c r="X331" s="275"/>
      <c r="Y331" s="275"/>
      <c r="Z331" s="275"/>
    </row>
    <row r="332" spans="1:26" ht="18" customHeight="1" outlineLevel="1">
      <c r="A332" s="329"/>
      <c r="B332" s="294" t="s">
        <v>1329</v>
      </c>
      <c r="C332" s="295"/>
      <c r="D332" s="296">
        <v>1</v>
      </c>
      <c r="E332" s="297" t="s">
        <v>280</v>
      </c>
      <c r="F332" s="298"/>
      <c r="G332" s="299"/>
      <c r="H332" s="299">
        <f t="shared" si="40"/>
        <v>0</v>
      </c>
      <c r="I332" s="298">
        <f t="shared" si="41"/>
        <v>0</v>
      </c>
      <c r="J332" s="298"/>
      <c r="K332" s="275"/>
      <c r="L332" s="275"/>
      <c r="M332" s="275"/>
      <c r="N332" s="275"/>
      <c r="O332" s="275"/>
      <c r="P332" s="275"/>
      <c r="Q332" s="275"/>
      <c r="R332" s="275"/>
      <c r="S332" s="275"/>
      <c r="T332" s="275"/>
      <c r="U332" s="275"/>
      <c r="V332" s="275"/>
      <c r="W332" s="275"/>
      <c r="X332" s="275"/>
      <c r="Y332" s="275"/>
      <c r="Z332" s="275"/>
    </row>
    <row r="333" spans="1:26" ht="18" customHeight="1" outlineLevel="1">
      <c r="A333" s="329"/>
      <c r="B333" s="294" t="s">
        <v>1330</v>
      </c>
      <c r="C333" s="295"/>
      <c r="D333" s="296">
        <v>1</v>
      </c>
      <c r="E333" s="297" t="s">
        <v>280</v>
      </c>
      <c r="F333" s="298"/>
      <c r="G333" s="299"/>
      <c r="H333" s="299">
        <f t="shared" si="40"/>
        <v>0</v>
      </c>
      <c r="I333" s="298">
        <f t="shared" si="41"/>
        <v>0</v>
      </c>
      <c r="J333" s="298"/>
      <c r="K333" s="275"/>
      <c r="L333" s="275"/>
      <c r="M333" s="275"/>
      <c r="N333" s="275"/>
      <c r="O333" s="275"/>
      <c r="P333" s="275"/>
      <c r="Q333" s="275"/>
      <c r="R333" s="275"/>
      <c r="S333" s="275"/>
      <c r="T333" s="275"/>
      <c r="U333" s="275"/>
      <c r="V333" s="275"/>
      <c r="W333" s="275"/>
      <c r="X333" s="275"/>
      <c r="Y333" s="275"/>
      <c r="Z333" s="275"/>
    </row>
    <row r="334" spans="1:26" ht="18" customHeight="1" outlineLevel="1">
      <c r="A334" s="329"/>
      <c r="B334" s="294" t="s">
        <v>1331</v>
      </c>
      <c r="C334" s="295"/>
      <c r="D334" s="296">
        <v>1</v>
      </c>
      <c r="E334" s="297" t="s">
        <v>280</v>
      </c>
      <c r="F334" s="298"/>
      <c r="G334" s="299"/>
      <c r="H334" s="299">
        <f t="shared" si="40"/>
        <v>0</v>
      </c>
      <c r="I334" s="298">
        <f t="shared" si="41"/>
        <v>0</v>
      </c>
      <c r="J334" s="298"/>
      <c r="K334" s="275"/>
      <c r="L334" s="275"/>
      <c r="M334" s="275"/>
      <c r="N334" s="275"/>
      <c r="O334" s="275"/>
      <c r="P334" s="275"/>
      <c r="Q334" s="275"/>
      <c r="R334" s="275"/>
      <c r="S334" s="275"/>
      <c r="T334" s="275"/>
      <c r="U334" s="275"/>
      <c r="V334" s="275"/>
      <c r="W334" s="275"/>
      <c r="X334" s="275"/>
      <c r="Y334" s="275"/>
      <c r="Z334" s="275"/>
    </row>
    <row r="335" spans="1:26" ht="18" customHeight="1" outlineLevel="1">
      <c r="A335" s="329"/>
      <c r="B335" s="294" t="s">
        <v>1332</v>
      </c>
      <c r="C335" s="295"/>
      <c r="D335" s="296">
        <v>1</v>
      </c>
      <c r="E335" s="297" t="s">
        <v>280</v>
      </c>
      <c r="F335" s="298"/>
      <c r="G335" s="299"/>
      <c r="H335" s="299">
        <f t="shared" si="40"/>
        <v>0</v>
      </c>
      <c r="I335" s="298">
        <f t="shared" si="41"/>
        <v>0</v>
      </c>
      <c r="J335" s="298"/>
      <c r="K335" s="275"/>
      <c r="L335" s="275"/>
      <c r="M335" s="275"/>
      <c r="N335" s="275"/>
      <c r="O335" s="275"/>
      <c r="P335" s="275"/>
      <c r="Q335" s="275"/>
      <c r="R335" s="275"/>
      <c r="S335" s="275"/>
      <c r="T335" s="275"/>
      <c r="U335" s="275"/>
      <c r="V335" s="275"/>
      <c r="W335" s="275"/>
      <c r="X335" s="275"/>
      <c r="Y335" s="275"/>
      <c r="Z335" s="275"/>
    </row>
    <row r="336" spans="1:26" ht="18" customHeight="1" outlineLevel="1">
      <c r="A336" s="329"/>
      <c r="B336" s="294" t="s">
        <v>1333</v>
      </c>
      <c r="C336" s="295"/>
      <c r="D336" s="296">
        <v>1</v>
      </c>
      <c r="E336" s="297" t="s">
        <v>280</v>
      </c>
      <c r="F336" s="298"/>
      <c r="G336" s="299"/>
      <c r="H336" s="299">
        <f t="shared" si="40"/>
        <v>0</v>
      </c>
      <c r="I336" s="298">
        <f t="shared" si="41"/>
        <v>0</v>
      </c>
      <c r="J336" s="298"/>
      <c r="K336" s="275"/>
      <c r="L336" s="275"/>
      <c r="M336" s="275"/>
      <c r="N336" s="275"/>
      <c r="O336" s="275"/>
      <c r="P336" s="275"/>
      <c r="Q336" s="275"/>
      <c r="R336" s="275"/>
      <c r="S336" s="275"/>
      <c r="T336" s="275"/>
      <c r="U336" s="275"/>
      <c r="V336" s="275"/>
      <c r="W336" s="275"/>
      <c r="X336" s="275"/>
      <c r="Y336" s="275"/>
      <c r="Z336" s="275"/>
    </row>
    <row r="337" spans="1:26" ht="18" customHeight="1" outlineLevel="1">
      <c r="A337" s="329"/>
      <c r="B337" s="294" t="s">
        <v>1334</v>
      </c>
      <c r="C337" s="295"/>
      <c r="D337" s="296">
        <v>1</v>
      </c>
      <c r="E337" s="297" t="s">
        <v>280</v>
      </c>
      <c r="F337" s="298"/>
      <c r="G337" s="299"/>
      <c r="H337" s="299">
        <f t="shared" si="40"/>
        <v>0</v>
      </c>
      <c r="I337" s="298">
        <f t="shared" si="41"/>
        <v>0</v>
      </c>
      <c r="J337" s="298"/>
      <c r="K337" s="275"/>
      <c r="L337" s="275"/>
      <c r="M337" s="275"/>
      <c r="N337" s="275"/>
      <c r="O337" s="275"/>
      <c r="P337" s="275"/>
      <c r="Q337" s="275"/>
      <c r="R337" s="275"/>
      <c r="S337" s="275"/>
      <c r="T337" s="275"/>
      <c r="U337" s="275"/>
      <c r="V337" s="275"/>
      <c r="W337" s="275"/>
      <c r="X337" s="275"/>
      <c r="Y337" s="275"/>
      <c r="Z337" s="275"/>
    </row>
    <row r="338" spans="1:26" ht="18" customHeight="1" outlineLevel="1">
      <c r="A338" s="329"/>
      <c r="B338" s="294" t="s">
        <v>1335</v>
      </c>
      <c r="C338" s="295"/>
      <c r="D338" s="296">
        <v>1</v>
      </c>
      <c r="E338" s="297" t="s">
        <v>280</v>
      </c>
      <c r="F338" s="298"/>
      <c r="G338" s="299"/>
      <c r="H338" s="299">
        <f t="shared" si="40"/>
        <v>0</v>
      </c>
      <c r="I338" s="298">
        <f t="shared" si="41"/>
        <v>0</v>
      </c>
      <c r="J338" s="298"/>
      <c r="K338" s="275"/>
      <c r="L338" s="275"/>
      <c r="M338" s="275"/>
      <c r="N338" s="275"/>
      <c r="O338" s="275"/>
      <c r="P338" s="275"/>
      <c r="Q338" s="275"/>
      <c r="R338" s="275"/>
      <c r="S338" s="275"/>
      <c r="T338" s="275"/>
      <c r="U338" s="275"/>
      <c r="V338" s="275"/>
      <c r="W338" s="275"/>
      <c r="X338" s="275"/>
      <c r="Y338" s="275"/>
      <c r="Z338" s="275"/>
    </row>
    <row r="339" spans="1:26" ht="18" customHeight="1" outlineLevel="1">
      <c r="A339" s="329"/>
      <c r="B339" s="294" t="s">
        <v>1336</v>
      </c>
      <c r="C339" s="295"/>
      <c r="D339" s="296">
        <v>1</v>
      </c>
      <c r="E339" s="297" t="s">
        <v>280</v>
      </c>
      <c r="F339" s="298"/>
      <c r="G339" s="299"/>
      <c r="H339" s="299">
        <f t="shared" si="40"/>
        <v>0</v>
      </c>
      <c r="I339" s="298">
        <f t="shared" si="41"/>
        <v>0</v>
      </c>
      <c r="J339" s="298"/>
      <c r="K339" s="275"/>
      <c r="L339" s="275"/>
      <c r="M339" s="275"/>
      <c r="N339" s="275"/>
      <c r="O339" s="275"/>
      <c r="P339" s="275"/>
      <c r="Q339" s="275"/>
      <c r="R339" s="275"/>
      <c r="S339" s="275"/>
      <c r="T339" s="275"/>
      <c r="U339" s="275"/>
      <c r="V339" s="275"/>
      <c r="W339" s="275"/>
      <c r="X339" s="275"/>
      <c r="Y339" s="275"/>
      <c r="Z339" s="275"/>
    </row>
    <row r="340" spans="1:26" ht="18" customHeight="1" outlineLevel="1">
      <c r="A340" s="329"/>
      <c r="B340" s="294" t="s">
        <v>1337</v>
      </c>
      <c r="C340" s="295"/>
      <c r="D340" s="296">
        <v>1</v>
      </c>
      <c r="E340" s="297" t="s">
        <v>280</v>
      </c>
      <c r="F340" s="298"/>
      <c r="G340" s="299"/>
      <c r="H340" s="299">
        <f t="shared" si="40"/>
        <v>0</v>
      </c>
      <c r="I340" s="298">
        <f t="shared" si="41"/>
        <v>0</v>
      </c>
      <c r="J340" s="298"/>
      <c r="K340" s="275"/>
      <c r="L340" s="275"/>
      <c r="M340" s="275"/>
      <c r="N340" s="275"/>
      <c r="O340" s="275"/>
      <c r="P340" s="275"/>
      <c r="Q340" s="275"/>
      <c r="R340" s="275"/>
      <c r="S340" s="275"/>
      <c r="T340" s="275"/>
      <c r="U340" s="275"/>
      <c r="V340" s="275"/>
      <c r="W340" s="275"/>
      <c r="X340" s="275"/>
      <c r="Y340" s="275"/>
      <c r="Z340" s="275"/>
    </row>
    <row r="341" spans="1:26" ht="18" customHeight="1" outlineLevel="1">
      <c r="A341" s="329"/>
      <c r="B341" s="294" t="s">
        <v>1338</v>
      </c>
      <c r="C341" s="295"/>
      <c r="D341" s="296">
        <v>1</v>
      </c>
      <c r="E341" s="297" t="s">
        <v>280</v>
      </c>
      <c r="F341" s="298"/>
      <c r="G341" s="299"/>
      <c r="H341" s="299">
        <f t="shared" si="40"/>
        <v>0</v>
      </c>
      <c r="I341" s="298">
        <f t="shared" si="41"/>
        <v>0</v>
      </c>
      <c r="J341" s="298"/>
      <c r="K341" s="275"/>
      <c r="L341" s="275"/>
      <c r="M341" s="275"/>
      <c r="N341" s="275"/>
      <c r="O341" s="275"/>
      <c r="P341" s="275"/>
      <c r="Q341" s="275"/>
      <c r="R341" s="275"/>
      <c r="S341" s="275"/>
      <c r="T341" s="275"/>
      <c r="U341" s="275"/>
      <c r="V341" s="275"/>
      <c r="W341" s="275"/>
      <c r="X341" s="275"/>
      <c r="Y341" s="275"/>
      <c r="Z341" s="275"/>
    </row>
    <row r="342" spans="1:26" ht="18" customHeight="1" outlineLevel="1">
      <c r="A342" s="329"/>
      <c r="B342" s="294" t="s">
        <v>1339</v>
      </c>
      <c r="C342" s="295"/>
      <c r="D342" s="296">
        <v>1</v>
      </c>
      <c r="E342" s="297" t="s">
        <v>280</v>
      </c>
      <c r="F342" s="298"/>
      <c r="G342" s="299"/>
      <c r="H342" s="299">
        <f t="shared" si="40"/>
        <v>0</v>
      </c>
      <c r="I342" s="298">
        <f t="shared" si="41"/>
        <v>0</v>
      </c>
      <c r="J342" s="298"/>
      <c r="K342" s="275"/>
      <c r="L342" s="275"/>
      <c r="M342" s="275"/>
      <c r="N342" s="275"/>
      <c r="O342" s="275"/>
      <c r="P342" s="275"/>
      <c r="Q342" s="275"/>
      <c r="R342" s="275"/>
      <c r="S342" s="275"/>
      <c r="T342" s="275"/>
      <c r="U342" s="275"/>
      <c r="V342" s="275"/>
      <c r="W342" s="275"/>
      <c r="X342" s="275"/>
      <c r="Y342" s="275"/>
      <c r="Z342" s="275"/>
    </row>
    <row r="343" spans="1:26" ht="18" customHeight="1" outlineLevel="1">
      <c r="A343" s="329"/>
      <c r="B343" s="294" t="s">
        <v>1340</v>
      </c>
      <c r="C343" s="295"/>
      <c r="D343" s="296">
        <v>1</v>
      </c>
      <c r="E343" s="297" t="s">
        <v>280</v>
      </c>
      <c r="F343" s="298"/>
      <c r="G343" s="299"/>
      <c r="H343" s="299">
        <f t="shared" si="40"/>
        <v>0</v>
      </c>
      <c r="I343" s="298">
        <f t="shared" si="41"/>
        <v>0</v>
      </c>
      <c r="J343" s="298"/>
      <c r="K343" s="275"/>
      <c r="L343" s="275"/>
      <c r="M343" s="275"/>
      <c r="N343" s="275"/>
      <c r="O343" s="275"/>
      <c r="P343" s="275"/>
      <c r="Q343" s="275"/>
      <c r="R343" s="275"/>
      <c r="S343" s="275"/>
      <c r="T343" s="275"/>
      <c r="U343" s="275"/>
      <c r="V343" s="275"/>
      <c r="W343" s="275"/>
      <c r="X343" s="275"/>
      <c r="Y343" s="275"/>
      <c r="Z343" s="275"/>
    </row>
    <row r="344" spans="1:26" ht="18" customHeight="1" outlineLevel="1">
      <c r="A344" s="329"/>
      <c r="B344" s="294" t="s">
        <v>1341</v>
      </c>
      <c r="C344" s="295"/>
      <c r="D344" s="296">
        <v>1</v>
      </c>
      <c r="E344" s="297" t="s">
        <v>280</v>
      </c>
      <c r="F344" s="298"/>
      <c r="G344" s="299"/>
      <c r="H344" s="299">
        <f t="shared" si="40"/>
        <v>0</v>
      </c>
      <c r="I344" s="298">
        <f t="shared" si="41"/>
        <v>0</v>
      </c>
      <c r="J344" s="298"/>
      <c r="K344" s="275"/>
      <c r="L344" s="275"/>
      <c r="M344" s="275"/>
      <c r="N344" s="275"/>
      <c r="O344" s="275"/>
      <c r="P344" s="275"/>
      <c r="Q344" s="275"/>
      <c r="R344" s="275"/>
      <c r="S344" s="275"/>
      <c r="T344" s="275"/>
      <c r="U344" s="275"/>
      <c r="V344" s="275"/>
      <c r="W344" s="275"/>
      <c r="X344" s="275"/>
      <c r="Y344" s="275"/>
      <c r="Z344" s="275"/>
    </row>
    <row r="345" spans="1:26" ht="18" customHeight="1" outlineLevel="1">
      <c r="A345" s="329"/>
      <c r="B345" s="294" t="s">
        <v>1342</v>
      </c>
      <c r="C345" s="295"/>
      <c r="D345" s="296">
        <v>1</v>
      </c>
      <c r="E345" s="297" t="s">
        <v>280</v>
      </c>
      <c r="F345" s="298"/>
      <c r="G345" s="299"/>
      <c r="H345" s="299">
        <f t="shared" si="40"/>
        <v>0</v>
      </c>
      <c r="I345" s="298">
        <f t="shared" si="41"/>
        <v>0</v>
      </c>
      <c r="J345" s="298"/>
      <c r="K345" s="275"/>
      <c r="L345" s="275"/>
      <c r="M345" s="275"/>
      <c r="N345" s="275"/>
      <c r="O345" s="275"/>
      <c r="P345" s="275"/>
      <c r="Q345" s="275"/>
      <c r="R345" s="275"/>
      <c r="S345" s="275"/>
      <c r="T345" s="275"/>
      <c r="U345" s="275"/>
      <c r="V345" s="275"/>
      <c r="W345" s="275"/>
      <c r="X345" s="275"/>
      <c r="Y345" s="275"/>
      <c r="Z345" s="275"/>
    </row>
    <row r="346" spans="1:26" ht="18" customHeight="1" outlineLevel="1">
      <c r="A346" s="329"/>
      <c r="B346" s="294" t="s">
        <v>1343</v>
      </c>
      <c r="C346" s="295"/>
      <c r="D346" s="296">
        <v>1</v>
      </c>
      <c r="E346" s="297" t="s">
        <v>280</v>
      </c>
      <c r="F346" s="298"/>
      <c r="G346" s="299"/>
      <c r="H346" s="299">
        <f t="shared" si="40"/>
        <v>0</v>
      </c>
      <c r="I346" s="298">
        <f t="shared" si="41"/>
        <v>0</v>
      </c>
      <c r="J346" s="298"/>
      <c r="K346" s="275"/>
      <c r="L346" s="275"/>
      <c r="M346" s="275"/>
      <c r="N346" s="275"/>
      <c r="O346" s="275"/>
      <c r="P346" s="275"/>
      <c r="Q346" s="275"/>
      <c r="R346" s="275"/>
      <c r="S346" s="275"/>
      <c r="T346" s="275"/>
      <c r="U346" s="275"/>
      <c r="V346" s="275"/>
      <c r="W346" s="275"/>
      <c r="X346" s="275"/>
      <c r="Y346" s="275"/>
      <c r="Z346" s="275"/>
    </row>
    <row r="347" spans="1:26" ht="18" customHeight="1" outlineLevel="1">
      <c r="A347" s="286"/>
      <c r="B347" s="320"/>
      <c r="C347" s="182"/>
      <c r="D347" s="315"/>
      <c r="E347" s="144"/>
      <c r="F347" s="316"/>
      <c r="G347" s="317"/>
      <c r="H347" s="317"/>
      <c r="I347" s="316"/>
      <c r="J347" s="316"/>
      <c r="K347" s="275"/>
      <c r="L347" s="275"/>
      <c r="M347" s="275"/>
      <c r="N347" s="275"/>
      <c r="O347" s="275"/>
      <c r="P347" s="275"/>
      <c r="Q347" s="275"/>
      <c r="R347" s="275"/>
      <c r="S347" s="275"/>
      <c r="T347" s="275"/>
      <c r="U347" s="275"/>
      <c r="V347" s="275"/>
      <c r="W347" s="275"/>
      <c r="X347" s="275"/>
      <c r="Y347" s="275"/>
      <c r="Z347" s="275"/>
    </row>
    <row r="348" spans="1:26" ht="18" customHeight="1">
      <c r="A348" s="286">
        <v>19</v>
      </c>
      <c r="B348" s="287" t="s">
        <v>1344</v>
      </c>
      <c r="C348" s="305"/>
      <c r="D348" s="331"/>
      <c r="E348" s="332"/>
      <c r="F348" s="308"/>
      <c r="G348" s="309"/>
      <c r="H348" s="309"/>
      <c r="I348" s="308"/>
      <c r="J348" s="308"/>
      <c r="K348" s="275"/>
      <c r="L348" s="275"/>
      <c r="M348" s="275"/>
      <c r="N348" s="275"/>
      <c r="O348" s="275"/>
      <c r="P348" s="275"/>
      <c r="Q348" s="275"/>
      <c r="R348" s="275"/>
      <c r="S348" s="275"/>
      <c r="T348" s="275"/>
      <c r="U348" s="275"/>
      <c r="V348" s="275"/>
      <c r="W348" s="275"/>
      <c r="X348" s="275"/>
      <c r="Y348" s="275"/>
      <c r="Z348" s="275"/>
    </row>
    <row r="349" spans="1:26" ht="18" customHeight="1" outlineLevel="1">
      <c r="A349" s="618" t="s">
        <v>1345</v>
      </c>
      <c r="B349" s="334" t="s">
        <v>1346</v>
      </c>
      <c r="C349" s="335"/>
      <c r="D349" s="336"/>
      <c r="E349" s="337"/>
      <c r="F349" s="338"/>
      <c r="G349" s="339"/>
      <c r="H349" s="339"/>
      <c r="I349" s="338"/>
      <c r="J349" s="338"/>
      <c r="K349" s="275"/>
      <c r="L349" s="275"/>
      <c r="M349" s="275"/>
      <c r="N349" s="275"/>
      <c r="O349" s="275"/>
      <c r="P349" s="275"/>
      <c r="Q349" s="275"/>
      <c r="R349" s="275"/>
      <c r="S349" s="275"/>
      <c r="T349" s="275"/>
      <c r="U349" s="275"/>
      <c r="V349" s="275"/>
      <c r="W349" s="275"/>
      <c r="X349" s="275"/>
      <c r="Y349" s="275"/>
      <c r="Z349" s="275"/>
    </row>
    <row r="350" spans="1:26" ht="18" customHeight="1" outlineLevel="1">
      <c r="A350" s="340"/>
      <c r="B350" s="294" t="s">
        <v>1347</v>
      </c>
      <c r="C350" s="295"/>
      <c r="D350" s="341">
        <v>1</v>
      </c>
      <c r="E350" s="297" t="s">
        <v>1348</v>
      </c>
      <c r="F350" s="298"/>
      <c r="G350" s="299"/>
      <c r="H350" s="299">
        <f t="shared" ref="H350:H366" si="42">F350+G350</f>
        <v>0</v>
      </c>
      <c r="I350" s="298">
        <f t="shared" ref="I350:I366" si="43">H350*D350</f>
        <v>0</v>
      </c>
      <c r="J350" s="298"/>
      <c r="K350" s="275"/>
      <c r="L350" s="275"/>
      <c r="M350" s="275"/>
      <c r="N350" s="275"/>
      <c r="O350" s="275"/>
      <c r="P350" s="275"/>
      <c r="Q350" s="275"/>
      <c r="R350" s="275"/>
      <c r="S350" s="275"/>
      <c r="T350" s="275"/>
      <c r="U350" s="275"/>
      <c r="V350" s="275"/>
      <c r="W350" s="275"/>
      <c r="X350" s="275"/>
      <c r="Y350" s="275"/>
      <c r="Z350" s="275"/>
    </row>
    <row r="351" spans="1:26" ht="18" customHeight="1" outlineLevel="1">
      <c r="A351" s="340"/>
      <c r="B351" s="294" t="s">
        <v>1349</v>
      </c>
      <c r="C351" s="295"/>
      <c r="D351" s="341">
        <v>1</v>
      </c>
      <c r="E351" s="297" t="s">
        <v>1348</v>
      </c>
      <c r="F351" s="298"/>
      <c r="G351" s="299"/>
      <c r="H351" s="299">
        <f t="shared" si="42"/>
        <v>0</v>
      </c>
      <c r="I351" s="298">
        <f t="shared" si="43"/>
        <v>0</v>
      </c>
      <c r="J351" s="298"/>
      <c r="K351" s="275"/>
      <c r="L351" s="275"/>
      <c r="M351" s="275"/>
      <c r="N351" s="275"/>
      <c r="O351" s="275"/>
      <c r="P351" s="275"/>
      <c r="Q351" s="275"/>
      <c r="R351" s="275"/>
      <c r="S351" s="275"/>
      <c r="T351" s="275"/>
      <c r="U351" s="275"/>
      <c r="V351" s="275"/>
      <c r="W351" s="275"/>
      <c r="X351" s="275"/>
      <c r="Y351" s="275"/>
      <c r="Z351" s="275"/>
    </row>
    <row r="352" spans="1:26" ht="18" customHeight="1" outlineLevel="1">
      <c r="A352" s="340"/>
      <c r="B352" s="294" t="s">
        <v>1350</v>
      </c>
      <c r="C352" s="295"/>
      <c r="D352" s="341">
        <v>1</v>
      </c>
      <c r="E352" s="297" t="s">
        <v>1348</v>
      </c>
      <c r="F352" s="298"/>
      <c r="G352" s="299"/>
      <c r="H352" s="299">
        <f t="shared" si="42"/>
        <v>0</v>
      </c>
      <c r="I352" s="298">
        <f t="shared" si="43"/>
        <v>0</v>
      </c>
      <c r="J352" s="298"/>
      <c r="K352" s="275"/>
      <c r="L352" s="275"/>
      <c r="M352" s="275"/>
      <c r="N352" s="275"/>
      <c r="O352" s="275"/>
      <c r="P352" s="275"/>
      <c r="Q352" s="275"/>
      <c r="R352" s="275"/>
      <c r="S352" s="275"/>
      <c r="T352" s="275"/>
      <c r="U352" s="275"/>
      <c r="V352" s="275"/>
      <c r="W352" s="275"/>
      <c r="X352" s="275"/>
      <c r="Y352" s="275"/>
      <c r="Z352" s="275"/>
    </row>
    <row r="353" spans="1:26" ht="18" customHeight="1" outlineLevel="1">
      <c r="A353" s="340"/>
      <c r="B353" s="294" t="s">
        <v>1351</v>
      </c>
      <c r="C353" s="295"/>
      <c r="D353" s="341">
        <v>1</v>
      </c>
      <c r="E353" s="297" t="s">
        <v>1348</v>
      </c>
      <c r="F353" s="298"/>
      <c r="G353" s="299"/>
      <c r="H353" s="299">
        <f t="shared" si="42"/>
        <v>0</v>
      </c>
      <c r="I353" s="298">
        <f t="shared" si="43"/>
        <v>0</v>
      </c>
      <c r="J353" s="298"/>
      <c r="K353" s="275"/>
      <c r="L353" s="275"/>
      <c r="M353" s="275"/>
      <c r="N353" s="275"/>
      <c r="O353" s="275"/>
      <c r="P353" s="275"/>
      <c r="Q353" s="275"/>
      <c r="R353" s="275"/>
      <c r="S353" s="275"/>
      <c r="T353" s="275"/>
      <c r="U353" s="275"/>
      <c r="V353" s="275"/>
      <c r="W353" s="275"/>
      <c r="X353" s="275"/>
      <c r="Y353" s="275"/>
      <c r="Z353" s="275"/>
    </row>
    <row r="354" spans="1:26" ht="18" customHeight="1" outlineLevel="1">
      <c r="A354" s="340"/>
      <c r="B354" s="294" t="s">
        <v>1352</v>
      </c>
      <c r="C354" s="295"/>
      <c r="D354" s="341">
        <v>1</v>
      </c>
      <c r="E354" s="297" t="s">
        <v>929</v>
      </c>
      <c r="F354" s="298"/>
      <c r="G354" s="299"/>
      <c r="H354" s="299">
        <f t="shared" si="42"/>
        <v>0</v>
      </c>
      <c r="I354" s="298">
        <f t="shared" si="43"/>
        <v>0</v>
      </c>
      <c r="J354" s="298"/>
      <c r="K354" s="275"/>
      <c r="L354" s="275"/>
      <c r="M354" s="275"/>
      <c r="N354" s="275"/>
      <c r="O354" s="275"/>
      <c r="P354" s="275"/>
      <c r="Q354" s="275"/>
      <c r="R354" s="275"/>
      <c r="S354" s="275"/>
      <c r="T354" s="275"/>
      <c r="U354" s="275"/>
      <c r="V354" s="275"/>
      <c r="W354" s="275"/>
      <c r="X354" s="275"/>
      <c r="Y354" s="275"/>
      <c r="Z354" s="275"/>
    </row>
    <row r="355" spans="1:26" ht="18" customHeight="1" outlineLevel="1">
      <c r="A355" s="340"/>
      <c r="B355" s="294" t="s">
        <v>1353</v>
      </c>
      <c r="C355" s="295"/>
      <c r="D355" s="341">
        <v>1</v>
      </c>
      <c r="E355" s="297" t="s">
        <v>929</v>
      </c>
      <c r="F355" s="298"/>
      <c r="G355" s="299"/>
      <c r="H355" s="299">
        <f t="shared" si="42"/>
        <v>0</v>
      </c>
      <c r="I355" s="298">
        <f t="shared" si="43"/>
        <v>0</v>
      </c>
      <c r="J355" s="298"/>
      <c r="K355" s="275"/>
      <c r="L355" s="275"/>
      <c r="M355" s="275"/>
      <c r="N355" s="275"/>
      <c r="O355" s="275"/>
      <c r="P355" s="275"/>
      <c r="Q355" s="275"/>
      <c r="R355" s="275"/>
      <c r="S355" s="275"/>
      <c r="T355" s="275"/>
      <c r="U355" s="275"/>
      <c r="V355" s="275"/>
      <c r="W355" s="275"/>
      <c r="X355" s="275"/>
      <c r="Y355" s="275"/>
      <c r="Z355" s="275"/>
    </row>
    <row r="356" spans="1:26" ht="18" customHeight="1" outlineLevel="1">
      <c r="A356" s="340"/>
      <c r="B356" s="294" t="s">
        <v>1354</v>
      </c>
      <c r="C356" s="295"/>
      <c r="D356" s="341">
        <v>1</v>
      </c>
      <c r="E356" s="297" t="s">
        <v>929</v>
      </c>
      <c r="F356" s="298"/>
      <c r="G356" s="299"/>
      <c r="H356" s="299">
        <f t="shared" si="42"/>
        <v>0</v>
      </c>
      <c r="I356" s="298">
        <f t="shared" si="43"/>
        <v>0</v>
      </c>
      <c r="J356" s="298"/>
      <c r="K356" s="275"/>
      <c r="L356" s="275"/>
      <c r="M356" s="275"/>
      <c r="N356" s="275"/>
      <c r="O356" s="275"/>
      <c r="P356" s="275"/>
      <c r="Q356" s="275"/>
      <c r="R356" s="275"/>
      <c r="S356" s="275"/>
      <c r="T356" s="275"/>
      <c r="U356" s="275"/>
      <c r="V356" s="275"/>
      <c r="W356" s="275"/>
      <c r="X356" s="275"/>
      <c r="Y356" s="275"/>
      <c r="Z356" s="275"/>
    </row>
    <row r="357" spans="1:26" ht="18" customHeight="1" outlineLevel="1">
      <c r="A357" s="340"/>
      <c r="B357" s="294" t="s">
        <v>1355</v>
      </c>
      <c r="C357" s="295"/>
      <c r="D357" s="341">
        <v>1</v>
      </c>
      <c r="E357" s="297" t="s">
        <v>929</v>
      </c>
      <c r="F357" s="298"/>
      <c r="G357" s="299"/>
      <c r="H357" s="299">
        <f t="shared" si="42"/>
        <v>0</v>
      </c>
      <c r="I357" s="298">
        <f t="shared" si="43"/>
        <v>0</v>
      </c>
      <c r="J357" s="298"/>
      <c r="K357" s="275"/>
      <c r="L357" s="275"/>
      <c r="M357" s="275"/>
      <c r="N357" s="275"/>
      <c r="O357" s="275"/>
      <c r="P357" s="275"/>
      <c r="Q357" s="275"/>
      <c r="R357" s="275"/>
      <c r="S357" s="275"/>
      <c r="T357" s="275"/>
      <c r="U357" s="275"/>
      <c r="V357" s="275"/>
      <c r="W357" s="275"/>
      <c r="X357" s="275"/>
      <c r="Y357" s="275"/>
      <c r="Z357" s="275"/>
    </row>
    <row r="358" spans="1:26" ht="18" customHeight="1" outlineLevel="1">
      <c r="A358" s="340"/>
      <c r="B358" s="294" t="s">
        <v>1356</v>
      </c>
      <c r="C358" s="295"/>
      <c r="D358" s="341">
        <v>1</v>
      </c>
      <c r="E358" s="297" t="s">
        <v>929</v>
      </c>
      <c r="F358" s="298"/>
      <c r="G358" s="299"/>
      <c r="H358" s="299">
        <f t="shared" si="42"/>
        <v>0</v>
      </c>
      <c r="I358" s="298">
        <f t="shared" si="43"/>
        <v>0</v>
      </c>
      <c r="J358" s="298"/>
      <c r="K358" s="275"/>
      <c r="L358" s="275"/>
      <c r="M358" s="275"/>
      <c r="N358" s="275"/>
      <c r="O358" s="275"/>
      <c r="P358" s="275"/>
      <c r="Q358" s="275"/>
      <c r="R358" s="275"/>
      <c r="S358" s="275"/>
      <c r="T358" s="275"/>
      <c r="U358" s="275"/>
      <c r="V358" s="275"/>
      <c r="W358" s="275"/>
      <c r="X358" s="275"/>
      <c r="Y358" s="275"/>
      <c r="Z358" s="275"/>
    </row>
    <row r="359" spans="1:26" ht="18" customHeight="1" outlineLevel="1">
      <c r="A359" s="340"/>
      <c r="B359" s="294" t="s">
        <v>1357</v>
      </c>
      <c r="C359" s="295"/>
      <c r="D359" s="341">
        <v>1</v>
      </c>
      <c r="E359" s="297" t="s">
        <v>929</v>
      </c>
      <c r="F359" s="298"/>
      <c r="G359" s="299"/>
      <c r="H359" s="299">
        <f t="shared" si="42"/>
        <v>0</v>
      </c>
      <c r="I359" s="298">
        <f t="shared" si="43"/>
        <v>0</v>
      </c>
      <c r="J359" s="298"/>
      <c r="K359" s="275"/>
      <c r="L359" s="275"/>
      <c r="M359" s="275"/>
      <c r="N359" s="275"/>
      <c r="O359" s="275"/>
      <c r="P359" s="275"/>
      <c r="Q359" s="275"/>
      <c r="R359" s="275"/>
      <c r="S359" s="275"/>
      <c r="T359" s="275"/>
      <c r="U359" s="275"/>
      <c r="V359" s="275"/>
      <c r="W359" s="275"/>
      <c r="X359" s="275"/>
      <c r="Y359" s="275"/>
      <c r="Z359" s="275"/>
    </row>
    <row r="360" spans="1:26" ht="18" customHeight="1" outlineLevel="1">
      <c r="A360" s="340"/>
      <c r="B360" s="294" t="s">
        <v>1358</v>
      </c>
      <c r="C360" s="295"/>
      <c r="D360" s="341">
        <v>1</v>
      </c>
      <c r="E360" s="297" t="s">
        <v>929</v>
      </c>
      <c r="F360" s="298"/>
      <c r="G360" s="299"/>
      <c r="H360" s="299">
        <f t="shared" si="42"/>
        <v>0</v>
      </c>
      <c r="I360" s="298">
        <f t="shared" si="43"/>
        <v>0</v>
      </c>
      <c r="J360" s="298"/>
      <c r="K360" s="275"/>
      <c r="L360" s="275"/>
      <c r="M360" s="275"/>
      <c r="N360" s="275"/>
      <c r="O360" s="275"/>
      <c r="P360" s="275"/>
      <c r="Q360" s="275"/>
      <c r="R360" s="275"/>
      <c r="S360" s="275"/>
      <c r="T360" s="275"/>
      <c r="U360" s="275"/>
      <c r="V360" s="275"/>
      <c r="W360" s="275"/>
      <c r="X360" s="275"/>
      <c r="Y360" s="275"/>
      <c r="Z360" s="275"/>
    </row>
    <row r="361" spans="1:26" ht="18" customHeight="1" outlineLevel="1">
      <c r="A361" s="340"/>
      <c r="B361" s="294" t="s">
        <v>1359</v>
      </c>
      <c r="C361" s="295"/>
      <c r="D361" s="341">
        <v>1</v>
      </c>
      <c r="E361" s="297" t="s">
        <v>929</v>
      </c>
      <c r="F361" s="298"/>
      <c r="G361" s="299"/>
      <c r="H361" s="299">
        <f t="shared" si="42"/>
        <v>0</v>
      </c>
      <c r="I361" s="298">
        <f t="shared" si="43"/>
        <v>0</v>
      </c>
      <c r="J361" s="298"/>
      <c r="K361" s="275"/>
      <c r="L361" s="275"/>
      <c r="M361" s="275"/>
      <c r="N361" s="275"/>
      <c r="O361" s="275"/>
      <c r="P361" s="275"/>
      <c r="Q361" s="275"/>
      <c r="R361" s="275"/>
      <c r="S361" s="275"/>
      <c r="T361" s="275"/>
      <c r="U361" s="275"/>
      <c r="V361" s="275"/>
      <c r="W361" s="275"/>
      <c r="X361" s="275"/>
      <c r="Y361" s="275"/>
      <c r="Z361" s="275"/>
    </row>
    <row r="362" spans="1:26" ht="18" customHeight="1" outlineLevel="1">
      <c r="A362" s="340"/>
      <c r="B362" s="294" t="s">
        <v>1360</v>
      </c>
      <c r="C362" s="295"/>
      <c r="D362" s="341">
        <v>1</v>
      </c>
      <c r="E362" s="297" t="s">
        <v>929</v>
      </c>
      <c r="F362" s="298"/>
      <c r="G362" s="299"/>
      <c r="H362" s="299">
        <f t="shared" si="42"/>
        <v>0</v>
      </c>
      <c r="I362" s="298">
        <f t="shared" si="43"/>
        <v>0</v>
      </c>
      <c r="J362" s="298"/>
      <c r="K362" s="275"/>
      <c r="L362" s="275"/>
      <c r="M362" s="275"/>
      <c r="N362" s="275"/>
      <c r="O362" s="275"/>
      <c r="P362" s="275"/>
      <c r="Q362" s="275"/>
      <c r="R362" s="275"/>
      <c r="S362" s="275"/>
      <c r="T362" s="275"/>
      <c r="U362" s="275"/>
      <c r="V362" s="275"/>
      <c r="W362" s="275"/>
      <c r="X362" s="275"/>
      <c r="Y362" s="275"/>
      <c r="Z362" s="275"/>
    </row>
    <row r="363" spans="1:26" ht="18" customHeight="1" outlineLevel="1">
      <c r="A363" s="340"/>
      <c r="B363" s="294" t="s">
        <v>1361</v>
      </c>
      <c r="C363" s="295"/>
      <c r="D363" s="341">
        <v>1</v>
      </c>
      <c r="E363" s="297" t="s">
        <v>929</v>
      </c>
      <c r="F363" s="298"/>
      <c r="G363" s="299"/>
      <c r="H363" s="299">
        <f t="shared" si="42"/>
        <v>0</v>
      </c>
      <c r="I363" s="298">
        <f t="shared" si="43"/>
        <v>0</v>
      </c>
      <c r="J363" s="298"/>
      <c r="K363" s="275"/>
      <c r="L363" s="275"/>
      <c r="M363" s="275"/>
      <c r="N363" s="275"/>
      <c r="O363" s="275"/>
      <c r="P363" s="275"/>
      <c r="Q363" s="275"/>
      <c r="R363" s="275"/>
      <c r="S363" s="275"/>
      <c r="T363" s="275"/>
      <c r="U363" s="275"/>
      <c r="V363" s="275"/>
      <c r="W363" s="275"/>
      <c r="X363" s="275"/>
      <c r="Y363" s="275"/>
      <c r="Z363" s="275"/>
    </row>
    <row r="364" spans="1:26" ht="18" customHeight="1" outlineLevel="1">
      <c r="A364" s="340"/>
      <c r="B364" s="294" t="s">
        <v>1362</v>
      </c>
      <c r="C364" s="295"/>
      <c r="D364" s="341">
        <v>1</v>
      </c>
      <c r="E364" s="297" t="s">
        <v>929</v>
      </c>
      <c r="F364" s="298"/>
      <c r="G364" s="299"/>
      <c r="H364" s="299">
        <f t="shared" si="42"/>
        <v>0</v>
      </c>
      <c r="I364" s="298">
        <f t="shared" si="43"/>
        <v>0</v>
      </c>
      <c r="J364" s="298"/>
      <c r="K364" s="275"/>
      <c r="L364" s="275"/>
      <c r="M364" s="275"/>
      <c r="N364" s="275"/>
      <c r="O364" s="275"/>
      <c r="P364" s="275"/>
      <c r="Q364" s="275"/>
      <c r="R364" s="275"/>
      <c r="S364" s="275"/>
      <c r="T364" s="275"/>
      <c r="U364" s="275"/>
      <c r="V364" s="275"/>
      <c r="W364" s="275"/>
      <c r="X364" s="275"/>
      <c r="Y364" s="275"/>
      <c r="Z364" s="275"/>
    </row>
    <row r="365" spans="1:26" ht="18" customHeight="1" outlineLevel="1">
      <c r="A365" s="340"/>
      <c r="B365" s="294" t="s">
        <v>1363</v>
      </c>
      <c r="C365" s="295"/>
      <c r="D365" s="341">
        <v>1</v>
      </c>
      <c r="E365" s="297" t="s">
        <v>929</v>
      </c>
      <c r="F365" s="298"/>
      <c r="G365" s="299"/>
      <c r="H365" s="299">
        <f t="shared" si="42"/>
        <v>0</v>
      </c>
      <c r="I365" s="298">
        <f t="shared" si="43"/>
        <v>0</v>
      </c>
      <c r="J365" s="298"/>
      <c r="K365" s="275"/>
      <c r="L365" s="275"/>
      <c r="M365" s="275"/>
      <c r="N365" s="275"/>
      <c r="O365" s="275"/>
      <c r="P365" s="275"/>
      <c r="Q365" s="275"/>
      <c r="R365" s="275"/>
      <c r="S365" s="275"/>
      <c r="T365" s="275"/>
      <c r="U365" s="275"/>
      <c r="V365" s="275"/>
      <c r="W365" s="275"/>
      <c r="X365" s="275"/>
      <c r="Y365" s="275"/>
      <c r="Z365" s="275"/>
    </row>
    <row r="366" spans="1:26" ht="18" customHeight="1" outlineLevel="1">
      <c r="A366" s="340"/>
      <c r="B366" s="294" t="s">
        <v>1364</v>
      </c>
      <c r="C366" s="295"/>
      <c r="D366" s="341">
        <v>1</v>
      </c>
      <c r="E366" s="297" t="s">
        <v>929</v>
      </c>
      <c r="F366" s="298"/>
      <c r="G366" s="299"/>
      <c r="H366" s="299">
        <f t="shared" si="42"/>
        <v>0</v>
      </c>
      <c r="I366" s="298">
        <f t="shared" si="43"/>
        <v>0</v>
      </c>
      <c r="J366" s="298"/>
      <c r="K366" s="275"/>
      <c r="L366" s="275"/>
      <c r="M366" s="275"/>
      <c r="N366" s="275"/>
      <c r="O366" s="275"/>
      <c r="P366" s="275"/>
      <c r="Q366" s="275"/>
      <c r="R366" s="275"/>
      <c r="S366" s="275"/>
      <c r="T366" s="275"/>
      <c r="U366" s="275"/>
      <c r="V366" s="275"/>
      <c r="W366" s="275"/>
      <c r="X366" s="275"/>
      <c r="Y366" s="275"/>
      <c r="Z366" s="275"/>
    </row>
    <row r="367" spans="1:26" ht="18" customHeight="1" outlineLevel="1">
      <c r="A367" s="618" t="s">
        <v>1365</v>
      </c>
      <c r="B367" s="334" t="s">
        <v>1366</v>
      </c>
      <c r="C367" s="335"/>
      <c r="D367" s="336"/>
      <c r="E367" s="337"/>
      <c r="F367" s="338"/>
      <c r="G367" s="339"/>
      <c r="H367" s="339"/>
      <c r="I367" s="338"/>
      <c r="J367" s="338"/>
      <c r="K367" s="275"/>
      <c r="L367" s="275"/>
      <c r="M367" s="275"/>
      <c r="N367" s="275"/>
      <c r="O367" s="275"/>
      <c r="P367" s="275"/>
      <c r="Q367" s="275"/>
      <c r="R367" s="275"/>
      <c r="S367" s="275"/>
      <c r="T367" s="275"/>
      <c r="U367" s="275"/>
      <c r="V367" s="275"/>
      <c r="W367" s="275"/>
      <c r="X367" s="275"/>
      <c r="Y367" s="275"/>
      <c r="Z367" s="275"/>
    </row>
    <row r="368" spans="1:26" ht="18" customHeight="1" outlineLevel="1">
      <c r="A368" s="340"/>
      <c r="B368" s="294" t="s">
        <v>1367</v>
      </c>
      <c r="C368" s="295"/>
      <c r="D368" s="341">
        <v>1</v>
      </c>
      <c r="E368" s="297" t="s">
        <v>929</v>
      </c>
      <c r="F368" s="298"/>
      <c r="G368" s="299"/>
      <c r="H368" s="299">
        <f t="shared" ref="H368:H380" si="44">F368+G368</f>
        <v>0</v>
      </c>
      <c r="I368" s="298">
        <f t="shared" ref="I368:I380" si="45">H368*D368</f>
        <v>0</v>
      </c>
      <c r="J368" s="298"/>
      <c r="K368" s="275"/>
      <c r="L368" s="275"/>
      <c r="M368" s="275"/>
      <c r="N368" s="275"/>
      <c r="O368" s="275"/>
      <c r="P368" s="275"/>
      <c r="Q368" s="275"/>
      <c r="R368" s="275"/>
      <c r="S368" s="275"/>
      <c r="T368" s="275"/>
      <c r="U368" s="275"/>
      <c r="V368" s="275"/>
      <c r="W368" s="275"/>
      <c r="X368" s="275"/>
      <c r="Y368" s="275"/>
      <c r="Z368" s="275"/>
    </row>
    <row r="369" spans="1:26" ht="18" customHeight="1" outlineLevel="1">
      <c r="A369" s="340"/>
      <c r="B369" s="294" t="s">
        <v>1368</v>
      </c>
      <c r="C369" s="295"/>
      <c r="D369" s="341">
        <v>1</v>
      </c>
      <c r="E369" s="297" t="s">
        <v>929</v>
      </c>
      <c r="F369" s="298"/>
      <c r="G369" s="299"/>
      <c r="H369" s="299">
        <f t="shared" si="44"/>
        <v>0</v>
      </c>
      <c r="I369" s="298">
        <f t="shared" si="45"/>
        <v>0</v>
      </c>
      <c r="J369" s="298"/>
      <c r="K369" s="275"/>
      <c r="L369" s="275"/>
      <c r="M369" s="275"/>
      <c r="N369" s="275"/>
      <c r="O369" s="275"/>
      <c r="P369" s="275"/>
      <c r="Q369" s="275"/>
      <c r="R369" s="275"/>
      <c r="S369" s="275"/>
      <c r="T369" s="275"/>
      <c r="U369" s="275"/>
      <c r="V369" s="275"/>
      <c r="W369" s="275"/>
      <c r="X369" s="275"/>
      <c r="Y369" s="275"/>
      <c r="Z369" s="275"/>
    </row>
    <row r="370" spans="1:26" ht="18" customHeight="1" outlineLevel="1">
      <c r="A370" s="340"/>
      <c r="B370" s="294" t="s">
        <v>1369</v>
      </c>
      <c r="C370" s="295"/>
      <c r="D370" s="341">
        <v>1</v>
      </c>
      <c r="E370" s="297" t="s">
        <v>929</v>
      </c>
      <c r="F370" s="298"/>
      <c r="G370" s="299"/>
      <c r="H370" s="299">
        <f t="shared" si="44"/>
        <v>0</v>
      </c>
      <c r="I370" s="298">
        <f t="shared" si="45"/>
        <v>0</v>
      </c>
      <c r="J370" s="298"/>
      <c r="K370" s="275"/>
      <c r="L370" s="275"/>
      <c r="M370" s="275"/>
      <c r="N370" s="275"/>
      <c r="O370" s="275"/>
      <c r="P370" s="275"/>
      <c r="Q370" s="275"/>
      <c r="R370" s="275"/>
      <c r="S370" s="275"/>
      <c r="T370" s="275"/>
      <c r="U370" s="275"/>
      <c r="V370" s="275"/>
      <c r="W370" s="275"/>
      <c r="X370" s="275"/>
      <c r="Y370" s="275"/>
      <c r="Z370" s="275"/>
    </row>
    <row r="371" spans="1:26" ht="18" customHeight="1" outlineLevel="1">
      <c r="A371" s="340"/>
      <c r="B371" s="294" t="s">
        <v>1370</v>
      </c>
      <c r="C371" s="295"/>
      <c r="D371" s="341">
        <v>1</v>
      </c>
      <c r="E371" s="297" t="s">
        <v>929</v>
      </c>
      <c r="F371" s="298"/>
      <c r="G371" s="299"/>
      <c r="H371" s="299">
        <f t="shared" si="44"/>
        <v>0</v>
      </c>
      <c r="I371" s="298">
        <f t="shared" si="45"/>
        <v>0</v>
      </c>
      <c r="J371" s="298"/>
      <c r="K371" s="275"/>
      <c r="L371" s="275"/>
      <c r="M371" s="275"/>
      <c r="N371" s="275"/>
      <c r="O371" s="275"/>
      <c r="P371" s="275"/>
      <c r="Q371" s="275"/>
      <c r="R371" s="275"/>
      <c r="S371" s="275"/>
      <c r="T371" s="275"/>
      <c r="U371" s="275"/>
      <c r="V371" s="275"/>
      <c r="W371" s="275"/>
      <c r="X371" s="275"/>
      <c r="Y371" s="275"/>
      <c r="Z371" s="275"/>
    </row>
    <row r="372" spans="1:26" ht="18" customHeight="1" outlineLevel="1">
      <c r="A372" s="340"/>
      <c r="B372" s="294" t="s">
        <v>1371</v>
      </c>
      <c r="C372" s="295"/>
      <c r="D372" s="341">
        <v>1</v>
      </c>
      <c r="E372" s="297" t="s">
        <v>929</v>
      </c>
      <c r="F372" s="298"/>
      <c r="G372" s="299"/>
      <c r="H372" s="299">
        <f t="shared" si="44"/>
        <v>0</v>
      </c>
      <c r="I372" s="298">
        <f t="shared" si="45"/>
        <v>0</v>
      </c>
      <c r="J372" s="298"/>
      <c r="K372" s="275"/>
      <c r="L372" s="275"/>
      <c r="M372" s="275"/>
      <c r="N372" s="275"/>
      <c r="O372" s="275"/>
      <c r="P372" s="275"/>
      <c r="Q372" s="275"/>
      <c r="R372" s="275"/>
      <c r="S372" s="275"/>
      <c r="T372" s="275"/>
      <c r="U372" s="275"/>
      <c r="V372" s="275"/>
      <c r="W372" s="275"/>
      <c r="X372" s="275"/>
      <c r="Y372" s="275"/>
      <c r="Z372" s="275"/>
    </row>
    <row r="373" spans="1:26" ht="18" customHeight="1" outlineLevel="1">
      <c r="A373" s="340"/>
      <c r="B373" s="294" t="s">
        <v>1372</v>
      </c>
      <c r="C373" s="295"/>
      <c r="D373" s="341">
        <v>1</v>
      </c>
      <c r="E373" s="297" t="s">
        <v>929</v>
      </c>
      <c r="F373" s="298"/>
      <c r="G373" s="299"/>
      <c r="H373" s="299">
        <f t="shared" si="44"/>
        <v>0</v>
      </c>
      <c r="I373" s="298">
        <f t="shared" si="45"/>
        <v>0</v>
      </c>
      <c r="J373" s="298"/>
      <c r="K373" s="275"/>
      <c r="L373" s="275"/>
      <c r="M373" s="275"/>
      <c r="N373" s="275"/>
      <c r="O373" s="275"/>
      <c r="P373" s="275"/>
      <c r="Q373" s="275"/>
      <c r="R373" s="275"/>
      <c r="S373" s="275"/>
      <c r="T373" s="275"/>
      <c r="U373" s="275"/>
      <c r="V373" s="275"/>
      <c r="W373" s="275"/>
      <c r="X373" s="275"/>
      <c r="Y373" s="275"/>
      <c r="Z373" s="275"/>
    </row>
    <row r="374" spans="1:26" ht="18" customHeight="1" outlineLevel="1">
      <c r="A374" s="340"/>
      <c r="B374" s="294" t="s">
        <v>1373</v>
      </c>
      <c r="C374" s="295"/>
      <c r="D374" s="341">
        <v>1</v>
      </c>
      <c r="E374" s="297" t="s">
        <v>929</v>
      </c>
      <c r="F374" s="298"/>
      <c r="G374" s="299"/>
      <c r="H374" s="299">
        <f t="shared" si="44"/>
        <v>0</v>
      </c>
      <c r="I374" s="298">
        <f t="shared" si="45"/>
        <v>0</v>
      </c>
      <c r="J374" s="298"/>
      <c r="K374" s="275"/>
      <c r="L374" s="275"/>
      <c r="M374" s="275"/>
      <c r="N374" s="275"/>
      <c r="O374" s="275"/>
      <c r="P374" s="275"/>
      <c r="Q374" s="275"/>
      <c r="R374" s="275"/>
      <c r="S374" s="275"/>
      <c r="T374" s="275"/>
      <c r="U374" s="275"/>
      <c r="V374" s="275"/>
      <c r="W374" s="275"/>
      <c r="X374" s="275"/>
      <c r="Y374" s="275"/>
      <c r="Z374" s="275"/>
    </row>
    <row r="375" spans="1:26" ht="18" customHeight="1" outlineLevel="1">
      <c r="A375" s="340"/>
      <c r="B375" s="294" t="s">
        <v>1374</v>
      </c>
      <c r="C375" s="295"/>
      <c r="D375" s="341">
        <v>1</v>
      </c>
      <c r="E375" s="297" t="s">
        <v>929</v>
      </c>
      <c r="F375" s="298"/>
      <c r="G375" s="299"/>
      <c r="H375" s="299">
        <f t="shared" si="44"/>
        <v>0</v>
      </c>
      <c r="I375" s="298">
        <f t="shared" si="45"/>
        <v>0</v>
      </c>
      <c r="J375" s="298"/>
      <c r="K375" s="275"/>
      <c r="L375" s="275"/>
      <c r="M375" s="275"/>
      <c r="N375" s="275"/>
      <c r="O375" s="275"/>
      <c r="P375" s="275"/>
      <c r="Q375" s="275"/>
      <c r="R375" s="275"/>
      <c r="S375" s="275"/>
      <c r="T375" s="275"/>
      <c r="U375" s="275"/>
      <c r="V375" s="275"/>
      <c r="W375" s="275"/>
      <c r="X375" s="275"/>
      <c r="Y375" s="275"/>
      <c r="Z375" s="275"/>
    </row>
    <row r="376" spans="1:26" ht="18" customHeight="1" outlineLevel="1">
      <c r="A376" s="340"/>
      <c r="B376" s="294" t="s">
        <v>1375</v>
      </c>
      <c r="C376" s="295"/>
      <c r="D376" s="341">
        <v>1</v>
      </c>
      <c r="E376" s="297" t="s">
        <v>929</v>
      </c>
      <c r="F376" s="298"/>
      <c r="G376" s="299"/>
      <c r="H376" s="299">
        <f t="shared" si="44"/>
        <v>0</v>
      </c>
      <c r="I376" s="298">
        <f t="shared" si="45"/>
        <v>0</v>
      </c>
      <c r="J376" s="298"/>
      <c r="K376" s="275"/>
      <c r="L376" s="275"/>
      <c r="M376" s="275"/>
      <c r="N376" s="275"/>
      <c r="O376" s="275"/>
      <c r="P376" s="275"/>
      <c r="Q376" s="275"/>
      <c r="R376" s="275"/>
      <c r="S376" s="275"/>
      <c r="T376" s="275"/>
      <c r="U376" s="275"/>
      <c r="V376" s="275"/>
      <c r="W376" s="275"/>
      <c r="X376" s="275"/>
      <c r="Y376" s="275"/>
      <c r="Z376" s="275"/>
    </row>
    <row r="377" spans="1:26" ht="18" customHeight="1" outlineLevel="1">
      <c r="A377" s="340"/>
      <c r="B377" s="294" t="s">
        <v>1376</v>
      </c>
      <c r="C377" s="295"/>
      <c r="D377" s="341">
        <v>1</v>
      </c>
      <c r="E377" s="297" t="s">
        <v>929</v>
      </c>
      <c r="F377" s="298"/>
      <c r="G377" s="299"/>
      <c r="H377" s="299">
        <f t="shared" si="44"/>
        <v>0</v>
      </c>
      <c r="I377" s="298">
        <f t="shared" si="45"/>
        <v>0</v>
      </c>
      <c r="J377" s="298"/>
      <c r="K377" s="275"/>
      <c r="L377" s="275"/>
      <c r="M377" s="275"/>
      <c r="N377" s="275"/>
      <c r="O377" s="275"/>
      <c r="P377" s="275"/>
      <c r="Q377" s="275"/>
      <c r="R377" s="275"/>
      <c r="S377" s="275"/>
      <c r="T377" s="275"/>
      <c r="U377" s="275"/>
      <c r="V377" s="275"/>
      <c r="W377" s="275"/>
      <c r="X377" s="275"/>
      <c r="Y377" s="275"/>
      <c r="Z377" s="275"/>
    </row>
    <row r="378" spans="1:26" ht="18" customHeight="1" outlineLevel="1">
      <c r="A378" s="340"/>
      <c r="B378" s="294" t="s">
        <v>1377</v>
      </c>
      <c r="C378" s="295"/>
      <c r="D378" s="341">
        <v>1</v>
      </c>
      <c r="E378" s="297" t="s">
        <v>929</v>
      </c>
      <c r="F378" s="298"/>
      <c r="G378" s="299"/>
      <c r="H378" s="299">
        <f t="shared" si="44"/>
        <v>0</v>
      </c>
      <c r="I378" s="298">
        <f t="shared" si="45"/>
        <v>0</v>
      </c>
      <c r="J378" s="298"/>
      <c r="K378" s="275"/>
      <c r="L378" s="275"/>
      <c r="M378" s="275"/>
      <c r="N378" s="275"/>
      <c r="O378" s="275"/>
      <c r="P378" s="275"/>
      <c r="Q378" s="275"/>
      <c r="R378" s="275"/>
      <c r="S378" s="275"/>
      <c r="T378" s="275"/>
      <c r="U378" s="275"/>
      <c r="V378" s="275"/>
      <c r="W378" s="275"/>
      <c r="X378" s="275"/>
      <c r="Y378" s="275"/>
      <c r="Z378" s="275"/>
    </row>
    <row r="379" spans="1:26" ht="18" customHeight="1" outlineLevel="1">
      <c r="A379" s="340"/>
      <c r="B379" s="294" t="s">
        <v>1378</v>
      </c>
      <c r="C379" s="295"/>
      <c r="D379" s="341">
        <v>1</v>
      </c>
      <c r="E379" s="297" t="s">
        <v>929</v>
      </c>
      <c r="F379" s="298"/>
      <c r="G379" s="299"/>
      <c r="H379" s="299">
        <f t="shared" si="44"/>
        <v>0</v>
      </c>
      <c r="I379" s="298">
        <f t="shared" si="45"/>
        <v>0</v>
      </c>
      <c r="J379" s="298"/>
      <c r="K379" s="275"/>
      <c r="L379" s="275"/>
      <c r="M379" s="275"/>
      <c r="N379" s="275"/>
      <c r="O379" s="275"/>
      <c r="P379" s="275"/>
      <c r="Q379" s="275"/>
      <c r="R379" s="275"/>
      <c r="S379" s="275"/>
      <c r="T379" s="275"/>
      <c r="U379" s="275"/>
      <c r="V379" s="275"/>
      <c r="W379" s="275"/>
      <c r="X379" s="275"/>
      <c r="Y379" s="275"/>
      <c r="Z379" s="275"/>
    </row>
    <row r="380" spans="1:26" ht="18" customHeight="1" outlineLevel="1">
      <c r="A380" s="340"/>
      <c r="B380" s="294" t="s">
        <v>1379</v>
      </c>
      <c r="C380" s="295"/>
      <c r="D380" s="341">
        <v>1</v>
      </c>
      <c r="E380" s="297" t="s">
        <v>929</v>
      </c>
      <c r="F380" s="298"/>
      <c r="G380" s="299"/>
      <c r="H380" s="299">
        <f t="shared" si="44"/>
        <v>0</v>
      </c>
      <c r="I380" s="298">
        <f t="shared" si="45"/>
        <v>0</v>
      </c>
      <c r="J380" s="298"/>
      <c r="K380" s="275"/>
      <c r="L380" s="275"/>
      <c r="M380" s="275"/>
      <c r="N380" s="275"/>
      <c r="O380" s="275"/>
      <c r="P380" s="275"/>
      <c r="Q380" s="275"/>
      <c r="R380" s="275"/>
      <c r="S380" s="275"/>
      <c r="T380" s="275"/>
      <c r="U380" s="275"/>
      <c r="V380" s="275"/>
      <c r="W380" s="275"/>
      <c r="X380" s="275"/>
      <c r="Y380" s="275"/>
      <c r="Z380" s="275"/>
    </row>
    <row r="381" spans="1:26" ht="18" customHeight="1" outlineLevel="1">
      <c r="A381" s="618" t="s">
        <v>1380</v>
      </c>
      <c r="B381" s="334" t="s">
        <v>1381</v>
      </c>
      <c r="C381" s="335"/>
      <c r="D381" s="336"/>
      <c r="E381" s="337"/>
      <c r="F381" s="338"/>
      <c r="G381" s="339"/>
      <c r="H381" s="339"/>
      <c r="I381" s="338"/>
      <c r="J381" s="338"/>
      <c r="K381" s="275"/>
      <c r="L381" s="275"/>
      <c r="M381" s="275"/>
      <c r="N381" s="275"/>
      <c r="O381" s="275"/>
      <c r="P381" s="275"/>
      <c r="Q381" s="275"/>
      <c r="R381" s="275"/>
      <c r="S381" s="275"/>
      <c r="T381" s="275"/>
      <c r="U381" s="275"/>
      <c r="V381" s="275"/>
      <c r="W381" s="275"/>
      <c r="X381" s="275"/>
      <c r="Y381" s="275"/>
      <c r="Z381" s="275"/>
    </row>
    <row r="382" spans="1:26" ht="18" customHeight="1" outlineLevel="1">
      <c r="A382" s="333"/>
      <c r="B382" s="310" t="s">
        <v>1382</v>
      </c>
      <c r="C382" s="342"/>
      <c r="D382" s="343"/>
      <c r="E382" s="344"/>
      <c r="F382" s="316"/>
      <c r="G382" s="317"/>
      <c r="H382" s="317"/>
      <c r="I382" s="316"/>
      <c r="J382" s="316"/>
      <c r="K382" s="275"/>
      <c r="L382" s="275"/>
      <c r="M382" s="275"/>
      <c r="N382" s="275"/>
      <c r="O382" s="275"/>
      <c r="P382" s="275"/>
      <c r="Q382" s="275"/>
      <c r="R382" s="275"/>
      <c r="S382" s="275"/>
      <c r="T382" s="275"/>
      <c r="U382" s="275"/>
      <c r="V382" s="275"/>
      <c r="W382" s="275"/>
      <c r="X382" s="275"/>
      <c r="Y382" s="275"/>
      <c r="Z382" s="275"/>
    </row>
    <row r="383" spans="1:26" ht="18" customHeight="1" outlineLevel="1">
      <c r="A383" s="340"/>
      <c r="B383" s="294" t="s">
        <v>1383</v>
      </c>
      <c r="C383" s="295"/>
      <c r="D383" s="341">
        <v>1</v>
      </c>
      <c r="E383" s="297" t="s">
        <v>421</v>
      </c>
      <c r="F383" s="298"/>
      <c r="G383" s="299"/>
      <c r="H383" s="299">
        <f t="shared" ref="H383:H389" si="46">F383+G383</f>
        <v>0</v>
      </c>
      <c r="I383" s="298">
        <f t="shared" ref="I383:I389" si="47">H383*D383</f>
        <v>0</v>
      </c>
      <c r="J383" s="298"/>
      <c r="K383" s="275"/>
      <c r="L383" s="275"/>
      <c r="M383" s="275"/>
      <c r="N383" s="275"/>
      <c r="O383" s="275"/>
      <c r="P383" s="275"/>
      <c r="Q383" s="275"/>
      <c r="R383" s="275"/>
      <c r="S383" s="275"/>
      <c r="T383" s="275"/>
      <c r="U383" s="275"/>
      <c r="V383" s="275"/>
      <c r="W383" s="275"/>
      <c r="X383" s="275"/>
      <c r="Y383" s="275"/>
      <c r="Z383" s="275"/>
    </row>
    <row r="384" spans="1:26" ht="18" customHeight="1" outlineLevel="1">
      <c r="A384" s="340"/>
      <c r="B384" s="294" t="s">
        <v>1384</v>
      </c>
      <c r="C384" s="295"/>
      <c r="D384" s="341">
        <v>1</v>
      </c>
      <c r="E384" s="297" t="s">
        <v>421</v>
      </c>
      <c r="F384" s="298"/>
      <c r="G384" s="299"/>
      <c r="H384" s="299">
        <f t="shared" si="46"/>
        <v>0</v>
      </c>
      <c r="I384" s="298">
        <f t="shared" si="47"/>
        <v>0</v>
      </c>
      <c r="J384" s="298"/>
      <c r="K384" s="275"/>
      <c r="L384" s="275"/>
      <c r="M384" s="275"/>
      <c r="N384" s="275"/>
      <c r="O384" s="275"/>
      <c r="P384" s="275"/>
      <c r="Q384" s="275"/>
      <c r="R384" s="275"/>
      <c r="S384" s="275"/>
      <c r="T384" s="275"/>
      <c r="U384" s="275"/>
      <c r="V384" s="275"/>
      <c r="W384" s="275"/>
      <c r="X384" s="275"/>
      <c r="Y384" s="275"/>
      <c r="Z384" s="275"/>
    </row>
    <row r="385" spans="1:26" ht="18" customHeight="1" outlineLevel="1">
      <c r="A385" s="340"/>
      <c r="B385" s="294" t="s">
        <v>1385</v>
      </c>
      <c r="C385" s="295"/>
      <c r="D385" s="341">
        <v>1</v>
      </c>
      <c r="E385" s="297" t="s">
        <v>421</v>
      </c>
      <c r="F385" s="298"/>
      <c r="G385" s="299"/>
      <c r="H385" s="299">
        <f t="shared" si="46"/>
        <v>0</v>
      </c>
      <c r="I385" s="298">
        <f t="shared" si="47"/>
        <v>0</v>
      </c>
      <c r="J385" s="298"/>
      <c r="K385" s="275"/>
      <c r="L385" s="275"/>
      <c r="M385" s="275"/>
      <c r="N385" s="275"/>
      <c r="O385" s="275"/>
      <c r="P385" s="275"/>
      <c r="Q385" s="275"/>
      <c r="R385" s="275"/>
      <c r="S385" s="275"/>
      <c r="T385" s="275"/>
      <c r="U385" s="275"/>
      <c r="V385" s="275"/>
      <c r="W385" s="275"/>
      <c r="X385" s="275"/>
      <c r="Y385" s="275"/>
      <c r="Z385" s="275"/>
    </row>
    <row r="386" spans="1:26" ht="18" customHeight="1" outlineLevel="1">
      <c r="A386" s="340"/>
      <c r="B386" s="294" t="s">
        <v>1386</v>
      </c>
      <c r="C386" s="295"/>
      <c r="D386" s="341">
        <v>1</v>
      </c>
      <c r="E386" s="297" t="s">
        <v>421</v>
      </c>
      <c r="F386" s="298"/>
      <c r="G386" s="299"/>
      <c r="H386" s="299">
        <f t="shared" si="46"/>
        <v>0</v>
      </c>
      <c r="I386" s="298">
        <f t="shared" si="47"/>
        <v>0</v>
      </c>
      <c r="J386" s="298"/>
      <c r="K386" s="275"/>
      <c r="L386" s="275"/>
      <c r="M386" s="275"/>
      <c r="N386" s="275"/>
      <c r="O386" s="275"/>
      <c r="P386" s="275"/>
      <c r="Q386" s="275"/>
      <c r="R386" s="275"/>
      <c r="S386" s="275"/>
      <c r="T386" s="275"/>
      <c r="U386" s="275"/>
      <c r="V386" s="275"/>
      <c r="W386" s="275"/>
      <c r="X386" s="275"/>
      <c r="Y386" s="275"/>
      <c r="Z386" s="275"/>
    </row>
    <row r="387" spans="1:26" ht="18" customHeight="1" outlineLevel="1">
      <c r="A387" s="340"/>
      <c r="B387" s="294" t="s">
        <v>1387</v>
      </c>
      <c r="C387" s="295"/>
      <c r="D387" s="341">
        <v>1</v>
      </c>
      <c r="E387" s="297" t="s">
        <v>421</v>
      </c>
      <c r="F387" s="298"/>
      <c r="G387" s="299"/>
      <c r="H387" s="299">
        <f t="shared" si="46"/>
        <v>0</v>
      </c>
      <c r="I387" s="298">
        <f t="shared" si="47"/>
        <v>0</v>
      </c>
      <c r="J387" s="298"/>
      <c r="K387" s="275"/>
      <c r="L387" s="275"/>
      <c r="M387" s="275"/>
      <c r="N387" s="275"/>
      <c r="O387" s="275"/>
      <c r="P387" s="275"/>
      <c r="Q387" s="275"/>
      <c r="R387" s="275"/>
      <c r="S387" s="275"/>
      <c r="T387" s="275"/>
      <c r="U387" s="275"/>
      <c r="V387" s="275"/>
      <c r="W387" s="275"/>
      <c r="X387" s="275"/>
      <c r="Y387" s="275"/>
      <c r="Z387" s="275"/>
    </row>
    <row r="388" spans="1:26" ht="18" customHeight="1" outlineLevel="1">
      <c r="A388" s="340"/>
      <c r="B388" s="294" t="s">
        <v>1388</v>
      </c>
      <c r="C388" s="295"/>
      <c r="D388" s="341">
        <v>1</v>
      </c>
      <c r="E388" s="297" t="s">
        <v>421</v>
      </c>
      <c r="F388" s="298"/>
      <c r="G388" s="299"/>
      <c r="H388" s="299">
        <f t="shared" si="46"/>
        <v>0</v>
      </c>
      <c r="I388" s="298">
        <f t="shared" si="47"/>
        <v>0</v>
      </c>
      <c r="J388" s="298"/>
      <c r="K388" s="275"/>
      <c r="L388" s="275"/>
      <c r="M388" s="275"/>
      <c r="N388" s="275"/>
      <c r="O388" s="275"/>
      <c r="P388" s="275"/>
      <c r="Q388" s="275"/>
      <c r="R388" s="275"/>
      <c r="S388" s="275"/>
      <c r="T388" s="275"/>
      <c r="U388" s="275"/>
      <c r="V388" s="275"/>
      <c r="W388" s="275"/>
      <c r="X388" s="275"/>
      <c r="Y388" s="275"/>
      <c r="Z388" s="275"/>
    </row>
    <row r="389" spans="1:26" ht="18" customHeight="1" outlineLevel="1">
      <c r="A389" s="340"/>
      <c r="B389" s="294" t="s">
        <v>1389</v>
      </c>
      <c r="C389" s="295"/>
      <c r="D389" s="341">
        <v>1</v>
      </c>
      <c r="E389" s="297" t="s">
        <v>421</v>
      </c>
      <c r="F389" s="298"/>
      <c r="G389" s="299"/>
      <c r="H389" s="299">
        <f t="shared" si="46"/>
        <v>0</v>
      </c>
      <c r="I389" s="298">
        <f t="shared" si="47"/>
        <v>0</v>
      </c>
      <c r="J389" s="298"/>
      <c r="K389" s="275"/>
      <c r="L389" s="275"/>
      <c r="M389" s="275"/>
      <c r="N389" s="275"/>
      <c r="O389" s="275"/>
      <c r="P389" s="275"/>
      <c r="Q389" s="275"/>
      <c r="R389" s="275"/>
      <c r="S389" s="275"/>
      <c r="T389" s="275"/>
      <c r="U389" s="275"/>
      <c r="V389" s="275"/>
      <c r="W389" s="275"/>
      <c r="X389" s="275"/>
      <c r="Y389" s="275"/>
      <c r="Z389" s="275"/>
    </row>
    <row r="390" spans="1:26" ht="18" customHeight="1" outlineLevel="1">
      <c r="A390" s="333"/>
      <c r="B390" s="310" t="s">
        <v>1390</v>
      </c>
      <c r="C390" s="342"/>
      <c r="D390" s="343"/>
      <c r="E390" s="344"/>
      <c r="F390" s="316"/>
      <c r="G390" s="317"/>
      <c r="H390" s="317"/>
      <c r="I390" s="316"/>
      <c r="J390" s="316"/>
      <c r="K390" s="275"/>
      <c r="L390" s="275"/>
      <c r="M390" s="275"/>
      <c r="N390" s="275"/>
      <c r="O390" s="275"/>
      <c r="P390" s="275"/>
      <c r="Q390" s="275"/>
      <c r="R390" s="275"/>
      <c r="S390" s="275"/>
      <c r="T390" s="275"/>
      <c r="U390" s="275"/>
      <c r="V390" s="275"/>
      <c r="W390" s="275"/>
      <c r="X390" s="275"/>
      <c r="Y390" s="275"/>
      <c r="Z390" s="275"/>
    </row>
    <row r="391" spans="1:26" ht="18" customHeight="1" outlineLevel="1">
      <c r="A391" s="340"/>
      <c r="B391" s="294" t="s">
        <v>1391</v>
      </c>
      <c r="C391" s="295"/>
      <c r="D391" s="341">
        <v>1</v>
      </c>
      <c r="E391" s="297" t="s">
        <v>421</v>
      </c>
      <c r="F391" s="298"/>
      <c r="G391" s="299"/>
      <c r="H391" s="299">
        <f t="shared" ref="H391:H397" si="48">F391+G391</f>
        <v>0</v>
      </c>
      <c r="I391" s="298">
        <f t="shared" ref="I391:I397" si="49">H391*D391</f>
        <v>0</v>
      </c>
      <c r="J391" s="298"/>
      <c r="K391" s="275"/>
      <c r="L391" s="275"/>
      <c r="M391" s="275"/>
      <c r="N391" s="275"/>
      <c r="O391" s="275"/>
      <c r="P391" s="275"/>
      <c r="Q391" s="275"/>
      <c r="R391" s="275"/>
      <c r="S391" s="275"/>
      <c r="T391" s="275"/>
      <c r="U391" s="275"/>
      <c r="V391" s="275"/>
      <c r="W391" s="275"/>
      <c r="X391" s="275"/>
      <c r="Y391" s="275"/>
      <c r="Z391" s="275"/>
    </row>
    <row r="392" spans="1:26" ht="18" customHeight="1" outlineLevel="1">
      <c r="A392" s="340"/>
      <c r="B392" s="294" t="s">
        <v>1392</v>
      </c>
      <c r="C392" s="295"/>
      <c r="D392" s="341">
        <v>1</v>
      </c>
      <c r="E392" s="297" t="s">
        <v>421</v>
      </c>
      <c r="F392" s="298"/>
      <c r="G392" s="299"/>
      <c r="H392" s="299">
        <f t="shared" si="48"/>
        <v>0</v>
      </c>
      <c r="I392" s="298">
        <f t="shared" si="49"/>
        <v>0</v>
      </c>
      <c r="J392" s="298"/>
      <c r="K392" s="275"/>
      <c r="L392" s="275"/>
      <c r="M392" s="275"/>
      <c r="N392" s="275"/>
      <c r="O392" s="275"/>
      <c r="P392" s="275"/>
      <c r="Q392" s="275"/>
      <c r="R392" s="275"/>
      <c r="S392" s="275"/>
      <c r="T392" s="275"/>
      <c r="U392" s="275"/>
      <c r="V392" s="275"/>
      <c r="W392" s="275"/>
      <c r="X392" s="275"/>
      <c r="Y392" s="275"/>
      <c r="Z392" s="275"/>
    </row>
    <row r="393" spans="1:26" ht="18" customHeight="1" outlineLevel="1">
      <c r="A393" s="340"/>
      <c r="B393" s="294" t="s">
        <v>1393</v>
      </c>
      <c r="C393" s="295"/>
      <c r="D393" s="341">
        <v>1</v>
      </c>
      <c r="E393" s="297" t="s">
        <v>421</v>
      </c>
      <c r="F393" s="298"/>
      <c r="G393" s="299"/>
      <c r="H393" s="299">
        <f t="shared" si="48"/>
        <v>0</v>
      </c>
      <c r="I393" s="298">
        <f t="shared" si="49"/>
        <v>0</v>
      </c>
      <c r="J393" s="298"/>
      <c r="K393" s="275"/>
      <c r="L393" s="275"/>
      <c r="M393" s="275"/>
      <c r="N393" s="275"/>
      <c r="O393" s="275"/>
      <c r="P393" s="275"/>
      <c r="Q393" s="275"/>
      <c r="R393" s="275"/>
      <c r="S393" s="275"/>
      <c r="T393" s="275"/>
      <c r="U393" s="275"/>
      <c r="V393" s="275"/>
      <c r="W393" s="275"/>
      <c r="X393" s="275"/>
      <c r="Y393" s="275"/>
      <c r="Z393" s="275"/>
    </row>
    <row r="394" spans="1:26" ht="18" customHeight="1" outlineLevel="1">
      <c r="A394" s="340"/>
      <c r="B394" s="294" t="s">
        <v>1394</v>
      </c>
      <c r="C394" s="295"/>
      <c r="D394" s="341">
        <v>1</v>
      </c>
      <c r="E394" s="297" t="s">
        <v>421</v>
      </c>
      <c r="F394" s="298"/>
      <c r="G394" s="299"/>
      <c r="H394" s="299">
        <f t="shared" si="48"/>
        <v>0</v>
      </c>
      <c r="I394" s="298">
        <f t="shared" si="49"/>
        <v>0</v>
      </c>
      <c r="J394" s="298"/>
      <c r="K394" s="275"/>
      <c r="L394" s="275"/>
      <c r="M394" s="275"/>
      <c r="N394" s="275"/>
      <c r="O394" s="275"/>
      <c r="P394" s="275"/>
      <c r="Q394" s="275"/>
      <c r="R394" s="275"/>
      <c r="S394" s="275"/>
      <c r="T394" s="275"/>
      <c r="U394" s="275"/>
      <c r="V394" s="275"/>
      <c r="W394" s="275"/>
      <c r="X394" s="275"/>
      <c r="Y394" s="275"/>
      <c r="Z394" s="275"/>
    </row>
    <row r="395" spans="1:26" ht="18" customHeight="1" outlineLevel="1">
      <c r="A395" s="340"/>
      <c r="B395" s="294" t="s">
        <v>1395</v>
      </c>
      <c r="C395" s="295"/>
      <c r="D395" s="341">
        <v>1</v>
      </c>
      <c r="E395" s="297" t="s">
        <v>421</v>
      </c>
      <c r="F395" s="298"/>
      <c r="G395" s="299"/>
      <c r="H395" s="299">
        <f t="shared" si="48"/>
        <v>0</v>
      </c>
      <c r="I395" s="298">
        <f t="shared" si="49"/>
        <v>0</v>
      </c>
      <c r="J395" s="298"/>
      <c r="K395" s="275"/>
      <c r="L395" s="275"/>
      <c r="M395" s="275"/>
      <c r="N395" s="275"/>
      <c r="O395" s="275"/>
      <c r="P395" s="275"/>
      <c r="Q395" s="275"/>
      <c r="R395" s="275"/>
      <c r="S395" s="275"/>
      <c r="T395" s="275"/>
      <c r="U395" s="275"/>
      <c r="V395" s="275"/>
      <c r="W395" s="275"/>
      <c r="X395" s="275"/>
      <c r="Y395" s="275"/>
      <c r="Z395" s="275"/>
    </row>
    <row r="396" spans="1:26" ht="18" customHeight="1" outlineLevel="1">
      <c r="A396" s="340"/>
      <c r="B396" s="294" t="s">
        <v>1396</v>
      </c>
      <c r="C396" s="295"/>
      <c r="D396" s="341">
        <v>1</v>
      </c>
      <c r="E396" s="297" t="s">
        <v>421</v>
      </c>
      <c r="F396" s="298"/>
      <c r="G396" s="299"/>
      <c r="H396" s="299">
        <f t="shared" si="48"/>
        <v>0</v>
      </c>
      <c r="I396" s="298">
        <f t="shared" si="49"/>
        <v>0</v>
      </c>
      <c r="J396" s="298"/>
      <c r="K396" s="275"/>
      <c r="L396" s="275"/>
      <c r="M396" s="275"/>
      <c r="N396" s="275"/>
      <c r="O396" s="275"/>
      <c r="P396" s="275"/>
      <c r="Q396" s="275"/>
      <c r="R396" s="275"/>
      <c r="S396" s="275"/>
      <c r="T396" s="275"/>
      <c r="U396" s="275"/>
      <c r="V396" s="275"/>
      <c r="W396" s="275"/>
      <c r="X396" s="275"/>
      <c r="Y396" s="275"/>
      <c r="Z396" s="275"/>
    </row>
    <row r="397" spans="1:26" ht="18" customHeight="1" outlineLevel="1">
      <c r="A397" s="340"/>
      <c r="B397" s="294" t="s">
        <v>1397</v>
      </c>
      <c r="C397" s="295"/>
      <c r="D397" s="341">
        <v>1</v>
      </c>
      <c r="E397" s="297" t="s">
        <v>421</v>
      </c>
      <c r="F397" s="298"/>
      <c r="G397" s="299"/>
      <c r="H397" s="299">
        <f t="shared" si="48"/>
        <v>0</v>
      </c>
      <c r="I397" s="298">
        <f t="shared" si="49"/>
        <v>0</v>
      </c>
      <c r="J397" s="298"/>
      <c r="K397" s="275"/>
      <c r="L397" s="275"/>
      <c r="M397" s="275"/>
      <c r="N397" s="275"/>
      <c r="O397" s="275"/>
      <c r="P397" s="275"/>
      <c r="Q397" s="275"/>
      <c r="R397" s="275"/>
      <c r="S397" s="275"/>
      <c r="T397" s="275"/>
      <c r="U397" s="275"/>
      <c r="V397" s="275"/>
      <c r="W397" s="275"/>
      <c r="X397" s="275"/>
      <c r="Y397" s="275"/>
      <c r="Z397" s="275"/>
    </row>
    <row r="398" spans="1:26" ht="15.75" customHeight="1" outlineLevel="1">
      <c r="A398" s="333"/>
      <c r="B398" s="310" t="s">
        <v>1398</v>
      </c>
      <c r="C398" s="342"/>
      <c r="D398" s="343"/>
      <c r="E398" s="344"/>
      <c r="F398" s="316"/>
      <c r="G398" s="317"/>
      <c r="H398" s="317"/>
      <c r="I398" s="316"/>
      <c r="J398" s="316"/>
      <c r="K398" s="275"/>
      <c r="L398" s="275"/>
      <c r="M398" s="275"/>
      <c r="N398" s="275"/>
      <c r="O398" s="275"/>
      <c r="P398" s="275"/>
      <c r="Q398" s="275"/>
      <c r="R398" s="275"/>
      <c r="S398" s="275"/>
      <c r="T398" s="275"/>
      <c r="U398" s="275"/>
      <c r="V398" s="275"/>
      <c r="W398" s="275"/>
      <c r="X398" s="275"/>
      <c r="Y398" s="275"/>
      <c r="Z398" s="275"/>
    </row>
    <row r="399" spans="1:26" ht="18" customHeight="1" outlineLevel="1">
      <c r="A399" s="340"/>
      <c r="B399" s="294" t="s">
        <v>1399</v>
      </c>
      <c r="C399" s="295"/>
      <c r="D399" s="341">
        <v>1</v>
      </c>
      <c r="E399" s="297" t="s">
        <v>421</v>
      </c>
      <c r="F399" s="298"/>
      <c r="G399" s="299"/>
      <c r="H399" s="299">
        <f t="shared" ref="H399:H410" si="50">F399+G399</f>
        <v>0</v>
      </c>
      <c r="I399" s="298">
        <f t="shared" ref="I399:I410" si="51">H399*D399</f>
        <v>0</v>
      </c>
      <c r="J399" s="298"/>
      <c r="K399" s="275"/>
      <c r="L399" s="275"/>
      <c r="M399" s="275"/>
      <c r="N399" s="275"/>
      <c r="O399" s="275"/>
      <c r="P399" s="275"/>
      <c r="Q399" s="275"/>
      <c r="R399" s="275"/>
      <c r="S399" s="275"/>
      <c r="T399" s="275"/>
      <c r="U399" s="275"/>
      <c r="V399" s="275"/>
      <c r="W399" s="275"/>
      <c r="X399" s="275"/>
      <c r="Y399" s="275"/>
      <c r="Z399" s="275"/>
    </row>
    <row r="400" spans="1:26" ht="18" customHeight="1" outlineLevel="1">
      <c r="A400" s="340"/>
      <c r="B400" s="294" t="s">
        <v>1400</v>
      </c>
      <c r="C400" s="295"/>
      <c r="D400" s="341">
        <v>1</v>
      </c>
      <c r="E400" s="297" t="s">
        <v>421</v>
      </c>
      <c r="F400" s="298"/>
      <c r="G400" s="299"/>
      <c r="H400" s="299">
        <f t="shared" si="50"/>
        <v>0</v>
      </c>
      <c r="I400" s="298">
        <f t="shared" si="51"/>
        <v>0</v>
      </c>
      <c r="J400" s="298"/>
      <c r="K400" s="275"/>
      <c r="L400" s="275"/>
      <c r="M400" s="275"/>
      <c r="N400" s="275"/>
      <c r="O400" s="275"/>
      <c r="P400" s="275"/>
      <c r="Q400" s="275"/>
      <c r="R400" s="275"/>
      <c r="S400" s="275"/>
      <c r="T400" s="275"/>
      <c r="U400" s="275"/>
      <c r="V400" s="275"/>
      <c r="W400" s="275"/>
      <c r="X400" s="275"/>
      <c r="Y400" s="275"/>
      <c r="Z400" s="275"/>
    </row>
    <row r="401" spans="1:26" ht="18" customHeight="1" outlineLevel="1">
      <c r="A401" s="340"/>
      <c r="B401" s="294" t="s">
        <v>1401</v>
      </c>
      <c r="C401" s="295"/>
      <c r="D401" s="341">
        <v>1</v>
      </c>
      <c r="E401" s="297" t="s">
        <v>421</v>
      </c>
      <c r="F401" s="298"/>
      <c r="G401" s="299"/>
      <c r="H401" s="299">
        <f t="shared" si="50"/>
        <v>0</v>
      </c>
      <c r="I401" s="298">
        <f t="shared" si="51"/>
        <v>0</v>
      </c>
      <c r="J401" s="298"/>
      <c r="K401" s="275"/>
      <c r="L401" s="275"/>
      <c r="M401" s="275"/>
      <c r="N401" s="275"/>
      <c r="O401" s="275"/>
      <c r="P401" s="275"/>
      <c r="Q401" s="275"/>
      <c r="R401" s="275"/>
      <c r="S401" s="275"/>
      <c r="T401" s="275"/>
      <c r="U401" s="275"/>
      <c r="V401" s="275"/>
      <c r="W401" s="275"/>
      <c r="X401" s="275"/>
      <c r="Y401" s="275"/>
      <c r="Z401" s="275"/>
    </row>
    <row r="402" spans="1:26" ht="18" customHeight="1" outlineLevel="1">
      <c r="A402" s="340"/>
      <c r="B402" s="294" t="s">
        <v>1402</v>
      </c>
      <c r="C402" s="295"/>
      <c r="D402" s="341">
        <v>1</v>
      </c>
      <c r="E402" s="297" t="s">
        <v>421</v>
      </c>
      <c r="F402" s="298"/>
      <c r="G402" s="299"/>
      <c r="H402" s="299">
        <f t="shared" si="50"/>
        <v>0</v>
      </c>
      <c r="I402" s="298">
        <f t="shared" si="51"/>
        <v>0</v>
      </c>
      <c r="J402" s="298"/>
      <c r="K402" s="275"/>
      <c r="L402" s="275"/>
      <c r="M402" s="275"/>
      <c r="N402" s="275"/>
      <c r="O402" s="275"/>
      <c r="P402" s="275"/>
      <c r="Q402" s="275"/>
      <c r="R402" s="275"/>
      <c r="S402" s="275"/>
      <c r="T402" s="275"/>
      <c r="U402" s="275"/>
      <c r="V402" s="275"/>
      <c r="W402" s="275"/>
      <c r="X402" s="275"/>
      <c r="Y402" s="275"/>
      <c r="Z402" s="275"/>
    </row>
    <row r="403" spans="1:26" ht="18" customHeight="1" outlineLevel="1">
      <c r="A403" s="340"/>
      <c r="B403" s="294" t="s">
        <v>1403</v>
      </c>
      <c r="C403" s="295"/>
      <c r="D403" s="341">
        <v>1</v>
      </c>
      <c r="E403" s="297" t="s">
        <v>421</v>
      </c>
      <c r="F403" s="298"/>
      <c r="G403" s="299"/>
      <c r="H403" s="299">
        <f t="shared" si="50"/>
        <v>0</v>
      </c>
      <c r="I403" s="298">
        <f t="shared" si="51"/>
        <v>0</v>
      </c>
      <c r="J403" s="298"/>
      <c r="K403" s="275"/>
      <c r="L403" s="275"/>
      <c r="M403" s="275"/>
      <c r="N403" s="275"/>
      <c r="O403" s="275"/>
      <c r="P403" s="275"/>
      <c r="Q403" s="275"/>
      <c r="R403" s="275"/>
      <c r="S403" s="275"/>
      <c r="T403" s="275"/>
      <c r="U403" s="275"/>
      <c r="V403" s="275"/>
      <c r="W403" s="275"/>
      <c r="X403" s="275"/>
      <c r="Y403" s="275"/>
      <c r="Z403" s="275"/>
    </row>
    <row r="404" spans="1:26" ht="18" customHeight="1" outlineLevel="1">
      <c r="A404" s="340"/>
      <c r="B404" s="294" t="s">
        <v>1404</v>
      </c>
      <c r="C404" s="295"/>
      <c r="D404" s="341">
        <v>1</v>
      </c>
      <c r="E404" s="297" t="s">
        <v>421</v>
      </c>
      <c r="F404" s="298"/>
      <c r="G404" s="299"/>
      <c r="H404" s="299">
        <f t="shared" si="50"/>
        <v>0</v>
      </c>
      <c r="I404" s="298">
        <f t="shared" si="51"/>
        <v>0</v>
      </c>
      <c r="J404" s="298"/>
      <c r="K404" s="275"/>
      <c r="L404" s="275"/>
      <c r="M404" s="275"/>
      <c r="N404" s="275"/>
      <c r="O404" s="275"/>
      <c r="P404" s="275"/>
      <c r="Q404" s="275"/>
      <c r="R404" s="275"/>
      <c r="S404" s="275"/>
      <c r="T404" s="275"/>
      <c r="U404" s="275"/>
      <c r="V404" s="275"/>
      <c r="W404" s="275"/>
      <c r="X404" s="275"/>
      <c r="Y404" s="275"/>
      <c r="Z404" s="275"/>
    </row>
    <row r="405" spans="1:26" ht="18" customHeight="1" outlineLevel="1">
      <c r="A405" s="340"/>
      <c r="B405" s="294" t="s">
        <v>1405</v>
      </c>
      <c r="C405" s="295"/>
      <c r="D405" s="341">
        <v>1</v>
      </c>
      <c r="E405" s="297" t="s">
        <v>421</v>
      </c>
      <c r="F405" s="298"/>
      <c r="G405" s="299"/>
      <c r="H405" s="299">
        <f t="shared" si="50"/>
        <v>0</v>
      </c>
      <c r="I405" s="298">
        <f t="shared" si="51"/>
        <v>0</v>
      </c>
      <c r="J405" s="298"/>
      <c r="K405" s="275"/>
      <c r="L405" s="275"/>
      <c r="M405" s="275"/>
      <c r="N405" s="275"/>
      <c r="O405" s="275"/>
      <c r="P405" s="275"/>
      <c r="Q405" s="275"/>
      <c r="R405" s="275"/>
      <c r="S405" s="275"/>
      <c r="T405" s="275"/>
      <c r="U405" s="275"/>
      <c r="V405" s="275"/>
      <c r="W405" s="275"/>
      <c r="X405" s="275"/>
      <c r="Y405" s="275"/>
      <c r="Z405" s="275"/>
    </row>
    <row r="406" spans="1:26" ht="18" customHeight="1" outlineLevel="1">
      <c r="A406" s="340"/>
      <c r="B406" s="294" t="s">
        <v>1406</v>
      </c>
      <c r="C406" s="295"/>
      <c r="D406" s="341">
        <v>1</v>
      </c>
      <c r="E406" s="297" t="s">
        <v>421</v>
      </c>
      <c r="F406" s="298"/>
      <c r="G406" s="299"/>
      <c r="H406" s="299">
        <f t="shared" si="50"/>
        <v>0</v>
      </c>
      <c r="I406" s="298">
        <f t="shared" si="51"/>
        <v>0</v>
      </c>
      <c r="J406" s="298"/>
      <c r="K406" s="275"/>
      <c r="L406" s="275"/>
      <c r="M406" s="275"/>
      <c r="N406" s="275"/>
      <c r="O406" s="275"/>
      <c r="P406" s="275"/>
      <c r="Q406" s="275"/>
      <c r="R406" s="275"/>
      <c r="S406" s="275"/>
      <c r="T406" s="275"/>
      <c r="U406" s="275"/>
      <c r="V406" s="275"/>
      <c r="W406" s="275"/>
      <c r="X406" s="275"/>
      <c r="Y406" s="275"/>
      <c r="Z406" s="275"/>
    </row>
    <row r="407" spans="1:26" ht="18" customHeight="1" outlineLevel="1">
      <c r="A407" s="340"/>
      <c r="B407" s="294" t="s">
        <v>1407</v>
      </c>
      <c r="C407" s="295"/>
      <c r="D407" s="341">
        <v>1</v>
      </c>
      <c r="E407" s="297" t="s">
        <v>421</v>
      </c>
      <c r="F407" s="298"/>
      <c r="G407" s="299"/>
      <c r="H407" s="299">
        <f t="shared" si="50"/>
        <v>0</v>
      </c>
      <c r="I407" s="298">
        <f t="shared" si="51"/>
        <v>0</v>
      </c>
      <c r="J407" s="298"/>
      <c r="K407" s="275"/>
      <c r="L407" s="275"/>
      <c r="M407" s="275"/>
      <c r="N407" s="275"/>
      <c r="O407" s="275"/>
      <c r="P407" s="275"/>
      <c r="Q407" s="275"/>
      <c r="R407" s="275"/>
      <c r="S407" s="275"/>
      <c r="T407" s="275"/>
      <c r="U407" s="275"/>
      <c r="V407" s="275"/>
      <c r="W407" s="275"/>
      <c r="X407" s="275"/>
      <c r="Y407" s="275"/>
      <c r="Z407" s="275"/>
    </row>
    <row r="408" spans="1:26" ht="18" customHeight="1" outlineLevel="1">
      <c r="A408" s="340"/>
      <c r="B408" s="294" t="s">
        <v>1408</v>
      </c>
      <c r="C408" s="295"/>
      <c r="D408" s="341">
        <v>1</v>
      </c>
      <c r="E408" s="297" t="s">
        <v>421</v>
      </c>
      <c r="F408" s="298"/>
      <c r="G408" s="299"/>
      <c r="H408" s="299">
        <f t="shared" si="50"/>
        <v>0</v>
      </c>
      <c r="I408" s="298">
        <f t="shared" si="51"/>
        <v>0</v>
      </c>
      <c r="J408" s="298"/>
      <c r="K408" s="275"/>
      <c r="L408" s="275"/>
      <c r="M408" s="275"/>
      <c r="N408" s="275"/>
      <c r="O408" s="275"/>
      <c r="P408" s="275"/>
      <c r="Q408" s="275"/>
      <c r="R408" s="275"/>
      <c r="S408" s="275"/>
      <c r="T408" s="275"/>
      <c r="U408" s="275"/>
      <c r="V408" s="275"/>
      <c r="W408" s="275"/>
      <c r="X408" s="275"/>
      <c r="Y408" s="275"/>
      <c r="Z408" s="275"/>
    </row>
    <row r="409" spans="1:26" ht="18" customHeight="1" outlineLevel="1">
      <c r="A409" s="340"/>
      <c r="B409" s="294" t="s">
        <v>1409</v>
      </c>
      <c r="C409" s="295"/>
      <c r="D409" s="341">
        <v>1</v>
      </c>
      <c r="E409" s="297" t="s">
        <v>421</v>
      </c>
      <c r="F409" s="298"/>
      <c r="G409" s="299"/>
      <c r="H409" s="299">
        <f t="shared" si="50"/>
        <v>0</v>
      </c>
      <c r="I409" s="298">
        <f t="shared" si="51"/>
        <v>0</v>
      </c>
      <c r="J409" s="298"/>
      <c r="K409" s="275"/>
      <c r="L409" s="275"/>
      <c r="M409" s="275"/>
      <c r="N409" s="275"/>
      <c r="O409" s="275"/>
      <c r="P409" s="275"/>
      <c r="Q409" s="275"/>
      <c r="R409" s="275"/>
      <c r="S409" s="275"/>
      <c r="T409" s="275"/>
      <c r="U409" s="275"/>
      <c r="V409" s="275"/>
      <c r="W409" s="275"/>
      <c r="X409" s="275"/>
      <c r="Y409" s="275"/>
      <c r="Z409" s="275"/>
    </row>
    <row r="410" spans="1:26" ht="18" customHeight="1" outlineLevel="1">
      <c r="A410" s="340"/>
      <c r="B410" s="294" t="s">
        <v>1410</v>
      </c>
      <c r="C410" s="295"/>
      <c r="D410" s="341">
        <v>1</v>
      </c>
      <c r="E410" s="297" t="s">
        <v>421</v>
      </c>
      <c r="F410" s="298"/>
      <c r="G410" s="299"/>
      <c r="H410" s="299">
        <f t="shared" si="50"/>
        <v>0</v>
      </c>
      <c r="I410" s="298">
        <f t="shared" si="51"/>
        <v>0</v>
      </c>
      <c r="J410" s="298"/>
      <c r="K410" s="275"/>
      <c r="L410" s="275"/>
      <c r="M410" s="275"/>
      <c r="N410" s="275"/>
      <c r="O410" s="275"/>
      <c r="P410" s="275"/>
      <c r="Q410" s="275"/>
      <c r="R410" s="275"/>
      <c r="S410" s="275"/>
      <c r="T410" s="275"/>
      <c r="U410" s="275"/>
      <c r="V410" s="275"/>
      <c r="W410" s="275"/>
      <c r="X410" s="275"/>
      <c r="Y410" s="275"/>
      <c r="Z410" s="275"/>
    </row>
    <row r="411" spans="1:26" ht="15.75" customHeight="1" outlineLevel="1">
      <c r="A411" s="333"/>
      <c r="B411" s="310" t="s">
        <v>1411</v>
      </c>
      <c r="C411" s="342"/>
      <c r="D411" s="343"/>
      <c r="E411" s="344"/>
      <c r="F411" s="316"/>
      <c r="G411" s="317"/>
      <c r="H411" s="317"/>
      <c r="I411" s="316"/>
      <c r="J411" s="316"/>
      <c r="K411" s="275"/>
      <c r="L411" s="275"/>
      <c r="M411" s="275"/>
      <c r="N411" s="275"/>
      <c r="O411" s="275"/>
      <c r="P411" s="275"/>
      <c r="Q411" s="275"/>
      <c r="R411" s="275"/>
      <c r="S411" s="275"/>
      <c r="T411" s="275"/>
      <c r="U411" s="275"/>
      <c r="V411" s="275"/>
      <c r="W411" s="275"/>
      <c r="X411" s="275"/>
      <c r="Y411" s="275"/>
      <c r="Z411" s="275"/>
    </row>
    <row r="412" spans="1:26" ht="18" customHeight="1" outlineLevel="1">
      <c r="A412" s="340"/>
      <c r="B412" s="294" t="s">
        <v>1412</v>
      </c>
      <c r="C412" s="295"/>
      <c r="D412" s="341">
        <v>1</v>
      </c>
      <c r="E412" s="297" t="s">
        <v>421</v>
      </c>
      <c r="F412" s="298"/>
      <c r="G412" s="299"/>
      <c r="H412" s="299">
        <f t="shared" ref="H412:H426" si="52">F412+G412</f>
        <v>0</v>
      </c>
      <c r="I412" s="298">
        <f t="shared" ref="I412:I426" si="53">H412*D412</f>
        <v>0</v>
      </c>
      <c r="J412" s="298"/>
      <c r="K412" s="275"/>
      <c r="L412" s="275"/>
      <c r="M412" s="275"/>
      <c r="N412" s="275"/>
      <c r="O412" s="275"/>
      <c r="P412" s="275"/>
      <c r="Q412" s="275"/>
      <c r="R412" s="275"/>
      <c r="S412" s="275"/>
      <c r="T412" s="275"/>
      <c r="U412" s="275"/>
      <c r="V412" s="275"/>
      <c r="W412" s="275"/>
      <c r="X412" s="275"/>
      <c r="Y412" s="275"/>
      <c r="Z412" s="275"/>
    </row>
    <row r="413" spans="1:26" ht="18" customHeight="1" outlineLevel="1">
      <c r="A413" s="340"/>
      <c r="B413" s="294" t="s">
        <v>1413</v>
      </c>
      <c r="C413" s="295"/>
      <c r="D413" s="341">
        <v>1</v>
      </c>
      <c r="E413" s="297" t="s">
        <v>421</v>
      </c>
      <c r="F413" s="298"/>
      <c r="G413" s="299"/>
      <c r="H413" s="299">
        <f t="shared" si="52"/>
        <v>0</v>
      </c>
      <c r="I413" s="298">
        <f t="shared" si="53"/>
        <v>0</v>
      </c>
      <c r="J413" s="298"/>
      <c r="K413" s="275"/>
      <c r="L413" s="275"/>
      <c r="M413" s="275"/>
      <c r="N413" s="275"/>
      <c r="O413" s="275"/>
      <c r="P413" s="275"/>
      <c r="Q413" s="275"/>
      <c r="R413" s="275"/>
      <c r="S413" s="275"/>
      <c r="T413" s="275"/>
      <c r="U413" s="275"/>
      <c r="V413" s="275"/>
      <c r="W413" s="275"/>
      <c r="X413" s="275"/>
      <c r="Y413" s="275"/>
      <c r="Z413" s="275"/>
    </row>
    <row r="414" spans="1:26" ht="18" customHeight="1" outlineLevel="1">
      <c r="A414" s="340"/>
      <c r="B414" s="294" t="s">
        <v>1414</v>
      </c>
      <c r="C414" s="295"/>
      <c r="D414" s="341">
        <v>1</v>
      </c>
      <c r="E414" s="297" t="s">
        <v>421</v>
      </c>
      <c r="F414" s="298"/>
      <c r="G414" s="299"/>
      <c r="H414" s="299">
        <f t="shared" si="52"/>
        <v>0</v>
      </c>
      <c r="I414" s="298">
        <f t="shared" si="53"/>
        <v>0</v>
      </c>
      <c r="J414" s="298"/>
      <c r="K414" s="275"/>
      <c r="L414" s="275"/>
      <c r="M414" s="275"/>
      <c r="N414" s="275"/>
      <c r="O414" s="275"/>
      <c r="P414" s="275"/>
      <c r="Q414" s="275"/>
      <c r="R414" s="275"/>
      <c r="S414" s="275"/>
      <c r="T414" s="275"/>
      <c r="U414" s="275"/>
      <c r="V414" s="275"/>
      <c r="W414" s="275"/>
      <c r="X414" s="275"/>
      <c r="Y414" s="275"/>
      <c r="Z414" s="275"/>
    </row>
    <row r="415" spans="1:26" ht="18" customHeight="1" outlineLevel="1">
      <c r="A415" s="340"/>
      <c r="B415" s="294" t="s">
        <v>1415</v>
      </c>
      <c r="C415" s="295"/>
      <c r="D415" s="341">
        <v>1</v>
      </c>
      <c r="E415" s="297" t="s">
        <v>421</v>
      </c>
      <c r="F415" s="298"/>
      <c r="G415" s="299"/>
      <c r="H415" s="299">
        <f t="shared" si="52"/>
        <v>0</v>
      </c>
      <c r="I415" s="298">
        <f t="shared" si="53"/>
        <v>0</v>
      </c>
      <c r="J415" s="298"/>
      <c r="K415" s="275"/>
      <c r="L415" s="275"/>
      <c r="M415" s="275"/>
      <c r="N415" s="275"/>
      <c r="O415" s="275"/>
      <c r="P415" s="275"/>
      <c r="Q415" s="275"/>
      <c r="R415" s="275"/>
      <c r="S415" s="275"/>
      <c r="T415" s="275"/>
      <c r="U415" s="275"/>
      <c r="V415" s="275"/>
      <c r="W415" s="275"/>
      <c r="X415" s="275"/>
      <c r="Y415" s="275"/>
      <c r="Z415" s="275"/>
    </row>
    <row r="416" spans="1:26" ht="18" customHeight="1" outlineLevel="1">
      <c r="A416" s="340"/>
      <c r="B416" s="294" t="s">
        <v>1416</v>
      </c>
      <c r="C416" s="295"/>
      <c r="D416" s="341">
        <v>1</v>
      </c>
      <c r="E416" s="297" t="s">
        <v>421</v>
      </c>
      <c r="F416" s="298"/>
      <c r="G416" s="299"/>
      <c r="H416" s="299">
        <f t="shared" si="52"/>
        <v>0</v>
      </c>
      <c r="I416" s="298">
        <f t="shared" si="53"/>
        <v>0</v>
      </c>
      <c r="J416" s="298"/>
      <c r="K416" s="275"/>
      <c r="L416" s="275"/>
      <c r="M416" s="275"/>
      <c r="N416" s="275"/>
      <c r="O416" s="275"/>
      <c r="P416" s="275"/>
      <c r="Q416" s="275"/>
      <c r="R416" s="275"/>
      <c r="S416" s="275"/>
      <c r="T416" s="275"/>
      <c r="U416" s="275"/>
      <c r="V416" s="275"/>
      <c r="W416" s="275"/>
      <c r="X416" s="275"/>
      <c r="Y416" s="275"/>
      <c r="Z416" s="275"/>
    </row>
    <row r="417" spans="1:26" ht="18" customHeight="1" outlineLevel="1">
      <c r="A417" s="340"/>
      <c r="B417" s="294" t="s">
        <v>1417</v>
      </c>
      <c r="C417" s="295"/>
      <c r="D417" s="341">
        <v>1</v>
      </c>
      <c r="E417" s="297" t="s">
        <v>421</v>
      </c>
      <c r="F417" s="298"/>
      <c r="G417" s="299"/>
      <c r="H417" s="299">
        <f t="shared" si="52"/>
        <v>0</v>
      </c>
      <c r="I417" s="298">
        <f t="shared" si="53"/>
        <v>0</v>
      </c>
      <c r="J417" s="298"/>
      <c r="K417" s="275"/>
      <c r="L417" s="275"/>
      <c r="M417" s="275"/>
      <c r="N417" s="275"/>
      <c r="O417" s="275"/>
      <c r="P417" s="275"/>
      <c r="Q417" s="275"/>
      <c r="R417" s="275"/>
      <c r="S417" s="275"/>
      <c r="T417" s="275"/>
      <c r="U417" s="275"/>
      <c r="V417" s="275"/>
      <c r="W417" s="275"/>
      <c r="X417" s="275"/>
      <c r="Y417" s="275"/>
      <c r="Z417" s="275"/>
    </row>
    <row r="418" spans="1:26" ht="18" customHeight="1" outlineLevel="1">
      <c r="A418" s="340"/>
      <c r="B418" s="294" t="s">
        <v>1418</v>
      </c>
      <c r="C418" s="295"/>
      <c r="D418" s="341">
        <v>1</v>
      </c>
      <c r="E418" s="297" t="s">
        <v>421</v>
      </c>
      <c r="F418" s="298"/>
      <c r="G418" s="299"/>
      <c r="H418" s="299">
        <f t="shared" si="52"/>
        <v>0</v>
      </c>
      <c r="I418" s="298">
        <f t="shared" si="53"/>
        <v>0</v>
      </c>
      <c r="J418" s="298"/>
      <c r="K418" s="275"/>
      <c r="L418" s="275"/>
      <c r="M418" s="275"/>
      <c r="N418" s="275"/>
      <c r="O418" s="275"/>
      <c r="P418" s="275"/>
      <c r="Q418" s="275"/>
      <c r="R418" s="275"/>
      <c r="S418" s="275"/>
      <c r="T418" s="275"/>
      <c r="U418" s="275"/>
      <c r="V418" s="275"/>
      <c r="W418" s="275"/>
      <c r="X418" s="275"/>
      <c r="Y418" s="275"/>
      <c r="Z418" s="275"/>
    </row>
    <row r="419" spans="1:26" ht="18" customHeight="1" outlineLevel="1">
      <c r="A419" s="340"/>
      <c r="B419" s="294" t="s">
        <v>1419</v>
      </c>
      <c r="C419" s="295"/>
      <c r="D419" s="341">
        <v>1</v>
      </c>
      <c r="E419" s="297" t="s">
        <v>421</v>
      </c>
      <c r="F419" s="298"/>
      <c r="G419" s="299"/>
      <c r="H419" s="299">
        <f t="shared" si="52"/>
        <v>0</v>
      </c>
      <c r="I419" s="298">
        <f t="shared" si="53"/>
        <v>0</v>
      </c>
      <c r="J419" s="298"/>
      <c r="K419" s="275"/>
      <c r="L419" s="275"/>
      <c r="M419" s="275"/>
      <c r="N419" s="275"/>
      <c r="O419" s="275"/>
      <c r="P419" s="275"/>
      <c r="Q419" s="275"/>
      <c r="R419" s="275"/>
      <c r="S419" s="275"/>
      <c r="T419" s="275"/>
      <c r="U419" s="275"/>
      <c r="V419" s="275"/>
      <c r="W419" s="275"/>
      <c r="X419" s="275"/>
      <c r="Y419" s="275"/>
      <c r="Z419" s="275"/>
    </row>
    <row r="420" spans="1:26" ht="18" customHeight="1" outlineLevel="1">
      <c r="A420" s="340"/>
      <c r="B420" s="294" t="s">
        <v>1420</v>
      </c>
      <c r="C420" s="295"/>
      <c r="D420" s="341">
        <v>1</v>
      </c>
      <c r="E420" s="297" t="s">
        <v>421</v>
      </c>
      <c r="F420" s="298"/>
      <c r="G420" s="299"/>
      <c r="H420" s="299">
        <f t="shared" si="52"/>
        <v>0</v>
      </c>
      <c r="I420" s="298">
        <f t="shared" si="53"/>
        <v>0</v>
      </c>
      <c r="J420" s="298"/>
      <c r="K420" s="275"/>
      <c r="L420" s="275"/>
      <c r="M420" s="275"/>
      <c r="N420" s="275"/>
      <c r="O420" s="275"/>
      <c r="P420" s="275"/>
      <c r="Q420" s="275"/>
      <c r="R420" s="275"/>
      <c r="S420" s="275"/>
      <c r="T420" s="275"/>
      <c r="U420" s="275"/>
      <c r="V420" s="275"/>
      <c r="W420" s="275"/>
      <c r="X420" s="275"/>
      <c r="Y420" s="275"/>
      <c r="Z420" s="275"/>
    </row>
    <row r="421" spans="1:26" ht="18" customHeight="1" outlineLevel="1">
      <c r="A421" s="340"/>
      <c r="B421" s="294" t="s">
        <v>1421</v>
      </c>
      <c r="C421" s="295"/>
      <c r="D421" s="341">
        <v>1</v>
      </c>
      <c r="E421" s="297" t="s">
        <v>421</v>
      </c>
      <c r="F421" s="298"/>
      <c r="G421" s="299"/>
      <c r="H421" s="299">
        <f t="shared" si="52"/>
        <v>0</v>
      </c>
      <c r="I421" s="298">
        <f t="shared" si="53"/>
        <v>0</v>
      </c>
      <c r="J421" s="298"/>
      <c r="K421" s="275"/>
      <c r="L421" s="275"/>
      <c r="M421" s="275"/>
      <c r="N421" s="275"/>
      <c r="O421" s="275"/>
      <c r="P421" s="275"/>
      <c r="Q421" s="275"/>
      <c r="R421" s="275"/>
      <c r="S421" s="275"/>
      <c r="T421" s="275"/>
      <c r="U421" s="275"/>
      <c r="V421" s="275"/>
      <c r="W421" s="275"/>
      <c r="X421" s="275"/>
      <c r="Y421" s="275"/>
      <c r="Z421" s="275"/>
    </row>
    <row r="422" spans="1:26" ht="18" customHeight="1" outlineLevel="1">
      <c r="A422" s="340"/>
      <c r="B422" s="294" t="s">
        <v>1422</v>
      </c>
      <c r="C422" s="295"/>
      <c r="D422" s="341">
        <v>1</v>
      </c>
      <c r="E422" s="297" t="s">
        <v>421</v>
      </c>
      <c r="F422" s="298"/>
      <c r="G422" s="299"/>
      <c r="H422" s="299">
        <f t="shared" si="52"/>
        <v>0</v>
      </c>
      <c r="I422" s="298">
        <f t="shared" si="53"/>
        <v>0</v>
      </c>
      <c r="J422" s="298"/>
      <c r="K422" s="275"/>
      <c r="L422" s="275"/>
      <c r="M422" s="275"/>
      <c r="N422" s="275"/>
      <c r="O422" s="275"/>
      <c r="P422" s="275"/>
      <c r="Q422" s="275"/>
      <c r="R422" s="275"/>
      <c r="S422" s="275"/>
      <c r="T422" s="275"/>
      <c r="U422" s="275"/>
      <c r="V422" s="275"/>
      <c r="W422" s="275"/>
      <c r="X422" s="275"/>
      <c r="Y422" s="275"/>
      <c r="Z422" s="275"/>
    </row>
    <row r="423" spans="1:26" ht="18" customHeight="1" outlineLevel="1">
      <c r="A423" s="340"/>
      <c r="B423" s="294" t="s">
        <v>1423</v>
      </c>
      <c r="C423" s="295"/>
      <c r="D423" s="341">
        <v>1</v>
      </c>
      <c r="E423" s="297" t="s">
        <v>421</v>
      </c>
      <c r="F423" s="298"/>
      <c r="G423" s="299"/>
      <c r="H423" s="299">
        <f t="shared" si="52"/>
        <v>0</v>
      </c>
      <c r="I423" s="298">
        <f t="shared" si="53"/>
        <v>0</v>
      </c>
      <c r="J423" s="298"/>
      <c r="K423" s="275"/>
      <c r="L423" s="275"/>
      <c r="M423" s="275"/>
      <c r="N423" s="275"/>
      <c r="O423" s="275"/>
      <c r="P423" s="275"/>
      <c r="Q423" s="275"/>
      <c r="R423" s="275"/>
      <c r="S423" s="275"/>
      <c r="T423" s="275"/>
      <c r="U423" s="275"/>
      <c r="V423" s="275"/>
      <c r="W423" s="275"/>
      <c r="X423" s="275"/>
      <c r="Y423" s="275"/>
      <c r="Z423" s="275"/>
    </row>
    <row r="424" spans="1:26" ht="18" customHeight="1" outlineLevel="1">
      <c r="A424" s="340"/>
      <c r="B424" s="294" t="s">
        <v>1424</v>
      </c>
      <c r="C424" s="295"/>
      <c r="D424" s="341">
        <v>1</v>
      </c>
      <c r="E424" s="297" t="s">
        <v>421</v>
      </c>
      <c r="F424" s="298"/>
      <c r="G424" s="299"/>
      <c r="H424" s="299">
        <f t="shared" si="52"/>
        <v>0</v>
      </c>
      <c r="I424" s="298">
        <f t="shared" si="53"/>
        <v>0</v>
      </c>
      <c r="J424" s="298"/>
      <c r="K424" s="275"/>
      <c r="L424" s="275"/>
      <c r="M424" s="275"/>
      <c r="N424" s="275"/>
      <c r="O424" s="275"/>
      <c r="P424" s="275"/>
      <c r="Q424" s="275"/>
      <c r="R424" s="275"/>
      <c r="S424" s="275"/>
      <c r="T424" s="275"/>
      <c r="U424" s="275"/>
      <c r="V424" s="275"/>
      <c r="W424" s="275"/>
      <c r="X424" s="275"/>
      <c r="Y424" s="275"/>
      <c r="Z424" s="275"/>
    </row>
    <row r="425" spans="1:26" ht="18" customHeight="1" outlineLevel="1">
      <c r="A425" s="340"/>
      <c r="B425" s="294" t="s">
        <v>1425</v>
      </c>
      <c r="C425" s="295"/>
      <c r="D425" s="341">
        <v>1</v>
      </c>
      <c r="E425" s="297" t="s">
        <v>421</v>
      </c>
      <c r="F425" s="298"/>
      <c r="G425" s="299"/>
      <c r="H425" s="299">
        <f t="shared" si="52"/>
        <v>0</v>
      </c>
      <c r="I425" s="298">
        <f t="shared" si="53"/>
        <v>0</v>
      </c>
      <c r="J425" s="298"/>
      <c r="K425" s="275"/>
      <c r="L425" s="275"/>
      <c r="M425" s="275"/>
      <c r="N425" s="275"/>
      <c r="O425" s="275"/>
      <c r="P425" s="275"/>
      <c r="Q425" s="275"/>
      <c r="R425" s="275"/>
      <c r="S425" s="275"/>
      <c r="T425" s="275"/>
      <c r="U425" s="275"/>
      <c r="V425" s="275"/>
      <c r="W425" s="275"/>
      <c r="X425" s="275"/>
      <c r="Y425" s="275"/>
      <c r="Z425" s="275"/>
    </row>
    <row r="426" spans="1:26" ht="18" customHeight="1" outlineLevel="1">
      <c r="A426" s="340"/>
      <c r="B426" s="294" t="s">
        <v>1426</v>
      </c>
      <c r="C426" s="295"/>
      <c r="D426" s="341">
        <v>1</v>
      </c>
      <c r="E426" s="297" t="s">
        <v>1427</v>
      </c>
      <c r="F426" s="298"/>
      <c r="G426" s="299"/>
      <c r="H426" s="299">
        <f t="shared" si="52"/>
        <v>0</v>
      </c>
      <c r="I426" s="298">
        <f t="shared" si="53"/>
        <v>0</v>
      </c>
      <c r="J426" s="298"/>
      <c r="K426" s="275"/>
      <c r="L426" s="275"/>
      <c r="M426" s="275"/>
      <c r="N426" s="275"/>
      <c r="O426" s="275"/>
      <c r="P426" s="275"/>
      <c r="Q426" s="275"/>
      <c r="R426" s="275"/>
      <c r="S426" s="275"/>
      <c r="T426" s="275"/>
      <c r="U426" s="275"/>
      <c r="V426" s="275"/>
      <c r="W426" s="275"/>
      <c r="X426" s="275"/>
      <c r="Y426" s="275"/>
      <c r="Z426" s="275"/>
    </row>
    <row r="427" spans="1:26" ht="15.75" customHeight="1" outlineLevel="1">
      <c r="A427" s="333"/>
      <c r="B427" s="310" t="s">
        <v>1428</v>
      </c>
      <c r="C427" s="342"/>
      <c r="D427" s="343"/>
      <c r="E427" s="344"/>
      <c r="F427" s="316"/>
      <c r="G427" s="317"/>
      <c r="H427" s="317"/>
      <c r="I427" s="316"/>
      <c r="J427" s="316"/>
      <c r="K427" s="275"/>
      <c r="L427" s="275"/>
      <c r="M427" s="275"/>
      <c r="N427" s="275"/>
      <c r="O427" s="275"/>
      <c r="P427" s="275"/>
      <c r="Q427" s="275"/>
      <c r="R427" s="275"/>
      <c r="S427" s="275"/>
      <c r="T427" s="275"/>
      <c r="U427" s="275"/>
      <c r="V427" s="275"/>
      <c r="W427" s="275"/>
      <c r="X427" s="275"/>
      <c r="Y427" s="275"/>
      <c r="Z427" s="275"/>
    </row>
    <row r="428" spans="1:26" ht="18" customHeight="1" outlineLevel="1">
      <c r="A428" s="340"/>
      <c r="B428" s="294" t="s">
        <v>1429</v>
      </c>
      <c r="C428" s="295"/>
      <c r="D428" s="341">
        <v>1</v>
      </c>
      <c r="E428" s="297" t="s">
        <v>421</v>
      </c>
      <c r="F428" s="298"/>
      <c r="G428" s="299"/>
      <c r="H428" s="299">
        <f t="shared" ref="H428:H439" si="54">F428+G428</f>
        <v>0</v>
      </c>
      <c r="I428" s="298">
        <f t="shared" ref="I428:I439" si="55">H428*D428</f>
        <v>0</v>
      </c>
      <c r="J428" s="298"/>
      <c r="K428" s="275"/>
      <c r="L428" s="275"/>
      <c r="M428" s="275"/>
      <c r="N428" s="275"/>
      <c r="O428" s="275"/>
      <c r="P428" s="275"/>
      <c r="Q428" s="275"/>
      <c r="R428" s="275"/>
      <c r="S428" s="275"/>
      <c r="T428" s="275"/>
      <c r="U428" s="275"/>
      <c r="V428" s="275"/>
      <c r="W428" s="275"/>
      <c r="X428" s="275"/>
      <c r="Y428" s="275"/>
      <c r="Z428" s="275"/>
    </row>
    <row r="429" spans="1:26" ht="18" customHeight="1" outlineLevel="1">
      <c r="A429" s="340"/>
      <c r="B429" s="294" t="s">
        <v>1430</v>
      </c>
      <c r="C429" s="295"/>
      <c r="D429" s="341">
        <v>1</v>
      </c>
      <c r="E429" s="297" t="s">
        <v>421</v>
      </c>
      <c r="F429" s="298"/>
      <c r="G429" s="299"/>
      <c r="H429" s="299">
        <f t="shared" si="54"/>
        <v>0</v>
      </c>
      <c r="I429" s="298">
        <f t="shared" si="55"/>
        <v>0</v>
      </c>
      <c r="J429" s="298"/>
      <c r="K429" s="275"/>
      <c r="L429" s="275"/>
      <c r="M429" s="275"/>
      <c r="N429" s="275"/>
      <c r="O429" s="275"/>
      <c r="P429" s="275"/>
      <c r="Q429" s="275"/>
      <c r="R429" s="275"/>
      <c r="S429" s="275"/>
      <c r="T429" s="275"/>
      <c r="U429" s="275"/>
      <c r="V429" s="275"/>
      <c r="W429" s="275"/>
      <c r="X429" s="275"/>
      <c r="Y429" s="275"/>
      <c r="Z429" s="275"/>
    </row>
    <row r="430" spans="1:26" ht="18" customHeight="1" outlineLevel="1">
      <c r="A430" s="340"/>
      <c r="B430" s="294" t="s">
        <v>1431</v>
      </c>
      <c r="C430" s="295"/>
      <c r="D430" s="341">
        <v>1</v>
      </c>
      <c r="E430" s="297" t="s">
        <v>421</v>
      </c>
      <c r="F430" s="298"/>
      <c r="G430" s="299"/>
      <c r="H430" s="299">
        <f t="shared" si="54"/>
        <v>0</v>
      </c>
      <c r="I430" s="298">
        <f t="shared" si="55"/>
        <v>0</v>
      </c>
      <c r="J430" s="298"/>
      <c r="K430" s="275"/>
      <c r="L430" s="275"/>
      <c r="M430" s="275"/>
      <c r="N430" s="275"/>
      <c r="O430" s="275"/>
      <c r="P430" s="275"/>
      <c r="Q430" s="275"/>
      <c r="R430" s="275"/>
      <c r="S430" s="275"/>
      <c r="T430" s="275"/>
      <c r="U430" s="275"/>
      <c r="V430" s="275"/>
      <c r="W430" s="275"/>
      <c r="X430" s="275"/>
      <c r="Y430" s="275"/>
      <c r="Z430" s="275"/>
    </row>
    <row r="431" spans="1:26" ht="18" customHeight="1" outlineLevel="1">
      <c r="A431" s="340"/>
      <c r="B431" s="294" t="s">
        <v>1432</v>
      </c>
      <c r="C431" s="295"/>
      <c r="D431" s="341">
        <v>1</v>
      </c>
      <c r="E431" s="297" t="s">
        <v>421</v>
      </c>
      <c r="F431" s="298"/>
      <c r="G431" s="299"/>
      <c r="H431" s="299">
        <f t="shared" si="54"/>
        <v>0</v>
      </c>
      <c r="I431" s="298">
        <f t="shared" si="55"/>
        <v>0</v>
      </c>
      <c r="J431" s="298"/>
      <c r="K431" s="275"/>
      <c r="L431" s="275"/>
      <c r="M431" s="275"/>
      <c r="N431" s="275"/>
      <c r="O431" s="275"/>
      <c r="P431" s="275"/>
      <c r="Q431" s="275"/>
      <c r="R431" s="275"/>
      <c r="S431" s="275"/>
      <c r="T431" s="275"/>
      <c r="U431" s="275"/>
      <c r="V431" s="275"/>
      <c r="W431" s="275"/>
      <c r="X431" s="275"/>
      <c r="Y431" s="275"/>
      <c r="Z431" s="275"/>
    </row>
    <row r="432" spans="1:26" ht="18" customHeight="1" outlineLevel="1">
      <c r="A432" s="340"/>
      <c r="B432" s="294" t="s">
        <v>1433</v>
      </c>
      <c r="C432" s="295"/>
      <c r="D432" s="341">
        <v>1</v>
      </c>
      <c r="E432" s="297" t="s">
        <v>421</v>
      </c>
      <c r="F432" s="298"/>
      <c r="G432" s="299"/>
      <c r="H432" s="299">
        <f t="shared" si="54"/>
        <v>0</v>
      </c>
      <c r="I432" s="298">
        <f t="shared" si="55"/>
        <v>0</v>
      </c>
      <c r="J432" s="298"/>
      <c r="K432" s="275"/>
      <c r="L432" s="275"/>
      <c r="M432" s="275"/>
      <c r="N432" s="275"/>
      <c r="O432" s="275"/>
      <c r="P432" s="275"/>
      <c r="Q432" s="275"/>
      <c r="R432" s="275"/>
      <c r="S432" s="275"/>
      <c r="T432" s="275"/>
      <c r="U432" s="275"/>
      <c r="V432" s="275"/>
      <c r="W432" s="275"/>
      <c r="X432" s="275"/>
      <c r="Y432" s="275"/>
      <c r="Z432" s="275"/>
    </row>
    <row r="433" spans="1:26" ht="18" customHeight="1" outlineLevel="1">
      <c r="A433" s="340"/>
      <c r="B433" s="294" t="s">
        <v>1434</v>
      </c>
      <c r="C433" s="295"/>
      <c r="D433" s="341">
        <v>1</v>
      </c>
      <c r="E433" s="297" t="s">
        <v>421</v>
      </c>
      <c r="F433" s="298"/>
      <c r="G433" s="299"/>
      <c r="H433" s="299">
        <f t="shared" si="54"/>
        <v>0</v>
      </c>
      <c r="I433" s="298">
        <f t="shared" si="55"/>
        <v>0</v>
      </c>
      <c r="J433" s="298"/>
      <c r="K433" s="275"/>
      <c r="L433" s="275"/>
      <c r="M433" s="275"/>
      <c r="N433" s="275"/>
      <c r="O433" s="275"/>
      <c r="P433" s="275"/>
      <c r="Q433" s="275"/>
      <c r="R433" s="275"/>
      <c r="S433" s="275"/>
      <c r="T433" s="275"/>
      <c r="U433" s="275"/>
      <c r="V433" s="275"/>
      <c r="W433" s="275"/>
      <c r="X433" s="275"/>
      <c r="Y433" s="275"/>
      <c r="Z433" s="275"/>
    </row>
    <row r="434" spans="1:26" ht="18" customHeight="1" outlineLevel="1">
      <c r="A434" s="340"/>
      <c r="B434" s="294" t="s">
        <v>1435</v>
      </c>
      <c r="C434" s="295"/>
      <c r="D434" s="341">
        <v>1</v>
      </c>
      <c r="E434" s="297" t="s">
        <v>421</v>
      </c>
      <c r="F434" s="298"/>
      <c r="G434" s="299"/>
      <c r="H434" s="299">
        <f t="shared" si="54"/>
        <v>0</v>
      </c>
      <c r="I434" s="298">
        <f t="shared" si="55"/>
        <v>0</v>
      </c>
      <c r="J434" s="298"/>
      <c r="K434" s="275"/>
      <c r="L434" s="275"/>
      <c r="M434" s="275"/>
      <c r="N434" s="275"/>
      <c r="O434" s="275"/>
      <c r="P434" s="275"/>
      <c r="Q434" s="275"/>
      <c r="R434" s="275"/>
      <c r="S434" s="275"/>
      <c r="T434" s="275"/>
      <c r="U434" s="275"/>
      <c r="V434" s="275"/>
      <c r="W434" s="275"/>
      <c r="X434" s="275"/>
      <c r="Y434" s="275"/>
      <c r="Z434" s="275"/>
    </row>
    <row r="435" spans="1:26" ht="18" customHeight="1" outlineLevel="1">
      <c r="A435" s="340"/>
      <c r="B435" s="294" t="s">
        <v>1436</v>
      </c>
      <c r="C435" s="295"/>
      <c r="D435" s="341">
        <v>1</v>
      </c>
      <c r="E435" s="297" t="s">
        <v>421</v>
      </c>
      <c r="F435" s="298"/>
      <c r="G435" s="299"/>
      <c r="H435" s="299">
        <f t="shared" si="54"/>
        <v>0</v>
      </c>
      <c r="I435" s="298">
        <f t="shared" si="55"/>
        <v>0</v>
      </c>
      <c r="J435" s="298"/>
      <c r="K435" s="275"/>
      <c r="L435" s="275"/>
      <c r="M435" s="275"/>
      <c r="N435" s="275"/>
      <c r="O435" s="275"/>
      <c r="P435" s="275"/>
      <c r="Q435" s="275"/>
      <c r="R435" s="275"/>
      <c r="S435" s="275"/>
      <c r="T435" s="275"/>
      <c r="U435" s="275"/>
      <c r="V435" s="275"/>
      <c r="W435" s="275"/>
      <c r="X435" s="275"/>
      <c r="Y435" s="275"/>
      <c r="Z435" s="275"/>
    </row>
    <row r="436" spans="1:26" ht="18" customHeight="1" outlineLevel="1">
      <c r="A436" s="340"/>
      <c r="B436" s="294" t="s">
        <v>1437</v>
      </c>
      <c r="C436" s="295"/>
      <c r="D436" s="341">
        <v>1</v>
      </c>
      <c r="E436" s="297" t="s">
        <v>421</v>
      </c>
      <c r="F436" s="298"/>
      <c r="G436" s="299"/>
      <c r="H436" s="299">
        <f t="shared" si="54"/>
        <v>0</v>
      </c>
      <c r="I436" s="298">
        <f t="shared" si="55"/>
        <v>0</v>
      </c>
      <c r="J436" s="298"/>
      <c r="K436" s="275"/>
      <c r="L436" s="275"/>
      <c r="M436" s="275"/>
      <c r="N436" s="275"/>
      <c r="O436" s="275"/>
      <c r="P436" s="275"/>
      <c r="Q436" s="275"/>
      <c r="R436" s="275"/>
      <c r="S436" s="275"/>
      <c r="T436" s="275"/>
      <c r="U436" s="275"/>
      <c r="V436" s="275"/>
      <c r="W436" s="275"/>
      <c r="X436" s="275"/>
      <c r="Y436" s="275"/>
      <c r="Z436" s="275"/>
    </row>
    <row r="437" spans="1:26" ht="18" customHeight="1" outlineLevel="1">
      <c r="A437" s="340"/>
      <c r="B437" s="294" t="s">
        <v>1438</v>
      </c>
      <c r="C437" s="295"/>
      <c r="D437" s="341">
        <v>1</v>
      </c>
      <c r="E437" s="297" t="s">
        <v>421</v>
      </c>
      <c r="F437" s="298"/>
      <c r="G437" s="299"/>
      <c r="H437" s="299">
        <f t="shared" si="54"/>
        <v>0</v>
      </c>
      <c r="I437" s="298">
        <f t="shared" si="55"/>
        <v>0</v>
      </c>
      <c r="J437" s="298"/>
      <c r="K437" s="275"/>
      <c r="L437" s="275"/>
      <c r="M437" s="275"/>
      <c r="N437" s="275"/>
      <c r="O437" s="275"/>
      <c r="P437" s="275"/>
      <c r="Q437" s="275"/>
      <c r="R437" s="275"/>
      <c r="S437" s="275"/>
      <c r="T437" s="275"/>
      <c r="U437" s="275"/>
      <c r="V437" s="275"/>
      <c r="W437" s="275"/>
      <c r="X437" s="275"/>
      <c r="Y437" s="275"/>
      <c r="Z437" s="275"/>
    </row>
    <row r="438" spans="1:26" ht="18" customHeight="1" outlineLevel="1">
      <c r="A438" s="340"/>
      <c r="B438" s="294" t="s">
        <v>1439</v>
      </c>
      <c r="C438" s="295"/>
      <c r="D438" s="341">
        <v>1</v>
      </c>
      <c r="E438" s="297" t="s">
        <v>421</v>
      </c>
      <c r="F438" s="298"/>
      <c r="G438" s="299"/>
      <c r="H438" s="299">
        <f t="shared" si="54"/>
        <v>0</v>
      </c>
      <c r="I438" s="298">
        <f t="shared" si="55"/>
        <v>0</v>
      </c>
      <c r="J438" s="298"/>
      <c r="K438" s="275"/>
      <c r="L438" s="275"/>
      <c r="M438" s="275"/>
      <c r="N438" s="275"/>
      <c r="O438" s="275"/>
      <c r="P438" s="275"/>
      <c r="Q438" s="275"/>
      <c r="R438" s="275"/>
      <c r="S438" s="275"/>
      <c r="T438" s="275"/>
      <c r="U438" s="275"/>
      <c r="V438" s="275"/>
      <c r="W438" s="275"/>
      <c r="X438" s="275"/>
      <c r="Y438" s="275"/>
      <c r="Z438" s="275"/>
    </row>
    <row r="439" spans="1:26" ht="18" customHeight="1" outlineLevel="1">
      <c r="A439" s="340"/>
      <c r="B439" s="294" t="s">
        <v>1440</v>
      </c>
      <c r="C439" s="295"/>
      <c r="D439" s="341">
        <v>1</v>
      </c>
      <c r="E439" s="297" t="s">
        <v>421</v>
      </c>
      <c r="F439" s="298"/>
      <c r="G439" s="299"/>
      <c r="H439" s="299">
        <f t="shared" si="54"/>
        <v>0</v>
      </c>
      <c r="I439" s="298">
        <f t="shared" si="55"/>
        <v>0</v>
      </c>
      <c r="J439" s="298"/>
      <c r="K439" s="275"/>
      <c r="L439" s="275"/>
      <c r="M439" s="275"/>
      <c r="N439" s="275"/>
      <c r="O439" s="275"/>
      <c r="P439" s="275"/>
      <c r="Q439" s="275"/>
      <c r="R439" s="275"/>
      <c r="S439" s="275"/>
      <c r="T439" s="275"/>
      <c r="U439" s="275"/>
      <c r="V439" s="275"/>
      <c r="W439" s="275"/>
      <c r="X439" s="275"/>
      <c r="Y439" s="275"/>
      <c r="Z439" s="275"/>
    </row>
    <row r="440" spans="1:26" ht="15.75" customHeight="1" outlineLevel="1">
      <c r="A440" s="333"/>
      <c r="B440" s="310" t="s">
        <v>1441</v>
      </c>
      <c r="C440" s="342"/>
      <c r="D440" s="343"/>
      <c r="E440" s="344"/>
      <c r="F440" s="316"/>
      <c r="G440" s="317"/>
      <c r="H440" s="317"/>
      <c r="I440" s="316"/>
      <c r="J440" s="316"/>
      <c r="K440" s="275"/>
      <c r="L440" s="275"/>
      <c r="M440" s="275"/>
      <c r="N440" s="275"/>
      <c r="O440" s="275"/>
      <c r="P440" s="275"/>
      <c r="Q440" s="275"/>
      <c r="R440" s="275"/>
      <c r="S440" s="275"/>
      <c r="T440" s="275"/>
      <c r="U440" s="275"/>
      <c r="V440" s="275"/>
      <c r="W440" s="275"/>
      <c r="X440" s="275"/>
      <c r="Y440" s="275"/>
      <c r="Z440" s="275"/>
    </row>
    <row r="441" spans="1:26" ht="18" customHeight="1" outlineLevel="1">
      <c r="A441" s="340"/>
      <c r="B441" s="294" t="s">
        <v>1442</v>
      </c>
      <c r="C441" s="295"/>
      <c r="D441" s="341">
        <v>1</v>
      </c>
      <c r="E441" s="297" t="s">
        <v>421</v>
      </c>
      <c r="F441" s="298"/>
      <c r="G441" s="299"/>
      <c r="H441" s="299">
        <f t="shared" ref="H441:H448" si="56">F441+G441</f>
        <v>0</v>
      </c>
      <c r="I441" s="298">
        <f t="shared" ref="I441:I448" si="57">H441*D441</f>
        <v>0</v>
      </c>
      <c r="J441" s="298"/>
      <c r="K441" s="275"/>
      <c r="L441" s="275"/>
      <c r="M441" s="275"/>
      <c r="N441" s="275"/>
      <c r="O441" s="275"/>
      <c r="P441" s="275"/>
      <c r="Q441" s="275"/>
      <c r="R441" s="275"/>
      <c r="S441" s="275"/>
      <c r="T441" s="275"/>
      <c r="U441" s="275"/>
      <c r="V441" s="275"/>
      <c r="W441" s="275"/>
      <c r="X441" s="275"/>
      <c r="Y441" s="275"/>
      <c r="Z441" s="275"/>
    </row>
    <row r="442" spans="1:26" ht="18" customHeight="1" outlineLevel="1">
      <c r="A442" s="340"/>
      <c r="B442" s="294" t="s">
        <v>1443</v>
      </c>
      <c r="C442" s="295"/>
      <c r="D442" s="341">
        <v>1</v>
      </c>
      <c r="E442" s="297" t="s">
        <v>421</v>
      </c>
      <c r="F442" s="298"/>
      <c r="G442" s="299"/>
      <c r="H442" s="299">
        <f t="shared" si="56"/>
        <v>0</v>
      </c>
      <c r="I442" s="298">
        <f t="shared" si="57"/>
        <v>0</v>
      </c>
      <c r="J442" s="298"/>
      <c r="K442" s="275"/>
      <c r="L442" s="275"/>
      <c r="M442" s="275"/>
      <c r="N442" s="275"/>
      <c r="O442" s="275"/>
      <c r="P442" s="275"/>
      <c r="Q442" s="275"/>
      <c r="R442" s="275"/>
      <c r="S442" s="275"/>
      <c r="T442" s="275"/>
      <c r="U442" s="275"/>
      <c r="V442" s="275"/>
      <c r="W442" s="275"/>
      <c r="X442" s="275"/>
      <c r="Y442" s="275"/>
      <c r="Z442" s="275"/>
    </row>
    <row r="443" spans="1:26" ht="18" customHeight="1" outlineLevel="1">
      <c r="A443" s="340"/>
      <c r="B443" s="294" t="s">
        <v>1444</v>
      </c>
      <c r="C443" s="295"/>
      <c r="D443" s="341">
        <v>1</v>
      </c>
      <c r="E443" s="297" t="s">
        <v>421</v>
      </c>
      <c r="F443" s="298"/>
      <c r="G443" s="299"/>
      <c r="H443" s="299">
        <f t="shared" si="56"/>
        <v>0</v>
      </c>
      <c r="I443" s="298">
        <f t="shared" si="57"/>
        <v>0</v>
      </c>
      <c r="J443" s="298"/>
      <c r="K443" s="275"/>
      <c r="L443" s="275"/>
      <c r="M443" s="275"/>
      <c r="N443" s="275"/>
      <c r="O443" s="275"/>
      <c r="P443" s="275"/>
      <c r="Q443" s="275"/>
      <c r="R443" s="275"/>
      <c r="S443" s="275"/>
      <c r="T443" s="275"/>
      <c r="U443" s="275"/>
      <c r="V443" s="275"/>
      <c r="W443" s="275"/>
      <c r="X443" s="275"/>
      <c r="Y443" s="275"/>
      <c r="Z443" s="275"/>
    </row>
    <row r="444" spans="1:26" ht="18" customHeight="1" outlineLevel="1">
      <c r="A444" s="340"/>
      <c r="B444" s="294" t="s">
        <v>1445</v>
      </c>
      <c r="C444" s="295"/>
      <c r="D444" s="341">
        <v>1</v>
      </c>
      <c r="E444" s="297" t="s">
        <v>421</v>
      </c>
      <c r="F444" s="298"/>
      <c r="G444" s="299"/>
      <c r="H444" s="299">
        <f t="shared" si="56"/>
        <v>0</v>
      </c>
      <c r="I444" s="298">
        <f t="shared" si="57"/>
        <v>0</v>
      </c>
      <c r="J444" s="298"/>
      <c r="K444" s="275"/>
      <c r="L444" s="275"/>
      <c r="M444" s="275"/>
      <c r="N444" s="275"/>
      <c r="O444" s="275"/>
      <c r="P444" s="275"/>
      <c r="Q444" s="275"/>
      <c r="R444" s="275"/>
      <c r="S444" s="275"/>
      <c r="T444" s="275"/>
      <c r="U444" s="275"/>
      <c r="V444" s="275"/>
      <c r="W444" s="275"/>
      <c r="X444" s="275"/>
      <c r="Y444" s="275"/>
      <c r="Z444" s="275"/>
    </row>
    <row r="445" spans="1:26" ht="18" customHeight="1" outlineLevel="1">
      <c r="A445" s="340"/>
      <c r="B445" s="294" t="s">
        <v>1446</v>
      </c>
      <c r="C445" s="295"/>
      <c r="D445" s="341">
        <v>1</v>
      </c>
      <c r="E445" s="297" t="s">
        <v>421</v>
      </c>
      <c r="F445" s="298"/>
      <c r="G445" s="299"/>
      <c r="H445" s="299">
        <f t="shared" si="56"/>
        <v>0</v>
      </c>
      <c r="I445" s="298">
        <f t="shared" si="57"/>
        <v>0</v>
      </c>
      <c r="J445" s="298"/>
      <c r="K445" s="275"/>
      <c r="L445" s="275"/>
      <c r="M445" s="275"/>
      <c r="N445" s="275"/>
      <c r="O445" s="275"/>
      <c r="P445" s="275"/>
      <c r="Q445" s="275"/>
      <c r="R445" s="275"/>
      <c r="S445" s="275"/>
      <c r="T445" s="275"/>
      <c r="U445" s="275"/>
      <c r="V445" s="275"/>
      <c r="W445" s="275"/>
      <c r="X445" s="275"/>
      <c r="Y445" s="275"/>
      <c r="Z445" s="275"/>
    </row>
    <row r="446" spans="1:26" ht="18" customHeight="1" outlineLevel="1">
      <c r="A446" s="340"/>
      <c r="B446" s="294" t="s">
        <v>1447</v>
      </c>
      <c r="C446" s="295"/>
      <c r="D446" s="341">
        <v>1</v>
      </c>
      <c r="E446" s="297" t="s">
        <v>421</v>
      </c>
      <c r="F446" s="298"/>
      <c r="G446" s="299"/>
      <c r="H446" s="299">
        <f t="shared" si="56"/>
        <v>0</v>
      </c>
      <c r="I446" s="298">
        <f t="shared" si="57"/>
        <v>0</v>
      </c>
      <c r="J446" s="298"/>
      <c r="K446" s="275"/>
      <c r="L446" s="275"/>
      <c r="M446" s="275"/>
      <c r="N446" s="275"/>
      <c r="O446" s="275"/>
      <c r="P446" s="275"/>
      <c r="Q446" s="275"/>
      <c r="R446" s="275"/>
      <c r="S446" s="275"/>
      <c r="T446" s="275"/>
      <c r="U446" s="275"/>
      <c r="V446" s="275"/>
      <c r="W446" s="275"/>
      <c r="X446" s="275"/>
      <c r="Y446" s="275"/>
      <c r="Z446" s="275"/>
    </row>
    <row r="447" spans="1:26" ht="18" customHeight="1" outlineLevel="1">
      <c r="A447" s="340"/>
      <c r="B447" s="294" t="s">
        <v>1448</v>
      </c>
      <c r="C447" s="295"/>
      <c r="D447" s="341">
        <v>1</v>
      </c>
      <c r="E447" s="297" t="s">
        <v>421</v>
      </c>
      <c r="F447" s="298"/>
      <c r="G447" s="299"/>
      <c r="H447" s="299">
        <f t="shared" si="56"/>
        <v>0</v>
      </c>
      <c r="I447" s="298">
        <f t="shared" si="57"/>
        <v>0</v>
      </c>
      <c r="J447" s="298"/>
      <c r="K447" s="275"/>
      <c r="L447" s="275"/>
      <c r="M447" s="275"/>
      <c r="N447" s="275"/>
      <c r="O447" s="275"/>
      <c r="P447" s="275"/>
      <c r="Q447" s="275"/>
      <c r="R447" s="275"/>
      <c r="S447" s="275"/>
      <c r="T447" s="275"/>
      <c r="U447" s="275"/>
      <c r="V447" s="275"/>
      <c r="W447" s="275"/>
      <c r="X447" s="275"/>
      <c r="Y447" s="275"/>
      <c r="Z447" s="275"/>
    </row>
    <row r="448" spans="1:26" ht="18" customHeight="1" outlineLevel="1">
      <c r="A448" s="340"/>
      <c r="B448" s="294" t="s">
        <v>1449</v>
      </c>
      <c r="C448" s="295"/>
      <c r="D448" s="341">
        <v>1</v>
      </c>
      <c r="E448" s="297" t="s">
        <v>421</v>
      </c>
      <c r="F448" s="298"/>
      <c r="G448" s="299"/>
      <c r="H448" s="299">
        <f t="shared" si="56"/>
        <v>0</v>
      </c>
      <c r="I448" s="298">
        <f t="shared" si="57"/>
        <v>0</v>
      </c>
      <c r="J448" s="298"/>
      <c r="K448" s="275"/>
      <c r="L448" s="275"/>
      <c r="M448" s="275"/>
      <c r="N448" s="275"/>
      <c r="O448" s="275"/>
      <c r="P448" s="275"/>
      <c r="Q448" s="275"/>
      <c r="R448" s="275"/>
      <c r="S448" s="275"/>
      <c r="T448" s="275"/>
      <c r="U448" s="275"/>
      <c r="V448" s="275"/>
      <c r="W448" s="275"/>
      <c r="X448" s="275"/>
      <c r="Y448" s="275"/>
      <c r="Z448" s="275"/>
    </row>
    <row r="449" spans="1:26" ht="18" customHeight="1" outlineLevel="1">
      <c r="A449" s="345"/>
      <c r="B449" s="346"/>
      <c r="C449" s="347"/>
      <c r="D449" s="343"/>
      <c r="E449" s="348"/>
      <c r="F449" s="316"/>
      <c r="G449" s="317"/>
      <c r="H449" s="317"/>
      <c r="I449" s="316"/>
      <c r="J449" s="316"/>
      <c r="K449" s="275"/>
      <c r="L449" s="275"/>
      <c r="M449" s="275"/>
      <c r="N449" s="275"/>
      <c r="O449" s="275"/>
      <c r="P449" s="275"/>
      <c r="Q449" s="275"/>
      <c r="R449" s="275"/>
      <c r="S449" s="275"/>
      <c r="T449" s="275"/>
      <c r="U449" s="275"/>
      <c r="V449" s="275"/>
      <c r="W449" s="275"/>
      <c r="X449" s="275"/>
      <c r="Y449" s="275"/>
      <c r="Z449" s="275"/>
    </row>
    <row r="450" spans="1:26" ht="18" customHeight="1">
      <c r="A450" s="286">
        <v>20</v>
      </c>
      <c r="B450" s="287" t="s">
        <v>1450</v>
      </c>
      <c r="C450" s="305"/>
      <c r="D450" s="331"/>
      <c r="E450" s="332"/>
      <c r="F450" s="308"/>
      <c r="G450" s="309"/>
      <c r="H450" s="309"/>
      <c r="I450" s="308"/>
      <c r="J450" s="308"/>
      <c r="K450" s="275"/>
      <c r="L450" s="275"/>
      <c r="M450" s="275"/>
      <c r="N450" s="275"/>
      <c r="O450" s="275"/>
      <c r="P450" s="275"/>
      <c r="Q450" s="275"/>
      <c r="R450" s="275"/>
      <c r="S450" s="275"/>
      <c r="T450" s="275"/>
      <c r="U450" s="275"/>
      <c r="V450" s="275"/>
      <c r="W450" s="275"/>
      <c r="X450" s="275"/>
      <c r="Y450" s="275"/>
      <c r="Z450" s="275"/>
    </row>
    <row r="451" spans="1:26" ht="18" customHeight="1" outlineLevel="1">
      <c r="A451" s="619" t="s">
        <v>1451</v>
      </c>
      <c r="B451" s="349" t="s">
        <v>1452</v>
      </c>
      <c r="C451" s="347"/>
      <c r="D451" s="343"/>
      <c r="E451" s="350"/>
      <c r="F451" s="316"/>
      <c r="G451" s="317"/>
      <c r="H451" s="317"/>
      <c r="I451" s="316"/>
      <c r="J451" s="316"/>
      <c r="K451" s="275"/>
      <c r="L451" s="275"/>
      <c r="M451" s="275"/>
      <c r="N451" s="275"/>
      <c r="O451" s="275"/>
      <c r="P451" s="275"/>
      <c r="Q451" s="275"/>
      <c r="R451" s="275"/>
      <c r="S451" s="275"/>
      <c r="T451" s="275"/>
      <c r="U451" s="275"/>
      <c r="V451" s="275"/>
      <c r="W451" s="275"/>
      <c r="X451" s="275"/>
      <c r="Y451" s="275"/>
      <c r="Z451" s="275"/>
    </row>
    <row r="452" spans="1:26" ht="18" customHeight="1" outlineLevel="1">
      <c r="A452" s="618" t="s">
        <v>1453</v>
      </c>
      <c r="B452" s="334" t="s">
        <v>1454</v>
      </c>
      <c r="C452" s="342"/>
      <c r="D452" s="343"/>
      <c r="E452" s="344"/>
      <c r="F452" s="316"/>
      <c r="G452" s="317"/>
      <c r="H452" s="317"/>
      <c r="I452" s="316"/>
      <c r="J452" s="316"/>
      <c r="K452" s="275"/>
      <c r="L452" s="275"/>
      <c r="M452" s="275"/>
      <c r="N452" s="275"/>
      <c r="O452" s="275"/>
      <c r="P452" s="275"/>
      <c r="Q452" s="275"/>
      <c r="R452" s="275"/>
      <c r="S452" s="275"/>
      <c r="T452" s="275"/>
      <c r="U452" s="275"/>
      <c r="V452" s="275"/>
      <c r="W452" s="275"/>
      <c r="X452" s="275"/>
      <c r="Y452" s="275"/>
      <c r="Z452" s="275"/>
    </row>
    <row r="453" spans="1:26" ht="18" customHeight="1" outlineLevel="1">
      <c r="A453" s="333"/>
      <c r="B453" s="310" t="s">
        <v>1455</v>
      </c>
      <c r="C453" s="342"/>
      <c r="D453" s="343"/>
      <c r="E453" s="344"/>
      <c r="F453" s="316"/>
      <c r="G453" s="317"/>
      <c r="H453" s="317"/>
      <c r="I453" s="316"/>
      <c r="J453" s="316"/>
      <c r="K453" s="275"/>
      <c r="L453" s="275"/>
      <c r="M453" s="275"/>
      <c r="N453" s="275"/>
      <c r="O453" s="275"/>
      <c r="P453" s="275"/>
      <c r="Q453" s="275"/>
      <c r="R453" s="275"/>
      <c r="S453" s="275"/>
      <c r="T453" s="275"/>
      <c r="U453" s="275"/>
      <c r="V453" s="275"/>
      <c r="W453" s="275"/>
      <c r="X453" s="275"/>
      <c r="Y453" s="275"/>
      <c r="Z453" s="275"/>
    </row>
    <row r="454" spans="1:26" ht="18" customHeight="1" outlineLevel="1">
      <c r="A454" s="340"/>
      <c r="B454" s="294" t="s">
        <v>1456</v>
      </c>
      <c r="C454" s="295"/>
      <c r="D454" s="341">
        <v>1</v>
      </c>
      <c r="E454" s="297" t="s">
        <v>206</v>
      </c>
      <c r="F454" s="298"/>
      <c r="G454" s="299"/>
      <c r="H454" s="299">
        <f t="shared" ref="H454:H457" si="58">F454+G454</f>
        <v>0</v>
      </c>
      <c r="I454" s="298">
        <f t="shared" ref="I454:I457" si="59">H454*D454</f>
        <v>0</v>
      </c>
      <c r="J454" s="298"/>
      <c r="K454" s="275"/>
      <c r="L454" s="275"/>
      <c r="M454" s="275"/>
      <c r="N454" s="275"/>
      <c r="O454" s="275"/>
      <c r="P454" s="275"/>
      <c r="Q454" s="275"/>
      <c r="R454" s="275"/>
      <c r="S454" s="275"/>
      <c r="T454" s="275"/>
      <c r="U454" s="275"/>
      <c r="V454" s="275"/>
      <c r="W454" s="275"/>
      <c r="X454" s="275"/>
      <c r="Y454" s="275"/>
      <c r="Z454" s="275"/>
    </row>
    <row r="455" spans="1:26" ht="18" customHeight="1" outlineLevel="1">
      <c r="A455" s="340"/>
      <c r="B455" s="294" t="s">
        <v>1457</v>
      </c>
      <c r="C455" s="295"/>
      <c r="D455" s="341">
        <v>1</v>
      </c>
      <c r="E455" s="297" t="s">
        <v>206</v>
      </c>
      <c r="F455" s="298"/>
      <c r="G455" s="299"/>
      <c r="H455" s="299">
        <f t="shared" si="58"/>
        <v>0</v>
      </c>
      <c r="I455" s="298">
        <f t="shared" si="59"/>
        <v>0</v>
      </c>
      <c r="J455" s="298"/>
      <c r="K455" s="275"/>
      <c r="L455" s="275"/>
      <c r="M455" s="275"/>
      <c r="N455" s="275"/>
      <c r="O455" s="275"/>
      <c r="P455" s="275"/>
      <c r="Q455" s="275"/>
      <c r="R455" s="275"/>
      <c r="S455" s="275"/>
      <c r="T455" s="275"/>
      <c r="U455" s="275"/>
      <c r="V455" s="275"/>
      <c r="W455" s="275"/>
      <c r="X455" s="275"/>
      <c r="Y455" s="275"/>
      <c r="Z455" s="275"/>
    </row>
    <row r="456" spans="1:26" ht="18" customHeight="1" outlineLevel="1">
      <c r="A456" s="340"/>
      <c r="B456" s="294" t="s">
        <v>1458</v>
      </c>
      <c r="C456" s="295"/>
      <c r="D456" s="341">
        <v>1</v>
      </c>
      <c r="E456" s="297" t="s">
        <v>206</v>
      </c>
      <c r="F456" s="298"/>
      <c r="G456" s="299"/>
      <c r="H456" s="299">
        <f t="shared" si="58"/>
        <v>0</v>
      </c>
      <c r="I456" s="298">
        <f t="shared" si="59"/>
        <v>0</v>
      </c>
      <c r="J456" s="298"/>
      <c r="K456" s="275"/>
      <c r="L456" s="275"/>
      <c r="M456" s="275"/>
      <c r="N456" s="275"/>
      <c r="O456" s="275"/>
      <c r="P456" s="275"/>
      <c r="Q456" s="275"/>
      <c r="R456" s="275"/>
      <c r="S456" s="275"/>
      <c r="T456" s="275"/>
      <c r="U456" s="275"/>
      <c r="V456" s="275"/>
      <c r="W456" s="275"/>
      <c r="X456" s="275"/>
      <c r="Y456" s="275"/>
      <c r="Z456" s="275"/>
    </row>
    <row r="457" spans="1:26" ht="18" customHeight="1" outlineLevel="1">
      <c r="A457" s="340"/>
      <c r="B457" s="294" t="s">
        <v>1459</v>
      </c>
      <c r="C457" s="295"/>
      <c r="D457" s="341">
        <v>1</v>
      </c>
      <c r="E457" s="297" t="s">
        <v>206</v>
      </c>
      <c r="F457" s="298"/>
      <c r="G457" s="299"/>
      <c r="H457" s="299">
        <f t="shared" si="58"/>
        <v>0</v>
      </c>
      <c r="I457" s="298">
        <f t="shared" si="59"/>
        <v>0</v>
      </c>
      <c r="J457" s="298"/>
      <c r="K457" s="275"/>
      <c r="L457" s="275"/>
      <c r="M457" s="275"/>
      <c r="N457" s="275"/>
      <c r="O457" s="275"/>
      <c r="P457" s="275"/>
      <c r="Q457" s="275"/>
      <c r="R457" s="275"/>
      <c r="S457" s="275"/>
      <c r="T457" s="275"/>
      <c r="U457" s="275"/>
      <c r="V457" s="275"/>
      <c r="W457" s="275"/>
      <c r="X457" s="275"/>
      <c r="Y457" s="275"/>
      <c r="Z457" s="275"/>
    </row>
    <row r="458" spans="1:26" ht="18" customHeight="1" outlineLevel="1">
      <c r="A458" s="333"/>
      <c r="B458" s="310" t="s">
        <v>1460</v>
      </c>
      <c r="C458" s="342"/>
      <c r="D458" s="343"/>
      <c r="E458" s="344"/>
      <c r="F458" s="316"/>
      <c r="G458" s="317"/>
      <c r="H458" s="317"/>
      <c r="I458" s="316"/>
      <c r="J458" s="316"/>
      <c r="K458" s="275"/>
      <c r="L458" s="275"/>
      <c r="M458" s="275"/>
      <c r="N458" s="275"/>
      <c r="O458" s="275"/>
      <c r="P458" s="275"/>
      <c r="Q458" s="275"/>
      <c r="R458" s="275"/>
      <c r="S458" s="275"/>
      <c r="T458" s="275"/>
      <c r="U458" s="275"/>
      <c r="V458" s="275"/>
      <c r="W458" s="275"/>
      <c r="X458" s="275"/>
      <c r="Y458" s="275"/>
      <c r="Z458" s="275"/>
    </row>
    <row r="459" spans="1:26" ht="18" customHeight="1" outlineLevel="1">
      <c r="A459" s="340"/>
      <c r="B459" s="294" t="s">
        <v>1461</v>
      </c>
      <c r="C459" s="295"/>
      <c r="D459" s="341">
        <v>1</v>
      </c>
      <c r="E459" s="297" t="s">
        <v>206</v>
      </c>
      <c r="F459" s="298"/>
      <c r="G459" s="299"/>
      <c r="H459" s="299">
        <f t="shared" ref="H459:H462" si="60">F459+G459</f>
        <v>0</v>
      </c>
      <c r="I459" s="298">
        <f t="shared" ref="I459:I462" si="61">H459*D459</f>
        <v>0</v>
      </c>
      <c r="J459" s="298"/>
      <c r="K459" s="275"/>
      <c r="L459" s="275"/>
      <c r="M459" s="275"/>
      <c r="N459" s="275"/>
      <c r="O459" s="275"/>
      <c r="P459" s="275"/>
      <c r="Q459" s="275"/>
      <c r="R459" s="275"/>
      <c r="S459" s="275"/>
      <c r="T459" s="275"/>
      <c r="U459" s="275"/>
      <c r="V459" s="275"/>
      <c r="W459" s="275"/>
      <c r="X459" s="275"/>
      <c r="Y459" s="275"/>
      <c r="Z459" s="275"/>
    </row>
    <row r="460" spans="1:26" ht="18" customHeight="1" outlineLevel="1">
      <c r="A460" s="340"/>
      <c r="B460" s="294" t="s">
        <v>1462</v>
      </c>
      <c r="C460" s="295"/>
      <c r="D460" s="341">
        <v>1</v>
      </c>
      <c r="E460" s="297" t="s">
        <v>206</v>
      </c>
      <c r="F460" s="298"/>
      <c r="G460" s="299"/>
      <c r="H460" s="299">
        <f t="shared" si="60"/>
        <v>0</v>
      </c>
      <c r="I460" s="298">
        <f t="shared" si="61"/>
        <v>0</v>
      </c>
      <c r="J460" s="298"/>
      <c r="K460" s="275"/>
      <c r="L460" s="275"/>
      <c r="M460" s="275"/>
      <c r="N460" s="275"/>
      <c r="O460" s="275"/>
      <c r="P460" s="275"/>
      <c r="Q460" s="275"/>
      <c r="R460" s="275"/>
      <c r="S460" s="275"/>
      <c r="T460" s="275"/>
      <c r="U460" s="275"/>
      <c r="V460" s="275"/>
      <c r="W460" s="275"/>
      <c r="X460" s="275"/>
      <c r="Y460" s="275"/>
      <c r="Z460" s="275"/>
    </row>
    <row r="461" spans="1:26" ht="18" customHeight="1" outlineLevel="1">
      <c r="A461" s="340"/>
      <c r="B461" s="294" t="s">
        <v>1463</v>
      </c>
      <c r="C461" s="295"/>
      <c r="D461" s="341">
        <v>1</v>
      </c>
      <c r="E461" s="297" t="s">
        <v>206</v>
      </c>
      <c r="F461" s="298"/>
      <c r="G461" s="299"/>
      <c r="H461" s="299">
        <f t="shared" si="60"/>
        <v>0</v>
      </c>
      <c r="I461" s="298">
        <f t="shared" si="61"/>
        <v>0</v>
      </c>
      <c r="J461" s="298"/>
      <c r="K461" s="275"/>
      <c r="L461" s="275"/>
      <c r="M461" s="275"/>
      <c r="N461" s="275"/>
      <c r="O461" s="275"/>
      <c r="P461" s="275"/>
      <c r="Q461" s="275"/>
      <c r="R461" s="275"/>
      <c r="S461" s="275"/>
      <c r="T461" s="275"/>
      <c r="U461" s="275"/>
      <c r="V461" s="275"/>
      <c r="W461" s="275"/>
      <c r="X461" s="275"/>
      <c r="Y461" s="275"/>
      <c r="Z461" s="275"/>
    </row>
    <row r="462" spans="1:26" ht="18" customHeight="1" outlineLevel="1">
      <c r="A462" s="340"/>
      <c r="B462" s="294" t="s">
        <v>1464</v>
      </c>
      <c r="C462" s="295"/>
      <c r="D462" s="341">
        <v>1</v>
      </c>
      <c r="E462" s="297" t="s">
        <v>206</v>
      </c>
      <c r="F462" s="298"/>
      <c r="G462" s="299"/>
      <c r="H462" s="299">
        <f t="shared" si="60"/>
        <v>0</v>
      </c>
      <c r="I462" s="298">
        <f t="shared" si="61"/>
        <v>0</v>
      </c>
      <c r="J462" s="298"/>
      <c r="K462" s="275"/>
      <c r="L462" s="275"/>
      <c r="M462" s="275"/>
      <c r="N462" s="275"/>
      <c r="O462" s="275"/>
      <c r="P462" s="275"/>
      <c r="Q462" s="275"/>
      <c r="R462" s="275"/>
      <c r="S462" s="275"/>
      <c r="T462" s="275"/>
      <c r="U462" s="275"/>
      <c r="V462" s="275"/>
      <c r="W462" s="275"/>
      <c r="X462" s="275"/>
      <c r="Y462" s="275"/>
      <c r="Z462" s="275"/>
    </row>
    <row r="463" spans="1:26" ht="18" customHeight="1" outlineLevel="1">
      <c r="A463" s="333"/>
      <c r="B463" s="310" t="s">
        <v>1465</v>
      </c>
      <c r="C463" s="342"/>
      <c r="D463" s="343"/>
      <c r="E463" s="344"/>
      <c r="F463" s="316"/>
      <c r="G463" s="317"/>
      <c r="H463" s="317"/>
      <c r="I463" s="316"/>
      <c r="J463" s="316"/>
      <c r="K463" s="275"/>
      <c r="L463" s="275"/>
      <c r="M463" s="275"/>
      <c r="N463" s="275"/>
      <c r="O463" s="275"/>
      <c r="P463" s="275"/>
      <c r="Q463" s="275"/>
      <c r="R463" s="275"/>
      <c r="S463" s="275"/>
      <c r="T463" s="275"/>
      <c r="U463" s="275"/>
      <c r="V463" s="275"/>
      <c r="W463" s="275"/>
      <c r="X463" s="275"/>
      <c r="Y463" s="275"/>
      <c r="Z463" s="275"/>
    </row>
    <row r="464" spans="1:26" ht="18" customHeight="1" outlineLevel="1">
      <c r="A464" s="340"/>
      <c r="B464" s="294" t="s">
        <v>1466</v>
      </c>
      <c r="C464" s="295"/>
      <c r="D464" s="341">
        <v>1</v>
      </c>
      <c r="E464" s="297" t="s">
        <v>421</v>
      </c>
      <c r="F464" s="298"/>
      <c r="G464" s="299"/>
      <c r="H464" s="299">
        <f t="shared" ref="H464:H487" si="62">F464+G464</f>
        <v>0</v>
      </c>
      <c r="I464" s="298">
        <f t="shared" ref="I464:I487" si="63">H464*D464</f>
        <v>0</v>
      </c>
      <c r="J464" s="298"/>
      <c r="K464" s="275"/>
      <c r="L464" s="275"/>
      <c r="M464" s="275"/>
      <c r="N464" s="275"/>
      <c r="O464" s="275"/>
      <c r="P464" s="275"/>
      <c r="Q464" s="275"/>
      <c r="R464" s="275"/>
      <c r="S464" s="275"/>
      <c r="T464" s="275"/>
      <c r="U464" s="275"/>
      <c r="V464" s="275"/>
      <c r="W464" s="275"/>
      <c r="X464" s="275"/>
      <c r="Y464" s="275"/>
      <c r="Z464" s="275"/>
    </row>
    <row r="465" spans="1:26" ht="18" customHeight="1" outlineLevel="1">
      <c r="A465" s="340"/>
      <c r="B465" s="294" t="s">
        <v>1467</v>
      </c>
      <c r="C465" s="295"/>
      <c r="D465" s="341">
        <v>1</v>
      </c>
      <c r="E465" s="297" t="s">
        <v>421</v>
      </c>
      <c r="F465" s="298"/>
      <c r="G465" s="299"/>
      <c r="H465" s="299">
        <f t="shared" si="62"/>
        <v>0</v>
      </c>
      <c r="I465" s="298">
        <f t="shared" si="63"/>
        <v>0</v>
      </c>
      <c r="J465" s="298"/>
      <c r="K465" s="275"/>
      <c r="L465" s="275"/>
      <c r="M465" s="275"/>
      <c r="N465" s="275"/>
      <c r="O465" s="275"/>
      <c r="P465" s="275"/>
      <c r="Q465" s="275"/>
      <c r="R465" s="275"/>
      <c r="S465" s="275"/>
      <c r="T465" s="275"/>
      <c r="U465" s="275"/>
      <c r="V465" s="275"/>
      <c r="W465" s="275"/>
      <c r="X465" s="275"/>
      <c r="Y465" s="275"/>
      <c r="Z465" s="275"/>
    </row>
    <row r="466" spans="1:26" ht="18" customHeight="1" outlineLevel="1">
      <c r="A466" s="340"/>
      <c r="B466" s="294" t="s">
        <v>1468</v>
      </c>
      <c r="C466" s="295"/>
      <c r="D466" s="341">
        <v>1</v>
      </c>
      <c r="E466" s="297" t="s">
        <v>421</v>
      </c>
      <c r="F466" s="298"/>
      <c r="G466" s="299"/>
      <c r="H466" s="299">
        <f t="shared" si="62"/>
        <v>0</v>
      </c>
      <c r="I466" s="298">
        <f t="shared" si="63"/>
        <v>0</v>
      </c>
      <c r="J466" s="298"/>
      <c r="K466" s="275"/>
      <c r="L466" s="275"/>
      <c r="M466" s="275"/>
      <c r="N466" s="275"/>
      <c r="O466" s="275"/>
      <c r="P466" s="275"/>
      <c r="Q466" s="275"/>
      <c r="R466" s="275"/>
      <c r="S466" s="275"/>
      <c r="T466" s="275"/>
      <c r="U466" s="275"/>
      <c r="V466" s="275"/>
      <c r="W466" s="275"/>
      <c r="X466" s="275"/>
      <c r="Y466" s="275"/>
      <c r="Z466" s="275"/>
    </row>
    <row r="467" spans="1:26" ht="18" customHeight="1" outlineLevel="1">
      <c r="A467" s="340"/>
      <c r="B467" s="294" t="s">
        <v>1469</v>
      </c>
      <c r="C467" s="295"/>
      <c r="D467" s="341">
        <v>1</v>
      </c>
      <c r="E467" s="297" t="s">
        <v>421</v>
      </c>
      <c r="F467" s="298"/>
      <c r="G467" s="299"/>
      <c r="H467" s="299">
        <f t="shared" si="62"/>
        <v>0</v>
      </c>
      <c r="I467" s="298">
        <f t="shared" si="63"/>
        <v>0</v>
      </c>
      <c r="J467" s="298"/>
      <c r="K467" s="275"/>
      <c r="L467" s="275"/>
      <c r="M467" s="275"/>
      <c r="N467" s="275"/>
      <c r="O467" s="275"/>
      <c r="P467" s="275"/>
      <c r="Q467" s="275"/>
      <c r="R467" s="275"/>
      <c r="S467" s="275"/>
      <c r="T467" s="275"/>
      <c r="U467" s="275"/>
      <c r="V467" s="275"/>
      <c r="W467" s="275"/>
      <c r="X467" s="275"/>
      <c r="Y467" s="275"/>
      <c r="Z467" s="275"/>
    </row>
    <row r="468" spans="1:26" ht="18" customHeight="1" outlineLevel="1">
      <c r="A468" s="340"/>
      <c r="B468" s="294" t="s">
        <v>1470</v>
      </c>
      <c r="C468" s="295"/>
      <c r="D468" s="341">
        <v>1</v>
      </c>
      <c r="E468" s="297" t="s">
        <v>421</v>
      </c>
      <c r="F468" s="298"/>
      <c r="G468" s="299"/>
      <c r="H468" s="299">
        <f t="shared" si="62"/>
        <v>0</v>
      </c>
      <c r="I468" s="298">
        <f t="shared" si="63"/>
        <v>0</v>
      </c>
      <c r="J468" s="298"/>
      <c r="K468" s="275"/>
      <c r="L468" s="275"/>
      <c r="M468" s="275"/>
      <c r="N468" s="275"/>
      <c r="O468" s="275"/>
      <c r="P468" s="275"/>
      <c r="Q468" s="275"/>
      <c r="R468" s="275"/>
      <c r="S468" s="275"/>
      <c r="T468" s="275"/>
      <c r="U468" s="275"/>
      <c r="V468" s="275"/>
      <c r="W468" s="275"/>
      <c r="X468" s="275"/>
      <c r="Y468" s="275"/>
      <c r="Z468" s="275"/>
    </row>
    <row r="469" spans="1:26" ht="18" customHeight="1" outlineLevel="1">
      <c r="A469" s="340"/>
      <c r="B469" s="294" t="s">
        <v>1471</v>
      </c>
      <c r="C469" s="295"/>
      <c r="D469" s="341">
        <v>1</v>
      </c>
      <c r="E469" s="297" t="s">
        <v>421</v>
      </c>
      <c r="F469" s="298"/>
      <c r="G469" s="299"/>
      <c r="H469" s="299">
        <f t="shared" si="62"/>
        <v>0</v>
      </c>
      <c r="I469" s="298">
        <f t="shared" si="63"/>
        <v>0</v>
      </c>
      <c r="J469" s="298"/>
      <c r="K469" s="275"/>
      <c r="L469" s="275"/>
      <c r="M469" s="275"/>
      <c r="N469" s="275"/>
      <c r="O469" s="275"/>
      <c r="P469" s="275"/>
      <c r="Q469" s="275"/>
      <c r="R469" s="275"/>
      <c r="S469" s="275"/>
      <c r="T469" s="275"/>
      <c r="U469" s="275"/>
      <c r="V469" s="275"/>
      <c r="W469" s="275"/>
      <c r="X469" s="275"/>
      <c r="Y469" s="275"/>
      <c r="Z469" s="275"/>
    </row>
    <row r="470" spans="1:26" ht="18" customHeight="1" outlineLevel="1">
      <c r="A470" s="340"/>
      <c r="B470" s="294" t="s">
        <v>1472</v>
      </c>
      <c r="C470" s="295"/>
      <c r="D470" s="341">
        <v>1</v>
      </c>
      <c r="E470" s="297" t="s">
        <v>421</v>
      </c>
      <c r="F470" s="298"/>
      <c r="G470" s="299"/>
      <c r="H470" s="299">
        <f t="shared" si="62"/>
        <v>0</v>
      </c>
      <c r="I470" s="298">
        <f t="shared" si="63"/>
        <v>0</v>
      </c>
      <c r="J470" s="298"/>
      <c r="K470" s="275"/>
      <c r="L470" s="275"/>
      <c r="M470" s="275"/>
      <c r="N470" s="275"/>
      <c r="O470" s="275"/>
      <c r="P470" s="275"/>
      <c r="Q470" s="275"/>
      <c r="R470" s="275"/>
      <c r="S470" s="275"/>
      <c r="T470" s="275"/>
      <c r="U470" s="275"/>
      <c r="V470" s="275"/>
      <c r="W470" s="275"/>
      <c r="X470" s="275"/>
      <c r="Y470" s="275"/>
      <c r="Z470" s="275"/>
    </row>
    <row r="471" spans="1:26" ht="18" customHeight="1" outlineLevel="1">
      <c r="A471" s="340"/>
      <c r="B471" s="294" t="s">
        <v>1473</v>
      </c>
      <c r="C471" s="295"/>
      <c r="D471" s="341">
        <v>1</v>
      </c>
      <c r="E471" s="297" t="s">
        <v>421</v>
      </c>
      <c r="F471" s="298"/>
      <c r="G471" s="299"/>
      <c r="H471" s="299">
        <f t="shared" si="62"/>
        <v>0</v>
      </c>
      <c r="I471" s="298">
        <f t="shared" si="63"/>
        <v>0</v>
      </c>
      <c r="J471" s="298"/>
      <c r="K471" s="275"/>
      <c r="L471" s="275"/>
      <c r="M471" s="275"/>
      <c r="N471" s="275"/>
      <c r="O471" s="275"/>
      <c r="P471" s="275"/>
      <c r="Q471" s="275"/>
      <c r="R471" s="275"/>
      <c r="S471" s="275"/>
      <c r="T471" s="275"/>
      <c r="U471" s="275"/>
      <c r="V471" s="275"/>
      <c r="W471" s="275"/>
      <c r="X471" s="275"/>
      <c r="Y471" s="275"/>
      <c r="Z471" s="275"/>
    </row>
    <row r="472" spans="1:26" ht="18" customHeight="1" outlineLevel="1">
      <c r="A472" s="340"/>
      <c r="B472" s="294" t="s">
        <v>1474</v>
      </c>
      <c r="C472" s="295"/>
      <c r="D472" s="341">
        <v>1</v>
      </c>
      <c r="E472" s="297" t="s">
        <v>421</v>
      </c>
      <c r="F472" s="298"/>
      <c r="G472" s="299"/>
      <c r="H472" s="299">
        <f t="shared" si="62"/>
        <v>0</v>
      </c>
      <c r="I472" s="298">
        <f t="shared" si="63"/>
        <v>0</v>
      </c>
      <c r="J472" s="298"/>
      <c r="K472" s="275"/>
      <c r="L472" s="275"/>
      <c r="M472" s="275"/>
      <c r="N472" s="275"/>
      <c r="O472" s="275"/>
      <c r="P472" s="275"/>
      <c r="Q472" s="275"/>
      <c r="R472" s="275"/>
      <c r="S472" s="275"/>
      <c r="T472" s="275"/>
      <c r="U472" s="275"/>
      <c r="V472" s="275"/>
      <c r="W472" s="275"/>
      <c r="X472" s="275"/>
      <c r="Y472" s="275"/>
      <c r="Z472" s="275"/>
    </row>
    <row r="473" spans="1:26" ht="18" customHeight="1" outlineLevel="1">
      <c r="A473" s="340"/>
      <c r="B473" s="294" t="s">
        <v>1475</v>
      </c>
      <c r="C473" s="295"/>
      <c r="D473" s="341">
        <v>1</v>
      </c>
      <c r="E473" s="297" t="s">
        <v>421</v>
      </c>
      <c r="F473" s="298"/>
      <c r="G473" s="299"/>
      <c r="H473" s="299">
        <f t="shared" si="62"/>
        <v>0</v>
      </c>
      <c r="I473" s="298">
        <f t="shared" si="63"/>
        <v>0</v>
      </c>
      <c r="J473" s="298"/>
      <c r="K473" s="275"/>
      <c r="L473" s="275"/>
      <c r="M473" s="275"/>
      <c r="N473" s="275"/>
      <c r="O473" s="275"/>
      <c r="P473" s="275"/>
      <c r="Q473" s="275"/>
      <c r="R473" s="275"/>
      <c r="S473" s="275"/>
      <c r="T473" s="275"/>
      <c r="U473" s="275"/>
      <c r="V473" s="275"/>
      <c r="W473" s="275"/>
      <c r="X473" s="275"/>
      <c r="Y473" s="275"/>
      <c r="Z473" s="275"/>
    </row>
    <row r="474" spans="1:26" ht="18" customHeight="1" outlineLevel="1">
      <c r="A474" s="340"/>
      <c r="B474" s="294" t="s">
        <v>1476</v>
      </c>
      <c r="C474" s="295"/>
      <c r="D474" s="341">
        <v>1</v>
      </c>
      <c r="E474" s="297" t="s">
        <v>421</v>
      </c>
      <c r="F474" s="298"/>
      <c r="G474" s="299"/>
      <c r="H474" s="299">
        <f t="shared" si="62"/>
        <v>0</v>
      </c>
      <c r="I474" s="298">
        <f t="shared" si="63"/>
        <v>0</v>
      </c>
      <c r="J474" s="298"/>
      <c r="K474" s="275"/>
      <c r="L474" s="275"/>
      <c r="M474" s="275"/>
      <c r="N474" s="275"/>
      <c r="O474" s="275"/>
      <c r="P474" s="275"/>
      <c r="Q474" s="275"/>
      <c r="R474" s="275"/>
      <c r="S474" s="275"/>
      <c r="T474" s="275"/>
      <c r="U474" s="275"/>
      <c r="V474" s="275"/>
      <c r="W474" s="275"/>
      <c r="X474" s="275"/>
      <c r="Y474" s="275"/>
      <c r="Z474" s="275"/>
    </row>
    <row r="475" spans="1:26" ht="18" customHeight="1" outlineLevel="1">
      <c r="A475" s="340"/>
      <c r="B475" s="294" t="s">
        <v>1477</v>
      </c>
      <c r="C475" s="295"/>
      <c r="D475" s="341">
        <v>1</v>
      </c>
      <c r="E475" s="297" t="s">
        <v>421</v>
      </c>
      <c r="F475" s="298"/>
      <c r="G475" s="299"/>
      <c r="H475" s="299">
        <f t="shared" si="62"/>
        <v>0</v>
      </c>
      <c r="I475" s="298">
        <f t="shared" si="63"/>
        <v>0</v>
      </c>
      <c r="J475" s="298"/>
      <c r="K475" s="275"/>
      <c r="L475" s="275"/>
      <c r="M475" s="275"/>
      <c r="N475" s="275"/>
      <c r="O475" s="275"/>
      <c r="P475" s="275"/>
      <c r="Q475" s="275"/>
      <c r="R475" s="275"/>
      <c r="S475" s="275"/>
      <c r="T475" s="275"/>
      <c r="U475" s="275"/>
      <c r="V475" s="275"/>
      <c r="W475" s="275"/>
      <c r="X475" s="275"/>
      <c r="Y475" s="275"/>
      <c r="Z475" s="275"/>
    </row>
    <row r="476" spans="1:26" ht="18" customHeight="1" outlineLevel="1">
      <c r="A476" s="340"/>
      <c r="B476" s="294" t="s">
        <v>1478</v>
      </c>
      <c r="C476" s="295"/>
      <c r="D476" s="341">
        <v>1</v>
      </c>
      <c r="E476" s="297" t="s">
        <v>421</v>
      </c>
      <c r="F476" s="298"/>
      <c r="G476" s="299"/>
      <c r="H476" s="299">
        <f t="shared" si="62"/>
        <v>0</v>
      </c>
      <c r="I476" s="298">
        <f t="shared" si="63"/>
        <v>0</v>
      </c>
      <c r="J476" s="298"/>
      <c r="K476" s="275"/>
      <c r="L476" s="275"/>
      <c r="M476" s="275"/>
      <c r="N476" s="275"/>
      <c r="O476" s="275"/>
      <c r="P476" s="275"/>
      <c r="Q476" s="275"/>
      <c r="R476" s="275"/>
      <c r="S476" s="275"/>
      <c r="T476" s="275"/>
      <c r="U476" s="275"/>
      <c r="V476" s="275"/>
      <c r="W476" s="275"/>
      <c r="X476" s="275"/>
      <c r="Y476" s="275"/>
      <c r="Z476" s="275"/>
    </row>
    <row r="477" spans="1:26" ht="18" customHeight="1" outlineLevel="1">
      <c r="A477" s="340"/>
      <c r="B477" s="294" t="s">
        <v>1479</v>
      </c>
      <c r="C477" s="295"/>
      <c r="D477" s="341">
        <v>1</v>
      </c>
      <c r="E477" s="297" t="s">
        <v>421</v>
      </c>
      <c r="F477" s="298"/>
      <c r="G477" s="299"/>
      <c r="H477" s="299">
        <f t="shared" si="62"/>
        <v>0</v>
      </c>
      <c r="I477" s="298">
        <f t="shared" si="63"/>
        <v>0</v>
      </c>
      <c r="J477" s="298"/>
      <c r="K477" s="275"/>
      <c r="L477" s="275"/>
      <c r="M477" s="275"/>
      <c r="N477" s="275"/>
      <c r="O477" s="275"/>
      <c r="P477" s="275"/>
      <c r="Q477" s="275"/>
      <c r="R477" s="275"/>
      <c r="S477" s="275"/>
      <c r="T477" s="275"/>
      <c r="U477" s="275"/>
      <c r="V477" s="275"/>
      <c r="W477" s="275"/>
      <c r="X477" s="275"/>
      <c r="Y477" s="275"/>
      <c r="Z477" s="275"/>
    </row>
    <row r="478" spans="1:26" ht="18" customHeight="1" outlineLevel="1">
      <c r="A478" s="340"/>
      <c r="B478" s="294" t="s">
        <v>1480</v>
      </c>
      <c r="C478" s="295"/>
      <c r="D478" s="341">
        <v>1</v>
      </c>
      <c r="E478" s="297" t="s">
        <v>421</v>
      </c>
      <c r="F478" s="298"/>
      <c r="G478" s="299"/>
      <c r="H478" s="299">
        <f t="shared" si="62"/>
        <v>0</v>
      </c>
      <c r="I478" s="298">
        <f t="shared" si="63"/>
        <v>0</v>
      </c>
      <c r="J478" s="298"/>
      <c r="K478" s="275"/>
      <c r="L478" s="275"/>
      <c r="M478" s="275"/>
      <c r="N478" s="275"/>
      <c r="O478" s="275"/>
      <c r="P478" s="275"/>
      <c r="Q478" s="275"/>
      <c r="R478" s="275"/>
      <c r="S478" s="275"/>
      <c r="T478" s="275"/>
      <c r="U478" s="275"/>
      <c r="V478" s="275"/>
      <c r="W478" s="275"/>
      <c r="X478" s="275"/>
      <c r="Y478" s="275"/>
      <c r="Z478" s="275"/>
    </row>
    <row r="479" spans="1:26" ht="18" customHeight="1" outlineLevel="1">
      <c r="A479" s="340"/>
      <c r="B479" s="294" t="s">
        <v>1481</v>
      </c>
      <c r="C479" s="295"/>
      <c r="D479" s="341">
        <v>1</v>
      </c>
      <c r="E479" s="297" t="s">
        <v>421</v>
      </c>
      <c r="F479" s="298"/>
      <c r="G479" s="299"/>
      <c r="H479" s="299">
        <f t="shared" si="62"/>
        <v>0</v>
      </c>
      <c r="I479" s="298">
        <f t="shared" si="63"/>
        <v>0</v>
      </c>
      <c r="J479" s="298"/>
      <c r="K479" s="275"/>
      <c r="L479" s="275"/>
      <c r="M479" s="275"/>
      <c r="N479" s="275"/>
      <c r="O479" s="275"/>
      <c r="P479" s="275"/>
      <c r="Q479" s="275"/>
      <c r="R479" s="275"/>
      <c r="S479" s="275"/>
      <c r="T479" s="275"/>
      <c r="U479" s="275"/>
      <c r="V479" s="275"/>
      <c r="W479" s="275"/>
      <c r="X479" s="275"/>
      <c r="Y479" s="275"/>
      <c r="Z479" s="275"/>
    </row>
    <row r="480" spans="1:26" ht="18" customHeight="1" outlineLevel="1">
      <c r="A480" s="340"/>
      <c r="B480" s="294" t="s">
        <v>1482</v>
      </c>
      <c r="C480" s="295"/>
      <c r="D480" s="341">
        <v>1</v>
      </c>
      <c r="E480" s="297" t="s">
        <v>421</v>
      </c>
      <c r="F480" s="298"/>
      <c r="G480" s="299"/>
      <c r="H480" s="299">
        <f t="shared" si="62"/>
        <v>0</v>
      </c>
      <c r="I480" s="298">
        <f t="shared" si="63"/>
        <v>0</v>
      </c>
      <c r="J480" s="298"/>
      <c r="K480" s="275"/>
      <c r="L480" s="275"/>
      <c r="M480" s="275"/>
      <c r="N480" s="275"/>
      <c r="O480" s="275"/>
      <c r="P480" s="275"/>
      <c r="Q480" s="275"/>
      <c r="R480" s="275"/>
      <c r="S480" s="275"/>
      <c r="T480" s="275"/>
      <c r="U480" s="275"/>
      <c r="V480" s="275"/>
      <c r="W480" s="275"/>
      <c r="X480" s="275"/>
      <c r="Y480" s="275"/>
      <c r="Z480" s="275"/>
    </row>
    <row r="481" spans="1:26" ht="18" customHeight="1" outlineLevel="1">
      <c r="A481" s="340"/>
      <c r="B481" s="294" t="s">
        <v>1483</v>
      </c>
      <c r="C481" s="295"/>
      <c r="D481" s="341">
        <v>1</v>
      </c>
      <c r="E481" s="297" t="s">
        <v>421</v>
      </c>
      <c r="F481" s="298"/>
      <c r="G481" s="299"/>
      <c r="H481" s="299">
        <f t="shared" si="62"/>
        <v>0</v>
      </c>
      <c r="I481" s="298">
        <f t="shared" si="63"/>
        <v>0</v>
      </c>
      <c r="J481" s="298"/>
      <c r="K481" s="275"/>
      <c r="L481" s="275"/>
      <c r="M481" s="275"/>
      <c r="N481" s="275"/>
      <c r="O481" s="275"/>
      <c r="P481" s="275"/>
      <c r="Q481" s="275"/>
      <c r="R481" s="275"/>
      <c r="S481" s="275"/>
      <c r="T481" s="275"/>
      <c r="U481" s="275"/>
      <c r="V481" s="275"/>
      <c r="W481" s="275"/>
      <c r="X481" s="275"/>
      <c r="Y481" s="275"/>
      <c r="Z481" s="275"/>
    </row>
    <row r="482" spans="1:26" ht="18" customHeight="1" outlineLevel="1">
      <c r="A482" s="340"/>
      <c r="B482" s="294" t="s">
        <v>1484</v>
      </c>
      <c r="C482" s="295"/>
      <c r="D482" s="341">
        <v>1</v>
      </c>
      <c r="E482" s="297" t="s">
        <v>421</v>
      </c>
      <c r="F482" s="298"/>
      <c r="G482" s="299"/>
      <c r="H482" s="299">
        <f t="shared" si="62"/>
        <v>0</v>
      </c>
      <c r="I482" s="298">
        <f t="shared" si="63"/>
        <v>0</v>
      </c>
      <c r="J482" s="298"/>
      <c r="K482" s="275"/>
      <c r="L482" s="275"/>
      <c r="M482" s="275"/>
      <c r="N482" s="275"/>
      <c r="O482" s="275"/>
      <c r="P482" s="275"/>
      <c r="Q482" s="275"/>
      <c r="R482" s="275"/>
      <c r="S482" s="275"/>
      <c r="T482" s="275"/>
      <c r="U482" s="275"/>
      <c r="V482" s="275"/>
      <c r="W482" s="275"/>
      <c r="X482" s="275"/>
      <c r="Y482" s="275"/>
      <c r="Z482" s="275"/>
    </row>
    <row r="483" spans="1:26" ht="18" customHeight="1" outlineLevel="1">
      <c r="A483" s="340"/>
      <c r="B483" s="294" t="s">
        <v>1485</v>
      </c>
      <c r="C483" s="295"/>
      <c r="D483" s="341">
        <v>1</v>
      </c>
      <c r="E483" s="297" t="s">
        <v>421</v>
      </c>
      <c r="F483" s="298"/>
      <c r="G483" s="299"/>
      <c r="H483" s="299">
        <f t="shared" si="62"/>
        <v>0</v>
      </c>
      <c r="I483" s="298">
        <f t="shared" si="63"/>
        <v>0</v>
      </c>
      <c r="J483" s="298"/>
      <c r="K483" s="275"/>
      <c r="L483" s="275"/>
      <c r="M483" s="275"/>
      <c r="N483" s="275"/>
      <c r="O483" s="275"/>
      <c r="P483" s="275"/>
      <c r="Q483" s="275"/>
      <c r="R483" s="275"/>
      <c r="S483" s="275"/>
      <c r="T483" s="275"/>
      <c r="U483" s="275"/>
      <c r="V483" s="275"/>
      <c r="W483" s="275"/>
      <c r="X483" s="275"/>
      <c r="Y483" s="275"/>
      <c r="Z483" s="275"/>
    </row>
    <row r="484" spans="1:26" ht="18" customHeight="1" outlineLevel="1">
      <c r="A484" s="340"/>
      <c r="B484" s="294" t="s">
        <v>1486</v>
      </c>
      <c r="C484" s="295"/>
      <c r="D484" s="341">
        <v>1</v>
      </c>
      <c r="E484" s="297" t="s">
        <v>421</v>
      </c>
      <c r="F484" s="298"/>
      <c r="G484" s="299"/>
      <c r="H484" s="299">
        <f t="shared" si="62"/>
        <v>0</v>
      </c>
      <c r="I484" s="298">
        <f t="shared" si="63"/>
        <v>0</v>
      </c>
      <c r="J484" s="298"/>
      <c r="K484" s="275"/>
      <c r="L484" s="275"/>
      <c r="M484" s="275"/>
      <c r="N484" s="275"/>
      <c r="O484" s="275"/>
      <c r="P484" s="275"/>
      <c r="Q484" s="275"/>
      <c r="R484" s="275"/>
      <c r="S484" s="275"/>
      <c r="T484" s="275"/>
      <c r="U484" s="275"/>
      <c r="V484" s="275"/>
      <c r="W484" s="275"/>
      <c r="X484" s="275"/>
      <c r="Y484" s="275"/>
      <c r="Z484" s="275"/>
    </row>
    <row r="485" spans="1:26" ht="18" customHeight="1" outlineLevel="1">
      <c r="A485" s="340"/>
      <c r="B485" s="294" t="s">
        <v>1487</v>
      </c>
      <c r="C485" s="295"/>
      <c r="D485" s="341">
        <v>1</v>
      </c>
      <c r="E485" s="297" t="s">
        <v>421</v>
      </c>
      <c r="F485" s="298"/>
      <c r="G485" s="299"/>
      <c r="H485" s="299">
        <f t="shared" si="62"/>
        <v>0</v>
      </c>
      <c r="I485" s="298">
        <f t="shared" si="63"/>
        <v>0</v>
      </c>
      <c r="J485" s="298"/>
      <c r="K485" s="275"/>
      <c r="L485" s="275"/>
      <c r="M485" s="275"/>
      <c r="N485" s="275"/>
      <c r="O485" s="275"/>
      <c r="P485" s="275"/>
      <c r="Q485" s="275"/>
      <c r="R485" s="275"/>
      <c r="S485" s="275"/>
      <c r="T485" s="275"/>
      <c r="U485" s="275"/>
      <c r="V485" s="275"/>
      <c r="W485" s="275"/>
      <c r="X485" s="275"/>
      <c r="Y485" s="275"/>
      <c r="Z485" s="275"/>
    </row>
    <row r="486" spans="1:26" ht="18" customHeight="1" outlineLevel="1">
      <c r="A486" s="340"/>
      <c r="B486" s="294" t="s">
        <v>1488</v>
      </c>
      <c r="C486" s="295"/>
      <c r="D486" s="341">
        <v>1</v>
      </c>
      <c r="E486" s="297" t="s">
        <v>421</v>
      </c>
      <c r="F486" s="298"/>
      <c r="G486" s="299"/>
      <c r="H486" s="299">
        <f t="shared" si="62"/>
        <v>0</v>
      </c>
      <c r="I486" s="298">
        <f t="shared" si="63"/>
        <v>0</v>
      </c>
      <c r="J486" s="298"/>
      <c r="K486" s="275"/>
      <c r="L486" s="275"/>
      <c r="M486" s="275"/>
      <c r="N486" s="275"/>
      <c r="O486" s="275"/>
      <c r="P486" s="275"/>
      <c r="Q486" s="275"/>
      <c r="R486" s="275"/>
      <c r="S486" s="275"/>
      <c r="T486" s="275"/>
      <c r="U486" s="275"/>
      <c r="V486" s="275"/>
      <c r="W486" s="275"/>
      <c r="X486" s="275"/>
      <c r="Y486" s="275"/>
      <c r="Z486" s="275"/>
    </row>
    <row r="487" spans="1:26" ht="18" customHeight="1" outlineLevel="1">
      <c r="A487" s="340"/>
      <c r="B487" s="294" t="s">
        <v>1489</v>
      </c>
      <c r="C487" s="295"/>
      <c r="D487" s="341">
        <v>1</v>
      </c>
      <c r="E487" s="297" t="s">
        <v>163</v>
      </c>
      <c r="F487" s="298"/>
      <c r="G487" s="299"/>
      <c r="H487" s="299">
        <f t="shared" si="62"/>
        <v>0</v>
      </c>
      <c r="I487" s="298">
        <f t="shared" si="63"/>
        <v>0</v>
      </c>
      <c r="J487" s="298"/>
      <c r="K487" s="275"/>
      <c r="L487" s="275"/>
      <c r="M487" s="275"/>
      <c r="N487" s="275"/>
      <c r="O487" s="275"/>
      <c r="P487" s="275"/>
      <c r="Q487" s="275"/>
      <c r="R487" s="275"/>
      <c r="S487" s="275"/>
      <c r="T487" s="275"/>
      <c r="U487" s="275"/>
      <c r="V487" s="275"/>
      <c r="W487" s="275"/>
      <c r="X487" s="275"/>
      <c r="Y487" s="275"/>
      <c r="Z487" s="275"/>
    </row>
    <row r="488" spans="1:26" ht="15.75" customHeight="1" outlineLevel="1">
      <c r="A488" s="333"/>
      <c r="B488" s="310" t="s">
        <v>1490</v>
      </c>
      <c r="C488" s="342"/>
      <c r="D488" s="343"/>
      <c r="E488" s="344"/>
      <c r="F488" s="316"/>
      <c r="G488" s="317"/>
      <c r="H488" s="317"/>
      <c r="I488" s="316"/>
      <c r="J488" s="316"/>
      <c r="K488" s="275"/>
      <c r="L488" s="275"/>
      <c r="M488" s="275"/>
      <c r="N488" s="275"/>
      <c r="O488" s="275"/>
      <c r="P488" s="275"/>
      <c r="Q488" s="275"/>
      <c r="R488" s="275"/>
      <c r="S488" s="275"/>
      <c r="T488" s="275"/>
      <c r="U488" s="275"/>
      <c r="V488" s="275"/>
      <c r="W488" s="275"/>
      <c r="X488" s="275"/>
      <c r="Y488" s="275"/>
      <c r="Z488" s="275"/>
    </row>
    <row r="489" spans="1:26" ht="18" customHeight="1" outlineLevel="1">
      <c r="A489" s="340"/>
      <c r="B489" s="294" t="s">
        <v>1491</v>
      </c>
      <c r="C489" s="295"/>
      <c r="D489" s="341">
        <v>1</v>
      </c>
      <c r="E489" s="297" t="s">
        <v>421</v>
      </c>
      <c r="F489" s="298"/>
      <c r="G489" s="299"/>
      <c r="H489" s="299">
        <f t="shared" ref="H489:H518" si="64">F489+G489</f>
        <v>0</v>
      </c>
      <c r="I489" s="298">
        <f t="shared" ref="I489:I518" si="65">H489*D489</f>
        <v>0</v>
      </c>
      <c r="J489" s="298"/>
      <c r="K489" s="275"/>
      <c r="L489" s="275"/>
      <c r="M489" s="275"/>
      <c r="N489" s="275"/>
      <c r="O489" s="275"/>
      <c r="P489" s="275"/>
      <c r="Q489" s="275"/>
      <c r="R489" s="275"/>
      <c r="S489" s="275"/>
      <c r="T489" s="275"/>
      <c r="U489" s="275"/>
      <c r="V489" s="275"/>
      <c r="W489" s="275"/>
      <c r="X489" s="275"/>
      <c r="Y489" s="275"/>
      <c r="Z489" s="275"/>
    </row>
    <row r="490" spans="1:26" ht="18" customHeight="1" outlineLevel="1">
      <c r="A490" s="340"/>
      <c r="B490" s="294" t="s">
        <v>1492</v>
      </c>
      <c r="C490" s="295"/>
      <c r="D490" s="341">
        <v>1</v>
      </c>
      <c r="E490" s="297" t="s">
        <v>421</v>
      </c>
      <c r="F490" s="298"/>
      <c r="G490" s="299"/>
      <c r="H490" s="299">
        <f t="shared" si="64"/>
        <v>0</v>
      </c>
      <c r="I490" s="298">
        <f t="shared" si="65"/>
        <v>0</v>
      </c>
      <c r="J490" s="298"/>
      <c r="K490" s="275"/>
      <c r="L490" s="275"/>
      <c r="M490" s="275"/>
      <c r="N490" s="275"/>
      <c r="O490" s="275"/>
      <c r="P490" s="275"/>
      <c r="Q490" s="275"/>
      <c r="R490" s="275"/>
      <c r="S490" s="275"/>
      <c r="T490" s="275"/>
      <c r="U490" s="275"/>
      <c r="V490" s="275"/>
      <c r="W490" s="275"/>
      <c r="X490" s="275"/>
      <c r="Y490" s="275"/>
      <c r="Z490" s="275"/>
    </row>
    <row r="491" spans="1:26" ht="18" customHeight="1" outlineLevel="1">
      <c r="A491" s="340"/>
      <c r="B491" s="294" t="s">
        <v>1493</v>
      </c>
      <c r="C491" s="295"/>
      <c r="D491" s="341">
        <v>1</v>
      </c>
      <c r="E491" s="297" t="s">
        <v>421</v>
      </c>
      <c r="F491" s="298"/>
      <c r="G491" s="299"/>
      <c r="H491" s="299">
        <f t="shared" si="64"/>
        <v>0</v>
      </c>
      <c r="I491" s="298">
        <f t="shared" si="65"/>
        <v>0</v>
      </c>
      <c r="J491" s="298"/>
      <c r="K491" s="275"/>
      <c r="L491" s="275"/>
      <c r="M491" s="275"/>
      <c r="N491" s="275"/>
      <c r="O491" s="275"/>
      <c r="P491" s="275"/>
      <c r="Q491" s="275"/>
      <c r="R491" s="275"/>
      <c r="S491" s="275"/>
      <c r="T491" s="275"/>
      <c r="U491" s="275"/>
      <c r="V491" s="275"/>
      <c r="W491" s="275"/>
      <c r="X491" s="275"/>
      <c r="Y491" s="275"/>
      <c r="Z491" s="275"/>
    </row>
    <row r="492" spans="1:26" ht="18" customHeight="1" outlineLevel="1">
      <c r="A492" s="340"/>
      <c r="B492" s="294" t="s">
        <v>1494</v>
      </c>
      <c r="C492" s="295"/>
      <c r="D492" s="341">
        <v>1</v>
      </c>
      <c r="E492" s="297" t="s">
        <v>421</v>
      </c>
      <c r="F492" s="298"/>
      <c r="G492" s="299"/>
      <c r="H492" s="299">
        <f t="shared" si="64"/>
        <v>0</v>
      </c>
      <c r="I492" s="298">
        <f t="shared" si="65"/>
        <v>0</v>
      </c>
      <c r="J492" s="298"/>
      <c r="K492" s="275"/>
      <c r="L492" s="275"/>
      <c r="M492" s="275"/>
      <c r="N492" s="275"/>
      <c r="O492" s="275"/>
      <c r="P492" s="275"/>
      <c r="Q492" s="275"/>
      <c r="R492" s="275"/>
      <c r="S492" s="275"/>
      <c r="T492" s="275"/>
      <c r="U492" s="275"/>
      <c r="V492" s="275"/>
      <c r="W492" s="275"/>
      <c r="X492" s="275"/>
      <c r="Y492" s="275"/>
      <c r="Z492" s="275"/>
    </row>
    <row r="493" spans="1:26" ht="18" customHeight="1" outlineLevel="1">
      <c r="A493" s="340"/>
      <c r="B493" s="294" t="s">
        <v>1495</v>
      </c>
      <c r="C493" s="295"/>
      <c r="D493" s="341">
        <v>1</v>
      </c>
      <c r="E493" s="297" t="s">
        <v>421</v>
      </c>
      <c r="F493" s="298"/>
      <c r="G493" s="299"/>
      <c r="H493" s="299">
        <f t="shared" si="64"/>
        <v>0</v>
      </c>
      <c r="I493" s="298">
        <f t="shared" si="65"/>
        <v>0</v>
      </c>
      <c r="J493" s="298"/>
      <c r="K493" s="275"/>
      <c r="L493" s="275"/>
      <c r="M493" s="275"/>
      <c r="N493" s="275"/>
      <c r="O493" s="275"/>
      <c r="P493" s="275"/>
      <c r="Q493" s="275"/>
      <c r="R493" s="275"/>
      <c r="S493" s="275"/>
      <c r="T493" s="275"/>
      <c r="U493" s="275"/>
      <c r="V493" s="275"/>
      <c r="W493" s="275"/>
      <c r="X493" s="275"/>
      <c r="Y493" s="275"/>
      <c r="Z493" s="275"/>
    </row>
    <row r="494" spans="1:26" ht="18" customHeight="1" outlineLevel="1">
      <c r="A494" s="340"/>
      <c r="B494" s="294" t="s">
        <v>1496</v>
      </c>
      <c r="C494" s="295"/>
      <c r="D494" s="341">
        <v>1</v>
      </c>
      <c r="E494" s="297" t="s">
        <v>421</v>
      </c>
      <c r="F494" s="298"/>
      <c r="G494" s="299"/>
      <c r="H494" s="299">
        <f t="shared" si="64"/>
        <v>0</v>
      </c>
      <c r="I494" s="298">
        <f t="shared" si="65"/>
        <v>0</v>
      </c>
      <c r="J494" s="298"/>
      <c r="K494" s="275"/>
      <c r="L494" s="275"/>
      <c r="M494" s="275"/>
      <c r="N494" s="275"/>
      <c r="O494" s="275"/>
      <c r="P494" s="275"/>
      <c r="Q494" s="275"/>
      <c r="R494" s="275"/>
      <c r="S494" s="275"/>
      <c r="T494" s="275"/>
      <c r="U494" s="275"/>
      <c r="V494" s="275"/>
      <c r="W494" s="275"/>
      <c r="X494" s="275"/>
      <c r="Y494" s="275"/>
      <c r="Z494" s="275"/>
    </row>
    <row r="495" spans="1:26" ht="18" customHeight="1" outlineLevel="1">
      <c r="A495" s="340"/>
      <c r="B495" s="294" t="s">
        <v>1497</v>
      </c>
      <c r="C495" s="295"/>
      <c r="D495" s="341">
        <v>1</v>
      </c>
      <c r="E495" s="297" t="s">
        <v>421</v>
      </c>
      <c r="F495" s="298"/>
      <c r="G495" s="299"/>
      <c r="H495" s="299">
        <f t="shared" si="64"/>
        <v>0</v>
      </c>
      <c r="I495" s="298">
        <f t="shared" si="65"/>
        <v>0</v>
      </c>
      <c r="J495" s="298"/>
      <c r="K495" s="275"/>
      <c r="L495" s="275"/>
      <c r="M495" s="275"/>
      <c r="N495" s="275"/>
      <c r="O495" s="275"/>
      <c r="P495" s="275"/>
      <c r="Q495" s="275"/>
      <c r="R495" s="275"/>
      <c r="S495" s="275"/>
      <c r="T495" s="275"/>
      <c r="U495" s="275"/>
      <c r="V495" s="275"/>
      <c r="W495" s="275"/>
      <c r="X495" s="275"/>
      <c r="Y495" s="275"/>
      <c r="Z495" s="275"/>
    </row>
    <row r="496" spans="1:26" ht="18" customHeight="1" outlineLevel="1">
      <c r="A496" s="340"/>
      <c r="B496" s="294" t="s">
        <v>1498</v>
      </c>
      <c r="C496" s="295"/>
      <c r="D496" s="341">
        <v>1</v>
      </c>
      <c r="E496" s="297" t="s">
        <v>421</v>
      </c>
      <c r="F496" s="298"/>
      <c r="G496" s="299"/>
      <c r="H496" s="299">
        <f t="shared" si="64"/>
        <v>0</v>
      </c>
      <c r="I496" s="298">
        <f t="shared" si="65"/>
        <v>0</v>
      </c>
      <c r="J496" s="298"/>
      <c r="K496" s="275"/>
      <c r="L496" s="275"/>
      <c r="M496" s="275"/>
      <c r="N496" s="275"/>
      <c r="O496" s="275"/>
      <c r="P496" s="275"/>
      <c r="Q496" s="275"/>
      <c r="R496" s="275"/>
      <c r="S496" s="275"/>
      <c r="T496" s="275"/>
      <c r="U496" s="275"/>
      <c r="V496" s="275"/>
      <c r="W496" s="275"/>
      <c r="X496" s="275"/>
      <c r="Y496" s="275"/>
      <c r="Z496" s="275"/>
    </row>
    <row r="497" spans="1:26" ht="18" customHeight="1" outlineLevel="1">
      <c r="A497" s="340"/>
      <c r="B497" s="294" t="s">
        <v>1499</v>
      </c>
      <c r="C497" s="295"/>
      <c r="D497" s="341">
        <v>1</v>
      </c>
      <c r="E497" s="297" t="s">
        <v>421</v>
      </c>
      <c r="F497" s="298"/>
      <c r="G497" s="299"/>
      <c r="H497" s="299">
        <f t="shared" si="64"/>
        <v>0</v>
      </c>
      <c r="I497" s="298">
        <f t="shared" si="65"/>
        <v>0</v>
      </c>
      <c r="J497" s="298"/>
      <c r="K497" s="275"/>
      <c r="L497" s="275"/>
      <c r="M497" s="275"/>
      <c r="N497" s="275"/>
      <c r="O497" s="275"/>
      <c r="P497" s="275"/>
      <c r="Q497" s="275"/>
      <c r="R497" s="275"/>
      <c r="S497" s="275"/>
      <c r="T497" s="275"/>
      <c r="U497" s="275"/>
      <c r="V497" s="275"/>
      <c r="W497" s="275"/>
      <c r="X497" s="275"/>
      <c r="Y497" s="275"/>
      <c r="Z497" s="275"/>
    </row>
    <row r="498" spans="1:26" ht="18" customHeight="1" outlineLevel="1">
      <c r="A498" s="340"/>
      <c r="B498" s="294" t="s">
        <v>1500</v>
      </c>
      <c r="C498" s="295"/>
      <c r="D498" s="341">
        <v>1</v>
      </c>
      <c r="E498" s="297" t="s">
        <v>421</v>
      </c>
      <c r="F498" s="298"/>
      <c r="G498" s="299"/>
      <c r="H498" s="299">
        <f t="shared" si="64"/>
        <v>0</v>
      </c>
      <c r="I498" s="298">
        <f t="shared" si="65"/>
        <v>0</v>
      </c>
      <c r="J498" s="298"/>
      <c r="K498" s="275"/>
      <c r="L498" s="275"/>
      <c r="M498" s="275"/>
      <c r="N498" s="275"/>
      <c r="O498" s="275"/>
      <c r="P498" s="275"/>
      <c r="Q498" s="275"/>
      <c r="R498" s="275"/>
      <c r="S498" s="275"/>
      <c r="T498" s="275"/>
      <c r="U498" s="275"/>
      <c r="V498" s="275"/>
      <c r="W498" s="275"/>
      <c r="X498" s="275"/>
      <c r="Y498" s="275"/>
      <c r="Z498" s="275"/>
    </row>
    <row r="499" spans="1:26" ht="18" customHeight="1" outlineLevel="1">
      <c r="A499" s="340"/>
      <c r="B499" s="294" t="s">
        <v>1501</v>
      </c>
      <c r="C499" s="295"/>
      <c r="D499" s="341">
        <v>1</v>
      </c>
      <c r="E499" s="297" t="s">
        <v>421</v>
      </c>
      <c r="F499" s="298"/>
      <c r="G499" s="299"/>
      <c r="H499" s="299">
        <f t="shared" si="64"/>
        <v>0</v>
      </c>
      <c r="I499" s="298">
        <f t="shared" si="65"/>
        <v>0</v>
      </c>
      <c r="J499" s="298"/>
      <c r="K499" s="275"/>
      <c r="L499" s="275"/>
      <c r="M499" s="275"/>
      <c r="N499" s="275"/>
      <c r="O499" s="275"/>
      <c r="P499" s="275"/>
      <c r="Q499" s="275"/>
      <c r="R499" s="275"/>
      <c r="S499" s="275"/>
      <c r="T499" s="275"/>
      <c r="U499" s="275"/>
      <c r="V499" s="275"/>
      <c r="W499" s="275"/>
      <c r="X499" s="275"/>
      <c r="Y499" s="275"/>
      <c r="Z499" s="275"/>
    </row>
    <row r="500" spans="1:26" ht="18" customHeight="1" outlineLevel="1">
      <c r="A500" s="340"/>
      <c r="B500" s="294" t="s">
        <v>1502</v>
      </c>
      <c r="C500" s="295"/>
      <c r="D500" s="341">
        <v>1</v>
      </c>
      <c r="E500" s="297" t="s">
        <v>421</v>
      </c>
      <c r="F500" s="298"/>
      <c r="G500" s="299"/>
      <c r="H500" s="299">
        <f t="shared" si="64"/>
        <v>0</v>
      </c>
      <c r="I500" s="298">
        <f t="shared" si="65"/>
        <v>0</v>
      </c>
      <c r="J500" s="298"/>
      <c r="K500" s="275"/>
      <c r="L500" s="275"/>
      <c r="M500" s="275"/>
      <c r="N500" s="275"/>
      <c r="O500" s="275"/>
      <c r="P500" s="275"/>
      <c r="Q500" s="275"/>
      <c r="R500" s="275"/>
      <c r="S500" s="275"/>
      <c r="T500" s="275"/>
      <c r="U500" s="275"/>
      <c r="V500" s="275"/>
      <c r="W500" s="275"/>
      <c r="X500" s="275"/>
      <c r="Y500" s="275"/>
      <c r="Z500" s="275"/>
    </row>
    <row r="501" spans="1:26" ht="18" customHeight="1" outlineLevel="1">
      <c r="A501" s="340"/>
      <c r="B501" s="294" t="s">
        <v>1503</v>
      </c>
      <c r="C501" s="295"/>
      <c r="D501" s="341">
        <v>1</v>
      </c>
      <c r="E501" s="297" t="s">
        <v>421</v>
      </c>
      <c r="F501" s="298"/>
      <c r="G501" s="299"/>
      <c r="H501" s="299">
        <f t="shared" si="64"/>
        <v>0</v>
      </c>
      <c r="I501" s="298">
        <f t="shared" si="65"/>
        <v>0</v>
      </c>
      <c r="J501" s="298"/>
      <c r="K501" s="275"/>
      <c r="L501" s="275"/>
      <c r="M501" s="275"/>
      <c r="N501" s="275"/>
      <c r="O501" s="275"/>
      <c r="P501" s="275"/>
      <c r="Q501" s="275"/>
      <c r="R501" s="275"/>
      <c r="S501" s="275"/>
      <c r="T501" s="275"/>
      <c r="U501" s="275"/>
      <c r="V501" s="275"/>
      <c r="W501" s="275"/>
      <c r="X501" s="275"/>
      <c r="Y501" s="275"/>
      <c r="Z501" s="275"/>
    </row>
    <row r="502" spans="1:26" ht="18" customHeight="1" outlineLevel="1">
      <c r="A502" s="340"/>
      <c r="B502" s="294" t="s">
        <v>1504</v>
      </c>
      <c r="C502" s="295"/>
      <c r="D502" s="341">
        <v>1</v>
      </c>
      <c r="E502" s="297" t="s">
        <v>421</v>
      </c>
      <c r="F502" s="298"/>
      <c r="G502" s="299"/>
      <c r="H502" s="299">
        <f t="shared" si="64"/>
        <v>0</v>
      </c>
      <c r="I502" s="298">
        <f t="shared" si="65"/>
        <v>0</v>
      </c>
      <c r="J502" s="298"/>
      <c r="K502" s="275"/>
      <c r="L502" s="275"/>
      <c r="M502" s="275"/>
      <c r="N502" s="275"/>
      <c r="O502" s="275"/>
      <c r="P502" s="275"/>
      <c r="Q502" s="275"/>
      <c r="R502" s="275"/>
      <c r="S502" s="275"/>
      <c r="T502" s="275"/>
      <c r="U502" s="275"/>
      <c r="V502" s="275"/>
      <c r="W502" s="275"/>
      <c r="X502" s="275"/>
      <c r="Y502" s="275"/>
      <c r="Z502" s="275"/>
    </row>
    <row r="503" spans="1:26" ht="18" customHeight="1" outlineLevel="1">
      <c r="A503" s="340"/>
      <c r="B503" s="294" t="s">
        <v>1505</v>
      </c>
      <c r="C503" s="295"/>
      <c r="D503" s="341">
        <v>1</v>
      </c>
      <c r="E503" s="297" t="s">
        <v>421</v>
      </c>
      <c r="F503" s="298"/>
      <c r="G503" s="299"/>
      <c r="H503" s="299">
        <f t="shared" si="64"/>
        <v>0</v>
      </c>
      <c r="I503" s="298">
        <f t="shared" si="65"/>
        <v>0</v>
      </c>
      <c r="J503" s="298"/>
      <c r="K503" s="275"/>
      <c r="L503" s="275"/>
      <c r="M503" s="275"/>
      <c r="N503" s="275"/>
      <c r="O503" s="275"/>
      <c r="P503" s="275"/>
      <c r="Q503" s="275"/>
      <c r="R503" s="275"/>
      <c r="S503" s="275"/>
      <c r="T503" s="275"/>
      <c r="U503" s="275"/>
      <c r="V503" s="275"/>
      <c r="W503" s="275"/>
      <c r="X503" s="275"/>
      <c r="Y503" s="275"/>
      <c r="Z503" s="275"/>
    </row>
    <row r="504" spans="1:26" ht="18" customHeight="1" outlineLevel="1">
      <c r="A504" s="340"/>
      <c r="B504" s="294" t="s">
        <v>1506</v>
      </c>
      <c r="C504" s="295"/>
      <c r="D504" s="341">
        <v>1</v>
      </c>
      <c r="E504" s="297" t="s">
        <v>421</v>
      </c>
      <c r="F504" s="298"/>
      <c r="G504" s="299"/>
      <c r="H504" s="299">
        <f t="shared" si="64"/>
        <v>0</v>
      </c>
      <c r="I504" s="298">
        <f t="shared" si="65"/>
        <v>0</v>
      </c>
      <c r="J504" s="298"/>
      <c r="K504" s="275"/>
      <c r="L504" s="275"/>
      <c r="M504" s="275"/>
      <c r="N504" s="275"/>
      <c r="O504" s="275"/>
      <c r="P504" s="275"/>
      <c r="Q504" s="275"/>
      <c r="R504" s="275"/>
      <c r="S504" s="275"/>
      <c r="T504" s="275"/>
      <c r="U504" s="275"/>
      <c r="V504" s="275"/>
      <c r="W504" s="275"/>
      <c r="X504" s="275"/>
      <c r="Y504" s="275"/>
      <c r="Z504" s="275"/>
    </row>
    <row r="505" spans="1:26" ht="18" customHeight="1" outlineLevel="1">
      <c r="A505" s="340"/>
      <c r="B505" s="294" t="s">
        <v>1507</v>
      </c>
      <c r="C505" s="295"/>
      <c r="D505" s="341">
        <v>1</v>
      </c>
      <c r="E505" s="297" t="s">
        <v>421</v>
      </c>
      <c r="F505" s="298"/>
      <c r="G505" s="299"/>
      <c r="H505" s="299">
        <f t="shared" si="64"/>
        <v>0</v>
      </c>
      <c r="I505" s="298">
        <f t="shared" si="65"/>
        <v>0</v>
      </c>
      <c r="J505" s="298"/>
      <c r="K505" s="275"/>
      <c r="L505" s="275"/>
      <c r="M505" s="275"/>
      <c r="N505" s="275"/>
      <c r="O505" s="275"/>
      <c r="P505" s="275"/>
      <c r="Q505" s="275"/>
      <c r="R505" s="275"/>
      <c r="S505" s="275"/>
      <c r="T505" s="275"/>
      <c r="U505" s="275"/>
      <c r="V505" s="275"/>
      <c r="W505" s="275"/>
      <c r="X505" s="275"/>
      <c r="Y505" s="275"/>
      <c r="Z505" s="275"/>
    </row>
    <row r="506" spans="1:26" ht="18" customHeight="1" outlineLevel="1">
      <c r="A506" s="340"/>
      <c r="B506" s="294" t="s">
        <v>1508</v>
      </c>
      <c r="C506" s="295"/>
      <c r="D506" s="341">
        <v>1</v>
      </c>
      <c r="E506" s="297" t="s">
        <v>421</v>
      </c>
      <c r="F506" s="298"/>
      <c r="G506" s="299"/>
      <c r="H506" s="299">
        <f t="shared" si="64"/>
        <v>0</v>
      </c>
      <c r="I506" s="298">
        <f t="shared" si="65"/>
        <v>0</v>
      </c>
      <c r="J506" s="298"/>
      <c r="K506" s="275"/>
      <c r="L506" s="275"/>
      <c r="M506" s="275"/>
      <c r="N506" s="275"/>
      <c r="O506" s="275"/>
      <c r="P506" s="275"/>
      <c r="Q506" s="275"/>
      <c r="R506" s="275"/>
      <c r="S506" s="275"/>
      <c r="T506" s="275"/>
      <c r="U506" s="275"/>
      <c r="V506" s="275"/>
      <c r="W506" s="275"/>
      <c r="X506" s="275"/>
      <c r="Y506" s="275"/>
      <c r="Z506" s="275"/>
    </row>
    <row r="507" spans="1:26" ht="18" customHeight="1" outlineLevel="1">
      <c r="A507" s="340"/>
      <c r="B507" s="294" t="s">
        <v>1509</v>
      </c>
      <c r="C507" s="295"/>
      <c r="D507" s="341">
        <v>1</v>
      </c>
      <c r="E507" s="297" t="s">
        <v>421</v>
      </c>
      <c r="F507" s="298"/>
      <c r="G507" s="299"/>
      <c r="H507" s="299">
        <f t="shared" si="64"/>
        <v>0</v>
      </c>
      <c r="I507" s="298">
        <f t="shared" si="65"/>
        <v>0</v>
      </c>
      <c r="J507" s="298"/>
      <c r="K507" s="275"/>
      <c r="L507" s="275"/>
      <c r="M507" s="275"/>
      <c r="N507" s="275"/>
      <c r="O507" s="275"/>
      <c r="P507" s="275"/>
      <c r="Q507" s="275"/>
      <c r="R507" s="275"/>
      <c r="S507" s="275"/>
      <c r="T507" s="275"/>
      <c r="U507" s="275"/>
      <c r="V507" s="275"/>
      <c r="W507" s="275"/>
      <c r="X507" s="275"/>
      <c r="Y507" s="275"/>
      <c r="Z507" s="275"/>
    </row>
    <row r="508" spans="1:26" ht="18" customHeight="1" outlineLevel="1">
      <c r="A508" s="340"/>
      <c r="B508" s="294" t="s">
        <v>1510</v>
      </c>
      <c r="C508" s="295"/>
      <c r="D508" s="341">
        <v>1</v>
      </c>
      <c r="E508" s="297" t="s">
        <v>421</v>
      </c>
      <c r="F508" s="298"/>
      <c r="G508" s="299"/>
      <c r="H508" s="299">
        <f t="shared" si="64"/>
        <v>0</v>
      </c>
      <c r="I508" s="298">
        <f t="shared" si="65"/>
        <v>0</v>
      </c>
      <c r="J508" s="298"/>
      <c r="K508" s="275"/>
      <c r="L508" s="275"/>
      <c r="M508" s="275"/>
      <c r="N508" s="275"/>
      <c r="O508" s="275"/>
      <c r="P508" s="275"/>
      <c r="Q508" s="275"/>
      <c r="R508" s="275"/>
      <c r="S508" s="275"/>
      <c r="T508" s="275"/>
      <c r="U508" s="275"/>
      <c r="V508" s="275"/>
      <c r="W508" s="275"/>
      <c r="X508" s="275"/>
      <c r="Y508" s="275"/>
      <c r="Z508" s="275"/>
    </row>
    <row r="509" spans="1:26" ht="18" customHeight="1" outlineLevel="1">
      <c r="A509" s="340"/>
      <c r="B509" s="294" t="s">
        <v>1511</v>
      </c>
      <c r="C509" s="295"/>
      <c r="D509" s="341">
        <v>1</v>
      </c>
      <c r="E509" s="297" t="s">
        <v>421</v>
      </c>
      <c r="F509" s="298"/>
      <c r="G509" s="299"/>
      <c r="H509" s="299">
        <f t="shared" si="64"/>
        <v>0</v>
      </c>
      <c r="I509" s="298">
        <f t="shared" si="65"/>
        <v>0</v>
      </c>
      <c r="J509" s="298"/>
      <c r="K509" s="275"/>
      <c r="L509" s="275"/>
      <c r="M509" s="275"/>
      <c r="N509" s="275"/>
      <c r="O509" s="275"/>
      <c r="P509" s="275"/>
      <c r="Q509" s="275"/>
      <c r="R509" s="275"/>
      <c r="S509" s="275"/>
      <c r="T509" s="275"/>
      <c r="U509" s="275"/>
      <c r="V509" s="275"/>
      <c r="W509" s="275"/>
      <c r="X509" s="275"/>
      <c r="Y509" s="275"/>
      <c r="Z509" s="275"/>
    </row>
    <row r="510" spans="1:26" ht="18" customHeight="1" outlineLevel="1">
      <c r="A510" s="340"/>
      <c r="B510" s="294" t="s">
        <v>1512</v>
      </c>
      <c r="C510" s="295"/>
      <c r="D510" s="341">
        <v>1</v>
      </c>
      <c r="E510" s="297" t="s">
        <v>421</v>
      </c>
      <c r="F510" s="298"/>
      <c r="G510" s="299"/>
      <c r="H510" s="299">
        <f t="shared" si="64"/>
        <v>0</v>
      </c>
      <c r="I510" s="298">
        <f t="shared" si="65"/>
        <v>0</v>
      </c>
      <c r="J510" s="298"/>
      <c r="K510" s="275"/>
      <c r="L510" s="275"/>
      <c r="M510" s="275"/>
      <c r="N510" s="275"/>
      <c r="O510" s="275"/>
      <c r="P510" s="275"/>
      <c r="Q510" s="275"/>
      <c r="R510" s="275"/>
      <c r="S510" s="275"/>
      <c r="T510" s="275"/>
      <c r="U510" s="275"/>
      <c r="V510" s="275"/>
      <c r="W510" s="275"/>
      <c r="X510" s="275"/>
      <c r="Y510" s="275"/>
      <c r="Z510" s="275"/>
    </row>
    <row r="511" spans="1:26" ht="18" customHeight="1" outlineLevel="1">
      <c r="A511" s="340"/>
      <c r="B511" s="294" t="s">
        <v>1513</v>
      </c>
      <c r="C511" s="295"/>
      <c r="D511" s="341">
        <v>1</v>
      </c>
      <c r="E511" s="297" t="s">
        <v>421</v>
      </c>
      <c r="F511" s="298"/>
      <c r="G511" s="299"/>
      <c r="H511" s="299">
        <f t="shared" si="64"/>
        <v>0</v>
      </c>
      <c r="I511" s="298">
        <f t="shared" si="65"/>
        <v>0</v>
      </c>
      <c r="J511" s="298"/>
      <c r="K511" s="275"/>
      <c r="L511" s="275"/>
      <c r="M511" s="275"/>
      <c r="N511" s="275"/>
      <c r="O511" s="275"/>
      <c r="P511" s="275"/>
      <c r="Q511" s="275"/>
      <c r="R511" s="275"/>
      <c r="S511" s="275"/>
      <c r="T511" s="275"/>
      <c r="U511" s="275"/>
      <c r="V511" s="275"/>
      <c r="W511" s="275"/>
      <c r="X511" s="275"/>
      <c r="Y511" s="275"/>
      <c r="Z511" s="275"/>
    </row>
    <row r="512" spans="1:26" ht="18" customHeight="1" outlineLevel="1">
      <c r="A512" s="340"/>
      <c r="B512" s="294" t="s">
        <v>1514</v>
      </c>
      <c r="C512" s="295"/>
      <c r="D512" s="341">
        <v>1</v>
      </c>
      <c r="E512" s="297" t="s">
        <v>163</v>
      </c>
      <c r="F512" s="298"/>
      <c r="G512" s="299"/>
      <c r="H512" s="299">
        <f t="shared" si="64"/>
        <v>0</v>
      </c>
      <c r="I512" s="298">
        <f t="shared" si="65"/>
        <v>0</v>
      </c>
      <c r="J512" s="298"/>
      <c r="K512" s="275"/>
      <c r="L512" s="275"/>
      <c r="M512" s="275"/>
      <c r="N512" s="275"/>
      <c r="O512" s="275"/>
      <c r="P512" s="275"/>
      <c r="Q512" s="275"/>
      <c r="R512" s="275"/>
      <c r="S512" s="275"/>
      <c r="T512" s="275"/>
      <c r="U512" s="275"/>
      <c r="V512" s="275"/>
      <c r="W512" s="275"/>
      <c r="X512" s="275"/>
      <c r="Y512" s="275"/>
      <c r="Z512" s="275"/>
    </row>
    <row r="513" spans="1:26" ht="18" customHeight="1" outlineLevel="1">
      <c r="A513" s="340"/>
      <c r="B513" s="294" t="s">
        <v>1515</v>
      </c>
      <c r="C513" s="295"/>
      <c r="D513" s="341">
        <v>1</v>
      </c>
      <c r="E513" s="297" t="s">
        <v>206</v>
      </c>
      <c r="F513" s="298"/>
      <c r="G513" s="299"/>
      <c r="H513" s="299">
        <f t="shared" si="64"/>
        <v>0</v>
      </c>
      <c r="I513" s="298">
        <f t="shared" si="65"/>
        <v>0</v>
      </c>
      <c r="J513" s="298"/>
      <c r="K513" s="275"/>
      <c r="L513" s="275"/>
      <c r="M513" s="275"/>
      <c r="N513" s="275"/>
      <c r="O513" s="275"/>
      <c r="P513" s="275"/>
      <c r="Q513" s="275"/>
      <c r="R513" s="275"/>
      <c r="S513" s="275"/>
      <c r="T513" s="275"/>
      <c r="U513" s="275"/>
      <c r="V513" s="275"/>
      <c r="W513" s="275"/>
      <c r="X513" s="275"/>
      <c r="Y513" s="275"/>
      <c r="Z513" s="275"/>
    </row>
    <row r="514" spans="1:26" ht="18" customHeight="1" outlineLevel="1">
      <c r="A514" s="340"/>
      <c r="B514" s="294" t="s">
        <v>1516</v>
      </c>
      <c r="C514" s="295"/>
      <c r="D514" s="341">
        <v>1</v>
      </c>
      <c r="E514" s="297" t="s">
        <v>206</v>
      </c>
      <c r="F514" s="298"/>
      <c r="G514" s="299"/>
      <c r="H514" s="299">
        <f t="shared" si="64"/>
        <v>0</v>
      </c>
      <c r="I514" s="298">
        <f t="shared" si="65"/>
        <v>0</v>
      </c>
      <c r="J514" s="298"/>
      <c r="K514" s="275"/>
      <c r="L514" s="275"/>
      <c r="M514" s="275"/>
      <c r="N514" s="275"/>
      <c r="O514" s="275"/>
      <c r="P514" s="275"/>
      <c r="Q514" s="275"/>
      <c r="R514" s="275"/>
      <c r="S514" s="275"/>
      <c r="T514" s="275"/>
      <c r="U514" s="275"/>
      <c r="V514" s="275"/>
      <c r="W514" s="275"/>
      <c r="X514" s="275"/>
      <c r="Y514" s="275"/>
      <c r="Z514" s="275"/>
    </row>
    <row r="515" spans="1:26" ht="18" customHeight="1" outlineLevel="1">
      <c r="A515" s="340"/>
      <c r="B515" s="294" t="s">
        <v>1517</v>
      </c>
      <c r="C515" s="295"/>
      <c r="D515" s="341">
        <v>1</v>
      </c>
      <c r="E515" s="297" t="s">
        <v>206</v>
      </c>
      <c r="F515" s="298"/>
      <c r="G515" s="299"/>
      <c r="H515" s="299">
        <f t="shared" si="64"/>
        <v>0</v>
      </c>
      <c r="I515" s="298">
        <f t="shared" si="65"/>
        <v>0</v>
      </c>
      <c r="J515" s="298"/>
      <c r="K515" s="275"/>
      <c r="L515" s="275"/>
      <c r="M515" s="275"/>
      <c r="N515" s="275"/>
      <c r="O515" s="275"/>
      <c r="P515" s="275"/>
      <c r="Q515" s="275"/>
      <c r="R515" s="275"/>
      <c r="S515" s="275"/>
      <c r="T515" s="275"/>
      <c r="U515" s="275"/>
      <c r="V515" s="275"/>
      <c r="W515" s="275"/>
      <c r="X515" s="275"/>
      <c r="Y515" s="275"/>
      <c r="Z515" s="275"/>
    </row>
    <row r="516" spans="1:26" ht="18" customHeight="1" outlineLevel="1">
      <c r="A516" s="340"/>
      <c r="B516" s="294" t="s">
        <v>1518</v>
      </c>
      <c r="C516" s="295"/>
      <c r="D516" s="341">
        <v>1</v>
      </c>
      <c r="E516" s="297" t="s">
        <v>206</v>
      </c>
      <c r="F516" s="298"/>
      <c r="G516" s="299"/>
      <c r="H516" s="299">
        <f t="shared" si="64"/>
        <v>0</v>
      </c>
      <c r="I516" s="298">
        <f t="shared" si="65"/>
        <v>0</v>
      </c>
      <c r="J516" s="298"/>
      <c r="K516" s="275"/>
      <c r="L516" s="275"/>
      <c r="M516" s="275"/>
      <c r="N516" s="275"/>
      <c r="O516" s="275"/>
      <c r="P516" s="275"/>
      <c r="Q516" s="275"/>
      <c r="R516" s="275"/>
      <c r="S516" s="275"/>
      <c r="T516" s="275"/>
      <c r="U516" s="275"/>
      <c r="V516" s="275"/>
      <c r="W516" s="275"/>
      <c r="X516" s="275"/>
      <c r="Y516" s="275"/>
      <c r="Z516" s="275"/>
    </row>
    <row r="517" spans="1:26" ht="18" customHeight="1" outlineLevel="1">
      <c r="A517" s="340"/>
      <c r="B517" s="294" t="s">
        <v>1519</v>
      </c>
      <c r="C517" s="295"/>
      <c r="D517" s="341">
        <v>1</v>
      </c>
      <c r="E517" s="297" t="s">
        <v>206</v>
      </c>
      <c r="F517" s="298"/>
      <c r="G517" s="299"/>
      <c r="H517" s="299">
        <f t="shared" si="64"/>
        <v>0</v>
      </c>
      <c r="I517" s="298">
        <f t="shared" si="65"/>
        <v>0</v>
      </c>
      <c r="J517" s="298"/>
      <c r="K517" s="275"/>
      <c r="L517" s="275"/>
      <c r="M517" s="275"/>
      <c r="N517" s="275"/>
      <c r="O517" s="275"/>
      <c r="P517" s="275"/>
      <c r="Q517" s="275"/>
      <c r="R517" s="275"/>
      <c r="S517" s="275"/>
      <c r="T517" s="275"/>
      <c r="U517" s="275"/>
      <c r="V517" s="275"/>
      <c r="W517" s="275"/>
      <c r="X517" s="275"/>
      <c r="Y517" s="275"/>
      <c r="Z517" s="275"/>
    </row>
    <row r="518" spans="1:26" ht="18" customHeight="1" outlineLevel="1">
      <c r="A518" s="340"/>
      <c r="B518" s="294" t="s">
        <v>1520</v>
      </c>
      <c r="C518" s="295"/>
      <c r="D518" s="341">
        <v>1</v>
      </c>
      <c r="E518" s="297" t="s">
        <v>206</v>
      </c>
      <c r="F518" s="298"/>
      <c r="G518" s="299"/>
      <c r="H518" s="299">
        <f t="shared" si="64"/>
        <v>0</v>
      </c>
      <c r="I518" s="298">
        <f t="shared" si="65"/>
        <v>0</v>
      </c>
      <c r="J518" s="298"/>
      <c r="K518" s="275"/>
      <c r="L518" s="275"/>
      <c r="M518" s="275"/>
      <c r="N518" s="275"/>
      <c r="O518" s="275"/>
      <c r="P518" s="275"/>
      <c r="Q518" s="275"/>
      <c r="R518" s="275"/>
      <c r="S518" s="275"/>
      <c r="T518" s="275"/>
      <c r="U518" s="275"/>
      <c r="V518" s="275"/>
      <c r="W518" s="275"/>
      <c r="X518" s="275"/>
      <c r="Y518" s="275"/>
      <c r="Z518" s="275"/>
    </row>
    <row r="519" spans="1:26" ht="18" customHeight="1" outlineLevel="1">
      <c r="A519" s="333"/>
      <c r="B519" s="310" t="s">
        <v>1521</v>
      </c>
      <c r="C519" s="342"/>
      <c r="D519" s="343"/>
      <c r="E519" s="344"/>
      <c r="F519" s="316"/>
      <c r="G519" s="317"/>
      <c r="H519" s="317"/>
      <c r="I519" s="316"/>
      <c r="J519" s="316"/>
      <c r="K519" s="275"/>
      <c r="L519" s="275"/>
      <c r="M519" s="275"/>
      <c r="N519" s="275"/>
      <c r="O519" s="275"/>
      <c r="P519" s="275"/>
      <c r="Q519" s="275"/>
      <c r="R519" s="275"/>
      <c r="S519" s="275"/>
      <c r="T519" s="275"/>
      <c r="U519" s="275"/>
      <c r="V519" s="275"/>
      <c r="W519" s="275"/>
      <c r="X519" s="275"/>
      <c r="Y519" s="275"/>
      <c r="Z519" s="275"/>
    </row>
    <row r="520" spans="1:26" ht="18" customHeight="1" outlineLevel="1">
      <c r="A520" s="340"/>
      <c r="B520" s="294" t="s">
        <v>1466</v>
      </c>
      <c r="C520" s="295"/>
      <c r="D520" s="341">
        <v>1</v>
      </c>
      <c r="E520" s="297" t="s">
        <v>421</v>
      </c>
      <c r="F520" s="298"/>
      <c r="G520" s="299"/>
      <c r="H520" s="299">
        <f t="shared" ref="H520:H526" si="66">F520+G520</f>
        <v>0</v>
      </c>
      <c r="I520" s="298">
        <f t="shared" ref="I520:I526" si="67">H520*D520</f>
        <v>0</v>
      </c>
      <c r="J520" s="298"/>
      <c r="K520" s="275"/>
      <c r="L520" s="275"/>
      <c r="M520" s="275"/>
      <c r="N520" s="275"/>
      <c r="O520" s="275"/>
      <c r="P520" s="275"/>
      <c r="Q520" s="275"/>
      <c r="R520" s="275"/>
      <c r="S520" s="275"/>
      <c r="T520" s="275"/>
      <c r="U520" s="275"/>
      <c r="V520" s="275"/>
      <c r="W520" s="275"/>
      <c r="X520" s="275"/>
      <c r="Y520" s="275"/>
      <c r="Z520" s="275"/>
    </row>
    <row r="521" spans="1:26" ht="18" customHeight="1" outlineLevel="1">
      <c r="A521" s="340"/>
      <c r="B521" s="294" t="s">
        <v>1467</v>
      </c>
      <c r="C521" s="295"/>
      <c r="D521" s="341">
        <v>1</v>
      </c>
      <c r="E521" s="297" t="s">
        <v>421</v>
      </c>
      <c r="F521" s="298"/>
      <c r="G521" s="299"/>
      <c r="H521" s="299">
        <f t="shared" si="66"/>
        <v>0</v>
      </c>
      <c r="I521" s="298">
        <f t="shared" si="67"/>
        <v>0</v>
      </c>
      <c r="J521" s="298"/>
      <c r="K521" s="275"/>
      <c r="L521" s="275"/>
      <c r="M521" s="275"/>
      <c r="N521" s="275"/>
      <c r="O521" s="275"/>
      <c r="P521" s="275"/>
      <c r="Q521" s="275"/>
      <c r="R521" s="275"/>
      <c r="S521" s="275"/>
      <c r="T521" s="275"/>
      <c r="U521" s="275"/>
      <c r="V521" s="275"/>
      <c r="W521" s="275"/>
      <c r="X521" s="275"/>
      <c r="Y521" s="275"/>
      <c r="Z521" s="275"/>
    </row>
    <row r="522" spans="1:26" ht="18" customHeight="1" outlineLevel="1">
      <c r="A522" s="340"/>
      <c r="B522" s="294" t="s">
        <v>1468</v>
      </c>
      <c r="C522" s="295"/>
      <c r="D522" s="341">
        <v>1</v>
      </c>
      <c r="E522" s="297" t="s">
        <v>421</v>
      </c>
      <c r="F522" s="298"/>
      <c r="G522" s="299"/>
      <c r="H522" s="299">
        <f t="shared" si="66"/>
        <v>0</v>
      </c>
      <c r="I522" s="298">
        <f t="shared" si="67"/>
        <v>0</v>
      </c>
      <c r="J522" s="298"/>
      <c r="K522" s="275"/>
      <c r="L522" s="275"/>
      <c r="M522" s="275"/>
      <c r="N522" s="275"/>
      <c r="O522" s="275"/>
      <c r="P522" s="275"/>
      <c r="Q522" s="275"/>
      <c r="R522" s="275"/>
      <c r="S522" s="275"/>
      <c r="T522" s="275"/>
      <c r="U522" s="275"/>
      <c r="V522" s="275"/>
      <c r="W522" s="275"/>
      <c r="X522" s="275"/>
      <c r="Y522" s="275"/>
      <c r="Z522" s="275"/>
    </row>
    <row r="523" spans="1:26" ht="18" customHeight="1" outlineLevel="1">
      <c r="A523" s="340"/>
      <c r="B523" s="294" t="s">
        <v>1469</v>
      </c>
      <c r="C523" s="295"/>
      <c r="D523" s="341">
        <v>1</v>
      </c>
      <c r="E523" s="297" t="s">
        <v>421</v>
      </c>
      <c r="F523" s="298"/>
      <c r="G523" s="299"/>
      <c r="H523" s="299">
        <f t="shared" si="66"/>
        <v>0</v>
      </c>
      <c r="I523" s="298">
        <f t="shared" si="67"/>
        <v>0</v>
      </c>
      <c r="J523" s="298"/>
      <c r="K523" s="275"/>
      <c r="L523" s="275"/>
      <c r="M523" s="275"/>
      <c r="N523" s="275"/>
      <c r="O523" s="275"/>
      <c r="P523" s="275"/>
      <c r="Q523" s="275"/>
      <c r="R523" s="275"/>
      <c r="S523" s="275"/>
      <c r="T523" s="275"/>
      <c r="U523" s="275"/>
      <c r="V523" s="275"/>
      <c r="W523" s="275"/>
      <c r="X523" s="275"/>
      <c r="Y523" s="275"/>
      <c r="Z523" s="275"/>
    </row>
    <row r="524" spans="1:26" ht="18" customHeight="1" outlineLevel="1">
      <c r="A524" s="340"/>
      <c r="B524" s="294" t="s">
        <v>1470</v>
      </c>
      <c r="C524" s="295"/>
      <c r="D524" s="341">
        <v>1</v>
      </c>
      <c r="E524" s="297" t="s">
        <v>421</v>
      </c>
      <c r="F524" s="298"/>
      <c r="G524" s="299"/>
      <c r="H524" s="299">
        <f t="shared" si="66"/>
        <v>0</v>
      </c>
      <c r="I524" s="298">
        <f t="shared" si="67"/>
        <v>0</v>
      </c>
      <c r="J524" s="298"/>
      <c r="K524" s="275"/>
      <c r="L524" s="275"/>
      <c r="M524" s="275"/>
      <c r="N524" s="275"/>
      <c r="O524" s="275"/>
      <c r="P524" s="275"/>
      <c r="Q524" s="275"/>
      <c r="R524" s="275"/>
      <c r="S524" s="275"/>
      <c r="T524" s="275"/>
      <c r="U524" s="275"/>
      <c r="V524" s="275"/>
      <c r="W524" s="275"/>
      <c r="X524" s="275"/>
      <c r="Y524" s="275"/>
      <c r="Z524" s="275"/>
    </row>
    <row r="525" spans="1:26" ht="18" customHeight="1" outlineLevel="1">
      <c r="A525" s="340"/>
      <c r="B525" s="294" t="s">
        <v>1471</v>
      </c>
      <c r="C525" s="295"/>
      <c r="D525" s="341">
        <v>1</v>
      </c>
      <c r="E525" s="297" t="s">
        <v>421</v>
      </c>
      <c r="F525" s="298"/>
      <c r="G525" s="299"/>
      <c r="H525" s="299">
        <f t="shared" si="66"/>
        <v>0</v>
      </c>
      <c r="I525" s="298">
        <f t="shared" si="67"/>
        <v>0</v>
      </c>
      <c r="J525" s="298"/>
      <c r="K525" s="275"/>
      <c r="L525" s="275"/>
      <c r="M525" s="275"/>
      <c r="N525" s="275"/>
      <c r="O525" s="275"/>
      <c r="P525" s="275"/>
      <c r="Q525" s="275"/>
      <c r="R525" s="275"/>
      <c r="S525" s="275"/>
      <c r="T525" s="275"/>
      <c r="U525" s="275"/>
      <c r="V525" s="275"/>
      <c r="W525" s="275"/>
      <c r="X525" s="275"/>
      <c r="Y525" s="275"/>
      <c r="Z525" s="275"/>
    </row>
    <row r="526" spans="1:26" ht="18" customHeight="1" outlineLevel="1">
      <c r="A526" s="340"/>
      <c r="B526" s="294" t="s">
        <v>1472</v>
      </c>
      <c r="C526" s="295"/>
      <c r="D526" s="341">
        <v>1</v>
      </c>
      <c r="E526" s="297" t="s">
        <v>421</v>
      </c>
      <c r="F526" s="298"/>
      <c r="G526" s="299"/>
      <c r="H526" s="299">
        <f t="shared" si="66"/>
        <v>0</v>
      </c>
      <c r="I526" s="298">
        <f t="shared" si="67"/>
        <v>0</v>
      </c>
      <c r="J526" s="298"/>
      <c r="K526" s="275"/>
      <c r="L526" s="275"/>
      <c r="M526" s="275"/>
      <c r="N526" s="275"/>
      <c r="O526" s="275"/>
      <c r="P526" s="275"/>
      <c r="Q526" s="275"/>
      <c r="R526" s="275"/>
      <c r="S526" s="275"/>
      <c r="T526" s="275"/>
      <c r="U526" s="275"/>
      <c r="V526" s="275"/>
      <c r="W526" s="275"/>
      <c r="X526" s="275"/>
      <c r="Y526" s="275"/>
      <c r="Z526" s="275"/>
    </row>
    <row r="527" spans="1:26" ht="15.75" customHeight="1" outlineLevel="1">
      <c r="A527" s="333"/>
      <c r="B527" s="310" t="s">
        <v>1522</v>
      </c>
      <c r="C527" s="342"/>
      <c r="D527" s="343"/>
      <c r="E527" s="344"/>
      <c r="F527" s="316"/>
      <c r="G527" s="317"/>
      <c r="H527" s="317"/>
      <c r="I527" s="316"/>
      <c r="J527" s="316"/>
      <c r="K527" s="275"/>
      <c r="L527" s="275"/>
      <c r="M527" s="275"/>
      <c r="N527" s="275"/>
      <c r="O527" s="275"/>
      <c r="P527" s="275"/>
      <c r="Q527" s="275"/>
      <c r="R527" s="275"/>
      <c r="S527" s="275"/>
      <c r="T527" s="275"/>
      <c r="U527" s="275"/>
      <c r="V527" s="275"/>
      <c r="W527" s="275"/>
      <c r="X527" s="275"/>
      <c r="Y527" s="275"/>
      <c r="Z527" s="275"/>
    </row>
    <row r="528" spans="1:26" ht="18" customHeight="1" outlineLevel="1">
      <c r="A528" s="340"/>
      <c r="B528" s="294" t="s">
        <v>1523</v>
      </c>
      <c r="C528" s="295"/>
      <c r="D528" s="341">
        <v>1</v>
      </c>
      <c r="E528" s="297" t="s">
        <v>929</v>
      </c>
      <c r="F528" s="298"/>
      <c r="G528" s="299"/>
      <c r="H528" s="299">
        <f t="shared" ref="H528:H531" si="68">F528+G528</f>
        <v>0</v>
      </c>
      <c r="I528" s="298">
        <f t="shared" ref="I528:I531" si="69">H528*D528</f>
        <v>0</v>
      </c>
      <c r="J528" s="298"/>
      <c r="K528" s="275"/>
      <c r="L528" s="275"/>
      <c r="M528" s="275"/>
      <c r="N528" s="275"/>
      <c r="O528" s="275"/>
      <c r="P528" s="275"/>
      <c r="Q528" s="275"/>
      <c r="R528" s="275"/>
      <c r="S528" s="275"/>
      <c r="T528" s="275"/>
      <c r="U528" s="275"/>
      <c r="V528" s="275"/>
      <c r="W528" s="275"/>
      <c r="X528" s="275"/>
      <c r="Y528" s="275"/>
      <c r="Z528" s="275"/>
    </row>
    <row r="529" spans="1:26" ht="18" customHeight="1" outlineLevel="1">
      <c r="A529" s="340"/>
      <c r="B529" s="294" t="s">
        <v>1524</v>
      </c>
      <c r="C529" s="295"/>
      <c r="D529" s="341">
        <v>1</v>
      </c>
      <c r="E529" s="297" t="s">
        <v>929</v>
      </c>
      <c r="F529" s="298"/>
      <c r="G529" s="299"/>
      <c r="H529" s="299">
        <f t="shared" si="68"/>
        <v>0</v>
      </c>
      <c r="I529" s="298">
        <f t="shared" si="69"/>
        <v>0</v>
      </c>
      <c r="J529" s="298"/>
      <c r="K529" s="275"/>
      <c r="L529" s="275"/>
      <c r="M529" s="275"/>
      <c r="N529" s="275"/>
      <c r="O529" s="275"/>
      <c r="P529" s="275"/>
      <c r="Q529" s="275"/>
      <c r="R529" s="275"/>
      <c r="S529" s="275"/>
      <c r="T529" s="275"/>
      <c r="U529" s="275"/>
      <c r="V529" s="275"/>
      <c r="W529" s="275"/>
      <c r="X529" s="275"/>
      <c r="Y529" s="275"/>
      <c r="Z529" s="275"/>
    </row>
    <row r="530" spans="1:26" ht="18" customHeight="1" outlineLevel="1">
      <c r="A530" s="340"/>
      <c r="B530" s="294" t="s">
        <v>1525</v>
      </c>
      <c r="C530" s="295"/>
      <c r="D530" s="341">
        <v>1</v>
      </c>
      <c r="E530" s="297" t="s">
        <v>929</v>
      </c>
      <c r="F530" s="298"/>
      <c r="G530" s="299"/>
      <c r="H530" s="299">
        <f t="shared" si="68"/>
        <v>0</v>
      </c>
      <c r="I530" s="298">
        <f t="shared" si="69"/>
        <v>0</v>
      </c>
      <c r="J530" s="298"/>
      <c r="K530" s="275"/>
      <c r="L530" s="275"/>
      <c r="M530" s="275"/>
      <c r="N530" s="275"/>
      <c r="O530" s="275"/>
      <c r="P530" s="275"/>
      <c r="Q530" s="275"/>
      <c r="R530" s="275"/>
      <c r="S530" s="275"/>
      <c r="T530" s="275"/>
      <c r="U530" s="275"/>
      <c r="V530" s="275"/>
      <c r="W530" s="275"/>
      <c r="X530" s="275"/>
      <c r="Y530" s="275"/>
      <c r="Z530" s="275"/>
    </row>
    <row r="531" spans="1:26" ht="18" customHeight="1" outlineLevel="1">
      <c r="A531" s="340"/>
      <c r="B531" s="294" t="s">
        <v>1526</v>
      </c>
      <c r="C531" s="295"/>
      <c r="D531" s="341">
        <v>1</v>
      </c>
      <c r="E531" s="297" t="s">
        <v>929</v>
      </c>
      <c r="F531" s="298"/>
      <c r="G531" s="299"/>
      <c r="H531" s="299">
        <f t="shared" si="68"/>
        <v>0</v>
      </c>
      <c r="I531" s="298">
        <f t="shared" si="69"/>
        <v>0</v>
      </c>
      <c r="J531" s="298"/>
      <c r="K531" s="275"/>
      <c r="L531" s="275"/>
      <c r="M531" s="275"/>
      <c r="N531" s="275"/>
      <c r="O531" s="275"/>
      <c r="P531" s="275"/>
      <c r="Q531" s="275"/>
      <c r="R531" s="275"/>
      <c r="S531" s="275"/>
      <c r="T531" s="275"/>
      <c r="U531" s="275"/>
      <c r="V531" s="275"/>
      <c r="W531" s="275"/>
      <c r="X531" s="275"/>
      <c r="Y531" s="275"/>
      <c r="Z531" s="275"/>
    </row>
    <row r="532" spans="1:26" ht="15.75" customHeight="1" outlineLevel="1">
      <c r="A532" s="333"/>
      <c r="B532" s="310" t="s">
        <v>1527</v>
      </c>
      <c r="C532" s="342"/>
      <c r="D532" s="343"/>
      <c r="E532" s="344"/>
      <c r="F532" s="316"/>
      <c r="G532" s="317"/>
      <c r="H532" s="317"/>
      <c r="I532" s="316"/>
      <c r="J532" s="316"/>
      <c r="K532" s="275"/>
      <c r="L532" s="275"/>
      <c r="M532" s="275"/>
      <c r="N532" s="275"/>
      <c r="O532" s="275"/>
      <c r="P532" s="275"/>
      <c r="Q532" s="275"/>
      <c r="R532" s="275"/>
      <c r="S532" s="275"/>
      <c r="T532" s="275"/>
      <c r="U532" s="275"/>
      <c r="V532" s="275"/>
      <c r="W532" s="275"/>
      <c r="X532" s="275"/>
      <c r="Y532" s="275"/>
      <c r="Z532" s="275"/>
    </row>
    <row r="533" spans="1:26" ht="18" customHeight="1" outlineLevel="1">
      <c r="A533" s="340"/>
      <c r="B533" s="294" t="s">
        <v>1528</v>
      </c>
      <c r="C533" s="295"/>
      <c r="D533" s="341">
        <v>1</v>
      </c>
      <c r="E533" s="297" t="s">
        <v>929</v>
      </c>
      <c r="F533" s="298"/>
      <c r="G533" s="299"/>
      <c r="H533" s="299">
        <f t="shared" ref="H533:H536" si="70">F533+G533</f>
        <v>0</v>
      </c>
      <c r="I533" s="298">
        <f t="shared" ref="I533:I536" si="71">H533*D533</f>
        <v>0</v>
      </c>
      <c r="J533" s="298"/>
      <c r="K533" s="275"/>
      <c r="L533" s="275"/>
      <c r="M533" s="275"/>
      <c r="N533" s="275"/>
      <c r="O533" s="275"/>
      <c r="P533" s="275"/>
      <c r="Q533" s="275"/>
      <c r="R533" s="275"/>
      <c r="S533" s="275"/>
      <c r="T533" s="275"/>
      <c r="U533" s="275"/>
      <c r="V533" s="275"/>
      <c r="W533" s="275"/>
      <c r="X533" s="275"/>
      <c r="Y533" s="275"/>
      <c r="Z533" s="275"/>
    </row>
    <row r="534" spans="1:26" ht="18" customHeight="1" outlineLevel="1">
      <c r="A534" s="340"/>
      <c r="B534" s="294" t="s">
        <v>1529</v>
      </c>
      <c r="C534" s="295"/>
      <c r="D534" s="341">
        <v>1</v>
      </c>
      <c r="E534" s="297" t="s">
        <v>929</v>
      </c>
      <c r="F534" s="298"/>
      <c r="G534" s="299"/>
      <c r="H534" s="299">
        <f t="shared" si="70"/>
        <v>0</v>
      </c>
      <c r="I534" s="298">
        <f t="shared" si="71"/>
        <v>0</v>
      </c>
      <c r="J534" s="298"/>
      <c r="K534" s="275"/>
      <c r="L534" s="275"/>
      <c r="M534" s="275"/>
      <c r="N534" s="275"/>
      <c r="O534" s="275"/>
      <c r="P534" s="275"/>
      <c r="Q534" s="275"/>
      <c r="R534" s="275"/>
      <c r="S534" s="275"/>
      <c r="T534" s="275"/>
      <c r="U534" s="275"/>
      <c r="V534" s="275"/>
      <c r="W534" s="275"/>
      <c r="X534" s="275"/>
      <c r="Y534" s="275"/>
      <c r="Z534" s="275"/>
    </row>
    <row r="535" spans="1:26" ht="18" customHeight="1" outlineLevel="1">
      <c r="A535" s="340"/>
      <c r="B535" s="294" t="s">
        <v>1530</v>
      </c>
      <c r="C535" s="295"/>
      <c r="D535" s="341">
        <v>1</v>
      </c>
      <c r="E535" s="297" t="s">
        <v>929</v>
      </c>
      <c r="F535" s="298"/>
      <c r="G535" s="299"/>
      <c r="H535" s="299">
        <f t="shared" si="70"/>
        <v>0</v>
      </c>
      <c r="I535" s="298">
        <f t="shared" si="71"/>
        <v>0</v>
      </c>
      <c r="J535" s="298"/>
      <c r="K535" s="275"/>
      <c r="L535" s="275"/>
      <c r="M535" s="275"/>
      <c r="N535" s="275"/>
      <c r="O535" s="275"/>
      <c r="P535" s="275"/>
      <c r="Q535" s="275"/>
      <c r="R535" s="275"/>
      <c r="S535" s="275"/>
      <c r="T535" s="275"/>
      <c r="U535" s="275"/>
      <c r="V535" s="275"/>
      <c r="W535" s="275"/>
      <c r="X535" s="275"/>
      <c r="Y535" s="275"/>
      <c r="Z535" s="275"/>
    </row>
    <row r="536" spans="1:26" ht="18" customHeight="1" outlineLevel="1">
      <c r="A536" s="340"/>
      <c r="B536" s="294" t="s">
        <v>1531</v>
      </c>
      <c r="C536" s="295"/>
      <c r="D536" s="341">
        <v>1</v>
      </c>
      <c r="E536" s="297" t="s">
        <v>929</v>
      </c>
      <c r="F536" s="298"/>
      <c r="G536" s="299"/>
      <c r="H536" s="299">
        <f t="shared" si="70"/>
        <v>0</v>
      </c>
      <c r="I536" s="298">
        <f t="shared" si="71"/>
        <v>0</v>
      </c>
      <c r="J536" s="298"/>
      <c r="K536" s="275"/>
      <c r="L536" s="275"/>
      <c r="M536" s="275"/>
      <c r="N536" s="275"/>
      <c r="O536" s="275"/>
      <c r="P536" s="275"/>
      <c r="Q536" s="275"/>
      <c r="R536" s="275"/>
      <c r="S536" s="275"/>
      <c r="T536" s="275"/>
      <c r="U536" s="275"/>
      <c r="V536" s="275"/>
      <c r="W536" s="275"/>
      <c r="X536" s="275"/>
      <c r="Y536" s="275"/>
      <c r="Z536" s="275"/>
    </row>
    <row r="537" spans="1:26" ht="15.75" customHeight="1" outlineLevel="1">
      <c r="A537" s="333"/>
      <c r="B537" s="310" t="s">
        <v>1532</v>
      </c>
      <c r="C537" s="342"/>
      <c r="D537" s="343"/>
      <c r="E537" s="344"/>
      <c r="F537" s="316"/>
      <c r="G537" s="299"/>
      <c r="H537" s="317"/>
      <c r="I537" s="316"/>
      <c r="J537" s="316"/>
      <c r="K537" s="275"/>
      <c r="L537" s="275"/>
      <c r="M537" s="275"/>
      <c r="N537" s="275"/>
      <c r="O537" s="275"/>
      <c r="P537" s="275"/>
      <c r="Q537" s="275"/>
      <c r="R537" s="275"/>
      <c r="S537" s="275"/>
      <c r="T537" s="275"/>
      <c r="U537" s="275"/>
      <c r="V537" s="275"/>
      <c r="W537" s="275"/>
      <c r="X537" s="275"/>
      <c r="Y537" s="275"/>
      <c r="Z537" s="275"/>
    </row>
    <row r="538" spans="1:26" ht="18" customHeight="1" outlineLevel="1">
      <c r="A538" s="340"/>
      <c r="B538" s="294" t="s">
        <v>1533</v>
      </c>
      <c r="C538" s="295"/>
      <c r="D538" s="341">
        <v>1</v>
      </c>
      <c r="E538" s="297" t="s">
        <v>929</v>
      </c>
      <c r="F538" s="298"/>
      <c r="G538" s="299"/>
      <c r="H538" s="299">
        <f t="shared" ref="H538:H541" si="72">F538+G538</f>
        <v>0</v>
      </c>
      <c r="I538" s="298">
        <f t="shared" ref="I538:I541" si="73">H538*D538</f>
        <v>0</v>
      </c>
      <c r="J538" s="298"/>
      <c r="K538" s="275"/>
      <c r="L538" s="275"/>
      <c r="M538" s="275"/>
      <c r="N538" s="275"/>
      <c r="O538" s="275"/>
      <c r="P538" s="275"/>
      <c r="Q538" s="275"/>
      <c r="R538" s="275"/>
      <c r="S538" s="275"/>
      <c r="T538" s="275"/>
      <c r="U538" s="275"/>
      <c r="V538" s="275"/>
      <c r="W538" s="275"/>
      <c r="X538" s="275"/>
      <c r="Y538" s="275"/>
      <c r="Z538" s="275"/>
    </row>
    <row r="539" spans="1:26" ht="18" customHeight="1" outlineLevel="1">
      <c r="A539" s="340"/>
      <c r="B539" s="294" t="s">
        <v>1534</v>
      </c>
      <c r="C539" s="295"/>
      <c r="D539" s="341">
        <v>1</v>
      </c>
      <c r="E539" s="297" t="s">
        <v>929</v>
      </c>
      <c r="F539" s="298"/>
      <c r="G539" s="299"/>
      <c r="H539" s="299">
        <f t="shared" si="72"/>
        <v>0</v>
      </c>
      <c r="I539" s="298">
        <f t="shared" si="73"/>
        <v>0</v>
      </c>
      <c r="J539" s="298"/>
      <c r="K539" s="275"/>
      <c r="L539" s="275"/>
      <c r="M539" s="275"/>
      <c r="N539" s="275"/>
      <c r="O539" s="275"/>
      <c r="P539" s="275"/>
      <c r="Q539" s="275"/>
      <c r="R539" s="275"/>
      <c r="S539" s="275"/>
      <c r="T539" s="275"/>
      <c r="U539" s="275"/>
      <c r="V539" s="275"/>
      <c r="W539" s="275"/>
      <c r="X539" s="275"/>
      <c r="Y539" s="275"/>
      <c r="Z539" s="275"/>
    </row>
    <row r="540" spans="1:26" ht="18" customHeight="1" outlineLevel="1">
      <c r="A540" s="340"/>
      <c r="B540" s="294" t="s">
        <v>1535</v>
      </c>
      <c r="C540" s="295"/>
      <c r="D540" s="341">
        <v>1</v>
      </c>
      <c r="E540" s="297" t="s">
        <v>929</v>
      </c>
      <c r="F540" s="298"/>
      <c r="G540" s="299"/>
      <c r="H540" s="299">
        <f t="shared" si="72"/>
        <v>0</v>
      </c>
      <c r="I540" s="298">
        <f t="shared" si="73"/>
        <v>0</v>
      </c>
      <c r="J540" s="298"/>
      <c r="K540" s="275"/>
      <c r="L540" s="275"/>
      <c r="M540" s="275"/>
      <c r="N540" s="275"/>
      <c r="O540" s="275"/>
      <c r="P540" s="275"/>
      <c r="Q540" s="275"/>
      <c r="R540" s="275"/>
      <c r="S540" s="275"/>
      <c r="T540" s="275"/>
      <c r="U540" s="275"/>
      <c r="V540" s="275"/>
      <c r="W540" s="275"/>
      <c r="X540" s="275"/>
      <c r="Y540" s="275"/>
      <c r="Z540" s="275"/>
    </row>
    <row r="541" spans="1:26" ht="18" customHeight="1" outlineLevel="1">
      <c r="A541" s="340"/>
      <c r="B541" s="294" t="s">
        <v>1536</v>
      </c>
      <c r="C541" s="295"/>
      <c r="D541" s="341">
        <v>1</v>
      </c>
      <c r="E541" s="297" t="s">
        <v>929</v>
      </c>
      <c r="F541" s="298"/>
      <c r="G541" s="299"/>
      <c r="H541" s="299">
        <f t="shared" si="72"/>
        <v>0</v>
      </c>
      <c r="I541" s="298">
        <f t="shared" si="73"/>
        <v>0</v>
      </c>
      <c r="J541" s="298"/>
      <c r="K541" s="275"/>
      <c r="L541" s="275"/>
      <c r="M541" s="275"/>
      <c r="N541" s="275"/>
      <c r="O541" s="275"/>
      <c r="P541" s="275"/>
      <c r="Q541" s="275"/>
      <c r="R541" s="275"/>
      <c r="S541" s="275"/>
      <c r="T541" s="275"/>
      <c r="U541" s="275"/>
      <c r="V541" s="275"/>
      <c r="W541" s="275"/>
      <c r="X541" s="275"/>
      <c r="Y541" s="275"/>
      <c r="Z541" s="275"/>
    </row>
    <row r="542" spans="1:26" ht="15.75" customHeight="1" outlineLevel="1">
      <c r="A542" s="333"/>
      <c r="B542" s="310" t="s">
        <v>1537</v>
      </c>
      <c r="C542" s="342"/>
      <c r="D542" s="343"/>
      <c r="E542" s="344"/>
      <c r="F542" s="316"/>
      <c r="G542" s="317"/>
      <c r="H542" s="317"/>
      <c r="I542" s="316"/>
      <c r="J542" s="316"/>
      <c r="K542" s="275"/>
      <c r="L542" s="275"/>
      <c r="M542" s="275"/>
      <c r="N542" s="275"/>
      <c r="O542" s="275"/>
      <c r="P542" s="275"/>
      <c r="Q542" s="275"/>
      <c r="R542" s="275"/>
      <c r="S542" s="275"/>
      <c r="T542" s="275"/>
      <c r="U542" s="275"/>
      <c r="V542" s="275"/>
      <c r="W542" s="275"/>
      <c r="X542" s="275"/>
      <c r="Y542" s="275"/>
      <c r="Z542" s="275"/>
    </row>
    <row r="543" spans="1:26" ht="18" customHeight="1" outlineLevel="1">
      <c r="A543" s="340"/>
      <c r="B543" s="294" t="s">
        <v>1538</v>
      </c>
      <c r="C543" s="295"/>
      <c r="D543" s="341">
        <v>1</v>
      </c>
      <c r="E543" s="297" t="s">
        <v>929</v>
      </c>
      <c r="F543" s="298"/>
      <c r="G543" s="299"/>
      <c r="H543" s="299">
        <f t="shared" ref="H543:H546" si="74">F543+G543</f>
        <v>0</v>
      </c>
      <c r="I543" s="298">
        <f t="shared" ref="I543:I546" si="75">H543*D543</f>
        <v>0</v>
      </c>
      <c r="J543" s="298"/>
      <c r="K543" s="275"/>
      <c r="L543" s="275"/>
      <c r="M543" s="275"/>
      <c r="N543" s="275"/>
      <c r="O543" s="275"/>
      <c r="P543" s="275"/>
      <c r="Q543" s="275"/>
      <c r="R543" s="275"/>
      <c r="S543" s="275"/>
      <c r="T543" s="275"/>
      <c r="U543" s="275"/>
      <c r="V543" s="275"/>
      <c r="W543" s="275"/>
      <c r="X543" s="275"/>
      <c r="Y543" s="275"/>
      <c r="Z543" s="275"/>
    </row>
    <row r="544" spans="1:26" ht="18" customHeight="1" outlineLevel="1">
      <c r="A544" s="340"/>
      <c r="B544" s="294" t="s">
        <v>1539</v>
      </c>
      <c r="C544" s="295"/>
      <c r="D544" s="341">
        <v>1</v>
      </c>
      <c r="E544" s="297" t="s">
        <v>929</v>
      </c>
      <c r="F544" s="298"/>
      <c r="G544" s="299"/>
      <c r="H544" s="299">
        <f t="shared" si="74"/>
        <v>0</v>
      </c>
      <c r="I544" s="298">
        <f t="shared" si="75"/>
        <v>0</v>
      </c>
      <c r="J544" s="298"/>
      <c r="K544" s="275"/>
      <c r="L544" s="275"/>
      <c r="M544" s="275"/>
      <c r="N544" s="275"/>
      <c r="O544" s="275"/>
      <c r="P544" s="275"/>
      <c r="Q544" s="275"/>
      <c r="R544" s="275"/>
      <c r="S544" s="275"/>
      <c r="T544" s="275"/>
      <c r="U544" s="275"/>
      <c r="V544" s="275"/>
      <c r="W544" s="275"/>
      <c r="X544" s="275"/>
      <c r="Y544" s="275"/>
      <c r="Z544" s="275"/>
    </row>
    <row r="545" spans="1:26" ht="18" customHeight="1" outlineLevel="1">
      <c r="A545" s="340"/>
      <c r="B545" s="294" t="s">
        <v>1540</v>
      </c>
      <c r="C545" s="295"/>
      <c r="D545" s="341">
        <v>1</v>
      </c>
      <c r="E545" s="297" t="s">
        <v>929</v>
      </c>
      <c r="F545" s="298"/>
      <c r="G545" s="299"/>
      <c r="H545" s="299">
        <f t="shared" si="74"/>
        <v>0</v>
      </c>
      <c r="I545" s="298">
        <f t="shared" si="75"/>
        <v>0</v>
      </c>
      <c r="J545" s="298"/>
      <c r="K545" s="275"/>
      <c r="L545" s="275"/>
      <c r="M545" s="275"/>
      <c r="N545" s="275"/>
      <c r="O545" s="275"/>
      <c r="P545" s="275"/>
      <c r="Q545" s="275"/>
      <c r="R545" s="275"/>
      <c r="S545" s="275"/>
      <c r="T545" s="275"/>
      <c r="U545" s="275"/>
      <c r="V545" s="275"/>
      <c r="W545" s="275"/>
      <c r="X545" s="275"/>
      <c r="Y545" s="275"/>
      <c r="Z545" s="275"/>
    </row>
    <row r="546" spans="1:26" ht="18" customHeight="1" outlineLevel="1">
      <c r="A546" s="340"/>
      <c r="B546" s="294" t="s">
        <v>1541</v>
      </c>
      <c r="C546" s="295"/>
      <c r="D546" s="341">
        <v>1</v>
      </c>
      <c r="E546" s="297" t="s">
        <v>929</v>
      </c>
      <c r="F546" s="298"/>
      <c r="G546" s="299"/>
      <c r="H546" s="299">
        <f t="shared" si="74"/>
        <v>0</v>
      </c>
      <c r="I546" s="298">
        <f t="shared" si="75"/>
        <v>0</v>
      </c>
      <c r="J546" s="298"/>
      <c r="K546" s="275"/>
      <c r="L546" s="275"/>
      <c r="M546" s="275"/>
      <c r="N546" s="275"/>
      <c r="O546" s="275"/>
      <c r="P546" s="275"/>
      <c r="Q546" s="275"/>
      <c r="R546" s="275"/>
      <c r="S546" s="275"/>
      <c r="T546" s="275"/>
      <c r="U546" s="275"/>
      <c r="V546" s="275"/>
      <c r="W546" s="275"/>
      <c r="X546" s="275"/>
      <c r="Y546" s="275"/>
      <c r="Z546" s="275"/>
    </row>
    <row r="547" spans="1:26" ht="18" customHeight="1" outlineLevel="1">
      <c r="A547" s="333"/>
      <c r="B547" s="310" t="s">
        <v>1542</v>
      </c>
      <c r="C547" s="342"/>
      <c r="D547" s="343"/>
      <c r="E547" s="344"/>
      <c r="F547" s="316"/>
      <c r="G547" s="299"/>
      <c r="H547" s="317"/>
      <c r="I547" s="316"/>
      <c r="J547" s="316"/>
      <c r="K547" s="275"/>
      <c r="L547" s="275"/>
      <c r="M547" s="275"/>
      <c r="N547" s="275"/>
      <c r="O547" s="275"/>
      <c r="P547" s="275"/>
      <c r="Q547" s="275"/>
      <c r="R547" s="275"/>
      <c r="S547" s="275"/>
      <c r="T547" s="275"/>
      <c r="U547" s="275"/>
      <c r="V547" s="275"/>
      <c r="W547" s="275"/>
      <c r="X547" s="275"/>
      <c r="Y547" s="275"/>
      <c r="Z547" s="275"/>
    </row>
    <row r="548" spans="1:26" ht="18" customHeight="1" outlineLevel="1">
      <c r="A548" s="340"/>
      <c r="B548" s="294" t="s">
        <v>1543</v>
      </c>
      <c r="C548" s="295"/>
      <c r="D548" s="341">
        <v>1</v>
      </c>
      <c r="E548" s="297" t="s">
        <v>929</v>
      </c>
      <c r="F548" s="298"/>
      <c r="G548" s="299"/>
      <c r="H548" s="299">
        <f t="shared" ref="H548:H550" si="76">F548+G548</f>
        <v>0</v>
      </c>
      <c r="I548" s="298">
        <f t="shared" ref="I548:I550" si="77">H548*D548</f>
        <v>0</v>
      </c>
      <c r="J548" s="298"/>
      <c r="K548" s="275"/>
      <c r="L548" s="275"/>
      <c r="M548" s="275"/>
      <c r="N548" s="275"/>
      <c r="O548" s="275"/>
      <c r="P548" s="275"/>
      <c r="Q548" s="275"/>
      <c r="R548" s="275"/>
      <c r="S548" s="275"/>
      <c r="T548" s="275"/>
      <c r="U548" s="275"/>
      <c r="V548" s="275"/>
      <c r="W548" s="275"/>
      <c r="X548" s="275"/>
      <c r="Y548" s="275"/>
      <c r="Z548" s="275"/>
    </row>
    <row r="549" spans="1:26" ht="18" customHeight="1" outlineLevel="1">
      <c r="A549" s="340"/>
      <c r="B549" s="294" t="s">
        <v>1544</v>
      </c>
      <c r="C549" s="295"/>
      <c r="D549" s="341">
        <v>1</v>
      </c>
      <c r="E549" s="297" t="s">
        <v>929</v>
      </c>
      <c r="F549" s="298"/>
      <c r="G549" s="299"/>
      <c r="H549" s="299">
        <f t="shared" si="76"/>
        <v>0</v>
      </c>
      <c r="I549" s="298">
        <f t="shared" si="77"/>
        <v>0</v>
      </c>
      <c r="J549" s="298"/>
      <c r="K549" s="275"/>
      <c r="L549" s="275"/>
      <c r="M549" s="275"/>
      <c r="N549" s="275"/>
      <c r="O549" s="275"/>
      <c r="P549" s="275"/>
      <c r="Q549" s="275"/>
      <c r="R549" s="275"/>
      <c r="S549" s="275"/>
      <c r="T549" s="275"/>
      <c r="U549" s="275"/>
      <c r="V549" s="275"/>
      <c r="W549" s="275"/>
      <c r="X549" s="275"/>
      <c r="Y549" s="275"/>
      <c r="Z549" s="275"/>
    </row>
    <row r="550" spans="1:26" ht="18" customHeight="1" outlineLevel="1">
      <c r="A550" s="340"/>
      <c r="B550" s="294" t="s">
        <v>1545</v>
      </c>
      <c r="C550" s="295"/>
      <c r="D550" s="341">
        <v>1</v>
      </c>
      <c r="E550" s="297" t="s">
        <v>929</v>
      </c>
      <c r="F550" s="298"/>
      <c r="G550" s="299"/>
      <c r="H550" s="299">
        <f t="shared" si="76"/>
        <v>0</v>
      </c>
      <c r="I550" s="298">
        <f t="shared" si="77"/>
        <v>0</v>
      </c>
      <c r="J550" s="298"/>
      <c r="K550" s="275"/>
      <c r="L550" s="275"/>
      <c r="M550" s="275"/>
      <c r="N550" s="275"/>
      <c r="O550" s="275"/>
      <c r="P550" s="275"/>
      <c r="Q550" s="275"/>
      <c r="R550" s="275"/>
      <c r="S550" s="275"/>
      <c r="T550" s="275"/>
      <c r="U550" s="275"/>
      <c r="V550" s="275"/>
      <c r="W550" s="275"/>
      <c r="X550" s="275"/>
      <c r="Y550" s="275"/>
      <c r="Z550" s="275"/>
    </row>
    <row r="551" spans="1:26" ht="15.75" customHeight="1" outlineLevel="1">
      <c r="A551" s="333"/>
      <c r="B551" s="310" t="s">
        <v>1546</v>
      </c>
      <c r="C551" s="342"/>
      <c r="D551" s="343"/>
      <c r="E551" s="344"/>
      <c r="F551" s="316"/>
      <c r="G551" s="299"/>
      <c r="H551" s="317"/>
      <c r="I551" s="316"/>
      <c r="J551" s="316"/>
      <c r="K551" s="275"/>
      <c r="L551" s="275"/>
      <c r="M551" s="275"/>
      <c r="N551" s="275"/>
      <c r="O551" s="275"/>
      <c r="P551" s="275"/>
      <c r="Q551" s="275"/>
      <c r="R551" s="275"/>
      <c r="S551" s="275"/>
      <c r="T551" s="275"/>
      <c r="U551" s="275"/>
      <c r="V551" s="275"/>
      <c r="W551" s="275"/>
      <c r="X551" s="275"/>
      <c r="Y551" s="275"/>
      <c r="Z551" s="275"/>
    </row>
    <row r="552" spans="1:26" ht="18" customHeight="1" outlineLevel="1">
      <c r="A552" s="340"/>
      <c r="B552" s="294" t="s">
        <v>1547</v>
      </c>
      <c r="C552" s="295"/>
      <c r="D552" s="341">
        <v>1</v>
      </c>
      <c r="E552" s="297" t="s">
        <v>929</v>
      </c>
      <c r="F552" s="298"/>
      <c r="G552" s="299"/>
      <c r="H552" s="299">
        <f t="shared" ref="H552:H554" si="78">F552+G552</f>
        <v>0</v>
      </c>
      <c r="I552" s="298">
        <f t="shared" ref="I552:I554" si="79">H552*D552</f>
        <v>0</v>
      </c>
      <c r="J552" s="298"/>
      <c r="K552" s="275"/>
      <c r="L552" s="275"/>
      <c r="M552" s="275"/>
      <c r="N552" s="275"/>
      <c r="O552" s="275"/>
      <c r="P552" s="275"/>
      <c r="Q552" s="275"/>
      <c r="R552" s="275"/>
      <c r="S552" s="275"/>
      <c r="T552" s="275"/>
      <c r="U552" s="275"/>
      <c r="V552" s="275"/>
      <c r="W552" s="275"/>
      <c r="X552" s="275"/>
      <c r="Y552" s="275"/>
      <c r="Z552" s="275"/>
    </row>
    <row r="553" spans="1:26" ht="18" customHeight="1" outlineLevel="1">
      <c r="A553" s="340"/>
      <c r="B553" s="294" t="s">
        <v>1548</v>
      </c>
      <c r="C553" s="295"/>
      <c r="D553" s="341">
        <v>1</v>
      </c>
      <c r="E553" s="297" t="s">
        <v>929</v>
      </c>
      <c r="F553" s="298"/>
      <c r="G553" s="299"/>
      <c r="H553" s="299">
        <f t="shared" si="78"/>
        <v>0</v>
      </c>
      <c r="I553" s="298">
        <f t="shared" si="79"/>
        <v>0</v>
      </c>
      <c r="J553" s="298"/>
      <c r="K553" s="275"/>
      <c r="L553" s="275"/>
      <c r="M553" s="275"/>
      <c r="N553" s="275"/>
      <c r="O553" s="275"/>
      <c r="P553" s="275"/>
      <c r="Q553" s="275"/>
      <c r="R553" s="275"/>
      <c r="S553" s="275"/>
      <c r="T553" s="275"/>
      <c r="U553" s="275"/>
      <c r="V553" s="275"/>
      <c r="W553" s="275"/>
      <c r="X553" s="275"/>
      <c r="Y553" s="275"/>
      <c r="Z553" s="275"/>
    </row>
    <row r="554" spans="1:26" ht="18" customHeight="1" outlineLevel="1">
      <c r="A554" s="340"/>
      <c r="B554" s="294" t="s">
        <v>1549</v>
      </c>
      <c r="C554" s="295"/>
      <c r="D554" s="341">
        <v>1</v>
      </c>
      <c r="E554" s="297" t="s">
        <v>929</v>
      </c>
      <c r="F554" s="298"/>
      <c r="G554" s="299"/>
      <c r="H554" s="299">
        <f t="shared" si="78"/>
        <v>0</v>
      </c>
      <c r="I554" s="298">
        <f t="shared" si="79"/>
        <v>0</v>
      </c>
      <c r="J554" s="298"/>
      <c r="K554" s="275"/>
      <c r="L554" s="275"/>
      <c r="M554" s="275"/>
      <c r="N554" s="275"/>
      <c r="O554" s="275"/>
      <c r="P554" s="275"/>
      <c r="Q554" s="275"/>
      <c r="R554" s="275"/>
      <c r="S554" s="275"/>
      <c r="T554" s="275"/>
      <c r="U554" s="275"/>
      <c r="V554" s="275"/>
      <c r="W554" s="275"/>
      <c r="X554" s="275"/>
      <c r="Y554" s="275"/>
      <c r="Z554" s="275"/>
    </row>
    <row r="555" spans="1:26" ht="18" customHeight="1" outlineLevel="1">
      <c r="A555" s="333"/>
      <c r="B555" s="310" t="s">
        <v>1550</v>
      </c>
      <c r="C555" s="342"/>
      <c r="D555" s="343"/>
      <c r="E555" s="344"/>
      <c r="F555" s="316"/>
      <c r="G555" s="299"/>
      <c r="H555" s="317"/>
      <c r="I555" s="316"/>
      <c r="J555" s="316"/>
      <c r="K555" s="275"/>
      <c r="L555" s="275"/>
      <c r="M555" s="275"/>
      <c r="N555" s="275"/>
      <c r="O555" s="275"/>
      <c r="P555" s="275"/>
      <c r="Q555" s="275"/>
      <c r="R555" s="275"/>
      <c r="S555" s="275"/>
      <c r="T555" s="275"/>
      <c r="U555" s="275"/>
      <c r="V555" s="275"/>
      <c r="W555" s="275"/>
      <c r="X555" s="275"/>
      <c r="Y555" s="275"/>
      <c r="Z555" s="275"/>
    </row>
    <row r="556" spans="1:26" ht="18" customHeight="1" outlineLevel="1">
      <c r="A556" s="340"/>
      <c r="B556" s="294" t="s">
        <v>1551</v>
      </c>
      <c r="C556" s="295"/>
      <c r="D556" s="341">
        <v>1</v>
      </c>
      <c r="E556" s="297" t="s">
        <v>929</v>
      </c>
      <c r="F556" s="298"/>
      <c r="G556" s="299"/>
      <c r="H556" s="299">
        <f t="shared" ref="H556:H558" si="80">F556+G556</f>
        <v>0</v>
      </c>
      <c r="I556" s="298">
        <f t="shared" ref="I556:I558" si="81">H556*D556</f>
        <v>0</v>
      </c>
      <c r="J556" s="298"/>
      <c r="K556" s="275"/>
      <c r="L556" s="275"/>
      <c r="M556" s="275"/>
      <c r="N556" s="275"/>
      <c r="O556" s="275"/>
      <c r="P556" s="275"/>
      <c r="Q556" s="275"/>
      <c r="R556" s="275"/>
      <c r="S556" s="275"/>
      <c r="T556" s="275"/>
      <c r="U556" s="275"/>
      <c r="V556" s="275"/>
      <c r="W556" s="275"/>
      <c r="X556" s="275"/>
      <c r="Y556" s="275"/>
      <c r="Z556" s="275"/>
    </row>
    <row r="557" spans="1:26" ht="18" customHeight="1" outlineLevel="1">
      <c r="A557" s="340"/>
      <c r="B557" s="294" t="s">
        <v>1552</v>
      </c>
      <c r="C557" s="295"/>
      <c r="D557" s="341">
        <v>1</v>
      </c>
      <c r="E557" s="297" t="s">
        <v>929</v>
      </c>
      <c r="F557" s="298"/>
      <c r="G557" s="299"/>
      <c r="H557" s="299">
        <f t="shared" si="80"/>
        <v>0</v>
      </c>
      <c r="I557" s="298">
        <f t="shared" si="81"/>
        <v>0</v>
      </c>
      <c r="J557" s="298"/>
      <c r="K557" s="275"/>
      <c r="L557" s="275"/>
      <c r="M557" s="275"/>
      <c r="N557" s="275"/>
      <c r="O557" s="275"/>
      <c r="P557" s="275"/>
      <c r="Q557" s="275"/>
      <c r="R557" s="275"/>
      <c r="S557" s="275"/>
      <c r="T557" s="275"/>
      <c r="U557" s="275"/>
      <c r="V557" s="275"/>
      <c r="W557" s="275"/>
      <c r="X557" s="275"/>
      <c r="Y557" s="275"/>
      <c r="Z557" s="275"/>
    </row>
    <row r="558" spans="1:26" ht="18" customHeight="1" outlineLevel="1">
      <c r="A558" s="340"/>
      <c r="B558" s="294" t="s">
        <v>1553</v>
      </c>
      <c r="C558" s="295"/>
      <c r="D558" s="341">
        <v>1</v>
      </c>
      <c r="E558" s="297" t="s">
        <v>929</v>
      </c>
      <c r="F558" s="298"/>
      <c r="G558" s="299"/>
      <c r="H558" s="299">
        <f t="shared" si="80"/>
        <v>0</v>
      </c>
      <c r="I558" s="298">
        <f t="shared" si="81"/>
        <v>0</v>
      </c>
      <c r="J558" s="298"/>
      <c r="K558" s="275"/>
      <c r="L558" s="275"/>
      <c r="M558" s="275"/>
      <c r="N558" s="275"/>
      <c r="O558" s="275"/>
      <c r="P558" s="275"/>
      <c r="Q558" s="275"/>
      <c r="R558" s="275"/>
      <c r="S558" s="275"/>
      <c r="T558" s="275"/>
      <c r="U558" s="275"/>
      <c r="V558" s="275"/>
      <c r="W558" s="275"/>
      <c r="X558" s="275"/>
      <c r="Y558" s="275"/>
      <c r="Z558" s="275"/>
    </row>
    <row r="559" spans="1:26" ht="15.75" customHeight="1" outlineLevel="1">
      <c r="A559" s="333"/>
      <c r="B559" s="310" t="s">
        <v>1554</v>
      </c>
      <c r="C559" s="342"/>
      <c r="D559" s="343"/>
      <c r="E559" s="344"/>
      <c r="F559" s="316"/>
      <c r="G559" s="317"/>
      <c r="H559" s="317"/>
      <c r="I559" s="316"/>
      <c r="J559" s="316"/>
      <c r="K559" s="275"/>
      <c r="L559" s="275"/>
      <c r="M559" s="275"/>
      <c r="N559" s="275"/>
      <c r="O559" s="275"/>
      <c r="P559" s="275"/>
      <c r="Q559" s="275"/>
      <c r="R559" s="275"/>
      <c r="S559" s="275"/>
      <c r="T559" s="275"/>
      <c r="U559" s="275"/>
      <c r="V559" s="275"/>
      <c r="W559" s="275"/>
      <c r="X559" s="275"/>
      <c r="Y559" s="275"/>
      <c r="Z559" s="275"/>
    </row>
    <row r="560" spans="1:26" ht="18" customHeight="1" outlineLevel="1">
      <c r="A560" s="340"/>
      <c r="B560" s="294" t="s">
        <v>1555</v>
      </c>
      <c r="C560" s="295"/>
      <c r="D560" s="341">
        <v>1</v>
      </c>
      <c r="E560" s="297" t="s">
        <v>929</v>
      </c>
      <c r="F560" s="298"/>
      <c r="G560" s="299"/>
      <c r="H560" s="299">
        <f t="shared" ref="H560:H562" si="82">F560+G560</f>
        <v>0</v>
      </c>
      <c r="I560" s="298">
        <f t="shared" ref="I560:I562" si="83">H560*D560</f>
        <v>0</v>
      </c>
      <c r="J560" s="298"/>
      <c r="K560" s="275"/>
      <c r="L560" s="275"/>
      <c r="M560" s="275"/>
      <c r="N560" s="275"/>
      <c r="O560" s="275"/>
      <c r="P560" s="275"/>
      <c r="Q560" s="275"/>
      <c r="R560" s="275"/>
      <c r="S560" s="275"/>
      <c r="T560" s="275"/>
      <c r="U560" s="275"/>
      <c r="V560" s="275"/>
      <c r="W560" s="275"/>
      <c r="X560" s="275"/>
      <c r="Y560" s="275"/>
      <c r="Z560" s="275"/>
    </row>
    <row r="561" spans="1:26" ht="18" customHeight="1" outlineLevel="1">
      <c r="A561" s="340"/>
      <c r="B561" s="294" t="s">
        <v>1556</v>
      </c>
      <c r="C561" s="295"/>
      <c r="D561" s="341">
        <v>1</v>
      </c>
      <c r="E561" s="297" t="s">
        <v>929</v>
      </c>
      <c r="F561" s="298"/>
      <c r="G561" s="299"/>
      <c r="H561" s="299">
        <f t="shared" si="82"/>
        <v>0</v>
      </c>
      <c r="I561" s="298">
        <f t="shared" si="83"/>
        <v>0</v>
      </c>
      <c r="J561" s="298"/>
      <c r="K561" s="275"/>
      <c r="L561" s="275"/>
      <c r="M561" s="275"/>
      <c r="N561" s="275"/>
      <c r="O561" s="275"/>
      <c r="P561" s="275"/>
      <c r="Q561" s="275"/>
      <c r="R561" s="275"/>
      <c r="S561" s="275"/>
      <c r="T561" s="275"/>
      <c r="U561" s="275"/>
      <c r="V561" s="275"/>
      <c r="W561" s="275"/>
      <c r="X561" s="275"/>
      <c r="Y561" s="275"/>
      <c r="Z561" s="275"/>
    </row>
    <row r="562" spans="1:26" ht="18" customHeight="1" outlineLevel="1">
      <c r="A562" s="340"/>
      <c r="B562" s="294" t="s">
        <v>1557</v>
      </c>
      <c r="C562" s="295"/>
      <c r="D562" s="341">
        <v>1</v>
      </c>
      <c r="E562" s="297" t="s">
        <v>929</v>
      </c>
      <c r="F562" s="298"/>
      <c r="G562" s="299"/>
      <c r="H562" s="299">
        <f t="shared" si="82"/>
        <v>0</v>
      </c>
      <c r="I562" s="298">
        <f t="shared" si="83"/>
        <v>0</v>
      </c>
      <c r="J562" s="298"/>
      <c r="K562" s="275"/>
      <c r="L562" s="275"/>
      <c r="M562" s="275"/>
      <c r="N562" s="275"/>
      <c r="O562" s="275"/>
      <c r="P562" s="275"/>
      <c r="Q562" s="275"/>
      <c r="R562" s="275"/>
      <c r="S562" s="275"/>
      <c r="T562" s="275"/>
      <c r="U562" s="275"/>
      <c r="V562" s="275"/>
      <c r="W562" s="275"/>
      <c r="X562" s="275"/>
      <c r="Y562" s="275"/>
      <c r="Z562" s="275"/>
    </row>
    <row r="563" spans="1:26" ht="18" customHeight="1" outlineLevel="1">
      <c r="A563" s="333"/>
      <c r="B563" s="310" t="s">
        <v>1558</v>
      </c>
      <c r="C563" s="342"/>
      <c r="D563" s="343"/>
      <c r="E563" s="344"/>
      <c r="F563" s="316"/>
      <c r="G563" s="317"/>
      <c r="H563" s="317"/>
      <c r="I563" s="316"/>
      <c r="J563" s="316"/>
      <c r="K563" s="275"/>
      <c r="L563" s="275"/>
      <c r="M563" s="275"/>
      <c r="N563" s="275"/>
      <c r="O563" s="275"/>
      <c r="P563" s="275"/>
      <c r="Q563" s="275"/>
      <c r="R563" s="275"/>
      <c r="S563" s="275"/>
      <c r="T563" s="275"/>
      <c r="U563" s="275"/>
      <c r="V563" s="275"/>
      <c r="W563" s="275"/>
      <c r="X563" s="275"/>
      <c r="Y563" s="275"/>
      <c r="Z563" s="275"/>
    </row>
    <row r="564" spans="1:26" ht="18" customHeight="1" outlineLevel="1">
      <c r="A564" s="340"/>
      <c r="B564" s="294" t="s">
        <v>1559</v>
      </c>
      <c r="C564" s="295"/>
      <c r="D564" s="341">
        <v>1</v>
      </c>
      <c r="E564" s="297" t="s">
        <v>929</v>
      </c>
      <c r="F564" s="298"/>
      <c r="G564" s="299"/>
      <c r="H564" s="299">
        <f t="shared" ref="H564:H573" si="84">F564+G564</f>
        <v>0</v>
      </c>
      <c r="I564" s="298">
        <f t="shared" ref="I564:I573" si="85">H564*D564</f>
        <v>0</v>
      </c>
      <c r="J564" s="298"/>
      <c r="K564" s="275"/>
      <c r="L564" s="275"/>
      <c r="M564" s="275"/>
      <c r="N564" s="275"/>
      <c r="O564" s="275"/>
      <c r="P564" s="275"/>
      <c r="Q564" s="275"/>
      <c r="R564" s="275"/>
      <c r="S564" s="275"/>
      <c r="T564" s="275"/>
      <c r="U564" s="275"/>
      <c r="V564" s="275"/>
      <c r="W564" s="275"/>
      <c r="X564" s="275"/>
      <c r="Y564" s="275"/>
      <c r="Z564" s="275"/>
    </row>
    <row r="565" spans="1:26" ht="18" customHeight="1" outlineLevel="1">
      <c r="A565" s="340"/>
      <c r="B565" s="294" t="s">
        <v>1560</v>
      </c>
      <c r="C565" s="295"/>
      <c r="D565" s="341">
        <v>1</v>
      </c>
      <c r="E565" s="297" t="s">
        <v>929</v>
      </c>
      <c r="F565" s="298"/>
      <c r="G565" s="299"/>
      <c r="H565" s="299">
        <f t="shared" si="84"/>
        <v>0</v>
      </c>
      <c r="I565" s="298">
        <f t="shared" si="85"/>
        <v>0</v>
      </c>
      <c r="J565" s="298"/>
      <c r="K565" s="275"/>
      <c r="L565" s="275"/>
      <c r="M565" s="275"/>
      <c r="N565" s="275"/>
      <c r="O565" s="275"/>
      <c r="P565" s="275"/>
      <c r="Q565" s="275"/>
      <c r="R565" s="275"/>
      <c r="S565" s="275"/>
      <c r="T565" s="275"/>
      <c r="U565" s="275"/>
      <c r="V565" s="275"/>
      <c r="W565" s="275"/>
      <c r="X565" s="275"/>
      <c r="Y565" s="275"/>
      <c r="Z565" s="275"/>
    </row>
    <row r="566" spans="1:26" ht="18" customHeight="1" outlineLevel="1">
      <c r="A566" s="340"/>
      <c r="B566" s="294" t="s">
        <v>1561</v>
      </c>
      <c r="C566" s="295"/>
      <c r="D566" s="341">
        <v>1</v>
      </c>
      <c r="E566" s="297" t="s">
        <v>929</v>
      </c>
      <c r="F566" s="298"/>
      <c r="G566" s="299"/>
      <c r="H566" s="299">
        <f t="shared" si="84"/>
        <v>0</v>
      </c>
      <c r="I566" s="298">
        <f t="shared" si="85"/>
        <v>0</v>
      </c>
      <c r="J566" s="298"/>
      <c r="K566" s="275"/>
      <c r="L566" s="275"/>
      <c r="M566" s="275"/>
      <c r="N566" s="275"/>
      <c r="O566" s="275"/>
      <c r="P566" s="275"/>
      <c r="Q566" s="275"/>
      <c r="R566" s="275"/>
      <c r="S566" s="275"/>
      <c r="T566" s="275"/>
      <c r="U566" s="275"/>
      <c r="V566" s="275"/>
      <c r="W566" s="275"/>
      <c r="X566" s="275"/>
      <c r="Y566" s="275"/>
      <c r="Z566" s="275"/>
    </row>
    <row r="567" spans="1:26" ht="18" customHeight="1" outlineLevel="1">
      <c r="A567" s="340"/>
      <c r="B567" s="294" t="s">
        <v>1562</v>
      </c>
      <c r="C567" s="295"/>
      <c r="D567" s="341">
        <v>1</v>
      </c>
      <c r="E567" s="297" t="s">
        <v>929</v>
      </c>
      <c r="F567" s="298"/>
      <c r="G567" s="299"/>
      <c r="H567" s="299">
        <f t="shared" si="84"/>
        <v>0</v>
      </c>
      <c r="I567" s="298">
        <f t="shared" si="85"/>
        <v>0</v>
      </c>
      <c r="J567" s="298"/>
      <c r="K567" s="275"/>
      <c r="L567" s="275"/>
      <c r="M567" s="275"/>
      <c r="N567" s="275"/>
      <c r="O567" s="275"/>
      <c r="P567" s="275"/>
      <c r="Q567" s="275"/>
      <c r="R567" s="275"/>
      <c r="S567" s="275"/>
      <c r="T567" s="275"/>
      <c r="U567" s="275"/>
      <c r="V567" s="275"/>
      <c r="W567" s="275"/>
      <c r="X567" s="275"/>
      <c r="Y567" s="275"/>
      <c r="Z567" s="275"/>
    </row>
    <row r="568" spans="1:26" ht="18" customHeight="1" outlineLevel="1">
      <c r="A568" s="340"/>
      <c r="B568" s="294" t="s">
        <v>1563</v>
      </c>
      <c r="C568" s="295"/>
      <c r="D568" s="341">
        <v>1</v>
      </c>
      <c r="E568" s="297" t="s">
        <v>929</v>
      </c>
      <c r="F568" s="298"/>
      <c r="G568" s="299"/>
      <c r="H568" s="299">
        <f t="shared" si="84"/>
        <v>0</v>
      </c>
      <c r="I568" s="298">
        <f t="shared" si="85"/>
        <v>0</v>
      </c>
      <c r="J568" s="298"/>
      <c r="K568" s="275"/>
      <c r="L568" s="275"/>
      <c r="M568" s="275"/>
      <c r="N568" s="275"/>
      <c r="O568" s="275"/>
      <c r="P568" s="275"/>
      <c r="Q568" s="275"/>
      <c r="R568" s="275"/>
      <c r="S568" s="275"/>
      <c r="T568" s="275"/>
      <c r="U568" s="275"/>
      <c r="V568" s="275"/>
      <c r="W568" s="275"/>
      <c r="X568" s="275"/>
      <c r="Y568" s="275"/>
      <c r="Z568" s="275"/>
    </row>
    <row r="569" spans="1:26" ht="18" customHeight="1" outlineLevel="1">
      <c r="A569" s="340"/>
      <c r="B569" s="294" t="s">
        <v>1564</v>
      </c>
      <c r="C569" s="295"/>
      <c r="D569" s="341">
        <v>1</v>
      </c>
      <c r="E569" s="297" t="s">
        <v>929</v>
      </c>
      <c r="F569" s="298"/>
      <c r="G569" s="299"/>
      <c r="H569" s="299">
        <f t="shared" si="84"/>
        <v>0</v>
      </c>
      <c r="I569" s="298">
        <f t="shared" si="85"/>
        <v>0</v>
      </c>
      <c r="J569" s="298"/>
      <c r="K569" s="275"/>
      <c r="L569" s="275"/>
      <c r="M569" s="275"/>
      <c r="N569" s="275"/>
      <c r="O569" s="275"/>
      <c r="P569" s="275"/>
      <c r="Q569" s="275"/>
      <c r="R569" s="275"/>
      <c r="S569" s="275"/>
      <c r="T569" s="275"/>
      <c r="U569" s="275"/>
      <c r="V569" s="275"/>
      <c r="W569" s="275"/>
      <c r="X569" s="275"/>
      <c r="Y569" s="275"/>
      <c r="Z569" s="275"/>
    </row>
    <row r="570" spans="1:26" ht="18" customHeight="1" outlineLevel="1">
      <c r="A570" s="340"/>
      <c r="B570" s="294" t="s">
        <v>1565</v>
      </c>
      <c r="C570" s="295"/>
      <c r="D570" s="341">
        <v>1</v>
      </c>
      <c r="E570" s="297" t="s">
        <v>929</v>
      </c>
      <c r="F570" s="298"/>
      <c r="G570" s="299"/>
      <c r="H570" s="299">
        <f t="shared" si="84"/>
        <v>0</v>
      </c>
      <c r="I570" s="298">
        <f t="shared" si="85"/>
        <v>0</v>
      </c>
      <c r="J570" s="298"/>
      <c r="K570" s="275"/>
      <c r="L570" s="275"/>
      <c r="M570" s="275"/>
      <c r="N570" s="275"/>
      <c r="O570" s="275"/>
      <c r="P570" s="275"/>
      <c r="Q570" s="275"/>
      <c r="R570" s="275"/>
      <c r="S570" s="275"/>
      <c r="T570" s="275"/>
      <c r="U570" s="275"/>
      <c r="V570" s="275"/>
      <c r="W570" s="275"/>
      <c r="X570" s="275"/>
      <c r="Y570" s="275"/>
      <c r="Z570" s="275"/>
    </row>
    <row r="571" spans="1:26" ht="18" customHeight="1" outlineLevel="1">
      <c r="A571" s="340"/>
      <c r="B571" s="294" t="s">
        <v>1566</v>
      </c>
      <c r="C571" s="295"/>
      <c r="D571" s="341">
        <v>1</v>
      </c>
      <c r="E571" s="297" t="s">
        <v>929</v>
      </c>
      <c r="F571" s="298"/>
      <c r="G571" s="299"/>
      <c r="H571" s="299">
        <f t="shared" si="84"/>
        <v>0</v>
      </c>
      <c r="I571" s="298">
        <f t="shared" si="85"/>
        <v>0</v>
      </c>
      <c r="J571" s="298"/>
      <c r="K571" s="275"/>
      <c r="L571" s="275"/>
      <c r="M571" s="275"/>
      <c r="N571" s="275"/>
      <c r="O571" s="275"/>
      <c r="P571" s="275"/>
      <c r="Q571" s="275"/>
      <c r="R571" s="275"/>
      <c r="S571" s="275"/>
      <c r="T571" s="275"/>
      <c r="U571" s="275"/>
      <c r="V571" s="275"/>
      <c r="W571" s="275"/>
      <c r="X571" s="275"/>
      <c r="Y571" s="275"/>
      <c r="Z571" s="275"/>
    </row>
    <row r="572" spans="1:26" ht="18" customHeight="1" outlineLevel="1">
      <c r="A572" s="340"/>
      <c r="B572" s="294" t="s">
        <v>1567</v>
      </c>
      <c r="C572" s="295"/>
      <c r="D572" s="341">
        <v>1</v>
      </c>
      <c r="E572" s="297" t="s">
        <v>929</v>
      </c>
      <c r="F572" s="298"/>
      <c r="G572" s="299"/>
      <c r="H572" s="299">
        <f t="shared" si="84"/>
        <v>0</v>
      </c>
      <c r="I572" s="298">
        <f t="shared" si="85"/>
        <v>0</v>
      </c>
      <c r="J572" s="298"/>
      <c r="K572" s="275"/>
      <c r="L572" s="275"/>
      <c r="M572" s="275"/>
      <c r="N572" s="275"/>
      <c r="O572" s="275"/>
      <c r="P572" s="275"/>
      <c r="Q572" s="275"/>
      <c r="R572" s="275"/>
      <c r="S572" s="275"/>
      <c r="T572" s="275"/>
      <c r="U572" s="275"/>
      <c r="V572" s="275"/>
      <c r="W572" s="275"/>
      <c r="X572" s="275"/>
      <c r="Y572" s="275"/>
      <c r="Z572" s="275"/>
    </row>
    <row r="573" spans="1:26" ht="18" customHeight="1" outlineLevel="1">
      <c r="A573" s="340"/>
      <c r="B573" s="294" t="s">
        <v>1568</v>
      </c>
      <c r="C573" s="295"/>
      <c r="D573" s="341">
        <v>1</v>
      </c>
      <c r="E573" s="297" t="s">
        <v>929</v>
      </c>
      <c r="F573" s="298"/>
      <c r="G573" s="299"/>
      <c r="H573" s="299">
        <f t="shared" si="84"/>
        <v>0</v>
      </c>
      <c r="I573" s="298">
        <f t="shared" si="85"/>
        <v>0</v>
      </c>
      <c r="J573" s="298"/>
      <c r="K573" s="275"/>
      <c r="L573" s="275"/>
      <c r="M573" s="275"/>
      <c r="N573" s="275"/>
      <c r="O573" s="275"/>
      <c r="P573" s="275"/>
      <c r="Q573" s="275"/>
      <c r="R573" s="275"/>
      <c r="S573" s="275"/>
      <c r="T573" s="275"/>
      <c r="U573" s="275"/>
      <c r="V573" s="275"/>
      <c r="W573" s="275"/>
      <c r="X573" s="275"/>
      <c r="Y573" s="275"/>
      <c r="Z573" s="275"/>
    </row>
    <row r="574" spans="1:26" ht="15.75" customHeight="1" outlineLevel="1">
      <c r="A574" s="333"/>
      <c r="B574" s="310" t="s">
        <v>1569</v>
      </c>
      <c r="C574" s="342"/>
      <c r="D574" s="343"/>
      <c r="E574" s="344"/>
      <c r="F574" s="316"/>
      <c r="G574" s="299"/>
      <c r="H574" s="317"/>
      <c r="I574" s="316"/>
      <c r="J574" s="316"/>
      <c r="K574" s="275"/>
      <c r="L574" s="275"/>
      <c r="M574" s="275"/>
      <c r="N574" s="275"/>
      <c r="O574" s="275"/>
      <c r="P574" s="275"/>
      <c r="Q574" s="275"/>
      <c r="R574" s="275"/>
      <c r="S574" s="275"/>
      <c r="T574" s="275"/>
      <c r="U574" s="275"/>
      <c r="V574" s="275"/>
      <c r="W574" s="275"/>
      <c r="X574" s="275"/>
      <c r="Y574" s="275"/>
      <c r="Z574" s="275"/>
    </row>
    <row r="575" spans="1:26" ht="18" customHeight="1" outlineLevel="1">
      <c r="A575" s="340"/>
      <c r="B575" s="294" t="s">
        <v>1570</v>
      </c>
      <c r="C575" s="295"/>
      <c r="D575" s="341">
        <v>1</v>
      </c>
      <c r="E575" s="297" t="s">
        <v>929</v>
      </c>
      <c r="F575" s="298"/>
      <c r="G575" s="299"/>
      <c r="H575" s="299">
        <f t="shared" ref="H575:H584" si="86">F575+G575</f>
        <v>0</v>
      </c>
      <c r="I575" s="298">
        <f t="shared" ref="I575:I584" si="87">H575*D575</f>
        <v>0</v>
      </c>
      <c r="J575" s="298"/>
      <c r="K575" s="275"/>
      <c r="L575" s="275"/>
      <c r="M575" s="275"/>
      <c r="N575" s="275"/>
      <c r="O575" s="275"/>
      <c r="P575" s="275"/>
      <c r="Q575" s="275"/>
      <c r="R575" s="275"/>
      <c r="S575" s="275"/>
      <c r="T575" s="275"/>
      <c r="U575" s="275"/>
      <c r="V575" s="275"/>
      <c r="W575" s="275"/>
      <c r="X575" s="275"/>
      <c r="Y575" s="275"/>
      <c r="Z575" s="275"/>
    </row>
    <row r="576" spans="1:26" ht="18" customHeight="1" outlineLevel="1">
      <c r="A576" s="340"/>
      <c r="B576" s="294" t="s">
        <v>1571</v>
      </c>
      <c r="C576" s="295"/>
      <c r="D576" s="341">
        <v>1</v>
      </c>
      <c r="E576" s="297" t="s">
        <v>929</v>
      </c>
      <c r="F576" s="298"/>
      <c r="G576" s="299"/>
      <c r="H576" s="299">
        <f t="shared" si="86"/>
        <v>0</v>
      </c>
      <c r="I576" s="298">
        <f t="shared" si="87"/>
        <v>0</v>
      </c>
      <c r="J576" s="298"/>
      <c r="K576" s="275"/>
      <c r="L576" s="275"/>
      <c r="M576" s="275"/>
      <c r="N576" s="275"/>
      <c r="O576" s="275"/>
      <c r="P576" s="275"/>
      <c r="Q576" s="275"/>
      <c r="R576" s="275"/>
      <c r="S576" s="275"/>
      <c r="T576" s="275"/>
      <c r="U576" s="275"/>
      <c r="V576" s="275"/>
      <c r="W576" s="275"/>
      <c r="X576" s="275"/>
      <c r="Y576" s="275"/>
      <c r="Z576" s="275"/>
    </row>
    <row r="577" spans="1:26" ht="18" customHeight="1" outlineLevel="1">
      <c r="A577" s="340"/>
      <c r="B577" s="294" t="s">
        <v>1572</v>
      </c>
      <c r="C577" s="295"/>
      <c r="D577" s="341">
        <v>1</v>
      </c>
      <c r="E577" s="297" t="s">
        <v>929</v>
      </c>
      <c r="F577" s="298"/>
      <c r="G577" s="299"/>
      <c r="H577" s="299">
        <f t="shared" si="86"/>
        <v>0</v>
      </c>
      <c r="I577" s="298">
        <f t="shared" si="87"/>
        <v>0</v>
      </c>
      <c r="J577" s="298"/>
      <c r="K577" s="275"/>
      <c r="L577" s="275"/>
      <c r="M577" s="275"/>
      <c r="N577" s="275"/>
      <c r="O577" s="275"/>
      <c r="P577" s="275"/>
      <c r="Q577" s="275"/>
      <c r="R577" s="275"/>
      <c r="S577" s="275"/>
      <c r="T577" s="275"/>
      <c r="U577" s="275"/>
      <c r="V577" s="275"/>
      <c r="W577" s="275"/>
      <c r="X577" s="275"/>
      <c r="Y577" s="275"/>
      <c r="Z577" s="275"/>
    </row>
    <row r="578" spans="1:26" ht="18" customHeight="1" outlineLevel="1">
      <c r="A578" s="340"/>
      <c r="B578" s="294" t="s">
        <v>1573</v>
      </c>
      <c r="C578" s="295"/>
      <c r="D578" s="341">
        <v>1</v>
      </c>
      <c r="E578" s="297" t="s">
        <v>929</v>
      </c>
      <c r="F578" s="298"/>
      <c r="G578" s="299"/>
      <c r="H578" s="299">
        <f t="shared" si="86"/>
        <v>0</v>
      </c>
      <c r="I578" s="298">
        <f t="shared" si="87"/>
        <v>0</v>
      </c>
      <c r="J578" s="298"/>
      <c r="K578" s="275"/>
      <c r="L578" s="275"/>
      <c r="M578" s="275"/>
      <c r="N578" s="275"/>
      <c r="O578" s="275"/>
      <c r="P578" s="275"/>
      <c r="Q578" s="275"/>
      <c r="R578" s="275"/>
      <c r="S578" s="275"/>
      <c r="T578" s="275"/>
      <c r="U578" s="275"/>
      <c r="V578" s="275"/>
      <c r="W578" s="275"/>
      <c r="X578" s="275"/>
      <c r="Y578" s="275"/>
      <c r="Z578" s="275"/>
    </row>
    <row r="579" spans="1:26" ht="18" customHeight="1" outlineLevel="1">
      <c r="A579" s="340"/>
      <c r="B579" s="294" t="s">
        <v>1574</v>
      </c>
      <c r="C579" s="295"/>
      <c r="D579" s="341">
        <v>1</v>
      </c>
      <c r="E579" s="297" t="s">
        <v>929</v>
      </c>
      <c r="F579" s="298"/>
      <c r="G579" s="299"/>
      <c r="H579" s="299">
        <f t="shared" si="86"/>
        <v>0</v>
      </c>
      <c r="I579" s="298">
        <f t="shared" si="87"/>
        <v>0</v>
      </c>
      <c r="J579" s="298"/>
      <c r="K579" s="275"/>
      <c r="L579" s="275"/>
      <c r="M579" s="275"/>
      <c r="N579" s="275"/>
      <c r="O579" s="275"/>
      <c r="P579" s="275"/>
      <c r="Q579" s="275"/>
      <c r="R579" s="275"/>
      <c r="S579" s="275"/>
      <c r="T579" s="275"/>
      <c r="U579" s="275"/>
      <c r="V579" s="275"/>
      <c r="W579" s="275"/>
      <c r="X579" s="275"/>
      <c r="Y579" s="275"/>
      <c r="Z579" s="275"/>
    </row>
    <row r="580" spans="1:26" ht="18" customHeight="1" outlineLevel="1">
      <c r="A580" s="340"/>
      <c r="B580" s="294" t="s">
        <v>1575</v>
      </c>
      <c r="C580" s="295"/>
      <c r="D580" s="341">
        <v>1</v>
      </c>
      <c r="E580" s="297" t="s">
        <v>929</v>
      </c>
      <c r="F580" s="298"/>
      <c r="G580" s="299"/>
      <c r="H580" s="299">
        <f t="shared" si="86"/>
        <v>0</v>
      </c>
      <c r="I580" s="298">
        <f t="shared" si="87"/>
        <v>0</v>
      </c>
      <c r="J580" s="298"/>
      <c r="K580" s="275"/>
      <c r="L580" s="275"/>
      <c r="M580" s="275"/>
      <c r="N580" s="275"/>
      <c r="O580" s="275"/>
      <c r="P580" s="275"/>
      <c r="Q580" s="275"/>
      <c r="R580" s="275"/>
      <c r="S580" s="275"/>
      <c r="T580" s="275"/>
      <c r="U580" s="275"/>
      <c r="V580" s="275"/>
      <c r="W580" s="275"/>
      <c r="X580" s="275"/>
      <c r="Y580" s="275"/>
      <c r="Z580" s="275"/>
    </row>
    <row r="581" spans="1:26" ht="18" customHeight="1" outlineLevel="1">
      <c r="A581" s="340"/>
      <c r="B581" s="294" t="s">
        <v>1576</v>
      </c>
      <c r="C581" s="295"/>
      <c r="D581" s="341">
        <v>1</v>
      </c>
      <c r="E581" s="297" t="s">
        <v>929</v>
      </c>
      <c r="F581" s="298"/>
      <c r="G581" s="299"/>
      <c r="H581" s="299">
        <f t="shared" si="86"/>
        <v>0</v>
      </c>
      <c r="I581" s="298">
        <f t="shared" si="87"/>
        <v>0</v>
      </c>
      <c r="J581" s="298"/>
      <c r="K581" s="275"/>
      <c r="L581" s="275"/>
      <c r="M581" s="275"/>
      <c r="N581" s="275"/>
      <c r="O581" s="275"/>
      <c r="P581" s="275"/>
      <c r="Q581" s="275"/>
      <c r="R581" s="275"/>
      <c r="S581" s="275"/>
      <c r="T581" s="275"/>
      <c r="U581" s="275"/>
      <c r="V581" s="275"/>
      <c r="W581" s="275"/>
      <c r="X581" s="275"/>
      <c r="Y581" s="275"/>
      <c r="Z581" s="275"/>
    </row>
    <row r="582" spans="1:26" ht="18" customHeight="1" outlineLevel="1">
      <c r="A582" s="340"/>
      <c r="B582" s="294" t="s">
        <v>1577</v>
      </c>
      <c r="C582" s="295"/>
      <c r="D582" s="341">
        <v>1</v>
      </c>
      <c r="E582" s="297" t="s">
        <v>929</v>
      </c>
      <c r="F582" s="298"/>
      <c r="G582" s="299"/>
      <c r="H582" s="299">
        <f t="shared" si="86"/>
        <v>0</v>
      </c>
      <c r="I582" s="298">
        <f t="shared" si="87"/>
        <v>0</v>
      </c>
      <c r="J582" s="298"/>
      <c r="K582" s="275"/>
      <c r="L582" s="275"/>
      <c r="M582" s="275"/>
      <c r="N582" s="275"/>
      <c r="O582" s="275"/>
      <c r="P582" s="275"/>
      <c r="Q582" s="275"/>
      <c r="R582" s="275"/>
      <c r="S582" s="275"/>
      <c r="T582" s="275"/>
      <c r="U582" s="275"/>
      <c r="V582" s="275"/>
      <c r="W582" s="275"/>
      <c r="X582" s="275"/>
      <c r="Y582" s="275"/>
      <c r="Z582" s="275"/>
    </row>
    <row r="583" spans="1:26" ht="18" customHeight="1" outlineLevel="1">
      <c r="A583" s="340"/>
      <c r="B583" s="294" t="s">
        <v>1578</v>
      </c>
      <c r="C583" s="295"/>
      <c r="D583" s="341">
        <v>1</v>
      </c>
      <c r="E583" s="297" t="s">
        <v>929</v>
      </c>
      <c r="F583" s="298"/>
      <c r="G583" s="299"/>
      <c r="H583" s="299">
        <f t="shared" si="86"/>
        <v>0</v>
      </c>
      <c r="I583" s="298">
        <f t="shared" si="87"/>
        <v>0</v>
      </c>
      <c r="J583" s="298"/>
      <c r="K583" s="275"/>
      <c r="L583" s="275"/>
      <c r="M583" s="275"/>
      <c r="N583" s="275"/>
      <c r="O583" s="275"/>
      <c r="P583" s="275"/>
      <c r="Q583" s="275"/>
      <c r="R583" s="275"/>
      <c r="S583" s="275"/>
      <c r="T583" s="275"/>
      <c r="U583" s="275"/>
      <c r="V583" s="275"/>
      <c r="W583" s="275"/>
      <c r="X583" s="275"/>
      <c r="Y583" s="275"/>
      <c r="Z583" s="275"/>
    </row>
    <row r="584" spans="1:26" ht="18" customHeight="1" outlineLevel="1">
      <c r="A584" s="340"/>
      <c r="B584" s="294" t="s">
        <v>1579</v>
      </c>
      <c r="C584" s="295"/>
      <c r="D584" s="341">
        <v>1</v>
      </c>
      <c r="E584" s="297" t="s">
        <v>929</v>
      </c>
      <c r="F584" s="298"/>
      <c r="G584" s="299"/>
      <c r="H584" s="299">
        <f t="shared" si="86"/>
        <v>0</v>
      </c>
      <c r="I584" s="298">
        <f t="shared" si="87"/>
        <v>0</v>
      </c>
      <c r="J584" s="298"/>
      <c r="K584" s="275"/>
      <c r="L584" s="275"/>
      <c r="M584" s="275"/>
      <c r="N584" s="275"/>
      <c r="O584" s="275"/>
      <c r="P584" s="275"/>
      <c r="Q584" s="275"/>
      <c r="R584" s="275"/>
      <c r="S584" s="275"/>
      <c r="T584" s="275"/>
      <c r="U584" s="275"/>
      <c r="V584" s="275"/>
      <c r="W584" s="275"/>
      <c r="X584" s="275"/>
      <c r="Y584" s="275"/>
      <c r="Z584" s="275"/>
    </row>
    <row r="585" spans="1:26" ht="18" customHeight="1" outlineLevel="1">
      <c r="A585" s="333"/>
      <c r="B585" s="310" t="s">
        <v>1580</v>
      </c>
      <c r="C585" s="342"/>
      <c r="D585" s="343"/>
      <c r="E585" s="344"/>
      <c r="F585" s="316"/>
      <c r="G585" s="299"/>
      <c r="H585" s="317"/>
      <c r="I585" s="316"/>
      <c r="J585" s="316"/>
      <c r="K585" s="275"/>
      <c r="L585" s="275"/>
      <c r="M585" s="275"/>
      <c r="N585" s="275"/>
      <c r="O585" s="275"/>
      <c r="P585" s="275"/>
      <c r="Q585" s="275"/>
      <c r="R585" s="275"/>
      <c r="S585" s="275"/>
      <c r="T585" s="275"/>
      <c r="U585" s="275"/>
      <c r="V585" s="275"/>
      <c r="W585" s="275"/>
      <c r="X585" s="275"/>
      <c r="Y585" s="275"/>
      <c r="Z585" s="275"/>
    </row>
    <row r="586" spans="1:26" ht="18" customHeight="1" outlineLevel="1">
      <c r="A586" s="340"/>
      <c r="B586" s="294" t="s">
        <v>1581</v>
      </c>
      <c r="C586" s="295"/>
      <c r="D586" s="341">
        <v>1</v>
      </c>
      <c r="E586" s="297" t="s">
        <v>929</v>
      </c>
      <c r="F586" s="298"/>
      <c r="G586" s="299"/>
      <c r="H586" s="299">
        <f t="shared" ref="H586:H589" si="88">F586+G586</f>
        <v>0</v>
      </c>
      <c r="I586" s="298">
        <f t="shared" ref="I586:I589" si="89">H586*D586</f>
        <v>0</v>
      </c>
      <c r="J586" s="298"/>
      <c r="K586" s="275"/>
      <c r="L586" s="275"/>
      <c r="M586" s="275"/>
      <c r="N586" s="275"/>
      <c r="O586" s="275"/>
      <c r="P586" s="275"/>
      <c r="Q586" s="275"/>
      <c r="R586" s="275"/>
      <c r="S586" s="275"/>
      <c r="T586" s="275"/>
      <c r="U586" s="275"/>
      <c r="V586" s="275"/>
      <c r="W586" s="275"/>
      <c r="X586" s="275"/>
      <c r="Y586" s="275"/>
      <c r="Z586" s="275"/>
    </row>
    <row r="587" spans="1:26" ht="18" customHeight="1" outlineLevel="1">
      <c r="A587" s="340"/>
      <c r="B587" s="294" t="s">
        <v>1582</v>
      </c>
      <c r="C587" s="295"/>
      <c r="D587" s="341">
        <v>1</v>
      </c>
      <c r="E587" s="297" t="s">
        <v>929</v>
      </c>
      <c r="F587" s="298"/>
      <c r="G587" s="299"/>
      <c r="H587" s="299">
        <f t="shared" si="88"/>
        <v>0</v>
      </c>
      <c r="I587" s="298">
        <f t="shared" si="89"/>
        <v>0</v>
      </c>
      <c r="J587" s="298"/>
      <c r="K587" s="275"/>
      <c r="L587" s="275"/>
      <c r="M587" s="275"/>
      <c r="N587" s="275"/>
      <c r="O587" s="275"/>
      <c r="P587" s="275"/>
      <c r="Q587" s="275"/>
      <c r="R587" s="275"/>
      <c r="S587" s="275"/>
      <c r="T587" s="275"/>
      <c r="U587" s="275"/>
      <c r="V587" s="275"/>
      <c r="W587" s="275"/>
      <c r="X587" s="275"/>
      <c r="Y587" s="275"/>
      <c r="Z587" s="275"/>
    </row>
    <row r="588" spans="1:26" ht="18" customHeight="1" outlineLevel="1">
      <c r="A588" s="340"/>
      <c r="B588" s="294" t="s">
        <v>1583</v>
      </c>
      <c r="C588" s="295"/>
      <c r="D588" s="341">
        <v>1</v>
      </c>
      <c r="E588" s="297" t="s">
        <v>929</v>
      </c>
      <c r="F588" s="298"/>
      <c r="G588" s="299"/>
      <c r="H588" s="299">
        <f t="shared" si="88"/>
        <v>0</v>
      </c>
      <c r="I588" s="298">
        <f t="shared" si="89"/>
        <v>0</v>
      </c>
      <c r="J588" s="298"/>
      <c r="K588" s="275"/>
      <c r="L588" s="275"/>
      <c r="M588" s="275"/>
      <c r="N588" s="275"/>
      <c r="O588" s="275"/>
      <c r="P588" s="275"/>
      <c r="Q588" s="275"/>
      <c r="R588" s="275"/>
      <c r="S588" s="275"/>
      <c r="T588" s="275"/>
      <c r="U588" s="275"/>
      <c r="V588" s="275"/>
      <c r="W588" s="275"/>
      <c r="X588" s="275"/>
      <c r="Y588" s="275"/>
      <c r="Z588" s="275"/>
    </row>
    <row r="589" spans="1:26" ht="18" customHeight="1" outlineLevel="1">
      <c r="A589" s="340"/>
      <c r="B589" s="294" t="s">
        <v>1584</v>
      </c>
      <c r="C589" s="295"/>
      <c r="D589" s="341">
        <v>1</v>
      </c>
      <c r="E589" s="297" t="s">
        <v>929</v>
      </c>
      <c r="F589" s="298"/>
      <c r="G589" s="299"/>
      <c r="H589" s="299">
        <f t="shared" si="88"/>
        <v>0</v>
      </c>
      <c r="I589" s="298">
        <f t="shared" si="89"/>
        <v>0</v>
      </c>
      <c r="J589" s="298"/>
      <c r="K589" s="275"/>
      <c r="L589" s="275"/>
      <c r="M589" s="275"/>
      <c r="N589" s="275"/>
      <c r="O589" s="275"/>
      <c r="P589" s="275"/>
      <c r="Q589" s="275"/>
      <c r="R589" s="275"/>
      <c r="S589" s="275"/>
      <c r="T589" s="275"/>
      <c r="U589" s="275"/>
      <c r="V589" s="275"/>
      <c r="W589" s="275"/>
      <c r="X589" s="275"/>
      <c r="Y589" s="275"/>
      <c r="Z589" s="275"/>
    </row>
    <row r="590" spans="1:26" ht="18" customHeight="1" outlineLevel="1">
      <c r="A590" s="333"/>
      <c r="B590" s="310" t="s">
        <v>1585</v>
      </c>
      <c r="C590" s="342"/>
      <c r="D590" s="343"/>
      <c r="E590" s="344"/>
      <c r="F590" s="316"/>
      <c r="G590" s="299"/>
      <c r="H590" s="317"/>
      <c r="I590" s="316"/>
      <c r="J590" s="316"/>
      <c r="K590" s="275"/>
      <c r="L590" s="275"/>
      <c r="M590" s="275"/>
      <c r="N590" s="275"/>
      <c r="O590" s="275"/>
      <c r="P590" s="275"/>
      <c r="Q590" s="275"/>
      <c r="R590" s="275"/>
      <c r="S590" s="275"/>
      <c r="T590" s="275"/>
      <c r="U590" s="275"/>
      <c r="V590" s="275"/>
      <c r="W590" s="275"/>
      <c r="X590" s="275"/>
      <c r="Y590" s="275"/>
      <c r="Z590" s="275"/>
    </row>
    <row r="591" spans="1:26" ht="18" customHeight="1" outlineLevel="1">
      <c r="A591" s="340"/>
      <c r="B591" s="294" t="s">
        <v>1586</v>
      </c>
      <c r="C591" s="295"/>
      <c r="D591" s="341">
        <v>1</v>
      </c>
      <c r="E591" s="297" t="s">
        <v>929</v>
      </c>
      <c r="F591" s="298"/>
      <c r="G591" s="299"/>
      <c r="H591" s="299">
        <f t="shared" ref="H591:H594" si="90">F591+G591</f>
        <v>0</v>
      </c>
      <c r="I591" s="298">
        <f t="shared" ref="I591:I594" si="91">H591*D591</f>
        <v>0</v>
      </c>
      <c r="J591" s="298"/>
      <c r="K591" s="275"/>
      <c r="L591" s="275"/>
      <c r="M591" s="275"/>
      <c r="N591" s="275"/>
      <c r="O591" s="275"/>
      <c r="P591" s="275"/>
      <c r="Q591" s="275"/>
      <c r="R591" s="275"/>
      <c r="S591" s="275"/>
      <c r="T591" s="275"/>
      <c r="U591" s="275"/>
      <c r="V591" s="275"/>
      <c r="W591" s="275"/>
      <c r="X591" s="275"/>
      <c r="Y591" s="275"/>
      <c r="Z591" s="275"/>
    </row>
    <row r="592" spans="1:26" ht="18" customHeight="1" outlineLevel="1">
      <c r="A592" s="340"/>
      <c r="B592" s="294" t="s">
        <v>1587</v>
      </c>
      <c r="C592" s="295"/>
      <c r="D592" s="341">
        <v>1</v>
      </c>
      <c r="E592" s="297" t="s">
        <v>929</v>
      </c>
      <c r="F592" s="298"/>
      <c r="G592" s="299"/>
      <c r="H592" s="299">
        <f t="shared" si="90"/>
        <v>0</v>
      </c>
      <c r="I592" s="298">
        <f t="shared" si="91"/>
        <v>0</v>
      </c>
      <c r="J592" s="298"/>
      <c r="K592" s="275"/>
      <c r="L592" s="275"/>
      <c r="M592" s="275"/>
      <c r="N592" s="275"/>
      <c r="O592" s="275"/>
      <c r="P592" s="275"/>
      <c r="Q592" s="275"/>
      <c r="R592" s="275"/>
      <c r="S592" s="275"/>
      <c r="T592" s="275"/>
      <c r="U592" s="275"/>
      <c r="V592" s="275"/>
      <c r="W592" s="275"/>
      <c r="X592" s="275"/>
      <c r="Y592" s="275"/>
      <c r="Z592" s="275"/>
    </row>
    <row r="593" spans="1:26" ht="18" customHeight="1" outlineLevel="1">
      <c r="A593" s="340"/>
      <c r="B593" s="294" t="s">
        <v>1588</v>
      </c>
      <c r="C593" s="295"/>
      <c r="D593" s="341">
        <v>1</v>
      </c>
      <c r="E593" s="297" t="s">
        <v>929</v>
      </c>
      <c r="F593" s="298"/>
      <c r="G593" s="299"/>
      <c r="H593" s="299">
        <f t="shared" si="90"/>
        <v>0</v>
      </c>
      <c r="I593" s="298">
        <f t="shared" si="91"/>
        <v>0</v>
      </c>
      <c r="J593" s="298"/>
      <c r="K593" s="275"/>
      <c r="L593" s="275"/>
      <c r="M593" s="275"/>
      <c r="N593" s="275"/>
      <c r="O593" s="275"/>
      <c r="P593" s="275"/>
      <c r="Q593" s="275"/>
      <c r="R593" s="275"/>
      <c r="S593" s="275"/>
      <c r="T593" s="275"/>
      <c r="U593" s="275"/>
      <c r="V593" s="275"/>
      <c r="W593" s="275"/>
      <c r="X593" s="275"/>
      <c r="Y593" s="275"/>
      <c r="Z593" s="275"/>
    </row>
    <row r="594" spans="1:26" ht="18" customHeight="1" outlineLevel="1">
      <c r="A594" s="340"/>
      <c r="B594" s="294" t="s">
        <v>1589</v>
      </c>
      <c r="C594" s="295"/>
      <c r="D594" s="341">
        <v>1</v>
      </c>
      <c r="E594" s="297" t="s">
        <v>929</v>
      </c>
      <c r="F594" s="298"/>
      <c r="G594" s="299"/>
      <c r="H594" s="299">
        <f t="shared" si="90"/>
        <v>0</v>
      </c>
      <c r="I594" s="298">
        <f t="shared" si="91"/>
        <v>0</v>
      </c>
      <c r="J594" s="298"/>
      <c r="K594" s="275"/>
      <c r="L594" s="275"/>
      <c r="M594" s="275"/>
      <c r="N594" s="275"/>
      <c r="O594" s="275"/>
      <c r="P594" s="275"/>
      <c r="Q594" s="275"/>
      <c r="R594" s="275"/>
      <c r="S594" s="275"/>
      <c r="T594" s="275"/>
      <c r="U594" s="275"/>
      <c r="V594" s="275"/>
      <c r="W594" s="275"/>
      <c r="X594" s="275"/>
      <c r="Y594" s="275"/>
      <c r="Z594" s="275"/>
    </row>
    <row r="595" spans="1:26" ht="18" customHeight="1" outlineLevel="1">
      <c r="A595" s="618" t="s">
        <v>1590</v>
      </c>
      <c r="B595" s="334" t="s">
        <v>1591</v>
      </c>
      <c r="C595" s="335"/>
      <c r="D595" s="336"/>
      <c r="E595" s="337"/>
      <c r="F595" s="338"/>
      <c r="G595" s="339"/>
      <c r="H595" s="339"/>
      <c r="I595" s="338"/>
      <c r="J595" s="338"/>
      <c r="K595" s="275"/>
      <c r="L595" s="275"/>
      <c r="M595" s="275"/>
      <c r="N595" s="275"/>
      <c r="O595" s="275"/>
      <c r="P595" s="275"/>
      <c r="Q595" s="275"/>
      <c r="R595" s="275"/>
      <c r="S595" s="275"/>
      <c r="T595" s="275"/>
      <c r="U595" s="275"/>
      <c r="V595" s="275"/>
      <c r="W595" s="275"/>
      <c r="X595" s="275"/>
      <c r="Y595" s="275"/>
      <c r="Z595" s="275"/>
    </row>
    <row r="596" spans="1:26" ht="18" customHeight="1" outlineLevel="1">
      <c r="A596" s="333"/>
      <c r="B596" s="310" t="s">
        <v>1592</v>
      </c>
      <c r="C596" s="342"/>
      <c r="D596" s="343"/>
      <c r="E596" s="344"/>
      <c r="F596" s="316"/>
      <c r="G596" s="317"/>
      <c r="H596" s="317"/>
      <c r="I596" s="316"/>
      <c r="J596" s="316"/>
      <c r="K596" s="275"/>
      <c r="L596" s="275"/>
      <c r="M596" s="275"/>
      <c r="N596" s="275"/>
      <c r="O596" s="275"/>
      <c r="P596" s="275"/>
      <c r="Q596" s="275"/>
      <c r="R596" s="275"/>
      <c r="S596" s="275"/>
      <c r="T596" s="275"/>
      <c r="U596" s="275"/>
      <c r="V596" s="275"/>
      <c r="W596" s="275"/>
      <c r="X596" s="275"/>
      <c r="Y596" s="275"/>
      <c r="Z596" s="275"/>
    </row>
    <row r="597" spans="1:26" ht="18" customHeight="1" outlineLevel="1">
      <c r="A597" s="340"/>
      <c r="B597" s="294" t="s">
        <v>1593</v>
      </c>
      <c r="C597" s="295"/>
      <c r="D597" s="341">
        <v>1</v>
      </c>
      <c r="E597" s="297" t="s">
        <v>929</v>
      </c>
      <c r="F597" s="298"/>
      <c r="G597" s="299"/>
      <c r="H597" s="299">
        <f t="shared" ref="H597:H609" si="92">F597+G597</f>
        <v>0</v>
      </c>
      <c r="I597" s="298">
        <f t="shared" ref="I597:I609" si="93">H597*D597</f>
        <v>0</v>
      </c>
      <c r="J597" s="298"/>
      <c r="K597" s="275"/>
      <c r="L597" s="275"/>
      <c r="M597" s="275"/>
      <c r="N597" s="275"/>
      <c r="O597" s="275"/>
      <c r="P597" s="275"/>
      <c r="Q597" s="275"/>
      <c r="R597" s="275"/>
      <c r="S597" s="275"/>
      <c r="T597" s="275"/>
      <c r="U597" s="275"/>
      <c r="V597" s="275"/>
      <c r="W597" s="275"/>
      <c r="X597" s="275"/>
      <c r="Y597" s="275"/>
      <c r="Z597" s="275"/>
    </row>
    <row r="598" spans="1:26" ht="18" customHeight="1" outlineLevel="1">
      <c r="A598" s="340"/>
      <c r="B598" s="294" t="s">
        <v>1594</v>
      </c>
      <c r="C598" s="295"/>
      <c r="D598" s="341">
        <v>1</v>
      </c>
      <c r="E598" s="297" t="s">
        <v>929</v>
      </c>
      <c r="F598" s="298"/>
      <c r="G598" s="299"/>
      <c r="H598" s="299">
        <f t="shared" si="92"/>
        <v>0</v>
      </c>
      <c r="I598" s="298">
        <f t="shared" si="93"/>
        <v>0</v>
      </c>
      <c r="J598" s="298"/>
      <c r="K598" s="275"/>
      <c r="L598" s="275"/>
      <c r="M598" s="275"/>
      <c r="N598" s="275"/>
      <c r="O598" s="275"/>
      <c r="P598" s="275"/>
      <c r="Q598" s="275"/>
      <c r="R598" s="275"/>
      <c r="S598" s="275"/>
      <c r="T598" s="275"/>
      <c r="U598" s="275"/>
      <c r="V598" s="275"/>
      <c r="W598" s="275"/>
      <c r="X598" s="275"/>
      <c r="Y598" s="275"/>
      <c r="Z598" s="275"/>
    </row>
    <row r="599" spans="1:26" ht="18" customHeight="1" outlineLevel="1">
      <c r="A599" s="340"/>
      <c r="B599" s="294" t="s">
        <v>1595</v>
      </c>
      <c r="C599" s="295"/>
      <c r="D599" s="341">
        <v>1</v>
      </c>
      <c r="E599" s="297" t="s">
        <v>929</v>
      </c>
      <c r="F599" s="298"/>
      <c r="G599" s="299"/>
      <c r="H599" s="299">
        <f t="shared" si="92"/>
        <v>0</v>
      </c>
      <c r="I599" s="298">
        <f t="shared" si="93"/>
        <v>0</v>
      </c>
      <c r="J599" s="298"/>
      <c r="K599" s="275"/>
      <c r="L599" s="275"/>
      <c r="M599" s="275"/>
      <c r="N599" s="275"/>
      <c r="O599" s="275"/>
      <c r="P599" s="275"/>
      <c r="Q599" s="275"/>
      <c r="R599" s="275"/>
      <c r="S599" s="275"/>
      <c r="T599" s="275"/>
      <c r="U599" s="275"/>
      <c r="V599" s="275"/>
      <c r="W599" s="275"/>
      <c r="X599" s="275"/>
      <c r="Y599" s="275"/>
      <c r="Z599" s="275"/>
    </row>
    <row r="600" spans="1:26" ht="18" customHeight="1" outlineLevel="1">
      <c r="A600" s="340"/>
      <c r="B600" s="294" t="s">
        <v>1596</v>
      </c>
      <c r="C600" s="295"/>
      <c r="D600" s="341">
        <v>1</v>
      </c>
      <c r="E600" s="297" t="s">
        <v>929</v>
      </c>
      <c r="F600" s="298"/>
      <c r="G600" s="299"/>
      <c r="H600" s="299">
        <f t="shared" si="92"/>
        <v>0</v>
      </c>
      <c r="I600" s="298">
        <f t="shared" si="93"/>
        <v>0</v>
      </c>
      <c r="J600" s="298"/>
      <c r="K600" s="275"/>
      <c r="L600" s="275"/>
      <c r="M600" s="275"/>
      <c r="N600" s="275"/>
      <c r="O600" s="275"/>
      <c r="P600" s="275"/>
      <c r="Q600" s="275"/>
      <c r="R600" s="275"/>
      <c r="S600" s="275"/>
      <c r="T600" s="275"/>
      <c r="U600" s="275"/>
      <c r="V600" s="275"/>
      <c r="W600" s="275"/>
      <c r="X600" s="275"/>
      <c r="Y600" s="275"/>
      <c r="Z600" s="275"/>
    </row>
    <row r="601" spans="1:26" ht="18" customHeight="1" outlineLevel="1">
      <c r="A601" s="340"/>
      <c r="B601" s="294" t="s">
        <v>1597</v>
      </c>
      <c r="C601" s="295"/>
      <c r="D601" s="341">
        <v>1</v>
      </c>
      <c r="E601" s="297" t="s">
        <v>929</v>
      </c>
      <c r="F601" s="298"/>
      <c r="G601" s="299"/>
      <c r="H601" s="299">
        <f t="shared" si="92"/>
        <v>0</v>
      </c>
      <c r="I601" s="298">
        <f t="shared" si="93"/>
        <v>0</v>
      </c>
      <c r="J601" s="298"/>
      <c r="K601" s="275"/>
      <c r="L601" s="275"/>
      <c r="M601" s="275"/>
      <c r="N601" s="275"/>
      <c r="O601" s="275"/>
      <c r="P601" s="275"/>
      <c r="Q601" s="275"/>
      <c r="R601" s="275"/>
      <c r="S601" s="275"/>
      <c r="T601" s="275"/>
      <c r="U601" s="275"/>
      <c r="V601" s="275"/>
      <c r="W601" s="275"/>
      <c r="X601" s="275"/>
      <c r="Y601" s="275"/>
      <c r="Z601" s="275"/>
    </row>
    <row r="602" spans="1:26" ht="18" customHeight="1" outlineLevel="1">
      <c r="A602" s="340"/>
      <c r="B602" s="294" t="s">
        <v>1598</v>
      </c>
      <c r="C602" s="295"/>
      <c r="D602" s="341">
        <v>1</v>
      </c>
      <c r="E602" s="297" t="s">
        <v>929</v>
      </c>
      <c r="F602" s="298"/>
      <c r="G602" s="299"/>
      <c r="H602" s="299">
        <f t="shared" si="92"/>
        <v>0</v>
      </c>
      <c r="I602" s="298">
        <f t="shared" si="93"/>
        <v>0</v>
      </c>
      <c r="J602" s="298"/>
      <c r="K602" s="275"/>
      <c r="L602" s="275"/>
      <c r="M602" s="275"/>
      <c r="N602" s="275"/>
      <c r="O602" s="275"/>
      <c r="P602" s="275"/>
      <c r="Q602" s="275"/>
      <c r="R602" s="275"/>
      <c r="S602" s="275"/>
      <c r="T602" s="275"/>
      <c r="U602" s="275"/>
      <c r="V602" s="275"/>
      <c r="W602" s="275"/>
      <c r="X602" s="275"/>
      <c r="Y602" s="275"/>
      <c r="Z602" s="275"/>
    </row>
    <row r="603" spans="1:26" ht="18" customHeight="1" outlineLevel="1">
      <c r="A603" s="340"/>
      <c r="B603" s="294" t="s">
        <v>1599</v>
      </c>
      <c r="C603" s="295"/>
      <c r="D603" s="341">
        <v>1</v>
      </c>
      <c r="E603" s="297" t="s">
        <v>929</v>
      </c>
      <c r="F603" s="298"/>
      <c r="G603" s="299"/>
      <c r="H603" s="299">
        <f t="shared" si="92"/>
        <v>0</v>
      </c>
      <c r="I603" s="298">
        <f t="shared" si="93"/>
        <v>0</v>
      </c>
      <c r="J603" s="298"/>
      <c r="K603" s="275"/>
      <c r="L603" s="275"/>
      <c r="M603" s="275"/>
      <c r="N603" s="275"/>
      <c r="O603" s="275"/>
      <c r="P603" s="275"/>
      <c r="Q603" s="275"/>
      <c r="R603" s="275"/>
      <c r="S603" s="275"/>
      <c r="T603" s="275"/>
      <c r="U603" s="275"/>
      <c r="V603" s="275"/>
      <c r="W603" s="275"/>
      <c r="X603" s="275"/>
      <c r="Y603" s="275"/>
      <c r="Z603" s="275"/>
    </row>
    <row r="604" spans="1:26" ht="18" customHeight="1" outlineLevel="1">
      <c r="A604" s="340"/>
      <c r="B604" s="294" t="s">
        <v>1600</v>
      </c>
      <c r="C604" s="295"/>
      <c r="D604" s="341">
        <v>1</v>
      </c>
      <c r="E604" s="297" t="s">
        <v>929</v>
      </c>
      <c r="F604" s="298"/>
      <c r="G604" s="299"/>
      <c r="H604" s="299">
        <f t="shared" si="92"/>
        <v>0</v>
      </c>
      <c r="I604" s="298">
        <f t="shared" si="93"/>
        <v>0</v>
      </c>
      <c r="J604" s="298"/>
      <c r="K604" s="275"/>
      <c r="L604" s="275"/>
      <c r="M604" s="275"/>
      <c r="N604" s="275"/>
      <c r="O604" s="275"/>
      <c r="P604" s="275"/>
      <c r="Q604" s="275"/>
      <c r="R604" s="275"/>
      <c r="S604" s="275"/>
      <c r="T604" s="275"/>
      <c r="U604" s="275"/>
      <c r="V604" s="275"/>
      <c r="W604" s="275"/>
      <c r="X604" s="275"/>
      <c r="Y604" s="275"/>
      <c r="Z604" s="275"/>
    </row>
    <row r="605" spans="1:26" ht="18" customHeight="1" outlineLevel="1">
      <c r="A605" s="340"/>
      <c r="B605" s="294" t="s">
        <v>1601</v>
      </c>
      <c r="C605" s="295"/>
      <c r="D605" s="341">
        <v>1</v>
      </c>
      <c r="E605" s="297" t="s">
        <v>929</v>
      </c>
      <c r="F605" s="298"/>
      <c r="G605" s="299"/>
      <c r="H605" s="299">
        <f t="shared" si="92"/>
        <v>0</v>
      </c>
      <c r="I605" s="298">
        <f t="shared" si="93"/>
        <v>0</v>
      </c>
      <c r="J605" s="298"/>
      <c r="K605" s="275"/>
      <c r="L605" s="275"/>
      <c r="M605" s="275"/>
      <c r="N605" s="275"/>
      <c r="O605" s="275"/>
      <c r="P605" s="275"/>
      <c r="Q605" s="275"/>
      <c r="R605" s="275"/>
      <c r="S605" s="275"/>
      <c r="T605" s="275"/>
      <c r="U605" s="275"/>
      <c r="V605" s="275"/>
      <c r="W605" s="275"/>
      <c r="X605" s="275"/>
      <c r="Y605" s="275"/>
      <c r="Z605" s="275"/>
    </row>
    <row r="606" spans="1:26" ht="18" customHeight="1" outlineLevel="1">
      <c r="A606" s="340"/>
      <c r="B606" s="294" t="s">
        <v>1602</v>
      </c>
      <c r="C606" s="295"/>
      <c r="D606" s="341">
        <v>1</v>
      </c>
      <c r="E606" s="297" t="s">
        <v>929</v>
      </c>
      <c r="F606" s="298"/>
      <c r="G606" s="299"/>
      <c r="H606" s="299">
        <f t="shared" si="92"/>
        <v>0</v>
      </c>
      <c r="I606" s="298">
        <f t="shared" si="93"/>
        <v>0</v>
      </c>
      <c r="J606" s="298"/>
      <c r="K606" s="275"/>
      <c r="L606" s="275"/>
      <c r="M606" s="275"/>
      <c r="N606" s="275"/>
      <c r="O606" s="275"/>
      <c r="P606" s="275"/>
      <c r="Q606" s="275"/>
      <c r="R606" s="275"/>
      <c r="S606" s="275"/>
      <c r="T606" s="275"/>
      <c r="U606" s="275"/>
      <c r="V606" s="275"/>
      <c r="W606" s="275"/>
      <c r="X606" s="275"/>
      <c r="Y606" s="275"/>
      <c r="Z606" s="275"/>
    </row>
    <row r="607" spans="1:26" ht="18" customHeight="1" outlineLevel="1">
      <c r="A607" s="340"/>
      <c r="B607" s="294" t="s">
        <v>1603</v>
      </c>
      <c r="C607" s="295"/>
      <c r="D607" s="341">
        <v>1</v>
      </c>
      <c r="E607" s="297" t="s">
        <v>929</v>
      </c>
      <c r="F607" s="298"/>
      <c r="G607" s="299"/>
      <c r="H607" s="299">
        <f t="shared" si="92"/>
        <v>0</v>
      </c>
      <c r="I607" s="298">
        <f t="shared" si="93"/>
        <v>0</v>
      </c>
      <c r="J607" s="298"/>
      <c r="K607" s="275"/>
      <c r="L607" s="275"/>
      <c r="M607" s="275"/>
      <c r="N607" s="275"/>
      <c r="O607" s="275"/>
      <c r="P607" s="275"/>
      <c r="Q607" s="275"/>
      <c r="R607" s="275"/>
      <c r="S607" s="275"/>
      <c r="T607" s="275"/>
      <c r="U607" s="275"/>
      <c r="V607" s="275"/>
      <c r="W607" s="275"/>
      <c r="X607" s="275"/>
      <c r="Y607" s="275"/>
      <c r="Z607" s="275"/>
    </row>
    <row r="608" spans="1:26" ht="18" customHeight="1" outlineLevel="1">
      <c r="A608" s="340"/>
      <c r="B608" s="294" t="s">
        <v>1604</v>
      </c>
      <c r="C608" s="295"/>
      <c r="D608" s="341">
        <v>1</v>
      </c>
      <c r="E608" s="297" t="s">
        <v>929</v>
      </c>
      <c r="F608" s="298"/>
      <c r="G608" s="299"/>
      <c r="H608" s="299">
        <f t="shared" si="92"/>
        <v>0</v>
      </c>
      <c r="I608" s="298">
        <f t="shared" si="93"/>
        <v>0</v>
      </c>
      <c r="J608" s="298"/>
      <c r="K608" s="275"/>
      <c r="L608" s="275"/>
      <c r="M608" s="275"/>
      <c r="N608" s="275"/>
      <c r="O608" s="275"/>
      <c r="P608" s="275"/>
      <c r="Q608" s="275"/>
      <c r="R608" s="275"/>
      <c r="S608" s="275"/>
      <c r="T608" s="275"/>
      <c r="U608" s="275"/>
      <c r="V608" s="275"/>
      <c r="W608" s="275"/>
      <c r="X608" s="275"/>
      <c r="Y608" s="275"/>
      <c r="Z608" s="275"/>
    </row>
    <row r="609" spans="1:26" ht="18" customHeight="1" outlineLevel="1">
      <c r="A609" s="340"/>
      <c r="B609" s="294" t="s">
        <v>1605</v>
      </c>
      <c r="C609" s="295"/>
      <c r="D609" s="341">
        <v>1</v>
      </c>
      <c r="E609" s="297" t="s">
        <v>929</v>
      </c>
      <c r="F609" s="298"/>
      <c r="G609" s="299"/>
      <c r="H609" s="299">
        <f t="shared" si="92"/>
        <v>0</v>
      </c>
      <c r="I609" s="298">
        <f t="shared" si="93"/>
        <v>0</v>
      </c>
      <c r="J609" s="298"/>
      <c r="K609" s="275"/>
      <c r="L609" s="275"/>
      <c r="M609" s="275"/>
      <c r="N609" s="275"/>
      <c r="O609" s="275"/>
      <c r="P609" s="275"/>
      <c r="Q609" s="275"/>
      <c r="R609" s="275"/>
      <c r="S609" s="275"/>
      <c r="T609" s="275"/>
      <c r="U609" s="275"/>
      <c r="V609" s="275"/>
      <c r="W609" s="275"/>
      <c r="X609" s="275"/>
      <c r="Y609" s="275"/>
      <c r="Z609" s="275"/>
    </row>
    <row r="610" spans="1:26" ht="18" customHeight="1" outlineLevel="1">
      <c r="A610" s="333"/>
      <c r="B610" s="310" t="s">
        <v>1606</v>
      </c>
      <c r="C610" s="342"/>
      <c r="D610" s="343"/>
      <c r="E610" s="344"/>
      <c r="F610" s="316"/>
      <c r="G610" s="299"/>
      <c r="H610" s="317"/>
      <c r="I610" s="316"/>
      <c r="J610" s="316"/>
      <c r="K610" s="275"/>
      <c r="L610" s="275"/>
      <c r="M610" s="275"/>
      <c r="N610" s="275"/>
      <c r="O610" s="275"/>
      <c r="P610" s="275"/>
      <c r="Q610" s="275"/>
      <c r="R610" s="275"/>
      <c r="S610" s="275"/>
      <c r="T610" s="275"/>
      <c r="U610" s="275"/>
      <c r="V610" s="275"/>
      <c r="W610" s="275"/>
      <c r="X610" s="275"/>
      <c r="Y610" s="275"/>
      <c r="Z610" s="275"/>
    </row>
    <row r="611" spans="1:26" ht="18" customHeight="1" outlineLevel="1">
      <c r="A611" s="340"/>
      <c r="B611" s="294" t="s">
        <v>1593</v>
      </c>
      <c r="C611" s="295"/>
      <c r="D611" s="341">
        <v>1</v>
      </c>
      <c r="E611" s="297" t="s">
        <v>929</v>
      </c>
      <c r="F611" s="298"/>
      <c r="G611" s="299"/>
      <c r="H611" s="299">
        <f t="shared" ref="H611:H623" si="94">F611+G611</f>
        <v>0</v>
      </c>
      <c r="I611" s="298">
        <f t="shared" ref="I611:I623" si="95">H611*D611</f>
        <v>0</v>
      </c>
      <c r="J611" s="298"/>
      <c r="K611" s="275"/>
      <c r="L611" s="275"/>
      <c r="M611" s="275"/>
      <c r="N611" s="275"/>
      <c r="O611" s="275"/>
      <c r="P611" s="275"/>
      <c r="Q611" s="275"/>
      <c r="R611" s="275"/>
      <c r="S611" s="275"/>
      <c r="T611" s="275"/>
      <c r="U611" s="275"/>
      <c r="V611" s="275"/>
      <c r="W611" s="275"/>
      <c r="X611" s="275"/>
      <c r="Y611" s="275"/>
      <c r="Z611" s="275"/>
    </row>
    <row r="612" spans="1:26" ht="18" customHeight="1" outlineLevel="1">
      <c r="A612" s="340"/>
      <c r="B612" s="294" t="s">
        <v>1594</v>
      </c>
      <c r="C612" s="295"/>
      <c r="D612" s="341">
        <v>1</v>
      </c>
      <c r="E612" s="297" t="s">
        <v>929</v>
      </c>
      <c r="F612" s="298"/>
      <c r="G612" s="299"/>
      <c r="H612" s="299">
        <f t="shared" si="94"/>
        <v>0</v>
      </c>
      <c r="I612" s="298">
        <f t="shared" si="95"/>
        <v>0</v>
      </c>
      <c r="J612" s="298"/>
      <c r="K612" s="275"/>
      <c r="L612" s="275"/>
      <c r="M612" s="275"/>
      <c r="N612" s="275"/>
      <c r="O612" s="275"/>
      <c r="P612" s="275"/>
      <c r="Q612" s="275"/>
      <c r="R612" s="275"/>
      <c r="S612" s="275"/>
      <c r="T612" s="275"/>
      <c r="U612" s="275"/>
      <c r="V612" s="275"/>
      <c r="W612" s="275"/>
      <c r="X612" s="275"/>
      <c r="Y612" s="275"/>
      <c r="Z612" s="275"/>
    </row>
    <row r="613" spans="1:26" ht="18" customHeight="1" outlineLevel="1">
      <c r="A613" s="340"/>
      <c r="B613" s="294" t="s">
        <v>1595</v>
      </c>
      <c r="C613" s="295"/>
      <c r="D613" s="341">
        <v>1</v>
      </c>
      <c r="E613" s="297" t="s">
        <v>929</v>
      </c>
      <c r="F613" s="298"/>
      <c r="G613" s="299"/>
      <c r="H613" s="299">
        <f t="shared" si="94"/>
        <v>0</v>
      </c>
      <c r="I613" s="298">
        <f t="shared" si="95"/>
        <v>0</v>
      </c>
      <c r="J613" s="298"/>
      <c r="K613" s="275"/>
      <c r="L613" s="275"/>
      <c r="M613" s="275"/>
      <c r="N613" s="275"/>
      <c r="O613" s="275"/>
      <c r="P613" s="275"/>
      <c r="Q613" s="275"/>
      <c r="R613" s="275"/>
      <c r="S613" s="275"/>
      <c r="T613" s="275"/>
      <c r="U613" s="275"/>
      <c r="V613" s="275"/>
      <c r="W613" s="275"/>
      <c r="X613" s="275"/>
      <c r="Y613" s="275"/>
      <c r="Z613" s="275"/>
    </row>
    <row r="614" spans="1:26" ht="18" customHeight="1" outlineLevel="1">
      <c r="A614" s="340"/>
      <c r="B614" s="294" t="s">
        <v>1596</v>
      </c>
      <c r="C614" s="295"/>
      <c r="D614" s="341">
        <v>1</v>
      </c>
      <c r="E614" s="297" t="s">
        <v>929</v>
      </c>
      <c r="F614" s="298"/>
      <c r="G614" s="299"/>
      <c r="H614" s="299">
        <f t="shared" si="94"/>
        <v>0</v>
      </c>
      <c r="I614" s="298">
        <f t="shared" si="95"/>
        <v>0</v>
      </c>
      <c r="J614" s="298"/>
      <c r="K614" s="275"/>
      <c r="L614" s="275"/>
      <c r="M614" s="275"/>
      <c r="N614" s="275"/>
      <c r="O614" s="275"/>
      <c r="P614" s="275"/>
      <c r="Q614" s="275"/>
      <c r="R614" s="275"/>
      <c r="S614" s="275"/>
      <c r="T614" s="275"/>
      <c r="U614" s="275"/>
      <c r="V614" s="275"/>
      <c r="W614" s="275"/>
      <c r="X614" s="275"/>
      <c r="Y614" s="275"/>
      <c r="Z614" s="275"/>
    </row>
    <row r="615" spans="1:26" ht="18" customHeight="1" outlineLevel="1">
      <c r="A615" s="340"/>
      <c r="B615" s="294" t="s">
        <v>1597</v>
      </c>
      <c r="C615" s="295"/>
      <c r="D615" s="341">
        <v>1</v>
      </c>
      <c r="E615" s="297" t="s">
        <v>929</v>
      </c>
      <c r="F615" s="298"/>
      <c r="G615" s="299"/>
      <c r="H615" s="299">
        <f t="shared" si="94"/>
        <v>0</v>
      </c>
      <c r="I615" s="298">
        <f t="shared" si="95"/>
        <v>0</v>
      </c>
      <c r="J615" s="298"/>
      <c r="K615" s="275"/>
      <c r="L615" s="275"/>
      <c r="M615" s="275"/>
      <c r="N615" s="275"/>
      <c r="O615" s="275"/>
      <c r="P615" s="275"/>
      <c r="Q615" s="275"/>
      <c r="R615" s="275"/>
      <c r="S615" s="275"/>
      <c r="T615" s="275"/>
      <c r="U615" s="275"/>
      <c r="V615" s="275"/>
      <c r="W615" s="275"/>
      <c r="X615" s="275"/>
      <c r="Y615" s="275"/>
      <c r="Z615" s="275"/>
    </row>
    <row r="616" spans="1:26" ht="18" customHeight="1" outlineLevel="1">
      <c r="A616" s="340"/>
      <c r="B616" s="294" t="s">
        <v>1598</v>
      </c>
      <c r="C616" s="295"/>
      <c r="D616" s="341">
        <v>1</v>
      </c>
      <c r="E616" s="297" t="s">
        <v>929</v>
      </c>
      <c r="F616" s="298"/>
      <c r="G616" s="299"/>
      <c r="H616" s="299">
        <f t="shared" si="94"/>
        <v>0</v>
      </c>
      <c r="I616" s="298">
        <f t="shared" si="95"/>
        <v>0</v>
      </c>
      <c r="J616" s="298"/>
      <c r="K616" s="275"/>
      <c r="L616" s="275"/>
      <c r="M616" s="275"/>
      <c r="N616" s="275"/>
      <c r="O616" s="275"/>
      <c r="P616" s="275"/>
      <c r="Q616" s="275"/>
      <c r="R616" s="275"/>
      <c r="S616" s="275"/>
      <c r="T616" s="275"/>
      <c r="U616" s="275"/>
      <c r="V616" s="275"/>
      <c r="W616" s="275"/>
      <c r="X616" s="275"/>
      <c r="Y616" s="275"/>
      <c r="Z616" s="275"/>
    </row>
    <row r="617" spans="1:26" ht="18" customHeight="1" outlineLevel="1">
      <c r="A617" s="340"/>
      <c r="B617" s="294" t="s">
        <v>1599</v>
      </c>
      <c r="C617" s="295"/>
      <c r="D617" s="341">
        <v>1</v>
      </c>
      <c r="E617" s="297" t="s">
        <v>929</v>
      </c>
      <c r="F617" s="298"/>
      <c r="G617" s="299"/>
      <c r="H617" s="299">
        <f t="shared" si="94"/>
        <v>0</v>
      </c>
      <c r="I617" s="298">
        <f t="shared" si="95"/>
        <v>0</v>
      </c>
      <c r="J617" s="298"/>
      <c r="K617" s="275"/>
      <c r="L617" s="275"/>
      <c r="M617" s="275"/>
      <c r="N617" s="275"/>
      <c r="O617" s="275"/>
      <c r="P617" s="275"/>
      <c r="Q617" s="275"/>
      <c r="R617" s="275"/>
      <c r="S617" s="275"/>
      <c r="T617" s="275"/>
      <c r="U617" s="275"/>
      <c r="V617" s="275"/>
      <c r="W617" s="275"/>
      <c r="X617" s="275"/>
      <c r="Y617" s="275"/>
      <c r="Z617" s="275"/>
    </row>
    <row r="618" spans="1:26" ht="18" customHeight="1" outlineLevel="1">
      <c r="A618" s="340"/>
      <c r="B618" s="294" t="s">
        <v>1600</v>
      </c>
      <c r="C618" s="295"/>
      <c r="D618" s="341">
        <v>1</v>
      </c>
      <c r="E618" s="297" t="s">
        <v>929</v>
      </c>
      <c r="F618" s="298"/>
      <c r="G618" s="299"/>
      <c r="H618" s="299">
        <f t="shared" si="94"/>
        <v>0</v>
      </c>
      <c r="I618" s="298">
        <f t="shared" si="95"/>
        <v>0</v>
      </c>
      <c r="J618" s="298"/>
      <c r="K618" s="275"/>
      <c r="L618" s="275"/>
      <c r="M618" s="275"/>
      <c r="N618" s="275"/>
      <c r="O618" s="275"/>
      <c r="P618" s="275"/>
      <c r="Q618" s="275"/>
      <c r="R618" s="275"/>
      <c r="S618" s="275"/>
      <c r="T618" s="275"/>
      <c r="U618" s="275"/>
      <c r="V618" s="275"/>
      <c r="W618" s="275"/>
      <c r="X618" s="275"/>
      <c r="Y618" s="275"/>
      <c r="Z618" s="275"/>
    </row>
    <row r="619" spans="1:26" ht="18" customHeight="1" outlineLevel="1">
      <c r="A619" s="340"/>
      <c r="B619" s="294" t="s">
        <v>1601</v>
      </c>
      <c r="C619" s="295"/>
      <c r="D619" s="341">
        <v>1</v>
      </c>
      <c r="E619" s="297" t="s">
        <v>929</v>
      </c>
      <c r="F619" s="298"/>
      <c r="G619" s="299"/>
      <c r="H619" s="299">
        <f t="shared" si="94"/>
        <v>0</v>
      </c>
      <c r="I619" s="298">
        <f t="shared" si="95"/>
        <v>0</v>
      </c>
      <c r="J619" s="298"/>
      <c r="K619" s="275"/>
      <c r="L619" s="275"/>
      <c r="M619" s="275"/>
      <c r="N619" s="275"/>
      <c r="O619" s="275"/>
      <c r="P619" s="275"/>
      <c r="Q619" s="275"/>
      <c r="R619" s="275"/>
      <c r="S619" s="275"/>
      <c r="T619" s="275"/>
      <c r="U619" s="275"/>
      <c r="V619" s="275"/>
      <c r="W619" s="275"/>
      <c r="X619" s="275"/>
      <c r="Y619" s="275"/>
      <c r="Z619" s="275"/>
    </row>
    <row r="620" spans="1:26" ht="18" customHeight="1" outlineLevel="1">
      <c r="A620" s="340"/>
      <c r="B620" s="294" t="s">
        <v>1602</v>
      </c>
      <c r="C620" s="295"/>
      <c r="D620" s="341">
        <v>1</v>
      </c>
      <c r="E620" s="297" t="s">
        <v>929</v>
      </c>
      <c r="F620" s="298"/>
      <c r="G620" s="299"/>
      <c r="H620" s="299">
        <f t="shared" si="94"/>
        <v>0</v>
      </c>
      <c r="I620" s="298">
        <f t="shared" si="95"/>
        <v>0</v>
      </c>
      <c r="J620" s="298"/>
      <c r="K620" s="275"/>
      <c r="L620" s="275"/>
      <c r="M620" s="275"/>
      <c r="N620" s="275"/>
      <c r="O620" s="275"/>
      <c r="P620" s="275"/>
      <c r="Q620" s="275"/>
      <c r="R620" s="275"/>
      <c r="S620" s="275"/>
      <c r="T620" s="275"/>
      <c r="U620" s="275"/>
      <c r="V620" s="275"/>
      <c r="W620" s="275"/>
      <c r="X620" s="275"/>
      <c r="Y620" s="275"/>
      <c r="Z620" s="275"/>
    </row>
    <row r="621" spans="1:26" ht="18" customHeight="1" outlineLevel="1">
      <c r="A621" s="340"/>
      <c r="B621" s="294" t="s">
        <v>1603</v>
      </c>
      <c r="C621" s="295"/>
      <c r="D621" s="341">
        <v>1</v>
      </c>
      <c r="E621" s="297" t="s">
        <v>929</v>
      </c>
      <c r="F621" s="298"/>
      <c r="G621" s="299"/>
      <c r="H621" s="299">
        <f t="shared" si="94"/>
        <v>0</v>
      </c>
      <c r="I621" s="298">
        <f t="shared" si="95"/>
        <v>0</v>
      </c>
      <c r="J621" s="298"/>
      <c r="K621" s="275"/>
      <c r="L621" s="275"/>
      <c r="M621" s="275"/>
      <c r="N621" s="275"/>
      <c r="O621" s="275"/>
      <c r="P621" s="275"/>
      <c r="Q621" s="275"/>
      <c r="R621" s="275"/>
      <c r="S621" s="275"/>
      <c r="T621" s="275"/>
      <c r="U621" s="275"/>
      <c r="V621" s="275"/>
      <c r="W621" s="275"/>
      <c r="X621" s="275"/>
      <c r="Y621" s="275"/>
      <c r="Z621" s="275"/>
    </row>
    <row r="622" spans="1:26" ht="18" customHeight="1" outlineLevel="1">
      <c r="A622" s="340"/>
      <c r="B622" s="294" t="s">
        <v>1604</v>
      </c>
      <c r="C622" s="295"/>
      <c r="D622" s="341">
        <v>1</v>
      </c>
      <c r="E622" s="297" t="s">
        <v>929</v>
      </c>
      <c r="F622" s="298"/>
      <c r="G622" s="299"/>
      <c r="H622" s="299">
        <f t="shared" si="94"/>
        <v>0</v>
      </c>
      <c r="I622" s="298">
        <f t="shared" si="95"/>
        <v>0</v>
      </c>
      <c r="J622" s="298"/>
      <c r="K622" s="275"/>
      <c r="L622" s="275"/>
      <c r="M622" s="275"/>
      <c r="N622" s="275"/>
      <c r="O622" s="275"/>
      <c r="P622" s="275"/>
      <c r="Q622" s="275"/>
      <c r="R622" s="275"/>
      <c r="S622" s="275"/>
      <c r="T622" s="275"/>
      <c r="U622" s="275"/>
      <c r="V622" s="275"/>
      <c r="W622" s="275"/>
      <c r="X622" s="275"/>
      <c r="Y622" s="275"/>
      <c r="Z622" s="275"/>
    </row>
    <row r="623" spans="1:26" ht="18" customHeight="1" outlineLevel="1">
      <c r="A623" s="340"/>
      <c r="B623" s="294" t="s">
        <v>1605</v>
      </c>
      <c r="C623" s="295"/>
      <c r="D623" s="341">
        <v>1</v>
      </c>
      <c r="E623" s="297" t="s">
        <v>929</v>
      </c>
      <c r="F623" s="298"/>
      <c r="G623" s="299"/>
      <c r="H623" s="299">
        <f t="shared" si="94"/>
        <v>0</v>
      </c>
      <c r="I623" s="298">
        <f t="shared" si="95"/>
        <v>0</v>
      </c>
      <c r="J623" s="298"/>
      <c r="K623" s="275"/>
      <c r="L623" s="275"/>
      <c r="M623" s="275"/>
      <c r="N623" s="275"/>
      <c r="O623" s="275"/>
      <c r="P623" s="275"/>
      <c r="Q623" s="275"/>
      <c r="R623" s="275"/>
      <c r="S623" s="275"/>
      <c r="T623" s="275"/>
      <c r="U623" s="275"/>
      <c r="V623" s="275"/>
      <c r="W623" s="275"/>
      <c r="X623" s="275"/>
      <c r="Y623" s="275"/>
      <c r="Z623" s="275"/>
    </row>
    <row r="624" spans="1:26" ht="18" customHeight="1" outlineLevel="1">
      <c r="A624" s="333"/>
      <c r="B624" s="310" t="s">
        <v>1607</v>
      </c>
      <c r="C624" s="342"/>
      <c r="D624" s="343"/>
      <c r="E624" s="344"/>
      <c r="F624" s="316"/>
      <c r="G624" s="299"/>
      <c r="H624" s="317"/>
      <c r="I624" s="316"/>
      <c r="J624" s="316"/>
      <c r="K624" s="275"/>
      <c r="L624" s="275"/>
      <c r="M624" s="275"/>
      <c r="N624" s="275"/>
      <c r="O624" s="275"/>
      <c r="P624" s="275"/>
      <c r="Q624" s="275"/>
      <c r="R624" s="275"/>
      <c r="S624" s="275"/>
      <c r="T624" s="275"/>
      <c r="U624" s="275"/>
      <c r="V624" s="275"/>
      <c r="W624" s="275"/>
      <c r="X624" s="275"/>
      <c r="Y624" s="275"/>
      <c r="Z624" s="275"/>
    </row>
    <row r="625" spans="1:26" ht="18" customHeight="1" outlineLevel="1">
      <c r="A625" s="340"/>
      <c r="B625" s="294" t="s">
        <v>1593</v>
      </c>
      <c r="C625" s="295"/>
      <c r="D625" s="341">
        <v>1</v>
      </c>
      <c r="E625" s="297" t="s">
        <v>929</v>
      </c>
      <c r="F625" s="298"/>
      <c r="G625" s="299"/>
      <c r="H625" s="299">
        <f t="shared" ref="H625:H637" si="96">F625+G625</f>
        <v>0</v>
      </c>
      <c r="I625" s="298">
        <f t="shared" ref="I625:I637" si="97">H625*D625</f>
        <v>0</v>
      </c>
      <c r="J625" s="298"/>
      <c r="K625" s="275"/>
      <c r="L625" s="275"/>
      <c r="M625" s="275"/>
      <c r="N625" s="275"/>
      <c r="O625" s="275"/>
      <c r="P625" s="275"/>
      <c r="Q625" s="275"/>
      <c r="R625" s="275"/>
      <c r="S625" s="275"/>
      <c r="T625" s="275"/>
      <c r="U625" s="275"/>
      <c r="V625" s="275"/>
      <c r="W625" s="275"/>
      <c r="X625" s="275"/>
      <c r="Y625" s="275"/>
      <c r="Z625" s="275"/>
    </row>
    <row r="626" spans="1:26" ht="18" customHeight="1" outlineLevel="1">
      <c r="A626" s="340"/>
      <c r="B626" s="294" t="s">
        <v>1594</v>
      </c>
      <c r="C626" s="295"/>
      <c r="D626" s="341">
        <v>1</v>
      </c>
      <c r="E626" s="297" t="s">
        <v>929</v>
      </c>
      <c r="F626" s="298"/>
      <c r="G626" s="299"/>
      <c r="H626" s="299">
        <f t="shared" si="96"/>
        <v>0</v>
      </c>
      <c r="I626" s="298">
        <f t="shared" si="97"/>
        <v>0</v>
      </c>
      <c r="J626" s="298"/>
      <c r="K626" s="275"/>
      <c r="L626" s="275"/>
      <c r="M626" s="275"/>
      <c r="N626" s="275"/>
      <c r="O626" s="275"/>
      <c r="P626" s="275"/>
      <c r="Q626" s="275"/>
      <c r="R626" s="275"/>
      <c r="S626" s="275"/>
      <c r="T626" s="275"/>
      <c r="U626" s="275"/>
      <c r="V626" s="275"/>
      <c r="W626" s="275"/>
      <c r="X626" s="275"/>
      <c r="Y626" s="275"/>
      <c r="Z626" s="275"/>
    </row>
    <row r="627" spans="1:26" ht="18" customHeight="1" outlineLevel="1">
      <c r="A627" s="340"/>
      <c r="B627" s="294" t="s">
        <v>1595</v>
      </c>
      <c r="C627" s="295"/>
      <c r="D627" s="341">
        <v>1</v>
      </c>
      <c r="E627" s="297" t="s">
        <v>929</v>
      </c>
      <c r="F627" s="298"/>
      <c r="G627" s="299"/>
      <c r="H627" s="299">
        <f t="shared" si="96"/>
        <v>0</v>
      </c>
      <c r="I627" s="298">
        <f t="shared" si="97"/>
        <v>0</v>
      </c>
      <c r="J627" s="298"/>
      <c r="K627" s="275"/>
      <c r="L627" s="275"/>
      <c r="M627" s="275"/>
      <c r="N627" s="275"/>
      <c r="O627" s="275"/>
      <c r="P627" s="275"/>
      <c r="Q627" s="275"/>
      <c r="R627" s="275"/>
      <c r="S627" s="275"/>
      <c r="T627" s="275"/>
      <c r="U627" s="275"/>
      <c r="V627" s="275"/>
      <c r="W627" s="275"/>
      <c r="X627" s="275"/>
      <c r="Y627" s="275"/>
      <c r="Z627" s="275"/>
    </row>
    <row r="628" spans="1:26" ht="18" customHeight="1" outlineLevel="1">
      <c r="A628" s="340"/>
      <c r="B628" s="294" t="s">
        <v>1596</v>
      </c>
      <c r="C628" s="295"/>
      <c r="D628" s="341">
        <v>1</v>
      </c>
      <c r="E628" s="297" t="s">
        <v>929</v>
      </c>
      <c r="F628" s="298"/>
      <c r="G628" s="299"/>
      <c r="H628" s="299">
        <f t="shared" si="96"/>
        <v>0</v>
      </c>
      <c r="I628" s="298">
        <f t="shared" si="97"/>
        <v>0</v>
      </c>
      <c r="J628" s="298"/>
      <c r="K628" s="275"/>
      <c r="L628" s="275"/>
      <c r="M628" s="275"/>
      <c r="N628" s="275"/>
      <c r="O628" s="275"/>
      <c r="P628" s="275"/>
      <c r="Q628" s="275"/>
      <c r="R628" s="275"/>
      <c r="S628" s="275"/>
      <c r="T628" s="275"/>
      <c r="U628" s="275"/>
      <c r="V628" s="275"/>
      <c r="W628" s="275"/>
      <c r="X628" s="275"/>
      <c r="Y628" s="275"/>
      <c r="Z628" s="275"/>
    </row>
    <row r="629" spans="1:26" ht="18" customHeight="1" outlineLevel="1">
      <c r="A629" s="340"/>
      <c r="B629" s="294" t="s">
        <v>1597</v>
      </c>
      <c r="C629" s="295"/>
      <c r="D629" s="341">
        <v>1</v>
      </c>
      <c r="E629" s="297" t="s">
        <v>929</v>
      </c>
      <c r="F629" s="298"/>
      <c r="G629" s="299"/>
      <c r="H629" s="299">
        <f t="shared" si="96"/>
        <v>0</v>
      </c>
      <c r="I629" s="298">
        <f t="shared" si="97"/>
        <v>0</v>
      </c>
      <c r="J629" s="298"/>
      <c r="K629" s="275"/>
      <c r="L629" s="275"/>
      <c r="M629" s="275"/>
      <c r="N629" s="275"/>
      <c r="O629" s="275"/>
      <c r="P629" s="275"/>
      <c r="Q629" s="275"/>
      <c r="R629" s="275"/>
      <c r="S629" s="275"/>
      <c r="T629" s="275"/>
      <c r="U629" s="275"/>
      <c r="V629" s="275"/>
      <c r="W629" s="275"/>
      <c r="X629" s="275"/>
      <c r="Y629" s="275"/>
      <c r="Z629" s="275"/>
    </row>
    <row r="630" spans="1:26" ht="18" customHeight="1" outlineLevel="1">
      <c r="A630" s="340"/>
      <c r="B630" s="294" t="s">
        <v>1598</v>
      </c>
      <c r="C630" s="295"/>
      <c r="D630" s="341">
        <v>1</v>
      </c>
      <c r="E630" s="297" t="s">
        <v>929</v>
      </c>
      <c r="F630" s="298"/>
      <c r="G630" s="299"/>
      <c r="H630" s="299">
        <f t="shared" si="96"/>
        <v>0</v>
      </c>
      <c r="I630" s="298">
        <f t="shared" si="97"/>
        <v>0</v>
      </c>
      <c r="J630" s="298"/>
      <c r="K630" s="275"/>
      <c r="L630" s="275"/>
      <c r="M630" s="275"/>
      <c r="N630" s="275"/>
      <c r="O630" s="275"/>
      <c r="P630" s="275"/>
      <c r="Q630" s="275"/>
      <c r="R630" s="275"/>
      <c r="S630" s="275"/>
      <c r="T630" s="275"/>
      <c r="U630" s="275"/>
      <c r="V630" s="275"/>
      <c r="W630" s="275"/>
      <c r="X630" s="275"/>
      <c r="Y630" s="275"/>
      <c r="Z630" s="275"/>
    </row>
    <row r="631" spans="1:26" ht="18" customHeight="1" outlineLevel="1">
      <c r="A631" s="340"/>
      <c r="B631" s="294" t="s">
        <v>1599</v>
      </c>
      <c r="C631" s="295"/>
      <c r="D631" s="341">
        <v>1</v>
      </c>
      <c r="E631" s="297" t="s">
        <v>929</v>
      </c>
      <c r="F631" s="298"/>
      <c r="G631" s="299"/>
      <c r="H631" s="299">
        <f t="shared" si="96"/>
        <v>0</v>
      </c>
      <c r="I631" s="298">
        <f t="shared" si="97"/>
        <v>0</v>
      </c>
      <c r="J631" s="298"/>
      <c r="K631" s="275"/>
      <c r="L631" s="275"/>
      <c r="M631" s="275"/>
      <c r="N631" s="275"/>
      <c r="O631" s="275"/>
      <c r="P631" s="275"/>
      <c r="Q631" s="275"/>
      <c r="R631" s="275"/>
      <c r="S631" s="275"/>
      <c r="T631" s="275"/>
      <c r="U631" s="275"/>
      <c r="V631" s="275"/>
      <c r="W631" s="275"/>
      <c r="X631" s="275"/>
      <c r="Y631" s="275"/>
      <c r="Z631" s="275"/>
    </row>
    <row r="632" spans="1:26" ht="18" customHeight="1" outlineLevel="1">
      <c r="A632" s="340"/>
      <c r="B632" s="294" t="s">
        <v>1600</v>
      </c>
      <c r="C632" s="295"/>
      <c r="D632" s="341">
        <v>1</v>
      </c>
      <c r="E632" s="297" t="s">
        <v>929</v>
      </c>
      <c r="F632" s="298"/>
      <c r="G632" s="299"/>
      <c r="H632" s="299">
        <f t="shared" si="96"/>
        <v>0</v>
      </c>
      <c r="I632" s="298">
        <f t="shared" si="97"/>
        <v>0</v>
      </c>
      <c r="J632" s="298"/>
      <c r="K632" s="275"/>
      <c r="L632" s="275"/>
      <c r="M632" s="275"/>
      <c r="N632" s="275"/>
      <c r="O632" s="275"/>
      <c r="P632" s="275"/>
      <c r="Q632" s="275"/>
      <c r="R632" s="275"/>
      <c r="S632" s="275"/>
      <c r="T632" s="275"/>
      <c r="U632" s="275"/>
      <c r="V632" s="275"/>
      <c r="W632" s="275"/>
      <c r="X632" s="275"/>
      <c r="Y632" s="275"/>
      <c r="Z632" s="275"/>
    </row>
    <row r="633" spans="1:26" ht="18" customHeight="1" outlineLevel="1">
      <c r="A633" s="340"/>
      <c r="B633" s="294" t="s">
        <v>1601</v>
      </c>
      <c r="C633" s="295"/>
      <c r="D633" s="341">
        <v>1</v>
      </c>
      <c r="E633" s="297" t="s">
        <v>929</v>
      </c>
      <c r="F633" s="298"/>
      <c r="G633" s="299"/>
      <c r="H633" s="299">
        <f t="shared" si="96"/>
        <v>0</v>
      </c>
      <c r="I633" s="298">
        <f t="shared" si="97"/>
        <v>0</v>
      </c>
      <c r="J633" s="298"/>
      <c r="K633" s="275"/>
      <c r="L633" s="275"/>
      <c r="M633" s="275"/>
      <c r="N633" s="275"/>
      <c r="O633" s="275"/>
      <c r="P633" s="275"/>
      <c r="Q633" s="275"/>
      <c r="R633" s="275"/>
      <c r="S633" s="275"/>
      <c r="T633" s="275"/>
      <c r="U633" s="275"/>
      <c r="V633" s="275"/>
      <c r="W633" s="275"/>
      <c r="X633" s="275"/>
      <c r="Y633" s="275"/>
      <c r="Z633" s="275"/>
    </row>
    <row r="634" spans="1:26" ht="18" customHeight="1" outlineLevel="1">
      <c r="A634" s="340"/>
      <c r="B634" s="294" t="s">
        <v>1602</v>
      </c>
      <c r="C634" s="295"/>
      <c r="D634" s="341">
        <v>1</v>
      </c>
      <c r="E634" s="297" t="s">
        <v>929</v>
      </c>
      <c r="F634" s="298"/>
      <c r="G634" s="299"/>
      <c r="H634" s="299">
        <f t="shared" si="96"/>
        <v>0</v>
      </c>
      <c r="I634" s="298">
        <f t="shared" si="97"/>
        <v>0</v>
      </c>
      <c r="J634" s="298"/>
      <c r="K634" s="275"/>
      <c r="L634" s="275"/>
      <c r="M634" s="275"/>
      <c r="N634" s="275"/>
      <c r="O634" s="275"/>
      <c r="P634" s="275"/>
      <c r="Q634" s="275"/>
      <c r="R634" s="275"/>
      <c r="S634" s="275"/>
      <c r="T634" s="275"/>
      <c r="U634" s="275"/>
      <c r="V634" s="275"/>
      <c r="W634" s="275"/>
      <c r="X634" s="275"/>
      <c r="Y634" s="275"/>
      <c r="Z634" s="275"/>
    </row>
    <row r="635" spans="1:26" ht="18" customHeight="1" outlineLevel="1">
      <c r="A635" s="340"/>
      <c r="B635" s="294" t="s">
        <v>1603</v>
      </c>
      <c r="C635" s="295"/>
      <c r="D635" s="341">
        <v>1</v>
      </c>
      <c r="E635" s="297" t="s">
        <v>929</v>
      </c>
      <c r="F635" s="298"/>
      <c r="G635" s="299"/>
      <c r="H635" s="299">
        <f t="shared" si="96"/>
        <v>0</v>
      </c>
      <c r="I635" s="298">
        <f t="shared" si="97"/>
        <v>0</v>
      </c>
      <c r="J635" s="298"/>
      <c r="K635" s="275"/>
      <c r="L635" s="275"/>
      <c r="M635" s="275"/>
      <c r="N635" s="275"/>
      <c r="O635" s="275"/>
      <c r="P635" s="275"/>
      <c r="Q635" s="275"/>
      <c r="R635" s="275"/>
      <c r="S635" s="275"/>
      <c r="T635" s="275"/>
      <c r="U635" s="275"/>
      <c r="V635" s="275"/>
      <c r="W635" s="275"/>
      <c r="X635" s="275"/>
      <c r="Y635" s="275"/>
      <c r="Z635" s="275"/>
    </row>
    <row r="636" spans="1:26" ht="18" customHeight="1" outlineLevel="1">
      <c r="A636" s="340"/>
      <c r="B636" s="294" t="s">
        <v>1604</v>
      </c>
      <c r="C636" s="295"/>
      <c r="D636" s="341">
        <v>1</v>
      </c>
      <c r="E636" s="297" t="s">
        <v>929</v>
      </c>
      <c r="F636" s="298"/>
      <c r="G636" s="299"/>
      <c r="H636" s="299">
        <f t="shared" si="96"/>
        <v>0</v>
      </c>
      <c r="I636" s="298">
        <f t="shared" si="97"/>
        <v>0</v>
      </c>
      <c r="J636" s="298"/>
      <c r="K636" s="275"/>
      <c r="L636" s="275"/>
      <c r="M636" s="275"/>
      <c r="N636" s="275"/>
      <c r="O636" s="275"/>
      <c r="P636" s="275"/>
      <c r="Q636" s="275"/>
      <c r="R636" s="275"/>
      <c r="S636" s="275"/>
      <c r="T636" s="275"/>
      <c r="U636" s="275"/>
      <c r="V636" s="275"/>
      <c r="W636" s="275"/>
      <c r="X636" s="275"/>
      <c r="Y636" s="275"/>
      <c r="Z636" s="275"/>
    </row>
    <row r="637" spans="1:26" ht="18" customHeight="1" outlineLevel="1">
      <c r="A637" s="340"/>
      <c r="B637" s="294" t="s">
        <v>1605</v>
      </c>
      <c r="C637" s="295"/>
      <c r="D637" s="341">
        <v>1</v>
      </c>
      <c r="E637" s="297" t="s">
        <v>929</v>
      </c>
      <c r="F637" s="298"/>
      <c r="G637" s="299"/>
      <c r="H637" s="299">
        <f t="shared" si="96"/>
        <v>0</v>
      </c>
      <c r="I637" s="298">
        <f t="shared" si="97"/>
        <v>0</v>
      </c>
      <c r="J637" s="298"/>
      <c r="K637" s="275"/>
      <c r="L637" s="275"/>
      <c r="M637" s="275"/>
      <c r="N637" s="275"/>
      <c r="O637" s="275"/>
      <c r="P637" s="275"/>
      <c r="Q637" s="275"/>
      <c r="R637" s="275"/>
      <c r="S637" s="275"/>
      <c r="T637" s="275"/>
      <c r="U637" s="275"/>
      <c r="V637" s="275"/>
      <c r="W637" s="275"/>
      <c r="X637" s="275"/>
      <c r="Y637" s="275"/>
      <c r="Z637" s="275"/>
    </row>
    <row r="638" spans="1:26" ht="18" customHeight="1" outlineLevel="1">
      <c r="A638" s="333"/>
      <c r="B638" s="310" t="s">
        <v>1608</v>
      </c>
      <c r="C638" s="342"/>
      <c r="D638" s="343"/>
      <c r="E638" s="344"/>
      <c r="F638" s="316"/>
      <c r="G638" s="299"/>
      <c r="H638" s="317"/>
      <c r="I638" s="316"/>
      <c r="J638" s="316"/>
      <c r="K638" s="275"/>
      <c r="L638" s="275"/>
      <c r="M638" s="275"/>
      <c r="N638" s="275"/>
      <c r="O638" s="275"/>
      <c r="P638" s="275"/>
      <c r="Q638" s="275"/>
      <c r="R638" s="275"/>
      <c r="S638" s="275"/>
      <c r="T638" s="275"/>
      <c r="U638" s="275"/>
      <c r="V638" s="275"/>
      <c r="W638" s="275"/>
      <c r="X638" s="275"/>
      <c r="Y638" s="275"/>
      <c r="Z638" s="275"/>
    </row>
    <row r="639" spans="1:26" ht="18" customHeight="1" outlineLevel="1">
      <c r="A639" s="340"/>
      <c r="B639" s="294" t="s">
        <v>1593</v>
      </c>
      <c r="C639" s="295"/>
      <c r="D639" s="341">
        <v>1</v>
      </c>
      <c r="E639" s="297" t="s">
        <v>929</v>
      </c>
      <c r="F639" s="298"/>
      <c r="G639" s="299"/>
      <c r="H639" s="299">
        <f t="shared" ref="H639:H651" si="98">F639+G639</f>
        <v>0</v>
      </c>
      <c r="I639" s="298">
        <f t="shared" ref="I639:I651" si="99">H639*D639</f>
        <v>0</v>
      </c>
      <c r="J639" s="298"/>
      <c r="K639" s="275"/>
      <c r="L639" s="275"/>
      <c r="M639" s="275"/>
      <c r="N639" s="275"/>
      <c r="O639" s="275"/>
      <c r="P639" s="275"/>
      <c r="Q639" s="275"/>
      <c r="R639" s="275"/>
      <c r="S639" s="275"/>
      <c r="T639" s="275"/>
      <c r="U639" s="275"/>
      <c r="V639" s="275"/>
      <c r="W639" s="275"/>
      <c r="X639" s="275"/>
      <c r="Y639" s="275"/>
      <c r="Z639" s="275"/>
    </row>
    <row r="640" spans="1:26" ht="18" customHeight="1" outlineLevel="1">
      <c r="A640" s="340"/>
      <c r="B640" s="294" t="s">
        <v>1594</v>
      </c>
      <c r="C640" s="295"/>
      <c r="D640" s="341">
        <v>1</v>
      </c>
      <c r="E640" s="297" t="s">
        <v>929</v>
      </c>
      <c r="F640" s="298"/>
      <c r="G640" s="299"/>
      <c r="H640" s="299">
        <f t="shared" si="98"/>
        <v>0</v>
      </c>
      <c r="I640" s="298">
        <f t="shared" si="99"/>
        <v>0</v>
      </c>
      <c r="J640" s="298"/>
      <c r="K640" s="275"/>
      <c r="L640" s="275"/>
      <c r="M640" s="275"/>
      <c r="N640" s="275"/>
      <c r="O640" s="275"/>
      <c r="P640" s="275"/>
      <c r="Q640" s="275"/>
      <c r="R640" s="275"/>
      <c r="S640" s="275"/>
      <c r="T640" s="275"/>
      <c r="U640" s="275"/>
      <c r="V640" s="275"/>
      <c r="W640" s="275"/>
      <c r="X640" s="275"/>
      <c r="Y640" s="275"/>
      <c r="Z640" s="275"/>
    </row>
    <row r="641" spans="1:26" ht="18" customHeight="1" outlineLevel="1">
      <c r="A641" s="340"/>
      <c r="B641" s="294" t="s">
        <v>1595</v>
      </c>
      <c r="C641" s="295"/>
      <c r="D641" s="341">
        <v>1</v>
      </c>
      <c r="E641" s="297" t="s">
        <v>929</v>
      </c>
      <c r="F641" s="298"/>
      <c r="G641" s="299"/>
      <c r="H641" s="299">
        <f t="shared" si="98"/>
        <v>0</v>
      </c>
      <c r="I641" s="298">
        <f t="shared" si="99"/>
        <v>0</v>
      </c>
      <c r="J641" s="298"/>
      <c r="K641" s="275"/>
      <c r="L641" s="275"/>
      <c r="M641" s="275"/>
      <c r="N641" s="275"/>
      <c r="O641" s="275"/>
      <c r="P641" s="275"/>
      <c r="Q641" s="275"/>
      <c r="R641" s="275"/>
      <c r="S641" s="275"/>
      <c r="T641" s="275"/>
      <c r="U641" s="275"/>
      <c r="V641" s="275"/>
      <c r="W641" s="275"/>
      <c r="X641" s="275"/>
      <c r="Y641" s="275"/>
      <c r="Z641" s="275"/>
    </row>
    <row r="642" spans="1:26" ht="18" customHeight="1" outlineLevel="1">
      <c r="A642" s="340"/>
      <c r="B642" s="294" t="s">
        <v>1596</v>
      </c>
      <c r="C642" s="295"/>
      <c r="D642" s="341">
        <v>1</v>
      </c>
      <c r="E642" s="297" t="s">
        <v>929</v>
      </c>
      <c r="F642" s="298"/>
      <c r="G642" s="299"/>
      <c r="H642" s="299">
        <f t="shared" si="98"/>
        <v>0</v>
      </c>
      <c r="I642" s="298">
        <f t="shared" si="99"/>
        <v>0</v>
      </c>
      <c r="J642" s="298"/>
      <c r="K642" s="275"/>
      <c r="L642" s="275"/>
      <c r="M642" s="275"/>
      <c r="N642" s="275"/>
      <c r="O642" s="275"/>
      <c r="P642" s="275"/>
      <c r="Q642" s="275"/>
      <c r="R642" s="275"/>
      <c r="S642" s="275"/>
      <c r="T642" s="275"/>
      <c r="U642" s="275"/>
      <c r="V642" s="275"/>
      <c r="W642" s="275"/>
      <c r="X642" s="275"/>
      <c r="Y642" s="275"/>
      <c r="Z642" s="275"/>
    </row>
    <row r="643" spans="1:26" ht="18" customHeight="1" outlineLevel="1">
      <c r="A643" s="340"/>
      <c r="B643" s="294" t="s">
        <v>1597</v>
      </c>
      <c r="C643" s="295"/>
      <c r="D643" s="341">
        <v>1</v>
      </c>
      <c r="E643" s="297" t="s">
        <v>929</v>
      </c>
      <c r="F643" s="298"/>
      <c r="G643" s="299"/>
      <c r="H643" s="299">
        <f t="shared" si="98"/>
        <v>0</v>
      </c>
      <c r="I643" s="298">
        <f t="shared" si="99"/>
        <v>0</v>
      </c>
      <c r="J643" s="298"/>
      <c r="K643" s="275"/>
      <c r="L643" s="275"/>
      <c r="M643" s="275"/>
      <c r="N643" s="275"/>
      <c r="O643" s="275"/>
      <c r="P643" s="275"/>
      <c r="Q643" s="275"/>
      <c r="R643" s="275"/>
      <c r="S643" s="275"/>
      <c r="T643" s="275"/>
      <c r="U643" s="275"/>
      <c r="V643" s="275"/>
      <c r="W643" s="275"/>
      <c r="X643" s="275"/>
      <c r="Y643" s="275"/>
      <c r="Z643" s="275"/>
    </row>
    <row r="644" spans="1:26" ht="18" customHeight="1" outlineLevel="1">
      <c r="A644" s="340"/>
      <c r="B644" s="294" t="s">
        <v>1598</v>
      </c>
      <c r="C644" s="295"/>
      <c r="D644" s="341">
        <v>1</v>
      </c>
      <c r="E644" s="297" t="s">
        <v>929</v>
      </c>
      <c r="F644" s="298"/>
      <c r="G644" s="299"/>
      <c r="H644" s="299">
        <f t="shared" si="98"/>
        <v>0</v>
      </c>
      <c r="I644" s="298">
        <f t="shared" si="99"/>
        <v>0</v>
      </c>
      <c r="J644" s="298"/>
      <c r="K644" s="275"/>
      <c r="L644" s="275"/>
      <c r="M644" s="275"/>
      <c r="N644" s="275"/>
      <c r="O644" s="275"/>
      <c r="P644" s="275"/>
      <c r="Q644" s="275"/>
      <c r="R644" s="275"/>
      <c r="S644" s="275"/>
      <c r="T644" s="275"/>
      <c r="U644" s="275"/>
      <c r="V644" s="275"/>
      <c r="W644" s="275"/>
      <c r="X644" s="275"/>
      <c r="Y644" s="275"/>
      <c r="Z644" s="275"/>
    </row>
    <row r="645" spans="1:26" ht="18" customHeight="1" outlineLevel="1">
      <c r="A645" s="340"/>
      <c r="B645" s="294" t="s">
        <v>1599</v>
      </c>
      <c r="C645" s="295"/>
      <c r="D645" s="341">
        <v>1</v>
      </c>
      <c r="E645" s="297" t="s">
        <v>929</v>
      </c>
      <c r="F645" s="298"/>
      <c r="G645" s="299"/>
      <c r="H645" s="299">
        <f t="shared" si="98"/>
        <v>0</v>
      </c>
      <c r="I645" s="298">
        <f t="shared" si="99"/>
        <v>0</v>
      </c>
      <c r="J645" s="298"/>
      <c r="K645" s="275"/>
      <c r="L645" s="275"/>
      <c r="M645" s="275"/>
      <c r="N645" s="275"/>
      <c r="O645" s="275"/>
      <c r="P645" s="275"/>
      <c r="Q645" s="275"/>
      <c r="R645" s="275"/>
      <c r="S645" s="275"/>
      <c r="T645" s="275"/>
      <c r="U645" s="275"/>
      <c r="V645" s="275"/>
      <c r="W645" s="275"/>
      <c r="X645" s="275"/>
      <c r="Y645" s="275"/>
      <c r="Z645" s="275"/>
    </row>
    <row r="646" spans="1:26" ht="18" customHeight="1" outlineLevel="1">
      <c r="A646" s="340"/>
      <c r="B646" s="294" t="s">
        <v>1600</v>
      </c>
      <c r="C646" s="295"/>
      <c r="D646" s="341">
        <v>1</v>
      </c>
      <c r="E646" s="297" t="s">
        <v>929</v>
      </c>
      <c r="F646" s="298"/>
      <c r="G646" s="299"/>
      <c r="H646" s="299">
        <f t="shared" si="98"/>
        <v>0</v>
      </c>
      <c r="I646" s="298">
        <f t="shared" si="99"/>
        <v>0</v>
      </c>
      <c r="J646" s="298"/>
      <c r="K646" s="275"/>
      <c r="L646" s="275"/>
      <c r="M646" s="275"/>
      <c r="N646" s="275"/>
      <c r="O646" s="275"/>
      <c r="P646" s="275"/>
      <c r="Q646" s="275"/>
      <c r="R646" s="275"/>
      <c r="S646" s="275"/>
      <c r="T646" s="275"/>
      <c r="U646" s="275"/>
      <c r="V646" s="275"/>
      <c r="W646" s="275"/>
      <c r="X646" s="275"/>
      <c r="Y646" s="275"/>
      <c r="Z646" s="275"/>
    </row>
    <row r="647" spans="1:26" ht="18" customHeight="1" outlineLevel="1">
      <c r="A647" s="340"/>
      <c r="B647" s="294" t="s">
        <v>1601</v>
      </c>
      <c r="C647" s="295"/>
      <c r="D647" s="341">
        <v>1</v>
      </c>
      <c r="E647" s="297" t="s">
        <v>929</v>
      </c>
      <c r="F647" s="298"/>
      <c r="G647" s="299"/>
      <c r="H647" s="299">
        <f t="shared" si="98"/>
        <v>0</v>
      </c>
      <c r="I647" s="298">
        <f t="shared" si="99"/>
        <v>0</v>
      </c>
      <c r="J647" s="298"/>
      <c r="K647" s="275"/>
      <c r="L647" s="275"/>
      <c r="M647" s="275"/>
      <c r="N647" s="275"/>
      <c r="O647" s="275"/>
      <c r="P647" s="275"/>
      <c r="Q647" s="275"/>
      <c r="R647" s="275"/>
      <c r="S647" s="275"/>
      <c r="T647" s="275"/>
      <c r="U647" s="275"/>
      <c r="V647" s="275"/>
      <c r="W647" s="275"/>
      <c r="X647" s="275"/>
      <c r="Y647" s="275"/>
      <c r="Z647" s="275"/>
    </row>
    <row r="648" spans="1:26" ht="18" customHeight="1" outlineLevel="1">
      <c r="A648" s="340"/>
      <c r="B648" s="294" t="s">
        <v>1602</v>
      </c>
      <c r="C648" s="295"/>
      <c r="D648" s="341">
        <v>1</v>
      </c>
      <c r="E648" s="297" t="s">
        <v>929</v>
      </c>
      <c r="F648" s="298"/>
      <c r="G648" s="299"/>
      <c r="H648" s="299">
        <f t="shared" si="98"/>
        <v>0</v>
      </c>
      <c r="I648" s="298">
        <f t="shared" si="99"/>
        <v>0</v>
      </c>
      <c r="J648" s="298"/>
      <c r="K648" s="275"/>
      <c r="L648" s="275"/>
      <c r="M648" s="275"/>
      <c r="N648" s="275"/>
      <c r="O648" s="275"/>
      <c r="P648" s="275"/>
      <c r="Q648" s="275"/>
      <c r="R648" s="275"/>
      <c r="S648" s="275"/>
      <c r="T648" s="275"/>
      <c r="U648" s="275"/>
      <c r="V648" s="275"/>
      <c r="W648" s="275"/>
      <c r="X648" s="275"/>
      <c r="Y648" s="275"/>
      <c r="Z648" s="275"/>
    </row>
    <row r="649" spans="1:26" ht="18" customHeight="1" outlineLevel="1">
      <c r="A649" s="340"/>
      <c r="B649" s="294" t="s">
        <v>1603</v>
      </c>
      <c r="C649" s="295"/>
      <c r="D649" s="341">
        <v>1</v>
      </c>
      <c r="E649" s="297" t="s">
        <v>929</v>
      </c>
      <c r="F649" s="298"/>
      <c r="G649" s="299"/>
      <c r="H649" s="299">
        <f t="shared" si="98"/>
        <v>0</v>
      </c>
      <c r="I649" s="298">
        <f t="shared" si="99"/>
        <v>0</v>
      </c>
      <c r="J649" s="298"/>
      <c r="K649" s="275"/>
      <c r="L649" s="275"/>
      <c r="M649" s="275"/>
      <c r="N649" s="275"/>
      <c r="O649" s="275"/>
      <c r="P649" s="275"/>
      <c r="Q649" s="275"/>
      <c r="R649" s="275"/>
      <c r="S649" s="275"/>
      <c r="T649" s="275"/>
      <c r="U649" s="275"/>
      <c r="V649" s="275"/>
      <c r="W649" s="275"/>
      <c r="X649" s="275"/>
      <c r="Y649" s="275"/>
      <c r="Z649" s="275"/>
    </row>
    <row r="650" spans="1:26" ht="18" customHeight="1" outlineLevel="1">
      <c r="A650" s="340"/>
      <c r="B650" s="294" t="s">
        <v>1604</v>
      </c>
      <c r="C650" s="295"/>
      <c r="D650" s="341">
        <v>1</v>
      </c>
      <c r="E650" s="297" t="s">
        <v>929</v>
      </c>
      <c r="F650" s="298"/>
      <c r="G650" s="299"/>
      <c r="H650" s="299">
        <f t="shared" si="98"/>
        <v>0</v>
      </c>
      <c r="I650" s="298">
        <f t="shared" si="99"/>
        <v>0</v>
      </c>
      <c r="J650" s="298"/>
      <c r="K650" s="275"/>
      <c r="L650" s="275"/>
      <c r="M650" s="275"/>
      <c r="N650" s="275"/>
      <c r="O650" s="275"/>
      <c r="P650" s="275"/>
      <c r="Q650" s="275"/>
      <c r="R650" s="275"/>
      <c r="S650" s="275"/>
      <c r="T650" s="275"/>
      <c r="U650" s="275"/>
      <c r="V650" s="275"/>
      <c r="W650" s="275"/>
      <c r="X650" s="275"/>
      <c r="Y650" s="275"/>
      <c r="Z650" s="275"/>
    </row>
    <row r="651" spans="1:26" ht="18" customHeight="1" outlineLevel="1">
      <c r="A651" s="340"/>
      <c r="B651" s="294" t="s">
        <v>1605</v>
      </c>
      <c r="C651" s="295"/>
      <c r="D651" s="341">
        <v>1</v>
      </c>
      <c r="E651" s="297" t="s">
        <v>929</v>
      </c>
      <c r="F651" s="298"/>
      <c r="G651" s="299"/>
      <c r="H651" s="299">
        <f t="shared" si="98"/>
        <v>0</v>
      </c>
      <c r="I651" s="298">
        <f t="shared" si="99"/>
        <v>0</v>
      </c>
      <c r="J651" s="298"/>
      <c r="K651" s="275"/>
      <c r="L651" s="275"/>
      <c r="M651" s="275"/>
      <c r="N651" s="275"/>
      <c r="O651" s="275"/>
      <c r="P651" s="275"/>
      <c r="Q651" s="275"/>
      <c r="R651" s="275"/>
      <c r="S651" s="275"/>
      <c r="T651" s="275"/>
      <c r="U651" s="275"/>
      <c r="V651" s="275"/>
      <c r="W651" s="275"/>
      <c r="X651" s="275"/>
      <c r="Y651" s="275"/>
      <c r="Z651" s="275"/>
    </row>
    <row r="652" spans="1:26" ht="18" customHeight="1" outlineLevel="1">
      <c r="A652" s="333"/>
      <c r="B652" s="310" t="s">
        <v>1609</v>
      </c>
      <c r="C652" s="342"/>
      <c r="D652" s="343"/>
      <c r="E652" s="344"/>
      <c r="F652" s="316"/>
      <c r="G652" s="299"/>
      <c r="H652" s="317"/>
      <c r="I652" s="316"/>
      <c r="J652" s="316"/>
      <c r="K652" s="275"/>
      <c r="L652" s="275"/>
      <c r="M652" s="275"/>
      <c r="N652" s="275"/>
      <c r="O652" s="275"/>
      <c r="P652" s="275"/>
      <c r="Q652" s="275"/>
      <c r="R652" s="275"/>
      <c r="S652" s="275"/>
      <c r="T652" s="275"/>
      <c r="U652" s="275"/>
      <c r="V652" s="275"/>
      <c r="W652" s="275"/>
      <c r="X652" s="275"/>
      <c r="Y652" s="275"/>
      <c r="Z652" s="275"/>
    </row>
    <row r="653" spans="1:26" ht="18" customHeight="1" outlineLevel="1">
      <c r="A653" s="340"/>
      <c r="B653" s="294" t="s">
        <v>1593</v>
      </c>
      <c r="C653" s="295"/>
      <c r="D653" s="341">
        <v>1</v>
      </c>
      <c r="E653" s="297" t="s">
        <v>929</v>
      </c>
      <c r="F653" s="298"/>
      <c r="G653" s="299"/>
      <c r="H653" s="299">
        <f t="shared" ref="H653:H665" si="100">F653+G653</f>
        <v>0</v>
      </c>
      <c r="I653" s="298">
        <f t="shared" ref="I653:I665" si="101">H653*D653</f>
        <v>0</v>
      </c>
      <c r="J653" s="298"/>
      <c r="K653" s="275"/>
      <c r="L653" s="275"/>
      <c r="M653" s="275"/>
      <c r="N653" s="275"/>
      <c r="O653" s="275"/>
      <c r="P653" s="275"/>
      <c r="Q653" s="275"/>
      <c r="R653" s="275"/>
      <c r="S653" s="275"/>
      <c r="T653" s="275"/>
      <c r="U653" s="275"/>
      <c r="V653" s="275"/>
      <c r="W653" s="275"/>
      <c r="X653" s="275"/>
      <c r="Y653" s="275"/>
      <c r="Z653" s="275"/>
    </row>
    <row r="654" spans="1:26" ht="18" customHeight="1" outlineLevel="1">
      <c r="A654" s="340"/>
      <c r="B654" s="294" t="s">
        <v>1594</v>
      </c>
      <c r="C654" s="295"/>
      <c r="D654" s="341">
        <v>1</v>
      </c>
      <c r="E654" s="297" t="s">
        <v>929</v>
      </c>
      <c r="F654" s="298"/>
      <c r="G654" s="299"/>
      <c r="H654" s="299">
        <f t="shared" si="100"/>
        <v>0</v>
      </c>
      <c r="I654" s="298">
        <f t="shared" si="101"/>
        <v>0</v>
      </c>
      <c r="J654" s="298"/>
      <c r="K654" s="275"/>
      <c r="L654" s="275"/>
      <c r="M654" s="275"/>
      <c r="N654" s="275"/>
      <c r="O654" s="275"/>
      <c r="P654" s="275"/>
      <c r="Q654" s="275"/>
      <c r="R654" s="275"/>
      <c r="S654" s="275"/>
      <c r="T654" s="275"/>
      <c r="U654" s="275"/>
      <c r="V654" s="275"/>
      <c r="W654" s="275"/>
      <c r="X654" s="275"/>
      <c r="Y654" s="275"/>
      <c r="Z654" s="275"/>
    </row>
    <row r="655" spans="1:26" ht="18" customHeight="1" outlineLevel="1">
      <c r="A655" s="340"/>
      <c r="B655" s="294" t="s">
        <v>1595</v>
      </c>
      <c r="C655" s="295"/>
      <c r="D655" s="341">
        <v>1</v>
      </c>
      <c r="E655" s="297" t="s">
        <v>929</v>
      </c>
      <c r="F655" s="298"/>
      <c r="G655" s="299"/>
      <c r="H655" s="299">
        <f t="shared" si="100"/>
        <v>0</v>
      </c>
      <c r="I655" s="298">
        <f t="shared" si="101"/>
        <v>0</v>
      </c>
      <c r="J655" s="298"/>
      <c r="K655" s="275"/>
      <c r="L655" s="275"/>
      <c r="M655" s="275"/>
      <c r="N655" s="275"/>
      <c r="O655" s="275"/>
      <c r="P655" s="275"/>
      <c r="Q655" s="275"/>
      <c r="R655" s="275"/>
      <c r="S655" s="275"/>
      <c r="T655" s="275"/>
      <c r="U655" s="275"/>
      <c r="V655" s="275"/>
      <c r="W655" s="275"/>
      <c r="X655" s="275"/>
      <c r="Y655" s="275"/>
      <c r="Z655" s="275"/>
    </row>
    <row r="656" spans="1:26" ht="18" customHeight="1" outlineLevel="1">
      <c r="A656" s="340"/>
      <c r="B656" s="294" t="s">
        <v>1596</v>
      </c>
      <c r="C656" s="295"/>
      <c r="D656" s="341">
        <v>1</v>
      </c>
      <c r="E656" s="297" t="s">
        <v>929</v>
      </c>
      <c r="F656" s="298"/>
      <c r="G656" s="299"/>
      <c r="H656" s="299">
        <f t="shared" si="100"/>
        <v>0</v>
      </c>
      <c r="I656" s="298">
        <f t="shared" si="101"/>
        <v>0</v>
      </c>
      <c r="J656" s="298"/>
      <c r="K656" s="275"/>
      <c r="L656" s="275"/>
      <c r="M656" s="275"/>
      <c r="N656" s="275"/>
      <c r="O656" s="275"/>
      <c r="P656" s="275"/>
      <c r="Q656" s="275"/>
      <c r="R656" s="275"/>
      <c r="S656" s="275"/>
      <c r="T656" s="275"/>
      <c r="U656" s="275"/>
      <c r="V656" s="275"/>
      <c r="W656" s="275"/>
      <c r="X656" s="275"/>
      <c r="Y656" s="275"/>
      <c r="Z656" s="275"/>
    </row>
    <row r="657" spans="1:26" ht="18" customHeight="1" outlineLevel="1">
      <c r="A657" s="340"/>
      <c r="B657" s="294" t="s">
        <v>1597</v>
      </c>
      <c r="C657" s="295"/>
      <c r="D657" s="341">
        <v>1</v>
      </c>
      <c r="E657" s="297" t="s">
        <v>929</v>
      </c>
      <c r="F657" s="298"/>
      <c r="G657" s="299"/>
      <c r="H657" s="299">
        <f t="shared" si="100"/>
        <v>0</v>
      </c>
      <c r="I657" s="298">
        <f t="shared" si="101"/>
        <v>0</v>
      </c>
      <c r="J657" s="298"/>
      <c r="K657" s="275"/>
      <c r="L657" s="275"/>
      <c r="M657" s="275"/>
      <c r="N657" s="275"/>
      <c r="O657" s="275"/>
      <c r="P657" s="275"/>
      <c r="Q657" s="275"/>
      <c r="R657" s="275"/>
      <c r="S657" s="275"/>
      <c r="T657" s="275"/>
      <c r="U657" s="275"/>
      <c r="V657" s="275"/>
      <c r="W657" s="275"/>
      <c r="X657" s="275"/>
      <c r="Y657" s="275"/>
      <c r="Z657" s="275"/>
    </row>
    <row r="658" spans="1:26" ht="18" customHeight="1" outlineLevel="1">
      <c r="A658" s="340"/>
      <c r="B658" s="294" t="s">
        <v>1598</v>
      </c>
      <c r="C658" s="295"/>
      <c r="D658" s="341">
        <v>1</v>
      </c>
      <c r="E658" s="297" t="s">
        <v>929</v>
      </c>
      <c r="F658" s="298"/>
      <c r="G658" s="299"/>
      <c r="H658" s="299">
        <f t="shared" si="100"/>
        <v>0</v>
      </c>
      <c r="I658" s="298">
        <f t="shared" si="101"/>
        <v>0</v>
      </c>
      <c r="J658" s="298"/>
      <c r="K658" s="275"/>
      <c r="L658" s="275"/>
      <c r="M658" s="275"/>
      <c r="N658" s="275"/>
      <c r="O658" s="275"/>
      <c r="P658" s="275"/>
      <c r="Q658" s="275"/>
      <c r="R658" s="275"/>
      <c r="S658" s="275"/>
      <c r="T658" s="275"/>
      <c r="U658" s="275"/>
      <c r="V658" s="275"/>
      <c r="W658" s="275"/>
      <c r="X658" s="275"/>
      <c r="Y658" s="275"/>
      <c r="Z658" s="275"/>
    </row>
    <row r="659" spans="1:26" ht="18" customHeight="1" outlineLevel="1">
      <c r="A659" s="340"/>
      <c r="B659" s="294" t="s">
        <v>1599</v>
      </c>
      <c r="C659" s="295"/>
      <c r="D659" s="341">
        <v>1</v>
      </c>
      <c r="E659" s="297" t="s">
        <v>929</v>
      </c>
      <c r="F659" s="298"/>
      <c r="G659" s="299"/>
      <c r="H659" s="299">
        <f t="shared" si="100"/>
        <v>0</v>
      </c>
      <c r="I659" s="298">
        <f t="shared" si="101"/>
        <v>0</v>
      </c>
      <c r="J659" s="298"/>
      <c r="K659" s="275"/>
      <c r="L659" s="275"/>
      <c r="M659" s="275"/>
      <c r="N659" s="275"/>
      <c r="O659" s="275"/>
      <c r="P659" s="275"/>
      <c r="Q659" s="275"/>
      <c r="R659" s="275"/>
      <c r="S659" s="275"/>
      <c r="T659" s="275"/>
      <c r="U659" s="275"/>
      <c r="V659" s="275"/>
      <c r="W659" s="275"/>
      <c r="X659" s="275"/>
      <c r="Y659" s="275"/>
      <c r="Z659" s="275"/>
    </row>
    <row r="660" spans="1:26" ht="18" customHeight="1" outlineLevel="1">
      <c r="A660" s="340"/>
      <c r="B660" s="294" t="s">
        <v>1600</v>
      </c>
      <c r="C660" s="295"/>
      <c r="D660" s="341">
        <v>1</v>
      </c>
      <c r="E660" s="297" t="s">
        <v>929</v>
      </c>
      <c r="F660" s="298"/>
      <c r="G660" s="299"/>
      <c r="H660" s="299">
        <f t="shared" si="100"/>
        <v>0</v>
      </c>
      <c r="I660" s="298">
        <f t="shared" si="101"/>
        <v>0</v>
      </c>
      <c r="J660" s="298"/>
      <c r="K660" s="275"/>
      <c r="L660" s="275"/>
      <c r="M660" s="275"/>
      <c r="N660" s="275"/>
      <c r="O660" s="275"/>
      <c r="P660" s="275"/>
      <c r="Q660" s="275"/>
      <c r="R660" s="275"/>
      <c r="S660" s="275"/>
      <c r="T660" s="275"/>
      <c r="U660" s="275"/>
      <c r="V660" s="275"/>
      <c r="W660" s="275"/>
      <c r="X660" s="275"/>
      <c r="Y660" s="275"/>
      <c r="Z660" s="275"/>
    </row>
    <row r="661" spans="1:26" ht="18" customHeight="1" outlineLevel="1">
      <c r="A661" s="340"/>
      <c r="B661" s="294" t="s">
        <v>1601</v>
      </c>
      <c r="C661" s="295"/>
      <c r="D661" s="341">
        <v>1</v>
      </c>
      <c r="E661" s="297" t="s">
        <v>929</v>
      </c>
      <c r="F661" s="298"/>
      <c r="G661" s="299"/>
      <c r="H661" s="299">
        <f t="shared" si="100"/>
        <v>0</v>
      </c>
      <c r="I661" s="298">
        <f t="shared" si="101"/>
        <v>0</v>
      </c>
      <c r="J661" s="298"/>
      <c r="K661" s="275"/>
      <c r="L661" s="275"/>
      <c r="M661" s="275"/>
      <c r="N661" s="275"/>
      <c r="O661" s="275"/>
      <c r="P661" s="275"/>
      <c r="Q661" s="275"/>
      <c r="R661" s="275"/>
      <c r="S661" s="275"/>
      <c r="T661" s="275"/>
      <c r="U661" s="275"/>
      <c r="V661" s="275"/>
      <c r="W661" s="275"/>
      <c r="X661" s="275"/>
      <c r="Y661" s="275"/>
      <c r="Z661" s="275"/>
    </row>
    <row r="662" spans="1:26" ht="18" customHeight="1" outlineLevel="1">
      <c r="A662" s="340"/>
      <c r="B662" s="294" t="s">
        <v>1602</v>
      </c>
      <c r="C662" s="295"/>
      <c r="D662" s="341">
        <v>1</v>
      </c>
      <c r="E662" s="297" t="s">
        <v>929</v>
      </c>
      <c r="F662" s="298"/>
      <c r="G662" s="299"/>
      <c r="H662" s="299">
        <f t="shared" si="100"/>
        <v>0</v>
      </c>
      <c r="I662" s="298">
        <f t="shared" si="101"/>
        <v>0</v>
      </c>
      <c r="J662" s="298"/>
      <c r="K662" s="275"/>
      <c r="L662" s="275"/>
      <c r="M662" s="275"/>
      <c r="N662" s="275"/>
      <c r="O662" s="275"/>
      <c r="P662" s="275"/>
      <c r="Q662" s="275"/>
      <c r="R662" s="275"/>
      <c r="S662" s="275"/>
      <c r="T662" s="275"/>
      <c r="U662" s="275"/>
      <c r="V662" s="275"/>
      <c r="W662" s="275"/>
      <c r="X662" s="275"/>
      <c r="Y662" s="275"/>
      <c r="Z662" s="275"/>
    </row>
    <row r="663" spans="1:26" ht="18" customHeight="1" outlineLevel="1">
      <c r="A663" s="340"/>
      <c r="B663" s="294" t="s">
        <v>1603</v>
      </c>
      <c r="C663" s="295"/>
      <c r="D663" s="341">
        <v>1</v>
      </c>
      <c r="E663" s="297" t="s">
        <v>929</v>
      </c>
      <c r="F663" s="298"/>
      <c r="G663" s="299"/>
      <c r="H663" s="299">
        <f t="shared" si="100"/>
        <v>0</v>
      </c>
      <c r="I663" s="298">
        <f t="shared" si="101"/>
        <v>0</v>
      </c>
      <c r="J663" s="298"/>
      <c r="K663" s="275"/>
      <c r="L663" s="275"/>
      <c r="M663" s="275"/>
      <c r="N663" s="275"/>
      <c r="O663" s="275"/>
      <c r="P663" s="275"/>
      <c r="Q663" s="275"/>
      <c r="R663" s="275"/>
      <c r="S663" s="275"/>
      <c r="T663" s="275"/>
      <c r="U663" s="275"/>
      <c r="V663" s="275"/>
      <c r="W663" s="275"/>
      <c r="X663" s="275"/>
      <c r="Y663" s="275"/>
      <c r="Z663" s="275"/>
    </row>
    <row r="664" spans="1:26" ht="18" customHeight="1" outlineLevel="1">
      <c r="A664" s="340"/>
      <c r="B664" s="294" t="s">
        <v>1604</v>
      </c>
      <c r="C664" s="295"/>
      <c r="D664" s="341">
        <v>1</v>
      </c>
      <c r="E664" s="297" t="s">
        <v>929</v>
      </c>
      <c r="F664" s="298"/>
      <c r="G664" s="299"/>
      <c r="H664" s="299">
        <f t="shared" si="100"/>
        <v>0</v>
      </c>
      <c r="I664" s="298">
        <f t="shared" si="101"/>
        <v>0</v>
      </c>
      <c r="J664" s="298"/>
      <c r="K664" s="275"/>
      <c r="L664" s="275"/>
      <c r="M664" s="275"/>
      <c r="N664" s="275"/>
      <c r="O664" s="275"/>
      <c r="P664" s="275"/>
      <c r="Q664" s="275"/>
      <c r="R664" s="275"/>
      <c r="S664" s="275"/>
      <c r="T664" s="275"/>
      <c r="U664" s="275"/>
      <c r="V664" s="275"/>
      <c r="W664" s="275"/>
      <c r="X664" s="275"/>
      <c r="Y664" s="275"/>
      <c r="Z664" s="275"/>
    </row>
    <row r="665" spans="1:26" ht="18" customHeight="1" outlineLevel="1">
      <c r="A665" s="340"/>
      <c r="B665" s="294" t="s">
        <v>1605</v>
      </c>
      <c r="C665" s="295"/>
      <c r="D665" s="341">
        <v>1</v>
      </c>
      <c r="E665" s="297" t="s">
        <v>929</v>
      </c>
      <c r="F665" s="298"/>
      <c r="G665" s="299"/>
      <c r="H665" s="299">
        <f t="shared" si="100"/>
        <v>0</v>
      </c>
      <c r="I665" s="298">
        <f t="shared" si="101"/>
        <v>0</v>
      </c>
      <c r="J665" s="298"/>
      <c r="K665" s="275"/>
      <c r="L665" s="275"/>
      <c r="M665" s="275"/>
      <c r="N665" s="275"/>
      <c r="O665" s="275"/>
      <c r="P665" s="275"/>
      <c r="Q665" s="275"/>
      <c r="R665" s="275"/>
      <c r="S665" s="275"/>
      <c r="T665" s="275"/>
      <c r="U665" s="275"/>
      <c r="V665" s="275"/>
      <c r="W665" s="275"/>
      <c r="X665" s="275"/>
      <c r="Y665" s="275"/>
      <c r="Z665" s="275"/>
    </row>
    <row r="666" spans="1:26" ht="18" customHeight="1" outlineLevel="1">
      <c r="A666" s="333"/>
      <c r="B666" s="310" t="s">
        <v>1610</v>
      </c>
      <c r="C666" s="342"/>
      <c r="D666" s="343"/>
      <c r="E666" s="344"/>
      <c r="F666" s="316"/>
      <c r="G666" s="299"/>
      <c r="H666" s="317"/>
      <c r="I666" s="316"/>
      <c r="J666" s="316"/>
      <c r="K666" s="275"/>
      <c r="L666" s="275"/>
      <c r="M666" s="275"/>
      <c r="N666" s="275"/>
      <c r="O666" s="275"/>
      <c r="P666" s="275"/>
      <c r="Q666" s="275"/>
      <c r="R666" s="275"/>
      <c r="S666" s="275"/>
      <c r="T666" s="275"/>
      <c r="U666" s="275"/>
      <c r="V666" s="275"/>
      <c r="W666" s="275"/>
      <c r="X666" s="275"/>
      <c r="Y666" s="275"/>
      <c r="Z666" s="275"/>
    </row>
    <row r="667" spans="1:26" ht="18" customHeight="1" outlineLevel="1">
      <c r="A667" s="340"/>
      <c r="B667" s="294" t="s">
        <v>1597</v>
      </c>
      <c r="C667" s="295"/>
      <c r="D667" s="341">
        <v>1</v>
      </c>
      <c r="E667" s="297" t="s">
        <v>929</v>
      </c>
      <c r="F667" s="298"/>
      <c r="G667" s="299"/>
      <c r="H667" s="299">
        <f t="shared" ref="H667:H675" si="102">F667+G667</f>
        <v>0</v>
      </c>
      <c r="I667" s="298">
        <f t="shared" ref="I667:I675" si="103">H667*D667</f>
        <v>0</v>
      </c>
      <c r="J667" s="298"/>
      <c r="K667" s="275"/>
      <c r="L667" s="275"/>
      <c r="M667" s="275"/>
      <c r="N667" s="275"/>
      <c r="O667" s="275"/>
      <c r="P667" s="275"/>
      <c r="Q667" s="275"/>
      <c r="R667" s="275"/>
      <c r="S667" s="275"/>
      <c r="T667" s="275"/>
      <c r="U667" s="275"/>
      <c r="V667" s="275"/>
      <c r="W667" s="275"/>
      <c r="X667" s="275"/>
      <c r="Y667" s="275"/>
      <c r="Z667" s="275"/>
    </row>
    <row r="668" spans="1:26" ht="18" customHeight="1" outlineLevel="1">
      <c r="A668" s="340"/>
      <c r="B668" s="294" t="s">
        <v>1598</v>
      </c>
      <c r="C668" s="295"/>
      <c r="D668" s="341">
        <v>1</v>
      </c>
      <c r="E668" s="297" t="s">
        <v>929</v>
      </c>
      <c r="F668" s="298"/>
      <c r="G668" s="299"/>
      <c r="H668" s="299">
        <f t="shared" si="102"/>
        <v>0</v>
      </c>
      <c r="I668" s="298">
        <f t="shared" si="103"/>
        <v>0</v>
      </c>
      <c r="J668" s="298"/>
      <c r="K668" s="275"/>
      <c r="L668" s="275"/>
      <c r="M668" s="275"/>
      <c r="N668" s="275"/>
      <c r="O668" s="275"/>
      <c r="P668" s="275"/>
      <c r="Q668" s="275"/>
      <c r="R668" s="275"/>
      <c r="S668" s="275"/>
      <c r="T668" s="275"/>
      <c r="U668" s="275"/>
      <c r="V668" s="275"/>
      <c r="W668" s="275"/>
      <c r="X668" s="275"/>
      <c r="Y668" s="275"/>
      <c r="Z668" s="275"/>
    </row>
    <row r="669" spans="1:26" ht="18" customHeight="1" outlineLevel="1">
      <c r="A669" s="340"/>
      <c r="B669" s="294" t="s">
        <v>1599</v>
      </c>
      <c r="C669" s="295"/>
      <c r="D669" s="341">
        <v>1</v>
      </c>
      <c r="E669" s="297" t="s">
        <v>929</v>
      </c>
      <c r="F669" s="298"/>
      <c r="G669" s="299"/>
      <c r="H669" s="299">
        <f t="shared" si="102"/>
        <v>0</v>
      </c>
      <c r="I669" s="298">
        <f t="shared" si="103"/>
        <v>0</v>
      </c>
      <c r="J669" s="298"/>
      <c r="K669" s="275"/>
      <c r="L669" s="275"/>
      <c r="M669" s="275"/>
      <c r="N669" s="275"/>
      <c r="O669" s="275"/>
      <c r="P669" s="275"/>
      <c r="Q669" s="275"/>
      <c r="R669" s="275"/>
      <c r="S669" s="275"/>
      <c r="T669" s="275"/>
      <c r="U669" s="275"/>
      <c r="V669" s="275"/>
      <c r="W669" s="275"/>
      <c r="X669" s="275"/>
      <c r="Y669" s="275"/>
      <c r="Z669" s="275"/>
    </row>
    <row r="670" spans="1:26" ht="18" customHeight="1" outlineLevel="1">
      <c r="A670" s="340"/>
      <c r="B670" s="294" t="s">
        <v>1600</v>
      </c>
      <c r="C670" s="295"/>
      <c r="D670" s="341">
        <v>1</v>
      </c>
      <c r="E670" s="297" t="s">
        <v>929</v>
      </c>
      <c r="F670" s="298"/>
      <c r="G670" s="299"/>
      <c r="H670" s="299">
        <f t="shared" si="102"/>
        <v>0</v>
      </c>
      <c r="I670" s="298">
        <f t="shared" si="103"/>
        <v>0</v>
      </c>
      <c r="J670" s="298"/>
      <c r="K670" s="275"/>
      <c r="L670" s="275"/>
      <c r="M670" s="275"/>
      <c r="N670" s="275"/>
      <c r="O670" s="275"/>
      <c r="P670" s="275"/>
      <c r="Q670" s="275"/>
      <c r="R670" s="275"/>
      <c r="S670" s="275"/>
      <c r="T670" s="275"/>
      <c r="U670" s="275"/>
      <c r="V670" s="275"/>
      <c r="W670" s="275"/>
      <c r="X670" s="275"/>
      <c r="Y670" s="275"/>
      <c r="Z670" s="275"/>
    </row>
    <row r="671" spans="1:26" ht="18" customHeight="1" outlineLevel="1">
      <c r="A671" s="340"/>
      <c r="B671" s="294" t="s">
        <v>1601</v>
      </c>
      <c r="C671" s="295"/>
      <c r="D671" s="341">
        <v>1</v>
      </c>
      <c r="E671" s="297" t="s">
        <v>929</v>
      </c>
      <c r="F671" s="298"/>
      <c r="G671" s="299"/>
      <c r="H671" s="299">
        <f t="shared" si="102"/>
        <v>0</v>
      </c>
      <c r="I671" s="298">
        <f t="shared" si="103"/>
        <v>0</v>
      </c>
      <c r="J671" s="298"/>
      <c r="K671" s="275"/>
      <c r="L671" s="275"/>
      <c r="M671" s="275"/>
      <c r="N671" s="275"/>
      <c r="O671" s="275"/>
      <c r="P671" s="275"/>
      <c r="Q671" s="275"/>
      <c r="R671" s="275"/>
      <c r="S671" s="275"/>
      <c r="T671" s="275"/>
      <c r="U671" s="275"/>
      <c r="V671" s="275"/>
      <c r="W671" s="275"/>
      <c r="X671" s="275"/>
      <c r="Y671" s="275"/>
      <c r="Z671" s="275"/>
    </row>
    <row r="672" spans="1:26" ht="18" customHeight="1" outlineLevel="1">
      <c r="A672" s="340"/>
      <c r="B672" s="294" t="s">
        <v>1602</v>
      </c>
      <c r="C672" s="295"/>
      <c r="D672" s="341">
        <v>1</v>
      </c>
      <c r="E672" s="297" t="s">
        <v>929</v>
      </c>
      <c r="F672" s="298"/>
      <c r="G672" s="299"/>
      <c r="H672" s="299">
        <f t="shared" si="102"/>
        <v>0</v>
      </c>
      <c r="I672" s="298">
        <f t="shared" si="103"/>
        <v>0</v>
      </c>
      <c r="J672" s="298"/>
      <c r="K672" s="275"/>
      <c r="L672" s="275"/>
      <c r="M672" s="275"/>
      <c r="N672" s="275"/>
      <c r="O672" s="275"/>
      <c r="P672" s="275"/>
      <c r="Q672" s="275"/>
      <c r="R672" s="275"/>
      <c r="S672" s="275"/>
      <c r="T672" s="275"/>
      <c r="U672" s="275"/>
      <c r="V672" s="275"/>
      <c r="W672" s="275"/>
      <c r="X672" s="275"/>
      <c r="Y672" s="275"/>
      <c r="Z672" s="275"/>
    </row>
    <row r="673" spans="1:26" ht="18" customHeight="1" outlineLevel="1">
      <c r="A673" s="340"/>
      <c r="B673" s="294" t="s">
        <v>1603</v>
      </c>
      <c r="C673" s="295"/>
      <c r="D673" s="341">
        <v>1</v>
      </c>
      <c r="E673" s="297" t="s">
        <v>929</v>
      </c>
      <c r="F673" s="298"/>
      <c r="G673" s="299"/>
      <c r="H673" s="299">
        <f t="shared" si="102"/>
        <v>0</v>
      </c>
      <c r="I673" s="298">
        <f t="shared" si="103"/>
        <v>0</v>
      </c>
      <c r="J673" s="298"/>
      <c r="K673" s="275"/>
      <c r="L673" s="275"/>
      <c r="M673" s="275"/>
      <c r="N673" s="275"/>
      <c r="O673" s="275"/>
      <c r="P673" s="275"/>
      <c r="Q673" s="275"/>
      <c r="R673" s="275"/>
      <c r="S673" s="275"/>
      <c r="T673" s="275"/>
      <c r="U673" s="275"/>
      <c r="V673" s="275"/>
      <c r="W673" s="275"/>
      <c r="X673" s="275"/>
      <c r="Y673" s="275"/>
      <c r="Z673" s="275"/>
    </row>
    <row r="674" spans="1:26" ht="18" customHeight="1" outlineLevel="1">
      <c r="A674" s="340"/>
      <c r="B674" s="294" t="s">
        <v>1604</v>
      </c>
      <c r="C674" s="295"/>
      <c r="D674" s="341">
        <v>1</v>
      </c>
      <c r="E674" s="297" t="s">
        <v>929</v>
      </c>
      <c r="F674" s="298"/>
      <c r="G674" s="299"/>
      <c r="H674" s="299">
        <f t="shared" si="102"/>
        <v>0</v>
      </c>
      <c r="I674" s="298">
        <f t="shared" si="103"/>
        <v>0</v>
      </c>
      <c r="J674" s="298"/>
      <c r="K674" s="275"/>
      <c r="L674" s="275"/>
      <c r="M674" s="275"/>
      <c r="N674" s="275"/>
      <c r="O674" s="275"/>
      <c r="P674" s="275"/>
      <c r="Q674" s="275"/>
      <c r="R674" s="275"/>
      <c r="S674" s="275"/>
      <c r="T674" s="275"/>
      <c r="U674" s="275"/>
      <c r="V674" s="275"/>
      <c r="W674" s="275"/>
      <c r="X674" s="275"/>
      <c r="Y674" s="275"/>
      <c r="Z674" s="275"/>
    </row>
    <row r="675" spans="1:26" ht="18" customHeight="1" outlineLevel="1">
      <c r="A675" s="340"/>
      <c r="B675" s="294" t="s">
        <v>1605</v>
      </c>
      <c r="C675" s="295"/>
      <c r="D675" s="341">
        <v>1</v>
      </c>
      <c r="E675" s="297" t="s">
        <v>929</v>
      </c>
      <c r="F675" s="298"/>
      <c r="G675" s="299"/>
      <c r="H675" s="299">
        <f t="shared" si="102"/>
        <v>0</v>
      </c>
      <c r="I675" s="298">
        <f t="shared" si="103"/>
        <v>0</v>
      </c>
      <c r="J675" s="298"/>
      <c r="K675" s="275"/>
      <c r="L675" s="275"/>
      <c r="M675" s="275"/>
      <c r="N675" s="275"/>
      <c r="O675" s="275"/>
      <c r="P675" s="275"/>
      <c r="Q675" s="275"/>
      <c r="R675" s="275"/>
      <c r="S675" s="275"/>
      <c r="T675" s="275"/>
      <c r="U675" s="275"/>
      <c r="V675" s="275"/>
      <c r="W675" s="275"/>
      <c r="X675" s="275"/>
      <c r="Y675" s="275"/>
      <c r="Z675" s="275"/>
    </row>
    <row r="676" spans="1:26" ht="18" customHeight="1" outlineLevel="1">
      <c r="A676" s="333"/>
      <c r="B676" s="310" t="s">
        <v>1611</v>
      </c>
      <c r="C676" s="342"/>
      <c r="D676" s="343"/>
      <c r="E676" s="344"/>
      <c r="F676" s="316"/>
      <c r="G676" s="299"/>
      <c r="H676" s="317"/>
      <c r="I676" s="316"/>
      <c r="J676" s="316"/>
      <c r="K676" s="275"/>
      <c r="L676" s="275"/>
      <c r="M676" s="275"/>
      <c r="N676" s="275"/>
      <c r="O676" s="275"/>
      <c r="P676" s="275"/>
      <c r="Q676" s="275"/>
      <c r="R676" s="275"/>
      <c r="S676" s="275"/>
      <c r="T676" s="275"/>
      <c r="U676" s="275"/>
      <c r="V676" s="275"/>
      <c r="W676" s="275"/>
      <c r="X676" s="275"/>
      <c r="Y676" s="275"/>
      <c r="Z676" s="275"/>
    </row>
    <row r="677" spans="1:26" ht="18" customHeight="1" outlineLevel="1">
      <c r="A677" s="340"/>
      <c r="B677" s="294" t="s">
        <v>1593</v>
      </c>
      <c r="C677" s="295"/>
      <c r="D677" s="341">
        <v>1</v>
      </c>
      <c r="E677" s="297" t="s">
        <v>929</v>
      </c>
      <c r="F677" s="298"/>
      <c r="G677" s="299"/>
      <c r="H677" s="299">
        <f t="shared" ref="H677:H689" si="104">F677+G677</f>
        <v>0</v>
      </c>
      <c r="I677" s="298">
        <f t="shared" ref="I677:I689" si="105">H677*D677</f>
        <v>0</v>
      </c>
      <c r="J677" s="298"/>
      <c r="K677" s="275"/>
      <c r="L677" s="275"/>
      <c r="M677" s="275"/>
      <c r="N677" s="275"/>
      <c r="O677" s="275"/>
      <c r="P677" s="275"/>
      <c r="Q677" s="275"/>
      <c r="R677" s="275"/>
      <c r="S677" s="275"/>
      <c r="T677" s="275"/>
      <c r="U677" s="275"/>
      <c r="V677" s="275"/>
      <c r="W677" s="275"/>
      <c r="X677" s="275"/>
      <c r="Y677" s="275"/>
      <c r="Z677" s="275"/>
    </row>
    <row r="678" spans="1:26" ht="18" customHeight="1" outlineLevel="1">
      <c r="A678" s="340"/>
      <c r="B678" s="294" t="s">
        <v>1594</v>
      </c>
      <c r="C678" s="295"/>
      <c r="D678" s="341">
        <v>1</v>
      </c>
      <c r="E678" s="297" t="s">
        <v>929</v>
      </c>
      <c r="F678" s="298"/>
      <c r="G678" s="299"/>
      <c r="H678" s="299">
        <f t="shared" si="104"/>
        <v>0</v>
      </c>
      <c r="I678" s="298">
        <f t="shared" si="105"/>
        <v>0</v>
      </c>
      <c r="J678" s="298"/>
      <c r="K678" s="275"/>
      <c r="L678" s="275"/>
      <c r="M678" s="275"/>
      <c r="N678" s="275"/>
      <c r="O678" s="275"/>
      <c r="P678" s="275"/>
      <c r="Q678" s="275"/>
      <c r="R678" s="275"/>
      <c r="S678" s="275"/>
      <c r="T678" s="275"/>
      <c r="U678" s="275"/>
      <c r="V678" s="275"/>
      <c r="W678" s="275"/>
      <c r="X678" s="275"/>
      <c r="Y678" s="275"/>
      <c r="Z678" s="275"/>
    </row>
    <row r="679" spans="1:26" ht="18" customHeight="1" outlineLevel="1">
      <c r="A679" s="340"/>
      <c r="B679" s="294" t="s">
        <v>1595</v>
      </c>
      <c r="C679" s="295"/>
      <c r="D679" s="341">
        <v>1</v>
      </c>
      <c r="E679" s="297" t="s">
        <v>929</v>
      </c>
      <c r="F679" s="298"/>
      <c r="G679" s="299"/>
      <c r="H679" s="299">
        <f t="shared" si="104"/>
        <v>0</v>
      </c>
      <c r="I679" s="298">
        <f t="shared" si="105"/>
        <v>0</v>
      </c>
      <c r="J679" s="298"/>
      <c r="K679" s="275"/>
      <c r="L679" s="275"/>
      <c r="M679" s="275"/>
      <c r="N679" s="275"/>
      <c r="O679" s="275"/>
      <c r="P679" s="275"/>
      <c r="Q679" s="275"/>
      <c r="R679" s="275"/>
      <c r="S679" s="275"/>
      <c r="T679" s="275"/>
      <c r="U679" s="275"/>
      <c r="V679" s="275"/>
      <c r="W679" s="275"/>
      <c r="X679" s="275"/>
      <c r="Y679" s="275"/>
      <c r="Z679" s="275"/>
    </row>
    <row r="680" spans="1:26" ht="18" customHeight="1" outlineLevel="1">
      <c r="A680" s="340"/>
      <c r="B680" s="294" t="s">
        <v>1596</v>
      </c>
      <c r="C680" s="295"/>
      <c r="D680" s="341">
        <v>1</v>
      </c>
      <c r="E680" s="297" t="s">
        <v>929</v>
      </c>
      <c r="F680" s="298"/>
      <c r="G680" s="299"/>
      <c r="H680" s="299">
        <f t="shared" si="104"/>
        <v>0</v>
      </c>
      <c r="I680" s="298">
        <f t="shared" si="105"/>
        <v>0</v>
      </c>
      <c r="J680" s="298"/>
      <c r="K680" s="275"/>
      <c r="L680" s="275"/>
      <c r="M680" s="275"/>
      <c r="N680" s="275"/>
      <c r="O680" s="275"/>
      <c r="P680" s="275"/>
      <c r="Q680" s="275"/>
      <c r="R680" s="275"/>
      <c r="S680" s="275"/>
      <c r="T680" s="275"/>
      <c r="U680" s="275"/>
      <c r="V680" s="275"/>
      <c r="W680" s="275"/>
      <c r="X680" s="275"/>
      <c r="Y680" s="275"/>
      <c r="Z680" s="275"/>
    </row>
    <row r="681" spans="1:26" ht="18" customHeight="1" outlineLevel="1">
      <c r="A681" s="340"/>
      <c r="B681" s="294" t="s">
        <v>1597</v>
      </c>
      <c r="C681" s="295"/>
      <c r="D681" s="341">
        <v>1</v>
      </c>
      <c r="E681" s="297" t="s">
        <v>929</v>
      </c>
      <c r="F681" s="298"/>
      <c r="G681" s="299"/>
      <c r="H681" s="299">
        <f t="shared" si="104"/>
        <v>0</v>
      </c>
      <c r="I681" s="298">
        <f t="shared" si="105"/>
        <v>0</v>
      </c>
      <c r="J681" s="298"/>
      <c r="K681" s="275"/>
      <c r="L681" s="275"/>
      <c r="M681" s="275"/>
      <c r="N681" s="275"/>
      <c r="O681" s="275"/>
      <c r="P681" s="275"/>
      <c r="Q681" s="275"/>
      <c r="R681" s="275"/>
      <c r="S681" s="275"/>
      <c r="T681" s="275"/>
      <c r="U681" s="275"/>
      <c r="V681" s="275"/>
      <c r="W681" s="275"/>
      <c r="X681" s="275"/>
      <c r="Y681" s="275"/>
      <c r="Z681" s="275"/>
    </row>
    <row r="682" spans="1:26" ht="18" customHeight="1" outlineLevel="1">
      <c r="A682" s="340"/>
      <c r="B682" s="294" t="s">
        <v>1598</v>
      </c>
      <c r="C682" s="295"/>
      <c r="D682" s="341">
        <v>1</v>
      </c>
      <c r="E682" s="297" t="s">
        <v>929</v>
      </c>
      <c r="F682" s="298"/>
      <c r="G682" s="299"/>
      <c r="H682" s="299">
        <f t="shared" si="104"/>
        <v>0</v>
      </c>
      <c r="I682" s="298">
        <f t="shared" si="105"/>
        <v>0</v>
      </c>
      <c r="J682" s="298"/>
      <c r="K682" s="275"/>
      <c r="L682" s="275"/>
      <c r="M682" s="275"/>
      <c r="N682" s="275"/>
      <c r="O682" s="275"/>
      <c r="P682" s="275"/>
      <c r="Q682" s="275"/>
      <c r="R682" s="275"/>
      <c r="S682" s="275"/>
      <c r="T682" s="275"/>
      <c r="U682" s="275"/>
      <c r="V682" s="275"/>
      <c r="W682" s="275"/>
      <c r="X682" s="275"/>
      <c r="Y682" s="275"/>
      <c r="Z682" s="275"/>
    </row>
    <row r="683" spans="1:26" ht="18" customHeight="1" outlineLevel="1">
      <c r="A683" s="340"/>
      <c r="B683" s="294" t="s">
        <v>1599</v>
      </c>
      <c r="C683" s="295"/>
      <c r="D683" s="341">
        <v>1</v>
      </c>
      <c r="E683" s="297" t="s">
        <v>929</v>
      </c>
      <c r="F683" s="298"/>
      <c r="G683" s="299"/>
      <c r="H683" s="299">
        <f t="shared" si="104"/>
        <v>0</v>
      </c>
      <c r="I683" s="298">
        <f t="shared" si="105"/>
        <v>0</v>
      </c>
      <c r="J683" s="298"/>
      <c r="K683" s="275"/>
      <c r="L683" s="275"/>
      <c r="M683" s="275"/>
      <c r="N683" s="275"/>
      <c r="O683" s="275"/>
      <c r="P683" s="275"/>
      <c r="Q683" s="275"/>
      <c r="R683" s="275"/>
      <c r="S683" s="275"/>
      <c r="T683" s="275"/>
      <c r="U683" s="275"/>
      <c r="V683" s="275"/>
      <c r="W683" s="275"/>
      <c r="X683" s="275"/>
      <c r="Y683" s="275"/>
      <c r="Z683" s="275"/>
    </row>
    <row r="684" spans="1:26" ht="18" customHeight="1" outlineLevel="1">
      <c r="A684" s="340"/>
      <c r="B684" s="294" t="s">
        <v>1600</v>
      </c>
      <c r="C684" s="295"/>
      <c r="D684" s="341">
        <v>1</v>
      </c>
      <c r="E684" s="297" t="s">
        <v>929</v>
      </c>
      <c r="F684" s="298"/>
      <c r="G684" s="299"/>
      <c r="H684" s="299">
        <f t="shared" si="104"/>
        <v>0</v>
      </c>
      <c r="I684" s="298">
        <f t="shared" si="105"/>
        <v>0</v>
      </c>
      <c r="J684" s="298"/>
      <c r="K684" s="275"/>
      <c r="L684" s="275"/>
      <c r="M684" s="275"/>
      <c r="N684" s="275"/>
      <c r="O684" s="275"/>
      <c r="P684" s="275"/>
      <c r="Q684" s="275"/>
      <c r="R684" s="275"/>
      <c r="S684" s="275"/>
      <c r="T684" s="275"/>
      <c r="U684" s="275"/>
      <c r="V684" s="275"/>
      <c r="W684" s="275"/>
      <c r="X684" s="275"/>
      <c r="Y684" s="275"/>
      <c r="Z684" s="275"/>
    </row>
    <row r="685" spans="1:26" ht="18" customHeight="1" outlineLevel="1">
      <c r="A685" s="340"/>
      <c r="B685" s="294" t="s">
        <v>1601</v>
      </c>
      <c r="C685" s="295"/>
      <c r="D685" s="341">
        <v>1</v>
      </c>
      <c r="E685" s="297" t="s">
        <v>929</v>
      </c>
      <c r="F685" s="298"/>
      <c r="G685" s="299"/>
      <c r="H685" s="299">
        <f t="shared" si="104"/>
        <v>0</v>
      </c>
      <c r="I685" s="298">
        <f t="shared" si="105"/>
        <v>0</v>
      </c>
      <c r="J685" s="298"/>
      <c r="K685" s="275"/>
      <c r="L685" s="275"/>
      <c r="M685" s="275"/>
      <c r="N685" s="275"/>
      <c r="O685" s="275"/>
      <c r="P685" s="275"/>
      <c r="Q685" s="275"/>
      <c r="R685" s="275"/>
      <c r="S685" s="275"/>
      <c r="T685" s="275"/>
      <c r="U685" s="275"/>
      <c r="V685" s="275"/>
      <c r="W685" s="275"/>
      <c r="X685" s="275"/>
      <c r="Y685" s="275"/>
      <c r="Z685" s="275"/>
    </row>
    <row r="686" spans="1:26" ht="18" customHeight="1" outlineLevel="1">
      <c r="A686" s="340"/>
      <c r="B686" s="294" t="s">
        <v>1602</v>
      </c>
      <c r="C686" s="295"/>
      <c r="D686" s="341">
        <v>1</v>
      </c>
      <c r="E686" s="297" t="s">
        <v>929</v>
      </c>
      <c r="F686" s="298"/>
      <c r="G686" s="299"/>
      <c r="H686" s="299">
        <f t="shared" si="104"/>
        <v>0</v>
      </c>
      <c r="I686" s="298">
        <f t="shared" si="105"/>
        <v>0</v>
      </c>
      <c r="J686" s="298"/>
      <c r="K686" s="275"/>
      <c r="L686" s="275"/>
      <c r="M686" s="275"/>
      <c r="N686" s="275"/>
      <c r="O686" s="275"/>
      <c r="P686" s="275"/>
      <c r="Q686" s="275"/>
      <c r="R686" s="275"/>
      <c r="S686" s="275"/>
      <c r="T686" s="275"/>
      <c r="U686" s="275"/>
      <c r="V686" s="275"/>
      <c r="W686" s="275"/>
      <c r="X686" s="275"/>
      <c r="Y686" s="275"/>
      <c r="Z686" s="275"/>
    </row>
    <row r="687" spans="1:26" ht="18" customHeight="1" outlineLevel="1">
      <c r="A687" s="340"/>
      <c r="B687" s="294" t="s">
        <v>1603</v>
      </c>
      <c r="C687" s="295"/>
      <c r="D687" s="341">
        <v>1</v>
      </c>
      <c r="E687" s="297" t="s">
        <v>929</v>
      </c>
      <c r="F687" s="298"/>
      <c r="G687" s="299"/>
      <c r="H687" s="299">
        <f t="shared" si="104"/>
        <v>0</v>
      </c>
      <c r="I687" s="298">
        <f t="shared" si="105"/>
        <v>0</v>
      </c>
      <c r="J687" s="298"/>
      <c r="K687" s="275"/>
      <c r="L687" s="275"/>
      <c r="M687" s="275"/>
      <c r="N687" s="275"/>
      <c r="O687" s="275"/>
      <c r="P687" s="275"/>
      <c r="Q687" s="275"/>
      <c r="R687" s="275"/>
      <c r="S687" s="275"/>
      <c r="T687" s="275"/>
      <c r="U687" s="275"/>
      <c r="V687" s="275"/>
      <c r="W687" s="275"/>
      <c r="X687" s="275"/>
      <c r="Y687" s="275"/>
      <c r="Z687" s="275"/>
    </row>
    <row r="688" spans="1:26" ht="18" customHeight="1" outlineLevel="1">
      <c r="A688" s="340"/>
      <c r="B688" s="294" t="s">
        <v>1604</v>
      </c>
      <c r="C688" s="295"/>
      <c r="D688" s="341">
        <v>1</v>
      </c>
      <c r="E688" s="297" t="s">
        <v>929</v>
      </c>
      <c r="F688" s="298"/>
      <c r="G688" s="299"/>
      <c r="H688" s="299">
        <f t="shared" si="104"/>
        <v>0</v>
      </c>
      <c r="I688" s="298">
        <f t="shared" si="105"/>
        <v>0</v>
      </c>
      <c r="J688" s="298"/>
      <c r="K688" s="275"/>
      <c r="L688" s="275"/>
      <c r="M688" s="275"/>
      <c r="N688" s="275"/>
      <c r="O688" s="275"/>
      <c r="P688" s="275"/>
      <c r="Q688" s="275"/>
      <c r="R688" s="275"/>
      <c r="S688" s="275"/>
      <c r="T688" s="275"/>
      <c r="U688" s="275"/>
      <c r="V688" s="275"/>
      <c r="W688" s="275"/>
      <c r="X688" s="275"/>
      <c r="Y688" s="275"/>
      <c r="Z688" s="275"/>
    </row>
    <row r="689" spans="1:26" ht="18" customHeight="1" outlineLevel="1">
      <c r="A689" s="340"/>
      <c r="B689" s="294" t="s">
        <v>1605</v>
      </c>
      <c r="C689" s="295"/>
      <c r="D689" s="341">
        <v>1</v>
      </c>
      <c r="E689" s="297" t="s">
        <v>929</v>
      </c>
      <c r="F689" s="298"/>
      <c r="G689" s="299"/>
      <c r="H689" s="299">
        <f t="shared" si="104"/>
        <v>0</v>
      </c>
      <c r="I689" s="298">
        <f t="shared" si="105"/>
        <v>0</v>
      </c>
      <c r="J689" s="298"/>
      <c r="K689" s="275"/>
      <c r="L689" s="275"/>
      <c r="M689" s="275"/>
      <c r="N689" s="275"/>
      <c r="O689" s="275"/>
      <c r="P689" s="275"/>
      <c r="Q689" s="275"/>
      <c r="R689" s="275"/>
      <c r="S689" s="275"/>
      <c r="T689" s="275"/>
      <c r="U689" s="275"/>
      <c r="V689" s="275"/>
      <c r="W689" s="275"/>
      <c r="X689" s="275"/>
      <c r="Y689" s="275"/>
      <c r="Z689" s="275"/>
    </row>
    <row r="690" spans="1:26" ht="18" customHeight="1" outlineLevel="1">
      <c r="A690" s="333"/>
      <c r="B690" s="310" t="s">
        <v>1612</v>
      </c>
      <c r="C690" s="342"/>
      <c r="D690" s="343"/>
      <c r="E690" s="344"/>
      <c r="F690" s="316"/>
      <c r="G690" s="299"/>
      <c r="H690" s="317"/>
      <c r="I690" s="316"/>
      <c r="J690" s="316"/>
      <c r="K690" s="275"/>
      <c r="L690" s="275"/>
      <c r="M690" s="275"/>
      <c r="N690" s="275"/>
      <c r="O690" s="275"/>
      <c r="P690" s="275"/>
      <c r="Q690" s="275"/>
      <c r="R690" s="275"/>
      <c r="S690" s="275"/>
      <c r="T690" s="275"/>
      <c r="U690" s="275"/>
      <c r="V690" s="275"/>
      <c r="W690" s="275"/>
      <c r="X690" s="275"/>
      <c r="Y690" s="275"/>
      <c r="Z690" s="275"/>
    </row>
    <row r="691" spans="1:26" ht="18" customHeight="1" outlineLevel="1">
      <c r="A691" s="340"/>
      <c r="B691" s="294" t="s">
        <v>1593</v>
      </c>
      <c r="C691" s="295"/>
      <c r="D691" s="341">
        <v>1</v>
      </c>
      <c r="E691" s="297" t="s">
        <v>929</v>
      </c>
      <c r="F691" s="298"/>
      <c r="G691" s="299"/>
      <c r="H691" s="299">
        <f t="shared" ref="H691:H703" si="106">F691+G691</f>
        <v>0</v>
      </c>
      <c r="I691" s="298">
        <f t="shared" ref="I691:I703" si="107">H691*D691</f>
        <v>0</v>
      </c>
      <c r="J691" s="298"/>
      <c r="K691" s="275"/>
      <c r="L691" s="275"/>
      <c r="M691" s="275"/>
      <c r="N691" s="275"/>
      <c r="O691" s="275"/>
      <c r="P691" s="275"/>
      <c r="Q691" s="275"/>
      <c r="R691" s="275"/>
      <c r="S691" s="275"/>
      <c r="T691" s="275"/>
      <c r="U691" s="275"/>
      <c r="V691" s="275"/>
      <c r="W691" s="275"/>
      <c r="X691" s="275"/>
      <c r="Y691" s="275"/>
      <c r="Z691" s="275"/>
    </row>
    <row r="692" spans="1:26" ht="18" customHeight="1" outlineLevel="1">
      <c r="A692" s="340"/>
      <c r="B692" s="294" t="s">
        <v>1594</v>
      </c>
      <c r="C692" s="295"/>
      <c r="D692" s="341">
        <v>1</v>
      </c>
      <c r="E692" s="297" t="s">
        <v>929</v>
      </c>
      <c r="F692" s="298"/>
      <c r="G692" s="299"/>
      <c r="H692" s="299">
        <f t="shared" si="106"/>
        <v>0</v>
      </c>
      <c r="I692" s="298">
        <f t="shared" si="107"/>
        <v>0</v>
      </c>
      <c r="J692" s="298"/>
      <c r="K692" s="275"/>
      <c r="L692" s="275"/>
      <c r="M692" s="275"/>
      <c r="N692" s="275"/>
      <c r="O692" s="275"/>
      <c r="P692" s="275"/>
      <c r="Q692" s="275"/>
      <c r="R692" s="275"/>
      <c r="S692" s="275"/>
      <c r="T692" s="275"/>
      <c r="U692" s="275"/>
      <c r="V692" s="275"/>
      <c r="W692" s="275"/>
      <c r="X692" s="275"/>
      <c r="Y692" s="275"/>
      <c r="Z692" s="275"/>
    </row>
    <row r="693" spans="1:26" ht="18" customHeight="1" outlineLevel="1">
      <c r="A693" s="340"/>
      <c r="B693" s="294" t="s">
        <v>1595</v>
      </c>
      <c r="C693" s="295"/>
      <c r="D693" s="341">
        <v>1</v>
      </c>
      <c r="E693" s="297" t="s">
        <v>929</v>
      </c>
      <c r="F693" s="298"/>
      <c r="G693" s="299"/>
      <c r="H693" s="299">
        <f t="shared" si="106"/>
        <v>0</v>
      </c>
      <c r="I693" s="298">
        <f t="shared" si="107"/>
        <v>0</v>
      </c>
      <c r="J693" s="298"/>
      <c r="K693" s="275"/>
      <c r="L693" s="275"/>
      <c r="M693" s="275"/>
      <c r="N693" s="275"/>
      <c r="O693" s="275"/>
      <c r="P693" s="275"/>
      <c r="Q693" s="275"/>
      <c r="R693" s="275"/>
      <c r="S693" s="275"/>
      <c r="T693" s="275"/>
      <c r="U693" s="275"/>
      <c r="V693" s="275"/>
      <c r="W693" s="275"/>
      <c r="X693" s="275"/>
      <c r="Y693" s="275"/>
      <c r="Z693" s="275"/>
    </row>
    <row r="694" spans="1:26" ht="18" customHeight="1" outlineLevel="1">
      <c r="A694" s="340"/>
      <c r="B694" s="294" t="s">
        <v>1596</v>
      </c>
      <c r="C694" s="295"/>
      <c r="D694" s="341">
        <v>1</v>
      </c>
      <c r="E694" s="297" t="s">
        <v>929</v>
      </c>
      <c r="F694" s="298"/>
      <c r="G694" s="299"/>
      <c r="H694" s="299">
        <f t="shared" si="106"/>
        <v>0</v>
      </c>
      <c r="I694" s="298">
        <f t="shared" si="107"/>
        <v>0</v>
      </c>
      <c r="J694" s="298"/>
      <c r="K694" s="275"/>
      <c r="L694" s="275"/>
      <c r="M694" s="275"/>
      <c r="N694" s="275"/>
      <c r="O694" s="275"/>
      <c r="P694" s="275"/>
      <c r="Q694" s="275"/>
      <c r="R694" s="275"/>
      <c r="S694" s="275"/>
      <c r="T694" s="275"/>
      <c r="U694" s="275"/>
      <c r="V694" s="275"/>
      <c r="W694" s="275"/>
      <c r="X694" s="275"/>
      <c r="Y694" s="275"/>
      <c r="Z694" s="275"/>
    </row>
    <row r="695" spans="1:26" ht="18" customHeight="1" outlineLevel="1">
      <c r="A695" s="340"/>
      <c r="B695" s="294" t="s">
        <v>1597</v>
      </c>
      <c r="C695" s="295"/>
      <c r="D695" s="341">
        <v>1</v>
      </c>
      <c r="E695" s="297" t="s">
        <v>929</v>
      </c>
      <c r="F695" s="298"/>
      <c r="G695" s="299"/>
      <c r="H695" s="299">
        <f t="shared" si="106"/>
        <v>0</v>
      </c>
      <c r="I695" s="298">
        <f t="shared" si="107"/>
        <v>0</v>
      </c>
      <c r="J695" s="298"/>
      <c r="K695" s="275"/>
      <c r="L695" s="275"/>
      <c r="M695" s="275"/>
      <c r="N695" s="275"/>
      <c r="O695" s="275"/>
      <c r="P695" s="275"/>
      <c r="Q695" s="275"/>
      <c r="R695" s="275"/>
      <c r="S695" s="275"/>
      <c r="T695" s="275"/>
      <c r="U695" s="275"/>
      <c r="V695" s="275"/>
      <c r="W695" s="275"/>
      <c r="X695" s="275"/>
      <c r="Y695" s="275"/>
      <c r="Z695" s="275"/>
    </row>
    <row r="696" spans="1:26" ht="18" customHeight="1" outlineLevel="1">
      <c r="A696" s="340"/>
      <c r="B696" s="294" t="s">
        <v>1598</v>
      </c>
      <c r="C696" s="295"/>
      <c r="D696" s="341">
        <v>1</v>
      </c>
      <c r="E696" s="297" t="s">
        <v>929</v>
      </c>
      <c r="F696" s="298"/>
      <c r="G696" s="299"/>
      <c r="H696" s="299">
        <f t="shared" si="106"/>
        <v>0</v>
      </c>
      <c r="I696" s="298">
        <f t="shared" si="107"/>
        <v>0</v>
      </c>
      <c r="J696" s="298"/>
      <c r="K696" s="275"/>
      <c r="L696" s="275"/>
      <c r="M696" s="275"/>
      <c r="N696" s="275"/>
      <c r="O696" s="275"/>
      <c r="P696" s="275"/>
      <c r="Q696" s="275"/>
      <c r="R696" s="275"/>
      <c r="S696" s="275"/>
      <c r="T696" s="275"/>
      <c r="U696" s="275"/>
      <c r="V696" s="275"/>
      <c r="W696" s="275"/>
      <c r="X696" s="275"/>
      <c r="Y696" s="275"/>
      <c r="Z696" s="275"/>
    </row>
    <row r="697" spans="1:26" ht="18" customHeight="1" outlineLevel="1">
      <c r="A697" s="340"/>
      <c r="B697" s="294" t="s">
        <v>1599</v>
      </c>
      <c r="C697" s="295"/>
      <c r="D697" s="341">
        <v>1</v>
      </c>
      <c r="E697" s="297" t="s">
        <v>929</v>
      </c>
      <c r="F697" s="298"/>
      <c r="G697" s="299"/>
      <c r="H697" s="299">
        <f t="shared" si="106"/>
        <v>0</v>
      </c>
      <c r="I697" s="298">
        <f t="shared" si="107"/>
        <v>0</v>
      </c>
      <c r="J697" s="298"/>
      <c r="K697" s="275"/>
      <c r="L697" s="275"/>
      <c r="M697" s="275"/>
      <c r="N697" s="275"/>
      <c r="O697" s="275"/>
      <c r="P697" s="275"/>
      <c r="Q697" s="275"/>
      <c r="R697" s="275"/>
      <c r="S697" s="275"/>
      <c r="T697" s="275"/>
      <c r="U697" s="275"/>
      <c r="V697" s="275"/>
      <c r="W697" s="275"/>
      <c r="X697" s="275"/>
      <c r="Y697" s="275"/>
      <c r="Z697" s="275"/>
    </row>
    <row r="698" spans="1:26" ht="18" customHeight="1" outlineLevel="1">
      <c r="A698" s="340"/>
      <c r="B698" s="294" t="s">
        <v>1600</v>
      </c>
      <c r="C698" s="295"/>
      <c r="D698" s="341">
        <v>1</v>
      </c>
      <c r="E698" s="297" t="s">
        <v>929</v>
      </c>
      <c r="F698" s="298"/>
      <c r="G698" s="299"/>
      <c r="H698" s="299">
        <f t="shared" si="106"/>
        <v>0</v>
      </c>
      <c r="I698" s="298">
        <f t="shared" si="107"/>
        <v>0</v>
      </c>
      <c r="J698" s="298"/>
      <c r="K698" s="275"/>
      <c r="L698" s="275"/>
      <c r="M698" s="275"/>
      <c r="N698" s="275"/>
      <c r="O698" s="275"/>
      <c r="P698" s="275"/>
      <c r="Q698" s="275"/>
      <c r="R698" s="275"/>
      <c r="S698" s="275"/>
      <c r="T698" s="275"/>
      <c r="U698" s="275"/>
      <c r="V698" s="275"/>
      <c r="W698" s="275"/>
      <c r="X698" s="275"/>
      <c r="Y698" s="275"/>
      <c r="Z698" s="275"/>
    </row>
    <row r="699" spans="1:26" ht="18" customHeight="1" outlineLevel="1">
      <c r="A699" s="340"/>
      <c r="B699" s="294" t="s">
        <v>1601</v>
      </c>
      <c r="C699" s="295"/>
      <c r="D699" s="341">
        <v>1</v>
      </c>
      <c r="E699" s="297" t="s">
        <v>929</v>
      </c>
      <c r="F699" s="298"/>
      <c r="G699" s="299"/>
      <c r="H699" s="299">
        <f t="shared" si="106"/>
        <v>0</v>
      </c>
      <c r="I699" s="298">
        <f t="shared" si="107"/>
        <v>0</v>
      </c>
      <c r="J699" s="298"/>
      <c r="K699" s="275"/>
      <c r="L699" s="275"/>
      <c r="M699" s="275"/>
      <c r="N699" s="275"/>
      <c r="O699" s="275"/>
      <c r="P699" s="275"/>
      <c r="Q699" s="275"/>
      <c r="R699" s="275"/>
      <c r="S699" s="275"/>
      <c r="T699" s="275"/>
      <c r="U699" s="275"/>
      <c r="V699" s="275"/>
      <c r="W699" s="275"/>
      <c r="X699" s="275"/>
      <c r="Y699" s="275"/>
      <c r="Z699" s="275"/>
    </row>
    <row r="700" spans="1:26" ht="18" customHeight="1" outlineLevel="1">
      <c r="A700" s="340"/>
      <c r="B700" s="294" t="s">
        <v>1602</v>
      </c>
      <c r="C700" s="295"/>
      <c r="D700" s="341">
        <v>1</v>
      </c>
      <c r="E700" s="297" t="s">
        <v>929</v>
      </c>
      <c r="F700" s="298"/>
      <c r="G700" s="299"/>
      <c r="H700" s="299">
        <f t="shared" si="106"/>
        <v>0</v>
      </c>
      <c r="I700" s="298">
        <f t="shared" si="107"/>
        <v>0</v>
      </c>
      <c r="J700" s="298"/>
      <c r="K700" s="275"/>
      <c r="L700" s="275"/>
      <c r="M700" s="275"/>
      <c r="N700" s="275"/>
      <c r="O700" s="275"/>
      <c r="P700" s="275"/>
      <c r="Q700" s="275"/>
      <c r="R700" s="275"/>
      <c r="S700" s="275"/>
      <c r="T700" s="275"/>
      <c r="U700" s="275"/>
      <c r="V700" s="275"/>
      <c r="W700" s="275"/>
      <c r="X700" s="275"/>
      <c r="Y700" s="275"/>
      <c r="Z700" s="275"/>
    </row>
    <row r="701" spans="1:26" ht="18" customHeight="1" outlineLevel="1">
      <c r="A701" s="340"/>
      <c r="B701" s="294" t="s">
        <v>1603</v>
      </c>
      <c r="C701" s="295"/>
      <c r="D701" s="341">
        <v>1</v>
      </c>
      <c r="E701" s="297" t="s">
        <v>929</v>
      </c>
      <c r="F701" s="298"/>
      <c r="G701" s="299"/>
      <c r="H701" s="299">
        <f t="shared" si="106"/>
        <v>0</v>
      </c>
      <c r="I701" s="298">
        <f t="shared" si="107"/>
        <v>0</v>
      </c>
      <c r="J701" s="298"/>
      <c r="K701" s="275"/>
      <c r="L701" s="275"/>
      <c r="M701" s="275"/>
      <c r="N701" s="275"/>
      <c r="O701" s="275"/>
      <c r="P701" s="275"/>
      <c r="Q701" s="275"/>
      <c r="R701" s="275"/>
      <c r="S701" s="275"/>
      <c r="T701" s="275"/>
      <c r="U701" s="275"/>
      <c r="V701" s="275"/>
      <c r="W701" s="275"/>
      <c r="X701" s="275"/>
      <c r="Y701" s="275"/>
      <c r="Z701" s="275"/>
    </row>
    <row r="702" spans="1:26" ht="18" customHeight="1" outlineLevel="1">
      <c r="A702" s="340"/>
      <c r="B702" s="294" t="s">
        <v>1604</v>
      </c>
      <c r="C702" s="295"/>
      <c r="D702" s="341">
        <v>1</v>
      </c>
      <c r="E702" s="297" t="s">
        <v>929</v>
      </c>
      <c r="F702" s="298"/>
      <c r="G702" s="299"/>
      <c r="H702" s="299">
        <f t="shared" si="106"/>
        <v>0</v>
      </c>
      <c r="I702" s="298">
        <f t="shared" si="107"/>
        <v>0</v>
      </c>
      <c r="J702" s="298"/>
      <c r="K702" s="275"/>
      <c r="L702" s="275"/>
      <c r="M702" s="275"/>
      <c r="N702" s="275"/>
      <c r="O702" s="275"/>
      <c r="P702" s="275"/>
      <c r="Q702" s="275"/>
      <c r="R702" s="275"/>
      <c r="S702" s="275"/>
      <c r="T702" s="275"/>
      <c r="U702" s="275"/>
      <c r="V702" s="275"/>
      <c r="W702" s="275"/>
      <c r="X702" s="275"/>
      <c r="Y702" s="275"/>
      <c r="Z702" s="275"/>
    </row>
    <row r="703" spans="1:26" ht="18" customHeight="1" outlineLevel="1">
      <c r="A703" s="340"/>
      <c r="B703" s="294" t="s">
        <v>1605</v>
      </c>
      <c r="C703" s="295"/>
      <c r="D703" s="341">
        <v>1</v>
      </c>
      <c r="E703" s="297" t="s">
        <v>929</v>
      </c>
      <c r="F703" s="298"/>
      <c r="G703" s="299"/>
      <c r="H703" s="299">
        <f t="shared" si="106"/>
        <v>0</v>
      </c>
      <c r="I703" s="298">
        <f t="shared" si="107"/>
        <v>0</v>
      </c>
      <c r="J703" s="298"/>
      <c r="K703" s="275"/>
      <c r="L703" s="275"/>
      <c r="M703" s="275"/>
      <c r="N703" s="275"/>
      <c r="O703" s="275"/>
      <c r="P703" s="275"/>
      <c r="Q703" s="275"/>
      <c r="R703" s="275"/>
      <c r="S703" s="275"/>
      <c r="T703" s="275"/>
      <c r="U703" s="275"/>
      <c r="V703" s="275"/>
      <c r="W703" s="275"/>
      <c r="X703" s="275"/>
      <c r="Y703" s="275"/>
      <c r="Z703" s="275"/>
    </row>
    <row r="704" spans="1:26" ht="18" customHeight="1" outlineLevel="1">
      <c r="A704" s="333"/>
      <c r="B704" s="310" t="s">
        <v>1613</v>
      </c>
      <c r="C704" s="342"/>
      <c r="D704" s="343"/>
      <c r="E704" s="344"/>
      <c r="F704" s="316"/>
      <c r="G704" s="299"/>
      <c r="H704" s="317"/>
      <c r="I704" s="316"/>
      <c r="J704" s="316"/>
      <c r="K704" s="275"/>
      <c r="L704" s="275"/>
      <c r="M704" s="275"/>
      <c r="N704" s="275"/>
      <c r="O704" s="275"/>
      <c r="P704" s="275"/>
      <c r="Q704" s="275"/>
      <c r="R704" s="275"/>
      <c r="S704" s="275"/>
      <c r="T704" s="275"/>
      <c r="U704" s="275"/>
      <c r="V704" s="275"/>
      <c r="W704" s="275"/>
      <c r="X704" s="275"/>
      <c r="Y704" s="275"/>
      <c r="Z704" s="275"/>
    </row>
    <row r="705" spans="1:26" ht="18" customHeight="1" outlineLevel="1">
      <c r="A705" s="340"/>
      <c r="B705" s="294" t="s">
        <v>1593</v>
      </c>
      <c r="C705" s="295"/>
      <c r="D705" s="341">
        <v>1</v>
      </c>
      <c r="E705" s="297" t="s">
        <v>929</v>
      </c>
      <c r="F705" s="298"/>
      <c r="G705" s="299"/>
      <c r="H705" s="299">
        <f t="shared" ref="H705:H712" si="108">F705+G705</f>
        <v>0</v>
      </c>
      <c r="I705" s="298">
        <f t="shared" ref="I705:I712" si="109">H705*D705</f>
        <v>0</v>
      </c>
      <c r="J705" s="298"/>
      <c r="K705" s="275"/>
      <c r="L705" s="275"/>
      <c r="M705" s="275"/>
      <c r="N705" s="275"/>
      <c r="O705" s="275"/>
      <c r="P705" s="275"/>
      <c r="Q705" s="275"/>
      <c r="R705" s="275"/>
      <c r="S705" s="275"/>
      <c r="T705" s="275"/>
      <c r="U705" s="275"/>
      <c r="V705" s="275"/>
      <c r="W705" s="275"/>
      <c r="X705" s="275"/>
      <c r="Y705" s="275"/>
      <c r="Z705" s="275"/>
    </row>
    <row r="706" spans="1:26" ht="18" customHeight="1" outlineLevel="1">
      <c r="A706" s="340"/>
      <c r="B706" s="294" t="s">
        <v>1594</v>
      </c>
      <c r="C706" s="295"/>
      <c r="D706" s="341">
        <v>1</v>
      </c>
      <c r="E706" s="297" t="s">
        <v>929</v>
      </c>
      <c r="F706" s="298"/>
      <c r="G706" s="299"/>
      <c r="H706" s="299">
        <f t="shared" si="108"/>
        <v>0</v>
      </c>
      <c r="I706" s="298">
        <f t="shared" si="109"/>
        <v>0</v>
      </c>
      <c r="J706" s="298"/>
      <c r="K706" s="275"/>
      <c r="L706" s="275"/>
      <c r="M706" s="275"/>
      <c r="N706" s="275"/>
      <c r="O706" s="275"/>
      <c r="P706" s="275"/>
      <c r="Q706" s="275"/>
      <c r="R706" s="275"/>
      <c r="S706" s="275"/>
      <c r="T706" s="275"/>
      <c r="U706" s="275"/>
      <c r="V706" s="275"/>
      <c r="W706" s="275"/>
      <c r="X706" s="275"/>
      <c r="Y706" s="275"/>
      <c r="Z706" s="275"/>
    </row>
    <row r="707" spans="1:26" ht="18" customHeight="1" outlineLevel="1">
      <c r="A707" s="340"/>
      <c r="B707" s="294" t="s">
        <v>1595</v>
      </c>
      <c r="C707" s="295"/>
      <c r="D707" s="341">
        <v>1</v>
      </c>
      <c r="E707" s="297" t="s">
        <v>929</v>
      </c>
      <c r="F707" s="298"/>
      <c r="G707" s="299"/>
      <c r="H707" s="299">
        <f t="shared" si="108"/>
        <v>0</v>
      </c>
      <c r="I707" s="298">
        <f t="shared" si="109"/>
        <v>0</v>
      </c>
      <c r="J707" s="298"/>
      <c r="K707" s="275"/>
      <c r="L707" s="275"/>
      <c r="M707" s="275"/>
      <c r="N707" s="275"/>
      <c r="O707" s="275"/>
      <c r="P707" s="275"/>
      <c r="Q707" s="275"/>
      <c r="R707" s="275"/>
      <c r="S707" s="275"/>
      <c r="T707" s="275"/>
      <c r="U707" s="275"/>
      <c r="V707" s="275"/>
      <c r="W707" s="275"/>
      <c r="X707" s="275"/>
      <c r="Y707" s="275"/>
      <c r="Z707" s="275"/>
    </row>
    <row r="708" spans="1:26" ht="18" customHeight="1" outlineLevel="1">
      <c r="A708" s="340"/>
      <c r="B708" s="294" t="s">
        <v>1596</v>
      </c>
      <c r="C708" s="295"/>
      <c r="D708" s="341">
        <v>1</v>
      </c>
      <c r="E708" s="297" t="s">
        <v>929</v>
      </c>
      <c r="F708" s="298"/>
      <c r="G708" s="299"/>
      <c r="H708" s="299">
        <f t="shared" si="108"/>
        <v>0</v>
      </c>
      <c r="I708" s="298">
        <f t="shared" si="109"/>
        <v>0</v>
      </c>
      <c r="J708" s="298"/>
      <c r="K708" s="275"/>
      <c r="L708" s="275"/>
      <c r="M708" s="275"/>
      <c r="N708" s="275"/>
      <c r="O708" s="275"/>
      <c r="P708" s="275"/>
      <c r="Q708" s="275"/>
      <c r="R708" s="275"/>
      <c r="S708" s="275"/>
      <c r="T708" s="275"/>
      <c r="U708" s="275"/>
      <c r="V708" s="275"/>
      <c r="W708" s="275"/>
      <c r="X708" s="275"/>
      <c r="Y708" s="275"/>
      <c r="Z708" s="275"/>
    </row>
    <row r="709" spans="1:26" ht="18" customHeight="1" outlineLevel="1">
      <c r="A709" s="340"/>
      <c r="B709" s="294" t="s">
        <v>1597</v>
      </c>
      <c r="C709" s="295"/>
      <c r="D709" s="341">
        <v>1</v>
      </c>
      <c r="E709" s="297" t="s">
        <v>929</v>
      </c>
      <c r="F709" s="298"/>
      <c r="G709" s="299"/>
      <c r="H709" s="299">
        <f t="shared" si="108"/>
        <v>0</v>
      </c>
      <c r="I709" s="298">
        <f t="shared" si="109"/>
        <v>0</v>
      </c>
      <c r="J709" s="298"/>
      <c r="K709" s="275"/>
      <c r="L709" s="275"/>
      <c r="M709" s="275"/>
      <c r="N709" s="275"/>
      <c r="O709" s="275"/>
      <c r="P709" s="275"/>
      <c r="Q709" s="275"/>
      <c r="R709" s="275"/>
      <c r="S709" s="275"/>
      <c r="T709" s="275"/>
      <c r="U709" s="275"/>
      <c r="V709" s="275"/>
      <c r="W709" s="275"/>
      <c r="X709" s="275"/>
      <c r="Y709" s="275"/>
      <c r="Z709" s="275"/>
    </row>
    <row r="710" spans="1:26" ht="18" customHeight="1" outlineLevel="1">
      <c r="A710" s="340"/>
      <c r="B710" s="294" t="s">
        <v>1598</v>
      </c>
      <c r="C710" s="295"/>
      <c r="D710" s="341">
        <v>1</v>
      </c>
      <c r="E710" s="297" t="s">
        <v>929</v>
      </c>
      <c r="F710" s="298"/>
      <c r="G710" s="299"/>
      <c r="H710" s="299">
        <f t="shared" si="108"/>
        <v>0</v>
      </c>
      <c r="I710" s="298">
        <f t="shared" si="109"/>
        <v>0</v>
      </c>
      <c r="J710" s="298"/>
      <c r="K710" s="275"/>
      <c r="L710" s="275"/>
      <c r="M710" s="275"/>
      <c r="N710" s="275"/>
      <c r="O710" s="275"/>
      <c r="P710" s="275"/>
      <c r="Q710" s="275"/>
      <c r="R710" s="275"/>
      <c r="S710" s="275"/>
      <c r="T710" s="275"/>
      <c r="U710" s="275"/>
      <c r="V710" s="275"/>
      <c r="W710" s="275"/>
      <c r="X710" s="275"/>
      <c r="Y710" s="275"/>
      <c r="Z710" s="275"/>
    </row>
    <row r="711" spans="1:26" ht="18" customHeight="1" outlineLevel="1">
      <c r="A711" s="340"/>
      <c r="B711" s="294" t="s">
        <v>1599</v>
      </c>
      <c r="C711" s="295"/>
      <c r="D711" s="341">
        <v>1</v>
      </c>
      <c r="E711" s="297" t="s">
        <v>929</v>
      </c>
      <c r="F711" s="298"/>
      <c r="G711" s="299"/>
      <c r="H711" s="299">
        <f t="shared" si="108"/>
        <v>0</v>
      </c>
      <c r="I711" s="298">
        <f t="shared" si="109"/>
        <v>0</v>
      </c>
      <c r="J711" s="298"/>
      <c r="K711" s="275"/>
      <c r="L711" s="275"/>
      <c r="M711" s="275"/>
      <c r="N711" s="275"/>
      <c r="O711" s="275"/>
      <c r="P711" s="275"/>
      <c r="Q711" s="275"/>
      <c r="R711" s="275"/>
      <c r="S711" s="275"/>
      <c r="T711" s="275"/>
      <c r="U711" s="275"/>
      <c r="V711" s="275"/>
      <c r="W711" s="275"/>
      <c r="X711" s="275"/>
      <c r="Y711" s="275"/>
      <c r="Z711" s="275"/>
    </row>
    <row r="712" spans="1:26" ht="18" customHeight="1" outlineLevel="1">
      <c r="A712" s="340"/>
      <c r="B712" s="294" t="s">
        <v>1600</v>
      </c>
      <c r="C712" s="295"/>
      <c r="D712" s="341">
        <v>1</v>
      </c>
      <c r="E712" s="297" t="s">
        <v>929</v>
      </c>
      <c r="F712" s="298"/>
      <c r="G712" s="299"/>
      <c r="H712" s="299">
        <f t="shared" si="108"/>
        <v>0</v>
      </c>
      <c r="I712" s="298">
        <f t="shared" si="109"/>
        <v>0</v>
      </c>
      <c r="J712" s="298"/>
      <c r="K712" s="275"/>
      <c r="L712" s="275"/>
      <c r="M712" s="275"/>
      <c r="N712" s="275"/>
      <c r="O712" s="275"/>
      <c r="P712" s="275"/>
      <c r="Q712" s="275"/>
      <c r="R712" s="275"/>
      <c r="S712" s="275"/>
      <c r="T712" s="275"/>
      <c r="U712" s="275"/>
      <c r="V712" s="275"/>
      <c r="W712" s="275"/>
      <c r="X712" s="275"/>
      <c r="Y712" s="275"/>
      <c r="Z712" s="275"/>
    </row>
    <row r="713" spans="1:26" ht="18" customHeight="1" outlineLevel="1">
      <c r="A713" s="333"/>
      <c r="B713" s="310" t="s">
        <v>1614</v>
      </c>
      <c r="C713" s="342"/>
      <c r="D713" s="343"/>
      <c r="E713" s="344"/>
      <c r="F713" s="316"/>
      <c r="G713" s="299"/>
      <c r="H713" s="317"/>
      <c r="I713" s="316"/>
      <c r="J713" s="316"/>
      <c r="K713" s="275"/>
      <c r="L713" s="275"/>
      <c r="M713" s="275"/>
      <c r="N713" s="275"/>
      <c r="O713" s="275"/>
      <c r="P713" s="275"/>
      <c r="Q713" s="275"/>
      <c r="R713" s="275"/>
      <c r="S713" s="275"/>
      <c r="T713" s="275"/>
      <c r="U713" s="275"/>
      <c r="V713" s="275"/>
      <c r="W713" s="275"/>
      <c r="X713" s="275"/>
      <c r="Y713" s="275"/>
      <c r="Z713" s="275"/>
    </row>
    <row r="714" spans="1:26" ht="18" customHeight="1" outlineLevel="1">
      <c r="A714" s="340"/>
      <c r="B714" s="294" t="s">
        <v>1593</v>
      </c>
      <c r="C714" s="295"/>
      <c r="D714" s="341">
        <v>1</v>
      </c>
      <c r="E714" s="297" t="s">
        <v>929</v>
      </c>
      <c r="F714" s="298"/>
      <c r="G714" s="299"/>
      <c r="H714" s="299">
        <f t="shared" ref="H714:H726" si="110">F714+G714</f>
        <v>0</v>
      </c>
      <c r="I714" s="298">
        <f t="shared" ref="I714:I726" si="111">H714*D714</f>
        <v>0</v>
      </c>
      <c r="J714" s="298"/>
      <c r="K714" s="275"/>
      <c r="L714" s="275"/>
      <c r="M714" s="275"/>
      <c r="N714" s="275"/>
      <c r="O714" s="275"/>
      <c r="P714" s="275"/>
      <c r="Q714" s="275"/>
      <c r="R714" s="275"/>
      <c r="S714" s="275"/>
      <c r="T714" s="275"/>
      <c r="U714" s="275"/>
      <c r="V714" s="275"/>
      <c r="W714" s="275"/>
      <c r="X714" s="275"/>
      <c r="Y714" s="275"/>
      <c r="Z714" s="275"/>
    </row>
    <row r="715" spans="1:26" ht="18" customHeight="1" outlineLevel="1">
      <c r="A715" s="340"/>
      <c r="B715" s="294" t="s">
        <v>1594</v>
      </c>
      <c r="C715" s="295"/>
      <c r="D715" s="341">
        <v>1</v>
      </c>
      <c r="E715" s="297" t="s">
        <v>929</v>
      </c>
      <c r="F715" s="298"/>
      <c r="G715" s="299"/>
      <c r="H715" s="299">
        <f t="shared" si="110"/>
        <v>0</v>
      </c>
      <c r="I715" s="298">
        <f t="shared" si="111"/>
        <v>0</v>
      </c>
      <c r="J715" s="298"/>
      <c r="K715" s="275"/>
      <c r="L715" s="275"/>
      <c r="M715" s="275"/>
      <c r="N715" s="275"/>
      <c r="O715" s="275"/>
      <c r="P715" s="275"/>
      <c r="Q715" s="275"/>
      <c r="R715" s="275"/>
      <c r="S715" s="275"/>
      <c r="T715" s="275"/>
      <c r="U715" s="275"/>
      <c r="V715" s="275"/>
      <c r="W715" s="275"/>
      <c r="X715" s="275"/>
      <c r="Y715" s="275"/>
      <c r="Z715" s="275"/>
    </row>
    <row r="716" spans="1:26" ht="18" customHeight="1" outlineLevel="1">
      <c r="A716" s="340"/>
      <c r="B716" s="294" t="s">
        <v>1595</v>
      </c>
      <c r="C716" s="295"/>
      <c r="D716" s="341">
        <v>1</v>
      </c>
      <c r="E716" s="297" t="s">
        <v>929</v>
      </c>
      <c r="F716" s="298"/>
      <c r="G716" s="299"/>
      <c r="H716" s="299">
        <f t="shared" si="110"/>
        <v>0</v>
      </c>
      <c r="I716" s="298">
        <f t="shared" si="111"/>
        <v>0</v>
      </c>
      <c r="J716" s="298"/>
      <c r="K716" s="275"/>
      <c r="L716" s="275"/>
      <c r="M716" s="275"/>
      <c r="N716" s="275"/>
      <c r="O716" s="275"/>
      <c r="P716" s="275"/>
      <c r="Q716" s="275"/>
      <c r="R716" s="275"/>
      <c r="S716" s="275"/>
      <c r="T716" s="275"/>
      <c r="U716" s="275"/>
      <c r="V716" s="275"/>
      <c r="W716" s="275"/>
      <c r="X716" s="275"/>
      <c r="Y716" s="275"/>
      <c r="Z716" s="275"/>
    </row>
    <row r="717" spans="1:26" ht="18" customHeight="1" outlineLevel="1">
      <c r="A717" s="340"/>
      <c r="B717" s="294" t="s">
        <v>1596</v>
      </c>
      <c r="C717" s="295"/>
      <c r="D717" s="341">
        <v>1</v>
      </c>
      <c r="E717" s="297" t="s">
        <v>929</v>
      </c>
      <c r="F717" s="298"/>
      <c r="G717" s="299"/>
      <c r="H717" s="299">
        <f t="shared" si="110"/>
        <v>0</v>
      </c>
      <c r="I717" s="298">
        <f t="shared" si="111"/>
        <v>0</v>
      </c>
      <c r="J717" s="298"/>
      <c r="K717" s="275"/>
      <c r="L717" s="275"/>
      <c r="M717" s="275"/>
      <c r="N717" s="275"/>
      <c r="O717" s="275"/>
      <c r="P717" s="275"/>
      <c r="Q717" s="275"/>
      <c r="R717" s="275"/>
      <c r="S717" s="275"/>
      <c r="T717" s="275"/>
      <c r="U717" s="275"/>
      <c r="V717" s="275"/>
      <c r="W717" s="275"/>
      <c r="X717" s="275"/>
      <c r="Y717" s="275"/>
      <c r="Z717" s="275"/>
    </row>
    <row r="718" spans="1:26" ht="18" customHeight="1" outlineLevel="1">
      <c r="A718" s="340"/>
      <c r="B718" s="294" t="s">
        <v>1597</v>
      </c>
      <c r="C718" s="295"/>
      <c r="D718" s="341">
        <v>1</v>
      </c>
      <c r="E718" s="297" t="s">
        <v>929</v>
      </c>
      <c r="F718" s="298"/>
      <c r="G718" s="299"/>
      <c r="H718" s="299">
        <f t="shared" si="110"/>
        <v>0</v>
      </c>
      <c r="I718" s="298">
        <f t="shared" si="111"/>
        <v>0</v>
      </c>
      <c r="J718" s="298"/>
      <c r="K718" s="275"/>
      <c r="L718" s="275"/>
      <c r="M718" s="275"/>
      <c r="N718" s="275"/>
      <c r="O718" s="275"/>
      <c r="P718" s="275"/>
      <c r="Q718" s="275"/>
      <c r="R718" s="275"/>
      <c r="S718" s="275"/>
      <c r="T718" s="275"/>
      <c r="U718" s="275"/>
      <c r="V718" s="275"/>
      <c r="W718" s="275"/>
      <c r="X718" s="275"/>
      <c r="Y718" s="275"/>
      <c r="Z718" s="275"/>
    </row>
    <row r="719" spans="1:26" ht="18" customHeight="1" outlineLevel="1">
      <c r="A719" s="340"/>
      <c r="B719" s="294" t="s">
        <v>1598</v>
      </c>
      <c r="C719" s="295"/>
      <c r="D719" s="341">
        <v>1</v>
      </c>
      <c r="E719" s="297" t="s">
        <v>929</v>
      </c>
      <c r="F719" s="298"/>
      <c r="G719" s="299"/>
      <c r="H719" s="299">
        <f t="shared" si="110"/>
        <v>0</v>
      </c>
      <c r="I719" s="298">
        <f t="shared" si="111"/>
        <v>0</v>
      </c>
      <c r="J719" s="298"/>
      <c r="K719" s="275"/>
      <c r="L719" s="275"/>
      <c r="M719" s="275"/>
      <c r="N719" s="275"/>
      <c r="O719" s="275"/>
      <c r="P719" s="275"/>
      <c r="Q719" s="275"/>
      <c r="R719" s="275"/>
      <c r="S719" s="275"/>
      <c r="T719" s="275"/>
      <c r="U719" s="275"/>
      <c r="V719" s="275"/>
      <c r="W719" s="275"/>
      <c r="X719" s="275"/>
      <c r="Y719" s="275"/>
      <c r="Z719" s="275"/>
    </row>
    <row r="720" spans="1:26" ht="18" customHeight="1" outlineLevel="1">
      <c r="A720" s="340"/>
      <c r="B720" s="294" t="s">
        <v>1599</v>
      </c>
      <c r="C720" s="295"/>
      <c r="D720" s="341">
        <v>1</v>
      </c>
      <c r="E720" s="297" t="s">
        <v>929</v>
      </c>
      <c r="F720" s="298"/>
      <c r="G720" s="299"/>
      <c r="H720" s="299">
        <f t="shared" si="110"/>
        <v>0</v>
      </c>
      <c r="I720" s="298">
        <f t="shared" si="111"/>
        <v>0</v>
      </c>
      <c r="J720" s="298"/>
      <c r="K720" s="275"/>
      <c r="L720" s="275"/>
      <c r="M720" s="275"/>
      <c r="N720" s="275"/>
      <c r="O720" s="275"/>
      <c r="P720" s="275"/>
      <c r="Q720" s="275"/>
      <c r="R720" s="275"/>
      <c r="S720" s="275"/>
      <c r="T720" s="275"/>
      <c r="U720" s="275"/>
      <c r="V720" s="275"/>
      <c r="W720" s="275"/>
      <c r="X720" s="275"/>
      <c r="Y720" s="275"/>
      <c r="Z720" s="275"/>
    </row>
    <row r="721" spans="1:26" ht="18" customHeight="1" outlineLevel="1">
      <c r="A721" s="340"/>
      <c r="B721" s="294" t="s">
        <v>1600</v>
      </c>
      <c r="C721" s="295"/>
      <c r="D721" s="341">
        <v>1</v>
      </c>
      <c r="E721" s="297" t="s">
        <v>929</v>
      </c>
      <c r="F721" s="298"/>
      <c r="G721" s="299"/>
      <c r="H721" s="299">
        <f t="shared" si="110"/>
        <v>0</v>
      </c>
      <c r="I721" s="298">
        <f t="shared" si="111"/>
        <v>0</v>
      </c>
      <c r="J721" s="298"/>
      <c r="K721" s="275"/>
      <c r="L721" s="275"/>
      <c r="M721" s="275"/>
      <c r="N721" s="275"/>
      <c r="O721" s="275"/>
      <c r="P721" s="275"/>
      <c r="Q721" s="275"/>
      <c r="R721" s="275"/>
      <c r="S721" s="275"/>
      <c r="T721" s="275"/>
      <c r="U721" s="275"/>
      <c r="V721" s="275"/>
      <c r="W721" s="275"/>
      <c r="X721" s="275"/>
      <c r="Y721" s="275"/>
      <c r="Z721" s="275"/>
    </row>
    <row r="722" spans="1:26" ht="18" customHeight="1" outlineLevel="1">
      <c r="A722" s="340"/>
      <c r="B722" s="294" t="s">
        <v>1601</v>
      </c>
      <c r="C722" s="295"/>
      <c r="D722" s="341">
        <v>1</v>
      </c>
      <c r="E722" s="297" t="s">
        <v>929</v>
      </c>
      <c r="F722" s="298"/>
      <c r="G722" s="299"/>
      <c r="H722" s="299">
        <f t="shared" si="110"/>
        <v>0</v>
      </c>
      <c r="I722" s="298">
        <f t="shared" si="111"/>
        <v>0</v>
      </c>
      <c r="J722" s="298"/>
      <c r="K722" s="275"/>
      <c r="L722" s="275"/>
      <c r="M722" s="275"/>
      <c r="N722" s="275"/>
      <c r="O722" s="275"/>
      <c r="P722" s="275"/>
      <c r="Q722" s="275"/>
      <c r="R722" s="275"/>
      <c r="S722" s="275"/>
      <c r="T722" s="275"/>
      <c r="U722" s="275"/>
      <c r="V722" s="275"/>
      <c r="W722" s="275"/>
      <c r="X722" s="275"/>
      <c r="Y722" s="275"/>
      <c r="Z722" s="275"/>
    </row>
    <row r="723" spans="1:26" ht="18" customHeight="1" outlineLevel="1">
      <c r="A723" s="340"/>
      <c r="B723" s="294" t="s">
        <v>1602</v>
      </c>
      <c r="C723" s="295"/>
      <c r="D723" s="341">
        <v>1</v>
      </c>
      <c r="E723" s="297" t="s">
        <v>929</v>
      </c>
      <c r="F723" s="298"/>
      <c r="G723" s="299"/>
      <c r="H723" s="299">
        <f t="shared" si="110"/>
        <v>0</v>
      </c>
      <c r="I723" s="298">
        <f t="shared" si="111"/>
        <v>0</v>
      </c>
      <c r="J723" s="298"/>
      <c r="K723" s="275"/>
      <c r="L723" s="275"/>
      <c r="M723" s="275"/>
      <c r="N723" s="275"/>
      <c r="O723" s="275"/>
      <c r="P723" s="275"/>
      <c r="Q723" s="275"/>
      <c r="R723" s="275"/>
      <c r="S723" s="275"/>
      <c r="T723" s="275"/>
      <c r="U723" s="275"/>
      <c r="V723" s="275"/>
      <c r="W723" s="275"/>
      <c r="X723" s="275"/>
      <c r="Y723" s="275"/>
      <c r="Z723" s="275"/>
    </row>
    <row r="724" spans="1:26" ht="18" customHeight="1" outlineLevel="1">
      <c r="A724" s="340"/>
      <c r="B724" s="294" t="s">
        <v>1603</v>
      </c>
      <c r="C724" s="295"/>
      <c r="D724" s="341">
        <v>1</v>
      </c>
      <c r="E724" s="297" t="s">
        <v>929</v>
      </c>
      <c r="F724" s="298"/>
      <c r="G724" s="299"/>
      <c r="H724" s="299">
        <f t="shared" si="110"/>
        <v>0</v>
      </c>
      <c r="I724" s="298">
        <f t="shared" si="111"/>
        <v>0</v>
      </c>
      <c r="J724" s="298"/>
      <c r="K724" s="275"/>
      <c r="L724" s="275"/>
      <c r="M724" s="275"/>
      <c r="N724" s="275"/>
      <c r="O724" s="275"/>
      <c r="P724" s="275"/>
      <c r="Q724" s="275"/>
      <c r="R724" s="275"/>
      <c r="S724" s="275"/>
      <c r="T724" s="275"/>
      <c r="U724" s="275"/>
      <c r="V724" s="275"/>
      <c r="W724" s="275"/>
      <c r="X724" s="275"/>
      <c r="Y724" s="275"/>
      <c r="Z724" s="275"/>
    </row>
    <row r="725" spans="1:26" ht="18" customHeight="1" outlineLevel="1">
      <c r="A725" s="340"/>
      <c r="B725" s="294" t="s">
        <v>1604</v>
      </c>
      <c r="C725" s="295"/>
      <c r="D725" s="341">
        <v>1</v>
      </c>
      <c r="E725" s="297" t="s">
        <v>929</v>
      </c>
      <c r="F725" s="298"/>
      <c r="G725" s="299"/>
      <c r="H725" s="299">
        <f t="shared" si="110"/>
        <v>0</v>
      </c>
      <c r="I725" s="298">
        <f t="shared" si="111"/>
        <v>0</v>
      </c>
      <c r="J725" s="298"/>
      <c r="K725" s="275"/>
      <c r="L725" s="275"/>
      <c r="M725" s="275"/>
      <c r="N725" s="275"/>
      <c r="O725" s="275"/>
      <c r="P725" s="275"/>
      <c r="Q725" s="275"/>
      <c r="R725" s="275"/>
      <c r="S725" s="275"/>
      <c r="T725" s="275"/>
      <c r="U725" s="275"/>
      <c r="V725" s="275"/>
      <c r="W725" s="275"/>
      <c r="X725" s="275"/>
      <c r="Y725" s="275"/>
      <c r="Z725" s="275"/>
    </row>
    <row r="726" spans="1:26" ht="18" customHeight="1" outlineLevel="1">
      <c r="A726" s="340"/>
      <c r="B726" s="294" t="s">
        <v>1605</v>
      </c>
      <c r="C726" s="295"/>
      <c r="D726" s="341">
        <v>1</v>
      </c>
      <c r="E726" s="297" t="s">
        <v>929</v>
      </c>
      <c r="F726" s="298"/>
      <c r="G726" s="299"/>
      <c r="H726" s="299">
        <f t="shared" si="110"/>
        <v>0</v>
      </c>
      <c r="I726" s="298">
        <f t="shared" si="111"/>
        <v>0</v>
      </c>
      <c r="J726" s="298"/>
      <c r="K726" s="275"/>
      <c r="L726" s="275"/>
      <c r="M726" s="275"/>
      <c r="N726" s="275"/>
      <c r="O726" s="275"/>
      <c r="P726" s="275"/>
      <c r="Q726" s="275"/>
      <c r="R726" s="275"/>
      <c r="S726" s="275"/>
      <c r="T726" s="275"/>
      <c r="U726" s="275"/>
      <c r="V726" s="275"/>
      <c r="W726" s="275"/>
      <c r="X726" s="275"/>
      <c r="Y726" s="275"/>
      <c r="Z726" s="275"/>
    </row>
    <row r="727" spans="1:26" ht="18" customHeight="1" outlineLevel="1">
      <c r="A727" s="618" t="s">
        <v>1615</v>
      </c>
      <c r="B727" s="334" t="s">
        <v>1381</v>
      </c>
      <c r="C727" s="335"/>
      <c r="D727" s="336"/>
      <c r="E727" s="337"/>
      <c r="F727" s="338"/>
      <c r="G727" s="299"/>
      <c r="H727" s="339"/>
      <c r="I727" s="338"/>
      <c r="J727" s="338"/>
      <c r="K727" s="275"/>
      <c r="L727" s="275"/>
      <c r="M727" s="275"/>
      <c r="N727" s="275"/>
      <c r="O727" s="275"/>
      <c r="P727" s="275"/>
      <c r="Q727" s="275"/>
      <c r="R727" s="275"/>
      <c r="S727" s="275"/>
      <c r="T727" s="275"/>
      <c r="U727" s="275"/>
      <c r="V727" s="275"/>
      <c r="W727" s="275"/>
      <c r="X727" s="275"/>
      <c r="Y727" s="275"/>
      <c r="Z727" s="275"/>
    </row>
    <row r="728" spans="1:26" ht="15.75" customHeight="1" outlineLevel="1">
      <c r="A728" s="333"/>
      <c r="B728" s="310" t="s">
        <v>1616</v>
      </c>
      <c r="C728" s="342"/>
      <c r="D728" s="343"/>
      <c r="E728" s="344"/>
      <c r="F728" s="316"/>
      <c r="G728" s="299"/>
      <c r="H728" s="317"/>
      <c r="I728" s="316"/>
      <c r="J728" s="316"/>
      <c r="K728" s="275"/>
      <c r="L728" s="275"/>
      <c r="M728" s="275"/>
      <c r="N728" s="275"/>
      <c r="O728" s="275"/>
      <c r="P728" s="275"/>
      <c r="Q728" s="275"/>
      <c r="R728" s="275"/>
      <c r="S728" s="275"/>
      <c r="T728" s="275"/>
      <c r="U728" s="275"/>
      <c r="V728" s="275"/>
      <c r="W728" s="275"/>
      <c r="X728" s="275"/>
      <c r="Y728" s="275"/>
      <c r="Z728" s="275"/>
    </row>
    <row r="729" spans="1:26" ht="18" customHeight="1" outlineLevel="1">
      <c r="A729" s="340"/>
      <c r="B729" s="294" t="s">
        <v>1594</v>
      </c>
      <c r="C729" s="295"/>
      <c r="D729" s="341">
        <v>1</v>
      </c>
      <c r="E729" s="297" t="s">
        <v>421</v>
      </c>
      <c r="F729" s="298"/>
      <c r="G729" s="299"/>
      <c r="H729" s="299">
        <f t="shared" ref="H729:H741" si="112">F729+G729</f>
        <v>0</v>
      </c>
      <c r="I729" s="298">
        <f t="shared" ref="I729:I741" si="113">H729*D729</f>
        <v>0</v>
      </c>
      <c r="J729" s="298"/>
      <c r="K729" s="275"/>
      <c r="L729" s="275"/>
      <c r="M729" s="275"/>
      <c r="N729" s="275"/>
      <c r="O729" s="275"/>
      <c r="P729" s="275"/>
      <c r="Q729" s="275"/>
      <c r="R729" s="275"/>
      <c r="S729" s="275"/>
      <c r="T729" s="275"/>
      <c r="U729" s="275"/>
      <c r="V729" s="275"/>
      <c r="W729" s="275"/>
      <c r="X729" s="275"/>
      <c r="Y729" s="275"/>
      <c r="Z729" s="275"/>
    </row>
    <row r="730" spans="1:26" ht="18" customHeight="1" outlineLevel="1">
      <c r="A730" s="340"/>
      <c r="B730" s="294" t="s">
        <v>1595</v>
      </c>
      <c r="C730" s="295"/>
      <c r="D730" s="341">
        <v>1</v>
      </c>
      <c r="E730" s="297" t="s">
        <v>421</v>
      </c>
      <c r="F730" s="298"/>
      <c r="G730" s="299"/>
      <c r="H730" s="299">
        <f t="shared" si="112"/>
        <v>0</v>
      </c>
      <c r="I730" s="298">
        <f t="shared" si="113"/>
        <v>0</v>
      </c>
      <c r="J730" s="298"/>
      <c r="K730" s="275"/>
      <c r="L730" s="275"/>
      <c r="M730" s="275"/>
      <c r="N730" s="275"/>
      <c r="O730" s="275"/>
      <c r="P730" s="275"/>
      <c r="Q730" s="275"/>
      <c r="R730" s="275"/>
      <c r="S730" s="275"/>
      <c r="T730" s="275"/>
      <c r="U730" s="275"/>
      <c r="V730" s="275"/>
      <c r="W730" s="275"/>
      <c r="X730" s="275"/>
      <c r="Y730" s="275"/>
      <c r="Z730" s="275"/>
    </row>
    <row r="731" spans="1:26" ht="18" customHeight="1" outlineLevel="1">
      <c r="A731" s="340"/>
      <c r="B731" s="294" t="s">
        <v>1596</v>
      </c>
      <c r="C731" s="295"/>
      <c r="D731" s="341">
        <v>1</v>
      </c>
      <c r="E731" s="297" t="s">
        <v>421</v>
      </c>
      <c r="F731" s="298"/>
      <c r="G731" s="299"/>
      <c r="H731" s="299">
        <f t="shared" si="112"/>
        <v>0</v>
      </c>
      <c r="I731" s="298">
        <f t="shared" si="113"/>
        <v>0</v>
      </c>
      <c r="J731" s="298"/>
      <c r="K731" s="275"/>
      <c r="L731" s="275"/>
      <c r="M731" s="275"/>
      <c r="N731" s="275"/>
      <c r="O731" s="275"/>
      <c r="P731" s="275"/>
      <c r="Q731" s="275"/>
      <c r="R731" s="275"/>
      <c r="S731" s="275"/>
      <c r="T731" s="275"/>
      <c r="U731" s="275"/>
      <c r="V731" s="275"/>
      <c r="W731" s="275"/>
      <c r="X731" s="275"/>
      <c r="Y731" s="275"/>
      <c r="Z731" s="275"/>
    </row>
    <row r="732" spans="1:26" ht="18" customHeight="1" outlineLevel="1">
      <c r="A732" s="340"/>
      <c r="B732" s="294" t="s">
        <v>1597</v>
      </c>
      <c r="C732" s="295"/>
      <c r="D732" s="341">
        <v>1</v>
      </c>
      <c r="E732" s="297" t="s">
        <v>421</v>
      </c>
      <c r="F732" s="298"/>
      <c r="G732" s="299"/>
      <c r="H732" s="299">
        <f t="shared" si="112"/>
        <v>0</v>
      </c>
      <c r="I732" s="298">
        <f t="shared" si="113"/>
        <v>0</v>
      </c>
      <c r="J732" s="298"/>
      <c r="K732" s="275"/>
      <c r="L732" s="275"/>
      <c r="M732" s="275"/>
      <c r="N732" s="275"/>
      <c r="O732" s="275"/>
      <c r="P732" s="275"/>
      <c r="Q732" s="275"/>
      <c r="R732" s="275"/>
      <c r="S732" s="275"/>
      <c r="T732" s="275"/>
      <c r="U732" s="275"/>
      <c r="V732" s="275"/>
      <c r="W732" s="275"/>
      <c r="X732" s="275"/>
      <c r="Y732" s="275"/>
      <c r="Z732" s="275"/>
    </row>
    <row r="733" spans="1:26" ht="18" customHeight="1" outlineLevel="1">
      <c r="A733" s="340"/>
      <c r="B733" s="294" t="s">
        <v>1598</v>
      </c>
      <c r="C733" s="295"/>
      <c r="D733" s="341">
        <v>1</v>
      </c>
      <c r="E733" s="297" t="s">
        <v>421</v>
      </c>
      <c r="F733" s="298"/>
      <c r="G733" s="299"/>
      <c r="H733" s="299">
        <f t="shared" si="112"/>
        <v>0</v>
      </c>
      <c r="I733" s="298">
        <f t="shared" si="113"/>
        <v>0</v>
      </c>
      <c r="J733" s="298"/>
      <c r="K733" s="275"/>
      <c r="L733" s="275"/>
      <c r="M733" s="275"/>
      <c r="N733" s="275"/>
      <c r="O733" s="275"/>
      <c r="P733" s="275"/>
      <c r="Q733" s="275"/>
      <c r="R733" s="275"/>
      <c r="S733" s="275"/>
      <c r="T733" s="275"/>
      <c r="U733" s="275"/>
      <c r="V733" s="275"/>
      <c r="W733" s="275"/>
      <c r="X733" s="275"/>
      <c r="Y733" s="275"/>
      <c r="Z733" s="275"/>
    </row>
    <row r="734" spans="1:26" ht="18" customHeight="1" outlineLevel="1">
      <c r="A734" s="340"/>
      <c r="B734" s="294" t="s">
        <v>1599</v>
      </c>
      <c r="C734" s="295"/>
      <c r="D734" s="341">
        <v>1</v>
      </c>
      <c r="E734" s="297" t="s">
        <v>421</v>
      </c>
      <c r="F734" s="298"/>
      <c r="G734" s="299"/>
      <c r="H734" s="299">
        <f t="shared" si="112"/>
        <v>0</v>
      </c>
      <c r="I734" s="298">
        <f t="shared" si="113"/>
        <v>0</v>
      </c>
      <c r="J734" s="298"/>
      <c r="K734" s="275"/>
      <c r="L734" s="275"/>
      <c r="M734" s="275"/>
      <c r="N734" s="275"/>
      <c r="O734" s="275"/>
      <c r="P734" s="275"/>
      <c r="Q734" s="275"/>
      <c r="R734" s="275"/>
      <c r="S734" s="275"/>
      <c r="T734" s="275"/>
      <c r="U734" s="275"/>
      <c r="V734" s="275"/>
      <c r="W734" s="275"/>
      <c r="X734" s="275"/>
      <c r="Y734" s="275"/>
      <c r="Z734" s="275"/>
    </row>
    <row r="735" spans="1:26" ht="18" customHeight="1" outlineLevel="1">
      <c r="A735" s="340"/>
      <c r="B735" s="294" t="s">
        <v>1600</v>
      </c>
      <c r="C735" s="295"/>
      <c r="D735" s="341">
        <v>1</v>
      </c>
      <c r="E735" s="297" t="s">
        <v>421</v>
      </c>
      <c r="F735" s="298"/>
      <c r="G735" s="299"/>
      <c r="H735" s="299">
        <f t="shared" si="112"/>
        <v>0</v>
      </c>
      <c r="I735" s="298">
        <f t="shared" si="113"/>
        <v>0</v>
      </c>
      <c r="J735" s="298"/>
      <c r="K735" s="275"/>
      <c r="L735" s="275"/>
      <c r="M735" s="275"/>
      <c r="N735" s="275"/>
      <c r="O735" s="275"/>
      <c r="P735" s="275"/>
      <c r="Q735" s="275"/>
      <c r="R735" s="275"/>
      <c r="S735" s="275"/>
      <c r="T735" s="275"/>
      <c r="U735" s="275"/>
      <c r="V735" s="275"/>
      <c r="W735" s="275"/>
      <c r="X735" s="275"/>
      <c r="Y735" s="275"/>
      <c r="Z735" s="275"/>
    </row>
    <row r="736" spans="1:26" ht="18" customHeight="1" outlineLevel="1">
      <c r="A736" s="340"/>
      <c r="B736" s="294" t="s">
        <v>1601</v>
      </c>
      <c r="C736" s="295"/>
      <c r="D736" s="341">
        <v>1</v>
      </c>
      <c r="E736" s="297" t="s">
        <v>421</v>
      </c>
      <c r="F736" s="298"/>
      <c r="G736" s="299"/>
      <c r="H736" s="299">
        <f t="shared" si="112"/>
        <v>0</v>
      </c>
      <c r="I736" s="298">
        <f t="shared" si="113"/>
        <v>0</v>
      </c>
      <c r="J736" s="298"/>
      <c r="K736" s="275"/>
      <c r="L736" s="275"/>
      <c r="M736" s="275"/>
      <c r="N736" s="275"/>
      <c r="O736" s="275"/>
      <c r="P736" s="275"/>
      <c r="Q736" s="275"/>
      <c r="R736" s="275"/>
      <c r="S736" s="275"/>
      <c r="T736" s="275"/>
      <c r="U736" s="275"/>
      <c r="V736" s="275"/>
      <c r="W736" s="275"/>
      <c r="X736" s="275"/>
      <c r="Y736" s="275"/>
      <c r="Z736" s="275"/>
    </row>
    <row r="737" spans="1:26" ht="18" customHeight="1" outlineLevel="1">
      <c r="A737" s="340"/>
      <c r="B737" s="294" t="s">
        <v>1602</v>
      </c>
      <c r="C737" s="295"/>
      <c r="D737" s="341">
        <v>1</v>
      </c>
      <c r="E737" s="297" t="s">
        <v>421</v>
      </c>
      <c r="F737" s="298"/>
      <c r="G737" s="299"/>
      <c r="H737" s="299">
        <f t="shared" si="112"/>
        <v>0</v>
      </c>
      <c r="I737" s="298">
        <f t="shared" si="113"/>
        <v>0</v>
      </c>
      <c r="J737" s="298"/>
      <c r="K737" s="275"/>
      <c r="L737" s="275"/>
      <c r="M737" s="275"/>
      <c r="N737" s="275"/>
      <c r="O737" s="275"/>
      <c r="P737" s="275"/>
      <c r="Q737" s="275"/>
      <c r="R737" s="275"/>
      <c r="S737" s="275"/>
      <c r="T737" s="275"/>
      <c r="U737" s="275"/>
      <c r="V737" s="275"/>
      <c r="W737" s="275"/>
      <c r="X737" s="275"/>
      <c r="Y737" s="275"/>
      <c r="Z737" s="275"/>
    </row>
    <row r="738" spans="1:26" ht="18" customHeight="1" outlineLevel="1">
      <c r="A738" s="340"/>
      <c r="B738" s="294" t="s">
        <v>1603</v>
      </c>
      <c r="C738" s="295"/>
      <c r="D738" s="341">
        <v>1</v>
      </c>
      <c r="E738" s="297" t="s">
        <v>421</v>
      </c>
      <c r="F738" s="298"/>
      <c r="G738" s="299"/>
      <c r="H738" s="299">
        <f t="shared" si="112"/>
        <v>0</v>
      </c>
      <c r="I738" s="298">
        <f t="shared" si="113"/>
        <v>0</v>
      </c>
      <c r="J738" s="298"/>
      <c r="K738" s="275"/>
      <c r="L738" s="275"/>
      <c r="M738" s="275"/>
      <c r="N738" s="275"/>
      <c r="O738" s="275"/>
      <c r="P738" s="275"/>
      <c r="Q738" s="275"/>
      <c r="R738" s="275"/>
      <c r="S738" s="275"/>
      <c r="T738" s="275"/>
      <c r="U738" s="275"/>
      <c r="V738" s="275"/>
      <c r="W738" s="275"/>
      <c r="X738" s="275"/>
      <c r="Y738" s="275"/>
      <c r="Z738" s="275"/>
    </row>
    <row r="739" spans="1:26" ht="18" customHeight="1" outlineLevel="1">
      <c r="A739" s="340"/>
      <c r="B739" s="294" t="s">
        <v>1604</v>
      </c>
      <c r="C739" s="295"/>
      <c r="D739" s="341">
        <v>1</v>
      </c>
      <c r="E739" s="297" t="s">
        <v>929</v>
      </c>
      <c r="F739" s="298"/>
      <c r="G739" s="299"/>
      <c r="H739" s="299">
        <f t="shared" si="112"/>
        <v>0</v>
      </c>
      <c r="I739" s="298">
        <f t="shared" si="113"/>
        <v>0</v>
      </c>
      <c r="J739" s="298"/>
      <c r="K739" s="275"/>
      <c r="L739" s="275"/>
      <c r="M739" s="275"/>
      <c r="N739" s="275"/>
      <c r="O739" s="275"/>
      <c r="P739" s="275"/>
      <c r="Q739" s="275"/>
      <c r="R739" s="275"/>
      <c r="S739" s="275"/>
      <c r="T739" s="275"/>
      <c r="U739" s="275"/>
      <c r="V739" s="275"/>
      <c r="W739" s="275"/>
      <c r="X739" s="275"/>
      <c r="Y739" s="275"/>
      <c r="Z739" s="275"/>
    </row>
    <row r="740" spans="1:26" ht="18" customHeight="1" outlineLevel="1">
      <c r="A740" s="340"/>
      <c r="B740" s="294" t="s">
        <v>1605</v>
      </c>
      <c r="C740" s="295"/>
      <c r="D740" s="341">
        <v>1</v>
      </c>
      <c r="E740" s="297" t="s">
        <v>929</v>
      </c>
      <c r="F740" s="298"/>
      <c r="G740" s="299"/>
      <c r="H740" s="299">
        <f t="shared" si="112"/>
        <v>0</v>
      </c>
      <c r="I740" s="298">
        <f t="shared" si="113"/>
        <v>0</v>
      </c>
      <c r="J740" s="298"/>
      <c r="K740" s="275"/>
      <c r="L740" s="275"/>
      <c r="M740" s="275"/>
      <c r="N740" s="275"/>
      <c r="O740" s="275"/>
      <c r="P740" s="275"/>
      <c r="Q740" s="275"/>
      <c r="R740" s="275"/>
      <c r="S740" s="275"/>
      <c r="T740" s="275"/>
      <c r="U740" s="275"/>
      <c r="V740" s="275"/>
      <c r="W740" s="275"/>
      <c r="X740" s="275"/>
      <c r="Y740" s="275"/>
      <c r="Z740" s="275"/>
    </row>
    <row r="741" spans="1:26" ht="18" customHeight="1" outlineLevel="1">
      <c r="A741" s="340"/>
      <c r="B741" s="294" t="s">
        <v>1426</v>
      </c>
      <c r="C741" s="295"/>
      <c r="D741" s="341">
        <v>1</v>
      </c>
      <c r="E741" s="297" t="s">
        <v>163</v>
      </c>
      <c r="F741" s="298"/>
      <c r="G741" s="299"/>
      <c r="H741" s="299">
        <f t="shared" si="112"/>
        <v>0</v>
      </c>
      <c r="I741" s="298">
        <f t="shared" si="113"/>
        <v>0</v>
      </c>
      <c r="J741" s="298"/>
      <c r="K741" s="275"/>
      <c r="L741" s="275"/>
      <c r="M741" s="275"/>
      <c r="N741" s="275"/>
      <c r="O741" s="275"/>
      <c r="P741" s="275"/>
      <c r="Q741" s="275"/>
      <c r="R741" s="275"/>
      <c r="S741" s="275"/>
      <c r="T741" s="275"/>
      <c r="U741" s="275"/>
      <c r="V741" s="275"/>
      <c r="W741" s="275"/>
      <c r="X741" s="275"/>
      <c r="Y741" s="275"/>
      <c r="Z741" s="275"/>
    </row>
    <row r="742" spans="1:26" ht="15.75" customHeight="1" outlineLevel="1">
      <c r="A742" s="333"/>
      <c r="B742" s="310" t="s">
        <v>1617</v>
      </c>
      <c r="C742" s="342"/>
      <c r="D742" s="343"/>
      <c r="E742" s="344"/>
      <c r="F742" s="316"/>
      <c r="G742" s="299"/>
      <c r="H742" s="317"/>
      <c r="I742" s="316"/>
      <c r="J742" s="316"/>
      <c r="K742" s="275"/>
      <c r="L742" s="275"/>
      <c r="M742" s="275"/>
      <c r="N742" s="275"/>
      <c r="O742" s="275"/>
      <c r="P742" s="275"/>
      <c r="Q742" s="275"/>
      <c r="R742" s="275"/>
      <c r="S742" s="275"/>
      <c r="T742" s="275"/>
      <c r="U742" s="275"/>
      <c r="V742" s="275"/>
      <c r="W742" s="275"/>
      <c r="X742" s="275"/>
      <c r="Y742" s="275"/>
      <c r="Z742" s="275"/>
    </row>
    <row r="743" spans="1:26" ht="18" customHeight="1" outlineLevel="1">
      <c r="A743" s="340"/>
      <c r="B743" s="294" t="s">
        <v>1594</v>
      </c>
      <c r="C743" s="295"/>
      <c r="D743" s="341">
        <v>1</v>
      </c>
      <c r="E743" s="297" t="s">
        <v>421</v>
      </c>
      <c r="F743" s="316"/>
      <c r="G743" s="299"/>
      <c r="H743" s="299">
        <f t="shared" ref="H743:H755" si="114">F743+G743</f>
        <v>0</v>
      </c>
      <c r="I743" s="298">
        <f t="shared" ref="I743:I755" si="115">H743*D743</f>
        <v>0</v>
      </c>
      <c r="J743" s="298"/>
      <c r="K743" s="275"/>
      <c r="L743" s="275"/>
      <c r="M743" s="275"/>
      <c r="N743" s="275"/>
      <c r="O743" s="275"/>
      <c r="P743" s="275"/>
      <c r="Q743" s="275"/>
      <c r="R743" s="275"/>
      <c r="S743" s="275"/>
      <c r="T743" s="275"/>
      <c r="U743" s="275"/>
      <c r="V743" s="275"/>
      <c r="W743" s="275"/>
      <c r="X743" s="275"/>
      <c r="Y743" s="275"/>
      <c r="Z743" s="275"/>
    </row>
    <row r="744" spans="1:26" ht="18" customHeight="1" outlineLevel="1">
      <c r="A744" s="340"/>
      <c r="B744" s="294" t="s">
        <v>1595</v>
      </c>
      <c r="C744" s="295"/>
      <c r="D744" s="341">
        <v>1</v>
      </c>
      <c r="E744" s="297" t="s">
        <v>421</v>
      </c>
      <c r="F744" s="316"/>
      <c r="G744" s="299"/>
      <c r="H744" s="299">
        <f t="shared" si="114"/>
        <v>0</v>
      </c>
      <c r="I744" s="298">
        <f t="shared" si="115"/>
        <v>0</v>
      </c>
      <c r="J744" s="298"/>
      <c r="K744" s="275"/>
      <c r="L744" s="275"/>
      <c r="M744" s="275"/>
      <c r="N744" s="275"/>
      <c r="O744" s="275"/>
      <c r="P744" s="275"/>
      <c r="Q744" s="275"/>
      <c r="R744" s="275"/>
      <c r="S744" s="275"/>
      <c r="T744" s="275"/>
      <c r="U744" s="275"/>
      <c r="V744" s="275"/>
      <c r="W744" s="275"/>
      <c r="X744" s="275"/>
      <c r="Y744" s="275"/>
      <c r="Z744" s="275"/>
    </row>
    <row r="745" spans="1:26" ht="18" customHeight="1" outlineLevel="1">
      <c r="A745" s="340"/>
      <c r="B745" s="294" t="s">
        <v>1596</v>
      </c>
      <c r="C745" s="295"/>
      <c r="D745" s="341">
        <v>1</v>
      </c>
      <c r="E745" s="297" t="s">
        <v>421</v>
      </c>
      <c r="F745" s="316"/>
      <c r="G745" s="299"/>
      <c r="H745" s="299">
        <f t="shared" si="114"/>
        <v>0</v>
      </c>
      <c r="I745" s="298">
        <f t="shared" si="115"/>
        <v>0</v>
      </c>
      <c r="J745" s="298"/>
      <c r="K745" s="275"/>
      <c r="L745" s="275"/>
      <c r="M745" s="275"/>
      <c r="N745" s="275"/>
      <c r="O745" s="275"/>
      <c r="P745" s="275"/>
      <c r="Q745" s="275"/>
      <c r="R745" s="275"/>
      <c r="S745" s="275"/>
      <c r="T745" s="275"/>
      <c r="U745" s="275"/>
      <c r="V745" s="275"/>
      <c r="W745" s="275"/>
      <c r="X745" s="275"/>
      <c r="Y745" s="275"/>
      <c r="Z745" s="275"/>
    </row>
    <row r="746" spans="1:26" ht="18" customHeight="1" outlineLevel="1">
      <c r="A746" s="340"/>
      <c r="B746" s="294" t="s">
        <v>1597</v>
      </c>
      <c r="C746" s="295"/>
      <c r="D746" s="341">
        <v>1</v>
      </c>
      <c r="E746" s="297" t="s">
        <v>421</v>
      </c>
      <c r="F746" s="316"/>
      <c r="G746" s="299"/>
      <c r="H746" s="299">
        <f t="shared" si="114"/>
        <v>0</v>
      </c>
      <c r="I746" s="298">
        <f t="shared" si="115"/>
        <v>0</v>
      </c>
      <c r="J746" s="298"/>
      <c r="K746" s="275"/>
      <c r="L746" s="275"/>
      <c r="M746" s="275"/>
      <c r="N746" s="275"/>
      <c r="O746" s="275"/>
      <c r="P746" s="275"/>
      <c r="Q746" s="275"/>
      <c r="R746" s="275"/>
      <c r="S746" s="275"/>
      <c r="T746" s="275"/>
      <c r="U746" s="275"/>
      <c r="V746" s="275"/>
      <c r="W746" s="275"/>
      <c r="X746" s="275"/>
      <c r="Y746" s="275"/>
      <c r="Z746" s="275"/>
    </row>
    <row r="747" spans="1:26" ht="18" customHeight="1" outlineLevel="1">
      <c r="A747" s="340"/>
      <c r="B747" s="294" t="s">
        <v>1598</v>
      </c>
      <c r="C747" s="295"/>
      <c r="D747" s="341">
        <v>1</v>
      </c>
      <c r="E747" s="297" t="s">
        <v>421</v>
      </c>
      <c r="F747" s="316"/>
      <c r="G747" s="299"/>
      <c r="H747" s="299">
        <f t="shared" si="114"/>
        <v>0</v>
      </c>
      <c r="I747" s="298">
        <f t="shared" si="115"/>
        <v>0</v>
      </c>
      <c r="J747" s="298"/>
      <c r="K747" s="275"/>
      <c r="L747" s="275"/>
      <c r="M747" s="275"/>
      <c r="N747" s="275"/>
      <c r="O747" s="275"/>
      <c r="P747" s="275"/>
      <c r="Q747" s="275"/>
      <c r="R747" s="275"/>
      <c r="S747" s="275"/>
      <c r="T747" s="275"/>
      <c r="U747" s="275"/>
      <c r="V747" s="275"/>
      <c r="W747" s="275"/>
      <c r="X747" s="275"/>
      <c r="Y747" s="275"/>
      <c r="Z747" s="275"/>
    </row>
    <row r="748" spans="1:26" ht="18" customHeight="1" outlineLevel="1">
      <c r="A748" s="340"/>
      <c r="B748" s="294" t="s">
        <v>1599</v>
      </c>
      <c r="C748" s="295"/>
      <c r="D748" s="341">
        <v>1</v>
      </c>
      <c r="E748" s="297" t="s">
        <v>421</v>
      </c>
      <c r="F748" s="316"/>
      <c r="G748" s="299"/>
      <c r="H748" s="299">
        <f t="shared" si="114"/>
        <v>0</v>
      </c>
      <c r="I748" s="298">
        <f t="shared" si="115"/>
        <v>0</v>
      </c>
      <c r="J748" s="298"/>
      <c r="K748" s="275"/>
      <c r="L748" s="275"/>
      <c r="M748" s="275"/>
      <c r="N748" s="275"/>
      <c r="O748" s="275"/>
      <c r="P748" s="275"/>
      <c r="Q748" s="275"/>
      <c r="R748" s="275"/>
      <c r="S748" s="275"/>
      <c r="T748" s="275"/>
      <c r="U748" s="275"/>
      <c r="V748" s="275"/>
      <c r="W748" s="275"/>
      <c r="X748" s="275"/>
      <c r="Y748" s="275"/>
      <c r="Z748" s="275"/>
    </row>
    <row r="749" spans="1:26" ht="18" customHeight="1" outlineLevel="1">
      <c r="A749" s="340"/>
      <c r="B749" s="294" t="s">
        <v>1600</v>
      </c>
      <c r="C749" s="295"/>
      <c r="D749" s="341">
        <v>1</v>
      </c>
      <c r="E749" s="297" t="s">
        <v>421</v>
      </c>
      <c r="F749" s="316"/>
      <c r="G749" s="299"/>
      <c r="H749" s="299">
        <f t="shared" si="114"/>
        <v>0</v>
      </c>
      <c r="I749" s="298">
        <f t="shared" si="115"/>
        <v>0</v>
      </c>
      <c r="J749" s="298"/>
      <c r="K749" s="275"/>
      <c r="L749" s="275"/>
      <c r="M749" s="275"/>
      <c r="N749" s="275"/>
      <c r="O749" s="275"/>
      <c r="P749" s="275"/>
      <c r="Q749" s="275"/>
      <c r="R749" s="275"/>
      <c r="S749" s="275"/>
      <c r="T749" s="275"/>
      <c r="U749" s="275"/>
      <c r="V749" s="275"/>
      <c r="W749" s="275"/>
      <c r="X749" s="275"/>
      <c r="Y749" s="275"/>
      <c r="Z749" s="275"/>
    </row>
    <row r="750" spans="1:26" ht="18" customHeight="1" outlineLevel="1">
      <c r="A750" s="340"/>
      <c r="B750" s="294" t="s">
        <v>1601</v>
      </c>
      <c r="C750" s="295"/>
      <c r="D750" s="341">
        <v>1</v>
      </c>
      <c r="E750" s="297" t="s">
        <v>421</v>
      </c>
      <c r="F750" s="316"/>
      <c r="G750" s="299"/>
      <c r="H750" s="299">
        <f t="shared" si="114"/>
        <v>0</v>
      </c>
      <c r="I750" s="298">
        <f t="shared" si="115"/>
        <v>0</v>
      </c>
      <c r="J750" s="298"/>
      <c r="K750" s="275"/>
      <c r="L750" s="275"/>
      <c r="M750" s="275"/>
      <c r="N750" s="275"/>
      <c r="O750" s="275"/>
      <c r="P750" s="275"/>
      <c r="Q750" s="275"/>
      <c r="R750" s="275"/>
      <c r="S750" s="275"/>
      <c r="T750" s="275"/>
      <c r="U750" s="275"/>
      <c r="V750" s="275"/>
      <c r="W750" s="275"/>
      <c r="X750" s="275"/>
      <c r="Y750" s="275"/>
      <c r="Z750" s="275"/>
    </row>
    <row r="751" spans="1:26" ht="18" customHeight="1" outlineLevel="1">
      <c r="A751" s="340"/>
      <c r="B751" s="294" t="s">
        <v>1602</v>
      </c>
      <c r="C751" s="295"/>
      <c r="D751" s="341">
        <v>1</v>
      </c>
      <c r="E751" s="297" t="s">
        <v>421</v>
      </c>
      <c r="F751" s="316"/>
      <c r="G751" s="299"/>
      <c r="H751" s="299">
        <f t="shared" si="114"/>
        <v>0</v>
      </c>
      <c r="I751" s="298">
        <f t="shared" si="115"/>
        <v>0</v>
      </c>
      <c r="J751" s="298"/>
      <c r="K751" s="275"/>
      <c r="L751" s="275"/>
      <c r="M751" s="275"/>
      <c r="N751" s="275"/>
      <c r="O751" s="275"/>
      <c r="P751" s="275"/>
      <c r="Q751" s="275"/>
      <c r="R751" s="275"/>
      <c r="S751" s="275"/>
      <c r="T751" s="275"/>
      <c r="U751" s="275"/>
      <c r="V751" s="275"/>
      <c r="W751" s="275"/>
      <c r="X751" s="275"/>
      <c r="Y751" s="275"/>
      <c r="Z751" s="275"/>
    </row>
    <row r="752" spans="1:26" ht="18" customHeight="1" outlineLevel="1">
      <c r="A752" s="340"/>
      <c r="B752" s="294" t="s">
        <v>1603</v>
      </c>
      <c r="C752" s="295"/>
      <c r="D752" s="341">
        <v>1</v>
      </c>
      <c r="E752" s="297" t="s">
        <v>421</v>
      </c>
      <c r="F752" s="316"/>
      <c r="G752" s="299"/>
      <c r="H752" s="299">
        <f t="shared" si="114"/>
        <v>0</v>
      </c>
      <c r="I752" s="298">
        <f t="shared" si="115"/>
        <v>0</v>
      </c>
      <c r="J752" s="298"/>
      <c r="K752" s="275"/>
      <c r="L752" s="275"/>
      <c r="M752" s="275"/>
      <c r="N752" s="275"/>
      <c r="O752" s="275"/>
      <c r="P752" s="275"/>
      <c r="Q752" s="275"/>
      <c r="R752" s="275"/>
      <c r="S752" s="275"/>
      <c r="T752" s="275"/>
      <c r="U752" s="275"/>
      <c r="V752" s="275"/>
      <c r="W752" s="275"/>
      <c r="X752" s="275"/>
      <c r="Y752" s="275"/>
      <c r="Z752" s="275"/>
    </row>
    <row r="753" spans="1:26" ht="18" customHeight="1" outlineLevel="1">
      <c r="A753" s="340"/>
      <c r="B753" s="294" t="s">
        <v>1604</v>
      </c>
      <c r="C753" s="295"/>
      <c r="D753" s="341">
        <v>1</v>
      </c>
      <c r="E753" s="297" t="s">
        <v>929</v>
      </c>
      <c r="F753" s="316"/>
      <c r="G753" s="299"/>
      <c r="H753" s="299">
        <f t="shared" si="114"/>
        <v>0</v>
      </c>
      <c r="I753" s="298">
        <f t="shared" si="115"/>
        <v>0</v>
      </c>
      <c r="J753" s="298"/>
      <c r="K753" s="275"/>
      <c r="L753" s="275"/>
      <c r="M753" s="275"/>
      <c r="N753" s="275"/>
      <c r="O753" s="275"/>
      <c r="P753" s="275"/>
      <c r="Q753" s="275"/>
      <c r="R753" s="275"/>
      <c r="S753" s="275"/>
      <c r="T753" s="275"/>
      <c r="U753" s="275"/>
      <c r="V753" s="275"/>
      <c r="W753" s="275"/>
      <c r="X753" s="275"/>
      <c r="Y753" s="275"/>
      <c r="Z753" s="275"/>
    </row>
    <row r="754" spans="1:26" ht="18" customHeight="1" outlineLevel="1">
      <c r="A754" s="340"/>
      <c r="B754" s="294" t="s">
        <v>1605</v>
      </c>
      <c r="C754" s="295"/>
      <c r="D754" s="341">
        <v>1</v>
      </c>
      <c r="E754" s="297" t="s">
        <v>929</v>
      </c>
      <c r="F754" s="316"/>
      <c r="G754" s="299"/>
      <c r="H754" s="299">
        <f t="shared" si="114"/>
        <v>0</v>
      </c>
      <c r="I754" s="298">
        <f t="shared" si="115"/>
        <v>0</v>
      </c>
      <c r="J754" s="298"/>
      <c r="K754" s="275"/>
      <c r="L754" s="275"/>
      <c r="M754" s="275"/>
      <c r="N754" s="275"/>
      <c r="O754" s="275"/>
      <c r="P754" s="275"/>
      <c r="Q754" s="275"/>
      <c r="R754" s="275"/>
      <c r="S754" s="275"/>
      <c r="T754" s="275"/>
      <c r="U754" s="275"/>
      <c r="V754" s="275"/>
      <c r="W754" s="275"/>
      <c r="X754" s="275"/>
      <c r="Y754" s="275"/>
      <c r="Z754" s="275"/>
    </row>
    <row r="755" spans="1:26" ht="18" customHeight="1" outlineLevel="1">
      <c r="A755" s="340"/>
      <c r="B755" s="294" t="s">
        <v>1618</v>
      </c>
      <c r="C755" s="295"/>
      <c r="D755" s="341">
        <v>1</v>
      </c>
      <c r="E755" s="297" t="s">
        <v>163</v>
      </c>
      <c r="F755" s="298"/>
      <c r="G755" s="299"/>
      <c r="H755" s="299">
        <f t="shared" si="114"/>
        <v>0</v>
      </c>
      <c r="I755" s="298">
        <f t="shared" si="115"/>
        <v>0</v>
      </c>
      <c r="J755" s="298"/>
      <c r="K755" s="275"/>
      <c r="L755" s="275"/>
      <c r="M755" s="275"/>
      <c r="N755" s="275"/>
      <c r="O755" s="275"/>
      <c r="P755" s="275"/>
      <c r="Q755" s="275"/>
      <c r="R755" s="275"/>
      <c r="S755" s="275"/>
      <c r="T755" s="275"/>
      <c r="U755" s="275"/>
      <c r="V755" s="275"/>
      <c r="W755" s="275"/>
      <c r="X755" s="275"/>
      <c r="Y755" s="275"/>
      <c r="Z755" s="275"/>
    </row>
    <row r="756" spans="1:26" ht="15.75" customHeight="1" outlineLevel="1">
      <c r="A756" s="333"/>
      <c r="B756" s="310" t="s">
        <v>1619</v>
      </c>
      <c r="C756" s="342"/>
      <c r="D756" s="343"/>
      <c r="E756" s="344"/>
      <c r="F756" s="316"/>
      <c r="G756" s="299"/>
      <c r="H756" s="317"/>
      <c r="I756" s="316"/>
      <c r="J756" s="316"/>
      <c r="K756" s="275"/>
      <c r="L756" s="275"/>
      <c r="M756" s="275"/>
      <c r="N756" s="275"/>
      <c r="O756" s="275"/>
      <c r="P756" s="275"/>
      <c r="Q756" s="275"/>
      <c r="R756" s="275"/>
      <c r="S756" s="275"/>
      <c r="T756" s="275"/>
      <c r="U756" s="275"/>
      <c r="V756" s="275"/>
      <c r="W756" s="275"/>
      <c r="X756" s="275"/>
      <c r="Y756" s="275"/>
      <c r="Z756" s="275"/>
    </row>
    <row r="757" spans="1:26" ht="18" customHeight="1" outlineLevel="1">
      <c r="A757" s="340"/>
      <c r="B757" s="294" t="s">
        <v>1594</v>
      </c>
      <c r="C757" s="295"/>
      <c r="D757" s="341">
        <v>1</v>
      </c>
      <c r="E757" s="297" t="s">
        <v>421</v>
      </c>
      <c r="F757" s="298"/>
      <c r="G757" s="299"/>
      <c r="H757" s="299">
        <f t="shared" ref="H757:H769" si="116">F757+G757</f>
        <v>0</v>
      </c>
      <c r="I757" s="298">
        <f t="shared" ref="I757:I769" si="117">H757*D757</f>
        <v>0</v>
      </c>
      <c r="J757" s="298"/>
      <c r="K757" s="275"/>
      <c r="L757" s="275"/>
      <c r="M757" s="275"/>
      <c r="N757" s="275"/>
      <c r="O757" s="275"/>
      <c r="P757" s="275"/>
      <c r="Q757" s="275"/>
      <c r="R757" s="275"/>
      <c r="S757" s="275"/>
      <c r="T757" s="275"/>
      <c r="U757" s="275"/>
      <c r="V757" s="275"/>
      <c r="W757" s="275"/>
      <c r="X757" s="275"/>
      <c r="Y757" s="275"/>
      <c r="Z757" s="275"/>
    </row>
    <row r="758" spans="1:26" ht="18" customHeight="1" outlineLevel="1">
      <c r="A758" s="340"/>
      <c r="B758" s="294" t="s">
        <v>1595</v>
      </c>
      <c r="C758" s="295"/>
      <c r="D758" s="341">
        <v>1</v>
      </c>
      <c r="E758" s="297" t="s">
        <v>421</v>
      </c>
      <c r="F758" s="298"/>
      <c r="G758" s="299"/>
      <c r="H758" s="299">
        <f t="shared" si="116"/>
        <v>0</v>
      </c>
      <c r="I758" s="298">
        <f t="shared" si="117"/>
        <v>0</v>
      </c>
      <c r="J758" s="298"/>
      <c r="K758" s="275"/>
      <c r="L758" s="275"/>
      <c r="M758" s="275"/>
      <c r="N758" s="275"/>
      <c r="O758" s="275"/>
      <c r="P758" s="275"/>
      <c r="Q758" s="275"/>
      <c r="R758" s="275"/>
      <c r="S758" s="275"/>
      <c r="T758" s="275"/>
      <c r="U758" s="275"/>
      <c r="V758" s="275"/>
      <c r="W758" s="275"/>
      <c r="X758" s="275"/>
      <c r="Y758" s="275"/>
      <c r="Z758" s="275"/>
    </row>
    <row r="759" spans="1:26" ht="18" customHeight="1" outlineLevel="1">
      <c r="A759" s="340"/>
      <c r="B759" s="294" t="s">
        <v>1596</v>
      </c>
      <c r="C759" s="295"/>
      <c r="D759" s="341">
        <v>1</v>
      </c>
      <c r="E759" s="297" t="s">
        <v>421</v>
      </c>
      <c r="F759" s="298"/>
      <c r="G759" s="299"/>
      <c r="H759" s="299">
        <f t="shared" si="116"/>
        <v>0</v>
      </c>
      <c r="I759" s="298">
        <f t="shared" si="117"/>
        <v>0</v>
      </c>
      <c r="J759" s="298"/>
      <c r="K759" s="275"/>
      <c r="L759" s="275"/>
      <c r="M759" s="275"/>
      <c r="N759" s="275"/>
      <c r="O759" s="275"/>
      <c r="P759" s="275"/>
      <c r="Q759" s="275"/>
      <c r="R759" s="275"/>
      <c r="S759" s="275"/>
      <c r="T759" s="275"/>
      <c r="U759" s="275"/>
      <c r="V759" s="275"/>
      <c r="W759" s="275"/>
      <c r="X759" s="275"/>
      <c r="Y759" s="275"/>
      <c r="Z759" s="275"/>
    </row>
    <row r="760" spans="1:26" ht="18" customHeight="1" outlineLevel="1">
      <c r="A760" s="340"/>
      <c r="B760" s="294" t="s">
        <v>1597</v>
      </c>
      <c r="C760" s="295"/>
      <c r="D760" s="341">
        <v>1</v>
      </c>
      <c r="E760" s="297" t="s">
        <v>421</v>
      </c>
      <c r="F760" s="298"/>
      <c r="G760" s="299"/>
      <c r="H760" s="299">
        <f t="shared" si="116"/>
        <v>0</v>
      </c>
      <c r="I760" s="298">
        <f t="shared" si="117"/>
        <v>0</v>
      </c>
      <c r="J760" s="298"/>
      <c r="K760" s="275"/>
      <c r="L760" s="275"/>
      <c r="M760" s="275"/>
      <c r="N760" s="275"/>
      <c r="O760" s="275"/>
      <c r="P760" s="275"/>
      <c r="Q760" s="275"/>
      <c r="R760" s="275"/>
      <c r="S760" s="275"/>
      <c r="T760" s="275"/>
      <c r="U760" s="275"/>
      <c r="V760" s="275"/>
      <c r="W760" s="275"/>
      <c r="X760" s="275"/>
      <c r="Y760" s="275"/>
      <c r="Z760" s="275"/>
    </row>
    <row r="761" spans="1:26" ht="18" customHeight="1" outlineLevel="1">
      <c r="A761" s="340"/>
      <c r="B761" s="294" t="s">
        <v>1598</v>
      </c>
      <c r="C761" s="295"/>
      <c r="D761" s="341">
        <v>1</v>
      </c>
      <c r="E761" s="297" t="s">
        <v>421</v>
      </c>
      <c r="F761" s="298"/>
      <c r="G761" s="299"/>
      <c r="H761" s="299">
        <f t="shared" si="116"/>
        <v>0</v>
      </c>
      <c r="I761" s="298">
        <f t="shared" si="117"/>
        <v>0</v>
      </c>
      <c r="J761" s="298"/>
      <c r="K761" s="275"/>
      <c r="L761" s="275"/>
      <c r="M761" s="275"/>
      <c r="N761" s="275"/>
      <c r="O761" s="275"/>
      <c r="P761" s="275"/>
      <c r="Q761" s="275"/>
      <c r="R761" s="275"/>
      <c r="S761" s="275"/>
      <c r="T761" s="275"/>
      <c r="U761" s="275"/>
      <c r="V761" s="275"/>
      <c r="W761" s="275"/>
      <c r="X761" s="275"/>
      <c r="Y761" s="275"/>
      <c r="Z761" s="275"/>
    </row>
    <row r="762" spans="1:26" ht="18" customHeight="1" outlineLevel="1">
      <c r="A762" s="340"/>
      <c r="B762" s="294" t="s">
        <v>1599</v>
      </c>
      <c r="C762" s="295"/>
      <c r="D762" s="341">
        <v>1</v>
      </c>
      <c r="E762" s="297" t="s">
        <v>421</v>
      </c>
      <c r="F762" s="298"/>
      <c r="G762" s="299"/>
      <c r="H762" s="299">
        <f t="shared" si="116"/>
        <v>0</v>
      </c>
      <c r="I762" s="298">
        <f t="shared" si="117"/>
        <v>0</v>
      </c>
      <c r="J762" s="298"/>
      <c r="K762" s="275"/>
      <c r="L762" s="275"/>
      <c r="M762" s="275"/>
      <c r="N762" s="275"/>
      <c r="O762" s="275"/>
      <c r="P762" s="275"/>
      <c r="Q762" s="275"/>
      <c r="R762" s="275"/>
      <c r="S762" s="275"/>
      <c r="T762" s="275"/>
      <c r="U762" s="275"/>
      <c r="V762" s="275"/>
      <c r="W762" s="275"/>
      <c r="X762" s="275"/>
      <c r="Y762" s="275"/>
      <c r="Z762" s="275"/>
    </row>
    <row r="763" spans="1:26" ht="18" customHeight="1" outlineLevel="1">
      <c r="A763" s="340"/>
      <c r="B763" s="294" t="s">
        <v>1600</v>
      </c>
      <c r="C763" s="295"/>
      <c r="D763" s="341">
        <v>1</v>
      </c>
      <c r="E763" s="297" t="s">
        <v>421</v>
      </c>
      <c r="F763" s="298"/>
      <c r="G763" s="299"/>
      <c r="H763" s="299">
        <f t="shared" si="116"/>
        <v>0</v>
      </c>
      <c r="I763" s="298">
        <f t="shared" si="117"/>
        <v>0</v>
      </c>
      <c r="J763" s="298"/>
      <c r="K763" s="275"/>
      <c r="L763" s="275"/>
      <c r="M763" s="275"/>
      <c r="N763" s="275"/>
      <c r="O763" s="275"/>
      <c r="P763" s="275"/>
      <c r="Q763" s="275"/>
      <c r="R763" s="275"/>
      <c r="S763" s="275"/>
      <c r="T763" s="275"/>
      <c r="U763" s="275"/>
      <c r="V763" s="275"/>
      <c r="W763" s="275"/>
      <c r="X763" s="275"/>
      <c r="Y763" s="275"/>
      <c r="Z763" s="275"/>
    </row>
    <row r="764" spans="1:26" ht="18" customHeight="1" outlineLevel="1">
      <c r="A764" s="340"/>
      <c r="B764" s="294" t="s">
        <v>1601</v>
      </c>
      <c r="C764" s="295"/>
      <c r="D764" s="341">
        <v>1</v>
      </c>
      <c r="E764" s="297" t="s">
        <v>421</v>
      </c>
      <c r="F764" s="298"/>
      <c r="G764" s="299"/>
      <c r="H764" s="299">
        <f t="shared" si="116"/>
        <v>0</v>
      </c>
      <c r="I764" s="298">
        <f t="shared" si="117"/>
        <v>0</v>
      </c>
      <c r="J764" s="298"/>
      <c r="K764" s="275"/>
      <c r="L764" s="275"/>
      <c r="M764" s="275"/>
      <c r="N764" s="275"/>
      <c r="O764" s="275"/>
      <c r="P764" s="275"/>
      <c r="Q764" s="275"/>
      <c r="R764" s="275"/>
      <c r="S764" s="275"/>
      <c r="T764" s="275"/>
      <c r="U764" s="275"/>
      <c r="V764" s="275"/>
      <c r="W764" s="275"/>
      <c r="X764" s="275"/>
      <c r="Y764" s="275"/>
      <c r="Z764" s="275"/>
    </row>
    <row r="765" spans="1:26" ht="18" customHeight="1" outlineLevel="1">
      <c r="A765" s="340"/>
      <c r="B765" s="294" t="s">
        <v>1602</v>
      </c>
      <c r="C765" s="295"/>
      <c r="D765" s="341">
        <v>1</v>
      </c>
      <c r="E765" s="297" t="s">
        <v>421</v>
      </c>
      <c r="F765" s="298"/>
      <c r="G765" s="299"/>
      <c r="H765" s="299">
        <f t="shared" si="116"/>
        <v>0</v>
      </c>
      <c r="I765" s="298">
        <f t="shared" si="117"/>
        <v>0</v>
      </c>
      <c r="J765" s="298"/>
      <c r="K765" s="275"/>
      <c r="L765" s="275"/>
      <c r="M765" s="275"/>
      <c r="N765" s="275"/>
      <c r="O765" s="275"/>
      <c r="P765" s="275"/>
      <c r="Q765" s="275"/>
      <c r="R765" s="275"/>
      <c r="S765" s="275"/>
      <c r="T765" s="275"/>
      <c r="U765" s="275"/>
      <c r="V765" s="275"/>
      <c r="W765" s="275"/>
      <c r="X765" s="275"/>
      <c r="Y765" s="275"/>
      <c r="Z765" s="275"/>
    </row>
    <row r="766" spans="1:26" ht="18" customHeight="1" outlineLevel="1">
      <c r="A766" s="340"/>
      <c r="B766" s="294" t="s">
        <v>1603</v>
      </c>
      <c r="C766" s="295"/>
      <c r="D766" s="341">
        <v>1</v>
      </c>
      <c r="E766" s="297" t="s">
        <v>421</v>
      </c>
      <c r="F766" s="298"/>
      <c r="G766" s="299"/>
      <c r="H766" s="299">
        <f t="shared" si="116"/>
        <v>0</v>
      </c>
      <c r="I766" s="298">
        <f t="shared" si="117"/>
        <v>0</v>
      </c>
      <c r="J766" s="298"/>
      <c r="K766" s="275"/>
      <c r="L766" s="275"/>
      <c r="M766" s="275"/>
      <c r="N766" s="275"/>
      <c r="O766" s="275"/>
      <c r="P766" s="275"/>
      <c r="Q766" s="275"/>
      <c r="R766" s="275"/>
      <c r="S766" s="275"/>
      <c r="T766" s="275"/>
      <c r="U766" s="275"/>
      <c r="V766" s="275"/>
      <c r="W766" s="275"/>
      <c r="X766" s="275"/>
      <c r="Y766" s="275"/>
      <c r="Z766" s="275"/>
    </row>
    <row r="767" spans="1:26" ht="18" customHeight="1" outlineLevel="1">
      <c r="A767" s="340"/>
      <c r="B767" s="294" t="s">
        <v>1604</v>
      </c>
      <c r="C767" s="295"/>
      <c r="D767" s="341">
        <v>1</v>
      </c>
      <c r="E767" s="297" t="s">
        <v>929</v>
      </c>
      <c r="F767" s="298"/>
      <c r="G767" s="299"/>
      <c r="H767" s="299">
        <f t="shared" si="116"/>
        <v>0</v>
      </c>
      <c r="I767" s="298">
        <f t="shared" si="117"/>
        <v>0</v>
      </c>
      <c r="J767" s="298"/>
      <c r="K767" s="275"/>
      <c r="L767" s="275"/>
      <c r="M767" s="275"/>
      <c r="N767" s="275"/>
      <c r="O767" s="275"/>
      <c r="P767" s="275"/>
      <c r="Q767" s="275"/>
      <c r="R767" s="275"/>
      <c r="S767" s="275"/>
      <c r="T767" s="275"/>
      <c r="U767" s="275"/>
      <c r="V767" s="275"/>
      <c r="W767" s="275"/>
      <c r="X767" s="275"/>
      <c r="Y767" s="275"/>
      <c r="Z767" s="275"/>
    </row>
    <row r="768" spans="1:26" ht="18" customHeight="1" outlineLevel="1">
      <c r="A768" s="340"/>
      <c r="B768" s="294" t="s">
        <v>1605</v>
      </c>
      <c r="C768" s="295"/>
      <c r="D768" s="341">
        <v>1</v>
      </c>
      <c r="E768" s="297" t="s">
        <v>929</v>
      </c>
      <c r="F768" s="298"/>
      <c r="G768" s="299"/>
      <c r="H768" s="299">
        <f t="shared" si="116"/>
        <v>0</v>
      </c>
      <c r="I768" s="298">
        <f t="shared" si="117"/>
        <v>0</v>
      </c>
      <c r="J768" s="298"/>
      <c r="K768" s="275"/>
      <c r="L768" s="275"/>
      <c r="M768" s="275"/>
      <c r="N768" s="275"/>
      <c r="O768" s="275"/>
      <c r="P768" s="275"/>
      <c r="Q768" s="275"/>
      <c r="R768" s="275"/>
      <c r="S768" s="275"/>
      <c r="T768" s="275"/>
      <c r="U768" s="275"/>
      <c r="V768" s="275"/>
      <c r="W768" s="275"/>
      <c r="X768" s="275"/>
      <c r="Y768" s="275"/>
      <c r="Z768" s="275"/>
    </row>
    <row r="769" spans="1:26" ht="18" customHeight="1" outlineLevel="1">
      <c r="A769" s="340"/>
      <c r="B769" s="294" t="s">
        <v>1426</v>
      </c>
      <c r="C769" s="295"/>
      <c r="D769" s="341">
        <v>1</v>
      </c>
      <c r="E769" s="297" t="s">
        <v>163</v>
      </c>
      <c r="F769" s="298"/>
      <c r="G769" s="299"/>
      <c r="H769" s="299">
        <f t="shared" si="116"/>
        <v>0</v>
      </c>
      <c r="I769" s="298">
        <f t="shared" si="117"/>
        <v>0</v>
      </c>
      <c r="J769" s="298"/>
      <c r="K769" s="275"/>
      <c r="L769" s="275"/>
      <c r="M769" s="275"/>
      <c r="N769" s="275"/>
      <c r="O769" s="275"/>
      <c r="P769" s="275"/>
      <c r="Q769" s="275"/>
      <c r="R769" s="275"/>
      <c r="S769" s="275"/>
      <c r="T769" s="275"/>
      <c r="U769" s="275"/>
      <c r="V769" s="275"/>
      <c r="W769" s="275"/>
      <c r="X769" s="275"/>
      <c r="Y769" s="275"/>
      <c r="Z769" s="275"/>
    </row>
    <row r="770" spans="1:26" ht="15.75" customHeight="1" outlineLevel="1">
      <c r="A770" s="333"/>
      <c r="B770" s="310" t="s">
        <v>1620</v>
      </c>
      <c r="C770" s="342"/>
      <c r="D770" s="343"/>
      <c r="E770" s="344"/>
      <c r="F770" s="316"/>
      <c r="G770" s="299"/>
      <c r="H770" s="317"/>
      <c r="I770" s="316"/>
      <c r="J770" s="316"/>
      <c r="K770" s="275"/>
      <c r="L770" s="275"/>
      <c r="M770" s="275"/>
      <c r="N770" s="275"/>
      <c r="O770" s="275"/>
      <c r="P770" s="275"/>
      <c r="Q770" s="275"/>
      <c r="R770" s="275"/>
      <c r="S770" s="275"/>
      <c r="T770" s="275"/>
      <c r="U770" s="275"/>
      <c r="V770" s="275"/>
      <c r="W770" s="275"/>
      <c r="X770" s="275"/>
      <c r="Y770" s="275"/>
      <c r="Z770" s="275"/>
    </row>
    <row r="771" spans="1:26" ht="18" customHeight="1" outlineLevel="1">
      <c r="A771" s="340"/>
      <c r="B771" s="294" t="s">
        <v>1594</v>
      </c>
      <c r="C771" s="295"/>
      <c r="D771" s="341">
        <v>1</v>
      </c>
      <c r="E771" s="297" t="s">
        <v>421</v>
      </c>
      <c r="F771" s="298"/>
      <c r="G771" s="299"/>
      <c r="H771" s="299">
        <f t="shared" ref="H771:H783" si="118">F771+G771</f>
        <v>0</v>
      </c>
      <c r="I771" s="298">
        <f t="shared" ref="I771:I783" si="119">H771*D771</f>
        <v>0</v>
      </c>
      <c r="J771" s="298"/>
      <c r="K771" s="275"/>
      <c r="L771" s="275"/>
      <c r="M771" s="275"/>
      <c r="N771" s="275"/>
      <c r="O771" s="275"/>
      <c r="P771" s="275"/>
      <c r="Q771" s="275"/>
      <c r="R771" s="275"/>
      <c r="S771" s="275"/>
      <c r="T771" s="275"/>
      <c r="U771" s="275"/>
      <c r="V771" s="275"/>
      <c r="W771" s="275"/>
      <c r="X771" s="275"/>
      <c r="Y771" s="275"/>
      <c r="Z771" s="275"/>
    </row>
    <row r="772" spans="1:26" ht="18" customHeight="1" outlineLevel="1">
      <c r="A772" s="340"/>
      <c r="B772" s="294" t="s">
        <v>1595</v>
      </c>
      <c r="C772" s="295"/>
      <c r="D772" s="341">
        <v>1</v>
      </c>
      <c r="E772" s="297" t="s">
        <v>421</v>
      </c>
      <c r="F772" s="298"/>
      <c r="G772" s="299"/>
      <c r="H772" s="299">
        <f t="shared" si="118"/>
        <v>0</v>
      </c>
      <c r="I772" s="298">
        <f t="shared" si="119"/>
        <v>0</v>
      </c>
      <c r="J772" s="298"/>
      <c r="K772" s="275"/>
      <c r="L772" s="275"/>
      <c r="M772" s="275"/>
      <c r="N772" s="275"/>
      <c r="O772" s="275"/>
      <c r="P772" s="275"/>
      <c r="Q772" s="275"/>
      <c r="R772" s="275"/>
      <c r="S772" s="275"/>
      <c r="T772" s="275"/>
      <c r="U772" s="275"/>
      <c r="V772" s="275"/>
      <c r="W772" s="275"/>
      <c r="X772" s="275"/>
      <c r="Y772" s="275"/>
      <c r="Z772" s="275"/>
    </row>
    <row r="773" spans="1:26" ht="18" customHeight="1" outlineLevel="1">
      <c r="A773" s="340"/>
      <c r="B773" s="294" t="s">
        <v>1596</v>
      </c>
      <c r="C773" s="295"/>
      <c r="D773" s="341">
        <v>1</v>
      </c>
      <c r="E773" s="297" t="s">
        <v>421</v>
      </c>
      <c r="F773" s="298"/>
      <c r="G773" s="299"/>
      <c r="H773" s="299">
        <f t="shared" si="118"/>
        <v>0</v>
      </c>
      <c r="I773" s="298">
        <f t="shared" si="119"/>
        <v>0</v>
      </c>
      <c r="J773" s="298"/>
      <c r="K773" s="275"/>
      <c r="L773" s="275"/>
      <c r="M773" s="275"/>
      <c r="N773" s="275"/>
      <c r="O773" s="275"/>
      <c r="P773" s="275"/>
      <c r="Q773" s="275"/>
      <c r="R773" s="275"/>
      <c r="S773" s="275"/>
      <c r="T773" s="275"/>
      <c r="U773" s="275"/>
      <c r="V773" s="275"/>
      <c r="W773" s="275"/>
      <c r="X773" s="275"/>
      <c r="Y773" s="275"/>
      <c r="Z773" s="275"/>
    </row>
    <row r="774" spans="1:26" ht="18" customHeight="1" outlineLevel="1">
      <c r="A774" s="340"/>
      <c r="B774" s="294" t="s">
        <v>1597</v>
      </c>
      <c r="C774" s="295"/>
      <c r="D774" s="341">
        <v>1</v>
      </c>
      <c r="E774" s="297" t="s">
        <v>421</v>
      </c>
      <c r="F774" s="298"/>
      <c r="G774" s="299"/>
      <c r="H774" s="299">
        <f t="shared" si="118"/>
        <v>0</v>
      </c>
      <c r="I774" s="298">
        <f t="shared" si="119"/>
        <v>0</v>
      </c>
      <c r="J774" s="298"/>
      <c r="K774" s="275"/>
      <c r="L774" s="275"/>
      <c r="M774" s="275"/>
      <c r="N774" s="275"/>
      <c r="O774" s="275"/>
      <c r="P774" s="275"/>
      <c r="Q774" s="275"/>
      <c r="R774" s="275"/>
      <c r="S774" s="275"/>
      <c r="T774" s="275"/>
      <c r="U774" s="275"/>
      <c r="V774" s="275"/>
      <c r="W774" s="275"/>
      <c r="X774" s="275"/>
      <c r="Y774" s="275"/>
      <c r="Z774" s="275"/>
    </row>
    <row r="775" spans="1:26" ht="18" customHeight="1" outlineLevel="1">
      <c r="A775" s="340"/>
      <c r="B775" s="294" t="s">
        <v>1598</v>
      </c>
      <c r="C775" s="295"/>
      <c r="D775" s="341">
        <v>1</v>
      </c>
      <c r="E775" s="297" t="s">
        <v>421</v>
      </c>
      <c r="F775" s="298"/>
      <c r="G775" s="299"/>
      <c r="H775" s="299">
        <f t="shared" si="118"/>
        <v>0</v>
      </c>
      <c r="I775" s="298">
        <f t="shared" si="119"/>
        <v>0</v>
      </c>
      <c r="J775" s="298"/>
      <c r="K775" s="275"/>
      <c r="L775" s="275"/>
      <c r="M775" s="275"/>
      <c r="N775" s="275"/>
      <c r="O775" s="275"/>
      <c r="P775" s="275"/>
      <c r="Q775" s="275"/>
      <c r="R775" s="275"/>
      <c r="S775" s="275"/>
      <c r="T775" s="275"/>
      <c r="U775" s="275"/>
      <c r="V775" s="275"/>
      <c r="W775" s="275"/>
      <c r="X775" s="275"/>
      <c r="Y775" s="275"/>
      <c r="Z775" s="275"/>
    </row>
    <row r="776" spans="1:26" ht="18" customHeight="1" outlineLevel="1">
      <c r="A776" s="340"/>
      <c r="B776" s="294" t="s">
        <v>1599</v>
      </c>
      <c r="C776" s="295"/>
      <c r="D776" s="341">
        <v>1</v>
      </c>
      <c r="E776" s="297" t="s">
        <v>421</v>
      </c>
      <c r="F776" s="298"/>
      <c r="G776" s="299"/>
      <c r="H776" s="299">
        <f t="shared" si="118"/>
        <v>0</v>
      </c>
      <c r="I776" s="298">
        <f t="shared" si="119"/>
        <v>0</v>
      </c>
      <c r="J776" s="298"/>
      <c r="K776" s="275"/>
      <c r="L776" s="275"/>
      <c r="M776" s="275"/>
      <c r="N776" s="275"/>
      <c r="O776" s="275"/>
      <c r="P776" s="275"/>
      <c r="Q776" s="275"/>
      <c r="R776" s="275"/>
      <c r="S776" s="275"/>
      <c r="T776" s="275"/>
      <c r="U776" s="275"/>
      <c r="V776" s="275"/>
      <c r="W776" s="275"/>
      <c r="X776" s="275"/>
      <c r="Y776" s="275"/>
      <c r="Z776" s="275"/>
    </row>
    <row r="777" spans="1:26" ht="18" customHeight="1" outlineLevel="1">
      <c r="A777" s="340"/>
      <c r="B777" s="294" t="s">
        <v>1600</v>
      </c>
      <c r="C777" s="295"/>
      <c r="D777" s="341">
        <v>1</v>
      </c>
      <c r="E777" s="297" t="s">
        <v>421</v>
      </c>
      <c r="F777" s="298"/>
      <c r="G777" s="299"/>
      <c r="H777" s="299">
        <f t="shared" si="118"/>
        <v>0</v>
      </c>
      <c r="I777" s="298">
        <f t="shared" si="119"/>
        <v>0</v>
      </c>
      <c r="J777" s="298"/>
      <c r="K777" s="275"/>
      <c r="L777" s="275"/>
      <c r="M777" s="275"/>
      <c r="N777" s="275"/>
      <c r="O777" s="275"/>
      <c r="P777" s="275"/>
      <c r="Q777" s="275"/>
      <c r="R777" s="275"/>
      <c r="S777" s="275"/>
      <c r="T777" s="275"/>
      <c r="U777" s="275"/>
      <c r="V777" s="275"/>
      <c r="W777" s="275"/>
      <c r="X777" s="275"/>
      <c r="Y777" s="275"/>
      <c r="Z777" s="275"/>
    </row>
    <row r="778" spans="1:26" ht="18" customHeight="1" outlineLevel="1">
      <c r="A778" s="340"/>
      <c r="B778" s="294" t="s">
        <v>1601</v>
      </c>
      <c r="C778" s="295"/>
      <c r="D778" s="341">
        <v>1</v>
      </c>
      <c r="E778" s="297" t="s">
        <v>421</v>
      </c>
      <c r="F778" s="298"/>
      <c r="G778" s="299"/>
      <c r="H778" s="299">
        <f t="shared" si="118"/>
        <v>0</v>
      </c>
      <c r="I778" s="298">
        <f t="shared" si="119"/>
        <v>0</v>
      </c>
      <c r="J778" s="298"/>
      <c r="K778" s="275"/>
      <c r="L778" s="275"/>
      <c r="M778" s="275"/>
      <c r="N778" s="275"/>
      <c r="O778" s="275"/>
      <c r="P778" s="275"/>
      <c r="Q778" s="275"/>
      <c r="R778" s="275"/>
      <c r="S778" s="275"/>
      <c r="T778" s="275"/>
      <c r="U778" s="275"/>
      <c r="V778" s="275"/>
      <c r="W778" s="275"/>
      <c r="X778" s="275"/>
      <c r="Y778" s="275"/>
      <c r="Z778" s="275"/>
    </row>
    <row r="779" spans="1:26" ht="18" customHeight="1" outlineLevel="1">
      <c r="A779" s="340"/>
      <c r="B779" s="294" t="s">
        <v>1602</v>
      </c>
      <c r="C779" s="295"/>
      <c r="D779" s="341">
        <v>1</v>
      </c>
      <c r="E779" s="297" t="s">
        <v>421</v>
      </c>
      <c r="F779" s="298"/>
      <c r="G779" s="299"/>
      <c r="H779" s="299">
        <f t="shared" si="118"/>
        <v>0</v>
      </c>
      <c r="I779" s="298">
        <f t="shared" si="119"/>
        <v>0</v>
      </c>
      <c r="J779" s="298"/>
      <c r="K779" s="275"/>
      <c r="L779" s="275"/>
      <c r="M779" s="275"/>
      <c r="N779" s="275"/>
      <c r="O779" s="275"/>
      <c r="P779" s="275"/>
      <c r="Q779" s="275"/>
      <c r="R779" s="275"/>
      <c r="S779" s="275"/>
      <c r="T779" s="275"/>
      <c r="U779" s="275"/>
      <c r="V779" s="275"/>
      <c r="W779" s="275"/>
      <c r="X779" s="275"/>
      <c r="Y779" s="275"/>
      <c r="Z779" s="275"/>
    </row>
    <row r="780" spans="1:26" ht="18" customHeight="1" outlineLevel="1">
      <c r="A780" s="340"/>
      <c r="B780" s="294" t="s">
        <v>1603</v>
      </c>
      <c r="C780" s="295"/>
      <c r="D780" s="341">
        <v>1</v>
      </c>
      <c r="E780" s="297" t="s">
        <v>421</v>
      </c>
      <c r="F780" s="298"/>
      <c r="G780" s="299"/>
      <c r="H780" s="299">
        <f t="shared" si="118"/>
        <v>0</v>
      </c>
      <c r="I780" s="298">
        <f t="shared" si="119"/>
        <v>0</v>
      </c>
      <c r="J780" s="298"/>
      <c r="K780" s="275"/>
      <c r="L780" s="275"/>
      <c r="M780" s="275"/>
      <c r="N780" s="275"/>
      <c r="O780" s="275"/>
      <c r="P780" s="275"/>
      <c r="Q780" s="275"/>
      <c r="R780" s="275"/>
      <c r="S780" s="275"/>
      <c r="T780" s="275"/>
      <c r="U780" s="275"/>
      <c r="V780" s="275"/>
      <c r="W780" s="275"/>
      <c r="X780" s="275"/>
      <c r="Y780" s="275"/>
      <c r="Z780" s="275"/>
    </row>
    <row r="781" spans="1:26" ht="18" customHeight="1" outlineLevel="1">
      <c r="A781" s="340"/>
      <c r="B781" s="294" t="s">
        <v>1604</v>
      </c>
      <c r="C781" s="295"/>
      <c r="D781" s="341">
        <v>1</v>
      </c>
      <c r="E781" s="297" t="s">
        <v>929</v>
      </c>
      <c r="F781" s="298"/>
      <c r="G781" s="299"/>
      <c r="H781" s="299">
        <f t="shared" si="118"/>
        <v>0</v>
      </c>
      <c r="I781" s="298">
        <f t="shared" si="119"/>
        <v>0</v>
      </c>
      <c r="J781" s="298"/>
      <c r="K781" s="275"/>
      <c r="L781" s="275"/>
      <c r="M781" s="275"/>
      <c r="N781" s="275"/>
      <c r="O781" s="275"/>
      <c r="P781" s="275"/>
      <c r="Q781" s="275"/>
      <c r="R781" s="275"/>
      <c r="S781" s="275"/>
      <c r="T781" s="275"/>
      <c r="U781" s="275"/>
      <c r="V781" s="275"/>
      <c r="W781" s="275"/>
      <c r="X781" s="275"/>
      <c r="Y781" s="275"/>
      <c r="Z781" s="275"/>
    </row>
    <row r="782" spans="1:26" ht="18" customHeight="1" outlineLevel="1">
      <c r="A782" s="340"/>
      <c r="B782" s="294" t="s">
        <v>1605</v>
      </c>
      <c r="C782" s="295"/>
      <c r="D782" s="341">
        <v>1</v>
      </c>
      <c r="E782" s="297" t="s">
        <v>929</v>
      </c>
      <c r="F782" s="298"/>
      <c r="G782" s="299"/>
      <c r="H782" s="299">
        <f t="shared" si="118"/>
        <v>0</v>
      </c>
      <c r="I782" s="298">
        <f t="shared" si="119"/>
        <v>0</v>
      </c>
      <c r="J782" s="298"/>
      <c r="K782" s="275"/>
      <c r="L782" s="275"/>
      <c r="M782" s="275"/>
      <c r="N782" s="275"/>
      <c r="O782" s="275"/>
      <c r="P782" s="275"/>
      <c r="Q782" s="275"/>
      <c r="R782" s="275"/>
      <c r="S782" s="275"/>
      <c r="T782" s="275"/>
      <c r="U782" s="275"/>
      <c r="V782" s="275"/>
      <c r="W782" s="275"/>
      <c r="X782" s="275"/>
      <c r="Y782" s="275"/>
      <c r="Z782" s="275"/>
    </row>
    <row r="783" spans="1:26" ht="18" customHeight="1" outlineLevel="1">
      <c r="A783" s="340"/>
      <c r="B783" s="294" t="s">
        <v>1621</v>
      </c>
      <c r="C783" s="295"/>
      <c r="D783" s="341">
        <v>1</v>
      </c>
      <c r="E783" s="297" t="s">
        <v>163</v>
      </c>
      <c r="F783" s="298"/>
      <c r="G783" s="299"/>
      <c r="H783" s="299">
        <f t="shared" si="118"/>
        <v>0</v>
      </c>
      <c r="I783" s="298">
        <f t="shared" si="119"/>
        <v>0</v>
      </c>
      <c r="J783" s="298"/>
      <c r="K783" s="275"/>
      <c r="L783" s="275"/>
      <c r="M783" s="275"/>
      <c r="N783" s="275"/>
      <c r="O783" s="275"/>
      <c r="P783" s="275"/>
      <c r="Q783" s="275"/>
      <c r="R783" s="275"/>
      <c r="S783" s="275"/>
      <c r="T783" s="275"/>
      <c r="U783" s="275"/>
      <c r="V783" s="275"/>
      <c r="W783" s="275"/>
      <c r="X783" s="275"/>
      <c r="Y783" s="275"/>
      <c r="Z783" s="275"/>
    </row>
    <row r="784" spans="1:26" ht="18" customHeight="1" outlineLevel="1">
      <c r="A784" s="333"/>
      <c r="B784" s="310" t="s">
        <v>1622</v>
      </c>
      <c r="C784" s="342"/>
      <c r="D784" s="343"/>
      <c r="E784" s="344"/>
      <c r="F784" s="316"/>
      <c r="G784" s="317"/>
      <c r="H784" s="317"/>
      <c r="I784" s="316"/>
      <c r="J784" s="316"/>
      <c r="K784" s="275"/>
      <c r="L784" s="275"/>
      <c r="M784" s="275"/>
      <c r="N784" s="275"/>
      <c r="O784" s="275"/>
      <c r="P784" s="275"/>
      <c r="Q784" s="275"/>
      <c r="R784" s="275"/>
      <c r="S784" s="275"/>
      <c r="T784" s="275"/>
      <c r="U784" s="275"/>
      <c r="V784" s="275"/>
      <c r="W784" s="275"/>
      <c r="X784" s="275"/>
      <c r="Y784" s="275"/>
      <c r="Z784" s="275"/>
    </row>
    <row r="785" spans="1:26" ht="18" customHeight="1" outlineLevel="1">
      <c r="A785" s="340"/>
      <c r="B785" s="294" t="s">
        <v>1623</v>
      </c>
      <c r="C785" s="295"/>
      <c r="D785" s="341">
        <v>1</v>
      </c>
      <c r="E785" s="297" t="s">
        <v>421</v>
      </c>
      <c r="F785" s="298"/>
      <c r="G785" s="299"/>
      <c r="H785" s="299">
        <f t="shared" ref="H785:H798" si="120">F785+G785</f>
        <v>0</v>
      </c>
      <c r="I785" s="298">
        <f t="shared" ref="I785:I798" si="121">H785*D785</f>
        <v>0</v>
      </c>
      <c r="J785" s="298"/>
      <c r="K785" s="275"/>
      <c r="L785" s="275"/>
      <c r="M785" s="275"/>
      <c r="N785" s="275"/>
      <c r="O785" s="275"/>
      <c r="P785" s="275"/>
      <c r="Q785" s="275"/>
      <c r="R785" s="275"/>
      <c r="S785" s="275"/>
      <c r="T785" s="275"/>
      <c r="U785" s="275"/>
      <c r="V785" s="275"/>
      <c r="W785" s="275"/>
      <c r="X785" s="275"/>
      <c r="Y785" s="275"/>
      <c r="Z785" s="275"/>
    </row>
    <row r="786" spans="1:26" ht="18" customHeight="1" outlineLevel="1">
      <c r="A786" s="340"/>
      <c r="B786" s="294" t="s">
        <v>1624</v>
      </c>
      <c r="C786" s="295"/>
      <c r="D786" s="341">
        <v>1</v>
      </c>
      <c r="E786" s="297" t="s">
        <v>421</v>
      </c>
      <c r="F786" s="298"/>
      <c r="G786" s="299"/>
      <c r="H786" s="299">
        <f t="shared" si="120"/>
        <v>0</v>
      </c>
      <c r="I786" s="298">
        <f t="shared" si="121"/>
        <v>0</v>
      </c>
      <c r="J786" s="298"/>
      <c r="K786" s="275"/>
      <c r="L786" s="275"/>
      <c r="M786" s="275"/>
      <c r="N786" s="275"/>
      <c r="O786" s="275"/>
      <c r="P786" s="275"/>
      <c r="Q786" s="275"/>
      <c r="R786" s="275"/>
      <c r="S786" s="275"/>
      <c r="T786" s="275"/>
      <c r="U786" s="275"/>
      <c r="V786" s="275"/>
      <c r="W786" s="275"/>
      <c r="X786" s="275"/>
      <c r="Y786" s="275"/>
      <c r="Z786" s="275"/>
    </row>
    <row r="787" spans="1:26" ht="18" customHeight="1" outlineLevel="1">
      <c r="A787" s="340"/>
      <c r="B787" s="294" t="s">
        <v>1625</v>
      </c>
      <c r="C787" s="295"/>
      <c r="D787" s="341">
        <v>1</v>
      </c>
      <c r="E787" s="297" t="s">
        <v>421</v>
      </c>
      <c r="F787" s="298"/>
      <c r="G787" s="299"/>
      <c r="H787" s="299">
        <f t="shared" si="120"/>
        <v>0</v>
      </c>
      <c r="I787" s="298">
        <f t="shared" si="121"/>
        <v>0</v>
      </c>
      <c r="J787" s="298"/>
      <c r="K787" s="275"/>
      <c r="L787" s="275"/>
      <c r="M787" s="275"/>
      <c r="N787" s="275"/>
      <c r="O787" s="275"/>
      <c r="P787" s="275"/>
      <c r="Q787" s="275"/>
      <c r="R787" s="275"/>
      <c r="S787" s="275"/>
      <c r="T787" s="275"/>
      <c r="U787" s="275"/>
      <c r="V787" s="275"/>
      <c r="W787" s="275"/>
      <c r="X787" s="275"/>
      <c r="Y787" s="275"/>
      <c r="Z787" s="275"/>
    </row>
    <row r="788" spans="1:26" ht="18" customHeight="1" outlineLevel="1">
      <c r="A788" s="340"/>
      <c r="B788" s="294" t="s">
        <v>1626</v>
      </c>
      <c r="C788" s="295"/>
      <c r="D788" s="341">
        <v>1</v>
      </c>
      <c r="E788" s="297" t="s">
        <v>421</v>
      </c>
      <c r="F788" s="298"/>
      <c r="G788" s="299"/>
      <c r="H788" s="299">
        <f t="shared" si="120"/>
        <v>0</v>
      </c>
      <c r="I788" s="298">
        <f t="shared" si="121"/>
        <v>0</v>
      </c>
      <c r="J788" s="298"/>
      <c r="K788" s="275"/>
      <c r="L788" s="275"/>
      <c r="M788" s="275"/>
      <c r="N788" s="275"/>
      <c r="O788" s="275"/>
      <c r="P788" s="275"/>
      <c r="Q788" s="275"/>
      <c r="R788" s="275"/>
      <c r="S788" s="275"/>
      <c r="T788" s="275"/>
      <c r="U788" s="275"/>
      <c r="V788" s="275"/>
      <c r="W788" s="275"/>
      <c r="X788" s="275"/>
      <c r="Y788" s="275"/>
      <c r="Z788" s="275"/>
    </row>
    <row r="789" spans="1:26" ht="18" customHeight="1" outlineLevel="1">
      <c r="A789" s="340"/>
      <c r="B789" s="294" t="s">
        <v>1627</v>
      </c>
      <c r="C789" s="295"/>
      <c r="D789" s="341">
        <v>1</v>
      </c>
      <c r="E789" s="297" t="s">
        <v>421</v>
      </c>
      <c r="F789" s="298"/>
      <c r="G789" s="299"/>
      <c r="H789" s="299">
        <f t="shared" si="120"/>
        <v>0</v>
      </c>
      <c r="I789" s="298">
        <f t="shared" si="121"/>
        <v>0</v>
      </c>
      <c r="J789" s="298"/>
      <c r="K789" s="275"/>
      <c r="L789" s="275"/>
      <c r="M789" s="275"/>
      <c r="N789" s="275"/>
      <c r="O789" s="275"/>
      <c r="P789" s="275"/>
      <c r="Q789" s="275"/>
      <c r="R789" s="275"/>
      <c r="S789" s="275"/>
      <c r="T789" s="275"/>
      <c r="U789" s="275"/>
      <c r="V789" s="275"/>
      <c r="W789" s="275"/>
      <c r="X789" s="275"/>
      <c r="Y789" s="275"/>
      <c r="Z789" s="275"/>
    </row>
    <row r="790" spans="1:26" ht="18" customHeight="1" outlineLevel="1">
      <c r="A790" s="340"/>
      <c r="B790" s="294" t="s">
        <v>1628</v>
      </c>
      <c r="C790" s="295"/>
      <c r="D790" s="341">
        <v>1</v>
      </c>
      <c r="E790" s="297" t="s">
        <v>421</v>
      </c>
      <c r="F790" s="298"/>
      <c r="G790" s="299"/>
      <c r="H790" s="299">
        <f t="shared" si="120"/>
        <v>0</v>
      </c>
      <c r="I790" s="298">
        <f t="shared" si="121"/>
        <v>0</v>
      </c>
      <c r="J790" s="298"/>
      <c r="K790" s="275"/>
      <c r="L790" s="275"/>
      <c r="M790" s="275"/>
      <c r="N790" s="275"/>
      <c r="O790" s="275"/>
      <c r="P790" s="275"/>
      <c r="Q790" s="275"/>
      <c r="R790" s="275"/>
      <c r="S790" s="275"/>
      <c r="T790" s="275"/>
      <c r="U790" s="275"/>
      <c r="V790" s="275"/>
      <c r="W790" s="275"/>
      <c r="X790" s="275"/>
      <c r="Y790" s="275"/>
      <c r="Z790" s="275"/>
    </row>
    <row r="791" spans="1:26" ht="18" customHeight="1" outlineLevel="1">
      <c r="A791" s="340"/>
      <c r="B791" s="294" t="s">
        <v>1629</v>
      </c>
      <c r="C791" s="295"/>
      <c r="D791" s="341">
        <v>1</v>
      </c>
      <c r="E791" s="297" t="s">
        <v>421</v>
      </c>
      <c r="F791" s="298"/>
      <c r="G791" s="299"/>
      <c r="H791" s="299">
        <f t="shared" si="120"/>
        <v>0</v>
      </c>
      <c r="I791" s="298">
        <f t="shared" si="121"/>
        <v>0</v>
      </c>
      <c r="J791" s="298"/>
      <c r="K791" s="275"/>
      <c r="L791" s="275"/>
      <c r="M791" s="275"/>
      <c r="N791" s="275"/>
      <c r="O791" s="275"/>
      <c r="P791" s="275"/>
      <c r="Q791" s="275"/>
      <c r="R791" s="275"/>
      <c r="S791" s="275"/>
      <c r="T791" s="275"/>
      <c r="U791" s="275"/>
      <c r="V791" s="275"/>
      <c r="W791" s="275"/>
      <c r="X791" s="275"/>
      <c r="Y791" s="275"/>
      <c r="Z791" s="275"/>
    </row>
    <row r="792" spans="1:26" ht="18" customHeight="1" outlineLevel="1">
      <c r="A792" s="340"/>
      <c r="B792" s="294" t="s">
        <v>1630</v>
      </c>
      <c r="C792" s="295"/>
      <c r="D792" s="341">
        <v>1</v>
      </c>
      <c r="E792" s="297" t="s">
        <v>421</v>
      </c>
      <c r="F792" s="298"/>
      <c r="G792" s="299"/>
      <c r="H792" s="299">
        <f t="shared" si="120"/>
        <v>0</v>
      </c>
      <c r="I792" s="298">
        <f t="shared" si="121"/>
        <v>0</v>
      </c>
      <c r="J792" s="298"/>
      <c r="K792" s="275"/>
      <c r="L792" s="275"/>
      <c r="M792" s="275"/>
      <c r="N792" s="275"/>
      <c r="O792" s="275"/>
      <c r="P792" s="275"/>
      <c r="Q792" s="275"/>
      <c r="R792" s="275"/>
      <c r="S792" s="275"/>
      <c r="T792" s="275"/>
      <c r="U792" s="275"/>
      <c r="V792" s="275"/>
      <c r="W792" s="275"/>
      <c r="X792" s="275"/>
      <c r="Y792" s="275"/>
      <c r="Z792" s="275"/>
    </row>
    <row r="793" spans="1:26" ht="18" customHeight="1" outlineLevel="1">
      <c r="A793" s="340"/>
      <c r="B793" s="294" t="s">
        <v>1631</v>
      </c>
      <c r="C793" s="295"/>
      <c r="D793" s="341">
        <v>1</v>
      </c>
      <c r="E793" s="297" t="s">
        <v>421</v>
      </c>
      <c r="F793" s="298"/>
      <c r="G793" s="299"/>
      <c r="H793" s="299">
        <f t="shared" si="120"/>
        <v>0</v>
      </c>
      <c r="I793" s="298">
        <f t="shared" si="121"/>
        <v>0</v>
      </c>
      <c r="J793" s="298"/>
      <c r="K793" s="275"/>
      <c r="L793" s="275"/>
      <c r="M793" s="275"/>
      <c r="N793" s="275"/>
      <c r="O793" s="275"/>
      <c r="P793" s="275"/>
      <c r="Q793" s="275"/>
      <c r="R793" s="275"/>
      <c r="S793" s="275"/>
      <c r="T793" s="275"/>
      <c r="U793" s="275"/>
      <c r="V793" s="275"/>
      <c r="W793" s="275"/>
      <c r="X793" s="275"/>
      <c r="Y793" s="275"/>
      <c r="Z793" s="275"/>
    </row>
    <row r="794" spans="1:26" ht="18" customHeight="1" outlineLevel="1">
      <c r="A794" s="340"/>
      <c r="B794" s="294" t="s">
        <v>1632</v>
      </c>
      <c r="C794" s="295"/>
      <c r="D794" s="341">
        <v>1</v>
      </c>
      <c r="E794" s="297" t="s">
        <v>421</v>
      </c>
      <c r="F794" s="298"/>
      <c r="G794" s="299"/>
      <c r="H794" s="299">
        <f t="shared" si="120"/>
        <v>0</v>
      </c>
      <c r="I794" s="298">
        <f t="shared" si="121"/>
        <v>0</v>
      </c>
      <c r="J794" s="298"/>
      <c r="K794" s="275"/>
      <c r="L794" s="275"/>
      <c r="M794" s="275"/>
      <c r="N794" s="275"/>
      <c r="O794" s="275"/>
      <c r="P794" s="275"/>
      <c r="Q794" s="275"/>
      <c r="R794" s="275"/>
      <c r="S794" s="275"/>
      <c r="T794" s="275"/>
      <c r="U794" s="275"/>
      <c r="V794" s="275"/>
      <c r="W794" s="275"/>
      <c r="X794" s="275"/>
      <c r="Y794" s="275"/>
      <c r="Z794" s="275"/>
    </row>
    <row r="795" spans="1:26" ht="18" customHeight="1" outlineLevel="1">
      <c r="A795" s="340"/>
      <c r="B795" s="294" t="s">
        <v>1633</v>
      </c>
      <c r="C795" s="295"/>
      <c r="D795" s="341">
        <v>1</v>
      </c>
      <c r="E795" s="297" t="s">
        <v>421</v>
      </c>
      <c r="F795" s="298"/>
      <c r="G795" s="299"/>
      <c r="H795" s="299">
        <f t="shared" si="120"/>
        <v>0</v>
      </c>
      <c r="I795" s="298">
        <f t="shared" si="121"/>
        <v>0</v>
      </c>
      <c r="J795" s="298"/>
      <c r="K795" s="275"/>
      <c r="L795" s="275"/>
      <c r="M795" s="275"/>
      <c r="N795" s="275"/>
      <c r="O795" s="275"/>
      <c r="P795" s="275"/>
      <c r="Q795" s="275"/>
      <c r="R795" s="275"/>
      <c r="S795" s="275"/>
      <c r="T795" s="275"/>
      <c r="U795" s="275"/>
      <c r="V795" s="275"/>
      <c r="W795" s="275"/>
      <c r="X795" s="275"/>
      <c r="Y795" s="275"/>
      <c r="Z795" s="275"/>
    </row>
    <row r="796" spans="1:26" ht="18" customHeight="1" outlineLevel="1">
      <c r="A796" s="340"/>
      <c r="B796" s="294" t="s">
        <v>1634</v>
      </c>
      <c r="C796" s="295"/>
      <c r="D796" s="341">
        <v>1</v>
      </c>
      <c r="E796" s="297" t="s">
        <v>421</v>
      </c>
      <c r="F796" s="298"/>
      <c r="G796" s="299"/>
      <c r="H796" s="299">
        <f t="shared" si="120"/>
        <v>0</v>
      </c>
      <c r="I796" s="298">
        <f t="shared" si="121"/>
        <v>0</v>
      </c>
      <c r="J796" s="298"/>
      <c r="K796" s="275"/>
      <c r="L796" s="275"/>
      <c r="M796" s="275"/>
      <c r="N796" s="275"/>
      <c r="O796" s="275"/>
      <c r="P796" s="275"/>
      <c r="Q796" s="275"/>
      <c r="R796" s="275"/>
      <c r="S796" s="275"/>
      <c r="T796" s="275"/>
      <c r="U796" s="275"/>
      <c r="V796" s="275"/>
      <c r="W796" s="275"/>
      <c r="X796" s="275"/>
      <c r="Y796" s="275"/>
      <c r="Z796" s="275"/>
    </row>
    <row r="797" spans="1:26" ht="18" customHeight="1" outlineLevel="1">
      <c r="A797" s="340"/>
      <c r="B797" s="294" t="s">
        <v>1635</v>
      </c>
      <c r="C797" s="295"/>
      <c r="D797" s="341">
        <v>1</v>
      </c>
      <c r="E797" s="297" t="s">
        <v>421</v>
      </c>
      <c r="F797" s="298"/>
      <c r="G797" s="299"/>
      <c r="H797" s="299">
        <f t="shared" si="120"/>
        <v>0</v>
      </c>
      <c r="I797" s="298">
        <f t="shared" si="121"/>
        <v>0</v>
      </c>
      <c r="J797" s="298"/>
      <c r="K797" s="275"/>
      <c r="L797" s="275"/>
      <c r="M797" s="275"/>
      <c r="N797" s="275"/>
      <c r="O797" s="275"/>
      <c r="P797" s="275"/>
      <c r="Q797" s="275"/>
      <c r="R797" s="275"/>
      <c r="S797" s="275"/>
      <c r="T797" s="275"/>
      <c r="U797" s="275"/>
      <c r="V797" s="275"/>
      <c r="W797" s="275"/>
      <c r="X797" s="275"/>
      <c r="Y797" s="275"/>
      <c r="Z797" s="275"/>
    </row>
    <row r="798" spans="1:26" ht="18" customHeight="1" outlineLevel="1">
      <c r="A798" s="340"/>
      <c r="B798" s="294" t="s">
        <v>1636</v>
      </c>
      <c r="C798" s="295"/>
      <c r="D798" s="341">
        <v>1</v>
      </c>
      <c r="E798" s="297" t="s">
        <v>421</v>
      </c>
      <c r="F798" s="298"/>
      <c r="G798" s="299"/>
      <c r="H798" s="299">
        <f t="shared" si="120"/>
        <v>0</v>
      </c>
      <c r="I798" s="298">
        <f t="shared" si="121"/>
        <v>0</v>
      </c>
      <c r="J798" s="298"/>
      <c r="K798" s="275"/>
      <c r="L798" s="275"/>
      <c r="M798" s="275"/>
      <c r="N798" s="275"/>
      <c r="O798" s="275"/>
      <c r="P798" s="275"/>
      <c r="Q798" s="275"/>
      <c r="R798" s="275"/>
      <c r="S798" s="275"/>
      <c r="T798" s="275"/>
      <c r="U798" s="275"/>
      <c r="V798" s="275"/>
      <c r="W798" s="275"/>
      <c r="X798" s="275"/>
      <c r="Y798" s="275"/>
      <c r="Z798" s="275"/>
    </row>
    <row r="799" spans="1:26" ht="15.75" customHeight="1" outlineLevel="1">
      <c r="A799" s="333"/>
      <c r="B799" s="310" t="s">
        <v>1637</v>
      </c>
      <c r="C799" s="342"/>
      <c r="D799" s="343"/>
      <c r="E799" s="344"/>
      <c r="F799" s="316"/>
      <c r="G799" s="317"/>
      <c r="H799" s="317"/>
      <c r="I799" s="316"/>
      <c r="J799" s="316"/>
      <c r="K799" s="275"/>
      <c r="L799" s="275"/>
      <c r="M799" s="275"/>
      <c r="N799" s="275"/>
      <c r="O799" s="275"/>
      <c r="P799" s="275"/>
      <c r="Q799" s="275"/>
      <c r="R799" s="275"/>
      <c r="S799" s="275"/>
      <c r="T799" s="275"/>
      <c r="U799" s="275"/>
      <c r="V799" s="275"/>
      <c r="W799" s="275"/>
      <c r="X799" s="275"/>
      <c r="Y799" s="275"/>
      <c r="Z799" s="275"/>
    </row>
    <row r="800" spans="1:26" ht="18" customHeight="1" outlineLevel="1">
      <c r="A800" s="340"/>
      <c r="B800" s="294" t="s">
        <v>1638</v>
      </c>
      <c r="C800" s="295"/>
      <c r="D800" s="341">
        <v>1</v>
      </c>
      <c r="E800" s="297" t="s">
        <v>421</v>
      </c>
      <c r="F800" s="298"/>
      <c r="G800" s="299"/>
      <c r="H800" s="299">
        <f t="shared" ref="H800:H808" si="122">F800+G800</f>
        <v>0</v>
      </c>
      <c r="I800" s="298">
        <f t="shared" ref="I800:I808" si="123">H800*D800</f>
        <v>0</v>
      </c>
      <c r="J800" s="298"/>
      <c r="K800" s="275"/>
      <c r="L800" s="275"/>
      <c r="M800" s="275"/>
      <c r="N800" s="275"/>
      <c r="O800" s="275"/>
      <c r="P800" s="275"/>
      <c r="Q800" s="275"/>
      <c r="R800" s="275"/>
      <c r="S800" s="275"/>
      <c r="T800" s="275"/>
      <c r="U800" s="275"/>
      <c r="V800" s="275"/>
      <c r="W800" s="275"/>
      <c r="X800" s="275"/>
      <c r="Y800" s="275"/>
      <c r="Z800" s="275"/>
    </row>
    <row r="801" spans="1:26" ht="18" customHeight="1" outlineLevel="1">
      <c r="A801" s="340"/>
      <c r="B801" s="294" t="s">
        <v>1593</v>
      </c>
      <c r="C801" s="295"/>
      <c r="D801" s="341">
        <v>1</v>
      </c>
      <c r="E801" s="297" t="s">
        <v>421</v>
      </c>
      <c r="F801" s="298"/>
      <c r="G801" s="299"/>
      <c r="H801" s="299">
        <f t="shared" si="122"/>
        <v>0</v>
      </c>
      <c r="I801" s="298">
        <f t="shared" si="123"/>
        <v>0</v>
      </c>
      <c r="J801" s="298"/>
      <c r="K801" s="275"/>
      <c r="L801" s="275"/>
      <c r="M801" s="275"/>
      <c r="N801" s="275"/>
      <c r="O801" s="275"/>
      <c r="P801" s="275"/>
      <c r="Q801" s="275"/>
      <c r="R801" s="275"/>
      <c r="S801" s="275"/>
      <c r="T801" s="275"/>
      <c r="U801" s="275"/>
      <c r="V801" s="275"/>
      <c r="W801" s="275"/>
      <c r="X801" s="275"/>
      <c r="Y801" s="275"/>
      <c r="Z801" s="275"/>
    </row>
    <row r="802" spans="1:26" ht="18" customHeight="1" outlineLevel="1">
      <c r="A802" s="340"/>
      <c r="B802" s="294" t="s">
        <v>1594</v>
      </c>
      <c r="C802" s="295"/>
      <c r="D802" s="341">
        <v>1</v>
      </c>
      <c r="E802" s="297" t="s">
        <v>421</v>
      </c>
      <c r="F802" s="298"/>
      <c r="G802" s="299"/>
      <c r="H802" s="299">
        <f t="shared" si="122"/>
        <v>0</v>
      </c>
      <c r="I802" s="298">
        <f t="shared" si="123"/>
        <v>0</v>
      </c>
      <c r="J802" s="298"/>
      <c r="K802" s="275"/>
      <c r="L802" s="275"/>
      <c r="M802" s="275"/>
      <c r="N802" s="275"/>
      <c r="O802" s="275"/>
      <c r="P802" s="275"/>
      <c r="Q802" s="275"/>
      <c r="R802" s="275"/>
      <c r="S802" s="275"/>
      <c r="T802" s="275"/>
      <c r="U802" s="275"/>
      <c r="V802" s="275"/>
      <c r="W802" s="275"/>
      <c r="X802" s="275"/>
      <c r="Y802" s="275"/>
      <c r="Z802" s="275"/>
    </row>
    <row r="803" spans="1:26" ht="18" customHeight="1" outlineLevel="1">
      <c r="A803" s="340"/>
      <c r="B803" s="294" t="s">
        <v>1595</v>
      </c>
      <c r="C803" s="295"/>
      <c r="D803" s="341">
        <v>1</v>
      </c>
      <c r="E803" s="297" t="s">
        <v>421</v>
      </c>
      <c r="F803" s="298"/>
      <c r="G803" s="299"/>
      <c r="H803" s="299">
        <f t="shared" si="122"/>
        <v>0</v>
      </c>
      <c r="I803" s="298">
        <f t="shared" si="123"/>
        <v>0</v>
      </c>
      <c r="J803" s="298"/>
      <c r="K803" s="275"/>
      <c r="L803" s="275"/>
      <c r="M803" s="275"/>
      <c r="N803" s="275"/>
      <c r="O803" s="275"/>
      <c r="P803" s="275"/>
      <c r="Q803" s="275"/>
      <c r="R803" s="275"/>
      <c r="S803" s="275"/>
      <c r="T803" s="275"/>
      <c r="U803" s="275"/>
      <c r="V803" s="275"/>
      <c r="W803" s="275"/>
      <c r="X803" s="275"/>
      <c r="Y803" s="275"/>
      <c r="Z803" s="275"/>
    </row>
    <row r="804" spans="1:26" ht="18" customHeight="1" outlineLevel="1">
      <c r="A804" s="340"/>
      <c r="B804" s="294" t="s">
        <v>1596</v>
      </c>
      <c r="C804" s="295"/>
      <c r="D804" s="341">
        <v>1</v>
      </c>
      <c r="E804" s="297" t="s">
        <v>421</v>
      </c>
      <c r="F804" s="298"/>
      <c r="G804" s="299"/>
      <c r="H804" s="299">
        <f t="shared" si="122"/>
        <v>0</v>
      </c>
      <c r="I804" s="298">
        <f t="shared" si="123"/>
        <v>0</v>
      </c>
      <c r="J804" s="298"/>
      <c r="K804" s="275"/>
      <c r="L804" s="275"/>
      <c r="M804" s="275"/>
      <c r="N804" s="275"/>
      <c r="O804" s="275"/>
      <c r="P804" s="275"/>
      <c r="Q804" s="275"/>
      <c r="R804" s="275"/>
      <c r="S804" s="275"/>
      <c r="T804" s="275"/>
      <c r="U804" s="275"/>
      <c r="V804" s="275"/>
      <c r="W804" s="275"/>
      <c r="X804" s="275"/>
      <c r="Y804" s="275"/>
      <c r="Z804" s="275"/>
    </row>
    <row r="805" spans="1:26" ht="18" customHeight="1" outlineLevel="1">
      <c r="A805" s="340"/>
      <c r="B805" s="294" t="s">
        <v>1597</v>
      </c>
      <c r="C805" s="295"/>
      <c r="D805" s="341">
        <v>1</v>
      </c>
      <c r="E805" s="297" t="s">
        <v>421</v>
      </c>
      <c r="F805" s="298"/>
      <c r="G805" s="299"/>
      <c r="H805" s="299">
        <f t="shared" si="122"/>
        <v>0</v>
      </c>
      <c r="I805" s="298">
        <f t="shared" si="123"/>
        <v>0</v>
      </c>
      <c r="J805" s="298"/>
      <c r="K805" s="275"/>
      <c r="L805" s="275"/>
      <c r="M805" s="275"/>
      <c r="N805" s="275"/>
      <c r="O805" s="275"/>
      <c r="P805" s="275"/>
      <c r="Q805" s="275"/>
      <c r="R805" s="275"/>
      <c r="S805" s="275"/>
      <c r="T805" s="275"/>
      <c r="U805" s="275"/>
      <c r="V805" s="275"/>
      <c r="W805" s="275"/>
      <c r="X805" s="275"/>
      <c r="Y805" s="275"/>
      <c r="Z805" s="275"/>
    </row>
    <row r="806" spans="1:26" ht="18" customHeight="1" outlineLevel="1">
      <c r="A806" s="340"/>
      <c r="B806" s="294" t="s">
        <v>1598</v>
      </c>
      <c r="C806" s="295"/>
      <c r="D806" s="341">
        <v>1</v>
      </c>
      <c r="E806" s="297" t="s">
        <v>421</v>
      </c>
      <c r="F806" s="298"/>
      <c r="G806" s="299"/>
      <c r="H806" s="299">
        <f t="shared" si="122"/>
        <v>0</v>
      </c>
      <c r="I806" s="298">
        <f t="shared" si="123"/>
        <v>0</v>
      </c>
      <c r="J806" s="298"/>
      <c r="K806" s="275"/>
      <c r="L806" s="275"/>
      <c r="M806" s="275"/>
      <c r="N806" s="275"/>
      <c r="O806" s="275"/>
      <c r="P806" s="275"/>
      <c r="Q806" s="275"/>
      <c r="R806" s="275"/>
      <c r="S806" s="275"/>
      <c r="T806" s="275"/>
      <c r="U806" s="275"/>
      <c r="V806" s="275"/>
      <c r="W806" s="275"/>
      <c r="X806" s="275"/>
      <c r="Y806" s="275"/>
      <c r="Z806" s="275"/>
    </row>
    <row r="807" spans="1:26" ht="18" customHeight="1" outlineLevel="1">
      <c r="A807" s="340"/>
      <c r="B807" s="294" t="s">
        <v>1599</v>
      </c>
      <c r="C807" s="295"/>
      <c r="D807" s="341">
        <v>1</v>
      </c>
      <c r="E807" s="297" t="s">
        <v>421</v>
      </c>
      <c r="F807" s="298"/>
      <c r="G807" s="299"/>
      <c r="H807" s="299">
        <f t="shared" si="122"/>
        <v>0</v>
      </c>
      <c r="I807" s="298">
        <f t="shared" si="123"/>
        <v>0</v>
      </c>
      <c r="J807" s="298"/>
      <c r="K807" s="275"/>
      <c r="L807" s="275"/>
      <c r="M807" s="275"/>
      <c r="N807" s="275"/>
      <c r="O807" s="275"/>
      <c r="P807" s="275"/>
      <c r="Q807" s="275"/>
      <c r="R807" s="275"/>
      <c r="S807" s="275"/>
      <c r="T807" s="275"/>
      <c r="U807" s="275"/>
      <c r="V807" s="275"/>
      <c r="W807" s="275"/>
      <c r="X807" s="275"/>
      <c r="Y807" s="275"/>
      <c r="Z807" s="275"/>
    </row>
    <row r="808" spans="1:26" ht="18" customHeight="1" outlineLevel="1">
      <c r="A808" s="340"/>
      <c r="B808" s="294" t="s">
        <v>1600</v>
      </c>
      <c r="C808" s="295"/>
      <c r="D808" s="341">
        <v>1</v>
      </c>
      <c r="E808" s="297" t="s">
        <v>421</v>
      </c>
      <c r="F808" s="298"/>
      <c r="G808" s="299"/>
      <c r="H808" s="299">
        <f t="shared" si="122"/>
        <v>0</v>
      </c>
      <c r="I808" s="298">
        <f t="shared" si="123"/>
        <v>0</v>
      </c>
      <c r="J808" s="298"/>
      <c r="K808" s="275"/>
      <c r="L808" s="275"/>
      <c r="M808" s="275"/>
      <c r="N808" s="275"/>
      <c r="O808" s="275"/>
      <c r="P808" s="275"/>
      <c r="Q808" s="275"/>
      <c r="R808" s="275"/>
      <c r="S808" s="275"/>
      <c r="T808" s="275"/>
      <c r="U808" s="275"/>
      <c r="V808" s="275"/>
      <c r="W808" s="275"/>
      <c r="X808" s="275"/>
      <c r="Y808" s="275"/>
      <c r="Z808" s="275"/>
    </row>
    <row r="809" spans="1:26" ht="18" customHeight="1" outlineLevel="1">
      <c r="A809" s="619" t="s">
        <v>1639</v>
      </c>
      <c r="B809" s="349" t="s">
        <v>1640</v>
      </c>
      <c r="C809" s="347"/>
      <c r="D809" s="343"/>
      <c r="E809" s="350"/>
      <c r="F809" s="316"/>
      <c r="G809" s="317"/>
      <c r="H809" s="317"/>
      <c r="I809" s="316"/>
      <c r="J809" s="316"/>
      <c r="K809" s="275"/>
      <c r="L809" s="275"/>
      <c r="M809" s="275"/>
      <c r="N809" s="275"/>
      <c r="O809" s="275"/>
      <c r="P809" s="275"/>
      <c r="Q809" s="275"/>
      <c r="R809" s="275"/>
      <c r="S809" s="275"/>
      <c r="T809" s="275"/>
      <c r="U809" s="275"/>
      <c r="V809" s="275"/>
      <c r="W809" s="275"/>
      <c r="X809" s="275"/>
      <c r="Y809" s="275"/>
      <c r="Z809" s="275"/>
    </row>
    <row r="810" spans="1:26" ht="18" customHeight="1" outlineLevel="1">
      <c r="A810" s="618" t="s">
        <v>1641</v>
      </c>
      <c r="B810" s="334" t="s">
        <v>1454</v>
      </c>
      <c r="C810" s="342"/>
      <c r="D810" s="343"/>
      <c r="E810" s="344"/>
      <c r="F810" s="316"/>
      <c r="G810" s="317"/>
      <c r="H810" s="317"/>
      <c r="I810" s="316"/>
      <c r="J810" s="316"/>
      <c r="K810" s="275"/>
      <c r="L810" s="275"/>
      <c r="M810" s="275"/>
      <c r="N810" s="275"/>
      <c r="O810" s="275"/>
      <c r="P810" s="275"/>
      <c r="Q810" s="275"/>
      <c r="R810" s="275"/>
      <c r="S810" s="275"/>
      <c r="T810" s="275"/>
      <c r="U810" s="275"/>
      <c r="V810" s="275"/>
      <c r="W810" s="275"/>
      <c r="X810" s="275"/>
      <c r="Y810" s="275"/>
      <c r="Z810" s="275"/>
    </row>
    <row r="811" spans="1:26" ht="18" customHeight="1" outlineLevel="1">
      <c r="A811" s="333"/>
      <c r="B811" s="310" t="s">
        <v>1455</v>
      </c>
      <c r="C811" s="342"/>
      <c r="D811" s="343"/>
      <c r="E811" s="344"/>
      <c r="F811" s="316"/>
      <c r="G811" s="317"/>
      <c r="H811" s="317"/>
      <c r="I811" s="316"/>
      <c r="J811" s="316"/>
      <c r="K811" s="275"/>
      <c r="L811" s="275"/>
      <c r="M811" s="275"/>
      <c r="N811" s="275"/>
      <c r="O811" s="275"/>
      <c r="P811" s="275"/>
      <c r="Q811" s="275"/>
      <c r="R811" s="275"/>
      <c r="S811" s="275"/>
      <c r="T811" s="275"/>
      <c r="U811" s="275"/>
      <c r="V811" s="275"/>
      <c r="W811" s="275"/>
      <c r="X811" s="275"/>
      <c r="Y811" s="275"/>
      <c r="Z811" s="275"/>
    </row>
    <row r="812" spans="1:26" ht="18" customHeight="1" outlineLevel="1">
      <c r="A812" s="340"/>
      <c r="B812" s="294" t="s">
        <v>1456</v>
      </c>
      <c r="C812" s="295"/>
      <c r="D812" s="341">
        <v>1</v>
      </c>
      <c r="E812" s="297" t="s">
        <v>206</v>
      </c>
      <c r="F812" s="298"/>
      <c r="G812" s="299"/>
      <c r="H812" s="299">
        <f t="shared" ref="H812:H815" si="124">F812+G812</f>
        <v>0</v>
      </c>
      <c r="I812" s="298">
        <f t="shared" ref="I812:I815" si="125">H812*D812</f>
        <v>0</v>
      </c>
      <c r="J812" s="298"/>
      <c r="K812" s="275"/>
      <c r="L812" s="275"/>
      <c r="M812" s="275"/>
      <c r="N812" s="275"/>
      <c r="O812" s="275"/>
      <c r="P812" s="275"/>
      <c r="Q812" s="275"/>
      <c r="R812" s="275"/>
      <c r="S812" s="275"/>
      <c r="T812" s="275"/>
      <c r="U812" s="275"/>
      <c r="V812" s="275"/>
      <c r="W812" s="275"/>
      <c r="X812" s="275"/>
      <c r="Y812" s="275"/>
      <c r="Z812" s="275"/>
    </row>
    <row r="813" spans="1:26" ht="18" customHeight="1" outlineLevel="1">
      <c r="A813" s="340"/>
      <c r="B813" s="294" t="s">
        <v>1457</v>
      </c>
      <c r="C813" s="295"/>
      <c r="D813" s="341">
        <v>1</v>
      </c>
      <c r="E813" s="297" t="s">
        <v>206</v>
      </c>
      <c r="F813" s="298"/>
      <c r="G813" s="299"/>
      <c r="H813" s="299">
        <f t="shared" si="124"/>
        <v>0</v>
      </c>
      <c r="I813" s="298">
        <f t="shared" si="125"/>
        <v>0</v>
      </c>
      <c r="J813" s="298"/>
      <c r="K813" s="275"/>
      <c r="L813" s="275"/>
      <c r="M813" s="275"/>
      <c r="N813" s="275"/>
      <c r="O813" s="275"/>
      <c r="P813" s="275"/>
      <c r="Q813" s="275"/>
      <c r="R813" s="275"/>
      <c r="S813" s="275"/>
      <c r="T813" s="275"/>
      <c r="U813" s="275"/>
      <c r="V813" s="275"/>
      <c r="W813" s="275"/>
      <c r="X813" s="275"/>
      <c r="Y813" s="275"/>
      <c r="Z813" s="275"/>
    </row>
    <row r="814" spans="1:26" ht="18" customHeight="1" outlineLevel="1">
      <c r="A814" s="340"/>
      <c r="B814" s="294" t="s">
        <v>1458</v>
      </c>
      <c r="C814" s="295"/>
      <c r="D814" s="341">
        <v>1</v>
      </c>
      <c r="E814" s="297" t="s">
        <v>206</v>
      </c>
      <c r="F814" s="298"/>
      <c r="G814" s="299"/>
      <c r="H814" s="299">
        <f t="shared" si="124"/>
        <v>0</v>
      </c>
      <c r="I814" s="298">
        <f t="shared" si="125"/>
        <v>0</v>
      </c>
      <c r="J814" s="298"/>
      <c r="K814" s="275"/>
      <c r="L814" s="275"/>
      <c r="M814" s="275"/>
      <c r="N814" s="275"/>
      <c r="O814" s="275"/>
      <c r="P814" s="275"/>
      <c r="Q814" s="275"/>
      <c r="R814" s="275"/>
      <c r="S814" s="275"/>
      <c r="T814" s="275"/>
      <c r="U814" s="275"/>
      <c r="V814" s="275"/>
      <c r="W814" s="275"/>
      <c r="X814" s="275"/>
      <c r="Y814" s="275"/>
      <c r="Z814" s="275"/>
    </row>
    <row r="815" spans="1:26" ht="18" customHeight="1" outlineLevel="1">
      <c r="A815" s="340"/>
      <c r="B815" s="294" t="s">
        <v>1459</v>
      </c>
      <c r="C815" s="295"/>
      <c r="D815" s="341">
        <v>1</v>
      </c>
      <c r="E815" s="297" t="s">
        <v>206</v>
      </c>
      <c r="F815" s="298"/>
      <c r="G815" s="299"/>
      <c r="H815" s="299">
        <f t="shared" si="124"/>
        <v>0</v>
      </c>
      <c r="I815" s="298">
        <f t="shared" si="125"/>
        <v>0</v>
      </c>
      <c r="J815" s="298"/>
      <c r="K815" s="275"/>
      <c r="L815" s="275"/>
      <c r="M815" s="275"/>
      <c r="N815" s="275"/>
      <c r="O815" s="275"/>
      <c r="P815" s="275"/>
      <c r="Q815" s="275"/>
      <c r="R815" s="275"/>
      <c r="S815" s="275"/>
      <c r="T815" s="275"/>
      <c r="U815" s="275"/>
      <c r="V815" s="275"/>
      <c r="W815" s="275"/>
      <c r="X815" s="275"/>
      <c r="Y815" s="275"/>
      <c r="Z815" s="275"/>
    </row>
    <row r="816" spans="1:26" ht="18" customHeight="1" outlineLevel="1">
      <c r="A816" s="333"/>
      <c r="B816" s="310" t="s">
        <v>1460</v>
      </c>
      <c r="C816" s="342"/>
      <c r="D816" s="343"/>
      <c r="E816" s="344"/>
      <c r="F816" s="316"/>
      <c r="G816" s="317"/>
      <c r="H816" s="317"/>
      <c r="I816" s="316"/>
      <c r="J816" s="316"/>
      <c r="K816" s="275"/>
      <c r="L816" s="275"/>
      <c r="M816" s="275"/>
      <c r="N816" s="275"/>
      <c r="O816" s="275"/>
      <c r="P816" s="275"/>
      <c r="Q816" s="275"/>
      <c r="R816" s="275"/>
      <c r="S816" s="275"/>
      <c r="T816" s="275"/>
      <c r="U816" s="275"/>
      <c r="V816" s="275"/>
      <c r="W816" s="275"/>
      <c r="X816" s="275"/>
      <c r="Y816" s="275"/>
      <c r="Z816" s="275"/>
    </row>
    <row r="817" spans="1:26" ht="18" customHeight="1" outlineLevel="1">
      <c r="A817" s="340"/>
      <c r="B817" s="294" t="s">
        <v>1461</v>
      </c>
      <c r="C817" s="295"/>
      <c r="D817" s="341">
        <v>1</v>
      </c>
      <c r="E817" s="297" t="s">
        <v>206</v>
      </c>
      <c r="F817" s="298"/>
      <c r="G817" s="299"/>
      <c r="H817" s="299">
        <f t="shared" ref="H817:H820" si="126">F817+G817</f>
        <v>0</v>
      </c>
      <c r="I817" s="298">
        <f t="shared" ref="I817:I820" si="127">H817*D817</f>
        <v>0</v>
      </c>
      <c r="J817" s="298"/>
      <c r="K817" s="275"/>
      <c r="L817" s="275"/>
      <c r="M817" s="275"/>
      <c r="N817" s="275"/>
      <c r="O817" s="275"/>
      <c r="P817" s="275"/>
      <c r="Q817" s="275"/>
      <c r="R817" s="275"/>
      <c r="S817" s="275"/>
      <c r="T817" s="275"/>
      <c r="U817" s="275"/>
      <c r="V817" s="275"/>
      <c r="W817" s="275"/>
      <c r="X817" s="275"/>
      <c r="Y817" s="275"/>
      <c r="Z817" s="275"/>
    </row>
    <row r="818" spans="1:26" ht="18" customHeight="1" outlineLevel="1">
      <c r="A818" s="340"/>
      <c r="B818" s="294" t="s">
        <v>1462</v>
      </c>
      <c r="C818" s="295"/>
      <c r="D818" s="341">
        <v>1</v>
      </c>
      <c r="E818" s="297" t="s">
        <v>206</v>
      </c>
      <c r="F818" s="298"/>
      <c r="G818" s="299"/>
      <c r="H818" s="299">
        <f t="shared" si="126"/>
        <v>0</v>
      </c>
      <c r="I818" s="298">
        <f t="shared" si="127"/>
        <v>0</v>
      </c>
      <c r="J818" s="298"/>
      <c r="K818" s="275"/>
      <c r="L818" s="275"/>
      <c r="M818" s="275"/>
      <c r="N818" s="275"/>
      <c r="O818" s="275"/>
      <c r="P818" s="275"/>
      <c r="Q818" s="275"/>
      <c r="R818" s="275"/>
      <c r="S818" s="275"/>
      <c r="T818" s="275"/>
      <c r="U818" s="275"/>
      <c r="V818" s="275"/>
      <c r="W818" s="275"/>
      <c r="X818" s="275"/>
      <c r="Y818" s="275"/>
      <c r="Z818" s="275"/>
    </row>
    <row r="819" spans="1:26" ht="18" customHeight="1" outlineLevel="1">
      <c r="A819" s="340"/>
      <c r="B819" s="294" t="s">
        <v>1463</v>
      </c>
      <c r="C819" s="295"/>
      <c r="D819" s="341">
        <v>1</v>
      </c>
      <c r="E819" s="297" t="s">
        <v>206</v>
      </c>
      <c r="F819" s="298"/>
      <c r="G819" s="299"/>
      <c r="H819" s="299">
        <f t="shared" si="126"/>
        <v>0</v>
      </c>
      <c r="I819" s="298">
        <f t="shared" si="127"/>
        <v>0</v>
      </c>
      <c r="J819" s="298"/>
      <c r="K819" s="275"/>
      <c r="L819" s="275"/>
      <c r="M819" s="275"/>
      <c r="N819" s="275"/>
      <c r="O819" s="275"/>
      <c r="P819" s="275"/>
      <c r="Q819" s="275"/>
      <c r="R819" s="275"/>
      <c r="S819" s="275"/>
      <c r="T819" s="275"/>
      <c r="U819" s="275"/>
      <c r="V819" s="275"/>
      <c r="W819" s="275"/>
      <c r="X819" s="275"/>
      <c r="Y819" s="275"/>
      <c r="Z819" s="275"/>
    </row>
    <row r="820" spans="1:26" ht="18" customHeight="1" outlineLevel="1">
      <c r="A820" s="340"/>
      <c r="B820" s="294" t="s">
        <v>1464</v>
      </c>
      <c r="C820" s="295"/>
      <c r="D820" s="341">
        <v>1</v>
      </c>
      <c r="E820" s="297" t="s">
        <v>206</v>
      </c>
      <c r="F820" s="298"/>
      <c r="G820" s="299"/>
      <c r="H820" s="299">
        <f t="shared" si="126"/>
        <v>0</v>
      </c>
      <c r="I820" s="298">
        <f t="shared" si="127"/>
        <v>0</v>
      </c>
      <c r="J820" s="298"/>
      <c r="K820" s="275"/>
      <c r="L820" s="275"/>
      <c r="M820" s="275"/>
      <c r="N820" s="275"/>
      <c r="O820" s="275"/>
      <c r="P820" s="275"/>
      <c r="Q820" s="275"/>
      <c r="R820" s="275"/>
      <c r="S820" s="275"/>
      <c r="T820" s="275"/>
      <c r="U820" s="275"/>
      <c r="V820" s="275"/>
      <c r="W820" s="275"/>
      <c r="X820" s="275"/>
      <c r="Y820" s="275"/>
      <c r="Z820" s="275"/>
    </row>
    <row r="821" spans="1:26" ht="18" customHeight="1" outlineLevel="1">
      <c r="A821" s="333"/>
      <c r="B821" s="310" t="s">
        <v>1642</v>
      </c>
      <c r="C821" s="342"/>
      <c r="D821" s="343"/>
      <c r="E821" s="344"/>
      <c r="F821" s="316"/>
      <c r="G821" s="317"/>
      <c r="H821" s="317"/>
      <c r="I821" s="316"/>
      <c r="J821" s="316"/>
      <c r="K821" s="275"/>
      <c r="L821" s="275"/>
      <c r="M821" s="275"/>
      <c r="N821" s="275"/>
      <c r="O821" s="275"/>
      <c r="P821" s="275"/>
      <c r="Q821" s="275"/>
      <c r="R821" s="275"/>
      <c r="S821" s="275"/>
      <c r="T821" s="275"/>
      <c r="U821" s="275"/>
      <c r="V821" s="275"/>
      <c r="W821" s="275"/>
      <c r="X821" s="275"/>
      <c r="Y821" s="275"/>
      <c r="Z821" s="275"/>
    </row>
    <row r="822" spans="1:26" ht="18" customHeight="1" outlineLevel="1">
      <c r="A822" s="340"/>
      <c r="B822" s="294" t="s">
        <v>1466</v>
      </c>
      <c r="C822" s="295"/>
      <c r="D822" s="341">
        <v>1</v>
      </c>
      <c r="E822" s="297" t="s">
        <v>421</v>
      </c>
      <c r="F822" s="298"/>
      <c r="G822" s="299"/>
      <c r="H822" s="299">
        <f t="shared" ref="H822:H845" si="128">F822+G822</f>
        <v>0</v>
      </c>
      <c r="I822" s="298">
        <f t="shared" ref="I822:I845" si="129">H822*D822</f>
        <v>0</v>
      </c>
      <c r="J822" s="298"/>
      <c r="K822" s="275"/>
      <c r="L822" s="275"/>
      <c r="M822" s="275"/>
      <c r="N822" s="275"/>
      <c r="O822" s="275"/>
      <c r="P822" s="275"/>
      <c r="Q822" s="275"/>
      <c r="R822" s="275"/>
      <c r="S822" s="275"/>
      <c r="T822" s="275"/>
      <c r="U822" s="275"/>
      <c r="V822" s="275"/>
      <c r="W822" s="275"/>
      <c r="X822" s="275"/>
      <c r="Y822" s="275"/>
      <c r="Z822" s="275"/>
    </row>
    <row r="823" spans="1:26" ht="18" customHeight="1" outlineLevel="1">
      <c r="A823" s="340"/>
      <c r="B823" s="294" t="s">
        <v>1467</v>
      </c>
      <c r="C823" s="295"/>
      <c r="D823" s="341">
        <v>1</v>
      </c>
      <c r="E823" s="297" t="s">
        <v>421</v>
      </c>
      <c r="F823" s="298"/>
      <c r="G823" s="299"/>
      <c r="H823" s="299">
        <f t="shared" si="128"/>
        <v>0</v>
      </c>
      <c r="I823" s="298">
        <f t="shared" si="129"/>
        <v>0</v>
      </c>
      <c r="J823" s="298"/>
      <c r="K823" s="275"/>
      <c r="L823" s="275"/>
      <c r="M823" s="275"/>
      <c r="N823" s="275"/>
      <c r="O823" s="275"/>
      <c r="P823" s="275"/>
      <c r="Q823" s="275"/>
      <c r="R823" s="275"/>
      <c r="S823" s="275"/>
      <c r="T823" s="275"/>
      <c r="U823" s="275"/>
      <c r="V823" s="275"/>
      <c r="W823" s="275"/>
      <c r="X823" s="275"/>
      <c r="Y823" s="275"/>
      <c r="Z823" s="275"/>
    </row>
    <row r="824" spans="1:26" ht="18" customHeight="1" outlineLevel="1">
      <c r="A824" s="340"/>
      <c r="B824" s="294" t="s">
        <v>1468</v>
      </c>
      <c r="C824" s="295"/>
      <c r="D824" s="341">
        <v>1</v>
      </c>
      <c r="E824" s="297" t="s">
        <v>421</v>
      </c>
      <c r="F824" s="298"/>
      <c r="G824" s="299"/>
      <c r="H824" s="299">
        <f t="shared" si="128"/>
        <v>0</v>
      </c>
      <c r="I824" s="298">
        <f t="shared" si="129"/>
        <v>0</v>
      </c>
      <c r="J824" s="298"/>
      <c r="K824" s="275"/>
      <c r="L824" s="275"/>
      <c r="M824" s="275"/>
      <c r="N824" s="275"/>
      <c r="O824" s="275"/>
      <c r="P824" s="275"/>
      <c r="Q824" s="275"/>
      <c r="R824" s="275"/>
      <c r="S824" s="275"/>
      <c r="T824" s="275"/>
      <c r="U824" s="275"/>
      <c r="V824" s="275"/>
      <c r="W824" s="275"/>
      <c r="X824" s="275"/>
      <c r="Y824" s="275"/>
      <c r="Z824" s="275"/>
    </row>
    <row r="825" spans="1:26" ht="18" customHeight="1" outlineLevel="1">
      <c r="A825" s="340"/>
      <c r="B825" s="294" t="s">
        <v>1469</v>
      </c>
      <c r="C825" s="295"/>
      <c r="D825" s="341">
        <v>1</v>
      </c>
      <c r="E825" s="297" t="s">
        <v>421</v>
      </c>
      <c r="F825" s="298"/>
      <c r="G825" s="299"/>
      <c r="H825" s="299">
        <f t="shared" si="128"/>
        <v>0</v>
      </c>
      <c r="I825" s="298">
        <f t="shared" si="129"/>
        <v>0</v>
      </c>
      <c r="J825" s="298"/>
      <c r="K825" s="275"/>
      <c r="L825" s="275"/>
      <c r="M825" s="275"/>
      <c r="N825" s="275"/>
      <c r="O825" s="275"/>
      <c r="P825" s="275"/>
      <c r="Q825" s="275"/>
      <c r="R825" s="275"/>
      <c r="S825" s="275"/>
      <c r="T825" s="275"/>
      <c r="U825" s="275"/>
      <c r="V825" s="275"/>
      <c r="W825" s="275"/>
      <c r="X825" s="275"/>
      <c r="Y825" s="275"/>
      <c r="Z825" s="275"/>
    </row>
    <row r="826" spans="1:26" ht="18" customHeight="1" outlineLevel="1">
      <c r="A826" s="340"/>
      <c r="B826" s="294" t="s">
        <v>1470</v>
      </c>
      <c r="C826" s="295"/>
      <c r="D826" s="341">
        <v>1</v>
      </c>
      <c r="E826" s="297" t="s">
        <v>421</v>
      </c>
      <c r="F826" s="298"/>
      <c r="G826" s="299"/>
      <c r="H826" s="299">
        <f t="shared" si="128"/>
        <v>0</v>
      </c>
      <c r="I826" s="298">
        <f t="shared" si="129"/>
        <v>0</v>
      </c>
      <c r="J826" s="298"/>
      <c r="K826" s="275"/>
      <c r="L826" s="275"/>
      <c r="M826" s="275"/>
      <c r="N826" s="275"/>
      <c r="O826" s="275"/>
      <c r="P826" s="275"/>
      <c r="Q826" s="275"/>
      <c r="R826" s="275"/>
      <c r="S826" s="275"/>
      <c r="T826" s="275"/>
      <c r="U826" s="275"/>
      <c r="V826" s="275"/>
      <c r="W826" s="275"/>
      <c r="X826" s="275"/>
      <c r="Y826" s="275"/>
      <c r="Z826" s="275"/>
    </row>
    <row r="827" spans="1:26" ht="18" customHeight="1" outlineLevel="1">
      <c r="A827" s="340"/>
      <c r="B827" s="294" t="s">
        <v>1471</v>
      </c>
      <c r="C827" s="295"/>
      <c r="D827" s="341">
        <v>1</v>
      </c>
      <c r="E827" s="297" t="s">
        <v>421</v>
      </c>
      <c r="F827" s="298"/>
      <c r="G827" s="299"/>
      <c r="H827" s="299">
        <f t="shared" si="128"/>
        <v>0</v>
      </c>
      <c r="I827" s="298">
        <f t="shared" si="129"/>
        <v>0</v>
      </c>
      <c r="J827" s="298"/>
      <c r="K827" s="275"/>
      <c r="L827" s="275"/>
      <c r="M827" s="275"/>
      <c r="N827" s="275"/>
      <c r="O827" s="275"/>
      <c r="P827" s="275"/>
      <c r="Q827" s="275"/>
      <c r="R827" s="275"/>
      <c r="S827" s="275"/>
      <c r="T827" s="275"/>
      <c r="U827" s="275"/>
      <c r="V827" s="275"/>
      <c r="W827" s="275"/>
      <c r="X827" s="275"/>
      <c r="Y827" s="275"/>
      <c r="Z827" s="275"/>
    </row>
    <row r="828" spans="1:26" ht="18" customHeight="1" outlineLevel="1">
      <c r="A828" s="340"/>
      <c r="B828" s="294" t="s">
        <v>1472</v>
      </c>
      <c r="C828" s="295"/>
      <c r="D828" s="341">
        <v>1</v>
      </c>
      <c r="E828" s="297" t="s">
        <v>421</v>
      </c>
      <c r="F828" s="298"/>
      <c r="G828" s="299"/>
      <c r="H828" s="299">
        <f t="shared" si="128"/>
        <v>0</v>
      </c>
      <c r="I828" s="298">
        <f t="shared" si="129"/>
        <v>0</v>
      </c>
      <c r="J828" s="298"/>
      <c r="K828" s="275"/>
      <c r="L828" s="275"/>
      <c r="M828" s="275"/>
      <c r="N828" s="275"/>
      <c r="O828" s="275"/>
      <c r="P828" s="275"/>
      <c r="Q828" s="275"/>
      <c r="R828" s="275"/>
      <c r="S828" s="275"/>
      <c r="T828" s="275"/>
      <c r="U828" s="275"/>
      <c r="V828" s="275"/>
      <c r="W828" s="275"/>
      <c r="X828" s="275"/>
      <c r="Y828" s="275"/>
      <c r="Z828" s="275"/>
    </row>
    <row r="829" spans="1:26" ht="18" customHeight="1" outlineLevel="1">
      <c r="A829" s="340"/>
      <c r="B829" s="294" t="s">
        <v>1473</v>
      </c>
      <c r="C829" s="295"/>
      <c r="D829" s="341">
        <v>1</v>
      </c>
      <c r="E829" s="297" t="s">
        <v>421</v>
      </c>
      <c r="F829" s="298"/>
      <c r="G829" s="299"/>
      <c r="H829" s="299">
        <f t="shared" si="128"/>
        <v>0</v>
      </c>
      <c r="I829" s="298">
        <f t="shared" si="129"/>
        <v>0</v>
      </c>
      <c r="J829" s="298"/>
      <c r="K829" s="275"/>
      <c r="L829" s="275"/>
      <c r="M829" s="275"/>
      <c r="N829" s="275"/>
      <c r="O829" s="275"/>
      <c r="P829" s="275"/>
      <c r="Q829" s="275"/>
      <c r="R829" s="275"/>
      <c r="S829" s="275"/>
      <c r="T829" s="275"/>
      <c r="U829" s="275"/>
      <c r="V829" s="275"/>
      <c r="W829" s="275"/>
      <c r="X829" s="275"/>
      <c r="Y829" s="275"/>
      <c r="Z829" s="275"/>
    </row>
    <row r="830" spans="1:26" ht="18" customHeight="1" outlineLevel="1">
      <c r="A830" s="340"/>
      <c r="B830" s="294" t="s">
        <v>1474</v>
      </c>
      <c r="C830" s="295"/>
      <c r="D830" s="341">
        <v>1</v>
      </c>
      <c r="E830" s="297" t="s">
        <v>421</v>
      </c>
      <c r="F830" s="298"/>
      <c r="G830" s="299"/>
      <c r="H830" s="299">
        <f t="shared" si="128"/>
        <v>0</v>
      </c>
      <c r="I830" s="298">
        <f t="shared" si="129"/>
        <v>0</v>
      </c>
      <c r="J830" s="298"/>
      <c r="K830" s="275"/>
      <c r="L830" s="275"/>
      <c r="M830" s="275"/>
      <c r="N830" s="275"/>
      <c r="O830" s="275"/>
      <c r="P830" s="275"/>
      <c r="Q830" s="275"/>
      <c r="R830" s="275"/>
      <c r="S830" s="275"/>
      <c r="T830" s="275"/>
      <c r="U830" s="275"/>
      <c r="V830" s="275"/>
      <c r="W830" s="275"/>
      <c r="X830" s="275"/>
      <c r="Y830" s="275"/>
      <c r="Z830" s="275"/>
    </row>
    <row r="831" spans="1:26" ht="18" customHeight="1" outlineLevel="1">
      <c r="A831" s="340"/>
      <c r="B831" s="294" t="s">
        <v>1475</v>
      </c>
      <c r="C831" s="295"/>
      <c r="D831" s="341">
        <v>1</v>
      </c>
      <c r="E831" s="297" t="s">
        <v>421</v>
      </c>
      <c r="F831" s="298"/>
      <c r="G831" s="299"/>
      <c r="H831" s="299">
        <f t="shared" si="128"/>
        <v>0</v>
      </c>
      <c r="I831" s="298">
        <f t="shared" si="129"/>
        <v>0</v>
      </c>
      <c r="J831" s="298"/>
      <c r="K831" s="275"/>
      <c r="L831" s="275"/>
      <c r="M831" s="275"/>
      <c r="N831" s="275"/>
      <c r="O831" s="275"/>
      <c r="P831" s="275"/>
      <c r="Q831" s="275"/>
      <c r="R831" s="275"/>
      <c r="S831" s="275"/>
      <c r="T831" s="275"/>
      <c r="U831" s="275"/>
      <c r="V831" s="275"/>
      <c r="W831" s="275"/>
      <c r="X831" s="275"/>
      <c r="Y831" s="275"/>
      <c r="Z831" s="275"/>
    </row>
    <row r="832" spans="1:26" ht="18" customHeight="1" outlineLevel="1">
      <c r="A832" s="340"/>
      <c r="B832" s="294" t="s">
        <v>1476</v>
      </c>
      <c r="C832" s="295"/>
      <c r="D832" s="341">
        <v>1</v>
      </c>
      <c r="E832" s="297" t="s">
        <v>421</v>
      </c>
      <c r="F832" s="298"/>
      <c r="G832" s="299"/>
      <c r="H832" s="299">
        <f t="shared" si="128"/>
        <v>0</v>
      </c>
      <c r="I832" s="298">
        <f t="shared" si="129"/>
        <v>0</v>
      </c>
      <c r="J832" s="298"/>
      <c r="K832" s="275"/>
      <c r="L832" s="275"/>
      <c r="M832" s="275"/>
      <c r="N832" s="275"/>
      <c r="O832" s="275"/>
      <c r="P832" s="275"/>
      <c r="Q832" s="275"/>
      <c r="R832" s="275"/>
      <c r="S832" s="275"/>
      <c r="T832" s="275"/>
      <c r="U832" s="275"/>
      <c r="V832" s="275"/>
      <c r="W832" s="275"/>
      <c r="X832" s="275"/>
      <c r="Y832" s="275"/>
      <c r="Z832" s="275"/>
    </row>
    <row r="833" spans="1:26" ht="18" customHeight="1" outlineLevel="1">
      <c r="A833" s="340"/>
      <c r="B833" s="294" t="s">
        <v>1477</v>
      </c>
      <c r="C833" s="295"/>
      <c r="D833" s="341">
        <v>1</v>
      </c>
      <c r="E833" s="297" t="s">
        <v>421</v>
      </c>
      <c r="F833" s="298"/>
      <c r="G833" s="299"/>
      <c r="H833" s="299">
        <f t="shared" si="128"/>
        <v>0</v>
      </c>
      <c r="I833" s="298">
        <f t="shared" si="129"/>
        <v>0</v>
      </c>
      <c r="J833" s="298"/>
      <c r="K833" s="275"/>
      <c r="L833" s="275"/>
      <c r="M833" s="275"/>
      <c r="N833" s="275"/>
      <c r="O833" s="275"/>
      <c r="P833" s="275"/>
      <c r="Q833" s="275"/>
      <c r="R833" s="275"/>
      <c r="S833" s="275"/>
      <c r="T833" s="275"/>
      <c r="U833" s="275"/>
      <c r="V833" s="275"/>
      <c r="W833" s="275"/>
      <c r="X833" s="275"/>
      <c r="Y833" s="275"/>
      <c r="Z833" s="275"/>
    </row>
    <row r="834" spans="1:26" ht="18" customHeight="1" outlineLevel="1">
      <c r="A834" s="340"/>
      <c r="B834" s="294" t="s">
        <v>1478</v>
      </c>
      <c r="C834" s="295"/>
      <c r="D834" s="341">
        <v>1</v>
      </c>
      <c r="E834" s="297" t="s">
        <v>421</v>
      </c>
      <c r="F834" s="298"/>
      <c r="G834" s="299"/>
      <c r="H834" s="299">
        <f t="shared" si="128"/>
        <v>0</v>
      </c>
      <c r="I834" s="298">
        <f t="shared" si="129"/>
        <v>0</v>
      </c>
      <c r="J834" s="298"/>
      <c r="K834" s="275"/>
      <c r="L834" s="275"/>
      <c r="M834" s="275"/>
      <c r="N834" s="275"/>
      <c r="O834" s="275"/>
      <c r="P834" s="275"/>
      <c r="Q834" s="275"/>
      <c r="R834" s="275"/>
      <c r="S834" s="275"/>
      <c r="T834" s="275"/>
      <c r="U834" s="275"/>
      <c r="V834" s="275"/>
      <c r="W834" s="275"/>
      <c r="X834" s="275"/>
      <c r="Y834" s="275"/>
      <c r="Z834" s="275"/>
    </row>
    <row r="835" spans="1:26" ht="18" customHeight="1" outlineLevel="1">
      <c r="A835" s="340"/>
      <c r="B835" s="294" t="s">
        <v>1479</v>
      </c>
      <c r="C835" s="295"/>
      <c r="D835" s="341">
        <v>1</v>
      </c>
      <c r="E835" s="297" t="s">
        <v>421</v>
      </c>
      <c r="F835" s="298"/>
      <c r="G835" s="299"/>
      <c r="H835" s="299">
        <f t="shared" si="128"/>
        <v>0</v>
      </c>
      <c r="I835" s="298">
        <f t="shared" si="129"/>
        <v>0</v>
      </c>
      <c r="J835" s="298"/>
      <c r="K835" s="275"/>
      <c r="L835" s="275"/>
      <c r="M835" s="275"/>
      <c r="N835" s="275"/>
      <c r="O835" s="275"/>
      <c r="P835" s="275"/>
      <c r="Q835" s="275"/>
      <c r="R835" s="275"/>
      <c r="S835" s="275"/>
      <c r="T835" s="275"/>
      <c r="U835" s="275"/>
      <c r="V835" s="275"/>
      <c r="W835" s="275"/>
      <c r="X835" s="275"/>
      <c r="Y835" s="275"/>
      <c r="Z835" s="275"/>
    </row>
    <row r="836" spans="1:26" ht="18" customHeight="1" outlineLevel="1">
      <c r="A836" s="340"/>
      <c r="B836" s="294" t="s">
        <v>1480</v>
      </c>
      <c r="C836" s="295"/>
      <c r="D836" s="341">
        <v>1</v>
      </c>
      <c r="E836" s="297" t="s">
        <v>421</v>
      </c>
      <c r="F836" s="298"/>
      <c r="G836" s="299"/>
      <c r="H836" s="299">
        <f t="shared" si="128"/>
        <v>0</v>
      </c>
      <c r="I836" s="298">
        <f t="shared" si="129"/>
        <v>0</v>
      </c>
      <c r="J836" s="298"/>
      <c r="K836" s="275"/>
      <c r="L836" s="275"/>
      <c r="M836" s="275"/>
      <c r="N836" s="275"/>
      <c r="O836" s="275"/>
      <c r="P836" s="275"/>
      <c r="Q836" s="275"/>
      <c r="R836" s="275"/>
      <c r="S836" s="275"/>
      <c r="T836" s="275"/>
      <c r="U836" s="275"/>
      <c r="V836" s="275"/>
      <c r="W836" s="275"/>
      <c r="X836" s="275"/>
      <c r="Y836" s="275"/>
      <c r="Z836" s="275"/>
    </row>
    <row r="837" spans="1:26" ht="18" customHeight="1" outlineLevel="1">
      <c r="A837" s="340"/>
      <c r="B837" s="294" t="s">
        <v>1481</v>
      </c>
      <c r="C837" s="295"/>
      <c r="D837" s="341">
        <v>1</v>
      </c>
      <c r="E837" s="297" t="s">
        <v>421</v>
      </c>
      <c r="F837" s="298"/>
      <c r="G837" s="299"/>
      <c r="H837" s="299">
        <f t="shared" si="128"/>
        <v>0</v>
      </c>
      <c r="I837" s="298">
        <f t="shared" si="129"/>
        <v>0</v>
      </c>
      <c r="J837" s="298"/>
      <c r="K837" s="275"/>
      <c r="L837" s="275"/>
      <c r="M837" s="275"/>
      <c r="N837" s="275"/>
      <c r="O837" s="275"/>
      <c r="P837" s="275"/>
      <c r="Q837" s="275"/>
      <c r="R837" s="275"/>
      <c r="S837" s="275"/>
      <c r="T837" s="275"/>
      <c r="U837" s="275"/>
      <c r="V837" s="275"/>
      <c r="W837" s="275"/>
      <c r="X837" s="275"/>
      <c r="Y837" s="275"/>
      <c r="Z837" s="275"/>
    </row>
    <row r="838" spans="1:26" ht="18" customHeight="1" outlineLevel="1">
      <c r="A838" s="340"/>
      <c r="B838" s="294" t="s">
        <v>1482</v>
      </c>
      <c r="C838" s="295"/>
      <c r="D838" s="341">
        <v>1</v>
      </c>
      <c r="E838" s="297" t="s">
        <v>421</v>
      </c>
      <c r="F838" s="298"/>
      <c r="G838" s="299"/>
      <c r="H838" s="299">
        <f t="shared" si="128"/>
        <v>0</v>
      </c>
      <c r="I838" s="298">
        <f t="shared" si="129"/>
        <v>0</v>
      </c>
      <c r="J838" s="298"/>
      <c r="K838" s="275"/>
      <c r="L838" s="275"/>
      <c r="M838" s="275"/>
      <c r="N838" s="275"/>
      <c r="O838" s="275"/>
      <c r="P838" s="275"/>
      <c r="Q838" s="275"/>
      <c r="R838" s="275"/>
      <c r="S838" s="275"/>
      <c r="T838" s="275"/>
      <c r="U838" s="275"/>
      <c r="V838" s="275"/>
      <c r="W838" s="275"/>
      <c r="X838" s="275"/>
      <c r="Y838" s="275"/>
      <c r="Z838" s="275"/>
    </row>
    <row r="839" spans="1:26" ht="18" customHeight="1" outlineLevel="1">
      <c r="A839" s="340"/>
      <c r="B839" s="294" t="s">
        <v>1483</v>
      </c>
      <c r="C839" s="295"/>
      <c r="D839" s="341">
        <v>1</v>
      </c>
      <c r="E839" s="297" t="s">
        <v>421</v>
      </c>
      <c r="F839" s="298"/>
      <c r="G839" s="299"/>
      <c r="H839" s="299">
        <f t="shared" si="128"/>
        <v>0</v>
      </c>
      <c r="I839" s="298">
        <f t="shared" si="129"/>
        <v>0</v>
      </c>
      <c r="J839" s="298"/>
      <c r="K839" s="275"/>
      <c r="L839" s="275"/>
      <c r="M839" s="275"/>
      <c r="N839" s="275"/>
      <c r="O839" s="275"/>
      <c r="P839" s="275"/>
      <c r="Q839" s="275"/>
      <c r="R839" s="275"/>
      <c r="S839" s="275"/>
      <c r="T839" s="275"/>
      <c r="U839" s="275"/>
      <c r="V839" s="275"/>
      <c r="W839" s="275"/>
      <c r="X839" s="275"/>
      <c r="Y839" s="275"/>
      <c r="Z839" s="275"/>
    </row>
    <row r="840" spans="1:26" ht="18" customHeight="1" outlineLevel="1">
      <c r="A840" s="340"/>
      <c r="B840" s="294" t="s">
        <v>1484</v>
      </c>
      <c r="C840" s="295"/>
      <c r="D840" s="341">
        <v>1</v>
      </c>
      <c r="E840" s="297" t="s">
        <v>421</v>
      </c>
      <c r="F840" s="298"/>
      <c r="G840" s="299"/>
      <c r="H840" s="299">
        <f t="shared" si="128"/>
        <v>0</v>
      </c>
      <c r="I840" s="298">
        <f t="shared" si="129"/>
        <v>0</v>
      </c>
      <c r="J840" s="298"/>
      <c r="K840" s="275"/>
      <c r="L840" s="275"/>
      <c r="M840" s="275"/>
      <c r="N840" s="275"/>
      <c r="O840" s="275"/>
      <c r="P840" s="275"/>
      <c r="Q840" s="275"/>
      <c r="R840" s="275"/>
      <c r="S840" s="275"/>
      <c r="T840" s="275"/>
      <c r="U840" s="275"/>
      <c r="V840" s="275"/>
      <c r="W840" s="275"/>
      <c r="X840" s="275"/>
      <c r="Y840" s="275"/>
      <c r="Z840" s="275"/>
    </row>
    <row r="841" spans="1:26" ht="18" customHeight="1" outlineLevel="1">
      <c r="A841" s="340"/>
      <c r="B841" s="294" t="s">
        <v>1485</v>
      </c>
      <c r="C841" s="295"/>
      <c r="D841" s="341">
        <v>1</v>
      </c>
      <c r="E841" s="297" t="s">
        <v>421</v>
      </c>
      <c r="F841" s="298"/>
      <c r="G841" s="299"/>
      <c r="H841" s="299">
        <f t="shared" si="128"/>
        <v>0</v>
      </c>
      <c r="I841" s="298">
        <f t="shared" si="129"/>
        <v>0</v>
      </c>
      <c r="J841" s="298"/>
      <c r="K841" s="275"/>
      <c r="L841" s="275"/>
      <c r="M841" s="275"/>
      <c r="N841" s="275"/>
      <c r="O841" s="275"/>
      <c r="P841" s="275"/>
      <c r="Q841" s="275"/>
      <c r="R841" s="275"/>
      <c r="S841" s="275"/>
      <c r="T841" s="275"/>
      <c r="U841" s="275"/>
      <c r="V841" s="275"/>
      <c r="W841" s="275"/>
      <c r="X841" s="275"/>
      <c r="Y841" s="275"/>
      <c r="Z841" s="275"/>
    </row>
    <row r="842" spans="1:26" ht="18" customHeight="1" outlineLevel="1">
      <c r="A842" s="340"/>
      <c r="B842" s="294" t="s">
        <v>1486</v>
      </c>
      <c r="C842" s="295"/>
      <c r="D842" s="341">
        <v>1</v>
      </c>
      <c r="E842" s="297" t="s">
        <v>421</v>
      </c>
      <c r="F842" s="298"/>
      <c r="G842" s="299"/>
      <c r="H842" s="299">
        <f t="shared" si="128"/>
        <v>0</v>
      </c>
      <c r="I842" s="298">
        <f t="shared" si="129"/>
        <v>0</v>
      </c>
      <c r="J842" s="298"/>
      <c r="K842" s="275"/>
      <c r="L842" s="275"/>
      <c r="M842" s="275"/>
      <c r="N842" s="275"/>
      <c r="O842" s="275"/>
      <c r="P842" s="275"/>
      <c r="Q842" s="275"/>
      <c r="R842" s="275"/>
      <c r="S842" s="275"/>
      <c r="T842" s="275"/>
      <c r="U842" s="275"/>
      <c r="V842" s="275"/>
      <c r="W842" s="275"/>
      <c r="X842" s="275"/>
      <c r="Y842" s="275"/>
      <c r="Z842" s="275"/>
    </row>
    <row r="843" spans="1:26" ht="18" customHeight="1" outlineLevel="1">
      <c r="A843" s="340"/>
      <c r="B843" s="294" t="s">
        <v>1487</v>
      </c>
      <c r="C843" s="295"/>
      <c r="D843" s="341">
        <v>1</v>
      </c>
      <c r="E843" s="297" t="s">
        <v>421</v>
      </c>
      <c r="F843" s="298"/>
      <c r="G843" s="299"/>
      <c r="H843" s="299">
        <f t="shared" si="128"/>
        <v>0</v>
      </c>
      <c r="I843" s="298">
        <f t="shared" si="129"/>
        <v>0</v>
      </c>
      <c r="J843" s="298"/>
      <c r="K843" s="275"/>
      <c r="L843" s="275"/>
      <c r="M843" s="275"/>
      <c r="N843" s="275"/>
      <c r="O843" s="275"/>
      <c r="P843" s="275"/>
      <c r="Q843" s="275"/>
      <c r="R843" s="275"/>
      <c r="S843" s="275"/>
      <c r="T843" s="275"/>
      <c r="U843" s="275"/>
      <c r="V843" s="275"/>
      <c r="W843" s="275"/>
      <c r="X843" s="275"/>
      <c r="Y843" s="275"/>
      <c r="Z843" s="275"/>
    </row>
    <row r="844" spans="1:26" ht="18" customHeight="1" outlineLevel="1">
      <c r="A844" s="340"/>
      <c r="B844" s="294" t="s">
        <v>1488</v>
      </c>
      <c r="C844" s="295"/>
      <c r="D844" s="341">
        <v>1</v>
      </c>
      <c r="E844" s="297" t="s">
        <v>421</v>
      </c>
      <c r="F844" s="298"/>
      <c r="G844" s="299"/>
      <c r="H844" s="299">
        <f t="shared" si="128"/>
        <v>0</v>
      </c>
      <c r="I844" s="298">
        <f t="shared" si="129"/>
        <v>0</v>
      </c>
      <c r="J844" s="298"/>
      <c r="K844" s="275"/>
      <c r="L844" s="275"/>
      <c r="M844" s="275"/>
      <c r="N844" s="275"/>
      <c r="O844" s="275"/>
      <c r="P844" s="275"/>
      <c r="Q844" s="275"/>
      <c r="R844" s="275"/>
      <c r="S844" s="275"/>
      <c r="T844" s="275"/>
      <c r="U844" s="275"/>
      <c r="V844" s="275"/>
      <c r="W844" s="275"/>
      <c r="X844" s="275"/>
      <c r="Y844" s="275"/>
      <c r="Z844" s="275"/>
    </row>
    <row r="845" spans="1:26" ht="18" customHeight="1" outlineLevel="1">
      <c r="A845" s="340"/>
      <c r="B845" s="294" t="s">
        <v>1643</v>
      </c>
      <c r="C845" s="295"/>
      <c r="D845" s="341">
        <v>1</v>
      </c>
      <c r="E845" s="297" t="s">
        <v>163</v>
      </c>
      <c r="F845" s="298"/>
      <c r="G845" s="299"/>
      <c r="H845" s="299">
        <f t="shared" si="128"/>
        <v>0</v>
      </c>
      <c r="I845" s="298">
        <f t="shared" si="129"/>
        <v>0</v>
      </c>
      <c r="J845" s="298"/>
      <c r="K845" s="275"/>
      <c r="L845" s="275"/>
      <c r="M845" s="275"/>
      <c r="N845" s="275"/>
      <c r="O845" s="275"/>
      <c r="P845" s="275"/>
      <c r="Q845" s="275"/>
      <c r="R845" s="275"/>
      <c r="S845" s="275"/>
      <c r="T845" s="275"/>
      <c r="U845" s="275"/>
      <c r="V845" s="275"/>
      <c r="W845" s="275"/>
      <c r="X845" s="275"/>
      <c r="Y845" s="275"/>
      <c r="Z845" s="275"/>
    </row>
    <row r="846" spans="1:26" ht="18" customHeight="1" outlineLevel="1">
      <c r="A846" s="333"/>
      <c r="B846" s="310" t="s">
        <v>1644</v>
      </c>
      <c r="C846" s="342"/>
      <c r="D846" s="343"/>
      <c r="E846" s="344"/>
      <c r="F846" s="316"/>
      <c r="G846" s="317"/>
      <c r="H846" s="317"/>
      <c r="I846" s="316"/>
      <c r="J846" s="316"/>
      <c r="K846" s="275"/>
      <c r="L846" s="275"/>
      <c r="M846" s="275"/>
      <c r="N846" s="275"/>
      <c r="O846" s="275"/>
      <c r="P846" s="275"/>
      <c r="Q846" s="275"/>
      <c r="R846" s="275"/>
      <c r="S846" s="275"/>
      <c r="T846" s="275"/>
      <c r="U846" s="275"/>
      <c r="V846" s="275"/>
      <c r="W846" s="275"/>
      <c r="X846" s="275"/>
      <c r="Y846" s="275"/>
      <c r="Z846" s="275"/>
    </row>
    <row r="847" spans="1:26" ht="18" customHeight="1" outlineLevel="1">
      <c r="A847" s="340"/>
      <c r="B847" s="294" t="s">
        <v>1491</v>
      </c>
      <c r="C847" s="295"/>
      <c r="D847" s="341">
        <v>1</v>
      </c>
      <c r="E847" s="297" t="s">
        <v>421</v>
      </c>
      <c r="F847" s="298"/>
      <c r="G847" s="299"/>
      <c r="H847" s="299">
        <f t="shared" ref="H847:H870" si="130">F847+G847</f>
        <v>0</v>
      </c>
      <c r="I847" s="298">
        <f t="shared" ref="I847:I870" si="131">H847*D847</f>
        <v>0</v>
      </c>
      <c r="J847" s="298"/>
      <c r="K847" s="275"/>
      <c r="L847" s="275"/>
      <c r="M847" s="275"/>
      <c r="N847" s="275"/>
      <c r="O847" s="275"/>
      <c r="P847" s="275"/>
      <c r="Q847" s="275"/>
      <c r="R847" s="275"/>
      <c r="S847" s="275"/>
      <c r="T847" s="275"/>
      <c r="U847" s="275"/>
      <c r="V847" s="275"/>
      <c r="W847" s="275"/>
      <c r="X847" s="275"/>
      <c r="Y847" s="275"/>
      <c r="Z847" s="275"/>
    </row>
    <row r="848" spans="1:26" ht="18" customHeight="1" outlineLevel="1">
      <c r="A848" s="340"/>
      <c r="B848" s="294" t="s">
        <v>1492</v>
      </c>
      <c r="C848" s="295"/>
      <c r="D848" s="341">
        <v>1</v>
      </c>
      <c r="E848" s="297" t="s">
        <v>421</v>
      </c>
      <c r="F848" s="298"/>
      <c r="G848" s="299"/>
      <c r="H848" s="299">
        <f t="shared" si="130"/>
        <v>0</v>
      </c>
      <c r="I848" s="298">
        <f t="shared" si="131"/>
        <v>0</v>
      </c>
      <c r="J848" s="298"/>
      <c r="K848" s="275"/>
      <c r="L848" s="275"/>
      <c r="M848" s="275"/>
      <c r="N848" s="275"/>
      <c r="O848" s="275"/>
      <c r="P848" s="275"/>
      <c r="Q848" s="275"/>
      <c r="R848" s="275"/>
      <c r="S848" s="275"/>
      <c r="T848" s="275"/>
      <c r="U848" s="275"/>
      <c r="V848" s="275"/>
      <c r="W848" s="275"/>
      <c r="X848" s="275"/>
      <c r="Y848" s="275"/>
      <c r="Z848" s="275"/>
    </row>
    <row r="849" spans="1:26" ht="18" customHeight="1" outlineLevel="1">
      <c r="A849" s="340"/>
      <c r="B849" s="294" t="s">
        <v>1493</v>
      </c>
      <c r="C849" s="295"/>
      <c r="D849" s="341">
        <v>1</v>
      </c>
      <c r="E849" s="297" t="s">
        <v>421</v>
      </c>
      <c r="F849" s="298"/>
      <c r="G849" s="299"/>
      <c r="H849" s="299">
        <f t="shared" si="130"/>
        <v>0</v>
      </c>
      <c r="I849" s="298">
        <f t="shared" si="131"/>
        <v>0</v>
      </c>
      <c r="J849" s="298"/>
      <c r="K849" s="275"/>
      <c r="L849" s="275"/>
      <c r="M849" s="275"/>
      <c r="N849" s="275"/>
      <c r="O849" s="275"/>
      <c r="P849" s="275"/>
      <c r="Q849" s="275"/>
      <c r="R849" s="275"/>
      <c r="S849" s="275"/>
      <c r="T849" s="275"/>
      <c r="U849" s="275"/>
      <c r="V849" s="275"/>
      <c r="W849" s="275"/>
      <c r="X849" s="275"/>
      <c r="Y849" s="275"/>
      <c r="Z849" s="275"/>
    </row>
    <row r="850" spans="1:26" ht="18" customHeight="1" outlineLevel="1">
      <c r="A850" s="340"/>
      <c r="B850" s="294" t="s">
        <v>1494</v>
      </c>
      <c r="C850" s="295"/>
      <c r="D850" s="341">
        <v>1</v>
      </c>
      <c r="E850" s="297" t="s">
        <v>421</v>
      </c>
      <c r="F850" s="298"/>
      <c r="G850" s="299"/>
      <c r="H850" s="299">
        <f t="shared" si="130"/>
        <v>0</v>
      </c>
      <c r="I850" s="298">
        <f t="shared" si="131"/>
        <v>0</v>
      </c>
      <c r="J850" s="298"/>
      <c r="K850" s="275"/>
      <c r="L850" s="275"/>
      <c r="M850" s="275"/>
      <c r="N850" s="275"/>
      <c r="O850" s="275"/>
      <c r="P850" s="275"/>
      <c r="Q850" s="275"/>
      <c r="R850" s="275"/>
      <c r="S850" s="275"/>
      <c r="T850" s="275"/>
      <c r="U850" s="275"/>
      <c r="V850" s="275"/>
      <c r="W850" s="275"/>
      <c r="X850" s="275"/>
      <c r="Y850" s="275"/>
      <c r="Z850" s="275"/>
    </row>
    <row r="851" spans="1:26" ht="18" customHeight="1" outlineLevel="1">
      <c r="A851" s="340"/>
      <c r="B851" s="294" t="s">
        <v>1495</v>
      </c>
      <c r="C851" s="295"/>
      <c r="D851" s="341">
        <v>1</v>
      </c>
      <c r="E851" s="297" t="s">
        <v>421</v>
      </c>
      <c r="F851" s="298"/>
      <c r="G851" s="299"/>
      <c r="H851" s="299">
        <f t="shared" si="130"/>
        <v>0</v>
      </c>
      <c r="I851" s="298">
        <f t="shared" si="131"/>
        <v>0</v>
      </c>
      <c r="J851" s="298"/>
      <c r="K851" s="275"/>
      <c r="L851" s="275"/>
      <c r="M851" s="275"/>
      <c r="N851" s="275"/>
      <c r="O851" s="275"/>
      <c r="P851" s="275"/>
      <c r="Q851" s="275"/>
      <c r="R851" s="275"/>
      <c r="S851" s="275"/>
      <c r="T851" s="275"/>
      <c r="U851" s="275"/>
      <c r="V851" s="275"/>
      <c r="W851" s="275"/>
      <c r="X851" s="275"/>
      <c r="Y851" s="275"/>
      <c r="Z851" s="275"/>
    </row>
    <row r="852" spans="1:26" ht="18" customHeight="1" outlineLevel="1">
      <c r="A852" s="340"/>
      <c r="B852" s="294" t="s">
        <v>1496</v>
      </c>
      <c r="C852" s="295"/>
      <c r="D852" s="341">
        <v>1</v>
      </c>
      <c r="E852" s="297" t="s">
        <v>421</v>
      </c>
      <c r="F852" s="298"/>
      <c r="G852" s="299"/>
      <c r="H852" s="299">
        <f t="shared" si="130"/>
        <v>0</v>
      </c>
      <c r="I852" s="298">
        <f t="shared" si="131"/>
        <v>0</v>
      </c>
      <c r="J852" s="298"/>
      <c r="K852" s="275"/>
      <c r="L852" s="275"/>
      <c r="M852" s="275"/>
      <c r="N852" s="275"/>
      <c r="O852" s="275"/>
      <c r="P852" s="275"/>
      <c r="Q852" s="275"/>
      <c r="R852" s="275"/>
      <c r="S852" s="275"/>
      <c r="T852" s="275"/>
      <c r="U852" s="275"/>
      <c r="V852" s="275"/>
      <c r="W852" s="275"/>
      <c r="X852" s="275"/>
      <c r="Y852" s="275"/>
      <c r="Z852" s="275"/>
    </row>
    <row r="853" spans="1:26" ht="18" customHeight="1" outlineLevel="1">
      <c r="A853" s="340"/>
      <c r="B853" s="294" t="s">
        <v>1497</v>
      </c>
      <c r="C853" s="295"/>
      <c r="D853" s="341">
        <v>1</v>
      </c>
      <c r="E853" s="297" t="s">
        <v>421</v>
      </c>
      <c r="F853" s="298"/>
      <c r="G853" s="299"/>
      <c r="H853" s="299">
        <f t="shared" si="130"/>
        <v>0</v>
      </c>
      <c r="I853" s="298">
        <f t="shared" si="131"/>
        <v>0</v>
      </c>
      <c r="J853" s="298"/>
      <c r="K853" s="275"/>
      <c r="L853" s="275"/>
      <c r="M853" s="275"/>
      <c r="N853" s="275"/>
      <c r="O853" s="275"/>
      <c r="P853" s="275"/>
      <c r="Q853" s="275"/>
      <c r="R853" s="275"/>
      <c r="S853" s="275"/>
      <c r="T853" s="275"/>
      <c r="U853" s="275"/>
      <c r="V853" s="275"/>
      <c r="W853" s="275"/>
      <c r="X853" s="275"/>
      <c r="Y853" s="275"/>
      <c r="Z853" s="275"/>
    </row>
    <row r="854" spans="1:26" ht="18" customHeight="1" outlineLevel="1">
      <c r="A854" s="340"/>
      <c r="B854" s="294" t="s">
        <v>1498</v>
      </c>
      <c r="C854" s="295"/>
      <c r="D854" s="341">
        <v>1</v>
      </c>
      <c r="E854" s="297" t="s">
        <v>421</v>
      </c>
      <c r="F854" s="298"/>
      <c r="G854" s="299"/>
      <c r="H854" s="299">
        <f t="shared" si="130"/>
        <v>0</v>
      </c>
      <c r="I854" s="298">
        <f t="shared" si="131"/>
        <v>0</v>
      </c>
      <c r="J854" s="298"/>
      <c r="K854" s="275"/>
      <c r="L854" s="275"/>
      <c r="M854" s="275"/>
      <c r="N854" s="275"/>
      <c r="O854" s="275"/>
      <c r="P854" s="275"/>
      <c r="Q854" s="275"/>
      <c r="R854" s="275"/>
      <c r="S854" s="275"/>
      <c r="T854" s="275"/>
      <c r="U854" s="275"/>
      <c r="V854" s="275"/>
      <c r="W854" s="275"/>
      <c r="X854" s="275"/>
      <c r="Y854" s="275"/>
      <c r="Z854" s="275"/>
    </row>
    <row r="855" spans="1:26" ht="18" customHeight="1" outlineLevel="1">
      <c r="A855" s="340"/>
      <c r="B855" s="294" t="s">
        <v>1499</v>
      </c>
      <c r="C855" s="295"/>
      <c r="D855" s="341">
        <v>1</v>
      </c>
      <c r="E855" s="297" t="s">
        <v>421</v>
      </c>
      <c r="F855" s="298"/>
      <c r="G855" s="299"/>
      <c r="H855" s="299">
        <f t="shared" si="130"/>
        <v>0</v>
      </c>
      <c r="I855" s="298">
        <f t="shared" si="131"/>
        <v>0</v>
      </c>
      <c r="J855" s="298"/>
      <c r="K855" s="275"/>
      <c r="L855" s="275"/>
      <c r="M855" s="275"/>
      <c r="N855" s="275"/>
      <c r="O855" s="275"/>
      <c r="P855" s="275"/>
      <c r="Q855" s="275"/>
      <c r="R855" s="275"/>
      <c r="S855" s="275"/>
      <c r="T855" s="275"/>
      <c r="U855" s="275"/>
      <c r="V855" s="275"/>
      <c r="W855" s="275"/>
      <c r="X855" s="275"/>
      <c r="Y855" s="275"/>
      <c r="Z855" s="275"/>
    </row>
    <row r="856" spans="1:26" ht="18" customHeight="1" outlineLevel="1">
      <c r="A856" s="340"/>
      <c r="B856" s="294" t="s">
        <v>1500</v>
      </c>
      <c r="C856" s="295"/>
      <c r="D856" s="341">
        <v>1</v>
      </c>
      <c r="E856" s="297" t="s">
        <v>421</v>
      </c>
      <c r="F856" s="298"/>
      <c r="G856" s="299"/>
      <c r="H856" s="299">
        <f t="shared" si="130"/>
        <v>0</v>
      </c>
      <c r="I856" s="298">
        <f t="shared" si="131"/>
        <v>0</v>
      </c>
      <c r="J856" s="298"/>
      <c r="K856" s="275"/>
      <c r="L856" s="275"/>
      <c r="M856" s="275"/>
      <c r="N856" s="275"/>
      <c r="O856" s="275"/>
      <c r="P856" s="275"/>
      <c r="Q856" s="275"/>
      <c r="R856" s="275"/>
      <c r="S856" s="275"/>
      <c r="T856" s="275"/>
      <c r="U856" s="275"/>
      <c r="V856" s="275"/>
      <c r="W856" s="275"/>
      <c r="X856" s="275"/>
      <c r="Y856" s="275"/>
      <c r="Z856" s="275"/>
    </row>
    <row r="857" spans="1:26" ht="18" customHeight="1" outlineLevel="1">
      <c r="A857" s="340"/>
      <c r="B857" s="294" t="s">
        <v>1501</v>
      </c>
      <c r="C857" s="295"/>
      <c r="D857" s="341">
        <v>1</v>
      </c>
      <c r="E857" s="297" t="s">
        <v>421</v>
      </c>
      <c r="F857" s="298"/>
      <c r="G857" s="299"/>
      <c r="H857" s="299">
        <f t="shared" si="130"/>
        <v>0</v>
      </c>
      <c r="I857" s="298">
        <f t="shared" si="131"/>
        <v>0</v>
      </c>
      <c r="J857" s="298"/>
      <c r="K857" s="275"/>
      <c r="L857" s="275"/>
      <c r="M857" s="275"/>
      <c r="N857" s="275"/>
      <c r="O857" s="275"/>
      <c r="P857" s="275"/>
      <c r="Q857" s="275"/>
      <c r="R857" s="275"/>
      <c r="S857" s="275"/>
      <c r="T857" s="275"/>
      <c r="U857" s="275"/>
      <c r="V857" s="275"/>
      <c r="W857" s="275"/>
      <c r="X857" s="275"/>
      <c r="Y857" s="275"/>
      <c r="Z857" s="275"/>
    </row>
    <row r="858" spans="1:26" ht="18" customHeight="1" outlineLevel="1">
      <c r="A858" s="340"/>
      <c r="B858" s="294" t="s">
        <v>1502</v>
      </c>
      <c r="C858" s="295"/>
      <c r="D858" s="341">
        <v>1</v>
      </c>
      <c r="E858" s="297" t="s">
        <v>421</v>
      </c>
      <c r="F858" s="298"/>
      <c r="G858" s="299"/>
      <c r="H858" s="299">
        <f t="shared" si="130"/>
        <v>0</v>
      </c>
      <c r="I858" s="298">
        <f t="shared" si="131"/>
        <v>0</v>
      </c>
      <c r="J858" s="298"/>
      <c r="K858" s="275"/>
      <c r="L858" s="275"/>
      <c r="M858" s="275"/>
      <c r="N858" s="275"/>
      <c r="O858" s="275"/>
      <c r="P858" s="275"/>
      <c r="Q858" s="275"/>
      <c r="R858" s="275"/>
      <c r="S858" s="275"/>
      <c r="T858" s="275"/>
      <c r="U858" s="275"/>
      <c r="V858" s="275"/>
      <c r="W858" s="275"/>
      <c r="X858" s="275"/>
      <c r="Y858" s="275"/>
      <c r="Z858" s="275"/>
    </row>
    <row r="859" spans="1:26" ht="18" customHeight="1" outlineLevel="1">
      <c r="A859" s="340"/>
      <c r="B859" s="294" t="s">
        <v>1503</v>
      </c>
      <c r="C859" s="295"/>
      <c r="D859" s="341">
        <v>1</v>
      </c>
      <c r="E859" s="297" t="s">
        <v>421</v>
      </c>
      <c r="F859" s="298"/>
      <c r="G859" s="299"/>
      <c r="H859" s="299">
        <f t="shared" si="130"/>
        <v>0</v>
      </c>
      <c r="I859" s="298">
        <f t="shared" si="131"/>
        <v>0</v>
      </c>
      <c r="J859" s="298"/>
      <c r="K859" s="275"/>
      <c r="L859" s="275"/>
      <c r="M859" s="275"/>
      <c r="N859" s="275"/>
      <c r="O859" s="275"/>
      <c r="P859" s="275"/>
      <c r="Q859" s="275"/>
      <c r="R859" s="275"/>
      <c r="S859" s="275"/>
      <c r="T859" s="275"/>
      <c r="U859" s="275"/>
      <c r="V859" s="275"/>
      <c r="W859" s="275"/>
      <c r="X859" s="275"/>
      <c r="Y859" s="275"/>
      <c r="Z859" s="275"/>
    </row>
    <row r="860" spans="1:26" ht="18" customHeight="1" outlineLevel="1">
      <c r="A860" s="340"/>
      <c r="B860" s="294" t="s">
        <v>1504</v>
      </c>
      <c r="C860" s="295"/>
      <c r="D860" s="341">
        <v>1</v>
      </c>
      <c r="E860" s="297" t="s">
        <v>421</v>
      </c>
      <c r="F860" s="298"/>
      <c r="G860" s="299"/>
      <c r="H860" s="299">
        <f t="shared" si="130"/>
        <v>0</v>
      </c>
      <c r="I860" s="298">
        <f t="shared" si="131"/>
        <v>0</v>
      </c>
      <c r="J860" s="298"/>
      <c r="K860" s="275"/>
      <c r="L860" s="275"/>
      <c r="M860" s="275"/>
      <c r="N860" s="275"/>
      <c r="O860" s="275"/>
      <c r="P860" s="275"/>
      <c r="Q860" s="275"/>
      <c r="R860" s="275"/>
      <c r="S860" s="275"/>
      <c r="T860" s="275"/>
      <c r="U860" s="275"/>
      <c r="V860" s="275"/>
      <c r="W860" s="275"/>
      <c r="X860" s="275"/>
      <c r="Y860" s="275"/>
      <c r="Z860" s="275"/>
    </row>
    <row r="861" spans="1:26" ht="18" customHeight="1" outlineLevel="1">
      <c r="A861" s="340"/>
      <c r="B861" s="294" t="s">
        <v>1505</v>
      </c>
      <c r="C861" s="295"/>
      <c r="D861" s="341">
        <v>1</v>
      </c>
      <c r="E861" s="297" t="s">
        <v>421</v>
      </c>
      <c r="F861" s="298"/>
      <c r="G861" s="299"/>
      <c r="H861" s="299">
        <f t="shared" si="130"/>
        <v>0</v>
      </c>
      <c r="I861" s="298">
        <f t="shared" si="131"/>
        <v>0</v>
      </c>
      <c r="J861" s="298"/>
      <c r="K861" s="275"/>
      <c r="L861" s="275"/>
      <c r="M861" s="275"/>
      <c r="N861" s="275"/>
      <c r="O861" s="275"/>
      <c r="P861" s="275"/>
      <c r="Q861" s="275"/>
      <c r="R861" s="275"/>
      <c r="S861" s="275"/>
      <c r="T861" s="275"/>
      <c r="U861" s="275"/>
      <c r="V861" s="275"/>
      <c r="W861" s="275"/>
      <c r="X861" s="275"/>
      <c r="Y861" s="275"/>
      <c r="Z861" s="275"/>
    </row>
    <row r="862" spans="1:26" ht="18" customHeight="1" outlineLevel="1">
      <c r="A862" s="340"/>
      <c r="B862" s="294" t="s">
        <v>1506</v>
      </c>
      <c r="C862" s="295"/>
      <c r="D862" s="341">
        <v>1</v>
      </c>
      <c r="E862" s="297" t="s">
        <v>421</v>
      </c>
      <c r="F862" s="298"/>
      <c r="G862" s="299"/>
      <c r="H862" s="299">
        <f t="shared" si="130"/>
        <v>0</v>
      </c>
      <c r="I862" s="298">
        <f t="shared" si="131"/>
        <v>0</v>
      </c>
      <c r="J862" s="298"/>
      <c r="K862" s="275"/>
      <c r="L862" s="275"/>
      <c r="M862" s="275"/>
      <c r="N862" s="275"/>
      <c r="O862" s="275"/>
      <c r="P862" s="275"/>
      <c r="Q862" s="275"/>
      <c r="R862" s="275"/>
      <c r="S862" s="275"/>
      <c r="T862" s="275"/>
      <c r="U862" s="275"/>
      <c r="V862" s="275"/>
      <c r="W862" s="275"/>
      <c r="X862" s="275"/>
      <c r="Y862" s="275"/>
      <c r="Z862" s="275"/>
    </row>
    <row r="863" spans="1:26" ht="18" customHeight="1" outlineLevel="1">
      <c r="A863" s="340"/>
      <c r="B863" s="294" t="s">
        <v>1507</v>
      </c>
      <c r="C863" s="295"/>
      <c r="D863" s="341">
        <v>1</v>
      </c>
      <c r="E863" s="297" t="s">
        <v>421</v>
      </c>
      <c r="F863" s="298"/>
      <c r="G863" s="299"/>
      <c r="H863" s="299">
        <f t="shared" si="130"/>
        <v>0</v>
      </c>
      <c r="I863" s="298">
        <f t="shared" si="131"/>
        <v>0</v>
      </c>
      <c r="J863" s="298"/>
      <c r="K863" s="275"/>
      <c r="L863" s="275"/>
      <c r="M863" s="275"/>
      <c r="N863" s="275"/>
      <c r="O863" s="275"/>
      <c r="P863" s="275"/>
      <c r="Q863" s="275"/>
      <c r="R863" s="275"/>
      <c r="S863" s="275"/>
      <c r="T863" s="275"/>
      <c r="U863" s="275"/>
      <c r="V863" s="275"/>
      <c r="W863" s="275"/>
      <c r="X863" s="275"/>
      <c r="Y863" s="275"/>
      <c r="Z863" s="275"/>
    </row>
    <row r="864" spans="1:26" ht="18" customHeight="1" outlineLevel="1">
      <c r="A864" s="340"/>
      <c r="B864" s="294" t="s">
        <v>1508</v>
      </c>
      <c r="C864" s="295"/>
      <c r="D864" s="341">
        <v>1</v>
      </c>
      <c r="E864" s="297" t="s">
        <v>421</v>
      </c>
      <c r="F864" s="298"/>
      <c r="G864" s="299"/>
      <c r="H864" s="299">
        <f t="shared" si="130"/>
        <v>0</v>
      </c>
      <c r="I864" s="298">
        <f t="shared" si="131"/>
        <v>0</v>
      </c>
      <c r="J864" s="298"/>
      <c r="K864" s="275"/>
      <c r="L864" s="275"/>
      <c r="M864" s="275"/>
      <c r="N864" s="275"/>
      <c r="O864" s="275"/>
      <c r="P864" s="275"/>
      <c r="Q864" s="275"/>
      <c r="R864" s="275"/>
      <c r="S864" s="275"/>
      <c r="T864" s="275"/>
      <c r="U864" s="275"/>
      <c r="V864" s="275"/>
      <c r="W864" s="275"/>
      <c r="X864" s="275"/>
      <c r="Y864" s="275"/>
      <c r="Z864" s="275"/>
    </row>
    <row r="865" spans="1:26" ht="18" customHeight="1" outlineLevel="1">
      <c r="A865" s="340"/>
      <c r="B865" s="294" t="s">
        <v>1509</v>
      </c>
      <c r="C865" s="295"/>
      <c r="D865" s="341">
        <v>1</v>
      </c>
      <c r="E865" s="297" t="s">
        <v>421</v>
      </c>
      <c r="F865" s="298"/>
      <c r="G865" s="299"/>
      <c r="H865" s="299">
        <f t="shared" si="130"/>
        <v>0</v>
      </c>
      <c r="I865" s="298">
        <f t="shared" si="131"/>
        <v>0</v>
      </c>
      <c r="J865" s="298"/>
      <c r="K865" s="275"/>
      <c r="L865" s="275"/>
      <c r="M865" s="275"/>
      <c r="N865" s="275"/>
      <c r="O865" s="275"/>
      <c r="P865" s="275"/>
      <c r="Q865" s="275"/>
      <c r="R865" s="275"/>
      <c r="S865" s="275"/>
      <c r="T865" s="275"/>
      <c r="U865" s="275"/>
      <c r="V865" s="275"/>
      <c r="W865" s="275"/>
      <c r="X865" s="275"/>
      <c r="Y865" s="275"/>
      <c r="Z865" s="275"/>
    </row>
    <row r="866" spans="1:26" ht="18" customHeight="1" outlineLevel="1">
      <c r="A866" s="340"/>
      <c r="B866" s="294" t="s">
        <v>1510</v>
      </c>
      <c r="C866" s="295"/>
      <c r="D866" s="341">
        <v>1</v>
      </c>
      <c r="E866" s="297" t="s">
        <v>421</v>
      </c>
      <c r="F866" s="298"/>
      <c r="G866" s="299"/>
      <c r="H866" s="299">
        <f t="shared" si="130"/>
        <v>0</v>
      </c>
      <c r="I866" s="298">
        <f t="shared" si="131"/>
        <v>0</v>
      </c>
      <c r="J866" s="298"/>
      <c r="K866" s="275"/>
      <c r="L866" s="275"/>
      <c r="M866" s="275"/>
      <c r="N866" s="275"/>
      <c r="O866" s="275"/>
      <c r="P866" s="275"/>
      <c r="Q866" s="275"/>
      <c r="R866" s="275"/>
      <c r="S866" s="275"/>
      <c r="T866" s="275"/>
      <c r="U866" s="275"/>
      <c r="V866" s="275"/>
      <c r="W866" s="275"/>
      <c r="X866" s="275"/>
      <c r="Y866" s="275"/>
      <c r="Z866" s="275"/>
    </row>
    <row r="867" spans="1:26" ht="18" customHeight="1" outlineLevel="1">
      <c r="A867" s="340"/>
      <c r="B867" s="294" t="s">
        <v>1511</v>
      </c>
      <c r="C867" s="295"/>
      <c r="D867" s="341">
        <v>1</v>
      </c>
      <c r="E867" s="297" t="s">
        <v>421</v>
      </c>
      <c r="F867" s="298"/>
      <c r="G867" s="299"/>
      <c r="H867" s="299">
        <f t="shared" si="130"/>
        <v>0</v>
      </c>
      <c r="I867" s="298">
        <f t="shared" si="131"/>
        <v>0</v>
      </c>
      <c r="J867" s="298"/>
      <c r="K867" s="275"/>
      <c r="L867" s="275"/>
      <c r="M867" s="275"/>
      <c r="N867" s="275"/>
      <c r="O867" s="275"/>
      <c r="P867" s="275"/>
      <c r="Q867" s="275"/>
      <c r="R867" s="275"/>
      <c r="S867" s="275"/>
      <c r="T867" s="275"/>
      <c r="U867" s="275"/>
      <c r="V867" s="275"/>
      <c r="W867" s="275"/>
      <c r="X867" s="275"/>
      <c r="Y867" s="275"/>
      <c r="Z867" s="275"/>
    </row>
    <row r="868" spans="1:26" ht="18" customHeight="1" outlineLevel="1">
      <c r="A868" s="340"/>
      <c r="B868" s="294" t="s">
        <v>1512</v>
      </c>
      <c r="C868" s="295"/>
      <c r="D868" s="341">
        <v>1</v>
      </c>
      <c r="E868" s="297" t="s">
        <v>421</v>
      </c>
      <c r="F868" s="298"/>
      <c r="G868" s="299"/>
      <c r="H868" s="299">
        <f t="shared" si="130"/>
        <v>0</v>
      </c>
      <c r="I868" s="298">
        <f t="shared" si="131"/>
        <v>0</v>
      </c>
      <c r="J868" s="298"/>
      <c r="K868" s="275"/>
      <c r="L868" s="275"/>
      <c r="M868" s="275"/>
      <c r="N868" s="275"/>
      <c r="O868" s="275"/>
      <c r="P868" s="275"/>
      <c r="Q868" s="275"/>
      <c r="R868" s="275"/>
      <c r="S868" s="275"/>
      <c r="T868" s="275"/>
      <c r="U868" s="275"/>
      <c r="V868" s="275"/>
      <c r="W868" s="275"/>
      <c r="X868" s="275"/>
      <c r="Y868" s="275"/>
      <c r="Z868" s="275"/>
    </row>
    <row r="869" spans="1:26" ht="18" customHeight="1" outlineLevel="1">
      <c r="A869" s="340"/>
      <c r="B869" s="294" t="s">
        <v>1513</v>
      </c>
      <c r="C869" s="295"/>
      <c r="D869" s="341">
        <v>1</v>
      </c>
      <c r="E869" s="297" t="s">
        <v>421</v>
      </c>
      <c r="F869" s="298"/>
      <c r="G869" s="299"/>
      <c r="H869" s="299">
        <f t="shared" si="130"/>
        <v>0</v>
      </c>
      <c r="I869" s="298">
        <f t="shared" si="131"/>
        <v>0</v>
      </c>
      <c r="J869" s="298"/>
      <c r="K869" s="275"/>
      <c r="L869" s="275"/>
      <c r="M869" s="275"/>
      <c r="N869" s="275"/>
      <c r="O869" s="275"/>
      <c r="P869" s="275"/>
      <c r="Q869" s="275"/>
      <c r="R869" s="275"/>
      <c r="S869" s="275"/>
      <c r="T869" s="275"/>
      <c r="U869" s="275"/>
      <c r="V869" s="275"/>
      <c r="W869" s="275"/>
      <c r="X869" s="275"/>
      <c r="Y869" s="275"/>
      <c r="Z869" s="275"/>
    </row>
    <row r="870" spans="1:26" ht="18" customHeight="1" outlineLevel="1">
      <c r="A870" s="340"/>
      <c r="B870" s="294" t="s">
        <v>1514</v>
      </c>
      <c r="C870" s="295"/>
      <c r="D870" s="341">
        <v>1</v>
      </c>
      <c r="E870" s="297" t="s">
        <v>163</v>
      </c>
      <c r="F870" s="298"/>
      <c r="G870" s="299"/>
      <c r="H870" s="299">
        <f t="shared" si="130"/>
        <v>0</v>
      </c>
      <c r="I870" s="298">
        <f t="shared" si="131"/>
        <v>0</v>
      </c>
      <c r="J870" s="298"/>
      <c r="K870" s="275"/>
      <c r="L870" s="275"/>
      <c r="M870" s="275"/>
      <c r="N870" s="275"/>
      <c r="O870" s="275"/>
      <c r="P870" s="275"/>
      <c r="Q870" s="275"/>
      <c r="R870" s="275"/>
      <c r="S870" s="275"/>
      <c r="T870" s="275"/>
      <c r="U870" s="275"/>
      <c r="V870" s="275"/>
      <c r="W870" s="275"/>
      <c r="X870" s="275"/>
      <c r="Y870" s="275"/>
      <c r="Z870" s="275"/>
    </row>
    <row r="871" spans="1:26" ht="18" customHeight="1" outlineLevel="1">
      <c r="A871" s="333"/>
      <c r="B871" s="310" t="s">
        <v>1645</v>
      </c>
      <c r="C871" s="342"/>
      <c r="D871" s="343"/>
      <c r="E871" s="344"/>
      <c r="F871" s="316"/>
      <c r="G871" s="317"/>
      <c r="H871" s="317"/>
      <c r="I871" s="316"/>
      <c r="J871" s="316"/>
      <c r="K871" s="275"/>
      <c r="L871" s="275"/>
      <c r="M871" s="275"/>
      <c r="N871" s="275"/>
      <c r="O871" s="275"/>
      <c r="P871" s="275"/>
      <c r="Q871" s="275"/>
      <c r="R871" s="275"/>
      <c r="S871" s="275"/>
      <c r="T871" s="275"/>
      <c r="U871" s="275"/>
      <c r="V871" s="275"/>
      <c r="W871" s="275"/>
      <c r="X871" s="275"/>
      <c r="Y871" s="275"/>
      <c r="Z871" s="275"/>
    </row>
    <row r="872" spans="1:26" ht="18" customHeight="1" outlineLevel="1">
      <c r="A872" s="340"/>
      <c r="B872" s="294" t="s">
        <v>1646</v>
      </c>
      <c r="C872" s="295"/>
      <c r="D872" s="341">
        <v>1</v>
      </c>
      <c r="E872" s="297" t="s">
        <v>421</v>
      </c>
      <c r="F872" s="298"/>
      <c r="G872" s="299"/>
      <c r="H872" s="299">
        <f t="shared" ref="H872:H895" si="132">F872+G872</f>
        <v>0</v>
      </c>
      <c r="I872" s="298">
        <f t="shared" ref="I872:I895" si="133">H872*D872</f>
        <v>0</v>
      </c>
      <c r="J872" s="298"/>
      <c r="K872" s="275"/>
      <c r="L872" s="275"/>
      <c r="M872" s="275"/>
      <c r="N872" s="275"/>
      <c r="O872" s="275"/>
      <c r="P872" s="275"/>
      <c r="Q872" s="275"/>
      <c r="R872" s="275"/>
      <c r="S872" s="275"/>
      <c r="T872" s="275"/>
      <c r="U872" s="275"/>
      <c r="V872" s="275"/>
      <c r="W872" s="275"/>
      <c r="X872" s="275"/>
      <c r="Y872" s="275"/>
      <c r="Z872" s="275"/>
    </row>
    <row r="873" spans="1:26" ht="18" customHeight="1" outlineLevel="1">
      <c r="A873" s="340"/>
      <c r="B873" s="294" t="s">
        <v>1647</v>
      </c>
      <c r="C873" s="295"/>
      <c r="D873" s="341">
        <v>1</v>
      </c>
      <c r="E873" s="297" t="s">
        <v>421</v>
      </c>
      <c r="F873" s="298"/>
      <c r="G873" s="299"/>
      <c r="H873" s="299">
        <f t="shared" si="132"/>
        <v>0</v>
      </c>
      <c r="I873" s="298">
        <f t="shared" si="133"/>
        <v>0</v>
      </c>
      <c r="J873" s="298"/>
      <c r="K873" s="275"/>
      <c r="L873" s="275"/>
      <c r="M873" s="275"/>
      <c r="N873" s="275"/>
      <c r="O873" s="275"/>
      <c r="P873" s="275"/>
      <c r="Q873" s="275"/>
      <c r="R873" s="275"/>
      <c r="S873" s="275"/>
      <c r="T873" s="275"/>
      <c r="U873" s="275"/>
      <c r="V873" s="275"/>
      <c r="W873" s="275"/>
      <c r="X873" s="275"/>
      <c r="Y873" s="275"/>
      <c r="Z873" s="275"/>
    </row>
    <row r="874" spans="1:26" ht="18" customHeight="1" outlineLevel="1">
      <c r="A874" s="340"/>
      <c r="B874" s="294" t="s">
        <v>1648</v>
      </c>
      <c r="C874" s="295"/>
      <c r="D874" s="341">
        <v>1</v>
      </c>
      <c r="E874" s="297" t="s">
        <v>421</v>
      </c>
      <c r="F874" s="298"/>
      <c r="G874" s="299"/>
      <c r="H874" s="299">
        <f t="shared" si="132"/>
        <v>0</v>
      </c>
      <c r="I874" s="298">
        <f t="shared" si="133"/>
        <v>0</v>
      </c>
      <c r="J874" s="298"/>
      <c r="K874" s="275"/>
      <c r="L874" s="275"/>
      <c r="M874" s="275"/>
      <c r="N874" s="275"/>
      <c r="O874" s="275"/>
      <c r="P874" s="275"/>
      <c r="Q874" s="275"/>
      <c r="R874" s="275"/>
      <c r="S874" s="275"/>
      <c r="T874" s="275"/>
      <c r="U874" s="275"/>
      <c r="V874" s="275"/>
      <c r="W874" s="275"/>
      <c r="X874" s="275"/>
      <c r="Y874" s="275"/>
      <c r="Z874" s="275"/>
    </row>
    <row r="875" spans="1:26" ht="18" customHeight="1" outlineLevel="1">
      <c r="A875" s="340"/>
      <c r="B875" s="294" t="s">
        <v>1649</v>
      </c>
      <c r="C875" s="295"/>
      <c r="D875" s="341">
        <v>1</v>
      </c>
      <c r="E875" s="297" t="s">
        <v>421</v>
      </c>
      <c r="F875" s="298"/>
      <c r="G875" s="299"/>
      <c r="H875" s="299">
        <f t="shared" si="132"/>
        <v>0</v>
      </c>
      <c r="I875" s="298">
        <f t="shared" si="133"/>
        <v>0</v>
      </c>
      <c r="J875" s="298"/>
      <c r="K875" s="275"/>
      <c r="L875" s="275"/>
      <c r="M875" s="275"/>
      <c r="N875" s="275"/>
      <c r="O875" s="275"/>
      <c r="P875" s="275"/>
      <c r="Q875" s="275"/>
      <c r="R875" s="275"/>
      <c r="S875" s="275"/>
      <c r="T875" s="275"/>
      <c r="U875" s="275"/>
      <c r="V875" s="275"/>
      <c r="W875" s="275"/>
      <c r="X875" s="275"/>
      <c r="Y875" s="275"/>
      <c r="Z875" s="275"/>
    </row>
    <row r="876" spans="1:26" ht="18" customHeight="1" outlineLevel="1">
      <c r="A876" s="340"/>
      <c r="B876" s="294" t="s">
        <v>1650</v>
      </c>
      <c r="C876" s="295"/>
      <c r="D876" s="341">
        <v>1</v>
      </c>
      <c r="E876" s="297" t="s">
        <v>421</v>
      </c>
      <c r="F876" s="298"/>
      <c r="G876" s="299"/>
      <c r="H876" s="299">
        <f t="shared" si="132"/>
        <v>0</v>
      </c>
      <c r="I876" s="298">
        <f t="shared" si="133"/>
        <v>0</v>
      </c>
      <c r="J876" s="298"/>
      <c r="K876" s="275"/>
      <c r="L876" s="275"/>
      <c r="M876" s="275"/>
      <c r="N876" s="275"/>
      <c r="O876" s="275"/>
      <c r="P876" s="275"/>
      <c r="Q876" s="275"/>
      <c r="R876" s="275"/>
      <c r="S876" s="275"/>
      <c r="T876" s="275"/>
      <c r="U876" s="275"/>
      <c r="V876" s="275"/>
      <c r="W876" s="275"/>
      <c r="X876" s="275"/>
      <c r="Y876" s="275"/>
      <c r="Z876" s="275"/>
    </row>
    <row r="877" spans="1:26" ht="18" customHeight="1" outlineLevel="1">
      <c r="A877" s="340"/>
      <c r="B877" s="294" t="s">
        <v>1651</v>
      </c>
      <c r="C877" s="295"/>
      <c r="D877" s="341">
        <v>1</v>
      </c>
      <c r="E877" s="297" t="s">
        <v>421</v>
      </c>
      <c r="F877" s="298"/>
      <c r="G877" s="299"/>
      <c r="H877" s="299">
        <f t="shared" si="132"/>
        <v>0</v>
      </c>
      <c r="I877" s="298">
        <f t="shared" si="133"/>
        <v>0</v>
      </c>
      <c r="J877" s="298"/>
      <c r="K877" s="275"/>
      <c r="L877" s="275"/>
      <c r="M877" s="275"/>
      <c r="N877" s="275"/>
      <c r="O877" s="275"/>
      <c r="P877" s="275"/>
      <c r="Q877" s="275"/>
      <c r="R877" s="275"/>
      <c r="S877" s="275"/>
      <c r="T877" s="275"/>
      <c r="U877" s="275"/>
      <c r="V877" s="275"/>
      <c r="W877" s="275"/>
      <c r="X877" s="275"/>
      <c r="Y877" s="275"/>
      <c r="Z877" s="275"/>
    </row>
    <row r="878" spans="1:26" ht="18" customHeight="1" outlineLevel="1">
      <c r="A878" s="340"/>
      <c r="B878" s="294" t="s">
        <v>1652</v>
      </c>
      <c r="C878" s="295"/>
      <c r="D878" s="341">
        <v>1</v>
      </c>
      <c r="E878" s="297" t="s">
        <v>421</v>
      </c>
      <c r="F878" s="298"/>
      <c r="G878" s="299"/>
      <c r="H878" s="299">
        <f t="shared" si="132"/>
        <v>0</v>
      </c>
      <c r="I878" s="298">
        <f t="shared" si="133"/>
        <v>0</v>
      </c>
      <c r="J878" s="298"/>
      <c r="K878" s="275"/>
      <c r="L878" s="275"/>
      <c r="M878" s="275"/>
      <c r="N878" s="275"/>
      <c r="O878" s="275"/>
      <c r="P878" s="275"/>
      <c r="Q878" s="275"/>
      <c r="R878" s="275"/>
      <c r="S878" s="275"/>
      <c r="T878" s="275"/>
      <c r="U878" s="275"/>
      <c r="V878" s="275"/>
      <c r="W878" s="275"/>
      <c r="X878" s="275"/>
      <c r="Y878" s="275"/>
      <c r="Z878" s="275"/>
    </row>
    <row r="879" spans="1:26" ht="18" customHeight="1" outlineLevel="1">
      <c r="A879" s="340"/>
      <c r="B879" s="294" t="s">
        <v>1653</v>
      </c>
      <c r="C879" s="295"/>
      <c r="D879" s="341">
        <v>1</v>
      </c>
      <c r="E879" s="297" t="s">
        <v>421</v>
      </c>
      <c r="F879" s="298"/>
      <c r="G879" s="299"/>
      <c r="H879" s="299">
        <f t="shared" si="132"/>
        <v>0</v>
      </c>
      <c r="I879" s="298">
        <f t="shared" si="133"/>
        <v>0</v>
      </c>
      <c r="J879" s="298"/>
      <c r="K879" s="275"/>
      <c r="L879" s="275"/>
      <c r="M879" s="275"/>
      <c r="N879" s="275"/>
      <c r="O879" s="275"/>
      <c r="P879" s="275"/>
      <c r="Q879" s="275"/>
      <c r="R879" s="275"/>
      <c r="S879" s="275"/>
      <c r="T879" s="275"/>
      <c r="U879" s="275"/>
      <c r="V879" s="275"/>
      <c r="W879" s="275"/>
      <c r="X879" s="275"/>
      <c r="Y879" s="275"/>
      <c r="Z879" s="275"/>
    </row>
    <row r="880" spans="1:26" ht="18" customHeight="1" outlineLevel="1">
      <c r="A880" s="340"/>
      <c r="B880" s="294" t="s">
        <v>1654</v>
      </c>
      <c r="C880" s="295"/>
      <c r="D880" s="341">
        <v>1</v>
      </c>
      <c r="E880" s="297" t="s">
        <v>421</v>
      </c>
      <c r="F880" s="298"/>
      <c r="G880" s="299"/>
      <c r="H880" s="299">
        <f t="shared" si="132"/>
        <v>0</v>
      </c>
      <c r="I880" s="298">
        <f t="shared" si="133"/>
        <v>0</v>
      </c>
      <c r="J880" s="298"/>
      <c r="K880" s="275"/>
      <c r="L880" s="275"/>
      <c r="M880" s="275"/>
      <c r="N880" s="275"/>
      <c r="O880" s="275"/>
      <c r="P880" s="275"/>
      <c r="Q880" s="275"/>
      <c r="R880" s="275"/>
      <c r="S880" s="275"/>
      <c r="T880" s="275"/>
      <c r="U880" s="275"/>
      <c r="V880" s="275"/>
      <c r="W880" s="275"/>
      <c r="X880" s="275"/>
      <c r="Y880" s="275"/>
      <c r="Z880" s="275"/>
    </row>
    <row r="881" spans="1:26" ht="18" customHeight="1" outlineLevel="1">
      <c r="A881" s="340"/>
      <c r="B881" s="294" t="s">
        <v>1655</v>
      </c>
      <c r="C881" s="295"/>
      <c r="D881" s="341">
        <v>1</v>
      </c>
      <c r="E881" s="297" t="s">
        <v>421</v>
      </c>
      <c r="F881" s="298"/>
      <c r="G881" s="299"/>
      <c r="H881" s="299">
        <f t="shared" si="132"/>
        <v>0</v>
      </c>
      <c r="I881" s="298">
        <f t="shared" si="133"/>
        <v>0</v>
      </c>
      <c r="J881" s="298"/>
      <c r="K881" s="275"/>
      <c r="L881" s="275"/>
      <c r="M881" s="275"/>
      <c r="N881" s="275"/>
      <c r="O881" s="275"/>
      <c r="P881" s="275"/>
      <c r="Q881" s="275"/>
      <c r="R881" s="275"/>
      <c r="S881" s="275"/>
      <c r="T881" s="275"/>
      <c r="U881" s="275"/>
      <c r="V881" s="275"/>
      <c r="W881" s="275"/>
      <c r="X881" s="275"/>
      <c r="Y881" s="275"/>
      <c r="Z881" s="275"/>
    </row>
    <row r="882" spans="1:26" ht="18" customHeight="1" outlineLevel="1">
      <c r="A882" s="340"/>
      <c r="B882" s="294" t="s">
        <v>1656</v>
      </c>
      <c r="C882" s="295"/>
      <c r="D882" s="341">
        <v>1</v>
      </c>
      <c r="E882" s="297" t="s">
        <v>421</v>
      </c>
      <c r="F882" s="298"/>
      <c r="G882" s="299"/>
      <c r="H882" s="299">
        <f t="shared" si="132"/>
        <v>0</v>
      </c>
      <c r="I882" s="298">
        <f t="shared" si="133"/>
        <v>0</v>
      </c>
      <c r="J882" s="298"/>
      <c r="K882" s="275"/>
      <c r="L882" s="275"/>
      <c r="M882" s="275"/>
      <c r="N882" s="275"/>
      <c r="O882" s="275"/>
      <c r="P882" s="275"/>
      <c r="Q882" s="275"/>
      <c r="R882" s="275"/>
      <c r="S882" s="275"/>
      <c r="T882" s="275"/>
      <c r="U882" s="275"/>
      <c r="V882" s="275"/>
      <c r="W882" s="275"/>
      <c r="X882" s="275"/>
      <c r="Y882" s="275"/>
      <c r="Z882" s="275"/>
    </row>
    <row r="883" spans="1:26" ht="18" customHeight="1" outlineLevel="1">
      <c r="A883" s="340"/>
      <c r="B883" s="294" t="s">
        <v>1657</v>
      </c>
      <c r="C883" s="295"/>
      <c r="D883" s="341">
        <v>1</v>
      </c>
      <c r="E883" s="297" t="s">
        <v>421</v>
      </c>
      <c r="F883" s="298"/>
      <c r="G883" s="299"/>
      <c r="H883" s="299">
        <f t="shared" si="132"/>
        <v>0</v>
      </c>
      <c r="I883" s="298">
        <f t="shared" si="133"/>
        <v>0</v>
      </c>
      <c r="J883" s="298"/>
      <c r="K883" s="275"/>
      <c r="L883" s="275"/>
      <c r="M883" s="275"/>
      <c r="N883" s="275"/>
      <c r="O883" s="275"/>
      <c r="P883" s="275"/>
      <c r="Q883" s="275"/>
      <c r="R883" s="275"/>
      <c r="S883" s="275"/>
      <c r="T883" s="275"/>
      <c r="U883" s="275"/>
      <c r="V883" s="275"/>
      <c r="W883" s="275"/>
      <c r="X883" s="275"/>
      <c r="Y883" s="275"/>
      <c r="Z883" s="275"/>
    </row>
    <row r="884" spans="1:26" ht="18" customHeight="1" outlineLevel="1">
      <c r="A884" s="340"/>
      <c r="B884" s="294" t="s">
        <v>1658</v>
      </c>
      <c r="C884" s="295"/>
      <c r="D884" s="341">
        <v>1</v>
      </c>
      <c r="E884" s="297" t="s">
        <v>421</v>
      </c>
      <c r="F884" s="298"/>
      <c r="G884" s="299"/>
      <c r="H884" s="299">
        <f t="shared" si="132"/>
        <v>0</v>
      </c>
      <c r="I884" s="298">
        <f t="shared" si="133"/>
        <v>0</v>
      </c>
      <c r="J884" s="298"/>
      <c r="K884" s="275"/>
      <c r="L884" s="275"/>
      <c r="M884" s="275"/>
      <c r="N884" s="275"/>
      <c r="O884" s="275"/>
      <c r="P884" s="275"/>
      <c r="Q884" s="275"/>
      <c r="R884" s="275"/>
      <c r="S884" s="275"/>
      <c r="T884" s="275"/>
      <c r="U884" s="275"/>
      <c r="V884" s="275"/>
      <c r="W884" s="275"/>
      <c r="X884" s="275"/>
      <c r="Y884" s="275"/>
      <c r="Z884" s="275"/>
    </row>
    <row r="885" spans="1:26" ht="18" customHeight="1" outlineLevel="1">
      <c r="A885" s="340"/>
      <c r="B885" s="294" t="s">
        <v>1659</v>
      </c>
      <c r="C885" s="295"/>
      <c r="D885" s="341">
        <v>1</v>
      </c>
      <c r="E885" s="297" t="s">
        <v>421</v>
      </c>
      <c r="F885" s="298"/>
      <c r="G885" s="299"/>
      <c r="H885" s="299">
        <f t="shared" si="132"/>
        <v>0</v>
      </c>
      <c r="I885" s="298">
        <f t="shared" si="133"/>
        <v>0</v>
      </c>
      <c r="J885" s="298"/>
      <c r="K885" s="275"/>
      <c r="L885" s="275"/>
      <c r="M885" s="275"/>
      <c r="N885" s="275"/>
      <c r="O885" s="275"/>
      <c r="P885" s="275"/>
      <c r="Q885" s="275"/>
      <c r="R885" s="275"/>
      <c r="S885" s="275"/>
      <c r="T885" s="275"/>
      <c r="U885" s="275"/>
      <c r="V885" s="275"/>
      <c r="W885" s="275"/>
      <c r="X885" s="275"/>
      <c r="Y885" s="275"/>
      <c r="Z885" s="275"/>
    </row>
    <row r="886" spans="1:26" ht="18" customHeight="1" outlineLevel="1">
      <c r="A886" s="340"/>
      <c r="B886" s="294" t="s">
        <v>1660</v>
      </c>
      <c r="C886" s="295"/>
      <c r="D886" s="341">
        <v>1</v>
      </c>
      <c r="E886" s="297" t="s">
        <v>421</v>
      </c>
      <c r="F886" s="298"/>
      <c r="G886" s="299"/>
      <c r="H886" s="299">
        <f t="shared" si="132"/>
        <v>0</v>
      </c>
      <c r="I886" s="298">
        <f t="shared" si="133"/>
        <v>0</v>
      </c>
      <c r="J886" s="298"/>
      <c r="K886" s="275"/>
      <c r="L886" s="275"/>
      <c r="M886" s="275"/>
      <c r="N886" s="275"/>
      <c r="O886" s="275"/>
      <c r="P886" s="275"/>
      <c r="Q886" s="275"/>
      <c r="R886" s="275"/>
      <c r="S886" s="275"/>
      <c r="T886" s="275"/>
      <c r="U886" s="275"/>
      <c r="V886" s="275"/>
      <c r="W886" s="275"/>
      <c r="X886" s="275"/>
      <c r="Y886" s="275"/>
      <c r="Z886" s="275"/>
    </row>
    <row r="887" spans="1:26" ht="18" customHeight="1" outlineLevel="1">
      <c r="A887" s="340"/>
      <c r="B887" s="294" t="s">
        <v>1661</v>
      </c>
      <c r="C887" s="295"/>
      <c r="D887" s="341">
        <v>1</v>
      </c>
      <c r="E887" s="297" t="s">
        <v>421</v>
      </c>
      <c r="F887" s="298"/>
      <c r="G887" s="299"/>
      <c r="H887" s="299">
        <f t="shared" si="132"/>
        <v>0</v>
      </c>
      <c r="I887" s="298">
        <f t="shared" si="133"/>
        <v>0</v>
      </c>
      <c r="J887" s="298"/>
      <c r="K887" s="275"/>
      <c r="L887" s="275"/>
      <c r="M887" s="275"/>
      <c r="N887" s="275"/>
      <c r="O887" s="275"/>
      <c r="P887" s="275"/>
      <c r="Q887" s="275"/>
      <c r="R887" s="275"/>
      <c r="S887" s="275"/>
      <c r="T887" s="275"/>
      <c r="U887" s="275"/>
      <c r="V887" s="275"/>
      <c r="W887" s="275"/>
      <c r="X887" s="275"/>
      <c r="Y887" s="275"/>
      <c r="Z887" s="275"/>
    </row>
    <row r="888" spans="1:26" ht="18" customHeight="1" outlineLevel="1">
      <c r="A888" s="340"/>
      <c r="B888" s="294" t="s">
        <v>1662</v>
      </c>
      <c r="C888" s="295"/>
      <c r="D888" s="341">
        <v>1</v>
      </c>
      <c r="E888" s="297" t="s">
        <v>421</v>
      </c>
      <c r="F888" s="298"/>
      <c r="G888" s="299"/>
      <c r="H888" s="299">
        <f t="shared" si="132"/>
        <v>0</v>
      </c>
      <c r="I888" s="298">
        <f t="shared" si="133"/>
        <v>0</v>
      </c>
      <c r="J888" s="298"/>
      <c r="K888" s="275"/>
      <c r="L888" s="275"/>
      <c r="M888" s="275"/>
      <c r="N888" s="275"/>
      <c r="O888" s="275"/>
      <c r="P888" s="275"/>
      <c r="Q888" s="275"/>
      <c r="R888" s="275"/>
      <c r="S888" s="275"/>
      <c r="T888" s="275"/>
      <c r="U888" s="275"/>
      <c r="V888" s="275"/>
      <c r="W888" s="275"/>
      <c r="X888" s="275"/>
      <c r="Y888" s="275"/>
      <c r="Z888" s="275"/>
    </row>
    <row r="889" spans="1:26" ht="18" customHeight="1" outlineLevel="1">
      <c r="A889" s="340"/>
      <c r="B889" s="294" t="s">
        <v>1663</v>
      </c>
      <c r="C889" s="295"/>
      <c r="D889" s="341">
        <v>1</v>
      </c>
      <c r="E889" s="297" t="s">
        <v>421</v>
      </c>
      <c r="F889" s="298"/>
      <c r="G889" s="299"/>
      <c r="H889" s="299">
        <f t="shared" si="132"/>
        <v>0</v>
      </c>
      <c r="I889" s="298">
        <f t="shared" si="133"/>
        <v>0</v>
      </c>
      <c r="J889" s="298"/>
      <c r="K889" s="275"/>
      <c r="L889" s="275"/>
      <c r="M889" s="275"/>
      <c r="N889" s="275"/>
      <c r="O889" s="275"/>
      <c r="P889" s="275"/>
      <c r="Q889" s="275"/>
      <c r="R889" s="275"/>
      <c r="S889" s="275"/>
      <c r="T889" s="275"/>
      <c r="U889" s="275"/>
      <c r="V889" s="275"/>
      <c r="W889" s="275"/>
      <c r="X889" s="275"/>
      <c r="Y889" s="275"/>
      <c r="Z889" s="275"/>
    </row>
    <row r="890" spans="1:26" ht="18" customHeight="1" outlineLevel="1">
      <c r="A890" s="340"/>
      <c r="B890" s="294" t="s">
        <v>1664</v>
      </c>
      <c r="C890" s="295"/>
      <c r="D890" s="341">
        <v>1</v>
      </c>
      <c r="E890" s="297" t="s">
        <v>421</v>
      </c>
      <c r="F890" s="298"/>
      <c r="G890" s="299"/>
      <c r="H890" s="299">
        <f t="shared" si="132"/>
        <v>0</v>
      </c>
      <c r="I890" s="298">
        <f t="shared" si="133"/>
        <v>0</v>
      </c>
      <c r="J890" s="298"/>
      <c r="K890" s="275"/>
      <c r="L890" s="275"/>
      <c r="M890" s="275"/>
      <c r="N890" s="275"/>
      <c r="O890" s="275"/>
      <c r="P890" s="275"/>
      <c r="Q890" s="275"/>
      <c r="R890" s="275"/>
      <c r="S890" s="275"/>
      <c r="T890" s="275"/>
      <c r="U890" s="275"/>
      <c r="V890" s="275"/>
      <c r="W890" s="275"/>
      <c r="X890" s="275"/>
      <c r="Y890" s="275"/>
      <c r="Z890" s="275"/>
    </row>
    <row r="891" spans="1:26" ht="18" customHeight="1" outlineLevel="1">
      <c r="A891" s="340"/>
      <c r="B891" s="294" t="s">
        <v>1665</v>
      </c>
      <c r="C891" s="295"/>
      <c r="D891" s="341">
        <v>1</v>
      </c>
      <c r="E891" s="297" t="s">
        <v>421</v>
      </c>
      <c r="F891" s="298"/>
      <c r="G891" s="299"/>
      <c r="H891" s="299">
        <f t="shared" si="132"/>
        <v>0</v>
      </c>
      <c r="I891" s="298">
        <f t="shared" si="133"/>
        <v>0</v>
      </c>
      <c r="J891" s="298"/>
      <c r="K891" s="275"/>
      <c r="L891" s="275"/>
      <c r="M891" s="275"/>
      <c r="N891" s="275"/>
      <c r="O891" s="275"/>
      <c r="P891" s="275"/>
      <c r="Q891" s="275"/>
      <c r="R891" s="275"/>
      <c r="S891" s="275"/>
      <c r="T891" s="275"/>
      <c r="U891" s="275"/>
      <c r="V891" s="275"/>
      <c r="W891" s="275"/>
      <c r="X891" s="275"/>
      <c r="Y891" s="275"/>
      <c r="Z891" s="275"/>
    </row>
    <row r="892" spans="1:26" ht="18" customHeight="1" outlineLevel="1">
      <c r="A892" s="340"/>
      <c r="B892" s="294" t="s">
        <v>1666</v>
      </c>
      <c r="C892" s="295"/>
      <c r="D892" s="341">
        <v>1</v>
      </c>
      <c r="E892" s="297" t="s">
        <v>421</v>
      </c>
      <c r="F892" s="298"/>
      <c r="G892" s="299"/>
      <c r="H892" s="299">
        <f t="shared" si="132"/>
        <v>0</v>
      </c>
      <c r="I892" s="298">
        <f t="shared" si="133"/>
        <v>0</v>
      </c>
      <c r="J892" s="298"/>
      <c r="K892" s="275"/>
      <c r="L892" s="275"/>
      <c r="M892" s="275"/>
      <c r="N892" s="275"/>
      <c r="O892" s="275"/>
      <c r="P892" s="275"/>
      <c r="Q892" s="275"/>
      <c r="R892" s="275"/>
      <c r="S892" s="275"/>
      <c r="T892" s="275"/>
      <c r="U892" s="275"/>
      <c r="V892" s="275"/>
      <c r="W892" s="275"/>
      <c r="X892" s="275"/>
      <c r="Y892" s="275"/>
      <c r="Z892" s="275"/>
    </row>
    <row r="893" spans="1:26" ht="18" customHeight="1" outlineLevel="1">
      <c r="A893" s="340"/>
      <c r="B893" s="294" t="s">
        <v>1667</v>
      </c>
      <c r="C893" s="295"/>
      <c r="D893" s="341">
        <v>1</v>
      </c>
      <c r="E893" s="297" t="s">
        <v>421</v>
      </c>
      <c r="F893" s="298"/>
      <c r="G893" s="299"/>
      <c r="H893" s="299">
        <f t="shared" si="132"/>
        <v>0</v>
      </c>
      <c r="I893" s="298">
        <f t="shared" si="133"/>
        <v>0</v>
      </c>
      <c r="J893" s="298"/>
      <c r="K893" s="275"/>
      <c r="L893" s="275"/>
      <c r="M893" s="275"/>
      <c r="N893" s="275"/>
      <c r="O893" s="275"/>
      <c r="P893" s="275"/>
      <c r="Q893" s="275"/>
      <c r="R893" s="275"/>
      <c r="S893" s="275"/>
      <c r="T893" s="275"/>
      <c r="U893" s="275"/>
      <c r="V893" s="275"/>
      <c r="W893" s="275"/>
      <c r="X893" s="275"/>
      <c r="Y893" s="275"/>
      <c r="Z893" s="275"/>
    </row>
    <row r="894" spans="1:26" ht="18" customHeight="1" outlineLevel="1">
      <c r="A894" s="340"/>
      <c r="B894" s="294" t="s">
        <v>1668</v>
      </c>
      <c r="C894" s="295"/>
      <c r="D894" s="341">
        <v>1</v>
      </c>
      <c r="E894" s="297" t="s">
        <v>421</v>
      </c>
      <c r="F894" s="298"/>
      <c r="G894" s="299"/>
      <c r="H894" s="299">
        <f t="shared" si="132"/>
        <v>0</v>
      </c>
      <c r="I894" s="298">
        <f t="shared" si="133"/>
        <v>0</v>
      </c>
      <c r="J894" s="298"/>
      <c r="K894" s="275"/>
      <c r="L894" s="275"/>
      <c r="M894" s="275"/>
      <c r="N894" s="275"/>
      <c r="O894" s="275"/>
      <c r="P894" s="275"/>
      <c r="Q894" s="275"/>
      <c r="R894" s="275"/>
      <c r="S894" s="275"/>
      <c r="T894" s="275"/>
      <c r="U894" s="275"/>
      <c r="V894" s="275"/>
      <c r="W894" s="275"/>
      <c r="X894" s="275"/>
      <c r="Y894" s="275"/>
      <c r="Z894" s="275"/>
    </row>
    <row r="895" spans="1:26" ht="18" customHeight="1" outlineLevel="1">
      <c r="A895" s="340"/>
      <c r="B895" s="294" t="s">
        <v>1669</v>
      </c>
      <c r="C895" s="295"/>
      <c r="D895" s="341">
        <v>1</v>
      </c>
      <c r="E895" s="297" t="s">
        <v>163</v>
      </c>
      <c r="F895" s="298"/>
      <c r="G895" s="299"/>
      <c r="H895" s="299">
        <f t="shared" si="132"/>
        <v>0</v>
      </c>
      <c r="I895" s="298">
        <f t="shared" si="133"/>
        <v>0</v>
      </c>
      <c r="J895" s="298"/>
      <c r="K895" s="275"/>
      <c r="L895" s="275"/>
      <c r="M895" s="275"/>
      <c r="N895" s="275"/>
      <c r="O895" s="275"/>
      <c r="P895" s="275"/>
      <c r="Q895" s="275"/>
      <c r="R895" s="275"/>
      <c r="S895" s="275"/>
      <c r="T895" s="275"/>
      <c r="U895" s="275"/>
      <c r="V895" s="275"/>
      <c r="W895" s="275"/>
      <c r="X895" s="275"/>
      <c r="Y895" s="275"/>
      <c r="Z895" s="275"/>
    </row>
    <row r="896" spans="1:26" ht="18" customHeight="1" outlineLevel="1">
      <c r="A896" s="333"/>
      <c r="B896" s="310" t="s">
        <v>1670</v>
      </c>
      <c r="C896" s="342"/>
      <c r="D896" s="343"/>
      <c r="E896" s="344"/>
      <c r="F896" s="316"/>
      <c r="G896" s="317"/>
      <c r="H896" s="317"/>
      <c r="I896" s="316"/>
      <c r="J896" s="316"/>
      <c r="K896" s="275"/>
      <c r="L896" s="275"/>
      <c r="M896" s="275"/>
      <c r="N896" s="275"/>
      <c r="O896" s="275"/>
      <c r="P896" s="275"/>
      <c r="Q896" s="275"/>
      <c r="R896" s="275"/>
      <c r="S896" s="275"/>
      <c r="T896" s="275"/>
      <c r="U896" s="275"/>
      <c r="V896" s="275"/>
      <c r="W896" s="275"/>
      <c r="X896" s="275"/>
      <c r="Y896" s="275"/>
      <c r="Z896" s="275"/>
    </row>
    <row r="897" spans="1:26" ht="18" customHeight="1" outlineLevel="1">
      <c r="A897" s="340"/>
      <c r="B897" s="294" t="s">
        <v>1466</v>
      </c>
      <c r="C897" s="295"/>
      <c r="D897" s="341">
        <v>1</v>
      </c>
      <c r="E897" s="297" t="s">
        <v>421</v>
      </c>
      <c r="F897" s="298"/>
      <c r="G897" s="299"/>
      <c r="H897" s="299">
        <f t="shared" ref="H897:H903" si="134">F897+G897</f>
        <v>0</v>
      </c>
      <c r="I897" s="298">
        <f t="shared" ref="I897:I903" si="135">H897*D897</f>
        <v>0</v>
      </c>
      <c r="J897" s="298"/>
      <c r="K897" s="275"/>
      <c r="L897" s="275"/>
      <c r="M897" s="275"/>
      <c r="N897" s="275"/>
      <c r="O897" s="275"/>
      <c r="P897" s="275"/>
      <c r="Q897" s="275"/>
      <c r="R897" s="275"/>
      <c r="S897" s="275"/>
      <c r="T897" s="275"/>
      <c r="U897" s="275"/>
      <c r="V897" s="275"/>
      <c r="W897" s="275"/>
      <c r="X897" s="275"/>
      <c r="Y897" s="275"/>
      <c r="Z897" s="275"/>
    </row>
    <row r="898" spans="1:26" ht="18" customHeight="1" outlineLevel="1">
      <c r="A898" s="340"/>
      <c r="B898" s="294" t="s">
        <v>1467</v>
      </c>
      <c r="C898" s="295"/>
      <c r="D898" s="341">
        <v>1</v>
      </c>
      <c r="E898" s="297" t="s">
        <v>421</v>
      </c>
      <c r="F898" s="298"/>
      <c r="G898" s="299"/>
      <c r="H898" s="299">
        <f t="shared" si="134"/>
        <v>0</v>
      </c>
      <c r="I898" s="298">
        <f t="shared" si="135"/>
        <v>0</v>
      </c>
      <c r="J898" s="298"/>
      <c r="K898" s="275"/>
      <c r="L898" s="275"/>
      <c r="M898" s="275"/>
      <c r="N898" s="275"/>
      <c r="O898" s="275"/>
      <c r="P898" s="275"/>
      <c r="Q898" s="275"/>
      <c r="R898" s="275"/>
      <c r="S898" s="275"/>
      <c r="T898" s="275"/>
      <c r="U898" s="275"/>
      <c r="V898" s="275"/>
      <c r="W898" s="275"/>
      <c r="X898" s="275"/>
      <c r="Y898" s="275"/>
      <c r="Z898" s="275"/>
    </row>
    <row r="899" spans="1:26" ht="18" customHeight="1" outlineLevel="1">
      <c r="A899" s="340"/>
      <c r="B899" s="294" t="s">
        <v>1468</v>
      </c>
      <c r="C899" s="295"/>
      <c r="D899" s="341">
        <v>1</v>
      </c>
      <c r="E899" s="297" t="s">
        <v>421</v>
      </c>
      <c r="F899" s="298"/>
      <c r="G899" s="299"/>
      <c r="H899" s="299">
        <f t="shared" si="134"/>
        <v>0</v>
      </c>
      <c r="I899" s="298">
        <f t="shared" si="135"/>
        <v>0</v>
      </c>
      <c r="J899" s="298"/>
      <c r="K899" s="275"/>
      <c r="L899" s="275"/>
      <c r="M899" s="275"/>
      <c r="N899" s="275"/>
      <c r="O899" s="275"/>
      <c r="P899" s="275"/>
      <c r="Q899" s="275"/>
      <c r="R899" s="275"/>
      <c r="S899" s="275"/>
      <c r="T899" s="275"/>
      <c r="U899" s="275"/>
      <c r="V899" s="275"/>
      <c r="W899" s="275"/>
      <c r="X899" s="275"/>
      <c r="Y899" s="275"/>
      <c r="Z899" s="275"/>
    </row>
    <row r="900" spans="1:26" ht="18" customHeight="1" outlineLevel="1">
      <c r="A900" s="340"/>
      <c r="B900" s="294" t="s">
        <v>1469</v>
      </c>
      <c r="C900" s="295"/>
      <c r="D900" s="341">
        <v>1</v>
      </c>
      <c r="E900" s="297" t="s">
        <v>421</v>
      </c>
      <c r="F900" s="298"/>
      <c r="G900" s="299"/>
      <c r="H900" s="299">
        <f t="shared" si="134"/>
        <v>0</v>
      </c>
      <c r="I900" s="298">
        <f t="shared" si="135"/>
        <v>0</v>
      </c>
      <c r="J900" s="298"/>
      <c r="K900" s="275"/>
      <c r="L900" s="275"/>
      <c r="M900" s="275"/>
      <c r="N900" s="275"/>
      <c r="O900" s="275"/>
      <c r="P900" s="275"/>
      <c r="Q900" s="275"/>
      <c r="R900" s="275"/>
      <c r="S900" s="275"/>
      <c r="T900" s="275"/>
      <c r="U900" s="275"/>
      <c r="V900" s="275"/>
      <c r="W900" s="275"/>
      <c r="X900" s="275"/>
      <c r="Y900" s="275"/>
      <c r="Z900" s="275"/>
    </row>
    <row r="901" spans="1:26" ht="18" customHeight="1" outlineLevel="1">
      <c r="A901" s="340"/>
      <c r="B901" s="294" t="s">
        <v>1470</v>
      </c>
      <c r="C901" s="295"/>
      <c r="D901" s="341">
        <v>1</v>
      </c>
      <c r="E901" s="297" t="s">
        <v>421</v>
      </c>
      <c r="F901" s="298"/>
      <c r="G901" s="299"/>
      <c r="H901" s="299">
        <f t="shared" si="134"/>
        <v>0</v>
      </c>
      <c r="I901" s="298">
        <f t="shared" si="135"/>
        <v>0</v>
      </c>
      <c r="J901" s="298"/>
      <c r="K901" s="275"/>
      <c r="L901" s="275"/>
      <c r="M901" s="275"/>
      <c r="N901" s="275"/>
      <c r="O901" s="275"/>
      <c r="P901" s="275"/>
      <c r="Q901" s="275"/>
      <c r="R901" s="275"/>
      <c r="S901" s="275"/>
      <c r="T901" s="275"/>
      <c r="U901" s="275"/>
      <c r="V901" s="275"/>
      <c r="W901" s="275"/>
      <c r="X901" s="275"/>
      <c r="Y901" s="275"/>
      <c r="Z901" s="275"/>
    </row>
    <row r="902" spans="1:26" ht="18" customHeight="1" outlineLevel="1">
      <c r="A902" s="340"/>
      <c r="B902" s="294" t="s">
        <v>1471</v>
      </c>
      <c r="C902" s="295"/>
      <c r="D902" s="341">
        <v>1</v>
      </c>
      <c r="E902" s="297" t="s">
        <v>421</v>
      </c>
      <c r="F902" s="298"/>
      <c r="G902" s="299"/>
      <c r="H902" s="299">
        <f t="shared" si="134"/>
        <v>0</v>
      </c>
      <c r="I902" s="298">
        <f t="shared" si="135"/>
        <v>0</v>
      </c>
      <c r="J902" s="298"/>
      <c r="K902" s="275"/>
      <c r="L902" s="275"/>
      <c r="M902" s="275"/>
      <c r="N902" s="275"/>
      <c r="O902" s="275"/>
      <c r="P902" s="275"/>
      <c r="Q902" s="275"/>
      <c r="R902" s="275"/>
      <c r="S902" s="275"/>
      <c r="T902" s="275"/>
      <c r="U902" s="275"/>
      <c r="V902" s="275"/>
      <c r="W902" s="275"/>
      <c r="X902" s="275"/>
      <c r="Y902" s="275"/>
      <c r="Z902" s="275"/>
    </row>
    <row r="903" spans="1:26" ht="18" customHeight="1" outlineLevel="1">
      <c r="A903" s="340"/>
      <c r="B903" s="294" t="s">
        <v>1472</v>
      </c>
      <c r="C903" s="295"/>
      <c r="D903" s="341">
        <v>1</v>
      </c>
      <c r="E903" s="297" t="s">
        <v>421</v>
      </c>
      <c r="F903" s="298"/>
      <c r="G903" s="299"/>
      <c r="H903" s="299">
        <f t="shared" si="134"/>
        <v>0</v>
      </c>
      <c r="I903" s="298">
        <f t="shared" si="135"/>
        <v>0</v>
      </c>
      <c r="J903" s="298"/>
      <c r="K903" s="275"/>
      <c r="L903" s="275"/>
      <c r="M903" s="275"/>
      <c r="N903" s="275"/>
      <c r="O903" s="275"/>
      <c r="P903" s="275"/>
      <c r="Q903" s="275"/>
      <c r="R903" s="275"/>
      <c r="S903" s="275"/>
      <c r="T903" s="275"/>
      <c r="U903" s="275"/>
      <c r="V903" s="275"/>
      <c r="W903" s="275"/>
      <c r="X903" s="275"/>
      <c r="Y903" s="275"/>
      <c r="Z903" s="275"/>
    </row>
    <row r="904" spans="1:26" ht="18" customHeight="1" outlineLevel="1">
      <c r="A904" s="333"/>
      <c r="B904" s="310" t="s">
        <v>1542</v>
      </c>
      <c r="C904" s="342"/>
      <c r="D904" s="343"/>
      <c r="E904" s="344"/>
      <c r="F904" s="316"/>
      <c r="G904" s="317"/>
      <c r="H904" s="317"/>
      <c r="I904" s="316"/>
      <c r="J904" s="316"/>
      <c r="K904" s="275"/>
      <c r="L904" s="275"/>
      <c r="M904" s="275"/>
      <c r="N904" s="275"/>
      <c r="O904" s="275"/>
      <c r="P904" s="275"/>
      <c r="Q904" s="275"/>
      <c r="R904" s="275"/>
      <c r="S904" s="275"/>
      <c r="T904" s="275"/>
      <c r="U904" s="275"/>
      <c r="V904" s="275"/>
      <c r="W904" s="275"/>
      <c r="X904" s="275"/>
      <c r="Y904" s="275"/>
      <c r="Z904" s="275"/>
    </row>
    <row r="905" spans="1:26" ht="18" customHeight="1" outlineLevel="1">
      <c r="A905" s="340"/>
      <c r="B905" s="294" t="s">
        <v>1543</v>
      </c>
      <c r="C905" s="295"/>
      <c r="D905" s="341">
        <v>1</v>
      </c>
      <c r="E905" s="297" t="s">
        <v>929</v>
      </c>
      <c r="F905" s="298"/>
      <c r="G905" s="299"/>
      <c r="H905" s="299">
        <f t="shared" ref="H905:H911" si="136">F905+G905</f>
        <v>0</v>
      </c>
      <c r="I905" s="298">
        <f t="shared" ref="I905:I911" si="137">H905*D905</f>
        <v>0</v>
      </c>
      <c r="J905" s="298"/>
      <c r="K905" s="275"/>
      <c r="L905" s="275"/>
      <c r="M905" s="275"/>
      <c r="N905" s="275"/>
      <c r="O905" s="275"/>
      <c r="P905" s="275"/>
      <c r="Q905" s="275"/>
      <c r="R905" s="275"/>
      <c r="S905" s="275"/>
      <c r="T905" s="275"/>
      <c r="U905" s="275"/>
      <c r="V905" s="275"/>
      <c r="W905" s="275"/>
      <c r="X905" s="275"/>
      <c r="Y905" s="275"/>
      <c r="Z905" s="275"/>
    </row>
    <row r="906" spans="1:26" ht="18" customHeight="1" outlineLevel="1">
      <c r="A906" s="340"/>
      <c r="B906" s="294" t="s">
        <v>1544</v>
      </c>
      <c r="C906" s="295"/>
      <c r="D906" s="341">
        <v>1</v>
      </c>
      <c r="E906" s="297" t="s">
        <v>929</v>
      </c>
      <c r="F906" s="298"/>
      <c r="G906" s="299"/>
      <c r="H906" s="299">
        <f t="shared" si="136"/>
        <v>0</v>
      </c>
      <c r="I906" s="298">
        <f t="shared" si="137"/>
        <v>0</v>
      </c>
      <c r="J906" s="298"/>
      <c r="K906" s="275"/>
      <c r="L906" s="275"/>
      <c r="M906" s="275"/>
      <c r="N906" s="275"/>
      <c r="O906" s="275"/>
      <c r="P906" s="275"/>
      <c r="Q906" s="275"/>
      <c r="R906" s="275"/>
      <c r="S906" s="275"/>
      <c r="T906" s="275"/>
      <c r="U906" s="275"/>
      <c r="V906" s="275"/>
      <c r="W906" s="275"/>
      <c r="X906" s="275"/>
      <c r="Y906" s="275"/>
      <c r="Z906" s="275"/>
    </row>
    <row r="907" spans="1:26" ht="18" customHeight="1" outlineLevel="1">
      <c r="A907" s="340"/>
      <c r="B907" s="294" t="s">
        <v>1545</v>
      </c>
      <c r="C907" s="295"/>
      <c r="D907" s="341">
        <v>1</v>
      </c>
      <c r="E907" s="297" t="s">
        <v>929</v>
      </c>
      <c r="F907" s="298"/>
      <c r="G907" s="299"/>
      <c r="H907" s="299">
        <f t="shared" si="136"/>
        <v>0</v>
      </c>
      <c r="I907" s="298">
        <f t="shared" si="137"/>
        <v>0</v>
      </c>
      <c r="J907" s="298"/>
      <c r="K907" s="275"/>
      <c r="L907" s="275"/>
      <c r="M907" s="275"/>
      <c r="N907" s="275"/>
      <c r="O907" s="275"/>
      <c r="P907" s="275"/>
      <c r="Q907" s="275"/>
      <c r="R907" s="275"/>
      <c r="S907" s="275"/>
      <c r="T907" s="275"/>
      <c r="U907" s="275"/>
      <c r="V907" s="275"/>
      <c r="W907" s="275"/>
      <c r="X907" s="275"/>
      <c r="Y907" s="275"/>
      <c r="Z907" s="275"/>
    </row>
    <row r="908" spans="1:26" ht="18" customHeight="1" outlineLevel="1">
      <c r="A908" s="340"/>
      <c r="B908" s="294" t="s">
        <v>1671</v>
      </c>
      <c r="C908" s="295"/>
      <c r="D908" s="341">
        <v>1</v>
      </c>
      <c r="E908" s="297" t="s">
        <v>929</v>
      </c>
      <c r="F908" s="298"/>
      <c r="G908" s="299"/>
      <c r="H908" s="299">
        <f t="shared" si="136"/>
        <v>0</v>
      </c>
      <c r="I908" s="298">
        <f t="shared" si="137"/>
        <v>0</v>
      </c>
      <c r="J908" s="298"/>
      <c r="K908" s="275"/>
      <c r="L908" s="275"/>
      <c r="M908" s="275"/>
      <c r="N908" s="275"/>
      <c r="O908" s="275"/>
      <c r="P908" s="275"/>
      <c r="Q908" s="275"/>
      <c r="R908" s="275"/>
      <c r="S908" s="275"/>
      <c r="T908" s="275"/>
      <c r="U908" s="275"/>
      <c r="V908" s="275"/>
      <c r="W908" s="275"/>
      <c r="X908" s="275"/>
      <c r="Y908" s="275"/>
      <c r="Z908" s="275"/>
    </row>
    <row r="909" spans="1:26" ht="18" customHeight="1" outlineLevel="1">
      <c r="A909" s="340"/>
      <c r="B909" s="294" t="s">
        <v>1672</v>
      </c>
      <c r="C909" s="295"/>
      <c r="D909" s="341">
        <v>1</v>
      </c>
      <c r="E909" s="297" t="s">
        <v>929</v>
      </c>
      <c r="F909" s="298"/>
      <c r="G909" s="299"/>
      <c r="H909" s="299">
        <f t="shared" si="136"/>
        <v>0</v>
      </c>
      <c r="I909" s="298">
        <f t="shared" si="137"/>
        <v>0</v>
      </c>
      <c r="J909" s="298"/>
      <c r="K909" s="275"/>
      <c r="L909" s="275"/>
      <c r="M909" s="275"/>
      <c r="N909" s="275"/>
      <c r="O909" s="275"/>
      <c r="P909" s="275"/>
      <c r="Q909" s="275"/>
      <c r="R909" s="275"/>
      <c r="S909" s="275"/>
      <c r="T909" s="275"/>
      <c r="U909" s="275"/>
      <c r="V909" s="275"/>
      <c r="W909" s="275"/>
      <c r="X909" s="275"/>
      <c r="Y909" s="275"/>
      <c r="Z909" s="275"/>
    </row>
    <row r="910" spans="1:26" ht="18" customHeight="1" outlineLevel="1">
      <c r="A910" s="340"/>
      <c r="B910" s="294" t="s">
        <v>1673</v>
      </c>
      <c r="C910" s="295"/>
      <c r="D910" s="341">
        <v>1</v>
      </c>
      <c r="E910" s="297" t="s">
        <v>929</v>
      </c>
      <c r="F910" s="298"/>
      <c r="G910" s="299"/>
      <c r="H910" s="299">
        <f t="shared" si="136"/>
        <v>0</v>
      </c>
      <c r="I910" s="298">
        <f t="shared" si="137"/>
        <v>0</v>
      </c>
      <c r="J910" s="298"/>
      <c r="K910" s="275"/>
      <c r="L910" s="275"/>
      <c r="M910" s="275"/>
      <c r="N910" s="275"/>
      <c r="O910" s="275"/>
      <c r="P910" s="275"/>
      <c r="Q910" s="275"/>
      <c r="R910" s="275"/>
      <c r="S910" s="275"/>
      <c r="T910" s="275"/>
      <c r="U910" s="275"/>
      <c r="V910" s="275"/>
      <c r="W910" s="275"/>
      <c r="X910" s="275"/>
      <c r="Y910" s="275"/>
      <c r="Z910" s="275"/>
    </row>
    <row r="911" spans="1:26" ht="18" customHeight="1" outlineLevel="1">
      <c r="A911" s="340"/>
      <c r="B911" s="294" t="s">
        <v>1674</v>
      </c>
      <c r="C911" s="295"/>
      <c r="D911" s="341">
        <v>1</v>
      </c>
      <c r="E911" s="297" t="s">
        <v>929</v>
      </c>
      <c r="F911" s="298"/>
      <c r="G911" s="299"/>
      <c r="H911" s="299">
        <f t="shared" si="136"/>
        <v>0</v>
      </c>
      <c r="I911" s="298">
        <f t="shared" si="137"/>
        <v>0</v>
      </c>
      <c r="J911" s="298"/>
      <c r="K911" s="275"/>
      <c r="L911" s="275"/>
      <c r="M911" s="275"/>
      <c r="N911" s="275"/>
      <c r="O911" s="275"/>
      <c r="P911" s="275"/>
      <c r="Q911" s="275"/>
      <c r="R911" s="275"/>
      <c r="S911" s="275"/>
      <c r="T911" s="275"/>
      <c r="U911" s="275"/>
      <c r="V911" s="275"/>
      <c r="W911" s="275"/>
      <c r="X911" s="275"/>
      <c r="Y911" s="275"/>
      <c r="Z911" s="275"/>
    </row>
    <row r="912" spans="1:26" ht="15.75" customHeight="1" outlineLevel="1">
      <c r="A912" s="333"/>
      <c r="B912" s="310" t="s">
        <v>1546</v>
      </c>
      <c r="C912" s="342"/>
      <c r="D912" s="343"/>
      <c r="E912" s="344"/>
      <c r="F912" s="316"/>
      <c r="G912" s="317"/>
      <c r="H912" s="317"/>
      <c r="I912" s="316"/>
      <c r="J912" s="316"/>
      <c r="K912" s="275"/>
      <c r="L912" s="275"/>
      <c r="M912" s="275"/>
      <c r="N912" s="275"/>
      <c r="O912" s="275"/>
      <c r="P912" s="275"/>
      <c r="Q912" s="275"/>
      <c r="R912" s="275"/>
      <c r="S912" s="275"/>
      <c r="T912" s="275"/>
      <c r="U912" s="275"/>
      <c r="V912" s="275"/>
      <c r="W912" s="275"/>
      <c r="X912" s="275"/>
      <c r="Y912" s="275"/>
      <c r="Z912" s="275"/>
    </row>
    <row r="913" spans="1:26" ht="18" customHeight="1" outlineLevel="1">
      <c r="A913" s="340"/>
      <c r="B913" s="294" t="s">
        <v>1547</v>
      </c>
      <c r="C913" s="295"/>
      <c r="D913" s="341">
        <v>1</v>
      </c>
      <c r="E913" s="297" t="s">
        <v>929</v>
      </c>
      <c r="F913" s="298"/>
      <c r="G913" s="299"/>
      <c r="H913" s="299">
        <f t="shared" ref="H913:H919" si="138">F913+G913</f>
        <v>0</v>
      </c>
      <c r="I913" s="298">
        <f t="shared" ref="I913:I919" si="139">H913*D913</f>
        <v>0</v>
      </c>
      <c r="J913" s="298"/>
      <c r="K913" s="275"/>
      <c r="L913" s="275"/>
      <c r="M913" s="275"/>
      <c r="N913" s="275"/>
      <c r="O913" s="275"/>
      <c r="P913" s="275"/>
      <c r="Q913" s="275"/>
      <c r="R913" s="275"/>
      <c r="S913" s="275"/>
      <c r="T913" s="275"/>
      <c r="U913" s="275"/>
      <c r="V913" s="275"/>
      <c r="W913" s="275"/>
      <c r="X913" s="275"/>
      <c r="Y913" s="275"/>
      <c r="Z913" s="275"/>
    </row>
    <row r="914" spans="1:26" ht="18" customHeight="1" outlineLevel="1">
      <c r="A914" s="340"/>
      <c r="B914" s="294" t="s">
        <v>1548</v>
      </c>
      <c r="C914" s="295"/>
      <c r="D914" s="341">
        <v>1</v>
      </c>
      <c r="E914" s="297" t="s">
        <v>929</v>
      </c>
      <c r="F914" s="298"/>
      <c r="G914" s="299"/>
      <c r="H914" s="299">
        <f t="shared" si="138"/>
        <v>0</v>
      </c>
      <c r="I914" s="298">
        <f t="shared" si="139"/>
        <v>0</v>
      </c>
      <c r="J914" s="298"/>
      <c r="K914" s="275"/>
      <c r="L914" s="275"/>
      <c r="M914" s="275"/>
      <c r="N914" s="275"/>
      <c r="O914" s="275"/>
      <c r="P914" s="275"/>
      <c r="Q914" s="275"/>
      <c r="R914" s="275"/>
      <c r="S914" s="275"/>
      <c r="T914" s="275"/>
      <c r="U914" s="275"/>
      <c r="V914" s="275"/>
      <c r="W914" s="275"/>
      <c r="X914" s="275"/>
      <c r="Y914" s="275"/>
      <c r="Z914" s="275"/>
    </row>
    <row r="915" spans="1:26" ht="18" customHeight="1" outlineLevel="1">
      <c r="A915" s="340"/>
      <c r="B915" s="294" t="s">
        <v>1549</v>
      </c>
      <c r="C915" s="295"/>
      <c r="D915" s="341">
        <v>1</v>
      </c>
      <c r="E915" s="297" t="s">
        <v>929</v>
      </c>
      <c r="F915" s="298"/>
      <c r="G915" s="299"/>
      <c r="H915" s="299">
        <f t="shared" si="138"/>
        <v>0</v>
      </c>
      <c r="I915" s="298">
        <f t="shared" si="139"/>
        <v>0</v>
      </c>
      <c r="J915" s="298"/>
      <c r="K915" s="275"/>
      <c r="L915" s="275"/>
      <c r="M915" s="275"/>
      <c r="N915" s="275"/>
      <c r="O915" s="275"/>
      <c r="P915" s="275"/>
      <c r="Q915" s="275"/>
      <c r="R915" s="275"/>
      <c r="S915" s="275"/>
      <c r="T915" s="275"/>
      <c r="U915" s="275"/>
      <c r="V915" s="275"/>
      <c r="W915" s="275"/>
      <c r="X915" s="275"/>
      <c r="Y915" s="275"/>
      <c r="Z915" s="275"/>
    </row>
    <row r="916" spans="1:26" ht="18" customHeight="1" outlineLevel="1">
      <c r="A916" s="340"/>
      <c r="B916" s="294" t="s">
        <v>1675</v>
      </c>
      <c r="C916" s="295"/>
      <c r="D916" s="341">
        <v>1</v>
      </c>
      <c r="E916" s="297" t="s">
        <v>929</v>
      </c>
      <c r="F916" s="298"/>
      <c r="G916" s="299"/>
      <c r="H916" s="299">
        <f t="shared" si="138"/>
        <v>0</v>
      </c>
      <c r="I916" s="298">
        <f t="shared" si="139"/>
        <v>0</v>
      </c>
      <c r="J916" s="298"/>
      <c r="K916" s="275"/>
      <c r="L916" s="275"/>
      <c r="M916" s="275"/>
      <c r="N916" s="275"/>
      <c r="O916" s="275"/>
      <c r="P916" s="275"/>
      <c r="Q916" s="275"/>
      <c r="R916" s="275"/>
      <c r="S916" s="275"/>
      <c r="T916" s="275"/>
      <c r="U916" s="275"/>
      <c r="V916" s="275"/>
      <c r="W916" s="275"/>
      <c r="X916" s="275"/>
      <c r="Y916" s="275"/>
      <c r="Z916" s="275"/>
    </row>
    <row r="917" spans="1:26" ht="18" customHeight="1" outlineLevel="1">
      <c r="A917" s="340"/>
      <c r="B917" s="294" t="s">
        <v>1676</v>
      </c>
      <c r="C917" s="295"/>
      <c r="D917" s="341">
        <v>1</v>
      </c>
      <c r="E917" s="297" t="s">
        <v>929</v>
      </c>
      <c r="F917" s="298"/>
      <c r="G917" s="299"/>
      <c r="H917" s="299">
        <f t="shared" si="138"/>
        <v>0</v>
      </c>
      <c r="I917" s="298">
        <f t="shared" si="139"/>
        <v>0</v>
      </c>
      <c r="J917" s="298"/>
      <c r="K917" s="275"/>
      <c r="L917" s="275"/>
      <c r="M917" s="275"/>
      <c r="N917" s="275"/>
      <c r="O917" s="275"/>
      <c r="P917" s="275"/>
      <c r="Q917" s="275"/>
      <c r="R917" s="275"/>
      <c r="S917" s="275"/>
      <c r="T917" s="275"/>
      <c r="U917" s="275"/>
      <c r="V917" s="275"/>
      <c r="W917" s="275"/>
      <c r="X917" s="275"/>
      <c r="Y917" s="275"/>
      <c r="Z917" s="275"/>
    </row>
    <row r="918" spans="1:26" ht="18" customHeight="1" outlineLevel="1">
      <c r="A918" s="340"/>
      <c r="B918" s="294" t="s">
        <v>1677</v>
      </c>
      <c r="C918" s="295"/>
      <c r="D918" s="341">
        <v>1</v>
      </c>
      <c r="E918" s="297" t="s">
        <v>929</v>
      </c>
      <c r="F918" s="298"/>
      <c r="G918" s="299"/>
      <c r="H918" s="299">
        <f t="shared" si="138"/>
        <v>0</v>
      </c>
      <c r="I918" s="298">
        <f t="shared" si="139"/>
        <v>0</v>
      </c>
      <c r="J918" s="298"/>
      <c r="K918" s="275"/>
      <c r="L918" s="275"/>
      <c r="M918" s="275"/>
      <c r="N918" s="275"/>
      <c r="O918" s="275"/>
      <c r="P918" s="275"/>
      <c r="Q918" s="275"/>
      <c r="R918" s="275"/>
      <c r="S918" s="275"/>
      <c r="T918" s="275"/>
      <c r="U918" s="275"/>
      <c r="V918" s="275"/>
      <c r="W918" s="275"/>
      <c r="X918" s="275"/>
      <c r="Y918" s="275"/>
      <c r="Z918" s="275"/>
    </row>
    <row r="919" spans="1:26" ht="18" customHeight="1" outlineLevel="1">
      <c r="A919" s="340"/>
      <c r="B919" s="294" t="s">
        <v>1678</v>
      </c>
      <c r="C919" s="295"/>
      <c r="D919" s="341">
        <v>1</v>
      </c>
      <c r="E919" s="297" t="s">
        <v>929</v>
      </c>
      <c r="F919" s="298"/>
      <c r="G919" s="299"/>
      <c r="H919" s="299">
        <f t="shared" si="138"/>
        <v>0</v>
      </c>
      <c r="I919" s="298">
        <f t="shared" si="139"/>
        <v>0</v>
      </c>
      <c r="J919" s="298"/>
      <c r="K919" s="275"/>
      <c r="L919" s="275"/>
      <c r="M919" s="275"/>
      <c r="N919" s="275"/>
      <c r="O919" s="275"/>
      <c r="P919" s="275"/>
      <c r="Q919" s="275"/>
      <c r="R919" s="275"/>
      <c r="S919" s="275"/>
      <c r="T919" s="275"/>
      <c r="U919" s="275"/>
      <c r="V919" s="275"/>
      <c r="W919" s="275"/>
      <c r="X919" s="275"/>
      <c r="Y919" s="275"/>
      <c r="Z919" s="275"/>
    </row>
    <row r="920" spans="1:26" ht="18" customHeight="1" outlineLevel="1">
      <c r="A920" s="333"/>
      <c r="B920" s="310" t="s">
        <v>1550</v>
      </c>
      <c r="C920" s="342"/>
      <c r="D920" s="343"/>
      <c r="E920" s="344"/>
      <c r="F920" s="316"/>
      <c r="G920" s="317"/>
      <c r="H920" s="317"/>
      <c r="I920" s="316"/>
      <c r="J920" s="316"/>
      <c r="K920" s="275"/>
      <c r="L920" s="275"/>
      <c r="M920" s="275"/>
      <c r="N920" s="275"/>
      <c r="O920" s="275"/>
      <c r="P920" s="275"/>
      <c r="Q920" s="275"/>
      <c r="R920" s="275"/>
      <c r="S920" s="275"/>
      <c r="T920" s="275"/>
      <c r="U920" s="275"/>
      <c r="V920" s="275"/>
      <c r="W920" s="275"/>
      <c r="X920" s="275"/>
      <c r="Y920" s="275"/>
      <c r="Z920" s="275"/>
    </row>
    <row r="921" spans="1:26" ht="18" customHeight="1" outlineLevel="1">
      <c r="A921" s="340"/>
      <c r="B921" s="294" t="s">
        <v>1551</v>
      </c>
      <c r="C921" s="295"/>
      <c r="D921" s="341">
        <v>1</v>
      </c>
      <c r="E921" s="297" t="s">
        <v>929</v>
      </c>
      <c r="F921" s="298"/>
      <c r="G921" s="299"/>
      <c r="H921" s="299">
        <f t="shared" ref="H921:H926" si="140">F921+G921</f>
        <v>0</v>
      </c>
      <c r="I921" s="298">
        <f t="shared" ref="I921:I926" si="141">H921*D921</f>
        <v>0</v>
      </c>
      <c r="J921" s="298"/>
      <c r="K921" s="275"/>
      <c r="L921" s="275"/>
      <c r="M921" s="275"/>
      <c r="N921" s="275"/>
      <c r="O921" s="275"/>
      <c r="P921" s="275"/>
      <c r="Q921" s="275"/>
      <c r="R921" s="275"/>
      <c r="S921" s="275"/>
      <c r="T921" s="275"/>
      <c r="U921" s="275"/>
      <c r="V921" s="275"/>
      <c r="W921" s="275"/>
      <c r="X921" s="275"/>
      <c r="Y921" s="275"/>
      <c r="Z921" s="275"/>
    </row>
    <row r="922" spans="1:26" ht="18" customHeight="1" outlineLevel="1">
      <c r="A922" s="340"/>
      <c r="B922" s="294" t="s">
        <v>1552</v>
      </c>
      <c r="C922" s="295"/>
      <c r="D922" s="341">
        <v>1</v>
      </c>
      <c r="E922" s="297" t="s">
        <v>929</v>
      </c>
      <c r="F922" s="298"/>
      <c r="G922" s="299"/>
      <c r="H922" s="299">
        <f t="shared" si="140"/>
        <v>0</v>
      </c>
      <c r="I922" s="298">
        <f t="shared" si="141"/>
        <v>0</v>
      </c>
      <c r="J922" s="298"/>
      <c r="K922" s="275"/>
      <c r="L922" s="275"/>
      <c r="M922" s="275"/>
      <c r="N922" s="275"/>
      <c r="O922" s="275"/>
      <c r="P922" s="275"/>
      <c r="Q922" s="275"/>
      <c r="R922" s="275"/>
      <c r="S922" s="275"/>
      <c r="T922" s="275"/>
      <c r="U922" s="275"/>
      <c r="V922" s="275"/>
      <c r="W922" s="275"/>
      <c r="X922" s="275"/>
      <c r="Y922" s="275"/>
      <c r="Z922" s="275"/>
    </row>
    <row r="923" spans="1:26" ht="18" customHeight="1" outlineLevel="1">
      <c r="A923" s="340"/>
      <c r="B923" s="294" t="s">
        <v>1553</v>
      </c>
      <c r="C923" s="295"/>
      <c r="D923" s="341">
        <v>1</v>
      </c>
      <c r="E923" s="297" t="s">
        <v>929</v>
      </c>
      <c r="F923" s="298"/>
      <c r="G923" s="299"/>
      <c r="H923" s="299">
        <f t="shared" si="140"/>
        <v>0</v>
      </c>
      <c r="I923" s="298">
        <f t="shared" si="141"/>
        <v>0</v>
      </c>
      <c r="J923" s="298"/>
      <c r="K923" s="275"/>
      <c r="L923" s="275"/>
      <c r="M923" s="275"/>
      <c r="N923" s="275"/>
      <c r="O923" s="275"/>
      <c r="P923" s="275"/>
      <c r="Q923" s="275"/>
      <c r="R923" s="275"/>
      <c r="S923" s="275"/>
      <c r="T923" s="275"/>
      <c r="U923" s="275"/>
      <c r="V923" s="275"/>
      <c r="W923" s="275"/>
      <c r="X923" s="275"/>
      <c r="Y923" s="275"/>
      <c r="Z923" s="275"/>
    </row>
    <row r="924" spans="1:26" ht="18" customHeight="1" outlineLevel="1">
      <c r="A924" s="340"/>
      <c r="B924" s="294" t="s">
        <v>1679</v>
      </c>
      <c r="C924" s="295"/>
      <c r="D924" s="341">
        <v>1</v>
      </c>
      <c r="E924" s="297" t="s">
        <v>929</v>
      </c>
      <c r="F924" s="298"/>
      <c r="G924" s="299"/>
      <c r="H924" s="299">
        <f t="shared" si="140"/>
        <v>0</v>
      </c>
      <c r="I924" s="298">
        <f t="shared" si="141"/>
        <v>0</v>
      </c>
      <c r="J924" s="298"/>
      <c r="K924" s="275"/>
      <c r="L924" s="275"/>
      <c r="M924" s="275"/>
      <c r="N924" s="275"/>
      <c r="O924" s="275"/>
      <c r="P924" s="275"/>
      <c r="Q924" s="275"/>
      <c r="R924" s="275"/>
      <c r="S924" s="275"/>
      <c r="T924" s="275"/>
      <c r="U924" s="275"/>
      <c r="V924" s="275"/>
      <c r="W924" s="275"/>
      <c r="X924" s="275"/>
      <c r="Y924" s="275"/>
      <c r="Z924" s="275"/>
    </row>
    <row r="925" spans="1:26" ht="18" customHeight="1" outlineLevel="1">
      <c r="A925" s="340"/>
      <c r="B925" s="294" t="s">
        <v>1680</v>
      </c>
      <c r="C925" s="295"/>
      <c r="D925" s="341">
        <v>1</v>
      </c>
      <c r="E925" s="297" t="s">
        <v>929</v>
      </c>
      <c r="F925" s="298"/>
      <c r="G925" s="299"/>
      <c r="H925" s="299">
        <f t="shared" si="140"/>
        <v>0</v>
      </c>
      <c r="I925" s="298">
        <f t="shared" si="141"/>
        <v>0</v>
      </c>
      <c r="J925" s="298"/>
      <c r="K925" s="275"/>
      <c r="L925" s="275"/>
      <c r="M925" s="275"/>
      <c r="N925" s="275"/>
      <c r="O925" s="275"/>
      <c r="P925" s="275"/>
      <c r="Q925" s="275"/>
      <c r="R925" s="275"/>
      <c r="S925" s="275"/>
      <c r="T925" s="275"/>
      <c r="U925" s="275"/>
      <c r="V925" s="275"/>
      <c r="W925" s="275"/>
      <c r="X925" s="275"/>
      <c r="Y925" s="275"/>
      <c r="Z925" s="275"/>
    </row>
    <row r="926" spans="1:26" ht="18" customHeight="1" outlineLevel="1">
      <c r="A926" s="340"/>
      <c r="B926" s="294" t="s">
        <v>1681</v>
      </c>
      <c r="C926" s="295"/>
      <c r="D926" s="341">
        <v>1</v>
      </c>
      <c r="E926" s="297" t="s">
        <v>929</v>
      </c>
      <c r="F926" s="298"/>
      <c r="G926" s="299"/>
      <c r="H926" s="299">
        <f t="shared" si="140"/>
        <v>0</v>
      </c>
      <c r="I926" s="298">
        <f t="shared" si="141"/>
        <v>0</v>
      </c>
      <c r="J926" s="298"/>
      <c r="K926" s="275"/>
      <c r="L926" s="275"/>
      <c r="M926" s="275"/>
      <c r="N926" s="275"/>
      <c r="O926" s="275"/>
      <c r="P926" s="275"/>
      <c r="Q926" s="275"/>
      <c r="R926" s="275"/>
      <c r="S926" s="275"/>
      <c r="T926" s="275"/>
      <c r="U926" s="275"/>
      <c r="V926" s="275"/>
      <c r="W926" s="275"/>
      <c r="X926" s="275"/>
      <c r="Y926" s="275"/>
      <c r="Z926" s="275"/>
    </row>
    <row r="927" spans="1:26" ht="15.75" customHeight="1" outlineLevel="1">
      <c r="A927" s="333"/>
      <c r="B927" s="310" t="s">
        <v>1554</v>
      </c>
      <c r="C927" s="342"/>
      <c r="D927" s="343"/>
      <c r="E927" s="344"/>
      <c r="F927" s="316"/>
      <c r="G927" s="317"/>
      <c r="H927" s="317"/>
      <c r="I927" s="316"/>
      <c r="J927" s="316"/>
      <c r="K927" s="275"/>
      <c r="L927" s="275"/>
      <c r="M927" s="275"/>
      <c r="N927" s="275"/>
      <c r="O927" s="275"/>
      <c r="P927" s="275"/>
      <c r="Q927" s="275"/>
      <c r="R927" s="275"/>
      <c r="S927" s="275"/>
      <c r="T927" s="275"/>
      <c r="U927" s="275"/>
      <c r="V927" s="275"/>
      <c r="W927" s="275"/>
      <c r="X927" s="275"/>
      <c r="Y927" s="275"/>
      <c r="Z927" s="275"/>
    </row>
    <row r="928" spans="1:26" ht="18" customHeight="1" outlineLevel="1">
      <c r="A928" s="340"/>
      <c r="B928" s="294" t="s">
        <v>1555</v>
      </c>
      <c r="C928" s="295"/>
      <c r="D928" s="341">
        <v>1</v>
      </c>
      <c r="E928" s="297" t="s">
        <v>929</v>
      </c>
      <c r="F928" s="298"/>
      <c r="G928" s="299"/>
      <c r="H928" s="299">
        <f t="shared" ref="H928:H933" si="142">F928+G928</f>
        <v>0</v>
      </c>
      <c r="I928" s="298">
        <f t="shared" ref="I928:I933" si="143">H928*D928</f>
        <v>0</v>
      </c>
      <c r="J928" s="298"/>
      <c r="K928" s="275"/>
      <c r="L928" s="275"/>
      <c r="M928" s="275"/>
      <c r="N928" s="275"/>
      <c r="O928" s="275"/>
      <c r="P928" s="275"/>
      <c r="Q928" s="275"/>
      <c r="R928" s="275"/>
      <c r="S928" s="275"/>
      <c r="T928" s="275"/>
      <c r="U928" s="275"/>
      <c r="V928" s="275"/>
      <c r="W928" s="275"/>
      <c r="X928" s="275"/>
      <c r="Y928" s="275"/>
      <c r="Z928" s="275"/>
    </row>
    <row r="929" spans="1:26" ht="18" customHeight="1" outlineLevel="1">
      <c r="A929" s="340"/>
      <c r="B929" s="294" t="s">
        <v>1556</v>
      </c>
      <c r="C929" s="295"/>
      <c r="D929" s="341">
        <v>1</v>
      </c>
      <c r="E929" s="297" t="s">
        <v>929</v>
      </c>
      <c r="F929" s="298"/>
      <c r="G929" s="299"/>
      <c r="H929" s="299">
        <f t="shared" si="142"/>
        <v>0</v>
      </c>
      <c r="I929" s="298">
        <f t="shared" si="143"/>
        <v>0</v>
      </c>
      <c r="J929" s="298"/>
      <c r="K929" s="275"/>
      <c r="L929" s="275"/>
      <c r="M929" s="275"/>
      <c r="N929" s="275"/>
      <c r="O929" s="275"/>
      <c r="P929" s="275"/>
      <c r="Q929" s="275"/>
      <c r="R929" s="275"/>
      <c r="S929" s="275"/>
      <c r="T929" s="275"/>
      <c r="U929" s="275"/>
      <c r="V929" s="275"/>
      <c r="W929" s="275"/>
      <c r="X929" s="275"/>
      <c r="Y929" s="275"/>
      <c r="Z929" s="275"/>
    </row>
    <row r="930" spans="1:26" ht="18" customHeight="1" outlineLevel="1">
      <c r="A930" s="340"/>
      <c r="B930" s="294" t="s">
        <v>1557</v>
      </c>
      <c r="C930" s="295"/>
      <c r="D930" s="341">
        <v>1</v>
      </c>
      <c r="E930" s="297" t="s">
        <v>929</v>
      </c>
      <c r="F930" s="298"/>
      <c r="G930" s="299"/>
      <c r="H930" s="299">
        <f t="shared" si="142"/>
        <v>0</v>
      </c>
      <c r="I930" s="298">
        <f t="shared" si="143"/>
        <v>0</v>
      </c>
      <c r="J930" s="298"/>
      <c r="K930" s="275"/>
      <c r="L930" s="275"/>
      <c r="M930" s="275"/>
      <c r="N930" s="275"/>
      <c r="O930" s="275"/>
      <c r="P930" s="275"/>
      <c r="Q930" s="275"/>
      <c r="R930" s="275"/>
      <c r="S930" s="275"/>
      <c r="T930" s="275"/>
      <c r="U930" s="275"/>
      <c r="V930" s="275"/>
      <c r="W930" s="275"/>
      <c r="X930" s="275"/>
      <c r="Y930" s="275"/>
      <c r="Z930" s="275"/>
    </row>
    <row r="931" spans="1:26" ht="18" customHeight="1" outlineLevel="1">
      <c r="A931" s="340"/>
      <c r="B931" s="294" t="s">
        <v>1682</v>
      </c>
      <c r="C931" s="295"/>
      <c r="D931" s="341">
        <v>1</v>
      </c>
      <c r="E931" s="297" t="s">
        <v>929</v>
      </c>
      <c r="F931" s="298"/>
      <c r="G931" s="299"/>
      <c r="H931" s="299">
        <f t="shared" si="142"/>
        <v>0</v>
      </c>
      <c r="I931" s="298">
        <f t="shared" si="143"/>
        <v>0</v>
      </c>
      <c r="J931" s="298"/>
      <c r="K931" s="275"/>
      <c r="L931" s="275"/>
      <c r="M931" s="275"/>
      <c r="N931" s="275"/>
      <c r="O931" s="275"/>
      <c r="P931" s="275"/>
      <c r="Q931" s="275"/>
      <c r="R931" s="275"/>
      <c r="S931" s="275"/>
      <c r="T931" s="275"/>
      <c r="U931" s="275"/>
      <c r="V931" s="275"/>
      <c r="W931" s="275"/>
      <c r="X931" s="275"/>
      <c r="Y931" s="275"/>
      <c r="Z931" s="275"/>
    </row>
    <row r="932" spans="1:26" ht="18" customHeight="1" outlineLevel="1">
      <c r="A932" s="340"/>
      <c r="B932" s="294" t="s">
        <v>1683</v>
      </c>
      <c r="C932" s="295"/>
      <c r="D932" s="341">
        <v>1</v>
      </c>
      <c r="E932" s="297" t="s">
        <v>929</v>
      </c>
      <c r="F932" s="298"/>
      <c r="G932" s="299"/>
      <c r="H932" s="299">
        <f t="shared" si="142"/>
        <v>0</v>
      </c>
      <c r="I932" s="298">
        <f t="shared" si="143"/>
        <v>0</v>
      </c>
      <c r="J932" s="298"/>
      <c r="K932" s="275"/>
      <c r="L932" s="275"/>
      <c r="M932" s="275"/>
      <c r="N932" s="275"/>
      <c r="O932" s="275"/>
      <c r="P932" s="275"/>
      <c r="Q932" s="275"/>
      <c r="R932" s="275"/>
      <c r="S932" s="275"/>
      <c r="T932" s="275"/>
      <c r="U932" s="275"/>
      <c r="V932" s="275"/>
      <c r="W932" s="275"/>
      <c r="X932" s="275"/>
      <c r="Y932" s="275"/>
      <c r="Z932" s="275"/>
    </row>
    <row r="933" spans="1:26" ht="18" customHeight="1" outlineLevel="1">
      <c r="A933" s="340"/>
      <c r="B933" s="294" t="s">
        <v>1684</v>
      </c>
      <c r="C933" s="295"/>
      <c r="D933" s="341">
        <v>1</v>
      </c>
      <c r="E933" s="297" t="s">
        <v>929</v>
      </c>
      <c r="F933" s="298"/>
      <c r="G933" s="299"/>
      <c r="H933" s="299">
        <f t="shared" si="142"/>
        <v>0</v>
      </c>
      <c r="I933" s="298">
        <f t="shared" si="143"/>
        <v>0</v>
      </c>
      <c r="J933" s="298"/>
      <c r="K933" s="275"/>
      <c r="L933" s="275"/>
      <c r="M933" s="275"/>
      <c r="N933" s="275"/>
      <c r="O933" s="275"/>
      <c r="P933" s="275"/>
      <c r="Q933" s="275"/>
      <c r="R933" s="275"/>
      <c r="S933" s="275"/>
      <c r="T933" s="275"/>
      <c r="U933" s="275"/>
      <c r="V933" s="275"/>
      <c r="W933" s="275"/>
      <c r="X933" s="275"/>
      <c r="Y933" s="275"/>
      <c r="Z933" s="275"/>
    </row>
    <row r="934" spans="1:26" ht="18" customHeight="1" outlineLevel="1">
      <c r="A934" s="333"/>
      <c r="B934" s="310" t="s">
        <v>1685</v>
      </c>
      <c r="C934" s="342"/>
      <c r="D934" s="343"/>
      <c r="E934" s="344"/>
      <c r="F934" s="316"/>
      <c r="G934" s="317"/>
      <c r="H934" s="317"/>
      <c r="I934" s="316"/>
      <c r="J934" s="316"/>
      <c r="K934" s="275"/>
      <c r="L934" s="275"/>
      <c r="M934" s="275"/>
      <c r="N934" s="275"/>
      <c r="O934" s="275"/>
      <c r="P934" s="275"/>
      <c r="Q934" s="275"/>
      <c r="R934" s="275"/>
      <c r="S934" s="275"/>
      <c r="T934" s="275"/>
      <c r="U934" s="275"/>
      <c r="V934" s="275"/>
      <c r="W934" s="275"/>
      <c r="X934" s="275"/>
      <c r="Y934" s="275"/>
      <c r="Z934" s="275"/>
    </row>
    <row r="935" spans="1:26" ht="18" customHeight="1" outlineLevel="1">
      <c r="A935" s="340"/>
      <c r="B935" s="294" t="s">
        <v>1686</v>
      </c>
      <c r="C935" s="295"/>
      <c r="D935" s="341">
        <v>1</v>
      </c>
      <c r="E935" s="297" t="s">
        <v>929</v>
      </c>
      <c r="F935" s="298"/>
      <c r="G935" s="299"/>
      <c r="H935" s="299">
        <f t="shared" ref="H935:H936" si="144">F935+G935</f>
        <v>0</v>
      </c>
      <c r="I935" s="298">
        <f t="shared" ref="I935:I936" si="145">H935*D935</f>
        <v>0</v>
      </c>
      <c r="J935" s="298"/>
      <c r="K935" s="275"/>
      <c r="L935" s="275"/>
      <c r="M935" s="275"/>
      <c r="N935" s="275"/>
      <c r="O935" s="275"/>
      <c r="P935" s="275"/>
      <c r="Q935" s="275"/>
      <c r="R935" s="275"/>
      <c r="S935" s="275"/>
      <c r="T935" s="275"/>
      <c r="U935" s="275"/>
      <c r="V935" s="275"/>
      <c r="W935" s="275"/>
      <c r="X935" s="275"/>
      <c r="Y935" s="275"/>
      <c r="Z935" s="275"/>
    </row>
    <row r="936" spans="1:26" ht="18" customHeight="1" outlineLevel="1">
      <c r="A936" s="340"/>
      <c r="B936" s="294" t="s">
        <v>1687</v>
      </c>
      <c r="C936" s="295"/>
      <c r="D936" s="341">
        <v>1</v>
      </c>
      <c r="E936" s="297" t="s">
        <v>929</v>
      </c>
      <c r="F936" s="298"/>
      <c r="G936" s="299"/>
      <c r="H936" s="299">
        <f t="shared" si="144"/>
        <v>0</v>
      </c>
      <c r="I936" s="298">
        <f t="shared" si="145"/>
        <v>0</v>
      </c>
      <c r="J936" s="298"/>
      <c r="K936" s="275"/>
      <c r="L936" s="275"/>
      <c r="M936" s="275"/>
      <c r="N936" s="275"/>
      <c r="O936" s="275"/>
      <c r="P936" s="275"/>
      <c r="Q936" s="275"/>
      <c r="R936" s="275"/>
      <c r="S936" s="275"/>
      <c r="T936" s="275"/>
      <c r="U936" s="275"/>
      <c r="V936" s="275"/>
      <c r="W936" s="275"/>
      <c r="X936" s="275"/>
      <c r="Y936" s="275"/>
      <c r="Z936" s="275"/>
    </row>
    <row r="937" spans="1:26" ht="18" customHeight="1" outlineLevel="1">
      <c r="A937" s="333"/>
      <c r="B937" s="310" t="s">
        <v>1688</v>
      </c>
      <c r="C937" s="342"/>
      <c r="D937" s="343"/>
      <c r="E937" s="344"/>
      <c r="F937" s="316"/>
      <c r="G937" s="317"/>
      <c r="H937" s="317"/>
      <c r="I937" s="316"/>
      <c r="J937" s="316"/>
      <c r="K937" s="275"/>
      <c r="L937" s="275"/>
      <c r="M937" s="275"/>
      <c r="N937" s="275"/>
      <c r="O937" s="275"/>
      <c r="P937" s="275"/>
      <c r="Q937" s="275"/>
      <c r="R937" s="275"/>
      <c r="S937" s="275"/>
      <c r="T937" s="275"/>
      <c r="U937" s="275"/>
      <c r="V937" s="275"/>
      <c r="W937" s="275"/>
      <c r="X937" s="275"/>
      <c r="Y937" s="275"/>
      <c r="Z937" s="275"/>
    </row>
    <row r="938" spans="1:26" ht="18" customHeight="1" outlineLevel="1">
      <c r="A938" s="340"/>
      <c r="B938" s="294" t="s">
        <v>1689</v>
      </c>
      <c r="C938" s="295"/>
      <c r="D938" s="341">
        <v>1</v>
      </c>
      <c r="E938" s="297" t="s">
        <v>929</v>
      </c>
      <c r="F938" s="298"/>
      <c r="G938" s="299"/>
      <c r="H938" s="299">
        <f t="shared" ref="H938:H939" si="146">F938+G938</f>
        <v>0</v>
      </c>
      <c r="I938" s="298">
        <f t="shared" ref="I938:I939" si="147">H938*D938</f>
        <v>0</v>
      </c>
      <c r="J938" s="298"/>
      <c r="K938" s="275"/>
      <c r="L938" s="275"/>
      <c r="M938" s="275"/>
      <c r="N938" s="275"/>
      <c r="O938" s="275"/>
      <c r="P938" s="275"/>
      <c r="Q938" s="275"/>
      <c r="R938" s="275"/>
      <c r="S938" s="275"/>
      <c r="T938" s="275"/>
      <c r="U938" s="275"/>
      <c r="V938" s="275"/>
      <c r="W938" s="275"/>
      <c r="X938" s="275"/>
      <c r="Y938" s="275"/>
      <c r="Z938" s="275"/>
    </row>
    <row r="939" spans="1:26" ht="18" customHeight="1" outlineLevel="1">
      <c r="A939" s="340"/>
      <c r="B939" s="294" t="s">
        <v>1690</v>
      </c>
      <c r="C939" s="295"/>
      <c r="D939" s="341">
        <v>1</v>
      </c>
      <c r="E939" s="297" t="s">
        <v>929</v>
      </c>
      <c r="F939" s="298"/>
      <c r="G939" s="299"/>
      <c r="H939" s="299">
        <f t="shared" si="146"/>
        <v>0</v>
      </c>
      <c r="I939" s="298">
        <f t="shared" si="147"/>
        <v>0</v>
      </c>
      <c r="J939" s="298"/>
      <c r="K939" s="275"/>
      <c r="L939" s="275"/>
      <c r="M939" s="275"/>
      <c r="N939" s="275"/>
      <c r="O939" s="275"/>
      <c r="P939" s="275"/>
      <c r="Q939" s="275"/>
      <c r="R939" s="275"/>
      <c r="S939" s="275"/>
      <c r="T939" s="275"/>
      <c r="U939" s="275"/>
      <c r="V939" s="275"/>
      <c r="W939" s="275"/>
      <c r="X939" s="275"/>
      <c r="Y939" s="275"/>
      <c r="Z939" s="275"/>
    </row>
    <row r="940" spans="1:26" ht="18" customHeight="1" outlineLevel="1">
      <c r="A940" s="333"/>
      <c r="B940" s="310" t="s">
        <v>1558</v>
      </c>
      <c r="C940" s="342"/>
      <c r="D940" s="343"/>
      <c r="E940" s="344"/>
      <c r="F940" s="316"/>
      <c r="G940" s="317"/>
      <c r="H940" s="317"/>
      <c r="I940" s="316"/>
      <c r="J940" s="316"/>
      <c r="K940" s="275"/>
      <c r="L940" s="275"/>
      <c r="M940" s="275"/>
      <c r="N940" s="275"/>
      <c r="O940" s="275"/>
      <c r="P940" s="275"/>
      <c r="Q940" s="275"/>
      <c r="R940" s="275"/>
      <c r="S940" s="275"/>
      <c r="T940" s="275"/>
      <c r="U940" s="275"/>
      <c r="V940" s="275"/>
      <c r="W940" s="275"/>
      <c r="X940" s="275"/>
      <c r="Y940" s="275"/>
      <c r="Z940" s="275"/>
    </row>
    <row r="941" spans="1:26" ht="18" customHeight="1" outlineLevel="1">
      <c r="A941" s="340"/>
      <c r="B941" s="294" t="s">
        <v>1559</v>
      </c>
      <c r="C941" s="295"/>
      <c r="D941" s="341">
        <v>1</v>
      </c>
      <c r="E941" s="297" t="s">
        <v>929</v>
      </c>
      <c r="F941" s="298"/>
      <c r="G941" s="299"/>
      <c r="H941" s="299">
        <f t="shared" ref="H941:H960" si="148">F941+G941</f>
        <v>0</v>
      </c>
      <c r="I941" s="298">
        <f t="shared" ref="I941:I960" si="149">H941*D941</f>
        <v>0</v>
      </c>
      <c r="J941" s="298"/>
      <c r="K941" s="275"/>
      <c r="L941" s="275"/>
      <c r="M941" s="275"/>
      <c r="N941" s="275"/>
      <c r="O941" s="275"/>
      <c r="P941" s="275"/>
      <c r="Q941" s="275"/>
      <c r="R941" s="275"/>
      <c r="S941" s="275"/>
      <c r="T941" s="275"/>
      <c r="U941" s="275"/>
      <c r="V941" s="275"/>
      <c r="W941" s="275"/>
      <c r="X941" s="275"/>
      <c r="Y941" s="275"/>
      <c r="Z941" s="275"/>
    </row>
    <row r="942" spans="1:26" ht="18" customHeight="1" outlineLevel="1">
      <c r="A942" s="340"/>
      <c r="B942" s="294" t="s">
        <v>1560</v>
      </c>
      <c r="C942" s="295"/>
      <c r="D942" s="341">
        <v>1</v>
      </c>
      <c r="E942" s="297" t="s">
        <v>929</v>
      </c>
      <c r="F942" s="298"/>
      <c r="G942" s="299"/>
      <c r="H942" s="299">
        <f t="shared" si="148"/>
        <v>0</v>
      </c>
      <c r="I942" s="298">
        <f t="shared" si="149"/>
        <v>0</v>
      </c>
      <c r="J942" s="298"/>
      <c r="K942" s="275"/>
      <c r="L942" s="275"/>
      <c r="M942" s="275"/>
      <c r="N942" s="275"/>
      <c r="O942" s="275"/>
      <c r="P942" s="275"/>
      <c r="Q942" s="275"/>
      <c r="R942" s="275"/>
      <c r="S942" s="275"/>
      <c r="T942" s="275"/>
      <c r="U942" s="275"/>
      <c r="V942" s="275"/>
      <c r="W942" s="275"/>
      <c r="X942" s="275"/>
      <c r="Y942" s="275"/>
      <c r="Z942" s="275"/>
    </row>
    <row r="943" spans="1:26" ht="18" customHeight="1" outlineLevel="1">
      <c r="A943" s="340"/>
      <c r="B943" s="294" t="s">
        <v>1561</v>
      </c>
      <c r="C943" s="295"/>
      <c r="D943" s="341">
        <v>1</v>
      </c>
      <c r="E943" s="297" t="s">
        <v>929</v>
      </c>
      <c r="F943" s="298"/>
      <c r="G943" s="299"/>
      <c r="H943" s="299">
        <f t="shared" si="148"/>
        <v>0</v>
      </c>
      <c r="I943" s="298">
        <f t="shared" si="149"/>
        <v>0</v>
      </c>
      <c r="J943" s="298"/>
      <c r="K943" s="275"/>
      <c r="L943" s="275"/>
      <c r="M943" s="275"/>
      <c r="N943" s="275"/>
      <c r="O943" s="275"/>
      <c r="P943" s="275"/>
      <c r="Q943" s="275"/>
      <c r="R943" s="275"/>
      <c r="S943" s="275"/>
      <c r="T943" s="275"/>
      <c r="U943" s="275"/>
      <c r="V943" s="275"/>
      <c r="W943" s="275"/>
      <c r="X943" s="275"/>
      <c r="Y943" s="275"/>
      <c r="Z943" s="275"/>
    </row>
    <row r="944" spans="1:26" ht="18" customHeight="1" outlineLevel="1">
      <c r="A944" s="340"/>
      <c r="B944" s="294" t="s">
        <v>1562</v>
      </c>
      <c r="C944" s="295"/>
      <c r="D944" s="341">
        <v>1</v>
      </c>
      <c r="E944" s="297" t="s">
        <v>929</v>
      </c>
      <c r="F944" s="298"/>
      <c r="G944" s="299"/>
      <c r="H944" s="299">
        <f t="shared" si="148"/>
        <v>0</v>
      </c>
      <c r="I944" s="298">
        <f t="shared" si="149"/>
        <v>0</v>
      </c>
      <c r="J944" s="298"/>
      <c r="K944" s="275"/>
      <c r="L944" s="275"/>
      <c r="M944" s="275"/>
      <c r="N944" s="275"/>
      <c r="O944" s="275"/>
      <c r="P944" s="275"/>
      <c r="Q944" s="275"/>
      <c r="R944" s="275"/>
      <c r="S944" s="275"/>
      <c r="T944" s="275"/>
      <c r="U944" s="275"/>
      <c r="V944" s="275"/>
      <c r="W944" s="275"/>
      <c r="X944" s="275"/>
      <c r="Y944" s="275"/>
      <c r="Z944" s="275"/>
    </row>
    <row r="945" spans="1:26" ht="18" customHeight="1" outlineLevel="1">
      <c r="A945" s="340"/>
      <c r="B945" s="294" t="s">
        <v>1563</v>
      </c>
      <c r="C945" s="295"/>
      <c r="D945" s="341">
        <v>1</v>
      </c>
      <c r="E945" s="297" t="s">
        <v>929</v>
      </c>
      <c r="F945" s="298"/>
      <c r="G945" s="299"/>
      <c r="H945" s="299">
        <f t="shared" si="148"/>
        <v>0</v>
      </c>
      <c r="I945" s="298">
        <f t="shared" si="149"/>
        <v>0</v>
      </c>
      <c r="J945" s="298"/>
      <c r="K945" s="275"/>
      <c r="L945" s="275"/>
      <c r="M945" s="275"/>
      <c r="N945" s="275"/>
      <c r="O945" s="275"/>
      <c r="P945" s="275"/>
      <c r="Q945" s="275"/>
      <c r="R945" s="275"/>
      <c r="S945" s="275"/>
      <c r="T945" s="275"/>
      <c r="U945" s="275"/>
      <c r="V945" s="275"/>
      <c r="W945" s="275"/>
      <c r="X945" s="275"/>
      <c r="Y945" s="275"/>
      <c r="Z945" s="275"/>
    </row>
    <row r="946" spans="1:26" ht="18" customHeight="1" outlineLevel="1">
      <c r="A946" s="340"/>
      <c r="B946" s="294" t="s">
        <v>1564</v>
      </c>
      <c r="C946" s="295"/>
      <c r="D946" s="341">
        <v>1</v>
      </c>
      <c r="E946" s="297" t="s">
        <v>929</v>
      </c>
      <c r="F946" s="298"/>
      <c r="G946" s="299"/>
      <c r="H946" s="299">
        <f t="shared" si="148"/>
        <v>0</v>
      </c>
      <c r="I946" s="298">
        <f t="shared" si="149"/>
        <v>0</v>
      </c>
      <c r="J946" s="298"/>
      <c r="K946" s="275"/>
      <c r="L946" s="275"/>
      <c r="M946" s="275"/>
      <c r="N946" s="275"/>
      <c r="O946" s="275"/>
      <c r="P946" s="275"/>
      <c r="Q946" s="275"/>
      <c r="R946" s="275"/>
      <c r="S946" s="275"/>
      <c r="T946" s="275"/>
      <c r="U946" s="275"/>
      <c r="V946" s="275"/>
      <c r="W946" s="275"/>
      <c r="X946" s="275"/>
      <c r="Y946" s="275"/>
      <c r="Z946" s="275"/>
    </row>
    <row r="947" spans="1:26" ht="18" customHeight="1" outlineLevel="1">
      <c r="A947" s="340"/>
      <c r="B947" s="294" t="s">
        <v>1565</v>
      </c>
      <c r="C947" s="295"/>
      <c r="D947" s="341">
        <v>1</v>
      </c>
      <c r="E947" s="297" t="s">
        <v>929</v>
      </c>
      <c r="F947" s="298"/>
      <c r="G947" s="299"/>
      <c r="H947" s="299">
        <f t="shared" si="148"/>
        <v>0</v>
      </c>
      <c r="I947" s="298">
        <f t="shared" si="149"/>
        <v>0</v>
      </c>
      <c r="J947" s="298"/>
      <c r="K947" s="275"/>
      <c r="L947" s="275"/>
      <c r="M947" s="275"/>
      <c r="N947" s="275"/>
      <c r="O947" s="275"/>
      <c r="P947" s="275"/>
      <c r="Q947" s="275"/>
      <c r="R947" s="275"/>
      <c r="S947" s="275"/>
      <c r="T947" s="275"/>
      <c r="U947" s="275"/>
      <c r="V947" s="275"/>
      <c r="W947" s="275"/>
      <c r="X947" s="275"/>
      <c r="Y947" s="275"/>
      <c r="Z947" s="275"/>
    </row>
    <row r="948" spans="1:26" ht="18" customHeight="1" outlineLevel="1">
      <c r="A948" s="340"/>
      <c r="B948" s="294" t="s">
        <v>1566</v>
      </c>
      <c r="C948" s="295"/>
      <c r="D948" s="341">
        <v>1</v>
      </c>
      <c r="E948" s="297" t="s">
        <v>929</v>
      </c>
      <c r="F948" s="298"/>
      <c r="G948" s="299"/>
      <c r="H948" s="299">
        <f t="shared" si="148"/>
        <v>0</v>
      </c>
      <c r="I948" s="298">
        <f t="shared" si="149"/>
        <v>0</v>
      </c>
      <c r="J948" s="298"/>
      <c r="K948" s="275"/>
      <c r="L948" s="275"/>
      <c r="M948" s="275"/>
      <c r="N948" s="275"/>
      <c r="O948" s="275"/>
      <c r="P948" s="275"/>
      <c r="Q948" s="275"/>
      <c r="R948" s="275"/>
      <c r="S948" s="275"/>
      <c r="T948" s="275"/>
      <c r="U948" s="275"/>
      <c r="V948" s="275"/>
      <c r="W948" s="275"/>
      <c r="X948" s="275"/>
      <c r="Y948" s="275"/>
      <c r="Z948" s="275"/>
    </row>
    <row r="949" spans="1:26" ht="18" customHeight="1" outlineLevel="1">
      <c r="A949" s="340"/>
      <c r="B949" s="294" t="s">
        <v>1567</v>
      </c>
      <c r="C949" s="295"/>
      <c r="D949" s="341">
        <v>1</v>
      </c>
      <c r="E949" s="297" t="s">
        <v>929</v>
      </c>
      <c r="F949" s="298"/>
      <c r="G949" s="299"/>
      <c r="H949" s="299">
        <f t="shared" si="148"/>
        <v>0</v>
      </c>
      <c r="I949" s="298">
        <f t="shared" si="149"/>
        <v>0</v>
      </c>
      <c r="J949" s="298"/>
      <c r="K949" s="275"/>
      <c r="L949" s="275"/>
      <c r="M949" s="275"/>
      <c r="N949" s="275"/>
      <c r="O949" s="275"/>
      <c r="P949" s="275"/>
      <c r="Q949" s="275"/>
      <c r="R949" s="275"/>
      <c r="S949" s="275"/>
      <c r="T949" s="275"/>
      <c r="U949" s="275"/>
      <c r="V949" s="275"/>
      <c r="W949" s="275"/>
      <c r="X949" s="275"/>
      <c r="Y949" s="275"/>
      <c r="Z949" s="275"/>
    </row>
    <row r="950" spans="1:26" ht="18" customHeight="1" outlineLevel="1">
      <c r="A950" s="340"/>
      <c r="B950" s="294" t="s">
        <v>1568</v>
      </c>
      <c r="C950" s="295"/>
      <c r="D950" s="341">
        <v>1</v>
      </c>
      <c r="E950" s="297" t="s">
        <v>929</v>
      </c>
      <c r="F950" s="298"/>
      <c r="G950" s="299"/>
      <c r="H950" s="299">
        <f t="shared" si="148"/>
        <v>0</v>
      </c>
      <c r="I950" s="298">
        <f t="shared" si="149"/>
        <v>0</v>
      </c>
      <c r="J950" s="298"/>
      <c r="K950" s="275"/>
      <c r="L950" s="275"/>
      <c r="M950" s="275"/>
      <c r="N950" s="275"/>
      <c r="O950" s="275"/>
      <c r="P950" s="275"/>
      <c r="Q950" s="275"/>
      <c r="R950" s="275"/>
      <c r="S950" s="275"/>
      <c r="T950" s="275"/>
      <c r="U950" s="275"/>
      <c r="V950" s="275"/>
      <c r="W950" s="275"/>
      <c r="X950" s="275"/>
      <c r="Y950" s="275"/>
      <c r="Z950" s="275"/>
    </row>
    <row r="951" spans="1:26" ht="18" customHeight="1" outlineLevel="1">
      <c r="A951" s="340"/>
      <c r="B951" s="294" t="s">
        <v>1691</v>
      </c>
      <c r="C951" s="295"/>
      <c r="D951" s="341">
        <v>1</v>
      </c>
      <c r="E951" s="297" t="s">
        <v>929</v>
      </c>
      <c r="F951" s="298"/>
      <c r="G951" s="299"/>
      <c r="H951" s="299">
        <f t="shared" si="148"/>
        <v>0</v>
      </c>
      <c r="I951" s="298">
        <f t="shared" si="149"/>
        <v>0</v>
      </c>
      <c r="J951" s="298"/>
      <c r="K951" s="275"/>
      <c r="L951" s="275"/>
      <c r="M951" s="275"/>
      <c r="N951" s="275"/>
      <c r="O951" s="275"/>
      <c r="P951" s="275"/>
      <c r="Q951" s="275"/>
      <c r="R951" s="275"/>
      <c r="S951" s="275"/>
      <c r="T951" s="275"/>
      <c r="U951" s="275"/>
      <c r="V951" s="275"/>
      <c r="W951" s="275"/>
      <c r="X951" s="275"/>
      <c r="Y951" s="275"/>
      <c r="Z951" s="275"/>
    </row>
    <row r="952" spans="1:26" ht="18" customHeight="1" outlineLevel="1">
      <c r="A952" s="340"/>
      <c r="B952" s="294" t="s">
        <v>1692</v>
      </c>
      <c r="C952" s="295"/>
      <c r="D952" s="341">
        <v>1</v>
      </c>
      <c r="E952" s="297" t="s">
        <v>929</v>
      </c>
      <c r="F952" s="298"/>
      <c r="G952" s="299"/>
      <c r="H952" s="299">
        <f t="shared" si="148"/>
        <v>0</v>
      </c>
      <c r="I952" s="298">
        <f t="shared" si="149"/>
        <v>0</v>
      </c>
      <c r="J952" s="298"/>
      <c r="K952" s="275"/>
      <c r="L952" s="275"/>
      <c r="M952" s="275"/>
      <c r="N952" s="275"/>
      <c r="O952" s="275"/>
      <c r="P952" s="275"/>
      <c r="Q952" s="275"/>
      <c r="R952" s="275"/>
      <c r="S952" s="275"/>
      <c r="T952" s="275"/>
      <c r="U952" s="275"/>
      <c r="V952" s="275"/>
      <c r="W952" s="275"/>
      <c r="X952" s="275"/>
      <c r="Y952" s="275"/>
      <c r="Z952" s="275"/>
    </row>
    <row r="953" spans="1:26" ht="18" customHeight="1" outlineLevel="1">
      <c r="A953" s="340"/>
      <c r="B953" s="294" t="s">
        <v>1693</v>
      </c>
      <c r="C953" s="295"/>
      <c r="D953" s="341">
        <v>1</v>
      </c>
      <c r="E953" s="297" t="s">
        <v>929</v>
      </c>
      <c r="F953" s="298"/>
      <c r="G953" s="299"/>
      <c r="H953" s="299">
        <f t="shared" si="148"/>
        <v>0</v>
      </c>
      <c r="I953" s="298">
        <f t="shared" si="149"/>
        <v>0</v>
      </c>
      <c r="J953" s="298"/>
      <c r="K953" s="275"/>
      <c r="L953" s="275"/>
      <c r="M953" s="275"/>
      <c r="N953" s="275"/>
      <c r="O953" s="275"/>
      <c r="P953" s="275"/>
      <c r="Q953" s="275"/>
      <c r="R953" s="275"/>
      <c r="S953" s="275"/>
      <c r="T953" s="275"/>
      <c r="U953" s="275"/>
      <c r="V953" s="275"/>
      <c r="W953" s="275"/>
      <c r="X953" s="275"/>
      <c r="Y953" s="275"/>
      <c r="Z953" s="275"/>
    </row>
    <row r="954" spans="1:26" ht="18" customHeight="1" outlineLevel="1">
      <c r="A954" s="340"/>
      <c r="B954" s="294" t="s">
        <v>1694</v>
      </c>
      <c r="C954" s="295"/>
      <c r="D954" s="341">
        <v>1</v>
      </c>
      <c r="E954" s="297" t="s">
        <v>929</v>
      </c>
      <c r="F954" s="298"/>
      <c r="G954" s="299"/>
      <c r="H954" s="299">
        <f t="shared" si="148"/>
        <v>0</v>
      </c>
      <c r="I954" s="298">
        <f t="shared" si="149"/>
        <v>0</v>
      </c>
      <c r="J954" s="298"/>
      <c r="K954" s="275"/>
      <c r="L954" s="275"/>
      <c r="M954" s="275"/>
      <c r="N954" s="275"/>
      <c r="O954" s="275"/>
      <c r="P954" s="275"/>
      <c r="Q954" s="275"/>
      <c r="R954" s="275"/>
      <c r="S954" s="275"/>
      <c r="T954" s="275"/>
      <c r="U954" s="275"/>
      <c r="V954" s="275"/>
      <c r="W954" s="275"/>
      <c r="X954" s="275"/>
      <c r="Y954" s="275"/>
      <c r="Z954" s="275"/>
    </row>
    <row r="955" spans="1:26" ht="18" customHeight="1" outlineLevel="1">
      <c r="A955" s="340"/>
      <c r="B955" s="294" t="s">
        <v>1695</v>
      </c>
      <c r="C955" s="295"/>
      <c r="D955" s="341">
        <v>1</v>
      </c>
      <c r="E955" s="297" t="s">
        <v>929</v>
      </c>
      <c r="F955" s="298"/>
      <c r="G955" s="299"/>
      <c r="H955" s="299">
        <f t="shared" si="148"/>
        <v>0</v>
      </c>
      <c r="I955" s="298">
        <f t="shared" si="149"/>
        <v>0</v>
      </c>
      <c r="J955" s="298"/>
      <c r="K955" s="275"/>
      <c r="L955" s="275"/>
      <c r="M955" s="275"/>
      <c r="N955" s="275"/>
      <c r="O955" s="275"/>
      <c r="P955" s="275"/>
      <c r="Q955" s="275"/>
      <c r="R955" s="275"/>
      <c r="S955" s="275"/>
      <c r="T955" s="275"/>
      <c r="U955" s="275"/>
      <c r="V955" s="275"/>
      <c r="W955" s="275"/>
      <c r="X955" s="275"/>
      <c r="Y955" s="275"/>
      <c r="Z955" s="275"/>
    </row>
    <row r="956" spans="1:26" ht="18" customHeight="1" outlineLevel="1">
      <c r="A956" s="340"/>
      <c r="B956" s="294" t="s">
        <v>1696</v>
      </c>
      <c r="C956" s="295"/>
      <c r="D956" s="341">
        <v>1</v>
      </c>
      <c r="E956" s="297" t="s">
        <v>929</v>
      </c>
      <c r="F956" s="298"/>
      <c r="G956" s="299"/>
      <c r="H956" s="299">
        <f t="shared" si="148"/>
        <v>0</v>
      </c>
      <c r="I956" s="298">
        <f t="shared" si="149"/>
        <v>0</v>
      </c>
      <c r="J956" s="298"/>
      <c r="K956" s="275"/>
      <c r="L956" s="275"/>
      <c r="M956" s="275"/>
      <c r="N956" s="275"/>
      <c r="O956" s="275"/>
      <c r="P956" s="275"/>
      <c r="Q956" s="275"/>
      <c r="R956" s="275"/>
      <c r="S956" s="275"/>
      <c r="T956" s="275"/>
      <c r="U956" s="275"/>
      <c r="V956" s="275"/>
      <c r="W956" s="275"/>
      <c r="X956" s="275"/>
      <c r="Y956" s="275"/>
      <c r="Z956" s="275"/>
    </row>
    <row r="957" spans="1:26" ht="18" customHeight="1" outlineLevel="1">
      <c r="A957" s="340"/>
      <c r="B957" s="294" t="s">
        <v>1697</v>
      </c>
      <c r="C957" s="295"/>
      <c r="D957" s="341">
        <v>1</v>
      </c>
      <c r="E957" s="297" t="s">
        <v>929</v>
      </c>
      <c r="F957" s="298"/>
      <c r="G957" s="299"/>
      <c r="H957" s="299">
        <f t="shared" si="148"/>
        <v>0</v>
      </c>
      <c r="I957" s="298">
        <f t="shared" si="149"/>
        <v>0</v>
      </c>
      <c r="J957" s="298"/>
      <c r="K957" s="275"/>
      <c r="L957" s="275"/>
      <c r="M957" s="275"/>
      <c r="N957" s="275"/>
      <c r="O957" s="275"/>
      <c r="P957" s="275"/>
      <c r="Q957" s="275"/>
      <c r="R957" s="275"/>
      <c r="S957" s="275"/>
      <c r="T957" s="275"/>
      <c r="U957" s="275"/>
      <c r="V957" s="275"/>
      <c r="W957" s="275"/>
      <c r="X957" s="275"/>
      <c r="Y957" s="275"/>
      <c r="Z957" s="275"/>
    </row>
    <row r="958" spans="1:26" ht="18" customHeight="1" outlineLevel="1">
      <c r="A958" s="340"/>
      <c r="B958" s="294" t="s">
        <v>1698</v>
      </c>
      <c r="C958" s="295"/>
      <c r="D958" s="341">
        <v>1</v>
      </c>
      <c r="E958" s="297" t="s">
        <v>929</v>
      </c>
      <c r="F958" s="298"/>
      <c r="G958" s="299"/>
      <c r="H958" s="299">
        <f t="shared" si="148"/>
        <v>0</v>
      </c>
      <c r="I958" s="298">
        <f t="shared" si="149"/>
        <v>0</v>
      </c>
      <c r="J958" s="298"/>
      <c r="K958" s="275"/>
      <c r="L958" s="275"/>
      <c r="M958" s="275"/>
      <c r="N958" s="275"/>
      <c r="O958" s="275"/>
      <c r="P958" s="275"/>
      <c r="Q958" s="275"/>
      <c r="R958" s="275"/>
      <c r="S958" s="275"/>
      <c r="T958" s="275"/>
      <c r="U958" s="275"/>
      <c r="V958" s="275"/>
      <c r="W958" s="275"/>
      <c r="X958" s="275"/>
      <c r="Y958" s="275"/>
      <c r="Z958" s="275"/>
    </row>
    <row r="959" spans="1:26" ht="18" customHeight="1" outlineLevel="1">
      <c r="A959" s="340"/>
      <c r="B959" s="294" t="s">
        <v>1699</v>
      </c>
      <c r="C959" s="295"/>
      <c r="D959" s="341">
        <v>1</v>
      </c>
      <c r="E959" s="297" t="s">
        <v>929</v>
      </c>
      <c r="F959" s="298"/>
      <c r="G959" s="299"/>
      <c r="H959" s="299">
        <f t="shared" si="148"/>
        <v>0</v>
      </c>
      <c r="I959" s="298">
        <f t="shared" si="149"/>
        <v>0</v>
      </c>
      <c r="J959" s="298"/>
      <c r="K959" s="275"/>
      <c r="L959" s="275"/>
      <c r="M959" s="275"/>
      <c r="N959" s="275"/>
      <c r="O959" s="275"/>
      <c r="P959" s="275"/>
      <c r="Q959" s="275"/>
      <c r="R959" s="275"/>
      <c r="S959" s="275"/>
      <c r="T959" s="275"/>
      <c r="U959" s="275"/>
      <c r="V959" s="275"/>
      <c r="W959" s="275"/>
      <c r="X959" s="275"/>
      <c r="Y959" s="275"/>
      <c r="Z959" s="275"/>
    </row>
    <row r="960" spans="1:26" ht="18" customHeight="1" outlineLevel="1">
      <c r="A960" s="340"/>
      <c r="B960" s="294" t="s">
        <v>1700</v>
      </c>
      <c r="C960" s="295"/>
      <c r="D960" s="341">
        <v>1</v>
      </c>
      <c r="E960" s="297" t="s">
        <v>929</v>
      </c>
      <c r="F960" s="298"/>
      <c r="G960" s="299"/>
      <c r="H960" s="299">
        <f t="shared" si="148"/>
        <v>0</v>
      </c>
      <c r="I960" s="298">
        <f t="shared" si="149"/>
        <v>0</v>
      </c>
      <c r="J960" s="298"/>
      <c r="K960" s="275"/>
      <c r="L960" s="275"/>
      <c r="M960" s="275"/>
      <c r="N960" s="275"/>
      <c r="O960" s="275"/>
      <c r="P960" s="275"/>
      <c r="Q960" s="275"/>
      <c r="R960" s="275"/>
      <c r="S960" s="275"/>
      <c r="T960" s="275"/>
      <c r="U960" s="275"/>
      <c r="V960" s="275"/>
      <c r="W960" s="275"/>
      <c r="X960" s="275"/>
      <c r="Y960" s="275"/>
      <c r="Z960" s="275"/>
    </row>
    <row r="961" spans="1:26" ht="15.75" customHeight="1" outlineLevel="1">
      <c r="A961" s="333"/>
      <c r="B961" s="310" t="s">
        <v>1569</v>
      </c>
      <c r="C961" s="342"/>
      <c r="D961" s="343"/>
      <c r="E961" s="344"/>
      <c r="F961" s="316"/>
      <c r="G961" s="299"/>
      <c r="H961" s="317"/>
      <c r="I961" s="316"/>
      <c r="J961" s="316"/>
      <c r="K961" s="275"/>
      <c r="L961" s="275"/>
      <c r="M961" s="275"/>
      <c r="N961" s="275"/>
      <c r="O961" s="275"/>
      <c r="P961" s="275"/>
      <c r="Q961" s="275"/>
      <c r="R961" s="275"/>
      <c r="S961" s="275"/>
      <c r="T961" s="275"/>
      <c r="U961" s="275"/>
      <c r="V961" s="275"/>
      <c r="W961" s="275"/>
      <c r="X961" s="275"/>
      <c r="Y961" s="275"/>
      <c r="Z961" s="275"/>
    </row>
    <row r="962" spans="1:26" ht="18" customHeight="1" outlineLevel="1">
      <c r="A962" s="340"/>
      <c r="B962" s="294" t="s">
        <v>1570</v>
      </c>
      <c r="C962" s="295"/>
      <c r="D962" s="341">
        <v>1</v>
      </c>
      <c r="E962" s="297" t="s">
        <v>929</v>
      </c>
      <c r="F962" s="298"/>
      <c r="G962" s="299"/>
      <c r="H962" s="299">
        <f t="shared" ref="H962:H981" si="150">F962+G962</f>
        <v>0</v>
      </c>
      <c r="I962" s="298">
        <f t="shared" ref="I962:I981" si="151">H962*D962</f>
        <v>0</v>
      </c>
      <c r="J962" s="298"/>
      <c r="K962" s="275"/>
      <c r="L962" s="275"/>
      <c r="M962" s="275"/>
      <c r="N962" s="275"/>
      <c r="O962" s="275"/>
      <c r="P962" s="275"/>
      <c r="Q962" s="275"/>
      <c r="R962" s="275"/>
      <c r="S962" s="275"/>
      <c r="T962" s="275"/>
      <c r="U962" s="275"/>
      <c r="V962" s="275"/>
      <c r="W962" s="275"/>
      <c r="X962" s="275"/>
      <c r="Y962" s="275"/>
      <c r="Z962" s="275"/>
    </row>
    <row r="963" spans="1:26" ht="18" customHeight="1" outlineLevel="1">
      <c r="A963" s="340"/>
      <c r="B963" s="294" t="s">
        <v>1571</v>
      </c>
      <c r="C963" s="295"/>
      <c r="D963" s="341">
        <v>1</v>
      </c>
      <c r="E963" s="297" t="s">
        <v>929</v>
      </c>
      <c r="F963" s="298"/>
      <c r="G963" s="299"/>
      <c r="H963" s="299">
        <f t="shared" si="150"/>
        <v>0</v>
      </c>
      <c r="I963" s="298">
        <f t="shared" si="151"/>
        <v>0</v>
      </c>
      <c r="J963" s="298"/>
      <c r="K963" s="275"/>
      <c r="L963" s="275"/>
      <c r="M963" s="275"/>
      <c r="N963" s="275"/>
      <c r="O963" s="275"/>
      <c r="P963" s="275"/>
      <c r="Q963" s="275"/>
      <c r="R963" s="275"/>
      <c r="S963" s="275"/>
      <c r="T963" s="275"/>
      <c r="U963" s="275"/>
      <c r="V963" s="275"/>
      <c r="W963" s="275"/>
      <c r="X963" s="275"/>
      <c r="Y963" s="275"/>
      <c r="Z963" s="275"/>
    </row>
    <row r="964" spans="1:26" ht="18" customHeight="1" outlineLevel="1">
      <c r="A964" s="340"/>
      <c r="B964" s="294" t="s">
        <v>1572</v>
      </c>
      <c r="C964" s="295"/>
      <c r="D964" s="341">
        <v>1</v>
      </c>
      <c r="E964" s="297" t="s">
        <v>929</v>
      </c>
      <c r="F964" s="298"/>
      <c r="G964" s="299"/>
      <c r="H964" s="299">
        <f t="shared" si="150"/>
        <v>0</v>
      </c>
      <c r="I964" s="298">
        <f t="shared" si="151"/>
        <v>0</v>
      </c>
      <c r="J964" s="298"/>
      <c r="K964" s="275"/>
      <c r="L964" s="275"/>
      <c r="M964" s="275"/>
      <c r="N964" s="275"/>
      <c r="O964" s="275"/>
      <c r="P964" s="275"/>
      <c r="Q964" s="275"/>
      <c r="R964" s="275"/>
      <c r="S964" s="275"/>
      <c r="T964" s="275"/>
      <c r="U964" s="275"/>
      <c r="V964" s="275"/>
      <c r="W964" s="275"/>
      <c r="X964" s="275"/>
      <c r="Y964" s="275"/>
      <c r="Z964" s="275"/>
    </row>
    <row r="965" spans="1:26" ht="18" customHeight="1" outlineLevel="1">
      <c r="A965" s="340"/>
      <c r="B965" s="294" t="s">
        <v>1573</v>
      </c>
      <c r="C965" s="295"/>
      <c r="D965" s="341">
        <v>1</v>
      </c>
      <c r="E965" s="297" t="s">
        <v>929</v>
      </c>
      <c r="F965" s="298"/>
      <c r="G965" s="299"/>
      <c r="H965" s="299">
        <f t="shared" si="150"/>
        <v>0</v>
      </c>
      <c r="I965" s="298">
        <f t="shared" si="151"/>
        <v>0</v>
      </c>
      <c r="J965" s="298"/>
      <c r="K965" s="275"/>
      <c r="L965" s="275"/>
      <c r="M965" s="275"/>
      <c r="N965" s="275"/>
      <c r="O965" s="275"/>
      <c r="P965" s="275"/>
      <c r="Q965" s="275"/>
      <c r="R965" s="275"/>
      <c r="S965" s="275"/>
      <c r="T965" s="275"/>
      <c r="U965" s="275"/>
      <c r="V965" s="275"/>
      <c r="W965" s="275"/>
      <c r="X965" s="275"/>
      <c r="Y965" s="275"/>
      <c r="Z965" s="275"/>
    </row>
    <row r="966" spans="1:26" ht="18" customHeight="1" outlineLevel="1">
      <c r="A966" s="340"/>
      <c r="B966" s="294" t="s">
        <v>1574</v>
      </c>
      <c r="C966" s="295"/>
      <c r="D966" s="341">
        <v>1</v>
      </c>
      <c r="E966" s="297" t="s">
        <v>929</v>
      </c>
      <c r="F966" s="298"/>
      <c r="G966" s="299"/>
      <c r="H966" s="299">
        <f t="shared" si="150"/>
        <v>0</v>
      </c>
      <c r="I966" s="298">
        <f t="shared" si="151"/>
        <v>0</v>
      </c>
      <c r="J966" s="298"/>
      <c r="K966" s="275"/>
      <c r="L966" s="275"/>
      <c r="M966" s="275"/>
      <c r="N966" s="275"/>
      <c r="O966" s="275"/>
      <c r="P966" s="275"/>
      <c r="Q966" s="275"/>
      <c r="R966" s="275"/>
      <c r="S966" s="275"/>
      <c r="T966" s="275"/>
      <c r="U966" s="275"/>
      <c r="V966" s="275"/>
      <c r="W966" s="275"/>
      <c r="X966" s="275"/>
      <c r="Y966" s="275"/>
      <c r="Z966" s="275"/>
    </row>
    <row r="967" spans="1:26" ht="18" customHeight="1" outlineLevel="1">
      <c r="A967" s="340"/>
      <c r="B967" s="294" t="s">
        <v>1575</v>
      </c>
      <c r="C967" s="295"/>
      <c r="D967" s="341">
        <v>1</v>
      </c>
      <c r="E967" s="297" t="s">
        <v>929</v>
      </c>
      <c r="F967" s="298"/>
      <c r="G967" s="299"/>
      <c r="H967" s="299">
        <f t="shared" si="150"/>
        <v>0</v>
      </c>
      <c r="I967" s="298">
        <f t="shared" si="151"/>
        <v>0</v>
      </c>
      <c r="J967" s="298"/>
      <c r="K967" s="275"/>
      <c r="L967" s="275"/>
      <c r="M967" s="275"/>
      <c r="N967" s="275"/>
      <c r="O967" s="275"/>
      <c r="P967" s="275"/>
      <c r="Q967" s="275"/>
      <c r="R967" s="275"/>
      <c r="S967" s="275"/>
      <c r="T967" s="275"/>
      <c r="U967" s="275"/>
      <c r="V967" s="275"/>
      <c r="W967" s="275"/>
      <c r="X967" s="275"/>
      <c r="Y967" s="275"/>
      <c r="Z967" s="275"/>
    </row>
    <row r="968" spans="1:26" ht="18" customHeight="1" outlineLevel="1">
      <c r="A968" s="340"/>
      <c r="B968" s="294" t="s">
        <v>1576</v>
      </c>
      <c r="C968" s="295"/>
      <c r="D968" s="341">
        <v>1</v>
      </c>
      <c r="E968" s="297" t="s">
        <v>929</v>
      </c>
      <c r="F968" s="298"/>
      <c r="G968" s="299"/>
      <c r="H968" s="299">
        <f t="shared" si="150"/>
        <v>0</v>
      </c>
      <c r="I968" s="298">
        <f t="shared" si="151"/>
        <v>0</v>
      </c>
      <c r="J968" s="298"/>
      <c r="K968" s="275"/>
      <c r="L968" s="275"/>
      <c r="M968" s="275"/>
      <c r="N968" s="275"/>
      <c r="O968" s="275"/>
      <c r="P968" s="275"/>
      <c r="Q968" s="275"/>
      <c r="R968" s="275"/>
      <c r="S968" s="275"/>
      <c r="T968" s="275"/>
      <c r="U968" s="275"/>
      <c r="V968" s="275"/>
      <c r="W968" s="275"/>
      <c r="X968" s="275"/>
      <c r="Y968" s="275"/>
      <c r="Z968" s="275"/>
    </row>
    <row r="969" spans="1:26" ht="18" customHeight="1" outlineLevel="1">
      <c r="A969" s="340"/>
      <c r="B969" s="294" t="s">
        <v>1577</v>
      </c>
      <c r="C969" s="295"/>
      <c r="D969" s="341">
        <v>1</v>
      </c>
      <c r="E969" s="297" t="s">
        <v>929</v>
      </c>
      <c r="F969" s="298"/>
      <c r="G969" s="299"/>
      <c r="H969" s="299">
        <f t="shared" si="150"/>
        <v>0</v>
      </c>
      <c r="I969" s="298">
        <f t="shared" si="151"/>
        <v>0</v>
      </c>
      <c r="J969" s="298"/>
      <c r="K969" s="275"/>
      <c r="L969" s="275"/>
      <c r="M969" s="275"/>
      <c r="N969" s="275"/>
      <c r="O969" s="275"/>
      <c r="P969" s="275"/>
      <c r="Q969" s="275"/>
      <c r="R969" s="275"/>
      <c r="S969" s="275"/>
      <c r="T969" s="275"/>
      <c r="U969" s="275"/>
      <c r="V969" s="275"/>
      <c r="W969" s="275"/>
      <c r="X969" s="275"/>
      <c r="Y969" s="275"/>
      <c r="Z969" s="275"/>
    </row>
    <row r="970" spans="1:26" ht="18" customHeight="1" outlineLevel="1">
      <c r="A970" s="340"/>
      <c r="B970" s="294" t="s">
        <v>1578</v>
      </c>
      <c r="C970" s="295"/>
      <c r="D970" s="341">
        <v>1</v>
      </c>
      <c r="E970" s="297" t="s">
        <v>929</v>
      </c>
      <c r="F970" s="298"/>
      <c r="G970" s="299"/>
      <c r="H970" s="299">
        <f t="shared" si="150"/>
        <v>0</v>
      </c>
      <c r="I970" s="298">
        <f t="shared" si="151"/>
        <v>0</v>
      </c>
      <c r="J970" s="298"/>
      <c r="K970" s="275"/>
      <c r="L970" s="275"/>
      <c r="M970" s="275"/>
      <c r="N970" s="275"/>
      <c r="O970" s="275"/>
      <c r="P970" s="275"/>
      <c r="Q970" s="275"/>
      <c r="R970" s="275"/>
      <c r="S970" s="275"/>
      <c r="T970" s="275"/>
      <c r="U970" s="275"/>
      <c r="V970" s="275"/>
      <c r="W970" s="275"/>
      <c r="X970" s="275"/>
      <c r="Y970" s="275"/>
      <c r="Z970" s="275"/>
    </row>
    <row r="971" spans="1:26" ht="18" customHeight="1" outlineLevel="1">
      <c r="A971" s="340"/>
      <c r="B971" s="294" t="s">
        <v>1579</v>
      </c>
      <c r="C971" s="295"/>
      <c r="D971" s="341">
        <v>1</v>
      </c>
      <c r="E971" s="297" t="s">
        <v>929</v>
      </c>
      <c r="F971" s="298"/>
      <c r="G971" s="299"/>
      <c r="H971" s="299">
        <f t="shared" si="150"/>
        <v>0</v>
      </c>
      <c r="I971" s="298">
        <f t="shared" si="151"/>
        <v>0</v>
      </c>
      <c r="J971" s="298"/>
      <c r="K971" s="275"/>
      <c r="L971" s="275"/>
      <c r="M971" s="275"/>
      <c r="N971" s="275"/>
      <c r="O971" s="275"/>
      <c r="P971" s="275"/>
      <c r="Q971" s="275"/>
      <c r="R971" s="275"/>
      <c r="S971" s="275"/>
      <c r="T971" s="275"/>
      <c r="U971" s="275"/>
      <c r="V971" s="275"/>
      <c r="W971" s="275"/>
      <c r="X971" s="275"/>
      <c r="Y971" s="275"/>
      <c r="Z971" s="275"/>
    </row>
    <row r="972" spans="1:26" ht="18" customHeight="1" outlineLevel="1">
      <c r="A972" s="340"/>
      <c r="B972" s="294" t="s">
        <v>1701</v>
      </c>
      <c r="C972" s="295"/>
      <c r="D972" s="341">
        <v>1</v>
      </c>
      <c r="E972" s="297" t="s">
        <v>929</v>
      </c>
      <c r="F972" s="298"/>
      <c r="G972" s="299"/>
      <c r="H972" s="299">
        <f t="shared" si="150"/>
        <v>0</v>
      </c>
      <c r="I972" s="298">
        <f t="shared" si="151"/>
        <v>0</v>
      </c>
      <c r="J972" s="298"/>
      <c r="K972" s="275"/>
      <c r="L972" s="275"/>
      <c r="M972" s="275"/>
      <c r="N972" s="275"/>
      <c r="O972" s="275"/>
      <c r="P972" s="275"/>
      <c r="Q972" s="275"/>
      <c r="R972" s="275"/>
      <c r="S972" s="275"/>
      <c r="T972" s="275"/>
      <c r="U972" s="275"/>
      <c r="V972" s="275"/>
      <c r="W972" s="275"/>
      <c r="X972" s="275"/>
      <c r="Y972" s="275"/>
      <c r="Z972" s="275"/>
    </row>
    <row r="973" spans="1:26" ht="18" customHeight="1" outlineLevel="1">
      <c r="A973" s="340"/>
      <c r="B973" s="294" t="s">
        <v>1702</v>
      </c>
      <c r="C973" s="295"/>
      <c r="D973" s="341">
        <v>1</v>
      </c>
      <c r="E973" s="297" t="s">
        <v>929</v>
      </c>
      <c r="F973" s="298"/>
      <c r="G973" s="299"/>
      <c r="H973" s="299">
        <f t="shared" si="150"/>
        <v>0</v>
      </c>
      <c r="I973" s="298">
        <f t="shared" si="151"/>
        <v>0</v>
      </c>
      <c r="J973" s="298"/>
      <c r="K973" s="275"/>
      <c r="L973" s="275"/>
      <c r="M973" s="275"/>
      <c r="N973" s="275"/>
      <c r="O973" s="275"/>
      <c r="P973" s="275"/>
      <c r="Q973" s="275"/>
      <c r="R973" s="275"/>
      <c r="S973" s="275"/>
      <c r="T973" s="275"/>
      <c r="U973" s="275"/>
      <c r="V973" s="275"/>
      <c r="W973" s="275"/>
      <c r="X973" s="275"/>
      <c r="Y973" s="275"/>
      <c r="Z973" s="275"/>
    </row>
    <row r="974" spans="1:26" ht="18" customHeight="1" outlineLevel="1">
      <c r="A974" s="340"/>
      <c r="B974" s="294" t="s">
        <v>1703</v>
      </c>
      <c r="C974" s="295"/>
      <c r="D974" s="341">
        <v>1</v>
      </c>
      <c r="E974" s="297" t="s">
        <v>929</v>
      </c>
      <c r="F974" s="298"/>
      <c r="G974" s="299"/>
      <c r="H974" s="299">
        <f t="shared" si="150"/>
        <v>0</v>
      </c>
      <c r="I974" s="298">
        <f t="shared" si="151"/>
        <v>0</v>
      </c>
      <c r="J974" s="298"/>
      <c r="K974" s="275"/>
      <c r="L974" s="275"/>
      <c r="M974" s="275"/>
      <c r="N974" s="275"/>
      <c r="O974" s="275"/>
      <c r="P974" s="275"/>
      <c r="Q974" s="275"/>
      <c r="R974" s="275"/>
      <c r="S974" s="275"/>
      <c r="T974" s="275"/>
      <c r="U974" s="275"/>
      <c r="V974" s="275"/>
      <c r="W974" s="275"/>
      <c r="X974" s="275"/>
      <c r="Y974" s="275"/>
      <c r="Z974" s="275"/>
    </row>
    <row r="975" spans="1:26" ht="18" customHeight="1" outlineLevel="1">
      <c r="A975" s="340"/>
      <c r="B975" s="294" t="s">
        <v>1704</v>
      </c>
      <c r="C975" s="295"/>
      <c r="D975" s="341">
        <v>1</v>
      </c>
      <c r="E975" s="297" t="s">
        <v>929</v>
      </c>
      <c r="F975" s="298"/>
      <c r="G975" s="299"/>
      <c r="H975" s="299">
        <f t="shared" si="150"/>
        <v>0</v>
      </c>
      <c r="I975" s="298">
        <f t="shared" si="151"/>
        <v>0</v>
      </c>
      <c r="J975" s="298"/>
      <c r="K975" s="275"/>
      <c r="L975" s="275"/>
      <c r="M975" s="275"/>
      <c r="N975" s="275"/>
      <c r="O975" s="275"/>
      <c r="P975" s="275"/>
      <c r="Q975" s="275"/>
      <c r="R975" s="275"/>
      <c r="S975" s="275"/>
      <c r="T975" s="275"/>
      <c r="U975" s="275"/>
      <c r="V975" s="275"/>
      <c r="W975" s="275"/>
      <c r="X975" s="275"/>
      <c r="Y975" s="275"/>
      <c r="Z975" s="275"/>
    </row>
    <row r="976" spans="1:26" ht="18" customHeight="1" outlineLevel="1">
      <c r="A976" s="340"/>
      <c r="B976" s="294" t="s">
        <v>1705</v>
      </c>
      <c r="C976" s="295"/>
      <c r="D976" s="341">
        <v>1</v>
      </c>
      <c r="E976" s="297" t="s">
        <v>929</v>
      </c>
      <c r="F976" s="298"/>
      <c r="G976" s="299"/>
      <c r="H976" s="299">
        <f t="shared" si="150"/>
        <v>0</v>
      </c>
      <c r="I976" s="298">
        <f t="shared" si="151"/>
        <v>0</v>
      </c>
      <c r="J976" s="298"/>
      <c r="K976" s="275"/>
      <c r="L976" s="275"/>
      <c r="M976" s="275"/>
      <c r="N976" s="275"/>
      <c r="O976" s="275"/>
      <c r="P976" s="275"/>
      <c r="Q976" s="275"/>
      <c r="R976" s="275"/>
      <c r="S976" s="275"/>
      <c r="T976" s="275"/>
      <c r="U976" s="275"/>
      <c r="V976" s="275"/>
      <c r="W976" s="275"/>
      <c r="X976" s="275"/>
      <c r="Y976" s="275"/>
      <c r="Z976" s="275"/>
    </row>
    <row r="977" spans="1:26" ht="18" customHeight="1" outlineLevel="1">
      <c r="A977" s="340"/>
      <c r="B977" s="294" t="s">
        <v>1706</v>
      </c>
      <c r="C977" s="295"/>
      <c r="D977" s="341">
        <v>1</v>
      </c>
      <c r="E977" s="297" t="s">
        <v>929</v>
      </c>
      <c r="F977" s="298"/>
      <c r="G977" s="299"/>
      <c r="H977" s="299">
        <f t="shared" si="150"/>
        <v>0</v>
      </c>
      <c r="I977" s="298">
        <f t="shared" si="151"/>
        <v>0</v>
      </c>
      <c r="J977" s="298"/>
      <c r="K977" s="275"/>
      <c r="L977" s="275"/>
      <c r="M977" s="275"/>
      <c r="N977" s="275"/>
      <c r="O977" s="275"/>
      <c r="P977" s="275"/>
      <c r="Q977" s="275"/>
      <c r="R977" s="275"/>
      <c r="S977" s="275"/>
      <c r="T977" s="275"/>
      <c r="U977" s="275"/>
      <c r="V977" s="275"/>
      <c r="W977" s="275"/>
      <c r="X977" s="275"/>
      <c r="Y977" s="275"/>
      <c r="Z977" s="275"/>
    </row>
    <row r="978" spans="1:26" ht="18" customHeight="1" outlineLevel="1">
      <c r="A978" s="340"/>
      <c r="B978" s="294" t="s">
        <v>1707</v>
      </c>
      <c r="C978" s="295"/>
      <c r="D978" s="341">
        <v>1</v>
      </c>
      <c r="E978" s="297" t="s">
        <v>929</v>
      </c>
      <c r="F978" s="298"/>
      <c r="G978" s="299"/>
      <c r="H978" s="299">
        <f t="shared" si="150"/>
        <v>0</v>
      </c>
      <c r="I978" s="298">
        <f t="shared" si="151"/>
        <v>0</v>
      </c>
      <c r="J978" s="298"/>
      <c r="K978" s="275"/>
      <c r="L978" s="275"/>
      <c r="M978" s="275"/>
      <c r="N978" s="275"/>
      <c r="O978" s="275"/>
      <c r="P978" s="275"/>
      <c r="Q978" s="275"/>
      <c r="R978" s="275"/>
      <c r="S978" s="275"/>
      <c r="T978" s="275"/>
      <c r="U978" s="275"/>
      <c r="V978" s="275"/>
      <c r="W978" s="275"/>
      <c r="X978" s="275"/>
      <c r="Y978" s="275"/>
      <c r="Z978" s="275"/>
    </row>
    <row r="979" spans="1:26" ht="18" customHeight="1" outlineLevel="1">
      <c r="A979" s="340"/>
      <c r="B979" s="294" t="s">
        <v>1708</v>
      </c>
      <c r="C979" s="295"/>
      <c r="D979" s="341">
        <v>1</v>
      </c>
      <c r="E979" s="297" t="s">
        <v>929</v>
      </c>
      <c r="F979" s="298"/>
      <c r="G979" s="299"/>
      <c r="H979" s="299">
        <f t="shared" si="150"/>
        <v>0</v>
      </c>
      <c r="I979" s="298">
        <f t="shared" si="151"/>
        <v>0</v>
      </c>
      <c r="J979" s="298"/>
      <c r="K979" s="275"/>
      <c r="L979" s="275"/>
      <c r="M979" s="275"/>
      <c r="N979" s="275"/>
      <c r="O979" s="275"/>
      <c r="P979" s="275"/>
      <c r="Q979" s="275"/>
      <c r="R979" s="275"/>
      <c r="S979" s="275"/>
      <c r="T979" s="275"/>
      <c r="U979" s="275"/>
      <c r="V979" s="275"/>
      <c r="W979" s="275"/>
      <c r="X979" s="275"/>
      <c r="Y979" s="275"/>
      <c r="Z979" s="275"/>
    </row>
    <row r="980" spans="1:26" ht="18" customHeight="1" outlineLevel="1">
      <c r="A980" s="340"/>
      <c r="B980" s="294" t="s">
        <v>1709</v>
      </c>
      <c r="C980" s="295"/>
      <c r="D980" s="341">
        <v>1</v>
      </c>
      <c r="E980" s="297" t="s">
        <v>929</v>
      </c>
      <c r="F980" s="298"/>
      <c r="G980" s="299"/>
      <c r="H980" s="299">
        <f t="shared" si="150"/>
        <v>0</v>
      </c>
      <c r="I980" s="298">
        <f t="shared" si="151"/>
        <v>0</v>
      </c>
      <c r="J980" s="298"/>
      <c r="K980" s="275"/>
      <c r="L980" s="275"/>
      <c r="M980" s="275"/>
      <c r="N980" s="275"/>
      <c r="O980" s="275"/>
      <c r="P980" s="275"/>
      <c r="Q980" s="275"/>
      <c r="R980" s="275"/>
      <c r="S980" s="275"/>
      <c r="T980" s="275"/>
      <c r="U980" s="275"/>
      <c r="V980" s="275"/>
      <c r="W980" s="275"/>
      <c r="X980" s="275"/>
      <c r="Y980" s="275"/>
      <c r="Z980" s="275"/>
    </row>
    <row r="981" spans="1:26" ht="18" customHeight="1" outlineLevel="1">
      <c r="A981" s="340"/>
      <c r="B981" s="294" t="s">
        <v>1710</v>
      </c>
      <c r="C981" s="295"/>
      <c r="D981" s="341">
        <v>1</v>
      </c>
      <c r="E981" s="297" t="s">
        <v>929</v>
      </c>
      <c r="F981" s="298"/>
      <c r="G981" s="299"/>
      <c r="H981" s="299">
        <f t="shared" si="150"/>
        <v>0</v>
      </c>
      <c r="I981" s="298">
        <f t="shared" si="151"/>
        <v>0</v>
      </c>
      <c r="J981" s="298"/>
      <c r="K981" s="275"/>
      <c r="L981" s="275"/>
      <c r="M981" s="275"/>
      <c r="N981" s="275"/>
      <c r="O981" s="275"/>
      <c r="P981" s="275"/>
      <c r="Q981" s="275"/>
      <c r="R981" s="275"/>
      <c r="S981" s="275"/>
      <c r="T981" s="275"/>
      <c r="U981" s="275"/>
      <c r="V981" s="275"/>
      <c r="W981" s="275"/>
      <c r="X981" s="275"/>
      <c r="Y981" s="275"/>
      <c r="Z981" s="275"/>
    </row>
    <row r="982" spans="1:26" ht="18" customHeight="1" outlineLevel="1">
      <c r="A982" s="333"/>
      <c r="B982" s="310" t="s">
        <v>1711</v>
      </c>
      <c r="C982" s="342"/>
      <c r="D982" s="343"/>
      <c r="E982" s="344"/>
      <c r="F982" s="316"/>
      <c r="G982" s="317"/>
      <c r="H982" s="317"/>
      <c r="I982" s="316"/>
      <c r="J982" s="316"/>
      <c r="K982" s="275"/>
      <c r="L982" s="275"/>
      <c r="M982" s="275"/>
      <c r="N982" s="275"/>
      <c r="O982" s="275"/>
      <c r="P982" s="275"/>
      <c r="Q982" s="275"/>
      <c r="R982" s="275"/>
      <c r="S982" s="275"/>
      <c r="T982" s="275"/>
      <c r="U982" s="275"/>
      <c r="V982" s="275"/>
      <c r="W982" s="275"/>
      <c r="X982" s="275"/>
      <c r="Y982" s="275"/>
      <c r="Z982" s="275"/>
    </row>
    <row r="983" spans="1:26" ht="18" customHeight="1" outlineLevel="1">
      <c r="A983" s="340"/>
      <c r="B983" s="294" t="s">
        <v>1712</v>
      </c>
      <c r="C983" s="295"/>
      <c r="D983" s="341">
        <v>1</v>
      </c>
      <c r="E983" s="297" t="s">
        <v>929</v>
      </c>
      <c r="F983" s="298"/>
      <c r="G983" s="299"/>
      <c r="H983" s="299">
        <f t="shared" ref="H983:H1002" si="152">F983+G983</f>
        <v>0</v>
      </c>
      <c r="I983" s="298">
        <f t="shared" ref="I983:I1002" si="153">H983*D983</f>
        <v>0</v>
      </c>
      <c r="J983" s="298"/>
      <c r="K983" s="275"/>
      <c r="L983" s="275"/>
      <c r="M983" s="275"/>
      <c r="N983" s="275"/>
      <c r="O983" s="275"/>
      <c r="P983" s="275"/>
      <c r="Q983" s="275"/>
      <c r="R983" s="275"/>
      <c r="S983" s="275"/>
      <c r="T983" s="275"/>
      <c r="U983" s="275"/>
      <c r="V983" s="275"/>
      <c r="W983" s="275"/>
      <c r="X983" s="275"/>
      <c r="Y983" s="275"/>
      <c r="Z983" s="275"/>
    </row>
    <row r="984" spans="1:26" ht="18" customHeight="1" outlineLevel="1">
      <c r="A984" s="340"/>
      <c r="B984" s="294" t="s">
        <v>1713</v>
      </c>
      <c r="C984" s="295"/>
      <c r="D984" s="341">
        <v>1</v>
      </c>
      <c r="E984" s="297" t="s">
        <v>929</v>
      </c>
      <c r="F984" s="298"/>
      <c r="G984" s="299"/>
      <c r="H984" s="299">
        <f t="shared" si="152"/>
        <v>0</v>
      </c>
      <c r="I984" s="298">
        <f t="shared" si="153"/>
        <v>0</v>
      </c>
      <c r="J984" s="298"/>
      <c r="K984" s="275"/>
      <c r="L984" s="275"/>
      <c r="M984" s="275"/>
      <c r="N984" s="275"/>
      <c r="O984" s="275"/>
      <c r="P984" s="275"/>
      <c r="Q984" s="275"/>
      <c r="R984" s="275"/>
      <c r="S984" s="275"/>
      <c r="T984" s="275"/>
      <c r="U984" s="275"/>
      <c r="V984" s="275"/>
      <c r="W984" s="275"/>
      <c r="X984" s="275"/>
      <c r="Y984" s="275"/>
      <c r="Z984" s="275"/>
    </row>
    <row r="985" spans="1:26" ht="18" customHeight="1" outlineLevel="1">
      <c r="A985" s="340"/>
      <c r="B985" s="294" t="s">
        <v>1714</v>
      </c>
      <c r="C985" s="295"/>
      <c r="D985" s="341">
        <v>1</v>
      </c>
      <c r="E985" s="297" t="s">
        <v>929</v>
      </c>
      <c r="F985" s="298"/>
      <c r="G985" s="299"/>
      <c r="H985" s="299">
        <f t="shared" si="152"/>
        <v>0</v>
      </c>
      <c r="I985" s="298">
        <f t="shared" si="153"/>
        <v>0</v>
      </c>
      <c r="J985" s="298"/>
      <c r="K985" s="275"/>
      <c r="L985" s="275"/>
      <c r="M985" s="275"/>
      <c r="N985" s="275"/>
      <c r="O985" s="275"/>
      <c r="P985" s="275"/>
      <c r="Q985" s="275"/>
      <c r="R985" s="275"/>
      <c r="S985" s="275"/>
      <c r="T985" s="275"/>
      <c r="U985" s="275"/>
      <c r="V985" s="275"/>
      <c r="W985" s="275"/>
      <c r="X985" s="275"/>
      <c r="Y985" s="275"/>
      <c r="Z985" s="275"/>
    </row>
    <row r="986" spans="1:26" ht="18" customHeight="1" outlineLevel="1">
      <c r="A986" s="340"/>
      <c r="B986" s="294" t="s">
        <v>1715</v>
      </c>
      <c r="C986" s="295"/>
      <c r="D986" s="341">
        <v>1</v>
      </c>
      <c r="E986" s="297" t="s">
        <v>929</v>
      </c>
      <c r="F986" s="298"/>
      <c r="G986" s="299"/>
      <c r="H986" s="299">
        <f t="shared" si="152"/>
        <v>0</v>
      </c>
      <c r="I986" s="298">
        <f t="shared" si="153"/>
        <v>0</v>
      </c>
      <c r="J986" s="298"/>
      <c r="K986" s="275"/>
      <c r="L986" s="275"/>
      <c r="M986" s="275"/>
      <c r="N986" s="275"/>
      <c r="O986" s="275"/>
      <c r="P986" s="275"/>
      <c r="Q986" s="275"/>
      <c r="R986" s="275"/>
      <c r="S986" s="275"/>
      <c r="T986" s="275"/>
      <c r="U986" s="275"/>
      <c r="V986" s="275"/>
      <c r="W986" s="275"/>
      <c r="X986" s="275"/>
      <c r="Y986" s="275"/>
      <c r="Z986" s="275"/>
    </row>
    <row r="987" spans="1:26" ht="18" customHeight="1" outlineLevel="1">
      <c r="A987" s="340"/>
      <c r="B987" s="294" t="s">
        <v>1716</v>
      </c>
      <c r="C987" s="295"/>
      <c r="D987" s="341">
        <v>1</v>
      </c>
      <c r="E987" s="297" t="s">
        <v>929</v>
      </c>
      <c r="F987" s="298"/>
      <c r="G987" s="299"/>
      <c r="H987" s="299">
        <f t="shared" si="152"/>
        <v>0</v>
      </c>
      <c r="I987" s="298">
        <f t="shared" si="153"/>
        <v>0</v>
      </c>
      <c r="J987" s="298"/>
      <c r="K987" s="275"/>
      <c r="L987" s="275"/>
      <c r="M987" s="275"/>
      <c r="N987" s="275"/>
      <c r="O987" s="275"/>
      <c r="P987" s="275"/>
      <c r="Q987" s="275"/>
      <c r="R987" s="275"/>
      <c r="S987" s="275"/>
      <c r="T987" s="275"/>
      <c r="U987" s="275"/>
      <c r="V987" s="275"/>
      <c r="W987" s="275"/>
      <c r="X987" s="275"/>
      <c r="Y987" s="275"/>
      <c r="Z987" s="275"/>
    </row>
    <row r="988" spans="1:26" ht="18" customHeight="1" outlineLevel="1">
      <c r="A988" s="340"/>
      <c r="B988" s="294" t="s">
        <v>1717</v>
      </c>
      <c r="C988" s="295"/>
      <c r="D988" s="341">
        <v>1</v>
      </c>
      <c r="E988" s="297" t="s">
        <v>929</v>
      </c>
      <c r="F988" s="298"/>
      <c r="G988" s="299"/>
      <c r="H988" s="299">
        <f t="shared" si="152"/>
        <v>0</v>
      </c>
      <c r="I988" s="298">
        <f t="shared" si="153"/>
        <v>0</v>
      </c>
      <c r="J988" s="298"/>
      <c r="K988" s="275"/>
      <c r="L988" s="275"/>
      <c r="M988" s="275"/>
      <c r="N988" s="275"/>
      <c r="O988" s="275"/>
      <c r="P988" s="275"/>
      <c r="Q988" s="275"/>
      <c r="R988" s="275"/>
      <c r="S988" s="275"/>
      <c r="T988" s="275"/>
      <c r="U988" s="275"/>
      <c r="V988" s="275"/>
      <c r="W988" s="275"/>
      <c r="X988" s="275"/>
      <c r="Y988" s="275"/>
      <c r="Z988" s="275"/>
    </row>
    <row r="989" spans="1:26" ht="18" customHeight="1" outlineLevel="1">
      <c r="A989" s="340"/>
      <c r="B989" s="294" t="s">
        <v>1718</v>
      </c>
      <c r="C989" s="295"/>
      <c r="D989" s="341">
        <v>1</v>
      </c>
      <c r="E989" s="297" t="s">
        <v>929</v>
      </c>
      <c r="F989" s="298"/>
      <c r="G989" s="299"/>
      <c r="H989" s="299">
        <f t="shared" si="152"/>
        <v>0</v>
      </c>
      <c r="I989" s="298">
        <f t="shared" si="153"/>
        <v>0</v>
      </c>
      <c r="J989" s="298"/>
      <c r="K989" s="275"/>
      <c r="L989" s="275"/>
      <c r="M989" s="275"/>
      <c r="N989" s="275"/>
      <c r="O989" s="275"/>
      <c r="P989" s="275"/>
      <c r="Q989" s="275"/>
      <c r="R989" s="275"/>
      <c r="S989" s="275"/>
      <c r="T989" s="275"/>
      <c r="U989" s="275"/>
      <c r="V989" s="275"/>
      <c r="W989" s="275"/>
      <c r="X989" s="275"/>
      <c r="Y989" s="275"/>
      <c r="Z989" s="275"/>
    </row>
    <row r="990" spans="1:26" ht="18" customHeight="1" outlineLevel="1">
      <c r="A990" s="340"/>
      <c r="B990" s="294" t="s">
        <v>1719</v>
      </c>
      <c r="C990" s="295"/>
      <c r="D990" s="341">
        <v>1</v>
      </c>
      <c r="E990" s="297" t="s">
        <v>929</v>
      </c>
      <c r="F990" s="298"/>
      <c r="G990" s="299"/>
      <c r="H990" s="299">
        <f t="shared" si="152"/>
        <v>0</v>
      </c>
      <c r="I990" s="298">
        <f t="shared" si="153"/>
        <v>0</v>
      </c>
      <c r="J990" s="298"/>
      <c r="K990" s="275"/>
      <c r="L990" s="275"/>
      <c r="M990" s="275"/>
      <c r="N990" s="275"/>
      <c r="O990" s="275"/>
      <c r="P990" s="275"/>
      <c r="Q990" s="275"/>
      <c r="R990" s="275"/>
      <c r="S990" s="275"/>
      <c r="T990" s="275"/>
      <c r="U990" s="275"/>
      <c r="V990" s="275"/>
      <c r="W990" s="275"/>
      <c r="X990" s="275"/>
      <c r="Y990" s="275"/>
      <c r="Z990" s="275"/>
    </row>
    <row r="991" spans="1:26" ht="18" customHeight="1" outlineLevel="1">
      <c r="A991" s="340"/>
      <c r="B991" s="294" t="s">
        <v>1720</v>
      </c>
      <c r="C991" s="295"/>
      <c r="D991" s="341">
        <v>1</v>
      </c>
      <c r="E991" s="297" t="s">
        <v>929</v>
      </c>
      <c r="F991" s="298"/>
      <c r="G991" s="299"/>
      <c r="H991" s="299">
        <f t="shared" si="152"/>
        <v>0</v>
      </c>
      <c r="I991" s="298">
        <f t="shared" si="153"/>
        <v>0</v>
      </c>
      <c r="J991" s="298"/>
      <c r="K991" s="275"/>
      <c r="L991" s="275"/>
      <c r="M991" s="275"/>
      <c r="N991" s="275"/>
      <c r="O991" s="275"/>
      <c r="P991" s="275"/>
      <c r="Q991" s="275"/>
      <c r="R991" s="275"/>
      <c r="S991" s="275"/>
      <c r="T991" s="275"/>
      <c r="U991" s="275"/>
      <c r="V991" s="275"/>
      <c r="W991" s="275"/>
      <c r="X991" s="275"/>
      <c r="Y991" s="275"/>
      <c r="Z991" s="275"/>
    </row>
    <row r="992" spans="1:26" ht="18" customHeight="1" outlineLevel="1">
      <c r="A992" s="340"/>
      <c r="B992" s="294" t="s">
        <v>1721</v>
      </c>
      <c r="C992" s="295"/>
      <c r="D992" s="341">
        <v>1</v>
      </c>
      <c r="E992" s="297" t="s">
        <v>929</v>
      </c>
      <c r="F992" s="298"/>
      <c r="G992" s="299"/>
      <c r="H992" s="299">
        <f t="shared" si="152"/>
        <v>0</v>
      </c>
      <c r="I992" s="298">
        <f t="shared" si="153"/>
        <v>0</v>
      </c>
      <c r="J992" s="298"/>
      <c r="K992" s="275"/>
      <c r="L992" s="275"/>
      <c r="M992" s="275"/>
      <c r="N992" s="275"/>
      <c r="O992" s="275"/>
      <c r="P992" s="275"/>
      <c r="Q992" s="275"/>
      <c r="R992" s="275"/>
      <c r="S992" s="275"/>
      <c r="T992" s="275"/>
      <c r="U992" s="275"/>
      <c r="V992" s="275"/>
      <c r="W992" s="275"/>
      <c r="X992" s="275"/>
      <c r="Y992" s="275"/>
      <c r="Z992" s="275"/>
    </row>
    <row r="993" spans="1:26" ht="18" customHeight="1" outlineLevel="1">
      <c r="A993" s="340"/>
      <c r="B993" s="294" t="s">
        <v>1722</v>
      </c>
      <c r="C993" s="295"/>
      <c r="D993" s="341">
        <v>1</v>
      </c>
      <c r="E993" s="297" t="s">
        <v>929</v>
      </c>
      <c r="F993" s="298"/>
      <c r="G993" s="299"/>
      <c r="H993" s="299">
        <f t="shared" si="152"/>
        <v>0</v>
      </c>
      <c r="I993" s="298">
        <f t="shared" si="153"/>
        <v>0</v>
      </c>
      <c r="J993" s="298"/>
      <c r="K993" s="275"/>
      <c r="L993" s="275"/>
      <c r="M993" s="275"/>
      <c r="N993" s="275"/>
      <c r="O993" s="275"/>
      <c r="P993" s="275"/>
      <c r="Q993" s="275"/>
      <c r="R993" s="275"/>
      <c r="S993" s="275"/>
      <c r="T993" s="275"/>
      <c r="U993" s="275"/>
      <c r="V993" s="275"/>
      <c r="W993" s="275"/>
      <c r="X993" s="275"/>
      <c r="Y993" s="275"/>
      <c r="Z993" s="275"/>
    </row>
    <row r="994" spans="1:26" ht="18" customHeight="1" outlineLevel="1">
      <c r="A994" s="340"/>
      <c r="B994" s="294" t="s">
        <v>1723</v>
      </c>
      <c r="C994" s="295"/>
      <c r="D994" s="341">
        <v>1</v>
      </c>
      <c r="E994" s="297" t="s">
        <v>929</v>
      </c>
      <c r="F994" s="298"/>
      <c r="G994" s="299"/>
      <c r="H994" s="299">
        <f t="shared" si="152"/>
        <v>0</v>
      </c>
      <c r="I994" s="298">
        <f t="shared" si="153"/>
        <v>0</v>
      </c>
      <c r="J994" s="298"/>
      <c r="K994" s="275"/>
      <c r="L994" s="275"/>
      <c r="M994" s="275"/>
      <c r="N994" s="275"/>
      <c r="O994" s="275"/>
      <c r="P994" s="275"/>
      <c r="Q994" s="275"/>
      <c r="R994" s="275"/>
      <c r="S994" s="275"/>
      <c r="T994" s="275"/>
      <c r="U994" s="275"/>
      <c r="V994" s="275"/>
      <c r="W994" s="275"/>
      <c r="X994" s="275"/>
      <c r="Y994" s="275"/>
      <c r="Z994" s="275"/>
    </row>
    <row r="995" spans="1:26" ht="18" customHeight="1" outlineLevel="1">
      <c r="A995" s="340"/>
      <c r="B995" s="294" t="s">
        <v>1724</v>
      </c>
      <c r="C995" s="295"/>
      <c r="D995" s="341">
        <v>1</v>
      </c>
      <c r="E995" s="297" t="s">
        <v>929</v>
      </c>
      <c r="F995" s="298"/>
      <c r="G995" s="299"/>
      <c r="H995" s="299">
        <f t="shared" si="152"/>
        <v>0</v>
      </c>
      <c r="I995" s="298">
        <f t="shared" si="153"/>
        <v>0</v>
      </c>
      <c r="J995" s="298"/>
      <c r="K995" s="275"/>
      <c r="L995" s="275"/>
      <c r="M995" s="275"/>
      <c r="N995" s="275"/>
      <c r="O995" s="275"/>
      <c r="P995" s="275"/>
      <c r="Q995" s="275"/>
      <c r="R995" s="275"/>
      <c r="S995" s="275"/>
      <c r="T995" s="275"/>
      <c r="U995" s="275"/>
      <c r="V995" s="275"/>
      <c r="W995" s="275"/>
      <c r="X995" s="275"/>
      <c r="Y995" s="275"/>
      <c r="Z995" s="275"/>
    </row>
    <row r="996" spans="1:26" ht="18" customHeight="1" outlineLevel="1">
      <c r="A996" s="340"/>
      <c r="B996" s="294" t="s">
        <v>1725</v>
      </c>
      <c r="C996" s="295"/>
      <c r="D996" s="341">
        <v>1</v>
      </c>
      <c r="E996" s="297" t="s">
        <v>929</v>
      </c>
      <c r="F996" s="298"/>
      <c r="G996" s="299"/>
      <c r="H996" s="299">
        <f t="shared" si="152"/>
        <v>0</v>
      </c>
      <c r="I996" s="298">
        <f t="shared" si="153"/>
        <v>0</v>
      </c>
      <c r="J996" s="298"/>
      <c r="K996" s="275"/>
      <c r="L996" s="275"/>
      <c r="M996" s="275"/>
      <c r="N996" s="275"/>
      <c r="O996" s="275"/>
      <c r="P996" s="275"/>
      <c r="Q996" s="275"/>
      <c r="R996" s="275"/>
      <c r="S996" s="275"/>
      <c r="T996" s="275"/>
      <c r="U996" s="275"/>
      <c r="V996" s="275"/>
      <c r="W996" s="275"/>
      <c r="X996" s="275"/>
      <c r="Y996" s="275"/>
      <c r="Z996" s="275"/>
    </row>
    <row r="997" spans="1:26" ht="18" customHeight="1" outlineLevel="1">
      <c r="A997" s="340"/>
      <c r="B997" s="294" t="s">
        <v>1726</v>
      </c>
      <c r="C997" s="295"/>
      <c r="D997" s="341">
        <v>1</v>
      </c>
      <c r="E997" s="297" t="s">
        <v>929</v>
      </c>
      <c r="F997" s="298"/>
      <c r="G997" s="299"/>
      <c r="H997" s="299">
        <f t="shared" si="152"/>
        <v>0</v>
      </c>
      <c r="I997" s="298">
        <f t="shared" si="153"/>
        <v>0</v>
      </c>
      <c r="J997" s="298"/>
      <c r="K997" s="275"/>
      <c r="L997" s="275"/>
      <c r="M997" s="275"/>
      <c r="N997" s="275"/>
      <c r="O997" s="275"/>
      <c r="P997" s="275"/>
      <c r="Q997" s="275"/>
      <c r="R997" s="275"/>
      <c r="S997" s="275"/>
      <c r="T997" s="275"/>
      <c r="U997" s="275"/>
      <c r="V997" s="275"/>
      <c r="W997" s="275"/>
      <c r="X997" s="275"/>
      <c r="Y997" s="275"/>
      <c r="Z997" s="275"/>
    </row>
    <row r="998" spans="1:26" ht="18" customHeight="1" outlineLevel="1">
      <c r="A998" s="340"/>
      <c r="B998" s="294" t="s">
        <v>1727</v>
      </c>
      <c r="C998" s="295"/>
      <c r="D998" s="341">
        <v>1</v>
      </c>
      <c r="E998" s="297" t="s">
        <v>929</v>
      </c>
      <c r="F998" s="298"/>
      <c r="G998" s="299"/>
      <c r="H998" s="299">
        <f t="shared" si="152"/>
        <v>0</v>
      </c>
      <c r="I998" s="298">
        <f t="shared" si="153"/>
        <v>0</v>
      </c>
      <c r="J998" s="298"/>
      <c r="K998" s="275"/>
      <c r="L998" s="275"/>
      <c r="M998" s="275"/>
      <c r="N998" s="275"/>
      <c r="O998" s="275"/>
      <c r="P998" s="275"/>
      <c r="Q998" s="275"/>
      <c r="R998" s="275"/>
      <c r="S998" s="275"/>
      <c r="T998" s="275"/>
      <c r="U998" s="275"/>
      <c r="V998" s="275"/>
      <c r="W998" s="275"/>
      <c r="X998" s="275"/>
      <c r="Y998" s="275"/>
      <c r="Z998" s="275"/>
    </row>
    <row r="999" spans="1:26" ht="18" customHeight="1" outlineLevel="1">
      <c r="A999" s="340"/>
      <c r="B999" s="294" t="s">
        <v>1728</v>
      </c>
      <c r="C999" s="295"/>
      <c r="D999" s="341">
        <v>1</v>
      </c>
      <c r="E999" s="297" t="s">
        <v>929</v>
      </c>
      <c r="F999" s="298"/>
      <c r="G999" s="299"/>
      <c r="H999" s="299">
        <f t="shared" si="152"/>
        <v>0</v>
      </c>
      <c r="I999" s="298">
        <f t="shared" si="153"/>
        <v>0</v>
      </c>
      <c r="J999" s="298"/>
      <c r="K999" s="275"/>
      <c r="L999" s="275"/>
      <c r="M999" s="275"/>
      <c r="N999" s="275"/>
      <c r="O999" s="275"/>
      <c r="P999" s="275"/>
      <c r="Q999" s="275"/>
      <c r="R999" s="275"/>
      <c r="S999" s="275"/>
      <c r="T999" s="275"/>
      <c r="U999" s="275"/>
      <c r="V999" s="275"/>
      <c r="W999" s="275"/>
      <c r="X999" s="275"/>
      <c r="Y999" s="275"/>
      <c r="Z999" s="275"/>
    </row>
    <row r="1000" spans="1:26" ht="18" customHeight="1" outlineLevel="1">
      <c r="A1000" s="340"/>
      <c r="B1000" s="294" t="s">
        <v>1729</v>
      </c>
      <c r="C1000" s="295"/>
      <c r="D1000" s="341">
        <v>1</v>
      </c>
      <c r="E1000" s="297" t="s">
        <v>929</v>
      </c>
      <c r="F1000" s="298"/>
      <c r="G1000" s="299"/>
      <c r="H1000" s="299">
        <f t="shared" si="152"/>
        <v>0</v>
      </c>
      <c r="I1000" s="298">
        <f t="shared" si="153"/>
        <v>0</v>
      </c>
      <c r="J1000" s="298"/>
      <c r="K1000" s="275"/>
      <c r="L1000" s="275"/>
      <c r="M1000" s="275"/>
      <c r="N1000" s="275"/>
      <c r="O1000" s="275"/>
      <c r="P1000" s="275"/>
      <c r="Q1000" s="275"/>
      <c r="R1000" s="275"/>
      <c r="S1000" s="275"/>
      <c r="T1000" s="275"/>
      <c r="U1000" s="275"/>
      <c r="V1000" s="275"/>
      <c r="W1000" s="275"/>
      <c r="X1000" s="275"/>
      <c r="Y1000" s="275"/>
      <c r="Z1000" s="275"/>
    </row>
    <row r="1001" spans="1:26" ht="18" customHeight="1" outlineLevel="1">
      <c r="A1001" s="340"/>
      <c r="B1001" s="294" t="s">
        <v>1730</v>
      </c>
      <c r="C1001" s="295"/>
      <c r="D1001" s="341">
        <v>1</v>
      </c>
      <c r="E1001" s="297" t="s">
        <v>929</v>
      </c>
      <c r="F1001" s="298"/>
      <c r="G1001" s="299"/>
      <c r="H1001" s="299">
        <f t="shared" si="152"/>
        <v>0</v>
      </c>
      <c r="I1001" s="298">
        <f t="shared" si="153"/>
        <v>0</v>
      </c>
      <c r="J1001" s="298"/>
      <c r="K1001" s="275"/>
      <c r="L1001" s="275"/>
      <c r="M1001" s="275"/>
      <c r="N1001" s="275"/>
      <c r="O1001" s="275"/>
      <c r="P1001" s="275"/>
      <c r="Q1001" s="275"/>
      <c r="R1001" s="275"/>
      <c r="S1001" s="275"/>
      <c r="T1001" s="275"/>
      <c r="U1001" s="275"/>
      <c r="V1001" s="275"/>
      <c r="W1001" s="275"/>
      <c r="X1001" s="275"/>
      <c r="Y1001" s="275"/>
      <c r="Z1001" s="275"/>
    </row>
    <row r="1002" spans="1:26" ht="18" customHeight="1" outlineLevel="1">
      <c r="A1002" s="340"/>
      <c r="B1002" s="294" t="s">
        <v>1731</v>
      </c>
      <c r="C1002" s="295"/>
      <c r="D1002" s="341">
        <v>1</v>
      </c>
      <c r="E1002" s="297" t="s">
        <v>929</v>
      </c>
      <c r="F1002" s="298"/>
      <c r="G1002" s="299"/>
      <c r="H1002" s="299">
        <f t="shared" si="152"/>
        <v>0</v>
      </c>
      <c r="I1002" s="298">
        <f t="shared" si="153"/>
        <v>0</v>
      </c>
      <c r="J1002" s="298"/>
      <c r="K1002" s="275"/>
      <c r="L1002" s="275"/>
      <c r="M1002" s="275"/>
      <c r="N1002" s="275"/>
      <c r="O1002" s="275"/>
      <c r="P1002" s="275"/>
      <c r="Q1002" s="275"/>
      <c r="R1002" s="275"/>
      <c r="S1002" s="275"/>
      <c r="T1002" s="275"/>
      <c r="U1002" s="275"/>
      <c r="V1002" s="275"/>
      <c r="W1002" s="275"/>
      <c r="X1002" s="275"/>
      <c r="Y1002" s="275"/>
      <c r="Z1002" s="275"/>
    </row>
    <row r="1003" spans="1:26" ht="15.75" customHeight="1" outlineLevel="1">
      <c r="A1003" s="333"/>
      <c r="B1003" s="310" t="s">
        <v>1732</v>
      </c>
      <c r="C1003" s="342"/>
      <c r="D1003" s="343"/>
      <c r="E1003" s="344"/>
      <c r="F1003" s="316"/>
      <c r="G1003" s="299"/>
      <c r="H1003" s="317"/>
      <c r="I1003" s="316"/>
      <c r="J1003" s="316"/>
      <c r="K1003" s="275"/>
      <c r="L1003" s="275"/>
      <c r="M1003" s="275"/>
      <c r="N1003" s="275"/>
      <c r="O1003" s="275"/>
      <c r="P1003" s="275"/>
      <c r="Q1003" s="275"/>
      <c r="R1003" s="275"/>
      <c r="S1003" s="275"/>
      <c r="T1003" s="275"/>
      <c r="U1003" s="275"/>
      <c r="V1003" s="275"/>
      <c r="W1003" s="275"/>
      <c r="X1003" s="275"/>
      <c r="Y1003" s="275"/>
      <c r="Z1003" s="275"/>
    </row>
    <row r="1004" spans="1:26" ht="18" customHeight="1" outlineLevel="1">
      <c r="A1004" s="340"/>
      <c r="B1004" s="294" t="s">
        <v>1733</v>
      </c>
      <c r="C1004" s="295"/>
      <c r="D1004" s="341">
        <v>1</v>
      </c>
      <c r="E1004" s="297" t="s">
        <v>929</v>
      </c>
      <c r="F1004" s="298"/>
      <c r="G1004" s="299"/>
      <c r="H1004" s="299">
        <f t="shared" ref="H1004:H1023" si="154">F1004+G1004</f>
        <v>0</v>
      </c>
      <c r="I1004" s="298">
        <f t="shared" ref="I1004:I1023" si="155">H1004*D1004</f>
        <v>0</v>
      </c>
      <c r="J1004" s="298"/>
      <c r="K1004" s="275"/>
      <c r="L1004" s="275"/>
      <c r="M1004" s="275"/>
      <c r="N1004" s="275"/>
      <c r="O1004" s="275"/>
      <c r="P1004" s="275"/>
      <c r="Q1004" s="275"/>
      <c r="R1004" s="275"/>
      <c r="S1004" s="275"/>
      <c r="T1004" s="275"/>
      <c r="U1004" s="275"/>
      <c r="V1004" s="275"/>
      <c r="W1004" s="275"/>
      <c r="X1004" s="275"/>
      <c r="Y1004" s="275"/>
      <c r="Z1004" s="275"/>
    </row>
    <row r="1005" spans="1:26" ht="18" customHeight="1" outlineLevel="1">
      <c r="A1005" s="340"/>
      <c r="B1005" s="294" t="s">
        <v>1734</v>
      </c>
      <c r="C1005" s="295"/>
      <c r="D1005" s="341">
        <v>1</v>
      </c>
      <c r="E1005" s="297" t="s">
        <v>929</v>
      </c>
      <c r="F1005" s="298"/>
      <c r="G1005" s="299"/>
      <c r="H1005" s="299">
        <f t="shared" si="154"/>
        <v>0</v>
      </c>
      <c r="I1005" s="298">
        <f t="shared" si="155"/>
        <v>0</v>
      </c>
      <c r="J1005" s="298"/>
      <c r="K1005" s="275"/>
      <c r="L1005" s="275"/>
      <c r="M1005" s="275"/>
      <c r="N1005" s="275"/>
      <c r="O1005" s="275"/>
      <c r="P1005" s="275"/>
      <c r="Q1005" s="275"/>
      <c r="R1005" s="275"/>
      <c r="S1005" s="275"/>
      <c r="T1005" s="275"/>
      <c r="U1005" s="275"/>
      <c r="V1005" s="275"/>
      <c r="W1005" s="275"/>
      <c r="X1005" s="275"/>
      <c r="Y1005" s="275"/>
      <c r="Z1005" s="275"/>
    </row>
    <row r="1006" spans="1:26" ht="18" customHeight="1" outlineLevel="1">
      <c r="A1006" s="340"/>
      <c r="B1006" s="294" t="s">
        <v>1735</v>
      </c>
      <c r="C1006" s="295"/>
      <c r="D1006" s="341">
        <v>1</v>
      </c>
      <c r="E1006" s="297" t="s">
        <v>929</v>
      </c>
      <c r="F1006" s="298"/>
      <c r="G1006" s="299"/>
      <c r="H1006" s="299">
        <f t="shared" si="154"/>
        <v>0</v>
      </c>
      <c r="I1006" s="298">
        <f t="shared" si="155"/>
        <v>0</v>
      </c>
      <c r="J1006" s="298"/>
      <c r="K1006" s="275"/>
      <c r="L1006" s="275"/>
      <c r="M1006" s="275"/>
      <c r="N1006" s="275"/>
      <c r="O1006" s="275"/>
      <c r="P1006" s="275"/>
      <c r="Q1006" s="275"/>
      <c r="R1006" s="275"/>
      <c r="S1006" s="275"/>
      <c r="T1006" s="275"/>
      <c r="U1006" s="275"/>
      <c r="V1006" s="275"/>
      <c r="W1006" s="275"/>
      <c r="X1006" s="275"/>
      <c r="Y1006" s="275"/>
      <c r="Z1006" s="275"/>
    </row>
    <row r="1007" spans="1:26" ht="18" customHeight="1" outlineLevel="1">
      <c r="A1007" s="340"/>
      <c r="B1007" s="294" t="s">
        <v>1736</v>
      </c>
      <c r="C1007" s="295"/>
      <c r="D1007" s="341">
        <v>1</v>
      </c>
      <c r="E1007" s="297" t="s">
        <v>929</v>
      </c>
      <c r="F1007" s="298"/>
      <c r="G1007" s="299"/>
      <c r="H1007" s="299">
        <f t="shared" si="154"/>
        <v>0</v>
      </c>
      <c r="I1007" s="298">
        <f t="shared" si="155"/>
        <v>0</v>
      </c>
      <c r="J1007" s="298"/>
      <c r="K1007" s="275"/>
      <c r="L1007" s="275"/>
      <c r="M1007" s="275"/>
      <c r="N1007" s="275"/>
      <c r="O1007" s="275"/>
      <c r="P1007" s="275"/>
      <c r="Q1007" s="275"/>
      <c r="R1007" s="275"/>
      <c r="S1007" s="275"/>
      <c r="T1007" s="275"/>
      <c r="U1007" s="275"/>
      <c r="V1007" s="275"/>
      <c r="W1007" s="275"/>
      <c r="X1007" s="275"/>
      <c r="Y1007" s="275"/>
      <c r="Z1007" s="275"/>
    </row>
    <row r="1008" spans="1:26" ht="18" customHeight="1" outlineLevel="1">
      <c r="A1008" s="340"/>
      <c r="B1008" s="294" t="s">
        <v>1737</v>
      </c>
      <c r="C1008" s="295"/>
      <c r="D1008" s="341">
        <v>1</v>
      </c>
      <c r="E1008" s="297" t="s">
        <v>929</v>
      </c>
      <c r="F1008" s="298"/>
      <c r="G1008" s="299"/>
      <c r="H1008" s="299">
        <f t="shared" si="154"/>
        <v>0</v>
      </c>
      <c r="I1008" s="298">
        <f t="shared" si="155"/>
        <v>0</v>
      </c>
      <c r="J1008" s="298"/>
      <c r="K1008" s="275"/>
      <c r="L1008" s="275"/>
      <c r="M1008" s="275"/>
      <c r="N1008" s="275"/>
      <c r="O1008" s="275"/>
      <c r="P1008" s="275"/>
      <c r="Q1008" s="275"/>
      <c r="R1008" s="275"/>
      <c r="S1008" s="275"/>
      <c r="T1008" s="275"/>
      <c r="U1008" s="275"/>
      <c r="V1008" s="275"/>
      <c r="W1008" s="275"/>
      <c r="X1008" s="275"/>
      <c r="Y1008" s="275"/>
      <c r="Z1008" s="275"/>
    </row>
    <row r="1009" spans="1:26" ht="18" customHeight="1" outlineLevel="1">
      <c r="A1009" s="340"/>
      <c r="B1009" s="294" t="s">
        <v>1738</v>
      </c>
      <c r="C1009" s="295"/>
      <c r="D1009" s="341">
        <v>1</v>
      </c>
      <c r="E1009" s="297" t="s">
        <v>929</v>
      </c>
      <c r="F1009" s="298"/>
      <c r="G1009" s="299"/>
      <c r="H1009" s="299">
        <f t="shared" si="154"/>
        <v>0</v>
      </c>
      <c r="I1009" s="298">
        <f t="shared" si="155"/>
        <v>0</v>
      </c>
      <c r="J1009" s="298"/>
      <c r="K1009" s="275"/>
      <c r="L1009" s="275"/>
      <c r="M1009" s="275"/>
      <c r="N1009" s="275"/>
      <c r="O1009" s="275"/>
      <c r="P1009" s="275"/>
      <c r="Q1009" s="275"/>
      <c r="R1009" s="275"/>
      <c r="S1009" s="275"/>
      <c r="T1009" s="275"/>
      <c r="U1009" s="275"/>
      <c r="V1009" s="275"/>
      <c r="W1009" s="275"/>
      <c r="X1009" s="275"/>
      <c r="Y1009" s="275"/>
      <c r="Z1009" s="275"/>
    </row>
    <row r="1010" spans="1:26" ht="18" customHeight="1" outlineLevel="1">
      <c r="A1010" s="340"/>
      <c r="B1010" s="294" t="s">
        <v>1739</v>
      </c>
      <c r="C1010" s="295"/>
      <c r="D1010" s="341">
        <v>1</v>
      </c>
      <c r="E1010" s="297" t="s">
        <v>929</v>
      </c>
      <c r="F1010" s="298"/>
      <c r="G1010" s="299"/>
      <c r="H1010" s="299">
        <f t="shared" si="154"/>
        <v>0</v>
      </c>
      <c r="I1010" s="298">
        <f t="shared" si="155"/>
        <v>0</v>
      </c>
      <c r="J1010" s="298"/>
      <c r="K1010" s="275"/>
      <c r="L1010" s="275"/>
      <c r="M1010" s="275"/>
      <c r="N1010" s="275"/>
      <c r="O1010" s="275"/>
      <c r="P1010" s="275"/>
      <c r="Q1010" s="275"/>
      <c r="R1010" s="275"/>
      <c r="S1010" s="275"/>
      <c r="T1010" s="275"/>
      <c r="U1010" s="275"/>
      <c r="V1010" s="275"/>
      <c r="W1010" s="275"/>
      <c r="X1010" s="275"/>
      <c r="Y1010" s="275"/>
      <c r="Z1010" s="275"/>
    </row>
    <row r="1011" spans="1:26" ht="18" customHeight="1" outlineLevel="1">
      <c r="A1011" s="340"/>
      <c r="B1011" s="294" t="s">
        <v>1740</v>
      </c>
      <c r="C1011" s="295"/>
      <c r="D1011" s="341">
        <v>1</v>
      </c>
      <c r="E1011" s="297" t="s">
        <v>929</v>
      </c>
      <c r="F1011" s="298"/>
      <c r="G1011" s="299"/>
      <c r="H1011" s="299">
        <f t="shared" si="154"/>
        <v>0</v>
      </c>
      <c r="I1011" s="298">
        <f t="shared" si="155"/>
        <v>0</v>
      </c>
      <c r="J1011" s="298"/>
      <c r="K1011" s="275"/>
      <c r="L1011" s="275"/>
      <c r="M1011" s="275"/>
      <c r="N1011" s="275"/>
      <c r="O1011" s="275"/>
      <c r="P1011" s="275"/>
      <c r="Q1011" s="275"/>
      <c r="R1011" s="275"/>
      <c r="S1011" s="275"/>
      <c r="T1011" s="275"/>
      <c r="U1011" s="275"/>
      <c r="V1011" s="275"/>
      <c r="W1011" s="275"/>
      <c r="X1011" s="275"/>
      <c r="Y1011" s="275"/>
      <c r="Z1011" s="275"/>
    </row>
    <row r="1012" spans="1:26" ht="18" customHeight="1" outlineLevel="1">
      <c r="A1012" s="340"/>
      <c r="B1012" s="294" t="s">
        <v>1741</v>
      </c>
      <c r="C1012" s="295"/>
      <c r="D1012" s="341">
        <v>1</v>
      </c>
      <c r="E1012" s="297" t="s">
        <v>929</v>
      </c>
      <c r="F1012" s="298"/>
      <c r="G1012" s="299"/>
      <c r="H1012" s="299">
        <f t="shared" si="154"/>
        <v>0</v>
      </c>
      <c r="I1012" s="298">
        <f t="shared" si="155"/>
        <v>0</v>
      </c>
      <c r="J1012" s="298"/>
      <c r="K1012" s="275"/>
      <c r="L1012" s="275"/>
      <c r="M1012" s="275"/>
      <c r="N1012" s="275"/>
      <c r="O1012" s="275"/>
      <c r="P1012" s="275"/>
      <c r="Q1012" s="275"/>
      <c r="R1012" s="275"/>
      <c r="S1012" s="275"/>
      <c r="T1012" s="275"/>
      <c r="U1012" s="275"/>
      <c r="V1012" s="275"/>
      <c r="W1012" s="275"/>
      <c r="X1012" s="275"/>
      <c r="Y1012" s="275"/>
      <c r="Z1012" s="275"/>
    </row>
    <row r="1013" spans="1:26" ht="18" customHeight="1" outlineLevel="1">
      <c r="A1013" s="340"/>
      <c r="B1013" s="294" t="s">
        <v>1742</v>
      </c>
      <c r="C1013" s="295"/>
      <c r="D1013" s="341">
        <v>1</v>
      </c>
      <c r="E1013" s="297" t="s">
        <v>929</v>
      </c>
      <c r="F1013" s="298"/>
      <c r="G1013" s="299"/>
      <c r="H1013" s="299">
        <f t="shared" si="154"/>
        <v>0</v>
      </c>
      <c r="I1013" s="298">
        <f t="shared" si="155"/>
        <v>0</v>
      </c>
      <c r="J1013" s="298"/>
      <c r="K1013" s="275"/>
      <c r="L1013" s="275"/>
      <c r="M1013" s="275"/>
      <c r="N1013" s="275"/>
      <c r="O1013" s="275"/>
      <c r="P1013" s="275"/>
      <c r="Q1013" s="275"/>
      <c r="R1013" s="275"/>
      <c r="S1013" s="275"/>
      <c r="T1013" s="275"/>
      <c r="U1013" s="275"/>
      <c r="V1013" s="275"/>
      <c r="W1013" s="275"/>
      <c r="X1013" s="275"/>
      <c r="Y1013" s="275"/>
      <c r="Z1013" s="275"/>
    </row>
    <row r="1014" spans="1:26" ht="18" customHeight="1" outlineLevel="1">
      <c r="A1014" s="340"/>
      <c r="B1014" s="294" t="s">
        <v>1743</v>
      </c>
      <c r="C1014" s="295"/>
      <c r="D1014" s="341">
        <v>1</v>
      </c>
      <c r="E1014" s="297" t="s">
        <v>929</v>
      </c>
      <c r="F1014" s="298"/>
      <c r="G1014" s="299"/>
      <c r="H1014" s="299">
        <f t="shared" si="154"/>
        <v>0</v>
      </c>
      <c r="I1014" s="298">
        <f t="shared" si="155"/>
        <v>0</v>
      </c>
      <c r="J1014" s="298"/>
      <c r="K1014" s="275"/>
      <c r="L1014" s="275"/>
      <c r="M1014" s="275"/>
      <c r="N1014" s="275"/>
      <c r="O1014" s="275"/>
      <c r="P1014" s="275"/>
      <c r="Q1014" s="275"/>
      <c r="R1014" s="275"/>
      <c r="S1014" s="275"/>
      <c r="T1014" s="275"/>
      <c r="U1014" s="275"/>
      <c r="V1014" s="275"/>
      <c r="W1014" s="275"/>
      <c r="X1014" s="275"/>
      <c r="Y1014" s="275"/>
      <c r="Z1014" s="275"/>
    </row>
    <row r="1015" spans="1:26" ht="18" customHeight="1" outlineLevel="1">
      <c r="A1015" s="340"/>
      <c r="B1015" s="294" t="s">
        <v>1744</v>
      </c>
      <c r="C1015" s="295"/>
      <c r="D1015" s="341">
        <v>1</v>
      </c>
      <c r="E1015" s="297" t="s">
        <v>929</v>
      </c>
      <c r="F1015" s="298"/>
      <c r="G1015" s="299"/>
      <c r="H1015" s="299">
        <f t="shared" si="154"/>
        <v>0</v>
      </c>
      <c r="I1015" s="298">
        <f t="shared" si="155"/>
        <v>0</v>
      </c>
      <c r="J1015" s="298"/>
      <c r="K1015" s="275"/>
      <c r="L1015" s="275"/>
      <c r="M1015" s="275"/>
      <c r="N1015" s="275"/>
      <c r="O1015" s="275"/>
      <c r="P1015" s="275"/>
      <c r="Q1015" s="275"/>
      <c r="R1015" s="275"/>
      <c r="S1015" s="275"/>
      <c r="T1015" s="275"/>
      <c r="U1015" s="275"/>
      <c r="V1015" s="275"/>
      <c r="W1015" s="275"/>
      <c r="X1015" s="275"/>
      <c r="Y1015" s="275"/>
      <c r="Z1015" s="275"/>
    </row>
    <row r="1016" spans="1:26" ht="18" customHeight="1" outlineLevel="1">
      <c r="A1016" s="340"/>
      <c r="B1016" s="294" t="s">
        <v>1745</v>
      </c>
      <c r="C1016" s="295"/>
      <c r="D1016" s="341">
        <v>1</v>
      </c>
      <c r="E1016" s="297" t="s">
        <v>929</v>
      </c>
      <c r="F1016" s="298"/>
      <c r="G1016" s="299"/>
      <c r="H1016" s="299">
        <f t="shared" si="154"/>
        <v>0</v>
      </c>
      <c r="I1016" s="298">
        <f t="shared" si="155"/>
        <v>0</v>
      </c>
      <c r="J1016" s="298"/>
      <c r="K1016" s="275"/>
      <c r="L1016" s="275"/>
      <c r="M1016" s="275"/>
      <c r="N1016" s="275"/>
      <c r="O1016" s="275"/>
      <c r="P1016" s="275"/>
      <c r="Q1016" s="275"/>
      <c r="R1016" s="275"/>
      <c r="S1016" s="275"/>
      <c r="T1016" s="275"/>
      <c r="U1016" s="275"/>
      <c r="V1016" s="275"/>
      <c r="W1016" s="275"/>
      <c r="X1016" s="275"/>
      <c r="Y1016" s="275"/>
      <c r="Z1016" s="275"/>
    </row>
    <row r="1017" spans="1:26" ht="18" customHeight="1" outlineLevel="1">
      <c r="A1017" s="340"/>
      <c r="B1017" s="294" t="s">
        <v>1746</v>
      </c>
      <c r="C1017" s="295"/>
      <c r="D1017" s="341">
        <v>1</v>
      </c>
      <c r="E1017" s="297" t="s">
        <v>929</v>
      </c>
      <c r="F1017" s="298"/>
      <c r="G1017" s="299"/>
      <c r="H1017" s="299">
        <f t="shared" si="154"/>
        <v>0</v>
      </c>
      <c r="I1017" s="298">
        <f t="shared" si="155"/>
        <v>0</v>
      </c>
      <c r="J1017" s="298"/>
      <c r="K1017" s="275"/>
      <c r="L1017" s="275"/>
      <c r="M1017" s="275"/>
      <c r="N1017" s="275"/>
      <c r="O1017" s="275"/>
      <c r="P1017" s="275"/>
      <c r="Q1017" s="275"/>
      <c r="R1017" s="275"/>
      <c r="S1017" s="275"/>
      <c r="T1017" s="275"/>
      <c r="U1017" s="275"/>
      <c r="V1017" s="275"/>
      <c r="W1017" s="275"/>
      <c r="X1017" s="275"/>
      <c r="Y1017" s="275"/>
      <c r="Z1017" s="275"/>
    </row>
    <row r="1018" spans="1:26" ht="18" customHeight="1" outlineLevel="1">
      <c r="A1018" s="340"/>
      <c r="B1018" s="294" t="s">
        <v>1747</v>
      </c>
      <c r="C1018" s="295"/>
      <c r="D1018" s="341">
        <v>1</v>
      </c>
      <c r="E1018" s="297" t="s">
        <v>929</v>
      </c>
      <c r="F1018" s="298"/>
      <c r="G1018" s="299"/>
      <c r="H1018" s="299">
        <f t="shared" si="154"/>
        <v>0</v>
      </c>
      <c r="I1018" s="298">
        <f t="shared" si="155"/>
        <v>0</v>
      </c>
      <c r="J1018" s="298"/>
      <c r="K1018" s="275"/>
      <c r="L1018" s="275"/>
      <c r="M1018" s="275"/>
      <c r="N1018" s="275"/>
      <c r="O1018" s="275"/>
      <c r="P1018" s="275"/>
      <c r="Q1018" s="275"/>
      <c r="R1018" s="275"/>
      <c r="S1018" s="275"/>
      <c r="T1018" s="275"/>
      <c r="U1018" s="275"/>
      <c r="V1018" s="275"/>
      <c r="W1018" s="275"/>
      <c r="X1018" s="275"/>
      <c r="Y1018" s="275"/>
      <c r="Z1018" s="275"/>
    </row>
    <row r="1019" spans="1:26" ht="18" customHeight="1" outlineLevel="1">
      <c r="A1019" s="340"/>
      <c r="B1019" s="294" t="s">
        <v>1748</v>
      </c>
      <c r="C1019" s="295"/>
      <c r="D1019" s="341">
        <v>1</v>
      </c>
      <c r="E1019" s="297" t="s">
        <v>929</v>
      </c>
      <c r="F1019" s="298"/>
      <c r="G1019" s="299"/>
      <c r="H1019" s="299">
        <f t="shared" si="154"/>
        <v>0</v>
      </c>
      <c r="I1019" s="298">
        <f t="shared" si="155"/>
        <v>0</v>
      </c>
      <c r="J1019" s="298"/>
      <c r="K1019" s="275"/>
      <c r="L1019" s="275"/>
      <c r="M1019" s="275"/>
      <c r="N1019" s="275"/>
      <c r="O1019" s="275"/>
      <c r="P1019" s="275"/>
      <c r="Q1019" s="275"/>
      <c r="R1019" s="275"/>
      <c r="S1019" s="275"/>
      <c r="T1019" s="275"/>
      <c r="U1019" s="275"/>
      <c r="V1019" s="275"/>
      <c r="W1019" s="275"/>
      <c r="X1019" s="275"/>
      <c r="Y1019" s="275"/>
      <c r="Z1019" s="275"/>
    </row>
    <row r="1020" spans="1:26" ht="18" customHeight="1" outlineLevel="1">
      <c r="A1020" s="340"/>
      <c r="B1020" s="294" t="s">
        <v>1749</v>
      </c>
      <c r="C1020" s="295"/>
      <c r="D1020" s="341">
        <v>1</v>
      </c>
      <c r="E1020" s="297" t="s">
        <v>929</v>
      </c>
      <c r="F1020" s="298"/>
      <c r="G1020" s="299"/>
      <c r="H1020" s="299">
        <f t="shared" si="154"/>
        <v>0</v>
      </c>
      <c r="I1020" s="298">
        <f t="shared" si="155"/>
        <v>0</v>
      </c>
      <c r="J1020" s="298"/>
      <c r="K1020" s="275"/>
      <c r="L1020" s="275"/>
      <c r="M1020" s="275"/>
      <c r="N1020" s="275"/>
      <c r="O1020" s="275"/>
      <c r="P1020" s="275"/>
      <c r="Q1020" s="275"/>
      <c r="R1020" s="275"/>
      <c r="S1020" s="275"/>
      <c r="T1020" s="275"/>
      <c r="U1020" s="275"/>
      <c r="V1020" s="275"/>
      <c r="W1020" s="275"/>
      <c r="X1020" s="275"/>
      <c r="Y1020" s="275"/>
      <c r="Z1020" s="275"/>
    </row>
    <row r="1021" spans="1:26" ht="18" customHeight="1" outlineLevel="1">
      <c r="A1021" s="340"/>
      <c r="B1021" s="294" t="s">
        <v>1750</v>
      </c>
      <c r="C1021" s="295"/>
      <c r="D1021" s="341">
        <v>1</v>
      </c>
      <c r="E1021" s="297" t="s">
        <v>929</v>
      </c>
      <c r="F1021" s="298"/>
      <c r="G1021" s="299"/>
      <c r="H1021" s="299">
        <f t="shared" si="154"/>
        <v>0</v>
      </c>
      <c r="I1021" s="298">
        <f t="shared" si="155"/>
        <v>0</v>
      </c>
      <c r="J1021" s="298"/>
      <c r="K1021" s="275"/>
      <c r="L1021" s="275"/>
      <c r="M1021" s="275"/>
      <c r="N1021" s="275"/>
      <c r="O1021" s="275"/>
      <c r="P1021" s="275"/>
      <c r="Q1021" s="275"/>
      <c r="R1021" s="275"/>
      <c r="S1021" s="275"/>
      <c r="T1021" s="275"/>
      <c r="U1021" s="275"/>
      <c r="V1021" s="275"/>
      <c r="W1021" s="275"/>
      <c r="X1021" s="275"/>
      <c r="Y1021" s="275"/>
      <c r="Z1021" s="275"/>
    </row>
    <row r="1022" spans="1:26" ht="18" customHeight="1" outlineLevel="1">
      <c r="A1022" s="340"/>
      <c r="B1022" s="294" t="s">
        <v>1751</v>
      </c>
      <c r="C1022" s="295"/>
      <c r="D1022" s="341">
        <v>1</v>
      </c>
      <c r="E1022" s="297" t="s">
        <v>929</v>
      </c>
      <c r="F1022" s="298"/>
      <c r="G1022" s="299"/>
      <c r="H1022" s="299">
        <f t="shared" si="154"/>
        <v>0</v>
      </c>
      <c r="I1022" s="298">
        <f t="shared" si="155"/>
        <v>0</v>
      </c>
      <c r="J1022" s="298"/>
      <c r="K1022" s="275"/>
      <c r="L1022" s="275"/>
      <c r="M1022" s="275"/>
      <c r="N1022" s="275"/>
      <c r="O1022" s="275"/>
      <c r="P1022" s="275"/>
      <c r="Q1022" s="275"/>
      <c r="R1022" s="275"/>
      <c r="S1022" s="275"/>
      <c r="T1022" s="275"/>
      <c r="U1022" s="275"/>
      <c r="V1022" s="275"/>
      <c r="W1022" s="275"/>
      <c r="X1022" s="275"/>
      <c r="Y1022" s="275"/>
      <c r="Z1022" s="275"/>
    </row>
    <row r="1023" spans="1:26" ht="18" customHeight="1" outlineLevel="1">
      <c r="A1023" s="340"/>
      <c r="B1023" s="294" t="s">
        <v>1752</v>
      </c>
      <c r="C1023" s="295"/>
      <c r="D1023" s="341">
        <v>1</v>
      </c>
      <c r="E1023" s="297" t="s">
        <v>929</v>
      </c>
      <c r="F1023" s="298"/>
      <c r="G1023" s="299"/>
      <c r="H1023" s="299">
        <f t="shared" si="154"/>
        <v>0</v>
      </c>
      <c r="I1023" s="298">
        <f t="shared" si="155"/>
        <v>0</v>
      </c>
      <c r="J1023" s="298"/>
      <c r="K1023" s="275"/>
      <c r="L1023" s="275"/>
      <c r="M1023" s="275"/>
      <c r="N1023" s="275"/>
      <c r="O1023" s="275"/>
      <c r="P1023" s="275"/>
      <c r="Q1023" s="275"/>
      <c r="R1023" s="275"/>
      <c r="S1023" s="275"/>
      <c r="T1023" s="275"/>
      <c r="U1023" s="275"/>
      <c r="V1023" s="275"/>
      <c r="W1023" s="275"/>
      <c r="X1023" s="275"/>
      <c r="Y1023" s="275"/>
      <c r="Z1023" s="275"/>
    </row>
    <row r="1024" spans="1:26" ht="18" customHeight="1" outlineLevel="1">
      <c r="A1024" s="333"/>
      <c r="B1024" s="310" t="s">
        <v>1753</v>
      </c>
      <c r="C1024" s="342"/>
      <c r="D1024" s="343"/>
      <c r="E1024" s="344"/>
      <c r="F1024" s="316"/>
      <c r="G1024" s="299"/>
      <c r="H1024" s="317"/>
      <c r="I1024" s="316"/>
      <c r="J1024" s="316"/>
      <c r="K1024" s="275"/>
      <c r="L1024" s="275"/>
      <c r="M1024" s="275"/>
      <c r="N1024" s="275"/>
      <c r="O1024" s="275"/>
      <c r="P1024" s="275"/>
      <c r="Q1024" s="275"/>
      <c r="R1024" s="275"/>
      <c r="S1024" s="275"/>
      <c r="T1024" s="275"/>
      <c r="U1024" s="275"/>
      <c r="V1024" s="275"/>
      <c r="W1024" s="275"/>
      <c r="X1024" s="275"/>
      <c r="Y1024" s="275"/>
      <c r="Z1024" s="275"/>
    </row>
    <row r="1025" spans="1:26" ht="18" customHeight="1" outlineLevel="1">
      <c r="A1025" s="340"/>
      <c r="B1025" s="294" t="s">
        <v>1754</v>
      </c>
      <c r="C1025" s="295"/>
      <c r="D1025" s="341">
        <v>1</v>
      </c>
      <c r="E1025" s="297" t="s">
        <v>929</v>
      </c>
      <c r="F1025" s="298"/>
      <c r="G1025" s="299"/>
      <c r="H1025" s="299">
        <f t="shared" ref="H1025:H1044" si="156">F1025+G1025</f>
        <v>0</v>
      </c>
      <c r="I1025" s="298">
        <f t="shared" ref="I1025:I1044" si="157">H1025*D1025</f>
        <v>0</v>
      </c>
      <c r="J1025" s="298"/>
      <c r="K1025" s="275"/>
      <c r="L1025" s="275"/>
      <c r="M1025" s="275"/>
      <c r="N1025" s="275"/>
      <c r="O1025" s="275"/>
      <c r="P1025" s="275"/>
      <c r="Q1025" s="275"/>
      <c r="R1025" s="275"/>
      <c r="S1025" s="275"/>
      <c r="T1025" s="275"/>
      <c r="U1025" s="275"/>
      <c r="V1025" s="275"/>
      <c r="W1025" s="275"/>
      <c r="X1025" s="275"/>
      <c r="Y1025" s="275"/>
      <c r="Z1025" s="275"/>
    </row>
    <row r="1026" spans="1:26" ht="18" customHeight="1" outlineLevel="1">
      <c r="A1026" s="340"/>
      <c r="B1026" s="294" t="s">
        <v>1755</v>
      </c>
      <c r="C1026" s="295"/>
      <c r="D1026" s="341">
        <v>1</v>
      </c>
      <c r="E1026" s="297" t="s">
        <v>929</v>
      </c>
      <c r="F1026" s="298"/>
      <c r="G1026" s="299"/>
      <c r="H1026" s="299">
        <f t="shared" si="156"/>
        <v>0</v>
      </c>
      <c r="I1026" s="298">
        <f t="shared" si="157"/>
        <v>0</v>
      </c>
      <c r="J1026" s="298"/>
      <c r="K1026" s="275"/>
      <c r="L1026" s="275"/>
      <c r="M1026" s="275"/>
      <c r="N1026" s="275"/>
      <c r="O1026" s="275"/>
      <c r="P1026" s="275"/>
      <c r="Q1026" s="275"/>
      <c r="R1026" s="275"/>
      <c r="S1026" s="275"/>
      <c r="T1026" s="275"/>
      <c r="U1026" s="275"/>
      <c r="V1026" s="275"/>
      <c r="W1026" s="275"/>
      <c r="X1026" s="275"/>
      <c r="Y1026" s="275"/>
      <c r="Z1026" s="275"/>
    </row>
    <row r="1027" spans="1:26" ht="18" customHeight="1" outlineLevel="1">
      <c r="A1027" s="340"/>
      <c r="B1027" s="294" t="s">
        <v>1756</v>
      </c>
      <c r="C1027" s="295"/>
      <c r="D1027" s="341">
        <v>1</v>
      </c>
      <c r="E1027" s="297" t="s">
        <v>929</v>
      </c>
      <c r="F1027" s="298"/>
      <c r="G1027" s="299"/>
      <c r="H1027" s="299">
        <f t="shared" si="156"/>
        <v>0</v>
      </c>
      <c r="I1027" s="298">
        <f t="shared" si="157"/>
        <v>0</v>
      </c>
      <c r="J1027" s="298"/>
      <c r="K1027" s="275"/>
      <c r="L1027" s="275"/>
      <c r="M1027" s="275"/>
      <c r="N1027" s="275"/>
      <c r="O1027" s="275"/>
      <c r="P1027" s="275"/>
      <c r="Q1027" s="275"/>
      <c r="R1027" s="275"/>
      <c r="S1027" s="275"/>
      <c r="T1027" s="275"/>
      <c r="U1027" s="275"/>
      <c r="V1027" s="275"/>
      <c r="W1027" s="275"/>
      <c r="X1027" s="275"/>
      <c r="Y1027" s="275"/>
      <c r="Z1027" s="275"/>
    </row>
    <row r="1028" spans="1:26" ht="18" customHeight="1" outlineLevel="1">
      <c r="A1028" s="340"/>
      <c r="B1028" s="294" t="s">
        <v>1757</v>
      </c>
      <c r="C1028" s="295"/>
      <c r="D1028" s="341">
        <v>1</v>
      </c>
      <c r="E1028" s="297" t="s">
        <v>929</v>
      </c>
      <c r="F1028" s="298"/>
      <c r="G1028" s="299"/>
      <c r="H1028" s="299">
        <f t="shared" si="156"/>
        <v>0</v>
      </c>
      <c r="I1028" s="298">
        <f t="shared" si="157"/>
        <v>0</v>
      </c>
      <c r="J1028" s="298"/>
      <c r="K1028" s="275"/>
      <c r="L1028" s="275"/>
      <c r="M1028" s="275"/>
      <c r="N1028" s="275"/>
      <c r="O1028" s="275"/>
      <c r="P1028" s="275"/>
      <c r="Q1028" s="275"/>
      <c r="R1028" s="275"/>
      <c r="S1028" s="275"/>
      <c r="T1028" s="275"/>
      <c r="U1028" s="275"/>
      <c r="V1028" s="275"/>
      <c r="W1028" s="275"/>
      <c r="X1028" s="275"/>
      <c r="Y1028" s="275"/>
      <c r="Z1028" s="275"/>
    </row>
    <row r="1029" spans="1:26" ht="18" customHeight="1" outlineLevel="1">
      <c r="A1029" s="340"/>
      <c r="B1029" s="294" t="s">
        <v>1758</v>
      </c>
      <c r="C1029" s="295"/>
      <c r="D1029" s="341">
        <v>1</v>
      </c>
      <c r="E1029" s="297" t="s">
        <v>929</v>
      </c>
      <c r="F1029" s="298"/>
      <c r="G1029" s="299"/>
      <c r="H1029" s="299">
        <f t="shared" si="156"/>
        <v>0</v>
      </c>
      <c r="I1029" s="298">
        <f t="shared" si="157"/>
        <v>0</v>
      </c>
      <c r="J1029" s="298"/>
      <c r="K1029" s="275"/>
      <c r="L1029" s="275"/>
      <c r="M1029" s="275"/>
      <c r="N1029" s="275"/>
      <c r="O1029" s="275"/>
      <c r="P1029" s="275"/>
      <c r="Q1029" s="275"/>
      <c r="R1029" s="275"/>
      <c r="S1029" s="275"/>
      <c r="T1029" s="275"/>
      <c r="U1029" s="275"/>
      <c r="V1029" s="275"/>
      <c r="W1029" s="275"/>
      <c r="X1029" s="275"/>
      <c r="Y1029" s="275"/>
      <c r="Z1029" s="275"/>
    </row>
    <row r="1030" spans="1:26" ht="18" customHeight="1" outlineLevel="1">
      <c r="A1030" s="340"/>
      <c r="B1030" s="294" t="s">
        <v>1759</v>
      </c>
      <c r="C1030" s="295"/>
      <c r="D1030" s="341">
        <v>1</v>
      </c>
      <c r="E1030" s="297" t="s">
        <v>929</v>
      </c>
      <c r="F1030" s="298"/>
      <c r="G1030" s="299"/>
      <c r="H1030" s="299">
        <f t="shared" si="156"/>
        <v>0</v>
      </c>
      <c r="I1030" s="298">
        <f t="shared" si="157"/>
        <v>0</v>
      </c>
      <c r="J1030" s="298"/>
      <c r="K1030" s="275"/>
      <c r="L1030" s="275"/>
      <c r="M1030" s="275"/>
      <c r="N1030" s="275"/>
      <c r="O1030" s="275"/>
      <c r="P1030" s="275"/>
      <c r="Q1030" s="275"/>
      <c r="R1030" s="275"/>
      <c r="S1030" s="275"/>
      <c r="T1030" s="275"/>
      <c r="U1030" s="275"/>
      <c r="V1030" s="275"/>
      <c r="W1030" s="275"/>
      <c r="X1030" s="275"/>
      <c r="Y1030" s="275"/>
      <c r="Z1030" s="275"/>
    </row>
    <row r="1031" spans="1:26" ht="18" customHeight="1" outlineLevel="1">
      <c r="A1031" s="340"/>
      <c r="B1031" s="294" t="s">
        <v>1760</v>
      </c>
      <c r="C1031" s="295"/>
      <c r="D1031" s="341">
        <v>1</v>
      </c>
      <c r="E1031" s="297" t="s">
        <v>929</v>
      </c>
      <c r="F1031" s="298"/>
      <c r="G1031" s="299"/>
      <c r="H1031" s="299">
        <f t="shared" si="156"/>
        <v>0</v>
      </c>
      <c r="I1031" s="298">
        <f t="shared" si="157"/>
        <v>0</v>
      </c>
      <c r="J1031" s="298"/>
      <c r="K1031" s="275"/>
      <c r="L1031" s="275"/>
      <c r="M1031" s="275"/>
      <c r="N1031" s="275"/>
      <c r="O1031" s="275"/>
      <c r="P1031" s="275"/>
      <c r="Q1031" s="275"/>
      <c r="R1031" s="275"/>
      <c r="S1031" s="275"/>
      <c r="T1031" s="275"/>
      <c r="U1031" s="275"/>
      <c r="V1031" s="275"/>
      <c r="W1031" s="275"/>
      <c r="X1031" s="275"/>
      <c r="Y1031" s="275"/>
      <c r="Z1031" s="275"/>
    </row>
    <row r="1032" spans="1:26" ht="18" customHeight="1" outlineLevel="1">
      <c r="A1032" s="340"/>
      <c r="B1032" s="294" t="s">
        <v>1761</v>
      </c>
      <c r="C1032" s="295"/>
      <c r="D1032" s="341">
        <v>1</v>
      </c>
      <c r="E1032" s="297" t="s">
        <v>929</v>
      </c>
      <c r="F1032" s="298"/>
      <c r="G1032" s="299"/>
      <c r="H1032" s="299">
        <f t="shared" si="156"/>
        <v>0</v>
      </c>
      <c r="I1032" s="298">
        <f t="shared" si="157"/>
        <v>0</v>
      </c>
      <c r="J1032" s="298"/>
      <c r="K1032" s="275"/>
      <c r="L1032" s="275"/>
      <c r="M1032" s="275"/>
      <c r="N1032" s="275"/>
      <c r="O1032" s="275"/>
      <c r="P1032" s="275"/>
      <c r="Q1032" s="275"/>
      <c r="R1032" s="275"/>
      <c r="S1032" s="275"/>
      <c r="T1032" s="275"/>
      <c r="U1032" s="275"/>
      <c r="V1032" s="275"/>
      <c r="W1032" s="275"/>
      <c r="X1032" s="275"/>
      <c r="Y1032" s="275"/>
      <c r="Z1032" s="275"/>
    </row>
    <row r="1033" spans="1:26" ht="18" customHeight="1" outlineLevel="1">
      <c r="A1033" s="340"/>
      <c r="B1033" s="294" t="s">
        <v>1762</v>
      </c>
      <c r="C1033" s="295"/>
      <c r="D1033" s="341">
        <v>1</v>
      </c>
      <c r="E1033" s="297" t="s">
        <v>929</v>
      </c>
      <c r="F1033" s="298"/>
      <c r="G1033" s="299"/>
      <c r="H1033" s="299">
        <f t="shared" si="156"/>
        <v>0</v>
      </c>
      <c r="I1033" s="298">
        <f t="shared" si="157"/>
        <v>0</v>
      </c>
      <c r="J1033" s="298"/>
      <c r="K1033" s="275"/>
      <c r="L1033" s="275"/>
      <c r="M1033" s="275"/>
      <c r="N1033" s="275"/>
      <c r="O1033" s="275"/>
      <c r="P1033" s="275"/>
      <c r="Q1033" s="275"/>
      <c r="R1033" s="275"/>
      <c r="S1033" s="275"/>
      <c r="T1033" s="275"/>
      <c r="U1033" s="275"/>
      <c r="V1033" s="275"/>
      <c r="W1033" s="275"/>
      <c r="X1033" s="275"/>
      <c r="Y1033" s="275"/>
      <c r="Z1033" s="275"/>
    </row>
    <row r="1034" spans="1:26" ht="18" customHeight="1" outlineLevel="1">
      <c r="A1034" s="340"/>
      <c r="B1034" s="294" t="s">
        <v>1763</v>
      </c>
      <c r="C1034" s="295"/>
      <c r="D1034" s="341">
        <v>1</v>
      </c>
      <c r="E1034" s="297" t="s">
        <v>929</v>
      </c>
      <c r="F1034" s="298"/>
      <c r="G1034" s="299"/>
      <c r="H1034" s="299">
        <f t="shared" si="156"/>
        <v>0</v>
      </c>
      <c r="I1034" s="298">
        <f t="shared" si="157"/>
        <v>0</v>
      </c>
      <c r="J1034" s="298"/>
      <c r="K1034" s="275"/>
      <c r="L1034" s="275"/>
      <c r="M1034" s="275"/>
      <c r="N1034" s="275"/>
      <c r="O1034" s="275"/>
      <c r="P1034" s="275"/>
      <c r="Q1034" s="275"/>
      <c r="R1034" s="275"/>
      <c r="S1034" s="275"/>
      <c r="T1034" s="275"/>
      <c r="U1034" s="275"/>
      <c r="V1034" s="275"/>
      <c r="W1034" s="275"/>
      <c r="X1034" s="275"/>
      <c r="Y1034" s="275"/>
      <c r="Z1034" s="275"/>
    </row>
    <row r="1035" spans="1:26" ht="18" customHeight="1" outlineLevel="1">
      <c r="A1035" s="340"/>
      <c r="B1035" s="294" t="s">
        <v>1764</v>
      </c>
      <c r="C1035" s="295"/>
      <c r="D1035" s="341">
        <v>1</v>
      </c>
      <c r="E1035" s="297" t="s">
        <v>929</v>
      </c>
      <c r="F1035" s="298"/>
      <c r="G1035" s="299"/>
      <c r="H1035" s="299">
        <f t="shared" si="156"/>
        <v>0</v>
      </c>
      <c r="I1035" s="298">
        <f t="shared" si="157"/>
        <v>0</v>
      </c>
      <c r="J1035" s="298"/>
      <c r="K1035" s="275"/>
      <c r="L1035" s="275"/>
      <c r="M1035" s="275"/>
      <c r="N1035" s="275"/>
      <c r="O1035" s="275"/>
      <c r="P1035" s="275"/>
      <c r="Q1035" s="275"/>
      <c r="R1035" s="275"/>
      <c r="S1035" s="275"/>
      <c r="T1035" s="275"/>
      <c r="U1035" s="275"/>
      <c r="V1035" s="275"/>
      <c r="W1035" s="275"/>
      <c r="X1035" s="275"/>
      <c r="Y1035" s="275"/>
      <c r="Z1035" s="275"/>
    </row>
    <row r="1036" spans="1:26" ht="18" customHeight="1" outlineLevel="1">
      <c r="A1036" s="340"/>
      <c r="B1036" s="294" t="s">
        <v>1765</v>
      </c>
      <c r="C1036" s="295"/>
      <c r="D1036" s="341">
        <v>1</v>
      </c>
      <c r="E1036" s="297" t="s">
        <v>929</v>
      </c>
      <c r="F1036" s="298"/>
      <c r="G1036" s="299"/>
      <c r="H1036" s="299">
        <f t="shared" si="156"/>
        <v>0</v>
      </c>
      <c r="I1036" s="298">
        <f t="shared" si="157"/>
        <v>0</v>
      </c>
      <c r="J1036" s="298"/>
      <c r="K1036" s="275"/>
      <c r="L1036" s="275"/>
      <c r="M1036" s="275"/>
      <c r="N1036" s="275"/>
      <c r="O1036" s="275"/>
      <c r="P1036" s="275"/>
      <c r="Q1036" s="275"/>
      <c r="R1036" s="275"/>
      <c r="S1036" s="275"/>
      <c r="T1036" s="275"/>
      <c r="U1036" s="275"/>
      <c r="V1036" s="275"/>
      <c r="W1036" s="275"/>
      <c r="X1036" s="275"/>
      <c r="Y1036" s="275"/>
      <c r="Z1036" s="275"/>
    </row>
    <row r="1037" spans="1:26" ht="18" customHeight="1" outlineLevel="1">
      <c r="A1037" s="340"/>
      <c r="B1037" s="294" t="s">
        <v>1766</v>
      </c>
      <c r="C1037" s="295"/>
      <c r="D1037" s="341">
        <v>1</v>
      </c>
      <c r="E1037" s="297" t="s">
        <v>929</v>
      </c>
      <c r="F1037" s="298"/>
      <c r="G1037" s="299"/>
      <c r="H1037" s="299">
        <f t="shared" si="156"/>
        <v>0</v>
      </c>
      <c r="I1037" s="298">
        <f t="shared" si="157"/>
        <v>0</v>
      </c>
      <c r="J1037" s="298"/>
      <c r="K1037" s="275"/>
      <c r="L1037" s="275"/>
      <c r="M1037" s="275"/>
      <c r="N1037" s="275"/>
      <c r="O1037" s="275"/>
      <c r="P1037" s="275"/>
      <c r="Q1037" s="275"/>
      <c r="R1037" s="275"/>
      <c r="S1037" s="275"/>
      <c r="T1037" s="275"/>
      <c r="U1037" s="275"/>
      <c r="V1037" s="275"/>
      <c r="W1037" s="275"/>
      <c r="X1037" s="275"/>
      <c r="Y1037" s="275"/>
      <c r="Z1037" s="275"/>
    </row>
    <row r="1038" spans="1:26" ht="18" customHeight="1" outlineLevel="1">
      <c r="A1038" s="340"/>
      <c r="B1038" s="294" t="s">
        <v>1767</v>
      </c>
      <c r="C1038" s="295"/>
      <c r="D1038" s="341">
        <v>1</v>
      </c>
      <c r="E1038" s="297" t="s">
        <v>929</v>
      </c>
      <c r="F1038" s="298"/>
      <c r="G1038" s="299"/>
      <c r="H1038" s="299">
        <f t="shared" si="156"/>
        <v>0</v>
      </c>
      <c r="I1038" s="298">
        <f t="shared" si="157"/>
        <v>0</v>
      </c>
      <c r="J1038" s="298"/>
      <c r="K1038" s="275"/>
      <c r="L1038" s="275"/>
      <c r="M1038" s="275"/>
      <c r="N1038" s="275"/>
      <c r="O1038" s="275"/>
      <c r="P1038" s="275"/>
      <c r="Q1038" s="275"/>
      <c r="R1038" s="275"/>
      <c r="S1038" s="275"/>
      <c r="T1038" s="275"/>
      <c r="U1038" s="275"/>
      <c r="V1038" s="275"/>
      <c r="W1038" s="275"/>
      <c r="X1038" s="275"/>
      <c r="Y1038" s="275"/>
      <c r="Z1038" s="275"/>
    </row>
    <row r="1039" spans="1:26" ht="18" customHeight="1" outlineLevel="1">
      <c r="A1039" s="340"/>
      <c r="B1039" s="294" t="s">
        <v>1768</v>
      </c>
      <c r="C1039" s="295"/>
      <c r="D1039" s="341">
        <v>1</v>
      </c>
      <c r="E1039" s="297" t="s">
        <v>929</v>
      </c>
      <c r="F1039" s="298"/>
      <c r="G1039" s="299"/>
      <c r="H1039" s="299">
        <f t="shared" si="156"/>
        <v>0</v>
      </c>
      <c r="I1039" s="298">
        <f t="shared" si="157"/>
        <v>0</v>
      </c>
      <c r="J1039" s="298"/>
      <c r="K1039" s="275"/>
      <c r="L1039" s="275"/>
      <c r="M1039" s="275"/>
      <c r="N1039" s="275"/>
      <c r="O1039" s="275"/>
      <c r="P1039" s="275"/>
      <c r="Q1039" s="275"/>
      <c r="R1039" s="275"/>
      <c r="S1039" s="275"/>
      <c r="T1039" s="275"/>
      <c r="U1039" s="275"/>
      <c r="V1039" s="275"/>
      <c r="W1039" s="275"/>
      <c r="X1039" s="275"/>
      <c r="Y1039" s="275"/>
      <c r="Z1039" s="275"/>
    </row>
    <row r="1040" spans="1:26" ht="18" customHeight="1" outlineLevel="1">
      <c r="A1040" s="340"/>
      <c r="B1040" s="294" t="s">
        <v>1769</v>
      </c>
      <c r="C1040" s="295"/>
      <c r="D1040" s="341">
        <v>1</v>
      </c>
      <c r="E1040" s="297" t="s">
        <v>929</v>
      </c>
      <c r="F1040" s="298"/>
      <c r="G1040" s="299"/>
      <c r="H1040" s="299">
        <f t="shared" si="156"/>
        <v>0</v>
      </c>
      <c r="I1040" s="298">
        <f t="shared" si="157"/>
        <v>0</v>
      </c>
      <c r="J1040" s="298"/>
      <c r="K1040" s="275"/>
      <c r="L1040" s="275"/>
      <c r="M1040" s="275"/>
      <c r="N1040" s="275"/>
      <c r="O1040" s="275"/>
      <c r="P1040" s="275"/>
      <c r="Q1040" s="275"/>
      <c r="R1040" s="275"/>
      <c r="S1040" s="275"/>
      <c r="T1040" s="275"/>
      <c r="U1040" s="275"/>
      <c r="V1040" s="275"/>
      <c r="W1040" s="275"/>
      <c r="X1040" s="275"/>
      <c r="Y1040" s="275"/>
      <c r="Z1040" s="275"/>
    </row>
    <row r="1041" spans="1:26" ht="18" customHeight="1" outlineLevel="1">
      <c r="A1041" s="340"/>
      <c r="B1041" s="294" t="s">
        <v>1770</v>
      </c>
      <c r="C1041" s="295"/>
      <c r="D1041" s="341">
        <v>1</v>
      </c>
      <c r="E1041" s="297" t="s">
        <v>929</v>
      </c>
      <c r="F1041" s="298"/>
      <c r="G1041" s="299"/>
      <c r="H1041" s="299">
        <f t="shared" si="156"/>
        <v>0</v>
      </c>
      <c r="I1041" s="298">
        <f t="shared" si="157"/>
        <v>0</v>
      </c>
      <c r="J1041" s="298"/>
      <c r="K1041" s="275"/>
      <c r="L1041" s="275"/>
      <c r="M1041" s="275"/>
      <c r="N1041" s="275"/>
      <c r="O1041" s="275"/>
      <c r="P1041" s="275"/>
      <c r="Q1041" s="275"/>
      <c r="R1041" s="275"/>
      <c r="S1041" s="275"/>
      <c r="T1041" s="275"/>
      <c r="U1041" s="275"/>
      <c r="V1041" s="275"/>
      <c r="W1041" s="275"/>
      <c r="X1041" s="275"/>
      <c r="Y1041" s="275"/>
      <c r="Z1041" s="275"/>
    </row>
    <row r="1042" spans="1:26" ht="18" customHeight="1" outlineLevel="1">
      <c r="A1042" s="340"/>
      <c r="B1042" s="294" t="s">
        <v>1771</v>
      </c>
      <c r="C1042" s="295"/>
      <c r="D1042" s="341">
        <v>1</v>
      </c>
      <c r="E1042" s="297" t="s">
        <v>929</v>
      </c>
      <c r="F1042" s="298"/>
      <c r="G1042" s="299"/>
      <c r="H1042" s="299">
        <f t="shared" si="156"/>
        <v>0</v>
      </c>
      <c r="I1042" s="298">
        <f t="shared" si="157"/>
        <v>0</v>
      </c>
      <c r="J1042" s="298"/>
      <c r="K1042" s="275"/>
      <c r="L1042" s="275"/>
      <c r="M1042" s="275"/>
      <c r="N1042" s="275"/>
      <c r="O1042" s="275"/>
      <c r="P1042" s="275"/>
      <c r="Q1042" s="275"/>
      <c r="R1042" s="275"/>
      <c r="S1042" s="275"/>
      <c r="T1042" s="275"/>
      <c r="U1042" s="275"/>
      <c r="V1042" s="275"/>
      <c r="W1042" s="275"/>
      <c r="X1042" s="275"/>
      <c r="Y1042" s="275"/>
      <c r="Z1042" s="275"/>
    </row>
    <row r="1043" spans="1:26" ht="18" customHeight="1" outlineLevel="1">
      <c r="A1043" s="340"/>
      <c r="B1043" s="294" t="s">
        <v>1772</v>
      </c>
      <c r="C1043" s="295"/>
      <c r="D1043" s="341">
        <v>1</v>
      </c>
      <c r="E1043" s="297" t="s">
        <v>929</v>
      </c>
      <c r="F1043" s="298"/>
      <c r="G1043" s="299"/>
      <c r="H1043" s="299">
        <f t="shared" si="156"/>
        <v>0</v>
      </c>
      <c r="I1043" s="298">
        <f t="shared" si="157"/>
        <v>0</v>
      </c>
      <c r="J1043" s="298"/>
      <c r="K1043" s="275"/>
      <c r="L1043" s="275"/>
      <c r="M1043" s="275"/>
      <c r="N1043" s="275"/>
      <c r="O1043" s="275"/>
      <c r="P1043" s="275"/>
      <c r="Q1043" s="275"/>
      <c r="R1043" s="275"/>
      <c r="S1043" s="275"/>
      <c r="T1043" s="275"/>
      <c r="U1043" s="275"/>
      <c r="V1043" s="275"/>
      <c r="W1043" s="275"/>
      <c r="X1043" s="275"/>
      <c r="Y1043" s="275"/>
      <c r="Z1043" s="275"/>
    </row>
    <row r="1044" spans="1:26" ht="18" customHeight="1" outlineLevel="1">
      <c r="A1044" s="340"/>
      <c r="B1044" s="294" t="s">
        <v>1773</v>
      </c>
      <c r="C1044" s="295"/>
      <c r="D1044" s="341">
        <v>1</v>
      </c>
      <c r="E1044" s="297" t="s">
        <v>929</v>
      </c>
      <c r="F1044" s="298"/>
      <c r="G1044" s="299"/>
      <c r="H1044" s="299">
        <f t="shared" si="156"/>
        <v>0</v>
      </c>
      <c r="I1044" s="298">
        <f t="shared" si="157"/>
        <v>0</v>
      </c>
      <c r="J1044" s="298"/>
      <c r="K1044" s="275"/>
      <c r="L1044" s="275"/>
      <c r="M1044" s="275"/>
      <c r="N1044" s="275"/>
      <c r="O1044" s="275"/>
      <c r="P1044" s="275"/>
      <c r="Q1044" s="275"/>
      <c r="R1044" s="275"/>
      <c r="S1044" s="275"/>
      <c r="T1044" s="275"/>
      <c r="U1044" s="275"/>
      <c r="V1044" s="275"/>
      <c r="W1044" s="275"/>
      <c r="X1044" s="275"/>
      <c r="Y1044" s="275"/>
      <c r="Z1044" s="275"/>
    </row>
    <row r="1045" spans="1:26" ht="18" customHeight="1" outlineLevel="1">
      <c r="A1045" s="333"/>
      <c r="B1045" s="310" t="s">
        <v>1774</v>
      </c>
      <c r="C1045" s="342"/>
      <c r="D1045" s="343"/>
      <c r="E1045" s="344"/>
      <c r="F1045" s="298"/>
      <c r="G1045" s="299"/>
      <c r="H1045" s="317"/>
      <c r="I1045" s="316"/>
      <c r="J1045" s="316"/>
      <c r="K1045" s="275"/>
      <c r="L1045" s="275"/>
      <c r="M1045" s="275"/>
      <c r="N1045" s="275"/>
      <c r="O1045" s="275"/>
      <c r="P1045" s="275"/>
      <c r="Q1045" s="275"/>
      <c r="R1045" s="275"/>
      <c r="S1045" s="275"/>
      <c r="T1045" s="275"/>
      <c r="U1045" s="275"/>
      <c r="V1045" s="275"/>
      <c r="W1045" s="275"/>
      <c r="X1045" s="275"/>
      <c r="Y1045" s="275"/>
      <c r="Z1045" s="275"/>
    </row>
    <row r="1046" spans="1:26" ht="18" customHeight="1" outlineLevel="1">
      <c r="A1046" s="340"/>
      <c r="B1046" s="294" t="s">
        <v>1775</v>
      </c>
      <c r="C1046" s="295"/>
      <c r="D1046" s="341">
        <v>1</v>
      </c>
      <c r="E1046" s="297" t="s">
        <v>929</v>
      </c>
      <c r="F1046" s="298"/>
      <c r="G1046" s="299"/>
      <c r="H1046" s="299">
        <f t="shared" ref="H1046:H1065" si="158">F1046+G1046</f>
        <v>0</v>
      </c>
      <c r="I1046" s="298">
        <f t="shared" ref="I1046:I1065" si="159">H1046*D1046</f>
        <v>0</v>
      </c>
      <c r="J1046" s="298"/>
      <c r="K1046" s="275"/>
      <c r="L1046" s="275"/>
      <c r="M1046" s="275"/>
      <c r="N1046" s="275"/>
      <c r="O1046" s="275"/>
      <c r="P1046" s="275"/>
      <c r="Q1046" s="275"/>
      <c r="R1046" s="275"/>
      <c r="S1046" s="275"/>
      <c r="T1046" s="275"/>
      <c r="U1046" s="275"/>
      <c r="V1046" s="275"/>
      <c r="W1046" s="275"/>
      <c r="X1046" s="275"/>
      <c r="Y1046" s="275"/>
      <c r="Z1046" s="275"/>
    </row>
    <row r="1047" spans="1:26" ht="18" customHeight="1" outlineLevel="1">
      <c r="A1047" s="340"/>
      <c r="B1047" s="294" t="s">
        <v>1776</v>
      </c>
      <c r="C1047" s="295"/>
      <c r="D1047" s="341">
        <v>1</v>
      </c>
      <c r="E1047" s="297" t="s">
        <v>929</v>
      </c>
      <c r="F1047" s="298"/>
      <c r="G1047" s="299"/>
      <c r="H1047" s="299">
        <f t="shared" si="158"/>
        <v>0</v>
      </c>
      <c r="I1047" s="298">
        <f t="shared" si="159"/>
        <v>0</v>
      </c>
      <c r="J1047" s="298"/>
      <c r="K1047" s="275"/>
      <c r="L1047" s="275"/>
      <c r="M1047" s="275"/>
      <c r="N1047" s="275"/>
      <c r="O1047" s="275"/>
      <c r="P1047" s="275"/>
      <c r="Q1047" s="275"/>
      <c r="R1047" s="275"/>
      <c r="S1047" s="275"/>
      <c r="T1047" s="275"/>
      <c r="U1047" s="275"/>
      <c r="V1047" s="275"/>
      <c r="W1047" s="275"/>
      <c r="X1047" s="275"/>
      <c r="Y1047" s="275"/>
      <c r="Z1047" s="275"/>
    </row>
    <row r="1048" spans="1:26" ht="18" customHeight="1" outlineLevel="1">
      <c r="A1048" s="340"/>
      <c r="B1048" s="294" t="s">
        <v>1777</v>
      </c>
      <c r="C1048" s="295"/>
      <c r="D1048" s="341">
        <v>1</v>
      </c>
      <c r="E1048" s="297" t="s">
        <v>929</v>
      </c>
      <c r="F1048" s="298"/>
      <c r="G1048" s="299"/>
      <c r="H1048" s="299">
        <f t="shared" si="158"/>
        <v>0</v>
      </c>
      <c r="I1048" s="298">
        <f t="shared" si="159"/>
        <v>0</v>
      </c>
      <c r="J1048" s="298"/>
      <c r="K1048" s="275"/>
      <c r="L1048" s="275"/>
      <c r="M1048" s="275"/>
      <c r="N1048" s="275"/>
      <c r="O1048" s="275"/>
      <c r="P1048" s="275"/>
      <c r="Q1048" s="275"/>
      <c r="R1048" s="275"/>
      <c r="S1048" s="275"/>
      <c r="T1048" s="275"/>
      <c r="U1048" s="275"/>
      <c r="V1048" s="275"/>
      <c r="W1048" s="275"/>
      <c r="X1048" s="275"/>
      <c r="Y1048" s="275"/>
      <c r="Z1048" s="275"/>
    </row>
    <row r="1049" spans="1:26" ht="18" customHeight="1" outlineLevel="1">
      <c r="A1049" s="340"/>
      <c r="B1049" s="294" t="s">
        <v>1778</v>
      </c>
      <c r="C1049" s="295"/>
      <c r="D1049" s="341">
        <v>1</v>
      </c>
      <c r="E1049" s="297" t="s">
        <v>929</v>
      </c>
      <c r="F1049" s="298"/>
      <c r="G1049" s="299"/>
      <c r="H1049" s="299">
        <f t="shared" si="158"/>
        <v>0</v>
      </c>
      <c r="I1049" s="298">
        <f t="shared" si="159"/>
        <v>0</v>
      </c>
      <c r="J1049" s="298"/>
      <c r="K1049" s="275"/>
      <c r="L1049" s="275"/>
      <c r="M1049" s="275"/>
      <c r="N1049" s="275"/>
      <c r="O1049" s="275"/>
      <c r="P1049" s="275"/>
      <c r="Q1049" s="275"/>
      <c r="R1049" s="275"/>
      <c r="S1049" s="275"/>
      <c r="T1049" s="275"/>
      <c r="U1049" s="275"/>
      <c r="V1049" s="275"/>
      <c r="W1049" s="275"/>
      <c r="X1049" s="275"/>
      <c r="Y1049" s="275"/>
      <c r="Z1049" s="275"/>
    </row>
    <row r="1050" spans="1:26" ht="18" customHeight="1" outlineLevel="1">
      <c r="A1050" s="340"/>
      <c r="B1050" s="294" t="s">
        <v>1779</v>
      </c>
      <c r="C1050" s="295"/>
      <c r="D1050" s="341">
        <v>1</v>
      </c>
      <c r="E1050" s="297" t="s">
        <v>929</v>
      </c>
      <c r="F1050" s="298"/>
      <c r="G1050" s="299"/>
      <c r="H1050" s="299">
        <f t="shared" si="158"/>
        <v>0</v>
      </c>
      <c r="I1050" s="298">
        <f t="shared" si="159"/>
        <v>0</v>
      </c>
      <c r="J1050" s="298"/>
      <c r="K1050" s="275"/>
      <c r="L1050" s="275"/>
      <c r="M1050" s="275"/>
      <c r="N1050" s="275"/>
      <c r="O1050" s="275"/>
      <c r="P1050" s="275"/>
      <c r="Q1050" s="275"/>
      <c r="R1050" s="275"/>
      <c r="S1050" s="275"/>
      <c r="T1050" s="275"/>
      <c r="U1050" s="275"/>
      <c r="V1050" s="275"/>
      <c r="W1050" s="275"/>
      <c r="X1050" s="275"/>
      <c r="Y1050" s="275"/>
      <c r="Z1050" s="275"/>
    </row>
    <row r="1051" spans="1:26" ht="18" customHeight="1" outlineLevel="1">
      <c r="A1051" s="340"/>
      <c r="B1051" s="294" t="s">
        <v>1780</v>
      </c>
      <c r="C1051" s="295"/>
      <c r="D1051" s="341">
        <v>1</v>
      </c>
      <c r="E1051" s="297" t="s">
        <v>929</v>
      </c>
      <c r="F1051" s="298"/>
      <c r="G1051" s="299"/>
      <c r="H1051" s="299">
        <f t="shared" si="158"/>
        <v>0</v>
      </c>
      <c r="I1051" s="298">
        <f t="shared" si="159"/>
        <v>0</v>
      </c>
      <c r="J1051" s="298"/>
      <c r="K1051" s="275"/>
      <c r="L1051" s="275"/>
      <c r="M1051" s="275"/>
      <c r="N1051" s="275"/>
      <c r="O1051" s="275"/>
      <c r="P1051" s="275"/>
      <c r="Q1051" s="275"/>
      <c r="R1051" s="275"/>
      <c r="S1051" s="275"/>
      <c r="T1051" s="275"/>
      <c r="U1051" s="275"/>
      <c r="V1051" s="275"/>
      <c r="W1051" s="275"/>
      <c r="X1051" s="275"/>
      <c r="Y1051" s="275"/>
      <c r="Z1051" s="275"/>
    </row>
    <row r="1052" spans="1:26" ht="18" customHeight="1" outlineLevel="1">
      <c r="A1052" s="340"/>
      <c r="B1052" s="294" t="s">
        <v>1781</v>
      </c>
      <c r="C1052" s="295"/>
      <c r="D1052" s="341">
        <v>1</v>
      </c>
      <c r="E1052" s="297" t="s">
        <v>929</v>
      </c>
      <c r="F1052" s="298"/>
      <c r="G1052" s="299"/>
      <c r="H1052" s="299">
        <f t="shared" si="158"/>
        <v>0</v>
      </c>
      <c r="I1052" s="298">
        <f t="shared" si="159"/>
        <v>0</v>
      </c>
      <c r="J1052" s="298"/>
      <c r="K1052" s="275"/>
      <c r="L1052" s="275"/>
      <c r="M1052" s="275"/>
      <c r="N1052" s="275"/>
      <c r="O1052" s="275"/>
      <c r="P1052" s="275"/>
      <c r="Q1052" s="275"/>
      <c r="R1052" s="275"/>
      <c r="S1052" s="275"/>
      <c r="T1052" s="275"/>
      <c r="U1052" s="275"/>
      <c r="V1052" s="275"/>
      <c r="W1052" s="275"/>
      <c r="X1052" s="275"/>
      <c r="Y1052" s="275"/>
      <c r="Z1052" s="275"/>
    </row>
    <row r="1053" spans="1:26" ht="18" customHeight="1" outlineLevel="1">
      <c r="A1053" s="340"/>
      <c r="B1053" s="294" t="s">
        <v>1782</v>
      </c>
      <c r="C1053" s="295"/>
      <c r="D1053" s="341">
        <v>1</v>
      </c>
      <c r="E1053" s="297" t="s">
        <v>929</v>
      </c>
      <c r="F1053" s="298"/>
      <c r="G1053" s="299"/>
      <c r="H1053" s="299">
        <f t="shared" si="158"/>
        <v>0</v>
      </c>
      <c r="I1053" s="298">
        <f t="shared" si="159"/>
        <v>0</v>
      </c>
      <c r="J1053" s="298"/>
      <c r="K1053" s="275"/>
      <c r="L1053" s="275"/>
      <c r="M1053" s="275"/>
      <c r="N1053" s="275"/>
      <c r="O1053" s="275"/>
      <c r="P1053" s="275"/>
      <c r="Q1053" s="275"/>
      <c r="R1053" s="275"/>
      <c r="S1053" s="275"/>
      <c r="T1053" s="275"/>
      <c r="U1053" s="275"/>
      <c r="V1053" s="275"/>
      <c r="W1053" s="275"/>
      <c r="X1053" s="275"/>
      <c r="Y1053" s="275"/>
      <c r="Z1053" s="275"/>
    </row>
    <row r="1054" spans="1:26" ht="18" customHeight="1" outlineLevel="1">
      <c r="A1054" s="340"/>
      <c r="B1054" s="294" t="s">
        <v>1783</v>
      </c>
      <c r="C1054" s="295"/>
      <c r="D1054" s="341">
        <v>1</v>
      </c>
      <c r="E1054" s="297" t="s">
        <v>929</v>
      </c>
      <c r="F1054" s="298"/>
      <c r="G1054" s="299"/>
      <c r="H1054" s="299">
        <f t="shared" si="158"/>
        <v>0</v>
      </c>
      <c r="I1054" s="298">
        <f t="shared" si="159"/>
        <v>0</v>
      </c>
      <c r="J1054" s="298"/>
      <c r="K1054" s="275"/>
      <c r="L1054" s="275"/>
      <c r="M1054" s="275"/>
      <c r="N1054" s="275"/>
      <c r="O1054" s="275"/>
      <c r="P1054" s="275"/>
      <c r="Q1054" s="275"/>
      <c r="R1054" s="275"/>
      <c r="S1054" s="275"/>
      <c r="T1054" s="275"/>
      <c r="U1054" s="275"/>
      <c r="V1054" s="275"/>
      <c r="W1054" s="275"/>
      <c r="X1054" s="275"/>
      <c r="Y1054" s="275"/>
      <c r="Z1054" s="275"/>
    </row>
    <row r="1055" spans="1:26" ht="18" customHeight="1" outlineLevel="1">
      <c r="A1055" s="340"/>
      <c r="B1055" s="294" t="s">
        <v>1784</v>
      </c>
      <c r="C1055" s="295"/>
      <c r="D1055" s="341">
        <v>1</v>
      </c>
      <c r="E1055" s="297" t="s">
        <v>929</v>
      </c>
      <c r="F1055" s="298"/>
      <c r="G1055" s="299"/>
      <c r="H1055" s="299">
        <f t="shared" si="158"/>
        <v>0</v>
      </c>
      <c r="I1055" s="298">
        <f t="shared" si="159"/>
        <v>0</v>
      </c>
      <c r="J1055" s="298"/>
      <c r="K1055" s="275"/>
      <c r="L1055" s="275"/>
      <c r="M1055" s="275"/>
      <c r="N1055" s="275"/>
      <c r="O1055" s="275"/>
      <c r="P1055" s="275"/>
      <c r="Q1055" s="275"/>
      <c r="R1055" s="275"/>
      <c r="S1055" s="275"/>
      <c r="T1055" s="275"/>
      <c r="U1055" s="275"/>
      <c r="V1055" s="275"/>
      <c r="W1055" s="275"/>
      <c r="X1055" s="275"/>
      <c r="Y1055" s="275"/>
      <c r="Z1055" s="275"/>
    </row>
    <row r="1056" spans="1:26" ht="18" customHeight="1" outlineLevel="1">
      <c r="A1056" s="340"/>
      <c r="B1056" s="294" t="s">
        <v>1785</v>
      </c>
      <c r="C1056" s="295"/>
      <c r="D1056" s="341">
        <v>1</v>
      </c>
      <c r="E1056" s="297" t="s">
        <v>929</v>
      </c>
      <c r="F1056" s="298"/>
      <c r="G1056" s="299"/>
      <c r="H1056" s="299">
        <f t="shared" si="158"/>
        <v>0</v>
      </c>
      <c r="I1056" s="298">
        <f t="shared" si="159"/>
        <v>0</v>
      </c>
      <c r="J1056" s="298"/>
      <c r="K1056" s="275"/>
      <c r="L1056" s="275"/>
      <c r="M1056" s="275"/>
      <c r="N1056" s="275"/>
      <c r="O1056" s="275"/>
      <c r="P1056" s="275"/>
      <c r="Q1056" s="275"/>
      <c r="R1056" s="275"/>
      <c r="S1056" s="275"/>
      <c r="T1056" s="275"/>
      <c r="U1056" s="275"/>
      <c r="V1056" s="275"/>
      <c r="W1056" s="275"/>
      <c r="X1056" s="275"/>
      <c r="Y1056" s="275"/>
      <c r="Z1056" s="275"/>
    </row>
    <row r="1057" spans="1:26" ht="18" customHeight="1" outlineLevel="1">
      <c r="A1057" s="340"/>
      <c r="B1057" s="294" t="s">
        <v>1786</v>
      </c>
      <c r="C1057" s="295"/>
      <c r="D1057" s="341">
        <v>1</v>
      </c>
      <c r="E1057" s="297" t="s">
        <v>929</v>
      </c>
      <c r="F1057" s="298"/>
      <c r="G1057" s="299"/>
      <c r="H1057" s="299">
        <f t="shared" si="158"/>
        <v>0</v>
      </c>
      <c r="I1057" s="298">
        <f t="shared" si="159"/>
        <v>0</v>
      </c>
      <c r="J1057" s="298"/>
      <c r="K1057" s="275"/>
      <c r="L1057" s="275"/>
      <c r="M1057" s="275"/>
      <c r="N1057" s="275"/>
      <c r="O1057" s="275"/>
      <c r="P1057" s="275"/>
      <c r="Q1057" s="275"/>
      <c r="R1057" s="275"/>
      <c r="S1057" s="275"/>
      <c r="T1057" s="275"/>
      <c r="U1057" s="275"/>
      <c r="V1057" s="275"/>
      <c r="W1057" s="275"/>
      <c r="X1057" s="275"/>
      <c r="Y1057" s="275"/>
      <c r="Z1057" s="275"/>
    </row>
    <row r="1058" spans="1:26" ht="18" customHeight="1" outlineLevel="1">
      <c r="A1058" s="340"/>
      <c r="B1058" s="294" t="s">
        <v>1787</v>
      </c>
      <c r="C1058" s="295"/>
      <c r="D1058" s="341">
        <v>1</v>
      </c>
      <c r="E1058" s="297" t="s">
        <v>929</v>
      </c>
      <c r="F1058" s="298"/>
      <c r="G1058" s="299"/>
      <c r="H1058" s="299">
        <f t="shared" si="158"/>
        <v>0</v>
      </c>
      <c r="I1058" s="298">
        <f t="shared" si="159"/>
        <v>0</v>
      </c>
      <c r="J1058" s="298"/>
      <c r="K1058" s="275"/>
      <c r="L1058" s="275"/>
      <c r="M1058" s="275"/>
      <c r="N1058" s="275"/>
      <c r="O1058" s="275"/>
      <c r="P1058" s="275"/>
      <c r="Q1058" s="275"/>
      <c r="R1058" s="275"/>
      <c r="S1058" s="275"/>
      <c r="T1058" s="275"/>
      <c r="U1058" s="275"/>
      <c r="V1058" s="275"/>
      <c r="W1058" s="275"/>
      <c r="X1058" s="275"/>
      <c r="Y1058" s="275"/>
      <c r="Z1058" s="275"/>
    </row>
    <row r="1059" spans="1:26" ht="18" customHeight="1" outlineLevel="1">
      <c r="A1059" s="340"/>
      <c r="B1059" s="294" t="s">
        <v>1788</v>
      </c>
      <c r="C1059" s="295"/>
      <c r="D1059" s="341">
        <v>1</v>
      </c>
      <c r="E1059" s="297" t="s">
        <v>929</v>
      </c>
      <c r="F1059" s="298"/>
      <c r="G1059" s="299"/>
      <c r="H1059" s="299">
        <f t="shared" si="158"/>
        <v>0</v>
      </c>
      <c r="I1059" s="298">
        <f t="shared" si="159"/>
        <v>0</v>
      </c>
      <c r="J1059" s="298"/>
      <c r="K1059" s="275"/>
      <c r="L1059" s="275"/>
      <c r="M1059" s="275"/>
      <c r="N1059" s="275"/>
      <c r="O1059" s="275"/>
      <c r="P1059" s="275"/>
      <c r="Q1059" s="275"/>
      <c r="R1059" s="275"/>
      <c r="S1059" s="275"/>
      <c r="T1059" s="275"/>
      <c r="U1059" s="275"/>
      <c r="V1059" s="275"/>
      <c r="W1059" s="275"/>
      <c r="X1059" s="275"/>
      <c r="Y1059" s="275"/>
      <c r="Z1059" s="275"/>
    </row>
    <row r="1060" spans="1:26" ht="18" customHeight="1" outlineLevel="1">
      <c r="A1060" s="340"/>
      <c r="B1060" s="294" t="s">
        <v>1789</v>
      </c>
      <c r="C1060" s="295"/>
      <c r="D1060" s="341">
        <v>1</v>
      </c>
      <c r="E1060" s="297" t="s">
        <v>929</v>
      </c>
      <c r="F1060" s="298"/>
      <c r="G1060" s="299"/>
      <c r="H1060" s="299">
        <f t="shared" si="158"/>
        <v>0</v>
      </c>
      <c r="I1060" s="298">
        <f t="shared" si="159"/>
        <v>0</v>
      </c>
      <c r="J1060" s="298"/>
      <c r="K1060" s="275"/>
      <c r="L1060" s="275"/>
      <c r="M1060" s="275"/>
      <c r="N1060" s="275"/>
      <c r="O1060" s="275"/>
      <c r="P1060" s="275"/>
      <c r="Q1060" s="275"/>
      <c r="R1060" s="275"/>
      <c r="S1060" s="275"/>
      <c r="T1060" s="275"/>
      <c r="U1060" s="275"/>
      <c r="V1060" s="275"/>
      <c r="W1060" s="275"/>
      <c r="X1060" s="275"/>
      <c r="Y1060" s="275"/>
      <c r="Z1060" s="275"/>
    </row>
    <row r="1061" spans="1:26" ht="18" customHeight="1" outlineLevel="1">
      <c r="A1061" s="340"/>
      <c r="B1061" s="294" t="s">
        <v>1790</v>
      </c>
      <c r="C1061" s="295"/>
      <c r="D1061" s="341">
        <v>1</v>
      </c>
      <c r="E1061" s="297" t="s">
        <v>929</v>
      </c>
      <c r="F1061" s="298"/>
      <c r="G1061" s="299"/>
      <c r="H1061" s="299">
        <f t="shared" si="158"/>
        <v>0</v>
      </c>
      <c r="I1061" s="298">
        <f t="shared" si="159"/>
        <v>0</v>
      </c>
      <c r="J1061" s="298"/>
      <c r="K1061" s="275"/>
      <c r="L1061" s="275"/>
      <c r="M1061" s="275"/>
      <c r="N1061" s="275"/>
      <c r="O1061" s="275"/>
      <c r="P1061" s="275"/>
      <c r="Q1061" s="275"/>
      <c r="R1061" s="275"/>
      <c r="S1061" s="275"/>
      <c r="T1061" s="275"/>
      <c r="U1061" s="275"/>
      <c r="V1061" s="275"/>
      <c r="W1061" s="275"/>
      <c r="X1061" s="275"/>
      <c r="Y1061" s="275"/>
      <c r="Z1061" s="275"/>
    </row>
    <row r="1062" spans="1:26" ht="18" customHeight="1" outlineLevel="1">
      <c r="A1062" s="340"/>
      <c r="B1062" s="294" t="s">
        <v>1791</v>
      </c>
      <c r="C1062" s="295"/>
      <c r="D1062" s="341">
        <v>1</v>
      </c>
      <c r="E1062" s="297" t="s">
        <v>929</v>
      </c>
      <c r="F1062" s="298"/>
      <c r="G1062" s="299"/>
      <c r="H1062" s="299">
        <f t="shared" si="158"/>
        <v>0</v>
      </c>
      <c r="I1062" s="298">
        <f t="shared" si="159"/>
        <v>0</v>
      </c>
      <c r="J1062" s="298"/>
      <c r="K1062" s="275"/>
      <c r="L1062" s="275"/>
      <c r="M1062" s="275"/>
      <c r="N1062" s="275"/>
      <c r="O1062" s="275"/>
      <c r="P1062" s="275"/>
      <c r="Q1062" s="275"/>
      <c r="R1062" s="275"/>
      <c r="S1062" s="275"/>
      <c r="T1062" s="275"/>
      <c r="U1062" s="275"/>
      <c r="V1062" s="275"/>
      <c r="W1062" s="275"/>
      <c r="X1062" s="275"/>
      <c r="Y1062" s="275"/>
      <c r="Z1062" s="275"/>
    </row>
    <row r="1063" spans="1:26" ht="18" customHeight="1" outlineLevel="1">
      <c r="A1063" s="340"/>
      <c r="B1063" s="294" t="s">
        <v>1792</v>
      </c>
      <c r="C1063" s="295"/>
      <c r="D1063" s="341">
        <v>1</v>
      </c>
      <c r="E1063" s="297" t="s">
        <v>929</v>
      </c>
      <c r="F1063" s="298"/>
      <c r="G1063" s="299"/>
      <c r="H1063" s="299">
        <f t="shared" si="158"/>
        <v>0</v>
      </c>
      <c r="I1063" s="298">
        <f t="shared" si="159"/>
        <v>0</v>
      </c>
      <c r="J1063" s="298"/>
      <c r="K1063" s="275"/>
      <c r="L1063" s="275"/>
      <c r="M1063" s="275"/>
      <c r="N1063" s="275"/>
      <c r="O1063" s="275"/>
      <c r="P1063" s="275"/>
      <c r="Q1063" s="275"/>
      <c r="R1063" s="275"/>
      <c r="S1063" s="275"/>
      <c r="T1063" s="275"/>
      <c r="U1063" s="275"/>
      <c r="V1063" s="275"/>
      <c r="W1063" s="275"/>
      <c r="X1063" s="275"/>
      <c r="Y1063" s="275"/>
      <c r="Z1063" s="275"/>
    </row>
    <row r="1064" spans="1:26" ht="18" customHeight="1" outlineLevel="1">
      <c r="A1064" s="340"/>
      <c r="B1064" s="294" t="s">
        <v>1793</v>
      </c>
      <c r="C1064" s="295"/>
      <c r="D1064" s="341">
        <v>1</v>
      </c>
      <c r="E1064" s="297" t="s">
        <v>929</v>
      </c>
      <c r="F1064" s="298"/>
      <c r="G1064" s="299"/>
      <c r="H1064" s="299">
        <f t="shared" si="158"/>
        <v>0</v>
      </c>
      <c r="I1064" s="298">
        <f t="shared" si="159"/>
        <v>0</v>
      </c>
      <c r="J1064" s="298"/>
      <c r="K1064" s="275"/>
      <c r="L1064" s="275"/>
      <c r="M1064" s="275"/>
      <c r="N1064" s="275"/>
      <c r="O1064" s="275"/>
      <c r="P1064" s="275"/>
      <c r="Q1064" s="275"/>
      <c r="R1064" s="275"/>
      <c r="S1064" s="275"/>
      <c r="T1064" s="275"/>
      <c r="U1064" s="275"/>
      <c r="V1064" s="275"/>
      <c r="W1064" s="275"/>
      <c r="X1064" s="275"/>
      <c r="Y1064" s="275"/>
      <c r="Z1064" s="275"/>
    </row>
    <row r="1065" spans="1:26" ht="18" customHeight="1" outlineLevel="1">
      <c r="A1065" s="340"/>
      <c r="B1065" s="294" t="s">
        <v>1794</v>
      </c>
      <c r="C1065" s="295"/>
      <c r="D1065" s="341">
        <v>1</v>
      </c>
      <c r="E1065" s="297" t="s">
        <v>929</v>
      </c>
      <c r="F1065" s="298"/>
      <c r="G1065" s="299"/>
      <c r="H1065" s="299">
        <f t="shared" si="158"/>
        <v>0</v>
      </c>
      <c r="I1065" s="298">
        <f t="shared" si="159"/>
        <v>0</v>
      </c>
      <c r="J1065" s="298"/>
      <c r="K1065" s="275"/>
      <c r="L1065" s="275"/>
      <c r="M1065" s="275"/>
      <c r="N1065" s="275"/>
      <c r="O1065" s="275"/>
      <c r="P1065" s="275"/>
      <c r="Q1065" s="275"/>
      <c r="R1065" s="275"/>
      <c r="S1065" s="275"/>
      <c r="T1065" s="275"/>
      <c r="U1065" s="275"/>
      <c r="V1065" s="275"/>
      <c r="W1065" s="275"/>
      <c r="X1065" s="275"/>
      <c r="Y1065" s="275"/>
      <c r="Z1065" s="275"/>
    </row>
    <row r="1066" spans="1:26" ht="18" customHeight="1" outlineLevel="1">
      <c r="A1066" s="333"/>
      <c r="B1066" s="310" t="s">
        <v>1580</v>
      </c>
      <c r="C1066" s="342"/>
      <c r="D1066" s="343"/>
      <c r="E1066" s="344"/>
      <c r="F1066" s="298"/>
      <c r="G1066" s="299"/>
      <c r="H1066" s="317"/>
      <c r="I1066" s="316"/>
      <c r="J1066" s="316"/>
      <c r="K1066" s="275"/>
      <c r="L1066" s="275"/>
      <c r="M1066" s="275"/>
      <c r="N1066" s="275"/>
      <c r="O1066" s="275"/>
      <c r="P1066" s="275"/>
      <c r="Q1066" s="275"/>
      <c r="R1066" s="275"/>
      <c r="S1066" s="275"/>
      <c r="T1066" s="275"/>
      <c r="U1066" s="275"/>
      <c r="V1066" s="275"/>
      <c r="W1066" s="275"/>
      <c r="X1066" s="275"/>
      <c r="Y1066" s="275"/>
      <c r="Z1066" s="275"/>
    </row>
    <row r="1067" spans="1:26" ht="18" customHeight="1" outlineLevel="1">
      <c r="A1067" s="340"/>
      <c r="B1067" s="294" t="s">
        <v>1581</v>
      </c>
      <c r="C1067" s="295"/>
      <c r="D1067" s="341">
        <v>1</v>
      </c>
      <c r="E1067" s="297" t="s">
        <v>929</v>
      </c>
      <c r="F1067" s="298"/>
      <c r="G1067" s="299"/>
      <c r="H1067" s="299">
        <f t="shared" ref="H1067:H1070" si="160">F1067+G1067</f>
        <v>0</v>
      </c>
      <c r="I1067" s="298">
        <f t="shared" ref="I1067:I1070" si="161">H1067*D1067</f>
        <v>0</v>
      </c>
      <c r="J1067" s="298"/>
      <c r="K1067" s="275"/>
      <c r="L1067" s="275"/>
      <c r="M1067" s="275"/>
      <c r="N1067" s="275"/>
      <c r="O1067" s="275"/>
      <c r="P1067" s="275"/>
      <c r="Q1067" s="275"/>
      <c r="R1067" s="275"/>
      <c r="S1067" s="275"/>
      <c r="T1067" s="275"/>
      <c r="U1067" s="275"/>
      <c r="V1067" s="275"/>
      <c r="W1067" s="275"/>
      <c r="X1067" s="275"/>
      <c r="Y1067" s="275"/>
      <c r="Z1067" s="275"/>
    </row>
    <row r="1068" spans="1:26" ht="18" customHeight="1" outlineLevel="1">
      <c r="A1068" s="340"/>
      <c r="B1068" s="294" t="s">
        <v>1582</v>
      </c>
      <c r="C1068" s="295"/>
      <c r="D1068" s="341">
        <v>1</v>
      </c>
      <c r="E1068" s="297" t="s">
        <v>929</v>
      </c>
      <c r="F1068" s="298"/>
      <c r="G1068" s="299"/>
      <c r="H1068" s="299">
        <f t="shared" si="160"/>
        <v>0</v>
      </c>
      <c r="I1068" s="298">
        <f t="shared" si="161"/>
        <v>0</v>
      </c>
      <c r="J1068" s="298"/>
      <c r="K1068" s="275"/>
      <c r="L1068" s="275"/>
      <c r="M1068" s="275"/>
      <c r="N1068" s="275"/>
      <c r="O1068" s="275"/>
      <c r="P1068" s="275"/>
      <c r="Q1068" s="275"/>
      <c r="R1068" s="275"/>
      <c r="S1068" s="275"/>
      <c r="T1068" s="275"/>
      <c r="U1068" s="275"/>
      <c r="V1068" s="275"/>
      <c r="W1068" s="275"/>
      <c r="X1068" s="275"/>
      <c r="Y1068" s="275"/>
      <c r="Z1068" s="275"/>
    </row>
    <row r="1069" spans="1:26" ht="18" customHeight="1" outlineLevel="1">
      <c r="A1069" s="340"/>
      <c r="B1069" s="294" t="s">
        <v>1583</v>
      </c>
      <c r="C1069" s="295"/>
      <c r="D1069" s="341">
        <v>1</v>
      </c>
      <c r="E1069" s="297" t="s">
        <v>929</v>
      </c>
      <c r="F1069" s="298"/>
      <c r="G1069" s="299"/>
      <c r="H1069" s="299">
        <f t="shared" si="160"/>
        <v>0</v>
      </c>
      <c r="I1069" s="298">
        <f t="shared" si="161"/>
        <v>0</v>
      </c>
      <c r="J1069" s="298"/>
      <c r="K1069" s="275"/>
      <c r="L1069" s="275"/>
      <c r="M1069" s="275"/>
      <c r="N1069" s="275"/>
      <c r="O1069" s="275"/>
      <c r="P1069" s="275"/>
      <c r="Q1069" s="275"/>
      <c r="R1069" s="275"/>
      <c r="S1069" s="275"/>
      <c r="T1069" s="275"/>
      <c r="U1069" s="275"/>
      <c r="V1069" s="275"/>
      <c r="W1069" s="275"/>
      <c r="X1069" s="275"/>
      <c r="Y1069" s="275"/>
      <c r="Z1069" s="275"/>
    </row>
    <row r="1070" spans="1:26" ht="18" customHeight="1" outlineLevel="1">
      <c r="A1070" s="340"/>
      <c r="B1070" s="294" t="s">
        <v>1584</v>
      </c>
      <c r="C1070" s="295"/>
      <c r="D1070" s="341">
        <v>1</v>
      </c>
      <c r="E1070" s="297" t="s">
        <v>929</v>
      </c>
      <c r="F1070" s="298"/>
      <c r="G1070" s="299"/>
      <c r="H1070" s="299">
        <f t="shared" si="160"/>
        <v>0</v>
      </c>
      <c r="I1070" s="298">
        <f t="shared" si="161"/>
        <v>0</v>
      </c>
      <c r="J1070" s="298"/>
      <c r="K1070" s="275"/>
      <c r="L1070" s="275"/>
      <c r="M1070" s="275"/>
      <c r="N1070" s="275"/>
      <c r="O1070" s="275"/>
      <c r="P1070" s="275"/>
      <c r="Q1070" s="275"/>
      <c r="R1070" s="275"/>
      <c r="S1070" s="275"/>
      <c r="T1070" s="275"/>
      <c r="U1070" s="275"/>
      <c r="V1070" s="275"/>
      <c r="W1070" s="275"/>
      <c r="X1070" s="275"/>
      <c r="Y1070" s="275"/>
      <c r="Z1070" s="275"/>
    </row>
    <row r="1071" spans="1:26" ht="18" customHeight="1" outlineLevel="1">
      <c r="A1071" s="333"/>
      <c r="B1071" s="310" t="s">
        <v>1585</v>
      </c>
      <c r="C1071" s="342"/>
      <c r="D1071" s="343"/>
      <c r="E1071" s="344"/>
      <c r="F1071" s="298"/>
      <c r="G1071" s="299"/>
      <c r="H1071" s="317"/>
      <c r="I1071" s="316"/>
      <c r="J1071" s="316"/>
      <c r="K1071" s="275"/>
      <c r="L1071" s="275"/>
      <c r="M1071" s="275"/>
      <c r="N1071" s="275"/>
      <c r="O1071" s="275"/>
      <c r="P1071" s="275"/>
      <c r="Q1071" s="275"/>
      <c r="R1071" s="275"/>
      <c r="S1071" s="275"/>
      <c r="T1071" s="275"/>
      <c r="U1071" s="275"/>
      <c r="V1071" s="275"/>
      <c r="W1071" s="275"/>
      <c r="X1071" s="275"/>
      <c r="Y1071" s="275"/>
      <c r="Z1071" s="275"/>
    </row>
    <row r="1072" spans="1:26" ht="18" customHeight="1" outlineLevel="1">
      <c r="A1072" s="340"/>
      <c r="B1072" s="294" t="s">
        <v>1586</v>
      </c>
      <c r="C1072" s="295"/>
      <c r="D1072" s="341">
        <v>1</v>
      </c>
      <c r="E1072" s="297" t="s">
        <v>929</v>
      </c>
      <c r="F1072" s="298"/>
      <c r="G1072" s="299"/>
      <c r="H1072" s="299">
        <f t="shared" ref="H1072:H1075" si="162">F1072+G1072</f>
        <v>0</v>
      </c>
      <c r="I1072" s="298">
        <f t="shared" ref="I1072:I1075" si="163">H1072*D1072</f>
        <v>0</v>
      </c>
      <c r="J1072" s="298"/>
      <c r="K1072" s="275"/>
      <c r="L1072" s="275"/>
      <c r="M1072" s="275"/>
      <c r="N1072" s="275"/>
      <c r="O1072" s="275"/>
      <c r="P1072" s="275"/>
      <c r="Q1072" s="275"/>
      <c r="R1072" s="275"/>
      <c r="S1072" s="275"/>
      <c r="T1072" s="275"/>
      <c r="U1072" s="275"/>
      <c r="V1072" s="275"/>
      <c r="W1072" s="275"/>
      <c r="X1072" s="275"/>
      <c r="Y1072" s="275"/>
      <c r="Z1072" s="275"/>
    </row>
    <row r="1073" spans="1:26" ht="18" customHeight="1" outlineLevel="1">
      <c r="A1073" s="340"/>
      <c r="B1073" s="294" t="s">
        <v>1587</v>
      </c>
      <c r="C1073" s="295"/>
      <c r="D1073" s="341">
        <v>1</v>
      </c>
      <c r="E1073" s="297" t="s">
        <v>929</v>
      </c>
      <c r="F1073" s="298"/>
      <c r="G1073" s="299"/>
      <c r="H1073" s="299">
        <f t="shared" si="162"/>
        <v>0</v>
      </c>
      <c r="I1073" s="298">
        <f t="shared" si="163"/>
        <v>0</v>
      </c>
      <c r="J1073" s="298"/>
      <c r="K1073" s="275"/>
      <c r="L1073" s="275"/>
      <c r="M1073" s="275"/>
      <c r="N1073" s="275"/>
      <c r="O1073" s="275"/>
      <c r="P1073" s="275"/>
      <c r="Q1073" s="275"/>
      <c r="R1073" s="275"/>
      <c r="S1073" s="275"/>
      <c r="T1073" s="275"/>
      <c r="U1073" s="275"/>
      <c r="V1073" s="275"/>
      <c r="W1073" s="275"/>
      <c r="X1073" s="275"/>
      <c r="Y1073" s="275"/>
      <c r="Z1073" s="275"/>
    </row>
    <row r="1074" spans="1:26" ht="18" customHeight="1" outlineLevel="1">
      <c r="A1074" s="340"/>
      <c r="B1074" s="294" t="s">
        <v>1588</v>
      </c>
      <c r="C1074" s="295"/>
      <c r="D1074" s="341">
        <v>1</v>
      </c>
      <c r="E1074" s="297" t="s">
        <v>929</v>
      </c>
      <c r="F1074" s="298"/>
      <c r="G1074" s="299"/>
      <c r="H1074" s="299">
        <f t="shared" si="162"/>
        <v>0</v>
      </c>
      <c r="I1074" s="298">
        <f t="shared" si="163"/>
        <v>0</v>
      </c>
      <c r="J1074" s="298"/>
      <c r="K1074" s="275"/>
      <c r="L1074" s="275"/>
      <c r="M1074" s="275"/>
      <c r="N1074" s="275"/>
      <c r="O1074" s="275"/>
      <c r="P1074" s="275"/>
      <c r="Q1074" s="275"/>
      <c r="R1074" s="275"/>
      <c r="S1074" s="275"/>
      <c r="T1074" s="275"/>
      <c r="U1074" s="275"/>
      <c r="V1074" s="275"/>
      <c r="W1074" s="275"/>
      <c r="X1074" s="275"/>
      <c r="Y1074" s="275"/>
      <c r="Z1074" s="275"/>
    </row>
    <row r="1075" spans="1:26" ht="18" customHeight="1" outlineLevel="1">
      <c r="A1075" s="340"/>
      <c r="B1075" s="294" t="s">
        <v>1589</v>
      </c>
      <c r="C1075" s="295"/>
      <c r="D1075" s="341">
        <v>1</v>
      </c>
      <c r="E1075" s="297" t="s">
        <v>929</v>
      </c>
      <c r="F1075" s="298"/>
      <c r="G1075" s="299"/>
      <c r="H1075" s="299">
        <f t="shared" si="162"/>
        <v>0</v>
      </c>
      <c r="I1075" s="298">
        <f t="shared" si="163"/>
        <v>0</v>
      </c>
      <c r="J1075" s="298"/>
      <c r="K1075" s="275"/>
      <c r="L1075" s="275"/>
      <c r="M1075" s="275"/>
      <c r="N1075" s="275"/>
      <c r="O1075" s="275"/>
      <c r="P1075" s="275"/>
      <c r="Q1075" s="275"/>
      <c r="R1075" s="275"/>
      <c r="S1075" s="275"/>
      <c r="T1075" s="275"/>
      <c r="U1075" s="275"/>
      <c r="V1075" s="275"/>
      <c r="W1075" s="275"/>
      <c r="X1075" s="275"/>
      <c r="Y1075" s="275"/>
      <c r="Z1075" s="275"/>
    </row>
    <row r="1076" spans="1:26" ht="18" customHeight="1" outlineLevel="1">
      <c r="A1076" s="333"/>
      <c r="B1076" s="310" t="s">
        <v>1795</v>
      </c>
      <c r="C1076" s="342"/>
      <c r="D1076" s="343"/>
      <c r="E1076" s="344"/>
      <c r="F1076" s="316"/>
      <c r="G1076" s="317"/>
      <c r="H1076" s="317"/>
      <c r="I1076" s="316"/>
      <c r="J1076" s="316"/>
      <c r="K1076" s="275"/>
      <c r="L1076" s="275"/>
      <c r="M1076" s="275"/>
      <c r="N1076" s="275"/>
      <c r="O1076" s="275"/>
      <c r="P1076" s="275"/>
      <c r="Q1076" s="275"/>
      <c r="R1076" s="275"/>
      <c r="S1076" s="275"/>
      <c r="T1076" s="275"/>
      <c r="U1076" s="275"/>
      <c r="V1076" s="275"/>
      <c r="W1076" s="275"/>
      <c r="X1076" s="275"/>
      <c r="Y1076" s="275"/>
      <c r="Z1076" s="275"/>
    </row>
    <row r="1077" spans="1:26" ht="18" customHeight="1" outlineLevel="1">
      <c r="A1077" s="340"/>
      <c r="B1077" s="294" t="s">
        <v>1796</v>
      </c>
      <c r="C1077" s="295"/>
      <c r="D1077" s="341">
        <v>1</v>
      </c>
      <c r="E1077" s="297" t="s">
        <v>929</v>
      </c>
      <c r="F1077" s="298"/>
      <c r="G1077" s="299"/>
      <c r="H1077" s="299">
        <f t="shared" ref="H1077:H1080" si="164">F1077+G1077</f>
        <v>0</v>
      </c>
      <c r="I1077" s="298">
        <f t="shared" ref="I1077:I1080" si="165">H1077*D1077</f>
        <v>0</v>
      </c>
      <c r="J1077" s="298"/>
      <c r="K1077" s="275"/>
      <c r="L1077" s="275"/>
      <c r="M1077" s="275"/>
      <c r="N1077" s="275"/>
      <c r="O1077" s="275"/>
      <c r="P1077" s="275"/>
      <c r="Q1077" s="275"/>
      <c r="R1077" s="275"/>
      <c r="S1077" s="275"/>
      <c r="T1077" s="275"/>
      <c r="U1077" s="275"/>
      <c r="V1077" s="275"/>
      <c r="W1077" s="275"/>
      <c r="X1077" s="275"/>
      <c r="Y1077" s="275"/>
      <c r="Z1077" s="275"/>
    </row>
    <row r="1078" spans="1:26" ht="18" customHeight="1" outlineLevel="1">
      <c r="A1078" s="340"/>
      <c r="B1078" s="294" t="s">
        <v>1797</v>
      </c>
      <c r="C1078" s="295"/>
      <c r="D1078" s="341">
        <v>1</v>
      </c>
      <c r="E1078" s="297" t="s">
        <v>929</v>
      </c>
      <c r="F1078" s="298"/>
      <c r="G1078" s="299"/>
      <c r="H1078" s="299">
        <f t="shared" si="164"/>
        <v>0</v>
      </c>
      <c r="I1078" s="298">
        <f t="shared" si="165"/>
        <v>0</v>
      </c>
      <c r="J1078" s="298"/>
      <c r="K1078" s="275"/>
      <c r="L1078" s="275"/>
      <c r="M1078" s="275"/>
      <c r="N1078" s="275"/>
      <c r="O1078" s="275"/>
      <c r="P1078" s="275"/>
      <c r="Q1078" s="275"/>
      <c r="R1078" s="275"/>
      <c r="S1078" s="275"/>
      <c r="T1078" s="275"/>
      <c r="U1078" s="275"/>
      <c r="V1078" s="275"/>
      <c r="W1078" s="275"/>
      <c r="X1078" s="275"/>
      <c r="Y1078" s="275"/>
      <c r="Z1078" s="275"/>
    </row>
    <row r="1079" spans="1:26" ht="18" customHeight="1" outlineLevel="1">
      <c r="A1079" s="340"/>
      <c r="B1079" s="294" t="s">
        <v>1798</v>
      </c>
      <c r="C1079" s="295"/>
      <c r="D1079" s="341">
        <v>1</v>
      </c>
      <c r="E1079" s="297" t="s">
        <v>929</v>
      </c>
      <c r="F1079" s="298"/>
      <c r="G1079" s="299"/>
      <c r="H1079" s="299">
        <f t="shared" si="164"/>
        <v>0</v>
      </c>
      <c r="I1079" s="298">
        <f t="shared" si="165"/>
        <v>0</v>
      </c>
      <c r="J1079" s="298"/>
      <c r="K1079" s="275"/>
      <c r="L1079" s="275"/>
      <c r="M1079" s="275"/>
      <c r="N1079" s="275"/>
      <c r="O1079" s="275"/>
      <c r="P1079" s="275"/>
      <c r="Q1079" s="275"/>
      <c r="R1079" s="275"/>
      <c r="S1079" s="275"/>
      <c r="T1079" s="275"/>
      <c r="U1079" s="275"/>
      <c r="V1079" s="275"/>
      <c r="W1079" s="275"/>
      <c r="X1079" s="275"/>
      <c r="Y1079" s="275"/>
      <c r="Z1079" s="275"/>
    </row>
    <row r="1080" spans="1:26" ht="18" customHeight="1" outlineLevel="1">
      <c r="A1080" s="340"/>
      <c r="B1080" s="294" t="s">
        <v>1799</v>
      </c>
      <c r="C1080" s="295"/>
      <c r="D1080" s="341">
        <v>1</v>
      </c>
      <c r="E1080" s="297" t="s">
        <v>929</v>
      </c>
      <c r="F1080" s="298"/>
      <c r="G1080" s="299"/>
      <c r="H1080" s="299">
        <f t="shared" si="164"/>
        <v>0</v>
      </c>
      <c r="I1080" s="298">
        <f t="shared" si="165"/>
        <v>0</v>
      </c>
      <c r="J1080" s="298"/>
      <c r="K1080" s="275"/>
      <c r="L1080" s="275"/>
      <c r="M1080" s="275"/>
      <c r="N1080" s="275"/>
      <c r="O1080" s="275"/>
      <c r="P1080" s="275"/>
      <c r="Q1080" s="275"/>
      <c r="R1080" s="275"/>
      <c r="S1080" s="275"/>
      <c r="T1080" s="275"/>
      <c r="U1080" s="275"/>
      <c r="V1080" s="275"/>
      <c r="W1080" s="275"/>
      <c r="X1080" s="275"/>
      <c r="Y1080" s="275"/>
      <c r="Z1080" s="275"/>
    </row>
    <row r="1081" spans="1:26" ht="18" customHeight="1" outlineLevel="1">
      <c r="A1081" s="333"/>
      <c r="B1081" s="310" t="s">
        <v>1800</v>
      </c>
      <c r="C1081" s="342"/>
      <c r="D1081" s="343"/>
      <c r="E1081" s="344"/>
      <c r="F1081" s="316"/>
      <c r="G1081" s="299"/>
      <c r="H1081" s="317"/>
      <c r="I1081" s="316"/>
      <c r="J1081" s="316"/>
      <c r="K1081" s="275"/>
      <c r="L1081" s="275"/>
      <c r="M1081" s="275"/>
      <c r="N1081" s="275"/>
      <c r="O1081" s="275"/>
      <c r="P1081" s="275"/>
      <c r="Q1081" s="275"/>
      <c r="R1081" s="275"/>
      <c r="S1081" s="275"/>
      <c r="T1081" s="275"/>
      <c r="U1081" s="275"/>
      <c r="V1081" s="275"/>
      <c r="W1081" s="275"/>
      <c r="X1081" s="275"/>
      <c r="Y1081" s="275"/>
      <c r="Z1081" s="275"/>
    </row>
    <row r="1082" spans="1:26" ht="18" customHeight="1" outlineLevel="1">
      <c r="A1082" s="340"/>
      <c r="B1082" s="294" t="s">
        <v>1801</v>
      </c>
      <c r="C1082" s="295"/>
      <c r="D1082" s="341">
        <v>1</v>
      </c>
      <c r="E1082" s="297" t="s">
        <v>929</v>
      </c>
      <c r="F1082" s="298"/>
      <c r="G1082" s="299"/>
      <c r="H1082" s="299">
        <f t="shared" ref="H1082:H1085" si="166">F1082+G1082</f>
        <v>0</v>
      </c>
      <c r="I1082" s="298">
        <f t="shared" ref="I1082:I1085" si="167">H1082*D1082</f>
        <v>0</v>
      </c>
      <c r="J1082" s="298"/>
      <c r="K1082" s="275"/>
      <c r="L1082" s="275"/>
      <c r="M1082" s="275"/>
      <c r="N1082" s="275"/>
      <c r="O1082" s="275"/>
      <c r="P1082" s="275"/>
      <c r="Q1082" s="275"/>
      <c r="R1082" s="275"/>
      <c r="S1082" s="275"/>
      <c r="T1082" s="275"/>
      <c r="U1082" s="275"/>
      <c r="V1082" s="275"/>
      <c r="W1082" s="275"/>
      <c r="X1082" s="275"/>
      <c r="Y1082" s="275"/>
      <c r="Z1082" s="275"/>
    </row>
    <row r="1083" spans="1:26" ht="18" customHeight="1" outlineLevel="1">
      <c r="A1083" s="340"/>
      <c r="B1083" s="294" t="s">
        <v>1802</v>
      </c>
      <c r="C1083" s="295"/>
      <c r="D1083" s="341">
        <v>1</v>
      </c>
      <c r="E1083" s="297" t="s">
        <v>929</v>
      </c>
      <c r="F1083" s="298"/>
      <c r="G1083" s="299"/>
      <c r="H1083" s="299">
        <f t="shared" si="166"/>
        <v>0</v>
      </c>
      <c r="I1083" s="298">
        <f t="shared" si="167"/>
        <v>0</v>
      </c>
      <c r="J1083" s="298"/>
      <c r="K1083" s="275"/>
      <c r="L1083" s="275"/>
      <c r="M1083" s="275"/>
      <c r="N1083" s="275"/>
      <c r="O1083" s="275"/>
      <c r="P1083" s="275"/>
      <c r="Q1083" s="275"/>
      <c r="R1083" s="275"/>
      <c r="S1083" s="275"/>
      <c r="T1083" s="275"/>
      <c r="U1083" s="275"/>
      <c r="V1083" s="275"/>
      <c r="W1083" s="275"/>
      <c r="X1083" s="275"/>
      <c r="Y1083" s="275"/>
      <c r="Z1083" s="275"/>
    </row>
    <row r="1084" spans="1:26" ht="18" customHeight="1" outlineLevel="1">
      <c r="A1084" s="340"/>
      <c r="B1084" s="294" t="s">
        <v>1803</v>
      </c>
      <c r="C1084" s="295"/>
      <c r="D1084" s="341">
        <v>1</v>
      </c>
      <c r="E1084" s="297" t="s">
        <v>929</v>
      </c>
      <c r="F1084" s="298"/>
      <c r="G1084" s="299"/>
      <c r="H1084" s="299">
        <f t="shared" si="166"/>
        <v>0</v>
      </c>
      <c r="I1084" s="298">
        <f t="shared" si="167"/>
        <v>0</v>
      </c>
      <c r="J1084" s="298"/>
      <c r="K1084" s="275"/>
      <c r="L1084" s="275"/>
      <c r="M1084" s="275"/>
      <c r="N1084" s="275"/>
      <c r="O1084" s="275"/>
      <c r="P1084" s="275"/>
      <c r="Q1084" s="275"/>
      <c r="R1084" s="275"/>
      <c r="S1084" s="275"/>
      <c r="T1084" s="275"/>
      <c r="U1084" s="275"/>
      <c r="V1084" s="275"/>
      <c r="W1084" s="275"/>
      <c r="X1084" s="275"/>
      <c r="Y1084" s="275"/>
      <c r="Z1084" s="275"/>
    </row>
    <row r="1085" spans="1:26" ht="18" customHeight="1" outlineLevel="1">
      <c r="A1085" s="340"/>
      <c r="B1085" s="294" t="s">
        <v>1804</v>
      </c>
      <c r="C1085" s="295"/>
      <c r="D1085" s="341">
        <v>1</v>
      </c>
      <c r="E1085" s="297" t="s">
        <v>929</v>
      </c>
      <c r="F1085" s="298"/>
      <c r="G1085" s="299"/>
      <c r="H1085" s="299">
        <f t="shared" si="166"/>
        <v>0</v>
      </c>
      <c r="I1085" s="298">
        <f t="shared" si="167"/>
        <v>0</v>
      </c>
      <c r="J1085" s="298"/>
      <c r="K1085" s="275"/>
      <c r="L1085" s="275"/>
      <c r="M1085" s="275"/>
      <c r="N1085" s="275"/>
      <c r="O1085" s="275"/>
      <c r="P1085" s="275"/>
      <c r="Q1085" s="275"/>
      <c r="R1085" s="275"/>
      <c r="S1085" s="275"/>
      <c r="T1085" s="275"/>
      <c r="U1085" s="275"/>
      <c r="V1085" s="275"/>
      <c r="W1085" s="275"/>
      <c r="X1085" s="275"/>
      <c r="Y1085" s="275"/>
      <c r="Z1085" s="275"/>
    </row>
    <row r="1086" spans="1:26" ht="18" customHeight="1" outlineLevel="1">
      <c r="A1086" s="333"/>
      <c r="B1086" s="310" t="s">
        <v>1805</v>
      </c>
      <c r="C1086" s="342"/>
      <c r="D1086" s="343"/>
      <c r="E1086" s="344"/>
      <c r="F1086" s="316"/>
      <c r="G1086" s="317"/>
      <c r="H1086" s="317"/>
      <c r="I1086" s="316"/>
      <c r="J1086" s="316"/>
      <c r="K1086" s="275"/>
      <c r="L1086" s="275"/>
      <c r="M1086" s="275"/>
      <c r="N1086" s="275"/>
      <c r="O1086" s="275"/>
      <c r="P1086" s="275"/>
      <c r="Q1086" s="275"/>
      <c r="R1086" s="275"/>
      <c r="S1086" s="275"/>
      <c r="T1086" s="275"/>
      <c r="U1086" s="275"/>
      <c r="V1086" s="275"/>
      <c r="W1086" s="275"/>
      <c r="X1086" s="275"/>
      <c r="Y1086" s="275"/>
      <c r="Z1086" s="275"/>
    </row>
    <row r="1087" spans="1:26" ht="18" customHeight="1" outlineLevel="1">
      <c r="A1087" s="340"/>
      <c r="B1087" s="294" t="s">
        <v>1806</v>
      </c>
      <c r="C1087" s="295"/>
      <c r="D1087" s="341">
        <v>1</v>
      </c>
      <c r="E1087" s="297" t="s">
        <v>929</v>
      </c>
      <c r="F1087" s="298"/>
      <c r="G1087" s="299"/>
      <c r="H1087" s="299">
        <f t="shared" ref="H1087:H1092" si="168">F1087+G1087</f>
        <v>0</v>
      </c>
      <c r="I1087" s="298">
        <f t="shared" ref="I1087:I1092" si="169">H1087*D1087</f>
        <v>0</v>
      </c>
      <c r="J1087" s="298"/>
      <c r="K1087" s="275"/>
      <c r="L1087" s="275"/>
      <c r="M1087" s="275"/>
      <c r="N1087" s="275"/>
      <c r="O1087" s="275"/>
      <c r="P1087" s="275"/>
      <c r="Q1087" s="275"/>
      <c r="R1087" s="275"/>
      <c r="S1087" s="275"/>
      <c r="T1087" s="275"/>
      <c r="U1087" s="275"/>
      <c r="V1087" s="275"/>
      <c r="W1087" s="275"/>
      <c r="X1087" s="275"/>
      <c r="Y1087" s="275"/>
      <c r="Z1087" s="275"/>
    </row>
    <row r="1088" spans="1:26" ht="18" customHeight="1" outlineLevel="1">
      <c r="A1088" s="340"/>
      <c r="B1088" s="294" t="s">
        <v>1807</v>
      </c>
      <c r="C1088" s="295"/>
      <c r="D1088" s="341">
        <v>1</v>
      </c>
      <c r="E1088" s="297" t="s">
        <v>929</v>
      </c>
      <c r="F1088" s="298"/>
      <c r="G1088" s="299"/>
      <c r="H1088" s="299">
        <f t="shared" si="168"/>
        <v>0</v>
      </c>
      <c r="I1088" s="298">
        <f t="shared" si="169"/>
        <v>0</v>
      </c>
      <c r="J1088" s="298"/>
      <c r="K1088" s="275"/>
      <c r="L1088" s="275"/>
      <c r="M1088" s="275"/>
      <c r="N1088" s="275"/>
      <c r="O1088" s="275"/>
      <c r="P1088" s="275"/>
      <c r="Q1088" s="275"/>
      <c r="R1088" s="275"/>
      <c r="S1088" s="275"/>
      <c r="T1088" s="275"/>
      <c r="U1088" s="275"/>
      <c r="V1088" s="275"/>
      <c r="W1088" s="275"/>
      <c r="X1088" s="275"/>
      <c r="Y1088" s="275"/>
      <c r="Z1088" s="275"/>
    </row>
    <row r="1089" spans="1:26" ht="18" customHeight="1" outlineLevel="1">
      <c r="A1089" s="340"/>
      <c r="B1089" s="294" t="s">
        <v>1808</v>
      </c>
      <c r="C1089" s="295"/>
      <c r="D1089" s="341">
        <v>1</v>
      </c>
      <c r="E1089" s="297" t="s">
        <v>929</v>
      </c>
      <c r="F1089" s="298"/>
      <c r="G1089" s="299"/>
      <c r="H1089" s="299">
        <f t="shared" si="168"/>
        <v>0</v>
      </c>
      <c r="I1089" s="298">
        <f t="shared" si="169"/>
        <v>0</v>
      </c>
      <c r="J1089" s="298"/>
      <c r="K1089" s="275"/>
      <c r="L1089" s="275"/>
      <c r="M1089" s="275"/>
      <c r="N1089" s="275"/>
      <c r="O1089" s="275"/>
      <c r="P1089" s="275"/>
      <c r="Q1089" s="275"/>
      <c r="R1089" s="275"/>
      <c r="S1089" s="275"/>
      <c r="T1089" s="275"/>
      <c r="U1089" s="275"/>
      <c r="V1089" s="275"/>
      <c r="W1089" s="275"/>
      <c r="X1089" s="275"/>
      <c r="Y1089" s="275"/>
      <c r="Z1089" s="275"/>
    </row>
    <row r="1090" spans="1:26" ht="18" customHeight="1" outlineLevel="1">
      <c r="A1090" s="340"/>
      <c r="B1090" s="294" t="s">
        <v>1809</v>
      </c>
      <c r="C1090" s="295"/>
      <c r="D1090" s="341">
        <v>1</v>
      </c>
      <c r="E1090" s="297" t="s">
        <v>929</v>
      </c>
      <c r="F1090" s="298"/>
      <c r="G1090" s="299"/>
      <c r="H1090" s="299">
        <f t="shared" si="168"/>
        <v>0</v>
      </c>
      <c r="I1090" s="298">
        <f t="shared" si="169"/>
        <v>0</v>
      </c>
      <c r="J1090" s="298"/>
      <c r="K1090" s="275"/>
      <c r="L1090" s="275"/>
      <c r="M1090" s="275"/>
      <c r="N1090" s="275"/>
      <c r="O1090" s="275"/>
      <c r="P1090" s="275"/>
      <c r="Q1090" s="275"/>
      <c r="R1090" s="275"/>
      <c r="S1090" s="275"/>
      <c r="T1090" s="275"/>
      <c r="U1090" s="275"/>
      <c r="V1090" s="275"/>
      <c r="W1090" s="275"/>
      <c r="X1090" s="275"/>
      <c r="Y1090" s="275"/>
      <c r="Z1090" s="275"/>
    </row>
    <row r="1091" spans="1:26" ht="18" customHeight="1" outlineLevel="1">
      <c r="A1091" s="340"/>
      <c r="B1091" s="294" t="s">
        <v>1810</v>
      </c>
      <c r="C1091" s="295"/>
      <c r="D1091" s="341">
        <v>1</v>
      </c>
      <c r="E1091" s="297" t="s">
        <v>929</v>
      </c>
      <c r="F1091" s="298"/>
      <c r="G1091" s="299"/>
      <c r="H1091" s="299">
        <f t="shared" si="168"/>
        <v>0</v>
      </c>
      <c r="I1091" s="298">
        <f t="shared" si="169"/>
        <v>0</v>
      </c>
      <c r="J1091" s="298"/>
      <c r="K1091" s="275"/>
      <c r="L1091" s="275"/>
      <c r="M1091" s="275"/>
      <c r="N1091" s="275"/>
      <c r="O1091" s="275"/>
      <c r="P1091" s="275"/>
      <c r="Q1091" s="275"/>
      <c r="R1091" s="275"/>
      <c r="S1091" s="275"/>
      <c r="T1091" s="275"/>
      <c r="U1091" s="275"/>
      <c r="V1091" s="275"/>
      <c r="W1091" s="275"/>
      <c r="X1091" s="275"/>
      <c r="Y1091" s="275"/>
      <c r="Z1091" s="275"/>
    </row>
    <row r="1092" spans="1:26" ht="18" customHeight="1" outlineLevel="1">
      <c r="A1092" s="340"/>
      <c r="B1092" s="294" t="s">
        <v>1811</v>
      </c>
      <c r="C1092" s="295"/>
      <c r="D1092" s="341">
        <v>1</v>
      </c>
      <c r="E1092" s="297" t="s">
        <v>929</v>
      </c>
      <c r="F1092" s="298"/>
      <c r="G1092" s="299"/>
      <c r="H1092" s="299">
        <f t="shared" si="168"/>
        <v>0</v>
      </c>
      <c r="I1092" s="298">
        <f t="shared" si="169"/>
        <v>0</v>
      </c>
      <c r="J1092" s="298"/>
      <c r="K1092" s="275"/>
      <c r="L1092" s="275"/>
      <c r="M1092" s="275"/>
      <c r="N1092" s="275"/>
      <c r="O1092" s="275"/>
      <c r="P1092" s="275"/>
      <c r="Q1092" s="275"/>
      <c r="R1092" s="275"/>
      <c r="S1092" s="275"/>
      <c r="T1092" s="275"/>
      <c r="U1092" s="275"/>
      <c r="V1092" s="275"/>
      <c r="W1092" s="275"/>
      <c r="X1092" s="275"/>
      <c r="Y1092" s="275"/>
      <c r="Z1092" s="275"/>
    </row>
    <row r="1093" spans="1:26" ht="18" customHeight="1" outlineLevel="1">
      <c r="A1093" s="333"/>
      <c r="B1093" s="310" t="s">
        <v>1812</v>
      </c>
      <c r="C1093" s="342"/>
      <c r="D1093" s="343"/>
      <c r="E1093" s="344"/>
      <c r="F1093" s="316"/>
      <c r="G1093" s="317"/>
      <c r="H1093" s="317"/>
      <c r="I1093" s="316"/>
      <c r="J1093" s="316"/>
      <c r="K1093" s="275"/>
      <c r="L1093" s="275"/>
      <c r="M1093" s="275"/>
      <c r="N1093" s="275"/>
      <c r="O1093" s="275"/>
      <c r="P1093" s="275"/>
      <c r="Q1093" s="275"/>
      <c r="R1093" s="275"/>
      <c r="S1093" s="275"/>
      <c r="T1093" s="275"/>
      <c r="U1093" s="275"/>
      <c r="V1093" s="275"/>
      <c r="W1093" s="275"/>
      <c r="X1093" s="275"/>
      <c r="Y1093" s="275"/>
      <c r="Z1093" s="275"/>
    </row>
    <row r="1094" spans="1:26" ht="18" customHeight="1" outlineLevel="1">
      <c r="A1094" s="340"/>
      <c r="B1094" s="294" t="s">
        <v>1813</v>
      </c>
      <c r="C1094" s="295"/>
      <c r="D1094" s="341">
        <v>1</v>
      </c>
      <c r="E1094" s="297" t="s">
        <v>929</v>
      </c>
      <c r="F1094" s="298"/>
      <c r="G1094" s="299"/>
      <c r="H1094" s="299">
        <f t="shared" ref="H1094:H1101" si="170">F1094+G1094</f>
        <v>0</v>
      </c>
      <c r="I1094" s="298">
        <f t="shared" ref="I1094:I1101" si="171">H1094*D1094</f>
        <v>0</v>
      </c>
      <c r="J1094" s="298"/>
      <c r="K1094" s="275"/>
      <c r="L1094" s="275"/>
      <c r="M1094" s="275"/>
      <c r="N1094" s="275"/>
      <c r="O1094" s="275"/>
      <c r="P1094" s="275"/>
      <c r="Q1094" s="275"/>
      <c r="R1094" s="275"/>
      <c r="S1094" s="275"/>
      <c r="T1094" s="275"/>
      <c r="U1094" s="275"/>
      <c r="V1094" s="275"/>
      <c r="W1094" s="275"/>
      <c r="X1094" s="275"/>
      <c r="Y1094" s="275"/>
      <c r="Z1094" s="275"/>
    </row>
    <row r="1095" spans="1:26" ht="18" customHeight="1" outlineLevel="1">
      <c r="A1095" s="340"/>
      <c r="B1095" s="294" t="s">
        <v>1796</v>
      </c>
      <c r="C1095" s="295"/>
      <c r="D1095" s="341">
        <v>1</v>
      </c>
      <c r="E1095" s="297" t="s">
        <v>929</v>
      </c>
      <c r="F1095" s="298"/>
      <c r="G1095" s="299"/>
      <c r="H1095" s="299">
        <f t="shared" si="170"/>
        <v>0</v>
      </c>
      <c r="I1095" s="298">
        <f t="shared" si="171"/>
        <v>0</v>
      </c>
      <c r="J1095" s="298"/>
      <c r="K1095" s="275"/>
      <c r="L1095" s="275"/>
      <c r="M1095" s="275"/>
      <c r="N1095" s="275"/>
      <c r="O1095" s="275"/>
      <c r="P1095" s="275"/>
      <c r="Q1095" s="275"/>
      <c r="R1095" s="275"/>
      <c r="S1095" s="275"/>
      <c r="T1095" s="275"/>
      <c r="U1095" s="275"/>
      <c r="V1095" s="275"/>
      <c r="W1095" s="275"/>
      <c r="X1095" s="275"/>
      <c r="Y1095" s="275"/>
      <c r="Z1095" s="275"/>
    </row>
    <row r="1096" spans="1:26" ht="18" customHeight="1" outlineLevel="1">
      <c r="A1096" s="340"/>
      <c r="B1096" s="294" t="s">
        <v>1799</v>
      </c>
      <c r="C1096" s="295"/>
      <c r="D1096" s="341">
        <v>1</v>
      </c>
      <c r="E1096" s="297" t="s">
        <v>929</v>
      </c>
      <c r="F1096" s="298"/>
      <c r="G1096" s="299"/>
      <c r="H1096" s="299">
        <f t="shared" si="170"/>
        <v>0</v>
      </c>
      <c r="I1096" s="298">
        <f t="shared" si="171"/>
        <v>0</v>
      </c>
      <c r="J1096" s="298"/>
      <c r="K1096" s="275"/>
      <c r="L1096" s="275"/>
      <c r="M1096" s="275"/>
      <c r="N1096" s="275"/>
      <c r="O1096" s="275"/>
      <c r="P1096" s="275"/>
      <c r="Q1096" s="275"/>
      <c r="R1096" s="275"/>
      <c r="S1096" s="275"/>
      <c r="T1096" s="275"/>
      <c r="U1096" s="275"/>
      <c r="V1096" s="275"/>
      <c r="W1096" s="275"/>
      <c r="X1096" s="275"/>
      <c r="Y1096" s="275"/>
      <c r="Z1096" s="275"/>
    </row>
    <row r="1097" spans="1:26" ht="18" customHeight="1" outlineLevel="1">
      <c r="A1097" s="340"/>
      <c r="B1097" s="294" t="s">
        <v>1814</v>
      </c>
      <c r="C1097" s="295"/>
      <c r="D1097" s="341">
        <v>1</v>
      </c>
      <c r="E1097" s="297" t="s">
        <v>929</v>
      </c>
      <c r="F1097" s="298"/>
      <c r="G1097" s="299"/>
      <c r="H1097" s="299">
        <f t="shared" si="170"/>
        <v>0</v>
      </c>
      <c r="I1097" s="298">
        <f t="shared" si="171"/>
        <v>0</v>
      </c>
      <c r="J1097" s="298"/>
      <c r="K1097" s="275"/>
      <c r="L1097" s="275"/>
      <c r="M1097" s="275"/>
      <c r="N1097" s="275"/>
      <c r="O1097" s="275"/>
      <c r="P1097" s="275"/>
      <c r="Q1097" s="275"/>
      <c r="R1097" s="275"/>
      <c r="S1097" s="275"/>
      <c r="T1097" s="275"/>
      <c r="U1097" s="275"/>
      <c r="V1097" s="275"/>
      <c r="W1097" s="275"/>
      <c r="X1097" s="275"/>
      <c r="Y1097" s="275"/>
      <c r="Z1097" s="275"/>
    </row>
    <row r="1098" spans="1:26" ht="18" customHeight="1" outlineLevel="1">
      <c r="A1098" s="340"/>
      <c r="B1098" s="294" t="s">
        <v>1815</v>
      </c>
      <c r="C1098" s="295"/>
      <c r="D1098" s="341">
        <v>1</v>
      </c>
      <c r="E1098" s="297" t="s">
        <v>929</v>
      </c>
      <c r="F1098" s="298"/>
      <c r="G1098" s="299"/>
      <c r="H1098" s="299">
        <f t="shared" si="170"/>
        <v>0</v>
      </c>
      <c r="I1098" s="298">
        <f t="shared" si="171"/>
        <v>0</v>
      </c>
      <c r="J1098" s="298"/>
      <c r="K1098" s="275"/>
      <c r="L1098" s="275"/>
      <c r="M1098" s="275"/>
      <c r="N1098" s="275"/>
      <c r="O1098" s="275"/>
      <c r="P1098" s="275"/>
      <c r="Q1098" s="275"/>
      <c r="R1098" s="275"/>
      <c r="S1098" s="275"/>
      <c r="T1098" s="275"/>
      <c r="U1098" s="275"/>
      <c r="V1098" s="275"/>
      <c r="W1098" s="275"/>
      <c r="X1098" s="275"/>
      <c r="Y1098" s="275"/>
      <c r="Z1098" s="275"/>
    </row>
    <row r="1099" spans="1:26" ht="18" customHeight="1" outlineLevel="1">
      <c r="A1099" s="340"/>
      <c r="B1099" s="294" t="s">
        <v>1816</v>
      </c>
      <c r="C1099" s="295"/>
      <c r="D1099" s="341">
        <v>1</v>
      </c>
      <c r="E1099" s="297" t="s">
        <v>929</v>
      </c>
      <c r="F1099" s="298"/>
      <c r="G1099" s="299"/>
      <c r="H1099" s="299">
        <f t="shared" si="170"/>
        <v>0</v>
      </c>
      <c r="I1099" s="298">
        <f t="shared" si="171"/>
        <v>0</v>
      </c>
      <c r="J1099" s="298"/>
      <c r="K1099" s="275"/>
      <c r="L1099" s="275"/>
      <c r="M1099" s="275"/>
      <c r="N1099" s="275"/>
      <c r="O1099" s="275"/>
      <c r="P1099" s="275"/>
      <c r="Q1099" s="275"/>
      <c r="R1099" s="275"/>
      <c r="S1099" s="275"/>
      <c r="T1099" s="275"/>
      <c r="U1099" s="275"/>
      <c r="V1099" s="275"/>
      <c r="W1099" s="275"/>
      <c r="X1099" s="275"/>
      <c r="Y1099" s="275"/>
      <c r="Z1099" s="275"/>
    </row>
    <row r="1100" spans="1:26" ht="18" customHeight="1" outlineLevel="1">
      <c r="A1100" s="340"/>
      <c r="B1100" s="294" t="s">
        <v>1817</v>
      </c>
      <c r="C1100" s="295"/>
      <c r="D1100" s="341">
        <v>1</v>
      </c>
      <c r="E1100" s="297" t="s">
        <v>929</v>
      </c>
      <c r="F1100" s="298"/>
      <c r="G1100" s="299"/>
      <c r="H1100" s="299">
        <f t="shared" si="170"/>
        <v>0</v>
      </c>
      <c r="I1100" s="298">
        <f t="shared" si="171"/>
        <v>0</v>
      </c>
      <c r="J1100" s="298"/>
      <c r="K1100" s="275"/>
      <c r="L1100" s="275"/>
      <c r="M1100" s="275"/>
      <c r="N1100" s="275"/>
      <c r="O1100" s="275"/>
      <c r="P1100" s="275"/>
      <c r="Q1100" s="275"/>
      <c r="R1100" s="275"/>
      <c r="S1100" s="275"/>
      <c r="T1100" s="275"/>
      <c r="U1100" s="275"/>
      <c r="V1100" s="275"/>
      <c r="W1100" s="275"/>
      <c r="X1100" s="275"/>
      <c r="Y1100" s="275"/>
      <c r="Z1100" s="275"/>
    </row>
    <row r="1101" spans="1:26" ht="18" customHeight="1" outlineLevel="1">
      <c r="A1101" s="340"/>
      <c r="B1101" s="294" t="s">
        <v>1818</v>
      </c>
      <c r="C1101" s="295"/>
      <c r="D1101" s="341">
        <v>1</v>
      </c>
      <c r="E1101" s="297" t="s">
        <v>929</v>
      </c>
      <c r="F1101" s="298"/>
      <c r="G1101" s="299"/>
      <c r="H1101" s="299">
        <f t="shared" si="170"/>
        <v>0</v>
      </c>
      <c r="I1101" s="298">
        <f t="shared" si="171"/>
        <v>0</v>
      </c>
      <c r="J1101" s="298"/>
      <c r="K1101" s="275"/>
      <c r="L1101" s="275"/>
      <c r="M1101" s="275"/>
      <c r="N1101" s="275"/>
      <c r="O1101" s="275"/>
      <c r="P1101" s="275"/>
      <c r="Q1101" s="275"/>
      <c r="R1101" s="275"/>
      <c r="S1101" s="275"/>
      <c r="T1101" s="275"/>
      <c r="U1101" s="275"/>
      <c r="V1101" s="275"/>
      <c r="W1101" s="275"/>
      <c r="X1101" s="275"/>
      <c r="Y1101" s="275"/>
      <c r="Z1101" s="275"/>
    </row>
    <row r="1102" spans="1:26" ht="15.75" customHeight="1" outlineLevel="1">
      <c r="A1102" s="333"/>
      <c r="B1102" s="310" t="s">
        <v>1819</v>
      </c>
      <c r="C1102" s="342"/>
      <c r="D1102" s="343"/>
      <c r="E1102" s="344"/>
      <c r="F1102" s="316"/>
      <c r="G1102" s="317"/>
      <c r="H1102" s="317"/>
      <c r="I1102" s="316"/>
      <c r="J1102" s="316"/>
      <c r="K1102" s="275"/>
      <c r="L1102" s="275"/>
      <c r="M1102" s="275"/>
      <c r="N1102" s="275"/>
      <c r="O1102" s="275"/>
      <c r="P1102" s="275"/>
      <c r="Q1102" s="275"/>
      <c r="R1102" s="275"/>
      <c r="S1102" s="275"/>
      <c r="T1102" s="275"/>
      <c r="U1102" s="275"/>
      <c r="V1102" s="275"/>
      <c r="W1102" s="275"/>
      <c r="X1102" s="275"/>
      <c r="Y1102" s="275"/>
      <c r="Z1102" s="275"/>
    </row>
    <row r="1103" spans="1:26" ht="18" customHeight="1" outlineLevel="1">
      <c r="A1103" s="340"/>
      <c r="B1103" s="294" t="s">
        <v>1820</v>
      </c>
      <c r="C1103" s="295"/>
      <c r="D1103" s="341">
        <v>1</v>
      </c>
      <c r="E1103" s="297" t="s">
        <v>929</v>
      </c>
      <c r="F1103" s="298"/>
      <c r="G1103" s="299"/>
      <c r="H1103" s="299">
        <f t="shared" ref="H1103:H1128" si="172">F1103+G1103</f>
        <v>0</v>
      </c>
      <c r="I1103" s="298">
        <f t="shared" ref="I1103:I1128" si="173">H1103*D1103</f>
        <v>0</v>
      </c>
      <c r="J1103" s="298"/>
      <c r="K1103" s="275"/>
      <c r="L1103" s="275"/>
      <c r="M1103" s="275"/>
      <c r="N1103" s="275"/>
      <c r="O1103" s="275"/>
      <c r="P1103" s="275"/>
      <c r="Q1103" s="275"/>
      <c r="R1103" s="275"/>
      <c r="S1103" s="275"/>
      <c r="T1103" s="275"/>
      <c r="U1103" s="275"/>
      <c r="V1103" s="275"/>
      <c r="W1103" s="275"/>
      <c r="X1103" s="275"/>
      <c r="Y1103" s="275"/>
      <c r="Z1103" s="275"/>
    </row>
    <row r="1104" spans="1:26" ht="18" customHeight="1" outlineLevel="1">
      <c r="A1104" s="340"/>
      <c r="B1104" s="294" t="s">
        <v>1801</v>
      </c>
      <c r="C1104" s="295"/>
      <c r="D1104" s="341">
        <v>1</v>
      </c>
      <c r="E1104" s="297" t="s">
        <v>929</v>
      </c>
      <c r="F1104" s="298"/>
      <c r="G1104" s="299"/>
      <c r="H1104" s="299">
        <f t="shared" si="172"/>
        <v>0</v>
      </c>
      <c r="I1104" s="298">
        <f t="shared" si="173"/>
        <v>0</v>
      </c>
      <c r="J1104" s="298"/>
      <c r="K1104" s="275"/>
      <c r="L1104" s="275"/>
      <c r="M1104" s="275"/>
      <c r="N1104" s="275"/>
      <c r="O1104" s="275"/>
      <c r="P1104" s="275"/>
      <c r="Q1104" s="275"/>
      <c r="R1104" s="275"/>
      <c r="S1104" s="275"/>
      <c r="T1104" s="275"/>
      <c r="U1104" s="275"/>
      <c r="V1104" s="275"/>
      <c r="W1104" s="275"/>
      <c r="X1104" s="275"/>
      <c r="Y1104" s="275"/>
      <c r="Z1104" s="275"/>
    </row>
    <row r="1105" spans="1:26" ht="18" customHeight="1" outlineLevel="1">
      <c r="A1105" s="340"/>
      <c r="B1105" s="294" t="s">
        <v>1804</v>
      </c>
      <c r="C1105" s="295"/>
      <c r="D1105" s="341">
        <v>1</v>
      </c>
      <c r="E1105" s="297" t="s">
        <v>929</v>
      </c>
      <c r="F1105" s="298"/>
      <c r="G1105" s="299"/>
      <c r="H1105" s="299">
        <f t="shared" si="172"/>
        <v>0</v>
      </c>
      <c r="I1105" s="298">
        <f t="shared" si="173"/>
        <v>0</v>
      </c>
      <c r="J1105" s="298"/>
      <c r="K1105" s="275"/>
      <c r="L1105" s="275"/>
      <c r="M1105" s="275"/>
      <c r="N1105" s="275"/>
      <c r="O1105" s="275"/>
      <c r="P1105" s="275"/>
      <c r="Q1105" s="275"/>
      <c r="R1105" s="275"/>
      <c r="S1105" s="275"/>
      <c r="T1105" s="275"/>
      <c r="U1105" s="275"/>
      <c r="V1105" s="275"/>
      <c r="W1105" s="275"/>
      <c r="X1105" s="275"/>
      <c r="Y1105" s="275"/>
      <c r="Z1105" s="275"/>
    </row>
    <row r="1106" spans="1:26" ht="18" customHeight="1" outlineLevel="1">
      <c r="A1106" s="340"/>
      <c r="B1106" s="294" t="s">
        <v>1821</v>
      </c>
      <c r="C1106" s="295"/>
      <c r="D1106" s="341">
        <v>1</v>
      </c>
      <c r="E1106" s="297" t="s">
        <v>929</v>
      </c>
      <c r="F1106" s="298"/>
      <c r="G1106" s="299"/>
      <c r="H1106" s="299">
        <f t="shared" si="172"/>
        <v>0</v>
      </c>
      <c r="I1106" s="298">
        <f t="shared" si="173"/>
        <v>0</v>
      </c>
      <c r="J1106" s="298"/>
      <c r="K1106" s="275"/>
      <c r="L1106" s="275"/>
      <c r="M1106" s="275"/>
      <c r="N1106" s="275"/>
      <c r="O1106" s="275"/>
      <c r="P1106" s="275"/>
      <c r="Q1106" s="275"/>
      <c r="R1106" s="275"/>
      <c r="S1106" s="275"/>
      <c r="T1106" s="275"/>
      <c r="U1106" s="275"/>
      <c r="V1106" s="275"/>
      <c r="W1106" s="275"/>
      <c r="X1106" s="275"/>
      <c r="Y1106" s="275"/>
      <c r="Z1106" s="275"/>
    </row>
    <row r="1107" spans="1:26" ht="18" customHeight="1" outlineLevel="1">
      <c r="A1107" s="340"/>
      <c r="B1107" s="294" t="s">
        <v>1822</v>
      </c>
      <c r="C1107" s="295"/>
      <c r="D1107" s="341">
        <v>1</v>
      </c>
      <c r="E1107" s="297" t="s">
        <v>929</v>
      </c>
      <c r="F1107" s="298"/>
      <c r="G1107" s="299"/>
      <c r="H1107" s="299">
        <f t="shared" si="172"/>
        <v>0</v>
      </c>
      <c r="I1107" s="298">
        <f t="shared" si="173"/>
        <v>0</v>
      </c>
      <c r="J1107" s="298"/>
      <c r="K1107" s="275"/>
      <c r="L1107" s="275"/>
      <c r="M1107" s="275"/>
      <c r="N1107" s="275"/>
      <c r="O1107" s="275"/>
      <c r="P1107" s="275"/>
      <c r="Q1107" s="275"/>
      <c r="R1107" s="275"/>
      <c r="S1107" s="275"/>
      <c r="T1107" s="275"/>
      <c r="U1107" s="275"/>
      <c r="V1107" s="275"/>
      <c r="W1107" s="275"/>
      <c r="X1107" s="275"/>
      <c r="Y1107" s="275"/>
      <c r="Z1107" s="275"/>
    </row>
    <row r="1108" spans="1:26" ht="18" customHeight="1" outlineLevel="1">
      <c r="A1108" s="340"/>
      <c r="B1108" s="294" t="s">
        <v>1823</v>
      </c>
      <c r="C1108" s="295"/>
      <c r="D1108" s="341">
        <v>1</v>
      </c>
      <c r="E1108" s="297" t="s">
        <v>929</v>
      </c>
      <c r="F1108" s="298"/>
      <c r="G1108" s="299"/>
      <c r="H1108" s="299">
        <f t="shared" si="172"/>
        <v>0</v>
      </c>
      <c r="I1108" s="298">
        <f t="shared" si="173"/>
        <v>0</v>
      </c>
      <c r="J1108" s="298"/>
      <c r="K1108" s="275"/>
      <c r="L1108" s="275"/>
      <c r="M1108" s="275"/>
      <c r="N1108" s="275"/>
      <c r="O1108" s="275"/>
      <c r="P1108" s="275"/>
      <c r="Q1108" s="275"/>
      <c r="R1108" s="275"/>
      <c r="S1108" s="275"/>
      <c r="T1108" s="275"/>
      <c r="U1108" s="275"/>
      <c r="V1108" s="275"/>
      <c r="W1108" s="275"/>
      <c r="X1108" s="275"/>
      <c r="Y1108" s="275"/>
      <c r="Z1108" s="275"/>
    </row>
    <row r="1109" spans="1:26" ht="18" customHeight="1" outlineLevel="1">
      <c r="A1109" s="340"/>
      <c r="B1109" s="294" t="s">
        <v>1824</v>
      </c>
      <c r="C1109" s="295"/>
      <c r="D1109" s="341">
        <v>1</v>
      </c>
      <c r="E1109" s="297" t="s">
        <v>929</v>
      </c>
      <c r="F1109" s="298"/>
      <c r="G1109" s="299"/>
      <c r="H1109" s="299">
        <f t="shared" si="172"/>
        <v>0</v>
      </c>
      <c r="I1109" s="298">
        <f t="shared" si="173"/>
        <v>0</v>
      </c>
      <c r="J1109" s="298"/>
      <c r="K1109" s="275"/>
      <c r="L1109" s="275"/>
      <c r="M1109" s="275"/>
      <c r="N1109" s="275"/>
      <c r="O1109" s="275"/>
      <c r="P1109" s="275"/>
      <c r="Q1109" s="275"/>
      <c r="R1109" s="275"/>
      <c r="S1109" s="275"/>
      <c r="T1109" s="275"/>
      <c r="U1109" s="275"/>
      <c r="V1109" s="275"/>
      <c r="W1109" s="275"/>
      <c r="X1109" s="275"/>
      <c r="Y1109" s="275"/>
      <c r="Z1109" s="275"/>
    </row>
    <row r="1110" spans="1:26" ht="18" customHeight="1" outlineLevel="1">
      <c r="A1110" s="340"/>
      <c r="B1110" s="294" t="s">
        <v>1825</v>
      </c>
      <c r="C1110" s="295"/>
      <c r="D1110" s="341">
        <v>1</v>
      </c>
      <c r="E1110" s="297" t="s">
        <v>929</v>
      </c>
      <c r="F1110" s="298"/>
      <c r="G1110" s="299"/>
      <c r="H1110" s="299">
        <f t="shared" si="172"/>
        <v>0</v>
      </c>
      <c r="I1110" s="298">
        <f t="shared" si="173"/>
        <v>0</v>
      </c>
      <c r="J1110" s="298"/>
      <c r="K1110" s="275"/>
      <c r="L1110" s="275"/>
      <c r="M1110" s="275"/>
      <c r="N1110" s="275"/>
      <c r="O1110" s="275"/>
      <c r="P1110" s="275"/>
      <c r="Q1110" s="275"/>
      <c r="R1110" s="275"/>
      <c r="S1110" s="275"/>
      <c r="T1110" s="275"/>
      <c r="U1110" s="275"/>
      <c r="V1110" s="275"/>
      <c r="W1110" s="275"/>
      <c r="X1110" s="275"/>
      <c r="Y1110" s="275"/>
      <c r="Z1110" s="275"/>
    </row>
    <row r="1111" spans="1:26" ht="18" customHeight="1" outlineLevel="1">
      <c r="A1111" s="340"/>
      <c r="B1111" s="294" t="s">
        <v>1826</v>
      </c>
      <c r="C1111" s="295"/>
      <c r="D1111" s="341">
        <v>1</v>
      </c>
      <c r="E1111" s="297" t="s">
        <v>929</v>
      </c>
      <c r="F1111" s="298"/>
      <c r="G1111" s="299"/>
      <c r="H1111" s="299">
        <f t="shared" si="172"/>
        <v>0</v>
      </c>
      <c r="I1111" s="298">
        <f t="shared" si="173"/>
        <v>0</v>
      </c>
      <c r="J1111" s="298"/>
      <c r="K1111" s="275"/>
      <c r="L1111" s="275"/>
      <c r="M1111" s="275"/>
      <c r="N1111" s="275"/>
      <c r="O1111" s="275"/>
      <c r="P1111" s="275"/>
      <c r="Q1111" s="275"/>
      <c r="R1111" s="275"/>
      <c r="S1111" s="275"/>
      <c r="T1111" s="275"/>
      <c r="U1111" s="275"/>
      <c r="V1111" s="275"/>
      <c r="W1111" s="275"/>
      <c r="X1111" s="275"/>
      <c r="Y1111" s="275"/>
      <c r="Z1111" s="275"/>
    </row>
    <row r="1112" spans="1:26" ht="18" customHeight="1" outlineLevel="1">
      <c r="A1112" s="340"/>
      <c r="B1112" s="294" t="s">
        <v>1827</v>
      </c>
      <c r="C1112" s="295"/>
      <c r="D1112" s="341">
        <v>1</v>
      </c>
      <c r="E1112" s="297" t="s">
        <v>929</v>
      </c>
      <c r="F1112" s="298"/>
      <c r="G1112" s="299"/>
      <c r="H1112" s="299">
        <f t="shared" si="172"/>
        <v>0</v>
      </c>
      <c r="I1112" s="298">
        <f t="shared" si="173"/>
        <v>0</v>
      </c>
      <c r="J1112" s="298"/>
      <c r="K1112" s="275"/>
      <c r="L1112" s="275"/>
      <c r="M1112" s="275"/>
      <c r="N1112" s="275"/>
      <c r="O1112" s="275"/>
      <c r="P1112" s="275"/>
      <c r="Q1112" s="275"/>
      <c r="R1112" s="275"/>
      <c r="S1112" s="275"/>
      <c r="T1112" s="275"/>
      <c r="U1112" s="275"/>
      <c r="V1112" s="275"/>
      <c r="W1112" s="275"/>
      <c r="X1112" s="275"/>
      <c r="Y1112" s="275"/>
      <c r="Z1112" s="275"/>
    </row>
    <row r="1113" spans="1:26" ht="18" customHeight="1" outlineLevel="1">
      <c r="A1113" s="340"/>
      <c r="B1113" s="294" t="s">
        <v>1828</v>
      </c>
      <c r="C1113" s="295"/>
      <c r="D1113" s="341">
        <v>1</v>
      </c>
      <c r="E1113" s="297" t="s">
        <v>929</v>
      </c>
      <c r="F1113" s="298"/>
      <c r="G1113" s="299"/>
      <c r="H1113" s="299">
        <f t="shared" si="172"/>
        <v>0</v>
      </c>
      <c r="I1113" s="298">
        <f t="shared" si="173"/>
        <v>0</v>
      </c>
      <c r="J1113" s="298"/>
      <c r="K1113" s="275"/>
      <c r="L1113" s="275"/>
      <c r="M1113" s="275"/>
      <c r="N1113" s="275"/>
      <c r="O1113" s="275"/>
      <c r="P1113" s="275"/>
      <c r="Q1113" s="275"/>
      <c r="R1113" s="275"/>
      <c r="S1113" s="275"/>
      <c r="T1113" s="275"/>
      <c r="U1113" s="275"/>
      <c r="V1113" s="275"/>
      <c r="W1113" s="275"/>
      <c r="X1113" s="275"/>
      <c r="Y1113" s="275"/>
      <c r="Z1113" s="275"/>
    </row>
    <row r="1114" spans="1:26" ht="18" customHeight="1" outlineLevel="1">
      <c r="A1114" s="340"/>
      <c r="B1114" s="294" t="s">
        <v>1829</v>
      </c>
      <c r="C1114" s="295"/>
      <c r="D1114" s="341">
        <v>1</v>
      </c>
      <c r="E1114" s="297" t="s">
        <v>929</v>
      </c>
      <c r="F1114" s="298"/>
      <c r="G1114" s="299"/>
      <c r="H1114" s="299">
        <f t="shared" si="172"/>
        <v>0</v>
      </c>
      <c r="I1114" s="298">
        <f t="shared" si="173"/>
        <v>0</v>
      </c>
      <c r="J1114" s="298"/>
      <c r="K1114" s="275"/>
      <c r="L1114" s="275"/>
      <c r="M1114" s="275"/>
      <c r="N1114" s="275"/>
      <c r="O1114" s="275"/>
      <c r="P1114" s="275"/>
      <c r="Q1114" s="275"/>
      <c r="R1114" s="275"/>
      <c r="S1114" s="275"/>
      <c r="T1114" s="275"/>
      <c r="U1114" s="275"/>
      <c r="V1114" s="275"/>
      <c r="W1114" s="275"/>
      <c r="X1114" s="275"/>
      <c r="Y1114" s="275"/>
      <c r="Z1114" s="275"/>
    </row>
    <row r="1115" spans="1:26" ht="18" customHeight="1" outlineLevel="1">
      <c r="A1115" s="340"/>
      <c r="B1115" s="294" t="s">
        <v>1830</v>
      </c>
      <c r="C1115" s="295"/>
      <c r="D1115" s="341">
        <v>1</v>
      </c>
      <c r="E1115" s="297" t="s">
        <v>929</v>
      </c>
      <c r="F1115" s="298"/>
      <c r="G1115" s="299"/>
      <c r="H1115" s="299">
        <f t="shared" si="172"/>
        <v>0</v>
      </c>
      <c r="I1115" s="298">
        <f t="shared" si="173"/>
        <v>0</v>
      </c>
      <c r="J1115" s="298"/>
      <c r="K1115" s="275"/>
      <c r="L1115" s="275"/>
      <c r="M1115" s="275"/>
      <c r="N1115" s="275"/>
      <c r="O1115" s="275"/>
      <c r="P1115" s="275"/>
      <c r="Q1115" s="275"/>
      <c r="R1115" s="275"/>
      <c r="S1115" s="275"/>
      <c r="T1115" s="275"/>
      <c r="U1115" s="275"/>
      <c r="V1115" s="275"/>
      <c r="W1115" s="275"/>
      <c r="X1115" s="275"/>
      <c r="Y1115" s="275"/>
      <c r="Z1115" s="275"/>
    </row>
    <row r="1116" spans="1:26" ht="18" customHeight="1" outlineLevel="1">
      <c r="A1116" s="340"/>
      <c r="B1116" s="294" t="s">
        <v>1831</v>
      </c>
      <c r="C1116" s="295"/>
      <c r="D1116" s="341">
        <v>1</v>
      </c>
      <c r="E1116" s="297" t="s">
        <v>929</v>
      </c>
      <c r="F1116" s="298"/>
      <c r="G1116" s="299"/>
      <c r="H1116" s="299">
        <f t="shared" si="172"/>
        <v>0</v>
      </c>
      <c r="I1116" s="298">
        <f t="shared" si="173"/>
        <v>0</v>
      </c>
      <c r="J1116" s="298"/>
      <c r="K1116" s="275"/>
      <c r="L1116" s="275"/>
      <c r="M1116" s="275"/>
      <c r="N1116" s="275"/>
      <c r="O1116" s="275"/>
      <c r="P1116" s="275"/>
      <c r="Q1116" s="275"/>
      <c r="R1116" s="275"/>
      <c r="S1116" s="275"/>
      <c r="T1116" s="275"/>
      <c r="U1116" s="275"/>
      <c r="V1116" s="275"/>
      <c r="W1116" s="275"/>
      <c r="X1116" s="275"/>
      <c r="Y1116" s="275"/>
      <c r="Z1116" s="275"/>
    </row>
    <row r="1117" spans="1:26" ht="18" customHeight="1" outlineLevel="1">
      <c r="A1117" s="340"/>
      <c r="B1117" s="294" t="s">
        <v>1832</v>
      </c>
      <c r="C1117" s="351"/>
      <c r="D1117" s="341">
        <v>1</v>
      </c>
      <c r="E1117" s="297" t="s">
        <v>929</v>
      </c>
      <c r="F1117" s="298"/>
      <c r="G1117" s="299"/>
      <c r="H1117" s="299">
        <f t="shared" si="172"/>
        <v>0</v>
      </c>
      <c r="I1117" s="298">
        <f t="shared" si="173"/>
        <v>0</v>
      </c>
      <c r="J1117" s="298"/>
      <c r="K1117" s="275"/>
      <c r="L1117" s="275"/>
      <c r="M1117" s="275"/>
      <c r="N1117" s="275"/>
      <c r="O1117" s="275"/>
      <c r="P1117" s="275"/>
      <c r="Q1117" s="275"/>
      <c r="R1117" s="275"/>
      <c r="S1117" s="275"/>
      <c r="T1117" s="275"/>
      <c r="U1117" s="275"/>
      <c r="V1117" s="275"/>
      <c r="W1117" s="275"/>
      <c r="X1117" s="275"/>
      <c r="Y1117" s="275"/>
      <c r="Z1117" s="275"/>
    </row>
    <row r="1118" spans="1:26" ht="18" customHeight="1" outlineLevel="1">
      <c r="A1118" s="340"/>
      <c r="B1118" s="294" t="s">
        <v>1833</v>
      </c>
      <c r="C1118" s="295"/>
      <c r="D1118" s="341">
        <v>1</v>
      </c>
      <c r="E1118" s="297" t="s">
        <v>929</v>
      </c>
      <c r="F1118" s="298"/>
      <c r="G1118" s="299"/>
      <c r="H1118" s="299">
        <f t="shared" si="172"/>
        <v>0</v>
      </c>
      <c r="I1118" s="298">
        <f t="shared" si="173"/>
        <v>0</v>
      </c>
      <c r="J1118" s="298"/>
      <c r="K1118" s="275"/>
      <c r="L1118" s="275"/>
      <c r="M1118" s="275"/>
      <c r="N1118" s="275"/>
      <c r="O1118" s="275"/>
      <c r="P1118" s="275"/>
      <c r="Q1118" s="275"/>
      <c r="R1118" s="275"/>
      <c r="S1118" s="275"/>
      <c r="T1118" s="275"/>
      <c r="U1118" s="275"/>
      <c r="V1118" s="275"/>
      <c r="W1118" s="275"/>
      <c r="X1118" s="275"/>
      <c r="Y1118" s="275"/>
      <c r="Z1118" s="275"/>
    </row>
    <row r="1119" spans="1:26" ht="18" customHeight="1" outlineLevel="1">
      <c r="A1119" s="340"/>
      <c r="B1119" s="294" t="s">
        <v>1834</v>
      </c>
      <c r="C1119" s="295"/>
      <c r="D1119" s="341">
        <v>1</v>
      </c>
      <c r="E1119" s="297" t="s">
        <v>929</v>
      </c>
      <c r="F1119" s="298"/>
      <c r="G1119" s="299"/>
      <c r="H1119" s="299">
        <f t="shared" si="172"/>
        <v>0</v>
      </c>
      <c r="I1119" s="298">
        <f t="shared" si="173"/>
        <v>0</v>
      </c>
      <c r="J1119" s="298"/>
      <c r="K1119" s="275"/>
      <c r="L1119" s="275"/>
      <c r="M1119" s="275"/>
      <c r="N1119" s="275"/>
      <c r="O1119" s="275"/>
      <c r="P1119" s="275"/>
      <c r="Q1119" s="275"/>
      <c r="R1119" s="275"/>
      <c r="S1119" s="275"/>
      <c r="T1119" s="275"/>
      <c r="U1119" s="275"/>
      <c r="V1119" s="275"/>
      <c r="W1119" s="275"/>
      <c r="X1119" s="275"/>
      <c r="Y1119" s="275"/>
      <c r="Z1119" s="275"/>
    </row>
    <row r="1120" spans="1:26" ht="18" customHeight="1" outlineLevel="1">
      <c r="A1120" s="340"/>
      <c r="B1120" s="294" t="s">
        <v>1826</v>
      </c>
      <c r="C1120" s="295"/>
      <c r="D1120" s="341">
        <v>1</v>
      </c>
      <c r="E1120" s="297" t="s">
        <v>929</v>
      </c>
      <c r="F1120" s="298"/>
      <c r="G1120" s="299"/>
      <c r="H1120" s="299">
        <f t="shared" si="172"/>
        <v>0</v>
      </c>
      <c r="I1120" s="298">
        <f t="shared" si="173"/>
        <v>0</v>
      </c>
      <c r="J1120" s="298"/>
      <c r="K1120" s="275"/>
      <c r="L1120" s="275"/>
      <c r="M1120" s="275"/>
      <c r="N1120" s="275"/>
      <c r="O1120" s="275"/>
      <c r="P1120" s="275"/>
      <c r="Q1120" s="275"/>
      <c r="R1120" s="275"/>
      <c r="S1120" s="275"/>
      <c r="T1120" s="275"/>
      <c r="U1120" s="275"/>
      <c r="V1120" s="275"/>
      <c r="W1120" s="275"/>
      <c r="X1120" s="275"/>
      <c r="Y1120" s="275"/>
      <c r="Z1120" s="275"/>
    </row>
    <row r="1121" spans="1:26" ht="18" customHeight="1" outlineLevel="1">
      <c r="A1121" s="340"/>
      <c r="B1121" s="294" t="s">
        <v>1835</v>
      </c>
      <c r="C1121" s="295"/>
      <c r="D1121" s="341">
        <v>1</v>
      </c>
      <c r="E1121" s="297" t="s">
        <v>929</v>
      </c>
      <c r="F1121" s="298"/>
      <c r="G1121" s="299"/>
      <c r="H1121" s="299">
        <f t="shared" si="172"/>
        <v>0</v>
      </c>
      <c r="I1121" s="298">
        <f t="shared" si="173"/>
        <v>0</v>
      </c>
      <c r="J1121" s="298"/>
      <c r="K1121" s="275"/>
      <c r="L1121" s="275"/>
      <c r="M1121" s="275"/>
      <c r="N1121" s="275"/>
      <c r="O1121" s="275"/>
      <c r="P1121" s="275"/>
      <c r="Q1121" s="275"/>
      <c r="R1121" s="275"/>
      <c r="S1121" s="275"/>
      <c r="T1121" s="275"/>
      <c r="U1121" s="275"/>
      <c r="V1121" s="275"/>
      <c r="W1121" s="275"/>
      <c r="X1121" s="275"/>
      <c r="Y1121" s="275"/>
      <c r="Z1121" s="275"/>
    </row>
    <row r="1122" spans="1:26" ht="18" customHeight="1" outlineLevel="1">
      <c r="A1122" s="340"/>
      <c r="B1122" s="294" t="s">
        <v>1836</v>
      </c>
      <c r="C1122" s="295"/>
      <c r="D1122" s="341">
        <v>1</v>
      </c>
      <c r="E1122" s="297" t="s">
        <v>929</v>
      </c>
      <c r="F1122" s="298"/>
      <c r="G1122" s="299"/>
      <c r="H1122" s="299">
        <f t="shared" si="172"/>
        <v>0</v>
      </c>
      <c r="I1122" s="298">
        <f t="shared" si="173"/>
        <v>0</v>
      </c>
      <c r="J1122" s="298"/>
      <c r="K1122" s="275"/>
      <c r="L1122" s="275"/>
      <c r="M1122" s="275"/>
      <c r="N1122" s="275"/>
      <c r="O1122" s="275"/>
      <c r="P1122" s="275"/>
      <c r="Q1122" s="275"/>
      <c r="R1122" s="275"/>
      <c r="S1122" s="275"/>
      <c r="T1122" s="275"/>
      <c r="U1122" s="275"/>
      <c r="V1122" s="275"/>
      <c r="W1122" s="275"/>
      <c r="X1122" s="275"/>
      <c r="Y1122" s="275"/>
      <c r="Z1122" s="275"/>
    </row>
    <row r="1123" spans="1:26" ht="18" customHeight="1" outlineLevel="1">
      <c r="A1123" s="340"/>
      <c r="B1123" s="294" t="s">
        <v>1837</v>
      </c>
      <c r="C1123" s="295"/>
      <c r="D1123" s="341">
        <v>1</v>
      </c>
      <c r="E1123" s="297" t="s">
        <v>929</v>
      </c>
      <c r="F1123" s="298"/>
      <c r="G1123" s="299"/>
      <c r="H1123" s="299">
        <f t="shared" si="172"/>
        <v>0</v>
      </c>
      <c r="I1123" s="298">
        <f t="shared" si="173"/>
        <v>0</v>
      </c>
      <c r="J1123" s="298"/>
      <c r="K1123" s="275"/>
      <c r="L1123" s="275"/>
      <c r="M1123" s="275"/>
      <c r="N1123" s="275"/>
      <c r="O1123" s="275"/>
      <c r="P1123" s="275"/>
      <c r="Q1123" s="275"/>
      <c r="R1123" s="275"/>
      <c r="S1123" s="275"/>
      <c r="T1123" s="275"/>
      <c r="U1123" s="275"/>
      <c r="V1123" s="275"/>
      <c r="W1123" s="275"/>
      <c r="X1123" s="275"/>
      <c r="Y1123" s="275"/>
      <c r="Z1123" s="275"/>
    </row>
    <row r="1124" spans="1:26" ht="18" customHeight="1" outlineLevel="1">
      <c r="A1124" s="340"/>
      <c r="B1124" s="294" t="s">
        <v>1838</v>
      </c>
      <c r="C1124" s="295"/>
      <c r="D1124" s="341">
        <v>1</v>
      </c>
      <c r="E1124" s="297" t="s">
        <v>929</v>
      </c>
      <c r="F1124" s="298"/>
      <c r="G1124" s="299"/>
      <c r="H1124" s="299">
        <f t="shared" si="172"/>
        <v>0</v>
      </c>
      <c r="I1124" s="298">
        <f t="shared" si="173"/>
        <v>0</v>
      </c>
      <c r="J1124" s="298"/>
      <c r="K1124" s="275"/>
      <c r="L1124" s="275"/>
      <c r="M1124" s="275"/>
      <c r="N1124" s="275"/>
      <c r="O1124" s="275"/>
      <c r="P1124" s="275"/>
      <c r="Q1124" s="275"/>
      <c r="R1124" s="275"/>
      <c r="S1124" s="275"/>
      <c r="T1124" s="275"/>
      <c r="U1124" s="275"/>
      <c r="V1124" s="275"/>
      <c r="W1124" s="275"/>
      <c r="X1124" s="275"/>
      <c r="Y1124" s="275"/>
      <c r="Z1124" s="275"/>
    </row>
    <row r="1125" spans="1:26" ht="18" customHeight="1" outlineLevel="1">
      <c r="A1125" s="340"/>
      <c r="B1125" s="294" t="s">
        <v>1839</v>
      </c>
      <c r="C1125" s="295"/>
      <c r="D1125" s="341">
        <v>1</v>
      </c>
      <c r="E1125" s="297" t="s">
        <v>929</v>
      </c>
      <c r="F1125" s="298"/>
      <c r="G1125" s="299"/>
      <c r="H1125" s="299">
        <f t="shared" si="172"/>
        <v>0</v>
      </c>
      <c r="I1125" s="298">
        <f t="shared" si="173"/>
        <v>0</v>
      </c>
      <c r="J1125" s="298"/>
      <c r="K1125" s="275"/>
      <c r="L1125" s="275"/>
      <c r="M1125" s="275"/>
      <c r="N1125" s="275"/>
      <c r="O1125" s="275"/>
      <c r="P1125" s="275"/>
      <c r="Q1125" s="275"/>
      <c r="R1125" s="275"/>
      <c r="S1125" s="275"/>
      <c r="T1125" s="275"/>
      <c r="U1125" s="275"/>
      <c r="V1125" s="275"/>
      <c r="W1125" s="275"/>
      <c r="X1125" s="275"/>
      <c r="Y1125" s="275"/>
      <c r="Z1125" s="275"/>
    </row>
    <row r="1126" spans="1:26" ht="18" customHeight="1" outlineLevel="1">
      <c r="A1126" s="340"/>
      <c r="B1126" s="294" t="s">
        <v>1840</v>
      </c>
      <c r="C1126" s="295"/>
      <c r="D1126" s="341">
        <v>1</v>
      </c>
      <c r="E1126" s="297" t="s">
        <v>929</v>
      </c>
      <c r="F1126" s="298"/>
      <c r="G1126" s="299"/>
      <c r="H1126" s="299">
        <f t="shared" si="172"/>
        <v>0</v>
      </c>
      <c r="I1126" s="298">
        <f t="shared" si="173"/>
        <v>0</v>
      </c>
      <c r="J1126" s="298"/>
      <c r="K1126" s="275"/>
      <c r="L1126" s="275"/>
      <c r="M1126" s="275"/>
      <c r="N1126" s="275"/>
      <c r="O1126" s="275"/>
      <c r="P1126" s="275"/>
      <c r="Q1126" s="275"/>
      <c r="R1126" s="275"/>
      <c r="S1126" s="275"/>
      <c r="T1126" s="275"/>
      <c r="U1126" s="275"/>
      <c r="V1126" s="275"/>
      <c r="W1126" s="275"/>
      <c r="X1126" s="275"/>
      <c r="Y1126" s="275"/>
      <c r="Z1126" s="275"/>
    </row>
    <row r="1127" spans="1:26" ht="18" customHeight="1" outlineLevel="1">
      <c r="A1127" s="340"/>
      <c r="B1127" s="294" t="s">
        <v>1841</v>
      </c>
      <c r="C1127" s="295"/>
      <c r="D1127" s="341">
        <v>1</v>
      </c>
      <c r="E1127" s="297" t="s">
        <v>929</v>
      </c>
      <c r="F1127" s="298"/>
      <c r="G1127" s="299"/>
      <c r="H1127" s="299">
        <f t="shared" si="172"/>
        <v>0</v>
      </c>
      <c r="I1127" s="298">
        <f t="shared" si="173"/>
        <v>0</v>
      </c>
      <c r="J1127" s="298"/>
      <c r="K1127" s="275"/>
      <c r="L1127" s="275"/>
      <c r="M1127" s="275"/>
      <c r="N1127" s="275"/>
      <c r="O1127" s="275"/>
      <c r="P1127" s="275"/>
      <c r="Q1127" s="275"/>
      <c r="R1127" s="275"/>
      <c r="S1127" s="275"/>
      <c r="T1127" s="275"/>
      <c r="U1127" s="275"/>
      <c r="V1127" s="275"/>
      <c r="W1127" s="275"/>
      <c r="X1127" s="275"/>
      <c r="Y1127" s="275"/>
      <c r="Z1127" s="275"/>
    </row>
    <row r="1128" spans="1:26" ht="18" customHeight="1" outlineLevel="1">
      <c r="A1128" s="340"/>
      <c r="B1128" s="294" t="s">
        <v>1842</v>
      </c>
      <c r="C1128" s="295"/>
      <c r="D1128" s="341">
        <v>1</v>
      </c>
      <c r="E1128" s="297" t="s">
        <v>929</v>
      </c>
      <c r="F1128" s="298"/>
      <c r="G1128" s="299"/>
      <c r="H1128" s="299">
        <f t="shared" si="172"/>
        <v>0</v>
      </c>
      <c r="I1128" s="298">
        <f t="shared" si="173"/>
        <v>0</v>
      </c>
      <c r="J1128" s="298"/>
      <c r="K1128" s="275"/>
      <c r="L1128" s="275"/>
      <c r="M1128" s="275"/>
      <c r="N1128" s="275"/>
      <c r="O1128" s="275"/>
      <c r="P1128" s="275"/>
      <c r="Q1128" s="275"/>
      <c r="R1128" s="275"/>
      <c r="S1128" s="275"/>
      <c r="T1128" s="275"/>
      <c r="U1128" s="275"/>
      <c r="V1128" s="275"/>
      <c r="W1128" s="275"/>
      <c r="X1128" s="275"/>
      <c r="Y1128" s="275"/>
      <c r="Z1128" s="275"/>
    </row>
    <row r="1129" spans="1:26" ht="18" customHeight="1">
      <c r="A1129" s="286">
        <v>21</v>
      </c>
      <c r="B1129" s="287" t="s">
        <v>1843</v>
      </c>
      <c r="C1129" s="305"/>
      <c r="D1129" s="331"/>
      <c r="E1129" s="332"/>
      <c r="F1129" s="308"/>
      <c r="G1129" s="309"/>
      <c r="H1129" s="309"/>
      <c r="I1129" s="308"/>
      <c r="J1129" s="308"/>
      <c r="K1129" s="275"/>
      <c r="L1129" s="275"/>
      <c r="M1129" s="275"/>
      <c r="N1129" s="275"/>
      <c r="O1129" s="275"/>
      <c r="P1129" s="275"/>
      <c r="Q1129" s="275"/>
      <c r="R1129" s="275"/>
      <c r="S1129" s="275"/>
      <c r="T1129" s="275"/>
      <c r="U1129" s="275"/>
      <c r="V1129" s="275"/>
      <c r="W1129" s="275"/>
      <c r="X1129" s="275"/>
      <c r="Y1129" s="275"/>
      <c r="Z1129" s="275"/>
    </row>
    <row r="1130" spans="1:26" ht="18" customHeight="1" outlineLevel="1">
      <c r="A1130" s="618" t="s">
        <v>1844</v>
      </c>
      <c r="B1130" s="334" t="s">
        <v>1346</v>
      </c>
      <c r="C1130" s="342"/>
      <c r="D1130" s="343"/>
      <c r="E1130" s="344"/>
      <c r="F1130" s="316"/>
      <c r="G1130" s="317"/>
      <c r="H1130" s="317"/>
      <c r="I1130" s="316"/>
      <c r="J1130" s="316"/>
      <c r="K1130" s="275"/>
      <c r="L1130" s="275"/>
      <c r="M1130" s="275"/>
      <c r="N1130" s="275"/>
      <c r="O1130" s="275"/>
      <c r="P1130" s="275"/>
      <c r="Q1130" s="275"/>
      <c r="R1130" s="275"/>
      <c r="S1130" s="275"/>
      <c r="T1130" s="275"/>
      <c r="U1130" s="275"/>
      <c r="V1130" s="275"/>
      <c r="W1130" s="275"/>
      <c r="X1130" s="275"/>
      <c r="Y1130" s="275"/>
      <c r="Z1130" s="275"/>
    </row>
    <row r="1131" spans="1:26" ht="18" customHeight="1" outlineLevel="1">
      <c r="A1131" s="340"/>
      <c r="B1131" s="294" t="s">
        <v>1845</v>
      </c>
      <c r="C1131" s="295"/>
      <c r="D1131" s="341">
        <v>1</v>
      </c>
      <c r="E1131" s="297" t="s">
        <v>929</v>
      </c>
      <c r="F1131" s="298"/>
      <c r="G1131" s="299"/>
      <c r="H1131" s="299">
        <f t="shared" ref="H1131:H1145" si="174">F1131+G1131</f>
        <v>0</v>
      </c>
      <c r="I1131" s="298">
        <f t="shared" ref="I1131:I1145" si="175">H1131*D1131</f>
        <v>0</v>
      </c>
      <c r="J1131" s="298"/>
      <c r="K1131" s="275"/>
      <c r="L1131" s="275"/>
      <c r="M1131" s="275"/>
      <c r="N1131" s="275"/>
      <c r="O1131" s="275"/>
      <c r="P1131" s="275"/>
      <c r="Q1131" s="275"/>
      <c r="R1131" s="275"/>
      <c r="S1131" s="275"/>
      <c r="T1131" s="275"/>
      <c r="U1131" s="275"/>
      <c r="V1131" s="275"/>
      <c r="W1131" s="275"/>
      <c r="X1131" s="275"/>
      <c r="Y1131" s="275"/>
      <c r="Z1131" s="275"/>
    </row>
    <row r="1132" spans="1:26" ht="18" customHeight="1" outlineLevel="1">
      <c r="A1132" s="340"/>
      <c r="B1132" s="294" t="s">
        <v>1846</v>
      </c>
      <c r="C1132" s="295"/>
      <c r="D1132" s="341">
        <v>1</v>
      </c>
      <c r="E1132" s="297" t="s">
        <v>929</v>
      </c>
      <c r="F1132" s="298"/>
      <c r="G1132" s="299"/>
      <c r="H1132" s="299">
        <f t="shared" si="174"/>
        <v>0</v>
      </c>
      <c r="I1132" s="298">
        <f t="shared" si="175"/>
        <v>0</v>
      </c>
      <c r="J1132" s="298"/>
      <c r="K1132" s="275"/>
      <c r="L1132" s="275"/>
      <c r="M1132" s="275"/>
      <c r="N1132" s="275"/>
      <c r="O1132" s="275"/>
      <c r="P1132" s="275"/>
      <c r="Q1132" s="275"/>
      <c r="R1132" s="275"/>
      <c r="S1132" s="275"/>
      <c r="T1132" s="275"/>
      <c r="U1132" s="275"/>
      <c r="V1132" s="275"/>
      <c r="W1132" s="275"/>
      <c r="X1132" s="275"/>
      <c r="Y1132" s="275"/>
      <c r="Z1132" s="275"/>
    </row>
    <row r="1133" spans="1:26" ht="18" customHeight="1" outlineLevel="1">
      <c r="A1133" s="340"/>
      <c r="B1133" s="294" t="s">
        <v>1847</v>
      </c>
      <c r="C1133" s="295"/>
      <c r="D1133" s="341">
        <v>1</v>
      </c>
      <c r="E1133" s="297" t="s">
        <v>929</v>
      </c>
      <c r="F1133" s="298"/>
      <c r="G1133" s="299"/>
      <c r="H1133" s="299">
        <f t="shared" si="174"/>
        <v>0</v>
      </c>
      <c r="I1133" s="298">
        <f t="shared" si="175"/>
        <v>0</v>
      </c>
      <c r="J1133" s="298"/>
      <c r="K1133" s="275"/>
      <c r="L1133" s="275"/>
      <c r="M1133" s="275"/>
      <c r="N1133" s="275"/>
      <c r="O1133" s="275"/>
      <c r="P1133" s="275"/>
      <c r="Q1133" s="275"/>
      <c r="R1133" s="275"/>
      <c r="S1133" s="275"/>
      <c r="T1133" s="275"/>
      <c r="U1133" s="275"/>
      <c r="V1133" s="275"/>
      <c r="W1133" s="275"/>
      <c r="X1133" s="275"/>
      <c r="Y1133" s="275"/>
      <c r="Z1133" s="275"/>
    </row>
    <row r="1134" spans="1:26" ht="18" customHeight="1" outlineLevel="1">
      <c r="A1134" s="340"/>
      <c r="B1134" s="294" t="s">
        <v>1848</v>
      </c>
      <c r="C1134" s="295"/>
      <c r="D1134" s="341">
        <v>1</v>
      </c>
      <c r="E1134" s="297" t="s">
        <v>929</v>
      </c>
      <c r="F1134" s="298"/>
      <c r="G1134" s="299"/>
      <c r="H1134" s="299">
        <f t="shared" si="174"/>
        <v>0</v>
      </c>
      <c r="I1134" s="298">
        <f t="shared" si="175"/>
        <v>0</v>
      </c>
      <c r="J1134" s="298"/>
      <c r="K1134" s="275"/>
      <c r="L1134" s="275"/>
      <c r="M1134" s="275"/>
      <c r="N1134" s="275"/>
      <c r="O1134" s="275"/>
      <c r="P1134" s="275"/>
      <c r="Q1134" s="275"/>
      <c r="R1134" s="275"/>
      <c r="S1134" s="275"/>
      <c r="T1134" s="275"/>
      <c r="U1134" s="275"/>
      <c r="V1134" s="275"/>
      <c r="W1134" s="275"/>
      <c r="X1134" s="275"/>
      <c r="Y1134" s="275"/>
      <c r="Z1134" s="275"/>
    </row>
    <row r="1135" spans="1:26" ht="18" customHeight="1" outlineLevel="1">
      <c r="A1135" s="340"/>
      <c r="B1135" s="294" t="s">
        <v>1849</v>
      </c>
      <c r="C1135" s="295"/>
      <c r="D1135" s="341">
        <v>1</v>
      </c>
      <c r="E1135" s="297" t="s">
        <v>929</v>
      </c>
      <c r="F1135" s="298"/>
      <c r="G1135" s="299"/>
      <c r="H1135" s="299">
        <f t="shared" si="174"/>
        <v>0</v>
      </c>
      <c r="I1135" s="298">
        <f t="shared" si="175"/>
        <v>0</v>
      </c>
      <c r="J1135" s="298"/>
      <c r="K1135" s="275"/>
      <c r="L1135" s="275"/>
      <c r="M1135" s="275"/>
      <c r="N1135" s="275"/>
      <c r="O1135" s="275"/>
      <c r="P1135" s="275"/>
      <c r="Q1135" s="275"/>
      <c r="R1135" s="275"/>
      <c r="S1135" s="275"/>
      <c r="T1135" s="275"/>
      <c r="U1135" s="275"/>
      <c r="V1135" s="275"/>
      <c r="W1135" s="275"/>
      <c r="X1135" s="275"/>
      <c r="Y1135" s="275"/>
      <c r="Z1135" s="275"/>
    </row>
    <row r="1136" spans="1:26" ht="18" customHeight="1" outlineLevel="1">
      <c r="A1136" s="340"/>
      <c r="B1136" s="294" t="s">
        <v>1850</v>
      </c>
      <c r="C1136" s="295"/>
      <c r="D1136" s="341">
        <v>1</v>
      </c>
      <c r="E1136" s="297" t="s">
        <v>929</v>
      </c>
      <c r="F1136" s="298"/>
      <c r="G1136" s="299"/>
      <c r="H1136" s="299">
        <f t="shared" si="174"/>
        <v>0</v>
      </c>
      <c r="I1136" s="298">
        <f t="shared" si="175"/>
        <v>0</v>
      </c>
      <c r="J1136" s="298"/>
      <c r="K1136" s="275"/>
      <c r="L1136" s="275"/>
      <c r="M1136" s="275"/>
      <c r="N1136" s="275"/>
      <c r="O1136" s="275"/>
      <c r="P1136" s="275"/>
      <c r="Q1136" s="275"/>
      <c r="R1136" s="275"/>
      <c r="S1136" s="275"/>
      <c r="T1136" s="275"/>
      <c r="U1136" s="275"/>
      <c r="V1136" s="275"/>
      <c r="W1136" s="275"/>
      <c r="X1136" s="275"/>
      <c r="Y1136" s="275"/>
      <c r="Z1136" s="275"/>
    </row>
    <row r="1137" spans="1:26" ht="18" customHeight="1" outlineLevel="1">
      <c r="A1137" s="340"/>
      <c r="B1137" s="294" t="s">
        <v>1851</v>
      </c>
      <c r="C1137" s="295"/>
      <c r="D1137" s="341">
        <v>1</v>
      </c>
      <c r="E1137" s="297" t="s">
        <v>929</v>
      </c>
      <c r="F1137" s="298"/>
      <c r="G1137" s="299"/>
      <c r="H1137" s="299">
        <f t="shared" si="174"/>
        <v>0</v>
      </c>
      <c r="I1137" s="298">
        <f t="shared" si="175"/>
        <v>0</v>
      </c>
      <c r="J1137" s="298"/>
      <c r="K1137" s="275"/>
      <c r="L1137" s="275"/>
      <c r="M1137" s="275"/>
      <c r="N1137" s="275"/>
      <c r="O1137" s="275"/>
      <c r="P1137" s="275"/>
      <c r="Q1137" s="275"/>
      <c r="R1137" s="275"/>
      <c r="S1137" s="275"/>
      <c r="T1137" s="275"/>
      <c r="U1137" s="275"/>
      <c r="V1137" s="275"/>
      <c r="W1137" s="275"/>
      <c r="X1137" s="275"/>
      <c r="Y1137" s="275"/>
      <c r="Z1137" s="275"/>
    </row>
    <row r="1138" spans="1:26" ht="18" customHeight="1" outlineLevel="1">
      <c r="A1138" s="340"/>
      <c r="B1138" s="294" t="s">
        <v>1852</v>
      </c>
      <c r="C1138" s="295"/>
      <c r="D1138" s="341">
        <v>1</v>
      </c>
      <c r="E1138" s="297" t="s">
        <v>929</v>
      </c>
      <c r="F1138" s="298"/>
      <c r="G1138" s="299"/>
      <c r="H1138" s="299">
        <f t="shared" si="174"/>
        <v>0</v>
      </c>
      <c r="I1138" s="298">
        <f t="shared" si="175"/>
        <v>0</v>
      </c>
      <c r="J1138" s="298"/>
      <c r="K1138" s="275"/>
      <c r="L1138" s="275"/>
      <c r="M1138" s="275"/>
      <c r="N1138" s="275"/>
      <c r="O1138" s="275"/>
      <c r="P1138" s="275"/>
      <c r="Q1138" s="275"/>
      <c r="R1138" s="275"/>
      <c r="S1138" s="275"/>
      <c r="T1138" s="275"/>
      <c r="U1138" s="275"/>
      <c r="V1138" s="275"/>
      <c r="W1138" s="275"/>
      <c r="X1138" s="275"/>
      <c r="Y1138" s="275"/>
      <c r="Z1138" s="275"/>
    </row>
    <row r="1139" spans="1:26" ht="18" customHeight="1" outlineLevel="1">
      <c r="A1139" s="340"/>
      <c r="B1139" s="294" t="s">
        <v>1853</v>
      </c>
      <c r="C1139" s="295"/>
      <c r="D1139" s="341">
        <v>1</v>
      </c>
      <c r="E1139" s="297" t="s">
        <v>929</v>
      </c>
      <c r="F1139" s="298"/>
      <c r="G1139" s="299"/>
      <c r="H1139" s="299">
        <f t="shared" si="174"/>
        <v>0</v>
      </c>
      <c r="I1139" s="298">
        <f t="shared" si="175"/>
        <v>0</v>
      </c>
      <c r="J1139" s="298"/>
      <c r="K1139" s="275"/>
      <c r="L1139" s="275"/>
      <c r="M1139" s="275"/>
      <c r="N1139" s="275"/>
      <c r="O1139" s="275"/>
      <c r="P1139" s="275"/>
      <c r="Q1139" s="275"/>
      <c r="R1139" s="275"/>
      <c r="S1139" s="275"/>
      <c r="T1139" s="275"/>
      <c r="U1139" s="275"/>
      <c r="V1139" s="275"/>
      <c r="W1139" s="275"/>
      <c r="X1139" s="275"/>
      <c r="Y1139" s="275"/>
      <c r="Z1139" s="275"/>
    </row>
    <row r="1140" spans="1:26" ht="18" customHeight="1" outlineLevel="1">
      <c r="A1140" s="340"/>
      <c r="B1140" s="294" t="s">
        <v>1854</v>
      </c>
      <c r="C1140" s="295"/>
      <c r="D1140" s="341">
        <v>1</v>
      </c>
      <c r="E1140" s="297" t="s">
        <v>929</v>
      </c>
      <c r="F1140" s="298"/>
      <c r="G1140" s="299"/>
      <c r="H1140" s="299">
        <f t="shared" si="174"/>
        <v>0</v>
      </c>
      <c r="I1140" s="298">
        <f t="shared" si="175"/>
        <v>0</v>
      </c>
      <c r="J1140" s="298"/>
      <c r="K1140" s="275"/>
      <c r="L1140" s="275"/>
      <c r="M1140" s="275"/>
      <c r="N1140" s="275"/>
      <c r="O1140" s="275"/>
      <c r="P1140" s="275"/>
      <c r="Q1140" s="275"/>
      <c r="R1140" s="275"/>
      <c r="S1140" s="275"/>
      <c r="T1140" s="275"/>
      <c r="U1140" s="275"/>
      <c r="V1140" s="275"/>
      <c r="W1140" s="275"/>
      <c r="X1140" s="275"/>
      <c r="Y1140" s="275"/>
      <c r="Z1140" s="275"/>
    </row>
    <row r="1141" spans="1:26" ht="18" customHeight="1" outlineLevel="1">
      <c r="A1141" s="340"/>
      <c r="B1141" s="294" t="s">
        <v>1855</v>
      </c>
      <c r="C1141" s="295"/>
      <c r="D1141" s="341">
        <v>1</v>
      </c>
      <c r="E1141" s="297" t="s">
        <v>929</v>
      </c>
      <c r="F1141" s="298"/>
      <c r="G1141" s="299"/>
      <c r="H1141" s="299">
        <f t="shared" si="174"/>
        <v>0</v>
      </c>
      <c r="I1141" s="298">
        <f t="shared" si="175"/>
        <v>0</v>
      </c>
      <c r="J1141" s="298"/>
      <c r="K1141" s="275"/>
      <c r="L1141" s="275"/>
      <c r="M1141" s="275"/>
      <c r="N1141" s="275"/>
      <c r="O1141" s="275"/>
      <c r="P1141" s="275"/>
      <c r="Q1141" s="275"/>
      <c r="R1141" s="275"/>
      <c r="S1141" s="275"/>
      <c r="T1141" s="275"/>
      <c r="U1141" s="275"/>
      <c r="V1141" s="275"/>
      <c r="W1141" s="275"/>
      <c r="X1141" s="275"/>
      <c r="Y1141" s="275"/>
      <c r="Z1141" s="275"/>
    </row>
    <row r="1142" spans="1:26" ht="18" customHeight="1" outlineLevel="1">
      <c r="A1142" s="340"/>
      <c r="B1142" s="294" t="s">
        <v>1856</v>
      </c>
      <c r="C1142" s="295"/>
      <c r="D1142" s="341">
        <v>1</v>
      </c>
      <c r="E1142" s="297" t="s">
        <v>929</v>
      </c>
      <c r="F1142" s="298"/>
      <c r="G1142" s="299"/>
      <c r="H1142" s="299">
        <f t="shared" si="174"/>
        <v>0</v>
      </c>
      <c r="I1142" s="298">
        <f t="shared" si="175"/>
        <v>0</v>
      </c>
      <c r="J1142" s="298"/>
      <c r="K1142" s="275"/>
      <c r="L1142" s="275"/>
      <c r="M1142" s="275"/>
      <c r="N1142" s="275"/>
      <c r="O1142" s="275"/>
      <c r="P1142" s="275"/>
      <c r="Q1142" s="275"/>
      <c r="R1142" s="275"/>
      <c r="S1142" s="275"/>
      <c r="T1142" s="275"/>
      <c r="U1142" s="275"/>
      <c r="V1142" s="275"/>
      <c r="W1142" s="275"/>
      <c r="X1142" s="275"/>
      <c r="Y1142" s="275"/>
      <c r="Z1142" s="275"/>
    </row>
    <row r="1143" spans="1:26" ht="18" customHeight="1" outlineLevel="1">
      <c r="A1143" s="340"/>
      <c r="B1143" s="294" t="s">
        <v>1857</v>
      </c>
      <c r="C1143" s="295"/>
      <c r="D1143" s="341">
        <v>1</v>
      </c>
      <c r="E1143" s="297" t="s">
        <v>929</v>
      </c>
      <c r="F1143" s="298"/>
      <c r="G1143" s="299"/>
      <c r="H1143" s="299">
        <f t="shared" si="174"/>
        <v>0</v>
      </c>
      <c r="I1143" s="298">
        <f t="shared" si="175"/>
        <v>0</v>
      </c>
      <c r="J1143" s="298"/>
      <c r="K1143" s="275"/>
      <c r="L1143" s="275"/>
      <c r="M1143" s="275"/>
      <c r="N1143" s="275"/>
      <c r="O1143" s="275"/>
      <c r="P1143" s="275"/>
      <c r="Q1143" s="275"/>
      <c r="R1143" s="275"/>
      <c r="S1143" s="275"/>
      <c r="T1143" s="275"/>
      <c r="U1143" s="275"/>
      <c r="V1143" s="275"/>
      <c r="W1143" s="275"/>
      <c r="X1143" s="275"/>
      <c r="Y1143" s="275"/>
      <c r="Z1143" s="275"/>
    </row>
    <row r="1144" spans="1:26" ht="18" customHeight="1" outlineLevel="1">
      <c r="A1144" s="340"/>
      <c r="B1144" s="294" t="s">
        <v>1858</v>
      </c>
      <c r="C1144" s="295"/>
      <c r="D1144" s="341">
        <v>1</v>
      </c>
      <c r="E1144" s="297" t="s">
        <v>929</v>
      </c>
      <c r="F1144" s="298"/>
      <c r="G1144" s="299"/>
      <c r="H1144" s="299">
        <f t="shared" si="174"/>
        <v>0</v>
      </c>
      <c r="I1144" s="298">
        <f t="shared" si="175"/>
        <v>0</v>
      </c>
      <c r="J1144" s="298"/>
      <c r="K1144" s="275"/>
      <c r="L1144" s="275"/>
      <c r="M1144" s="275"/>
      <c r="N1144" s="275"/>
      <c r="O1144" s="275"/>
      <c r="P1144" s="275"/>
      <c r="Q1144" s="275"/>
      <c r="R1144" s="275"/>
      <c r="S1144" s="275"/>
      <c r="T1144" s="275"/>
      <c r="U1144" s="275"/>
      <c r="V1144" s="275"/>
      <c r="W1144" s="275"/>
      <c r="X1144" s="275"/>
      <c r="Y1144" s="275"/>
      <c r="Z1144" s="275"/>
    </row>
    <row r="1145" spans="1:26" ht="18" customHeight="1" outlineLevel="1">
      <c r="A1145" s="340"/>
      <c r="B1145" s="294" t="s">
        <v>1859</v>
      </c>
      <c r="C1145" s="295"/>
      <c r="D1145" s="341">
        <v>1</v>
      </c>
      <c r="E1145" s="297" t="s">
        <v>929</v>
      </c>
      <c r="F1145" s="298"/>
      <c r="G1145" s="299"/>
      <c r="H1145" s="299">
        <f t="shared" si="174"/>
        <v>0</v>
      </c>
      <c r="I1145" s="298">
        <f t="shared" si="175"/>
        <v>0</v>
      </c>
      <c r="J1145" s="298"/>
      <c r="K1145" s="275"/>
      <c r="L1145" s="275"/>
      <c r="M1145" s="275"/>
      <c r="N1145" s="275"/>
      <c r="O1145" s="275"/>
      <c r="P1145" s="275"/>
      <c r="Q1145" s="275"/>
      <c r="R1145" s="275"/>
      <c r="S1145" s="275"/>
      <c r="T1145" s="275"/>
      <c r="U1145" s="275"/>
      <c r="V1145" s="275"/>
      <c r="W1145" s="275"/>
      <c r="X1145" s="275"/>
      <c r="Y1145" s="275"/>
      <c r="Z1145" s="275"/>
    </row>
    <row r="1146" spans="1:26" ht="18" customHeight="1" outlineLevel="1">
      <c r="A1146" s="618" t="s">
        <v>1860</v>
      </c>
      <c r="B1146" s="334" t="s">
        <v>1366</v>
      </c>
      <c r="C1146" s="342"/>
      <c r="D1146" s="343"/>
      <c r="E1146" s="344"/>
      <c r="F1146" s="316"/>
      <c r="G1146" s="317"/>
      <c r="H1146" s="317"/>
      <c r="I1146" s="316"/>
      <c r="J1146" s="316"/>
      <c r="K1146" s="275"/>
      <c r="L1146" s="275"/>
      <c r="M1146" s="275"/>
      <c r="N1146" s="275"/>
      <c r="O1146" s="275"/>
      <c r="P1146" s="275"/>
      <c r="Q1146" s="275"/>
      <c r="R1146" s="275"/>
      <c r="S1146" s="275"/>
      <c r="T1146" s="275"/>
      <c r="U1146" s="275"/>
      <c r="V1146" s="275"/>
      <c r="W1146" s="275"/>
      <c r="X1146" s="275"/>
      <c r="Y1146" s="275"/>
      <c r="Z1146" s="275"/>
    </row>
    <row r="1147" spans="1:26" ht="18" customHeight="1" outlineLevel="1">
      <c r="A1147" s="333"/>
      <c r="B1147" s="334" t="s">
        <v>1861</v>
      </c>
      <c r="C1147" s="323"/>
      <c r="D1147" s="343"/>
      <c r="E1147" s="344"/>
      <c r="F1147" s="316"/>
      <c r="G1147" s="317"/>
      <c r="H1147" s="317"/>
      <c r="I1147" s="316"/>
      <c r="J1147" s="316"/>
      <c r="K1147" s="275"/>
      <c r="L1147" s="275"/>
      <c r="M1147" s="275"/>
      <c r="N1147" s="275"/>
      <c r="O1147" s="275"/>
      <c r="P1147" s="275"/>
      <c r="Q1147" s="275"/>
      <c r="R1147" s="275"/>
      <c r="S1147" s="275"/>
      <c r="T1147" s="275"/>
      <c r="U1147" s="275"/>
      <c r="V1147" s="275"/>
      <c r="W1147" s="275"/>
      <c r="X1147" s="275"/>
      <c r="Y1147" s="275"/>
      <c r="Z1147" s="275"/>
    </row>
    <row r="1148" spans="1:26" ht="18" customHeight="1" outlineLevel="1">
      <c r="A1148" s="340"/>
      <c r="B1148" s="294" t="s">
        <v>1862</v>
      </c>
      <c r="C1148" s="295"/>
      <c r="D1148" s="341">
        <v>1</v>
      </c>
      <c r="E1148" s="297" t="s">
        <v>929</v>
      </c>
      <c r="F1148" s="298"/>
      <c r="G1148" s="299"/>
      <c r="H1148" s="299">
        <f t="shared" ref="H1148:H1157" si="176">F1148+G1148</f>
        <v>0</v>
      </c>
      <c r="I1148" s="298">
        <f t="shared" ref="I1148:I1157" si="177">H1148*D1148</f>
        <v>0</v>
      </c>
      <c r="J1148" s="298"/>
      <c r="K1148" s="275"/>
      <c r="L1148" s="275"/>
      <c r="M1148" s="275"/>
      <c r="N1148" s="275"/>
      <c r="O1148" s="275"/>
      <c r="P1148" s="275"/>
      <c r="Q1148" s="275"/>
      <c r="R1148" s="275"/>
      <c r="S1148" s="275"/>
      <c r="T1148" s="275"/>
      <c r="U1148" s="275"/>
      <c r="V1148" s="275"/>
      <c r="W1148" s="275"/>
      <c r="X1148" s="275"/>
      <c r="Y1148" s="275"/>
      <c r="Z1148" s="275"/>
    </row>
    <row r="1149" spans="1:26" ht="18" customHeight="1" outlineLevel="1">
      <c r="A1149" s="340"/>
      <c r="B1149" s="294" t="s">
        <v>1863</v>
      </c>
      <c r="C1149" s="295"/>
      <c r="D1149" s="341">
        <v>1</v>
      </c>
      <c r="E1149" s="297" t="s">
        <v>929</v>
      </c>
      <c r="F1149" s="298"/>
      <c r="G1149" s="299"/>
      <c r="H1149" s="299">
        <f t="shared" si="176"/>
        <v>0</v>
      </c>
      <c r="I1149" s="298">
        <f t="shared" si="177"/>
        <v>0</v>
      </c>
      <c r="J1149" s="298"/>
      <c r="K1149" s="275"/>
      <c r="L1149" s="275"/>
      <c r="M1149" s="275"/>
      <c r="N1149" s="275"/>
      <c r="O1149" s="275"/>
      <c r="P1149" s="275"/>
      <c r="Q1149" s="275"/>
      <c r="R1149" s="275"/>
      <c r="S1149" s="275"/>
      <c r="T1149" s="275"/>
      <c r="U1149" s="275"/>
      <c r="V1149" s="275"/>
      <c r="W1149" s="275"/>
      <c r="X1149" s="275"/>
      <c r="Y1149" s="275"/>
      <c r="Z1149" s="275"/>
    </row>
    <row r="1150" spans="1:26" ht="18" customHeight="1" outlineLevel="1">
      <c r="A1150" s="340"/>
      <c r="B1150" s="294" t="s">
        <v>1864</v>
      </c>
      <c r="C1150" s="295"/>
      <c r="D1150" s="341">
        <v>1</v>
      </c>
      <c r="E1150" s="297" t="s">
        <v>929</v>
      </c>
      <c r="F1150" s="298"/>
      <c r="G1150" s="299"/>
      <c r="H1150" s="299">
        <f t="shared" si="176"/>
        <v>0</v>
      </c>
      <c r="I1150" s="298">
        <f t="shared" si="177"/>
        <v>0</v>
      </c>
      <c r="J1150" s="298"/>
      <c r="K1150" s="275"/>
      <c r="L1150" s="275"/>
      <c r="M1150" s="275"/>
      <c r="N1150" s="275"/>
      <c r="O1150" s="275"/>
      <c r="P1150" s="275"/>
      <c r="Q1150" s="275"/>
      <c r="R1150" s="275"/>
      <c r="S1150" s="275"/>
      <c r="T1150" s="275"/>
      <c r="U1150" s="275"/>
      <c r="V1150" s="275"/>
      <c r="W1150" s="275"/>
      <c r="X1150" s="275"/>
      <c r="Y1150" s="275"/>
      <c r="Z1150" s="275"/>
    </row>
    <row r="1151" spans="1:26" ht="18" customHeight="1" outlineLevel="1">
      <c r="A1151" s="340"/>
      <c r="B1151" s="294" t="s">
        <v>1865</v>
      </c>
      <c r="C1151" s="295"/>
      <c r="D1151" s="341">
        <v>1</v>
      </c>
      <c r="E1151" s="297" t="s">
        <v>929</v>
      </c>
      <c r="F1151" s="298"/>
      <c r="G1151" s="299"/>
      <c r="H1151" s="299">
        <f t="shared" si="176"/>
        <v>0</v>
      </c>
      <c r="I1151" s="298">
        <f t="shared" si="177"/>
        <v>0</v>
      </c>
      <c r="J1151" s="298"/>
      <c r="K1151" s="275"/>
      <c r="L1151" s="275"/>
      <c r="M1151" s="275"/>
      <c r="N1151" s="275"/>
      <c r="O1151" s="275"/>
      <c r="P1151" s="275"/>
      <c r="Q1151" s="275"/>
      <c r="R1151" s="275"/>
      <c r="S1151" s="275"/>
      <c r="T1151" s="275"/>
      <c r="U1151" s="275"/>
      <c r="V1151" s="275"/>
      <c r="W1151" s="275"/>
      <c r="X1151" s="275"/>
      <c r="Y1151" s="275"/>
      <c r="Z1151" s="275"/>
    </row>
    <row r="1152" spans="1:26" ht="18" customHeight="1" outlineLevel="1">
      <c r="A1152" s="340"/>
      <c r="B1152" s="294" t="s">
        <v>1866</v>
      </c>
      <c r="C1152" s="295"/>
      <c r="D1152" s="341">
        <v>1</v>
      </c>
      <c r="E1152" s="297" t="s">
        <v>929</v>
      </c>
      <c r="F1152" s="298"/>
      <c r="G1152" s="299"/>
      <c r="H1152" s="299">
        <f t="shared" si="176"/>
        <v>0</v>
      </c>
      <c r="I1152" s="298">
        <f t="shared" si="177"/>
        <v>0</v>
      </c>
      <c r="J1152" s="298"/>
      <c r="K1152" s="275"/>
      <c r="L1152" s="275"/>
      <c r="M1152" s="275"/>
      <c r="N1152" s="275"/>
      <c r="O1152" s="275"/>
      <c r="P1152" s="275"/>
      <c r="Q1152" s="275"/>
      <c r="R1152" s="275"/>
      <c r="S1152" s="275"/>
      <c r="T1152" s="275"/>
      <c r="U1152" s="275"/>
      <c r="V1152" s="275"/>
      <c r="W1152" s="275"/>
      <c r="X1152" s="275"/>
      <c r="Y1152" s="275"/>
      <c r="Z1152" s="275"/>
    </row>
    <row r="1153" spans="1:26" ht="18" customHeight="1" outlineLevel="1">
      <c r="A1153" s="340"/>
      <c r="B1153" s="294" t="s">
        <v>1867</v>
      </c>
      <c r="C1153" s="295"/>
      <c r="D1153" s="341">
        <v>1</v>
      </c>
      <c r="E1153" s="297" t="s">
        <v>929</v>
      </c>
      <c r="F1153" s="298"/>
      <c r="G1153" s="299"/>
      <c r="H1153" s="299">
        <f t="shared" si="176"/>
        <v>0</v>
      </c>
      <c r="I1153" s="298">
        <f t="shared" si="177"/>
        <v>0</v>
      </c>
      <c r="J1153" s="298"/>
      <c r="K1153" s="275"/>
      <c r="L1153" s="275"/>
      <c r="M1153" s="275"/>
      <c r="N1153" s="275"/>
      <c r="O1153" s="275"/>
      <c r="P1153" s="275"/>
      <c r="Q1153" s="275"/>
      <c r="R1153" s="275"/>
      <c r="S1153" s="275"/>
      <c r="T1153" s="275"/>
      <c r="U1153" s="275"/>
      <c r="V1153" s="275"/>
      <c r="W1153" s="275"/>
      <c r="X1153" s="275"/>
      <c r="Y1153" s="275"/>
      <c r="Z1153" s="275"/>
    </row>
    <row r="1154" spans="1:26" ht="18" customHeight="1" outlineLevel="1">
      <c r="A1154" s="340"/>
      <c r="B1154" s="294" t="s">
        <v>1868</v>
      </c>
      <c r="C1154" s="295"/>
      <c r="D1154" s="341">
        <v>1</v>
      </c>
      <c r="E1154" s="297" t="s">
        <v>929</v>
      </c>
      <c r="F1154" s="298"/>
      <c r="G1154" s="299"/>
      <c r="H1154" s="299">
        <f t="shared" si="176"/>
        <v>0</v>
      </c>
      <c r="I1154" s="298">
        <f t="shared" si="177"/>
        <v>0</v>
      </c>
      <c r="J1154" s="298"/>
      <c r="K1154" s="275"/>
      <c r="L1154" s="275"/>
      <c r="M1154" s="275"/>
      <c r="N1154" s="275"/>
      <c r="O1154" s="275"/>
      <c r="P1154" s="275"/>
      <c r="Q1154" s="275"/>
      <c r="R1154" s="275"/>
      <c r="S1154" s="275"/>
      <c r="T1154" s="275"/>
      <c r="U1154" s="275"/>
      <c r="V1154" s="275"/>
      <c r="W1154" s="275"/>
      <c r="X1154" s="275"/>
      <c r="Y1154" s="275"/>
      <c r="Z1154" s="275"/>
    </row>
    <row r="1155" spans="1:26" ht="18" customHeight="1" outlineLevel="1">
      <c r="A1155" s="340"/>
      <c r="B1155" s="294" t="s">
        <v>1869</v>
      </c>
      <c r="C1155" s="295"/>
      <c r="D1155" s="341">
        <v>1</v>
      </c>
      <c r="E1155" s="297" t="s">
        <v>929</v>
      </c>
      <c r="F1155" s="298"/>
      <c r="G1155" s="299"/>
      <c r="H1155" s="299">
        <f t="shared" si="176"/>
        <v>0</v>
      </c>
      <c r="I1155" s="298">
        <f t="shared" si="177"/>
        <v>0</v>
      </c>
      <c r="J1155" s="298"/>
      <c r="K1155" s="275"/>
      <c r="L1155" s="275"/>
      <c r="M1155" s="275"/>
      <c r="N1155" s="275"/>
      <c r="O1155" s="275"/>
      <c r="P1155" s="275"/>
      <c r="Q1155" s="275"/>
      <c r="R1155" s="275"/>
      <c r="S1155" s="275"/>
      <c r="T1155" s="275"/>
      <c r="U1155" s="275"/>
      <c r="V1155" s="275"/>
      <c r="W1155" s="275"/>
      <c r="X1155" s="275"/>
      <c r="Y1155" s="275"/>
      <c r="Z1155" s="275"/>
    </row>
    <row r="1156" spans="1:26" ht="18" customHeight="1" outlineLevel="1">
      <c r="A1156" s="340"/>
      <c r="B1156" s="294" t="s">
        <v>1870</v>
      </c>
      <c r="C1156" s="295"/>
      <c r="D1156" s="341">
        <v>1</v>
      </c>
      <c r="E1156" s="297" t="s">
        <v>929</v>
      </c>
      <c r="F1156" s="298"/>
      <c r="G1156" s="299"/>
      <c r="H1156" s="299">
        <f t="shared" si="176"/>
        <v>0</v>
      </c>
      <c r="I1156" s="298">
        <f t="shared" si="177"/>
        <v>0</v>
      </c>
      <c r="J1156" s="298"/>
      <c r="K1156" s="275"/>
      <c r="L1156" s="275"/>
      <c r="M1156" s="275"/>
      <c r="N1156" s="275"/>
      <c r="O1156" s="275"/>
      <c r="P1156" s="275"/>
      <c r="Q1156" s="275"/>
      <c r="R1156" s="275"/>
      <c r="S1156" s="275"/>
      <c r="T1156" s="275"/>
      <c r="U1156" s="275"/>
      <c r="V1156" s="275"/>
      <c r="W1156" s="275"/>
      <c r="X1156" s="275"/>
      <c r="Y1156" s="275"/>
      <c r="Z1156" s="275"/>
    </row>
    <row r="1157" spans="1:26" ht="18" customHeight="1" outlineLevel="1">
      <c r="A1157" s="340"/>
      <c r="B1157" s="294" t="s">
        <v>1871</v>
      </c>
      <c r="C1157" s="295"/>
      <c r="D1157" s="341">
        <v>1</v>
      </c>
      <c r="E1157" s="297" t="s">
        <v>929</v>
      </c>
      <c r="F1157" s="298"/>
      <c r="G1157" s="299"/>
      <c r="H1157" s="299">
        <f t="shared" si="176"/>
        <v>0</v>
      </c>
      <c r="I1157" s="298">
        <f t="shared" si="177"/>
        <v>0</v>
      </c>
      <c r="J1157" s="298"/>
      <c r="K1157" s="275"/>
      <c r="L1157" s="275"/>
      <c r="M1157" s="275"/>
      <c r="N1157" s="275"/>
      <c r="O1157" s="275"/>
      <c r="P1157" s="275"/>
      <c r="Q1157" s="275"/>
      <c r="R1157" s="275"/>
      <c r="S1157" s="275"/>
      <c r="T1157" s="275"/>
      <c r="U1157" s="275"/>
      <c r="V1157" s="275"/>
      <c r="W1157" s="275"/>
      <c r="X1157" s="275"/>
      <c r="Y1157" s="275"/>
      <c r="Z1157" s="275"/>
    </row>
    <row r="1158" spans="1:26" ht="18" customHeight="1" outlineLevel="1">
      <c r="A1158" s="333"/>
      <c r="B1158" s="334" t="s">
        <v>1872</v>
      </c>
      <c r="C1158" s="323"/>
      <c r="D1158" s="343"/>
      <c r="E1158" s="344"/>
      <c r="F1158" s="316"/>
      <c r="G1158" s="299"/>
      <c r="H1158" s="317"/>
      <c r="I1158" s="316"/>
      <c r="J1158" s="316"/>
      <c r="K1158" s="275"/>
      <c r="L1158" s="275"/>
      <c r="M1158" s="275"/>
      <c r="N1158" s="275"/>
      <c r="O1158" s="275"/>
      <c r="P1158" s="275"/>
      <c r="Q1158" s="275"/>
      <c r="R1158" s="275"/>
      <c r="S1158" s="275"/>
      <c r="T1158" s="275"/>
      <c r="U1158" s="275"/>
      <c r="V1158" s="275"/>
      <c r="W1158" s="275"/>
      <c r="X1158" s="275"/>
      <c r="Y1158" s="275"/>
      <c r="Z1158" s="275"/>
    </row>
    <row r="1159" spans="1:26" ht="18" customHeight="1" outlineLevel="1">
      <c r="A1159" s="340"/>
      <c r="B1159" s="294" t="s">
        <v>1873</v>
      </c>
      <c r="C1159" s="295"/>
      <c r="D1159" s="341">
        <v>1</v>
      </c>
      <c r="E1159" s="297" t="s">
        <v>929</v>
      </c>
      <c r="F1159" s="298"/>
      <c r="G1159" s="299"/>
      <c r="H1159" s="299">
        <f t="shared" ref="H1159:H1168" si="178">F1159+G1159</f>
        <v>0</v>
      </c>
      <c r="I1159" s="298">
        <f t="shared" ref="I1159:I1168" si="179">H1159*D1159</f>
        <v>0</v>
      </c>
      <c r="J1159" s="298"/>
      <c r="K1159" s="275"/>
      <c r="L1159" s="275"/>
      <c r="M1159" s="275"/>
      <c r="N1159" s="275"/>
      <c r="O1159" s="275"/>
      <c r="P1159" s="275"/>
      <c r="Q1159" s="275"/>
      <c r="R1159" s="275"/>
      <c r="S1159" s="275"/>
      <c r="T1159" s="275"/>
      <c r="U1159" s="275"/>
      <c r="V1159" s="275"/>
      <c r="W1159" s="275"/>
      <c r="X1159" s="275"/>
      <c r="Y1159" s="275"/>
      <c r="Z1159" s="275"/>
    </row>
    <row r="1160" spans="1:26" ht="18" customHeight="1" outlineLevel="1">
      <c r="A1160" s="340"/>
      <c r="B1160" s="294" t="s">
        <v>1874</v>
      </c>
      <c r="C1160" s="295"/>
      <c r="D1160" s="341">
        <v>1</v>
      </c>
      <c r="E1160" s="297" t="s">
        <v>929</v>
      </c>
      <c r="F1160" s="298"/>
      <c r="G1160" s="299"/>
      <c r="H1160" s="299">
        <f t="shared" si="178"/>
        <v>0</v>
      </c>
      <c r="I1160" s="298">
        <f t="shared" si="179"/>
        <v>0</v>
      </c>
      <c r="J1160" s="298"/>
      <c r="K1160" s="275"/>
      <c r="L1160" s="275"/>
      <c r="M1160" s="275"/>
      <c r="N1160" s="275"/>
      <c r="O1160" s="275"/>
      <c r="P1160" s="275"/>
      <c r="Q1160" s="275"/>
      <c r="R1160" s="275"/>
      <c r="S1160" s="275"/>
      <c r="T1160" s="275"/>
      <c r="U1160" s="275"/>
      <c r="V1160" s="275"/>
      <c r="W1160" s="275"/>
      <c r="X1160" s="275"/>
      <c r="Y1160" s="275"/>
      <c r="Z1160" s="275"/>
    </row>
    <row r="1161" spans="1:26" ht="18" customHeight="1" outlineLevel="1">
      <c r="A1161" s="340"/>
      <c r="B1161" s="294" t="s">
        <v>1875</v>
      </c>
      <c r="C1161" s="295"/>
      <c r="D1161" s="341">
        <v>1</v>
      </c>
      <c r="E1161" s="297" t="s">
        <v>929</v>
      </c>
      <c r="F1161" s="298"/>
      <c r="G1161" s="299"/>
      <c r="H1161" s="299">
        <f t="shared" si="178"/>
        <v>0</v>
      </c>
      <c r="I1161" s="298">
        <f t="shared" si="179"/>
        <v>0</v>
      </c>
      <c r="J1161" s="298"/>
      <c r="K1161" s="275"/>
      <c r="L1161" s="275"/>
      <c r="M1161" s="275"/>
      <c r="N1161" s="275"/>
      <c r="O1161" s="275"/>
      <c r="P1161" s="275"/>
      <c r="Q1161" s="275"/>
      <c r="R1161" s="275"/>
      <c r="S1161" s="275"/>
      <c r="T1161" s="275"/>
      <c r="U1161" s="275"/>
      <c r="V1161" s="275"/>
      <c r="W1161" s="275"/>
      <c r="X1161" s="275"/>
      <c r="Y1161" s="275"/>
      <c r="Z1161" s="275"/>
    </row>
    <row r="1162" spans="1:26" ht="18" customHeight="1" outlineLevel="1">
      <c r="A1162" s="340"/>
      <c r="B1162" s="294" t="s">
        <v>1876</v>
      </c>
      <c r="C1162" s="295"/>
      <c r="D1162" s="341">
        <v>1</v>
      </c>
      <c r="E1162" s="297" t="s">
        <v>929</v>
      </c>
      <c r="F1162" s="298"/>
      <c r="G1162" s="299"/>
      <c r="H1162" s="299">
        <f t="shared" si="178"/>
        <v>0</v>
      </c>
      <c r="I1162" s="298">
        <f t="shared" si="179"/>
        <v>0</v>
      </c>
      <c r="J1162" s="298"/>
      <c r="K1162" s="275"/>
      <c r="L1162" s="275"/>
      <c r="M1162" s="275"/>
      <c r="N1162" s="275"/>
      <c r="O1162" s="275"/>
      <c r="P1162" s="275"/>
      <c r="Q1162" s="275"/>
      <c r="R1162" s="275"/>
      <c r="S1162" s="275"/>
      <c r="T1162" s="275"/>
      <c r="U1162" s="275"/>
      <c r="V1162" s="275"/>
      <c r="W1162" s="275"/>
      <c r="X1162" s="275"/>
      <c r="Y1162" s="275"/>
      <c r="Z1162" s="275"/>
    </row>
    <row r="1163" spans="1:26" ht="18" customHeight="1" outlineLevel="1">
      <c r="A1163" s="340"/>
      <c r="B1163" s="294" t="s">
        <v>1877</v>
      </c>
      <c r="C1163" s="295"/>
      <c r="D1163" s="341">
        <v>1</v>
      </c>
      <c r="E1163" s="297" t="s">
        <v>929</v>
      </c>
      <c r="F1163" s="298"/>
      <c r="G1163" s="299"/>
      <c r="H1163" s="299">
        <f t="shared" si="178"/>
        <v>0</v>
      </c>
      <c r="I1163" s="298">
        <f t="shared" si="179"/>
        <v>0</v>
      </c>
      <c r="J1163" s="298"/>
      <c r="K1163" s="275"/>
      <c r="L1163" s="275"/>
      <c r="M1163" s="275"/>
      <c r="N1163" s="275"/>
      <c r="O1163" s="275"/>
      <c r="P1163" s="275"/>
      <c r="Q1163" s="275"/>
      <c r="R1163" s="275"/>
      <c r="S1163" s="275"/>
      <c r="T1163" s="275"/>
      <c r="U1163" s="275"/>
      <c r="V1163" s="275"/>
      <c r="W1163" s="275"/>
      <c r="X1163" s="275"/>
      <c r="Y1163" s="275"/>
      <c r="Z1163" s="275"/>
    </row>
    <row r="1164" spans="1:26" ht="18" customHeight="1" outlineLevel="1">
      <c r="A1164" s="340"/>
      <c r="B1164" s="294" t="s">
        <v>1878</v>
      </c>
      <c r="C1164" s="295"/>
      <c r="D1164" s="341">
        <v>1</v>
      </c>
      <c r="E1164" s="297" t="s">
        <v>929</v>
      </c>
      <c r="F1164" s="298"/>
      <c r="G1164" s="299"/>
      <c r="H1164" s="299">
        <f t="shared" si="178"/>
        <v>0</v>
      </c>
      <c r="I1164" s="298">
        <f t="shared" si="179"/>
        <v>0</v>
      </c>
      <c r="J1164" s="298"/>
      <c r="K1164" s="275"/>
      <c r="L1164" s="275"/>
      <c r="M1164" s="275"/>
      <c r="N1164" s="275"/>
      <c r="O1164" s="275"/>
      <c r="P1164" s="275"/>
      <c r="Q1164" s="275"/>
      <c r="R1164" s="275"/>
      <c r="S1164" s="275"/>
      <c r="T1164" s="275"/>
      <c r="U1164" s="275"/>
      <c r="V1164" s="275"/>
      <c r="W1164" s="275"/>
      <c r="X1164" s="275"/>
      <c r="Y1164" s="275"/>
      <c r="Z1164" s="275"/>
    </row>
    <row r="1165" spans="1:26" ht="18" customHeight="1" outlineLevel="1">
      <c r="A1165" s="340"/>
      <c r="B1165" s="294" t="s">
        <v>1879</v>
      </c>
      <c r="C1165" s="295"/>
      <c r="D1165" s="341">
        <v>1</v>
      </c>
      <c r="E1165" s="297" t="s">
        <v>929</v>
      </c>
      <c r="F1165" s="298"/>
      <c r="G1165" s="299"/>
      <c r="H1165" s="299">
        <f t="shared" si="178"/>
        <v>0</v>
      </c>
      <c r="I1165" s="298">
        <f t="shared" si="179"/>
        <v>0</v>
      </c>
      <c r="J1165" s="298"/>
      <c r="K1165" s="275"/>
      <c r="L1165" s="275"/>
      <c r="M1165" s="275"/>
      <c r="N1165" s="275"/>
      <c r="O1165" s="275"/>
      <c r="P1165" s="275"/>
      <c r="Q1165" s="275"/>
      <c r="R1165" s="275"/>
      <c r="S1165" s="275"/>
      <c r="T1165" s="275"/>
      <c r="U1165" s="275"/>
      <c r="V1165" s="275"/>
      <c r="W1165" s="275"/>
      <c r="X1165" s="275"/>
      <c r="Y1165" s="275"/>
      <c r="Z1165" s="275"/>
    </row>
    <row r="1166" spans="1:26" ht="18" customHeight="1" outlineLevel="1">
      <c r="A1166" s="340"/>
      <c r="B1166" s="294" t="s">
        <v>1880</v>
      </c>
      <c r="C1166" s="295"/>
      <c r="D1166" s="341">
        <v>1</v>
      </c>
      <c r="E1166" s="297" t="s">
        <v>929</v>
      </c>
      <c r="F1166" s="298"/>
      <c r="G1166" s="299"/>
      <c r="H1166" s="299">
        <f t="shared" si="178"/>
        <v>0</v>
      </c>
      <c r="I1166" s="298">
        <f t="shared" si="179"/>
        <v>0</v>
      </c>
      <c r="J1166" s="298"/>
      <c r="K1166" s="275"/>
      <c r="L1166" s="275"/>
      <c r="M1166" s="275"/>
      <c r="N1166" s="275"/>
      <c r="O1166" s="275"/>
      <c r="P1166" s="275"/>
      <c r="Q1166" s="275"/>
      <c r="R1166" s="275"/>
      <c r="S1166" s="275"/>
      <c r="T1166" s="275"/>
      <c r="U1166" s="275"/>
      <c r="V1166" s="275"/>
      <c r="W1166" s="275"/>
      <c r="X1166" s="275"/>
      <c r="Y1166" s="275"/>
      <c r="Z1166" s="275"/>
    </row>
    <row r="1167" spans="1:26" ht="18" customHeight="1" outlineLevel="1">
      <c r="A1167" s="340"/>
      <c r="B1167" s="294" t="s">
        <v>1881</v>
      </c>
      <c r="C1167" s="295"/>
      <c r="D1167" s="341">
        <v>1</v>
      </c>
      <c r="E1167" s="297" t="s">
        <v>929</v>
      </c>
      <c r="F1167" s="298"/>
      <c r="G1167" s="299"/>
      <c r="H1167" s="299">
        <f t="shared" si="178"/>
        <v>0</v>
      </c>
      <c r="I1167" s="298">
        <f t="shared" si="179"/>
        <v>0</v>
      </c>
      <c r="J1167" s="298"/>
      <c r="K1167" s="275"/>
      <c r="L1167" s="275"/>
      <c r="M1167" s="275"/>
      <c r="N1167" s="275"/>
      <c r="O1167" s="275"/>
      <c r="P1167" s="275"/>
      <c r="Q1167" s="275"/>
      <c r="R1167" s="275"/>
      <c r="S1167" s="275"/>
      <c r="T1167" s="275"/>
      <c r="U1167" s="275"/>
      <c r="V1167" s="275"/>
      <c r="W1167" s="275"/>
      <c r="X1167" s="275"/>
      <c r="Y1167" s="275"/>
      <c r="Z1167" s="275"/>
    </row>
    <row r="1168" spans="1:26" ht="18" customHeight="1" outlineLevel="1">
      <c r="A1168" s="340"/>
      <c r="B1168" s="294" t="s">
        <v>1882</v>
      </c>
      <c r="C1168" s="295"/>
      <c r="D1168" s="341">
        <v>1</v>
      </c>
      <c r="E1168" s="297" t="s">
        <v>929</v>
      </c>
      <c r="F1168" s="298"/>
      <c r="G1168" s="299"/>
      <c r="H1168" s="299">
        <f t="shared" si="178"/>
        <v>0</v>
      </c>
      <c r="I1168" s="298">
        <f t="shared" si="179"/>
        <v>0</v>
      </c>
      <c r="J1168" s="298"/>
      <c r="K1168" s="275"/>
      <c r="L1168" s="275"/>
      <c r="M1168" s="275"/>
      <c r="N1168" s="275"/>
      <c r="O1168" s="275"/>
      <c r="P1168" s="275"/>
      <c r="Q1168" s="275"/>
      <c r="R1168" s="275"/>
      <c r="S1168" s="275"/>
      <c r="T1168" s="275"/>
      <c r="U1168" s="275"/>
      <c r="V1168" s="275"/>
      <c r="W1168" s="275"/>
      <c r="X1168" s="275"/>
      <c r="Y1168" s="275"/>
      <c r="Z1168" s="275"/>
    </row>
    <row r="1169" spans="1:26" ht="18" customHeight="1" outlineLevel="1">
      <c r="A1169" s="333"/>
      <c r="B1169" s="334" t="s">
        <v>1883</v>
      </c>
      <c r="C1169" s="323"/>
      <c r="D1169" s="343"/>
      <c r="E1169" s="344"/>
      <c r="F1169" s="316"/>
      <c r="G1169" s="299"/>
      <c r="H1169" s="317"/>
      <c r="I1169" s="316"/>
      <c r="J1169" s="316"/>
      <c r="K1169" s="275"/>
      <c r="L1169" s="275"/>
      <c r="M1169" s="275"/>
      <c r="N1169" s="275"/>
      <c r="O1169" s="275"/>
      <c r="P1169" s="275"/>
      <c r="Q1169" s="275"/>
      <c r="R1169" s="275"/>
      <c r="S1169" s="275"/>
      <c r="T1169" s="275"/>
      <c r="U1169" s="275"/>
      <c r="V1169" s="275"/>
      <c r="W1169" s="275"/>
      <c r="X1169" s="275"/>
      <c r="Y1169" s="275"/>
      <c r="Z1169" s="275"/>
    </row>
    <row r="1170" spans="1:26" ht="18" customHeight="1" outlineLevel="1">
      <c r="A1170" s="340"/>
      <c r="B1170" s="294" t="s">
        <v>1884</v>
      </c>
      <c r="C1170" s="295"/>
      <c r="D1170" s="341">
        <v>1</v>
      </c>
      <c r="E1170" s="297" t="s">
        <v>929</v>
      </c>
      <c r="F1170" s="298"/>
      <c r="G1170" s="299"/>
      <c r="H1170" s="299">
        <f t="shared" ref="H1170:H1179" si="180">F1170+G1170</f>
        <v>0</v>
      </c>
      <c r="I1170" s="298">
        <f t="shared" ref="I1170:I1179" si="181">H1170*D1170</f>
        <v>0</v>
      </c>
      <c r="J1170" s="298"/>
      <c r="K1170" s="275"/>
      <c r="L1170" s="275"/>
      <c r="M1170" s="275"/>
      <c r="N1170" s="275"/>
      <c r="O1170" s="275"/>
      <c r="P1170" s="275"/>
      <c r="Q1170" s="275"/>
      <c r="R1170" s="275"/>
      <c r="S1170" s="275"/>
      <c r="T1170" s="275"/>
      <c r="U1170" s="275"/>
      <c r="V1170" s="275"/>
      <c r="W1170" s="275"/>
      <c r="X1170" s="275"/>
      <c r="Y1170" s="275"/>
      <c r="Z1170" s="275"/>
    </row>
    <row r="1171" spans="1:26" ht="18" customHeight="1" outlineLevel="1">
      <c r="A1171" s="340"/>
      <c r="B1171" s="294" t="s">
        <v>1885</v>
      </c>
      <c r="C1171" s="295"/>
      <c r="D1171" s="341">
        <v>1</v>
      </c>
      <c r="E1171" s="297" t="s">
        <v>929</v>
      </c>
      <c r="F1171" s="298"/>
      <c r="G1171" s="299"/>
      <c r="H1171" s="299">
        <f t="shared" si="180"/>
        <v>0</v>
      </c>
      <c r="I1171" s="298">
        <f t="shared" si="181"/>
        <v>0</v>
      </c>
      <c r="J1171" s="298"/>
      <c r="K1171" s="275"/>
      <c r="L1171" s="275"/>
      <c r="M1171" s="275"/>
      <c r="N1171" s="275"/>
      <c r="O1171" s="275"/>
      <c r="P1171" s="275"/>
      <c r="Q1171" s="275"/>
      <c r="R1171" s="275"/>
      <c r="S1171" s="275"/>
      <c r="T1171" s="275"/>
      <c r="U1171" s="275"/>
      <c r="V1171" s="275"/>
      <c r="W1171" s="275"/>
      <c r="X1171" s="275"/>
      <c r="Y1171" s="275"/>
      <c r="Z1171" s="275"/>
    </row>
    <row r="1172" spans="1:26" ht="18" customHeight="1" outlineLevel="1">
      <c r="A1172" s="340"/>
      <c r="B1172" s="294" t="s">
        <v>1886</v>
      </c>
      <c r="C1172" s="295"/>
      <c r="D1172" s="341">
        <v>1</v>
      </c>
      <c r="E1172" s="297" t="s">
        <v>929</v>
      </c>
      <c r="F1172" s="298"/>
      <c r="G1172" s="299"/>
      <c r="H1172" s="299">
        <f t="shared" si="180"/>
        <v>0</v>
      </c>
      <c r="I1172" s="298">
        <f t="shared" si="181"/>
        <v>0</v>
      </c>
      <c r="J1172" s="298"/>
      <c r="K1172" s="275"/>
      <c r="L1172" s="275"/>
      <c r="M1172" s="275"/>
      <c r="N1172" s="275"/>
      <c r="O1172" s="275"/>
      <c r="P1172" s="275"/>
      <c r="Q1172" s="275"/>
      <c r="R1172" s="275"/>
      <c r="S1172" s="275"/>
      <c r="T1172" s="275"/>
      <c r="U1172" s="275"/>
      <c r="V1172" s="275"/>
      <c r="W1172" s="275"/>
      <c r="X1172" s="275"/>
      <c r="Y1172" s="275"/>
      <c r="Z1172" s="275"/>
    </row>
    <row r="1173" spans="1:26" ht="18" customHeight="1" outlineLevel="1">
      <c r="A1173" s="340"/>
      <c r="B1173" s="294" t="s">
        <v>1887</v>
      </c>
      <c r="C1173" s="295"/>
      <c r="D1173" s="341">
        <v>1</v>
      </c>
      <c r="E1173" s="297" t="s">
        <v>929</v>
      </c>
      <c r="F1173" s="298"/>
      <c r="G1173" s="299"/>
      <c r="H1173" s="299">
        <f t="shared" si="180"/>
        <v>0</v>
      </c>
      <c r="I1173" s="298">
        <f t="shared" si="181"/>
        <v>0</v>
      </c>
      <c r="J1173" s="298"/>
      <c r="K1173" s="275"/>
      <c r="L1173" s="275"/>
      <c r="M1173" s="275"/>
      <c r="N1173" s="275"/>
      <c r="O1173" s="275"/>
      <c r="P1173" s="275"/>
      <c r="Q1173" s="275"/>
      <c r="R1173" s="275"/>
      <c r="S1173" s="275"/>
      <c r="T1173" s="275"/>
      <c r="U1173" s="275"/>
      <c r="V1173" s="275"/>
      <c r="W1173" s="275"/>
      <c r="X1173" s="275"/>
      <c r="Y1173" s="275"/>
      <c r="Z1173" s="275"/>
    </row>
    <row r="1174" spans="1:26" ht="18" customHeight="1" outlineLevel="1">
      <c r="A1174" s="340"/>
      <c r="B1174" s="294" t="s">
        <v>1888</v>
      </c>
      <c r="C1174" s="295"/>
      <c r="D1174" s="341">
        <v>1</v>
      </c>
      <c r="E1174" s="297" t="s">
        <v>929</v>
      </c>
      <c r="F1174" s="298"/>
      <c r="G1174" s="299"/>
      <c r="H1174" s="299">
        <f t="shared" si="180"/>
        <v>0</v>
      </c>
      <c r="I1174" s="298">
        <f t="shared" si="181"/>
        <v>0</v>
      </c>
      <c r="J1174" s="298"/>
      <c r="K1174" s="275"/>
      <c r="L1174" s="275"/>
      <c r="M1174" s="275"/>
      <c r="N1174" s="275"/>
      <c r="O1174" s="275"/>
      <c r="P1174" s="275"/>
      <c r="Q1174" s="275"/>
      <c r="R1174" s="275"/>
      <c r="S1174" s="275"/>
      <c r="T1174" s="275"/>
      <c r="U1174" s="275"/>
      <c r="V1174" s="275"/>
      <c r="W1174" s="275"/>
      <c r="X1174" s="275"/>
      <c r="Y1174" s="275"/>
      <c r="Z1174" s="275"/>
    </row>
    <row r="1175" spans="1:26" ht="18" customHeight="1" outlineLevel="1">
      <c r="A1175" s="340"/>
      <c r="B1175" s="294" t="s">
        <v>1889</v>
      </c>
      <c r="C1175" s="295"/>
      <c r="D1175" s="341">
        <v>1</v>
      </c>
      <c r="E1175" s="297" t="s">
        <v>929</v>
      </c>
      <c r="F1175" s="298"/>
      <c r="G1175" s="299"/>
      <c r="H1175" s="299">
        <f t="shared" si="180"/>
        <v>0</v>
      </c>
      <c r="I1175" s="298">
        <f t="shared" si="181"/>
        <v>0</v>
      </c>
      <c r="J1175" s="298"/>
      <c r="K1175" s="275"/>
      <c r="L1175" s="275"/>
      <c r="M1175" s="275"/>
      <c r="N1175" s="275"/>
      <c r="O1175" s="275"/>
      <c r="P1175" s="275"/>
      <c r="Q1175" s="275"/>
      <c r="R1175" s="275"/>
      <c r="S1175" s="275"/>
      <c r="T1175" s="275"/>
      <c r="U1175" s="275"/>
      <c r="V1175" s="275"/>
      <c r="W1175" s="275"/>
      <c r="X1175" s="275"/>
      <c r="Y1175" s="275"/>
      <c r="Z1175" s="275"/>
    </row>
    <row r="1176" spans="1:26" ht="18" customHeight="1" outlineLevel="1">
      <c r="A1176" s="340"/>
      <c r="B1176" s="294" t="s">
        <v>1890</v>
      </c>
      <c r="C1176" s="295"/>
      <c r="D1176" s="341">
        <v>1</v>
      </c>
      <c r="E1176" s="297" t="s">
        <v>929</v>
      </c>
      <c r="F1176" s="298"/>
      <c r="G1176" s="299"/>
      <c r="H1176" s="299">
        <f t="shared" si="180"/>
        <v>0</v>
      </c>
      <c r="I1176" s="298">
        <f t="shared" si="181"/>
        <v>0</v>
      </c>
      <c r="J1176" s="298"/>
      <c r="K1176" s="275"/>
      <c r="L1176" s="275"/>
      <c r="M1176" s="275"/>
      <c r="N1176" s="275"/>
      <c r="O1176" s="275"/>
      <c r="P1176" s="275"/>
      <c r="Q1176" s="275"/>
      <c r="R1176" s="275"/>
      <c r="S1176" s="275"/>
      <c r="T1176" s="275"/>
      <c r="U1176" s="275"/>
      <c r="V1176" s="275"/>
      <c r="W1176" s="275"/>
      <c r="X1176" s="275"/>
      <c r="Y1176" s="275"/>
      <c r="Z1176" s="275"/>
    </row>
    <row r="1177" spans="1:26" ht="18" customHeight="1" outlineLevel="1">
      <c r="A1177" s="340"/>
      <c r="B1177" s="294" t="s">
        <v>1891</v>
      </c>
      <c r="C1177" s="295"/>
      <c r="D1177" s="341">
        <v>1</v>
      </c>
      <c r="E1177" s="297" t="s">
        <v>929</v>
      </c>
      <c r="F1177" s="298"/>
      <c r="G1177" s="299"/>
      <c r="H1177" s="299">
        <f t="shared" si="180"/>
        <v>0</v>
      </c>
      <c r="I1177" s="298">
        <f t="shared" si="181"/>
        <v>0</v>
      </c>
      <c r="J1177" s="298"/>
      <c r="K1177" s="275"/>
      <c r="L1177" s="275"/>
      <c r="M1177" s="275"/>
      <c r="N1177" s="275"/>
      <c r="O1177" s="275"/>
      <c r="P1177" s="275"/>
      <c r="Q1177" s="275"/>
      <c r="R1177" s="275"/>
      <c r="S1177" s="275"/>
      <c r="T1177" s="275"/>
      <c r="U1177" s="275"/>
      <c r="V1177" s="275"/>
      <c r="W1177" s="275"/>
      <c r="X1177" s="275"/>
      <c r="Y1177" s="275"/>
      <c r="Z1177" s="275"/>
    </row>
    <row r="1178" spans="1:26" ht="18" customHeight="1" outlineLevel="1">
      <c r="A1178" s="340"/>
      <c r="B1178" s="294" t="s">
        <v>1892</v>
      </c>
      <c r="C1178" s="295"/>
      <c r="D1178" s="341">
        <v>1</v>
      </c>
      <c r="E1178" s="297" t="s">
        <v>929</v>
      </c>
      <c r="F1178" s="298"/>
      <c r="G1178" s="299"/>
      <c r="H1178" s="299">
        <f t="shared" si="180"/>
        <v>0</v>
      </c>
      <c r="I1178" s="298">
        <f t="shared" si="181"/>
        <v>0</v>
      </c>
      <c r="J1178" s="298"/>
      <c r="K1178" s="275"/>
      <c r="L1178" s="275"/>
      <c r="M1178" s="275"/>
      <c r="N1178" s="275"/>
      <c r="O1178" s="275"/>
      <c r="P1178" s="275"/>
      <c r="Q1178" s="275"/>
      <c r="R1178" s="275"/>
      <c r="S1178" s="275"/>
      <c r="T1178" s="275"/>
      <c r="U1178" s="275"/>
      <c r="V1178" s="275"/>
      <c r="W1178" s="275"/>
      <c r="X1178" s="275"/>
      <c r="Y1178" s="275"/>
      <c r="Z1178" s="275"/>
    </row>
    <row r="1179" spans="1:26" ht="18" customHeight="1" outlineLevel="1">
      <c r="A1179" s="340"/>
      <c r="B1179" s="294" t="s">
        <v>1893</v>
      </c>
      <c r="C1179" s="295"/>
      <c r="D1179" s="341">
        <v>1</v>
      </c>
      <c r="E1179" s="297" t="s">
        <v>929</v>
      </c>
      <c r="F1179" s="298"/>
      <c r="G1179" s="299"/>
      <c r="H1179" s="299">
        <f t="shared" si="180"/>
        <v>0</v>
      </c>
      <c r="I1179" s="298">
        <f t="shared" si="181"/>
        <v>0</v>
      </c>
      <c r="J1179" s="298"/>
      <c r="K1179" s="275"/>
      <c r="L1179" s="275"/>
      <c r="M1179" s="275"/>
      <c r="N1179" s="275"/>
      <c r="O1179" s="275"/>
      <c r="P1179" s="275"/>
      <c r="Q1179" s="275"/>
      <c r="R1179" s="275"/>
      <c r="S1179" s="275"/>
      <c r="T1179" s="275"/>
      <c r="U1179" s="275"/>
      <c r="V1179" s="275"/>
      <c r="W1179" s="275"/>
      <c r="X1179" s="275"/>
      <c r="Y1179" s="275"/>
      <c r="Z1179" s="275"/>
    </row>
    <row r="1180" spans="1:26" ht="18" customHeight="1" outlineLevel="1">
      <c r="A1180" s="333"/>
      <c r="B1180" s="334" t="s">
        <v>1894</v>
      </c>
      <c r="C1180" s="323"/>
      <c r="D1180" s="343"/>
      <c r="E1180" s="344"/>
      <c r="F1180" s="316"/>
      <c r="G1180" s="299"/>
      <c r="H1180" s="317"/>
      <c r="I1180" s="316"/>
      <c r="J1180" s="316"/>
      <c r="K1180" s="275"/>
      <c r="L1180" s="275"/>
      <c r="M1180" s="275"/>
      <c r="N1180" s="275"/>
      <c r="O1180" s="275"/>
      <c r="P1180" s="275"/>
      <c r="Q1180" s="275"/>
      <c r="R1180" s="275"/>
      <c r="S1180" s="275"/>
      <c r="T1180" s="275"/>
      <c r="U1180" s="275"/>
      <c r="V1180" s="275"/>
      <c r="W1180" s="275"/>
      <c r="X1180" s="275"/>
      <c r="Y1180" s="275"/>
      <c r="Z1180" s="275"/>
    </row>
    <row r="1181" spans="1:26" ht="18" customHeight="1" outlineLevel="1">
      <c r="A1181" s="340"/>
      <c r="B1181" s="294" t="s">
        <v>1862</v>
      </c>
      <c r="C1181" s="295"/>
      <c r="D1181" s="341">
        <v>1</v>
      </c>
      <c r="E1181" s="297" t="s">
        <v>929</v>
      </c>
      <c r="F1181" s="298"/>
      <c r="G1181" s="299"/>
      <c r="H1181" s="299">
        <f t="shared" ref="H1181:H1190" si="182">F1181+G1181</f>
        <v>0</v>
      </c>
      <c r="I1181" s="298">
        <f t="shared" ref="I1181:I1190" si="183">H1181*D1181</f>
        <v>0</v>
      </c>
      <c r="J1181" s="298"/>
      <c r="K1181" s="275"/>
      <c r="L1181" s="275"/>
      <c r="M1181" s="275"/>
      <c r="N1181" s="275"/>
      <c r="O1181" s="275"/>
      <c r="P1181" s="275"/>
      <c r="Q1181" s="275"/>
      <c r="R1181" s="275"/>
      <c r="S1181" s="275"/>
      <c r="T1181" s="275"/>
      <c r="U1181" s="275"/>
      <c r="V1181" s="275"/>
      <c r="W1181" s="275"/>
      <c r="X1181" s="275"/>
      <c r="Y1181" s="275"/>
      <c r="Z1181" s="275"/>
    </row>
    <row r="1182" spans="1:26" ht="18" customHeight="1" outlineLevel="1">
      <c r="A1182" s="340"/>
      <c r="B1182" s="294" t="s">
        <v>1863</v>
      </c>
      <c r="C1182" s="295"/>
      <c r="D1182" s="341">
        <v>1</v>
      </c>
      <c r="E1182" s="297" t="s">
        <v>929</v>
      </c>
      <c r="F1182" s="298"/>
      <c r="G1182" s="299"/>
      <c r="H1182" s="299">
        <f t="shared" si="182"/>
        <v>0</v>
      </c>
      <c r="I1182" s="298">
        <f t="shared" si="183"/>
        <v>0</v>
      </c>
      <c r="J1182" s="298"/>
      <c r="K1182" s="275"/>
      <c r="L1182" s="275"/>
      <c r="M1182" s="275"/>
      <c r="N1182" s="275"/>
      <c r="O1182" s="275"/>
      <c r="P1182" s="275"/>
      <c r="Q1182" s="275"/>
      <c r="R1182" s="275"/>
      <c r="S1182" s="275"/>
      <c r="T1182" s="275"/>
      <c r="U1182" s="275"/>
      <c r="V1182" s="275"/>
      <c r="W1182" s="275"/>
      <c r="X1182" s="275"/>
      <c r="Y1182" s="275"/>
      <c r="Z1182" s="275"/>
    </row>
    <row r="1183" spans="1:26" ht="18" customHeight="1" outlineLevel="1">
      <c r="A1183" s="340"/>
      <c r="B1183" s="294" t="s">
        <v>1864</v>
      </c>
      <c r="C1183" s="295"/>
      <c r="D1183" s="341">
        <v>1</v>
      </c>
      <c r="E1183" s="297" t="s">
        <v>929</v>
      </c>
      <c r="F1183" s="298"/>
      <c r="G1183" s="299"/>
      <c r="H1183" s="299">
        <f t="shared" si="182"/>
        <v>0</v>
      </c>
      <c r="I1183" s="298">
        <f t="shared" si="183"/>
        <v>0</v>
      </c>
      <c r="J1183" s="298"/>
      <c r="K1183" s="275"/>
      <c r="L1183" s="275"/>
      <c r="M1183" s="275"/>
      <c r="N1183" s="275"/>
      <c r="O1183" s="275"/>
      <c r="P1183" s="275"/>
      <c r="Q1183" s="275"/>
      <c r="R1183" s="275"/>
      <c r="S1183" s="275"/>
      <c r="T1183" s="275"/>
      <c r="U1183" s="275"/>
      <c r="V1183" s="275"/>
      <c r="W1183" s="275"/>
      <c r="X1183" s="275"/>
      <c r="Y1183" s="275"/>
      <c r="Z1183" s="275"/>
    </row>
    <row r="1184" spans="1:26" ht="18" customHeight="1" outlineLevel="1">
      <c r="A1184" s="340"/>
      <c r="B1184" s="294" t="s">
        <v>1865</v>
      </c>
      <c r="C1184" s="295"/>
      <c r="D1184" s="341">
        <v>1</v>
      </c>
      <c r="E1184" s="297" t="s">
        <v>929</v>
      </c>
      <c r="F1184" s="298"/>
      <c r="G1184" s="299"/>
      <c r="H1184" s="299">
        <f t="shared" si="182"/>
        <v>0</v>
      </c>
      <c r="I1184" s="298">
        <f t="shared" si="183"/>
        <v>0</v>
      </c>
      <c r="J1184" s="298"/>
      <c r="K1184" s="275"/>
      <c r="L1184" s="275"/>
      <c r="M1184" s="275"/>
      <c r="N1184" s="275"/>
      <c r="O1184" s="275"/>
      <c r="P1184" s="275"/>
      <c r="Q1184" s="275"/>
      <c r="R1184" s="275"/>
      <c r="S1184" s="275"/>
      <c r="T1184" s="275"/>
      <c r="U1184" s="275"/>
      <c r="V1184" s="275"/>
      <c r="W1184" s="275"/>
      <c r="X1184" s="275"/>
      <c r="Y1184" s="275"/>
      <c r="Z1184" s="275"/>
    </row>
    <row r="1185" spans="1:26" ht="18" customHeight="1" outlineLevel="1">
      <c r="A1185" s="340"/>
      <c r="B1185" s="294" t="s">
        <v>1866</v>
      </c>
      <c r="C1185" s="295"/>
      <c r="D1185" s="341">
        <v>1</v>
      </c>
      <c r="E1185" s="297" t="s">
        <v>929</v>
      </c>
      <c r="F1185" s="298"/>
      <c r="G1185" s="299"/>
      <c r="H1185" s="299">
        <f t="shared" si="182"/>
        <v>0</v>
      </c>
      <c r="I1185" s="298">
        <f t="shared" si="183"/>
        <v>0</v>
      </c>
      <c r="J1185" s="298"/>
      <c r="K1185" s="275"/>
      <c r="L1185" s="275"/>
      <c r="M1185" s="275"/>
      <c r="N1185" s="275"/>
      <c r="O1185" s="275"/>
      <c r="P1185" s="275"/>
      <c r="Q1185" s="275"/>
      <c r="R1185" s="275"/>
      <c r="S1185" s="275"/>
      <c r="T1185" s="275"/>
      <c r="U1185" s="275"/>
      <c r="V1185" s="275"/>
      <c r="W1185" s="275"/>
      <c r="X1185" s="275"/>
      <c r="Y1185" s="275"/>
      <c r="Z1185" s="275"/>
    </row>
    <row r="1186" spans="1:26" ht="18" customHeight="1" outlineLevel="1">
      <c r="A1186" s="340"/>
      <c r="B1186" s="294" t="s">
        <v>1867</v>
      </c>
      <c r="C1186" s="295"/>
      <c r="D1186" s="341">
        <v>1</v>
      </c>
      <c r="E1186" s="297" t="s">
        <v>929</v>
      </c>
      <c r="F1186" s="298"/>
      <c r="G1186" s="299"/>
      <c r="H1186" s="299">
        <f t="shared" si="182"/>
        <v>0</v>
      </c>
      <c r="I1186" s="298">
        <f t="shared" si="183"/>
        <v>0</v>
      </c>
      <c r="J1186" s="298"/>
      <c r="K1186" s="275"/>
      <c r="L1186" s="275"/>
      <c r="M1186" s="275"/>
      <c r="N1186" s="275"/>
      <c r="O1186" s="275"/>
      <c r="P1186" s="275"/>
      <c r="Q1186" s="275"/>
      <c r="R1186" s="275"/>
      <c r="S1186" s="275"/>
      <c r="T1186" s="275"/>
      <c r="U1186" s="275"/>
      <c r="V1186" s="275"/>
      <c r="W1186" s="275"/>
      <c r="X1186" s="275"/>
      <c r="Y1186" s="275"/>
      <c r="Z1186" s="275"/>
    </row>
    <row r="1187" spans="1:26" ht="18" customHeight="1" outlineLevel="1">
      <c r="A1187" s="340"/>
      <c r="B1187" s="294" t="s">
        <v>1868</v>
      </c>
      <c r="C1187" s="295"/>
      <c r="D1187" s="341">
        <v>1</v>
      </c>
      <c r="E1187" s="297" t="s">
        <v>929</v>
      </c>
      <c r="F1187" s="298"/>
      <c r="G1187" s="299"/>
      <c r="H1187" s="299">
        <f t="shared" si="182"/>
        <v>0</v>
      </c>
      <c r="I1187" s="298">
        <f t="shared" si="183"/>
        <v>0</v>
      </c>
      <c r="J1187" s="298"/>
      <c r="K1187" s="275"/>
      <c r="L1187" s="275"/>
      <c r="M1187" s="275"/>
      <c r="N1187" s="275"/>
      <c r="O1187" s="275"/>
      <c r="P1187" s="275"/>
      <c r="Q1187" s="275"/>
      <c r="R1187" s="275"/>
      <c r="S1187" s="275"/>
      <c r="T1187" s="275"/>
      <c r="U1187" s="275"/>
      <c r="V1187" s="275"/>
      <c r="W1187" s="275"/>
      <c r="X1187" s="275"/>
      <c r="Y1187" s="275"/>
      <c r="Z1187" s="275"/>
    </row>
    <row r="1188" spans="1:26" ht="18" customHeight="1" outlineLevel="1">
      <c r="A1188" s="340"/>
      <c r="B1188" s="294" t="s">
        <v>1869</v>
      </c>
      <c r="C1188" s="295"/>
      <c r="D1188" s="341">
        <v>1</v>
      </c>
      <c r="E1188" s="297" t="s">
        <v>929</v>
      </c>
      <c r="F1188" s="298"/>
      <c r="G1188" s="299"/>
      <c r="H1188" s="299">
        <f t="shared" si="182"/>
        <v>0</v>
      </c>
      <c r="I1188" s="298">
        <f t="shared" si="183"/>
        <v>0</v>
      </c>
      <c r="J1188" s="298"/>
      <c r="K1188" s="275"/>
      <c r="L1188" s="275"/>
      <c r="M1188" s="275"/>
      <c r="N1188" s="275"/>
      <c r="O1188" s="275"/>
      <c r="P1188" s="275"/>
      <c r="Q1188" s="275"/>
      <c r="R1188" s="275"/>
      <c r="S1188" s="275"/>
      <c r="T1188" s="275"/>
      <c r="U1188" s="275"/>
      <c r="V1188" s="275"/>
      <c r="W1188" s="275"/>
      <c r="X1188" s="275"/>
      <c r="Y1188" s="275"/>
      <c r="Z1188" s="275"/>
    </row>
    <row r="1189" spans="1:26" ht="18" customHeight="1" outlineLevel="1">
      <c r="A1189" s="340"/>
      <c r="B1189" s="294" t="s">
        <v>1870</v>
      </c>
      <c r="C1189" s="295"/>
      <c r="D1189" s="341">
        <v>1</v>
      </c>
      <c r="E1189" s="297" t="s">
        <v>929</v>
      </c>
      <c r="F1189" s="298"/>
      <c r="G1189" s="299"/>
      <c r="H1189" s="299">
        <f t="shared" si="182"/>
        <v>0</v>
      </c>
      <c r="I1189" s="298">
        <f t="shared" si="183"/>
        <v>0</v>
      </c>
      <c r="J1189" s="298"/>
      <c r="K1189" s="275"/>
      <c r="L1189" s="275"/>
      <c r="M1189" s="275"/>
      <c r="N1189" s="275"/>
      <c r="O1189" s="275"/>
      <c r="P1189" s="275"/>
      <c r="Q1189" s="275"/>
      <c r="R1189" s="275"/>
      <c r="S1189" s="275"/>
      <c r="T1189" s="275"/>
      <c r="U1189" s="275"/>
      <c r="V1189" s="275"/>
      <c r="W1189" s="275"/>
      <c r="X1189" s="275"/>
      <c r="Y1189" s="275"/>
      <c r="Z1189" s="275"/>
    </row>
    <row r="1190" spans="1:26" ht="18" customHeight="1" outlineLevel="1">
      <c r="A1190" s="340"/>
      <c r="B1190" s="294" t="s">
        <v>1871</v>
      </c>
      <c r="C1190" s="295"/>
      <c r="D1190" s="341">
        <v>1</v>
      </c>
      <c r="E1190" s="297" t="s">
        <v>929</v>
      </c>
      <c r="F1190" s="298"/>
      <c r="G1190" s="299"/>
      <c r="H1190" s="299">
        <f t="shared" si="182"/>
        <v>0</v>
      </c>
      <c r="I1190" s="298">
        <f t="shared" si="183"/>
        <v>0</v>
      </c>
      <c r="J1190" s="298"/>
      <c r="K1190" s="275"/>
      <c r="L1190" s="275"/>
      <c r="M1190" s="275"/>
      <c r="N1190" s="275"/>
      <c r="O1190" s="275"/>
      <c r="P1190" s="275"/>
      <c r="Q1190" s="275"/>
      <c r="R1190" s="275"/>
      <c r="S1190" s="275"/>
      <c r="T1190" s="275"/>
      <c r="U1190" s="275"/>
      <c r="V1190" s="275"/>
      <c r="W1190" s="275"/>
      <c r="X1190" s="275"/>
      <c r="Y1190" s="275"/>
      <c r="Z1190" s="275"/>
    </row>
    <row r="1191" spans="1:26" ht="18" customHeight="1" outlineLevel="1">
      <c r="A1191" s="333"/>
      <c r="B1191" s="334" t="s">
        <v>1895</v>
      </c>
      <c r="C1191" s="323"/>
      <c r="D1191" s="343"/>
      <c r="E1191" s="344"/>
      <c r="F1191" s="316"/>
      <c r="G1191" s="299"/>
      <c r="H1191" s="317"/>
      <c r="I1191" s="316"/>
      <c r="J1191" s="316"/>
      <c r="K1191" s="275"/>
      <c r="L1191" s="275"/>
      <c r="M1191" s="275"/>
      <c r="N1191" s="275"/>
      <c r="O1191" s="275"/>
      <c r="P1191" s="275"/>
      <c r="Q1191" s="275"/>
      <c r="R1191" s="275"/>
      <c r="S1191" s="275"/>
      <c r="T1191" s="275"/>
      <c r="U1191" s="275"/>
      <c r="V1191" s="275"/>
      <c r="W1191" s="275"/>
      <c r="X1191" s="275"/>
      <c r="Y1191" s="275"/>
      <c r="Z1191" s="275"/>
    </row>
    <row r="1192" spans="1:26" ht="18" customHeight="1" outlineLevel="1">
      <c r="A1192" s="340"/>
      <c r="B1192" s="294" t="s">
        <v>1873</v>
      </c>
      <c r="C1192" s="295"/>
      <c r="D1192" s="341">
        <v>1</v>
      </c>
      <c r="E1192" s="297" t="s">
        <v>929</v>
      </c>
      <c r="F1192" s="298"/>
      <c r="G1192" s="299"/>
      <c r="H1192" s="299">
        <f t="shared" ref="H1192:H1201" si="184">F1192+G1192</f>
        <v>0</v>
      </c>
      <c r="I1192" s="298">
        <f t="shared" ref="I1192:I1201" si="185">H1192*D1192</f>
        <v>0</v>
      </c>
      <c r="J1192" s="298"/>
      <c r="K1192" s="275"/>
      <c r="L1192" s="275"/>
      <c r="M1192" s="275"/>
      <c r="N1192" s="275"/>
      <c r="O1192" s="275"/>
      <c r="P1192" s="275"/>
      <c r="Q1192" s="275"/>
      <c r="R1192" s="275"/>
      <c r="S1192" s="275"/>
      <c r="T1192" s="275"/>
      <c r="U1192" s="275"/>
      <c r="V1192" s="275"/>
      <c r="W1192" s="275"/>
      <c r="X1192" s="275"/>
      <c r="Y1192" s="275"/>
      <c r="Z1192" s="275"/>
    </row>
    <row r="1193" spans="1:26" ht="18" customHeight="1" outlineLevel="1">
      <c r="A1193" s="340"/>
      <c r="B1193" s="294" t="s">
        <v>1874</v>
      </c>
      <c r="C1193" s="295"/>
      <c r="D1193" s="341">
        <v>1</v>
      </c>
      <c r="E1193" s="297" t="s">
        <v>929</v>
      </c>
      <c r="F1193" s="298"/>
      <c r="G1193" s="299"/>
      <c r="H1193" s="299">
        <f t="shared" si="184"/>
        <v>0</v>
      </c>
      <c r="I1193" s="298">
        <f t="shared" si="185"/>
        <v>0</v>
      </c>
      <c r="J1193" s="298"/>
      <c r="K1193" s="275"/>
      <c r="L1193" s="275"/>
      <c r="M1193" s="275"/>
      <c r="N1193" s="275"/>
      <c r="O1193" s="275"/>
      <c r="P1193" s="275"/>
      <c r="Q1193" s="275"/>
      <c r="R1193" s="275"/>
      <c r="S1193" s="275"/>
      <c r="T1193" s="275"/>
      <c r="U1193" s="275"/>
      <c r="V1193" s="275"/>
      <c r="W1193" s="275"/>
      <c r="X1193" s="275"/>
      <c r="Y1193" s="275"/>
      <c r="Z1193" s="275"/>
    </row>
    <row r="1194" spans="1:26" ht="18" customHeight="1" outlineLevel="1">
      <c r="A1194" s="340"/>
      <c r="B1194" s="294" t="s">
        <v>1875</v>
      </c>
      <c r="C1194" s="295"/>
      <c r="D1194" s="341">
        <v>1</v>
      </c>
      <c r="E1194" s="297" t="s">
        <v>929</v>
      </c>
      <c r="F1194" s="298"/>
      <c r="G1194" s="299"/>
      <c r="H1194" s="299">
        <f t="shared" si="184"/>
        <v>0</v>
      </c>
      <c r="I1194" s="298">
        <f t="shared" si="185"/>
        <v>0</v>
      </c>
      <c r="J1194" s="298"/>
      <c r="K1194" s="275"/>
      <c r="L1194" s="275"/>
      <c r="M1194" s="275"/>
      <c r="N1194" s="275"/>
      <c r="O1194" s="275"/>
      <c r="P1194" s="275"/>
      <c r="Q1194" s="275"/>
      <c r="R1194" s="275"/>
      <c r="S1194" s="275"/>
      <c r="T1194" s="275"/>
      <c r="U1194" s="275"/>
      <c r="V1194" s="275"/>
      <c r="W1194" s="275"/>
      <c r="X1194" s="275"/>
      <c r="Y1194" s="275"/>
      <c r="Z1194" s="275"/>
    </row>
    <row r="1195" spans="1:26" ht="18" customHeight="1" outlineLevel="1">
      <c r="A1195" s="340"/>
      <c r="B1195" s="294" t="s">
        <v>1876</v>
      </c>
      <c r="C1195" s="295"/>
      <c r="D1195" s="341">
        <v>1</v>
      </c>
      <c r="E1195" s="297" t="s">
        <v>929</v>
      </c>
      <c r="F1195" s="298"/>
      <c r="G1195" s="299"/>
      <c r="H1195" s="299">
        <f t="shared" si="184"/>
        <v>0</v>
      </c>
      <c r="I1195" s="298">
        <f t="shared" si="185"/>
        <v>0</v>
      </c>
      <c r="J1195" s="298"/>
      <c r="K1195" s="275"/>
      <c r="L1195" s="275"/>
      <c r="M1195" s="275"/>
      <c r="N1195" s="275"/>
      <c r="O1195" s="275"/>
      <c r="P1195" s="275"/>
      <c r="Q1195" s="275"/>
      <c r="R1195" s="275"/>
      <c r="S1195" s="275"/>
      <c r="T1195" s="275"/>
      <c r="U1195" s="275"/>
      <c r="V1195" s="275"/>
      <c r="W1195" s="275"/>
      <c r="X1195" s="275"/>
      <c r="Y1195" s="275"/>
      <c r="Z1195" s="275"/>
    </row>
    <row r="1196" spans="1:26" ht="18" customHeight="1" outlineLevel="1">
      <c r="A1196" s="340"/>
      <c r="B1196" s="294" t="s">
        <v>1877</v>
      </c>
      <c r="C1196" s="295"/>
      <c r="D1196" s="341">
        <v>1</v>
      </c>
      <c r="E1196" s="297" t="s">
        <v>929</v>
      </c>
      <c r="F1196" s="298"/>
      <c r="G1196" s="299"/>
      <c r="H1196" s="299">
        <f t="shared" si="184"/>
        <v>0</v>
      </c>
      <c r="I1196" s="298">
        <f t="shared" si="185"/>
        <v>0</v>
      </c>
      <c r="J1196" s="298"/>
      <c r="K1196" s="275"/>
      <c r="L1196" s="275"/>
      <c r="M1196" s="275"/>
      <c r="N1196" s="275"/>
      <c r="O1196" s="275"/>
      <c r="P1196" s="275"/>
      <c r="Q1196" s="275"/>
      <c r="R1196" s="275"/>
      <c r="S1196" s="275"/>
      <c r="T1196" s="275"/>
      <c r="U1196" s="275"/>
      <c r="V1196" s="275"/>
      <c r="W1196" s="275"/>
      <c r="X1196" s="275"/>
      <c r="Y1196" s="275"/>
      <c r="Z1196" s="275"/>
    </row>
    <row r="1197" spans="1:26" ht="18" customHeight="1" outlineLevel="1">
      <c r="A1197" s="340"/>
      <c r="B1197" s="294" t="s">
        <v>1878</v>
      </c>
      <c r="C1197" s="295"/>
      <c r="D1197" s="341">
        <v>1</v>
      </c>
      <c r="E1197" s="297" t="s">
        <v>929</v>
      </c>
      <c r="F1197" s="298"/>
      <c r="G1197" s="299"/>
      <c r="H1197" s="299">
        <f t="shared" si="184"/>
        <v>0</v>
      </c>
      <c r="I1197" s="298">
        <f t="shared" si="185"/>
        <v>0</v>
      </c>
      <c r="J1197" s="298"/>
      <c r="K1197" s="275"/>
      <c r="L1197" s="275"/>
      <c r="M1197" s="275"/>
      <c r="N1197" s="275"/>
      <c r="O1197" s="275"/>
      <c r="P1197" s="275"/>
      <c r="Q1197" s="275"/>
      <c r="R1197" s="275"/>
      <c r="S1197" s="275"/>
      <c r="T1197" s="275"/>
      <c r="U1197" s="275"/>
      <c r="V1197" s="275"/>
      <c r="W1197" s="275"/>
      <c r="X1197" s="275"/>
      <c r="Y1197" s="275"/>
      <c r="Z1197" s="275"/>
    </row>
    <row r="1198" spans="1:26" ht="18" customHeight="1" outlineLevel="1">
      <c r="A1198" s="340"/>
      <c r="B1198" s="294" t="s">
        <v>1879</v>
      </c>
      <c r="C1198" s="295"/>
      <c r="D1198" s="341">
        <v>1</v>
      </c>
      <c r="E1198" s="297" t="s">
        <v>929</v>
      </c>
      <c r="F1198" s="298"/>
      <c r="G1198" s="299"/>
      <c r="H1198" s="299">
        <f t="shared" si="184"/>
        <v>0</v>
      </c>
      <c r="I1198" s="298">
        <f t="shared" si="185"/>
        <v>0</v>
      </c>
      <c r="J1198" s="298"/>
      <c r="K1198" s="275"/>
      <c r="L1198" s="275"/>
      <c r="M1198" s="275"/>
      <c r="N1198" s="275"/>
      <c r="O1198" s="275"/>
      <c r="P1198" s="275"/>
      <c r="Q1198" s="275"/>
      <c r="R1198" s="275"/>
      <c r="S1198" s="275"/>
      <c r="T1198" s="275"/>
      <c r="U1198" s="275"/>
      <c r="V1198" s="275"/>
      <c r="W1198" s="275"/>
      <c r="X1198" s="275"/>
      <c r="Y1198" s="275"/>
      <c r="Z1198" s="275"/>
    </row>
    <row r="1199" spans="1:26" ht="18" customHeight="1" outlineLevel="1">
      <c r="A1199" s="340"/>
      <c r="B1199" s="294" t="s">
        <v>1880</v>
      </c>
      <c r="C1199" s="295"/>
      <c r="D1199" s="341">
        <v>1</v>
      </c>
      <c r="E1199" s="297" t="s">
        <v>929</v>
      </c>
      <c r="F1199" s="298"/>
      <c r="G1199" s="299"/>
      <c r="H1199" s="299">
        <f t="shared" si="184"/>
        <v>0</v>
      </c>
      <c r="I1199" s="298">
        <f t="shared" si="185"/>
        <v>0</v>
      </c>
      <c r="J1199" s="298"/>
      <c r="K1199" s="275"/>
      <c r="L1199" s="275"/>
      <c r="M1199" s="275"/>
      <c r="N1199" s="275"/>
      <c r="O1199" s="275"/>
      <c r="P1199" s="275"/>
      <c r="Q1199" s="275"/>
      <c r="R1199" s="275"/>
      <c r="S1199" s="275"/>
      <c r="T1199" s="275"/>
      <c r="U1199" s="275"/>
      <c r="V1199" s="275"/>
      <c r="W1199" s="275"/>
      <c r="X1199" s="275"/>
      <c r="Y1199" s="275"/>
      <c r="Z1199" s="275"/>
    </row>
    <row r="1200" spans="1:26" ht="18" customHeight="1" outlineLevel="1">
      <c r="A1200" s="340"/>
      <c r="B1200" s="294" t="s">
        <v>1881</v>
      </c>
      <c r="C1200" s="295"/>
      <c r="D1200" s="341">
        <v>1</v>
      </c>
      <c r="E1200" s="297" t="s">
        <v>929</v>
      </c>
      <c r="F1200" s="298"/>
      <c r="G1200" s="299"/>
      <c r="H1200" s="299">
        <f t="shared" si="184"/>
        <v>0</v>
      </c>
      <c r="I1200" s="298">
        <f t="shared" si="185"/>
        <v>0</v>
      </c>
      <c r="J1200" s="298"/>
      <c r="K1200" s="275"/>
      <c r="L1200" s="275"/>
      <c r="M1200" s="275"/>
      <c r="N1200" s="275"/>
      <c r="O1200" s="275"/>
      <c r="P1200" s="275"/>
      <c r="Q1200" s="275"/>
      <c r="R1200" s="275"/>
      <c r="S1200" s="275"/>
      <c r="T1200" s="275"/>
      <c r="U1200" s="275"/>
      <c r="V1200" s="275"/>
      <c r="W1200" s="275"/>
      <c r="X1200" s="275"/>
      <c r="Y1200" s="275"/>
      <c r="Z1200" s="275"/>
    </row>
    <row r="1201" spans="1:26" ht="18" customHeight="1" outlineLevel="1">
      <c r="A1201" s="340"/>
      <c r="B1201" s="294" t="s">
        <v>1882</v>
      </c>
      <c r="C1201" s="295"/>
      <c r="D1201" s="341">
        <v>1</v>
      </c>
      <c r="E1201" s="297" t="s">
        <v>929</v>
      </c>
      <c r="F1201" s="298"/>
      <c r="G1201" s="299"/>
      <c r="H1201" s="299">
        <f t="shared" si="184"/>
        <v>0</v>
      </c>
      <c r="I1201" s="298">
        <f t="shared" si="185"/>
        <v>0</v>
      </c>
      <c r="J1201" s="298"/>
      <c r="K1201" s="275"/>
      <c r="L1201" s="275"/>
      <c r="M1201" s="275"/>
      <c r="N1201" s="275"/>
      <c r="O1201" s="275"/>
      <c r="P1201" s="275"/>
      <c r="Q1201" s="275"/>
      <c r="R1201" s="275"/>
      <c r="S1201" s="275"/>
      <c r="T1201" s="275"/>
      <c r="U1201" s="275"/>
      <c r="V1201" s="275"/>
      <c r="W1201" s="275"/>
      <c r="X1201" s="275"/>
      <c r="Y1201" s="275"/>
      <c r="Z1201" s="275"/>
    </row>
    <row r="1202" spans="1:26" ht="18" customHeight="1" outlineLevel="1">
      <c r="A1202" s="333"/>
      <c r="B1202" s="334" t="s">
        <v>1896</v>
      </c>
      <c r="C1202" s="323"/>
      <c r="D1202" s="343"/>
      <c r="E1202" s="344"/>
      <c r="F1202" s="316"/>
      <c r="G1202" s="299"/>
      <c r="H1202" s="317"/>
      <c r="I1202" s="316"/>
      <c r="J1202" s="316"/>
      <c r="K1202" s="275"/>
      <c r="L1202" s="275"/>
      <c r="M1202" s="275"/>
      <c r="N1202" s="275"/>
      <c r="O1202" s="275"/>
      <c r="P1202" s="275"/>
      <c r="Q1202" s="275"/>
      <c r="R1202" s="275"/>
      <c r="S1202" s="275"/>
      <c r="T1202" s="275"/>
      <c r="U1202" s="275"/>
      <c r="V1202" s="275"/>
      <c r="W1202" s="275"/>
      <c r="X1202" s="275"/>
      <c r="Y1202" s="275"/>
      <c r="Z1202" s="275"/>
    </row>
    <row r="1203" spans="1:26" ht="18" customHeight="1" outlineLevel="1">
      <c r="A1203" s="340"/>
      <c r="B1203" s="294" t="s">
        <v>1884</v>
      </c>
      <c r="C1203" s="295"/>
      <c r="D1203" s="341">
        <v>1</v>
      </c>
      <c r="E1203" s="297" t="s">
        <v>929</v>
      </c>
      <c r="F1203" s="298"/>
      <c r="G1203" s="299"/>
      <c r="H1203" s="299">
        <f t="shared" ref="H1203:H1212" si="186">F1203+G1203</f>
        <v>0</v>
      </c>
      <c r="I1203" s="298">
        <f t="shared" ref="I1203:I1212" si="187">H1203*D1203</f>
        <v>0</v>
      </c>
      <c r="J1203" s="298"/>
      <c r="K1203" s="275"/>
      <c r="L1203" s="275"/>
      <c r="M1203" s="275"/>
      <c r="N1203" s="275"/>
      <c r="O1203" s="275"/>
      <c r="P1203" s="275"/>
      <c r="Q1203" s="275"/>
      <c r="R1203" s="275"/>
      <c r="S1203" s="275"/>
      <c r="T1203" s="275"/>
      <c r="U1203" s="275"/>
      <c r="V1203" s="275"/>
      <c r="W1203" s="275"/>
      <c r="X1203" s="275"/>
      <c r="Y1203" s="275"/>
      <c r="Z1203" s="275"/>
    </row>
    <row r="1204" spans="1:26" ht="18" customHeight="1" outlineLevel="1">
      <c r="A1204" s="340"/>
      <c r="B1204" s="294" t="s">
        <v>1885</v>
      </c>
      <c r="C1204" s="295"/>
      <c r="D1204" s="341">
        <v>1</v>
      </c>
      <c r="E1204" s="297" t="s">
        <v>929</v>
      </c>
      <c r="F1204" s="298"/>
      <c r="G1204" s="299"/>
      <c r="H1204" s="299">
        <f t="shared" si="186"/>
        <v>0</v>
      </c>
      <c r="I1204" s="298">
        <f t="shared" si="187"/>
        <v>0</v>
      </c>
      <c r="J1204" s="298"/>
      <c r="K1204" s="275"/>
      <c r="L1204" s="275"/>
      <c r="M1204" s="275"/>
      <c r="N1204" s="275"/>
      <c r="O1204" s="275"/>
      <c r="P1204" s="275"/>
      <c r="Q1204" s="275"/>
      <c r="R1204" s="275"/>
      <c r="S1204" s="275"/>
      <c r="T1204" s="275"/>
      <c r="U1204" s="275"/>
      <c r="V1204" s="275"/>
      <c r="W1204" s="275"/>
      <c r="X1204" s="275"/>
      <c r="Y1204" s="275"/>
      <c r="Z1204" s="275"/>
    </row>
    <row r="1205" spans="1:26" ht="18" customHeight="1" outlineLevel="1">
      <c r="A1205" s="340"/>
      <c r="B1205" s="294" t="s">
        <v>1886</v>
      </c>
      <c r="C1205" s="295"/>
      <c r="D1205" s="341">
        <v>1</v>
      </c>
      <c r="E1205" s="297" t="s">
        <v>929</v>
      </c>
      <c r="F1205" s="298"/>
      <c r="G1205" s="299"/>
      <c r="H1205" s="299">
        <f t="shared" si="186"/>
        <v>0</v>
      </c>
      <c r="I1205" s="298">
        <f t="shared" si="187"/>
        <v>0</v>
      </c>
      <c r="J1205" s="298"/>
      <c r="K1205" s="275"/>
      <c r="L1205" s="275"/>
      <c r="M1205" s="275"/>
      <c r="N1205" s="275"/>
      <c r="O1205" s="275"/>
      <c r="P1205" s="275"/>
      <c r="Q1205" s="275"/>
      <c r="R1205" s="275"/>
      <c r="S1205" s="275"/>
      <c r="T1205" s="275"/>
      <c r="U1205" s="275"/>
      <c r="V1205" s="275"/>
      <c r="W1205" s="275"/>
      <c r="X1205" s="275"/>
      <c r="Y1205" s="275"/>
      <c r="Z1205" s="275"/>
    </row>
    <row r="1206" spans="1:26" ht="18" customHeight="1" outlineLevel="1">
      <c r="A1206" s="340"/>
      <c r="B1206" s="294" t="s">
        <v>1887</v>
      </c>
      <c r="C1206" s="295"/>
      <c r="D1206" s="341">
        <v>1</v>
      </c>
      <c r="E1206" s="297" t="s">
        <v>929</v>
      </c>
      <c r="F1206" s="298"/>
      <c r="G1206" s="299"/>
      <c r="H1206" s="299">
        <f t="shared" si="186"/>
        <v>0</v>
      </c>
      <c r="I1206" s="298">
        <f t="shared" si="187"/>
        <v>0</v>
      </c>
      <c r="J1206" s="298"/>
      <c r="K1206" s="275"/>
      <c r="L1206" s="275"/>
      <c r="M1206" s="275"/>
      <c r="N1206" s="275"/>
      <c r="O1206" s="275"/>
      <c r="P1206" s="275"/>
      <c r="Q1206" s="275"/>
      <c r="R1206" s="275"/>
      <c r="S1206" s="275"/>
      <c r="T1206" s="275"/>
      <c r="U1206" s="275"/>
      <c r="V1206" s="275"/>
      <c r="W1206" s="275"/>
      <c r="X1206" s="275"/>
      <c r="Y1206" s="275"/>
      <c r="Z1206" s="275"/>
    </row>
    <row r="1207" spans="1:26" ht="18" customHeight="1" outlineLevel="1">
      <c r="A1207" s="340"/>
      <c r="B1207" s="294" t="s">
        <v>1888</v>
      </c>
      <c r="C1207" s="295"/>
      <c r="D1207" s="341">
        <v>1</v>
      </c>
      <c r="E1207" s="297" t="s">
        <v>929</v>
      </c>
      <c r="F1207" s="298"/>
      <c r="G1207" s="299"/>
      <c r="H1207" s="299">
        <f t="shared" si="186"/>
        <v>0</v>
      </c>
      <c r="I1207" s="298">
        <f t="shared" si="187"/>
        <v>0</v>
      </c>
      <c r="J1207" s="298"/>
      <c r="K1207" s="275"/>
      <c r="L1207" s="275"/>
      <c r="M1207" s="275"/>
      <c r="N1207" s="275"/>
      <c r="O1207" s="275"/>
      <c r="P1207" s="275"/>
      <c r="Q1207" s="275"/>
      <c r="R1207" s="275"/>
      <c r="S1207" s="275"/>
      <c r="T1207" s="275"/>
      <c r="U1207" s="275"/>
      <c r="V1207" s="275"/>
      <c r="W1207" s="275"/>
      <c r="X1207" s="275"/>
      <c r="Y1207" s="275"/>
      <c r="Z1207" s="275"/>
    </row>
    <row r="1208" spans="1:26" ht="18" customHeight="1" outlineLevel="1">
      <c r="A1208" s="340"/>
      <c r="B1208" s="294" t="s">
        <v>1889</v>
      </c>
      <c r="C1208" s="295"/>
      <c r="D1208" s="341">
        <v>1</v>
      </c>
      <c r="E1208" s="297" t="s">
        <v>929</v>
      </c>
      <c r="F1208" s="298"/>
      <c r="G1208" s="299"/>
      <c r="H1208" s="299">
        <f t="shared" si="186"/>
        <v>0</v>
      </c>
      <c r="I1208" s="298">
        <f t="shared" si="187"/>
        <v>0</v>
      </c>
      <c r="J1208" s="298"/>
      <c r="K1208" s="275"/>
      <c r="L1208" s="275"/>
      <c r="M1208" s="275"/>
      <c r="N1208" s="275"/>
      <c r="O1208" s="275"/>
      <c r="P1208" s="275"/>
      <c r="Q1208" s="275"/>
      <c r="R1208" s="275"/>
      <c r="S1208" s="275"/>
      <c r="T1208" s="275"/>
      <c r="U1208" s="275"/>
      <c r="V1208" s="275"/>
      <c r="W1208" s="275"/>
      <c r="X1208" s="275"/>
      <c r="Y1208" s="275"/>
      <c r="Z1208" s="275"/>
    </row>
    <row r="1209" spans="1:26" ht="18" customHeight="1" outlineLevel="1">
      <c r="A1209" s="340"/>
      <c r="B1209" s="294" t="s">
        <v>1890</v>
      </c>
      <c r="C1209" s="295"/>
      <c r="D1209" s="341">
        <v>1</v>
      </c>
      <c r="E1209" s="297" t="s">
        <v>929</v>
      </c>
      <c r="F1209" s="298"/>
      <c r="G1209" s="299"/>
      <c r="H1209" s="299">
        <f t="shared" si="186"/>
        <v>0</v>
      </c>
      <c r="I1209" s="298">
        <f t="shared" si="187"/>
        <v>0</v>
      </c>
      <c r="J1209" s="298"/>
      <c r="K1209" s="275"/>
      <c r="L1209" s="275"/>
      <c r="M1209" s="275"/>
      <c r="N1209" s="275"/>
      <c r="O1209" s="275"/>
      <c r="P1209" s="275"/>
      <c r="Q1209" s="275"/>
      <c r="R1209" s="275"/>
      <c r="S1209" s="275"/>
      <c r="T1209" s="275"/>
      <c r="U1209" s="275"/>
      <c r="V1209" s="275"/>
      <c r="W1209" s="275"/>
      <c r="X1209" s="275"/>
      <c r="Y1209" s="275"/>
      <c r="Z1209" s="275"/>
    </row>
    <row r="1210" spans="1:26" ht="18" customHeight="1" outlineLevel="1">
      <c r="A1210" s="340"/>
      <c r="B1210" s="294" t="s">
        <v>1891</v>
      </c>
      <c r="C1210" s="295"/>
      <c r="D1210" s="341">
        <v>1</v>
      </c>
      <c r="E1210" s="297" t="s">
        <v>929</v>
      </c>
      <c r="F1210" s="298"/>
      <c r="G1210" s="299"/>
      <c r="H1210" s="299">
        <f t="shared" si="186"/>
        <v>0</v>
      </c>
      <c r="I1210" s="298">
        <f t="shared" si="187"/>
        <v>0</v>
      </c>
      <c r="J1210" s="298"/>
      <c r="K1210" s="275"/>
      <c r="L1210" s="275"/>
      <c r="M1210" s="275"/>
      <c r="N1210" s="275"/>
      <c r="O1210" s="275"/>
      <c r="P1210" s="275"/>
      <c r="Q1210" s="275"/>
      <c r="R1210" s="275"/>
      <c r="S1210" s="275"/>
      <c r="T1210" s="275"/>
      <c r="U1210" s="275"/>
      <c r="V1210" s="275"/>
      <c r="W1210" s="275"/>
      <c r="X1210" s="275"/>
      <c r="Y1210" s="275"/>
      <c r="Z1210" s="275"/>
    </row>
    <row r="1211" spans="1:26" ht="18" customHeight="1" outlineLevel="1">
      <c r="A1211" s="340"/>
      <c r="B1211" s="294" t="s">
        <v>1892</v>
      </c>
      <c r="C1211" s="295"/>
      <c r="D1211" s="341">
        <v>1</v>
      </c>
      <c r="E1211" s="297" t="s">
        <v>929</v>
      </c>
      <c r="F1211" s="298"/>
      <c r="G1211" s="299"/>
      <c r="H1211" s="299">
        <f t="shared" si="186"/>
        <v>0</v>
      </c>
      <c r="I1211" s="298">
        <f t="shared" si="187"/>
        <v>0</v>
      </c>
      <c r="J1211" s="298"/>
      <c r="K1211" s="275"/>
      <c r="L1211" s="275"/>
      <c r="M1211" s="275"/>
      <c r="N1211" s="275"/>
      <c r="O1211" s="275"/>
      <c r="P1211" s="275"/>
      <c r="Q1211" s="275"/>
      <c r="R1211" s="275"/>
      <c r="S1211" s="275"/>
      <c r="T1211" s="275"/>
      <c r="U1211" s="275"/>
      <c r="V1211" s="275"/>
      <c r="W1211" s="275"/>
      <c r="X1211" s="275"/>
      <c r="Y1211" s="275"/>
      <c r="Z1211" s="275"/>
    </row>
    <row r="1212" spans="1:26" ht="18" customHeight="1" outlineLevel="1">
      <c r="A1212" s="340"/>
      <c r="B1212" s="294" t="s">
        <v>1893</v>
      </c>
      <c r="C1212" s="295"/>
      <c r="D1212" s="341">
        <v>1</v>
      </c>
      <c r="E1212" s="297" t="s">
        <v>929</v>
      </c>
      <c r="F1212" s="298"/>
      <c r="G1212" s="299"/>
      <c r="H1212" s="299">
        <f t="shared" si="186"/>
        <v>0</v>
      </c>
      <c r="I1212" s="298">
        <f t="shared" si="187"/>
        <v>0</v>
      </c>
      <c r="J1212" s="298"/>
      <c r="K1212" s="275"/>
      <c r="L1212" s="275"/>
      <c r="M1212" s="275"/>
      <c r="N1212" s="275"/>
      <c r="O1212" s="275"/>
      <c r="P1212" s="275"/>
      <c r="Q1212" s="275"/>
      <c r="R1212" s="275"/>
      <c r="S1212" s="275"/>
      <c r="T1212" s="275"/>
      <c r="U1212" s="275"/>
      <c r="V1212" s="275"/>
      <c r="W1212" s="275"/>
      <c r="X1212" s="275"/>
      <c r="Y1212" s="275"/>
      <c r="Z1212" s="275"/>
    </row>
    <row r="1213" spans="1:26" ht="18" customHeight="1" outlineLevel="1">
      <c r="A1213" s="333"/>
      <c r="B1213" s="334" t="s">
        <v>1897</v>
      </c>
      <c r="C1213" s="323"/>
      <c r="D1213" s="343"/>
      <c r="E1213" s="344"/>
      <c r="F1213" s="316"/>
      <c r="G1213" s="299"/>
      <c r="H1213" s="317"/>
      <c r="I1213" s="316"/>
      <c r="J1213" s="316"/>
      <c r="K1213" s="275"/>
      <c r="L1213" s="275"/>
      <c r="M1213" s="275"/>
      <c r="N1213" s="275"/>
      <c r="O1213" s="275"/>
      <c r="P1213" s="275"/>
      <c r="Q1213" s="275"/>
      <c r="R1213" s="275"/>
      <c r="S1213" s="275"/>
      <c r="T1213" s="275"/>
      <c r="U1213" s="275"/>
      <c r="V1213" s="275"/>
      <c r="W1213" s="275"/>
      <c r="X1213" s="275"/>
      <c r="Y1213" s="275"/>
      <c r="Z1213" s="275"/>
    </row>
    <row r="1214" spans="1:26" ht="18" customHeight="1" outlineLevel="1">
      <c r="A1214" s="340"/>
      <c r="B1214" s="294" t="s">
        <v>1862</v>
      </c>
      <c r="C1214" s="295"/>
      <c r="D1214" s="341">
        <v>1</v>
      </c>
      <c r="E1214" s="297" t="s">
        <v>929</v>
      </c>
      <c r="F1214" s="298"/>
      <c r="G1214" s="299"/>
      <c r="H1214" s="299">
        <f t="shared" ref="H1214:H1223" si="188">F1214+G1214</f>
        <v>0</v>
      </c>
      <c r="I1214" s="298">
        <f t="shared" ref="I1214:I1223" si="189">H1214*D1214</f>
        <v>0</v>
      </c>
      <c r="J1214" s="298"/>
      <c r="K1214" s="275"/>
      <c r="L1214" s="275"/>
      <c r="M1214" s="275"/>
      <c r="N1214" s="275"/>
      <c r="O1214" s="275"/>
      <c r="P1214" s="275"/>
      <c r="Q1214" s="275"/>
      <c r="R1214" s="275"/>
      <c r="S1214" s="275"/>
      <c r="T1214" s="275"/>
      <c r="U1214" s="275"/>
      <c r="V1214" s="275"/>
      <c r="W1214" s="275"/>
      <c r="X1214" s="275"/>
      <c r="Y1214" s="275"/>
      <c r="Z1214" s="275"/>
    </row>
    <row r="1215" spans="1:26" ht="18" customHeight="1" outlineLevel="1">
      <c r="A1215" s="340"/>
      <c r="B1215" s="294" t="s">
        <v>1863</v>
      </c>
      <c r="C1215" s="295"/>
      <c r="D1215" s="341">
        <v>1</v>
      </c>
      <c r="E1215" s="297" t="s">
        <v>929</v>
      </c>
      <c r="F1215" s="298"/>
      <c r="G1215" s="299"/>
      <c r="H1215" s="299">
        <f t="shared" si="188"/>
        <v>0</v>
      </c>
      <c r="I1215" s="298">
        <f t="shared" si="189"/>
        <v>0</v>
      </c>
      <c r="J1215" s="298"/>
      <c r="K1215" s="275"/>
      <c r="L1215" s="275"/>
      <c r="M1215" s="275"/>
      <c r="N1215" s="275"/>
      <c r="O1215" s="275"/>
      <c r="P1215" s="275"/>
      <c r="Q1215" s="275"/>
      <c r="R1215" s="275"/>
      <c r="S1215" s="275"/>
      <c r="T1215" s="275"/>
      <c r="U1215" s="275"/>
      <c r="V1215" s="275"/>
      <c r="W1215" s="275"/>
      <c r="X1215" s="275"/>
      <c r="Y1215" s="275"/>
      <c r="Z1215" s="275"/>
    </row>
    <row r="1216" spans="1:26" ht="18" customHeight="1" outlineLevel="1">
      <c r="A1216" s="340"/>
      <c r="B1216" s="294" t="s">
        <v>1864</v>
      </c>
      <c r="C1216" s="295"/>
      <c r="D1216" s="341">
        <v>1</v>
      </c>
      <c r="E1216" s="297" t="s">
        <v>929</v>
      </c>
      <c r="F1216" s="298"/>
      <c r="G1216" s="299"/>
      <c r="H1216" s="299">
        <f t="shared" si="188"/>
        <v>0</v>
      </c>
      <c r="I1216" s="298">
        <f t="shared" si="189"/>
        <v>0</v>
      </c>
      <c r="J1216" s="298"/>
      <c r="K1216" s="275"/>
      <c r="L1216" s="275"/>
      <c r="M1216" s="275"/>
      <c r="N1216" s="275"/>
      <c r="O1216" s="275"/>
      <c r="P1216" s="275"/>
      <c r="Q1216" s="275"/>
      <c r="R1216" s="275"/>
      <c r="S1216" s="275"/>
      <c r="T1216" s="275"/>
      <c r="U1216" s="275"/>
      <c r="V1216" s="275"/>
      <c r="W1216" s="275"/>
      <c r="X1216" s="275"/>
      <c r="Y1216" s="275"/>
      <c r="Z1216" s="275"/>
    </row>
    <row r="1217" spans="1:26" ht="18" customHeight="1" outlineLevel="1">
      <c r="A1217" s="340"/>
      <c r="B1217" s="294" t="s">
        <v>1865</v>
      </c>
      <c r="C1217" s="295"/>
      <c r="D1217" s="341">
        <v>1</v>
      </c>
      <c r="E1217" s="297" t="s">
        <v>929</v>
      </c>
      <c r="F1217" s="298"/>
      <c r="G1217" s="299"/>
      <c r="H1217" s="299">
        <f t="shared" si="188"/>
        <v>0</v>
      </c>
      <c r="I1217" s="298">
        <f t="shared" si="189"/>
        <v>0</v>
      </c>
      <c r="J1217" s="298"/>
      <c r="K1217" s="275"/>
      <c r="L1217" s="275"/>
      <c r="M1217" s="275"/>
      <c r="N1217" s="275"/>
      <c r="O1217" s="275"/>
      <c r="P1217" s="275"/>
      <c r="Q1217" s="275"/>
      <c r="R1217" s="275"/>
      <c r="S1217" s="275"/>
      <c r="T1217" s="275"/>
      <c r="U1217" s="275"/>
      <c r="V1217" s="275"/>
      <c r="W1217" s="275"/>
      <c r="X1217" s="275"/>
      <c r="Y1217" s="275"/>
      <c r="Z1217" s="275"/>
    </row>
    <row r="1218" spans="1:26" ht="18" customHeight="1" outlineLevel="1">
      <c r="A1218" s="340"/>
      <c r="B1218" s="294" t="s">
        <v>1866</v>
      </c>
      <c r="C1218" s="295"/>
      <c r="D1218" s="341">
        <v>1</v>
      </c>
      <c r="E1218" s="297" t="s">
        <v>929</v>
      </c>
      <c r="F1218" s="298"/>
      <c r="G1218" s="299"/>
      <c r="H1218" s="299">
        <f t="shared" si="188"/>
        <v>0</v>
      </c>
      <c r="I1218" s="298">
        <f t="shared" si="189"/>
        <v>0</v>
      </c>
      <c r="J1218" s="298"/>
      <c r="K1218" s="275"/>
      <c r="L1218" s="275"/>
      <c r="M1218" s="275"/>
      <c r="N1218" s="275"/>
      <c r="O1218" s="275"/>
      <c r="P1218" s="275"/>
      <c r="Q1218" s="275"/>
      <c r="R1218" s="275"/>
      <c r="S1218" s="275"/>
      <c r="T1218" s="275"/>
      <c r="U1218" s="275"/>
      <c r="V1218" s="275"/>
      <c r="W1218" s="275"/>
      <c r="X1218" s="275"/>
      <c r="Y1218" s="275"/>
      <c r="Z1218" s="275"/>
    </row>
    <row r="1219" spans="1:26" ht="18" customHeight="1" outlineLevel="1">
      <c r="A1219" s="340"/>
      <c r="B1219" s="294" t="s">
        <v>1867</v>
      </c>
      <c r="C1219" s="295"/>
      <c r="D1219" s="341">
        <v>1</v>
      </c>
      <c r="E1219" s="297" t="s">
        <v>929</v>
      </c>
      <c r="F1219" s="298"/>
      <c r="G1219" s="299"/>
      <c r="H1219" s="299">
        <f t="shared" si="188"/>
        <v>0</v>
      </c>
      <c r="I1219" s="298">
        <f t="shared" si="189"/>
        <v>0</v>
      </c>
      <c r="J1219" s="298"/>
      <c r="K1219" s="275"/>
      <c r="L1219" s="275"/>
      <c r="M1219" s="275"/>
      <c r="N1219" s="275"/>
      <c r="O1219" s="275"/>
      <c r="P1219" s="275"/>
      <c r="Q1219" s="275"/>
      <c r="R1219" s="275"/>
      <c r="S1219" s="275"/>
      <c r="T1219" s="275"/>
      <c r="U1219" s="275"/>
      <c r="V1219" s="275"/>
      <c r="W1219" s="275"/>
      <c r="X1219" s="275"/>
      <c r="Y1219" s="275"/>
      <c r="Z1219" s="275"/>
    </row>
    <row r="1220" spans="1:26" ht="18" customHeight="1" outlineLevel="1">
      <c r="A1220" s="340"/>
      <c r="B1220" s="294" t="s">
        <v>1868</v>
      </c>
      <c r="C1220" s="295"/>
      <c r="D1220" s="341">
        <v>1</v>
      </c>
      <c r="E1220" s="297" t="s">
        <v>929</v>
      </c>
      <c r="F1220" s="298"/>
      <c r="G1220" s="299"/>
      <c r="H1220" s="299">
        <f t="shared" si="188"/>
        <v>0</v>
      </c>
      <c r="I1220" s="298">
        <f t="shared" si="189"/>
        <v>0</v>
      </c>
      <c r="J1220" s="298"/>
      <c r="K1220" s="275"/>
      <c r="L1220" s="275"/>
      <c r="M1220" s="275"/>
      <c r="N1220" s="275"/>
      <c r="O1220" s="275"/>
      <c r="P1220" s="275"/>
      <c r="Q1220" s="275"/>
      <c r="R1220" s="275"/>
      <c r="S1220" s="275"/>
      <c r="T1220" s="275"/>
      <c r="U1220" s="275"/>
      <c r="V1220" s="275"/>
      <c r="W1220" s="275"/>
      <c r="X1220" s="275"/>
      <c r="Y1220" s="275"/>
      <c r="Z1220" s="275"/>
    </row>
    <row r="1221" spans="1:26" ht="18" customHeight="1" outlineLevel="1">
      <c r="A1221" s="340"/>
      <c r="B1221" s="294" t="s">
        <v>1869</v>
      </c>
      <c r="C1221" s="295"/>
      <c r="D1221" s="341">
        <v>1</v>
      </c>
      <c r="E1221" s="297" t="s">
        <v>929</v>
      </c>
      <c r="F1221" s="298"/>
      <c r="G1221" s="299"/>
      <c r="H1221" s="299">
        <f t="shared" si="188"/>
        <v>0</v>
      </c>
      <c r="I1221" s="298">
        <f t="shared" si="189"/>
        <v>0</v>
      </c>
      <c r="J1221" s="298"/>
      <c r="K1221" s="275"/>
      <c r="L1221" s="275"/>
      <c r="M1221" s="275"/>
      <c r="N1221" s="275"/>
      <c r="O1221" s="275"/>
      <c r="P1221" s="275"/>
      <c r="Q1221" s="275"/>
      <c r="R1221" s="275"/>
      <c r="S1221" s="275"/>
      <c r="T1221" s="275"/>
      <c r="U1221" s="275"/>
      <c r="V1221" s="275"/>
      <c r="W1221" s="275"/>
      <c r="X1221" s="275"/>
      <c r="Y1221" s="275"/>
      <c r="Z1221" s="275"/>
    </row>
    <row r="1222" spans="1:26" ht="18" customHeight="1" outlineLevel="1">
      <c r="A1222" s="340"/>
      <c r="B1222" s="294" t="s">
        <v>1870</v>
      </c>
      <c r="C1222" s="295"/>
      <c r="D1222" s="341">
        <v>1</v>
      </c>
      <c r="E1222" s="297" t="s">
        <v>929</v>
      </c>
      <c r="F1222" s="298"/>
      <c r="G1222" s="299"/>
      <c r="H1222" s="299">
        <f t="shared" si="188"/>
        <v>0</v>
      </c>
      <c r="I1222" s="298">
        <f t="shared" si="189"/>
        <v>0</v>
      </c>
      <c r="J1222" s="298"/>
      <c r="K1222" s="275"/>
      <c r="L1222" s="275"/>
      <c r="M1222" s="275"/>
      <c r="N1222" s="275"/>
      <c r="O1222" s="275"/>
      <c r="P1222" s="275"/>
      <c r="Q1222" s="275"/>
      <c r="R1222" s="275"/>
      <c r="S1222" s="275"/>
      <c r="T1222" s="275"/>
      <c r="U1222" s="275"/>
      <c r="V1222" s="275"/>
      <c r="W1222" s="275"/>
      <c r="X1222" s="275"/>
      <c r="Y1222" s="275"/>
      <c r="Z1222" s="275"/>
    </row>
    <row r="1223" spans="1:26" ht="18" customHeight="1" outlineLevel="1">
      <c r="A1223" s="340"/>
      <c r="B1223" s="294" t="s">
        <v>1871</v>
      </c>
      <c r="C1223" s="295"/>
      <c r="D1223" s="341">
        <v>1</v>
      </c>
      <c r="E1223" s="297" t="s">
        <v>929</v>
      </c>
      <c r="F1223" s="298"/>
      <c r="G1223" s="299"/>
      <c r="H1223" s="299">
        <f t="shared" si="188"/>
        <v>0</v>
      </c>
      <c r="I1223" s="298">
        <f t="shared" si="189"/>
        <v>0</v>
      </c>
      <c r="J1223" s="298"/>
      <c r="K1223" s="275"/>
      <c r="L1223" s="275"/>
      <c r="M1223" s="275"/>
      <c r="N1223" s="275"/>
      <c r="O1223" s="275"/>
      <c r="P1223" s="275"/>
      <c r="Q1223" s="275"/>
      <c r="R1223" s="275"/>
      <c r="S1223" s="275"/>
      <c r="T1223" s="275"/>
      <c r="U1223" s="275"/>
      <c r="V1223" s="275"/>
      <c r="W1223" s="275"/>
      <c r="X1223" s="275"/>
      <c r="Y1223" s="275"/>
      <c r="Z1223" s="275"/>
    </row>
    <row r="1224" spans="1:26" ht="18" customHeight="1" outlineLevel="1">
      <c r="A1224" s="333"/>
      <c r="B1224" s="334" t="s">
        <v>1898</v>
      </c>
      <c r="C1224" s="323"/>
      <c r="D1224" s="343"/>
      <c r="E1224" s="344"/>
      <c r="F1224" s="316"/>
      <c r="G1224" s="299"/>
      <c r="H1224" s="317"/>
      <c r="I1224" s="316"/>
      <c r="J1224" s="316"/>
      <c r="K1224" s="275"/>
      <c r="L1224" s="275"/>
      <c r="M1224" s="275"/>
      <c r="N1224" s="275"/>
      <c r="O1224" s="275"/>
      <c r="P1224" s="275"/>
      <c r="Q1224" s="275"/>
      <c r="R1224" s="275"/>
      <c r="S1224" s="275"/>
      <c r="T1224" s="275"/>
      <c r="U1224" s="275"/>
      <c r="V1224" s="275"/>
      <c r="W1224" s="275"/>
      <c r="X1224" s="275"/>
      <c r="Y1224" s="275"/>
      <c r="Z1224" s="275"/>
    </row>
    <row r="1225" spans="1:26" ht="18" customHeight="1" outlineLevel="1">
      <c r="A1225" s="340"/>
      <c r="B1225" s="294" t="s">
        <v>1873</v>
      </c>
      <c r="C1225" s="295"/>
      <c r="D1225" s="341">
        <v>1</v>
      </c>
      <c r="E1225" s="297" t="s">
        <v>929</v>
      </c>
      <c r="F1225" s="298"/>
      <c r="G1225" s="299"/>
      <c r="H1225" s="299">
        <f t="shared" ref="H1225:H1234" si="190">F1225+G1225</f>
        <v>0</v>
      </c>
      <c r="I1225" s="298">
        <f t="shared" ref="I1225:I1234" si="191">H1225*D1225</f>
        <v>0</v>
      </c>
      <c r="J1225" s="298"/>
      <c r="K1225" s="275"/>
      <c r="L1225" s="275"/>
      <c r="M1225" s="275"/>
      <c r="N1225" s="275"/>
      <c r="O1225" s="275"/>
      <c r="P1225" s="275"/>
      <c r="Q1225" s="275"/>
      <c r="R1225" s="275"/>
      <c r="S1225" s="275"/>
      <c r="T1225" s="275"/>
      <c r="U1225" s="275"/>
      <c r="V1225" s="275"/>
      <c r="W1225" s="275"/>
      <c r="X1225" s="275"/>
      <c r="Y1225" s="275"/>
      <c r="Z1225" s="275"/>
    </row>
    <row r="1226" spans="1:26" ht="18" customHeight="1" outlineLevel="1">
      <c r="A1226" s="340"/>
      <c r="B1226" s="294" t="s">
        <v>1874</v>
      </c>
      <c r="C1226" s="295"/>
      <c r="D1226" s="341">
        <v>1</v>
      </c>
      <c r="E1226" s="297" t="s">
        <v>929</v>
      </c>
      <c r="F1226" s="298"/>
      <c r="G1226" s="299"/>
      <c r="H1226" s="299">
        <f t="shared" si="190"/>
        <v>0</v>
      </c>
      <c r="I1226" s="298">
        <f t="shared" si="191"/>
        <v>0</v>
      </c>
      <c r="J1226" s="298"/>
      <c r="K1226" s="275"/>
      <c r="L1226" s="275"/>
      <c r="M1226" s="275"/>
      <c r="N1226" s="275"/>
      <c r="O1226" s="275"/>
      <c r="P1226" s="275"/>
      <c r="Q1226" s="275"/>
      <c r="R1226" s="275"/>
      <c r="S1226" s="275"/>
      <c r="T1226" s="275"/>
      <c r="U1226" s="275"/>
      <c r="V1226" s="275"/>
      <c r="W1226" s="275"/>
      <c r="X1226" s="275"/>
      <c r="Y1226" s="275"/>
      <c r="Z1226" s="275"/>
    </row>
    <row r="1227" spans="1:26" ht="18" customHeight="1" outlineLevel="1">
      <c r="A1227" s="340"/>
      <c r="B1227" s="294" t="s">
        <v>1875</v>
      </c>
      <c r="C1227" s="295"/>
      <c r="D1227" s="341">
        <v>1</v>
      </c>
      <c r="E1227" s="297" t="s">
        <v>929</v>
      </c>
      <c r="F1227" s="298"/>
      <c r="G1227" s="299"/>
      <c r="H1227" s="299">
        <f t="shared" si="190"/>
        <v>0</v>
      </c>
      <c r="I1227" s="298">
        <f t="shared" si="191"/>
        <v>0</v>
      </c>
      <c r="J1227" s="298"/>
      <c r="K1227" s="275"/>
      <c r="L1227" s="275"/>
      <c r="M1227" s="275"/>
      <c r="N1227" s="275"/>
      <c r="O1227" s="275"/>
      <c r="P1227" s="275"/>
      <c r="Q1227" s="275"/>
      <c r="R1227" s="275"/>
      <c r="S1227" s="275"/>
      <c r="T1227" s="275"/>
      <c r="U1227" s="275"/>
      <c r="V1227" s="275"/>
      <c r="W1227" s="275"/>
      <c r="X1227" s="275"/>
      <c r="Y1227" s="275"/>
      <c r="Z1227" s="275"/>
    </row>
    <row r="1228" spans="1:26" ht="18" customHeight="1" outlineLevel="1">
      <c r="A1228" s="340"/>
      <c r="B1228" s="294" t="s">
        <v>1876</v>
      </c>
      <c r="C1228" s="295"/>
      <c r="D1228" s="341">
        <v>1</v>
      </c>
      <c r="E1228" s="297" t="s">
        <v>929</v>
      </c>
      <c r="F1228" s="298"/>
      <c r="G1228" s="299"/>
      <c r="H1228" s="299">
        <f t="shared" si="190"/>
        <v>0</v>
      </c>
      <c r="I1228" s="298">
        <f t="shared" si="191"/>
        <v>0</v>
      </c>
      <c r="J1228" s="298"/>
      <c r="K1228" s="275"/>
      <c r="L1228" s="275"/>
      <c r="M1228" s="275"/>
      <c r="N1228" s="275"/>
      <c r="O1228" s="275"/>
      <c r="P1228" s="275"/>
      <c r="Q1228" s="275"/>
      <c r="R1228" s="275"/>
      <c r="S1228" s="275"/>
      <c r="T1228" s="275"/>
      <c r="U1228" s="275"/>
      <c r="V1228" s="275"/>
      <c r="W1228" s="275"/>
      <c r="X1228" s="275"/>
      <c r="Y1228" s="275"/>
      <c r="Z1228" s="275"/>
    </row>
    <row r="1229" spans="1:26" ht="18" customHeight="1" outlineLevel="1">
      <c r="A1229" s="340"/>
      <c r="B1229" s="294" t="s">
        <v>1877</v>
      </c>
      <c r="C1229" s="295"/>
      <c r="D1229" s="341">
        <v>1</v>
      </c>
      <c r="E1229" s="297" t="s">
        <v>929</v>
      </c>
      <c r="F1229" s="298"/>
      <c r="G1229" s="299"/>
      <c r="H1229" s="299">
        <f t="shared" si="190"/>
        <v>0</v>
      </c>
      <c r="I1229" s="298">
        <f t="shared" si="191"/>
        <v>0</v>
      </c>
      <c r="J1229" s="298"/>
      <c r="K1229" s="275"/>
      <c r="L1229" s="275"/>
      <c r="M1229" s="275"/>
      <c r="N1229" s="275"/>
      <c r="O1229" s="275"/>
      <c r="P1229" s="275"/>
      <c r="Q1229" s="275"/>
      <c r="R1229" s="275"/>
      <c r="S1229" s="275"/>
      <c r="T1229" s="275"/>
      <c r="U1229" s="275"/>
      <c r="V1229" s="275"/>
      <c r="W1229" s="275"/>
      <c r="X1229" s="275"/>
      <c r="Y1229" s="275"/>
      <c r="Z1229" s="275"/>
    </row>
    <row r="1230" spans="1:26" ht="18" customHeight="1" outlineLevel="1">
      <c r="A1230" s="340"/>
      <c r="B1230" s="294" t="s">
        <v>1878</v>
      </c>
      <c r="C1230" s="295"/>
      <c r="D1230" s="341">
        <v>1</v>
      </c>
      <c r="E1230" s="297" t="s">
        <v>929</v>
      </c>
      <c r="F1230" s="298"/>
      <c r="G1230" s="299"/>
      <c r="H1230" s="299">
        <f t="shared" si="190"/>
        <v>0</v>
      </c>
      <c r="I1230" s="298">
        <f t="shared" si="191"/>
        <v>0</v>
      </c>
      <c r="J1230" s="298"/>
      <c r="K1230" s="275"/>
      <c r="L1230" s="275"/>
      <c r="M1230" s="275"/>
      <c r="N1230" s="275"/>
      <c r="O1230" s="275"/>
      <c r="P1230" s="275"/>
      <c r="Q1230" s="275"/>
      <c r="R1230" s="275"/>
      <c r="S1230" s="275"/>
      <c r="T1230" s="275"/>
      <c r="U1230" s="275"/>
      <c r="V1230" s="275"/>
      <c r="W1230" s="275"/>
      <c r="X1230" s="275"/>
      <c r="Y1230" s="275"/>
      <c r="Z1230" s="275"/>
    </row>
    <row r="1231" spans="1:26" ht="18" customHeight="1" outlineLevel="1">
      <c r="A1231" s="340"/>
      <c r="B1231" s="294" t="s">
        <v>1879</v>
      </c>
      <c r="C1231" s="295"/>
      <c r="D1231" s="341">
        <v>1</v>
      </c>
      <c r="E1231" s="297" t="s">
        <v>929</v>
      </c>
      <c r="F1231" s="298"/>
      <c r="G1231" s="299"/>
      <c r="H1231" s="299">
        <f t="shared" si="190"/>
        <v>0</v>
      </c>
      <c r="I1231" s="298">
        <f t="shared" si="191"/>
        <v>0</v>
      </c>
      <c r="J1231" s="298"/>
      <c r="K1231" s="275"/>
      <c r="L1231" s="275"/>
      <c r="M1231" s="275"/>
      <c r="N1231" s="275"/>
      <c r="O1231" s="275"/>
      <c r="P1231" s="275"/>
      <c r="Q1231" s="275"/>
      <c r="R1231" s="275"/>
      <c r="S1231" s="275"/>
      <c r="T1231" s="275"/>
      <c r="U1231" s="275"/>
      <c r="V1231" s="275"/>
      <c r="W1231" s="275"/>
      <c r="X1231" s="275"/>
      <c r="Y1231" s="275"/>
      <c r="Z1231" s="275"/>
    </row>
    <row r="1232" spans="1:26" ht="18" customHeight="1" outlineLevel="1">
      <c r="A1232" s="340"/>
      <c r="B1232" s="294" t="s">
        <v>1880</v>
      </c>
      <c r="C1232" s="295"/>
      <c r="D1232" s="341">
        <v>1</v>
      </c>
      <c r="E1232" s="297" t="s">
        <v>929</v>
      </c>
      <c r="F1232" s="298"/>
      <c r="G1232" s="299"/>
      <c r="H1232" s="299">
        <f t="shared" si="190"/>
        <v>0</v>
      </c>
      <c r="I1232" s="298">
        <f t="shared" si="191"/>
        <v>0</v>
      </c>
      <c r="J1232" s="298"/>
      <c r="K1232" s="275"/>
      <c r="L1232" s="275"/>
      <c r="M1232" s="275"/>
      <c r="N1232" s="275"/>
      <c r="O1232" s="275"/>
      <c r="P1232" s="275"/>
      <c r="Q1232" s="275"/>
      <c r="R1232" s="275"/>
      <c r="S1232" s="275"/>
      <c r="T1232" s="275"/>
      <c r="U1232" s="275"/>
      <c r="V1232" s="275"/>
      <c r="W1232" s="275"/>
      <c r="X1232" s="275"/>
      <c r="Y1232" s="275"/>
      <c r="Z1232" s="275"/>
    </row>
    <row r="1233" spans="1:26" ht="18" customHeight="1" outlineLevel="1">
      <c r="A1233" s="340"/>
      <c r="B1233" s="294" t="s">
        <v>1881</v>
      </c>
      <c r="C1233" s="295"/>
      <c r="D1233" s="341">
        <v>1</v>
      </c>
      <c r="E1233" s="297" t="s">
        <v>929</v>
      </c>
      <c r="F1233" s="298"/>
      <c r="G1233" s="299"/>
      <c r="H1233" s="299">
        <f t="shared" si="190"/>
        <v>0</v>
      </c>
      <c r="I1233" s="298">
        <f t="shared" si="191"/>
        <v>0</v>
      </c>
      <c r="J1233" s="298"/>
      <c r="K1233" s="275"/>
      <c r="L1233" s="275"/>
      <c r="M1233" s="275"/>
      <c r="N1233" s="275"/>
      <c r="O1233" s="275"/>
      <c r="P1233" s="275"/>
      <c r="Q1233" s="275"/>
      <c r="R1233" s="275"/>
      <c r="S1233" s="275"/>
      <c r="T1233" s="275"/>
      <c r="U1233" s="275"/>
      <c r="V1233" s="275"/>
      <c r="W1233" s="275"/>
      <c r="X1233" s="275"/>
      <c r="Y1233" s="275"/>
      <c r="Z1233" s="275"/>
    </row>
    <row r="1234" spans="1:26" ht="18" customHeight="1" outlineLevel="1">
      <c r="A1234" s="340"/>
      <c r="B1234" s="294" t="s">
        <v>1882</v>
      </c>
      <c r="C1234" s="295"/>
      <c r="D1234" s="341">
        <v>1</v>
      </c>
      <c r="E1234" s="297" t="s">
        <v>929</v>
      </c>
      <c r="F1234" s="298"/>
      <c r="G1234" s="299"/>
      <c r="H1234" s="299">
        <f t="shared" si="190"/>
        <v>0</v>
      </c>
      <c r="I1234" s="298">
        <f t="shared" si="191"/>
        <v>0</v>
      </c>
      <c r="J1234" s="298"/>
      <c r="K1234" s="275"/>
      <c r="L1234" s="275"/>
      <c r="M1234" s="275"/>
      <c r="N1234" s="275"/>
      <c r="O1234" s="275"/>
      <c r="P1234" s="275"/>
      <c r="Q1234" s="275"/>
      <c r="R1234" s="275"/>
      <c r="S1234" s="275"/>
      <c r="T1234" s="275"/>
      <c r="U1234" s="275"/>
      <c r="V1234" s="275"/>
      <c r="W1234" s="275"/>
      <c r="X1234" s="275"/>
      <c r="Y1234" s="275"/>
      <c r="Z1234" s="275"/>
    </row>
    <row r="1235" spans="1:26" ht="18" customHeight="1" outlineLevel="1">
      <c r="A1235" s="333"/>
      <c r="B1235" s="334" t="s">
        <v>1899</v>
      </c>
      <c r="C1235" s="323"/>
      <c r="D1235" s="343"/>
      <c r="E1235" s="344"/>
      <c r="F1235" s="316"/>
      <c r="G1235" s="299"/>
      <c r="H1235" s="317"/>
      <c r="I1235" s="316"/>
      <c r="J1235" s="316"/>
      <c r="K1235" s="275"/>
      <c r="L1235" s="275"/>
      <c r="M1235" s="275"/>
      <c r="N1235" s="275"/>
      <c r="O1235" s="275"/>
      <c r="P1235" s="275"/>
      <c r="Q1235" s="275"/>
      <c r="R1235" s="275"/>
      <c r="S1235" s="275"/>
      <c r="T1235" s="275"/>
      <c r="U1235" s="275"/>
      <c r="V1235" s="275"/>
      <c r="W1235" s="275"/>
      <c r="X1235" s="275"/>
      <c r="Y1235" s="275"/>
      <c r="Z1235" s="275"/>
    </row>
    <row r="1236" spans="1:26" ht="18" customHeight="1" outlineLevel="1">
      <c r="A1236" s="340"/>
      <c r="B1236" s="294" t="s">
        <v>1884</v>
      </c>
      <c r="C1236" s="295"/>
      <c r="D1236" s="341">
        <v>1</v>
      </c>
      <c r="E1236" s="297" t="s">
        <v>929</v>
      </c>
      <c r="F1236" s="298"/>
      <c r="G1236" s="299"/>
      <c r="H1236" s="299">
        <f t="shared" ref="H1236:H1245" si="192">F1236+G1236</f>
        <v>0</v>
      </c>
      <c r="I1236" s="298">
        <f t="shared" ref="I1236:I1245" si="193">H1236*D1236</f>
        <v>0</v>
      </c>
      <c r="J1236" s="298"/>
      <c r="K1236" s="275"/>
      <c r="L1236" s="275"/>
      <c r="M1236" s="275"/>
      <c r="N1236" s="275"/>
      <c r="O1236" s="275"/>
      <c r="P1236" s="275"/>
      <c r="Q1236" s="275"/>
      <c r="R1236" s="275"/>
      <c r="S1236" s="275"/>
      <c r="T1236" s="275"/>
      <c r="U1236" s="275"/>
      <c r="V1236" s="275"/>
      <c r="W1236" s="275"/>
      <c r="X1236" s="275"/>
      <c r="Y1236" s="275"/>
      <c r="Z1236" s="275"/>
    </row>
    <row r="1237" spans="1:26" ht="18" customHeight="1" outlineLevel="1">
      <c r="A1237" s="340"/>
      <c r="B1237" s="294" t="s">
        <v>1885</v>
      </c>
      <c r="C1237" s="295"/>
      <c r="D1237" s="341">
        <v>1</v>
      </c>
      <c r="E1237" s="297" t="s">
        <v>929</v>
      </c>
      <c r="F1237" s="298"/>
      <c r="G1237" s="299"/>
      <c r="H1237" s="299">
        <f t="shared" si="192"/>
        <v>0</v>
      </c>
      <c r="I1237" s="298">
        <f t="shared" si="193"/>
        <v>0</v>
      </c>
      <c r="J1237" s="298"/>
      <c r="K1237" s="275"/>
      <c r="L1237" s="275"/>
      <c r="M1237" s="275"/>
      <c r="N1237" s="275"/>
      <c r="O1237" s="275"/>
      <c r="P1237" s="275"/>
      <c r="Q1237" s="275"/>
      <c r="R1237" s="275"/>
      <c r="S1237" s="275"/>
      <c r="T1237" s="275"/>
      <c r="U1237" s="275"/>
      <c r="V1237" s="275"/>
      <c r="W1237" s="275"/>
      <c r="X1237" s="275"/>
      <c r="Y1237" s="275"/>
      <c r="Z1237" s="275"/>
    </row>
    <row r="1238" spans="1:26" ht="18" customHeight="1" outlineLevel="1">
      <c r="A1238" s="340"/>
      <c r="B1238" s="294" t="s">
        <v>1886</v>
      </c>
      <c r="C1238" s="295"/>
      <c r="D1238" s="341">
        <v>1</v>
      </c>
      <c r="E1238" s="297" t="s">
        <v>929</v>
      </c>
      <c r="F1238" s="298"/>
      <c r="G1238" s="299"/>
      <c r="H1238" s="299">
        <f t="shared" si="192"/>
        <v>0</v>
      </c>
      <c r="I1238" s="298">
        <f t="shared" si="193"/>
        <v>0</v>
      </c>
      <c r="J1238" s="298"/>
      <c r="K1238" s="275"/>
      <c r="L1238" s="275"/>
      <c r="M1238" s="275"/>
      <c r="N1238" s="275"/>
      <c r="O1238" s="275"/>
      <c r="P1238" s="275"/>
      <c r="Q1238" s="275"/>
      <c r="R1238" s="275"/>
      <c r="S1238" s="275"/>
      <c r="T1238" s="275"/>
      <c r="U1238" s="275"/>
      <c r="V1238" s="275"/>
      <c r="W1238" s="275"/>
      <c r="X1238" s="275"/>
      <c r="Y1238" s="275"/>
      <c r="Z1238" s="275"/>
    </row>
    <row r="1239" spans="1:26" ht="18" customHeight="1" outlineLevel="1">
      <c r="A1239" s="340"/>
      <c r="B1239" s="294" t="s">
        <v>1887</v>
      </c>
      <c r="C1239" s="295"/>
      <c r="D1239" s="341">
        <v>1</v>
      </c>
      <c r="E1239" s="297" t="s">
        <v>929</v>
      </c>
      <c r="F1239" s="298"/>
      <c r="G1239" s="299"/>
      <c r="H1239" s="299">
        <f t="shared" si="192"/>
        <v>0</v>
      </c>
      <c r="I1239" s="298">
        <f t="shared" si="193"/>
        <v>0</v>
      </c>
      <c r="J1239" s="298"/>
      <c r="K1239" s="275"/>
      <c r="L1239" s="275"/>
      <c r="M1239" s="275"/>
      <c r="N1239" s="275"/>
      <c r="O1239" s="275"/>
      <c r="P1239" s="275"/>
      <c r="Q1239" s="275"/>
      <c r="R1239" s="275"/>
      <c r="S1239" s="275"/>
      <c r="T1239" s="275"/>
      <c r="U1239" s="275"/>
      <c r="V1239" s="275"/>
      <c r="W1239" s="275"/>
      <c r="X1239" s="275"/>
      <c r="Y1239" s="275"/>
      <c r="Z1239" s="275"/>
    </row>
    <row r="1240" spans="1:26" ht="18" customHeight="1" outlineLevel="1">
      <c r="A1240" s="340"/>
      <c r="B1240" s="294" t="s">
        <v>1888</v>
      </c>
      <c r="C1240" s="295"/>
      <c r="D1240" s="341">
        <v>1</v>
      </c>
      <c r="E1240" s="297" t="s">
        <v>929</v>
      </c>
      <c r="F1240" s="298"/>
      <c r="G1240" s="299"/>
      <c r="H1240" s="299">
        <f t="shared" si="192"/>
        <v>0</v>
      </c>
      <c r="I1240" s="298">
        <f t="shared" si="193"/>
        <v>0</v>
      </c>
      <c r="J1240" s="298"/>
      <c r="K1240" s="275"/>
      <c r="L1240" s="275"/>
      <c r="M1240" s="275"/>
      <c r="N1240" s="275"/>
      <c r="O1240" s="275"/>
      <c r="P1240" s="275"/>
      <c r="Q1240" s="275"/>
      <c r="R1240" s="275"/>
      <c r="S1240" s="275"/>
      <c r="T1240" s="275"/>
      <c r="U1240" s="275"/>
      <c r="V1240" s="275"/>
      <c r="W1240" s="275"/>
      <c r="X1240" s="275"/>
      <c r="Y1240" s="275"/>
      <c r="Z1240" s="275"/>
    </row>
    <row r="1241" spans="1:26" ht="18" customHeight="1" outlineLevel="1">
      <c r="A1241" s="340"/>
      <c r="B1241" s="294" t="s">
        <v>1889</v>
      </c>
      <c r="C1241" s="295"/>
      <c r="D1241" s="341">
        <v>1</v>
      </c>
      <c r="E1241" s="297" t="s">
        <v>929</v>
      </c>
      <c r="F1241" s="298"/>
      <c r="G1241" s="299"/>
      <c r="H1241" s="299">
        <f t="shared" si="192"/>
        <v>0</v>
      </c>
      <c r="I1241" s="298">
        <f t="shared" si="193"/>
        <v>0</v>
      </c>
      <c r="J1241" s="298"/>
      <c r="K1241" s="275"/>
      <c r="L1241" s="275"/>
      <c r="M1241" s="275"/>
      <c r="N1241" s="275"/>
      <c r="O1241" s="275"/>
      <c r="P1241" s="275"/>
      <c r="Q1241" s="275"/>
      <c r="R1241" s="275"/>
      <c r="S1241" s="275"/>
      <c r="T1241" s="275"/>
      <c r="U1241" s="275"/>
      <c r="V1241" s="275"/>
      <c r="W1241" s="275"/>
      <c r="X1241" s="275"/>
      <c r="Y1241" s="275"/>
      <c r="Z1241" s="275"/>
    </row>
    <row r="1242" spans="1:26" ht="18" customHeight="1" outlineLevel="1">
      <c r="A1242" s="340"/>
      <c r="B1242" s="294" t="s">
        <v>1890</v>
      </c>
      <c r="C1242" s="295"/>
      <c r="D1242" s="341">
        <v>1</v>
      </c>
      <c r="E1242" s="297" t="s">
        <v>929</v>
      </c>
      <c r="F1242" s="298"/>
      <c r="G1242" s="299"/>
      <c r="H1242" s="299">
        <f t="shared" si="192"/>
        <v>0</v>
      </c>
      <c r="I1242" s="298">
        <f t="shared" si="193"/>
        <v>0</v>
      </c>
      <c r="J1242" s="298"/>
      <c r="K1242" s="275"/>
      <c r="L1242" s="275"/>
      <c r="M1242" s="275"/>
      <c r="N1242" s="275"/>
      <c r="O1242" s="275"/>
      <c r="P1242" s="275"/>
      <c r="Q1242" s="275"/>
      <c r="R1242" s="275"/>
      <c r="S1242" s="275"/>
      <c r="T1242" s="275"/>
      <c r="U1242" s="275"/>
      <c r="V1242" s="275"/>
      <c r="W1242" s="275"/>
      <c r="X1242" s="275"/>
      <c r="Y1242" s="275"/>
      <c r="Z1242" s="275"/>
    </row>
    <row r="1243" spans="1:26" ht="18" customHeight="1" outlineLevel="1">
      <c r="A1243" s="340"/>
      <c r="B1243" s="294" t="s">
        <v>1891</v>
      </c>
      <c r="C1243" s="295"/>
      <c r="D1243" s="341">
        <v>1</v>
      </c>
      <c r="E1243" s="297" t="s">
        <v>929</v>
      </c>
      <c r="F1243" s="298"/>
      <c r="G1243" s="299"/>
      <c r="H1243" s="299">
        <f t="shared" si="192"/>
        <v>0</v>
      </c>
      <c r="I1243" s="298">
        <f t="shared" si="193"/>
        <v>0</v>
      </c>
      <c r="J1243" s="298"/>
      <c r="K1243" s="275"/>
      <c r="L1243" s="275"/>
      <c r="M1243" s="275"/>
      <c r="N1243" s="275"/>
      <c r="O1243" s="275"/>
      <c r="P1243" s="275"/>
      <c r="Q1243" s="275"/>
      <c r="R1243" s="275"/>
      <c r="S1243" s="275"/>
      <c r="T1243" s="275"/>
      <c r="U1243" s="275"/>
      <c r="V1243" s="275"/>
      <c r="W1243" s="275"/>
      <c r="X1243" s="275"/>
      <c r="Y1243" s="275"/>
      <c r="Z1243" s="275"/>
    </row>
    <row r="1244" spans="1:26" ht="18" customHeight="1" outlineLevel="1">
      <c r="A1244" s="340"/>
      <c r="B1244" s="294" t="s">
        <v>1892</v>
      </c>
      <c r="C1244" s="295"/>
      <c r="D1244" s="341">
        <v>1</v>
      </c>
      <c r="E1244" s="297" t="s">
        <v>929</v>
      </c>
      <c r="F1244" s="298"/>
      <c r="G1244" s="299"/>
      <c r="H1244" s="299">
        <f t="shared" si="192"/>
        <v>0</v>
      </c>
      <c r="I1244" s="298">
        <f t="shared" si="193"/>
        <v>0</v>
      </c>
      <c r="J1244" s="298"/>
      <c r="K1244" s="275"/>
      <c r="L1244" s="275"/>
      <c r="M1244" s="275"/>
      <c r="N1244" s="275"/>
      <c r="O1244" s="275"/>
      <c r="P1244" s="275"/>
      <c r="Q1244" s="275"/>
      <c r="R1244" s="275"/>
      <c r="S1244" s="275"/>
      <c r="T1244" s="275"/>
      <c r="U1244" s="275"/>
      <c r="V1244" s="275"/>
      <c r="W1244" s="275"/>
      <c r="X1244" s="275"/>
      <c r="Y1244" s="275"/>
      <c r="Z1244" s="275"/>
    </row>
    <row r="1245" spans="1:26" ht="18" customHeight="1" outlineLevel="1">
      <c r="A1245" s="340"/>
      <c r="B1245" s="294" t="s">
        <v>1893</v>
      </c>
      <c r="C1245" s="295"/>
      <c r="D1245" s="341">
        <v>1</v>
      </c>
      <c r="E1245" s="297" t="s">
        <v>929</v>
      </c>
      <c r="F1245" s="298"/>
      <c r="G1245" s="299"/>
      <c r="H1245" s="299">
        <f t="shared" si="192"/>
        <v>0</v>
      </c>
      <c r="I1245" s="298">
        <f t="shared" si="193"/>
        <v>0</v>
      </c>
      <c r="J1245" s="298"/>
      <c r="K1245" s="275"/>
      <c r="L1245" s="275"/>
      <c r="M1245" s="275"/>
      <c r="N1245" s="275"/>
      <c r="O1245" s="275"/>
      <c r="P1245" s="275"/>
      <c r="Q1245" s="275"/>
      <c r="R1245" s="275"/>
      <c r="S1245" s="275"/>
      <c r="T1245" s="275"/>
      <c r="U1245" s="275"/>
      <c r="V1245" s="275"/>
      <c r="W1245" s="275"/>
      <c r="X1245" s="275"/>
      <c r="Y1245" s="275"/>
      <c r="Z1245" s="275"/>
    </row>
    <row r="1246" spans="1:26" ht="18" customHeight="1" outlineLevel="1">
      <c r="A1246" s="333"/>
      <c r="B1246" s="334" t="s">
        <v>1900</v>
      </c>
      <c r="C1246" s="323"/>
      <c r="D1246" s="343"/>
      <c r="E1246" s="344"/>
      <c r="F1246" s="316"/>
      <c r="G1246" s="299"/>
      <c r="H1246" s="317"/>
      <c r="I1246" s="316"/>
      <c r="J1246" s="316"/>
      <c r="K1246" s="275"/>
      <c r="L1246" s="275"/>
      <c r="M1246" s="275"/>
      <c r="N1246" s="275"/>
      <c r="O1246" s="275"/>
      <c r="P1246" s="275"/>
      <c r="Q1246" s="275"/>
      <c r="R1246" s="275"/>
      <c r="S1246" s="275"/>
      <c r="T1246" s="275"/>
      <c r="U1246" s="275"/>
      <c r="V1246" s="275"/>
      <c r="W1246" s="275"/>
      <c r="X1246" s="275"/>
      <c r="Y1246" s="275"/>
      <c r="Z1246" s="275"/>
    </row>
    <row r="1247" spans="1:26" ht="18" customHeight="1" outlineLevel="1">
      <c r="A1247" s="340"/>
      <c r="B1247" s="294" t="s">
        <v>1862</v>
      </c>
      <c r="C1247" s="295"/>
      <c r="D1247" s="341">
        <v>1</v>
      </c>
      <c r="E1247" s="297" t="s">
        <v>929</v>
      </c>
      <c r="F1247" s="298"/>
      <c r="G1247" s="299"/>
      <c r="H1247" s="299">
        <f t="shared" ref="H1247:H1256" si="194">F1247+G1247</f>
        <v>0</v>
      </c>
      <c r="I1247" s="298">
        <f t="shared" ref="I1247:I1256" si="195">H1247*D1247</f>
        <v>0</v>
      </c>
      <c r="J1247" s="298"/>
      <c r="K1247" s="275"/>
      <c r="L1247" s="275"/>
      <c r="M1247" s="275"/>
      <c r="N1247" s="275"/>
      <c r="O1247" s="275"/>
      <c r="P1247" s="275"/>
      <c r="Q1247" s="275"/>
      <c r="R1247" s="275"/>
      <c r="S1247" s="275"/>
      <c r="T1247" s="275"/>
      <c r="U1247" s="275"/>
      <c r="V1247" s="275"/>
      <c r="W1247" s="275"/>
      <c r="X1247" s="275"/>
      <c r="Y1247" s="275"/>
      <c r="Z1247" s="275"/>
    </row>
    <row r="1248" spans="1:26" ht="18" customHeight="1" outlineLevel="1">
      <c r="A1248" s="340"/>
      <c r="B1248" s="294" t="s">
        <v>1863</v>
      </c>
      <c r="C1248" s="295"/>
      <c r="D1248" s="341">
        <v>1</v>
      </c>
      <c r="E1248" s="297" t="s">
        <v>929</v>
      </c>
      <c r="F1248" s="298"/>
      <c r="G1248" s="299"/>
      <c r="H1248" s="299">
        <f t="shared" si="194"/>
        <v>0</v>
      </c>
      <c r="I1248" s="298">
        <f t="shared" si="195"/>
        <v>0</v>
      </c>
      <c r="J1248" s="298"/>
      <c r="K1248" s="275"/>
      <c r="L1248" s="275"/>
      <c r="M1248" s="275"/>
      <c r="N1248" s="275"/>
      <c r="O1248" s="275"/>
      <c r="P1248" s="275"/>
      <c r="Q1248" s="275"/>
      <c r="R1248" s="275"/>
      <c r="S1248" s="275"/>
      <c r="T1248" s="275"/>
      <c r="U1248" s="275"/>
      <c r="V1248" s="275"/>
      <c r="W1248" s="275"/>
      <c r="X1248" s="275"/>
      <c r="Y1248" s="275"/>
      <c r="Z1248" s="275"/>
    </row>
    <row r="1249" spans="1:26" ht="18" customHeight="1" outlineLevel="1">
      <c r="A1249" s="340"/>
      <c r="B1249" s="294" t="s">
        <v>1864</v>
      </c>
      <c r="C1249" s="295"/>
      <c r="D1249" s="341">
        <v>1</v>
      </c>
      <c r="E1249" s="297" t="s">
        <v>929</v>
      </c>
      <c r="F1249" s="298"/>
      <c r="G1249" s="299"/>
      <c r="H1249" s="299">
        <f t="shared" si="194"/>
        <v>0</v>
      </c>
      <c r="I1249" s="298">
        <f t="shared" si="195"/>
        <v>0</v>
      </c>
      <c r="J1249" s="298"/>
      <c r="K1249" s="275"/>
      <c r="L1249" s="275"/>
      <c r="M1249" s="275"/>
      <c r="N1249" s="275"/>
      <c r="O1249" s="275"/>
      <c r="P1249" s="275"/>
      <c r="Q1249" s="275"/>
      <c r="R1249" s="275"/>
      <c r="S1249" s="275"/>
      <c r="T1249" s="275"/>
      <c r="U1249" s="275"/>
      <c r="V1249" s="275"/>
      <c r="W1249" s="275"/>
      <c r="X1249" s="275"/>
      <c r="Y1249" s="275"/>
      <c r="Z1249" s="275"/>
    </row>
    <row r="1250" spans="1:26" ht="18" customHeight="1" outlineLevel="1">
      <c r="A1250" s="340"/>
      <c r="B1250" s="294" t="s">
        <v>1865</v>
      </c>
      <c r="C1250" s="295"/>
      <c r="D1250" s="341">
        <v>1</v>
      </c>
      <c r="E1250" s="297" t="s">
        <v>929</v>
      </c>
      <c r="F1250" s="298"/>
      <c r="G1250" s="299"/>
      <c r="H1250" s="299">
        <f t="shared" si="194"/>
        <v>0</v>
      </c>
      <c r="I1250" s="298">
        <f t="shared" si="195"/>
        <v>0</v>
      </c>
      <c r="J1250" s="298"/>
      <c r="K1250" s="275"/>
      <c r="L1250" s="275"/>
      <c r="M1250" s="275"/>
      <c r="N1250" s="275"/>
      <c r="O1250" s="275"/>
      <c r="P1250" s="275"/>
      <c r="Q1250" s="275"/>
      <c r="R1250" s="275"/>
      <c r="S1250" s="275"/>
      <c r="T1250" s="275"/>
      <c r="U1250" s="275"/>
      <c r="V1250" s="275"/>
      <c r="W1250" s="275"/>
      <c r="X1250" s="275"/>
      <c r="Y1250" s="275"/>
      <c r="Z1250" s="275"/>
    </row>
    <row r="1251" spans="1:26" ht="18" customHeight="1" outlineLevel="1">
      <c r="A1251" s="340"/>
      <c r="B1251" s="294" t="s">
        <v>1866</v>
      </c>
      <c r="C1251" s="295"/>
      <c r="D1251" s="341">
        <v>1</v>
      </c>
      <c r="E1251" s="297" t="s">
        <v>929</v>
      </c>
      <c r="F1251" s="298"/>
      <c r="G1251" s="299"/>
      <c r="H1251" s="299">
        <f t="shared" si="194"/>
        <v>0</v>
      </c>
      <c r="I1251" s="298">
        <f t="shared" si="195"/>
        <v>0</v>
      </c>
      <c r="J1251" s="298"/>
      <c r="K1251" s="275"/>
      <c r="L1251" s="275"/>
      <c r="M1251" s="275"/>
      <c r="N1251" s="275"/>
      <c r="O1251" s="275"/>
      <c r="P1251" s="275"/>
      <c r="Q1251" s="275"/>
      <c r="R1251" s="275"/>
      <c r="S1251" s="275"/>
      <c r="T1251" s="275"/>
      <c r="U1251" s="275"/>
      <c r="V1251" s="275"/>
      <c r="W1251" s="275"/>
      <c r="X1251" s="275"/>
      <c r="Y1251" s="275"/>
      <c r="Z1251" s="275"/>
    </row>
    <row r="1252" spans="1:26" ht="18" customHeight="1" outlineLevel="1">
      <c r="A1252" s="340"/>
      <c r="B1252" s="294" t="s">
        <v>1867</v>
      </c>
      <c r="C1252" s="295"/>
      <c r="D1252" s="341">
        <v>1</v>
      </c>
      <c r="E1252" s="297" t="s">
        <v>929</v>
      </c>
      <c r="F1252" s="298"/>
      <c r="G1252" s="299"/>
      <c r="H1252" s="299">
        <f t="shared" si="194"/>
        <v>0</v>
      </c>
      <c r="I1252" s="298">
        <f t="shared" si="195"/>
        <v>0</v>
      </c>
      <c r="J1252" s="298"/>
      <c r="K1252" s="275"/>
      <c r="L1252" s="275"/>
      <c r="M1252" s="275"/>
      <c r="N1252" s="275"/>
      <c r="O1252" s="275"/>
      <c r="P1252" s="275"/>
      <c r="Q1252" s="275"/>
      <c r="R1252" s="275"/>
      <c r="S1252" s="275"/>
      <c r="T1252" s="275"/>
      <c r="U1252" s="275"/>
      <c r="V1252" s="275"/>
      <c r="W1252" s="275"/>
      <c r="X1252" s="275"/>
      <c r="Y1252" s="275"/>
      <c r="Z1252" s="275"/>
    </row>
    <row r="1253" spans="1:26" ht="18" customHeight="1" outlineLevel="1">
      <c r="A1253" s="340"/>
      <c r="B1253" s="294" t="s">
        <v>1868</v>
      </c>
      <c r="C1253" s="295"/>
      <c r="D1253" s="341">
        <v>1</v>
      </c>
      <c r="E1253" s="297" t="s">
        <v>929</v>
      </c>
      <c r="F1253" s="298"/>
      <c r="G1253" s="299"/>
      <c r="H1253" s="299">
        <f t="shared" si="194"/>
        <v>0</v>
      </c>
      <c r="I1253" s="298">
        <f t="shared" si="195"/>
        <v>0</v>
      </c>
      <c r="J1253" s="298"/>
      <c r="K1253" s="275"/>
      <c r="L1253" s="275"/>
      <c r="M1253" s="275"/>
      <c r="N1253" s="275"/>
      <c r="O1253" s="275"/>
      <c r="P1253" s="275"/>
      <c r="Q1253" s="275"/>
      <c r="R1253" s="275"/>
      <c r="S1253" s="275"/>
      <c r="T1253" s="275"/>
      <c r="U1253" s="275"/>
      <c r="V1253" s="275"/>
      <c r="W1253" s="275"/>
      <c r="X1253" s="275"/>
      <c r="Y1253" s="275"/>
      <c r="Z1253" s="275"/>
    </row>
    <row r="1254" spans="1:26" ht="18" customHeight="1" outlineLevel="1">
      <c r="A1254" s="340"/>
      <c r="B1254" s="294" t="s">
        <v>1869</v>
      </c>
      <c r="C1254" s="295"/>
      <c r="D1254" s="341">
        <v>1</v>
      </c>
      <c r="E1254" s="297" t="s">
        <v>929</v>
      </c>
      <c r="F1254" s="298"/>
      <c r="G1254" s="299"/>
      <c r="H1254" s="299">
        <f t="shared" si="194"/>
        <v>0</v>
      </c>
      <c r="I1254" s="298">
        <f t="shared" si="195"/>
        <v>0</v>
      </c>
      <c r="J1254" s="298"/>
      <c r="K1254" s="275"/>
      <c r="L1254" s="275"/>
      <c r="M1254" s="275"/>
      <c r="N1254" s="275"/>
      <c r="O1254" s="275"/>
      <c r="P1254" s="275"/>
      <c r="Q1254" s="275"/>
      <c r="R1254" s="275"/>
      <c r="S1254" s="275"/>
      <c r="T1254" s="275"/>
      <c r="U1254" s="275"/>
      <c r="V1254" s="275"/>
      <c r="W1254" s="275"/>
      <c r="X1254" s="275"/>
      <c r="Y1254" s="275"/>
      <c r="Z1254" s="275"/>
    </row>
    <row r="1255" spans="1:26" ht="18" customHeight="1" outlineLevel="1">
      <c r="A1255" s="340"/>
      <c r="B1255" s="294" t="s">
        <v>1870</v>
      </c>
      <c r="C1255" s="295"/>
      <c r="D1255" s="341">
        <v>1</v>
      </c>
      <c r="E1255" s="297" t="s">
        <v>929</v>
      </c>
      <c r="F1255" s="298"/>
      <c r="G1255" s="299"/>
      <c r="H1255" s="299">
        <f t="shared" si="194"/>
        <v>0</v>
      </c>
      <c r="I1255" s="298">
        <f t="shared" si="195"/>
        <v>0</v>
      </c>
      <c r="J1255" s="298"/>
      <c r="K1255" s="275"/>
      <c r="L1255" s="275"/>
      <c r="M1255" s="275"/>
      <c r="N1255" s="275"/>
      <c r="O1255" s="275"/>
      <c r="P1255" s="275"/>
      <c r="Q1255" s="275"/>
      <c r="R1255" s="275"/>
      <c r="S1255" s="275"/>
      <c r="T1255" s="275"/>
      <c r="U1255" s="275"/>
      <c r="V1255" s="275"/>
      <c r="W1255" s="275"/>
      <c r="X1255" s="275"/>
      <c r="Y1255" s="275"/>
      <c r="Z1255" s="275"/>
    </row>
    <row r="1256" spans="1:26" ht="18" customHeight="1" outlineLevel="1">
      <c r="A1256" s="340"/>
      <c r="B1256" s="294" t="s">
        <v>1871</v>
      </c>
      <c r="C1256" s="295"/>
      <c r="D1256" s="341">
        <v>1</v>
      </c>
      <c r="E1256" s="297" t="s">
        <v>929</v>
      </c>
      <c r="F1256" s="298"/>
      <c r="G1256" s="299"/>
      <c r="H1256" s="299">
        <f t="shared" si="194"/>
        <v>0</v>
      </c>
      <c r="I1256" s="298">
        <f t="shared" si="195"/>
        <v>0</v>
      </c>
      <c r="J1256" s="298"/>
      <c r="K1256" s="275"/>
      <c r="L1256" s="275"/>
      <c r="M1256" s="275"/>
      <c r="N1256" s="275"/>
      <c r="O1256" s="275"/>
      <c r="P1256" s="275"/>
      <c r="Q1256" s="275"/>
      <c r="R1256" s="275"/>
      <c r="S1256" s="275"/>
      <c r="T1256" s="275"/>
      <c r="U1256" s="275"/>
      <c r="V1256" s="275"/>
      <c r="W1256" s="275"/>
      <c r="X1256" s="275"/>
      <c r="Y1256" s="275"/>
      <c r="Z1256" s="275"/>
    </row>
    <row r="1257" spans="1:26" ht="18" customHeight="1" outlineLevel="1">
      <c r="A1257" s="333"/>
      <c r="B1257" s="334" t="s">
        <v>1901</v>
      </c>
      <c r="C1257" s="323"/>
      <c r="D1257" s="343"/>
      <c r="E1257" s="344"/>
      <c r="F1257" s="316"/>
      <c r="G1257" s="299"/>
      <c r="H1257" s="317"/>
      <c r="I1257" s="316"/>
      <c r="J1257" s="316"/>
      <c r="K1257" s="275"/>
      <c r="L1257" s="275"/>
      <c r="M1257" s="275"/>
      <c r="N1257" s="275"/>
      <c r="O1257" s="275"/>
      <c r="P1257" s="275"/>
      <c r="Q1257" s="275"/>
      <c r="R1257" s="275"/>
      <c r="S1257" s="275"/>
      <c r="T1257" s="275"/>
      <c r="U1257" s="275"/>
      <c r="V1257" s="275"/>
      <c r="W1257" s="275"/>
      <c r="X1257" s="275"/>
      <c r="Y1257" s="275"/>
      <c r="Z1257" s="275"/>
    </row>
    <row r="1258" spans="1:26" ht="18" customHeight="1" outlineLevel="1">
      <c r="A1258" s="340"/>
      <c r="B1258" s="294" t="s">
        <v>1873</v>
      </c>
      <c r="C1258" s="295"/>
      <c r="D1258" s="341">
        <v>1</v>
      </c>
      <c r="E1258" s="297" t="s">
        <v>929</v>
      </c>
      <c r="F1258" s="298"/>
      <c r="G1258" s="299"/>
      <c r="H1258" s="299">
        <f t="shared" ref="H1258:H1267" si="196">F1258+G1258</f>
        <v>0</v>
      </c>
      <c r="I1258" s="298">
        <f t="shared" ref="I1258:I1267" si="197">H1258*D1258</f>
        <v>0</v>
      </c>
      <c r="J1258" s="298"/>
      <c r="K1258" s="275"/>
      <c r="L1258" s="275"/>
      <c r="M1258" s="275"/>
      <c r="N1258" s="275"/>
      <c r="O1258" s="275"/>
      <c r="P1258" s="275"/>
      <c r="Q1258" s="275"/>
      <c r="R1258" s="275"/>
      <c r="S1258" s="275"/>
      <c r="T1258" s="275"/>
      <c r="U1258" s="275"/>
      <c r="V1258" s="275"/>
      <c r="W1258" s="275"/>
      <c r="X1258" s="275"/>
      <c r="Y1258" s="275"/>
      <c r="Z1258" s="275"/>
    </row>
    <row r="1259" spans="1:26" ht="18" customHeight="1" outlineLevel="1">
      <c r="A1259" s="340"/>
      <c r="B1259" s="294" t="s">
        <v>1874</v>
      </c>
      <c r="C1259" s="295"/>
      <c r="D1259" s="341">
        <v>1</v>
      </c>
      <c r="E1259" s="297" t="s">
        <v>929</v>
      </c>
      <c r="F1259" s="298"/>
      <c r="G1259" s="299"/>
      <c r="H1259" s="299">
        <f t="shared" si="196"/>
        <v>0</v>
      </c>
      <c r="I1259" s="298">
        <f t="shared" si="197"/>
        <v>0</v>
      </c>
      <c r="J1259" s="298"/>
      <c r="K1259" s="275"/>
      <c r="L1259" s="275"/>
      <c r="M1259" s="275"/>
      <c r="N1259" s="275"/>
      <c r="O1259" s="275"/>
      <c r="P1259" s="275"/>
      <c r="Q1259" s="275"/>
      <c r="R1259" s="275"/>
      <c r="S1259" s="275"/>
      <c r="T1259" s="275"/>
      <c r="U1259" s="275"/>
      <c r="V1259" s="275"/>
      <c r="W1259" s="275"/>
      <c r="X1259" s="275"/>
      <c r="Y1259" s="275"/>
      <c r="Z1259" s="275"/>
    </row>
    <row r="1260" spans="1:26" ht="18" customHeight="1" outlineLevel="1">
      <c r="A1260" s="340"/>
      <c r="B1260" s="294" t="s">
        <v>1875</v>
      </c>
      <c r="C1260" s="295"/>
      <c r="D1260" s="341">
        <v>1</v>
      </c>
      <c r="E1260" s="297" t="s">
        <v>929</v>
      </c>
      <c r="F1260" s="298"/>
      <c r="G1260" s="299"/>
      <c r="H1260" s="299">
        <f t="shared" si="196"/>
        <v>0</v>
      </c>
      <c r="I1260" s="298">
        <f t="shared" si="197"/>
        <v>0</v>
      </c>
      <c r="J1260" s="298"/>
      <c r="K1260" s="275"/>
      <c r="L1260" s="275"/>
      <c r="M1260" s="275"/>
      <c r="N1260" s="275"/>
      <c r="O1260" s="275"/>
      <c r="P1260" s="275"/>
      <c r="Q1260" s="275"/>
      <c r="R1260" s="275"/>
      <c r="S1260" s="275"/>
      <c r="T1260" s="275"/>
      <c r="U1260" s="275"/>
      <c r="V1260" s="275"/>
      <c r="W1260" s="275"/>
      <c r="X1260" s="275"/>
      <c r="Y1260" s="275"/>
      <c r="Z1260" s="275"/>
    </row>
    <row r="1261" spans="1:26" ht="18" customHeight="1" outlineLevel="1">
      <c r="A1261" s="340"/>
      <c r="B1261" s="294" t="s">
        <v>1876</v>
      </c>
      <c r="C1261" s="295"/>
      <c r="D1261" s="341">
        <v>1</v>
      </c>
      <c r="E1261" s="297" t="s">
        <v>929</v>
      </c>
      <c r="F1261" s="298"/>
      <c r="G1261" s="299"/>
      <c r="H1261" s="299">
        <f t="shared" si="196"/>
        <v>0</v>
      </c>
      <c r="I1261" s="298">
        <f t="shared" si="197"/>
        <v>0</v>
      </c>
      <c r="J1261" s="298"/>
      <c r="K1261" s="275"/>
      <c r="L1261" s="275"/>
      <c r="M1261" s="275"/>
      <c r="N1261" s="275"/>
      <c r="O1261" s="275"/>
      <c r="P1261" s="275"/>
      <c r="Q1261" s="275"/>
      <c r="R1261" s="275"/>
      <c r="S1261" s="275"/>
      <c r="T1261" s="275"/>
      <c r="U1261" s="275"/>
      <c r="V1261" s="275"/>
      <c r="W1261" s="275"/>
      <c r="X1261" s="275"/>
      <c r="Y1261" s="275"/>
      <c r="Z1261" s="275"/>
    </row>
    <row r="1262" spans="1:26" ht="18" customHeight="1" outlineLevel="1">
      <c r="A1262" s="340"/>
      <c r="B1262" s="294" t="s">
        <v>1877</v>
      </c>
      <c r="C1262" s="295"/>
      <c r="D1262" s="341">
        <v>1</v>
      </c>
      <c r="E1262" s="297" t="s">
        <v>929</v>
      </c>
      <c r="F1262" s="298"/>
      <c r="G1262" s="299"/>
      <c r="H1262" s="299">
        <f t="shared" si="196"/>
        <v>0</v>
      </c>
      <c r="I1262" s="298">
        <f t="shared" si="197"/>
        <v>0</v>
      </c>
      <c r="J1262" s="298"/>
      <c r="K1262" s="275"/>
      <c r="L1262" s="275"/>
      <c r="M1262" s="275"/>
      <c r="N1262" s="275"/>
      <c r="O1262" s="275"/>
      <c r="P1262" s="275"/>
      <c r="Q1262" s="275"/>
      <c r="R1262" s="275"/>
      <c r="S1262" s="275"/>
      <c r="T1262" s="275"/>
      <c r="U1262" s="275"/>
      <c r="V1262" s="275"/>
      <c r="W1262" s="275"/>
      <c r="X1262" s="275"/>
      <c r="Y1262" s="275"/>
      <c r="Z1262" s="275"/>
    </row>
    <row r="1263" spans="1:26" ht="18" customHeight="1" outlineLevel="1">
      <c r="A1263" s="340"/>
      <c r="B1263" s="294" t="s">
        <v>1878</v>
      </c>
      <c r="C1263" s="295"/>
      <c r="D1263" s="341">
        <v>1</v>
      </c>
      <c r="E1263" s="297" t="s">
        <v>929</v>
      </c>
      <c r="F1263" s="298"/>
      <c r="G1263" s="299"/>
      <c r="H1263" s="299">
        <f t="shared" si="196"/>
        <v>0</v>
      </c>
      <c r="I1263" s="298">
        <f t="shared" si="197"/>
        <v>0</v>
      </c>
      <c r="J1263" s="298"/>
      <c r="K1263" s="275"/>
      <c r="L1263" s="275"/>
      <c r="M1263" s="275"/>
      <c r="N1263" s="275"/>
      <c r="O1263" s="275"/>
      <c r="P1263" s="275"/>
      <c r="Q1263" s="275"/>
      <c r="R1263" s="275"/>
      <c r="S1263" s="275"/>
      <c r="T1263" s="275"/>
      <c r="U1263" s="275"/>
      <c r="V1263" s="275"/>
      <c r="W1263" s="275"/>
      <c r="X1263" s="275"/>
      <c r="Y1263" s="275"/>
      <c r="Z1263" s="275"/>
    </row>
    <row r="1264" spans="1:26" ht="18" customHeight="1" outlineLevel="1">
      <c r="A1264" s="340"/>
      <c r="B1264" s="294" t="s">
        <v>1879</v>
      </c>
      <c r="C1264" s="295"/>
      <c r="D1264" s="341">
        <v>1</v>
      </c>
      <c r="E1264" s="297" t="s">
        <v>929</v>
      </c>
      <c r="F1264" s="298"/>
      <c r="G1264" s="299"/>
      <c r="H1264" s="299">
        <f t="shared" si="196"/>
        <v>0</v>
      </c>
      <c r="I1264" s="298">
        <f t="shared" si="197"/>
        <v>0</v>
      </c>
      <c r="J1264" s="298"/>
      <c r="K1264" s="275"/>
      <c r="L1264" s="275"/>
      <c r="M1264" s="275"/>
      <c r="N1264" s="275"/>
      <c r="O1264" s="275"/>
      <c r="P1264" s="275"/>
      <c r="Q1264" s="275"/>
      <c r="R1264" s="275"/>
      <c r="S1264" s="275"/>
      <c r="T1264" s="275"/>
      <c r="U1264" s="275"/>
      <c r="V1264" s="275"/>
      <c r="W1264" s="275"/>
      <c r="X1264" s="275"/>
      <c r="Y1264" s="275"/>
      <c r="Z1264" s="275"/>
    </row>
    <row r="1265" spans="1:26" ht="18" customHeight="1" outlineLevel="1">
      <c r="A1265" s="340"/>
      <c r="B1265" s="294" t="s">
        <v>1880</v>
      </c>
      <c r="C1265" s="295"/>
      <c r="D1265" s="341">
        <v>1</v>
      </c>
      <c r="E1265" s="297" t="s">
        <v>929</v>
      </c>
      <c r="F1265" s="298"/>
      <c r="G1265" s="299"/>
      <c r="H1265" s="299">
        <f t="shared" si="196"/>
        <v>0</v>
      </c>
      <c r="I1265" s="298">
        <f t="shared" si="197"/>
        <v>0</v>
      </c>
      <c r="J1265" s="298"/>
      <c r="K1265" s="275"/>
      <c r="L1265" s="275"/>
      <c r="M1265" s="275"/>
      <c r="N1265" s="275"/>
      <c r="O1265" s="275"/>
      <c r="P1265" s="275"/>
      <c r="Q1265" s="275"/>
      <c r="R1265" s="275"/>
      <c r="S1265" s="275"/>
      <c r="T1265" s="275"/>
      <c r="U1265" s="275"/>
      <c r="V1265" s="275"/>
      <c r="W1265" s="275"/>
      <c r="X1265" s="275"/>
      <c r="Y1265" s="275"/>
      <c r="Z1265" s="275"/>
    </row>
    <row r="1266" spans="1:26" ht="18" customHeight="1" outlineLevel="1">
      <c r="A1266" s="340"/>
      <c r="B1266" s="294" t="s">
        <v>1881</v>
      </c>
      <c r="C1266" s="295"/>
      <c r="D1266" s="341">
        <v>1</v>
      </c>
      <c r="E1266" s="297" t="s">
        <v>929</v>
      </c>
      <c r="F1266" s="298"/>
      <c r="G1266" s="299"/>
      <c r="H1266" s="299">
        <f t="shared" si="196"/>
        <v>0</v>
      </c>
      <c r="I1266" s="298">
        <f t="shared" si="197"/>
        <v>0</v>
      </c>
      <c r="J1266" s="298"/>
      <c r="K1266" s="275"/>
      <c r="L1266" s="275"/>
      <c r="M1266" s="275"/>
      <c r="N1266" s="275"/>
      <c r="O1266" s="275"/>
      <c r="P1266" s="275"/>
      <c r="Q1266" s="275"/>
      <c r="R1266" s="275"/>
      <c r="S1266" s="275"/>
      <c r="T1266" s="275"/>
      <c r="U1266" s="275"/>
      <c r="V1266" s="275"/>
      <c r="W1266" s="275"/>
      <c r="X1266" s="275"/>
      <c r="Y1266" s="275"/>
      <c r="Z1266" s="275"/>
    </row>
    <row r="1267" spans="1:26" ht="18" customHeight="1" outlineLevel="1">
      <c r="A1267" s="340"/>
      <c r="B1267" s="294" t="s">
        <v>1882</v>
      </c>
      <c r="C1267" s="295"/>
      <c r="D1267" s="341">
        <v>1</v>
      </c>
      <c r="E1267" s="297" t="s">
        <v>929</v>
      </c>
      <c r="F1267" s="298"/>
      <c r="G1267" s="299"/>
      <c r="H1267" s="299">
        <f t="shared" si="196"/>
        <v>0</v>
      </c>
      <c r="I1267" s="298">
        <f t="shared" si="197"/>
        <v>0</v>
      </c>
      <c r="J1267" s="298"/>
      <c r="K1267" s="275"/>
      <c r="L1267" s="275"/>
      <c r="M1267" s="275"/>
      <c r="N1267" s="275"/>
      <c r="O1267" s="275"/>
      <c r="P1267" s="275"/>
      <c r="Q1267" s="275"/>
      <c r="R1267" s="275"/>
      <c r="S1267" s="275"/>
      <c r="T1267" s="275"/>
      <c r="U1267" s="275"/>
      <c r="V1267" s="275"/>
      <c r="W1267" s="275"/>
      <c r="X1267" s="275"/>
      <c r="Y1267" s="275"/>
      <c r="Z1267" s="275"/>
    </row>
    <row r="1268" spans="1:26" ht="18" customHeight="1" outlineLevel="1">
      <c r="A1268" s="333"/>
      <c r="B1268" s="334" t="s">
        <v>1902</v>
      </c>
      <c r="C1268" s="323"/>
      <c r="D1268" s="343"/>
      <c r="E1268" s="344"/>
      <c r="F1268" s="316"/>
      <c r="G1268" s="299"/>
      <c r="H1268" s="317"/>
      <c r="I1268" s="316"/>
      <c r="J1268" s="316"/>
      <c r="K1268" s="275"/>
      <c r="L1268" s="275"/>
      <c r="M1268" s="275"/>
      <c r="N1268" s="275"/>
      <c r="O1268" s="275"/>
      <c r="P1268" s="275"/>
      <c r="Q1268" s="275"/>
      <c r="R1268" s="275"/>
      <c r="S1268" s="275"/>
      <c r="T1268" s="275"/>
      <c r="U1268" s="275"/>
      <c r="V1268" s="275"/>
      <c r="W1268" s="275"/>
      <c r="X1268" s="275"/>
      <c r="Y1268" s="275"/>
      <c r="Z1268" s="275"/>
    </row>
    <row r="1269" spans="1:26" ht="18" customHeight="1" outlineLevel="1">
      <c r="A1269" s="340"/>
      <c r="B1269" s="294" t="s">
        <v>1884</v>
      </c>
      <c r="C1269" s="295"/>
      <c r="D1269" s="341">
        <v>1</v>
      </c>
      <c r="E1269" s="297" t="s">
        <v>929</v>
      </c>
      <c r="F1269" s="298"/>
      <c r="G1269" s="299"/>
      <c r="H1269" s="299">
        <f t="shared" ref="H1269:H1278" si="198">F1269+G1269</f>
        <v>0</v>
      </c>
      <c r="I1269" s="298">
        <f t="shared" ref="I1269:I1278" si="199">H1269*D1269</f>
        <v>0</v>
      </c>
      <c r="J1269" s="298"/>
      <c r="K1269" s="275"/>
      <c r="L1269" s="275"/>
      <c r="M1269" s="275"/>
      <c r="N1269" s="275"/>
      <c r="O1269" s="275"/>
      <c r="P1269" s="275"/>
      <c r="Q1269" s="275"/>
      <c r="R1269" s="275"/>
      <c r="S1269" s="275"/>
      <c r="T1269" s="275"/>
      <c r="U1269" s="275"/>
      <c r="V1269" s="275"/>
      <c r="W1269" s="275"/>
      <c r="X1269" s="275"/>
      <c r="Y1269" s="275"/>
      <c r="Z1269" s="275"/>
    </row>
    <row r="1270" spans="1:26" ht="18" customHeight="1" outlineLevel="1">
      <c r="A1270" s="340"/>
      <c r="B1270" s="294" t="s">
        <v>1885</v>
      </c>
      <c r="C1270" s="295"/>
      <c r="D1270" s="341">
        <v>1</v>
      </c>
      <c r="E1270" s="297" t="s">
        <v>929</v>
      </c>
      <c r="F1270" s="298"/>
      <c r="G1270" s="299"/>
      <c r="H1270" s="299">
        <f t="shared" si="198"/>
        <v>0</v>
      </c>
      <c r="I1270" s="298">
        <f t="shared" si="199"/>
        <v>0</v>
      </c>
      <c r="J1270" s="298"/>
      <c r="K1270" s="275"/>
      <c r="L1270" s="275"/>
      <c r="M1270" s="275"/>
      <c r="N1270" s="275"/>
      <c r="O1270" s="275"/>
      <c r="P1270" s="275"/>
      <c r="Q1270" s="275"/>
      <c r="R1270" s="275"/>
      <c r="S1270" s="275"/>
      <c r="T1270" s="275"/>
      <c r="U1270" s="275"/>
      <c r="V1270" s="275"/>
      <c r="W1270" s="275"/>
      <c r="X1270" s="275"/>
      <c r="Y1270" s="275"/>
      <c r="Z1270" s="275"/>
    </row>
    <row r="1271" spans="1:26" ht="18" customHeight="1" outlineLevel="1">
      <c r="A1271" s="340"/>
      <c r="B1271" s="294" t="s">
        <v>1886</v>
      </c>
      <c r="C1271" s="295"/>
      <c r="D1271" s="341">
        <v>1</v>
      </c>
      <c r="E1271" s="297" t="s">
        <v>929</v>
      </c>
      <c r="F1271" s="298"/>
      <c r="G1271" s="299"/>
      <c r="H1271" s="299">
        <f t="shared" si="198"/>
        <v>0</v>
      </c>
      <c r="I1271" s="298">
        <f t="shared" si="199"/>
        <v>0</v>
      </c>
      <c r="J1271" s="298"/>
      <c r="K1271" s="275"/>
      <c r="L1271" s="275"/>
      <c r="M1271" s="275"/>
      <c r="N1271" s="275"/>
      <c r="O1271" s="275"/>
      <c r="P1271" s="275"/>
      <c r="Q1271" s="275"/>
      <c r="R1271" s="275"/>
      <c r="S1271" s="275"/>
      <c r="T1271" s="275"/>
      <c r="U1271" s="275"/>
      <c r="V1271" s="275"/>
      <c r="W1271" s="275"/>
      <c r="X1271" s="275"/>
      <c r="Y1271" s="275"/>
      <c r="Z1271" s="275"/>
    </row>
    <row r="1272" spans="1:26" ht="18" customHeight="1" outlineLevel="1">
      <c r="A1272" s="340"/>
      <c r="B1272" s="294" t="s">
        <v>1887</v>
      </c>
      <c r="C1272" s="295"/>
      <c r="D1272" s="341">
        <v>1</v>
      </c>
      <c r="E1272" s="297" t="s">
        <v>929</v>
      </c>
      <c r="F1272" s="298"/>
      <c r="G1272" s="299"/>
      <c r="H1272" s="299">
        <f t="shared" si="198"/>
        <v>0</v>
      </c>
      <c r="I1272" s="298">
        <f t="shared" si="199"/>
        <v>0</v>
      </c>
      <c r="J1272" s="298"/>
      <c r="K1272" s="275"/>
      <c r="L1272" s="275"/>
      <c r="M1272" s="275"/>
      <c r="N1272" s="275"/>
      <c r="O1272" s="275"/>
      <c r="P1272" s="275"/>
      <c r="Q1272" s="275"/>
      <c r="R1272" s="275"/>
      <c r="S1272" s="275"/>
      <c r="T1272" s="275"/>
      <c r="U1272" s="275"/>
      <c r="V1272" s="275"/>
      <c r="W1272" s="275"/>
      <c r="X1272" s="275"/>
      <c r="Y1272" s="275"/>
      <c r="Z1272" s="275"/>
    </row>
    <row r="1273" spans="1:26" ht="18" customHeight="1" outlineLevel="1">
      <c r="A1273" s="340"/>
      <c r="B1273" s="294" t="s">
        <v>1888</v>
      </c>
      <c r="C1273" s="295"/>
      <c r="D1273" s="341">
        <v>1</v>
      </c>
      <c r="E1273" s="297" t="s">
        <v>929</v>
      </c>
      <c r="F1273" s="298"/>
      <c r="G1273" s="299"/>
      <c r="H1273" s="299">
        <f t="shared" si="198"/>
        <v>0</v>
      </c>
      <c r="I1273" s="298">
        <f t="shared" si="199"/>
        <v>0</v>
      </c>
      <c r="J1273" s="298"/>
      <c r="K1273" s="275"/>
      <c r="L1273" s="275"/>
      <c r="M1273" s="275"/>
      <c r="N1273" s="275"/>
      <c r="O1273" s="275"/>
      <c r="P1273" s="275"/>
      <c r="Q1273" s="275"/>
      <c r="R1273" s="275"/>
      <c r="S1273" s="275"/>
      <c r="T1273" s="275"/>
      <c r="U1273" s="275"/>
      <c r="V1273" s="275"/>
      <c r="W1273" s="275"/>
      <c r="X1273" s="275"/>
      <c r="Y1273" s="275"/>
      <c r="Z1273" s="275"/>
    </row>
    <row r="1274" spans="1:26" ht="18" customHeight="1" outlineLevel="1">
      <c r="A1274" s="340"/>
      <c r="B1274" s="294" t="s">
        <v>1889</v>
      </c>
      <c r="C1274" s="295"/>
      <c r="D1274" s="341">
        <v>1</v>
      </c>
      <c r="E1274" s="297" t="s">
        <v>929</v>
      </c>
      <c r="F1274" s="298"/>
      <c r="G1274" s="299"/>
      <c r="H1274" s="299">
        <f t="shared" si="198"/>
        <v>0</v>
      </c>
      <c r="I1274" s="298">
        <f t="shared" si="199"/>
        <v>0</v>
      </c>
      <c r="J1274" s="298"/>
      <c r="K1274" s="275"/>
      <c r="L1274" s="275"/>
      <c r="M1274" s="275"/>
      <c r="N1274" s="275"/>
      <c r="O1274" s="275"/>
      <c r="P1274" s="275"/>
      <c r="Q1274" s="275"/>
      <c r="R1274" s="275"/>
      <c r="S1274" s="275"/>
      <c r="T1274" s="275"/>
      <c r="U1274" s="275"/>
      <c r="V1274" s="275"/>
      <c r="W1274" s="275"/>
      <c r="X1274" s="275"/>
      <c r="Y1274" s="275"/>
      <c r="Z1274" s="275"/>
    </row>
    <row r="1275" spans="1:26" ht="18" customHeight="1" outlineLevel="1">
      <c r="A1275" s="340"/>
      <c r="B1275" s="294" t="s">
        <v>1890</v>
      </c>
      <c r="C1275" s="295"/>
      <c r="D1275" s="341">
        <v>1</v>
      </c>
      <c r="E1275" s="297" t="s">
        <v>929</v>
      </c>
      <c r="F1275" s="298"/>
      <c r="G1275" s="299"/>
      <c r="H1275" s="299">
        <f t="shared" si="198"/>
        <v>0</v>
      </c>
      <c r="I1275" s="298">
        <f t="shared" si="199"/>
        <v>0</v>
      </c>
      <c r="J1275" s="298"/>
      <c r="K1275" s="275"/>
      <c r="L1275" s="275"/>
      <c r="M1275" s="275"/>
      <c r="N1275" s="275"/>
      <c r="O1275" s="275"/>
      <c r="P1275" s="275"/>
      <c r="Q1275" s="275"/>
      <c r="R1275" s="275"/>
      <c r="S1275" s="275"/>
      <c r="T1275" s="275"/>
      <c r="U1275" s="275"/>
      <c r="V1275" s="275"/>
      <c r="W1275" s="275"/>
      <c r="X1275" s="275"/>
      <c r="Y1275" s="275"/>
      <c r="Z1275" s="275"/>
    </row>
    <row r="1276" spans="1:26" ht="18" customHeight="1" outlineLevel="1">
      <c r="A1276" s="340"/>
      <c r="B1276" s="294" t="s">
        <v>1891</v>
      </c>
      <c r="C1276" s="295"/>
      <c r="D1276" s="341">
        <v>1</v>
      </c>
      <c r="E1276" s="297" t="s">
        <v>929</v>
      </c>
      <c r="F1276" s="298"/>
      <c r="G1276" s="299"/>
      <c r="H1276" s="299">
        <f t="shared" si="198"/>
        <v>0</v>
      </c>
      <c r="I1276" s="298">
        <f t="shared" si="199"/>
        <v>0</v>
      </c>
      <c r="J1276" s="298"/>
      <c r="K1276" s="275"/>
      <c r="L1276" s="275"/>
      <c r="M1276" s="275"/>
      <c r="N1276" s="275"/>
      <c r="O1276" s="275"/>
      <c r="P1276" s="275"/>
      <c r="Q1276" s="275"/>
      <c r="R1276" s="275"/>
      <c r="S1276" s="275"/>
      <c r="T1276" s="275"/>
      <c r="U1276" s="275"/>
      <c r="V1276" s="275"/>
      <c r="W1276" s="275"/>
      <c r="X1276" s="275"/>
      <c r="Y1276" s="275"/>
      <c r="Z1276" s="275"/>
    </row>
    <row r="1277" spans="1:26" ht="18" customHeight="1" outlineLevel="1">
      <c r="A1277" s="340"/>
      <c r="B1277" s="294" t="s">
        <v>1892</v>
      </c>
      <c r="C1277" s="295"/>
      <c r="D1277" s="341">
        <v>1</v>
      </c>
      <c r="E1277" s="297" t="s">
        <v>929</v>
      </c>
      <c r="F1277" s="298"/>
      <c r="G1277" s="299"/>
      <c r="H1277" s="299">
        <f t="shared" si="198"/>
        <v>0</v>
      </c>
      <c r="I1277" s="298">
        <f t="shared" si="199"/>
        <v>0</v>
      </c>
      <c r="J1277" s="298"/>
      <c r="K1277" s="275"/>
      <c r="L1277" s="275"/>
      <c r="M1277" s="275"/>
      <c r="N1277" s="275"/>
      <c r="O1277" s="275"/>
      <c r="P1277" s="275"/>
      <c r="Q1277" s="275"/>
      <c r="R1277" s="275"/>
      <c r="S1277" s="275"/>
      <c r="T1277" s="275"/>
      <c r="U1277" s="275"/>
      <c r="V1277" s="275"/>
      <c r="W1277" s="275"/>
      <c r="X1277" s="275"/>
      <c r="Y1277" s="275"/>
      <c r="Z1277" s="275"/>
    </row>
    <row r="1278" spans="1:26" ht="18" customHeight="1" outlineLevel="1">
      <c r="A1278" s="340"/>
      <c r="B1278" s="294" t="s">
        <v>1893</v>
      </c>
      <c r="C1278" s="295"/>
      <c r="D1278" s="341">
        <v>1</v>
      </c>
      <c r="E1278" s="297" t="s">
        <v>929</v>
      </c>
      <c r="F1278" s="298"/>
      <c r="G1278" s="299"/>
      <c r="H1278" s="299">
        <f t="shared" si="198"/>
        <v>0</v>
      </c>
      <c r="I1278" s="298">
        <f t="shared" si="199"/>
        <v>0</v>
      </c>
      <c r="J1278" s="298"/>
      <c r="K1278" s="275"/>
      <c r="L1278" s="275"/>
      <c r="M1278" s="275"/>
      <c r="N1278" s="275"/>
      <c r="O1278" s="275"/>
      <c r="P1278" s="275"/>
      <c r="Q1278" s="275"/>
      <c r="R1278" s="275"/>
      <c r="S1278" s="275"/>
      <c r="T1278" s="275"/>
      <c r="U1278" s="275"/>
      <c r="V1278" s="275"/>
      <c r="W1278" s="275"/>
      <c r="X1278" s="275"/>
      <c r="Y1278" s="275"/>
      <c r="Z1278" s="275"/>
    </row>
    <row r="1279" spans="1:26" ht="18" customHeight="1" outlineLevel="1">
      <c r="A1279" s="333"/>
      <c r="B1279" s="334" t="s">
        <v>1903</v>
      </c>
      <c r="C1279" s="323"/>
      <c r="D1279" s="343"/>
      <c r="E1279" s="344"/>
      <c r="F1279" s="316"/>
      <c r="G1279" s="317"/>
      <c r="H1279" s="317"/>
      <c r="I1279" s="316"/>
      <c r="J1279" s="316"/>
      <c r="K1279" s="275"/>
      <c r="L1279" s="275"/>
      <c r="M1279" s="275"/>
      <c r="N1279" s="275"/>
      <c r="O1279" s="275"/>
      <c r="P1279" s="275"/>
      <c r="Q1279" s="275"/>
      <c r="R1279" s="275"/>
      <c r="S1279" s="275"/>
      <c r="T1279" s="275"/>
      <c r="U1279" s="275"/>
      <c r="V1279" s="275"/>
      <c r="W1279" s="275"/>
      <c r="X1279" s="275"/>
      <c r="Y1279" s="275"/>
      <c r="Z1279" s="275"/>
    </row>
    <row r="1280" spans="1:26" ht="18" customHeight="1" outlineLevel="1">
      <c r="A1280" s="340"/>
      <c r="B1280" s="294" t="s">
        <v>1862</v>
      </c>
      <c r="C1280" s="295"/>
      <c r="D1280" s="341">
        <v>1</v>
      </c>
      <c r="E1280" s="297" t="s">
        <v>929</v>
      </c>
      <c r="F1280" s="298"/>
      <c r="G1280" s="299"/>
      <c r="H1280" s="299">
        <f t="shared" ref="H1280:H1289" si="200">F1280+G1280</f>
        <v>0</v>
      </c>
      <c r="I1280" s="298">
        <f t="shared" ref="I1280:I1289" si="201">H1280*D1280</f>
        <v>0</v>
      </c>
      <c r="J1280" s="298"/>
      <c r="K1280" s="275"/>
      <c r="L1280" s="275"/>
      <c r="M1280" s="275"/>
      <c r="N1280" s="275"/>
      <c r="O1280" s="275"/>
      <c r="P1280" s="275"/>
      <c r="Q1280" s="275"/>
      <c r="R1280" s="275"/>
      <c r="S1280" s="275"/>
      <c r="T1280" s="275"/>
      <c r="U1280" s="275"/>
      <c r="V1280" s="275"/>
      <c r="W1280" s="275"/>
      <c r="X1280" s="275"/>
      <c r="Y1280" s="275"/>
      <c r="Z1280" s="275"/>
    </row>
    <row r="1281" spans="1:26" ht="18" customHeight="1" outlineLevel="1">
      <c r="A1281" s="340"/>
      <c r="B1281" s="294" t="s">
        <v>1863</v>
      </c>
      <c r="C1281" s="295"/>
      <c r="D1281" s="341">
        <v>1</v>
      </c>
      <c r="E1281" s="297" t="s">
        <v>929</v>
      </c>
      <c r="F1281" s="298"/>
      <c r="G1281" s="299"/>
      <c r="H1281" s="299">
        <f t="shared" si="200"/>
        <v>0</v>
      </c>
      <c r="I1281" s="298">
        <f t="shared" si="201"/>
        <v>0</v>
      </c>
      <c r="J1281" s="298"/>
      <c r="K1281" s="275"/>
      <c r="L1281" s="275"/>
      <c r="M1281" s="275"/>
      <c r="N1281" s="275"/>
      <c r="O1281" s="275"/>
      <c r="P1281" s="275"/>
      <c r="Q1281" s="275"/>
      <c r="R1281" s="275"/>
      <c r="S1281" s="275"/>
      <c r="T1281" s="275"/>
      <c r="U1281" s="275"/>
      <c r="V1281" s="275"/>
      <c r="W1281" s="275"/>
      <c r="X1281" s="275"/>
      <c r="Y1281" s="275"/>
      <c r="Z1281" s="275"/>
    </row>
    <row r="1282" spans="1:26" ht="18" customHeight="1" outlineLevel="1">
      <c r="A1282" s="340"/>
      <c r="B1282" s="294" t="s">
        <v>1864</v>
      </c>
      <c r="C1282" s="295"/>
      <c r="D1282" s="341">
        <v>1</v>
      </c>
      <c r="E1282" s="297" t="s">
        <v>929</v>
      </c>
      <c r="F1282" s="298"/>
      <c r="G1282" s="299"/>
      <c r="H1282" s="299">
        <f t="shared" si="200"/>
        <v>0</v>
      </c>
      <c r="I1282" s="298">
        <f t="shared" si="201"/>
        <v>0</v>
      </c>
      <c r="J1282" s="298"/>
      <c r="K1282" s="275"/>
      <c r="L1282" s="275"/>
      <c r="M1282" s="275"/>
      <c r="N1282" s="275"/>
      <c r="O1282" s="275"/>
      <c r="P1282" s="275"/>
      <c r="Q1282" s="275"/>
      <c r="R1282" s="275"/>
      <c r="S1282" s="275"/>
      <c r="T1282" s="275"/>
      <c r="U1282" s="275"/>
      <c r="V1282" s="275"/>
      <c r="W1282" s="275"/>
      <c r="X1282" s="275"/>
      <c r="Y1282" s="275"/>
      <c r="Z1282" s="275"/>
    </row>
    <row r="1283" spans="1:26" ht="18" customHeight="1" outlineLevel="1">
      <c r="A1283" s="340"/>
      <c r="B1283" s="294" t="s">
        <v>1865</v>
      </c>
      <c r="C1283" s="295"/>
      <c r="D1283" s="341">
        <v>1</v>
      </c>
      <c r="E1283" s="297" t="s">
        <v>929</v>
      </c>
      <c r="F1283" s="298"/>
      <c r="G1283" s="299"/>
      <c r="H1283" s="299">
        <f t="shared" si="200"/>
        <v>0</v>
      </c>
      <c r="I1283" s="298">
        <f t="shared" si="201"/>
        <v>0</v>
      </c>
      <c r="J1283" s="298"/>
      <c r="K1283" s="275"/>
      <c r="L1283" s="275"/>
      <c r="M1283" s="275"/>
      <c r="N1283" s="275"/>
      <c r="O1283" s="275"/>
      <c r="P1283" s="275"/>
      <c r="Q1283" s="275"/>
      <c r="R1283" s="275"/>
      <c r="S1283" s="275"/>
      <c r="T1283" s="275"/>
      <c r="U1283" s="275"/>
      <c r="V1283" s="275"/>
      <c r="W1283" s="275"/>
      <c r="X1283" s="275"/>
      <c r="Y1283" s="275"/>
      <c r="Z1283" s="275"/>
    </row>
    <row r="1284" spans="1:26" ht="18" customHeight="1" outlineLevel="1">
      <c r="A1284" s="340"/>
      <c r="B1284" s="294" t="s">
        <v>1866</v>
      </c>
      <c r="C1284" s="295"/>
      <c r="D1284" s="341">
        <v>1</v>
      </c>
      <c r="E1284" s="297" t="s">
        <v>929</v>
      </c>
      <c r="F1284" s="298"/>
      <c r="G1284" s="299"/>
      <c r="H1284" s="299">
        <f t="shared" si="200"/>
        <v>0</v>
      </c>
      <c r="I1284" s="298">
        <f t="shared" si="201"/>
        <v>0</v>
      </c>
      <c r="J1284" s="298"/>
      <c r="K1284" s="275"/>
      <c r="L1284" s="275"/>
      <c r="M1284" s="275"/>
      <c r="N1284" s="275"/>
      <c r="O1284" s="275"/>
      <c r="P1284" s="275"/>
      <c r="Q1284" s="275"/>
      <c r="R1284" s="275"/>
      <c r="S1284" s="275"/>
      <c r="T1284" s="275"/>
      <c r="U1284" s="275"/>
      <c r="V1284" s="275"/>
      <c r="W1284" s="275"/>
      <c r="X1284" s="275"/>
      <c r="Y1284" s="275"/>
      <c r="Z1284" s="275"/>
    </row>
    <row r="1285" spans="1:26" ht="18" customHeight="1" outlineLevel="1">
      <c r="A1285" s="340"/>
      <c r="B1285" s="294" t="s">
        <v>1867</v>
      </c>
      <c r="C1285" s="295"/>
      <c r="D1285" s="341">
        <v>1</v>
      </c>
      <c r="E1285" s="297" t="s">
        <v>929</v>
      </c>
      <c r="F1285" s="298"/>
      <c r="G1285" s="299"/>
      <c r="H1285" s="299">
        <f t="shared" si="200"/>
        <v>0</v>
      </c>
      <c r="I1285" s="298">
        <f t="shared" si="201"/>
        <v>0</v>
      </c>
      <c r="J1285" s="298"/>
      <c r="K1285" s="275"/>
      <c r="L1285" s="275"/>
      <c r="M1285" s="275"/>
      <c r="N1285" s="275"/>
      <c r="O1285" s="275"/>
      <c r="P1285" s="275"/>
      <c r="Q1285" s="275"/>
      <c r="R1285" s="275"/>
      <c r="S1285" s="275"/>
      <c r="T1285" s="275"/>
      <c r="U1285" s="275"/>
      <c r="V1285" s="275"/>
      <c r="W1285" s="275"/>
      <c r="X1285" s="275"/>
      <c r="Y1285" s="275"/>
      <c r="Z1285" s="275"/>
    </row>
    <row r="1286" spans="1:26" ht="18" customHeight="1" outlineLevel="1">
      <c r="A1286" s="340"/>
      <c r="B1286" s="294" t="s">
        <v>1868</v>
      </c>
      <c r="C1286" s="295"/>
      <c r="D1286" s="341">
        <v>1</v>
      </c>
      <c r="E1286" s="297" t="s">
        <v>929</v>
      </c>
      <c r="F1286" s="298"/>
      <c r="G1286" s="299"/>
      <c r="H1286" s="299">
        <f t="shared" si="200"/>
        <v>0</v>
      </c>
      <c r="I1286" s="298">
        <f t="shared" si="201"/>
        <v>0</v>
      </c>
      <c r="J1286" s="298"/>
      <c r="K1286" s="275"/>
      <c r="L1286" s="275"/>
      <c r="M1286" s="275"/>
      <c r="N1286" s="275"/>
      <c r="O1286" s="275"/>
      <c r="P1286" s="275"/>
      <c r="Q1286" s="275"/>
      <c r="R1286" s="275"/>
      <c r="S1286" s="275"/>
      <c r="T1286" s="275"/>
      <c r="U1286" s="275"/>
      <c r="V1286" s="275"/>
      <c r="W1286" s="275"/>
      <c r="X1286" s="275"/>
      <c r="Y1286" s="275"/>
      <c r="Z1286" s="275"/>
    </row>
    <row r="1287" spans="1:26" ht="18" customHeight="1" outlineLevel="1">
      <c r="A1287" s="340"/>
      <c r="B1287" s="294" t="s">
        <v>1869</v>
      </c>
      <c r="C1287" s="295"/>
      <c r="D1287" s="341">
        <v>1</v>
      </c>
      <c r="E1287" s="297" t="s">
        <v>929</v>
      </c>
      <c r="F1287" s="298"/>
      <c r="G1287" s="299"/>
      <c r="H1287" s="299">
        <f t="shared" si="200"/>
        <v>0</v>
      </c>
      <c r="I1287" s="298">
        <f t="shared" si="201"/>
        <v>0</v>
      </c>
      <c r="J1287" s="298"/>
      <c r="K1287" s="275"/>
      <c r="L1287" s="275"/>
      <c r="M1287" s="275"/>
      <c r="N1287" s="275"/>
      <c r="O1287" s="275"/>
      <c r="P1287" s="275"/>
      <c r="Q1287" s="275"/>
      <c r="R1287" s="275"/>
      <c r="S1287" s="275"/>
      <c r="T1287" s="275"/>
      <c r="U1287" s="275"/>
      <c r="V1287" s="275"/>
      <c r="W1287" s="275"/>
      <c r="X1287" s="275"/>
      <c r="Y1287" s="275"/>
      <c r="Z1287" s="275"/>
    </row>
    <row r="1288" spans="1:26" ht="18" customHeight="1" outlineLevel="1">
      <c r="A1288" s="340"/>
      <c r="B1288" s="294" t="s">
        <v>1870</v>
      </c>
      <c r="C1288" s="295"/>
      <c r="D1288" s="341">
        <v>1</v>
      </c>
      <c r="E1288" s="297" t="s">
        <v>929</v>
      </c>
      <c r="F1288" s="298"/>
      <c r="G1288" s="299"/>
      <c r="H1288" s="299">
        <f t="shared" si="200"/>
        <v>0</v>
      </c>
      <c r="I1288" s="298">
        <f t="shared" si="201"/>
        <v>0</v>
      </c>
      <c r="J1288" s="298"/>
      <c r="K1288" s="275"/>
      <c r="L1288" s="275"/>
      <c r="M1288" s="275"/>
      <c r="N1288" s="275"/>
      <c r="O1288" s="275"/>
      <c r="P1288" s="275"/>
      <c r="Q1288" s="275"/>
      <c r="R1288" s="275"/>
      <c r="S1288" s="275"/>
      <c r="T1288" s="275"/>
      <c r="U1288" s="275"/>
      <c r="V1288" s="275"/>
      <c r="W1288" s="275"/>
      <c r="X1288" s="275"/>
      <c r="Y1288" s="275"/>
      <c r="Z1288" s="275"/>
    </row>
    <row r="1289" spans="1:26" ht="18" customHeight="1" outlineLevel="1">
      <c r="A1289" s="340"/>
      <c r="B1289" s="294" t="s">
        <v>1871</v>
      </c>
      <c r="C1289" s="295"/>
      <c r="D1289" s="341">
        <v>1</v>
      </c>
      <c r="E1289" s="297" t="s">
        <v>929</v>
      </c>
      <c r="F1289" s="298"/>
      <c r="G1289" s="299"/>
      <c r="H1289" s="299">
        <f t="shared" si="200"/>
        <v>0</v>
      </c>
      <c r="I1289" s="298">
        <f t="shared" si="201"/>
        <v>0</v>
      </c>
      <c r="J1289" s="298"/>
      <c r="K1289" s="275"/>
      <c r="L1289" s="275"/>
      <c r="M1289" s="275"/>
      <c r="N1289" s="275"/>
      <c r="O1289" s="275"/>
      <c r="P1289" s="275"/>
      <c r="Q1289" s="275"/>
      <c r="R1289" s="275"/>
      <c r="S1289" s="275"/>
      <c r="T1289" s="275"/>
      <c r="U1289" s="275"/>
      <c r="V1289" s="275"/>
      <c r="W1289" s="275"/>
      <c r="X1289" s="275"/>
      <c r="Y1289" s="275"/>
      <c r="Z1289" s="275"/>
    </row>
    <row r="1290" spans="1:26" ht="18" customHeight="1" outlineLevel="1">
      <c r="A1290" s="333"/>
      <c r="B1290" s="334" t="s">
        <v>1904</v>
      </c>
      <c r="C1290" s="323"/>
      <c r="D1290" s="343"/>
      <c r="E1290" s="344"/>
      <c r="F1290" s="316"/>
      <c r="G1290" s="317"/>
      <c r="H1290" s="317"/>
      <c r="I1290" s="316"/>
      <c r="J1290" s="316"/>
      <c r="K1290" s="275"/>
      <c r="L1290" s="275"/>
      <c r="M1290" s="275"/>
      <c r="N1290" s="275"/>
      <c r="O1290" s="275"/>
      <c r="P1290" s="275"/>
      <c r="Q1290" s="275"/>
      <c r="R1290" s="275"/>
      <c r="S1290" s="275"/>
      <c r="T1290" s="275"/>
      <c r="U1290" s="275"/>
      <c r="V1290" s="275"/>
      <c r="W1290" s="275"/>
      <c r="X1290" s="275"/>
      <c r="Y1290" s="275"/>
      <c r="Z1290" s="275"/>
    </row>
    <row r="1291" spans="1:26" ht="18" customHeight="1" outlineLevel="1">
      <c r="A1291" s="340"/>
      <c r="B1291" s="294" t="s">
        <v>1873</v>
      </c>
      <c r="C1291" s="295"/>
      <c r="D1291" s="341">
        <v>1</v>
      </c>
      <c r="E1291" s="297" t="s">
        <v>929</v>
      </c>
      <c r="F1291" s="298"/>
      <c r="G1291" s="299"/>
      <c r="H1291" s="299">
        <f t="shared" ref="H1291:H1300" si="202">F1291+G1291</f>
        <v>0</v>
      </c>
      <c r="I1291" s="298">
        <f t="shared" ref="I1291:I1300" si="203">H1291*D1291</f>
        <v>0</v>
      </c>
      <c r="J1291" s="298"/>
      <c r="K1291" s="275"/>
      <c r="L1291" s="275"/>
      <c r="M1291" s="275"/>
      <c r="N1291" s="275"/>
      <c r="O1291" s="275"/>
      <c r="P1291" s="275"/>
      <c r="Q1291" s="275"/>
      <c r="R1291" s="275"/>
      <c r="S1291" s="275"/>
      <c r="T1291" s="275"/>
      <c r="U1291" s="275"/>
      <c r="V1291" s="275"/>
      <c r="W1291" s="275"/>
      <c r="X1291" s="275"/>
      <c r="Y1291" s="275"/>
      <c r="Z1291" s="275"/>
    </row>
    <row r="1292" spans="1:26" ht="18" customHeight="1" outlineLevel="1">
      <c r="A1292" s="340"/>
      <c r="B1292" s="294" t="s">
        <v>1874</v>
      </c>
      <c r="C1292" s="295"/>
      <c r="D1292" s="341">
        <v>1</v>
      </c>
      <c r="E1292" s="297" t="s">
        <v>929</v>
      </c>
      <c r="F1292" s="298"/>
      <c r="G1292" s="299"/>
      <c r="H1292" s="299">
        <f t="shared" si="202"/>
        <v>0</v>
      </c>
      <c r="I1292" s="298">
        <f t="shared" si="203"/>
        <v>0</v>
      </c>
      <c r="J1292" s="298"/>
      <c r="K1292" s="275"/>
      <c r="L1292" s="275"/>
      <c r="M1292" s="275"/>
      <c r="N1292" s="275"/>
      <c r="O1292" s="275"/>
      <c r="P1292" s="275"/>
      <c r="Q1292" s="275"/>
      <c r="R1292" s="275"/>
      <c r="S1292" s="275"/>
      <c r="T1292" s="275"/>
      <c r="U1292" s="275"/>
      <c r="V1292" s="275"/>
      <c r="W1292" s="275"/>
      <c r="X1292" s="275"/>
      <c r="Y1292" s="275"/>
      <c r="Z1292" s="275"/>
    </row>
    <row r="1293" spans="1:26" ht="18" customHeight="1" outlineLevel="1">
      <c r="A1293" s="340"/>
      <c r="B1293" s="294" t="s">
        <v>1875</v>
      </c>
      <c r="C1293" s="295"/>
      <c r="D1293" s="341">
        <v>1</v>
      </c>
      <c r="E1293" s="297" t="s">
        <v>929</v>
      </c>
      <c r="F1293" s="298"/>
      <c r="G1293" s="299"/>
      <c r="H1293" s="299">
        <f t="shared" si="202"/>
        <v>0</v>
      </c>
      <c r="I1293" s="298">
        <f t="shared" si="203"/>
        <v>0</v>
      </c>
      <c r="J1293" s="298"/>
      <c r="K1293" s="275"/>
      <c r="L1293" s="275"/>
      <c r="M1293" s="275"/>
      <c r="N1293" s="275"/>
      <c r="O1293" s="275"/>
      <c r="P1293" s="275"/>
      <c r="Q1293" s="275"/>
      <c r="R1293" s="275"/>
      <c r="S1293" s="275"/>
      <c r="T1293" s="275"/>
      <c r="U1293" s="275"/>
      <c r="V1293" s="275"/>
      <c r="W1293" s="275"/>
      <c r="X1293" s="275"/>
      <c r="Y1293" s="275"/>
      <c r="Z1293" s="275"/>
    </row>
    <row r="1294" spans="1:26" ht="18" customHeight="1" outlineLevel="1">
      <c r="A1294" s="340"/>
      <c r="B1294" s="294" t="s">
        <v>1876</v>
      </c>
      <c r="C1294" s="295"/>
      <c r="D1294" s="341">
        <v>1</v>
      </c>
      <c r="E1294" s="297" t="s">
        <v>929</v>
      </c>
      <c r="F1294" s="298"/>
      <c r="G1294" s="299"/>
      <c r="H1294" s="299">
        <f t="shared" si="202"/>
        <v>0</v>
      </c>
      <c r="I1294" s="298">
        <f t="shared" si="203"/>
        <v>0</v>
      </c>
      <c r="J1294" s="298"/>
      <c r="K1294" s="275"/>
      <c r="L1294" s="275"/>
      <c r="M1294" s="275"/>
      <c r="N1294" s="275"/>
      <c r="O1294" s="275"/>
      <c r="P1294" s="275"/>
      <c r="Q1294" s="275"/>
      <c r="R1294" s="275"/>
      <c r="S1294" s="275"/>
      <c r="T1294" s="275"/>
      <c r="U1294" s="275"/>
      <c r="V1294" s="275"/>
      <c r="W1294" s="275"/>
      <c r="X1294" s="275"/>
      <c r="Y1294" s="275"/>
      <c r="Z1294" s="275"/>
    </row>
    <row r="1295" spans="1:26" ht="18" customHeight="1" outlineLevel="1">
      <c r="A1295" s="340"/>
      <c r="B1295" s="294" t="s">
        <v>1877</v>
      </c>
      <c r="C1295" s="295"/>
      <c r="D1295" s="341">
        <v>1</v>
      </c>
      <c r="E1295" s="297" t="s">
        <v>929</v>
      </c>
      <c r="F1295" s="298"/>
      <c r="G1295" s="299"/>
      <c r="H1295" s="299">
        <f t="shared" si="202"/>
        <v>0</v>
      </c>
      <c r="I1295" s="298">
        <f t="shared" si="203"/>
        <v>0</v>
      </c>
      <c r="J1295" s="298"/>
      <c r="K1295" s="275"/>
      <c r="L1295" s="275"/>
      <c r="M1295" s="275"/>
      <c r="N1295" s="275"/>
      <c r="O1295" s="275"/>
      <c r="P1295" s="275"/>
      <c r="Q1295" s="275"/>
      <c r="R1295" s="275"/>
      <c r="S1295" s="275"/>
      <c r="T1295" s="275"/>
      <c r="U1295" s="275"/>
      <c r="V1295" s="275"/>
      <c r="W1295" s="275"/>
      <c r="X1295" s="275"/>
      <c r="Y1295" s="275"/>
      <c r="Z1295" s="275"/>
    </row>
    <row r="1296" spans="1:26" ht="18" customHeight="1" outlineLevel="1">
      <c r="A1296" s="340"/>
      <c r="B1296" s="294" t="s">
        <v>1878</v>
      </c>
      <c r="C1296" s="295"/>
      <c r="D1296" s="341">
        <v>1</v>
      </c>
      <c r="E1296" s="297" t="s">
        <v>929</v>
      </c>
      <c r="F1296" s="298"/>
      <c r="G1296" s="299"/>
      <c r="H1296" s="299">
        <f t="shared" si="202"/>
        <v>0</v>
      </c>
      <c r="I1296" s="298">
        <f t="shared" si="203"/>
        <v>0</v>
      </c>
      <c r="J1296" s="298"/>
      <c r="K1296" s="275"/>
      <c r="L1296" s="275"/>
      <c r="M1296" s="275"/>
      <c r="N1296" s="275"/>
      <c r="O1296" s="275"/>
      <c r="P1296" s="275"/>
      <c r="Q1296" s="275"/>
      <c r="R1296" s="275"/>
      <c r="S1296" s="275"/>
      <c r="T1296" s="275"/>
      <c r="U1296" s="275"/>
      <c r="V1296" s="275"/>
      <c r="W1296" s="275"/>
      <c r="X1296" s="275"/>
      <c r="Y1296" s="275"/>
      <c r="Z1296" s="275"/>
    </row>
    <row r="1297" spans="1:26" ht="18" customHeight="1" outlineLevel="1">
      <c r="A1297" s="340"/>
      <c r="B1297" s="294" t="s">
        <v>1879</v>
      </c>
      <c r="C1297" s="295"/>
      <c r="D1297" s="341">
        <v>1</v>
      </c>
      <c r="E1297" s="297" t="s">
        <v>929</v>
      </c>
      <c r="F1297" s="298"/>
      <c r="G1297" s="299"/>
      <c r="H1297" s="299">
        <f t="shared" si="202"/>
        <v>0</v>
      </c>
      <c r="I1297" s="298">
        <f t="shared" si="203"/>
        <v>0</v>
      </c>
      <c r="J1297" s="298"/>
      <c r="K1297" s="275"/>
      <c r="L1297" s="275"/>
      <c r="M1297" s="275"/>
      <c r="N1297" s="275"/>
      <c r="O1297" s="275"/>
      <c r="P1297" s="275"/>
      <c r="Q1297" s="275"/>
      <c r="R1297" s="275"/>
      <c r="S1297" s="275"/>
      <c r="T1297" s="275"/>
      <c r="U1297" s="275"/>
      <c r="V1297" s="275"/>
      <c r="W1297" s="275"/>
      <c r="X1297" s="275"/>
      <c r="Y1297" s="275"/>
      <c r="Z1297" s="275"/>
    </row>
    <row r="1298" spans="1:26" ht="18" customHeight="1" outlineLevel="1">
      <c r="A1298" s="340"/>
      <c r="B1298" s="294" t="s">
        <v>1880</v>
      </c>
      <c r="C1298" s="295"/>
      <c r="D1298" s="341">
        <v>1</v>
      </c>
      <c r="E1298" s="297" t="s">
        <v>929</v>
      </c>
      <c r="F1298" s="298"/>
      <c r="G1298" s="299"/>
      <c r="H1298" s="299">
        <f t="shared" si="202"/>
        <v>0</v>
      </c>
      <c r="I1298" s="298">
        <f t="shared" si="203"/>
        <v>0</v>
      </c>
      <c r="J1298" s="298"/>
      <c r="K1298" s="275"/>
      <c r="L1298" s="275"/>
      <c r="M1298" s="275"/>
      <c r="N1298" s="275"/>
      <c r="O1298" s="275"/>
      <c r="P1298" s="275"/>
      <c r="Q1298" s="275"/>
      <c r="R1298" s="275"/>
      <c r="S1298" s="275"/>
      <c r="T1298" s="275"/>
      <c r="U1298" s="275"/>
      <c r="V1298" s="275"/>
      <c r="W1298" s="275"/>
      <c r="X1298" s="275"/>
      <c r="Y1298" s="275"/>
      <c r="Z1298" s="275"/>
    </row>
    <row r="1299" spans="1:26" ht="18" customHeight="1" outlineLevel="1">
      <c r="A1299" s="340"/>
      <c r="B1299" s="294" t="s">
        <v>1881</v>
      </c>
      <c r="C1299" s="295"/>
      <c r="D1299" s="341">
        <v>1</v>
      </c>
      <c r="E1299" s="297" t="s">
        <v>929</v>
      </c>
      <c r="F1299" s="298"/>
      <c r="G1299" s="299"/>
      <c r="H1299" s="299">
        <f t="shared" si="202"/>
        <v>0</v>
      </c>
      <c r="I1299" s="298">
        <f t="shared" si="203"/>
        <v>0</v>
      </c>
      <c r="J1299" s="298"/>
      <c r="K1299" s="275"/>
      <c r="L1299" s="275"/>
      <c r="M1299" s="275"/>
      <c r="N1299" s="275"/>
      <c r="O1299" s="275"/>
      <c r="P1299" s="275"/>
      <c r="Q1299" s="275"/>
      <c r="R1299" s="275"/>
      <c r="S1299" s="275"/>
      <c r="T1299" s="275"/>
      <c r="U1299" s="275"/>
      <c r="V1299" s="275"/>
      <c r="W1299" s="275"/>
      <c r="X1299" s="275"/>
      <c r="Y1299" s="275"/>
      <c r="Z1299" s="275"/>
    </row>
    <row r="1300" spans="1:26" ht="18" customHeight="1" outlineLevel="1">
      <c r="A1300" s="340"/>
      <c r="B1300" s="294" t="s">
        <v>1882</v>
      </c>
      <c r="C1300" s="295"/>
      <c r="D1300" s="341">
        <v>1</v>
      </c>
      <c r="E1300" s="297" t="s">
        <v>929</v>
      </c>
      <c r="F1300" s="298"/>
      <c r="G1300" s="299"/>
      <c r="H1300" s="299">
        <f t="shared" si="202"/>
        <v>0</v>
      </c>
      <c r="I1300" s="298">
        <f t="shared" si="203"/>
        <v>0</v>
      </c>
      <c r="J1300" s="298"/>
      <c r="K1300" s="275"/>
      <c r="L1300" s="275"/>
      <c r="M1300" s="275"/>
      <c r="N1300" s="275"/>
      <c r="O1300" s="275"/>
      <c r="P1300" s="275"/>
      <c r="Q1300" s="275"/>
      <c r="R1300" s="275"/>
      <c r="S1300" s="275"/>
      <c r="T1300" s="275"/>
      <c r="U1300" s="275"/>
      <c r="V1300" s="275"/>
      <c r="W1300" s="275"/>
      <c r="X1300" s="275"/>
      <c r="Y1300" s="275"/>
      <c r="Z1300" s="275"/>
    </row>
    <row r="1301" spans="1:26" ht="18" customHeight="1" outlineLevel="1">
      <c r="A1301" s="333"/>
      <c r="B1301" s="334" t="s">
        <v>1905</v>
      </c>
      <c r="C1301" s="323"/>
      <c r="D1301" s="343"/>
      <c r="E1301" s="344"/>
      <c r="F1301" s="316"/>
      <c r="G1301" s="317"/>
      <c r="H1301" s="317"/>
      <c r="I1301" s="316"/>
      <c r="J1301" s="316"/>
      <c r="K1301" s="275"/>
      <c r="L1301" s="275"/>
      <c r="M1301" s="275"/>
      <c r="N1301" s="275"/>
      <c r="O1301" s="275"/>
      <c r="P1301" s="275"/>
      <c r="Q1301" s="275"/>
      <c r="R1301" s="275"/>
      <c r="S1301" s="275"/>
      <c r="T1301" s="275"/>
      <c r="U1301" s="275"/>
      <c r="V1301" s="275"/>
      <c r="W1301" s="275"/>
      <c r="X1301" s="275"/>
      <c r="Y1301" s="275"/>
      <c r="Z1301" s="275"/>
    </row>
    <row r="1302" spans="1:26" ht="18" customHeight="1" outlineLevel="1">
      <c r="A1302" s="340"/>
      <c r="B1302" s="294" t="s">
        <v>1862</v>
      </c>
      <c r="C1302" s="295"/>
      <c r="D1302" s="341">
        <v>1</v>
      </c>
      <c r="E1302" s="297" t="s">
        <v>929</v>
      </c>
      <c r="F1302" s="298"/>
      <c r="G1302" s="299"/>
      <c r="H1302" s="299">
        <f t="shared" ref="H1302:H1311" si="204">F1302+G1302</f>
        <v>0</v>
      </c>
      <c r="I1302" s="298">
        <f t="shared" ref="I1302:I1311" si="205">H1302*D1302</f>
        <v>0</v>
      </c>
      <c r="J1302" s="298"/>
      <c r="K1302" s="275"/>
      <c r="L1302" s="275"/>
      <c r="M1302" s="275"/>
      <c r="N1302" s="275"/>
      <c r="O1302" s="275"/>
      <c r="P1302" s="275"/>
      <c r="Q1302" s="275"/>
      <c r="R1302" s="275"/>
      <c r="S1302" s="275"/>
      <c r="T1302" s="275"/>
      <c r="U1302" s="275"/>
      <c r="V1302" s="275"/>
      <c r="W1302" s="275"/>
      <c r="X1302" s="275"/>
      <c r="Y1302" s="275"/>
      <c r="Z1302" s="275"/>
    </row>
    <row r="1303" spans="1:26" ht="18" customHeight="1" outlineLevel="1">
      <c r="A1303" s="340"/>
      <c r="B1303" s="294" t="s">
        <v>1863</v>
      </c>
      <c r="C1303" s="295"/>
      <c r="D1303" s="341">
        <v>1</v>
      </c>
      <c r="E1303" s="297" t="s">
        <v>929</v>
      </c>
      <c r="F1303" s="298"/>
      <c r="G1303" s="299"/>
      <c r="H1303" s="299">
        <f t="shared" si="204"/>
        <v>0</v>
      </c>
      <c r="I1303" s="298">
        <f t="shared" si="205"/>
        <v>0</v>
      </c>
      <c r="J1303" s="298"/>
      <c r="K1303" s="275"/>
      <c r="L1303" s="275"/>
      <c r="M1303" s="275"/>
      <c r="N1303" s="275"/>
      <c r="O1303" s="275"/>
      <c r="P1303" s="275"/>
      <c r="Q1303" s="275"/>
      <c r="R1303" s="275"/>
      <c r="S1303" s="275"/>
      <c r="T1303" s="275"/>
      <c r="U1303" s="275"/>
      <c r="V1303" s="275"/>
      <c r="W1303" s="275"/>
      <c r="X1303" s="275"/>
      <c r="Y1303" s="275"/>
      <c r="Z1303" s="275"/>
    </row>
    <row r="1304" spans="1:26" ht="18" customHeight="1" outlineLevel="1">
      <c r="A1304" s="340"/>
      <c r="B1304" s="294" t="s">
        <v>1864</v>
      </c>
      <c r="C1304" s="295"/>
      <c r="D1304" s="341">
        <v>1</v>
      </c>
      <c r="E1304" s="297" t="s">
        <v>929</v>
      </c>
      <c r="F1304" s="298"/>
      <c r="G1304" s="299"/>
      <c r="H1304" s="299">
        <f t="shared" si="204"/>
        <v>0</v>
      </c>
      <c r="I1304" s="298">
        <f t="shared" si="205"/>
        <v>0</v>
      </c>
      <c r="J1304" s="298"/>
      <c r="K1304" s="275"/>
      <c r="L1304" s="275"/>
      <c r="M1304" s="275"/>
      <c r="N1304" s="275"/>
      <c r="O1304" s="275"/>
      <c r="P1304" s="275"/>
      <c r="Q1304" s="275"/>
      <c r="R1304" s="275"/>
      <c r="S1304" s="275"/>
      <c r="T1304" s="275"/>
      <c r="U1304" s="275"/>
      <c r="V1304" s="275"/>
      <c r="W1304" s="275"/>
      <c r="X1304" s="275"/>
      <c r="Y1304" s="275"/>
      <c r="Z1304" s="275"/>
    </row>
    <row r="1305" spans="1:26" ht="18" customHeight="1" outlineLevel="1">
      <c r="A1305" s="340"/>
      <c r="B1305" s="294" t="s">
        <v>1865</v>
      </c>
      <c r="C1305" s="295"/>
      <c r="D1305" s="341">
        <v>1</v>
      </c>
      <c r="E1305" s="297" t="s">
        <v>929</v>
      </c>
      <c r="F1305" s="298"/>
      <c r="G1305" s="299"/>
      <c r="H1305" s="299">
        <f t="shared" si="204"/>
        <v>0</v>
      </c>
      <c r="I1305" s="298">
        <f t="shared" si="205"/>
        <v>0</v>
      </c>
      <c r="J1305" s="298"/>
      <c r="K1305" s="275"/>
      <c r="L1305" s="275"/>
      <c r="M1305" s="275"/>
      <c r="N1305" s="275"/>
      <c r="O1305" s="275"/>
      <c r="P1305" s="275"/>
      <c r="Q1305" s="275"/>
      <c r="R1305" s="275"/>
      <c r="S1305" s="275"/>
      <c r="T1305" s="275"/>
      <c r="U1305" s="275"/>
      <c r="V1305" s="275"/>
      <c r="W1305" s="275"/>
      <c r="X1305" s="275"/>
      <c r="Y1305" s="275"/>
      <c r="Z1305" s="275"/>
    </row>
    <row r="1306" spans="1:26" ht="18" customHeight="1" outlineLevel="1">
      <c r="A1306" s="340"/>
      <c r="B1306" s="294" t="s">
        <v>1866</v>
      </c>
      <c r="C1306" s="295"/>
      <c r="D1306" s="341">
        <v>1</v>
      </c>
      <c r="E1306" s="297" t="s">
        <v>929</v>
      </c>
      <c r="F1306" s="298"/>
      <c r="G1306" s="299"/>
      <c r="H1306" s="299">
        <f t="shared" si="204"/>
        <v>0</v>
      </c>
      <c r="I1306" s="298">
        <f t="shared" si="205"/>
        <v>0</v>
      </c>
      <c r="J1306" s="298"/>
      <c r="K1306" s="275"/>
      <c r="L1306" s="275"/>
      <c r="M1306" s="275"/>
      <c r="N1306" s="275"/>
      <c r="O1306" s="275"/>
      <c r="P1306" s="275"/>
      <c r="Q1306" s="275"/>
      <c r="R1306" s="275"/>
      <c r="S1306" s="275"/>
      <c r="T1306" s="275"/>
      <c r="U1306" s="275"/>
      <c r="V1306" s="275"/>
      <c r="W1306" s="275"/>
      <c r="X1306" s="275"/>
      <c r="Y1306" s="275"/>
      <c r="Z1306" s="275"/>
    </row>
    <row r="1307" spans="1:26" ht="18" customHeight="1" outlineLevel="1">
      <c r="A1307" s="340"/>
      <c r="B1307" s="294" t="s">
        <v>1867</v>
      </c>
      <c r="C1307" s="295"/>
      <c r="D1307" s="341">
        <v>1</v>
      </c>
      <c r="E1307" s="297" t="s">
        <v>929</v>
      </c>
      <c r="F1307" s="298"/>
      <c r="G1307" s="299"/>
      <c r="H1307" s="299">
        <f t="shared" si="204"/>
        <v>0</v>
      </c>
      <c r="I1307" s="298">
        <f t="shared" si="205"/>
        <v>0</v>
      </c>
      <c r="J1307" s="298"/>
      <c r="K1307" s="275"/>
      <c r="L1307" s="275"/>
      <c r="M1307" s="275"/>
      <c r="N1307" s="275"/>
      <c r="O1307" s="275"/>
      <c r="P1307" s="275"/>
      <c r="Q1307" s="275"/>
      <c r="R1307" s="275"/>
      <c r="S1307" s="275"/>
      <c r="T1307" s="275"/>
      <c r="U1307" s="275"/>
      <c r="V1307" s="275"/>
      <c r="W1307" s="275"/>
      <c r="X1307" s="275"/>
      <c r="Y1307" s="275"/>
      <c r="Z1307" s="275"/>
    </row>
    <row r="1308" spans="1:26" ht="18" customHeight="1" outlineLevel="1">
      <c r="A1308" s="340"/>
      <c r="B1308" s="294" t="s">
        <v>1868</v>
      </c>
      <c r="C1308" s="295"/>
      <c r="D1308" s="341">
        <v>1</v>
      </c>
      <c r="E1308" s="297" t="s">
        <v>929</v>
      </c>
      <c r="F1308" s="298"/>
      <c r="G1308" s="299"/>
      <c r="H1308" s="299">
        <f t="shared" si="204"/>
        <v>0</v>
      </c>
      <c r="I1308" s="298">
        <f t="shared" si="205"/>
        <v>0</v>
      </c>
      <c r="J1308" s="298"/>
      <c r="K1308" s="275"/>
      <c r="L1308" s="275"/>
      <c r="M1308" s="275"/>
      <c r="N1308" s="275"/>
      <c r="O1308" s="275"/>
      <c r="P1308" s="275"/>
      <c r="Q1308" s="275"/>
      <c r="R1308" s="275"/>
      <c r="S1308" s="275"/>
      <c r="T1308" s="275"/>
      <c r="U1308" s="275"/>
      <c r="V1308" s="275"/>
      <c r="W1308" s="275"/>
      <c r="X1308" s="275"/>
      <c r="Y1308" s="275"/>
      <c r="Z1308" s="275"/>
    </row>
    <row r="1309" spans="1:26" ht="18" customHeight="1" outlineLevel="1">
      <c r="A1309" s="340"/>
      <c r="B1309" s="294" t="s">
        <v>1869</v>
      </c>
      <c r="C1309" s="295"/>
      <c r="D1309" s="341">
        <v>1</v>
      </c>
      <c r="E1309" s="297" t="s">
        <v>929</v>
      </c>
      <c r="F1309" s="298"/>
      <c r="G1309" s="299"/>
      <c r="H1309" s="299">
        <f t="shared" si="204"/>
        <v>0</v>
      </c>
      <c r="I1309" s="298">
        <f t="shared" si="205"/>
        <v>0</v>
      </c>
      <c r="J1309" s="298"/>
      <c r="K1309" s="275"/>
      <c r="L1309" s="275"/>
      <c r="M1309" s="275"/>
      <c r="N1309" s="275"/>
      <c r="O1309" s="275"/>
      <c r="P1309" s="275"/>
      <c r="Q1309" s="275"/>
      <c r="R1309" s="275"/>
      <c r="S1309" s="275"/>
      <c r="T1309" s="275"/>
      <c r="U1309" s="275"/>
      <c r="V1309" s="275"/>
      <c r="W1309" s="275"/>
      <c r="X1309" s="275"/>
      <c r="Y1309" s="275"/>
      <c r="Z1309" s="275"/>
    </row>
    <row r="1310" spans="1:26" ht="18" customHeight="1" outlineLevel="1">
      <c r="A1310" s="340"/>
      <c r="B1310" s="294" t="s">
        <v>1870</v>
      </c>
      <c r="C1310" s="295"/>
      <c r="D1310" s="341">
        <v>1</v>
      </c>
      <c r="E1310" s="297" t="s">
        <v>929</v>
      </c>
      <c r="F1310" s="298"/>
      <c r="G1310" s="299"/>
      <c r="H1310" s="299">
        <f t="shared" si="204"/>
        <v>0</v>
      </c>
      <c r="I1310" s="298">
        <f t="shared" si="205"/>
        <v>0</v>
      </c>
      <c r="J1310" s="298"/>
      <c r="K1310" s="275"/>
      <c r="L1310" s="275"/>
      <c r="M1310" s="275"/>
      <c r="N1310" s="275"/>
      <c r="O1310" s="275"/>
      <c r="P1310" s="275"/>
      <c r="Q1310" s="275"/>
      <c r="R1310" s="275"/>
      <c r="S1310" s="275"/>
      <c r="T1310" s="275"/>
      <c r="U1310" s="275"/>
      <c r="V1310" s="275"/>
      <c r="W1310" s="275"/>
      <c r="X1310" s="275"/>
      <c r="Y1310" s="275"/>
      <c r="Z1310" s="275"/>
    </row>
    <row r="1311" spans="1:26" ht="18" customHeight="1" outlineLevel="1">
      <c r="A1311" s="340"/>
      <c r="B1311" s="294" t="s">
        <v>1871</v>
      </c>
      <c r="C1311" s="295"/>
      <c r="D1311" s="341">
        <v>1</v>
      </c>
      <c r="E1311" s="297" t="s">
        <v>929</v>
      </c>
      <c r="F1311" s="298"/>
      <c r="G1311" s="299"/>
      <c r="H1311" s="299">
        <f t="shared" si="204"/>
        <v>0</v>
      </c>
      <c r="I1311" s="298">
        <f t="shared" si="205"/>
        <v>0</v>
      </c>
      <c r="J1311" s="298"/>
      <c r="K1311" s="275"/>
      <c r="L1311" s="275"/>
      <c r="M1311" s="275"/>
      <c r="N1311" s="275"/>
      <c r="O1311" s="275"/>
      <c r="P1311" s="275"/>
      <c r="Q1311" s="275"/>
      <c r="R1311" s="275"/>
      <c r="S1311" s="275"/>
      <c r="T1311" s="275"/>
      <c r="U1311" s="275"/>
      <c r="V1311" s="275"/>
      <c r="W1311" s="275"/>
      <c r="X1311" s="275"/>
      <c r="Y1311" s="275"/>
      <c r="Z1311" s="275"/>
    </row>
    <row r="1312" spans="1:26" ht="18" customHeight="1" outlineLevel="1">
      <c r="A1312" s="333"/>
      <c r="B1312" s="334" t="s">
        <v>1906</v>
      </c>
      <c r="C1312" s="342"/>
      <c r="D1312" s="343"/>
      <c r="E1312" s="344"/>
      <c r="F1312" s="316"/>
      <c r="G1312" s="317"/>
      <c r="H1312" s="317"/>
      <c r="I1312" s="316"/>
      <c r="J1312" s="316"/>
      <c r="K1312" s="275"/>
      <c r="L1312" s="275"/>
      <c r="M1312" s="275"/>
      <c r="N1312" s="275"/>
      <c r="O1312" s="275"/>
      <c r="P1312" s="275"/>
      <c r="Q1312" s="275"/>
      <c r="R1312" s="275"/>
      <c r="S1312" s="275"/>
      <c r="T1312" s="275"/>
      <c r="U1312" s="275"/>
      <c r="V1312" s="275"/>
      <c r="W1312" s="275"/>
      <c r="X1312" s="275"/>
      <c r="Y1312" s="275"/>
      <c r="Z1312" s="275"/>
    </row>
    <row r="1313" spans="1:26" ht="18" customHeight="1" outlineLevel="1">
      <c r="A1313" s="340"/>
      <c r="B1313" s="294" t="s">
        <v>1873</v>
      </c>
      <c r="C1313" s="295"/>
      <c r="D1313" s="341">
        <v>1</v>
      </c>
      <c r="E1313" s="297" t="s">
        <v>929</v>
      </c>
      <c r="F1313" s="298"/>
      <c r="G1313" s="299"/>
      <c r="H1313" s="299">
        <f t="shared" ref="H1313:H1322" si="206">F1313+G1313</f>
        <v>0</v>
      </c>
      <c r="I1313" s="298">
        <f t="shared" ref="I1313:I1322" si="207">H1313*D1313</f>
        <v>0</v>
      </c>
      <c r="J1313" s="298"/>
      <c r="K1313" s="275"/>
      <c r="L1313" s="275"/>
      <c r="M1313" s="275"/>
      <c r="N1313" s="275"/>
      <c r="O1313" s="275"/>
      <c r="P1313" s="275"/>
      <c r="Q1313" s="275"/>
      <c r="R1313" s="275"/>
      <c r="S1313" s="275"/>
      <c r="T1313" s="275"/>
      <c r="U1313" s="275"/>
      <c r="V1313" s="275"/>
      <c r="W1313" s="275"/>
      <c r="X1313" s="275"/>
      <c r="Y1313" s="275"/>
      <c r="Z1313" s="275"/>
    </row>
    <row r="1314" spans="1:26" ht="18" customHeight="1" outlineLevel="1">
      <c r="A1314" s="340"/>
      <c r="B1314" s="294" t="s">
        <v>1874</v>
      </c>
      <c r="C1314" s="295"/>
      <c r="D1314" s="341">
        <v>1</v>
      </c>
      <c r="E1314" s="297" t="s">
        <v>929</v>
      </c>
      <c r="F1314" s="298"/>
      <c r="G1314" s="299"/>
      <c r="H1314" s="299">
        <f t="shared" si="206"/>
        <v>0</v>
      </c>
      <c r="I1314" s="298">
        <f t="shared" si="207"/>
        <v>0</v>
      </c>
      <c r="J1314" s="298"/>
      <c r="K1314" s="275"/>
      <c r="L1314" s="275"/>
      <c r="M1314" s="275"/>
      <c r="N1314" s="275"/>
      <c r="O1314" s="275"/>
      <c r="P1314" s="275"/>
      <c r="Q1314" s="275"/>
      <c r="R1314" s="275"/>
      <c r="S1314" s="275"/>
      <c r="T1314" s="275"/>
      <c r="U1314" s="275"/>
      <c r="V1314" s="275"/>
      <c r="W1314" s="275"/>
      <c r="X1314" s="275"/>
      <c r="Y1314" s="275"/>
      <c r="Z1314" s="275"/>
    </row>
    <row r="1315" spans="1:26" ht="18" customHeight="1" outlineLevel="1">
      <c r="A1315" s="340"/>
      <c r="B1315" s="294" t="s">
        <v>1875</v>
      </c>
      <c r="C1315" s="295"/>
      <c r="D1315" s="341">
        <v>1</v>
      </c>
      <c r="E1315" s="297" t="s">
        <v>929</v>
      </c>
      <c r="F1315" s="298"/>
      <c r="G1315" s="299"/>
      <c r="H1315" s="299">
        <f t="shared" si="206"/>
        <v>0</v>
      </c>
      <c r="I1315" s="298">
        <f t="shared" si="207"/>
        <v>0</v>
      </c>
      <c r="J1315" s="298"/>
      <c r="K1315" s="275"/>
      <c r="L1315" s="275"/>
      <c r="M1315" s="275"/>
      <c r="N1315" s="275"/>
      <c r="O1315" s="275"/>
      <c r="P1315" s="275"/>
      <c r="Q1315" s="275"/>
      <c r="R1315" s="275"/>
      <c r="S1315" s="275"/>
      <c r="T1315" s="275"/>
      <c r="U1315" s="275"/>
      <c r="V1315" s="275"/>
      <c r="W1315" s="275"/>
      <c r="X1315" s="275"/>
      <c r="Y1315" s="275"/>
      <c r="Z1315" s="275"/>
    </row>
    <row r="1316" spans="1:26" ht="18" customHeight="1" outlineLevel="1">
      <c r="A1316" s="340"/>
      <c r="B1316" s="294" t="s">
        <v>1876</v>
      </c>
      <c r="C1316" s="295"/>
      <c r="D1316" s="341">
        <v>1</v>
      </c>
      <c r="E1316" s="297" t="s">
        <v>929</v>
      </c>
      <c r="F1316" s="298"/>
      <c r="G1316" s="299"/>
      <c r="H1316" s="299">
        <f t="shared" si="206"/>
        <v>0</v>
      </c>
      <c r="I1316" s="298">
        <f t="shared" si="207"/>
        <v>0</v>
      </c>
      <c r="J1316" s="298"/>
      <c r="K1316" s="275"/>
      <c r="L1316" s="275"/>
      <c r="M1316" s="275"/>
      <c r="N1316" s="275"/>
      <c r="O1316" s="275"/>
      <c r="P1316" s="275"/>
      <c r="Q1316" s="275"/>
      <c r="R1316" s="275"/>
      <c r="S1316" s="275"/>
      <c r="T1316" s="275"/>
      <c r="U1316" s="275"/>
      <c r="V1316" s="275"/>
      <c r="W1316" s="275"/>
      <c r="X1316" s="275"/>
      <c r="Y1316" s="275"/>
      <c r="Z1316" s="275"/>
    </row>
    <row r="1317" spans="1:26" ht="18" customHeight="1" outlineLevel="1">
      <c r="A1317" s="340"/>
      <c r="B1317" s="294" t="s">
        <v>1877</v>
      </c>
      <c r="C1317" s="295"/>
      <c r="D1317" s="341">
        <v>1</v>
      </c>
      <c r="E1317" s="297" t="s">
        <v>929</v>
      </c>
      <c r="F1317" s="298"/>
      <c r="G1317" s="299"/>
      <c r="H1317" s="299">
        <f t="shared" si="206"/>
        <v>0</v>
      </c>
      <c r="I1317" s="298">
        <f t="shared" si="207"/>
        <v>0</v>
      </c>
      <c r="J1317" s="298"/>
      <c r="K1317" s="275"/>
      <c r="L1317" s="275"/>
      <c r="M1317" s="275"/>
      <c r="N1317" s="275"/>
      <c r="O1317" s="275"/>
      <c r="P1317" s="275"/>
      <c r="Q1317" s="275"/>
      <c r="R1317" s="275"/>
      <c r="S1317" s="275"/>
      <c r="T1317" s="275"/>
      <c r="U1317" s="275"/>
      <c r="V1317" s="275"/>
      <c r="W1317" s="275"/>
      <c r="X1317" s="275"/>
      <c r="Y1317" s="275"/>
      <c r="Z1317" s="275"/>
    </row>
    <row r="1318" spans="1:26" ht="18" customHeight="1" outlineLevel="1">
      <c r="A1318" s="340"/>
      <c r="B1318" s="294" t="s">
        <v>1878</v>
      </c>
      <c r="C1318" s="295"/>
      <c r="D1318" s="341">
        <v>1</v>
      </c>
      <c r="E1318" s="297" t="s">
        <v>929</v>
      </c>
      <c r="F1318" s="298"/>
      <c r="G1318" s="299"/>
      <c r="H1318" s="299">
        <f t="shared" si="206"/>
        <v>0</v>
      </c>
      <c r="I1318" s="298">
        <f t="shared" si="207"/>
        <v>0</v>
      </c>
      <c r="J1318" s="298"/>
      <c r="K1318" s="275"/>
      <c r="L1318" s="275"/>
      <c r="M1318" s="275"/>
      <c r="N1318" s="275"/>
      <c r="O1318" s="275"/>
      <c r="P1318" s="275"/>
      <c r="Q1318" s="275"/>
      <c r="R1318" s="275"/>
      <c r="S1318" s="275"/>
      <c r="T1318" s="275"/>
      <c r="U1318" s="275"/>
      <c r="V1318" s="275"/>
      <c r="W1318" s="275"/>
      <c r="X1318" s="275"/>
      <c r="Y1318" s="275"/>
      <c r="Z1318" s="275"/>
    </row>
    <row r="1319" spans="1:26" ht="18" customHeight="1" outlineLevel="1">
      <c r="A1319" s="340"/>
      <c r="B1319" s="294" t="s">
        <v>1879</v>
      </c>
      <c r="C1319" s="295"/>
      <c r="D1319" s="341">
        <v>1</v>
      </c>
      <c r="E1319" s="297" t="s">
        <v>929</v>
      </c>
      <c r="F1319" s="298"/>
      <c r="G1319" s="299"/>
      <c r="H1319" s="299">
        <f t="shared" si="206"/>
        <v>0</v>
      </c>
      <c r="I1319" s="298">
        <f t="shared" si="207"/>
        <v>0</v>
      </c>
      <c r="J1319" s="298"/>
      <c r="K1319" s="275"/>
      <c r="L1319" s="275"/>
      <c r="M1319" s="275"/>
      <c r="N1319" s="275"/>
      <c r="O1319" s="275"/>
      <c r="P1319" s="275"/>
      <c r="Q1319" s="275"/>
      <c r="R1319" s="275"/>
      <c r="S1319" s="275"/>
      <c r="T1319" s="275"/>
      <c r="U1319" s="275"/>
      <c r="V1319" s="275"/>
      <c r="W1319" s="275"/>
      <c r="X1319" s="275"/>
      <c r="Y1319" s="275"/>
      <c r="Z1319" s="275"/>
    </row>
    <row r="1320" spans="1:26" ht="18" customHeight="1" outlineLevel="1">
      <c r="A1320" s="340"/>
      <c r="B1320" s="294" t="s">
        <v>1880</v>
      </c>
      <c r="C1320" s="295"/>
      <c r="D1320" s="341">
        <v>1</v>
      </c>
      <c r="E1320" s="297" t="s">
        <v>929</v>
      </c>
      <c r="F1320" s="298"/>
      <c r="G1320" s="299"/>
      <c r="H1320" s="299">
        <f t="shared" si="206"/>
        <v>0</v>
      </c>
      <c r="I1320" s="298">
        <f t="shared" si="207"/>
        <v>0</v>
      </c>
      <c r="J1320" s="298"/>
      <c r="K1320" s="275"/>
      <c r="L1320" s="275"/>
      <c r="M1320" s="275"/>
      <c r="N1320" s="275"/>
      <c r="O1320" s="275"/>
      <c r="P1320" s="275"/>
      <c r="Q1320" s="275"/>
      <c r="R1320" s="275"/>
      <c r="S1320" s="275"/>
      <c r="T1320" s="275"/>
      <c r="U1320" s="275"/>
      <c r="V1320" s="275"/>
      <c r="W1320" s="275"/>
      <c r="X1320" s="275"/>
      <c r="Y1320" s="275"/>
      <c r="Z1320" s="275"/>
    </row>
    <row r="1321" spans="1:26" ht="18" customHeight="1" outlineLevel="1">
      <c r="A1321" s="340"/>
      <c r="B1321" s="294" t="s">
        <v>1881</v>
      </c>
      <c r="C1321" s="295"/>
      <c r="D1321" s="341">
        <v>1</v>
      </c>
      <c r="E1321" s="297" t="s">
        <v>929</v>
      </c>
      <c r="F1321" s="298"/>
      <c r="G1321" s="299"/>
      <c r="H1321" s="299">
        <f t="shared" si="206"/>
        <v>0</v>
      </c>
      <c r="I1321" s="298">
        <f t="shared" si="207"/>
        <v>0</v>
      </c>
      <c r="J1321" s="298"/>
      <c r="K1321" s="275"/>
      <c r="L1321" s="275"/>
      <c r="M1321" s="275"/>
      <c r="N1321" s="275"/>
      <c r="O1321" s="275"/>
      <c r="P1321" s="275"/>
      <c r="Q1321" s="275"/>
      <c r="R1321" s="275"/>
      <c r="S1321" s="275"/>
      <c r="T1321" s="275"/>
      <c r="U1321" s="275"/>
      <c r="V1321" s="275"/>
      <c r="W1321" s="275"/>
      <c r="X1321" s="275"/>
      <c r="Y1321" s="275"/>
      <c r="Z1321" s="275"/>
    </row>
    <row r="1322" spans="1:26" ht="18" customHeight="1" outlineLevel="1">
      <c r="A1322" s="340"/>
      <c r="B1322" s="294" t="s">
        <v>1882</v>
      </c>
      <c r="C1322" s="295"/>
      <c r="D1322" s="341">
        <v>1</v>
      </c>
      <c r="E1322" s="297" t="s">
        <v>929</v>
      </c>
      <c r="F1322" s="298"/>
      <c r="G1322" s="299"/>
      <c r="H1322" s="299">
        <f t="shared" si="206"/>
        <v>0</v>
      </c>
      <c r="I1322" s="298">
        <f t="shared" si="207"/>
        <v>0</v>
      </c>
      <c r="J1322" s="298"/>
      <c r="K1322" s="275"/>
      <c r="L1322" s="275"/>
      <c r="M1322" s="275"/>
      <c r="N1322" s="275"/>
      <c r="O1322" s="275"/>
      <c r="P1322" s="275"/>
      <c r="Q1322" s="275"/>
      <c r="R1322" s="275"/>
      <c r="S1322" s="275"/>
      <c r="T1322" s="275"/>
      <c r="U1322" s="275"/>
      <c r="V1322" s="275"/>
      <c r="W1322" s="275"/>
      <c r="X1322" s="275"/>
      <c r="Y1322" s="275"/>
      <c r="Z1322" s="275"/>
    </row>
    <row r="1323" spans="1:26" ht="18" customHeight="1" outlineLevel="1">
      <c r="A1323" s="618" t="s">
        <v>1907</v>
      </c>
      <c r="B1323" s="334" t="s">
        <v>1381</v>
      </c>
      <c r="C1323" s="342"/>
      <c r="D1323" s="343"/>
      <c r="E1323" s="344"/>
      <c r="F1323" s="316"/>
      <c r="G1323" s="317"/>
      <c r="H1323" s="317"/>
      <c r="I1323" s="316"/>
      <c r="J1323" s="316"/>
      <c r="K1323" s="275"/>
      <c r="L1323" s="275"/>
      <c r="M1323" s="275"/>
      <c r="N1323" s="275"/>
      <c r="O1323" s="275"/>
      <c r="P1323" s="275"/>
      <c r="Q1323" s="275"/>
      <c r="R1323" s="275"/>
      <c r="S1323" s="275"/>
      <c r="T1323" s="275"/>
      <c r="U1323" s="275"/>
      <c r="V1323" s="275"/>
      <c r="W1323" s="275"/>
      <c r="X1323" s="275"/>
      <c r="Y1323" s="275"/>
      <c r="Z1323" s="275"/>
    </row>
    <row r="1324" spans="1:26" ht="15.75" customHeight="1" outlineLevel="1">
      <c r="A1324" s="333"/>
      <c r="B1324" s="334" t="s">
        <v>1908</v>
      </c>
      <c r="C1324" s="342"/>
      <c r="D1324" s="343"/>
      <c r="E1324" s="344"/>
      <c r="F1324" s="316"/>
      <c r="G1324" s="317"/>
      <c r="H1324" s="317"/>
      <c r="I1324" s="316"/>
      <c r="J1324" s="316"/>
      <c r="K1324" s="275"/>
      <c r="L1324" s="275"/>
      <c r="M1324" s="275"/>
      <c r="N1324" s="275"/>
      <c r="O1324" s="275"/>
      <c r="P1324" s="275"/>
      <c r="Q1324" s="275"/>
      <c r="R1324" s="275"/>
      <c r="S1324" s="275"/>
      <c r="T1324" s="275"/>
      <c r="U1324" s="275"/>
      <c r="V1324" s="275"/>
      <c r="W1324" s="275"/>
      <c r="X1324" s="275"/>
      <c r="Y1324" s="275"/>
      <c r="Z1324" s="275"/>
    </row>
    <row r="1325" spans="1:26" ht="18" customHeight="1" outlineLevel="1">
      <c r="A1325" s="340"/>
      <c r="B1325" s="294" t="s">
        <v>1909</v>
      </c>
      <c r="C1325" s="295"/>
      <c r="D1325" s="341">
        <v>1</v>
      </c>
      <c r="E1325" s="297" t="s">
        <v>421</v>
      </c>
      <c r="F1325" s="298"/>
      <c r="G1325" s="299"/>
      <c r="H1325" s="299">
        <f t="shared" ref="H1325:H1332" si="208">F1325+G1325</f>
        <v>0</v>
      </c>
      <c r="I1325" s="298">
        <f t="shared" ref="I1325:I1332" si="209">H1325*D1325</f>
        <v>0</v>
      </c>
      <c r="J1325" s="298"/>
      <c r="K1325" s="275"/>
      <c r="L1325" s="275"/>
      <c r="M1325" s="275"/>
      <c r="N1325" s="275"/>
      <c r="O1325" s="275"/>
      <c r="P1325" s="275"/>
      <c r="Q1325" s="275"/>
      <c r="R1325" s="275"/>
      <c r="S1325" s="275"/>
      <c r="T1325" s="275"/>
      <c r="U1325" s="275"/>
      <c r="V1325" s="275"/>
      <c r="W1325" s="275"/>
      <c r="X1325" s="275"/>
      <c r="Y1325" s="275"/>
      <c r="Z1325" s="275"/>
    </row>
    <row r="1326" spans="1:26" ht="18" customHeight="1" outlineLevel="1">
      <c r="A1326" s="340"/>
      <c r="B1326" s="294" t="s">
        <v>1429</v>
      </c>
      <c r="C1326" s="295"/>
      <c r="D1326" s="341">
        <v>1</v>
      </c>
      <c r="E1326" s="297" t="s">
        <v>421</v>
      </c>
      <c r="F1326" s="298"/>
      <c r="G1326" s="299"/>
      <c r="H1326" s="299">
        <f t="shared" si="208"/>
        <v>0</v>
      </c>
      <c r="I1326" s="298">
        <f t="shared" si="209"/>
        <v>0</v>
      </c>
      <c r="J1326" s="298"/>
      <c r="K1326" s="275"/>
      <c r="L1326" s="275"/>
      <c r="M1326" s="275"/>
      <c r="N1326" s="275"/>
      <c r="O1326" s="275"/>
      <c r="P1326" s="275"/>
      <c r="Q1326" s="275"/>
      <c r="R1326" s="275"/>
      <c r="S1326" s="275"/>
      <c r="T1326" s="275"/>
      <c r="U1326" s="275"/>
      <c r="V1326" s="275"/>
      <c r="W1326" s="275"/>
      <c r="X1326" s="275"/>
      <c r="Y1326" s="275"/>
      <c r="Z1326" s="275"/>
    </row>
    <row r="1327" spans="1:26" ht="18" customHeight="1" outlineLevel="1">
      <c r="A1327" s="340"/>
      <c r="B1327" s="294" t="s">
        <v>1430</v>
      </c>
      <c r="C1327" s="295"/>
      <c r="D1327" s="341">
        <v>1</v>
      </c>
      <c r="E1327" s="297" t="s">
        <v>421</v>
      </c>
      <c r="F1327" s="298"/>
      <c r="G1327" s="299"/>
      <c r="H1327" s="299">
        <f t="shared" si="208"/>
        <v>0</v>
      </c>
      <c r="I1327" s="298">
        <f t="shared" si="209"/>
        <v>0</v>
      </c>
      <c r="J1327" s="298"/>
      <c r="K1327" s="275"/>
      <c r="L1327" s="275"/>
      <c r="M1327" s="275"/>
      <c r="N1327" s="275"/>
      <c r="O1327" s="275"/>
      <c r="P1327" s="275"/>
      <c r="Q1327" s="275"/>
      <c r="R1327" s="275"/>
      <c r="S1327" s="275"/>
      <c r="T1327" s="275"/>
      <c r="U1327" s="275"/>
      <c r="V1327" s="275"/>
      <c r="W1327" s="275"/>
      <c r="X1327" s="275"/>
      <c r="Y1327" s="275"/>
      <c r="Z1327" s="275"/>
    </row>
    <row r="1328" spans="1:26" ht="18" customHeight="1" outlineLevel="1">
      <c r="A1328" s="340"/>
      <c r="B1328" s="294" t="s">
        <v>1431</v>
      </c>
      <c r="C1328" s="295"/>
      <c r="D1328" s="341">
        <v>1</v>
      </c>
      <c r="E1328" s="297" t="s">
        <v>421</v>
      </c>
      <c r="F1328" s="298"/>
      <c r="G1328" s="299"/>
      <c r="H1328" s="299">
        <f t="shared" si="208"/>
        <v>0</v>
      </c>
      <c r="I1328" s="298">
        <f t="shared" si="209"/>
        <v>0</v>
      </c>
      <c r="J1328" s="298"/>
      <c r="K1328" s="275"/>
      <c r="L1328" s="275"/>
      <c r="M1328" s="275"/>
      <c r="N1328" s="275"/>
      <c r="O1328" s="275"/>
      <c r="P1328" s="275"/>
      <c r="Q1328" s="275"/>
      <c r="R1328" s="275"/>
      <c r="S1328" s="275"/>
      <c r="T1328" s="275"/>
      <c r="U1328" s="275"/>
      <c r="V1328" s="275"/>
      <c r="W1328" s="275"/>
      <c r="X1328" s="275"/>
      <c r="Y1328" s="275"/>
      <c r="Z1328" s="275"/>
    </row>
    <row r="1329" spans="1:26" ht="18" customHeight="1" outlineLevel="1">
      <c r="A1329" s="340"/>
      <c r="B1329" s="294" t="s">
        <v>1432</v>
      </c>
      <c r="C1329" s="295"/>
      <c r="D1329" s="341">
        <v>1</v>
      </c>
      <c r="E1329" s="297" t="s">
        <v>421</v>
      </c>
      <c r="F1329" s="298"/>
      <c r="G1329" s="299"/>
      <c r="H1329" s="299">
        <f t="shared" si="208"/>
        <v>0</v>
      </c>
      <c r="I1329" s="298">
        <f t="shared" si="209"/>
        <v>0</v>
      </c>
      <c r="J1329" s="298"/>
      <c r="K1329" s="275"/>
      <c r="L1329" s="275"/>
      <c r="M1329" s="275"/>
      <c r="N1329" s="275"/>
      <c r="O1329" s="275"/>
      <c r="P1329" s="275"/>
      <c r="Q1329" s="275"/>
      <c r="R1329" s="275"/>
      <c r="S1329" s="275"/>
      <c r="T1329" s="275"/>
      <c r="U1329" s="275"/>
      <c r="V1329" s="275"/>
      <c r="W1329" s="275"/>
      <c r="X1329" s="275"/>
      <c r="Y1329" s="275"/>
      <c r="Z1329" s="275"/>
    </row>
    <row r="1330" spans="1:26" ht="18" customHeight="1" outlineLevel="1">
      <c r="A1330" s="340"/>
      <c r="B1330" s="294" t="s">
        <v>1433</v>
      </c>
      <c r="C1330" s="295"/>
      <c r="D1330" s="341">
        <v>1</v>
      </c>
      <c r="E1330" s="297" t="s">
        <v>421</v>
      </c>
      <c r="F1330" s="298"/>
      <c r="G1330" s="299"/>
      <c r="H1330" s="299">
        <f t="shared" si="208"/>
        <v>0</v>
      </c>
      <c r="I1330" s="298">
        <f t="shared" si="209"/>
        <v>0</v>
      </c>
      <c r="J1330" s="298"/>
      <c r="K1330" s="275"/>
      <c r="L1330" s="275"/>
      <c r="M1330" s="275"/>
      <c r="N1330" s="275"/>
      <c r="O1330" s="275"/>
      <c r="P1330" s="275"/>
      <c r="Q1330" s="275"/>
      <c r="R1330" s="275"/>
      <c r="S1330" s="275"/>
      <c r="T1330" s="275"/>
      <c r="U1330" s="275"/>
      <c r="V1330" s="275"/>
      <c r="W1330" s="275"/>
      <c r="X1330" s="275"/>
      <c r="Y1330" s="275"/>
      <c r="Z1330" s="275"/>
    </row>
    <row r="1331" spans="1:26" ht="18" customHeight="1" outlineLevel="1">
      <c r="A1331" s="340"/>
      <c r="B1331" s="294" t="s">
        <v>1434</v>
      </c>
      <c r="C1331" s="295"/>
      <c r="D1331" s="341">
        <v>1</v>
      </c>
      <c r="E1331" s="297" t="s">
        <v>421</v>
      </c>
      <c r="F1331" s="298"/>
      <c r="G1331" s="299"/>
      <c r="H1331" s="299">
        <f t="shared" si="208"/>
        <v>0</v>
      </c>
      <c r="I1331" s="298">
        <f t="shared" si="209"/>
        <v>0</v>
      </c>
      <c r="J1331" s="298"/>
      <c r="K1331" s="275"/>
      <c r="L1331" s="275"/>
      <c r="M1331" s="275"/>
      <c r="N1331" s="275"/>
      <c r="O1331" s="275"/>
      <c r="P1331" s="275"/>
      <c r="Q1331" s="275"/>
      <c r="R1331" s="275"/>
      <c r="S1331" s="275"/>
      <c r="T1331" s="275"/>
      <c r="U1331" s="275"/>
      <c r="V1331" s="275"/>
      <c r="W1331" s="275"/>
      <c r="X1331" s="275"/>
      <c r="Y1331" s="275"/>
      <c r="Z1331" s="275"/>
    </row>
    <row r="1332" spans="1:26" ht="18" customHeight="1" outlineLevel="1">
      <c r="A1332" s="340"/>
      <c r="B1332" s="294" t="s">
        <v>1435</v>
      </c>
      <c r="C1332" s="295"/>
      <c r="D1332" s="341">
        <v>1</v>
      </c>
      <c r="E1332" s="297" t="s">
        <v>421</v>
      </c>
      <c r="F1332" s="298"/>
      <c r="G1332" s="299"/>
      <c r="H1332" s="299">
        <f t="shared" si="208"/>
        <v>0</v>
      </c>
      <c r="I1332" s="298">
        <f t="shared" si="209"/>
        <v>0</v>
      </c>
      <c r="J1332" s="298"/>
      <c r="K1332" s="275"/>
      <c r="L1332" s="275"/>
      <c r="M1332" s="275"/>
      <c r="N1332" s="275"/>
      <c r="O1332" s="275"/>
      <c r="P1332" s="275"/>
      <c r="Q1332" s="275"/>
      <c r="R1332" s="275"/>
      <c r="S1332" s="275"/>
      <c r="T1332" s="275"/>
      <c r="U1332" s="275"/>
      <c r="V1332" s="275"/>
      <c r="W1332" s="275"/>
      <c r="X1332" s="275"/>
      <c r="Y1332" s="275"/>
      <c r="Z1332" s="275"/>
    </row>
    <row r="1333" spans="1:26" ht="15.75" customHeight="1" outlineLevel="1">
      <c r="A1333" s="333"/>
      <c r="B1333" s="334" t="s">
        <v>1910</v>
      </c>
      <c r="C1333" s="342"/>
      <c r="D1333" s="343"/>
      <c r="E1333" s="344"/>
      <c r="F1333" s="316"/>
      <c r="G1333" s="317"/>
      <c r="H1333" s="317"/>
      <c r="I1333" s="316"/>
      <c r="J1333" s="316"/>
      <c r="K1333" s="275"/>
      <c r="L1333" s="275"/>
      <c r="M1333" s="275"/>
      <c r="N1333" s="275"/>
      <c r="O1333" s="275"/>
      <c r="P1333" s="275"/>
      <c r="Q1333" s="275"/>
      <c r="R1333" s="275"/>
      <c r="S1333" s="275"/>
      <c r="T1333" s="275"/>
      <c r="U1333" s="275"/>
      <c r="V1333" s="275"/>
      <c r="W1333" s="275"/>
      <c r="X1333" s="275"/>
      <c r="Y1333" s="275"/>
      <c r="Z1333" s="275"/>
    </row>
    <row r="1334" spans="1:26" ht="18" customHeight="1" outlineLevel="1">
      <c r="A1334" s="340"/>
      <c r="B1334" s="294" t="s">
        <v>1911</v>
      </c>
      <c r="C1334" s="295"/>
      <c r="D1334" s="341">
        <v>1</v>
      </c>
      <c r="E1334" s="297" t="s">
        <v>421</v>
      </c>
      <c r="F1334" s="298"/>
      <c r="G1334" s="299"/>
      <c r="H1334" s="299">
        <f t="shared" ref="H1334:H1343" si="210">F1334+G1334</f>
        <v>0</v>
      </c>
      <c r="I1334" s="298">
        <f t="shared" ref="I1334:I1343" si="211">H1334*D1334</f>
        <v>0</v>
      </c>
      <c r="J1334" s="298"/>
      <c r="K1334" s="275"/>
      <c r="L1334" s="275"/>
      <c r="M1334" s="275"/>
      <c r="N1334" s="275"/>
      <c r="O1334" s="275"/>
      <c r="P1334" s="275"/>
      <c r="Q1334" s="275"/>
      <c r="R1334" s="275"/>
      <c r="S1334" s="275"/>
      <c r="T1334" s="275"/>
      <c r="U1334" s="275"/>
      <c r="V1334" s="275"/>
      <c r="W1334" s="275"/>
      <c r="X1334" s="275"/>
      <c r="Y1334" s="275"/>
      <c r="Z1334" s="275"/>
    </row>
    <row r="1335" spans="1:26" ht="18" customHeight="1" outlineLevel="1">
      <c r="A1335" s="340"/>
      <c r="B1335" s="294" t="s">
        <v>1912</v>
      </c>
      <c r="C1335" s="295"/>
      <c r="D1335" s="341">
        <v>1</v>
      </c>
      <c r="E1335" s="297" t="s">
        <v>421</v>
      </c>
      <c r="F1335" s="298"/>
      <c r="G1335" s="299"/>
      <c r="H1335" s="299">
        <f t="shared" si="210"/>
        <v>0</v>
      </c>
      <c r="I1335" s="298">
        <f t="shared" si="211"/>
        <v>0</v>
      </c>
      <c r="J1335" s="298"/>
      <c r="K1335" s="275"/>
      <c r="L1335" s="275"/>
      <c r="M1335" s="275"/>
      <c r="N1335" s="275"/>
      <c r="O1335" s="275"/>
      <c r="P1335" s="275"/>
      <c r="Q1335" s="275"/>
      <c r="R1335" s="275"/>
      <c r="S1335" s="275"/>
      <c r="T1335" s="275"/>
      <c r="U1335" s="275"/>
      <c r="V1335" s="275"/>
      <c r="W1335" s="275"/>
      <c r="X1335" s="275"/>
      <c r="Y1335" s="275"/>
      <c r="Z1335" s="275"/>
    </row>
    <row r="1336" spans="1:26" ht="18" customHeight="1" outlineLevel="1">
      <c r="A1336" s="340"/>
      <c r="B1336" s="294" t="s">
        <v>1913</v>
      </c>
      <c r="C1336" s="295"/>
      <c r="D1336" s="341">
        <v>1</v>
      </c>
      <c r="E1336" s="297" t="s">
        <v>421</v>
      </c>
      <c r="F1336" s="298"/>
      <c r="G1336" s="299"/>
      <c r="H1336" s="299">
        <f t="shared" si="210"/>
        <v>0</v>
      </c>
      <c r="I1336" s="298">
        <f t="shared" si="211"/>
        <v>0</v>
      </c>
      <c r="J1336" s="298"/>
      <c r="K1336" s="275"/>
      <c r="L1336" s="275"/>
      <c r="M1336" s="275"/>
      <c r="N1336" s="275"/>
      <c r="O1336" s="275"/>
      <c r="P1336" s="275"/>
      <c r="Q1336" s="275"/>
      <c r="R1336" s="275"/>
      <c r="S1336" s="275"/>
      <c r="T1336" s="275"/>
      <c r="U1336" s="275"/>
      <c r="V1336" s="275"/>
      <c r="W1336" s="275"/>
      <c r="X1336" s="275"/>
      <c r="Y1336" s="275"/>
      <c r="Z1336" s="275"/>
    </row>
    <row r="1337" spans="1:26" ht="18" customHeight="1" outlineLevel="1">
      <c r="A1337" s="340"/>
      <c r="B1337" s="294" t="s">
        <v>1914</v>
      </c>
      <c r="C1337" s="295"/>
      <c r="D1337" s="341">
        <v>1</v>
      </c>
      <c r="E1337" s="297" t="s">
        <v>421</v>
      </c>
      <c r="F1337" s="298"/>
      <c r="G1337" s="299"/>
      <c r="H1337" s="299">
        <f t="shared" si="210"/>
        <v>0</v>
      </c>
      <c r="I1337" s="298">
        <f t="shared" si="211"/>
        <v>0</v>
      </c>
      <c r="J1337" s="298"/>
      <c r="K1337" s="275"/>
      <c r="L1337" s="275"/>
      <c r="M1337" s="275"/>
      <c r="N1337" s="275"/>
      <c r="O1337" s="275"/>
      <c r="P1337" s="275"/>
      <c r="Q1337" s="275"/>
      <c r="R1337" s="275"/>
      <c r="S1337" s="275"/>
      <c r="T1337" s="275"/>
      <c r="U1337" s="275"/>
      <c r="V1337" s="275"/>
      <c r="W1337" s="275"/>
      <c r="X1337" s="275"/>
      <c r="Y1337" s="275"/>
      <c r="Z1337" s="275"/>
    </row>
    <row r="1338" spans="1:26" ht="18" customHeight="1" outlineLevel="1">
      <c r="A1338" s="340"/>
      <c r="B1338" s="294" t="s">
        <v>1915</v>
      </c>
      <c r="C1338" s="295"/>
      <c r="D1338" s="341">
        <v>1</v>
      </c>
      <c r="E1338" s="297" t="s">
        <v>421</v>
      </c>
      <c r="F1338" s="298"/>
      <c r="G1338" s="299"/>
      <c r="H1338" s="299">
        <f t="shared" si="210"/>
        <v>0</v>
      </c>
      <c r="I1338" s="298">
        <f t="shared" si="211"/>
        <v>0</v>
      </c>
      <c r="J1338" s="298"/>
      <c r="K1338" s="275"/>
      <c r="L1338" s="275"/>
      <c r="M1338" s="275"/>
      <c r="N1338" s="275"/>
      <c r="O1338" s="275"/>
      <c r="P1338" s="275"/>
      <c r="Q1338" s="275"/>
      <c r="R1338" s="275"/>
      <c r="S1338" s="275"/>
      <c r="T1338" s="275"/>
      <c r="U1338" s="275"/>
      <c r="V1338" s="275"/>
      <c r="W1338" s="275"/>
      <c r="X1338" s="275"/>
      <c r="Y1338" s="275"/>
      <c r="Z1338" s="275"/>
    </row>
    <row r="1339" spans="1:26" ht="18" customHeight="1" outlineLevel="1">
      <c r="A1339" s="340"/>
      <c r="B1339" s="294" t="s">
        <v>1916</v>
      </c>
      <c r="C1339" s="295"/>
      <c r="D1339" s="341">
        <v>1</v>
      </c>
      <c r="E1339" s="297" t="s">
        <v>421</v>
      </c>
      <c r="F1339" s="298"/>
      <c r="G1339" s="299"/>
      <c r="H1339" s="299">
        <f t="shared" si="210"/>
        <v>0</v>
      </c>
      <c r="I1339" s="298">
        <f t="shared" si="211"/>
        <v>0</v>
      </c>
      <c r="J1339" s="298"/>
      <c r="K1339" s="275"/>
      <c r="L1339" s="275"/>
      <c r="M1339" s="275"/>
      <c r="N1339" s="275"/>
      <c r="O1339" s="275"/>
      <c r="P1339" s="275"/>
      <c r="Q1339" s="275"/>
      <c r="R1339" s="275"/>
      <c r="S1339" s="275"/>
      <c r="T1339" s="275"/>
      <c r="U1339" s="275"/>
      <c r="V1339" s="275"/>
      <c r="W1339" s="275"/>
      <c r="X1339" s="275"/>
      <c r="Y1339" s="275"/>
      <c r="Z1339" s="275"/>
    </row>
    <row r="1340" spans="1:26" ht="18" customHeight="1" outlineLevel="1">
      <c r="A1340" s="340"/>
      <c r="B1340" s="294" t="s">
        <v>1917</v>
      </c>
      <c r="C1340" s="295"/>
      <c r="D1340" s="341">
        <v>1</v>
      </c>
      <c r="E1340" s="297" t="s">
        <v>421</v>
      </c>
      <c r="F1340" s="298"/>
      <c r="G1340" s="299"/>
      <c r="H1340" s="299">
        <f t="shared" si="210"/>
        <v>0</v>
      </c>
      <c r="I1340" s="298">
        <f t="shared" si="211"/>
        <v>0</v>
      </c>
      <c r="J1340" s="298"/>
      <c r="K1340" s="275"/>
      <c r="L1340" s="275"/>
      <c r="M1340" s="275"/>
      <c r="N1340" s="275"/>
      <c r="O1340" s="275"/>
      <c r="P1340" s="275"/>
      <c r="Q1340" s="275"/>
      <c r="R1340" s="275"/>
      <c r="S1340" s="275"/>
      <c r="T1340" s="275"/>
      <c r="U1340" s="275"/>
      <c r="V1340" s="275"/>
      <c r="W1340" s="275"/>
      <c r="X1340" s="275"/>
      <c r="Y1340" s="275"/>
      <c r="Z1340" s="275"/>
    </row>
    <row r="1341" spans="1:26" ht="18" customHeight="1" outlineLevel="1">
      <c r="A1341" s="340"/>
      <c r="B1341" s="294" t="s">
        <v>1918</v>
      </c>
      <c r="C1341" s="295"/>
      <c r="D1341" s="341">
        <v>1</v>
      </c>
      <c r="E1341" s="297" t="s">
        <v>421</v>
      </c>
      <c r="F1341" s="298"/>
      <c r="G1341" s="299"/>
      <c r="H1341" s="299">
        <f t="shared" si="210"/>
        <v>0</v>
      </c>
      <c r="I1341" s="298">
        <f t="shared" si="211"/>
        <v>0</v>
      </c>
      <c r="J1341" s="298"/>
      <c r="K1341" s="275"/>
      <c r="L1341" s="275"/>
      <c r="M1341" s="275"/>
      <c r="N1341" s="275"/>
      <c r="O1341" s="275"/>
      <c r="P1341" s="275"/>
      <c r="Q1341" s="275"/>
      <c r="R1341" s="275"/>
      <c r="S1341" s="275"/>
      <c r="T1341" s="275"/>
      <c r="U1341" s="275"/>
      <c r="V1341" s="275"/>
      <c r="W1341" s="275"/>
      <c r="X1341" s="275"/>
      <c r="Y1341" s="275"/>
      <c r="Z1341" s="275"/>
    </row>
    <row r="1342" spans="1:26" ht="18" customHeight="1" outlineLevel="1">
      <c r="A1342" s="340"/>
      <c r="B1342" s="294" t="s">
        <v>1919</v>
      </c>
      <c r="C1342" s="295"/>
      <c r="D1342" s="341">
        <v>1</v>
      </c>
      <c r="E1342" s="297" t="s">
        <v>421</v>
      </c>
      <c r="F1342" s="298"/>
      <c r="G1342" s="299"/>
      <c r="H1342" s="299">
        <f t="shared" si="210"/>
        <v>0</v>
      </c>
      <c r="I1342" s="298">
        <f t="shared" si="211"/>
        <v>0</v>
      </c>
      <c r="J1342" s="298"/>
      <c r="K1342" s="275"/>
      <c r="L1342" s="275"/>
      <c r="M1342" s="275"/>
      <c r="N1342" s="275"/>
      <c r="O1342" s="275"/>
      <c r="P1342" s="275"/>
      <c r="Q1342" s="275"/>
      <c r="R1342" s="275"/>
      <c r="S1342" s="275"/>
      <c r="T1342" s="275"/>
      <c r="U1342" s="275"/>
      <c r="V1342" s="275"/>
      <c r="W1342" s="275"/>
      <c r="X1342" s="275"/>
      <c r="Y1342" s="275"/>
      <c r="Z1342" s="275"/>
    </row>
    <row r="1343" spans="1:26" ht="18" customHeight="1" outlineLevel="1">
      <c r="A1343" s="340"/>
      <c r="B1343" s="294" t="s">
        <v>1920</v>
      </c>
      <c r="C1343" s="295"/>
      <c r="D1343" s="341">
        <v>1</v>
      </c>
      <c r="E1343" s="297" t="s">
        <v>421</v>
      </c>
      <c r="F1343" s="298"/>
      <c r="G1343" s="299"/>
      <c r="H1343" s="299">
        <f t="shared" si="210"/>
        <v>0</v>
      </c>
      <c r="I1343" s="298">
        <f t="shared" si="211"/>
        <v>0</v>
      </c>
      <c r="J1343" s="298"/>
      <c r="K1343" s="275"/>
      <c r="L1343" s="275"/>
      <c r="M1343" s="275"/>
      <c r="N1343" s="275"/>
      <c r="O1343" s="275"/>
      <c r="P1343" s="275"/>
      <c r="Q1343" s="275"/>
      <c r="R1343" s="275"/>
      <c r="S1343" s="275"/>
      <c r="T1343" s="275"/>
      <c r="U1343" s="275"/>
      <c r="V1343" s="275"/>
      <c r="W1343" s="275"/>
      <c r="X1343" s="275"/>
      <c r="Y1343" s="275"/>
      <c r="Z1343" s="275"/>
    </row>
    <row r="1344" spans="1:26" ht="18" customHeight="1" outlineLevel="1">
      <c r="A1344" s="333"/>
      <c r="B1344" s="334" t="s">
        <v>1921</v>
      </c>
      <c r="C1344" s="342"/>
      <c r="D1344" s="343"/>
      <c r="E1344" s="344"/>
      <c r="F1344" s="316"/>
      <c r="G1344" s="317"/>
      <c r="H1344" s="317"/>
      <c r="I1344" s="316"/>
      <c r="J1344" s="316"/>
      <c r="K1344" s="275"/>
      <c r="L1344" s="275"/>
      <c r="M1344" s="275"/>
      <c r="N1344" s="275"/>
      <c r="O1344" s="275"/>
      <c r="P1344" s="275"/>
      <c r="Q1344" s="275"/>
      <c r="R1344" s="275"/>
      <c r="S1344" s="275"/>
      <c r="T1344" s="275"/>
      <c r="U1344" s="275"/>
      <c r="V1344" s="275"/>
      <c r="W1344" s="275"/>
      <c r="X1344" s="275"/>
      <c r="Y1344" s="275"/>
      <c r="Z1344" s="275"/>
    </row>
    <row r="1345" spans="1:26" ht="18" customHeight="1" outlineLevel="1">
      <c r="A1345" s="340"/>
      <c r="B1345" s="294" t="s">
        <v>1922</v>
      </c>
      <c r="C1345" s="295"/>
      <c r="D1345" s="341">
        <v>1</v>
      </c>
      <c r="E1345" s="297" t="s">
        <v>421</v>
      </c>
      <c r="F1345" s="298"/>
      <c r="G1345" s="299"/>
      <c r="H1345" s="299">
        <f t="shared" ref="H1345:H1355" si="212">F1345+G1345</f>
        <v>0</v>
      </c>
      <c r="I1345" s="298">
        <f t="shared" ref="I1345:I1355" si="213">H1345*D1345</f>
        <v>0</v>
      </c>
      <c r="J1345" s="298"/>
      <c r="K1345" s="275"/>
      <c r="L1345" s="275"/>
      <c r="M1345" s="275"/>
      <c r="N1345" s="275"/>
      <c r="O1345" s="275"/>
      <c r="P1345" s="275"/>
      <c r="Q1345" s="275"/>
      <c r="R1345" s="275"/>
      <c r="S1345" s="275"/>
      <c r="T1345" s="275"/>
      <c r="U1345" s="275"/>
      <c r="V1345" s="275"/>
      <c r="W1345" s="275"/>
      <c r="X1345" s="275"/>
      <c r="Y1345" s="275"/>
      <c r="Z1345" s="275"/>
    </row>
    <row r="1346" spans="1:26" ht="18" customHeight="1" outlineLevel="1">
      <c r="A1346" s="340"/>
      <c r="B1346" s="294" t="s">
        <v>1923</v>
      </c>
      <c r="C1346" s="295"/>
      <c r="D1346" s="341">
        <v>1</v>
      </c>
      <c r="E1346" s="297" t="s">
        <v>421</v>
      </c>
      <c r="F1346" s="298"/>
      <c r="G1346" s="299"/>
      <c r="H1346" s="299">
        <f t="shared" si="212"/>
        <v>0</v>
      </c>
      <c r="I1346" s="298">
        <f t="shared" si="213"/>
        <v>0</v>
      </c>
      <c r="J1346" s="298"/>
      <c r="K1346" s="275"/>
      <c r="L1346" s="275"/>
      <c r="M1346" s="275"/>
      <c r="N1346" s="275"/>
      <c r="O1346" s="275"/>
      <c r="P1346" s="275"/>
      <c r="Q1346" s="275"/>
      <c r="R1346" s="275"/>
      <c r="S1346" s="275"/>
      <c r="T1346" s="275"/>
      <c r="U1346" s="275"/>
      <c r="V1346" s="275"/>
      <c r="W1346" s="275"/>
      <c r="X1346" s="275"/>
      <c r="Y1346" s="275"/>
      <c r="Z1346" s="275"/>
    </row>
    <row r="1347" spans="1:26" ht="18" customHeight="1" outlineLevel="1">
      <c r="A1347" s="340"/>
      <c r="B1347" s="294" t="s">
        <v>1924</v>
      </c>
      <c r="C1347" s="295"/>
      <c r="D1347" s="341">
        <v>1</v>
      </c>
      <c r="E1347" s="297" t="s">
        <v>421</v>
      </c>
      <c r="F1347" s="298"/>
      <c r="G1347" s="299"/>
      <c r="H1347" s="299">
        <f t="shared" si="212"/>
        <v>0</v>
      </c>
      <c r="I1347" s="298">
        <f t="shared" si="213"/>
        <v>0</v>
      </c>
      <c r="J1347" s="298"/>
      <c r="K1347" s="275"/>
      <c r="L1347" s="275"/>
      <c r="M1347" s="275"/>
      <c r="N1347" s="275"/>
      <c r="O1347" s="275"/>
      <c r="P1347" s="275"/>
      <c r="Q1347" s="275"/>
      <c r="R1347" s="275"/>
      <c r="S1347" s="275"/>
      <c r="T1347" s="275"/>
      <c r="U1347" s="275"/>
      <c r="V1347" s="275"/>
      <c r="W1347" s="275"/>
      <c r="X1347" s="275"/>
      <c r="Y1347" s="275"/>
      <c r="Z1347" s="275"/>
    </row>
    <row r="1348" spans="1:26" ht="18" customHeight="1" outlineLevel="1">
      <c r="A1348" s="340"/>
      <c r="B1348" s="294" t="s">
        <v>1925</v>
      </c>
      <c r="C1348" s="295"/>
      <c r="D1348" s="341">
        <v>1</v>
      </c>
      <c r="E1348" s="297" t="s">
        <v>421</v>
      </c>
      <c r="F1348" s="298"/>
      <c r="G1348" s="299"/>
      <c r="H1348" s="299">
        <f t="shared" si="212"/>
        <v>0</v>
      </c>
      <c r="I1348" s="298">
        <f t="shared" si="213"/>
        <v>0</v>
      </c>
      <c r="J1348" s="298"/>
      <c r="K1348" s="275"/>
      <c r="L1348" s="275"/>
      <c r="M1348" s="275"/>
      <c r="N1348" s="275"/>
      <c r="O1348" s="275"/>
      <c r="P1348" s="275"/>
      <c r="Q1348" s="275"/>
      <c r="R1348" s="275"/>
      <c r="S1348" s="275"/>
      <c r="T1348" s="275"/>
      <c r="U1348" s="275"/>
      <c r="V1348" s="275"/>
      <c r="W1348" s="275"/>
      <c r="X1348" s="275"/>
      <c r="Y1348" s="275"/>
      <c r="Z1348" s="275"/>
    </row>
    <row r="1349" spans="1:26" ht="18" customHeight="1" outlineLevel="1">
      <c r="A1349" s="340"/>
      <c r="B1349" s="294" t="s">
        <v>1926</v>
      </c>
      <c r="C1349" s="295"/>
      <c r="D1349" s="341">
        <v>1</v>
      </c>
      <c r="E1349" s="297" t="s">
        <v>421</v>
      </c>
      <c r="F1349" s="298"/>
      <c r="G1349" s="299"/>
      <c r="H1349" s="299">
        <f t="shared" si="212"/>
        <v>0</v>
      </c>
      <c r="I1349" s="298">
        <f t="shared" si="213"/>
        <v>0</v>
      </c>
      <c r="J1349" s="298"/>
      <c r="K1349" s="275"/>
      <c r="L1349" s="275"/>
      <c r="M1349" s="275"/>
      <c r="N1349" s="275"/>
      <c r="O1349" s="275"/>
      <c r="P1349" s="275"/>
      <c r="Q1349" s="275"/>
      <c r="R1349" s="275"/>
      <c r="S1349" s="275"/>
      <c r="T1349" s="275"/>
      <c r="U1349" s="275"/>
      <c r="V1349" s="275"/>
      <c r="W1349" s="275"/>
      <c r="X1349" s="275"/>
      <c r="Y1349" s="275"/>
      <c r="Z1349" s="275"/>
    </row>
    <row r="1350" spans="1:26" ht="18" customHeight="1" outlineLevel="1">
      <c r="A1350" s="340"/>
      <c r="B1350" s="294" t="s">
        <v>1927</v>
      </c>
      <c r="C1350" s="295"/>
      <c r="D1350" s="341">
        <v>1</v>
      </c>
      <c r="E1350" s="297" t="s">
        <v>421</v>
      </c>
      <c r="F1350" s="298"/>
      <c r="G1350" s="299"/>
      <c r="H1350" s="299">
        <f t="shared" si="212"/>
        <v>0</v>
      </c>
      <c r="I1350" s="298">
        <f t="shared" si="213"/>
        <v>0</v>
      </c>
      <c r="J1350" s="298"/>
      <c r="K1350" s="275"/>
      <c r="L1350" s="275"/>
      <c r="M1350" s="275"/>
      <c r="N1350" s="275"/>
      <c r="O1350" s="275"/>
      <c r="P1350" s="275"/>
      <c r="Q1350" s="275"/>
      <c r="R1350" s="275"/>
      <c r="S1350" s="275"/>
      <c r="T1350" s="275"/>
      <c r="U1350" s="275"/>
      <c r="V1350" s="275"/>
      <c r="W1350" s="275"/>
      <c r="X1350" s="275"/>
      <c r="Y1350" s="275"/>
      <c r="Z1350" s="275"/>
    </row>
    <row r="1351" spans="1:26" ht="18" customHeight="1" outlineLevel="1">
      <c r="A1351" s="340"/>
      <c r="B1351" s="294" t="s">
        <v>1928</v>
      </c>
      <c r="C1351" s="295"/>
      <c r="D1351" s="341">
        <v>1</v>
      </c>
      <c r="E1351" s="297" t="s">
        <v>421</v>
      </c>
      <c r="F1351" s="298"/>
      <c r="G1351" s="299"/>
      <c r="H1351" s="299">
        <f t="shared" si="212"/>
        <v>0</v>
      </c>
      <c r="I1351" s="298">
        <f t="shared" si="213"/>
        <v>0</v>
      </c>
      <c r="J1351" s="298"/>
      <c r="K1351" s="275"/>
      <c r="L1351" s="275"/>
      <c r="M1351" s="275"/>
      <c r="N1351" s="275"/>
      <c r="O1351" s="275"/>
      <c r="P1351" s="275"/>
      <c r="Q1351" s="275"/>
      <c r="R1351" s="275"/>
      <c r="S1351" s="275"/>
      <c r="T1351" s="275"/>
      <c r="U1351" s="275"/>
      <c r="V1351" s="275"/>
      <c r="W1351" s="275"/>
      <c r="X1351" s="275"/>
      <c r="Y1351" s="275"/>
      <c r="Z1351" s="275"/>
    </row>
    <row r="1352" spans="1:26" ht="18" customHeight="1" outlineLevel="1">
      <c r="A1352" s="340"/>
      <c r="B1352" s="294" t="s">
        <v>1929</v>
      </c>
      <c r="C1352" s="295"/>
      <c r="D1352" s="341">
        <v>1</v>
      </c>
      <c r="E1352" s="297" t="s">
        <v>421</v>
      </c>
      <c r="F1352" s="298"/>
      <c r="G1352" s="299"/>
      <c r="H1352" s="299">
        <f t="shared" si="212"/>
        <v>0</v>
      </c>
      <c r="I1352" s="298">
        <f t="shared" si="213"/>
        <v>0</v>
      </c>
      <c r="J1352" s="298"/>
      <c r="K1352" s="275"/>
      <c r="L1352" s="275"/>
      <c r="M1352" s="275"/>
      <c r="N1352" s="275"/>
      <c r="O1352" s="275"/>
      <c r="P1352" s="275"/>
      <c r="Q1352" s="275"/>
      <c r="R1352" s="275"/>
      <c r="S1352" s="275"/>
      <c r="T1352" s="275"/>
      <c r="U1352" s="275"/>
      <c r="V1352" s="275"/>
      <c r="W1352" s="275"/>
      <c r="X1352" s="275"/>
      <c r="Y1352" s="275"/>
      <c r="Z1352" s="275"/>
    </row>
    <row r="1353" spans="1:26" ht="18" customHeight="1" outlineLevel="1">
      <c r="A1353" s="340"/>
      <c r="B1353" s="294" t="s">
        <v>1930</v>
      </c>
      <c r="C1353" s="295"/>
      <c r="D1353" s="341">
        <v>1</v>
      </c>
      <c r="E1353" s="297" t="s">
        <v>421</v>
      </c>
      <c r="F1353" s="298"/>
      <c r="G1353" s="299"/>
      <c r="H1353" s="299">
        <f t="shared" si="212"/>
        <v>0</v>
      </c>
      <c r="I1353" s="298">
        <f t="shared" si="213"/>
        <v>0</v>
      </c>
      <c r="J1353" s="298"/>
      <c r="K1353" s="275"/>
      <c r="L1353" s="275"/>
      <c r="M1353" s="275"/>
      <c r="N1353" s="275"/>
      <c r="O1353" s="275"/>
      <c r="P1353" s="275"/>
      <c r="Q1353" s="275"/>
      <c r="R1353" s="275"/>
      <c r="S1353" s="275"/>
      <c r="T1353" s="275"/>
      <c r="U1353" s="275"/>
      <c r="V1353" s="275"/>
      <c r="W1353" s="275"/>
      <c r="X1353" s="275"/>
      <c r="Y1353" s="275"/>
      <c r="Z1353" s="275"/>
    </row>
    <row r="1354" spans="1:26" ht="18" customHeight="1" outlineLevel="1">
      <c r="A1354" s="340"/>
      <c r="B1354" s="294" t="s">
        <v>1931</v>
      </c>
      <c r="C1354" s="295"/>
      <c r="D1354" s="341">
        <v>1</v>
      </c>
      <c r="E1354" s="297" t="s">
        <v>421</v>
      </c>
      <c r="F1354" s="298"/>
      <c r="G1354" s="299"/>
      <c r="H1354" s="299">
        <f t="shared" si="212"/>
        <v>0</v>
      </c>
      <c r="I1354" s="298">
        <f t="shared" si="213"/>
        <v>0</v>
      </c>
      <c r="J1354" s="298"/>
      <c r="K1354" s="275"/>
      <c r="L1354" s="275"/>
      <c r="M1354" s="275"/>
      <c r="N1354" s="275"/>
      <c r="O1354" s="275"/>
      <c r="P1354" s="275"/>
      <c r="Q1354" s="275"/>
      <c r="R1354" s="275"/>
      <c r="S1354" s="275"/>
      <c r="T1354" s="275"/>
      <c r="U1354" s="275"/>
      <c r="V1354" s="275"/>
      <c r="W1354" s="275"/>
      <c r="X1354" s="275"/>
      <c r="Y1354" s="275"/>
      <c r="Z1354" s="275"/>
    </row>
    <row r="1355" spans="1:26" ht="18" customHeight="1" outlineLevel="1">
      <c r="A1355" s="340"/>
      <c r="B1355" s="294" t="s">
        <v>1932</v>
      </c>
      <c r="C1355" s="295"/>
      <c r="D1355" s="341">
        <v>1</v>
      </c>
      <c r="E1355" s="297" t="s">
        <v>421</v>
      </c>
      <c r="F1355" s="298"/>
      <c r="G1355" s="299"/>
      <c r="H1355" s="299">
        <f t="shared" si="212"/>
        <v>0</v>
      </c>
      <c r="I1355" s="298">
        <f t="shared" si="213"/>
        <v>0</v>
      </c>
      <c r="J1355" s="298"/>
      <c r="K1355" s="275"/>
      <c r="L1355" s="275"/>
      <c r="M1355" s="275"/>
      <c r="N1355" s="275"/>
      <c r="O1355" s="275"/>
      <c r="P1355" s="275"/>
      <c r="Q1355" s="275"/>
      <c r="R1355" s="275"/>
      <c r="S1355" s="275"/>
      <c r="T1355" s="275"/>
      <c r="U1355" s="275"/>
      <c r="V1355" s="275"/>
      <c r="W1355" s="275"/>
      <c r="X1355" s="275"/>
      <c r="Y1355" s="275"/>
      <c r="Z1355" s="275"/>
    </row>
    <row r="1356" spans="1:26" ht="18" customHeight="1" outlineLevel="1">
      <c r="A1356" s="333"/>
      <c r="B1356" s="334" t="s">
        <v>1933</v>
      </c>
      <c r="C1356" s="342"/>
      <c r="D1356" s="343"/>
      <c r="E1356" s="344"/>
      <c r="F1356" s="298"/>
      <c r="G1356" s="299"/>
      <c r="H1356" s="317"/>
      <c r="I1356" s="316"/>
      <c r="J1356" s="316"/>
      <c r="K1356" s="275"/>
      <c r="L1356" s="275"/>
      <c r="M1356" s="275"/>
      <c r="N1356" s="275"/>
      <c r="O1356" s="275"/>
      <c r="P1356" s="275"/>
      <c r="Q1356" s="275"/>
      <c r="R1356" s="275"/>
      <c r="S1356" s="275"/>
      <c r="T1356" s="275"/>
      <c r="U1356" s="275"/>
      <c r="V1356" s="275"/>
      <c r="W1356" s="275"/>
      <c r="X1356" s="275"/>
      <c r="Y1356" s="275"/>
      <c r="Z1356" s="275"/>
    </row>
    <row r="1357" spans="1:26" ht="18" customHeight="1" outlineLevel="1">
      <c r="A1357" s="340"/>
      <c r="B1357" s="294" t="s">
        <v>1934</v>
      </c>
      <c r="C1357" s="295"/>
      <c r="D1357" s="341">
        <v>1</v>
      </c>
      <c r="E1357" s="297" t="s">
        <v>421</v>
      </c>
      <c r="F1357" s="298"/>
      <c r="G1357" s="299"/>
      <c r="H1357" s="299">
        <f t="shared" ref="H1357:H1367" si="214">F1357+G1357</f>
        <v>0</v>
      </c>
      <c r="I1357" s="298">
        <f t="shared" ref="I1357:I1367" si="215">H1357*D1357</f>
        <v>0</v>
      </c>
      <c r="J1357" s="298"/>
      <c r="K1357" s="275"/>
      <c r="L1357" s="275"/>
      <c r="M1357" s="275"/>
      <c r="N1357" s="275"/>
      <c r="O1357" s="275"/>
      <c r="P1357" s="275"/>
      <c r="Q1357" s="275"/>
      <c r="R1357" s="275"/>
      <c r="S1357" s="275"/>
      <c r="T1357" s="275"/>
      <c r="U1357" s="275"/>
      <c r="V1357" s="275"/>
      <c r="W1357" s="275"/>
      <c r="X1357" s="275"/>
      <c r="Y1357" s="275"/>
      <c r="Z1357" s="275"/>
    </row>
    <row r="1358" spans="1:26" ht="18" customHeight="1" outlineLevel="1">
      <c r="A1358" s="340"/>
      <c r="B1358" s="294" t="s">
        <v>1935</v>
      </c>
      <c r="C1358" s="295"/>
      <c r="D1358" s="341">
        <v>1</v>
      </c>
      <c r="E1358" s="297" t="s">
        <v>421</v>
      </c>
      <c r="F1358" s="298"/>
      <c r="G1358" s="299"/>
      <c r="H1358" s="299">
        <f t="shared" si="214"/>
        <v>0</v>
      </c>
      <c r="I1358" s="298">
        <f t="shared" si="215"/>
        <v>0</v>
      </c>
      <c r="J1358" s="298"/>
      <c r="K1358" s="275"/>
      <c r="L1358" s="275"/>
      <c r="M1358" s="275"/>
      <c r="N1358" s="275"/>
      <c r="O1358" s="275"/>
      <c r="P1358" s="275"/>
      <c r="Q1358" s="275"/>
      <c r="R1358" s="275"/>
      <c r="S1358" s="275"/>
      <c r="T1358" s="275"/>
      <c r="U1358" s="275"/>
      <c r="V1358" s="275"/>
      <c r="W1358" s="275"/>
      <c r="X1358" s="275"/>
      <c r="Y1358" s="275"/>
      <c r="Z1358" s="275"/>
    </row>
    <row r="1359" spans="1:26" ht="18" customHeight="1" outlineLevel="1">
      <c r="A1359" s="340"/>
      <c r="B1359" s="294" t="s">
        <v>1936</v>
      </c>
      <c r="C1359" s="295"/>
      <c r="D1359" s="341">
        <v>1</v>
      </c>
      <c r="E1359" s="297" t="s">
        <v>421</v>
      </c>
      <c r="F1359" s="298"/>
      <c r="G1359" s="299"/>
      <c r="H1359" s="299">
        <f t="shared" si="214"/>
        <v>0</v>
      </c>
      <c r="I1359" s="298">
        <f t="shared" si="215"/>
        <v>0</v>
      </c>
      <c r="J1359" s="298"/>
      <c r="K1359" s="275"/>
      <c r="L1359" s="275"/>
      <c r="M1359" s="275"/>
      <c r="N1359" s="275"/>
      <c r="O1359" s="275"/>
      <c r="P1359" s="275"/>
      <c r="Q1359" s="275"/>
      <c r="R1359" s="275"/>
      <c r="S1359" s="275"/>
      <c r="T1359" s="275"/>
      <c r="U1359" s="275"/>
      <c r="V1359" s="275"/>
      <c r="W1359" s="275"/>
      <c r="X1359" s="275"/>
      <c r="Y1359" s="275"/>
      <c r="Z1359" s="275"/>
    </row>
    <row r="1360" spans="1:26" ht="18" customHeight="1" outlineLevel="1">
      <c r="A1360" s="340"/>
      <c r="B1360" s="294" t="s">
        <v>1937</v>
      </c>
      <c r="C1360" s="295"/>
      <c r="D1360" s="341">
        <v>1</v>
      </c>
      <c r="E1360" s="297" t="s">
        <v>421</v>
      </c>
      <c r="F1360" s="298"/>
      <c r="G1360" s="299"/>
      <c r="H1360" s="299">
        <f t="shared" si="214"/>
        <v>0</v>
      </c>
      <c r="I1360" s="298">
        <f t="shared" si="215"/>
        <v>0</v>
      </c>
      <c r="J1360" s="298"/>
      <c r="K1360" s="275"/>
      <c r="L1360" s="275"/>
      <c r="M1360" s="275"/>
      <c r="N1360" s="275"/>
      <c r="O1360" s="275"/>
      <c r="P1360" s="275"/>
      <c r="Q1360" s="275"/>
      <c r="R1360" s="275"/>
      <c r="S1360" s="275"/>
      <c r="T1360" s="275"/>
      <c r="U1360" s="275"/>
      <c r="V1360" s="275"/>
      <c r="W1360" s="275"/>
      <c r="X1360" s="275"/>
      <c r="Y1360" s="275"/>
      <c r="Z1360" s="275"/>
    </row>
    <row r="1361" spans="1:26" ht="18" customHeight="1" outlineLevel="1">
      <c r="A1361" s="340"/>
      <c r="B1361" s="294" t="s">
        <v>1938</v>
      </c>
      <c r="C1361" s="295"/>
      <c r="D1361" s="341">
        <v>1</v>
      </c>
      <c r="E1361" s="297" t="s">
        <v>421</v>
      </c>
      <c r="F1361" s="298"/>
      <c r="G1361" s="299"/>
      <c r="H1361" s="299">
        <f t="shared" si="214"/>
        <v>0</v>
      </c>
      <c r="I1361" s="298">
        <f t="shared" si="215"/>
        <v>0</v>
      </c>
      <c r="J1361" s="298"/>
      <c r="K1361" s="275"/>
      <c r="L1361" s="275"/>
      <c r="M1361" s="275"/>
      <c r="N1361" s="275"/>
      <c r="O1361" s="275"/>
      <c r="P1361" s="275"/>
      <c r="Q1361" s="275"/>
      <c r="R1361" s="275"/>
      <c r="S1361" s="275"/>
      <c r="T1361" s="275"/>
      <c r="U1361" s="275"/>
      <c r="V1361" s="275"/>
      <c r="W1361" s="275"/>
      <c r="X1361" s="275"/>
      <c r="Y1361" s="275"/>
      <c r="Z1361" s="275"/>
    </row>
    <row r="1362" spans="1:26" ht="18" customHeight="1" outlineLevel="1">
      <c r="A1362" s="340"/>
      <c r="B1362" s="294" t="s">
        <v>1939</v>
      </c>
      <c r="C1362" s="295"/>
      <c r="D1362" s="341">
        <v>1</v>
      </c>
      <c r="E1362" s="297" t="s">
        <v>421</v>
      </c>
      <c r="F1362" s="298"/>
      <c r="G1362" s="299"/>
      <c r="H1362" s="299">
        <f t="shared" si="214"/>
        <v>0</v>
      </c>
      <c r="I1362" s="298">
        <f t="shared" si="215"/>
        <v>0</v>
      </c>
      <c r="J1362" s="298"/>
      <c r="K1362" s="275"/>
      <c r="L1362" s="275"/>
      <c r="M1362" s="275"/>
      <c r="N1362" s="275"/>
      <c r="O1362" s="275"/>
      <c r="P1362" s="275"/>
      <c r="Q1362" s="275"/>
      <c r="R1362" s="275"/>
      <c r="S1362" s="275"/>
      <c r="T1362" s="275"/>
      <c r="U1362" s="275"/>
      <c r="V1362" s="275"/>
      <c r="W1362" s="275"/>
      <c r="X1362" s="275"/>
      <c r="Y1362" s="275"/>
      <c r="Z1362" s="275"/>
    </row>
    <row r="1363" spans="1:26" ht="18" customHeight="1" outlineLevel="1">
      <c r="A1363" s="340"/>
      <c r="B1363" s="294" t="s">
        <v>1940</v>
      </c>
      <c r="C1363" s="295"/>
      <c r="D1363" s="341">
        <v>1</v>
      </c>
      <c r="E1363" s="297" t="s">
        <v>421</v>
      </c>
      <c r="F1363" s="298"/>
      <c r="G1363" s="299"/>
      <c r="H1363" s="299">
        <f t="shared" si="214"/>
        <v>0</v>
      </c>
      <c r="I1363" s="298">
        <f t="shared" si="215"/>
        <v>0</v>
      </c>
      <c r="J1363" s="298"/>
      <c r="K1363" s="275"/>
      <c r="L1363" s="275"/>
      <c r="M1363" s="275"/>
      <c r="N1363" s="275"/>
      <c r="O1363" s="275"/>
      <c r="P1363" s="275"/>
      <c r="Q1363" s="275"/>
      <c r="R1363" s="275"/>
      <c r="S1363" s="275"/>
      <c r="T1363" s="275"/>
      <c r="U1363" s="275"/>
      <c r="V1363" s="275"/>
      <c r="W1363" s="275"/>
      <c r="X1363" s="275"/>
      <c r="Y1363" s="275"/>
      <c r="Z1363" s="275"/>
    </row>
    <row r="1364" spans="1:26" ht="18" customHeight="1" outlineLevel="1">
      <c r="A1364" s="340"/>
      <c r="B1364" s="294" t="s">
        <v>1941</v>
      </c>
      <c r="C1364" s="295"/>
      <c r="D1364" s="341">
        <v>1</v>
      </c>
      <c r="E1364" s="297" t="s">
        <v>421</v>
      </c>
      <c r="F1364" s="298"/>
      <c r="G1364" s="299"/>
      <c r="H1364" s="299">
        <f t="shared" si="214"/>
        <v>0</v>
      </c>
      <c r="I1364" s="298">
        <f t="shared" si="215"/>
        <v>0</v>
      </c>
      <c r="J1364" s="298"/>
      <c r="K1364" s="275"/>
      <c r="L1364" s="275"/>
      <c r="M1364" s="275"/>
      <c r="N1364" s="275"/>
      <c r="O1364" s="275"/>
      <c r="P1364" s="275"/>
      <c r="Q1364" s="275"/>
      <c r="R1364" s="275"/>
      <c r="S1364" s="275"/>
      <c r="T1364" s="275"/>
      <c r="U1364" s="275"/>
      <c r="V1364" s="275"/>
      <c r="W1364" s="275"/>
      <c r="X1364" s="275"/>
      <c r="Y1364" s="275"/>
      <c r="Z1364" s="275"/>
    </row>
    <row r="1365" spans="1:26" ht="18" customHeight="1" outlineLevel="1">
      <c r="A1365" s="340"/>
      <c r="B1365" s="294" t="s">
        <v>1942</v>
      </c>
      <c r="C1365" s="295"/>
      <c r="D1365" s="341">
        <v>1</v>
      </c>
      <c r="E1365" s="297" t="s">
        <v>421</v>
      </c>
      <c r="F1365" s="298"/>
      <c r="G1365" s="299"/>
      <c r="H1365" s="299">
        <f t="shared" si="214"/>
        <v>0</v>
      </c>
      <c r="I1365" s="298">
        <f t="shared" si="215"/>
        <v>0</v>
      </c>
      <c r="J1365" s="298"/>
      <c r="K1365" s="275"/>
      <c r="L1365" s="275"/>
      <c r="M1365" s="275"/>
      <c r="N1365" s="275"/>
      <c r="O1365" s="275"/>
      <c r="P1365" s="275"/>
      <c r="Q1365" s="275"/>
      <c r="R1365" s="275"/>
      <c r="S1365" s="275"/>
      <c r="T1365" s="275"/>
      <c r="U1365" s="275"/>
      <c r="V1365" s="275"/>
      <c r="W1365" s="275"/>
      <c r="X1365" s="275"/>
      <c r="Y1365" s="275"/>
      <c r="Z1365" s="275"/>
    </row>
    <row r="1366" spans="1:26" ht="18" customHeight="1" outlineLevel="1">
      <c r="A1366" s="340"/>
      <c r="B1366" s="294" t="s">
        <v>1943</v>
      </c>
      <c r="C1366" s="295"/>
      <c r="D1366" s="341">
        <v>1</v>
      </c>
      <c r="E1366" s="297" t="s">
        <v>421</v>
      </c>
      <c r="F1366" s="298"/>
      <c r="G1366" s="299"/>
      <c r="H1366" s="299">
        <f t="shared" si="214"/>
        <v>0</v>
      </c>
      <c r="I1366" s="298">
        <f t="shared" si="215"/>
        <v>0</v>
      </c>
      <c r="J1366" s="298"/>
      <c r="K1366" s="275"/>
      <c r="L1366" s="275"/>
      <c r="M1366" s="275"/>
      <c r="N1366" s="275"/>
      <c r="O1366" s="275"/>
      <c r="P1366" s="275"/>
      <c r="Q1366" s="275"/>
      <c r="R1366" s="275"/>
      <c r="S1366" s="275"/>
      <c r="T1366" s="275"/>
      <c r="U1366" s="275"/>
      <c r="V1366" s="275"/>
      <c r="W1366" s="275"/>
      <c r="X1366" s="275"/>
      <c r="Y1366" s="275"/>
      <c r="Z1366" s="275"/>
    </row>
    <row r="1367" spans="1:26" ht="18" customHeight="1" outlineLevel="1">
      <c r="A1367" s="340"/>
      <c r="B1367" s="294" t="s">
        <v>1944</v>
      </c>
      <c r="C1367" s="295"/>
      <c r="D1367" s="341">
        <v>1</v>
      </c>
      <c r="E1367" s="297" t="s">
        <v>421</v>
      </c>
      <c r="F1367" s="298"/>
      <c r="G1367" s="299"/>
      <c r="H1367" s="299">
        <f t="shared" si="214"/>
        <v>0</v>
      </c>
      <c r="I1367" s="298">
        <f t="shared" si="215"/>
        <v>0</v>
      </c>
      <c r="J1367" s="298"/>
      <c r="K1367" s="275"/>
      <c r="L1367" s="275"/>
      <c r="M1367" s="275"/>
      <c r="N1367" s="275"/>
      <c r="O1367" s="275"/>
      <c r="P1367" s="275"/>
      <c r="Q1367" s="275"/>
      <c r="R1367" s="275"/>
      <c r="S1367" s="275"/>
      <c r="T1367" s="275"/>
      <c r="U1367" s="275"/>
      <c r="V1367" s="275"/>
      <c r="W1367" s="275"/>
      <c r="X1367" s="275"/>
      <c r="Y1367" s="275"/>
      <c r="Z1367" s="275"/>
    </row>
    <row r="1368" spans="1:26" ht="15.75" customHeight="1" outlineLevel="1">
      <c r="A1368" s="333"/>
      <c r="B1368" s="334" t="s">
        <v>1945</v>
      </c>
      <c r="C1368" s="342"/>
      <c r="D1368" s="343"/>
      <c r="E1368" s="344"/>
      <c r="F1368" s="316"/>
      <c r="G1368" s="317"/>
      <c r="H1368" s="317"/>
      <c r="I1368" s="316"/>
      <c r="J1368" s="316"/>
      <c r="K1368" s="275"/>
      <c r="L1368" s="275"/>
      <c r="M1368" s="275"/>
      <c r="N1368" s="275"/>
      <c r="O1368" s="275"/>
      <c r="P1368" s="275"/>
      <c r="Q1368" s="275"/>
      <c r="R1368" s="275"/>
      <c r="S1368" s="275"/>
      <c r="T1368" s="275"/>
      <c r="U1368" s="275"/>
      <c r="V1368" s="275"/>
      <c r="W1368" s="275"/>
      <c r="X1368" s="275"/>
      <c r="Y1368" s="275"/>
      <c r="Z1368" s="275"/>
    </row>
    <row r="1369" spans="1:26" ht="18" customHeight="1" outlineLevel="1">
      <c r="A1369" s="340"/>
      <c r="B1369" s="294" t="s">
        <v>1946</v>
      </c>
      <c r="C1369" s="295"/>
      <c r="D1369" s="341">
        <v>1</v>
      </c>
      <c r="E1369" s="297" t="s">
        <v>421</v>
      </c>
      <c r="F1369" s="298"/>
      <c r="G1369" s="299"/>
      <c r="H1369" s="299">
        <f t="shared" ref="H1369:H1379" si="216">F1369+G1369</f>
        <v>0</v>
      </c>
      <c r="I1369" s="298">
        <f t="shared" ref="I1369:I1379" si="217">H1369*D1369</f>
        <v>0</v>
      </c>
      <c r="J1369" s="298"/>
      <c r="K1369" s="275"/>
      <c r="L1369" s="275"/>
      <c r="M1369" s="275"/>
      <c r="N1369" s="275"/>
      <c r="O1369" s="275"/>
      <c r="P1369" s="275"/>
      <c r="Q1369" s="275"/>
      <c r="R1369" s="275"/>
      <c r="S1369" s="275"/>
      <c r="T1369" s="275"/>
      <c r="U1369" s="275"/>
      <c r="V1369" s="275"/>
      <c r="W1369" s="275"/>
      <c r="X1369" s="275"/>
      <c r="Y1369" s="275"/>
      <c r="Z1369" s="275"/>
    </row>
    <row r="1370" spans="1:26" ht="18" customHeight="1" outlineLevel="1">
      <c r="A1370" s="340"/>
      <c r="B1370" s="294" t="s">
        <v>1947</v>
      </c>
      <c r="C1370" s="295"/>
      <c r="D1370" s="341">
        <v>1</v>
      </c>
      <c r="E1370" s="297" t="s">
        <v>421</v>
      </c>
      <c r="F1370" s="298"/>
      <c r="G1370" s="299"/>
      <c r="H1370" s="299">
        <f t="shared" si="216"/>
        <v>0</v>
      </c>
      <c r="I1370" s="298">
        <f t="shared" si="217"/>
        <v>0</v>
      </c>
      <c r="J1370" s="298"/>
      <c r="K1370" s="275"/>
      <c r="L1370" s="275"/>
      <c r="M1370" s="275"/>
      <c r="N1370" s="275"/>
      <c r="O1370" s="275"/>
      <c r="P1370" s="275"/>
      <c r="Q1370" s="275"/>
      <c r="R1370" s="275"/>
      <c r="S1370" s="275"/>
      <c r="T1370" s="275"/>
      <c r="U1370" s="275"/>
      <c r="V1370" s="275"/>
      <c r="W1370" s="275"/>
      <c r="X1370" s="275"/>
      <c r="Y1370" s="275"/>
      <c r="Z1370" s="275"/>
    </row>
    <row r="1371" spans="1:26" ht="18" customHeight="1" outlineLevel="1">
      <c r="A1371" s="340"/>
      <c r="B1371" s="294" t="s">
        <v>1948</v>
      </c>
      <c r="C1371" s="295"/>
      <c r="D1371" s="341">
        <v>1</v>
      </c>
      <c r="E1371" s="297" t="s">
        <v>421</v>
      </c>
      <c r="F1371" s="298"/>
      <c r="G1371" s="299"/>
      <c r="H1371" s="299">
        <f t="shared" si="216"/>
        <v>0</v>
      </c>
      <c r="I1371" s="298">
        <f t="shared" si="217"/>
        <v>0</v>
      </c>
      <c r="J1371" s="298"/>
      <c r="K1371" s="275"/>
      <c r="L1371" s="275"/>
      <c r="M1371" s="275"/>
      <c r="N1371" s="275"/>
      <c r="O1371" s="275"/>
      <c r="P1371" s="275"/>
      <c r="Q1371" s="275"/>
      <c r="R1371" s="275"/>
      <c r="S1371" s="275"/>
      <c r="T1371" s="275"/>
      <c r="U1371" s="275"/>
      <c r="V1371" s="275"/>
      <c r="W1371" s="275"/>
      <c r="X1371" s="275"/>
      <c r="Y1371" s="275"/>
      <c r="Z1371" s="275"/>
    </row>
    <row r="1372" spans="1:26" ht="18" customHeight="1" outlineLevel="1">
      <c r="A1372" s="340"/>
      <c r="B1372" s="294" t="s">
        <v>1949</v>
      </c>
      <c r="C1372" s="295"/>
      <c r="D1372" s="341">
        <v>1</v>
      </c>
      <c r="E1372" s="297" t="s">
        <v>421</v>
      </c>
      <c r="F1372" s="298"/>
      <c r="G1372" s="299"/>
      <c r="H1372" s="299">
        <f t="shared" si="216"/>
        <v>0</v>
      </c>
      <c r="I1372" s="298">
        <f t="shared" si="217"/>
        <v>0</v>
      </c>
      <c r="J1372" s="298"/>
      <c r="K1372" s="275"/>
      <c r="L1372" s="275"/>
      <c r="M1372" s="275"/>
      <c r="N1372" s="275"/>
      <c r="O1372" s="275"/>
      <c r="P1372" s="275"/>
      <c r="Q1372" s="275"/>
      <c r="R1372" s="275"/>
      <c r="S1372" s="275"/>
      <c r="T1372" s="275"/>
      <c r="U1372" s="275"/>
      <c r="V1372" s="275"/>
      <c r="W1372" s="275"/>
      <c r="X1372" s="275"/>
      <c r="Y1372" s="275"/>
      <c r="Z1372" s="275"/>
    </row>
    <row r="1373" spans="1:26" ht="18" customHeight="1" outlineLevel="1">
      <c r="A1373" s="340"/>
      <c r="B1373" s="294" t="s">
        <v>1950</v>
      </c>
      <c r="C1373" s="295"/>
      <c r="D1373" s="341">
        <v>1</v>
      </c>
      <c r="E1373" s="297" t="s">
        <v>421</v>
      </c>
      <c r="F1373" s="298"/>
      <c r="G1373" s="299"/>
      <c r="H1373" s="299">
        <f t="shared" si="216"/>
        <v>0</v>
      </c>
      <c r="I1373" s="298">
        <f t="shared" si="217"/>
        <v>0</v>
      </c>
      <c r="J1373" s="298"/>
      <c r="K1373" s="275"/>
      <c r="L1373" s="275"/>
      <c r="M1373" s="275"/>
      <c r="N1373" s="275"/>
      <c r="O1373" s="275"/>
      <c r="P1373" s="275"/>
      <c r="Q1373" s="275"/>
      <c r="R1373" s="275"/>
      <c r="S1373" s="275"/>
      <c r="T1373" s="275"/>
      <c r="U1373" s="275"/>
      <c r="V1373" s="275"/>
      <c r="W1373" s="275"/>
      <c r="X1373" s="275"/>
      <c r="Y1373" s="275"/>
      <c r="Z1373" s="275"/>
    </row>
    <row r="1374" spans="1:26" ht="18" customHeight="1" outlineLevel="1">
      <c r="A1374" s="340"/>
      <c r="B1374" s="294" t="s">
        <v>1951</v>
      </c>
      <c r="C1374" s="295"/>
      <c r="D1374" s="341">
        <v>1</v>
      </c>
      <c r="E1374" s="297" t="s">
        <v>421</v>
      </c>
      <c r="F1374" s="298"/>
      <c r="G1374" s="299"/>
      <c r="H1374" s="299">
        <f t="shared" si="216"/>
        <v>0</v>
      </c>
      <c r="I1374" s="298">
        <f t="shared" si="217"/>
        <v>0</v>
      </c>
      <c r="J1374" s="298"/>
      <c r="K1374" s="275"/>
      <c r="L1374" s="275"/>
      <c r="M1374" s="275"/>
      <c r="N1374" s="275"/>
      <c r="O1374" s="275"/>
      <c r="P1374" s="275"/>
      <c r="Q1374" s="275"/>
      <c r="R1374" s="275"/>
      <c r="S1374" s="275"/>
      <c r="T1374" s="275"/>
      <c r="U1374" s="275"/>
      <c r="V1374" s="275"/>
      <c r="W1374" s="275"/>
      <c r="X1374" s="275"/>
      <c r="Y1374" s="275"/>
      <c r="Z1374" s="275"/>
    </row>
    <row r="1375" spans="1:26" ht="18" customHeight="1" outlineLevel="1">
      <c r="A1375" s="340"/>
      <c r="B1375" s="294" t="s">
        <v>1952</v>
      </c>
      <c r="C1375" s="295"/>
      <c r="D1375" s="341">
        <v>1</v>
      </c>
      <c r="E1375" s="297" t="s">
        <v>421</v>
      </c>
      <c r="F1375" s="298"/>
      <c r="G1375" s="299"/>
      <c r="H1375" s="299">
        <f t="shared" si="216"/>
        <v>0</v>
      </c>
      <c r="I1375" s="298">
        <f t="shared" si="217"/>
        <v>0</v>
      </c>
      <c r="J1375" s="298"/>
      <c r="K1375" s="275"/>
      <c r="L1375" s="275"/>
      <c r="M1375" s="275"/>
      <c r="N1375" s="275"/>
      <c r="O1375" s="275"/>
      <c r="P1375" s="275"/>
      <c r="Q1375" s="275"/>
      <c r="R1375" s="275"/>
      <c r="S1375" s="275"/>
      <c r="T1375" s="275"/>
      <c r="U1375" s="275"/>
      <c r="V1375" s="275"/>
      <c r="W1375" s="275"/>
      <c r="X1375" s="275"/>
      <c r="Y1375" s="275"/>
      <c r="Z1375" s="275"/>
    </row>
    <row r="1376" spans="1:26" ht="18" customHeight="1" outlineLevel="1">
      <c r="A1376" s="340"/>
      <c r="B1376" s="294" t="s">
        <v>1953</v>
      </c>
      <c r="C1376" s="295"/>
      <c r="D1376" s="341">
        <v>1</v>
      </c>
      <c r="E1376" s="297" t="s">
        <v>421</v>
      </c>
      <c r="F1376" s="298"/>
      <c r="G1376" s="299"/>
      <c r="H1376" s="299">
        <f t="shared" si="216"/>
        <v>0</v>
      </c>
      <c r="I1376" s="298">
        <f t="shared" si="217"/>
        <v>0</v>
      </c>
      <c r="J1376" s="298"/>
      <c r="K1376" s="275"/>
      <c r="L1376" s="275"/>
      <c r="M1376" s="275"/>
      <c r="N1376" s="275"/>
      <c r="O1376" s="275"/>
      <c r="P1376" s="275"/>
      <c r="Q1376" s="275"/>
      <c r="R1376" s="275"/>
      <c r="S1376" s="275"/>
      <c r="T1376" s="275"/>
      <c r="U1376" s="275"/>
      <c r="V1376" s="275"/>
      <c r="W1376" s="275"/>
      <c r="X1376" s="275"/>
      <c r="Y1376" s="275"/>
      <c r="Z1376" s="275"/>
    </row>
    <row r="1377" spans="1:26" ht="18" customHeight="1" outlineLevel="1">
      <c r="A1377" s="340"/>
      <c r="B1377" s="294" t="s">
        <v>1954</v>
      </c>
      <c r="C1377" s="295"/>
      <c r="D1377" s="341">
        <v>1</v>
      </c>
      <c r="E1377" s="297" t="s">
        <v>421</v>
      </c>
      <c r="F1377" s="298"/>
      <c r="G1377" s="299"/>
      <c r="H1377" s="299">
        <f t="shared" si="216"/>
        <v>0</v>
      </c>
      <c r="I1377" s="298">
        <f t="shared" si="217"/>
        <v>0</v>
      </c>
      <c r="J1377" s="298"/>
      <c r="K1377" s="275"/>
      <c r="L1377" s="275"/>
      <c r="M1377" s="275"/>
      <c r="N1377" s="275"/>
      <c r="O1377" s="275"/>
      <c r="P1377" s="275"/>
      <c r="Q1377" s="275"/>
      <c r="R1377" s="275"/>
      <c r="S1377" s="275"/>
      <c r="T1377" s="275"/>
      <c r="U1377" s="275"/>
      <c r="V1377" s="275"/>
      <c r="W1377" s="275"/>
      <c r="X1377" s="275"/>
      <c r="Y1377" s="275"/>
      <c r="Z1377" s="275"/>
    </row>
    <row r="1378" spans="1:26" ht="18" customHeight="1" outlineLevel="1">
      <c r="A1378" s="340"/>
      <c r="B1378" s="294" t="s">
        <v>1955</v>
      </c>
      <c r="C1378" s="295"/>
      <c r="D1378" s="341">
        <v>1</v>
      </c>
      <c r="E1378" s="297" t="s">
        <v>421</v>
      </c>
      <c r="F1378" s="298"/>
      <c r="G1378" s="299"/>
      <c r="H1378" s="299">
        <f t="shared" si="216"/>
        <v>0</v>
      </c>
      <c r="I1378" s="298">
        <f t="shared" si="217"/>
        <v>0</v>
      </c>
      <c r="J1378" s="298"/>
      <c r="K1378" s="275"/>
      <c r="L1378" s="275"/>
      <c r="M1378" s="275"/>
      <c r="N1378" s="275"/>
      <c r="O1378" s="275"/>
      <c r="P1378" s="275"/>
      <c r="Q1378" s="275"/>
      <c r="R1378" s="275"/>
      <c r="S1378" s="275"/>
      <c r="T1378" s="275"/>
      <c r="U1378" s="275"/>
      <c r="V1378" s="275"/>
      <c r="W1378" s="275"/>
      <c r="X1378" s="275"/>
      <c r="Y1378" s="275"/>
      <c r="Z1378" s="275"/>
    </row>
    <row r="1379" spans="1:26" ht="18" customHeight="1" outlineLevel="1">
      <c r="A1379" s="340"/>
      <c r="B1379" s="294" t="s">
        <v>1956</v>
      </c>
      <c r="C1379" s="295"/>
      <c r="D1379" s="341">
        <v>1</v>
      </c>
      <c r="E1379" s="297" t="s">
        <v>421</v>
      </c>
      <c r="F1379" s="298"/>
      <c r="G1379" s="299"/>
      <c r="H1379" s="299">
        <f t="shared" si="216"/>
        <v>0</v>
      </c>
      <c r="I1379" s="298">
        <f t="shared" si="217"/>
        <v>0</v>
      </c>
      <c r="J1379" s="298"/>
      <c r="K1379" s="275"/>
      <c r="L1379" s="275"/>
      <c r="M1379" s="275"/>
      <c r="N1379" s="275"/>
      <c r="O1379" s="275"/>
      <c r="P1379" s="275"/>
      <c r="Q1379" s="275"/>
      <c r="R1379" s="275"/>
      <c r="S1379" s="275"/>
      <c r="T1379" s="275"/>
      <c r="U1379" s="275"/>
      <c r="V1379" s="275"/>
      <c r="W1379" s="275"/>
      <c r="X1379" s="275"/>
      <c r="Y1379" s="275"/>
      <c r="Z1379" s="275"/>
    </row>
    <row r="1380" spans="1:26" ht="18" customHeight="1" outlineLevel="1">
      <c r="A1380" s="345"/>
      <c r="B1380" s="346"/>
      <c r="C1380" s="347"/>
      <c r="D1380" s="343"/>
      <c r="E1380" s="350"/>
      <c r="F1380" s="316"/>
      <c r="G1380" s="317"/>
      <c r="H1380" s="317"/>
      <c r="I1380" s="316"/>
      <c r="J1380" s="316"/>
      <c r="K1380" s="275"/>
      <c r="L1380" s="275"/>
      <c r="M1380" s="275"/>
      <c r="N1380" s="275"/>
      <c r="O1380" s="275"/>
      <c r="P1380" s="275"/>
      <c r="Q1380" s="275"/>
      <c r="R1380" s="275"/>
      <c r="S1380" s="275"/>
      <c r="T1380" s="275"/>
      <c r="U1380" s="275"/>
      <c r="V1380" s="275"/>
      <c r="W1380" s="275"/>
      <c r="X1380" s="275"/>
      <c r="Y1380" s="275"/>
      <c r="Z1380" s="275"/>
    </row>
    <row r="1381" spans="1:26" ht="18" customHeight="1">
      <c r="A1381" s="286">
        <v>22</v>
      </c>
      <c r="B1381" s="287" t="s">
        <v>1957</v>
      </c>
      <c r="C1381" s="305"/>
      <c r="D1381" s="331"/>
      <c r="E1381" s="332"/>
      <c r="F1381" s="308"/>
      <c r="G1381" s="309"/>
      <c r="H1381" s="309"/>
      <c r="I1381" s="308"/>
      <c r="J1381" s="308"/>
      <c r="K1381" s="275"/>
      <c r="L1381" s="275"/>
      <c r="M1381" s="275"/>
      <c r="N1381" s="275"/>
      <c r="O1381" s="275"/>
      <c r="P1381" s="275"/>
      <c r="Q1381" s="275"/>
      <c r="R1381" s="275"/>
      <c r="S1381" s="275"/>
      <c r="T1381" s="275"/>
      <c r="U1381" s="275"/>
      <c r="V1381" s="275"/>
      <c r="W1381" s="275"/>
      <c r="X1381" s="275"/>
      <c r="Y1381" s="275"/>
      <c r="Z1381" s="275"/>
    </row>
    <row r="1382" spans="1:26" ht="18" customHeight="1" outlineLevel="1">
      <c r="A1382" s="618" t="s">
        <v>1958</v>
      </c>
      <c r="B1382" s="334" t="s">
        <v>1346</v>
      </c>
      <c r="C1382" s="342"/>
      <c r="D1382" s="343"/>
      <c r="E1382" s="344"/>
      <c r="F1382" s="316"/>
      <c r="G1382" s="317"/>
      <c r="H1382" s="317"/>
      <c r="I1382" s="316"/>
      <c r="J1382" s="316"/>
      <c r="K1382" s="275"/>
      <c r="L1382" s="275"/>
      <c r="M1382" s="275"/>
      <c r="N1382" s="275"/>
      <c r="O1382" s="275"/>
      <c r="P1382" s="275"/>
      <c r="Q1382" s="275"/>
      <c r="R1382" s="275"/>
      <c r="S1382" s="275"/>
      <c r="T1382" s="275"/>
      <c r="U1382" s="275"/>
      <c r="V1382" s="275"/>
      <c r="W1382" s="275"/>
      <c r="X1382" s="275"/>
      <c r="Y1382" s="275"/>
      <c r="Z1382" s="275"/>
    </row>
    <row r="1383" spans="1:26" ht="18" customHeight="1" outlineLevel="1">
      <c r="A1383" s="340"/>
      <c r="B1383" s="294" t="s">
        <v>1959</v>
      </c>
      <c r="C1383" s="295"/>
      <c r="D1383" s="341">
        <v>1</v>
      </c>
      <c r="E1383" s="297" t="s">
        <v>929</v>
      </c>
      <c r="F1383" s="298"/>
      <c r="G1383" s="299"/>
      <c r="H1383" s="299">
        <f t="shared" ref="H1383:H1434" si="218">F1383+G1383</f>
        <v>0</v>
      </c>
      <c r="I1383" s="298">
        <f t="shared" ref="I1383:I1434" si="219">H1383*D1383</f>
        <v>0</v>
      </c>
      <c r="J1383" s="298"/>
      <c r="K1383" s="275"/>
      <c r="L1383" s="275"/>
      <c r="M1383" s="275"/>
      <c r="N1383" s="275"/>
      <c r="O1383" s="275"/>
      <c r="P1383" s="275"/>
      <c r="Q1383" s="275"/>
      <c r="R1383" s="275"/>
      <c r="S1383" s="275"/>
      <c r="T1383" s="275"/>
      <c r="U1383" s="275"/>
      <c r="V1383" s="275"/>
      <c r="W1383" s="275"/>
      <c r="X1383" s="275"/>
      <c r="Y1383" s="275"/>
      <c r="Z1383" s="275"/>
    </row>
    <row r="1384" spans="1:26" ht="18" customHeight="1" outlineLevel="1">
      <c r="A1384" s="340"/>
      <c r="B1384" s="294" t="s">
        <v>1960</v>
      </c>
      <c r="C1384" s="295"/>
      <c r="D1384" s="341">
        <v>1</v>
      </c>
      <c r="E1384" s="297" t="s">
        <v>929</v>
      </c>
      <c r="F1384" s="298"/>
      <c r="G1384" s="299"/>
      <c r="H1384" s="299">
        <f t="shared" si="218"/>
        <v>0</v>
      </c>
      <c r="I1384" s="298">
        <f t="shared" si="219"/>
        <v>0</v>
      </c>
      <c r="J1384" s="298"/>
      <c r="K1384" s="275"/>
      <c r="L1384" s="275"/>
      <c r="M1384" s="275"/>
      <c r="N1384" s="275"/>
      <c r="O1384" s="275"/>
      <c r="P1384" s="275"/>
      <c r="Q1384" s="275"/>
      <c r="R1384" s="275"/>
      <c r="S1384" s="275"/>
      <c r="T1384" s="275"/>
      <c r="U1384" s="275"/>
      <c r="V1384" s="275"/>
      <c r="W1384" s="275"/>
      <c r="X1384" s="275"/>
      <c r="Y1384" s="275"/>
      <c r="Z1384" s="275"/>
    </row>
    <row r="1385" spans="1:26" ht="18" customHeight="1" outlineLevel="1">
      <c r="A1385" s="340"/>
      <c r="B1385" s="294" t="s">
        <v>1961</v>
      </c>
      <c r="C1385" s="295"/>
      <c r="D1385" s="341">
        <v>1</v>
      </c>
      <c r="E1385" s="297" t="s">
        <v>929</v>
      </c>
      <c r="F1385" s="298"/>
      <c r="G1385" s="299"/>
      <c r="H1385" s="299">
        <f t="shared" si="218"/>
        <v>0</v>
      </c>
      <c r="I1385" s="298">
        <f t="shared" si="219"/>
        <v>0</v>
      </c>
      <c r="J1385" s="298"/>
      <c r="K1385" s="275"/>
      <c r="L1385" s="275"/>
      <c r="M1385" s="275"/>
      <c r="N1385" s="275"/>
      <c r="O1385" s="275"/>
      <c r="P1385" s="275"/>
      <c r="Q1385" s="275"/>
      <c r="R1385" s="275"/>
      <c r="S1385" s="275"/>
      <c r="T1385" s="275"/>
      <c r="U1385" s="275"/>
      <c r="V1385" s="275"/>
      <c r="W1385" s="275"/>
      <c r="X1385" s="275"/>
      <c r="Y1385" s="275"/>
      <c r="Z1385" s="275"/>
    </row>
    <row r="1386" spans="1:26" ht="18" customHeight="1" outlineLevel="1">
      <c r="A1386" s="340"/>
      <c r="B1386" s="294" t="s">
        <v>1962</v>
      </c>
      <c r="C1386" s="295"/>
      <c r="D1386" s="341">
        <v>1</v>
      </c>
      <c r="E1386" s="297" t="s">
        <v>929</v>
      </c>
      <c r="F1386" s="298"/>
      <c r="G1386" s="299"/>
      <c r="H1386" s="299">
        <f t="shared" si="218"/>
        <v>0</v>
      </c>
      <c r="I1386" s="298">
        <f t="shared" si="219"/>
        <v>0</v>
      </c>
      <c r="J1386" s="298"/>
      <c r="K1386" s="275"/>
      <c r="L1386" s="275"/>
      <c r="M1386" s="275"/>
      <c r="N1386" s="275"/>
      <c r="O1386" s="275"/>
      <c r="P1386" s="275"/>
      <c r="Q1386" s="275"/>
      <c r="R1386" s="275"/>
      <c r="S1386" s="275"/>
      <c r="T1386" s="275"/>
      <c r="U1386" s="275"/>
      <c r="V1386" s="275"/>
      <c r="W1386" s="275"/>
      <c r="X1386" s="275"/>
      <c r="Y1386" s="275"/>
      <c r="Z1386" s="275"/>
    </row>
    <row r="1387" spans="1:26" ht="18" customHeight="1" outlineLevel="1">
      <c r="A1387" s="340"/>
      <c r="B1387" s="294" t="s">
        <v>1963</v>
      </c>
      <c r="C1387" s="295"/>
      <c r="D1387" s="341">
        <v>1</v>
      </c>
      <c r="E1387" s="297" t="s">
        <v>929</v>
      </c>
      <c r="F1387" s="298"/>
      <c r="G1387" s="299"/>
      <c r="H1387" s="299">
        <f t="shared" si="218"/>
        <v>0</v>
      </c>
      <c r="I1387" s="298">
        <f t="shared" si="219"/>
        <v>0</v>
      </c>
      <c r="J1387" s="298"/>
      <c r="K1387" s="275"/>
      <c r="L1387" s="275"/>
      <c r="M1387" s="275"/>
      <c r="N1387" s="275"/>
      <c r="O1387" s="275"/>
      <c r="P1387" s="275"/>
      <c r="Q1387" s="275"/>
      <c r="R1387" s="275"/>
      <c r="S1387" s="275"/>
      <c r="T1387" s="275"/>
      <c r="U1387" s="275"/>
      <c r="V1387" s="275"/>
      <c r="W1387" s="275"/>
      <c r="X1387" s="275"/>
      <c r="Y1387" s="275"/>
      <c r="Z1387" s="275"/>
    </row>
    <row r="1388" spans="1:26" ht="18" customHeight="1" outlineLevel="1">
      <c r="A1388" s="340"/>
      <c r="B1388" s="294" t="s">
        <v>1964</v>
      </c>
      <c r="C1388" s="295"/>
      <c r="D1388" s="341">
        <v>1</v>
      </c>
      <c r="E1388" s="297" t="s">
        <v>929</v>
      </c>
      <c r="F1388" s="298"/>
      <c r="G1388" s="299"/>
      <c r="H1388" s="299">
        <f t="shared" si="218"/>
        <v>0</v>
      </c>
      <c r="I1388" s="298">
        <f t="shared" si="219"/>
        <v>0</v>
      </c>
      <c r="J1388" s="298"/>
      <c r="K1388" s="275"/>
      <c r="L1388" s="275"/>
      <c r="M1388" s="275"/>
      <c r="N1388" s="275"/>
      <c r="O1388" s="275"/>
      <c r="P1388" s="275"/>
      <c r="Q1388" s="275"/>
      <c r="R1388" s="275"/>
      <c r="S1388" s="275"/>
      <c r="T1388" s="275"/>
      <c r="U1388" s="275"/>
      <c r="V1388" s="275"/>
      <c r="W1388" s="275"/>
      <c r="X1388" s="275"/>
      <c r="Y1388" s="275"/>
      <c r="Z1388" s="275"/>
    </row>
    <row r="1389" spans="1:26" ht="18" customHeight="1" outlineLevel="1">
      <c r="A1389" s="340"/>
      <c r="B1389" s="294" t="s">
        <v>1965</v>
      </c>
      <c r="C1389" s="295"/>
      <c r="D1389" s="341">
        <v>1</v>
      </c>
      <c r="E1389" s="297" t="s">
        <v>929</v>
      </c>
      <c r="F1389" s="298"/>
      <c r="G1389" s="299"/>
      <c r="H1389" s="299">
        <f t="shared" si="218"/>
        <v>0</v>
      </c>
      <c r="I1389" s="298">
        <f t="shared" si="219"/>
        <v>0</v>
      </c>
      <c r="J1389" s="298"/>
      <c r="K1389" s="275"/>
      <c r="L1389" s="275"/>
      <c r="M1389" s="275"/>
      <c r="N1389" s="275"/>
      <c r="O1389" s="275"/>
      <c r="P1389" s="275"/>
      <c r="Q1389" s="275"/>
      <c r="R1389" s="275"/>
      <c r="S1389" s="275"/>
      <c r="T1389" s="275"/>
      <c r="U1389" s="275"/>
      <c r="V1389" s="275"/>
      <c r="W1389" s="275"/>
      <c r="X1389" s="275"/>
      <c r="Y1389" s="275"/>
      <c r="Z1389" s="275"/>
    </row>
    <row r="1390" spans="1:26" ht="18" customHeight="1" outlineLevel="1">
      <c r="A1390" s="340"/>
      <c r="B1390" s="294" t="s">
        <v>1966</v>
      </c>
      <c r="C1390" s="295"/>
      <c r="D1390" s="341">
        <v>1</v>
      </c>
      <c r="E1390" s="297" t="s">
        <v>929</v>
      </c>
      <c r="F1390" s="298"/>
      <c r="G1390" s="299"/>
      <c r="H1390" s="299">
        <f t="shared" si="218"/>
        <v>0</v>
      </c>
      <c r="I1390" s="298">
        <f t="shared" si="219"/>
        <v>0</v>
      </c>
      <c r="J1390" s="298"/>
      <c r="K1390" s="275"/>
      <c r="L1390" s="275"/>
      <c r="M1390" s="275"/>
      <c r="N1390" s="275"/>
      <c r="O1390" s="275"/>
      <c r="P1390" s="275"/>
      <c r="Q1390" s="275"/>
      <c r="R1390" s="275"/>
      <c r="S1390" s="275"/>
      <c r="T1390" s="275"/>
      <c r="U1390" s="275"/>
      <c r="V1390" s="275"/>
      <c r="W1390" s="275"/>
      <c r="X1390" s="275"/>
      <c r="Y1390" s="275"/>
      <c r="Z1390" s="275"/>
    </row>
    <row r="1391" spans="1:26" ht="18" customHeight="1" outlineLevel="1">
      <c r="A1391" s="340"/>
      <c r="B1391" s="294" t="s">
        <v>1967</v>
      </c>
      <c r="C1391" s="295"/>
      <c r="D1391" s="341">
        <v>1</v>
      </c>
      <c r="E1391" s="297" t="s">
        <v>929</v>
      </c>
      <c r="F1391" s="298"/>
      <c r="G1391" s="299"/>
      <c r="H1391" s="299">
        <f t="shared" si="218"/>
        <v>0</v>
      </c>
      <c r="I1391" s="298">
        <f t="shared" si="219"/>
        <v>0</v>
      </c>
      <c r="J1391" s="298"/>
      <c r="K1391" s="275"/>
      <c r="L1391" s="275"/>
      <c r="M1391" s="275"/>
      <c r="N1391" s="275"/>
      <c r="O1391" s="275"/>
      <c r="P1391" s="275"/>
      <c r="Q1391" s="275"/>
      <c r="R1391" s="275"/>
      <c r="S1391" s="275"/>
      <c r="T1391" s="275"/>
      <c r="U1391" s="275"/>
      <c r="V1391" s="275"/>
      <c r="W1391" s="275"/>
      <c r="X1391" s="275"/>
      <c r="Y1391" s="275"/>
      <c r="Z1391" s="275"/>
    </row>
    <row r="1392" spans="1:26" ht="18" customHeight="1" outlineLevel="1">
      <c r="A1392" s="340"/>
      <c r="B1392" s="294" t="s">
        <v>1968</v>
      </c>
      <c r="C1392" s="295"/>
      <c r="D1392" s="341">
        <v>1</v>
      </c>
      <c r="E1392" s="297" t="s">
        <v>929</v>
      </c>
      <c r="F1392" s="298"/>
      <c r="G1392" s="299"/>
      <c r="H1392" s="299">
        <f t="shared" si="218"/>
        <v>0</v>
      </c>
      <c r="I1392" s="298">
        <f t="shared" si="219"/>
        <v>0</v>
      </c>
      <c r="J1392" s="298"/>
      <c r="K1392" s="275"/>
      <c r="L1392" s="275"/>
      <c r="M1392" s="275"/>
      <c r="N1392" s="275"/>
      <c r="O1392" s="275"/>
      <c r="P1392" s="275"/>
      <c r="Q1392" s="275"/>
      <c r="R1392" s="275"/>
      <c r="S1392" s="275"/>
      <c r="T1392" s="275"/>
      <c r="U1392" s="275"/>
      <c r="V1392" s="275"/>
      <c r="W1392" s="275"/>
      <c r="X1392" s="275"/>
      <c r="Y1392" s="275"/>
      <c r="Z1392" s="275"/>
    </row>
    <row r="1393" spans="1:26" ht="18" customHeight="1" outlineLevel="1">
      <c r="A1393" s="340"/>
      <c r="B1393" s="294" t="s">
        <v>1969</v>
      </c>
      <c r="C1393" s="295"/>
      <c r="D1393" s="341">
        <v>1</v>
      </c>
      <c r="E1393" s="297" t="s">
        <v>929</v>
      </c>
      <c r="F1393" s="298"/>
      <c r="G1393" s="299"/>
      <c r="H1393" s="299">
        <f t="shared" si="218"/>
        <v>0</v>
      </c>
      <c r="I1393" s="298">
        <f t="shared" si="219"/>
        <v>0</v>
      </c>
      <c r="J1393" s="298"/>
      <c r="K1393" s="275"/>
      <c r="L1393" s="275"/>
      <c r="M1393" s="275"/>
      <c r="N1393" s="275"/>
      <c r="O1393" s="275"/>
      <c r="P1393" s="275"/>
      <c r="Q1393" s="275"/>
      <c r="R1393" s="275"/>
      <c r="S1393" s="275"/>
      <c r="T1393" s="275"/>
      <c r="U1393" s="275"/>
      <c r="V1393" s="275"/>
      <c r="W1393" s="275"/>
      <c r="X1393" s="275"/>
      <c r="Y1393" s="275"/>
      <c r="Z1393" s="275"/>
    </row>
    <row r="1394" spans="1:26" ht="18" customHeight="1" outlineLevel="1">
      <c r="A1394" s="340"/>
      <c r="B1394" s="294" t="s">
        <v>1970</v>
      </c>
      <c r="C1394" s="295"/>
      <c r="D1394" s="341">
        <v>1</v>
      </c>
      <c r="E1394" s="297" t="s">
        <v>929</v>
      </c>
      <c r="F1394" s="298"/>
      <c r="G1394" s="299"/>
      <c r="H1394" s="299">
        <f t="shared" si="218"/>
        <v>0</v>
      </c>
      <c r="I1394" s="298">
        <f t="shared" si="219"/>
        <v>0</v>
      </c>
      <c r="J1394" s="298"/>
      <c r="K1394" s="275"/>
      <c r="L1394" s="275"/>
      <c r="M1394" s="275"/>
      <c r="N1394" s="275"/>
      <c r="O1394" s="275"/>
      <c r="P1394" s="275"/>
      <c r="Q1394" s="275"/>
      <c r="R1394" s="275"/>
      <c r="S1394" s="275"/>
      <c r="T1394" s="275"/>
      <c r="U1394" s="275"/>
      <c r="V1394" s="275"/>
      <c r="W1394" s="275"/>
      <c r="X1394" s="275"/>
      <c r="Y1394" s="275"/>
      <c r="Z1394" s="275"/>
    </row>
    <row r="1395" spans="1:26" ht="18" customHeight="1" outlineLevel="1">
      <c r="A1395" s="340"/>
      <c r="B1395" s="294" t="s">
        <v>1971</v>
      </c>
      <c r="C1395" s="295"/>
      <c r="D1395" s="341">
        <v>1</v>
      </c>
      <c r="E1395" s="297" t="s">
        <v>929</v>
      </c>
      <c r="F1395" s="298"/>
      <c r="G1395" s="299"/>
      <c r="H1395" s="299">
        <f t="shared" si="218"/>
        <v>0</v>
      </c>
      <c r="I1395" s="298">
        <f t="shared" si="219"/>
        <v>0</v>
      </c>
      <c r="J1395" s="298"/>
      <c r="K1395" s="275"/>
      <c r="L1395" s="275"/>
      <c r="M1395" s="275"/>
      <c r="N1395" s="275"/>
      <c r="O1395" s="275"/>
      <c r="P1395" s="275"/>
      <c r="Q1395" s="275"/>
      <c r="R1395" s="275"/>
      <c r="S1395" s="275"/>
      <c r="T1395" s="275"/>
      <c r="U1395" s="275"/>
      <c r="V1395" s="275"/>
      <c r="W1395" s="275"/>
      <c r="X1395" s="275"/>
      <c r="Y1395" s="275"/>
      <c r="Z1395" s="275"/>
    </row>
    <row r="1396" spans="1:26" ht="18" customHeight="1" outlineLevel="1">
      <c r="A1396" s="340"/>
      <c r="B1396" s="294" t="s">
        <v>1972</v>
      </c>
      <c r="C1396" s="295"/>
      <c r="D1396" s="341">
        <v>1</v>
      </c>
      <c r="E1396" s="297" t="s">
        <v>929</v>
      </c>
      <c r="F1396" s="298"/>
      <c r="G1396" s="299"/>
      <c r="H1396" s="299">
        <f t="shared" si="218"/>
        <v>0</v>
      </c>
      <c r="I1396" s="298">
        <f t="shared" si="219"/>
        <v>0</v>
      </c>
      <c r="J1396" s="298"/>
      <c r="K1396" s="275"/>
      <c r="L1396" s="275"/>
      <c r="M1396" s="275"/>
      <c r="N1396" s="275"/>
      <c r="O1396" s="275"/>
      <c r="P1396" s="275"/>
      <c r="Q1396" s="275"/>
      <c r="R1396" s="275"/>
      <c r="S1396" s="275"/>
      <c r="T1396" s="275"/>
      <c r="U1396" s="275"/>
      <c r="V1396" s="275"/>
      <c r="W1396" s="275"/>
      <c r="X1396" s="275"/>
      <c r="Y1396" s="275"/>
      <c r="Z1396" s="275"/>
    </row>
    <row r="1397" spans="1:26" ht="18" customHeight="1" outlineLevel="1">
      <c r="A1397" s="340"/>
      <c r="B1397" s="294" t="s">
        <v>1973</v>
      </c>
      <c r="C1397" s="295"/>
      <c r="D1397" s="341">
        <v>1</v>
      </c>
      <c r="E1397" s="297" t="s">
        <v>929</v>
      </c>
      <c r="F1397" s="298"/>
      <c r="G1397" s="299"/>
      <c r="H1397" s="299">
        <f t="shared" si="218"/>
        <v>0</v>
      </c>
      <c r="I1397" s="298">
        <f t="shared" si="219"/>
        <v>0</v>
      </c>
      <c r="J1397" s="298"/>
      <c r="K1397" s="275"/>
      <c r="L1397" s="275"/>
      <c r="M1397" s="275"/>
      <c r="N1397" s="275"/>
      <c r="O1397" s="275"/>
      <c r="P1397" s="275"/>
      <c r="Q1397" s="275"/>
      <c r="R1397" s="275"/>
      <c r="S1397" s="275"/>
      <c r="T1397" s="275"/>
      <c r="U1397" s="275"/>
      <c r="V1397" s="275"/>
      <c r="W1397" s="275"/>
      <c r="X1397" s="275"/>
      <c r="Y1397" s="275"/>
      <c r="Z1397" s="275"/>
    </row>
    <row r="1398" spans="1:26" ht="18" customHeight="1" outlineLevel="1">
      <c r="A1398" s="340"/>
      <c r="B1398" s="294" t="s">
        <v>1974</v>
      </c>
      <c r="C1398" s="295"/>
      <c r="D1398" s="341">
        <v>1</v>
      </c>
      <c r="E1398" s="297" t="s">
        <v>929</v>
      </c>
      <c r="F1398" s="298"/>
      <c r="G1398" s="299"/>
      <c r="H1398" s="299">
        <f t="shared" si="218"/>
        <v>0</v>
      </c>
      <c r="I1398" s="298">
        <f t="shared" si="219"/>
        <v>0</v>
      </c>
      <c r="J1398" s="298"/>
      <c r="K1398" s="275"/>
      <c r="L1398" s="275"/>
      <c r="M1398" s="275"/>
      <c r="N1398" s="275"/>
      <c r="O1398" s="275"/>
      <c r="P1398" s="275"/>
      <c r="Q1398" s="275"/>
      <c r="R1398" s="275"/>
      <c r="S1398" s="275"/>
      <c r="T1398" s="275"/>
      <c r="U1398" s="275"/>
      <c r="V1398" s="275"/>
      <c r="W1398" s="275"/>
      <c r="X1398" s="275"/>
      <c r="Y1398" s="275"/>
      <c r="Z1398" s="275"/>
    </row>
    <row r="1399" spans="1:26" ht="18" customHeight="1" outlineLevel="1">
      <c r="A1399" s="340"/>
      <c r="B1399" s="294" t="s">
        <v>1975</v>
      </c>
      <c r="C1399" s="295"/>
      <c r="D1399" s="341">
        <v>1</v>
      </c>
      <c r="E1399" s="297" t="s">
        <v>929</v>
      </c>
      <c r="F1399" s="298"/>
      <c r="G1399" s="299"/>
      <c r="H1399" s="299">
        <f t="shared" si="218"/>
        <v>0</v>
      </c>
      <c r="I1399" s="298">
        <f t="shared" si="219"/>
        <v>0</v>
      </c>
      <c r="J1399" s="298"/>
      <c r="K1399" s="275"/>
      <c r="L1399" s="275"/>
      <c r="M1399" s="275"/>
      <c r="N1399" s="275"/>
      <c r="O1399" s="275"/>
      <c r="P1399" s="275"/>
      <c r="Q1399" s="275"/>
      <c r="R1399" s="275"/>
      <c r="S1399" s="275"/>
      <c r="T1399" s="275"/>
      <c r="U1399" s="275"/>
      <c r="V1399" s="275"/>
      <c r="W1399" s="275"/>
      <c r="X1399" s="275"/>
      <c r="Y1399" s="275"/>
      <c r="Z1399" s="275"/>
    </row>
    <row r="1400" spans="1:26" ht="18" customHeight="1" outlineLevel="1">
      <c r="A1400" s="340"/>
      <c r="B1400" s="294" t="s">
        <v>1976</v>
      </c>
      <c r="C1400" s="295"/>
      <c r="D1400" s="341">
        <v>1</v>
      </c>
      <c r="E1400" s="297" t="s">
        <v>929</v>
      </c>
      <c r="F1400" s="298"/>
      <c r="G1400" s="299"/>
      <c r="H1400" s="299">
        <f t="shared" si="218"/>
        <v>0</v>
      </c>
      <c r="I1400" s="298">
        <f t="shared" si="219"/>
        <v>0</v>
      </c>
      <c r="J1400" s="298"/>
      <c r="K1400" s="275"/>
      <c r="L1400" s="275"/>
      <c r="M1400" s="275"/>
      <c r="N1400" s="275"/>
      <c r="O1400" s="275"/>
      <c r="P1400" s="275"/>
      <c r="Q1400" s="275"/>
      <c r="R1400" s="275"/>
      <c r="S1400" s="275"/>
      <c r="T1400" s="275"/>
      <c r="U1400" s="275"/>
      <c r="V1400" s="275"/>
      <c r="W1400" s="275"/>
      <c r="X1400" s="275"/>
      <c r="Y1400" s="275"/>
      <c r="Z1400" s="275"/>
    </row>
    <row r="1401" spans="1:26" ht="18" customHeight="1" outlineLevel="1">
      <c r="A1401" s="340"/>
      <c r="B1401" s="294" t="s">
        <v>1977</v>
      </c>
      <c r="C1401" s="295"/>
      <c r="D1401" s="341">
        <v>1</v>
      </c>
      <c r="E1401" s="297" t="s">
        <v>929</v>
      </c>
      <c r="F1401" s="298"/>
      <c r="G1401" s="299"/>
      <c r="H1401" s="299">
        <f t="shared" si="218"/>
        <v>0</v>
      </c>
      <c r="I1401" s="298">
        <f t="shared" si="219"/>
        <v>0</v>
      </c>
      <c r="J1401" s="298"/>
      <c r="K1401" s="275"/>
      <c r="L1401" s="275"/>
      <c r="M1401" s="275"/>
      <c r="N1401" s="275"/>
      <c r="O1401" s="275"/>
      <c r="P1401" s="275"/>
      <c r="Q1401" s="275"/>
      <c r="R1401" s="275"/>
      <c r="S1401" s="275"/>
      <c r="T1401" s="275"/>
      <c r="U1401" s="275"/>
      <c r="V1401" s="275"/>
      <c r="W1401" s="275"/>
      <c r="X1401" s="275"/>
      <c r="Y1401" s="275"/>
      <c r="Z1401" s="275"/>
    </row>
    <row r="1402" spans="1:26" ht="18" customHeight="1" outlineLevel="1">
      <c r="A1402" s="340"/>
      <c r="B1402" s="294" t="s">
        <v>1978</v>
      </c>
      <c r="C1402" s="295"/>
      <c r="D1402" s="341">
        <v>1</v>
      </c>
      <c r="E1402" s="297" t="s">
        <v>929</v>
      </c>
      <c r="F1402" s="298"/>
      <c r="G1402" s="299"/>
      <c r="H1402" s="299">
        <f t="shared" si="218"/>
        <v>0</v>
      </c>
      <c r="I1402" s="298">
        <f t="shared" si="219"/>
        <v>0</v>
      </c>
      <c r="J1402" s="298"/>
      <c r="K1402" s="275"/>
      <c r="L1402" s="275"/>
      <c r="M1402" s="275"/>
      <c r="N1402" s="275"/>
      <c r="O1402" s="275"/>
      <c r="P1402" s="275"/>
      <c r="Q1402" s="275"/>
      <c r="R1402" s="275"/>
      <c r="S1402" s="275"/>
      <c r="T1402" s="275"/>
      <c r="U1402" s="275"/>
      <c r="V1402" s="275"/>
      <c r="W1402" s="275"/>
      <c r="X1402" s="275"/>
      <c r="Y1402" s="275"/>
      <c r="Z1402" s="275"/>
    </row>
    <row r="1403" spans="1:26" ht="18" customHeight="1" outlineLevel="1">
      <c r="A1403" s="340"/>
      <c r="B1403" s="294" t="s">
        <v>1979</v>
      </c>
      <c r="C1403" s="295"/>
      <c r="D1403" s="341">
        <v>1</v>
      </c>
      <c r="E1403" s="297" t="s">
        <v>929</v>
      </c>
      <c r="F1403" s="298"/>
      <c r="G1403" s="299"/>
      <c r="H1403" s="299">
        <f t="shared" si="218"/>
        <v>0</v>
      </c>
      <c r="I1403" s="298">
        <f t="shared" si="219"/>
        <v>0</v>
      </c>
      <c r="J1403" s="298"/>
      <c r="K1403" s="275"/>
      <c r="L1403" s="275"/>
      <c r="M1403" s="275"/>
      <c r="N1403" s="275"/>
      <c r="O1403" s="275"/>
      <c r="P1403" s="275"/>
      <c r="Q1403" s="275"/>
      <c r="R1403" s="275"/>
      <c r="S1403" s="275"/>
      <c r="T1403" s="275"/>
      <c r="U1403" s="275"/>
      <c r="V1403" s="275"/>
      <c r="W1403" s="275"/>
      <c r="X1403" s="275"/>
      <c r="Y1403" s="275"/>
      <c r="Z1403" s="275"/>
    </row>
    <row r="1404" spans="1:26" ht="18" customHeight="1" outlineLevel="1">
      <c r="A1404" s="340"/>
      <c r="B1404" s="294" t="s">
        <v>1980</v>
      </c>
      <c r="C1404" s="295"/>
      <c r="D1404" s="341">
        <v>1</v>
      </c>
      <c r="E1404" s="297" t="s">
        <v>929</v>
      </c>
      <c r="F1404" s="298"/>
      <c r="G1404" s="299"/>
      <c r="H1404" s="299">
        <f t="shared" si="218"/>
        <v>0</v>
      </c>
      <c r="I1404" s="298">
        <f t="shared" si="219"/>
        <v>0</v>
      </c>
      <c r="J1404" s="298"/>
      <c r="K1404" s="275"/>
      <c r="L1404" s="275"/>
      <c r="M1404" s="275"/>
      <c r="N1404" s="275"/>
      <c r="O1404" s="275"/>
      <c r="P1404" s="275"/>
      <c r="Q1404" s="275"/>
      <c r="R1404" s="275"/>
      <c r="S1404" s="275"/>
      <c r="T1404" s="275"/>
      <c r="U1404" s="275"/>
      <c r="V1404" s="275"/>
      <c r="W1404" s="275"/>
      <c r="X1404" s="275"/>
      <c r="Y1404" s="275"/>
      <c r="Z1404" s="275"/>
    </row>
    <row r="1405" spans="1:26" ht="18" customHeight="1" outlineLevel="1">
      <c r="A1405" s="340"/>
      <c r="B1405" s="294" t="s">
        <v>1981</v>
      </c>
      <c r="C1405" s="295"/>
      <c r="D1405" s="341">
        <v>1</v>
      </c>
      <c r="E1405" s="297" t="s">
        <v>929</v>
      </c>
      <c r="F1405" s="298"/>
      <c r="G1405" s="299"/>
      <c r="H1405" s="299">
        <f t="shared" si="218"/>
        <v>0</v>
      </c>
      <c r="I1405" s="298">
        <f t="shared" si="219"/>
        <v>0</v>
      </c>
      <c r="J1405" s="298"/>
      <c r="K1405" s="275"/>
      <c r="L1405" s="275"/>
      <c r="M1405" s="275"/>
      <c r="N1405" s="275"/>
      <c r="O1405" s="275"/>
      <c r="P1405" s="275"/>
      <c r="Q1405" s="275"/>
      <c r="R1405" s="275"/>
      <c r="S1405" s="275"/>
      <c r="T1405" s="275"/>
      <c r="U1405" s="275"/>
      <c r="V1405" s="275"/>
      <c r="W1405" s="275"/>
      <c r="X1405" s="275"/>
      <c r="Y1405" s="275"/>
      <c r="Z1405" s="275"/>
    </row>
    <row r="1406" spans="1:26" ht="18" customHeight="1" outlineLevel="1">
      <c r="A1406" s="340"/>
      <c r="B1406" s="294" t="s">
        <v>1982</v>
      </c>
      <c r="C1406" s="295"/>
      <c r="D1406" s="341">
        <v>1</v>
      </c>
      <c r="E1406" s="297" t="s">
        <v>929</v>
      </c>
      <c r="F1406" s="298"/>
      <c r="G1406" s="299"/>
      <c r="H1406" s="299">
        <f t="shared" si="218"/>
        <v>0</v>
      </c>
      <c r="I1406" s="298">
        <f t="shared" si="219"/>
        <v>0</v>
      </c>
      <c r="J1406" s="298"/>
      <c r="K1406" s="275"/>
      <c r="L1406" s="275"/>
      <c r="M1406" s="275"/>
      <c r="N1406" s="275"/>
      <c r="O1406" s="275"/>
      <c r="P1406" s="275"/>
      <c r="Q1406" s="275"/>
      <c r="R1406" s="275"/>
      <c r="S1406" s="275"/>
      <c r="T1406" s="275"/>
      <c r="U1406" s="275"/>
      <c r="V1406" s="275"/>
      <c r="W1406" s="275"/>
      <c r="X1406" s="275"/>
      <c r="Y1406" s="275"/>
      <c r="Z1406" s="275"/>
    </row>
    <row r="1407" spans="1:26" ht="18" customHeight="1" outlineLevel="1">
      <c r="A1407" s="340"/>
      <c r="B1407" s="294" t="s">
        <v>1983</v>
      </c>
      <c r="C1407" s="295"/>
      <c r="D1407" s="341">
        <v>1</v>
      </c>
      <c r="E1407" s="297" t="s">
        <v>929</v>
      </c>
      <c r="F1407" s="298"/>
      <c r="G1407" s="299"/>
      <c r="H1407" s="299">
        <f t="shared" si="218"/>
        <v>0</v>
      </c>
      <c r="I1407" s="298">
        <f t="shared" si="219"/>
        <v>0</v>
      </c>
      <c r="J1407" s="298"/>
      <c r="K1407" s="275"/>
      <c r="L1407" s="275"/>
      <c r="M1407" s="275"/>
      <c r="N1407" s="275"/>
      <c r="O1407" s="275"/>
      <c r="P1407" s="275"/>
      <c r="Q1407" s="275"/>
      <c r="R1407" s="275"/>
      <c r="S1407" s="275"/>
      <c r="T1407" s="275"/>
      <c r="U1407" s="275"/>
      <c r="V1407" s="275"/>
      <c r="W1407" s="275"/>
      <c r="X1407" s="275"/>
      <c r="Y1407" s="275"/>
      <c r="Z1407" s="275"/>
    </row>
    <row r="1408" spans="1:26" ht="18" customHeight="1" outlineLevel="1">
      <c r="A1408" s="340"/>
      <c r="B1408" s="294" t="s">
        <v>1984</v>
      </c>
      <c r="C1408" s="295"/>
      <c r="D1408" s="341">
        <v>1</v>
      </c>
      <c r="E1408" s="297" t="s">
        <v>929</v>
      </c>
      <c r="F1408" s="298"/>
      <c r="G1408" s="299"/>
      <c r="H1408" s="299">
        <f t="shared" si="218"/>
        <v>0</v>
      </c>
      <c r="I1408" s="298">
        <f t="shared" si="219"/>
        <v>0</v>
      </c>
      <c r="J1408" s="298"/>
      <c r="K1408" s="275"/>
      <c r="L1408" s="275"/>
      <c r="M1408" s="275"/>
      <c r="N1408" s="275"/>
      <c r="O1408" s="275"/>
      <c r="P1408" s="275"/>
      <c r="Q1408" s="275"/>
      <c r="R1408" s="275"/>
      <c r="S1408" s="275"/>
      <c r="T1408" s="275"/>
      <c r="U1408" s="275"/>
      <c r="V1408" s="275"/>
      <c r="W1408" s="275"/>
      <c r="X1408" s="275"/>
      <c r="Y1408" s="275"/>
      <c r="Z1408" s="275"/>
    </row>
    <row r="1409" spans="1:26" ht="18" customHeight="1" outlineLevel="1">
      <c r="A1409" s="340"/>
      <c r="B1409" s="294" t="s">
        <v>1985</v>
      </c>
      <c r="C1409" s="295"/>
      <c r="D1409" s="341">
        <v>1</v>
      </c>
      <c r="E1409" s="297" t="s">
        <v>929</v>
      </c>
      <c r="F1409" s="298"/>
      <c r="G1409" s="299"/>
      <c r="H1409" s="299">
        <f t="shared" si="218"/>
        <v>0</v>
      </c>
      <c r="I1409" s="298">
        <f t="shared" si="219"/>
        <v>0</v>
      </c>
      <c r="J1409" s="298"/>
      <c r="K1409" s="275"/>
      <c r="L1409" s="275"/>
      <c r="M1409" s="275"/>
      <c r="N1409" s="275"/>
      <c r="O1409" s="275"/>
      <c r="P1409" s="275"/>
      <c r="Q1409" s="275"/>
      <c r="R1409" s="275"/>
      <c r="S1409" s="275"/>
      <c r="T1409" s="275"/>
      <c r="U1409" s="275"/>
      <c r="V1409" s="275"/>
      <c r="W1409" s="275"/>
      <c r="X1409" s="275"/>
      <c r="Y1409" s="275"/>
      <c r="Z1409" s="275"/>
    </row>
    <row r="1410" spans="1:26" ht="18" customHeight="1" outlineLevel="1">
      <c r="A1410" s="340"/>
      <c r="B1410" s="294" t="s">
        <v>1986</v>
      </c>
      <c r="C1410" s="295"/>
      <c r="D1410" s="341">
        <v>1</v>
      </c>
      <c r="E1410" s="297" t="s">
        <v>929</v>
      </c>
      <c r="F1410" s="298"/>
      <c r="G1410" s="299"/>
      <c r="H1410" s="299">
        <f t="shared" si="218"/>
        <v>0</v>
      </c>
      <c r="I1410" s="298">
        <f t="shared" si="219"/>
        <v>0</v>
      </c>
      <c r="J1410" s="298"/>
      <c r="K1410" s="275"/>
      <c r="L1410" s="275"/>
      <c r="M1410" s="275"/>
      <c r="N1410" s="275"/>
      <c r="O1410" s="275"/>
      <c r="P1410" s="275"/>
      <c r="Q1410" s="275"/>
      <c r="R1410" s="275"/>
      <c r="S1410" s="275"/>
      <c r="T1410" s="275"/>
      <c r="U1410" s="275"/>
      <c r="V1410" s="275"/>
      <c r="W1410" s="275"/>
      <c r="X1410" s="275"/>
      <c r="Y1410" s="275"/>
      <c r="Z1410" s="275"/>
    </row>
    <row r="1411" spans="1:26" ht="18" customHeight="1" outlineLevel="1">
      <c r="A1411" s="340"/>
      <c r="B1411" s="294" t="s">
        <v>1987</v>
      </c>
      <c r="C1411" s="295"/>
      <c r="D1411" s="341">
        <v>1</v>
      </c>
      <c r="E1411" s="297" t="s">
        <v>929</v>
      </c>
      <c r="F1411" s="298"/>
      <c r="G1411" s="299"/>
      <c r="H1411" s="299">
        <f t="shared" si="218"/>
        <v>0</v>
      </c>
      <c r="I1411" s="298">
        <f t="shared" si="219"/>
        <v>0</v>
      </c>
      <c r="J1411" s="298"/>
      <c r="K1411" s="275"/>
      <c r="L1411" s="275"/>
      <c r="M1411" s="275"/>
      <c r="N1411" s="275"/>
      <c r="O1411" s="275"/>
      <c r="P1411" s="275"/>
      <c r="Q1411" s="275"/>
      <c r="R1411" s="275"/>
      <c r="S1411" s="275"/>
      <c r="T1411" s="275"/>
      <c r="U1411" s="275"/>
      <c r="V1411" s="275"/>
      <c r="W1411" s="275"/>
      <c r="X1411" s="275"/>
      <c r="Y1411" s="275"/>
      <c r="Z1411" s="275"/>
    </row>
    <row r="1412" spans="1:26" ht="18" customHeight="1" outlineLevel="1">
      <c r="A1412" s="340"/>
      <c r="B1412" s="294" t="s">
        <v>1988</v>
      </c>
      <c r="C1412" s="295"/>
      <c r="D1412" s="341">
        <v>1</v>
      </c>
      <c r="E1412" s="297" t="s">
        <v>929</v>
      </c>
      <c r="F1412" s="298"/>
      <c r="G1412" s="299"/>
      <c r="H1412" s="299">
        <f t="shared" si="218"/>
        <v>0</v>
      </c>
      <c r="I1412" s="298">
        <f t="shared" si="219"/>
        <v>0</v>
      </c>
      <c r="J1412" s="298"/>
      <c r="K1412" s="275"/>
      <c r="L1412" s="275"/>
      <c r="M1412" s="275"/>
      <c r="N1412" s="275"/>
      <c r="O1412" s="275"/>
      <c r="P1412" s="275"/>
      <c r="Q1412" s="275"/>
      <c r="R1412" s="275"/>
      <c r="S1412" s="275"/>
      <c r="T1412" s="275"/>
      <c r="U1412" s="275"/>
      <c r="V1412" s="275"/>
      <c r="W1412" s="275"/>
      <c r="X1412" s="275"/>
      <c r="Y1412" s="275"/>
      <c r="Z1412" s="275"/>
    </row>
    <row r="1413" spans="1:26" ht="18" customHeight="1" outlineLevel="1">
      <c r="A1413" s="340"/>
      <c r="B1413" s="294" t="s">
        <v>1989</v>
      </c>
      <c r="C1413" s="295"/>
      <c r="D1413" s="341">
        <v>1</v>
      </c>
      <c r="E1413" s="297" t="s">
        <v>929</v>
      </c>
      <c r="F1413" s="298"/>
      <c r="G1413" s="299"/>
      <c r="H1413" s="299">
        <f t="shared" si="218"/>
        <v>0</v>
      </c>
      <c r="I1413" s="298">
        <f t="shared" si="219"/>
        <v>0</v>
      </c>
      <c r="J1413" s="298"/>
      <c r="K1413" s="275"/>
      <c r="L1413" s="275"/>
      <c r="M1413" s="275"/>
      <c r="N1413" s="275"/>
      <c r="O1413" s="275"/>
      <c r="P1413" s="275"/>
      <c r="Q1413" s="275"/>
      <c r="R1413" s="275"/>
      <c r="S1413" s="275"/>
      <c r="T1413" s="275"/>
      <c r="U1413" s="275"/>
      <c r="V1413" s="275"/>
      <c r="W1413" s="275"/>
      <c r="X1413" s="275"/>
      <c r="Y1413" s="275"/>
      <c r="Z1413" s="275"/>
    </row>
    <row r="1414" spans="1:26" ht="18" customHeight="1" outlineLevel="1">
      <c r="A1414" s="340"/>
      <c r="B1414" s="294" t="s">
        <v>1990</v>
      </c>
      <c r="C1414" s="295"/>
      <c r="D1414" s="341">
        <v>1</v>
      </c>
      <c r="E1414" s="297" t="s">
        <v>929</v>
      </c>
      <c r="F1414" s="298"/>
      <c r="G1414" s="299"/>
      <c r="H1414" s="299">
        <f t="shared" si="218"/>
        <v>0</v>
      </c>
      <c r="I1414" s="298">
        <f t="shared" si="219"/>
        <v>0</v>
      </c>
      <c r="J1414" s="298"/>
      <c r="K1414" s="275"/>
      <c r="L1414" s="275"/>
      <c r="M1414" s="275"/>
      <c r="N1414" s="275"/>
      <c r="O1414" s="275"/>
      <c r="P1414" s="275"/>
      <c r="Q1414" s="275"/>
      <c r="R1414" s="275"/>
      <c r="S1414" s="275"/>
      <c r="T1414" s="275"/>
      <c r="U1414" s="275"/>
      <c r="V1414" s="275"/>
      <c r="W1414" s="275"/>
      <c r="X1414" s="275"/>
      <c r="Y1414" s="275"/>
      <c r="Z1414" s="275"/>
    </row>
    <row r="1415" spans="1:26" ht="18" customHeight="1" outlineLevel="1">
      <c r="A1415" s="340"/>
      <c r="B1415" s="294" t="s">
        <v>1991</v>
      </c>
      <c r="C1415" s="295"/>
      <c r="D1415" s="341">
        <v>1</v>
      </c>
      <c r="E1415" s="297" t="s">
        <v>929</v>
      </c>
      <c r="F1415" s="298"/>
      <c r="G1415" s="299"/>
      <c r="H1415" s="299">
        <f t="shared" si="218"/>
        <v>0</v>
      </c>
      <c r="I1415" s="298">
        <f t="shared" si="219"/>
        <v>0</v>
      </c>
      <c r="J1415" s="298"/>
      <c r="K1415" s="275"/>
      <c r="L1415" s="275"/>
      <c r="M1415" s="275"/>
      <c r="N1415" s="275"/>
      <c r="O1415" s="275"/>
      <c r="P1415" s="275"/>
      <c r="Q1415" s="275"/>
      <c r="R1415" s="275"/>
      <c r="S1415" s="275"/>
      <c r="T1415" s="275"/>
      <c r="U1415" s="275"/>
      <c r="V1415" s="275"/>
      <c r="W1415" s="275"/>
      <c r="X1415" s="275"/>
      <c r="Y1415" s="275"/>
      <c r="Z1415" s="275"/>
    </row>
    <row r="1416" spans="1:26" ht="18" customHeight="1" outlineLevel="1">
      <c r="A1416" s="340"/>
      <c r="B1416" s="294" t="s">
        <v>1992</v>
      </c>
      <c r="C1416" s="295"/>
      <c r="D1416" s="341">
        <v>1</v>
      </c>
      <c r="E1416" s="297" t="s">
        <v>929</v>
      </c>
      <c r="F1416" s="298"/>
      <c r="G1416" s="299"/>
      <c r="H1416" s="299">
        <f t="shared" si="218"/>
        <v>0</v>
      </c>
      <c r="I1416" s="298">
        <f t="shared" si="219"/>
        <v>0</v>
      </c>
      <c r="J1416" s="298"/>
      <c r="K1416" s="275"/>
      <c r="L1416" s="275"/>
      <c r="M1416" s="275"/>
      <c r="N1416" s="275"/>
      <c r="O1416" s="275"/>
      <c r="P1416" s="275"/>
      <c r="Q1416" s="275"/>
      <c r="R1416" s="275"/>
      <c r="S1416" s="275"/>
      <c r="T1416" s="275"/>
      <c r="U1416" s="275"/>
      <c r="V1416" s="275"/>
      <c r="W1416" s="275"/>
      <c r="X1416" s="275"/>
      <c r="Y1416" s="275"/>
      <c r="Z1416" s="275"/>
    </row>
    <row r="1417" spans="1:26" ht="18" customHeight="1" outlineLevel="1">
      <c r="A1417" s="340"/>
      <c r="B1417" s="294" t="s">
        <v>1993</v>
      </c>
      <c r="C1417" s="295"/>
      <c r="D1417" s="341">
        <v>1</v>
      </c>
      <c r="E1417" s="297" t="s">
        <v>929</v>
      </c>
      <c r="F1417" s="298"/>
      <c r="G1417" s="299"/>
      <c r="H1417" s="299">
        <f t="shared" si="218"/>
        <v>0</v>
      </c>
      <c r="I1417" s="298">
        <f t="shared" si="219"/>
        <v>0</v>
      </c>
      <c r="J1417" s="298"/>
      <c r="K1417" s="275"/>
      <c r="L1417" s="275"/>
      <c r="M1417" s="275"/>
      <c r="N1417" s="275"/>
      <c r="O1417" s="275"/>
      <c r="P1417" s="275"/>
      <c r="Q1417" s="275"/>
      <c r="R1417" s="275"/>
      <c r="S1417" s="275"/>
      <c r="T1417" s="275"/>
      <c r="U1417" s="275"/>
      <c r="V1417" s="275"/>
      <c r="W1417" s="275"/>
      <c r="X1417" s="275"/>
      <c r="Y1417" s="275"/>
      <c r="Z1417" s="275"/>
    </row>
    <row r="1418" spans="1:26" ht="18" customHeight="1" outlineLevel="1">
      <c r="A1418" s="340"/>
      <c r="B1418" s="294" t="s">
        <v>1994</v>
      </c>
      <c r="C1418" s="295"/>
      <c r="D1418" s="341">
        <v>1</v>
      </c>
      <c r="E1418" s="297" t="s">
        <v>929</v>
      </c>
      <c r="F1418" s="298"/>
      <c r="G1418" s="299"/>
      <c r="H1418" s="299">
        <f t="shared" si="218"/>
        <v>0</v>
      </c>
      <c r="I1418" s="298">
        <f t="shared" si="219"/>
        <v>0</v>
      </c>
      <c r="J1418" s="298"/>
      <c r="K1418" s="275"/>
      <c r="L1418" s="275"/>
      <c r="M1418" s="275"/>
      <c r="N1418" s="275"/>
      <c r="O1418" s="275"/>
      <c r="P1418" s="275"/>
      <c r="Q1418" s="275"/>
      <c r="R1418" s="275"/>
      <c r="S1418" s="275"/>
      <c r="T1418" s="275"/>
      <c r="U1418" s="275"/>
      <c r="V1418" s="275"/>
      <c r="W1418" s="275"/>
      <c r="X1418" s="275"/>
      <c r="Y1418" s="275"/>
      <c r="Z1418" s="275"/>
    </row>
    <row r="1419" spans="1:26" ht="18" customHeight="1" outlineLevel="1">
      <c r="A1419" s="340"/>
      <c r="B1419" s="294" t="s">
        <v>1995</v>
      </c>
      <c r="C1419" s="295"/>
      <c r="D1419" s="341">
        <v>1</v>
      </c>
      <c r="E1419" s="297" t="s">
        <v>929</v>
      </c>
      <c r="F1419" s="298"/>
      <c r="G1419" s="299"/>
      <c r="H1419" s="299">
        <f t="shared" si="218"/>
        <v>0</v>
      </c>
      <c r="I1419" s="298">
        <f t="shared" si="219"/>
        <v>0</v>
      </c>
      <c r="J1419" s="298"/>
      <c r="K1419" s="275"/>
      <c r="L1419" s="275"/>
      <c r="M1419" s="275"/>
      <c r="N1419" s="275"/>
      <c r="O1419" s="275"/>
      <c r="P1419" s="275"/>
      <c r="Q1419" s="275"/>
      <c r="R1419" s="275"/>
      <c r="S1419" s="275"/>
      <c r="T1419" s="275"/>
      <c r="U1419" s="275"/>
      <c r="V1419" s="275"/>
      <c r="W1419" s="275"/>
      <c r="X1419" s="275"/>
      <c r="Y1419" s="275"/>
      <c r="Z1419" s="275"/>
    </row>
    <row r="1420" spans="1:26" ht="18" customHeight="1" outlineLevel="1">
      <c r="A1420" s="340"/>
      <c r="B1420" s="294" t="s">
        <v>1996</v>
      </c>
      <c r="C1420" s="295"/>
      <c r="D1420" s="341">
        <v>1</v>
      </c>
      <c r="E1420" s="297" t="s">
        <v>929</v>
      </c>
      <c r="F1420" s="298"/>
      <c r="G1420" s="299"/>
      <c r="H1420" s="299">
        <f t="shared" si="218"/>
        <v>0</v>
      </c>
      <c r="I1420" s="298">
        <f t="shared" si="219"/>
        <v>0</v>
      </c>
      <c r="J1420" s="298"/>
      <c r="K1420" s="275"/>
      <c r="L1420" s="275"/>
      <c r="M1420" s="275"/>
      <c r="N1420" s="275"/>
      <c r="O1420" s="275"/>
      <c r="P1420" s="275"/>
      <c r="Q1420" s="275"/>
      <c r="R1420" s="275"/>
      <c r="S1420" s="275"/>
      <c r="T1420" s="275"/>
      <c r="U1420" s="275"/>
      <c r="V1420" s="275"/>
      <c r="W1420" s="275"/>
      <c r="X1420" s="275"/>
      <c r="Y1420" s="275"/>
      <c r="Z1420" s="275"/>
    </row>
    <row r="1421" spans="1:26" ht="18" customHeight="1" outlineLevel="1">
      <c r="A1421" s="340"/>
      <c r="B1421" s="294" t="s">
        <v>1997</v>
      </c>
      <c r="C1421" s="295"/>
      <c r="D1421" s="341">
        <v>1</v>
      </c>
      <c r="E1421" s="297" t="s">
        <v>929</v>
      </c>
      <c r="F1421" s="298"/>
      <c r="G1421" s="299"/>
      <c r="H1421" s="299">
        <f t="shared" si="218"/>
        <v>0</v>
      </c>
      <c r="I1421" s="298">
        <f t="shared" si="219"/>
        <v>0</v>
      </c>
      <c r="J1421" s="298"/>
      <c r="K1421" s="275"/>
      <c r="L1421" s="275"/>
      <c r="M1421" s="275"/>
      <c r="N1421" s="275"/>
      <c r="O1421" s="275"/>
      <c r="P1421" s="275"/>
      <c r="Q1421" s="275"/>
      <c r="R1421" s="275"/>
      <c r="S1421" s="275"/>
      <c r="T1421" s="275"/>
      <c r="U1421" s="275"/>
      <c r="V1421" s="275"/>
      <c r="W1421" s="275"/>
      <c r="X1421" s="275"/>
      <c r="Y1421" s="275"/>
      <c r="Z1421" s="275"/>
    </row>
    <row r="1422" spans="1:26" ht="18" customHeight="1" outlineLevel="1">
      <c r="A1422" s="340"/>
      <c r="B1422" s="294" t="s">
        <v>1998</v>
      </c>
      <c r="C1422" s="295"/>
      <c r="D1422" s="341">
        <v>1</v>
      </c>
      <c r="E1422" s="297" t="s">
        <v>929</v>
      </c>
      <c r="F1422" s="298"/>
      <c r="G1422" s="299"/>
      <c r="H1422" s="299">
        <f t="shared" si="218"/>
        <v>0</v>
      </c>
      <c r="I1422" s="298">
        <f t="shared" si="219"/>
        <v>0</v>
      </c>
      <c r="J1422" s="298"/>
      <c r="K1422" s="275"/>
      <c r="L1422" s="275"/>
      <c r="M1422" s="275"/>
      <c r="N1422" s="275"/>
      <c r="O1422" s="275"/>
      <c r="P1422" s="275"/>
      <c r="Q1422" s="275"/>
      <c r="R1422" s="275"/>
      <c r="S1422" s="275"/>
      <c r="T1422" s="275"/>
      <c r="U1422" s="275"/>
      <c r="V1422" s="275"/>
      <c r="W1422" s="275"/>
      <c r="X1422" s="275"/>
      <c r="Y1422" s="275"/>
      <c r="Z1422" s="275"/>
    </row>
    <row r="1423" spans="1:26" ht="18" customHeight="1" outlineLevel="1">
      <c r="A1423" s="340"/>
      <c r="B1423" s="294" t="s">
        <v>1999</v>
      </c>
      <c r="C1423" s="295"/>
      <c r="D1423" s="341">
        <v>1</v>
      </c>
      <c r="E1423" s="297" t="s">
        <v>929</v>
      </c>
      <c r="F1423" s="298"/>
      <c r="G1423" s="299"/>
      <c r="H1423" s="299">
        <f t="shared" si="218"/>
        <v>0</v>
      </c>
      <c r="I1423" s="298">
        <f t="shared" si="219"/>
        <v>0</v>
      </c>
      <c r="J1423" s="298"/>
      <c r="K1423" s="275"/>
      <c r="L1423" s="275"/>
      <c r="M1423" s="275"/>
      <c r="N1423" s="275"/>
      <c r="O1423" s="275"/>
      <c r="P1423" s="275"/>
      <c r="Q1423" s="275"/>
      <c r="R1423" s="275"/>
      <c r="S1423" s="275"/>
      <c r="T1423" s="275"/>
      <c r="U1423" s="275"/>
      <c r="V1423" s="275"/>
      <c r="W1423" s="275"/>
      <c r="X1423" s="275"/>
      <c r="Y1423" s="275"/>
      <c r="Z1423" s="275"/>
    </row>
    <row r="1424" spans="1:26" ht="18" customHeight="1" outlineLevel="1">
      <c r="A1424" s="340"/>
      <c r="B1424" s="294" t="s">
        <v>2000</v>
      </c>
      <c r="C1424" s="295"/>
      <c r="D1424" s="341">
        <v>1</v>
      </c>
      <c r="E1424" s="297" t="s">
        <v>929</v>
      </c>
      <c r="F1424" s="298"/>
      <c r="G1424" s="299"/>
      <c r="H1424" s="299">
        <f t="shared" si="218"/>
        <v>0</v>
      </c>
      <c r="I1424" s="298">
        <f t="shared" si="219"/>
        <v>0</v>
      </c>
      <c r="J1424" s="298"/>
      <c r="K1424" s="275"/>
      <c r="L1424" s="275"/>
      <c r="M1424" s="275"/>
      <c r="N1424" s="275"/>
      <c r="O1424" s="275"/>
      <c r="P1424" s="275"/>
      <c r="Q1424" s="275"/>
      <c r="R1424" s="275"/>
      <c r="S1424" s="275"/>
      <c r="T1424" s="275"/>
      <c r="U1424" s="275"/>
      <c r="V1424" s="275"/>
      <c r="W1424" s="275"/>
      <c r="X1424" s="275"/>
      <c r="Y1424" s="275"/>
      <c r="Z1424" s="275"/>
    </row>
    <row r="1425" spans="1:26" ht="18" customHeight="1" outlineLevel="1">
      <c r="A1425" s="340"/>
      <c r="B1425" s="294" t="s">
        <v>2001</v>
      </c>
      <c r="C1425" s="295"/>
      <c r="D1425" s="341">
        <v>1</v>
      </c>
      <c r="E1425" s="297" t="s">
        <v>929</v>
      </c>
      <c r="F1425" s="298"/>
      <c r="G1425" s="299"/>
      <c r="H1425" s="299">
        <f t="shared" si="218"/>
        <v>0</v>
      </c>
      <c r="I1425" s="298">
        <f t="shared" si="219"/>
        <v>0</v>
      </c>
      <c r="J1425" s="298"/>
      <c r="K1425" s="275"/>
      <c r="L1425" s="275"/>
      <c r="M1425" s="275"/>
      <c r="N1425" s="275"/>
      <c r="O1425" s="275"/>
      <c r="P1425" s="275"/>
      <c r="Q1425" s="275"/>
      <c r="R1425" s="275"/>
      <c r="S1425" s="275"/>
      <c r="T1425" s="275"/>
      <c r="U1425" s="275"/>
      <c r="V1425" s="275"/>
      <c r="W1425" s="275"/>
      <c r="X1425" s="275"/>
      <c r="Y1425" s="275"/>
      <c r="Z1425" s="275"/>
    </row>
    <row r="1426" spans="1:26" ht="18" customHeight="1" outlineLevel="1">
      <c r="A1426" s="340"/>
      <c r="B1426" s="294" t="s">
        <v>2002</v>
      </c>
      <c r="C1426" s="295"/>
      <c r="D1426" s="341">
        <v>1</v>
      </c>
      <c r="E1426" s="297" t="s">
        <v>929</v>
      </c>
      <c r="F1426" s="298"/>
      <c r="G1426" s="299"/>
      <c r="H1426" s="299">
        <f t="shared" si="218"/>
        <v>0</v>
      </c>
      <c r="I1426" s="298">
        <f t="shared" si="219"/>
        <v>0</v>
      </c>
      <c r="J1426" s="298"/>
      <c r="K1426" s="275"/>
      <c r="L1426" s="275"/>
      <c r="M1426" s="275"/>
      <c r="N1426" s="275"/>
      <c r="O1426" s="275"/>
      <c r="P1426" s="275"/>
      <c r="Q1426" s="275"/>
      <c r="R1426" s="275"/>
      <c r="S1426" s="275"/>
      <c r="T1426" s="275"/>
      <c r="U1426" s="275"/>
      <c r="V1426" s="275"/>
      <c r="W1426" s="275"/>
      <c r="X1426" s="275"/>
      <c r="Y1426" s="275"/>
      <c r="Z1426" s="275"/>
    </row>
    <row r="1427" spans="1:26" ht="18" customHeight="1" outlineLevel="1">
      <c r="A1427" s="340"/>
      <c r="B1427" s="294" t="s">
        <v>2003</v>
      </c>
      <c r="C1427" s="295"/>
      <c r="D1427" s="341">
        <v>1</v>
      </c>
      <c r="E1427" s="297" t="s">
        <v>929</v>
      </c>
      <c r="F1427" s="298"/>
      <c r="G1427" s="299"/>
      <c r="H1427" s="299">
        <f t="shared" si="218"/>
        <v>0</v>
      </c>
      <c r="I1427" s="298">
        <f t="shared" si="219"/>
        <v>0</v>
      </c>
      <c r="J1427" s="298"/>
      <c r="K1427" s="275"/>
      <c r="L1427" s="275"/>
      <c r="M1427" s="275"/>
      <c r="N1427" s="275"/>
      <c r="O1427" s="275"/>
      <c r="P1427" s="275"/>
      <c r="Q1427" s="275"/>
      <c r="R1427" s="275"/>
      <c r="S1427" s="275"/>
      <c r="T1427" s="275"/>
      <c r="U1427" s="275"/>
      <c r="V1427" s="275"/>
      <c r="W1427" s="275"/>
      <c r="X1427" s="275"/>
      <c r="Y1427" s="275"/>
      <c r="Z1427" s="275"/>
    </row>
    <row r="1428" spans="1:26" ht="18" customHeight="1" outlineLevel="1">
      <c r="A1428" s="340"/>
      <c r="B1428" s="294" t="s">
        <v>2004</v>
      </c>
      <c r="C1428" s="295"/>
      <c r="D1428" s="341">
        <v>1</v>
      </c>
      <c r="E1428" s="297" t="s">
        <v>929</v>
      </c>
      <c r="F1428" s="298"/>
      <c r="G1428" s="299"/>
      <c r="H1428" s="299">
        <f t="shared" si="218"/>
        <v>0</v>
      </c>
      <c r="I1428" s="298">
        <f t="shared" si="219"/>
        <v>0</v>
      </c>
      <c r="J1428" s="298"/>
      <c r="K1428" s="275"/>
      <c r="L1428" s="275"/>
      <c r="M1428" s="275"/>
      <c r="N1428" s="275"/>
      <c r="O1428" s="275"/>
      <c r="P1428" s="275"/>
      <c r="Q1428" s="275"/>
      <c r="R1428" s="275"/>
      <c r="S1428" s="275"/>
      <c r="T1428" s="275"/>
      <c r="U1428" s="275"/>
      <c r="V1428" s="275"/>
      <c r="W1428" s="275"/>
      <c r="X1428" s="275"/>
      <c r="Y1428" s="275"/>
      <c r="Z1428" s="275"/>
    </row>
    <row r="1429" spans="1:26" ht="18" customHeight="1" outlineLevel="1">
      <c r="A1429" s="340"/>
      <c r="B1429" s="294" t="s">
        <v>2005</v>
      </c>
      <c r="C1429" s="295"/>
      <c r="D1429" s="341">
        <v>1</v>
      </c>
      <c r="E1429" s="297" t="s">
        <v>929</v>
      </c>
      <c r="F1429" s="298"/>
      <c r="G1429" s="299"/>
      <c r="H1429" s="299">
        <f t="shared" si="218"/>
        <v>0</v>
      </c>
      <c r="I1429" s="298">
        <f t="shared" si="219"/>
        <v>0</v>
      </c>
      <c r="J1429" s="298"/>
      <c r="K1429" s="275"/>
      <c r="L1429" s="275"/>
      <c r="M1429" s="275"/>
      <c r="N1429" s="275"/>
      <c r="O1429" s="275"/>
      <c r="P1429" s="275"/>
      <c r="Q1429" s="275"/>
      <c r="R1429" s="275"/>
      <c r="S1429" s="275"/>
      <c r="T1429" s="275"/>
      <c r="U1429" s="275"/>
      <c r="V1429" s="275"/>
      <c r="W1429" s="275"/>
      <c r="X1429" s="275"/>
      <c r="Y1429" s="275"/>
      <c r="Z1429" s="275"/>
    </row>
    <row r="1430" spans="1:26" ht="18" customHeight="1" outlineLevel="1">
      <c r="A1430" s="340"/>
      <c r="B1430" s="294" t="s">
        <v>2006</v>
      </c>
      <c r="C1430" s="295"/>
      <c r="D1430" s="341">
        <v>1</v>
      </c>
      <c r="E1430" s="297" t="s">
        <v>929</v>
      </c>
      <c r="F1430" s="298"/>
      <c r="G1430" s="299"/>
      <c r="H1430" s="299">
        <f t="shared" si="218"/>
        <v>0</v>
      </c>
      <c r="I1430" s="298">
        <f t="shared" si="219"/>
        <v>0</v>
      </c>
      <c r="J1430" s="298"/>
      <c r="K1430" s="275"/>
      <c r="L1430" s="275"/>
      <c r="M1430" s="275"/>
      <c r="N1430" s="275"/>
      <c r="O1430" s="275"/>
      <c r="P1430" s="275"/>
      <c r="Q1430" s="275"/>
      <c r="R1430" s="275"/>
      <c r="S1430" s="275"/>
      <c r="T1430" s="275"/>
      <c r="U1430" s="275"/>
      <c r="V1430" s="275"/>
      <c r="W1430" s="275"/>
      <c r="X1430" s="275"/>
      <c r="Y1430" s="275"/>
      <c r="Z1430" s="275"/>
    </row>
    <row r="1431" spans="1:26" ht="18" customHeight="1" outlineLevel="1">
      <c r="A1431" s="340"/>
      <c r="B1431" s="294" t="s">
        <v>2007</v>
      </c>
      <c r="C1431" s="295"/>
      <c r="D1431" s="341">
        <v>1</v>
      </c>
      <c r="E1431" s="297" t="s">
        <v>929</v>
      </c>
      <c r="F1431" s="298"/>
      <c r="G1431" s="299"/>
      <c r="H1431" s="299">
        <f t="shared" si="218"/>
        <v>0</v>
      </c>
      <c r="I1431" s="298">
        <f t="shared" si="219"/>
        <v>0</v>
      </c>
      <c r="J1431" s="298"/>
      <c r="K1431" s="275"/>
      <c r="L1431" s="275"/>
      <c r="M1431" s="275"/>
      <c r="N1431" s="275"/>
      <c r="O1431" s="275"/>
      <c r="P1431" s="275"/>
      <c r="Q1431" s="275"/>
      <c r="R1431" s="275"/>
      <c r="S1431" s="275"/>
      <c r="T1431" s="275"/>
      <c r="U1431" s="275"/>
      <c r="V1431" s="275"/>
      <c r="W1431" s="275"/>
      <c r="X1431" s="275"/>
      <c r="Y1431" s="275"/>
      <c r="Z1431" s="275"/>
    </row>
    <row r="1432" spans="1:26" ht="18" customHeight="1" outlineLevel="1">
      <c r="A1432" s="340"/>
      <c r="B1432" s="294" t="s">
        <v>2008</v>
      </c>
      <c r="C1432" s="295"/>
      <c r="D1432" s="341">
        <v>1</v>
      </c>
      <c r="E1432" s="297" t="s">
        <v>280</v>
      </c>
      <c r="F1432" s="298"/>
      <c r="G1432" s="299"/>
      <c r="H1432" s="299">
        <f t="shared" si="218"/>
        <v>0</v>
      </c>
      <c r="I1432" s="298">
        <f t="shared" si="219"/>
        <v>0</v>
      </c>
      <c r="J1432" s="298"/>
      <c r="K1432" s="275"/>
      <c r="L1432" s="275"/>
      <c r="M1432" s="275"/>
      <c r="N1432" s="275"/>
      <c r="O1432" s="275"/>
      <c r="P1432" s="275"/>
      <c r="Q1432" s="275"/>
      <c r="R1432" s="275"/>
      <c r="S1432" s="275"/>
      <c r="T1432" s="275"/>
      <c r="U1432" s="275"/>
      <c r="V1432" s="275"/>
      <c r="W1432" s="275"/>
      <c r="X1432" s="275"/>
      <c r="Y1432" s="275"/>
      <c r="Z1432" s="275"/>
    </row>
    <row r="1433" spans="1:26" ht="18" customHeight="1" outlineLevel="1">
      <c r="A1433" s="340"/>
      <c r="B1433" s="294" t="s">
        <v>2009</v>
      </c>
      <c r="C1433" s="295"/>
      <c r="D1433" s="341">
        <v>1</v>
      </c>
      <c r="E1433" s="297" t="s">
        <v>280</v>
      </c>
      <c r="F1433" s="298"/>
      <c r="G1433" s="299"/>
      <c r="H1433" s="299">
        <f t="shared" si="218"/>
        <v>0</v>
      </c>
      <c r="I1433" s="298">
        <f t="shared" si="219"/>
        <v>0</v>
      </c>
      <c r="J1433" s="298"/>
      <c r="K1433" s="275"/>
      <c r="L1433" s="275"/>
      <c r="M1433" s="275"/>
      <c r="N1433" s="275"/>
      <c r="O1433" s="275"/>
      <c r="P1433" s="275"/>
      <c r="Q1433" s="275"/>
      <c r="R1433" s="275"/>
      <c r="S1433" s="275"/>
      <c r="T1433" s="275"/>
      <c r="U1433" s="275"/>
      <c r="V1433" s="275"/>
      <c r="W1433" s="275"/>
      <c r="X1433" s="275"/>
      <c r="Y1433" s="275"/>
      <c r="Z1433" s="275"/>
    </row>
    <row r="1434" spans="1:26" ht="18" customHeight="1" outlineLevel="1">
      <c r="A1434" s="340"/>
      <c r="B1434" s="294" t="s">
        <v>2010</v>
      </c>
      <c r="C1434" s="295"/>
      <c r="D1434" s="341">
        <v>1</v>
      </c>
      <c r="E1434" s="297" t="s">
        <v>280</v>
      </c>
      <c r="F1434" s="298"/>
      <c r="G1434" s="299"/>
      <c r="H1434" s="299">
        <f t="shared" si="218"/>
        <v>0</v>
      </c>
      <c r="I1434" s="298">
        <f t="shared" si="219"/>
        <v>0</v>
      </c>
      <c r="J1434" s="298"/>
      <c r="K1434" s="275"/>
      <c r="L1434" s="275"/>
      <c r="M1434" s="275"/>
      <c r="N1434" s="275"/>
      <c r="O1434" s="275"/>
      <c r="P1434" s="275"/>
      <c r="Q1434" s="275"/>
      <c r="R1434" s="275"/>
      <c r="S1434" s="275"/>
      <c r="T1434" s="275"/>
      <c r="U1434" s="275"/>
      <c r="V1434" s="275"/>
      <c r="W1434" s="275"/>
      <c r="X1434" s="275"/>
      <c r="Y1434" s="275"/>
      <c r="Z1434" s="275"/>
    </row>
    <row r="1435" spans="1:26" ht="18" customHeight="1" outlineLevel="1">
      <c r="A1435" s="618" t="s">
        <v>2011</v>
      </c>
      <c r="B1435" s="334" t="s">
        <v>1381</v>
      </c>
      <c r="C1435" s="342"/>
      <c r="D1435" s="343"/>
      <c r="E1435" s="344"/>
      <c r="F1435" s="316"/>
      <c r="G1435" s="317"/>
      <c r="H1435" s="317"/>
      <c r="I1435" s="316"/>
      <c r="J1435" s="316"/>
      <c r="K1435" s="275"/>
      <c r="L1435" s="275"/>
      <c r="M1435" s="275"/>
      <c r="N1435" s="275"/>
      <c r="O1435" s="275"/>
      <c r="P1435" s="275"/>
      <c r="Q1435" s="275"/>
      <c r="R1435" s="275"/>
      <c r="S1435" s="275"/>
      <c r="T1435" s="275"/>
      <c r="U1435" s="275"/>
      <c r="V1435" s="275"/>
      <c r="W1435" s="275"/>
      <c r="X1435" s="275"/>
      <c r="Y1435" s="275"/>
      <c r="Z1435" s="275"/>
    </row>
    <row r="1436" spans="1:26" ht="18" customHeight="1" outlineLevel="1">
      <c r="A1436" s="333"/>
      <c r="B1436" s="334" t="s">
        <v>2012</v>
      </c>
      <c r="C1436" s="342"/>
      <c r="D1436" s="343"/>
      <c r="E1436" s="344"/>
      <c r="F1436" s="316"/>
      <c r="G1436" s="317"/>
      <c r="H1436" s="317"/>
      <c r="I1436" s="316"/>
      <c r="J1436" s="316"/>
      <c r="K1436" s="275"/>
      <c r="L1436" s="275"/>
      <c r="M1436" s="275"/>
      <c r="N1436" s="275"/>
      <c r="O1436" s="275"/>
      <c r="P1436" s="275"/>
      <c r="Q1436" s="275"/>
      <c r="R1436" s="275"/>
      <c r="S1436" s="275"/>
      <c r="T1436" s="275"/>
      <c r="U1436" s="275"/>
      <c r="V1436" s="275"/>
      <c r="W1436" s="275"/>
      <c r="X1436" s="275"/>
      <c r="Y1436" s="275"/>
      <c r="Z1436" s="275"/>
    </row>
    <row r="1437" spans="1:26" ht="18" customHeight="1" outlineLevel="1">
      <c r="A1437" s="340"/>
      <c r="B1437" s="294" t="s">
        <v>1951</v>
      </c>
      <c r="C1437" s="295"/>
      <c r="D1437" s="341">
        <v>1</v>
      </c>
      <c r="E1437" s="297" t="s">
        <v>421</v>
      </c>
      <c r="F1437" s="298"/>
      <c r="G1437" s="299"/>
      <c r="H1437" s="299">
        <f t="shared" ref="H1437:H1449" si="220">F1437+G1437</f>
        <v>0</v>
      </c>
      <c r="I1437" s="298">
        <f t="shared" ref="I1437:I1449" si="221">H1437*D1437</f>
        <v>0</v>
      </c>
      <c r="J1437" s="298"/>
      <c r="K1437" s="275"/>
      <c r="L1437" s="275"/>
      <c r="M1437" s="275"/>
      <c r="N1437" s="275"/>
      <c r="O1437" s="275"/>
      <c r="P1437" s="275"/>
      <c r="Q1437" s="275"/>
      <c r="R1437" s="275"/>
      <c r="S1437" s="275"/>
      <c r="T1437" s="275"/>
      <c r="U1437" s="275"/>
      <c r="V1437" s="275"/>
      <c r="W1437" s="275"/>
      <c r="X1437" s="275"/>
      <c r="Y1437" s="275"/>
      <c r="Z1437" s="275"/>
    </row>
    <row r="1438" spans="1:26" ht="18" customHeight="1" outlineLevel="1">
      <c r="A1438" s="340"/>
      <c r="B1438" s="294" t="s">
        <v>1952</v>
      </c>
      <c r="C1438" s="295"/>
      <c r="D1438" s="341">
        <v>1</v>
      </c>
      <c r="E1438" s="297" t="s">
        <v>421</v>
      </c>
      <c r="F1438" s="298"/>
      <c r="G1438" s="299"/>
      <c r="H1438" s="299">
        <f t="shared" si="220"/>
        <v>0</v>
      </c>
      <c r="I1438" s="298">
        <f t="shared" si="221"/>
        <v>0</v>
      </c>
      <c r="J1438" s="298"/>
      <c r="K1438" s="275"/>
      <c r="L1438" s="275"/>
      <c r="M1438" s="275"/>
      <c r="N1438" s="275"/>
      <c r="O1438" s="275"/>
      <c r="P1438" s="275"/>
      <c r="Q1438" s="275"/>
      <c r="R1438" s="275"/>
      <c r="S1438" s="275"/>
      <c r="T1438" s="275"/>
      <c r="U1438" s="275"/>
      <c r="V1438" s="275"/>
      <c r="W1438" s="275"/>
      <c r="X1438" s="275"/>
      <c r="Y1438" s="275"/>
      <c r="Z1438" s="275"/>
    </row>
    <row r="1439" spans="1:26" ht="18" customHeight="1" outlineLevel="1">
      <c r="A1439" s="340"/>
      <c r="B1439" s="294" t="s">
        <v>1953</v>
      </c>
      <c r="C1439" s="295"/>
      <c r="D1439" s="341">
        <v>1</v>
      </c>
      <c r="E1439" s="297" t="s">
        <v>421</v>
      </c>
      <c r="F1439" s="298"/>
      <c r="G1439" s="299"/>
      <c r="H1439" s="299">
        <f t="shared" si="220"/>
        <v>0</v>
      </c>
      <c r="I1439" s="298">
        <f t="shared" si="221"/>
        <v>0</v>
      </c>
      <c r="J1439" s="298"/>
      <c r="K1439" s="275"/>
      <c r="L1439" s="275"/>
      <c r="M1439" s="275"/>
      <c r="N1439" s="275"/>
      <c r="O1439" s="275"/>
      <c r="P1439" s="275"/>
      <c r="Q1439" s="275"/>
      <c r="R1439" s="275"/>
      <c r="S1439" s="275"/>
      <c r="T1439" s="275"/>
      <c r="U1439" s="275"/>
      <c r="V1439" s="275"/>
      <c r="W1439" s="275"/>
      <c r="X1439" s="275"/>
      <c r="Y1439" s="275"/>
      <c r="Z1439" s="275"/>
    </row>
    <row r="1440" spans="1:26" ht="18" customHeight="1" outlineLevel="1">
      <c r="A1440" s="340"/>
      <c r="B1440" s="294" t="s">
        <v>1954</v>
      </c>
      <c r="C1440" s="295"/>
      <c r="D1440" s="341">
        <v>1</v>
      </c>
      <c r="E1440" s="297" t="s">
        <v>421</v>
      </c>
      <c r="F1440" s="298"/>
      <c r="G1440" s="299"/>
      <c r="H1440" s="299">
        <f t="shared" si="220"/>
        <v>0</v>
      </c>
      <c r="I1440" s="298">
        <f t="shared" si="221"/>
        <v>0</v>
      </c>
      <c r="J1440" s="298"/>
      <c r="K1440" s="275"/>
      <c r="L1440" s="275"/>
      <c r="M1440" s="275"/>
      <c r="N1440" s="275"/>
      <c r="O1440" s="275"/>
      <c r="P1440" s="275"/>
      <c r="Q1440" s="275"/>
      <c r="R1440" s="275"/>
      <c r="S1440" s="275"/>
      <c r="T1440" s="275"/>
      <c r="U1440" s="275"/>
      <c r="V1440" s="275"/>
      <c r="W1440" s="275"/>
      <c r="X1440" s="275"/>
      <c r="Y1440" s="275"/>
      <c r="Z1440" s="275"/>
    </row>
    <row r="1441" spans="1:26" ht="18" customHeight="1" outlineLevel="1">
      <c r="A1441" s="340"/>
      <c r="B1441" s="294" t="s">
        <v>1955</v>
      </c>
      <c r="C1441" s="295"/>
      <c r="D1441" s="341">
        <v>1</v>
      </c>
      <c r="E1441" s="297" t="s">
        <v>421</v>
      </c>
      <c r="F1441" s="298"/>
      <c r="G1441" s="299"/>
      <c r="H1441" s="299">
        <f t="shared" si="220"/>
        <v>0</v>
      </c>
      <c r="I1441" s="298">
        <f t="shared" si="221"/>
        <v>0</v>
      </c>
      <c r="J1441" s="298"/>
      <c r="K1441" s="275"/>
      <c r="L1441" s="275"/>
      <c r="M1441" s="275"/>
      <c r="N1441" s="275"/>
      <c r="O1441" s="275"/>
      <c r="P1441" s="275"/>
      <c r="Q1441" s="275"/>
      <c r="R1441" s="275"/>
      <c r="S1441" s="275"/>
      <c r="T1441" s="275"/>
      <c r="U1441" s="275"/>
      <c r="V1441" s="275"/>
      <c r="W1441" s="275"/>
      <c r="X1441" s="275"/>
      <c r="Y1441" s="275"/>
      <c r="Z1441" s="275"/>
    </row>
    <row r="1442" spans="1:26" ht="18" customHeight="1" outlineLevel="1">
      <c r="A1442" s="340"/>
      <c r="B1442" s="294" t="s">
        <v>1956</v>
      </c>
      <c r="C1442" s="295"/>
      <c r="D1442" s="341">
        <v>1</v>
      </c>
      <c r="E1442" s="297" t="s">
        <v>421</v>
      </c>
      <c r="F1442" s="298"/>
      <c r="G1442" s="299"/>
      <c r="H1442" s="299">
        <f t="shared" si="220"/>
        <v>0</v>
      </c>
      <c r="I1442" s="298">
        <f t="shared" si="221"/>
        <v>0</v>
      </c>
      <c r="J1442" s="298"/>
      <c r="K1442" s="275"/>
      <c r="L1442" s="275"/>
      <c r="M1442" s="275"/>
      <c r="N1442" s="275"/>
      <c r="O1442" s="275"/>
      <c r="P1442" s="275"/>
      <c r="Q1442" s="275"/>
      <c r="R1442" s="275"/>
      <c r="S1442" s="275"/>
      <c r="T1442" s="275"/>
      <c r="U1442" s="275"/>
      <c r="V1442" s="275"/>
      <c r="W1442" s="275"/>
      <c r="X1442" s="275"/>
      <c r="Y1442" s="275"/>
      <c r="Z1442" s="275"/>
    </row>
    <row r="1443" spans="1:26" ht="18" customHeight="1" outlineLevel="1">
      <c r="A1443" s="340"/>
      <c r="B1443" s="294" t="s">
        <v>2013</v>
      </c>
      <c r="C1443" s="295"/>
      <c r="D1443" s="341">
        <v>1</v>
      </c>
      <c r="E1443" s="297" t="s">
        <v>421</v>
      </c>
      <c r="F1443" s="298"/>
      <c r="G1443" s="299"/>
      <c r="H1443" s="299">
        <f t="shared" si="220"/>
        <v>0</v>
      </c>
      <c r="I1443" s="298">
        <f t="shared" si="221"/>
        <v>0</v>
      </c>
      <c r="J1443" s="298"/>
      <c r="K1443" s="275"/>
      <c r="L1443" s="275"/>
      <c r="M1443" s="275"/>
      <c r="N1443" s="275"/>
      <c r="O1443" s="275"/>
      <c r="P1443" s="275"/>
      <c r="Q1443" s="275"/>
      <c r="R1443" s="275"/>
      <c r="S1443" s="275"/>
      <c r="T1443" s="275"/>
      <c r="U1443" s="275"/>
      <c r="V1443" s="275"/>
      <c r="W1443" s="275"/>
      <c r="X1443" s="275"/>
      <c r="Y1443" s="275"/>
      <c r="Z1443" s="275"/>
    </row>
    <row r="1444" spans="1:26" ht="18" customHeight="1" outlineLevel="1">
      <c r="A1444" s="340"/>
      <c r="B1444" s="294" t="s">
        <v>2014</v>
      </c>
      <c r="C1444" s="295"/>
      <c r="D1444" s="341">
        <v>1</v>
      </c>
      <c r="E1444" s="297" t="s">
        <v>421</v>
      </c>
      <c r="F1444" s="298"/>
      <c r="G1444" s="299"/>
      <c r="H1444" s="299">
        <f t="shared" si="220"/>
        <v>0</v>
      </c>
      <c r="I1444" s="298">
        <f t="shared" si="221"/>
        <v>0</v>
      </c>
      <c r="J1444" s="298"/>
      <c r="K1444" s="275"/>
      <c r="L1444" s="275"/>
      <c r="M1444" s="275"/>
      <c r="N1444" s="275"/>
      <c r="O1444" s="275"/>
      <c r="P1444" s="275"/>
      <c r="Q1444" s="275"/>
      <c r="R1444" s="275"/>
      <c r="S1444" s="275"/>
      <c r="T1444" s="275"/>
      <c r="U1444" s="275"/>
      <c r="V1444" s="275"/>
      <c r="W1444" s="275"/>
      <c r="X1444" s="275"/>
      <c r="Y1444" s="275"/>
      <c r="Z1444" s="275"/>
    </row>
    <row r="1445" spans="1:26" ht="18" customHeight="1" outlineLevel="1">
      <c r="A1445" s="340"/>
      <c r="B1445" s="294" t="s">
        <v>2015</v>
      </c>
      <c r="C1445" s="295"/>
      <c r="D1445" s="341">
        <v>1</v>
      </c>
      <c r="E1445" s="297" t="s">
        <v>421</v>
      </c>
      <c r="F1445" s="298"/>
      <c r="G1445" s="299"/>
      <c r="H1445" s="299">
        <f t="shared" si="220"/>
        <v>0</v>
      </c>
      <c r="I1445" s="298">
        <f t="shared" si="221"/>
        <v>0</v>
      </c>
      <c r="J1445" s="298"/>
      <c r="K1445" s="275"/>
      <c r="L1445" s="275"/>
      <c r="M1445" s="275"/>
      <c r="N1445" s="275"/>
      <c r="O1445" s="275"/>
      <c r="P1445" s="275"/>
      <c r="Q1445" s="275"/>
      <c r="R1445" s="275"/>
      <c r="S1445" s="275"/>
      <c r="T1445" s="275"/>
      <c r="U1445" s="275"/>
      <c r="V1445" s="275"/>
      <c r="W1445" s="275"/>
      <c r="X1445" s="275"/>
      <c r="Y1445" s="275"/>
      <c r="Z1445" s="275"/>
    </row>
    <row r="1446" spans="1:26" ht="18" customHeight="1" outlineLevel="1">
      <c r="A1446" s="340"/>
      <c r="B1446" s="294" t="s">
        <v>2016</v>
      </c>
      <c r="C1446" s="295"/>
      <c r="D1446" s="341">
        <v>1</v>
      </c>
      <c r="E1446" s="297" t="s">
        <v>421</v>
      </c>
      <c r="F1446" s="298"/>
      <c r="G1446" s="299"/>
      <c r="H1446" s="299">
        <f t="shared" si="220"/>
        <v>0</v>
      </c>
      <c r="I1446" s="298">
        <f t="shared" si="221"/>
        <v>0</v>
      </c>
      <c r="J1446" s="298"/>
      <c r="K1446" s="275"/>
      <c r="L1446" s="275"/>
      <c r="M1446" s="275"/>
      <c r="N1446" s="275"/>
      <c r="O1446" s="275"/>
      <c r="P1446" s="275"/>
      <c r="Q1446" s="275"/>
      <c r="R1446" s="275"/>
      <c r="S1446" s="275"/>
      <c r="T1446" s="275"/>
      <c r="U1446" s="275"/>
      <c r="V1446" s="275"/>
      <c r="W1446" s="275"/>
      <c r="X1446" s="275"/>
      <c r="Y1446" s="275"/>
      <c r="Z1446" s="275"/>
    </row>
    <row r="1447" spans="1:26" ht="18" customHeight="1" outlineLevel="1">
      <c r="A1447" s="340"/>
      <c r="B1447" s="294" t="s">
        <v>2017</v>
      </c>
      <c r="C1447" s="295"/>
      <c r="D1447" s="341">
        <v>1</v>
      </c>
      <c r="E1447" s="297" t="s">
        <v>421</v>
      </c>
      <c r="F1447" s="298"/>
      <c r="G1447" s="299"/>
      <c r="H1447" s="299">
        <f t="shared" si="220"/>
        <v>0</v>
      </c>
      <c r="I1447" s="298">
        <f t="shared" si="221"/>
        <v>0</v>
      </c>
      <c r="J1447" s="298"/>
      <c r="K1447" s="275"/>
      <c r="L1447" s="275"/>
      <c r="M1447" s="275"/>
      <c r="N1447" s="275"/>
      <c r="O1447" s="275"/>
      <c r="P1447" s="275"/>
      <c r="Q1447" s="275"/>
      <c r="R1447" s="275"/>
      <c r="S1447" s="275"/>
      <c r="T1447" s="275"/>
      <c r="U1447" s="275"/>
      <c r="V1447" s="275"/>
      <c r="W1447" s="275"/>
      <c r="X1447" s="275"/>
      <c r="Y1447" s="275"/>
      <c r="Z1447" s="275"/>
    </row>
    <row r="1448" spans="1:26" ht="18" customHeight="1" outlineLevel="1">
      <c r="A1448" s="340"/>
      <c r="B1448" s="294" t="s">
        <v>2018</v>
      </c>
      <c r="C1448" s="295"/>
      <c r="D1448" s="341">
        <v>1</v>
      </c>
      <c r="E1448" s="297" t="s">
        <v>421</v>
      </c>
      <c r="F1448" s="298"/>
      <c r="G1448" s="299"/>
      <c r="H1448" s="299">
        <f t="shared" si="220"/>
        <v>0</v>
      </c>
      <c r="I1448" s="298">
        <f t="shared" si="221"/>
        <v>0</v>
      </c>
      <c r="J1448" s="298"/>
      <c r="K1448" s="275"/>
      <c r="L1448" s="275"/>
      <c r="M1448" s="275"/>
      <c r="N1448" s="275"/>
      <c r="O1448" s="275"/>
      <c r="P1448" s="275"/>
      <c r="Q1448" s="275"/>
      <c r="R1448" s="275"/>
      <c r="S1448" s="275"/>
      <c r="T1448" s="275"/>
      <c r="U1448" s="275"/>
      <c r="V1448" s="275"/>
      <c r="W1448" s="275"/>
      <c r="X1448" s="275"/>
      <c r="Y1448" s="275"/>
      <c r="Z1448" s="275"/>
    </row>
    <row r="1449" spans="1:26" ht="18" customHeight="1" outlineLevel="1">
      <c r="A1449" s="340"/>
      <c r="B1449" s="294" t="s">
        <v>2019</v>
      </c>
      <c r="C1449" s="295"/>
      <c r="D1449" s="341">
        <v>1</v>
      </c>
      <c r="E1449" s="297" t="s">
        <v>421</v>
      </c>
      <c r="F1449" s="298"/>
      <c r="G1449" s="299"/>
      <c r="H1449" s="299">
        <f t="shared" si="220"/>
        <v>0</v>
      </c>
      <c r="I1449" s="298">
        <f t="shared" si="221"/>
        <v>0</v>
      </c>
      <c r="J1449" s="298"/>
      <c r="K1449" s="275"/>
      <c r="L1449" s="275"/>
      <c r="M1449" s="275"/>
      <c r="N1449" s="275"/>
      <c r="O1449" s="275"/>
      <c r="P1449" s="275"/>
      <c r="Q1449" s="275"/>
      <c r="R1449" s="275"/>
      <c r="S1449" s="275"/>
      <c r="T1449" s="275"/>
      <c r="U1449" s="275"/>
      <c r="V1449" s="275"/>
      <c r="W1449" s="275"/>
      <c r="X1449" s="275"/>
      <c r="Y1449" s="275"/>
      <c r="Z1449" s="275"/>
    </row>
    <row r="1450" spans="1:26" ht="18" customHeight="1" outlineLevel="1">
      <c r="A1450" s="333"/>
      <c r="B1450" s="334" t="s">
        <v>2020</v>
      </c>
      <c r="C1450" s="342"/>
      <c r="D1450" s="343"/>
      <c r="E1450" s="344"/>
      <c r="F1450" s="316"/>
      <c r="G1450" s="317"/>
      <c r="H1450" s="317"/>
      <c r="I1450" s="316"/>
      <c r="J1450" s="316"/>
      <c r="K1450" s="275"/>
      <c r="L1450" s="275"/>
      <c r="M1450" s="275"/>
      <c r="N1450" s="275"/>
      <c r="O1450" s="275"/>
      <c r="P1450" s="275"/>
      <c r="Q1450" s="275"/>
      <c r="R1450" s="275"/>
      <c r="S1450" s="275"/>
      <c r="T1450" s="275"/>
      <c r="U1450" s="275"/>
      <c r="V1450" s="275"/>
      <c r="W1450" s="275"/>
      <c r="X1450" s="275"/>
      <c r="Y1450" s="275"/>
      <c r="Z1450" s="275"/>
    </row>
    <row r="1451" spans="1:26" ht="18" customHeight="1" outlineLevel="1">
      <c r="A1451" s="340"/>
      <c r="B1451" s="294" t="s">
        <v>2021</v>
      </c>
      <c r="C1451" s="295"/>
      <c r="D1451" s="341">
        <v>1</v>
      </c>
      <c r="E1451" s="297" t="s">
        <v>421</v>
      </c>
      <c r="F1451" s="298"/>
      <c r="G1451" s="299"/>
      <c r="H1451" s="299">
        <f t="shared" ref="H1451:H1460" si="222">F1451+G1451</f>
        <v>0</v>
      </c>
      <c r="I1451" s="298">
        <f t="shared" ref="I1451:I1460" si="223">H1451*D1451</f>
        <v>0</v>
      </c>
      <c r="J1451" s="298"/>
      <c r="K1451" s="275"/>
      <c r="L1451" s="275"/>
      <c r="M1451" s="275"/>
      <c r="N1451" s="275"/>
      <c r="O1451" s="275"/>
      <c r="P1451" s="275"/>
      <c r="Q1451" s="275"/>
      <c r="R1451" s="275"/>
      <c r="S1451" s="275"/>
      <c r="T1451" s="275"/>
      <c r="U1451" s="275"/>
      <c r="V1451" s="275"/>
      <c r="W1451" s="275"/>
      <c r="X1451" s="275"/>
      <c r="Y1451" s="275"/>
      <c r="Z1451" s="275"/>
    </row>
    <row r="1452" spans="1:26" ht="18" customHeight="1" outlineLevel="1">
      <c r="A1452" s="340"/>
      <c r="B1452" s="294" t="s">
        <v>2022</v>
      </c>
      <c r="C1452" s="295"/>
      <c r="D1452" s="341">
        <v>1</v>
      </c>
      <c r="E1452" s="297" t="s">
        <v>421</v>
      </c>
      <c r="F1452" s="298"/>
      <c r="G1452" s="299"/>
      <c r="H1452" s="299">
        <f t="shared" si="222"/>
        <v>0</v>
      </c>
      <c r="I1452" s="298">
        <f t="shared" si="223"/>
        <v>0</v>
      </c>
      <c r="J1452" s="298"/>
      <c r="K1452" s="275"/>
      <c r="L1452" s="275"/>
      <c r="M1452" s="275"/>
      <c r="N1452" s="275"/>
      <c r="O1452" s="275"/>
      <c r="P1452" s="275"/>
      <c r="Q1452" s="275"/>
      <c r="R1452" s="275"/>
      <c r="S1452" s="275"/>
      <c r="T1452" s="275"/>
      <c r="U1452" s="275"/>
      <c r="V1452" s="275"/>
      <c r="W1452" s="275"/>
      <c r="X1452" s="275"/>
      <c r="Y1452" s="275"/>
      <c r="Z1452" s="275"/>
    </row>
    <row r="1453" spans="1:26" ht="18" customHeight="1" outlineLevel="1">
      <c r="A1453" s="340"/>
      <c r="B1453" s="294" t="s">
        <v>2023</v>
      </c>
      <c r="C1453" s="295"/>
      <c r="D1453" s="341">
        <v>1</v>
      </c>
      <c r="E1453" s="297" t="s">
        <v>421</v>
      </c>
      <c r="F1453" s="298"/>
      <c r="G1453" s="299"/>
      <c r="H1453" s="299">
        <f t="shared" si="222"/>
        <v>0</v>
      </c>
      <c r="I1453" s="298">
        <f t="shared" si="223"/>
        <v>0</v>
      </c>
      <c r="J1453" s="298"/>
      <c r="K1453" s="275"/>
      <c r="L1453" s="275"/>
      <c r="M1453" s="275"/>
      <c r="N1453" s="275"/>
      <c r="O1453" s="275"/>
      <c r="P1453" s="275"/>
      <c r="Q1453" s="275"/>
      <c r="R1453" s="275"/>
      <c r="S1453" s="275"/>
      <c r="T1453" s="275"/>
      <c r="U1453" s="275"/>
      <c r="V1453" s="275"/>
      <c r="W1453" s="275"/>
      <c r="X1453" s="275"/>
      <c r="Y1453" s="275"/>
      <c r="Z1453" s="275"/>
    </row>
    <row r="1454" spans="1:26" ht="18" customHeight="1" outlineLevel="1">
      <c r="A1454" s="340"/>
      <c r="B1454" s="294" t="s">
        <v>2024</v>
      </c>
      <c r="C1454" s="295"/>
      <c r="D1454" s="341">
        <v>1</v>
      </c>
      <c r="E1454" s="297" t="s">
        <v>421</v>
      </c>
      <c r="F1454" s="298"/>
      <c r="G1454" s="299"/>
      <c r="H1454" s="299">
        <f t="shared" si="222"/>
        <v>0</v>
      </c>
      <c r="I1454" s="298">
        <f t="shared" si="223"/>
        <v>0</v>
      </c>
      <c r="J1454" s="298"/>
      <c r="K1454" s="275"/>
      <c r="L1454" s="275"/>
      <c r="M1454" s="275"/>
      <c r="N1454" s="275"/>
      <c r="O1454" s="275"/>
      <c r="P1454" s="275"/>
      <c r="Q1454" s="275"/>
      <c r="R1454" s="275"/>
      <c r="S1454" s="275"/>
      <c r="T1454" s="275"/>
      <c r="U1454" s="275"/>
      <c r="V1454" s="275"/>
      <c r="W1454" s="275"/>
      <c r="X1454" s="275"/>
      <c r="Y1454" s="275"/>
      <c r="Z1454" s="275"/>
    </row>
    <row r="1455" spans="1:26" ht="18" customHeight="1" outlineLevel="1">
      <c r="A1455" s="340"/>
      <c r="B1455" s="294" t="s">
        <v>2025</v>
      </c>
      <c r="C1455" s="295"/>
      <c r="D1455" s="341">
        <v>1</v>
      </c>
      <c r="E1455" s="297" t="s">
        <v>421</v>
      </c>
      <c r="F1455" s="298"/>
      <c r="G1455" s="299"/>
      <c r="H1455" s="299">
        <f t="shared" si="222"/>
        <v>0</v>
      </c>
      <c r="I1455" s="298">
        <f t="shared" si="223"/>
        <v>0</v>
      </c>
      <c r="J1455" s="298"/>
      <c r="K1455" s="275"/>
      <c r="L1455" s="275"/>
      <c r="M1455" s="275"/>
      <c r="N1455" s="275"/>
      <c r="O1455" s="275"/>
      <c r="P1455" s="275"/>
      <c r="Q1455" s="275"/>
      <c r="R1455" s="275"/>
      <c r="S1455" s="275"/>
      <c r="T1455" s="275"/>
      <c r="U1455" s="275"/>
      <c r="V1455" s="275"/>
      <c r="W1455" s="275"/>
      <c r="X1455" s="275"/>
      <c r="Y1455" s="275"/>
      <c r="Z1455" s="275"/>
    </row>
    <row r="1456" spans="1:26" ht="18" customHeight="1" outlineLevel="1">
      <c r="A1456" s="340"/>
      <c r="B1456" s="294" t="s">
        <v>2026</v>
      </c>
      <c r="C1456" s="295"/>
      <c r="D1456" s="341">
        <v>1</v>
      </c>
      <c r="E1456" s="297" t="s">
        <v>421</v>
      </c>
      <c r="F1456" s="298"/>
      <c r="G1456" s="299"/>
      <c r="H1456" s="299">
        <f t="shared" si="222"/>
        <v>0</v>
      </c>
      <c r="I1456" s="298">
        <f t="shared" si="223"/>
        <v>0</v>
      </c>
      <c r="J1456" s="298"/>
      <c r="K1456" s="275"/>
      <c r="L1456" s="275"/>
      <c r="M1456" s="275"/>
      <c r="N1456" s="275"/>
      <c r="O1456" s="275"/>
      <c r="P1456" s="275"/>
      <c r="Q1456" s="275"/>
      <c r="R1456" s="275"/>
      <c r="S1456" s="275"/>
      <c r="T1456" s="275"/>
      <c r="U1456" s="275"/>
      <c r="V1456" s="275"/>
      <c r="W1456" s="275"/>
      <c r="X1456" s="275"/>
      <c r="Y1456" s="275"/>
      <c r="Z1456" s="275"/>
    </row>
    <row r="1457" spans="1:26" ht="18" customHeight="1" outlineLevel="1">
      <c r="A1457" s="340"/>
      <c r="B1457" s="294" t="s">
        <v>2027</v>
      </c>
      <c r="C1457" s="295"/>
      <c r="D1457" s="341">
        <v>1</v>
      </c>
      <c r="E1457" s="297" t="s">
        <v>421</v>
      </c>
      <c r="F1457" s="298"/>
      <c r="G1457" s="299"/>
      <c r="H1457" s="299">
        <f t="shared" si="222"/>
        <v>0</v>
      </c>
      <c r="I1457" s="298">
        <f t="shared" si="223"/>
        <v>0</v>
      </c>
      <c r="J1457" s="298"/>
      <c r="K1457" s="275"/>
      <c r="L1457" s="275"/>
      <c r="M1457" s="275"/>
      <c r="N1457" s="275"/>
      <c r="O1457" s="275"/>
      <c r="P1457" s="275"/>
      <c r="Q1457" s="275"/>
      <c r="R1457" s="275"/>
      <c r="S1457" s="275"/>
      <c r="T1457" s="275"/>
      <c r="U1457" s="275"/>
      <c r="V1457" s="275"/>
      <c r="W1457" s="275"/>
      <c r="X1457" s="275"/>
      <c r="Y1457" s="275"/>
      <c r="Z1457" s="275"/>
    </row>
    <row r="1458" spans="1:26" ht="18" customHeight="1" outlineLevel="1">
      <c r="A1458" s="340"/>
      <c r="B1458" s="294" t="s">
        <v>2028</v>
      </c>
      <c r="C1458" s="295"/>
      <c r="D1458" s="341">
        <v>1</v>
      </c>
      <c r="E1458" s="297" t="s">
        <v>421</v>
      </c>
      <c r="F1458" s="298"/>
      <c r="G1458" s="299"/>
      <c r="H1458" s="299">
        <f t="shared" si="222"/>
        <v>0</v>
      </c>
      <c r="I1458" s="298">
        <f t="shared" si="223"/>
        <v>0</v>
      </c>
      <c r="J1458" s="298"/>
      <c r="K1458" s="275"/>
      <c r="L1458" s="275"/>
      <c r="M1458" s="275"/>
      <c r="N1458" s="275"/>
      <c r="O1458" s="275"/>
      <c r="P1458" s="275"/>
      <c r="Q1458" s="275"/>
      <c r="R1458" s="275"/>
      <c r="S1458" s="275"/>
      <c r="T1458" s="275"/>
      <c r="U1458" s="275"/>
      <c r="V1458" s="275"/>
      <c r="W1458" s="275"/>
      <c r="X1458" s="275"/>
      <c r="Y1458" s="275"/>
      <c r="Z1458" s="275"/>
    </row>
    <row r="1459" spans="1:26" ht="18" customHeight="1" outlineLevel="1">
      <c r="A1459" s="340"/>
      <c r="B1459" s="294" t="s">
        <v>2029</v>
      </c>
      <c r="C1459" s="295"/>
      <c r="D1459" s="341">
        <v>1</v>
      </c>
      <c r="E1459" s="297" t="s">
        <v>421</v>
      </c>
      <c r="F1459" s="298"/>
      <c r="G1459" s="299"/>
      <c r="H1459" s="299">
        <f t="shared" si="222"/>
        <v>0</v>
      </c>
      <c r="I1459" s="298">
        <f t="shared" si="223"/>
        <v>0</v>
      </c>
      <c r="J1459" s="298"/>
      <c r="K1459" s="275"/>
      <c r="L1459" s="275"/>
      <c r="M1459" s="275"/>
      <c r="N1459" s="275"/>
      <c r="O1459" s="275"/>
      <c r="P1459" s="275"/>
      <c r="Q1459" s="275"/>
      <c r="R1459" s="275"/>
      <c r="S1459" s="275"/>
      <c r="T1459" s="275"/>
      <c r="U1459" s="275"/>
      <c r="V1459" s="275"/>
      <c r="W1459" s="275"/>
      <c r="X1459" s="275"/>
      <c r="Y1459" s="275"/>
      <c r="Z1459" s="275"/>
    </row>
    <row r="1460" spans="1:26" ht="18" customHeight="1" outlineLevel="1">
      <c r="A1460" s="340"/>
      <c r="B1460" s="294" t="s">
        <v>2030</v>
      </c>
      <c r="C1460" s="295"/>
      <c r="D1460" s="341">
        <v>1</v>
      </c>
      <c r="E1460" s="297" t="s">
        <v>421</v>
      </c>
      <c r="F1460" s="298"/>
      <c r="G1460" s="299"/>
      <c r="H1460" s="299">
        <f t="shared" si="222"/>
        <v>0</v>
      </c>
      <c r="I1460" s="298">
        <f t="shared" si="223"/>
        <v>0</v>
      </c>
      <c r="J1460" s="298"/>
      <c r="K1460" s="275"/>
      <c r="L1460" s="275"/>
      <c r="M1460" s="275"/>
      <c r="N1460" s="275"/>
      <c r="O1460" s="275"/>
      <c r="P1460" s="275"/>
      <c r="Q1460" s="275"/>
      <c r="R1460" s="275"/>
      <c r="S1460" s="275"/>
      <c r="T1460" s="275"/>
      <c r="U1460" s="275"/>
      <c r="V1460" s="275"/>
      <c r="W1460" s="275"/>
      <c r="X1460" s="275"/>
      <c r="Y1460" s="275"/>
      <c r="Z1460" s="275"/>
    </row>
    <row r="1461" spans="1:26" ht="18" customHeight="1" outlineLevel="1">
      <c r="A1461" s="618" t="s">
        <v>2031</v>
      </c>
      <c r="B1461" s="334" t="s">
        <v>2032</v>
      </c>
      <c r="C1461" s="342"/>
      <c r="D1461" s="343"/>
      <c r="E1461" s="344"/>
      <c r="F1461" s="316"/>
      <c r="G1461" s="317"/>
      <c r="H1461" s="317"/>
      <c r="I1461" s="316"/>
      <c r="J1461" s="316"/>
      <c r="K1461" s="275"/>
      <c r="L1461" s="275"/>
      <c r="M1461" s="275"/>
      <c r="N1461" s="275"/>
      <c r="O1461" s="275"/>
      <c r="P1461" s="275"/>
      <c r="Q1461" s="275"/>
      <c r="R1461" s="275"/>
      <c r="S1461" s="275"/>
      <c r="T1461" s="275"/>
      <c r="U1461" s="275"/>
      <c r="V1461" s="275"/>
      <c r="W1461" s="275"/>
      <c r="X1461" s="275"/>
      <c r="Y1461" s="275"/>
      <c r="Z1461" s="275"/>
    </row>
    <row r="1462" spans="1:26" ht="18" customHeight="1" outlineLevel="1">
      <c r="A1462" s="340"/>
      <c r="B1462" s="294" t="s">
        <v>2033</v>
      </c>
      <c r="C1462" s="295"/>
      <c r="D1462" s="341">
        <v>1</v>
      </c>
      <c r="E1462" s="297" t="s">
        <v>188</v>
      </c>
      <c r="F1462" s="298"/>
      <c r="G1462" s="299"/>
      <c r="H1462" s="299">
        <f>F1462+G1462</f>
        <v>0</v>
      </c>
      <c r="I1462" s="298">
        <f>H1462*D1462</f>
        <v>0</v>
      </c>
      <c r="J1462" s="298"/>
      <c r="K1462" s="275"/>
      <c r="L1462" s="275"/>
      <c r="M1462" s="275"/>
      <c r="N1462" s="275"/>
      <c r="O1462" s="275"/>
      <c r="P1462" s="275"/>
      <c r="Q1462" s="275"/>
      <c r="R1462" s="275"/>
      <c r="S1462" s="275"/>
      <c r="T1462" s="275"/>
      <c r="U1462" s="275"/>
      <c r="V1462" s="275"/>
      <c r="W1462" s="275"/>
      <c r="X1462" s="275"/>
      <c r="Y1462" s="275"/>
      <c r="Z1462" s="275"/>
    </row>
    <row r="1463" spans="1:26" ht="18" customHeight="1">
      <c r="A1463" s="286">
        <v>23</v>
      </c>
      <c r="B1463" s="287" t="s">
        <v>2034</v>
      </c>
      <c r="C1463" s="305"/>
      <c r="D1463" s="331"/>
      <c r="E1463" s="332"/>
      <c r="F1463" s="308"/>
      <c r="G1463" s="309"/>
      <c r="H1463" s="309"/>
      <c r="I1463" s="308"/>
      <c r="J1463" s="308"/>
      <c r="K1463" s="275"/>
      <c r="L1463" s="275"/>
      <c r="M1463" s="275"/>
      <c r="N1463" s="275"/>
      <c r="O1463" s="275"/>
      <c r="P1463" s="275"/>
      <c r="Q1463" s="275"/>
      <c r="R1463" s="275"/>
      <c r="S1463" s="275"/>
      <c r="T1463" s="275"/>
      <c r="U1463" s="275"/>
      <c r="V1463" s="275"/>
      <c r="W1463" s="275"/>
      <c r="X1463" s="275"/>
      <c r="Y1463" s="275"/>
      <c r="Z1463" s="275"/>
    </row>
    <row r="1464" spans="1:26" ht="18" customHeight="1" outlineLevel="1">
      <c r="A1464" s="618" t="s">
        <v>2035</v>
      </c>
      <c r="B1464" s="334" t="s">
        <v>1346</v>
      </c>
      <c r="C1464" s="342"/>
      <c r="D1464" s="343"/>
      <c r="E1464" s="344"/>
      <c r="F1464" s="316"/>
      <c r="G1464" s="317"/>
      <c r="H1464" s="317"/>
      <c r="I1464" s="316"/>
      <c r="J1464" s="316"/>
      <c r="K1464" s="275"/>
      <c r="L1464" s="275"/>
      <c r="M1464" s="275"/>
      <c r="N1464" s="275"/>
      <c r="O1464" s="275"/>
      <c r="P1464" s="275"/>
      <c r="Q1464" s="275"/>
      <c r="R1464" s="275"/>
      <c r="S1464" s="275"/>
      <c r="T1464" s="275"/>
      <c r="U1464" s="275"/>
      <c r="V1464" s="275"/>
      <c r="W1464" s="275"/>
      <c r="X1464" s="275"/>
      <c r="Y1464" s="275"/>
      <c r="Z1464" s="275"/>
    </row>
    <row r="1465" spans="1:26" ht="15.75" customHeight="1" outlineLevel="1">
      <c r="A1465" s="340"/>
      <c r="B1465" s="294" t="s">
        <v>2036</v>
      </c>
      <c r="C1465" s="295"/>
      <c r="D1465" s="341">
        <v>1</v>
      </c>
      <c r="E1465" s="297" t="s">
        <v>929</v>
      </c>
      <c r="F1465" s="298"/>
      <c r="G1465" s="299"/>
      <c r="H1465" s="299">
        <f t="shared" ref="H1465:H1478" si="224">F1465+G1465</f>
        <v>0</v>
      </c>
      <c r="I1465" s="298">
        <f t="shared" ref="I1465:I1478" si="225">H1465*D1465</f>
        <v>0</v>
      </c>
      <c r="J1465" s="298"/>
      <c r="K1465" s="275"/>
      <c r="L1465" s="275"/>
      <c r="M1465" s="275"/>
      <c r="N1465" s="275"/>
      <c r="O1465" s="275"/>
      <c r="P1465" s="275"/>
      <c r="Q1465" s="275"/>
      <c r="R1465" s="275"/>
      <c r="S1465" s="275"/>
      <c r="T1465" s="275"/>
      <c r="U1465" s="275"/>
      <c r="V1465" s="275"/>
      <c r="W1465" s="275"/>
      <c r="X1465" s="275"/>
      <c r="Y1465" s="275"/>
      <c r="Z1465" s="275"/>
    </row>
    <row r="1466" spans="1:26" ht="15.75" customHeight="1" outlineLevel="1">
      <c r="A1466" s="340"/>
      <c r="B1466" s="294" t="s">
        <v>2037</v>
      </c>
      <c r="C1466" s="295"/>
      <c r="D1466" s="341">
        <v>1</v>
      </c>
      <c r="E1466" s="297" t="s">
        <v>929</v>
      </c>
      <c r="F1466" s="298"/>
      <c r="G1466" s="299"/>
      <c r="H1466" s="299">
        <f t="shared" si="224"/>
        <v>0</v>
      </c>
      <c r="I1466" s="298">
        <f t="shared" si="225"/>
        <v>0</v>
      </c>
      <c r="J1466" s="298"/>
      <c r="K1466" s="275"/>
      <c r="L1466" s="275"/>
      <c r="M1466" s="275"/>
      <c r="N1466" s="275"/>
      <c r="O1466" s="275"/>
      <c r="P1466" s="275"/>
      <c r="Q1466" s="275"/>
      <c r="R1466" s="275"/>
      <c r="S1466" s="275"/>
      <c r="T1466" s="275"/>
      <c r="U1466" s="275"/>
      <c r="V1466" s="275"/>
      <c r="W1466" s="275"/>
      <c r="X1466" s="275"/>
      <c r="Y1466" s="275"/>
      <c r="Z1466" s="275"/>
    </row>
    <row r="1467" spans="1:26" ht="15.75" customHeight="1" outlineLevel="1">
      <c r="A1467" s="340"/>
      <c r="B1467" s="294" t="s">
        <v>2038</v>
      </c>
      <c r="C1467" s="295"/>
      <c r="D1467" s="341">
        <v>1</v>
      </c>
      <c r="E1467" s="297" t="s">
        <v>929</v>
      </c>
      <c r="F1467" s="298"/>
      <c r="G1467" s="299"/>
      <c r="H1467" s="299">
        <f t="shared" si="224"/>
        <v>0</v>
      </c>
      <c r="I1467" s="298">
        <f t="shared" si="225"/>
        <v>0</v>
      </c>
      <c r="J1467" s="298"/>
      <c r="K1467" s="275"/>
      <c r="L1467" s="275"/>
      <c r="M1467" s="275"/>
      <c r="N1467" s="275"/>
      <c r="O1467" s="275"/>
      <c r="P1467" s="275"/>
      <c r="Q1467" s="275"/>
      <c r="R1467" s="275"/>
      <c r="S1467" s="275"/>
      <c r="T1467" s="275"/>
      <c r="U1467" s="275"/>
      <c r="V1467" s="275"/>
      <c r="W1467" s="275"/>
      <c r="X1467" s="275"/>
      <c r="Y1467" s="275"/>
      <c r="Z1467" s="275"/>
    </row>
    <row r="1468" spans="1:26" ht="15.75" customHeight="1" outlineLevel="1">
      <c r="A1468" s="340"/>
      <c r="B1468" s="294" t="s">
        <v>2039</v>
      </c>
      <c r="C1468" s="295"/>
      <c r="D1468" s="341">
        <v>1</v>
      </c>
      <c r="E1468" s="297" t="s">
        <v>929</v>
      </c>
      <c r="F1468" s="298"/>
      <c r="G1468" s="299"/>
      <c r="H1468" s="299">
        <f t="shared" si="224"/>
        <v>0</v>
      </c>
      <c r="I1468" s="298">
        <f t="shared" si="225"/>
        <v>0</v>
      </c>
      <c r="J1468" s="298"/>
      <c r="K1468" s="275"/>
      <c r="L1468" s="275"/>
      <c r="M1468" s="275"/>
      <c r="N1468" s="275"/>
      <c r="O1468" s="275"/>
      <c r="P1468" s="275"/>
      <c r="Q1468" s="275"/>
      <c r="R1468" s="275"/>
      <c r="S1468" s="275"/>
      <c r="T1468" s="275"/>
      <c r="U1468" s="275"/>
      <c r="V1468" s="275"/>
      <c r="W1468" s="275"/>
      <c r="X1468" s="275"/>
      <c r="Y1468" s="275"/>
      <c r="Z1468" s="275"/>
    </row>
    <row r="1469" spans="1:26" ht="15.75" customHeight="1" outlineLevel="1">
      <c r="A1469" s="340"/>
      <c r="B1469" s="294" t="s">
        <v>2040</v>
      </c>
      <c r="C1469" s="295"/>
      <c r="D1469" s="341">
        <v>1</v>
      </c>
      <c r="E1469" s="297" t="s">
        <v>929</v>
      </c>
      <c r="F1469" s="298"/>
      <c r="G1469" s="299"/>
      <c r="H1469" s="299">
        <f t="shared" si="224"/>
        <v>0</v>
      </c>
      <c r="I1469" s="298">
        <f t="shared" si="225"/>
        <v>0</v>
      </c>
      <c r="J1469" s="298"/>
      <c r="K1469" s="275"/>
      <c r="L1469" s="275"/>
      <c r="M1469" s="275"/>
      <c r="N1469" s="275"/>
      <c r="O1469" s="275"/>
      <c r="P1469" s="275"/>
      <c r="Q1469" s="275"/>
      <c r="R1469" s="275"/>
      <c r="S1469" s="275"/>
      <c r="T1469" s="275"/>
      <c r="U1469" s="275"/>
      <c r="V1469" s="275"/>
      <c r="W1469" s="275"/>
      <c r="X1469" s="275"/>
      <c r="Y1469" s="275"/>
      <c r="Z1469" s="275"/>
    </row>
    <row r="1470" spans="1:26" ht="15.75" customHeight="1" outlineLevel="1">
      <c r="A1470" s="340"/>
      <c r="B1470" s="294" t="s">
        <v>2041</v>
      </c>
      <c r="C1470" s="295"/>
      <c r="D1470" s="341">
        <v>1</v>
      </c>
      <c r="E1470" s="297" t="s">
        <v>929</v>
      </c>
      <c r="F1470" s="298"/>
      <c r="G1470" s="299"/>
      <c r="H1470" s="299">
        <f t="shared" si="224"/>
        <v>0</v>
      </c>
      <c r="I1470" s="298">
        <f t="shared" si="225"/>
        <v>0</v>
      </c>
      <c r="J1470" s="298"/>
      <c r="K1470" s="275"/>
      <c r="L1470" s="275"/>
      <c r="M1470" s="275"/>
      <c r="N1470" s="275"/>
      <c r="O1470" s="275"/>
      <c r="P1470" s="275"/>
      <c r="Q1470" s="275"/>
      <c r="R1470" s="275"/>
      <c r="S1470" s="275"/>
      <c r="T1470" s="275"/>
      <c r="U1470" s="275"/>
      <c r="V1470" s="275"/>
      <c r="W1470" s="275"/>
      <c r="X1470" s="275"/>
      <c r="Y1470" s="275"/>
      <c r="Z1470" s="275"/>
    </row>
    <row r="1471" spans="1:26" ht="15.75" customHeight="1" outlineLevel="1">
      <c r="A1471" s="340"/>
      <c r="B1471" s="294" t="s">
        <v>2042</v>
      </c>
      <c r="C1471" s="295"/>
      <c r="D1471" s="341">
        <v>1</v>
      </c>
      <c r="E1471" s="297" t="s">
        <v>929</v>
      </c>
      <c r="F1471" s="298"/>
      <c r="G1471" s="299"/>
      <c r="H1471" s="299">
        <f t="shared" si="224"/>
        <v>0</v>
      </c>
      <c r="I1471" s="298">
        <f t="shared" si="225"/>
        <v>0</v>
      </c>
      <c r="J1471" s="298"/>
      <c r="K1471" s="275"/>
      <c r="L1471" s="275"/>
      <c r="M1471" s="275"/>
      <c r="N1471" s="275"/>
      <c r="O1471" s="275"/>
      <c r="P1471" s="275"/>
      <c r="Q1471" s="275"/>
      <c r="R1471" s="275"/>
      <c r="S1471" s="275"/>
      <c r="T1471" s="275"/>
      <c r="U1471" s="275"/>
      <c r="V1471" s="275"/>
      <c r="W1471" s="275"/>
      <c r="X1471" s="275"/>
      <c r="Y1471" s="275"/>
      <c r="Z1471" s="275"/>
    </row>
    <row r="1472" spans="1:26" ht="15.75" customHeight="1" outlineLevel="1">
      <c r="A1472" s="340"/>
      <c r="B1472" s="294" t="s">
        <v>2043</v>
      </c>
      <c r="C1472" s="295"/>
      <c r="D1472" s="341">
        <v>1</v>
      </c>
      <c r="E1472" s="297" t="s">
        <v>929</v>
      </c>
      <c r="F1472" s="298"/>
      <c r="G1472" s="299"/>
      <c r="H1472" s="299">
        <f t="shared" si="224"/>
        <v>0</v>
      </c>
      <c r="I1472" s="298">
        <f t="shared" si="225"/>
        <v>0</v>
      </c>
      <c r="J1472" s="298"/>
      <c r="K1472" s="275"/>
      <c r="L1472" s="275"/>
      <c r="M1472" s="275"/>
      <c r="N1472" s="275"/>
      <c r="O1472" s="275"/>
      <c r="P1472" s="275"/>
      <c r="Q1472" s="275"/>
      <c r="R1472" s="275"/>
      <c r="S1472" s="275"/>
      <c r="T1472" s="275"/>
      <c r="U1472" s="275"/>
      <c r="V1472" s="275"/>
      <c r="W1472" s="275"/>
      <c r="X1472" s="275"/>
      <c r="Y1472" s="275"/>
      <c r="Z1472" s="275"/>
    </row>
    <row r="1473" spans="1:26" ht="15.75" customHeight="1" outlineLevel="1">
      <c r="A1473" s="340"/>
      <c r="B1473" s="294" t="s">
        <v>2044</v>
      </c>
      <c r="C1473" s="295"/>
      <c r="D1473" s="341">
        <v>1</v>
      </c>
      <c r="E1473" s="297" t="s">
        <v>929</v>
      </c>
      <c r="F1473" s="298"/>
      <c r="G1473" s="299"/>
      <c r="H1473" s="299">
        <f t="shared" si="224"/>
        <v>0</v>
      </c>
      <c r="I1473" s="298">
        <f t="shared" si="225"/>
        <v>0</v>
      </c>
      <c r="J1473" s="298"/>
      <c r="K1473" s="275"/>
      <c r="L1473" s="275"/>
      <c r="M1473" s="275"/>
      <c r="N1473" s="275"/>
      <c r="O1473" s="275"/>
      <c r="P1473" s="275"/>
      <c r="Q1473" s="275"/>
      <c r="R1473" s="275"/>
      <c r="S1473" s="275"/>
      <c r="T1473" s="275"/>
      <c r="U1473" s="275"/>
      <c r="V1473" s="275"/>
      <c r="W1473" s="275"/>
      <c r="X1473" s="275"/>
      <c r="Y1473" s="275"/>
      <c r="Z1473" s="275"/>
    </row>
    <row r="1474" spans="1:26" ht="15.75" customHeight="1" outlineLevel="1">
      <c r="A1474" s="340"/>
      <c r="B1474" s="294" t="s">
        <v>2045</v>
      </c>
      <c r="C1474" s="295"/>
      <c r="D1474" s="341">
        <v>1</v>
      </c>
      <c r="E1474" s="297" t="s">
        <v>929</v>
      </c>
      <c r="F1474" s="298"/>
      <c r="G1474" s="299"/>
      <c r="H1474" s="299">
        <f t="shared" si="224"/>
        <v>0</v>
      </c>
      <c r="I1474" s="298">
        <f t="shared" si="225"/>
        <v>0</v>
      </c>
      <c r="J1474" s="298"/>
      <c r="K1474" s="275"/>
      <c r="L1474" s="275"/>
      <c r="M1474" s="275"/>
      <c r="N1474" s="275"/>
      <c r="O1474" s="275"/>
      <c r="P1474" s="275"/>
      <c r="Q1474" s="275"/>
      <c r="R1474" s="275"/>
      <c r="S1474" s="275"/>
      <c r="T1474" s="275"/>
      <c r="U1474" s="275"/>
      <c r="V1474" s="275"/>
      <c r="W1474" s="275"/>
      <c r="X1474" s="275"/>
      <c r="Y1474" s="275"/>
      <c r="Z1474" s="275"/>
    </row>
    <row r="1475" spans="1:26" ht="15.75" customHeight="1" outlineLevel="1">
      <c r="A1475" s="340"/>
      <c r="B1475" s="294" t="s">
        <v>2046</v>
      </c>
      <c r="C1475" s="295"/>
      <c r="D1475" s="341">
        <v>1</v>
      </c>
      <c r="E1475" s="297" t="s">
        <v>929</v>
      </c>
      <c r="F1475" s="298"/>
      <c r="G1475" s="299"/>
      <c r="H1475" s="299">
        <f t="shared" si="224"/>
        <v>0</v>
      </c>
      <c r="I1475" s="298">
        <f t="shared" si="225"/>
        <v>0</v>
      </c>
      <c r="J1475" s="298"/>
      <c r="K1475" s="275"/>
      <c r="L1475" s="275"/>
      <c r="M1475" s="275"/>
      <c r="N1475" s="275"/>
      <c r="O1475" s="275"/>
      <c r="P1475" s="275"/>
      <c r="Q1475" s="275"/>
      <c r="R1475" s="275"/>
      <c r="S1475" s="275"/>
      <c r="T1475" s="275"/>
      <c r="U1475" s="275"/>
      <c r="V1475" s="275"/>
      <c r="W1475" s="275"/>
      <c r="X1475" s="275"/>
      <c r="Y1475" s="275"/>
      <c r="Z1475" s="275"/>
    </row>
    <row r="1476" spans="1:26" ht="15.75" customHeight="1" outlineLevel="1">
      <c r="A1476" s="340"/>
      <c r="B1476" s="294" t="s">
        <v>2047</v>
      </c>
      <c r="C1476" s="295"/>
      <c r="D1476" s="341">
        <v>1</v>
      </c>
      <c r="E1476" s="297" t="s">
        <v>929</v>
      </c>
      <c r="F1476" s="298"/>
      <c r="G1476" s="299"/>
      <c r="H1476" s="299">
        <f t="shared" si="224"/>
        <v>0</v>
      </c>
      <c r="I1476" s="298">
        <f t="shared" si="225"/>
        <v>0</v>
      </c>
      <c r="J1476" s="298"/>
      <c r="K1476" s="275"/>
      <c r="L1476" s="275"/>
      <c r="M1476" s="275"/>
      <c r="N1476" s="275"/>
      <c r="O1476" s="275"/>
      <c r="P1476" s="275"/>
      <c r="Q1476" s="275"/>
      <c r="R1476" s="275"/>
      <c r="S1476" s="275"/>
      <c r="T1476" s="275"/>
      <c r="U1476" s="275"/>
      <c r="V1476" s="275"/>
      <c r="W1476" s="275"/>
      <c r="X1476" s="275"/>
      <c r="Y1476" s="275"/>
      <c r="Z1476" s="275"/>
    </row>
    <row r="1477" spans="1:26" ht="15.75" customHeight="1" outlineLevel="1">
      <c r="A1477" s="340"/>
      <c r="B1477" s="294" t="s">
        <v>2048</v>
      </c>
      <c r="C1477" s="295"/>
      <c r="D1477" s="341">
        <v>1</v>
      </c>
      <c r="E1477" s="297" t="s">
        <v>929</v>
      </c>
      <c r="F1477" s="298"/>
      <c r="G1477" s="299"/>
      <c r="H1477" s="299">
        <f t="shared" si="224"/>
        <v>0</v>
      </c>
      <c r="I1477" s="298">
        <f t="shared" si="225"/>
        <v>0</v>
      </c>
      <c r="J1477" s="298"/>
      <c r="K1477" s="275"/>
      <c r="L1477" s="275"/>
      <c r="M1477" s="275"/>
      <c r="N1477" s="275"/>
      <c r="O1477" s="275"/>
      <c r="P1477" s="275"/>
      <c r="Q1477" s="275"/>
      <c r="R1477" s="275"/>
      <c r="S1477" s="275"/>
      <c r="T1477" s="275"/>
      <c r="U1477" s="275"/>
      <c r="V1477" s="275"/>
      <c r="W1477" s="275"/>
      <c r="X1477" s="275"/>
      <c r="Y1477" s="275"/>
      <c r="Z1477" s="275"/>
    </row>
    <row r="1478" spans="1:26" ht="15.75" customHeight="1" outlineLevel="1">
      <c r="A1478" s="340"/>
      <c r="B1478" s="294" t="s">
        <v>2049</v>
      </c>
      <c r="C1478" s="295"/>
      <c r="D1478" s="341">
        <v>1</v>
      </c>
      <c r="E1478" s="297" t="s">
        <v>929</v>
      </c>
      <c r="F1478" s="298"/>
      <c r="G1478" s="299"/>
      <c r="H1478" s="299">
        <f t="shared" si="224"/>
        <v>0</v>
      </c>
      <c r="I1478" s="298">
        <f t="shared" si="225"/>
        <v>0</v>
      </c>
      <c r="J1478" s="298"/>
      <c r="K1478" s="275"/>
      <c r="L1478" s="275"/>
      <c r="M1478" s="275"/>
      <c r="N1478" s="275"/>
      <c r="O1478" s="275"/>
      <c r="P1478" s="275"/>
      <c r="Q1478" s="275"/>
      <c r="R1478" s="275"/>
      <c r="S1478" s="275"/>
      <c r="T1478" s="275"/>
      <c r="U1478" s="275"/>
      <c r="V1478" s="275"/>
      <c r="W1478" s="275"/>
      <c r="X1478" s="275"/>
      <c r="Y1478" s="275"/>
      <c r="Z1478" s="275"/>
    </row>
    <row r="1479" spans="1:26" ht="18" customHeight="1" outlineLevel="1">
      <c r="A1479" s="618" t="s">
        <v>2050</v>
      </c>
      <c r="B1479" s="334" t="s">
        <v>1366</v>
      </c>
      <c r="C1479" s="342"/>
      <c r="D1479" s="343"/>
      <c r="E1479" s="344"/>
      <c r="F1479" s="316"/>
      <c r="G1479" s="317"/>
      <c r="H1479" s="317"/>
      <c r="I1479" s="316"/>
      <c r="J1479" s="316"/>
      <c r="K1479" s="275"/>
      <c r="L1479" s="275"/>
      <c r="M1479" s="275"/>
      <c r="N1479" s="275"/>
      <c r="O1479" s="275"/>
      <c r="P1479" s="275"/>
      <c r="Q1479" s="275"/>
      <c r="R1479" s="275"/>
      <c r="S1479" s="275"/>
      <c r="T1479" s="275"/>
      <c r="U1479" s="275"/>
      <c r="V1479" s="275"/>
      <c r="W1479" s="275"/>
      <c r="X1479" s="275"/>
      <c r="Y1479" s="275"/>
      <c r="Z1479" s="275"/>
    </row>
    <row r="1480" spans="1:26" ht="18" customHeight="1" outlineLevel="1">
      <c r="A1480" s="340"/>
      <c r="B1480" s="294" t="s">
        <v>2051</v>
      </c>
      <c r="C1480" s="295"/>
      <c r="D1480" s="341">
        <v>1</v>
      </c>
      <c r="E1480" s="297" t="s">
        <v>929</v>
      </c>
      <c r="F1480" s="298"/>
      <c r="G1480" s="299"/>
      <c r="H1480" s="299">
        <f t="shared" ref="H1480:H1481" si="226">F1480+G1480</f>
        <v>0</v>
      </c>
      <c r="I1480" s="298">
        <f t="shared" ref="I1480:I1481" si="227">H1480*D1480</f>
        <v>0</v>
      </c>
      <c r="J1480" s="298"/>
      <c r="K1480" s="275"/>
      <c r="L1480" s="275"/>
      <c r="M1480" s="275"/>
      <c r="N1480" s="275"/>
      <c r="O1480" s="275"/>
      <c r="P1480" s="275"/>
      <c r="Q1480" s="275"/>
      <c r="R1480" s="275"/>
      <c r="S1480" s="275"/>
      <c r="T1480" s="275"/>
      <c r="U1480" s="275"/>
      <c r="V1480" s="275"/>
      <c r="W1480" s="275"/>
      <c r="X1480" s="275"/>
      <c r="Y1480" s="275"/>
      <c r="Z1480" s="275"/>
    </row>
    <row r="1481" spans="1:26" ht="18" customHeight="1" outlineLevel="1">
      <c r="A1481" s="340"/>
      <c r="B1481" s="294" t="s">
        <v>2052</v>
      </c>
      <c r="C1481" s="295"/>
      <c r="D1481" s="341">
        <v>1</v>
      </c>
      <c r="E1481" s="297" t="s">
        <v>929</v>
      </c>
      <c r="F1481" s="298"/>
      <c r="G1481" s="299"/>
      <c r="H1481" s="299">
        <f t="shared" si="226"/>
        <v>0</v>
      </c>
      <c r="I1481" s="298">
        <f t="shared" si="227"/>
        <v>0</v>
      </c>
      <c r="J1481" s="298"/>
      <c r="K1481" s="275"/>
      <c r="L1481" s="275"/>
      <c r="M1481" s="275"/>
      <c r="N1481" s="275"/>
      <c r="O1481" s="275"/>
      <c r="P1481" s="275"/>
      <c r="Q1481" s="275"/>
      <c r="R1481" s="275"/>
      <c r="S1481" s="275"/>
      <c r="T1481" s="275"/>
      <c r="U1481" s="275"/>
      <c r="V1481" s="275"/>
      <c r="W1481" s="275"/>
      <c r="X1481" s="275"/>
      <c r="Y1481" s="275"/>
      <c r="Z1481" s="275"/>
    </row>
    <row r="1482" spans="1:26" ht="15.75" customHeight="1" outlineLevel="1">
      <c r="A1482" s="333"/>
      <c r="B1482" s="310" t="s">
        <v>2053</v>
      </c>
      <c r="C1482" s="323"/>
      <c r="D1482" s="343"/>
      <c r="E1482" s="344"/>
      <c r="F1482" s="316"/>
      <c r="G1482" s="299"/>
      <c r="H1482" s="317"/>
      <c r="I1482" s="316"/>
      <c r="J1482" s="316"/>
      <c r="K1482" s="275"/>
      <c r="L1482" s="275"/>
      <c r="M1482" s="275"/>
      <c r="N1482" s="275"/>
      <c r="O1482" s="275"/>
      <c r="P1482" s="275"/>
      <c r="Q1482" s="275"/>
      <c r="R1482" s="275"/>
      <c r="S1482" s="275"/>
      <c r="T1482" s="275"/>
      <c r="U1482" s="275"/>
      <c r="V1482" s="275"/>
      <c r="W1482" s="275"/>
      <c r="X1482" s="275"/>
      <c r="Y1482" s="275"/>
      <c r="Z1482" s="275"/>
    </row>
    <row r="1483" spans="1:26" ht="18" customHeight="1" outlineLevel="1">
      <c r="A1483" s="340"/>
      <c r="B1483" s="294" t="s">
        <v>1593</v>
      </c>
      <c r="C1483" s="295"/>
      <c r="D1483" s="341">
        <v>1</v>
      </c>
      <c r="E1483" s="297" t="s">
        <v>929</v>
      </c>
      <c r="F1483" s="298"/>
      <c r="G1483" s="299"/>
      <c r="H1483" s="299">
        <f t="shared" ref="H1483:H1490" si="228">F1483+G1483</f>
        <v>0</v>
      </c>
      <c r="I1483" s="298">
        <f t="shared" ref="I1483:I1490" si="229">H1483*D1483</f>
        <v>0</v>
      </c>
      <c r="J1483" s="298"/>
      <c r="K1483" s="275"/>
      <c r="L1483" s="275"/>
      <c r="M1483" s="275"/>
      <c r="N1483" s="275"/>
      <c r="O1483" s="275"/>
      <c r="P1483" s="275"/>
      <c r="Q1483" s="275"/>
      <c r="R1483" s="275"/>
      <c r="S1483" s="275"/>
      <c r="T1483" s="275"/>
      <c r="U1483" s="275"/>
      <c r="V1483" s="275"/>
      <c r="W1483" s="275"/>
      <c r="X1483" s="275"/>
      <c r="Y1483" s="275"/>
      <c r="Z1483" s="275"/>
    </row>
    <row r="1484" spans="1:26" ht="18" customHeight="1" outlineLevel="1">
      <c r="A1484" s="340"/>
      <c r="B1484" s="294" t="s">
        <v>1594</v>
      </c>
      <c r="C1484" s="295"/>
      <c r="D1484" s="341">
        <v>1</v>
      </c>
      <c r="E1484" s="297" t="s">
        <v>929</v>
      </c>
      <c r="F1484" s="298"/>
      <c r="G1484" s="299"/>
      <c r="H1484" s="299">
        <f t="shared" si="228"/>
        <v>0</v>
      </c>
      <c r="I1484" s="298">
        <f t="shared" si="229"/>
        <v>0</v>
      </c>
      <c r="J1484" s="298"/>
      <c r="K1484" s="275"/>
      <c r="L1484" s="275"/>
      <c r="M1484" s="275"/>
      <c r="N1484" s="275"/>
      <c r="O1484" s="275"/>
      <c r="P1484" s="275"/>
      <c r="Q1484" s="275"/>
      <c r="R1484" s="275"/>
      <c r="S1484" s="275"/>
      <c r="T1484" s="275"/>
      <c r="U1484" s="275"/>
      <c r="V1484" s="275"/>
      <c r="W1484" s="275"/>
      <c r="X1484" s="275"/>
      <c r="Y1484" s="275"/>
      <c r="Z1484" s="275"/>
    </row>
    <row r="1485" spans="1:26" ht="18" customHeight="1" outlineLevel="1">
      <c r="A1485" s="340"/>
      <c r="B1485" s="294" t="s">
        <v>1595</v>
      </c>
      <c r="C1485" s="295"/>
      <c r="D1485" s="341">
        <v>1</v>
      </c>
      <c r="E1485" s="297" t="s">
        <v>929</v>
      </c>
      <c r="F1485" s="298"/>
      <c r="G1485" s="299"/>
      <c r="H1485" s="299">
        <f t="shared" si="228"/>
        <v>0</v>
      </c>
      <c r="I1485" s="298">
        <f t="shared" si="229"/>
        <v>0</v>
      </c>
      <c r="J1485" s="298"/>
      <c r="K1485" s="275"/>
      <c r="L1485" s="275"/>
      <c r="M1485" s="275"/>
      <c r="N1485" s="275"/>
      <c r="O1485" s="275"/>
      <c r="P1485" s="275"/>
      <c r="Q1485" s="275"/>
      <c r="R1485" s="275"/>
      <c r="S1485" s="275"/>
      <c r="T1485" s="275"/>
      <c r="U1485" s="275"/>
      <c r="V1485" s="275"/>
      <c r="W1485" s="275"/>
      <c r="X1485" s="275"/>
      <c r="Y1485" s="275"/>
      <c r="Z1485" s="275"/>
    </row>
    <row r="1486" spans="1:26" ht="18" customHeight="1" outlineLevel="1">
      <c r="A1486" s="340"/>
      <c r="B1486" s="294" t="s">
        <v>1596</v>
      </c>
      <c r="C1486" s="295"/>
      <c r="D1486" s="341">
        <v>1</v>
      </c>
      <c r="E1486" s="297" t="s">
        <v>929</v>
      </c>
      <c r="F1486" s="298"/>
      <c r="G1486" s="299"/>
      <c r="H1486" s="299">
        <f t="shared" si="228"/>
        <v>0</v>
      </c>
      <c r="I1486" s="298">
        <f t="shared" si="229"/>
        <v>0</v>
      </c>
      <c r="J1486" s="298"/>
      <c r="K1486" s="275"/>
      <c r="L1486" s="275"/>
      <c r="M1486" s="275"/>
      <c r="N1486" s="275"/>
      <c r="O1486" s="275"/>
      <c r="P1486" s="275"/>
      <c r="Q1486" s="275"/>
      <c r="R1486" s="275"/>
      <c r="S1486" s="275"/>
      <c r="T1486" s="275"/>
      <c r="U1486" s="275"/>
      <c r="V1486" s="275"/>
      <c r="W1486" s="275"/>
      <c r="X1486" s="275"/>
      <c r="Y1486" s="275"/>
      <c r="Z1486" s="275"/>
    </row>
    <row r="1487" spans="1:26" ht="18" customHeight="1" outlineLevel="1">
      <c r="A1487" s="340"/>
      <c r="B1487" s="294" t="s">
        <v>1597</v>
      </c>
      <c r="C1487" s="295"/>
      <c r="D1487" s="341">
        <v>1</v>
      </c>
      <c r="E1487" s="297" t="s">
        <v>929</v>
      </c>
      <c r="F1487" s="298"/>
      <c r="G1487" s="299"/>
      <c r="H1487" s="299">
        <f t="shared" si="228"/>
        <v>0</v>
      </c>
      <c r="I1487" s="298">
        <f t="shared" si="229"/>
        <v>0</v>
      </c>
      <c r="J1487" s="298"/>
      <c r="K1487" s="275"/>
      <c r="L1487" s="275"/>
      <c r="M1487" s="275"/>
      <c r="N1487" s="275"/>
      <c r="O1487" s="275"/>
      <c r="P1487" s="275"/>
      <c r="Q1487" s="275"/>
      <c r="R1487" s="275"/>
      <c r="S1487" s="275"/>
      <c r="T1487" s="275"/>
      <c r="U1487" s="275"/>
      <c r="V1487" s="275"/>
      <c r="W1487" s="275"/>
      <c r="X1487" s="275"/>
      <c r="Y1487" s="275"/>
      <c r="Z1487" s="275"/>
    </row>
    <row r="1488" spans="1:26" ht="18" customHeight="1" outlineLevel="1">
      <c r="A1488" s="340"/>
      <c r="B1488" s="294" t="s">
        <v>1598</v>
      </c>
      <c r="C1488" s="295"/>
      <c r="D1488" s="341">
        <v>1</v>
      </c>
      <c r="E1488" s="297" t="s">
        <v>929</v>
      </c>
      <c r="F1488" s="298"/>
      <c r="G1488" s="299"/>
      <c r="H1488" s="299">
        <f t="shared" si="228"/>
        <v>0</v>
      </c>
      <c r="I1488" s="298">
        <f t="shared" si="229"/>
        <v>0</v>
      </c>
      <c r="J1488" s="298"/>
      <c r="K1488" s="275"/>
      <c r="L1488" s="275"/>
      <c r="M1488" s="275"/>
      <c r="N1488" s="275"/>
      <c r="O1488" s="275"/>
      <c r="P1488" s="275"/>
      <c r="Q1488" s="275"/>
      <c r="R1488" s="275"/>
      <c r="S1488" s="275"/>
      <c r="T1488" s="275"/>
      <c r="U1488" s="275"/>
      <c r="V1488" s="275"/>
      <c r="W1488" s="275"/>
      <c r="X1488" s="275"/>
      <c r="Y1488" s="275"/>
      <c r="Z1488" s="275"/>
    </row>
    <row r="1489" spans="1:26" ht="18" customHeight="1" outlineLevel="1">
      <c r="A1489" s="340"/>
      <c r="B1489" s="294" t="s">
        <v>1599</v>
      </c>
      <c r="C1489" s="295"/>
      <c r="D1489" s="341">
        <v>1</v>
      </c>
      <c r="E1489" s="297" t="s">
        <v>929</v>
      </c>
      <c r="F1489" s="298"/>
      <c r="G1489" s="299"/>
      <c r="H1489" s="299">
        <f t="shared" si="228"/>
        <v>0</v>
      </c>
      <c r="I1489" s="298">
        <f t="shared" si="229"/>
        <v>0</v>
      </c>
      <c r="J1489" s="298"/>
      <c r="K1489" s="275"/>
      <c r="L1489" s="275"/>
      <c r="M1489" s="275"/>
      <c r="N1489" s="275"/>
      <c r="O1489" s="275"/>
      <c r="P1489" s="275"/>
      <c r="Q1489" s="275"/>
      <c r="R1489" s="275"/>
      <c r="S1489" s="275"/>
      <c r="T1489" s="275"/>
      <c r="U1489" s="275"/>
      <c r="V1489" s="275"/>
      <c r="W1489" s="275"/>
      <c r="X1489" s="275"/>
      <c r="Y1489" s="275"/>
      <c r="Z1489" s="275"/>
    </row>
    <row r="1490" spans="1:26" ht="18" customHeight="1" outlineLevel="1">
      <c r="A1490" s="340"/>
      <c r="B1490" s="294" t="s">
        <v>1600</v>
      </c>
      <c r="C1490" s="295"/>
      <c r="D1490" s="341">
        <v>1</v>
      </c>
      <c r="E1490" s="297" t="s">
        <v>929</v>
      </c>
      <c r="F1490" s="298"/>
      <c r="G1490" s="299"/>
      <c r="H1490" s="299">
        <f t="shared" si="228"/>
        <v>0</v>
      </c>
      <c r="I1490" s="298">
        <f t="shared" si="229"/>
        <v>0</v>
      </c>
      <c r="J1490" s="298"/>
      <c r="K1490" s="275"/>
      <c r="L1490" s="275"/>
      <c r="M1490" s="275"/>
      <c r="N1490" s="275"/>
      <c r="O1490" s="275"/>
      <c r="P1490" s="275"/>
      <c r="Q1490" s="275"/>
      <c r="R1490" s="275"/>
      <c r="S1490" s="275"/>
      <c r="T1490" s="275"/>
      <c r="U1490" s="275"/>
      <c r="V1490" s="275"/>
      <c r="W1490" s="275"/>
      <c r="X1490" s="275"/>
      <c r="Y1490" s="275"/>
      <c r="Z1490" s="275"/>
    </row>
    <row r="1491" spans="1:26" ht="18" customHeight="1" outlineLevel="1">
      <c r="A1491" s="333"/>
      <c r="B1491" s="310" t="s">
        <v>2054</v>
      </c>
      <c r="C1491" s="323"/>
      <c r="D1491" s="343"/>
      <c r="E1491" s="344"/>
      <c r="F1491" s="316"/>
      <c r="G1491" s="317"/>
      <c r="H1491" s="317"/>
      <c r="I1491" s="316"/>
      <c r="J1491" s="316"/>
      <c r="K1491" s="275"/>
      <c r="L1491" s="275"/>
      <c r="M1491" s="275"/>
      <c r="N1491" s="275"/>
      <c r="O1491" s="275"/>
      <c r="P1491" s="275"/>
      <c r="Q1491" s="275"/>
      <c r="R1491" s="275"/>
      <c r="S1491" s="275"/>
      <c r="T1491" s="275"/>
      <c r="U1491" s="275"/>
      <c r="V1491" s="275"/>
      <c r="W1491" s="275"/>
      <c r="X1491" s="275"/>
      <c r="Y1491" s="275"/>
      <c r="Z1491" s="275"/>
    </row>
    <row r="1492" spans="1:26" ht="18" customHeight="1" outlineLevel="1">
      <c r="A1492" s="340"/>
      <c r="B1492" s="294" t="s">
        <v>1593</v>
      </c>
      <c r="C1492" s="295"/>
      <c r="D1492" s="341">
        <v>1</v>
      </c>
      <c r="E1492" s="297" t="s">
        <v>929</v>
      </c>
      <c r="F1492" s="298"/>
      <c r="G1492" s="299"/>
      <c r="H1492" s="299">
        <f t="shared" ref="H1492:H1499" si="230">F1492+G1492</f>
        <v>0</v>
      </c>
      <c r="I1492" s="298">
        <f t="shared" ref="I1492:I1499" si="231">H1492*D1492</f>
        <v>0</v>
      </c>
      <c r="J1492" s="298"/>
      <c r="K1492" s="275"/>
      <c r="L1492" s="275"/>
      <c r="M1492" s="275"/>
      <c r="N1492" s="275"/>
      <c r="O1492" s="275"/>
      <c r="P1492" s="275"/>
      <c r="Q1492" s="275"/>
      <c r="R1492" s="275"/>
      <c r="S1492" s="275"/>
      <c r="T1492" s="275"/>
      <c r="U1492" s="275"/>
      <c r="V1492" s="275"/>
      <c r="W1492" s="275"/>
      <c r="X1492" s="275"/>
      <c r="Y1492" s="275"/>
      <c r="Z1492" s="275"/>
    </row>
    <row r="1493" spans="1:26" ht="18" customHeight="1" outlineLevel="1">
      <c r="A1493" s="340"/>
      <c r="B1493" s="294" t="s">
        <v>1594</v>
      </c>
      <c r="C1493" s="295"/>
      <c r="D1493" s="341">
        <v>1</v>
      </c>
      <c r="E1493" s="297" t="s">
        <v>929</v>
      </c>
      <c r="F1493" s="298"/>
      <c r="G1493" s="299"/>
      <c r="H1493" s="299">
        <f t="shared" si="230"/>
        <v>0</v>
      </c>
      <c r="I1493" s="298">
        <f t="shared" si="231"/>
        <v>0</v>
      </c>
      <c r="J1493" s="298"/>
      <c r="K1493" s="275"/>
      <c r="L1493" s="275"/>
      <c r="M1493" s="275"/>
      <c r="N1493" s="275"/>
      <c r="O1493" s="275"/>
      <c r="P1493" s="275"/>
      <c r="Q1493" s="275"/>
      <c r="R1493" s="275"/>
      <c r="S1493" s="275"/>
      <c r="T1493" s="275"/>
      <c r="U1493" s="275"/>
      <c r="V1493" s="275"/>
      <c r="W1493" s="275"/>
      <c r="X1493" s="275"/>
      <c r="Y1493" s="275"/>
      <c r="Z1493" s="275"/>
    </row>
    <row r="1494" spans="1:26" ht="18" customHeight="1" outlineLevel="1">
      <c r="A1494" s="340"/>
      <c r="B1494" s="294" t="s">
        <v>1595</v>
      </c>
      <c r="C1494" s="295"/>
      <c r="D1494" s="341">
        <v>1</v>
      </c>
      <c r="E1494" s="297" t="s">
        <v>929</v>
      </c>
      <c r="F1494" s="298"/>
      <c r="G1494" s="299"/>
      <c r="H1494" s="299">
        <f t="shared" si="230"/>
        <v>0</v>
      </c>
      <c r="I1494" s="298">
        <f t="shared" si="231"/>
        <v>0</v>
      </c>
      <c r="J1494" s="298"/>
      <c r="K1494" s="275"/>
      <c r="L1494" s="275"/>
      <c r="M1494" s="275"/>
      <c r="N1494" s="275"/>
      <c r="O1494" s="275"/>
      <c r="P1494" s="275"/>
      <c r="Q1494" s="275"/>
      <c r="R1494" s="275"/>
      <c r="S1494" s="275"/>
      <c r="T1494" s="275"/>
      <c r="U1494" s="275"/>
      <c r="V1494" s="275"/>
      <c r="W1494" s="275"/>
      <c r="X1494" s="275"/>
      <c r="Y1494" s="275"/>
      <c r="Z1494" s="275"/>
    </row>
    <row r="1495" spans="1:26" ht="18" customHeight="1" outlineLevel="1">
      <c r="A1495" s="340"/>
      <c r="B1495" s="294" t="s">
        <v>1596</v>
      </c>
      <c r="C1495" s="295"/>
      <c r="D1495" s="341">
        <v>1</v>
      </c>
      <c r="E1495" s="297" t="s">
        <v>929</v>
      </c>
      <c r="F1495" s="298"/>
      <c r="G1495" s="299"/>
      <c r="H1495" s="299">
        <f t="shared" si="230"/>
        <v>0</v>
      </c>
      <c r="I1495" s="298">
        <f t="shared" si="231"/>
        <v>0</v>
      </c>
      <c r="J1495" s="298"/>
      <c r="K1495" s="275"/>
      <c r="L1495" s="275"/>
      <c r="M1495" s="275"/>
      <c r="N1495" s="275"/>
      <c r="O1495" s="275"/>
      <c r="P1495" s="275"/>
      <c r="Q1495" s="275"/>
      <c r="R1495" s="275"/>
      <c r="S1495" s="275"/>
      <c r="T1495" s="275"/>
      <c r="U1495" s="275"/>
      <c r="V1495" s="275"/>
      <c r="W1495" s="275"/>
      <c r="X1495" s="275"/>
      <c r="Y1495" s="275"/>
      <c r="Z1495" s="275"/>
    </row>
    <row r="1496" spans="1:26" ht="18" customHeight="1" outlineLevel="1">
      <c r="A1496" s="340"/>
      <c r="B1496" s="294" t="s">
        <v>1597</v>
      </c>
      <c r="C1496" s="295"/>
      <c r="D1496" s="341">
        <v>1</v>
      </c>
      <c r="E1496" s="297" t="s">
        <v>929</v>
      </c>
      <c r="F1496" s="298"/>
      <c r="G1496" s="299"/>
      <c r="H1496" s="299">
        <f t="shared" si="230"/>
        <v>0</v>
      </c>
      <c r="I1496" s="298">
        <f t="shared" si="231"/>
        <v>0</v>
      </c>
      <c r="J1496" s="298"/>
      <c r="K1496" s="275"/>
      <c r="L1496" s="275"/>
      <c r="M1496" s="275"/>
      <c r="N1496" s="275"/>
      <c r="O1496" s="275"/>
      <c r="P1496" s="275"/>
      <c r="Q1496" s="275"/>
      <c r="R1496" s="275"/>
      <c r="S1496" s="275"/>
      <c r="T1496" s="275"/>
      <c r="U1496" s="275"/>
      <c r="V1496" s="275"/>
      <c r="W1496" s="275"/>
      <c r="X1496" s="275"/>
      <c r="Y1496" s="275"/>
      <c r="Z1496" s="275"/>
    </row>
    <row r="1497" spans="1:26" ht="18" customHeight="1" outlineLevel="1">
      <c r="A1497" s="340"/>
      <c r="B1497" s="294" t="s">
        <v>1598</v>
      </c>
      <c r="C1497" s="295"/>
      <c r="D1497" s="341">
        <v>1</v>
      </c>
      <c r="E1497" s="297" t="s">
        <v>929</v>
      </c>
      <c r="F1497" s="298"/>
      <c r="G1497" s="299"/>
      <c r="H1497" s="299">
        <f t="shared" si="230"/>
        <v>0</v>
      </c>
      <c r="I1497" s="298">
        <f t="shared" si="231"/>
        <v>0</v>
      </c>
      <c r="J1497" s="298"/>
      <c r="K1497" s="275"/>
      <c r="L1497" s="275"/>
      <c r="M1497" s="275"/>
      <c r="N1497" s="275"/>
      <c r="O1497" s="275"/>
      <c r="P1497" s="275"/>
      <c r="Q1497" s="275"/>
      <c r="R1497" s="275"/>
      <c r="S1497" s="275"/>
      <c r="T1497" s="275"/>
      <c r="U1497" s="275"/>
      <c r="V1497" s="275"/>
      <c r="W1497" s="275"/>
      <c r="X1497" s="275"/>
      <c r="Y1497" s="275"/>
      <c r="Z1497" s="275"/>
    </row>
    <row r="1498" spans="1:26" ht="18" customHeight="1" outlineLevel="1">
      <c r="A1498" s="340"/>
      <c r="B1498" s="294" t="s">
        <v>1599</v>
      </c>
      <c r="C1498" s="295"/>
      <c r="D1498" s="341">
        <v>1</v>
      </c>
      <c r="E1498" s="297" t="s">
        <v>929</v>
      </c>
      <c r="F1498" s="298"/>
      <c r="G1498" s="299"/>
      <c r="H1498" s="299">
        <f t="shared" si="230"/>
        <v>0</v>
      </c>
      <c r="I1498" s="298">
        <f t="shared" si="231"/>
        <v>0</v>
      </c>
      <c r="J1498" s="298"/>
      <c r="K1498" s="275"/>
      <c r="L1498" s="275"/>
      <c r="M1498" s="275"/>
      <c r="N1498" s="275"/>
      <c r="O1498" s="275"/>
      <c r="P1498" s="275"/>
      <c r="Q1498" s="275"/>
      <c r="R1498" s="275"/>
      <c r="S1498" s="275"/>
      <c r="T1498" s="275"/>
      <c r="U1498" s="275"/>
      <c r="V1498" s="275"/>
      <c r="W1498" s="275"/>
      <c r="X1498" s="275"/>
      <c r="Y1498" s="275"/>
      <c r="Z1498" s="275"/>
    </row>
    <row r="1499" spans="1:26" ht="18" customHeight="1" outlineLevel="1">
      <c r="A1499" s="340"/>
      <c r="B1499" s="294" t="s">
        <v>1600</v>
      </c>
      <c r="C1499" s="295"/>
      <c r="D1499" s="341">
        <v>1</v>
      </c>
      <c r="E1499" s="297" t="s">
        <v>929</v>
      </c>
      <c r="F1499" s="298"/>
      <c r="G1499" s="299"/>
      <c r="H1499" s="299">
        <f t="shared" si="230"/>
        <v>0</v>
      </c>
      <c r="I1499" s="298">
        <f t="shared" si="231"/>
        <v>0</v>
      </c>
      <c r="J1499" s="298"/>
      <c r="K1499" s="275"/>
      <c r="L1499" s="275"/>
      <c r="M1499" s="275"/>
      <c r="N1499" s="275"/>
      <c r="O1499" s="275"/>
      <c r="P1499" s="275"/>
      <c r="Q1499" s="275"/>
      <c r="R1499" s="275"/>
      <c r="S1499" s="275"/>
      <c r="T1499" s="275"/>
      <c r="U1499" s="275"/>
      <c r="V1499" s="275"/>
      <c r="W1499" s="275"/>
      <c r="X1499" s="275"/>
      <c r="Y1499" s="275"/>
      <c r="Z1499" s="275"/>
    </row>
    <row r="1500" spans="1:26" ht="18" customHeight="1" outlineLevel="1">
      <c r="A1500" s="618" t="s">
        <v>2055</v>
      </c>
      <c r="B1500" s="334" t="s">
        <v>1381</v>
      </c>
      <c r="C1500" s="342"/>
      <c r="D1500" s="343"/>
      <c r="E1500" s="344"/>
      <c r="F1500" s="316"/>
      <c r="G1500" s="317"/>
      <c r="H1500" s="317"/>
      <c r="I1500" s="316"/>
      <c r="J1500" s="316"/>
      <c r="K1500" s="275"/>
      <c r="L1500" s="275"/>
      <c r="M1500" s="275"/>
      <c r="N1500" s="275"/>
      <c r="O1500" s="275"/>
      <c r="P1500" s="275"/>
      <c r="Q1500" s="275"/>
      <c r="R1500" s="275"/>
      <c r="S1500" s="275"/>
      <c r="T1500" s="275"/>
      <c r="U1500" s="275"/>
      <c r="V1500" s="275"/>
      <c r="W1500" s="275"/>
      <c r="X1500" s="275"/>
      <c r="Y1500" s="275"/>
      <c r="Z1500" s="275"/>
    </row>
    <row r="1501" spans="1:26" ht="15.75" customHeight="1" outlineLevel="1">
      <c r="A1501" s="333"/>
      <c r="B1501" s="310" t="s">
        <v>2056</v>
      </c>
      <c r="C1501" s="342"/>
      <c r="D1501" s="343"/>
      <c r="E1501" s="344"/>
      <c r="F1501" s="316"/>
      <c r="G1501" s="317"/>
      <c r="H1501" s="317"/>
      <c r="I1501" s="316"/>
      <c r="J1501" s="316"/>
      <c r="K1501" s="275"/>
      <c r="L1501" s="275"/>
      <c r="M1501" s="275"/>
      <c r="N1501" s="275"/>
      <c r="O1501" s="275"/>
      <c r="P1501" s="275"/>
      <c r="Q1501" s="275"/>
      <c r="R1501" s="275"/>
      <c r="S1501" s="275"/>
      <c r="T1501" s="275"/>
      <c r="U1501" s="275"/>
      <c r="V1501" s="275"/>
      <c r="W1501" s="275"/>
      <c r="X1501" s="275"/>
      <c r="Y1501" s="275"/>
      <c r="Z1501" s="275"/>
    </row>
    <row r="1502" spans="1:26" ht="15.75" customHeight="1" outlineLevel="1">
      <c r="A1502" s="340"/>
      <c r="B1502" s="294" t="s">
        <v>2057</v>
      </c>
      <c r="C1502" s="295"/>
      <c r="D1502" s="341">
        <v>1</v>
      </c>
      <c r="E1502" s="297" t="s">
        <v>421</v>
      </c>
      <c r="F1502" s="298"/>
      <c r="G1502" s="299"/>
      <c r="H1502" s="299">
        <f t="shared" ref="H1502:H1509" si="232">F1502+G1502</f>
        <v>0</v>
      </c>
      <c r="I1502" s="298">
        <f t="shared" ref="I1502:I1509" si="233">H1502*D1502</f>
        <v>0</v>
      </c>
      <c r="J1502" s="298"/>
      <c r="K1502" s="275"/>
      <c r="L1502" s="275"/>
      <c r="M1502" s="275"/>
      <c r="N1502" s="275"/>
      <c r="O1502" s="275"/>
      <c r="P1502" s="275"/>
      <c r="Q1502" s="275"/>
      <c r="R1502" s="275"/>
      <c r="S1502" s="275"/>
      <c r="T1502" s="275"/>
      <c r="U1502" s="275"/>
      <c r="V1502" s="275"/>
      <c r="W1502" s="275"/>
      <c r="X1502" s="275"/>
      <c r="Y1502" s="275"/>
      <c r="Z1502" s="275"/>
    </row>
    <row r="1503" spans="1:26" ht="15.75" customHeight="1" outlineLevel="1">
      <c r="A1503" s="340"/>
      <c r="B1503" s="294" t="s">
        <v>2058</v>
      </c>
      <c r="C1503" s="295"/>
      <c r="D1503" s="341">
        <v>1</v>
      </c>
      <c r="E1503" s="297" t="s">
        <v>421</v>
      </c>
      <c r="F1503" s="298"/>
      <c r="G1503" s="299"/>
      <c r="H1503" s="299">
        <f t="shared" si="232"/>
        <v>0</v>
      </c>
      <c r="I1503" s="298">
        <f t="shared" si="233"/>
        <v>0</v>
      </c>
      <c r="J1503" s="298"/>
      <c r="K1503" s="275"/>
      <c r="L1503" s="275"/>
      <c r="M1503" s="275"/>
      <c r="N1503" s="275"/>
      <c r="O1503" s="275"/>
      <c r="P1503" s="275"/>
      <c r="Q1503" s="275"/>
      <c r="R1503" s="275"/>
      <c r="S1503" s="275"/>
      <c r="T1503" s="275"/>
      <c r="U1503" s="275"/>
      <c r="V1503" s="275"/>
      <c r="W1503" s="275"/>
      <c r="X1503" s="275"/>
      <c r="Y1503" s="275"/>
      <c r="Z1503" s="275"/>
    </row>
    <row r="1504" spans="1:26" ht="15.75" customHeight="1" outlineLevel="1">
      <c r="A1504" s="340"/>
      <c r="B1504" s="294" t="s">
        <v>2059</v>
      </c>
      <c r="C1504" s="295"/>
      <c r="D1504" s="341">
        <v>1</v>
      </c>
      <c r="E1504" s="297" t="s">
        <v>421</v>
      </c>
      <c r="F1504" s="298"/>
      <c r="G1504" s="299"/>
      <c r="H1504" s="299">
        <f t="shared" si="232"/>
        <v>0</v>
      </c>
      <c r="I1504" s="298">
        <f t="shared" si="233"/>
        <v>0</v>
      </c>
      <c r="J1504" s="298"/>
      <c r="K1504" s="275"/>
      <c r="L1504" s="275"/>
      <c r="M1504" s="275"/>
      <c r="N1504" s="275"/>
      <c r="O1504" s="275"/>
      <c r="P1504" s="275"/>
      <c r="Q1504" s="275"/>
      <c r="R1504" s="275"/>
      <c r="S1504" s="275"/>
      <c r="T1504" s="275"/>
      <c r="U1504" s="275"/>
      <c r="V1504" s="275"/>
      <c r="W1504" s="275"/>
      <c r="X1504" s="275"/>
      <c r="Y1504" s="275"/>
      <c r="Z1504" s="275"/>
    </row>
    <row r="1505" spans="1:26" ht="15.75" customHeight="1" outlineLevel="1">
      <c r="A1505" s="340"/>
      <c r="B1505" s="294" t="s">
        <v>2060</v>
      </c>
      <c r="C1505" s="295"/>
      <c r="D1505" s="341">
        <v>1</v>
      </c>
      <c r="E1505" s="297" t="s">
        <v>421</v>
      </c>
      <c r="F1505" s="298"/>
      <c r="G1505" s="299"/>
      <c r="H1505" s="299">
        <f t="shared" si="232"/>
        <v>0</v>
      </c>
      <c r="I1505" s="298">
        <f t="shared" si="233"/>
        <v>0</v>
      </c>
      <c r="J1505" s="298"/>
      <c r="K1505" s="275"/>
      <c r="L1505" s="275"/>
      <c r="M1505" s="275"/>
      <c r="N1505" s="275"/>
      <c r="O1505" s="275"/>
      <c r="P1505" s="275"/>
      <c r="Q1505" s="275"/>
      <c r="R1505" s="275"/>
      <c r="S1505" s="275"/>
      <c r="T1505" s="275"/>
      <c r="U1505" s="275"/>
      <c r="V1505" s="275"/>
      <c r="W1505" s="275"/>
      <c r="X1505" s="275"/>
      <c r="Y1505" s="275"/>
      <c r="Z1505" s="275"/>
    </row>
    <row r="1506" spans="1:26" ht="15.75" customHeight="1" outlineLevel="1">
      <c r="A1506" s="340"/>
      <c r="B1506" s="294" t="s">
        <v>2061</v>
      </c>
      <c r="C1506" s="295"/>
      <c r="D1506" s="341">
        <v>1</v>
      </c>
      <c r="E1506" s="297" t="s">
        <v>421</v>
      </c>
      <c r="F1506" s="298"/>
      <c r="G1506" s="299"/>
      <c r="H1506" s="299">
        <f t="shared" si="232"/>
        <v>0</v>
      </c>
      <c r="I1506" s="298">
        <f t="shared" si="233"/>
        <v>0</v>
      </c>
      <c r="J1506" s="298"/>
      <c r="K1506" s="275"/>
      <c r="L1506" s="275"/>
      <c r="M1506" s="275"/>
      <c r="N1506" s="275"/>
      <c r="O1506" s="275"/>
      <c r="P1506" s="275"/>
      <c r="Q1506" s="275"/>
      <c r="R1506" s="275"/>
      <c r="S1506" s="275"/>
      <c r="T1506" s="275"/>
      <c r="U1506" s="275"/>
      <c r="V1506" s="275"/>
      <c r="W1506" s="275"/>
      <c r="X1506" s="275"/>
      <c r="Y1506" s="275"/>
      <c r="Z1506" s="275"/>
    </row>
    <row r="1507" spans="1:26" ht="15.75" customHeight="1" outlineLevel="1">
      <c r="A1507" s="340"/>
      <c r="B1507" s="294" t="s">
        <v>2062</v>
      </c>
      <c r="C1507" s="295"/>
      <c r="D1507" s="341">
        <v>1</v>
      </c>
      <c r="E1507" s="297" t="s">
        <v>421</v>
      </c>
      <c r="F1507" s="298"/>
      <c r="G1507" s="299"/>
      <c r="H1507" s="299">
        <f t="shared" si="232"/>
        <v>0</v>
      </c>
      <c r="I1507" s="298">
        <f t="shared" si="233"/>
        <v>0</v>
      </c>
      <c r="J1507" s="298"/>
      <c r="K1507" s="275"/>
      <c r="L1507" s="275"/>
      <c r="M1507" s="275"/>
      <c r="N1507" s="275"/>
      <c r="O1507" s="275"/>
      <c r="P1507" s="275"/>
      <c r="Q1507" s="275"/>
      <c r="R1507" s="275"/>
      <c r="S1507" s="275"/>
      <c r="T1507" s="275"/>
      <c r="U1507" s="275"/>
      <c r="V1507" s="275"/>
      <c r="W1507" s="275"/>
      <c r="X1507" s="275"/>
      <c r="Y1507" s="275"/>
      <c r="Z1507" s="275"/>
    </row>
    <row r="1508" spans="1:26" ht="15.75" customHeight="1" outlineLevel="1">
      <c r="A1508" s="340"/>
      <c r="B1508" s="294" t="s">
        <v>2063</v>
      </c>
      <c r="C1508" s="295"/>
      <c r="D1508" s="341">
        <v>1</v>
      </c>
      <c r="E1508" s="297" t="s">
        <v>421</v>
      </c>
      <c r="F1508" s="298"/>
      <c r="G1508" s="299"/>
      <c r="H1508" s="299">
        <f t="shared" si="232"/>
        <v>0</v>
      </c>
      <c r="I1508" s="298">
        <f t="shared" si="233"/>
        <v>0</v>
      </c>
      <c r="J1508" s="298"/>
      <c r="K1508" s="275"/>
      <c r="L1508" s="275"/>
      <c r="M1508" s="275"/>
      <c r="N1508" s="275"/>
      <c r="O1508" s="275"/>
      <c r="P1508" s="275"/>
      <c r="Q1508" s="275"/>
      <c r="R1508" s="275"/>
      <c r="S1508" s="275"/>
      <c r="T1508" s="275"/>
      <c r="U1508" s="275"/>
      <c r="V1508" s="275"/>
      <c r="W1508" s="275"/>
      <c r="X1508" s="275"/>
      <c r="Y1508" s="275"/>
      <c r="Z1508" s="275"/>
    </row>
    <row r="1509" spans="1:26" ht="15.75" customHeight="1" outlineLevel="1">
      <c r="A1509" s="340"/>
      <c r="B1509" s="294" t="s">
        <v>2064</v>
      </c>
      <c r="C1509" s="295"/>
      <c r="D1509" s="341">
        <v>1</v>
      </c>
      <c r="E1509" s="297" t="s">
        <v>421</v>
      </c>
      <c r="F1509" s="298"/>
      <c r="G1509" s="299"/>
      <c r="H1509" s="299">
        <f t="shared" si="232"/>
        <v>0</v>
      </c>
      <c r="I1509" s="298">
        <f t="shared" si="233"/>
        <v>0</v>
      </c>
      <c r="J1509" s="298"/>
      <c r="K1509" s="275"/>
      <c r="L1509" s="275"/>
      <c r="M1509" s="275"/>
      <c r="N1509" s="275"/>
      <c r="O1509" s="275"/>
      <c r="P1509" s="275"/>
      <c r="Q1509" s="275"/>
      <c r="R1509" s="275"/>
      <c r="S1509" s="275"/>
      <c r="T1509" s="275"/>
      <c r="U1509" s="275"/>
      <c r="V1509" s="275"/>
      <c r="W1509" s="275"/>
      <c r="X1509" s="275"/>
      <c r="Y1509" s="275"/>
      <c r="Z1509" s="275"/>
    </row>
    <row r="1510" spans="1:26" ht="15.75" customHeight="1" outlineLevel="1">
      <c r="A1510" s="333"/>
      <c r="B1510" s="310" t="s">
        <v>2065</v>
      </c>
      <c r="C1510" s="342"/>
      <c r="D1510" s="343"/>
      <c r="E1510" s="344"/>
      <c r="F1510" s="316"/>
      <c r="G1510" s="317"/>
      <c r="H1510" s="317"/>
      <c r="I1510" s="316"/>
      <c r="J1510" s="316"/>
      <c r="K1510" s="275"/>
      <c r="L1510" s="275"/>
      <c r="M1510" s="275"/>
      <c r="N1510" s="275"/>
      <c r="O1510" s="275"/>
      <c r="P1510" s="275"/>
      <c r="Q1510" s="275"/>
      <c r="R1510" s="275"/>
      <c r="S1510" s="275"/>
      <c r="T1510" s="275"/>
      <c r="U1510" s="275"/>
      <c r="V1510" s="275"/>
      <c r="W1510" s="275"/>
      <c r="X1510" s="275"/>
      <c r="Y1510" s="275"/>
      <c r="Z1510" s="275"/>
    </row>
    <row r="1511" spans="1:26" ht="15.75" customHeight="1" outlineLevel="1">
      <c r="A1511" s="340"/>
      <c r="B1511" s="294" t="s">
        <v>2066</v>
      </c>
      <c r="C1511" s="295"/>
      <c r="D1511" s="341">
        <v>1</v>
      </c>
      <c r="E1511" s="297" t="s">
        <v>421</v>
      </c>
      <c r="F1511" s="298"/>
      <c r="G1511" s="299"/>
      <c r="H1511" s="299">
        <f t="shared" ref="H1511:H1518" si="234">F1511+G1511</f>
        <v>0</v>
      </c>
      <c r="I1511" s="298">
        <f t="shared" ref="I1511:I1518" si="235">H1511*D1511</f>
        <v>0</v>
      </c>
      <c r="J1511" s="298"/>
      <c r="K1511" s="275"/>
      <c r="L1511" s="275"/>
      <c r="M1511" s="275"/>
      <c r="N1511" s="275"/>
      <c r="O1511" s="275"/>
      <c r="P1511" s="275"/>
      <c r="Q1511" s="275"/>
      <c r="R1511" s="275"/>
      <c r="S1511" s="275"/>
      <c r="T1511" s="275"/>
      <c r="U1511" s="275"/>
      <c r="V1511" s="275"/>
      <c r="W1511" s="275"/>
      <c r="X1511" s="275"/>
      <c r="Y1511" s="275"/>
      <c r="Z1511" s="275"/>
    </row>
    <row r="1512" spans="1:26" ht="15.75" customHeight="1" outlineLevel="1">
      <c r="A1512" s="340"/>
      <c r="B1512" s="294" t="s">
        <v>2067</v>
      </c>
      <c r="C1512" s="295"/>
      <c r="D1512" s="341">
        <v>1</v>
      </c>
      <c r="E1512" s="297" t="s">
        <v>421</v>
      </c>
      <c r="F1512" s="298"/>
      <c r="G1512" s="299"/>
      <c r="H1512" s="299">
        <f t="shared" si="234"/>
        <v>0</v>
      </c>
      <c r="I1512" s="298">
        <f t="shared" si="235"/>
        <v>0</v>
      </c>
      <c r="J1512" s="298"/>
      <c r="K1512" s="275"/>
      <c r="L1512" s="275"/>
      <c r="M1512" s="275"/>
      <c r="N1512" s="275"/>
      <c r="O1512" s="275"/>
      <c r="P1512" s="275"/>
      <c r="Q1512" s="275"/>
      <c r="R1512" s="275"/>
      <c r="S1512" s="275"/>
      <c r="T1512" s="275"/>
      <c r="U1512" s="275"/>
      <c r="V1512" s="275"/>
      <c r="W1512" s="275"/>
      <c r="X1512" s="275"/>
      <c r="Y1512" s="275"/>
      <c r="Z1512" s="275"/>
    </row>
    <row r="1513" spans="1:26" ht="15.75" customHeight="1" outlineLevel="1">
      <c r="A1513" s="340"/>
      <c r="B1513" s="294" t="s">
        <v>2068</v>
      </c>
      <c r="C1513" s="295"/>
      <c r="D1513" s="341">
        <v>1</v>
      </c>
      <c r="E1513" s="297" t="s">
        <v>421</v>
      </c>
      <c r="F1513" s="298"/>
      <c r="G1513" s="299"/>
      <c r="H1513" s="299">
        <f t="shared" si="234"/>
        <v>0</v>
      </c>
      <c r="I1513" s="298">
        <f t="shared" si="235"/>
        <v>0</v>
      </c>
      <c r="J1513" s="298"/>
      <c r="K1513" s="275"/>
      <c r="L1513" s="275"/>
      <c r="M1513" s="275"/>
      <c r="N1513" s="275"/>
      <c r="O1513" s="275"/>
      <c r="P1513" s="275"/>
      <c r="Q1513" s="275"/>
      <c r="R1513" s="275"/>
      <c r="S1513" s="275"/>
      <c r="T1513" s="275"/>
      <c r="U1513" s="275"/>
      <c r="V1513" s="275"/>
      <c r="W1513" s="275"/>
      <c r="X1513" s="275"/>
      <c r="Y1513" s="275"/>
      <c r="Z1513" s="275"/>
    </row>
    <row r="1514" spans="1:26" ht="15.75" customHeight="1" outlineLevel="1">
      <c r="A1514" s="340"/>
      <c r="B1514" s="294" t="s">
        <v>2069</v>
      </c>
      <c r="C1514" s="295"/>
      <c r="D1514" s="341">
        <v>1</v>
      </c>
      <c r="E1514" s="297" t="s">
        <v>421</v>
      </c>
      <c r="F1514" s="298"/>
      <c r="G1514" s="299"/>
      <c r="H1514" s="299">
        <f t="shared" si="234"/>
        <v>0</v>
      </c>
      <c r="I1514" s="298">
        <f t="shared" si="235"/>
        <v>0</v>
      </c>
      <c r="J1514" s="298"/>
      <c r="K1514" s="275"/>
      <c r="L1514" s="275"/>
      <c r="M1514" s="275"/>
      <c r="N1514" s="275"/>
      <c r="O1514" s="275"/>
      <c r="P1514" s="275"/>
      <c r="Q1514" s="275"/>
      <c r="R1514" s="275"/>
      <c r="S1514" s="275"/>
      <c r="T1514" s="275"/>
      <c r="U1514" s="275"/>
      <c r="V1514" s="275"/>
      <c r="W1514" s="275"/>
      <c r="X1514" s="275"/>
      <c r="Y1514" s="275"/>
      <c r="Z1514" s="275"/>
    </row>
    <row r="1515" spans="1:26" ht="15.75" customHeight="1" outlineLevel="1">
      <c r="A1515" s="340"/>
      <c r="B1515" s="294" t="s">
        <v>2070</v>
      </c>
      <c r="C1515" s="295"/>
      <c r="D1515" s="341">
        <v>1</v>
      </c>
      <c r="E1515" s="297" t="s">
        <v>421</v>
      </c>
      <c r="F1515" s="298"/>
      <c r="G1515" s="299"/>
      <c r="H1515" s="299">
        <f t="shared" si="234"/>
        <v>0</v>
      </c>
      <c r="I1515" s="298">
        <f t="shared" si="235"/>
        <v>0</v>
      </c>
      <c r="J1515" s="298"/>
      <c r="K1515" s="275"/>
      <c r="L1515" s="275"/>
      <c r="M1515" s="275"/>
      <c r="N1515" s="275"/>
      <c r="O1515" s="275"/>
      <c r="P1515" s="275"/>
      <c r="Q1515" s="275"/>
      <c r="R1515" s="275"/>
      <c r="S1515" s="275"/>
      <c r="T1515" s="275"/>
      <c r="U1515" s="275"/>
      <c r="V1515" s="275"/>
      <c r="W1515" s="275"/>
      <c r="X1515" s="275"/>
      <c r="Y1515" s="275"/>
      <c r="Z1515" s="275"/>
    </row>
    <row r="1516" spans="1:26" ht="15.75" customHeight="1" outlineLevel="1">
      <c r="A1516" s="340"/>
      <c r="B1516" s="294" t="s">
        <v>2071</v>
      </c>
      <c r="C1516" s="295"/>
      <c r="D1516" s="341">
        <v>1</v>
      </c>
      <c r="E1516" s="297" t="s">
        <v>421</v>
      </c>
      <c r="F1516" s="298"/>
      <c r="G1516" s="299"/>
      <c r="H1516" s="299">
        <f t="shared" si="234"/>
        <v>0</v>
      </c>
      <c r="I1516" s="298">
        <f t="shared" si="235"/>
        <v>0</v>
      </c>
      <c r="J1516" s="298"/>
      <c r="K1516" s="275"/>
      <c r="L1516" s="275"/>
      <c r="M1516" s="275"/>
      <c r="N1516" s="275"/>
      <c r="O1516" s="275"/>
      <c r="P1516" s="275"/>
      <c r="Q1516" s="275"/>
      <c r="R1516" s="275"/>
      <c r="S1516" s="275"/>
      <c r="T1516" s="275"/>
      <c r="U1516" s="275"/>
      <c r="V1516" s="275"/>
      <c r="W1516" s="275"/>
      <c r="X1516" s="275"/>
      <c r="Y1516" s="275"/>
      <c r="Z1516" s="275"/>
    </row>
    <row r="1517" spans="1:26" ht="15.75" customHeight="1" outlineLevel="1">
      <c r="A1517" s="340"/>
      <c r="B1517" s="294" t="s">
        <v>2072</v>
      </c>
      <c r="C1517" s="295"/>
      <c r="D1517" s="341">
        <v>1</v>
      </c>
      <c r="E1517" s="297" t="s">
        <v>421</v>
      </c>
      <c r="F1517" s="298"/>
      <c r="G1517" s="299"/>
      <c r="H1517" s="299">
        <f t="shared" si="234"/>
        <v>0</v>
      </c>
      <c r="I1517" s="298">
        <f t="shared" si="235"/>
        <v>0</v>
      </c>
      <c r="J1517" s="298"/>
      <c r="K1517" s="275"/>
      <c r="L1517" s="275"/>
      <c r="M1517" s="275"/>
      <c r="N1517" s="275"/>
      <c r="O1517" s="275"/>
      <c r="P1517" s="275"/>
      <c r="Q1517" s="275"/>
      <c r="R1517" s="275"/>
      <c r="S1517" s="275"/>
      <c r="T1517" s="275"/>
      <c r="U1517" s="275"/>
      <c r="V1517" s="275"/>
      <c r="W1517" s="275"/>
      <c r="X1517" s="275"/>
      <c r="Y1517" s="275"/>
      <c r="Z1517" s="275"/>
    </row>
    <row r="1518" spans="1:26" ht="15.75" customHeight="1" outlineLevel="1">
      <c r="A1518" s="340"/>
      <c r="B1518" s="294" t="s">
        <v>2073</v>
      </c>
      <c r="C1518" s="295"/>
      <c r="D1518" s="341">
        <v>1</v>
      </c>
      <c r="E1518" s="297" t="s">
        <v>421</v>
      </c>
      <c r="F1518" s="298"/>
      <c r="G1518" s="299"/>
      <c r="H1518" s="299">
        <f t="shared" si="234"/>
        <v>0</v>
      </c>
      <c r="I1518" s="298">
        <f t="shared" si="235"/>
        <v>0</v>
      </c>
      <c r="J1518" s="298"/>
      <c r="K1518" s="275"/>
      <c r="L1518" s="275"/>
      <c r="M1518" s="275"/>
      <c r="N1518" s="275"/>
      <c r="O1518" s="275"/>
      <c r="P1518" s="275"/>
      <c r="Q1518" s="275"/>
      <c r="R1518" s="275"/>
      <c r="S1518" s="275"/>
      <c r="T1518" s="275"/>
      <c r="U1518" s="275"/>
      <c r="V1518" s="275"/>
      <c r="W1518" s="275"/>
      <c r="X1518" s="275"/>
      <c r="Y1518" s="275"/>
      <c r="Z1518" s="275"/>
    </row>
    <row r="1519" spans="1:26" ht="15.75" customHeight="1" outlineLevel="1">
      <c r="A1519" s="333"/>
      <c r="B1519" s="310" t="s">
        <v>2074</v>
      </c>
      <c r="C1519" s="342"/>
      <c r="D1519" s="343"/>
      <c r="E1519" s="344"/>
      <c r="F1519" s="316"/>
      <c r="G1519" s="317"/>
      <c r="H1519" s="317"/>
      <c r="I1519" s="316"/>
      <c r="J1519" s="316"/>
      <c r="K1519" s="275"/>
      <c r="L1519" s="275"/>
      <c r="M1519" s="275"/>
      <c r="N1519" s="275"/>
      <c r="O1519" s="275"/>
      <c r="P1519" s="275"/>
      <c r="Q1519" s="275"/>
      <c r="R1519" s="275"/>
      <c r="S1519" s="275"/>
      <c r="T1519" s="275"/>
      <c r="U1519" s="275"/>
      <c r="V1519" s="275"/>
      <c r="W1519" s="275"/>
      <c r="X1519" s="275"/>
      <c r="Y1519" s="275"/>
      <c r="Z1519" s="275"/>
    </row>
    <row r="1520" spans="1:26" ht="15.75" customHeight="1" outlineLevel="1">
      <c r="A1520" s="340"/>
      <c r="B1520" s="294" t="s">
        <v>2057</v>
      </c>
      <c r="C1520" s="295"/>
      <c r="D1520" s="341">
        <v>1</v>
      </c>
      <c r="E1520" s="297" t="s">
        <v>421</v>
      </c>
      <c r="F1520" s="298"/>
      <c r="G1520" s="299"/>
      <c r="H1520" s="299">
        <f t="shared" ref="H1520:H1527" si="236">F1520+G1520</f>
        <v>0</v>
      </c>
      <c r="I1520" s="298">
        <f t="shared" ref="I1520:I1527" si="237">H1520*D1520</f>
        <v>0</v>
      </c>
      <c r="J1520" s="298"/>
      <c r="K1520" s="275"/>
      <c r="L1520" s="275"/>
      <c r="M1520" s="275"/>
      <c r="N1520" s="275"/>
      <c r="O1520" s="275"/>
      <c r="P1520" s="275"/>
      <c r="Q1520" s="275"/>
      <c r="R1520" s="275"/>
      <c r="S1520" s="275"/>
      <c r="T1520" s="275"/>
      <c r="U1520" s="275"/>
      <c r="V1520" s="275"/>
      <c r="W1520" s="275"/>
      <c r="X1520" s="275"/>
      <c r="Y1520" s="275"/>
      <c r="Z1520" s="275"/>
    </row>
    <row r="1521" spans="1:26" ht="15.75" customHeight="1" outlineLevel="1">
      <c r="A1521" s="340"/>
      <c r="B1521" s="294" t="s">
        <v>2058</v>
      </c>
      <c r="C1521" s="295"/>
      <c r="D1521" s="341">
        <v>1</v>
      </c>
      <c r="E1521" s="297" t="s">
        <v>421</v>
      </c>
      <c r="F1521" s="298"/>
      <c r="G1521" s="299"/>
      <c r="H1521" s="299">
        <f t="shared" si="236"/>
        <v>0</v>
      </c>
      <c r="I1521" s="298">
        <f t="shared" si="237"/>
        <v>0</v>
      </c>
      <c r="J1521" s="298"/>
      <c r="K1521" s="275"/>
      <c r="L1521" s="275"/>
      <c r="M1521" s="275"/>
      <c r="N1521" s="275"/>
      <c r="O1521" s="275"/>
      <c r="P1521" s="275"/>
      <c r="Q1521" s="275"/>
      <c r="R1521" s="275"/>
      <c r="S1521" s="275"/>
      <c r="T1521" s="275"/>
      <c r="U1521" s="275"/>
      <c r="V1521" s="275"/>
      <c r="W1521" s="275"/>
      <c r="X1521" s="275"/>
      <c r="Y1521" s="275"/>
      <c r="Z1521" s="275"/>
    </row>
    <row r="1522" spans="1:26" ht="15.75" customHeight="1" outlineLevel="1">
      <c r="A1522" s="340"/>
      <c r="B1522" s="294" t="s">
        <v>2059</v>
      </c>
      <c r="C1522" s="295"/>
      <c r="D1522" s="341">
        <v>1</v>
      </c>
      <c r="E1522" s="297" t="s">
        <v>421</v>
      </c>
      <c r="F1522" s="298"/>
      <c r="G1522" s="299"/>
      <c r="H1522" s="299">
        <f t="shared" si="236"/>
        <v>0</v>
      </c>
      <c r="I1522" s="298">
        <f t="shared" si="237"/>
        <v>0</v>
      </c>
      <c r="J1522" s="298"/>
      <c r="K1522" s="275"/>
      <c r="L1522" s="275"/>
      <c r="M1522" s="275"/>
      <c r="N1522" s="275"/>
      <c r="O1522" s="275"/>
      <c r="P1522" s="275"/>
      <c r="Q1522" s="275"/>
      <c r="R1522" s="275"/>
      <c r="S1522" s="275"/>
      <c r="T1522" s="275"/>
      <c r="U1522" s="275"/>
      <c r="V1522" s="275"/>
      <c r="W1522" s="275"/>
      <c r="X1522" s="275"/>
      <c r="Y1522" s="275"/>
      <c r="Z1522" s="275"/>
    </row>
    <row r="1523" spans="1:26" ht="15.75" customHeight="1" outlineLevel="1">
      <c r="A1523" s="340"/>
      <c r="B1523" s="294" t="s">
        <v>2060</v>
      </c>
      <c r="C1523" s="295"/>
      <c r="D1523" s="341">
        <v>1</v>
      </c>
      <c r="E1523" s="297" t="s">
        <v>421</v>
      </c>
      <c r="F1523" s="298"/>
      <c r="G1523" s="299"/>
      <c r="H1523" s="299">
        <f t="shared" si="236"/>
        <v>0</v>
      </c>
      <c r="I1523" s="298">
        <f t="shared" si="237"/>
        <v>0</v>
      </c>
      <c r="J1523" s="298"/>
      <c r="K1523" s="275"/>
      <c r="L1523" s="275"/>
      <c r="M1523" s="275"/>
      <c r="N1523" s="275"/>
      <c r="O1523" s="275"/>
      <c r="P1523" s="275"/>
      <c r="Q1523" s="275"/>
      <c r="R1523" s="275"/>
      <c r="S1523" s="275"/>
      <c r="T1523" s="275"/>
      <c r="U1523" s="275"/>
      <c r="V1523" s="275"/>
      <c r="W1523" s="275"/>
      <c r="X1523" s="275"/>
      <c r="Y1523" s="275"/>
      <c r="Z1523" s="275"/>
    </row>
    <row r="1524" spans="1:26" ht="15.75" customHeight="1" outlineLevel="1">
      <c r="A1524" s="340"/>
      <c r="B1524" s="294" t="s">
        <v>2061</v>
      </c>
      <c r="C1524" s="295"/>
      <c r="D1524" s="341">
        <v>1</v>
      </c>
      <c r="E1524" s="297" t="s">
        <v>421</v>
      </c>
      <c r="F1524" s="298"/>
      <c r="G1524" s="299"/>
      <c r="H1524" s="299">
        <f t="shared" si="236"/>
        <v>0</v>
      </c>
      <c r="I1524" s="298">
        <f t="shared" si="237"/>
        <v>0</v>
      </c>
      <c r="J1524" s="298"/>
      <c r="K1524" s="275"/>
      <c r="L1524" s="275"/>
      <c r="M1524" s="275"/>
      <c r="N1524" s="275"/>
      <c r="O1524" s="275"/>
      <c r="P1524" s="275"/>
      <c r="Q1524" s="275"/>
      <c r="R1524" s="275"/>
      <c r="S1524" s="275"/>
      <c r="T1524" s="275"/>
      <c r="U1524" s="275"/>
      <c r="V1524" s="275"/>
      <c r="W1524" s="275"/>
      <c r="X1524" s="275"/>
      <c r="Y1524" s="275"/>
      <c r="Z1524" s="275"/>
    </row>
    <row r="1525" spans="1:26" ht="15.75" customHeight="1" outlineLevel="1">
      <c r="A1525" s="340"/>
      <c r="B1525" s="294" t="s">
        <v>2062</v>
      </c>
      <c r="C1525" s="295"/>
      <c r="D1525" s="341">
        <v>1</v>
      </c>
      <c r="E1525" s="297" t="s">
        <v>421</v>
      </c>
      <c r="F1525" s="298"/>
      <c r="G1525" s="299"/>
      <c r="H1525" s="299">
        <f t="shared" si="236"/>
        <v>0</v>
      </c>
      <c r="I1525" s="298">
        <f t="shared" si="237"/>
        <v>0</v>
      </c>
      <c r="J1525" s="298"/>
      <c r="K1525" s="275"/>
      <c r="L1525" s="275"/>
      <c r="M1525" s="275"/>
      <c r="N1525" s="275"/>
      <c r="O1525" s="275"/>
      <c r="P1525" s="275"/>
      <c r="Q1525" s="275"/>
      <c r="R1525" s="275"/>
      <c r="S1525" s="275"/>
      <c r="T1525" s="275"/>
      <c r="U1525" s="275"/>
      <c r="V1525" s="275"/>
      <c r="W1525" s="275"/>
      <c r="X1525" s="275"/>
      <c r="Y1525" s="275"/>
      <c r="Z1525" s="275"/>
    </row>
    <row r="1526" spans="1:26" ht="15.75" customHeight="1" outlineLevel="1">
      <c r="A1526" s="340"/>
      <c r="B1526" s="294" t="s">
        <v>2063</v>
      </c>
      <c r="C1526" s="295"/>
      <c r="D1526" s="341">
        <v>1</v>
      </c>
      <c r="E1526" s="297" t="s">
        <v>421</v>
      </c>
      <c r="F1526" s="298"/>
      <c r="G1526" s="299"/>
      <c r="H1526" s="299">
        <f t="shared" si="236"/>
        <v>0</v>
      </c>
      <c r="I1526" s="298">
        <f t="shared" si="237"/>
        <v>0</v>
      </c>
      <c r="J1526" s="298"/>
      <c r="K1526" s="275"/>
      <c r="L1526" s="275"/>
      <c r="M1526" s="275"/>
      <c r="N1526" s="275"/>
      <c r="O1526" s="275"/>
      <c r="P1526" s="275"/>
      <c r="Q1526" s="275"/>
      <c r="R1526" s="275"/>
      <c r="S1526" s="275"/>
      <c r="T1526" s="275"/>
      <c r="U1526" s="275"/>
      <c r="V1526" s="275"/>
      <c r="W1526" s="275"/>
      <c r="X1526" s="275"/>
      <c r="Y1526" s="275"/>
      <c r="Z1526" s="275"/>
    </row>
    <row r="1527" spans="1:26" ht="15.75" customHeight="1" outlineLevel="1">
      <c r="A1527" s="340"/>
      <c r="B1527" s="294" t="s">
        <v>2064</v>
      </c>
      <c r="C1527" s="295"/>
      <c r="D1527" s="341">
        <v>1</v>
      </c>
      <c r="E1527" s="297" t="s">
        <v>421</v>
      </c>
      <c r="F1527" s="298"/>
      <c r="G1527" s="299"/>
      <c r="H1527" s="299">
        <f t="shared" si="236"/>
        <v>0</v>
      </c>
      <c r="I1527" s="298">
        <f t="shared" si="237"/>
        <v>0</v>
      </c>
      <c r="J1527" s="298"/>
      <c r="K1527" s="275"/>
      <c r="L1527" s="275"/>
      <c r="M1527" s="275"/>
      <c r="N1527" s="275"/>
      <c r="O1527" s="275"/>
      <c r="P1527" s="275"/>
      <c r="Q1527" s="275"/>
      <c r="R1527" s="275"/>
      <c r="S1527" s="275"/>
      <c r="T1527" s="275"/>
      <c r="U1527" s="275"/>
      <c r="V1527" s="275"/>
      <c r="W1527" s="275"/>
      <c r="X1527" s="275"/>
      <c r="Y1527" s="275"/>
      <c r="Z1527" s="275"/>
    </row>
    <row r="1528" spans="1:26" ht="15.75" customHeight="1" outlineLevel="1">
      <c r="A1528" s="333"/>
      <c r="B1528" s="310" t="s">
        <v>2075</v>
      </c>
      <c r="C1528" s="342"/>
      <c r="D1528" s="343"/>
      <c r="E1528" s="344"/>
      <c r="F1528" s="316"/>
      <c r="G1528" s="317"/>
      <c r="H1528" s="317"/>
      <c r="I1528" s="316"/>
      <c r="J1528" s="316"/>
      <c r="K1528" s="275"/>
      <c r="L1528" s="275"/>
      <c r="M1528" s="275"/>
      <c r="N1528" s="275"/>
      <c r="O1528" s="275"/>
      <c r="P1528" s="275"/>
      <c r="Q1528" s="275"/>
      <c r="R1528" s="275"/>
      <c r="S1528" s="275"/>
      <c r="T1528" s="275"/>
      <c r="U1528" s="275"/>
      <c r="V1528" s="275"/>
      <c r="W1528" s="275"/>
      <c r="X1528" s="275"/>
      <c r="Y1528" s="275"/>
      <c r="Z1528" s="275"/>
    </row>
    <row r="1529" spans="1:26" ht="15.75" customHeight="1" outlineLevel="1">
      <c r="A1529" s="340"/>
      <c r="B1529" s="294" t="s">
        <v>2066</v>
      </c>
      <c r="C1529" s="295"/>
      <c r="D1529" s="341">
        <v>1</v>
      </c>
      <c r="E1529" s="297" t="s">
        <v>421</v>
      </c>
      <c r="F1529" s="298"/>
      <c r="G1529" s="299"/>
      <c r="H1529" s="299">
        <f t="shared" ref="H1529:H1536" si="238">F1529+G1529</f>
        <v>0</v>
      </c>
      <c r="I1529" s="298">
        <f t="shared" ref="I1529:I1536" si="239">H1529*D1529</f>
        <v>0</v>
      </c>
      <c r="J1529" s="298"/>
      <c r="K1529" s="275"/>
      <c r="L1529" s="275"/>
      <c r="M1529" s="275"/>
      <c r="N1529" s="275"/>
      <c r="O1529" s="275"/>
      <c r="P1529" s="275"/>
      <c r="Q1529" s="275"/>
      <c r="R1529" s="275"/>
      <c r="S1529" s="275"/>
      <c r="T1529" s="275"/>
      <c r="U1529" s="275"/>
      <c r="V1529" s="275"/>
      <c r="W1529" s="275"/>
      <c r="X1529" s="275"/>
      <c r="Y1529" s="275"/>
      <c r="Z1529" s="275"/>
    </row>
    <row r="1530" spans="1:26" ht="15.75" customHeight="1" outlineLevel="1">
      <c r="A1530" s="340"/>
      <c r="B1530" s="294" t="s">
        <v>2067</v>
      </c>
      <c r="C1530" s="295"/>
      <c r="D1530" s="341">
        <v>1</v>
      </c>
      <c r="E1530" s="297" t="s">
        <v>421</v>
      </c>
      <c r="F1530" s="298"/>
      <c r="G1530" s="299"/>
      <c r="H1530" s="299">
        <f t="shared" si="238"/>
        <v>0</v>
      </c>
      <c r="I1530" s="298">
        <f t="shared" si="239"/>
        <v>0</v>
      </c>
      <c r="J1530" s="298"/>
      <c r="K1530" s="275"/>
      <c r="L1530" s="275"/>
      <c r="M1530" s="275"/>
      <c r="N1530" s="275"/>
      <c r="O1530" s="275"/>
      <c r="P1530" s="275"/>
      <c r="Q1530" s="275"/>
      <c r="R1530" s="275"/>
      <c r="S1530" s="275"/>
      <c r="T1530" s="275"/>
      <c r="U1530" s="275"/>
      <c r="V1530" s="275"/>
      <c r="W1530" s="275"/>
      <c r="X1530" s="275"/>
      <c r="Y1530" s="275"/>
      <c r="Z1530" s="275"/>
    </row>
    <row r="1531" spans="1:26" ht="15.75" customHeight="1" outlineLevel="1">
      <c r="A1531" s="340"/>
      <c r="B1531" s="294" t="s">
        <v>2068</v>
      </c>
      <c r="C1531" s="295"/>
      <c r="D1531" s="341">
        <v>1</v>
      </c>
      <c r="E1531" s="297" t="s">
        <v>421</v>
      </c>
      <c r="F1531" s="298"/>
      <c r="G1531" s="299"/>
      <c r="H1531" s="299">
        <f t="shared" si="238"/>
        <v>0</v>
      </c>
      <c r="I1531" s="298">
        <f t="shared" si="239"/>
        <v>0</v>
      </c>
      <c r="J1531" s="298"/>
      <c r="K1531" s="275"/>
      <c r="L1531" s="275"/>
      <c r="M1531" s="275"/>
      <c r="N1531" s="275"/>
      <c r="O1531" s="275"/>
      <c r="P1531" s="275"/>
      <c r="Q1531" s="275"/>
      <c r="R1531" s="275"/>
      <c r="S1531" s="275"/>
      <c r="T1531" s="275"/>
      <c r="U1531" s="275"/>
      <c r="V1531" s="275"/>
      <c r="W1531" s="275"/>
      <c r="X1531" s="275"/>
      <c r="Y1531" s="275"/>
      <c r="Z1531" s="275"/>
    </row>
    <row r="1532" spans="1:26" ht="15.75" customHeight="1" outlineLevel="1">
      <c r="A1532" s="340"/>
      <c r="B1532" s="294" t="s">
        <v>2069</v>
      </c>
      <c r="C1532" s="295"/>
      <c r="D1532" s="341">
        <v>1</v>
      </c>
      <c r="E1532" s="297" t="s">
        <v>421</v>
      </c>
      <c r="F1532" s="298"/>
      <c r="G1532" s="299"/>
      <c r="H1532" s="299">
        <f t="shared" si="238"/>
        <v>0</v>
      </c>
      <c r="I1532" s="298">
        <f t="shared" si="239"/>
        <v>0</v>
      </c>
      <c r="J1532" s="298"/>
      <c r="K1532" s="275"/>
      <c r="L1532" s="275"/>
      <c r="M1532" s="275"/>
      <c r="N1532" s="275"/>
      <c r="O1532" s="275"/>
      <c r="P1532" s="275"/>
      <c r="Q1532" s="275"/>
      <c r="R1532" s="275"/>
      <c r="S1532" s="275"/>
      <c r="T1532" s="275"/>
      <c r="U1532" s="275"/>
      <c r="V1532" s="275"/>
      <c r="W1532" s="275"/>
      <c r="X1532" s="275"/>
      <c r="Y1532" s="275"/>
      <c r="Z1532" s="275"/>
    </row>
    <row r="1533" spans="1:26" ht="15.75" customHeight="1" outlineLevel="1">
      <c r="A1533" s="340"/>
      <c r="B1533" s="294" t="s">
        <v>2070</v>
      </c>
      <c r="C1533" s="295"/>
      <c r="D1533" s="341">
        <v>1</v>
      </c>
      <c r="E1533" s="297" t="s">
        <v>421</v>
      </c>
      <c r="F1533" s="298"/>
      <c r="G1533" s="299"/>
      <c r="H1533" s="299">
        <f t="shared" si="238"/>
        <v>0</v>
      </c>
      <c r="I1533" s="298">
        <f t="shared" si="239"/>
        <v>0</v>
      </c>
      <c r="J1533" s="298"/>
      <c r="K1533" s="275"/>
      <c r="L1533" s="275"/>
      <c r="M1533" s="275"/>
      <c r="N1533" s="275"/>
      <c r="O1533" s="275"/>
      <c r="P1533" s="275"/>
      <c r="Q1533" s="275"/>
      <c r="R1533" s="275"/>
      <c r="S1533" s="275"/>
      <c r="T1533" s="275"/>
      <c r="U1533" s="275"/>
      <c r="V1533" s="275"/>
      <c r="W1533" s="275"/>
      <c r="X1533" s="275"/>
      <c r="Y1533" s="275"/>
      <c r="Z1533" s="275"/>
    </row>
    <row r="1534" spans="1:26" ht="15.75" customHeight="1" outlineLevel="1">
      <c r="A1534" s="340"/>
      <c r="B1534" s="294" t="s">
        <v>2071</v>
      </c>
      <c r="C1534" s="295"/>
      <c r="D1534" s="341">
        <v>1</v>
      </c>
      <c r="E1534" s="297" t="s">
        <v>421</v>
      </c>
      <c r="F1534" s="298"/>
      <c r="G1534" s="299"/>
      <c r="H1534" s="299">
        <f t="shared" si="238"/>
        <v>0</v>
      </c>
      <c r="I1534" s="298">
        <f t="shared" si="239"/>
        <v>0</v>
      </c>
      <c r="J1534" s="298"/>
      <c r="K1534" s="275"/>
      <c r="L1534" s="275"/>
      <c r="M1534" s="275"/>
      <c r="N1534" s="275"/>
      <c r="O1534" s="275"/>
      <c r="P1534" s="275"/>
      <c r="Q1534" s="275"/>
      <c r="R1534" s="275"/>
      <c r="S1534" s="275"/>
      <c r="T1534" s="275"/>
      <c r="U1534" s="275"/>
      <c r="V1534" s="275"/>
      <c r="W1534" s="275"/>
      <c r="X1534" s="275"/>
      <c r="Y1534" s="275"/>
      <c r="Z1534" s="275"/>
    </row>
    <row r="1535" spans="1:26" ht="15.75" customHeight="1" outlineLevel="1">
      <c r="A1535" s="340"/>
      <c r="B1535" s="294" t="s">
        <v>2072</v>
      </c>
      <c r="C1535" s="295"/>
      <c r="D1535" s="341">
        <v>1</v>
      </c>
      <c r="E1535" s="297" t="s">
        <v>421</v>
      </c>
      <c r="F1535" s="298"/>
      <c r="G1535" s="299"/>
      <c r="H1535" s="299">
        <f t="shared" si="238"/>
        <v>0</v>
      </c>
      <c r="I1535" s="298">
        <f t="shared" si="239"/>
        <v>0</v>
      </c>
      <c r="J1535" s="298"/>
      <c r="K1535" s="275"/>
      <c r="L1535" s="275"/>
      <c r="M1535" s="275"/>
      <c r="N1535" s="275"/>
      <c r="O1535" s="275"/>
      <c r="P1535" s="275"/>
      <c r="Q1535" s="275"/>
      <c r="R1535" s="275"/>
      <c r="S1535" s="275"/>
      <c r="T1535" s="275"/>
      <c r="U1535" s="275"/>
      <c r="V1535" s="275"/>
      <c r="W1535" s="275"/>
      <c r="X1535" s="275"/>
      <c r="Y1535" s="275"/>
      <c r="Z1535" s="275"/>
    </row>
    <row r="1536" spans="1:26" ht="15.75" customHeight="1" outlineLevel="1">
      <c r="A1536" s="340"/>
      <c r="B1536" s="294" t="s">
        <v>2073</v>
      </c>
      <c r="C1536" s="295"/>
      <c r="D1536" s="341">
        <v>1</v>
      </c>
      <c r="E1536" s="297" t="s">
        <v>421</v>
      </c>
      <c r="F1536" s="298"/>
      <c r="G1536" s="299"/>
      <c r="H1536" s="299">
        <f t="shared" si="238"/>
        <v>0</v>
      </c>
      <c r="I1536" s="298">
        <f t="shared" si="239"/>
        <v>0</v>
      </c>
      <c r="J1536" s="298"/>
      <c r="K1536" s="275"/>
      <c r="L1536" s="275"/>
      <c r="M1536" s="275"/>
      <c r="N1536" s="275"/>
      <c r="O1536" s="275"/>
      <c r="P1536" s="275"/>
      <c r="Q1536" s="275"/>
      <c r="R1536" s="275"/>
      <c r="S1536" s="275"/>
      <c r="T1536" s="275"/>
      <c r="U1536" s="275"/>
      <c r="V1536" s="275"/>
      <c r="W1536" s="275"/>
      <c r="X1536" s="275"/>
      <c r="Y1536" s="275"/>
      <c r="Z1536" s="275"/>
    </row>
    <row r="1537" spans="1:26" ht="15.75" customHeight="1" outlineLevel="1">
      <c r="A1537" s="333"/>
      <c r="B1537" s="310" t="s">
        <v>2076</v>
      </c>
      <c r="C1537" s="342"/>
      <c r="D1537" s="343"/>
      <c r="E1537" s="344"/>
      <c r="F1537" s="316"/>
      <c r="G1537" s="317"/>
      <c r="H1537" s="317"/>
      <c r="I1537" s="316"/>
      <c r="J1537" s="316"/>
      <c r="K1537" s="275"/>
      <c r="L1537" s="275"/>
      <c r="M1537" s="275"/>
      <c r="N1537" s="275"/>
      <c r="O1537" s="275"/>
      <c r="P1537" s="275"/>
      <c r="Q1537" s="275"/>
      <c r="R1537" s="275"/>
      <c r="S1537" s="275"/>
      <c r="T1537" s="275"/>
      <c r="U1537" s="275"/>
      <c r="V1537" s="275"/>
      <c r="W1537" s="275"/>
      <c r="X1537" s="275"/>
      <c r="Y1537" s="275"/>
      <c r="Z1537" s="275"/>
    </row>
    <row r="1538" spans="1:26" ht="15.75" customHeight="1" outlineLevel="1">
      <c r="A1538" s="340"/>
      <c r="B1538" s="294" t="s">
        <v>2077</v>
      </c>
      <c r="C1538" s="295"/>
      <c r="D1538" s="341">
        <v>1</v>
      </c>
      <c r="E1538" s="297" t="s">
        <v>929</v>
      </c>
      <c r="F1538" s="298"/>
      <c r="G1538" s="299"/>
      <c r="H1538" s="299">
        <f t="shared" ref="H1538:H1541" si="240">F1538+G1538</f>
        <v>0</v>
      </c>
      <c r="I1538" s="298">
        <f t="shared" ref="I1538:I1541" si="241">H1538*D1538</f>
        <v>0</v>
      </c>
      <c r="J1538" s="298"/>
      <c r="K1538" s="275"/>
      <c r="L1538" s="275"/>
      <c r="M1538" s="275"/>
      <c r="N1538" s="275"/>
      <c r="O1538" s="275"/>
      <c r="P1538" s="275"/>
      <c r="Q1538" s="275"/>
      <c r="R1538" s="275"/>
      <c r="S1538" s="275"/>
      <c r="T1538" s="275"/>
      <c r="U1538" s="275"/>
      <c r="V1538" s="275"/>
      <c r="W1538" s="275"/>
      <c r="X1538" s="275"/>
      <c r="Y1538" s="275"/>
      <c r="Z1538" s="275"/>
    </row>
    <row r="1539" spans="1:26" ht="15.75" customHeight="1" outlineLevel="1">
      <c r="A1539" s="340"/>
      <c r="B1539" s="294" t="s">
        <v>2078</v>
      </c>
      <c r="C1539" s="295"/>
      <c r="D1539" s="341">
        <v>1</v>
      </c>
      <c r="E1539" s="297" t="s">
        <v>929</v>
      </c>
      <c r="F1539" s="298"/>
      <c r="G1539" s="299"/>
      <c r="H1539" s="299">
        <f t="shared" si="240"/>
        <v>0</v>
      </c>
      <c r="I1539" s="298">
        <f t="shared" si="241"/>
        <v>0</v>
      </c>
      <c r="J1539" s="298"/>
      <c r="K1539" s="275"/>
      <c r="L1539" s="275"/>
      <c r="M1539" s="275"/>
      <c r="N1539" s="275"/>
      <c r="O1539" s="275"/>
      <c r="P1539" s="275"/>
      <c r="Q1539" s="275"/>
      <c r="R1539" s="275"/>
      <c r="S1539" s="275"/>
      <c r="T1539" s="275"/>
      <c r="U1539" s="275"/>
      <c r="V1539" s="275"/>
      <c r="W1539" s="275"/>
      <c r="X1539" s="275"/>
      <c r="Y1539" s="275"/>
      <c r="Z1539" s="275"/>
    </row>
    <row r="1540" spans="1:26" ht="15.75" customHeight="1" outlineLevel="1">
      <c r="A1540" s="340"/>
      <c r="B1540" s="294" t="s">
        <v>2079</v>
      </c>
      <c r="C1540" s="295"/>
      <c r="D1540" s="341">
        <v>1</v>
      </c>
      <c r="E1540" s="297" t="s">
        <v>929</v>
      </c>
      <c r="F1540" s="298"/>
      <c r="G1540" s="299"/>
      <c r="H1540" s="299">
        <f t="shared" si="240"/>
        <v>0</v>
      </c>
      <c r="I1540" s="298">
        <f t="shared" si="241"/>
        <v>0</v>
      </c>
      <c r="J1540" s="298"/>
      <c r="K1540" s="275"/>
      <c r="L1540" s="275"/>
      <c r="M1540" s="275"/>
      <c r="N1540" s="275"/>
      <c r="O1540" s="275"/>
      <c r="P1540" s="275"/>
      <c r="Q1540" s="275"/>
      <c r="R1540" s="275"/>
      <c r="S1540" s="275"/>
      <c r="T1540" s="275"/>
      <c r="U1540" s="275"/>
      <c r="V1540" s="275"/>
      <c r="W1540" s="275"/>
      <c r="X1540" s="275"/>
      <c r="Y1540" s="275"/>
      <c r="Z1540" s="275"/>
    </row>
    <row r="1541" spans="1:26" ht="15.75" customHeight="1" outlineLevel="1">
      <c r="A1541" s="340"/>
      <c r="B1541" s="294" t="s">
        <v>2080</v>
      </c>
      <c r="C1541" s="295"/>
      <c r="D1541" s="341">
        <v>1</v>
      </c>
      <c r="E1541" s="297" t="s">
        <v>929</v>
      </c>
      <c r="F1541" s="298"/>
      <c r="G1541" s="299"/>
      <c r="H1541" s="299">
        <f t="shared" si="240"/>
        <v>0</v>
      </c>
      <c r="I1541" s="298">
        <f t="shared" si="241"/>
        <v>0</v>
      </c>
      <c r="J1541" s="298"/>
      <c r="K1541" s="275"/>
      <c r="L1541" s="275"/>
      <c r="M1541" s="275"/>
      <c r="N1541" s="275"/>
      <c r="O1541" s="275"/>
      <c r="P1541" s="275"/>
      <c r="Q1541" s="275"/>
      <c r="R1541" s="275"/>
      <c r="S1541" s="275"/>
      <c r="T1541" s="275"/>
      <c r="U1541" s="275"/>
      <c r="V1541" s="275"/>
      <c r="W1541" s="275"/>
      <c r="X1541" s="275"/>
      <c r="Y1541" s="275"/>
      <c r="Z1541" s="275"/>
    </row>
    <row r="1542" spans="1:26" ht="15.75" customHeight="1" outlineLevel="1">
      <c r="A1542" s="333"/>
      <c r="B1542" s="310" t="s">
        <v>2081</v>
      </c>
      <c r="C1542" s="342"/>
      <c r="D1542" s="343"/>
      <c r="E1542" s="344"/>
      <c r="F1542" s="316"/>
      <c r="G1542" s="299"/>
      <c r="H1542" s="317"/>
      <c r="I1542" s="316"/>
      <c r="J1542" s="316"/>
      <c r="K1542" s="275"/>
      <c r="L1542" s="275"/>
      <c r="M1542" s="275"/>
      <c r="N1542" s="275"/>
      <c r="O1542" s="275"/>
      <c r="P1542" s="275"/>
      <c r="Q1542" s="275"/>
      <c r="R1542" s="275"/>
      <c r="S1542" s="275"/>
      <c r="T1542" s="275"/>
      <c r="U1542" s="275"/>
      <c r="V1542" s="275"/>
      <c r="W1542" s="275"/>
      <c r="X1542" s="275"/>
      <c r="Y1542" s="275"/>
      <c r="Z1542" s="275"/>
    </row>
    <row r="1543" spans="1:26" ht="15.75" customHeight="1" outlineLevel="1">
      <c r="A1543" s="340"/>
      <c r="B1543" s="294" t="s">
        <v>2082</v>
      </c>
      <c r="C1543" s="295"/>
      <c r="D1543" s="341">
        <v>1</v>
      </c>
      <c r="E1543" s="297" t="s">
        <v>929</v>
      </c>
      <c r="F1543" s="298"/>
      <c r="G1543" s="299"/>
      <c r="H1543" s="299">
        <f t="shared" ref="H1543:H1546" si="242">F1543+G1543</f>
        <v>0</v>
      </c>
      <c r="I1543" s="298">
        <f t="shared" ref="I1543:I1546" si="243">H1543*D1543</f>
        <v>0</v>
      </c>
      <c r="J1543" s="298"/>
      <c r="K1543" s="275"/>
      <c r="L1543" s="275"/>
      <c r="M1543" s="275"/>
      <c r="N1543" s="275"/>
      <c r="O1543" s="275"/>
      <c r="P1543" s="275"/>
      <c r="Q1543" s="275"/>
      <c r="R1543" s="275"/>
      <c r="S1543" s="275"/>
      <c r="T1543" s="275"/>
      <c r="U1543" s="275"/>
      <c r="V1543" s="275"/>
      <c r="W1543" s="275"/>
      <c r="X1543" s="275"/>
      <c r="Y1543" s="275"/>
      <c r="Z1543" s="275"/>
    </row>
    <row r="1544" spans="1:26" ht="15.75" customHeight="1" outlineLevel="1">
      <c r="A1544" s="340"/>
      <c r="B1544" s="294" t="s">
        <v>2083</v>
      </c>
      <c r="C1544" s="295"/>
      <c r="D1544" s="341">
        <v>1</v>
      </c>
      <c r="E1544" s="297" t="s">
        <v>929</v>
      </c>
      <c r="F1544" s="298"/>
      <c r="G1544" s="299"/>
      <c r="H1544" s="299">
        <f t="shared" si="242"/>
        <v>0</v>
      </c>
      <c r="I1544" s="298">
        <f t="shared" si="243"/>
        <v>0</v>
      </c>
      <c r="J1544" s="298"/>
      <c r="K1544" s="275"/>
      <c r="L1544" s="275"/>
      <c r="M1544" s="275"/>
      <c r="N1544" s="275"/>
      <c r="O1544" s="275"/>
      <c r="P1544" s="275"/>
      <c r="Q1544" s="275"/>
      <c r="R1544" s="275"/>
      <c r="S1544" s="275"/>
      <c r="T1544" s="275"/>
      <c r="U1544" s="275"/>
      <c r="V1544" s="275"/>
      <c r="W1544" s="275"/>
      <c r="X1544" s="275"/>
      <c r="Y1544" s="275"/>
      <c r="Z1544" s="275"/>
    </row>
    <row r="1545" spans="1:26" ht="15.75" customHeight="1" outlineLevel="1">
      <c r="A1545" s="340"/>
      <c r="B1545" s="294" t="s">
        <v>2084</v>
      </c>
      <c r="C1545" s="295"/>
      <c r="D1545" s="341">
        <v>1</v>
      </c>
      <c r="E1545" s="297" t="s">
        <v>929</v>
      </c>
      <c r="F1545" s="298"/>
      <c r="G1545" s="299"/>
      <c r="H1545" s="299">
        <f t="shared" si="242"/>
        <v>0</v>
      </c>
      <c r="I1545" s="298">
        <f t="shared" si="243"/>
        <v>0</v>
      </c>
      <c r="J1545" s="298"/>
      <c r="K1545" s="275"/>
      <c r="L1545" s="275"/>
      <c r="M1545" s="275"/>
      <c r="N1545" s="275"/>
      <c r="O1545" s="275"/>
      <c r="P1545" s="275"/>
      <c r="Q1545" s="275"/>
      <c r="R1545" s="275"/>
      <c r="S1545" s="275"/>
      <c r="T1545" s="275"/>
      <c r="U1545" s="275"/>
      <c r="V1545" s="275"/>
      <c r="W1545" s="275"/>
      <c r="X1545" s="275"/>
      <c r="Y1545" s="275"/>
      <c r="Z1545" s="275"/>
    </row>
    <row r="1546" spans="1:26" ht="15.75" customHeight="1" outlineLevel="1">
      <c r="A1546" s="340"/>
      <c r="B1546" s="294" t="s">
        <v>2085</v>
      </c>
      <c r="C1546" s="295"/>
      <c r="D1546" s="341">
        <v>1</v>
      </c>
      <c r="E1546" s="297" t="s">
        <v>929</v>
      </c>
      <c r="F1546" s="298"/>
      <c r="G1546" s="299"/>
      <c r="H1546" s="299">
        <f t="shared" si="242"/>
        <v>0</v>
      </c>
      <c r="I1546" s="298">
        <f t="shared" si="243"/>
        <v>0</v>
      </c>
      <c r="J1546" s="298"/>
      <c r="K1546" s="275"/>
      <c r="L1546" s="275"/>
      <c r="M1546" s="275"/>
      <c r="N1546" s="275"/>
      <c r="O1546" s="275"/>
      <c r="P1546" s="275"/>
      <c r="Q1546" s="275"/>
      <c r="R1546" s="275"/>
      <c r="S1546" s="275"/>
      <c r="T1546" s="275"/>
      <c r="U1546" s="275"/>
      <c r="V1546" s="275"/>
      <c r="W1546" s="275"/>
      <c r="X1546" s="275"/>
      <c r="Y1546" s="275"/>
      <c r="Z1546" s="275"/>
    </row>
    <row r="1547" spans="1:26" ht="15.75" customHeight="1" outlineLevel="1">
      <c r="A1547" s="333"/>
      <c r="B1547" s="310" t="s">
        <v>2086</v>
      </c>
      <c r="C1547" s="342"/>
      <c r="D1547" s="343"/>
      <c r="E1547" s="344"/>
      <c r="F1547" s="316"/>
      <c r="G1547" s="299"/>
      <c r="H1547" s="317"/>
      <c r="I1547" s="316"/>
      <c r="J1547" s="316"/>
      <c r="K1547" s="275"/>
      <c r="L1547" s="275"/>
      <c r="M1547" s="275"/>
      <c r="N1547" s="275"/>
      <c r="O1547" s="275"/>
      <c r="P1547" s="275"/>
      <c r="Q1547" s="275"/>
      <c r="R1547" s="275"/>
      <c r="S1547" s="275"/>
      <c r="T1547" s="275"/>
      <c r="U1547" s="275"/>
      <c r="V1547" s="275"/>
      <c r="W1547" s="275"/>
      <c r="X1547" s="275"/>
      <c r="Y1547" s="275"/>
      <c r="Z1547" s="275"/>
    </row>
    <row r="1548" spans="1:26" ht="15.75" customHeight="1" outlineLevel="1">
      <c r="A1548" s="340"/>
      <c r="B1548" s="294" t="s">
        <v>2087</v>
      </c>
      <c r="C1548" s="295"/>
      <c r="D1548" s="341">
        <v>1</v>
      </c>
      <c r="E1548" s="297" t="s">
        <v>929</v>
      </c>
      <c r="F1548" s="298"/>
      <c r="G1548" s="299"/>
      <c r="H1548" s="299">
        <f t="shared" ref="H1548:H1551" si="244">F1548+G1548</f>
        <v>0</v>
      </c>
      <c r="I1548" s="298">
        <f t="shared" ref="I1548:I1551" si="245">H1548*D1548</f>
        <v>0</v>
      </c>
      <c r="J1548" s="298"/>
      <c r="K1548" s="275"/>
      <c r="L1548" s="275"/>
      <c r="M1548" s="275"/>
      <c r="N1548" s="275"/>
      <c r="O1548" s="275"/>
      <c r="P1548" s="275"/>
      <c r="Q1548" s="275"/>
      <c r="R1548" s="275"/>
      <c r="S1548" s="275"/>
      <c r="T1548" s="275"/>
      <c r="U1548" s="275"/>
      <c r="V1548" s="275"/>
      <c r="W1548" s="275"/>
      <c r="X1548" s="275"/>
      <c r="Y1548" s="275"/>
      <c r="Z1548" s="275"/>
    </row>
    <row r="1549" spans="1:26" ht="15.75" customHeight="1" outlineLevel="1">
      <c r="A1549" s="340"/>
      <c r="B1549" s="294" t="s">
        <v>2088</v>
      </c>
      <c r="C1549" s="295"/>
      <c r="D1549" s="341">
        <v>1</v>
      </c>
      <c r="E1549" s="297" t="s">
        <v>929</v>
      </c>
      <c r="F1549" s="298"/>
      <c r="G1549" s="299"/>
      <c r="H1549" s="299">
        <f t="shared" si="244"/>
        <v>0</v>
      </c>
      <c r="I1549" s="298">
        <f t="shared" si="245"/>
        <v>0</v>
      </c>
      <c r="J1549" s="298"/>
      <c r="K1549" s="275"/>
      <c r="L1549" s="275"/>
      <c r="M1549" s="275"/>
      <c r="N1549" s="275"/>
      <c r="O1549" s="275"/>
      <c r="P1549" s="275"/>
      <c r="Q1549" s="275"/>
      <c r="R1549" s="275"/>
      <c r="S1549" s="275"/>
      <c r="T1549" s="275"/>
      <c r="U1549" s="275"/>
      <c r="V1549" s="275"/>
      <c r="W1549" s="275"/>
      <c r="X1549" s="275"/>
      <c r="Y1549" s="275"/>
      <c r="Z1549" s="275"/>
    </row>
    <row r="1550" spans="1:26" ht="15.75" customHeight="1" outlineLevel="1">
      <c r="A1550" s="340"/>
      <c r="B1550" s="294" t="s">
        <v>2089</v>
      </c>
      <c r="C1550" s="295"/>
      <c r="D1550" s="341">
        <v>1</v>
      </c>
      <c r="E1550" s="297" t="s">
        <v>929</v>
      </c>
      <c r="F1550" s="298"/>
      <c r="G1550" s="299"/>
      <c r="H1550" s="299">
        <f t="shared" si="244"/>
        <v>0</v>
      </c>
      <c r="I1550" s="298">
        <f t="shared" si="245"/>
        <v>0</v>
      </c>
      <c r="J1550" s="298"/>
      <c r="K1550" s="275"/>
      <c r="L1550" s="275"/>
      <c r="M1550" s="275"/>
      <c r="N1550" s="275"/>
      <c r="O1550" s="275"/>
      <c r="P1550" s="275"/>
      <c r="Q1550" s="275"/>
      <c r="R1550" s="275"/>
      <c r="S1550" s="275"/>
      <c r="T1550" s="275"/>
      <c r="U1550" s="275"/>
      <c r="V1550" s="275"/>
      <c r="W1550" s="275"/>
      <c r="X1550" s="275"/>
      <c r="Y1550" s="275"/>
      <c r="Z1550" s="275"/>
    </row>
    <row r="1551" spans="1:26" ht="15.75" customHeight="1" outlineLevel="1">
      <c r="A1551" s="340"/>
      <c r="B1551" s="294" t="s">
        <v>2090</v>
      </c>
      <c r="C1551" s="295"/>
      <c r="D1551" s="341">
        <v>1</v>
      </c>
      <c r="E1551" s="297" t="s">
        <v>929</v>
      </c>
      <c r="F1551" s="298"/>
      <c r="G1551" s="299"/>
      <c r="H1551" s="299">
        <f t="shared" si="244"/>
        <v>0</v>
      </c>
      <c r="I1551" s="298">
        <f t="shared" si="245"/>
        <v>0</v>
      </c>
      <c r="J1551" s="298"/>
      <c r="K1551" s="275"/>
      <c r="L1551" s="275"/>
      <c r="M1551" s="275"/>
      <c r="N1551" s="275"/>
      <c r="O1551" s="275"/>
      <c r="P1551" s="275"/>
      <c r="Q1551" s="275"/>
      <c r="R1551" s="275"/>
      <c r="S1551" s="275"/>
      <c r="T1551" s="275"/>
      <c r="U1551" s="275"/>
      <c r="V1551" s="275"/>
      <c r="W1551" s="275"/>
      <c r="X1551" s="275"/>
      <c r="Y1551" s="275"/>
      <c r="Z1551" s="275"/>
    </row>
    <row r="1552" spans="1:26" ht="15.75" customHeight="1" outlineLevel="1">
      <c r="A1552" s="321"/>
      <c r="B1552" s="350"/>
      <c r="C1552" s="344"/>
      <c r="D1552" s="343"/>
      <c r="E1552" s="350"/>
      <c r="F1552" s="316"/>
      <c r="G1552" s="317"/>
      <c r="H1552" s="317"/>
      <c r="I1552" s="316"/>
      <c r="J1552" s="316"/>
      <c r="K1552" s="275"/>
      <c r="L1552" s="275"/>
      <c r="M1552" s="275"/>
      <c r="N1552" s="275"/>
      <c r="O1552" s="275"/>
      <c r="P1552" s="275"/>
      <c r="Q1552" s="275"/>
      <c r="R1552" s="275"/>
      <c r="S1552" s="275"/>
      <c r="T1552" s="275"/>
      <c r="U1552" s="275"/>
      <c r="V1552" s="275"/>
      <c r="W1552" s="275"/>
      <c r="X1552" s="275"/>
      <c r="Y1552" s="275"/>
      <c r="Z1552" s="275"/>
    </row>
    <row r="1553" spans="1:26" ht="15.75" customHeight="1">
      <c r="A1553" s="286">
        <v>24</v>
      </c>
      <c r="B1553" s="287" t="s">
        <v>2091</v>
      </c>
      <c r="C1553" s="305"/>
      <c r="D1553" s="331"/>
      <c r="E1553" s="332"/>
      <c r="F1553" s="308"/>
      <c r="G1553" s="309"/>
      <c r="H1553" s="309"/>
      <c r="I1553" s="308"/>
      <c r="J1553" s="308"/>
      <c r="K1553" s="275"/>
      <c r="L1553" s="275"/>
      <c r="M1553" s="275"/>
      <c r="N1553" s="275"/>
      <c r="O1553" s="275"/>
      <c r="P1553" s="275"/>
      <c r="Q1553" s="275"/>
      <c r="R1553" s="275"/>
      <c r="S1553" s="275"/>
      <c r="T1553" s="275"/>
      <c r="U1553" s="275"/>
      <c r="V1553" s="275"/>
      <c r="W1553" s="275"/>
      <c r="X1553" s="275"/>
      <c r="Y1553" s="275"/>
      <c r="Z1553" s="275"/>
    </row>
    <row r="1554" spans="1:26" ht="15.75" customHeight="1" outlineLevel="1">
      <c r="A1554" s="618" t="s">
        <v>2092</v>
      </c>
      <c r="B1554" s="334" t="s">
        <v>1346</v>
      </c>
      <c r="C1554" s="342"/>
      <c r="D1554" s="343"/>
      <c r="E1554" s="344"/>
      <c r="F1554" s="316"/>
      <c r="G1554" s="317"/>
      <c r="H1554" s="317"/>
      <c r="I1554" s="316"/>
      <c r="J1554" s="316"/>
      <c r="K1554" s="275"/>
      <c r="L1554" s="275"/>
      <c r="M1554" s="275"/>
      <c r="N1554" s="275"/>
      <c r="O1554" s="275"/>
      <c r="P1554" s="275"/>
      <c r="Q1554" s="275"/>
      <c r="R1554" s="275"/>
      <c r="S1554" s="275"/>
      <c r="T1554" s="275"/>
      <c r="U1554" s="275"/>
      <c r="V1554" s="275"/>
      <c r="W1554" s="275"/>
      <c r="X1554" s="275"/>
      <c r="Y1554" s="275"/>
      <c r="Z1554" s="275"/>
    </row>
    <row r="1555" spans="1:26" ht="15.75" customHeight="1" outlineLevel="1">
      <c r="A1555" s="340"/>
      <c r="B1555" s="294" t="s">
        <v>2093</v>
      </c>
      <c r="C1555" s="295"/>
      <c r="D1555" s="341">
        <v>1</v>
      </c>
      <c r="E1555" s="297" t="s">
        <v>280</v>
      </c>
      <c r="F1555" s="298"/>
      <c r="G1555" s="299"/>
      <c r="H1555" s="299">
        <f t="shared" ref="H1555:H1561" si="246">F1555+G1555</f>
        <v>0</v>
      </c>
      <c r="I1555" s="298">
        <f t="shared" ref="I1555:I1561" si="247">H1555*D1555</f>
        <v>0</v>
      </c>
      <c r="J1555" s="298"/>
      <c r="K1555" s="275"/>
      <c r="L1555" s="275"/>
      <c r="M1555" s="275"/>
      <c r="N1555" s="275"/>
      <c r="O1555" s="275"/>
      <c r="P1555" s="275"/>
      <c r="Q1555" s="275"/>
      <c r="R1555" s="275"/>
      <c r="S1555" s="275"/>
      <c r="T1555" s="275"/>
      <c r="U1555" s="275"/>
      <c r="V1555" s="275"/>
      <c r="W1555" s="275"/>
      <c r="X1555" s="275"/>
      <c r="Y1555" s="275"/>
      <c r="Z1555" s="275"/>
    </row>
    <row r="1556" spans="1:26" ht="15.75" customHeight="1" outlineLevel="1">
      <c r="A1556" s="340"/>
      <c r="B1556" s="294" t="s">
        <v>2094</v>
      </c>
      <c r="C1556" s="295"/>
      <c r="D1556" s="341">
        <v>1</v>
      </c>
      <c r="E1556" s="297" t="s">
        <v>280</v>
      </c>
      <c r="F1556" s="298"/>
      <c r="G1556" s="299"/>
      <c r="H1556" s="299">
        <f t="shared" si="246"/>
        <v>0</v>
      </c>
      <c r="I1556" s="298">
        <f t="shared" si="247"/>
        <v>0</v>
      </c>
      <c r="J1556" s="298"/>
      <c r="K1556" s="275"/>
      <c r="L1556" s="275"/>
      <c r="M1556" s="275"/>
      <c r="N1556" s="275"/>
      <c r="O1556" s="275"/>
      <c r="P1556" s="275"/>
      <c r="Q1556" s="275"/>
      <c r="R1556" s="275"/>
      <c r="S1556" s="275"/>
      <c r="T1556" s="275"/>
      <c r="U1556" s="275"/>
      <c r="V1556" s="275"/>
      <c r="W1556" s="275"/>
      <c r="X1556" s="275"/>
      <c r="Y1556" s="275"/>
      <c r="Z1556" s="275"/>
    </row>
    <row r="1557" spans="1:26" ht="15.75" customHeight="1" outlineLevel="1">
      <c r="A1557" s="340"/>
      <c r="B1557" s="294" t="s">
        <v>2095</v>
      </c>
      <c r="C1557" s="295"/>
      <c r="D1557" s="341">
        <v>1</v>
      </c>
      <c r="E1557" s="297" t="s">
        <v>280</v>
      </c>
      <c r="F1557" s="298"/>
      <c r="G1557" s="299"/>
      <c r="H1557" s="299">
        <f t="shared" si="246"/>
        <v>0</v>
      </c>
      <c r="I1557" s="298">
        <f t="shared" si="247"/>
        <v>0</v>
      </c>
      <c r="J1557" s="298"/>
      <c r="K1557" s="275"/>
      <c r="L1557" s="275"/>
      <c r="M1557" s="275"/>
      <c r="N1557" s="275"/>
      <c r="O1557" s="275"/>
      <c r="P1557" s="275"/>
      <c r="Q1557" s="275"/>
      <c r="R1557" s="275"/>
      <c r="S1557" s="275"/>
      <c r="T1557" s="275"/>
      <c r="U1557" s="275"/>
      <c r="V1557" s="275"/>
      <c r="W1557" s="275"/>
      <c r="X1557" s="275"/>
      <c r="Y1557" s="275"/>
      <c r="Z1557" s="275"/>
    </row>
    <row r="1558" spans="1:26" ht="15.75" customHeight="1" outlineLevel="1">
      <c r="A1558" s="340"/>
      <c r="B1558" s="294" t="s">
        <v>2096</v>
      </c>
      <c r="C1558" s="295"/>
      <c r="D1558" s="341">
        <v>1</v>
      </c>
      <c r="E1558" s="297" t="s">
        <v>280</v>
      </c>
      <c r="F1558" s="298"/>
      <c r="G1558" s="299"/>
      <c r="H1558" s="299">
        <f t="shared" si="246"/>
        <v>0</v>
      </c>
      <c r="I1558" s="298">
        <f t="shared" si="247"/>
        <v>0</v>
      </c>
      <c r="J1558" s="298"/>
      <c r="K1558" s="275"/>
      <c r="L1558" s="275"/>
      <c r="M1558" s="275"/>
      <c r="N1558" s="275"/>
      <c r="O1558" s="275"/>
      <c r="P1558" s="275"/>
      <c r="Q1558" s="275"/>
      <c r="R1558" s="275"/>
      <c r="S1558" s="275"/>
      <c r="T1558" s="275"/>
      <c r="U1558" s="275"/>
      <c r="V1558" s="275"/>
      <c r="W1558" s="275"/>
      <c r="X1558" s="275"/>
      <c r="Y1558" s="275"/>
      <c r="Z1558" s="275"/>
    </row>
    <row r="1559" spans="1:26" ht="15.75" customHeight="1" outlineLevel="1">
      <c r="A1559" s="340"/>
      <c r="B1559" s="294" t="s">
        <v>2097</v>
      </c>
      <c r="C1559" s="295"/>
      <c r="D1559" s="341">
        <v>1</v>
      </c>
      <c r="E1559" s="297" t="s">
        <v>280</v>
      </c>
      <c r="F1559" s="298"/>
      <c r="G1559" s="299"/>
      <c r="H1559" s="299">
        <f t="shared" si="246"/>
        <v>0</v>
      </c>
      <c r="I1559" s="298">
        <f t="shared" si="247"/>
        <v>0</v>
      </c>
      <c r="J1559" s="298"/>
      <c r="K1559" s="275"/>
      <c r="L1559" s="275"/>
      <c r="M1559" s="275"/>
      <c r="N1559" s="275"/>
      <c r="O1559" s="275"/>
      <c r="P1559" s="275"/>
      <c r="Q1559" s="275"/>
      <c r="R1559" s="275"/>
      <c r="S1559" s="275"/>
      <c r="T1559" s="275"/>
      <c r="U1559" s="275"/>
      <c r="V1559" s="275"/>
      <c r="W1559" s="275"/>
      <c r="X1559" s="275"/>
      <c r="Y1559" s="275"/>
      <c r="Z1559" s="275"/>
    </row>
    <row r="1560" spans="1:26" ht="15.75" customHeight="1" outlineLevel="1">
      <c r="A1560" s="340"/>
      <c r="B1560" s="294" t="s">
        <v>2098</v>
      </c>
      <c r="C1560" s="295"/>
      <c r="D1560" s="341">
        <v>1</v>
      </c>
      <c r="E1560" s="297" t="s">
        <v>280</v>
      </c>
      <c r="F1560" s="298"/>
      <c r="G1560" s="299"/>
      <c r="H1560" s="299">
        <f t="shared" si="246"/>
        <v>0</v>
      </c>
      <c r="I1560" s="298">
        <f t="shared" si="247"/>
        <v>0</v>
      </c>
      <c r="J1560" s="298"/>
      <c r="K1560" s="275"/>
      <c r="L1560" s="275"/>
      <c r="M1560" s="275"/>
      <c r="N1560" s="275"/>
      <c r="O1560" s="275"/>
      <c r="P1560" s="275"/>
      <c r="Q1560" s="275"/>
      <c r="R1560" s="275"/>
      <c r="S1560" s="275"/>
      <c r="T1560" s="275"/>
      <c r="U1560" s="275"/>
      <c r="V1560" s="275"/>
      <c r="W1560" s="275"/>
      <c r="X1560" s="275"/>
      <c r="Y1560" s="275"/>
      <c r="Z1560" s="275"/>
    </row>
    <row r="1561" spans="1:26" ht="15.75" customHeight="1" outlineLevel="1">
      <c r="A1561" s="340"/>
      <c r="B1561" s="294" t="s">
        <v>2099</v>
      </c>
      <c r="C1561" s="295"/>
      <c r="D1561" s="341">
        <v>1</v>
      </c>
      <c r="E1561" s="297" t="s">
        <v>280</v>
      </c>
      <c r="F1561" s="298"/>
      <c r="G1561" s="299"/>
      <c r="H1561" s="299">
        <f t="shared" si="246"/>
        <v>0</v>
      </c>
      <c r="I1561" s="298">
        <f t="shared" si="247"/>
        <v>0</v>
      </c>
      <c r="J1561" s="298"/>
      <c r="K1561" s="275"/>
      <c r="L1561" s="275"/>
      <c r="M1561" s="275"/>
      <c r="N1561" s="275"/>
      <c r="O1561" s="275"/>
      <c r="P1561" s="275"/>
      <c r="Q1561" s="275"/>
      <c r="R1561" s="275"/>
      <c r="S1561" s="275"/>
      <c r="T1561" s="275"/>
      <c r="U1561" s="275"/>
      <c r="V1561" s="275"/>
      <c r="W1561" s="275"/>
      <c r="X1561" s="275"/>
      <c r="Y1561" s="275"/>
      <c r="Z1561" s="275"/>
    </row>
    <row r="1562" spans="1:26" ht="15.75" customHeight="1" outlineLevel="1">
      <c r="A1562" s="618" t="s">
        <v>2100</v>
      </c>
      <c r="B1562" s="334" t="s">
        <v>1366</v>
      </c>
      <c r="C1562" s="342"/>
      <c r="D1562" s="343"/>
      <c r="E1562" s="344"/>
      <c r="F1562" s="316"/>
      <c r="G1562" s="317"/>
      <c r="H1562" s="317"/>
      <c r="I1562" s="316"/>
      <c r="J1562" s="316"/>
      <c r="K1562" s="275"/>
      <c r="L1562" s="275"/>
      <c r="M1562" s="275"/>
      <c r="N1562" s="275"/>
      <c r="O1562" s="275"/>
      <c r="P1562" s="275"/>
      <c r="Q1562" s="275"/>
      <c r="R1562" s="275"/>
      <c r="S1562" s="275"/>
      <c r="T1562" s="275"/>
      <c r="U1562" s="275"/>
      <c r="V1562" s="275"/>
      <c r="W1562" s="275"/>
      <c r="X1562" s="275"/>
      <c r="Y1562" s="275"/>
      <c r="Z1562" s="275"/>
    </row>
    <row r="1563" spans="1:26" ht="15.75" customHeight="1" outlineLevel="1">
      <c r="A1563" s="333"/>
      <c r="B1563" s="310" t="s">
        <v>2101</v>
      </c>
      <c r="C1563" s="323"/>
      <c r="D1563" s="343"/>
      <c r="E1563" s="344"/>
      <c r="F1563" s="316"/>
      <c r="G1563" s="317"/>
      <c r="H1563" s="317"/>
      <c r="I1563" s="316"/>
      <c r="J1563" s="316"/>
      <c r="K1563" s="275"/>
      <c r="L1563" s="275"/>
      <c r="M1563" s="275"/>
      <c r="N1563" s="275"/>
      <c r="O1563" s="275"/>
      <c r="P1563" s="275"/>
      <c r="Q1563" s="275"/>
      <c r="R1563" s="275"/>
      <c r="S1563" s="275"/>
      <c r="T1563" s="275"/>
      <c r="U1563" s="275"/>
      <c r="V1563" s="275"/>
      <c r="W1563" s="275"/>
      <c r="X1563" s="275"/>
      <c r="Y1563" s="275"/>
      <c r="Z1563" s="275"/>
    </row>
    <row r="1564" spans="1:26" ht="15.75" customHeight="1" outlineLevel="1">
      <c r="A1564" s="340"/>
      <c r="B1564" s="294" t="s">
        <v>1638</v>
      </c>
      <c r="C1564" s="295"/>
      <c r="D1564" s="341">
        <v>1</v>
      </c>
      <c r="E1564" s="297" t="s">
        <v>929</v>
      </c>
      <c r="F1564" s="298"/>
      <c r="G1564" s="299"/>
      <c r="H1564" s="299">
        <f t="shared" ref="H1564:H1573" si="248">F1564+G1564</f>
        <v>0</v>
      </c>
      <c r="I1564" s="298">
        <f t="shared" ref="I1564:I1573" si="249">H1564*D1564</f>
        <v>0</v>
      </c>
      <c r="J1564" s="298"/>
      <c r="K1564" s="275"/>
      <c r="L1564" s="275"/>
      <c r="M1564" s="275"/>
      <c r="N1564" s="275"/>
      <c r="O1564" s="275"/>
      <c r="P1564" s="275"/>
      <c r="Q1564" s="275"/>
      <c r="R1564" s="275"/>
      <c r="S1564" s="275"/>
      <c r="T1564" s="275"/>
      <c r="U1564" s="275"/>
      <c r="V1564" s="275"/>
      <c r="W1564" s="275"/>
      <c r="X1564" s="275"/>
      <c r="Y1564" s="275"/>
      <c r="Z1564" s="275"/>
    </row>
    <row r="1565" spans="1:26" ht="15.75" customHeight="1" outlineLevel="1">
      <c r="A1565" s="340"/>
      <c r="B1565" s="294" t="s">
        <v>1593</v>
      </c>
      <c r="C1565" s="295"/>
      <c r="D1565" s="341">
        <v>1</v>
      </c>
      <c r="E1565" s="297" t="s">
        <v>929</v>
      </c>
      <c r="F1565" s="298"/>
      <c r="G1565" s="299"/>
      <c r="H1565" s="299">
        <f t="shared" si="248"/>
        <v>0</v>
      </c>
      <c r="I1565" s="298">
        <f t="shared" si="249"/>
        <v>0</v>
      </c>
      <c r="J1565" s="298"/>
      <c r="K1565" s="275"/>
      <c r="L1565" s="275"/>
      <c r="M1565" s="275"/>
      <c r="N1565" s="275"/>
      <c r="O1565" s="275"/>
      <c r="P1565" s="275"/>
      <c r="Q1565" s="275"/>
      <c r="R1565" s="275"/>
      <c r="S1565" s="275"/>
      <c r="T1565" s="275"/>
      <c r="U1565" s="275"/>
      <c r="V1565" s="275"/>
      <c r="W1565" s="275"/>
      <c r="X1565" s="275"/>
      <c r="Y1565" s="275"/>
      <c r="Z1565" s="275"/>
    </row>
    <row r="1566" spans="1:26" ht="15.75" customHeight="1" outlineLevel="1">
      <c r="A1566" s="340"/>
      <c r="B1566" s="294" t="s">
        <v>1594</v>
      </c>
      <c r="C1566" s="295"/>
      <c r="D1566" s="341">
        <v>1</v>
      </c>
      <c r="E1566" s="297" t="s">
        <v>929</v>
      </c>
      <c r="F1566" s="298"/>
      <c r="G1566" s="299"/>
      <c r="H1566" s="299">
        <f t="shared" si="248"/>
        <v>0</v>
      </c>
      <c r="I1566" s="298">
        <f t="shared" si="249"/>
        <v>0</v>
      </c>
      <c r="J1566" s="298"/>
      <c r="K1566" s="275"/>
      <c r="L1566" s="275"/>
      <c r="M1566" s="275"/>
      <c r="N1566" s="275"/>
      <c r="O1566" s="275"/>
      <c r="P1566" s="275"/>
      <c r="Q1566" s="275"/>
      <c r="R1566" s="275"/>
      <c r="S1566" s="275"/>
      <c r="T1566" s="275"/>
      <c r="U1566" s="275"/>
      <c r="V1566" s="275"/>
      <c r="W1566" s="275"/>
      <c r="X1566" s="275"/>
      <c r="Y1566" s="275"/>
      <c r="Z1566" s="275"/>
    </row>
    <row r="1567" spans="1:26" ht="15.75" customHeight="1" outlineLevel="1">
      <c r="A1567" s="340"/>
      <c r="B1567" s="294" t="s">
        <v>1595</v>
      </c>
      <c r="C1567" s="295"/>
      <c r="D1567" s="341">
        <v>1</v>
      </c>
      <c r="E1567" s="297" t="s">
        <v>929</v>
      </c>
      <c r="F1567" s="298"/>
      <c r="G1567" s="299"/>
      <c r="H1567" s="299">
        <f t="shared" si="248"/>
        <v>0</v>
      </c>
      <c r="I1567" s="298">
        <f t="shared" si="249"/>
        <v>0</v>
      </c>
      <c r="J1567" s="298"/>
      <c r="K1567" s="275"/>
      <c r="L1567" s="275"/>
      <c r="M1567" s="275"/>
      <c r="N1567" s="275"/>
      <c r="O1567" s="275"/>
      <c r="P1567" s="275"/>
      <c r="Q1567" s="275"/>
      <c r="R1567" s="275"/>
      <c r="S1567" s="275"/>
      <c r="T1567" s="275"/>
      <c r="U1567" s="275"/>
      <c r="V1567" s="275"/>
      <c r="W1567" s="275"/>
      <c r="X1567" s="275"/>
      <c r="Y1567" s="275"/>
      <c r="Z1567" s="275"/>
    </row>
    <row r="1568" spans="1:26" ht="15.75" customHeight="1" outlineLevel="1">
      <c r="A1568" s="340"/>
      <c r="B1568" s="294" t="s">
        <v>2102</v>
      </c>
      <c r="C1568" s="295"/>
      <c r="D1568" s="341">
        <v>1</v>
      </c>
      <c r="E1568" s="297" t="s">
        <v>929</v>
      </c>
      <c r="F1568" s="298"/>
      <c r="G1568" s="299"/>
      <c r="H1568" s="299">
        <f t="shared" si="248"/>
        <v>0</v>
      </c>
      <c r="I1568" s="298">
        <f t="shared" si="249"/>
        <v>0</v>
      </c>
      <c r="J1568" s="298"/>
      <c r="K1568" s="275"/>
      <c r="L1568" s="275"/>
      <c r="M1568" s="275"/>
      <c r="N1568" s="275"/>
      <c r="O1568" s="275"/>
      <c r="P1568" s="275"/>
      <c r="Q1568" s="275"/>
      <c r="R1568" s="275"/>
      <c r="S1568" s="275"/>
      <c r="T1568" s="275"/>
      <c r="U1568" s="275"/>
      <c r="V1568" s="275"/>
      <c r="W1568" s="275"/>
      <c r="X1568" s="275"/>
      <c r="Y1568" s="275"/>
      <c r="Z1568" s="275"/>
    </row>
    <row r="1569" spans="1:26" ht="15.75" customHeight="1" outlineLevel="1">
      <c r="A1569" s="340"/>
      <c r="B1569" s="294" t="s">
        <v>2103</v>
      </c>
      <c r="C1569" s="295"/>
      <c r="D1569" s="341">
        <v>1</v>
      </c>
      <c r="E1569" s="297" t="s">
        <v>929</v>
      </c>
      <c r="F1569" s="298"/>
      <c r="G1569" s="299"/>
      <c r="H1569" s="299">
        <f t="shared" si="248"/>
        <v>0</v>
      </c>
      <c r="I1569" s="298">
        <f t="shared" si="249"/>
        <v>0</v>
      </c>
      <c r="J1569" s="298"/>
      <c r="K1569" s="275"/>
      <c r="L1569" s="275"/>
      <c r="M1569" s="275"/>
      <c r="N1569" s="275"/>
      <c r="O1569" s="275"/>
      <c r="P1569" s="275"/>
      <c r="Q1569" s="275"/>
      <c r="R1569" s="275"/>
      <c r="S1569" s="275"/>
      <c r="T1569" s="275"/>
      <c r="U1569" s="275"/>
      <c r="V1569" s="275"/>
      <c r="W1569" s="275"/>
      <c r="X1569" s="275"/>
      <c r="Y1569" s="275"/>
      <c r="Z1569" s="275"/>
    </row>
    <row r="1570" spans="1:26" ht="15.75" customHeight="1" outlineLevel="1">
      <c r="A1570" s="340"/>
      <c r="B1570" s="294" t="s">
        <v>2104</v>
      </c>
      <c r="C1570" s="295"/>
      <c r="D1570" s="341">
        <v>1</v>
      </c>
      <c r="E1570" s="297" t="s">
        <v>929</v>
      </c>
      <c r="F1570" s="298"/>
      <c r="G1570" s="299"/>
      <c r="H1570" s="299">
        <f t="shared" si="248"/>
        <v>0</v>
      </c>
      <c r="I1570" s="298">
        <f t="shared" si="249"/>
        <v>0</v>
      </c>
      <c r="J1570" s="298"/>
      <c r="K1570" s="275"/>
      <c r="L1570" s="275"/>
      <c r="M1570" s="275"/>
      <c r="N1570" s="275"/>
      <c r="O1570" s="275"/>
      <c r="P1570" s="275"/>
      <c r="Q1570" s="275"/>
      <c r="R1570" s="275"/>
      <c r="S1570" s="275"/>
      <c r="T1570" s="275"/>
      <c r="U1570" s="275"/>
      <c r="V1570" s="275"/>
      <c r="W1570" s="275"/>
      <c r="X1570" s="275"/>
      <c r="Y1570" s="275"/>
      <c r="Z1570" s="275"/>
    </row>
    <row r="1571" spans="1:26" ht="15.75" customHeight="1" outlineLevel="1">
      <c r="A1571" s="340"/>
      <c r="B1571" s="294" t="s">
        <v>1599</v>
      </c>
      <c r="C1571" s="295"/>
      <c r="D1571" s="341">
        <v>1</v>
      </c>
      <c r="E1571" s="297" t="s">
        <v>929</v>
      </c>
      <c r="F1571" s="298"/>
      <c r="G1571" s="299"/>
      <c r="H1571" s="299">
        <f t="shared" si="248"/>
        <v>0</v>
      </c>
      <c r="I1571" s="298">
        <f t="shared" si="249"/>
        <v>0</v>
      </c>
      <c r="J1571" s="298"/>
      <c r="K1571" s="275"/>
      <c r="L1571" s="275"/>
      <c r="M1571" s="275"/>
      <c r="N1571" s="275"/>
      <c r="O1571" s="275"/>
      <c r="P1571" s="275"/>
      <c r="Q1571" s="275"/>
      <c r="R1571" s="275"/>
      <c r="S1571" s="275"/>
      <c r="T1571" s="275"/>
      <c r="U1571" s="275"/>
      <c r="V1571" s="275"/>
      <c r="W1571" s="275"/>
      <c r="X1571" s="275"/>
      <c r="Y1571" s="275"/>
      <c r="Z1571" s="275"/>
    </row>
    <row r="1572" spans="1:26" ht="15.75" customHeight="1" outlineLevel="1">
      <c r="A1572" s="340"/>
      <c r="B1572" s="294" t="s">
        <v>1600</v>
      </c>
      <c r="C1572" s="295"/>
      <c r="D1572" s="341">
        <v>1</v>
      </c>
      <c r="E1572" s="297" t="s">
        <v>929</v>
      </c>
      <c r="F1572" s="298"/>
      <c r="G1572" s="299"/>
      <c r="H1572" s="299">
        <f t="shared" si="248"/>
        <v>0</v>
      </c>
      <c r="I1572" s="298">
        <f t="shared" si="249"/>
        <v>0</v>
      </c>
      <c r="J1572" s="298"/>
      <c r="K1572" s="275"/>
      <c r="L1572" s="275"/>
      <c r="M1572" s="275"/>
      <c r="N1572" s="275"/>
      <c r="O1572" s="275"/>
      <c r="P1572" s="275"/>
      <c r="Q1572" s="275"/>
      <c r="R1572" s="275"/>
      <c r="S1572" s="275"/>
      <c r="T1572" s="275"/>
      <c r="U1572" s="275"/>
      <c r="V1572" s="275"/>
      <c r="W1572" s="275"/>
      <c r="X1572" s="275"/>
      <c r="Y1572" s="275"/>
      <c r="Z1572" s="275"/>
    </row>
    <row r="1573" spans="1:26" ht="15.75" customHeight="1" outlineLevel="1">
      <c r="A1573" s="340"/>
      <c r="B1573" s="294" t="s">
        <v>1601</v>
      </c>
      <c r="C1573" s="295"/>
      <c r="D1573" s="341">
        <v>1</v>
      </c>
      <c r="E1573" s="297" t="s">
        <v>929</v>
      </c>
      <c r="F1573" s="298"/>
      <c r="G1573" s="299"/>
      <c r="H1573" s="299">
        <f t="shared" si="248"/>
        <v>0</v>
      </c>
      <c r="I1573" s="298">
        <f t="shared" si="249"/>
        <v>0</v>
      </c>
      <c r="J1573" s="298"/>
      <c r="K1573" s="275"/>
      <c r="L1573" s="275"/>
      <c r="M1573" s="275"/>
      <c r="N1573" s="275"/>
      <c r="O1573" s="275"/>
      <c r="P1573" s="275"/>
      <c r="Q1573" s="275"/>
      <c r="R1573" s="275"/>
      <c r="S1573" s="275"/>
      <c r="T1573" s="275"/>
      <c r="U1573" s="275"/>
      <c r="V1573" s="275"/>
      <c r="W1573" s="275"/>
      <c r="X1573" s="275"/>
      <c r="Y1573" s="275"/>
      <c r="Z1573" s="275"/>
    </row>
    <row r="1574" spans="1:26" ht="15.75" customHeight="1" outlineLevel="1">
      <c r="A1574" s="333"/>
      <c r="B1574" s="310" t="s">
        <v>2105</v>
      </c>
      <c r="C1574" s="323"/>
      <c r="D1574" s="343"/>
      <c r="E1574" s="344"/>
      <c r="F1574" s="316"/>
      <c r="G1574" s="299"/>
      <c r="H1574" s="317"/>
      <c r="I1574" s="316"/>
      <c r="J1574" s="316"/>
      <c r="K1574" s="275"/>
      <c r="L1574" s="275"/>
      <c r="M1574" s="275"/>
      <c r="N1574" s="275"/>
      <c r="O1574" s="275"/>
      <c r="P1574" s="275"/>
      <c r="Q1574" s="275"/>
      <c r="R1574" s="275"/>
      <c r="S1574" s="275"/>
      <c r="T1574" s="275"/>
      <c r="U1574" s="275"/>
      <c r="V1574" s="275"/>
      <c r="W1574" s="275"/>
      <c r="X1574" s="275"/>
      <c r="Y1574" s="275"/>
      <c r="Z1574" s="275"/>
    </row>
    <row r="1575" spans="1:26" ht="15.75" customHeight="1" outlineLevel="1">
      <c r="A1575" s="340"/>
      <c r="B1575" s="294" t="s">
        <v>1638</v>
      </c>
      <c r="C1575" s="295"/>
      <c r="D1575" s="341">
        <v>1</v>
      </c>
      <c r="E1575" s="297" t="s">
        <v>929</v>
      </c>
      <c r="F1575" s="298"/>
      <c r="G1575" s="299"/>
      <c r="H1575" s="299">
        <f t="shared" ref="H1575:H1584" si="250">F1575+G1575</f>
        <v>0</v>
      </c>
      <c r="I1575" s="298">
        <f t="shared" ref="I1575:I1584" si="251">H1575*D1575</f>
        <v>0</v>
      </c>
      <c r="J1575" s="298"/>
      <c r="K1575" s="275"/>
      <c r="L1575" s="275"/>
      <c r="M1575" s="275"/>
      <c r="N1575" s="275"/>
      <c r="O1575" s="275"/>
      <c r="P1575" s="275"/>
      <c r="Q1575" s="275"/>
      <c r="R1575" s="275"/>
      <c r="S1575" s="275"/>
      <c r="T1575" s="275"/>
      <c r="U1575" s="275"/>
      <c r="V1575" s="275"/>
      <c r="W1575" s="275"/>
      <c r="X1575" s="275"/>
      <c r="Y1575" s="275"/>
      <c r="Z1575" s="275"/>
    </row>
    <row r="1576" spans="1:26" ht="15.75" customHeight="1" outlineLevel="1">
      <c r="A1576" s="340"/>
      <c r="B1576" s="294" t="s">
        <v>1593</v>
      </c>
      <c r="C1576" s="295"/>
      <c r="D1576" s="341">
        <v>1</v>
      </c>
      <c r="E1576" s="297" t="s">
        <v>929</v>
      </c>
      <c r="F1576" s="298"/>
      <c r="G1576" s="299"/>
      <c r="H1576" s="299">
        <f t="shared" si="250"/>
        <v>0</v>
      </c>
      <c r="I1576" s="298">
        <f t="shared" si="251"/>
        <v>0</v>
      </c>
      <c r="J1576" s="298"/>
      <c r="K1576" s="275"/>
      <c r="L1576" s="275"/>
      <c r="M1576" s="275"/>
      <c r="N1576" s="275"/>
      <c r="O1576" s="275"/>
      <c r="P1576" s="275"/>
      <c r="Q1576" s="275"/>
      <c r="R1576" s="275"/>
      <c r="S1576" s="275"/>
      <c r="T1576" s="275"/>
      <c r="U1576" s="275"/>
      <c r="V1576" s="275"/>
      <c r="W1576" s="275"/>
      <c r="X1576" s="275"/>
      <c r="Y1576" s="275"/>
      <c r="Z1576" s="275"/>
    </row>
    <row r="1577" spans="1:26" ht="15.75" customHeight="1" outlineLevel="1">
      <c r="A1577" s="340"/>
      <c r="B1577" s="294" t="s">
        <v>1594</v>
      </c>
      <c r="C1577" s="295"/>
      <c r="D1577" s="341">
        <v>1</v>
      </c>
      <c r="E1577" s="297" t="s">
        <v>929</v>
      </c>
      <c r="F1577" s="298"/>
      <c r="G1577" s="299"/>
      <c r="H1577" s="299">
        <f t="shared" si="250"/>
        <v>0</v>
      </c>
      <c r="I1577" s="298">
        <f t="shared" si="251"/>
        <v>0</v>
      </c>
      <c r="J1577" s="298"/>
      <c r="K1577" s="275"/>
      <c r="L1577" s="275"/>
      <c r="M1577" s="275"/>
      <c r="N1577" s="275"/>
      <c r="O1577" s="275"/>
      <c r="P1577" s="275"/>
      <c r="Q1577" s="275"/>
      <c r="R1577" s="275"/>
      <c r="S1577" s="275"/>
      <c r="T1577" s="275"/>
      <c r="U1577" s="275"/>
      <c r="V1577" s="275"/>
      <c r="W1577" s="275"/>
      <c r="X1577" s="275"/>
      <c r="Y1577" s="275"/>
      <c r="Z1577" s="275"/>
    </row>
    <row r="1578" spans="1:26" ht="15.75" customHeight="1" outlineLevel="1">
      <c r="A1578" s="340"/>
      <c r="B1578" s="294" t="s">
        <v>1595</v>
      </c>
      <c r="C1578" s="295"/>
      <c r="D1578" s="341">
        <v>1</v>
      </c>
      <c r="E1578" s="297" t="s">
        <v>929</v>
      </c>
      <c r="F1578" s="298"/>
      <c r="G1578" s="299"/>
      <c r="H1578" s="299">
        <f t="shared" si="250"/>
        <v>0</v>
      </c>
      <c r="I1578" s="298">
        <f t="shared" si="251"/>
        <v>0</v>
      </c>
      <c r="J1578" s="298"/>
      <c r="K1578" s="275"/>
      <c r="L1578" s="275"/>
      <c r="M1578" s="275"/>
      <c r="N1578" s="275"/>
      <c r="O1578" s="275"/>
      <c r="P1578" s="275"/>
      <c r="Q1578" s="275"/>
      <c r="R1578" s="275"/>
      <c r="S1578" s="275"/>
      <c r="T1578" s="275"/>
      <c r="U1578" s="275"/>
      <c r="V1578" s="275"/>
      <c r="W1578" s="275"/>
      <c r="X1578" s="275"/>
      <c r="Y1578" s="275"/>
      <c r="Z1578" s="275"/>
    </row>
    <row r="1579" spans="1:26" ht="15.75" customHeight="1" outlineLevel="1">
      <c r="A1579" s="340"/>
      <c r="B1579" s="294" t="s">
        <v>2102</v>
      </c>
      <c r="C1579" s="295"/>
      <c r="D1579" s="341">
        <v>1</v>
      </c>
      <c r="E1579" s="297" t="s">
        <v>929</v>
      </c>
      <c r="F1579" s="298"/>
      <c r="G1579" s="299"/>
      <c r="H1579" s="299">
        <f t="shared" si="250"/>
        <v>0</v>
      </c>
      <c r="I1579" s="298">
        <f t="shared" si="251"/>
        <v>0</v>
      </c>
      <c r="J1579" s="298"/>
      <c r="K1579" s="275"/>
      <c r="L1579" s="275"/>
      <c r="M1579" s="275"/>
      <c r="N1579" s="275"/>
      <c r="O1579" s="275"/>
      <c r="P1579" s="275"/>
      <c r="Q1579" s="275"/>
      <c r="R1579" s="275"/>
      <c r="S1579" s="275"/>
      <c r="T1579" s="275"/>
      <c r="U1579" s="275"/>
      <c r="V1579" s="275"/>
      <c r="W1579" s="275"/>
      <c r="X1579" s="275"/>
      <c r="Y1579" s="275"/>
      <c r="Z1579" s="275"/>
    </row>
    <row r="1580" spans="1:26" ht="15.75" customHeight="1" outlineLevel="1">
      <c r="A1580" s="340"/>
      <c r="B1580" s="294" t="s">
        <v>2103</v>
      </c>
      <c r="C1580" s="295"/>
      <c r="D1580" s="341">
        <v>1</v>
      </c>
      <c r="E1580" s="297" t="s">
        <v>929</v>
      </c>
      <c r="F1580" s="298"/>
      <c r="G1580" s="299"/>
      <c r="H1580" s="299">
        <f t="shared" si="250"/>
        <v>0</v>
      </c>
      <c r="I1580" s="298">
        <f t="shared" si="251"/>
        <v>0</v>
      </c>
      <c r="J1580" s="298"/>
      <c r="K1580" s="275"/>
      <c r="L1580" s="275"/>
      <c r="M1580" s="275"/>
      <c r="N1580" s="275"/>
      <c r="O1580" s="275"/>
      <c r="P1580" s="275"/>
      <c r="Q1580" s="275"/>
      <c r="R1580" s="275"/>
      <c r="S1580" s="275"/>
      <c r="T1580" s="275"/>
      <c r="U1580" s="275"/>
      <c r="V1580" s="275"/>
      <c r="W1580" s="275"/>
      <c r="X1580" s="275"/>
      <c r="Y1580" s="275"/>
      <c r="Z1580" s="275"/>
    </row>
    <row r="1581" spans="1:26" ht="15.75" customHeight="1" outlineLevel="1">
      <c r="A1581" s="340"/>
      <c r="B1581" s="294" t="s">
        <v>2104</v>
      </c>
      <c r="C1581" s="295"/>
      <c r="D1581" s="341">
        <v>1</v>
      </c>
      <c r="E1581" s="297" t="s">
        <v>929</v>
      </c>
      <c r="F1581" s="298"/>
      <c r="G1581" s="299"/>
      <c r="H1581" s="299">
        <f t="shared" si="250"/>
        <v>0</v>
      </c>
      <c r="I1581" s="298">
        <f t="shared" si="251"/>
        <v>0</v>
      </c>
      <c r="J1581" s="298"/>
      <c r="K1581" s="275"/>
      <c r="L1581" s="275"/>
      <c r="M1581" s="275"/>
      <c r="N1581" s="275"/>
      <c r="O1581" s="275"/>
      <c r="P1581" s="275"/>
      <c r="Q1581" s="275"/>
      <c r="R1581" s="275"/>
      <c r="S1581" s="275"/>
      <c r="T1581" s="275"/>
      <c r="U1581" s="275"/>
      <c r="V1581" s="275"/>
      <c r="W1581" s="275"/>
      <c r="X1581" s="275"/>
      <c r="Y1581" s="275"/>
      <c r="Z1581" s="275"/>
    </row>
    <row r="1582" spans="1:26" ht="15.75" customHeight="1" outlineLevel="1">
      <c r="A1582" s="340"/>
      <c r="B1582" s="294" t="s">
        <v>1599</v>
      </c>
      <c r="C1582" s="295"/>
      <c r="D1582" s="341">
        <v>1</v>
      </c>
      <c r="E1582" s="297" t="s">
        <v>929</v>
      </c>
      <c r="F1582" s="298"/>
      <c r="G1582" s="299"/>
      <c r="H1582" s="299">
        <f t="shared" si="250"/>
        <v>0</v>
      </c>
      <c r="I1582" s="298">
        <f t="shared" si="251"/>
        <v>0</v>
      </c>
      <c r="J1582" s="298"/>
      <c r="K1582" s="275"/>
      <c r="L1582" s="275"/>
      <c r="M1582" s="275"/>
      <c r="N1582" s="275"/>
      <c r="O1582" s="275"/>
      <c r="P1582" s="275"/>
      <c r="Q1582" s="275"/>
      <c r="R1582" s="275"/>
      <c r="S1582" s="275"/>
      <c r="T1582" s="275"/>
      <c r="U1582" s="275"/>
      <c r="V1582" s="275"/>
      <c r="W1582" s="275"/>
      <c r="X1582" s="275"/>
      <c r="Y1582" s="275"/>
      <c r="Z1582" s="275"/>
    </row>
    <row r="1583" spans="1:26" ht="15.75" customHeight="1" outlineLevel="1">
      <c r="A1583" s="340"/>
      <c r="B1583" s="294" t="s">
        <v>1600</v>
      </c>
      <c r="C1583" s="295"/>
      <c r="D1583" s="341">
        <v>1</v>
      </c>
      <c r="E1583" s="297" t="s">
        <v>929</v>
      </c>
      <c r="F1583" s="298"/>
      <c r="G1583" s="299"/>
      <c r="H1583" s="299">
        <f t="shared" si="250"/>
        <v>0</v>
      </c>
      <c r="I1583" s="298">
        <f t="shared" si="251"/>
        <v>0</v>
      </c>
      <c r="J1583" s="298"/>
      <c r="K1583" s="275"/>
      <c r="L1583" s="275"/>
      <c r="M1583" s="275"/>
      <c r="N1583" s="275"/>
      <c r="O1583" s="275"/>
      <c r="P1583" s="275"/>
      <c r="Q1583" s="275"/>
      <c r="R1583" s="275"/>
      <c r="S1583" s="275"/>
      <c r="T1583" s="275"/>
      <c r="U1583" s="275"/>
      <c r="V1583" s="275"/>
      <c r="W1583" s="275"/>
      <c r="X1583" s="275"/>
      <c r="Y1583" s="275"/>
      <c r="Z1583" s="275"/>
    </row>
    <row r="1584" spans="1:26" ht="15.75" customHeight="1" outlineLevel="1">
      <c r="A1584" s="340"/>
      <c r="B1584" s="294" t="s">
        <v>1601</v>
      </c>
      <c r="C1584" s="295"/>
      <c r="D1584" s="341">
        <v>1</v>
      </c>
      <c r="E1584" s="297" t="s">
        <v>929</v>
      </c>
      <c r="F1584" s="298"/>
      <c r="G1584" s="299"/>
      <c r="H1584" s="299">
        <f t="shared" si="250"/>
        <v>0</v>
      </c>
      <c r="I1584" s="298">
        <f t="shared" si="251"/>
        <v>0</v>
      </c>
      <c r="J1584" s="298"/>
      <c r="K1584" s="275"/>
      <c r="L1584" s="275"/>
      <c r="M1584" s="275"/>
      <c r="N1584" s="275"/>
      <c r="O1584" s="275"/>
      <c r="P1584" s="275"/>
      <c r="Q1584" s="275"/>
      <c r="R1584" s="275"/>
      <c r="S1584" s="275"/>
      <c r="T1584" s="275"/>
      <c r="U1584" s="275"/>
      <c r="V1584" s="275"/>
      <c r="W1584" s="275"/>
      <c r="X1584" s="275"/>
      <c r="Y1584" s="275"/>
      <c r="Z1584" s="275"/>
    </row>
    <row r="1585" spans="1:26" ht="15.75" customHeight="1" outlineLevel="1">
      <c r="A1585" s="333"/>
      <c r="B1585" s="310" t="s">
        <v>2106</v>
      </c>
      <c r="C1585" s="323"/>
      <c r="D1585" s="343"/>
      <c r="E1585" s="344"/>
      <c r="F1585" s="316"/>
      <c r="G1585" s="299"/>
      <c r="H1585" s="317"/>
      <c r="I1585" s="316"/>
      <c r="J1585" s="316"/>
      <c r="K1585" s="275"/>
      <c r="L1585" s="275"/>
      <c r="M1585" s="275"/>
      <c r="N1585" s="275"/>
      <c r="O1585" s="275"/>
      <c r="P1585" s="275"/>
      <c r="Q1585" s="275"/>
      <c r="R1585" s="275"/>
      <c r="S1585" s="275"/>
      <c r="T1585" s="275"/>
      <c r="U1585" s="275"/>
      <c r="V1585" s="275"/>
      <c r="W1585" s="275"/>
      <c r="X1585" s="275"/>
      <c r="Y1585" s="275"/>
      <c r="Z1585" s="275"/>
    </row>
    <row r="1586" spans="1:26" ht="15.75" customHeight="1" outlineLevel="1">
      <c r="A1586" s="340"/>
      <c r="B1586" s="294" t="s">
        <v>1638</v>
      </c>
      <c r="C1586" s="295"/>
      <c r="D1586" s="341">
        <v>1</v>
      </c>
      <c r="E1586" s="297" t="s">
        <v>929</v>
      </c>
      <c r="F1586" s="298"/>
      <c r="G1586" s="299"/>
      <c r="H1586" s="299">
        <f t="shared" ref="H1586:H1595" si="252">F1586+G1586</f>
        <v>0</v>
      </c>
      <c r="I1586" s="298">
        <f t="shared" ref="I1586:I1595" si="253">H1586*D1586</f>
        <v>0</v>
      </c>
      <c r="J1586" s="298"/>
      <c r="K1586" s="275"/>
      <c r="L1586" s="275"/>
      <c r="M1586" s="275"/>
      <c r="N1586" s="275"/>
      <c r="O1586" s="275"/>
      <c r="P1586" s="275"/>
      <c r="Q1586" s="275"/>
      <c r="R1586" s="275"/>
      <c r="S1586" s="275"/>
      <c r="T1586" s="275"/>
      <c r="U1586" s="275"/>
      <c r="V1586" s="275"/>
      <c r="W1586" s="275"/>
      <c r="X1586" s="275"/>
      <c r="Y1586" s="275"/>
      <c r="Z1586" s="275"/>
    </row>
    <row r="1587" spans="1:26" ht="15.75" customHeight="1" outlineLevel="1">
      <c r="A1587" s="340"/>
      <c r="B1587" s="294" t="s">
        <v>1593</v>
      </c>
      <c r="C1587" s="295"/>
      <c r="D1587" s="341">
        <v>1</v>
      </c>
      <c r="E1587" s="297" t="s">
        <v>929</v>
      </c>
      <c r="F1587" s="298"/>
      <c r="G1587" s="299"/>
      <c r="H1587" s="299">
        <f t="shared" si="252"/>
        <v>0</v>
      </c>
      <c r="I1587" s="298">
        <f t="shared" si="253"/>
        <v>0</v>
      </c>
      <c r="J1587" s="298"/>
      <c r="K1587" s="275"/>
      <c r="L1587" s="275"/>
      <c r="M1587" s="275"/>
      <c r="N1587" s="275"/>
      <c r="O1587" s="275"/>
      <c r="P1587" s="275"/>
      <c r="Q1587" s="275"/>
      <c r="R1587" s="275"/>
      <c r="S1587" s="275"/>
      <c r="T1587" s="275"/>
      <c r="U1587" s="275"/>
      <c r="V1587" s="275"/>
      <c r="W1587" s="275"/>
      <c r="X1587" s="275"/>
      <c r="Y1587" s="275"/>
      <c r="Z1587" s="275"/>
    </row>
    <row r="1588" spans="1:26" ht="15.75" customHeight="1" outlineLevel="1">
      <c r="A1588" s="340"/>
      <c r="B1588" s="294" t="s">
        <v>1594</v>
      </c>
      <c r="C1588" s="295"/>
      <c r="D1588" s="341">
        <v>1</v>
      </c>
      <c r="E1588" s="297" t="s">
        <v>929</v>
      </c>
      <c r="F1588" s="298"/>
      <c r="G1588" s="299"/>
      <c r="H1588" s="299">
        <f t="shared" si="252"/>
        <v>0</v>
      </c>
      <c r="I1588" s="298">
        <f t="shared" si="253"/>
        <v>0</v>
      </c>
      <c r="J1588" s="298"/>
      <c r="K1588" s="275"/>
      <c r="L1588" s="275"/>
      <c r="M1588" s="275"/>
      <c r="N1588" s="275"/>
      <c r="O1588" s="275"/>
      <c r="P1588" s="275"/>
      <c r="Q1588" s="275"/>
      <c r="R1588" s="275"/>
      <c r="S1588" s="275"/>
      <c r="T1588" s="275"/>
      <c r="U1588" s="275"/>
      <c r="V1588" s="275"/>
      <c r="W1588" s="275"/>
      <c r="X1588" s="275"/>
      <c r="Y1588" s="275"/>
      <c r="Z1588" s="275"/>
    </row>
    <row r="1589" spans="1:26" ht="15.75" customHeight="1" outlineLevel="1">
      <c r="A1589" s="340"/>
      <c r="B1589" s="294" t="s">
        <v>1595</v>
      </c>
      <c r="C1589" s="295"/>
      <c r="D1589" s="341">
        <v>1</v>
      </c>
      <c r="E1589" s="297" t="s">
        <v>929</v>
      </c>
      <c r="F1589" s="298"/>
      <c r="G1589" s="299"/>
      <c r="H1589" s="299">
        <f t="shared" si="252"/>
        <v>0</v>
      </c>
      <c r="I1589" s="298">
        <f t="shared" si="253"/>
        <v>0</v>
      </c>
      <c r="J1589" s="298"/>
      <c r="K1589" s="275"/>
      <c r="L1589" s="275"/>
      <c r="M1589" s="275"/>
      <c r="N1589" s="275"/>
      <c r="O1589" s="275"/>
      <c r="P1589" s="275"/>
      <c r="Q1589" s="275"/>
      <c r="R1589" s="275"/>
      <c r="S1589" s="275"/>
      <c r="T1589" s="275"/>
      <c r="U1589" s="275"/>
      <c r="V1589" s="275"/>
      <c r="W1589" s="275"/>
      <c r="X1589" s="275"/>
      <c r="Y1589" s="275"/>
      <c r="Z1589" s="275"/>
    </row>
    <row r="1590" spans="1:26" ht="15.75" customHeight="1" outlineLevel="1">
      <c r="A1590" s="340"/>
      <c r="B1590" s="294" t="s">
        <v>2102</v>
      </c>
      <c r="C1590" s="295"/>
      <c r="D1590" s="341">
        <v>1</v>
      </c>
      <c r="E1590" s="297" t="s">
        <v>929</v>
      </c>
      <c r="F1590" s="298"/>
      <c r="G1590" s="299"/>
      <c r="H1590" s="299">
        <f t="shared" si="252"/>
        <v>0</v>
      </c>
      <c r="I1590" s="298">
        <f t="shared" si="253"/>
        <v>0</v>
      </c>
      <c r="J1590" s="298"/>
      <c r="K1590" s="275"/>
      <c r="L1590" s="275"/>
      <c r="M1590" s="275"/>
      <c r="N1590" s="275"/>
      <c r="O1590" s="275"/>
      <c r="P1590" s="275"/>
      <c r="Q1590" s="275"/>
      <c r="R1590" s="275"/>
      <c r="S1590" s="275"/>
      <c r="T1590" s="275"/>
      <c r="U1590" s="275"/>
      <c r="V1590" s="275"/>
      <c r="W1590" s="275"/>
      <c r="X1590" s="275"/>
      <c r="Y1590" s="275"/>
      <c r="Z1590" s="275"/>
    </row>
    <row r="1591" spans="1:26" ht="15.75" customHeight="1" outlineLevel="1">
      <c r="A1591" s="340"/>
      <c r="B1591" s="294" t="s">
        <v>2103</v>
      </c>
      <c r="C1591" s="295"/>
      <c r="D1591" s="341">
        <v>1</v>
      </c>
      <c r="E1591" s="297" t="s">
        <v>929</v>
      </c>
      <c r="F1591" s="298"/>
      <c r="G1591" s="299"/>
      <c r="H1591" s="299">
        <f t="shared" si="252"/>
        <v>0</v>
      </c>
      <c r="I1591" s="298">
        <f t="shared" si="253"/>
        <v>0</v>
      </c>
      <c r="J1591" s="298"/>
      <c r="K1591" s="275"/>
      <c r="L1591" s="275"/>
      <c r="M1591" s="275"/>
      <c r="N1591" s="275"/>
      <c r="O1591" s="275"/>
      <c r="P1591" s="275"/>
      <c r="Q1591" s="275"/>
      <c r="R1591" s="275"/>
      <c r="S1591" s="275"/>
      <c r="T1591" s="275"/>
      <c r="U1591" s="275"/>
      <c r="V1591" s="275"/>
      <c r="W1591" s="275"/>
      <c r="X1591" s="275"/>
      <c r="Y1591" s="275"/>
      <c r="Z1591" s="275"/>
    </row>
    <row r="1592" spans="1:26" ht="15.75" customHeight="1" outlineLevel="1">
      <c r="A1592" s="340"/>
      <c r="B1592" s="294" t="s">
        <v>2104</v>
      </c>
      <c r="C1592" s="295"/>
      <c r="D1592" s="341">
        <v>1</v>
      </c>
      <c r="E1592" s="297" t="s">
        <v>929</v>
      </c>
      <c r="F1592" s="298"/>
      <c r="G1592" s="299"/>
      <c r="H1592" s="299">
        <f t="shared" si="252"/>
        <v>0</v>
      </c>
      <c r="I1592" s="298">
        <f t="shared" si="253"/>
        <v>0</v>
      </c>
      <c r="J1592" s="298"/>
      <c r="K1592" s="275"/>
      <c r="L1592" s="275"/>
      <c r="M1592" s="275"/>
      <c r="N1592" s="275"/>
      <c r="O1592" s="275"/>
      <c r="P1592" s="275"/>
      <c r="Q1592" s="275"/>
      <c r="R1592" s="275"/>
      <c r="S1592" s="275"/>
      <c r="T1592" s="275"/>
      <c r="U1592" s="275"/>
      <c r="V1592" s="275"/>
      <c r="W1592" s="275"/>
      <c r="X1592" s="275"/>
      <c r="Y1592" s="275"/>
      <c r="Z1592" s="275"/>
    </row>
    <row r="1593" spans="1:26" ht="15.75" customHeight="1" outlineLevel="1">
      <c r="A1593" s="340"/>
      <c r="B1593" s="294" t="s">
        <v>1599</v>
      </c>
      <c r="C1593" s="295"/>
      <c r="D1593" s="341">
        <v>1</v>
      </c>
      <c r="E1593" s="297" t="s">
        <v>929</v>
      </c>
      <c r="F1593" s="298"/>
      <c r="G1593" s="299"/>
      <c r="H1593" s="299">
        <f t="shared" si="252"/>
        <v>0</v>
      </c>
      <c r="I1593" s="298">
        <f t="shared" si="253"/>
        <v>0</v>
      </c>
      <c r="J1593" s="298"/>
      <c r="K1593" s="275"/>
      <c r="L1593" s="275"/>
      <c r="M1593" s="275"/>
      <c r="N1593" s="275"/>
      <c r="O1593" s="275"/>
      <c r="P1593" s="275"/>
      <c r="Q1593" s="275"/>
      <c r="R1593" s="275"/>
      <c r="S1593" s="275"/>
      <c r="T1593" s="275"/>
      <c r="U1593" s="275"/>
      <c r="V1593" s="275"/>
      <c r="W1593" s="275"/>
      <c r="X1593" s="275"/>
      <c r="Y1593" s="275"/>
      <c r="Z1593" s="275"/>
    </row>
    <row r="1594" spans="1:26" ht="15.75" customHeight="1" outlineLevel="1">
      <c r="A1594" s="340"/>
      <c r="B1594" s="294" t="s">
        <v>1600</v>
      </c>
      <c r="C1594" s="295"/>
      <c r="D1594" s="341">
        <v>1</v>
      </c>
      <c r="E1594" s="297" t="s">
        <v>929</v>
      </c>
      <c r="F1594" s="298"/>
      <c r="G1594" s="299"/>
      <c r="H1594" s="299">
        <f t="shared" si="252"/>
        <v>0</v>
      </c>
      <c r="I1594" s="298">
        <f t="shared" si="253"/>
        <v>0</v>
      </c>
      <c r="J1594" s="298"/>
      <c r="K1594" s="275"/>
      <c r="L1594" s="275"/>
      <c r="M1594" s="275"/>
      <c r="N1594" s="275"/>
      <c r="O1594" s="275"/>
      <c r="P1594" s="275"/>
      <c r="Q1594" s="275"/>
      <c r="R1594" s="275"/>
      <c r="S1594" s="275"/>
      <c r="T1594" s="275"/>
      <c r="U1594" s="275"/>
      <c r="V1594" s="275"/>
      <c r="W1594" s="275"/>
      <c r="X1594" s="275"/>
      <c r="Y1594" s="275"/>
      <c r="Z1594" s="275"/>
    </row>
    <row r="1595" spans="1:26" ht="15.75" customHeight="1" outlineLevel="1">
      <c r="A1595" s="340"/>
      <c r="B1595" s="294" t="s">
        <v>1601</v>
      </c>
      <c r="C1595" s="295"/>
      <c r="D1595" s="341">
        <v>1</v>
      </c>
      <c r="E1595" s="297" t="s">
        <v>929</v>
      </c>
      <c r="F1595" s="298"/>
      <c r="G1595" s="299"/>
      <c r="H1595" s="299">
        <f t="shared" si="252"/>
        <v>0</v>
      </c>
      <c r="I1595" s="298">
        <f t="shared" si="253"/>
        <v>0</v>
      </c>
      <c r="J1595" s="298"/>
      <c r="K1595" s="275"/>
      <c r="L1595" s="275"/>
      <c r="M1595" s="275"/>
      <c r="N1595" s="275"/>
      <c r="O1595" s="275"/>
      <c r="P1595" s="275"/>
      <c r="Q1595" s="275"/>
      <c r="R1595" s="275"/>
      <c r="S1595" s="275"/>
      <c r="T1595" s="275"/>
      <c r="U1595" s="275"/>
      <c r="V1595" s="275"/>
      <c r="W1595" s="275"/>
      <c r="X1595" s="275"/>
      <c r="Y1595" s="275"/>
      <c r="Z1595" s="275"/>
    </row>
    <row r="1596" spans="1:26" ht="15.75" customHeight="1" outlineLevel="1">
      <c r="A1596" s="333"/>
      <c r="B1596" s="310" t="s">
        <v>2107</v>
      </c>
      <c r="C1596" s="323"/>
      <c r="D1596" s="343"/>
      <c r="E1596" s="344"/>
      <c r="F1596" s="316"/>
      <c r="G1596" s="299"/>
      <c r="H1596" s="317"/>
      <c r="I1596" s="316"/>
      <c r="J1596" s="316"/>
      <c r="K1596" s="275"/>
      <c r="L1596" s="275"/>
      <c r="M1596" s="275"/>
      <c r="N1596" s="275"/>
      <c r="O1596" s="275"/>
      <c r="P1596" s="275"/>
      <c r="Q1596" s="275"/>
      <c r="R1596" s="275"/>
      <c r="S1596" s="275"/>
      <c r="T1596" s="275"/>
      <c r="U1596" s="275"/>
      <c r="V1596" s="275"/>
      <c r="W1596" s="275"/>
      <c r="X1596" s="275"/>
      <c r="Y1596" s="275"/>
      <c r="Z1596" s="275"/>
    </row>
    <row r="1597" spans="1:26" ht="15.75" customHeight="1" outlineLevel="1">
      <c r="A1597" s="340"/>
      <c r="B1597" s="294" t="s">
        <v>1638</v>
      </c>
      <c r="C1597" s="295"/>
      <c r="D1597" s="341">
        <v>1</v>
      </c>
      <c r="E1597" s="297" t="s">
        <v>929</v>
      </c>
      <c r="F1597" s="298"/>
      <c r="G1597" s="299"/>
      <c r="H1597" s="299">
        <f t="shared" ref="H1597:H1606" si="254">F1597+G1597</f>
        <v>0</v>
      </c>
      <c r="I1597" s="298">
        <f t="shared" ref="I1597:I1606" si="255">H1597*D1597</f>
        <v>0</v>
      </c>
      <c r="J1597" s="298"/>
      <c r="K1597" s="275"/>
      <c r="L1597" s="275"/>
      <c r="M1597" s="275"/>
      <c r="N1597" s="275"/>
      <c r="O1597" s="275"/>
      <c r="P1597" s="275"/>
      <c r="Q1597" s="275"/>
      <c r="R1597" s="275"/>
      <c r="S1597" s="275"/>
      <c r="T1597" s="275"/>
      <c r="U1597" s="275"/>
      <c r="V1597" s="275"/>
      <c r="W1597" s="275"/>
      <c r="X1597" s="275"/>
      <c r="Y1597" s="275"/>
      <c r="Z1597" s="275"/>
    </row>
    <row r="1598" spans="1:26" ht="15.75" customHeight="1" outlineLevel="1">
      <c r="A1598" s="340"/>
      <c r="B1598" s="294" t="s">
        <v>1593</v>
      </c>
      <c r="C1598" s="295"/>
      <c r="D1598" s="341">
        <v>1</v>
      </c>
      <c r="E1598" s="297" t="s">
        <v>929</v>
      </c>
      <c r="F1598" s="298"/>
      <c r="G1598" s="299"/>
      <c r="H1598" s="299">
        <f t="shared" si="254"/>
        <v>0</v>
      </c>
      <c r="I1598" s="298">
        <f t="shared" si="255"/>
        <v>0</v>
      </c>
      <c r="J1598" s="298"/>
      <c r="K1598" s="275"/>
      <c r="L1598" s="275"/>
      <c r="M1598" s="275"/>
      <c r="N1598" s="275"/>
      <c r="O1598" s="275"/>
      <c r="P1598" s="275"/>
      <c r="Q1598" s="275"/>
      <c r="R1598" s="275"/>
      <c r="S1598" s="275"/>
      <c r="T1598" s="275"/>
      <c r="U1598" s="275"/>
      <c r="V1598" s="275"/>
      <c r="W1598" s="275"/>
      <c r="X1598" s="275"/>
      <c r="Y1598" s="275"/>
      <c r="Z1598" s="275"/>
    </row>
    <row r="1599" spans="1:26" ht="15.75" customHeight="1" outlineLevel="1">
      <c r="A1599" s="340"/>
      <c r="B1599" s="294" t="s">
        <v>1594</v>
      </c>
      <c r="C1599" s="295"/>
      <c r="D1599" s="341">
        <v>1</v>
      </c>
      <c r="E1599" s="297" t="s">
        <v>929</v>
      </c>
      <c r="F1599" s="298"/>
      <c r="G1599" s="299"/>
      <c r="H1599" s="299">
        <f t="shared" si="254"/>
        <v>0</v>
      </c>
      <c r="I1599" s="298">
        <f t="shared" si="255"/>
        <v>0</v>
      </c>
      <c r="J1599" s="298"/>
      <c r="K1599" s="275"/>
      <c r="L1599" s="275"/>
      <c r="M1599" s="275"/>
      <c r="N1599" s="275"/>
      <c r="O1599" s="275"/>
      <c r="P1599" s="275"/>
      <c r="Q1599" s="275"/>
      <c r="R1599" s="275"/>
      <c r="S1599" s="275"/>
      <c r="T1599" s="275"/>
      <c r="U1599" s="275"/>
      <c r="V1599" s="275"/>
      <c r="W1599" s="275"/>
      <c r="X1599" s="275"/>
      <c r="Y1599" s="275"/>
      <c r="Z1599" s="275"/>
    </row>
    <row r="1600" spans="1:26" ht="15.75" customHeight="1" outlineLevel="1">
      <c r="A1600" s="340"/>
      <c r="B1600" s="294" t="s">
        <v>1595</v>
      </c>
      <c r="C1600" s="295"/>
      <c r="D1600" s="341">
        <v>1</v>
      </c>
      <c r="E1600" s="297" t="s">
        <v>929</v>
      </c>
      <c r="F1600" s="298"/>
      <c r="G1600" s="299"/>
      <c r="H1600" s="299">
        <f t="shared" si="254"/>
        <v>0</v>
      </c>
      <c r="I1600" s="298">
        <f t="shared" si="255"/>
        <v>0</v>
      </c>
      <c r="J1600" s="298"/>
      <c r="K1600" s="275"/>
      <c r="L1600" s="275"/>
      <c r="M1600" s="275"/>
      <c r="N1600" s="275"/>
      <c r="O1600" s="275"/>
      <c r="P1600" s="275"/>
      <c r="Q1600" s="275"/>
      <c r="R1600" s="275"/>
      <c r="S1600" s="275"/>
      <c r="T1600" s="275"/>
      <c r="U1600" s="275"/>
      <c r="V1600" s="275"/>
      <c r="W1600" s="275"/>
      <c r="X1600" s="275"/>
      <c r="Y1600" s="275"/>
      <c r="Z1600" s="275"/>
    </row>
    <row r="1601" spans="1:26" ht="15.75" customHeight="1" outlineLevel="1">
      <c r="A1601" s="340"/>
      <c r="B1601" s="294" t="s">
        <v>2102</v>
      </c>
      <c r="C1601" s="295"/>
      <c r="D1601" s="341">
        <v>1</v>
      </c>
      <c r="E1601" s="297" t="s">
        <v>929</v>
      </c>
      <c r="F1601" s="298"/>
      <c r="G1601" s="299"/>
      <c r="H1601" s="299">
        <f t="shared" si="254"/>
        <v>0</v>
      </c>
      <c r="I1601" s="298">
        <f t="shared" si="255"/>
        <v>0</v>
      </c>
      <c r="J1601" s="298"/>
      <c r="K1601" s="275"/>
      <c r="L1601" s="275"/>
      <c r="M1601" s="275"/>
      <c r="N1601" s="275"/>
      <c r="O1601" s="275"/>
      <c r="P1601" s="275"/>
      <c r="Q1601" s="275"/>
      <c r="R1601" s="275"/>
      <c r="S1601" s="275"/>
      <c r="T1601" s="275"/>
      <c r="U1601" s="275"/>
      <c r="V1601" s="275"/>
      <c r="W1601" s="275"/>
      <c r="X1601" s="275"/>
      <c r="Y1601" s="275"/>
      <c r="Z1601" s="275"/>
    </row>
    <row r="1602" spans="1:26" ht="15.75" customHeight="1" outlineLevel="1">
      <c r="A1602" s="340"/>
      <c r="B1602" s="294" t="s">
        <v>2103</v>
      </c>
      <c r="C1602" s="295"/>
      <c r="D1602" s="341">
        <v>1</v>
      </c>
      <c r="E1602" s="297" t="s">
        <v>929</v>
      </c>
      <c r="F1602" s="298"/>
      <c r="G1602" s="299"/>
      <c r="H1602" s="299">
        <f t="shared" si="254"/>
        <v>0</v>
      </c>
      <c r="I1602" s="298">
        <f t="shared" si="255"/>
        <v>0</v>
      </c>
      <c r="J1602" s="298"/>
      <c r="K1602" s="275"/>
      <c r="L1602" s="275"/>
      <c r="M1602" s="275"/>
      <c r="N1602" s="275"/>
      <c r="O1602" s="275"/>
      <c r="P1602" s="275"/>
      <c r="Q1602" s="275"/>
      <c r="R1602" s="275"/>
      <c r="S1602" s="275"/>
      <c r="T1602" s="275"/>
      <c r="U1602" s="275"/>
      <c r="V1602" s="275"/>
      <c r="W1602" s="275"/>
      <c r="X1602" s="275"/>
      <c r="Y1602" s="275"/>
      <c r="Z1602" s="275"/>
    </row>
    <row r="1603" spans="1:26" ht="15.75" customHeight="1" outlineLevel="1">
      <c r="A1603" s="340"/>
      <c r="B1603" s="294" t="s">
        <v>2104</v>
      </c>
      <c r="C1603" s="295"/>
      <c r="D1603" s="341">
        <v>1</v>
      </c>
      <c r="E1603" s="297" t="s">
        <v>929</v>
      </c>
      <c r="F1603" s="298"/>
      <c r="G1603" s="299"/>
      <c r="H1603" s="299">
        <f t="shared" si="254"/>
        <v>0</v>
      </c>
      <c r="I1603" s="298">
        <f t="shared" si="255"/>
        <v>0</v>
      </c>
      <c r="J1603" s="298"/>
      <c r="K1603" s="275"/>
      <c r="L1603" s="275"/>
      <c r="M1603" s="275"/>
      <c r="N1603" s="275"/>
      <c r="O1603" s="275"/>
      <c r="P1603" s="275"/>
      <c r="Q1603" s="275"/>
      <c r="R1603" s="275"/>
      <c r="S1603" s="275"/>
      <c r="T1603" s="275"/>
      <c r="U1603" s="275"/>
      <c r="V1603" s="275"/>
      <c r="W1603" s="275"/>
      <c r="X1603" s="275"/>
      <c r="Y1603" s="275"/>
      <c r="Z1603" s="275"/>
    </row>
    <row r="1604" spans="1:26" ht="15.75" customHeight="1" outlineLevel="1">
      <c r="A1604" s="340"/>
      <c r="B1604" s="294" t="s">
        <v>1599</v>
      </c>
      <c r="C1604" s="295"/>
      <c r="D1604" s="341">
        <v>1</v>
      </c>
      <c r="E1604" s="297" t="s">
        <v>929</v>
      </c>
      <c r="F1604" s="298"/>
      <c r="G1604" s="299"/>
      <c r="H1604" s="299">
        <f t="shared" si="254"/>
        <v>0</v>
      </c>
      <c r="I1604" s="298">
        <f t="shared" si="255"/>
        <v>0</v>
      </c>
      <c r="J1604" s="298"/>
      <c r="K1604" s="275"/>
      <c r="L1604" s="275"/>
      <c r="M1604" s="275"/>
      <c r="N1604" s="275"/>
      <c r="O1604" s="275"/>
      <c r="P1604" s="275"/>
      <c r="Q1604" s="275"/>
      <c r="R1604" s="275"/>
      <c r="S1604" s="275"/>
      <c r="T1604" s="275"/>
      <c r="U1604" s="275"/>
      <c r="V1604" s="275"/>
      <c r="W1604" s="275"/>
      <c r="X1604" s="275"/>
      <c r="Y1604" s="275"/>
      <c r="Z1604" s="275"/>
    </row>
    <row r="1605" spans="1:26" ht="15.75" customHeight="1" outlineLevel="1">
      <c r="A1605" s="340"/>
      <c r="B1605" s="294" t="s">
        <v>1600</v>
      </c>
      <c r="C1605" s="295"/>
      <c r="D1605" s="341">
        <v>1</v>
      </c>
      <c r="E1605" s="297" t="s">
        <v>929</v>
      </c>
      <c r="F1605" s="298"/>
      <c r="G1605" s="299"/>
      <c r="H1605" s="299">
        <f t="shared" si="254"/>
        <v>0</v>
      </c>
      <c r="I1605" s="298">
        <f t="shared" si="255"/>
        <v>0</v>
      </c>
      <c r="J1605" s="298"/>
      <c r="K1605" s="275"/>
      <c r="L1605" s="275"/>
      <c r="M1605" s="275"/>
      <c r="N1605" s="275"/>
      <c r="O1605" s="275"/>
      <c r="P1605" s="275"/>
      <c r="Q1605" s="275"/>
      <c r="R1605" s="275"/>
      <c r="S1605" s="275"/>
      <c r="T1605" s="275"/>
      <c r="U1605" s="275"/>
      <c r="V1605" s="275"/>
      <c r="W1605" s="275"/>
      <c r="X1605" s="275"/>
      <c r="Y1605" s="275"/>
      <c r="Z1605" s="275"/>
    </row>
    <row r="1606" spans="1:26" ht="15.75" customHeight="1" outlineLevel="1">
      <c r="A1606" s="340"/>
      <c r="B1606" s="294" t="s">
        <v>1601</v>
      </c>
      <c r="C1606" s="295"/>
      <c r="D1606" s="341">
        <v>1</v>
      </c>
      <c r="E1606" s="297" t="s">
        <v>929</v>
      </c>
      <c r="F1606" s="298"/>
      <c r="G1606" s="299"/>
      <c r="H1606" s="299">
        <f t="shared" si="254"/>
        <v>0</v>
      </c>
      <c r="I1606" s="298">
        <f t="shared" si="255"/>
        <v>0</v>
      </c>
      <c r="J1606" s="298"/>
      <c r="K1606" s="275"/>
      <c r="L1606" s="275"/>
      <c r="M1606" s="275"/>
      <c r="N1606" s="275"/>
      <c r="O1606" s="275"/>
      <c r="P1606" s="275"/>
      <c r="Q1606" s="275"/>
      <c r="R1606" s="275"/>
      <c r="S1606" s="275"/>
      <c r="T1606" s="275"/>
      <c r="U1606" s="275"/>
      <c r="V1606" s="275"/>
      <c r="W1606" s="275"/>
      <c r="X1606" s="275"/>
      <c r="Y1606" s="275"/>
      <c r="Z1606" s="275"/>
    </row>
    <row r="1607" spans="1:26" ht="15.75" customHeight="1" outlineLevel="1">
      <c r="A1607" s="333"/>
      <c r="B1607" s="310" t="s">
        <v>2108</v>
      </c>
      <c r="C1607" s="323"/>
      <c r="D1607" s="343"/>
      <c r="E1607" s="344"/>
      <c r="F1607" s="316"/>
      <c r="G1607" s="299"/>
      <c r="H1607" s="317"/>
      <c r="I1607" s="316"/>
      <c r="J1607" s="316"/>
      <c r="K1607" s="275"/>
      <c r="L1607" s="275"/>
      <c r="M1607" s="275"/>
      <c r="N1607" s="275"/>
      <c r="O1607" s="275"/>
      <c r="P1607" s="275"/>
      <c r="Q1607" s="275"/>
      <c r="R1607" s="275"/>
      <c r="S1607" s="275"/>
      <c r="T1607" s="275"/>
      <c r="U1607" s="275"/>
      <c r="V1607" s="275"/>
      <c r="W1607" s="275"/>
      <c r="X1607" s="275"/>
      <c r="Y1607" s="275"/>
      <c r="Z1607" s="275"/>
    </row>
    <row r="1608" spans="1:26" ht="15.75" customHeight="1" outlineLevel="1">
      <c r="A1608" s="340"/>
      <c r="B1608" s="294" t="s">
        <v>1638</v>
      </c>
      <c r="C1608" s="295"/>
      <c r="D1608" s="341">
        <v>1</v>
      </c>
      <c r="E1608" s="297" t="s">
        <v>929</v>
      </c>
      <c r="F1608" s="298"/>
      <c r="G1608" s="299"/>
      <c r="H1608" s="299">
        <f t="shared" ref="H1608:H1617" si="256">F1608+G1608</f>
        <v>0</v>
      </c>
      <c r="I1608" s="298">
        <f t="shared" ref="I1608:I1617" si="257">H1608*D1608</f>
        <v>0</v>
      </c>
      <c r="J1608" s="298"/>
      <c r="K1608" s="275"/>
      <c r="L1608" s="275"/>
      <c r="M1608" s="275"/>
      <c r="N1608" s="275"/>
      <c r="O1608" s="275"/>
      <c r="P1608" s="275"/>
      <c r="Q1608" s="275"/>
      <c r="R1608" s="275"/>
      <c r="S1608" s="275"/>
      <c r="T1608" s="275"/>
      <c r="U1608" s="275"/>
      <c r="V1608" s="275"/>
      <c r="W1608" s="275"/>
      <c r="X1608" s="275"/>
      <c r="Y1608" s="275"/>
      <c r="Z1608" s="275"/>
    </row>
    <row r="1609" spans="1:26" ht="15.75" customHeight="1" outlineLevel="1">
      <c r="A1609" s="340"/>
      <c r="B1609" s="294" t="s">
        <v>1593</v>
      </c>
      <c r="C1609" s="295"/>
      <c r="D1609" s="341">
        <v>1</v>
      </c>
      <c r="E1609" s="297" t="s">
        <v>929</v>
      </c>
      <c r="F1609" s="298"/>
      <c r="G1609" s="299"/>
      <c r="H1609" s="299">
        <f t="shared" si="256"/>
        <v>0</v>
      </c>
      <c r="I1609" s="298">
        <f t="shared" si="257"/>
        <v>0</v>
      </c>
      <c r="J1609" s="298"/>
      <c r="K1609" s="275"/>
      <c r="L1609" s="275"/>
      <c r="M1609" s="275"/>
      <c r="N1609" s="275"/>
      <c r="O1609" s="275"/>
      <c r="P1609" s="275"/>
      <c r="Q1609" s="275"/>
      <c r="R1609" s="275"/>
      <c r="S1609" s="275"/>
      <c r="T1609" s="275"/>
      <c r="U1609" s="275"/>
      <c r="V1609" s="275"/>
      <c r="W1609" s="275"/>
      <c r="X1609" s="275"/>
      <c r="Y1609" s="275"/>
      <c r="Z1609" s="275"/>
    </row>
    <row r="1610" spans="1:26" ht="15.75" customHeight="1" outlineLevel="1">
      <c r="A1610" s="340"/>
      <c r="B1610" s="294" t="s">
        <v>1594</v>
      </c>
      <c r="C1610" s="295"/>
      <c r="D1610" s="341">
        <v>1</v>
      </c>
      <c r="E1610" s="297" t="s">
        <v>929</v>
      </c>
      <c r="F1610" s="298"/>
      <c r="G1610" s="299"/>
      <c r="H1610" s="299">
        <f t="shared" si="256"/>
        <v>0</v>
      </c>
      <c r="I1610" s="298">
        <f t="shared" si="257"/>
        <v>0</v>
      </c>
      <c r="J1610" s="298"/>
      <c r="K1610" s="275"/>
      <c r="L1610" s="275"/>
      <c r="M1610" s="275"/>
      <c r="N1610" s="275"/>
      <c r="O1610" s="275"/>
      <c r="P1610" s="275"/>
      <c r="Q1610" s="275"/>
      <c r="R1610" s="275"/>
      <c r="S1610" s="275"/>
      <c r="T1610" s="275"/>
      <c r="U1610" s="275"/>
      <c r="V1610" s="275"/>
      <c r="W1610" s="275"/>
      <c r="X1610" s="275"/>
      <c r="Y1610" s="275"/>
      <c r="Z1610" s="275"/>
    </row>
    <row r="1611" spans="1:26" ht="15.75" customHeight="1" outlineLevel="1">
      <c r="A1611" s="340"/>
      <c r="B1611" s="294" t="s">
        <v>1595</v>
      </c>
      <c r="C1611" s="295"/>
      <c r="D1611" s="341">
        <v>1</v>
      </c>
      <c r="E1611" s="297" t="s">
        <v>929</v>
      </c>
      <c r="F1611" s="298"/>
      <c r="G1611" s="299"/>
      <c r="H1611" s="299">
        <f t="shared" si="256"/>
        <v>0</v>
      </c>
      <c r="I1611" s="298">
        <f t="shared" si="257"/>
        <v>0</v>
      </c>
      <c r="J1611" s="298"/>
      <c r="K1611" s="275"/>
      <c r="L1611" s="275"/>
      <c r="M1611" s="275"/>
      <c r="N1611" s="275"/>
      <c r="O1611" s="275"/>
      <c r="P1611" s="275"/>
      <c r="Q1611" s="275"/>
      <c r="R1611" s="275"/>
      <c r="S1611" s="275"/>
      <c r="T1611" s="275"/>
      <c r="U1611" s="275"/>
      <c r="V1611" s="275"/>
      <c r="W1611" s="275"/>
      <c r="X1611" s="275"/>
      <c r="Y1611" s="275"/>
      <c r="Z1611" s="275"/>
    </row>
    <row r="1612" spans="1:26" ht="15.75" customHeight="1" outlineLevel="1">
      <c r="A1612" s="340"/>
      <c r="B1612" s="294" t="s">
        <v>2102</v>
      </c>
      <c r="C1612" s="295"/>
      <c r="D1612" s="341">
        <v>1</v>
      </c>
      <c r="E1612" s="297" t="s">
        <v>929</v>
      </c>
      <c r="F1612" s="298"/>
      <c r="G1612" s="299"/>
      <c r="H1612" s="299">
        <f t="shared" si="256"/>
        <v>0</v>
      </c>
      <c r="I1612" s="298">
        <f t="shared" si="257"/>
        <v>0</v>
      </c>
      <c r="J1612" s="298"/>
      <c r="K1612" s="275"/>
      <c r="L1612" s="275"/>
      <c r="M1612" s="275"/>
      <c r="N1612" s="275"/>
      <c r="O1612" s="275"/>
      <c r="P1612" s="275"/>
      <c r="Q1612" s="275"/>
      <c r="R1612" s="275"/>
      <c r="S1612" s="275"/>
      <c r="T1612" s="275"/>
      <c r="U1612" s="275"/>
      <c r="V1612" s="275"/>
      <c r="W1612" s="275"/>
      <c r="X1612" s="275"/>
      <c r="Y1612" s="275"/>
      <c r="Z1612" s="275"/>
    </row>
    <row r="1613" spans="1:26" ht="15.75" customHeight="1" outlineLevel="1">
      <c r="A1613" s="340"/>
      <c r="B1613" s="294" t="s">
        <v>2103</v>
      </c>
      <c r="C1613" s="295"/>
      <c r="D1613" s="341">
        <v>1</v>
      </c>
      <c r="E1613" s="297" t="s">
        <v>929</v>
      </c>
      <c r="F1613" s="298"/>
      <c r="G1613" s="299"/>
      <c r="H1613" s="299">
        <f t="shared" si="256"/>
        <v>0</v>
      </c>
      <c r="I1613" s="298">
        <f t="shared" si="257"/>
        <v>0</v>
      </c>
      <c r="J1613" s="298"/>
      <c r="K1613" s="275"/>
      <c r="L1613" s="275"/>
      <c r="M1613" s="275"/>
      <c r="N1613" s="275"/>
      <c r="O1613" s="275"/>
      <c r="P1613" s="275"/>
      <c r="Q1613" s="275"/>
      <c r="R1613" s="275"/>
      <c r="S1613" s="275"/>
      <c r="T1613" s="275"/>
      <c r="U1613" s="275"/>
      <c r="V1613" s="275"/>
      <c r="W1613" s="275"/>
      <c r="X1613" s="275"/>
      <c r="Y1613" s="275"/>
      <c r="Z1613" s="275"/>
    </row>
    <row r="1614" spans="1:26" ht="15.75" customHeight="1" outlineLevel="1">
      <c r="A1614" s="340"/>
      <c r="B1614" s="294" t="s">
        <v>2104</v>
      </c>
      <c r="C1614" s="295"/>
      <c r="D1614" s="341">
        <v>1</v>
      </c>
      <c r="E1614" s="297" t="s">
        <v>929</v>
      </c>
      <c r="F1614" s="298"/>
      <c r="G1614" s="299"/>
      <c r="H1614" s="299">
        <f t="shared" si="256"/>
        <v>0</v>
      </c>
      <c r="I1614" s="298">
        <f t="shared" si="257"/>
        <v>0</v>
      </c>
      <c r="J1614" s="298"/>
      <c r="K1614" s="275"/>
      <c r="L1614" s="275"/>
      <c r="M1614" s="275"/>
      <c r="N1614" s="275"/>
      <c r="O1614" s="275"/>
      <c r="P1614" s="275"/>
      <c r="Q1614" s="275"/>
      <c r="R1614" s="275"/>
      <c r="S1614" s="275"/>
      <c r="T1614" s="275"/>
      <c r="U1614" s="275"/>
      <c r="V1614" s="275"/>
      <c r="W1614" s="275"/>
      <c r="X1614" s="275"/>
      <c r="Y1614" s="275"/>
      <c r="Z1614" s="275"/>
    </row>
    <row r="1615" spans="1:26" ht="15.75" customHeight="1" outlineLevel="1">
      <c r="A1615" s="340"/>
      <c r="B1615" s="294" t="s">
        <v>1599</v>
      </c>
      <c r="C1615" s="295"/>
      <c r="D1615" s="341">
        <v>1</v>
      </c>
      <c r="E1615" s="297" t="s">
        <v>929</v>
      </c>
      <c r="F1615" s="298"/>
      <c r="G1615" s="299"/>
      <c r="H1615" s="299">
        <f t="shared" si="256"/>
        <v>0</v>
      </c>
      <c r="I1615" s="298">
        <f t="shared" si="257"/>
        <v>0</v>
      </c>
      <c r="J1615" s="298"/>
      <c r="K1615" s="275"/>
      <c r="L1615" s="275"/>
      <c r="M1615" s="275"/>
      <c r="N1615" s="275"/>
      <c r="O1615" s="275"/>
      <c r="P1615" s="275"/>
      <c r="Q1615" s="275"/>
      <c r="R1615" s="275"/>
      <c r="S1615" s="275"/>
      <c r="T1615" s="275"/>
      <c r="U1615" s="275"/>
      <c r="V1615" s="275"/>
      <c r="W1615" s="275"/>
      <c r="X1615" s="275"/>
      <c r="Y1615" s="275"/>
      <c r="Z1615" s="275"/>
    </row>
    <row r="1616" spans="1:26" ht="15.75" customHeight="1" outlineLevel="1">
      <c r="A1616" s="340"/>
      <c r="B1616" s="294" t="s">
        <v>1600</v>
      </c>
      <c r="C1616" s="295"/>
      <c r="D1616" s="341">
        <v>1</v>
      </c>
      <c r="E1616" s="297" t="s">
        <v>929</v>
      </c>
      <c r="F1616" s="298"/>
      <c r="G1616" s="299"/>
      <c r="H1616" s="299">
        <f t="shared" si="256"/>
        <v>0</v>
      </c>
      <c r="I1616" s="298">
        <f t="shared" si="257"/>
        <v>0</v>
      </c>
      <c r="J1616" s="298"/>
      <c r="K1616" s="275"/>
      <c r="L1616" s="275"/>
      <c r="M1616" s="275"/>
      <c r="N1616" s="275"/>
      <c r="O1616" s="275"/>
      <c r="P1616" s="275"/>
      <c r="Q1616" s="275"/>
      <c r="R1616" s="275"/>
      <c r="S1616" s="275"/>
      <c r="T1616" s="275"/>
      <c r="U1616" s="275"/>
      <c r="V1616" s="275"/>
      <c r="W1616" s="275"/>
      <c r="X1616" s="275"/>
      <c r="Y1616" s="275"/>
      <c r="Z1616" s="275"/>
    </row>
    <row r="1617" spans="1:26" ht="15.75" customHeight="1" outlineLevel="1">
      <c r="A1617" s="340"/>
      <c r="B1617" s="294" t="s">
        <v>1601</v>
      </c>
      <c r="C1617" s="295"/>
      <c r="D1617" s="341">
        <v>1</v>
      </c>
      <c r="E1617" s="297" t="s">
        <v>929</v>
      </c>
      <c r="F1617" s="298"/>
      <c r="G1617" s="299"/>
      <c r="H1617" s="299">
        <f t="shared" si="256"/>
        <v>0</v>
      </c>
      <c r="I1617" s="298">
        <f t="shared" si="257"/>
        <v>0</v>
      </c>
      <c r="J1617" s="298"/>
      <c r="K1617" s="275"/>
      <c r="L1617" s="275"/>
      <c r="M1617" s="275"/>
      <c r="N1617" s="275"/>
      <c r="O1617" s="275"/>
      <c r="P1617" s="275"/>
      <c r="Q1617" s="275"/>
      <c r="R1617" s="275"/>
      <c r="S1617" s="275"/>
      <c r="T1617" s="275"/>
      <c r="U1617" s="275"/>
      <c r="V1617" s="275"/>
      <c r="W1617" s="275"/>
      <c r="X1617" s="275"/>
      <c r="Y1617" s="275"/>
      <c r="Z1617" s="275"/>
    </row>
    <row r="1618" spans="1:26" ht="15.75" customHeight="1" outlineLevel="1">
      <c r="A1618" s="618" t="s">
        <v>2109</v>
      </c>
      <c r="B1618" s="334" t="s">
        <v>1381</v>
      </c>
      <c r="C1618" s="342"/>
      <c r="D1618" s="343"/>
      <c r="E1618" s="344"/>
      <c r="F1618" s="316"/>
      <c r="G1618" s="299"/>
      <c r="H1618" s="317"/>
      <c r="I1618" s="316"/>
      <c r="J1618" s="316"/>
      <c r="K1618" s="275"/>
      <c r="L1618" s="275"/>
      <c r="M1618" s="275"/>
      <c r="N1618" s="275"/>
      <c r="O1618" s="275"/>
      <c r="P1618" s="275"/>
      <c r="Q1618" s="275"/>
      <c r="R1618" s="275"/>
      <c r="S1618" s="275"/>
      <c r="T1618" s="275"/>
      <c r="U1618" s="275"/>
      <c r="V1618" s="275"/>
      <c r="W1618" s="275"/>
      <c r="X1618" s="275"/>
      <c r="Y1618" s="275"/>
      <c r="Z1618" s="275"/>
    </row>
    <row r="1619" spans="1:26" ht="15.75" customHeight="1" outlineLevel="1">
      <c r="A1619" s="333"/>
      <c r="B1619" s="310" t="s">
        <v>1910</v>
      </c>
      <c r="C1619" s="342"/>
      <c r="D1619" s="343"/>
      <c r="E1619" s="344"/>
      <c r="F1619" s="316"/>
      <c r="G1619" s="299"/>
      <c r="H1619" s="317"/>
      <c r="I1619" s="316"/>
      <c r="J1619" s="316"/>
      <c r="K1619" s="275"/>
      <c r="L1619" s="275"/>
      <c r="M1619" s="275"/>
      <c r="N1619" s="275"/>
      <c r="O1619" s="275"/>
      <c r="P1619" s="275"/>
      <c r="Q1619" s="275"/>
      <c r="R1619" s="275"/>
      <c r="S1619" s="275"/>
      <c r="T1619" s="275"/>
      <c r="U1619" s="275"/>
      <c r="V1619" s="275"/>
      <c r="W1619" s="275"/>
      <c r="X1619" s="275"/>
      <c r="Y1619" s="275"/>
      <c r="Z1619" s="275"/>
    </row>
    <row r="1620" spans="1:26" ht="15.75" customHeight="1" outlineLevel="1">
      <c r="A1620" s="340"/>
      <c r="B1620" s="294" t="s">
        <v>1593</v>
      </c>
      <c r="C1620" s="295"/>
      <c r="D1620" s="341">
        <v>1</v>
      </c>
      <c r="E1620" s="297" t="s">
        <v>421</v>
      </c>
      <c r="F1620" s="298"/>
      <c r="G1620" s="299"/>
      <c r="H1620" s="299">
        <f t="shared" ref="H1620:H1630" si="258">F1620+G1620</f>
        <v>0</v>
      </c>
      <c r="I1620" s="298">
        <f t="shared" ref="I1620:I1630" si="259">H1620*D1620</f>
        <v>0</v>
      </c>
      <c r="J1620" s="298"/>
      <c r="K1620" s="275"/>
      <c r="L1620" s="275"/>
      <c r="M1620" s="275"/>
      <c r="N1620" s="275"/>
      <c r="O1620" s="275"/>
      <c r="P1620" s="275"/>
      <c r="Q1620" s="275"/>
      <c r="R1620" s="275"/>
      <c r="S1620" s="275"/>
      <c r="T1620" s="275"/>
      <c r="U1620" s="275"/>
      <c r="V1620" s="275"/>
      <c r="W1620" s="275"/>
      <c r="X1620" s="275"/>
      <c r="Y1620" s="275"/>
      <c r="Z1620" s="275"/>
    </row>
    <row r="1621" spans="1:26" ht="15.75" customHeight="1" outlineLevel="1">
      <c r="A1621" s="340"/>
      <c r="B1621" s="294" t="s">
        <v>1594</v>
      </c>
      <c r="C1621" s="295"/>
      <c r="D1621" s="341">
        <v>1</v>
      </c>
      <c r="E1621" s="297" t="s">
        <v>421</v>
      </c>
      <c r="F1621" s="298"/>
      <c r="G1621" s="299"/>
      <c r="H1621" s="299">
        <f t="shared" si="258"/>
        <v>0</v>
      </c>
      <c r="I1621" s="298">
        <f t="shared" si="259"/>
        <v>0</v>
      </c>
      <c r="J1621" s="298"/>
      <c r="K1621" s="275"/>
      <c r="L1621" s="275"/>
      <c r="M1621" s="275"/>
      <c r="N1621" s="275"/>
      <c r="O1621" s="275"/>
      <c r="P1621" s="275"/>
      <c r="Q1621" s="275"/>
      <c r="R1621" s="275"/>
      <c r="S1621" s="275"/>
      <c r="T1621" s="275"/>
      <c r="U1621" s="275"/>
      <c r="V1621" s="275"/>
      <c r="W1621" s="275"/>
      <c r="X1621" s="275"/>
      <c r="Y1621" s="275"/>
      <c r="Z1621" s="275"/>
    </row>
    <row r="1622" spans="1:26" ht="15.75" customHeight="1" outlineLevel="1">
      <c r="A1622" s="340"/>
      <c r="B1622" s="294" t="s">
        <v>1595</v>
      </c>
      <c r="C1622" s="295"/>
      <c r="D1622" s="341">
        <v>1</v>
      </c>
      <c r="E1622" s="297" t="s">
        <v>421</v>
      </c>
      <c r="F1622" s="298"/>
      <c r="G1622" s="299"/>
      <c r="H1622" s="299">
        <f t="shared" si="258"/>
        <v>0</v>
      </c>
      <c r="I1622" s="298">
        <f t="shared" si="259"/>
        <v>0</v>
      </c>
      <c r="J1622" s="298"/>
      <c r="K1622" s="275"/>
      <c r="L1622" s="275"/>
      <c r="M1622" s="275"/>
      <c r="N1622" s="275"/>
      <c r="O1622" s="275"/>
      <c r="P1622" s="275"/>
      <c r="Q1622" s="275"/>
      <c r="R1622" s="275"/>
      <c r="S1622" s="275"/>
      <c r="T1622" s="275"/>
      <c r="U1622" s="275"/>
      <c r="V1622" s="275"/>
      <c r="W1622" s="275"/>
      <c r="X1622" s="275"/>
      <c r="Y1622" s="275"/>
      <c r="Z1622" s="275"/>
    </row>
    <row r="1623" spans="1:26" ht="15.75" customHeight="1" outlineLevel="1">
      <c r="A1623" s="340"/>
      <c r="B1623" s="294" t="s">
        <v>1596</v>
      </c>
      <c r="C1623" s="295"/>
      <c r="D1623" s="341">
        <v>1</v>
      </c>
      <c r="E1623" s="297" t="s">
        <v>421</v>
      </c>
      <c r="F1623" s="298"/>
      <c r="G1623" s="299"/>
      <c r="H1623" s="299">
        <f t="shared" si="258"/>
        <v>0</v>
      </c>
      <c r="I1623" s="298">
        <f t="shared" si="259"/>
        <v>0</v>
      </c>
      <c r="J1623" s="298"/>
      <c r="K1623" s="275"/>
      <c r="L1623" s="275"/>
      <c r="M1623" s="275"/>
      <c r="N1623" s="275"/>
      <c r="O1623" s="275"/>
      <c r="P1623" s="275"/>
      <c r="Q1623" s="275"/>
      <c r="R1623" s="275"/>
      <c r="S1623" s="275"/>
      <c r="T1623" s="275"/>
      <c r="U1623" s="275"/>
      <c r="V1623" s="275"/>
      <c r="W1623" s="275"/>
      <c r="X1623" s="275"/>
      <c r="Y1623" s="275"/>
      <c r="Z1623" s="275"/>
    </row>
    <row r="1624" spans="1:26" ht="15.75" customHeight="1" outlineLevel="1">
      <c r="A1624" s="340"/>
      <c r="B1624" s="294" t="s">
        <v>1597</v>
      </c>
      <c r="C1624" s="295"/>
      <c r="D1624" s="341">
        <v>1</v>
      </c>
      <c r="E1624" s="297" t="s">
        <v>421</v>
      </c>
      <c r="F1624" s="298"/>
      <c r="G1624" s="299"/>
      <c r="H1624" s="299">
        <f t="shared" si="258"/>
        <v>0</v>
      </c>
      <c r="I1624" s="298">
        <f t="shared" si="259"/>
        <v>0</v>
      </c>
      <c r="J1624" s="298"/>
      <c r="K1624" s="275"/>
      <c r="L1624" s="275"/>
      <c r="M1624" s="275"/>
      <c r="N1624" s="275"/>
      <c r="O1624" s="275"/>
      <c r="P1624" s="275"/>
      <c r="Q1624" s="275"/>
      <c r="R1624" s="275"/>
      <c r="S1624" s="275"/>
      <c r="T1624" s="275"/>
      <c r="U1624" s="275"/>
      <c r="V1624" s="275"/>
      <c r="W1624" s="275"/>
      <c r="X1624" s="275"/>
      <c r="Y1624" s="275"/>
      <c r="Z1624" s="275"/>
    </row>
    <row r="1625" spans="1:26" ht="15.75" customHeight="1" outlineLevel="1">
      <c r="A1625" s="340"/>
      <c r="B1625" s="294" t="s">
        <v>1598</v>
      </c>
      <c r="C1625" s="295"/>
      <c r="D1625" s="341">
        <v>1</v>
      </c>
      <c r="E1625" s="297" t="s">
        <v>421</v>
      </c>
      <c r="F1625" s="298"/>
      <c r="G1625" s="299"/>
      <c r="H1625" s="299">
        <f t="shared" si="258"/>
        <v>0</v>
      </c>
      <c r="I1625" s="298">
        <f t="shared" si="259"/>
        <v>0</v>
      </c>
      <c r="J1625" s="298"/>
      <c r="K1625" s="275"/>
      <c r="L1625" s="275"/>
      <c r="M1625" s="275"/>
      <c r="N1625" s="275"/>
      <c r="O1625" s="275"/>
      <c r="P1625" s="275"/>
      <c r="Q1625" s="275"/>
      <c r="R1625" s="275"/>
      <c r="S1625" s="275"/>
      <c r="T1625" s="275"/>
      <c r="U1625" s="275"/>
      <c r="V1625" s="275"/>
      <c r="W1625" s="275"/>
      <c r="X1625" s="275"/>
      <c r="Y1625" s="275"/>
      <c r="Z1625" s="275"/>
    </row>
    <row r="1626" spans="1:26" ht="15.75" customHeight="1" outlineLevel="1">
      <c r="A1626" s="340"/>
      <c r="B1626" s="294" t="s">
        <v>1599</v>
      </c>
      <c r="C1626" s="295"/>
      <c r="D1626" s="341">
        <v>1</v>
      </c>
      <c r="E1626" s="297" t="s">
        <v>421</v>
      </c>
      <c r="F1626" s="298"/>
      <c r="G1626" s="299"/>
      <c r="H1626" s="299">
        <f t="shared" si="258"/>
        <v>0</v>
      </c>
      <c r="I1626" s="298">
        <f t="shared" si="259"/>
        <v>0</v>
      </c>
      <c r="J1626" s="298"/>
      <c r="K1626" s="275"/>
      <c r="L1626" s="275"/>
      <c r="M1626" s="275"/>
      <c r="N1626" s="275"/>
      <c r="O1626" s="275"/>
      <c r="P1626" s="275"/>
      <c r="Q1626" s="275"/>
      <c r="R1626" s="275"/>
      <c r="S1626" s="275"/>
      <c r="T1626" s="275"/>
      <c r="U1626" s="275"/>
      <c r="V1626" s="275"/>
      <c r="W1626" s="275"/>
      <c r="X1626" s="275"/>
      <c r="Y1626" s="275"/>
      <c r="Z1626" s="275"/>
    </row>
    <row r="1627" spans="1:26" ht="15.75" customHeight="1" outlineLevel="1">
      <c r="A1627" s="340"/>
      <c r="B1627" s="294" t="s">
        <v>1600</v>
      </c>
      <c r="C1627" s="295"/>
      <c r="D1627" s="341">
        <v>1</v>
      </c>
      <c r="E1627" s="297" t="s">
        <v>421</v>
      </c>
      <c r="F1627" s="298"/>
      <c r="G1627" s="299"/>
      <c r="H1627" s="299">
        <f t="shared" si="258"/>
        <v>0</v>
      </c>
      <c r="I1627" s="298">
        <f t="shared" si="259"/>
        <v>0</v>
      </c>
      <c r="J1627" s="298"/>
      <c r="K1627" s="275"/>
      <c r="L1627" s="275"/>
      <c r="M1627" s="275"/>
      <c r="N1627" s="275"/>
      <c r="O1627" s="275"/>
      <c r="P1627" s="275"/>
      <c r="Q1627" s="275"/>
      <c r="R1627" s="275"/>
      <c r="S1627" s="275"/>
      <c r="T1627" s="275"/>
      <c r="U1627" s="275"/>
      <c r="V1627" s="275"/>
      <c r="W1627" s="275"/>
      <c r="X1627" s="275"/>
      <c r="Y1627" s="275"/>
      <c r="Z1627" s="275"/>
    </row>
    <row r="1628" spans="1:26" ht="15.75" customHeight="1" outlineLevel="1">
      <c r="A1628" s="340"/>
      <c r="B1628" s="294" t="s">
        <v>1601</v>
      </c>
      <c r="C1628" s="295"/>
      <c r="D1628" s="341">
        <v>1</v>
      </c>
      <c r="E1628" s="297" t="s">
        <v>421</v>
      </c>
      <c r="F1628" s="298"/>
      <c r="G1628" s="299"/>
      <c r="H1628" s="299">
        <f t="shared" si="258"/>
        <v>0</v>
      </c>
      <c r="I1628" s="298">
        <f t="shared" si="259"/>
        <v>0</v>
      </c>
      <c r="J1628" s="298"/>
      <c r="K1628" s="275"/>
      <c r="L1628" s="275"/>
      <c r="M1628" s="275"/>
      <c r="N1628" s="275"/>
      <c r="O1628" s="275"/>
      <c r="P1628" s="275"/>
      <c r="Q1628" s="275"/>
      <c r="R1628" s="275"/>
      <c r="S1628" s="275"/>
      <c r="T1628" s="275"/>
      <c r="U1628" s="275"/>
      <c r="V1628" s="275"/>
      <c r="W1628" s="275"/>
      <c r="X1628" s="275"/>
      <c r="Y1628" s="275"/>
      <c r="Z1628" s="275"/>
    </row>
    <row r="1629" spans="1:26" ht="15.75" customHeight="1" outlineLevel="1">
      <c r="A1629" s="340"/>
      <c r="B1629" s="294" t="s">
        <v>1602</v>
      </c>
      <c r="C1629" s="295"/>
      <c r="D1629" s="341">
        <v>1</v>
      </c>
      <c r="E1629" s="297" t="s">
        <v>421</v>
      </c>
      <c r="F1629" s="298"/>
      <c r="G1629" s="299"/>
      <c r="H1629" s="299">
        <f t="shared" si="258"/>
        <v>0</v>
      </c>
      <c r="I1629" s="298">
        <f t="shared" si="259"/>
        <v>0</v>
      </c>
      <c r="J1629" s="298"/>
      <c r="K1629" s="275"/>
      <c r="L1629" s="275"/>
      <c r="M1629" s="275"/>
      <c r="N1629" s="275"/>
      <c r="O1629" s="275"/>
      <c r="P1629" s="275"/>
      <c r="Q1629" s="275"/>
      <c r="R1629" s="275"/>
      <c r="S1629" s="275"/>
      <c r="T1629" s="275"/>
      <c r="U1629" s="275"/>
      <c r="V1629" s="275"/>
      <c r="W1629" s="275"/>
      <c r="X1629" s="275"/>
      <c r="Y1629" s="275"/>
      <c r="Z1629" s="275"/>
    </row>
    <row r="1630" spans="1:26" ht="15.75" customHeight="1" outlineLevel="1">
      <c r="A1630" s="340"/>
      <c r="B1630" s="294" t="s">
        <v>2110</v>
      </c>
      <c r="C1630" s="295"/>
      <c r="D1630" s="341">
        <v>1</v>
      </c>
      <c r="E1630" s="297" t="s">
        <v>163</v>
      </c>
      <c r="F1630" s="298"/>
      <c r="G1630" s="299"/>
      <c r="H1630" s="299">
        <f t="shared" si="258"/>
        <v>0</v>
      </c>
      <c r="I1630" s="298">
        <f t="shared" si="259"/>
        <v>0</v>
      </c>
      <c r="J1630" s="298"/>
      <c r="K1630" s="275"/>
      <c r="L1630" s="275"/>
      <c r="M1630" s="275"/>
      <c r="N1630" s="275"/>
      <c r="O1630" s="275"/>
      <c r="P1630" s="275"/>
      <c r="Q1630" s="275"/>
      <c r="R1630" s="275"/>
      <c r="S1630" s="275"/>
      <c r="T1630" s="275"/>
      <c r="U1630" s="275"/>
      <c r="V1630" s="275"/>
      <c r="W1630" s="275"/>
      <c r="X1630" s="275"/>
      <c r="Y1630" s="275"/>
      <c r="Z1630" s="275"/>
    </row>
    <row r="1631" spans="1:26" ht="15.75" customHeight="1" outlineLevel="1">
      <c r="A1631" s="333"/>
      <c r="B1631" s="310" t="s">
        <v>2111</v>
      </c>
      <c r="C1631" s="342"/>
      <c r="D1631" s="343"/>
      <c r="E1631" s="344"/>
      <c r="F1631" s="316"/>
      <c r="G1631" s="299"/>
      <c r="H1631" s="317"/>
      <c r="I1631" s="316"/>
      <c r="J1631" s="316"/>
      <c r="K1631" s="275"/>
      <c r="L1631" s="275"/>
      <c r="M1631" s="275"/>
      <c r="N1631" s="275"/>
      <c r="O1631" s="275"/>
      <c r="P1631" s="275"/>
      <c r="Q1631" s="275"/>
      <c r="R1631" s="275"/>
      <c r="S1631" s="275"/>
      <c r="T1631" s="275"/>
      <c r="U1631" s="275"/>
      <c r="V1631" s="275"/>
      <c r="W1631" s="275"/>
      <c r="X1631" s="275"/>
      <c r="Y1631" s="275"/>
      <c r="Z1631" s="275"/>
    </row>
    <row r="1632" spans="1:26" ht="15.75" customHeight="1" outlineLevel="1">
      <c r="A1632" s="340"/>
      <c r="B1632" s="294" t="s">
        <v>2112</v>
      </c>
      <c r="C1632" s="295"/>
      <c r="D1632" s="341">
        <v>1</v>
      </c>
      <c r="E1632" s="297" t="s">
        <v>421</v>
      </c>
      <c r="F1632" s="298"/>
      <c r="G1632" s="299"/>
      <c r="H1632" s="299">
        <f t="shared" ref="H1632:H1641" si="260">F1632+G1632</f>
        <v>0</v>
      </c>
      <c r="I1632" s="298">
        <f t="shared" ref="I1632:I1641" si="261">H1632*D1632</f>
        <v>0</v>
      </c>
      <c r="J1632" s="298"/>
      <c r="K1632" s="275"/>
      <c r="L1632" s="275"/>
      <c r="M1632" s="275"/>
      <c r="N1632" s="275"/>
      <c r="O1632" s="275"/>
      <c r="P1632" s="275"/>
      <c r="Q1632" s="275"/>
      <c r="R1632" s="275"/>
      <c r="S1632" s="275"/>
      <c r="T1632" s="275"/>
      <c r="U1632" s="275"/>
      <c r="V1632" s="275"/>
      <c r="W1632" s="275"/>
      <c r="X1632" s="275"/>
      <c r="Y1632" s="275"/>
      <c r="Z1632" s="275"/>
    </row>
    <row r="1633" spans="1:26" ht="15.75" customHeight="1" outlineLevel="1">
      <c r="A1633" s="340"/>
      <c r="B1633" s="294" t="s">
        <v>2113</v>
      </c>
      <c r="C1633" s="295"/>
      <c r="D1633" s="341">
        <v>1</v>
      </c>
      <c r="E1633" s="297" t="s">
        <v>421</v>
      </c>
      <c r="F1633" s="298"/>
      <c r="G1633" s="299"/>
      <c r="H1633" s="299">
        <f t="shared" si="260"/>
        <v>0</v>
      </c>
      <c r="I1633" s="298">
        <f t="shared" si="261"/>
        <v>0</v>
      </c>
      <c r="J1633" s="298"/>
      <c r="K1633" s="275"/>
      <c r="L1633" s="275"/>
      <c r="M1633" s="275"/>
      <c r="N1633" s="275"/>
      <c r="O1633" s="275"/>
      <c r="P1633" s="275"/>
      <c r="Q1633" s="275"/>
      <c r="R1633" s="275"/>
      <c r="S1633" s="275"/>
      <c r="T1633" s="275"/>
      <c r="U1633" s="275"/>
      <c r="V1633" s="275"/>
      <c r="W1633" s="275"/>
      <c r="X1633" s="275"/>
      <c r="Y1633" s="275"/>
      <c r="Z1633" s="275"/>
    </row>
    <row r="1634" spans="1:26" ht="15.75" customHeight="1" outlineLevel="1">
      <c r="A1634" s="340"/>
      <c r="B1634" s="294" t="s">
        <v>2114</v>
      </c>
      <c r="C1634" s="295"/>
      <c r="D1634" s="341">
        <v>1</v>
      </c>
      <c r="E1634" s="297" t="s">
        <v>421</v>
      </c>
      <c r="F1634" s="298"/>
      <c r="G1634" s="299"/>
      <c r="H1634" s="299">
        <f t="shared" si="260"/>
        <v>0</v>
      </c>
      <c r="I1634" s="298">
        <f t="shared" si="261"/>
        <v>0</v>
      </c>
      <c r="J1634" s="298"/>
      <c r="K1634" s="275"/>
      <c r="L1634" s="275"/>
      <c r="M1634" s="275"/>
      <c r="N1634" s="275"/>
      <c r="O1634" s="275"/>
      <c r="P1634" s="275"/>
      <c r="Q1634" s="275"/>
      <c r="R1634" s="275"/>
      <c r="S1634" s="275"/>
      <c r="T1634" s="275"/>
      <c r="U1634" s="275"/>
      <c r="V1634" s="275"/>
      <c r="W1634" s="275"/>
      <c r="X1634" s="275"/>
      <c r="Y1634" s="275"/>
      <c r="Z1634" s="275"/>
    </row>
    <row r="1635" spans="1:26" ht="15.75" customHeight="1" outlineLevel="1">
      <c r="A1635" s="340"/>
      <c r="B1635" s="294" t="s">
        <v>2115</v>
      </c>
      <c r="C1635" s="295"/>
      <c r="D1635" s="341">
        <v>1</v>
      </c>
      <c r="E1635" s="297" t="s">
        <v>421</v>
      </c>
      <c r="F1635" s="298"/>
      <c r="G1635" s="299"/>
      <c r="H1635" s="299">
        <f t="shared" si="260"/>
        <v>0</v>
      </c>
      <c r="I1635" s="298">
        <f t="shared" si="261"/>
        <v>0</v>
      </c>
      <c r="J1635" s="298"/>
      <c r="K1635" s="275"/>
      <c r="L1635" s="275"/>
      <c r="M1635" s="275"/>
      <c r="N1635" s="275"/>
      <c r="O1635" s="275"/>
      <c r="P1635" s="275"/>
      <c r="Q1635" s="275"/>
      <c r="R1635" s="275"/>
      <c r="S1635" s="275"/>
      <c r="T1635" s="275"/>
      <c r="U1635" s="275"/>
      <c r="V1635" s="275"/>
      <c r="W1635" s="275"/>
      <c r="X1635" s="275"/>
      <c r="Y1635" s="275"/>
      <c r="Z1635" s="275"/>
    </row>
    <row r="1636" spans="1:26" ht="15.75" customHeight="1" outlineLevel="1">
      <c r="A1636" s="340"/>
      <c r="B1636" s="294" t="s">
        <v>2116</v>
      </c>
      <c r="C1636" s="295"/>
      <c r="D1636" s="341">
        <v>1</v>
      </c>
      <c r="E1636" s="297" t="s">
        <v>421</v>
      </c>
      <c r="F1636" s="298"/>
      <c r="G1636" s="299"/>
      <c r="H1636" s="299">
        <f t="shared" si="260"/>
        <v>0</v>
      </c>
      <c r="I1636" s="298">
        <f t="shared" si="261"/>
        <v>0</v>
      </c>
      <c r="J1636" s="298"/>
      <c r="K1636" s="275"/>
      <c r="L1636" s="275"/>
      <c r="M1636" s="275"/>
      <c r="N1636" s="275"/>
      <c r="O1636" s="275"/>
      <c r="P1636" s="275"/>
      <c r="Q1636" s="275"/>
      <c r="R1636" s="275"/>
      <c r="S1636" s="275"/>
      <c r="T1636" s="275"/>
      <c r="U1636" s="275"/>
      <c r="V1636" s="275"/>
      <c r="W1636" s="275"/>
      <c r="X1636" s="275"/>
      <c r="Y1636" s="275"/>
      <c r="Z1636" s="275"/>
    </row>
    <row r="1637" spans="1:26" ht="15.75" customHeight="1" outlineLevel="1">
      <c r="A1637" s="340"/>
      <c r="B1637" s="294" t="s">
        <v>2117</v>
      </c>
      <c r="C1637" s="295"/>
      <c r="D1637" s="341">
        <v>1</v>
      </c>
      <c r="E1637" s="297" t="s">
        <v>421</v>
      </c>
      <c r="F1637" s="298"/>
      <c r="G1637" s="299"/>
      <c r="H1637" s="299">
        <f t="shared" si="260"/>
        <v>0</v>
      </c>
      <c r="I1637" s="298">
        <f t="shared" si="261"/>
        <v>0</v>
      </c>
      <c r="J1637" s="298"/>
      <c r="K1637" s="275"/>
      <c r="L1637" s="275"/>
      <c r="M1637" s="275"/>
      <c r="N1637" s="275"/>
      <c r="O1637" s="275"/>
      <c r="P1637" s="275"/>
      <c r="Q1637" s="275"/>
      <c r="R1637" s="275"/>
      <c r="S1637" s="275"/>
      <c r="T1637" s="275"/>
      <c r="U1637" s="275"/>
      <c r="V1637" s="275"/>
      <c r="W1637" s="275"/>
      <c r="X1637" s="275"/>
      <c r="Y1637" s="275"/>
      <c r="Z1637" s="275"/>
    </row>
    <row r="1638" spans="1:26" ht="15.75" customHeight="1" outlineLevel="1">
      <c r="A1638" s="340"/>
      <c r="B1638" s="294" t="s">
        <v>2118</v>
      </c>
      <c r="C1638" s="295"/>
      <c r="D1638" s="341">
        <v>1</v>
      </c>
      <c r="E1638" s="297" t="s">
        <v>421</v>
      </c>
      <c r="F1638" s="298"/>
      <c r="G1638" s="299"/>
      <c r="H1638" s="299">
        <f t="shared" si="260"/>
        <v>0</v>
      </c>
      <c r="I1638" s="298">
        <f t="shared" si="261"/>
        <v>0</v>
      </c>
      <c r="J1638" s="298"/>
      <c r="K1638" s="275"/>
      <c r="L1638" s="275"/>
      <c r="M1638" s="275"/>
      <c r="N1638" s="275"/>
      <c r="O1638" s="275"/>
      <c r="P1638" s="275"/>
      <c r="Q1638" s="275"/>
      <c r="R1638" s="275"/>
      <c r="S1638" s="275"/>
      <c r="T1638" s="275"/>
      <c r="U1638" s="275"/>
      <c r="V1638" s="275"/>
      <c r="W1638" s="275"/>
      <c r="X1638" s="275"/>
      <c r="Y1638" s="275"/>
      <c r="Z1638" s="275"/>
    </row>
    <row r="1639" spans="1:26" ht="15.75" customHeight="1" outlineLevel="1">
      <c r="A1639" s="340"/>
      <c r="B1639" s="294" t="s">
        <v>2119</v>
      </c>
      <c r="C1639" s="295"/>
      <c r="D1639" s="341">
        <v>1</v>
      </c>
      <c r="E1639" s="297" t="s">
        <v>421</v>
      </c>
      <c r="F1639" s="298"/>
      <c r="G1639" s="299"/>
      <c r="H1639" s="299">
        <f t="shared" si="260"/>
        <v>0</v>
      </c>
      <c r="I1639" s="298">
        <f t="shared" si="261"/>
        <v>0</v>
      </c>
      <c r="J1639" s="298"/>
      <c r="K1639" s="275"/>
      <c r="L1639" s="275"/>
      <c r="M1639" s="275"/>
      <c r="N1639" s="275"/>
      <c r="O1639" s="275"/>
      <c r="P1639" s="275"/>
      <c r="Q1639" s="275"/>
      <c r="R1639" s="275"/>
      <c r="S1639" s="275"/>
      <c r="T1639" s="275"/>
      <c r="U1639" s="275"/>
      <c r="V1639" s="275"/>
      <c r="W1639" s="275"/>
      <c r="X1639" s="275"/>
      <c r="Y1639" s="275"/>
      <c r="Z1639" s="275"/>
    </row>
    <row r="1640" spans="1:26" ht="15.75" customHeight="1" outlineLevel="1">
      <c r="A1640" s="340"/>
      <c r="B1640" s="294" t="s">
        <v>2120</v>
      </c>
      <c r="C1640" s="295"/>
      <c r="D1640" s="341">
        <v>1</v>
      </c>
      <c r="E1640" s="297" t="s">
        <v>421</v>
      </c>
      <c r="F1640" s="298"/>
      <c r="G1640" s="299"/>
      <c r="H1640" s="299">
        <f t="shared" si="260"/>
        <v>0</v>
      </c>
      <c r="I1640" s="298">
        <f t="shared" si="261"/>
        <v>0</v>
      </c>
      <c r="J1640" s="298"/>
      <c r="K1640" s="275"/>
      <c r="L1640" s="275"/>
      <c r="M1640" s="275"/>
      <c r="N1640" s="275"/>
      <c r="O1640" s="275"/>
      <c r="P1640" s="275"/>
      <c r="Q1640" s="275"/>
      <c r="R1640" s="275"/>
      <c r="S1640" s="275"/>
      <c r="T1640" s="275"/>
      <c r="U1640" s="275"/>
      <c r="V1640" s="275"/>
      <c r="W1640" s="275"/>
      <c r="X1640" s="275"/>
      <c r="Y1640" s="275"/>
      <c r="Z1640" s="275"/>
    </row>
    <row r="1641" spans="1:26" ht="15.75" customHeight="1" outlineLevel="1">
      <c r="A1641" s="340"/>
      <c r="B1641" s="294" t="s">
        <v>2121</v>
      </c>
      <c r="C1641" s="295"/>
      <c r="D1641" s="341">
        <v>1</v>
      </c>
      <c r="E1641" s="297" t="s">
        <v>163</v>
      </c>
      <c r="F1641" s="298"/>
      <c r="G1641" s="299"/>
      <c r="H1641" s="299">
        <f t="shared" si="260"/>
        <v>0</v>
      </c>
      <c r="I1641" s="298">
        <f t="shared" si="261"/>
        <v>0</v>
      </c>
      <c r="J1641" s="298"/>
      <c r="K1641" s="275"/>
      <c r="L1641" s="275"/>
      <c r="M1641" s="275"/>
      <c r="N1641" s="275"/>
      <c r="O1641" s="275"/>
      <c r="P1641" s="275"/>
      <c r="Q1641" s="275"/>
      <c r="R1641" s="275"/>
      <c r="S1641" s="275"/>
      <c r="T1641" s="275"/>
      <c r="U1641" s="275"/>
      <c r="V1641" s="275"/>
      <c r="W1641" s="275"/>
      <c r="X1641" s="275"/>
      <c r="Y1641" s="275"/>
      <c r="Z1641" s="275"/>
    </row>
    <row r="1642" spans="1:26" ht="12.75" customHeight="1" outlineLevel="1">
      <c r="A1642" s="321"/>
      <c r="B1642" s="350"/>
      <c r="C1642" s="344"/>
      <c r="D1642" s="343"/>
      <c r="E1642" s="350"/>
      <c r="F1642" s="316"/>
      <c r="G1642" s="317"/>
      <c r="H1642" s="317"/>
      <c r="I1642" s="316"/>
      <c r="J1642" s="316"/>
      <c r="K1642" s="275"/>
      <c r="L1642" s="275"/>
      <c r="M1642" s="275"/>
      <c r="N1642" s="275"/>
      <c r="O1642" s="275"/>
      <c r="P1642" s="275"/>
      <c r="Q1642" s="275"/>
      <c r="R1642" s="275"/>
      <c r="S1642" s="275"/>
      <c r="T1642" s="275"/>
      <c r="U1642" s="275"/>
      <c r="V1642" s="275"/>
      <c r="W1642" s="275"/>
      <c r="X1642" s="275"/>
      <c r="Y1642" s="275"/>
      <c r="Z1642" s="275"/>
    </row>
    <row r="1643" spans="1:26" ht="12.75" customHeight="1">
      <c r="A1643" s="352"/>
      <c r="B1643" s="353"/>
      <c r="C1643" s="300"/>
      <c r="D1643" s="301"/>
      <c r="E1643" s="302"/>
      <c r="F1643" s="303"/>
      <c r="G1643" s="304"/>
      <c r="H1643" s="304"/>
      <c r="I1643" s="303"/>
      <c r="J1643" s="303"/>
      <c r="K1643" s="275"/>
      <c r="L1643" s="275"/>
      <c r="M1643" s="275"/>
      <c r="N1643" s="275"/>
      <c r="O1643" s="275"/>
      <c r="P1643" s="275"/>
      <c r="Q1643" s="275"/>
      <c r="R1643" s="275"/>
      <c r="S1643" s="275"/>
      <c r="T1643" s="275"/>
      <c r="U1643" s="275"/>
      <c r="V1643" s="275"/>
      <c r="W1643" s="275"/>
      <c r="X1643" s="275"/>
      <c r="Y1643" s="275"/>
      <c r="Z1643" s="275"/>
    </row>
    <row r="1644" spans="1:26" ht="12.75" customHeight="1">
      <c r="A1644" s="354" t="s">
        <v>2122</v>
      </c>
      <c r="B1644" s="355"/>
      <c r="C1644" s="356"/>
      <c r="D1644" s="355"/>
      <c r="E1644" s="355"/>
      <c r="F1644" s="355"/>
      <c r="G1644" s="355"/>
      <c r="H1644" s="355"/>
      <c r="I1644" s="355"/>
      <c r="J1644" s="355"/>
      <c r="K1644" s="275"/>
      <c r="L1644" s="275"/>
      <c r="M1644" s="275"/>
      <c r="N1644" s="275"/>
      <c r="O1644" s="275"/>
      <c r="P1644" s="275"/>
      <c r="Q1644" s="275"/>
      <c r="R1644" s="275"/>
      <c r="S1644" s="275"/>
      <c r="T1644" s="275"/>
      <c r="U1644" s="275"/>
      <c r="V1644" s="275"/>
      <c r="W1644" s="275"/>
      <c r="X1644" s="275"/>
      <c r="Y1644" s="275"/>
      <c r="Z1644" s="275"/>
    </row>
    <row r="1645" spans="1:26" ht="12.75" customHeight="1">
      <c r="A1645" s="620" t="s">
        <v>2123</v>
      </c>
      <c r="B1645" s="145"/>
      <c r="C1645" s="182"/>
      <c r="D1645" s="315"/>
      <c r="E1645" s="144"/>
      <c r="F1645" s="316"/>
      <c r="G1645" s="317"/>
      <c r="H1645" s="317"/>
      <c r="I1645" s="316"/>
      <c r="J1645" s="316"/>
      <c r="K1645" s="275"/>
      <c r="L1645" s="275"/>
      <c r="M1645" s="275"/>
      <c r="N1645" s="275"/>
      <c r="O1645" s="275"/>
      <c r="P1645" s="275"/>
      <c r="Q1645" s="275"/>
      <c r="R1645" s="275"/>
      <c r="S1645" s="275"/>
      <c r="T1645" s="275"/>
      <c r="U1645" s="275"/>
      <c r="V1645" s="275"/>
      <c r="W1645" s="275"/>
      <c r="X1645" s="275"/>
      <c r="Y1645" s="275"/>
      <c r="Z1645" s="275"/>
    </row>
    <row r="1646" spans="1:26" ht="12.75" customHeight="1">
      <c r="A1646" s="354"/>
      <c r="B1646" s="358"/>
      <c r="C1646" s="359"/>
      <c r="D1646" s="358"/>
      <c r="E1646" s="358"/>
      <c r="F1646" s="358"/>
      <c r="G1646" s="358"/>
      <c r="H1646" s="358"/>
      <c r="I1646" s="358"/>
      <c r="J1646" s="358"/>
      <c r="K1646" s="275"/>
      <c r="L1646" s="275"/>
      <c r="M1646" s="275"/>
      <c r="N1646" s="275"/>
      <c r="O1646" s="275"/>
      <c r="P1646" s="275"/>
      <c r="Q1646" s="275"/>
      <c r="R1646" s="275"/>
      <c r="S1646" s="275"/>
      <c r="T1646" s="275"/>
      <c r="U1646" s="275"/>
      <c r="V1646" s="275"/>
      <c r="W1646" s="275"/>
      <c r="X1646" s="275"/>
      <c r="Y1646" s="275"/>
      <c r="Z1646" s="275"/>
    </row>
    <row r="1647" spans="1:26" ht="12.75" customHeight="1">
      <c r="A1647" s="357"/>
      <c r="B1647" s="360"/>
      <c r="C1647" s="144"/>
      <c r="D1647" s="143"/>
      <c r="E1647" s="143"/>
      <c r="F1647" s="361"/>
      <c r="G1647" s="317"/>
      <c r="H1647" s="317"/>
      <c r="I1647" s="317"/>
      <c r="J1647" s="317"/>
      <c r="K1647" s="275"/>
      <c r="L1647" s="275"/>
      <c r="M1647" s="275"/>
      <c r="N1647" s="275"/>
      <c r="O1647" s="275"/>
      <c r="P1647" s="275"/>
      <c r="Q1647" s="275"/>
      <c r="R1647" s="275"/>
      <c r="S1647" s="275"/>
      <c r="T1647" s="275"/>
      <c r="U1647" s="275"/>
      <c r="V1647" s="275"/>
      <c r="W1647" s="275"/>
      <c r="X1647" s="275"/>
      <c r="Y1647" s="275"/>
      <c r="Z1647" s="275"/>
    </row>
    <row r="1648" spans="1:26" ht="12.75" customHeight="1">
      <c r="A1648" s="362"/>
      <c r="B1648" s="363"/>
      <c r="C1648" s="364"/>
      <c r="D1648" s="365"/>
      <c r="E1648" s="365"/>
      <c r="F1648" s="366"/>
      <c r="G1648" s="367"/>
      <c r="H1648" s="367"/>
      <c r="I1648" s="367"/>
      <c r="J1648" s="367"/>
      <c r="K1648" s="275"/>
      <c r="L1648" s="275"/>
      <c r="M1648" s="275"/>
      <c r="N1648" s="275"/>
      <c r="O1648" s="275"/>
      <c r="P1648" s="275"/>
      <c r="Q1648" s="275"/>
      <c r="R1648" s="275"/>
      <c r="S1648" s="275"/>
      <c r="T1648" s="275"/>
      <c r="U1648" s="275"/>
      <c r="V1648" s="275"/>
      <c r="W1648" s="275"/>
      <c r="X1648" s="275"/>
      <c r="Y1648" s="275"/>
      <c r="Z1648" s="275"/>
    </row>
  </sheetData>
  <mergeCells count="1">
    <mergeCell ref="A4:J4"/>
  </mergeCells>
  <pageMargins left="0.70866141732283505" right="0.70866141732283505" top="0.34055118099999998" bottom="0.59055118110236204" header="0" footer="0"/>
  <pageSetup paperSize="9" fitToHeight="0" orientation="landscape"/>
  <headerFooter>
    <oddHeader>&amp;L BILL OF QUANTITIES: &amp;A</oddHeader>
    <oddFooter>&amp;CST FOOD-BOQ NICON&amp;R&amp;P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06AD6"/>
    <pageSetUpPr fitToPage="1"/>
  </sheetPr>
  <dimension ref="A1:Z1000"/>
  <sheetViews>
    <sheetView workbookViewId="0">
      <selection sqref="A1:R1"/>
    </sheetView>
  </sheetViews>
  <sheetFormatPr defaultColWidth="14.42578125" defaultRowHeight="15" customHeight="1" outlineLevelCol="1"/>
  <cols>
    <col min="1" max="1" width="4.7109375" customWidth="1"/>
    <col min="2" max="2" width="43.42578125" customWidth="1"/>
    <col min="3" max="3" width="26.140625" customWidth="1"/>
    <col min="4" max="4" width="6.7109375" customWidth="1"/>
    <col min="5" max="9" width="10.7109375" hidden="1" customWidth="1" outlineLevel="1"/>
    <col min="10" max="10" width="12.7109375" hidden="1" customWidth="1" outlineLevel="1"/>
    <col min="11" max="11" width="9.7109375" customWidth="1"/>
    <col min="12" max="12" width="12.7109375" customWidth="1"/>
    <col min="13" max="13" width="17.7109375" customWidth="1"/>
    <col min="14" max="14" width="12.7109375" customWidth="1"/>
    <col min="15" max="15" width="17.7109375" customWidth="1"/>
    <col min="16" max="16" width="12.7109375" customWidth="1"/>
    <col min="17" max="17" width="17.7109375" customWidth="1"/>
    <col min="18" max="18" width="19.140625" customWidth="1"/>
    <col min="19" max="19" width="13.85546875" customWidth="1"/>
    <col min="20" max="20" width="14.85546875" customWidth="1"/>
    <col min="21" max="21" width="13.85546875" customWidth="1"/>
    <col min="22" max="24" width="9.140625" customWidth="1"/>
    <col min="25" max="25" width="15.42578125" customWidth="1"/>
    <col min="26" max="26" width="9.140625" customWidth="1"/>
  </cols>
  <sheetData>
    <row r="1" spans="1:26" ht="39.75" customHeight="1">
      <c r="A1" s="688" t="s">
        <v>548</v>
      </c>
      <c r="B1" s="634"/>
      <c r="C1" s="634"/>
      <c r="D1" s="634"/>
      <c r="E1" s="634"/>
      <c r="F1" s="634"/>
      <c r="G1" s="634"/>
      <c r="H1" s="634"/>
      <c r="I1" s="634"/>
      <c r="J1" s="634"/>
      <c r="K1" s="634"/>
      <c r="L1" s="634"/>
      <c r="M1" s="634"/>
      <c r="N1" s="634"/>
      <c r="O1" s="634"/>
      <c r="P1" s="634"/>
      <c r="Q1" s="634"/>
      <c r="R1" s="634"/>
      <c r="S1" s="238"/>
      <c r="T1" s="238"/>
      <c r="U1" s="239"/>
      <c r="V1" s="239"/>
      <c r="W1" s="239"/>
      <c r="X1" s="239"/>
      <c r="Y1" s="238"/>
      <c r="Z1" s="239"/>
    </row>
    <row r="2" spans="1:26" ht="27.75" customHeight="1">
      <c r="A2" s="199" t="e">
        <f>'Bill 3-External works'!#REF!</f>
        <v>#REF!</v>
      </c>
      <c r="B2" s="200"/>
      <c r="C2" s="201"/>
      <c r="D2" s="200"/>
      <c r="E2" s="202"/>
      <c r="F2" s="202"/>
      <c r="G2" s="202"/>
      <c r="H2" s="202"/>
      <c r="I2" s="202"/>
      <c r="J2" s="202"/>
      <c r="K2" s="225"/>
      <c r="L2" s="226"/>
      <c r="M2" s="226"/>
      <c r="N2" s="226"/>
      <c r="O2" s="226"/>
      <c r="P2" s="226"/>
      <c r="Q2" s="226"/>
      <c r="R2" s="240"/>
      <c r="S2" s="241"/>
      <c r="T2" s="241"/>
      <c r="U2" s="242"/>
      <c r="V2" s="242"/>
      <c r="W2" s="242"/>
      <c r="X2" s="242"/>
      <c r="Y2" s="241"/>
      <c r="Z2" s="242"/>
    </row>
    <row r="3" spans="1:26" ht="27.75" customHeight="1">
      <c r="A3" s="199" t="s">
        <v>2124</v>
      </c>
      <c r="B3" s="200"/>
      <c r="C3" s="201"/>
      <c r="D3" s="200"/>
      <c r="E3" s="202"/>
      <c r="F3" s="202"/>
      <c r="G3" s="202"/>
      <c r="H3" s="202"/>
      <c r="I3" s="202"/>
      <c r="J3" s="202"/>
      <c r="K3" s="225"/>
      <c r="L3" s="226"/>
      <c r="M3" s="226"/>
      <c r="N3" s="226"/>
      <c r="O3" s="226"/>
      <c r="P3" s="226"/>
      <c r="Q3" s="226"/>
      <c r="R3" s="243"/>
      <c r="S3" s="241"/>
      <c r="T3" s="241"/>
      <c r="U3" s="242"/>
      <c r="V3" s="242"/>
      <c r="W3" s="242"/>
      <c r="X3" s="242"/>
      <c r="Y3" s="241"/>
      <c r="Z3" s="242"/>
    </row>
    <row r="4" spans="1:26" ht="27.75" customHeight="1">
      <c r="A4" s="203"/>
      <c r="B4" s="204"/>
      <c r="C4" s="205"/>
      <c r="D4" s="204"/>
      <c r="E4" s="206"/>
      <c r="F4" s="206"/>
      <c r="G4" s="206"/>
      <c r="H4" s="206"/>
      <c r="I4" s="206"/>
      <c r="J4" s="206"/>
      <c r="K4" s="227"/>
      <c r="L4" s="228"/>
      <c r="M4" s="228"/>
      <c r="N4" s="228"/>
      <c r="O4" s="228"/>
      <c r="P4" s="228"/>
      <c r="Q4" s="228"/>
      <c r="R4" s="244"/>
      <c r="S4" s="238"/>
      <c r="T4" s="255"/>
      <c r="U4" s="239"/>
      <c r="V4" s="239"/>
      <c r="W4" s="239"/>
      <c r="X4" s="239"/>
      <c r="Y4" s="238"/>
      <c r="Z4" s="239"/>
    </row>
    <row r="5" spans="1:26" ht="37.5" customHeight="1">
      <c r="A5" s="691" t="s">
        <v>39</v>
      </c>
      <c r="B5" s="692" t="s">
        <v>21</v>
      </c>
      <c r="C5" s="692" t="s">
        <v>167</v>
      </c>
      <c r="D5" s="692" t="s">
        <v>168</v>
      </c>
      <c r="E5" s="689" t="s">
        <v>169</v>
      </c>
      <c r="F5" s="683"/>
      <c r="G5" s="683"/>
      <c r="H5" s="683"/>
      <c r="I5" s="658"/>
      <c r="J5" s="229" t="s">
        <v>170</v>
      </c>
      <c r="K5" s="693" t="s">
        <v>53</v>
      </c>
      <c r="L5" s="690" t="s">
        <v>171</v>
      </c>
      <c r="M5" s="658"/>
      <c r="N5" s="690" t="s">
        <v>172</v>
      </c>
      <c r="O5" s="658"/>
      <c r="P5" s="690" t="s">
        <v>2125</v>
      </c>
      <c r="Q5" s="658"/>
      <c r="R5" s="694" t="s">
        <v>23</v>
      </c>
      <c r="S5" s="176" t="e">
        <f>#REF!</f>
        <v>#REF!</v>
      </c>
      <c r="T5" s="176" t="e">
        <f>#REF!</f>
        <v>#REF!</v>
      </c>
      <c r="U5" s="124"/>
      <c r="V5" s="266"/>
      <c r="W5" s="239"/>
      <c r="X5" s="239"/>
      <c r="Y5" s="238"/>
      <c r="Z5" s="239"/>
    </row>
    <row r="6" spans="1:26" ht="27.75" customHeight="1">
      <c r="A6" s="679"/>
      <c r="B6" s="679"/>
      <c r="C6" s="679"/>
      <c r="D6" s="679"/>
      <c r="E6" s="207" t="s">
        <v>174</v>
      </c>
      <c r="F6" s="207" t="s">
        <v>175</v>
      </c>
      <c r="G6" s="207" t="s">
        <v>176</v>
      </c>
      <c r="H6" s="207" t="s">
        <v>177</v>
      </c>
      <c r="I6" s="207" t="s">
        <v>178</v>
      </c>
      <c r="J6" s="207" t="s">
        <v>179</v>
      </c>
      <c r="K6" s="679"/>
      <c r="L6" s="230" t="s">
        <v>180</v>
      </c>
      <c r="M6" s="230" t="s">
        <v>22</v>
      </c>
      <c r="N6" s="230" t="s">
        <v>180</v>
      </c>
      <c r="O6" s="230" t="s">
        <v>22</v>
      </c>
      <c r="P6" s="230" t="s">
        <v>52</v>
      </c>
      <c r="Q6" s="230" t="s">
        <v>22</v>
      </c>
      <c r="R6" s="679"/>
      <c r="S6" s="124"/>
      <c r="T6" s="177" t="e">
        <f>#REF!</f>
        <v>#REF!</v>
      </c>
      <c r="U6" s="177" t="e">
        <f>#REF!</f>
        <v>#REF!</v>
      </c>
      <c r="V6" s="124"/>
      <c r="W6" s="239"/>
      <c r="X6" s="239"/>
      <c r="Y6" s="238"/>
      <c r="Z6" s="239"/>
    </row>
    <row r="7" spans="1:26" ht="27.75" customHeight="1">
      <c r="A7" s="621" t="s">
        <v>2126</v>
      </c>
      <c r="B7" s="209" t="s">
        <v>2127</v>
      </c>
      <c r="C7" s="210"/>
      <c r="D7" s="211"/>
      <c r="E7" s="212"/>
      <c r="F7" s="212"/>
      <c r="G7" s="212"/>
      <c r="H7" s="212"/>
      <c r="I7" s="212"/>
      <c r="J7" s="212"/>
      <c r="K7" s="231"/>
      <c r="L7" s="265"/>
      <c r="M7" s="233" t="e">
        <f>SUBTOTAL(109,M8:M13)</f>
        <v>#REF!</v>
      </c>
      <c r="N7" s="233"/>
      <c r="O7" s="233" t="e">
        <f>SUBTOTAL(109,O8:O13)</f>
        <v>#REF!</v>
      </c>
      <c r="P7" s="234"/>
      <c r="Q7" s="233" t="e">
        <f t="shared" ref="Q7:Q12" si="0">O7+M7</f>
        <v>#REF!</v>
      </c>
      <c r="R7" s="245"/>
      <c r="S7" s="124"/>
      <c r="T7" s="177"/>
      <c r="U7" s="177"/>
      <c r="V7" s="239"/>
      <c r="W7" s="239"/>
      <c r="X7" s="239"/>
      <c r="Y7" s="238"/>
      <c r="Z7" s="239"/>
    </row>
    <row r="8" spans="1:26" ht="27.75" customHeight="1">
      <c r="A8" s="140" t="str">
        <f t="shared" ref="A8:B8" si="1">A14</f>
        <v>I</v>
      </c>
      <c r="B8" s="141" t="str">
        <f t="shared" si="1"/>
        <v>DATA AND TEL SYSTEM/ HỆ THỐNG MẠNG, ĐIỆN THOẠI</v>
      </c>
      <c r="C8" s="140"/>
      <c r="D8" s="141"/>
      <c r="E8" s="140"/>
      <c r="F8" s="141"/>
      <c r="G8" s="140"/>
      <c r="H8" s="141"/>
      <c r="I8" s="140"/>
      <c r="J8" s="141"/>
      <c r="K8" s="140"/>
      <c r="L8" s="141"/>
      <c r="M8" s="167" t="e">
        <f>M14</f>
        <v>#REF!</v>
      </c>
      <c r="N8" s="167"/>
      <c r="O8" s="167" t="e">
        <f>O14</f>
        <v>#REF!</v>
      </c>
      <c r="P8" s="167"/>
      <c r="Q8" s="167" t="e">
        <f t="shared" si="0"/>
        <v>#REF!</v>
      </c>
      <c r="R8" s="155"/>
      <c r="S8" s="124"/>
      <c r="T8" s="119"/>
      <c r="U8" s="119"/>
      <c r="V8" s="124"/>
      <c r="W8" s="124"/>
      <c r="X8" s="124"/>
      <c r="Y8" s="124"/>
      <c r="Z8" s="124"/>
    </row>
    <row r="9" spans="1:26" ht="27.75" customHeight="1">
      <c r="A9" s="140" t="str">
        <f t="shared" ref="A9:B9" si="2">A38</f>
        <v>II</v>
      </c>
      <c r="B9" s="141" t="str">
        <f t="shared" si="2"/>
        <v>CAMERA SYSTEM / HỆ THỐNG CAMERA</v>
      </c>
      <c r="C9" s="140"/>
      <c r="D9" s="141"/>
      <c r="E9" s="140"/>
      <c r="F9" s="141"/>
      <c r="G9" s="140"/>
      <c r="H9" s="141"/>
      <c r="I9" s="140"/>
      <c r="J9" s="141"/>
      <c r="K9" s="140"/>
      <c r="L9" s="141"/>
      <c r="M9" s="167" t="e">
        <f>M38</f>
        <v>#REF!</v>
      </c>
      <c r="N9" s="167"/>
      <c r="O9" s="167" t="e">
        <f>O38</f>
        <v>#REF!</v>
      </c>
      <c r="P9" s="167"/>
      <c r="Q9" s="167" t="e">
        <f t="shared" si="0"/>
        <v>#REF!</v>
      </c>
      <c r="R9" s="155"/>
      <c r="S9" s="124"/>
      <c r="T9" s="119"/>
      <c r="U9" s="119"/>
      <c r="V9" s="124"/>
      <c r="W9" s="124"/>
      <c r="X9" s="124"/>
      <c r="Y9" s="124"/>
      <c r="Z9" s="124"/>
    </row>
    <row r="10" spans="1:26" ht="27.75" customHeight="1">
      <c r="A10" s="140" t="str">
        <f t="shared" ref="A10:B10" si="3">A62</f>
        <v>III</v>
      </c>
      <c r="B10" s="141" t="str">
        <f t="shared" si="3"/>
        <v>PA SYSTEM/ HỆ THỐNG ÂM THANH</v>
      </c>
      <c r="C10" s="140"/>
      <c r="D10" s="141"/>
      <c r="E10" s="140"/>
      <c r="F10" s="141"/>
      <c r="G10" s="140"/>
      <c r="H10" s="141"/>
      <c r="I10" s="140"/>
      <c r="J10" s="141"/>
      <c r="K10" s="140"/>
      <c r="L10" s="141"/>
      <c r="M10" s="167" t="e">
        <f>M62</f>
        <v>#REF!</v>
      </c>
      <c r="N10" s="167"/>
      <c r="O10" s="167" t="e">
        <f>O62</f>
        <v>#REF!</v>
      </c>
      <c r="P10" s="167"/>
      <c r="Q10" s="167" t="e">
        <f t="shared" si="0"/>
        <v>#REF!</v>
      </c>
      <c r="R10" s="155"/>
      <c r="S10" s="124"/>
      <c r="T10" s="119"/>
      <c r="U10" s="119"/>
      <c r="V10" s="124"/>
      <c r="W10" s="124"/>
      <c r="X10" s="124"/>
      <c r="Y10" s="124"/>
      <c r="Z10" s="124"/>
    </row>
    <row r="11" spans="1:26" ht="27.75" customHeight="1">
      <c r="A11" s="140" t="str">
        <f t="shared" ref="A11:B11" si="4">A80</f>
        <v>IV</v>
      </c>
      <c r="B11" s="141" t="str">
        <f t="shared" si="4"/>
        <v>DOOR ACCESS CONTROL SYSTEM / HỆ THỐNG KIỂM SOÁT RA / VÀO</v>
      </c>
      <c r="C11" s="140"/>
      <c r="D11" s="141"/>
      <c r="E11" s="140"/>
      <c r="F11" s="141"/>
      <c r="G11" s="140"/>
      <c r="H11" s="141"/>
      <c r="I11" s="140"/>
      <c r="J11" s="141"/>
      <c r="K11" s="140"/>
      <c r="L11" s="141"/>
      <c r="M11" s="167" t="e">
        <f>M80</f>
        <v>#REF!</v>
      </c>
      <c r="N11" s="167"/>
      <c r="O11" s="167" t="e">
        <f>O80</f>
        <v>#REF!</v>
      </c>
      <c r="P11" s="167"/>
      <c r="Q11" s="167" t="e">
        <f t="shared" si="0"/>
        <v>#REF!</v>
      </c>
      <c r="R11" s="155"/>
      <c r="S11" s="124"/>
      <c r="T11" s="119"/>
      <c r="U11" s="119"/>
      <c r="V11" s="124"/>
      <c r="W11" s="124"/>
      <c r="X11" s="124"/>
      <c r="Y11" s="124"/>
      <c r="Z11" s="124"/>
    </row>
    <row r="12" spans="1:26" ht="27.75" customHeight="1">
      <c r="A12" s="140" t="str">
        <f t="shared" ref="A12:B12" si="5">A95</f>
        <v>V</v>
      </c>
      <c r="B12" s="141" t="str">
        <f t="shared" si="5"/>
        <v>ELV EARTHING SYSTEM / HỆ THỐNG NỐI ĐẤT ELV</v>
      </c>
      <c r="C12" s="140"/>
      <c r="D12" s="141"/>
      <c r="E12" s="140"/>
      <c r="F12" s="141"/>
      <c r="G12" s="140"/>
      <c r="H12" s="141"/>
      <c r="I12" s="140"/>
      <c r="J12" s="141"/>
      <c r="K12" s="140"/>
      <c r="L12" s="141"/>
      <c r="M12" s="167" t="e">
        <f>M95</f>
        <v>#REF!</v>
      </c>
      <c r="N12" s="167"/>
      <c r="O12" s="167" t="e">
        <f>O95</f>
        <v>#REF!</v>
      </c>
      <c r="P12" s="167"/>
      <c r="Q12" s="167" t="e">
        <f t="shared" si="0"/>
        <v>#REF!</v>
      </c>
      <c r="R12" s="155"/>
      <c r="S12" s="124"/>
      <c r="T12" s="119"/>
      <c r="U12" s="119"/>
      <c r="V12" s="124"/>
      <c r="W12" s="124"/>
      <c r="X12" s="124"/>
      <c r="Y12" s="124"/>
      <c r="Z12" s="124"/>
    </row>
    <row r="13" spans="1:26" ht="27.75" customHeight="1">
      <c r="A13" s="140"/>
      <c r="B13" s="141"/>
      <c r="C13" s="140"/>
      <c r="D13" s="141"/>
      <c r="E13" s="140"/>
      <c r="F13" s="141"/>
      <c r="G13" s="140"/>
      <c r="H13" s="141"/>
      <c r="I13" s="140"/>
      <c r="J13" s="141"/>
      <c r="K13" s="140"/>
      <c r="L13" s="141"/>
      <c r="M13" s="140"/>
      <c r="N13" s="141"/>
      <c r="O13" s="140"/>
      <c r="P13" s="167"/>
      <c r="Q13" s="167"/>
      <c r="R13" s="155"/>
      <c r="S13" s="124"/>
      <c r="T13" s="119"/>
      <c r="U13" s="119"/>
      <c r="V13" s="124"/>
      <c r="W13" s="124"/>
      <c r="X13" s="124"/>
      <c r="Y13" s="124"/>
      <c r="Z13" s="124"/>
    </row>
    <row r="14" spans="1:26" ht="12.75" customHeight="1">
      <c r="A14" s="135" t="s">
        <v>58</v>
      </c>
      <c r="B14" s="149" t="s">
        <v>2128</v>
      </c>
      <c r="C14" s="263"/>
      <c r="D14" s="263"/>
      <c r="E14" s="150"/>
      <c r="F14" s="151"/>
      <c r="G14" s="151"/>
      <c r="H14" s="151"/>
      <c r="I14" s="151"/>
      <c r="J14" s="151"/>
      <c r="K14" s="173"/>
      <c r="L14" s="174"/>
      <c r="M14" s="164" t="e">
        <f>SUBTOTAL(109,M15:M37)</f>
        <v>#REF!</v>
      </c>
      <c r="N14" s="164"/>
      <c r="O14" s="164" t="e">
        <f>SUBTOTAL(109,O15:O37)</f>
        <v>#REF!</v>
      </c>
      <c r="P14" s="164"/>
      <c r="Q14" s="164" t="e">
        <f>O14+M14</f>
        <v>#REF!</v>
      </c>
      <c r="R14" s="178"/>
      <c r="S14" s="238"/>
      <c r="T14" s="238"/>
      <c r="U14" s="239"/>
      <c r="V14" s="239"/>
      <c r="W14" s="239"/>
      <c r="X14" s="239"/>
      <c r="Y14" s="238"/>
      <c r="Z14" s="239"/>
    </row>
    <row r="15" spans="1:26" ht="65.25" customHeight="1">
      <c r="A15" s="144">
        <v>1</v>
      </c>
      <c r="B15" s="155" t="s">
        <v>2129</v>
      </c>
      <c r="C15" s="155" t="s">
        <v>2130</v>
      </c>
      <c r="D15" s="158" t="s">
        <v>280</v>
      </c>
      <c r="E15" s="156"/>
      <c r="F15" s="157"/>
      <c r="G15" s="157"/>
      <c r="H15" s="157"/>
      <c r="I15" s="157"/>
      <c r="J15" s="157"/>
      <c r="K15" s="157">
        <v>1</v>
      </c>
      <c r="L15" s="175" t="e">
        <f t="shared" ref="L15:L36" si="6">T15*$T$5</f>
        <v>#REF!</v>
      </c>
      <c r="M15" s="175" t="e">
        <f t="shared" ref="M15:M36" si="7">ROUND(L15*K15,0)</f>
        <v>#REF!</v>
      </c>
      <c r="N15" s="175" t="e">
        <f t="shared" ref="N15:N36" si="8">U15*$T$5</f>
        <v>#REF!</v>
      </c>
      <c r="O15" s="175" t="e">
        <f t="shared" ref="O15:O36" si="9">ROUND(N15*K15,0)</f>
        <v>#REF!</v>
      </c>
      <c r="P15" s="175" t="e">
        <f t="shared" ref="P15:P36" si="10">N15+L15</f>
        <v>#REF!</v>
      </c>
      <c r="Q15" s="175" t="e">
        <f t="shared" ref="Q15:Q36" si="11">P15*K15</f>
        <v>#REF!</v>
      </c>
      <c r="R15" s="155"/>
      <c r="S15" s="124"/>
      <c r="T15" s="119">
        <v>7285000</v>
      </c>
      <c r="U15" s="119">
        <v>420000</v>
      </c>
      <c r="V15" s="124"/>
      <c r="W15" s="124"/>
      <c r="X15" s="124"/>
      <c r="Y15" s="124"/>
      <c r="Z15" s="124"/>
    </row>
    <row r="16" spans="1:26" ht="38.25" customHeight="1">
      <c r="A16" s="144">
        <v>2</v>
      </c>
      <c r="B16" s="155" t="s">
        <v>2131</v>
      </c>
      <c r="C16" s="155" t="s">
        <v>2132</v>
      </c>
      <c r="D16" s="158" t="s">
        <v>280</v>
      </c>
      <c r="E16" s="156"/>
      <c r="F16" s="157"/>
      <c r="G16" s="157"/>
      <c r="H16" s="157"/>
      <c r="I16" s="157"/>
      <c r="J16" s="157"/>
      <c r="K16" s="157">
        <v>1</v>
      </c>
      <c r="L16" s="175" t="e">
        <f t="shared" si="6"/>
        <v>#REF!</v>
      </c>
      <c r="M16" s="175" t="e">
        <f t="shared" si="7"/>
        <v>#REF!</v>
      </c>
      <c r="N16" s="175" t="e">
        <f t="shared" si="8"/>
        <v>#REF!</v>
      </c>
      <c r="O16" s="175" t="e">
        <f t="shared" si="9"/>
        <v>#REF!</v>
      </c>
      <c r="P16" s="175" t="e">
        <f t="shared" si="10"/>
        <v>#REF!</v>
      </c>
      <c r="Q16" s="175" t="e">
        <f t="shared" si="11"/>
        <v>#REF!</v>
      </c>
      <c r="R16" s="155"/>
      <c r="S16" s="124"/>
      <c r="T16" s="119">
        <v>1635000</v>
      </c>
      <c r="U16" s="119">
        <v>490500</v>
      </c>
      <c r="V16" s="124"/>
      <c r="W16" s="124"/>
      <c r="X16" s="124"/>
      <c r="Y16" s="124"/>
      <c r="Z16" s="124"/>
    </row>
    <row r="17" spans="1:26" ht="38.25" customHeight="1">
      <c r="A17" s="144">
        <v>3</v>
      </c>
      <c r="B17" s="155" t="s">
        <v>2133</v>
      </c>
      <c r="C17" s="155" t="s">
        <v>2134</v>
      </c>
      <c r="D17" s="158" t="s">
        <v>280</v>
      </c>
      <c r="E17" s="156"/>
      <c r="F17" s="157"/>
      <c r="G17" s="157"/>
      <c r="H17" s="157"/>
      <c r="I17" s="157"/>
      <c r="J17" s="157"/>
      <c r="K17" s="157">
        <v>5</v>
      </c>
      <c r="L17" s="175" t="e">
        <f t="shared" si="6"/>
        <v>#REF!</v>
      </c>
      <c r="M17" s="175" t="e">
        <f t="shared" si="7"/>
        <v>#REF!</v>
      </c>
      <c r="N17" s="175" t="e">
        <f t="shared" si="8"/>
        <v>#REF!</v>
      </c>
      <c r="O17" s="175" t="e">
        <f t="shared" si="9"/>
        <v>#REF!</v>
      </c>
      <c r="P17" s="175" t="e">
        <f t="shared" si="10"/>
        <v>#REF!</v>
      </c>
      <c r="Q17" s="175" t="e">
        <f t="shared" si="11"/>
        <v>#REF!</v>
      </c>
      <c r="R17" s="155"/>
      <c r="S17" s="124"/>
      <c r="T17" s="119">
        <v>4224000</v>
      </c>
      <c r="U17" s="119">
        <v>397400</v>
      </c>
      <c r="V17" s="124"/>
      <c r="W17" s="124"/>
      <c r="X17" s="124"/>
      <c r="Y17" s="124"/>
      <c r="Z17" s="124"/>
    </row>
    <row r="18" spans="1:26" ht="38.25" customHeight="1">
      <c r="A18" s="144">
        <v>4</v>
      </c>
      <c r="B18" s="155" t="s">
        <v>2135</v>
      </c>
      <c r="C18" s="155" t="s">
        <v>2130</v>
      </c>
      <c r="D18" s="158" t="s">
        <v>280</v>
      </c>
      <c r="E18" s="156"/>
      <c r="F18" s="157"/>
      <c r="G18" s="157"/>
      <c r="H18" s="157"/>
      <c r="I18" s="157"/>
      <c r="J18" s="157"/>
      <c r="K18" s="157">
        <v>1</v>
      </c>
      <c r="L18" s="175" t="e">
        <f t="shared" si="6"/>
        <v>#REF!</v>
      </c>
      <c r="M18" s="175" t="e">
        <f t="shared" si="7"/>
        <v>#REF!</v>
      </c>
      <c r="N18" s="175" t="e">
        <f t="shared" si="8"/>
        <v>#REF!</v>
      </c>
      <c r="O18" s="175" t="e">
        <f t="shared" si="9"/>
        <v>#REF!</v>
      </c>
      <c r="P18" s="175" t="e">
        <f t="shared" si="10"/>
        <v>#REF!</v>
      </c>
      <c r="Q18" s="175" t="e">
        <f t="shared" si="11"/>
        <v>#REF!</v>
      </c>
      <c r="R18" s="155"/>
      <c r="S18" s="124"/>
      <c r="T18" s="119">
        <v>1750000</v>
      </c>
      <c r="U18" s="119">
        <v>525000</v>
      </c>
      <c r="V18" s="124"/>
      <c r="W18" s="124"/>
      <c r="X18" s="124"/>
      <c r="Y18" s="124"/>
      <c r="Z18" s="124"/>
    </row>
    <row r="19" spans="1:26" ht="38.25" customHeight="1">
      <c r="A19" s="144">
        <v>5</v>
      </c>
      <c r="B19" s="155" t="s">
        <v>2136</v>
      </c>
      <c r="C19" s="155" t="s">
        <v>2130</v>
      </c>
      <c r="D19" s="158" t="s">
        <v>280</v>
      </c>
      <c r="E19" s="156"/>
      <c r="F19" s="157"/>
      <c r="G19" s="157"/>
      <c r="H19" s="157"/>
      <c r="I19" s="157"/>
      <c r="J19" s="157"/>
      <c r="K19" s="157">
        <v>3</v>
      </c>
      <c r="L19" s="175" t="e">
        <f t="shared" si="6"/>
        <v>#REF!</v>
      </c>
      <c r="M19" s="175" t="e">
        <f t="shared" si="7"/>
        <v>#REF!</v>
      </c>
      <c r="N19" s="175" t="e">
        <f t="shared" si="8"/>
        <v>#REF!</v>
      </c>
      <c r="O19" s="175" t="e">
        <f t="shared" si="9"/>
        <v>#REF!</v>
      </c>
      <c r="P19" s="175" t="e">
        <f t="shared" si="10"/>
        <v>#REF!</v>
      </c>
      <c r="Q19" s="175" t="e">
        <f t="shared" si="11"/>
        <v>#REF!</v>
      </c>
      <c r="R19" s="155"/>
      <c r="S19" s="124"/>
      <c r="T19" s="119">
        <v>605000</v>
      </c>
      <c r="U19" s="119">
        <v>181500</v>
      </c>
      <c r="V19" s="124"/>
      <c r="W19" s="124"/>
      <c r="X19" s="124"/>
      <c r="Y19" s="124"/>
      <c r="Z19" s="124"/>
    </row>
    <row r="20" spans="1:26" ht="38.25" customHeight="1">
      <c r="A20" s="144">
        <v>6</v>
      </c>
      <c r="B20" s="155" t="s">
        <v>2137</v>
      </c>
      <c r="C20" s="155" t="s">
        <v>2130</v>
      </c>
      <c r="D20" s="158" t="s">
        <v>929</v>
      </c>
      <c r="E20" s="156"/>
      <c r="F20" s="157"/>
      <c r="G20" s="157"/>
      <c r="H20" s="157"/>
      <c r="I20" s="157"/>
      <c r="J20" s="157"/>
      <c r="K20" s="157">
        <f>24</f>
        <v>24</v>
      </c>
      <c r="L20" s="175" t="e">
        <f t="shared" si="6"/>
        <v>#REF!</v>
      </c>
      <c r="M20" s="175" t="e">
        <f t="shared" si="7"/>
        <v>#REF!</v>
      </c>
      <c r="N20" s="175" t="e">
        <f t="shared" si="8"/>
        <v>#REF!</v>
      </c>
      <c r="O20" s="175" t="e">
        <f t="shared" si="9"/>
        <v>#REF!</v>
      </c>
      <c r="P20" s="175" t="e">
        <f t="shared" si="10"/>
        <v>#REF!</v>
      </c>
      <c r="Q20" s="175" t="e">
        <f t="shared" si="11"/>
        <v>#REF!</v>
      </c>
      <c r="R20" s="155"/>
      <c r="S20" s="124"/>
      <c r="T20" s="119">
        <v>125000</v>
      </c>
      <c r="U20" s="119">
        <v>136000</v>
      </c>
      <c r="V20" s="124"/>
      <c r="W20" s="124"/>
      <c r="X20" s="124"/>
      <c r="Y20" s="124"/>
      <c r="Z20" s="124"/>
    </row>
    <row r="21" spans="1:26" ht="38.25" customHeight="1">
      <c r="A21" s="144">
        <v>7</v>
      </c>
      <c r="B21" s="155" t="s">
        <v>2138</v>
      </c>
      <c r="C21" s="155" t="s">
        <v>2139</v>
      </c>
      <c r="D21" s="158" t="s">
        <v>280</v>
      </c>
      <c r="E21" s="156"/>
      <c r="F21" s="157"/>
      <c r="G21" s="157"/>
      <c r="H21" s="157"/>
      <c r="I21" s="157"/>
      <c r="J21" s="157"/>
      <c r="K21" s="157">
        <v>6</v>
      </c>
      <c r="L21" s="175" t="e">
        <f t="shared" si="6"/>
        <v>#REF!</v>
      </c>
      <c r="M21" s="175" t="e">
        <f t="shared" si="7"/>
        <v>#REF!</v>
      </c>
      <c r="N21" s="175" t="e">
        <f t="shared" si="8"/>
        <v>#REF!</v>
      </c>
      <c r="O21" s="175" t="e">
        <f t="shared" si="9"/>
        <v>#REF!</v>
      </c>
      <c r="P21" s="175" t="e">
        <f t="shared" si="10"/>
        <v>#REF!</v>
      </c>
      <c r="Q21" s="175" t="e">
        <f t="shared" si="11"/>
        <v>#REF!</v>
      </c>
      <c r="R21" s="155"/>
      <c r="S21" s="124"/>
      <c r="T21" s="119">
        <v>2600000</v>
      </c>
      <c r="U21" s="119">
        <v>520000</v>
      </c>
      <c r="V21" s="124"/>
      <c r="W21" s="124"/>
      <c r="X21" s="124"/>
      <c r="Y21" s="124"/>
      <c r="Z21" s="124"/>
    </row>
    <row r="22" spans="1:26" ht="38.25" customHeight="1">
      <c r="A22" s="144">
        <v>8</v>
      </c>
      <c r="B22" s="155" t="s">
        <v>2140</v>
      </c>
      <c r="C22" s="155" t="s">
        <v>2130</v>
      </c>
      <c r="D22" s="158" t="s">
        <v>280</v>
      </c>
      <c r="E22" s="156"/>
      <c r="F22" s="157"/>
      <c r="G22" s="157"/>
      <c r="H22" s="157"/>
      <c r="I22" s="157"/>
      <c r="J22" s="157"/>
      <c r="K22" s="157">
        <v>1</v>
      </c>
      <c r="L22" s="175" t="e">
        <f t="shared" si="6"/>
        <v>#REF!</v>
      </c>
      <c r="M22" s="175" t="e">
        <f t="shared" si="7"/>
        <v>#REF!</v>
      </c>
      <c r="N22" s="175" t="e">
        <f t="shared" si="8"/>
        <v>#REF!</v>
      </c>
      <c r="O22" s="175" t="e">
        <f t="shared" si="9"/>
        <v>#REF!</v>
      </c>
      <c r="P22" s="175" t="e">
        <f t="shared" si="10"/>
        <v>#REF!</v>
      </c>
      <c r="Q22" s="175" t="e">
        <f t="shared" si="11"/>
        <v>#REF!</v>
      </c>
      <c r="R22" s="155"/>
      <c r="S22" s="124"/>
      <c r="T22" s="119">
        <v>2300000</v>
      </c>
      <c r="U22" s="119">
        <v>150000</v>
      </c>
      <c r="V22" s="124"/>
      <c r="W22" s="124"/>
      <c r="X22" s="124"/>
      <c r="Y22" s="124"/>
      <c r="Z22" s="124"/>
    </row>
    <row r="23" spans="1:26" ht="38.25" customHeight="1">
      <c r="A23" s="144">
        <v>9</v>
      </c>
      <c r="B23" s="155" t="s">
        <v>2141</v>
      </c>
      <c r="C23" s="155" t="s">
        <v>2142</v>
      </c>
      <c r="D23" s="158" t="s">
        <v>929</v>
      </c>
      <c r="E23" s="156"/>
      <c r="F23" s="157"/>
      <c r="G23" s="157"/>
      <c r="H23" s="157"/>
      <c r="I23" s="157"/>
      <c r="J23" s="157"/>
      <c r="K23" s="157">
        <v>1</v>
      </c>
      <c r="L23" s="175" t="e">
        <f t="shared" si="6"/>
        <v>#REF!</v>
      </c>
      <c r="M23" s="175" t="e">
        <f t="shared" si="7"/>
        <v>#REF!</v>
      </c>
      <c r="N23" s="175" t="e">
        <f t="shared" si="8"/>
        <v>#REF!</v>
      </c>
      <c r="O23" s="175" t="e">
        <f t="shared" si="9"/>
        <v>#REF!</v>
      </c>
      <c r="P23" s="175" t="e">
        <f t="shared" si="10"/>
        <v>#REF!</v>
      </c>
      <c r="Q23" s="175" t="e">
        <f t="shared" si="11"/>
        <v>#REF!</v>
      </c>
      <c r="R23" s="155"/>
      <c r="S23" s="124"/>
      <c r="T23" s="119">
        <v>7144800</v>
      </c>
      <c r="U23" s="119">
        <v>580000</v>
      </c>
      <c r="V23" s="124"/>
      <c r="W23" s="124"/>
      <c r="X23" s="124"/>
      <c r="Y23" s="124"/>
      <c r="Z23" s="124"/>
    </row>
    <row r="24" spans="1:26" ht="38.25" customHeight="1">
      <c r="A24" s="144">
        <v>10</v>
      </c>
      <c r="B24" s="155" t="s">
        <v>2143</v>
      </c>
      <c r="C24" s="155" t="s">
        <v>2144</v>
      </c>
      <c r="D24" s="158" t="s">
        <v>929</v>
      </c>
      <c r="E24" s="156"/>
      <c r="F24" s="157"/>
      <c r="G24" s="157"/>
      <c r="H24" s="157"/>
      <c r="I24" s="157"/>
      <c r="J24" s="157"/>
      <c r="K24" s="157">
        <v>1</v>
      </c>
      <c r="L24" s="175" t="e">
        <f t="shared" si="6"/>
        <v>#REF!</v>
      </c>
      <c r="M24" s="175" t="e">
        <f t="shared" si="7"/>
        <v>#REF!</v>
      </c>
      <c r="N24" s="175" t="e">
        <f t="shared" si="8"/>
        <v>#REF!</v>
      </c>
      <c r="O24" s="175" t="e">
        <f t="shared" si="9"/>
        <v>#REF!</v>
      </c>
      <c r="P24" s="175" t="e">
        <f t="shared" si="10"/>
        <v>#REF!</v>
      </c>
      <c r="Q24" s="175" t="e">
        <f t="shared" si="11"/>
        <v>#REF!</v>
      </c>
      <c r="R24" s="155"/>
      <c r="S24" s="124"/>
      <c r="T24" s="119">
        <v>27370000</v>
      </c>
      <c r="U24" s="119">
        <v>350000</v>
      </c>
      <c r="V24" s="124"/>
      <c r="W24" s="124"/>
      <c r="X24" s="124"/>
      <c r="Y24" s="124"/>
      <c r="Z24" s="124"/>
    </row>
    <row r="25" spans="1:26" ht="38.25" customHeight="1">
      <c r="A25" s="144">
        <v>11</v>
      </c>
      <c r="B25" s="155" t="s">
        <v>2145</v>
      </c>
      <c r="C25" s="155" t="s">
        <v>2146</v>
      </c>
      <c r="D25" s="158" t="s">
        <v>929</v>
      </c>
      <c r="E25" s="156"/>
      <c r="F25" s="157"/>
      <c r="G25" s="157"/>
      <c r="H25" s="157"/>
      <c r="I25" s="157"/>
      <c r="J25" s="157"/>
      <c r="K25" s="157">
        <v>1</v>
      </c>
      <c r="L25" s="175" t="e">
        <f t="shared" si="6"/>
        <v>#REF!</v>
      </c>
      <c r="M25" s="175" t="e">
        <f t="shared" si="7"/>
        <v>#REF!</v>
      </c>
      <c r="N25" s="175" t="e">
        <f t="shared" si="8"/>
        <v>#REF!</v>
      </c>
      <c r="O25" s="175" t="e">
        <f t="shared" si="9"/>
        <v>#REF!</v>
      </c>
      <c r="P25" s="175" t="e">
        <f t="shared" si="10"/>
        <v>#REF!</v>
      </c>
      <c r="Q25" s="175" t="e">
        <f t="shared" si="11"/>
        <v>#REF!</v>
      </c>
      <c r="R25" s="155"/>
      <c r="S25" s="124"/>
      <c r="T25" s="119">
        <v>52000000</v>
      </c>
      <c r="U25" s="119">
        <v>1800000</v>
      </c>
      <c r="V25" s="124"/>
      <c r="W25" s="124"/>
      <c r="X25" s="124"/>
      <c r="Y25" s="124"/>
      <c r="Z25" s="124"/>
    </row>
    <row r="26" spans="1:26" ht="38.25" customHeight="1">
      <c r="A26" s="144">
        <v>12</v>
      </c>
      <c r="B26" s="155" t="s">
        <v>2147</v>
      </c>
      <c r="C26" s="155" t="s">
        <v>2148</v>
      </c>
      <c r="D26" s="158" t="s">
        <v>929</v>
      </c>
      <c r="E26" s="156"/>
      <c r="F26" s="157"/>
      <c r="G26" s="157"/>
      <c r="H26" s="157"/>
      <c r="I26" s="157"/>
      <c r="J26" s="157"/>
      <c r="K26" s="157">
        <f>6+12</f>
        <v>18</v>
      </c>
      <c r="L26" s="175" t="e">
        <f t="shared" si="6"/>
        <v>#REF!</v>
      </c>
      <c r="M26" s="175" t="e">
        <f t="shared" si="7"/>
        <v>#REF!</v>
      </c>
      <c r="N26" s="175" t="e">
        <f t="shared" si="8"/>
        <v>#REF!</v>
      </c>
      <c r="O26" s="175" t="e">
        <f t="shared" si="9"/>
        <v>#REF!</v>
      </c>
      <c r="P26" s="175" t="e">
        <f t="shared" si="10"/>
        <v>#REF!</v>
      </c>
      <c r="Q26" s="175" t="e">
        <f t="shared" si="11"/>
        <v>#REF!</v>
      </c>
      <c r="R26" s="155"/>
      <c r="S26" s="124"/>
      <c r="T26" s="119">
        <v>858000</v>
      </c>
      <c r="U26" s="119">
        <v>257400</v>
      </c>
      <c r="V26" s="124"/>
      <c r="W26" s="124"/>
      <c r="X26" s="124"/>
      <c r="Y26" s="124"/>
      <c r="Z26" s="124"/>
    </row>
    <row r="27" spans="1:26" ht="38.25" customHeight="1">
      <c r="A27" s="144">
        <v>13</v>
      </c>
      <c r="B27" s="155" t="s">
        <v>2149</v>
      </c>
      <c r="C27" s="155" t="s">
        <v>2148</v>
      </c>
      <c r="D27" s="158" t="s">
        <v>929</v>
      </c>
      <c r="E27" s="156"/>
      <c r="F27" s="157"/>
      <c r="G27" s="157"/>
      <c r="H27" s="157"/>
      <c r="I27" s="157"/>
      <c r="J27" s="157"/>
      <c r="K27" s="157">
        <f>1+6+4+1</f>
        <v>12</v>
      </c>
      <c r="L27" s="175" t="e">
        <f t="shared" si="6"/>
        <v>#REF!</v>
      </c>
      <c r="M27" s="175" t="e">
        <f t="shared" si="7"/>
        <v>#REF!</v>
      </c>
      <c r="N27" s="175" t="e">
        <f t="shared" si="8"/>
        <v>#REF!</v>
      </c>
      <c r="O27" s="175" t="e">
        <f t="shared" si="9"/>
        <v>#REF!</v>
      </c>
      <c r="P27" s="175" t="e">
        <f t="shared" si="10"/>
        <v>#REF!</v>
      </c>
      <c r="Q27" s="175" t="e">
        <f t="shared" si="11"/>
        <v>#REF!</v>
      </c>
      <c r="R27" s="155"/>
      <c r="S27" s="124"/>
      <c r="T27" s="119">
        <v>27000</v>
      </c>
      <c r="U27" s="119">
        <v>8100</v>
      </c>
      <c r="V27" s="124"/>
      <c r="W27" s="124"/>
      <c r="X27" s="124"/>
      <c r="Y27" s="124"/>
      <c r="Z27" s="124"/>
    </row>
    <row r="28" spans="1:26" ht="38.25" customHeight="1">
      <c r="A28" s="144">
        <v>14</v>
      </c>
      <c r="B28" s="155" t="s">
        <v>2150</v>
      </c>
      <c r="C28" s="155" t="s">
        <v>2148</v>
      </c>
      <c r="D28" s="158" t="s">
        <v>929</v>
      </c>
      <c r="E28" s="156"/>
      <c r="F28" s="157"/>
      <c r="G28" s="157"/>
      <c r="H28" s="157"/>
      <c r="I28" s="157"/>
      <c r="J28" s="157"/>
      <c r="K28" s="157">
        <f>3+3</f>
        <v>6</v>
      </c>
      <c r="L28" s="175" t="e">
        <f t="shared" si="6"/>
        <v>#REF!</v>
      </c>
      <c r="M28" s="175" t="e">
        <f t="shared" si="7"/>
        <v>#REF!</v>
      </c>
      <c r="N28" s="175" t="e">
        <f t="shared" si="8"/>
        <v>#REF!</v>
      </c>
      <c r="O28" s="175" t="e">
        <f t="shared" si="9"/>
        <v>#REF!</v>
      </c>
      <c r="P28" s="175" t="e">
        <f t="shared" si="10"/>
        <v>#REF!</v>
      </c>
      <c r="Q28" s="175" t="e">
        <f t="shared" si="11"/>
        <v>#REF!</v>
      </c>
      <c r="R28" s="155"/>
      <c r="S28" s="124"/>
      <c r="T28" s="119">
        <v>27000</v>
      </c>
      <c r="U28" s="119">
        <v>8100</v>
      </c>
      <c r="V28" s="124"/>
      <c r="W28" s="124"/>
      <c r="X28" s="124"/>
      <c r="Y28" s="124"/>
      <c r="Z28" s="124"/>
    </row>
    <row r="29" spans="1:26" ht="38.25" customHeight="1">
      <c r="A29" s="144">
        <v>15</v>
      </c>
      <c r="B29" s="155" t="s">
        <v>2151</v>
      </c>
      <c r="C29" s="155" t="s">
        <v>2148</v>
      </c>
      <c r="D29" s="158" t="s">
        <v>929</v>
      </c>
      <c r="E29" s="156"/>
      <c r="F29" s="157"/>
      <c r="G29" s="157"/>
      <c r="H29" s="157"/>
      <c r="I29" s="157"/>
      <c r="J29" s="157"/>
      <c r="K29" s="157">
        <v>1</v>
      </c>
      <c r="L29" s="175" t="e">
        <f t="shared" si="6"/>
        <v>#REF!</v>
      </c>
      <c r="M29" s="175" t="e">
        <f t="shared" si="7"/>
        <v>#REF!</v>
      </c>
      <c r="N29" s="175" t="e">
        <f t="shared" si="8"/>
        <v>#REF!</v>
      </c>
      <c r="O29" s="175" t="e">
        <f t="shared" si="9"/>
        <v>#REF!</v>
      </c>
      <c r="P29" s="175" t="e">
        <f t="shared" si="10"/>
        <v>#REF!</v>
      </c>
      <c r="Q29" s="175" t="e">
        <f t="shared" si="11"/>
        <v>#REF!</v>
      </c>
      <c r="R29" s="155"/>
      <c r="S29" s="124"/>
      <c r="T29" s="119">
        <v>27000</v>
      </c>
      <c r="U29" s="119">
        <v>8100</v>
      </c>
      <c r="V29" s="124"/>
      <c r="W29" s="124"/>
      <c r="X29" s="124"/>
      <c r="Y29" s="124"/>
      <c r="Z29" s="124"/>
    </row>
    <row r="30" spans="1:26" ht="38.25" customHeight="1">
      <c r="A30" s="144">
        <v>16</v>
      </c>
      <c r="B30" s="155" t="s">
        <v>2152</v>
      </c>
      <c r="C30" s="155" t="s">
        <v>2148</v>
      </c>
      <c r="D30" s="158" t="s">
        <v>929</v>
      </c>
      <c r="E30" s="156"/>
      <c r="F30" s="157"/>
      <c r="G30" s="157"/>
      <c r="H30" s="157"/>
      <c r="I30" s="157"/>
      <c r="J30" s="157"/>
      <c r="K30" s="157">
        <f>K26*2+K27*2+K28+K29+15</f>
        <v>82</v>
      </c>
      <c r="L30" s="175" t="e">
        <f t="shared" si="6"/>
        <v>#REF!</v>
      </c>
      <c r="M30" s="175" t="e">
        <f t="shared" si="7"/>
        <v>#REF!</v>
      </c>
      <c r="N30" s="175" t="e">
        <f t="shared" si="8"/>
        <v>#REF!</v>
      </c>
      <c r="O30" s="175" t="e">
        <f t="shared" si="9"/>
        <v>#REF!</v>
      </c>
      <c r="P30" s="175" t="e">
        <f t="shared" si="10"/>
        <v>#REF!</v>
      </c>
      <c r="Q30" s="175" t="e">
        <f t="shared" si="11"/>
        <v>#REF!</v>
      </c>
      <c r="R30" s="155"/>
      <c r="S30" s="124"/>
      <c r="T30" s="119">
        <v>32000</v>
      </c>
      <c r="U30" s="119">
        <v>136000</v>
      </c>
      <c r="V30" s="124"/>
      <c r="W30" s="124"/>
      <c r="X30" s="124"/>
      <c r="Y30" s="124"/>
      <c r="Z30" s="124"/>
    </row>
    <row r="31" spans="1:26" ht="38.25" customHeight="1">
      <c r="A31" s="144">
        <v>17</v>
      </c>
      <c r="B31" s="155" t="s">
        <v>2153</v>
      </c>
      <c r="C31" s="155" t="s">
        <v>2148</v>
      </c>
      <c r="D31" s="158" t="s">
        <v>421</v>
      </c>
      <c r="E31" s="156"/>
      <c r="F31" s="157"/>
      <c r="G31" s="157"/>
      <c r="H31" s="157"/>
      <c r="I31" s="157"/>
      <c r="J31" s="157"/>
      <c r="K31" s="157">
        <v>121</v>
      </c>
      <c r="L31" s="175" t="e">
        <f t="shared" si="6"/>
        <v>#REF!</v>
      </c>
      <c r="M31" s="175" t="e">
        <f t="shared" si="7"/>
        <v>#REF!</v>
      </c>
      <c r="N31" s="175" t="e">
        <f t="shared" si="8"/>
        <v>#REF!</v>
      </c>
      <c r="O31" s="175" t="e">
        <f t="shared" si="9"/>
        <v>#REF!</v>
      </c>
      <c r="P31" s="175" t="e">
        <f t="shared" si="10"/>
        <v>#REF!</v>
      </c>
      <c r="Q31" s="175" t="e">
        <f t="shared" si="11"/>
        <v>#REF!</v>
      </c>
      <c r="R31" s="155"/>
      <c r="S31" s="124"/>
      <c r="T31" s="119">
        <v>25920</v>
      </c>
      <c r="U31" s="119">
        <v>7776</v>
      </c>
      <c r="V31" s="124"/>
      <c r="W31" s="124"/>
      <c r="X31" s="124"/>
      <c r="Y31" s="124"/>
      <c r="Z31" s="124"/>
    </row>
    <row r="32" spans="1:26" ht="38.25" customHeight="1">
      <c r="A32" s="144">
        <v>18</v>
      </c>
      <c r="B32" s="155" t="s">
        <v>2154</v>
      </c>
      <c r="C32" s="155" t="s">
        <v>2134</v>
      </c>
      <c r="D32" s="158" t="s">
        <v>421</v>
      </c>
      <c r="E32" s="156"/>
      <c r="F32" s="157"/>
      <c r="G32" s="157"/>
      <c r="H32" s="157"/>
      <c r="I32" s="157"/>
      <c r="J32" s="157"/>
      <c r="K32" s="157">
        <v>690</v>
      </c>
      <c r="L32" s="175" t="e">
        <f t="shared" si="6"/>
        <v>#REF!</v>
      </c>
      <c r="M32" s="175" t="e">
        <f t="shared" si="7"/>
        <v>#REF!</v>
      </c>
      <c r="N32" s="175" t="e">
        <f t="shared" si="8"/>
        <v>#REF!</v>
      </c>
      <c r="O32" s="175" t="e">
        <f t="shared" si="9"/>
        <v>#REF!</v>
      </c>
      <c r="P32" s="175" t="e">
        <f t="shared" si="10"/>
        <v>#REF!</v>
      </c>
      <c r="Q32" s="175" t="e">
        <f t="shared" si="11"/>
        <v>#REF!</v>
      </c>
      <c r="R32" s="155"/>
      <c r="S32" s="124"/>
      <c r="T32" s="119">
        <v>7300</v>
      </c>
      <c r="U32" s="119">
        <v>2190</v>
      </c>
      <c r="V32" s="124"/>
      <c r="W32" s="124"/>
      <c r="X32" s="124"/>
      <c r="Y32" s="124"/>
      <c r="Z32" s="124"/>
    </row>
    <row r="33" spans="1:26" ht="38.25" customHeight="1">
      <c r="A33" s="144">
        <v>19</v>
      </c>
      <c r="B33" s="155" t="s">
        <v>2155</v>
      </c>
      <c r="C33" s="155"/>
      <c r="D33" s="158" t="s">
        <v>421</v>
      </c>
      <c r="E33" s="156"/>
      <c r="F33" s="157"/>
      <c r="G33" s="157"/>
      <c r="H33" s="157"/>
      <c r="I33" s="157"/>
      <c r="J33" s="157"/>
      <c r="K33" s="157">
        <v>1955</v>
      </c>
      <c r="L33" s="175" t="e">
        <f t="shared" si="6"/>
        <v>#REF!</v>
      </c>
      <c r="M33" s="175" t="e">
        <f t="shared" si="7"/>
        <v>#REF!</v>
      </c>
      <c r="N33" s="175" t="e">
        <f t="shared" si="8"/>
        <v>#REF!</v>
      </c>
      <c r="O33" s="175" t="e">
        <f t="shared" si="9"/>
        <v>#REF!</v>
      </c>
      <c r="P33" s="175" t="e">
        <f t="shared" si="10"/>
        <v>#REF!</v>
      </c>
      <c r="Q33" s="175" t="e">
        <f t="shared" si="11"/>
        <v>#REF!</v>
      </c>
      <c r="R33" s="155"/>
      <c r="S33" s="124"/>
      <c r="T33" s="119">
        <v>19500</v>
      </c>
      <c r="U33" s="119">
        <v>6200</v>
      </c>
      <c r="V33" s="124"/>
      <c r="W33" s="124"/>
      <c r="X33" s="124"/>
      <c r="Y33" s="124"/>
      <c r="Z33" s="124"/>
    </row>
    <row r="34" spans="1:26" ht="38.25" customHeight="1">
      <c r="A34" s="144">
        <v>20</v>
      </c>
      <c r="B34" s="155" t="s">
        <v>2156</v>
      </c>
      <c r="C34" s="155"/>
      <c r="D34" s="158" t="s">
        <v>421</v>
      </c>
      <c r="E34" s="156"/>
      <c r="F34" s="157"/>
      <c r="G34" s="157"/>
      <c r="H34" s="157"/>
      <c r="I34" s="157"/>
      <c r="J34" s="157"/>
      <c r="K34" s="157">
        <v>1150</v>
      </c>
      <c r="L34" s="175" t="e">
        <f t="shared" si="6"/>
        <v>#REF!</v>
      </c>
      <c r="M34" s="175" t="e">
        <f t="shared" si="7"/>
        <v>#REF!</v>
      </c>
      <c r="N34" s="175" t="e">
        <f t="shared" si="8"/>
        <v>#REF!</v>
      </c>
      <c r="O34" s="175" t="e">
        <f t="shared" si="9"/>
        <v>#REF!</v>
      </c>
      <c r="P34" s="175" t="e">
        <f t="shared" si="10"/>
        <v>#REF!</v>
      </c>
      <c r="Q34" s="175" t="e">
        <f t="shared" si="11"/>
        <v>#REF!</v>
      </c>
      <c r="R34" s="155"/>
      <c r="S34" s="124"/>
      <c r="T34" s="119"/>
      <c r="U34" s="119">
        <v>22000</v>
      </c>
      <c r="V34" s="124"/>
      <c r="W34" s="124"/>
      <c r="X34" s="124"/>
      <c r="Y34" s="124"/>
      <c r="Z34" s="124"/>
    </row>
    <row r="35" spans="1:26" ht="38.25" customHeight="1">
      <c r="A35" s="144">
        <v>21</v>
      </c>
      <c r="B35" s="155" t="s">
        <v>2157</v>
      </c>
      <c r="C35" s="155"/>
      <c r="D35" s="158" t="s">
        <v>163</v>
      </c>
      <c r="E35" s="156"/>
      <c r="F35" s="157"/>
      <c r="G35" s="157"/>
      <c r="H35" s="157"/>
      <c r="I35" s="157"/>
      <c r="J35" s="157"/>
      <c r="K35" s="157">
        <v>1</v>
      </c>
      <c r="L35" s="175" t="e">
        <f t="shared" si="6"/>
        <v>#REF!</v>
      </c>
      <c r="M35" s="175" t="e">
        <f t="shared" si="7"/>
        <v>#REF!</v>
      </c>
      <c r="N35" s="175" t="e">
        <f t="shared" si="8"/>
        <v>#REF!</v>
      </c>
      <c r="O35" s="175" t="e">
        <f t="shared" si="9"/>
        <v>#REF!</v>
      </c>
      <c r="P35" s="175" t="e">
        <f t="shared" si="10"/>
        <v>#REF!</v>
      </c>
      <c r="Q35" s="175" t="e">
        <f t="shared" si="11"/>
        <v>#REF!</v>
      </c>
      <c r="R35" s="155"/>
      <c r="S35" s="124"/>
      <c r="T35" s="119"/>
      <c r="U35" s="119">
        <v>25000000</v>
      </c>
      <c r="V35" s="124"/>
      <c r="W35" s="124"/>
      <c r="X35" s="124"/>
      <c r="Y35" s="124"/>
      <c r="Z35" s="124"/>
    </row>
    <row r="36" spans="1:26" ht="38.25" customHeight="1">
      <c r="A36" s="144">
        <v>22</v>
      </c>
      <c r="B36" s="155" t="s">
        <v>2158</v>
      </c>
      <c r="C36" s="155"/>
      <c r="D36" s="158" t="s">
        <v>163</v>
      </c>
      <c r="E36" s="156"/>
      <c r="F36" s="157"/>
      <c r="G36" s="157"/>
      <c r="H36" s="157"/>
      <c r="I36" s="157"/>
      <c r="J36" s="157"/>
      <c r="K36" s="157">
        <v>1</v>
      </c>
      <c r="L36" s="175" t="e">
        <f t="shared" si="6"/>
        <v>#REF!</v>
      </c>
      <c r="M36" s="175" t="e">
        <f t="shared" si="7"/>
        <v>#REF!</v>
      </c>
      <c r="N36" s="175" t="e">
        <f t="shared" si="8"/>
        <v>#REF!</v>
      </c>
      <c r="O36" s="175" t="e">
        <f t="shared" si="9"/>
        <v>#REF!</v>
      </c>
      <c r="P36" s="175" t="e">
        <f t="shared" si="10"/>
        <v>#REF!</v>
      </c>
      <c r="Q36" s="175" t="e">
        <f t="shared" si="11"/>
        <v>#REF!</v>
      </c>
      <c r="R36" s="155"/>
      <c r="S36" s="124"/>
      <c r="T36" s="119">
        <v>13745000</v>
      </c>
      <c r="U36" s="119"/>
      <c r="V36" s="124"/>
      <c r="W36" s="124"/>
      <c r="X36" s="124"/>
      <c r="Y36" s="124"/>
      <c r="Z36" s="124"/>
    </row>
    <row r="37" spans="1:26" ht="26.25" customHeight="1">
      <c r="A37" s="144"/>
      <c r="B37" s="155"/>
      <c r="C37" s="155"/>
      <c r="D37" s="158"/>
      <c r="E37" s="156"/>
      <c r="F37" s="157"/>
      <c r="G37" s="157"/>
      <c r="H37" s="157"/>
      <c r="I37" s="157"/>
      <c r="J37" s="157"/>
      <c r="K37" s="157"/>
      <c r="L37" s="175"/>
      <c r="M37" s="175"/>
      <c r="N37" s="175"/>
      <c r="O37" s="175"/>
      <c r="P37" s="175"/>
      <c r="Q37" s="175"/>
      <c r="R37" s="155"/>
      <c r="S37" s="124"/>
      <c r="T37" s="119"/>
      <c r="U37" s="119"/>
      <c r="V37" s="124"/>
      <c r="W37" s="124"/>
      <c r="X37" s="124"/>
      <c r="Y37" s="124"/>
      <c r="Z37" s="124"/>
    </row>
    <row r="38" spans="1:26" ht="27.75" customHeight="1">
      <c r="A38" s="208" t="s">
        <v>149</v>
      </c>
      <c r="B38" s="211" t="s">
        <v>2159</v>
      </c>
      <c r="C38" s="220"/>
      <c r="D38" s="220"/>
      <c r="E38" s="221"/>
      <c r="F38" s="222"/>
      <c r="G38" s="222"/>
      <c r="H38" s="222"/>
      <c r="I38" s="222"/>
      <c r="J38" s="222"/>
      <c r="K38" s="236"/>
      <c r="L38" s="232"/>
      <c r="M38" s="232" t="e">
        <f>SUBTOTAL(9,M39:M60)</f>
        <v>#REF!</v>
      </c>
      <c r="N38" s="232"/>
      <c r="O38" s="232" t="e">
        <f>SUBTOTAL(9,O39:O60)</f>
        <v>#REF!</v>
      </c>
      <c r="P38" s="232"/>
      <c r="Q38" s="232" t="e">
        <f>O38+M38</f>
        <v>#REF!</v>
      </c>
      <c r="R38" s="245"/>
      <c r="S38" s="238"/>
      <c r="T38" s="238"/>
      <c r="U38" s="239"/>
      <c r="V38" s="239"/>
      <c r="W38" s="239"/>
      <c r="X38" s="239"/>
      <c r="Y38" s="238"/>
      <c r="Z38" s="239"/>
    </row>
    <row r="39" spans="1:26" ht="57" customHeight="1">
      <c r="A39" s="144">
        <v>1</v>
      </c>
      <c r="B39" s="155" t="s">
        <v>2160</v>
      </c>
      <c r="C39" s="155"/>
      <c r="D39" s="158" t="s">
        <v>280</v>
      </c>
      <c r="E39" s="156"/>
      <c r="F39" s="157"/>
      <c r="G39" s="157"/>
      <c r="H39" s="157"/>
      <c r="I39" s="157"/>
      <c r="J39" s="157"/>
      <c r="K39" s="157">
        <v>3</v>
      </c>
      <c r="L39" s="175" t="e">
        <f t="shared" ref="L39:L60" si="12">T39*$T$5</f>
        <v>#REF!</v>
      </c>
      <c r="M39" s="175" t="e">
        <f t="shared" ref="M39:M60" si="13">ROUND(L39*K39,0)</f>
        <v>#REF!</v>
      </c>
      <c r="N39" s="175" t="e">
        <f t="shared" ref="N39:N60" si="14">U39*$T$5</f>
        <v>#REF!</v>
      </c>
      <c r="O39" s="175" t="e">
        <f t="shared" ref="O39:O60" si="15">ROUND(N39*K39,0)</f>
        <v>#REF!</v>
      </c>
      <c r="P39" s="175" t="e">
        <f t="shared" ref="P39:P60" si="16">N39+L39</f>
        <v>#REF!</v>
      </c>
      <c r="Q39" s="175" t="e">
        <f t="shared" ref="Q39:Q60" si="17">P39*K39</f>
        <v>#REF!</v>
      </c>
      <c r="R39" s="155"/>
      <c r="S39" s="124"/>
      <c r="T39" s="119">
        <v>7285000</v>
      </c>
      <c r="U39" s="119">
        <v>420000</v>
      </c>
      <c r="V39" s="124"/>
      <c r="W39" s="124"/>
      <c r="X39" s="124"/>
      <c r="Y39" s="124"/>
      <c r="Z39" s="124"/>
    </row>
    <row r="40" spans="1:26" ht="12.75" customHeight="1">
      <c r="A40" s="144">
        <v>2</v>
      </c>
      <c r="B40" s="155" t="s">
        <v>2161</v>
      </c>
      <c r="C40" s="155" t="s">
        <v>2162</v>
      </c>
      <c r="D40" s="158" t="s">
        <v>929</v>
      </c>
      <c r="E40" s="156"/>
      <c r="F40" s="157"/>
      <c r="G40" s="157"/>
      <c r="H40" s="157"/>
      <c r="I40" s="157"/>
      <c r="J40" s="157"/>
      <c r="K40" s="157">
        <v>5</v>
      </c>
      <c r="L40" s="175" t="e">
        <f t="shared" si="12"/>
        <v>#REF!</v>
      </c>
      <c r="M40" s="175" t="e">
        <f t="shared" si="13"/>
        <v>#REF!</v>
      </c>
      <c r="N40" s="175" t="e">
        <f t="shared" si="14"/>
        <v>#REF!</v>
      </c>
      <c r="O40" s="175" t="e">
        <f t="shared" si="15"/>
        <v>#REF!</v>
      </c>
      <c r="P40" s="175" t="e">
        <f t="shared" si="16"/>
        <v>#REF!</v>
      </c>
      <c r="Q40" s="175" t="e">
        <f t="shared" si="17"/>
        <v>#REF!</v>
      </c>
      <c r="R40" s="155"/>
      <c r="S40" s="124"/>
      <c r="T40" s="119">
        <v>1701000</v>
      </c>
      <c r="U40" s="119">
        <v>180000</v>
      </c>
      <c r="V40" s="124"/>
      <c r="W40" s="124"/>
      <c r="X40" s="124"/>
      <c r="Y40" s="124"/>
      <c r="Z40" s="124"/>
    </row>
    <row r="41" spans="1:26" ht="12.75" customHeight="1">
      <c r="A41" s="144">
        <v>3</v>
      </c>
      <c r="B41" s="155" t="s">
        <v>2163</v>
      </c>
      <c r="C41" s="155" t="s">
        <v>2162</v>
      </c>
      <c r="D41" s="158" t="s">
        <v>929</v>
      </c>
      <c r="E41" s="156"/>
      <c r="F41" s="157"/>
      <c r="G41" s="157"/>
      <c r="H41" s="157"/>
      <c r="I41" s="157"/>
      <c r="J41" s="157"/>
      <c r="K41" s="157">
        <v>23</v>
      </c>
      <c r="L41" s="175" t="e">
        <f t="shared" si="12"/>
        <v>#REF!</v>
      </c>
      <c r="M41" s="175" t="e">
        <f t="shared" si="13"/>
        <v>#REF!</v>
      </c>
      <c r="N41" s="175" t="e">
        <f t="shared" si="14"/>
        <v>#REF!</v>
      </c>
      <c r="O41" s="175" t="e">
        <f t="shared" si="15"/>
        <v>#REF!</v>
      </c>
      <c r="P41" s="175" t="e">
        <f t="shared" si="16"/>
        <v>#REF!</v>
      </c>
      <c r="Q41" s="175" t="e">
        <f t="shared" si="17"/>
        <v>#REF!</v>
      </c>
      <c r="R41" s="155"/>
      <c r="S41" s="124"/>
      <c r="T41" s="119">
        <v>1701000</v>
      </c>
      <c r="U41" s="119">
        <v>180000</v>
      </c>
      <c r="V41" s="124"/>
      <c r="W41" s="124"/>
      <c r="X41" s="124"/>
      <c r="Y41" s="124"/>
      <c r="Z41" s="124"/>
    </row>
    <row r="42" spans="1:26" ht="12.75" customHeight="1">
      <c r="A42" s="144">
        <v>4</v>
      </c>
      <c r="B42" s="155" t="s">
        <v>2164</v>
      </c>
      <c r="C42" s="155" t="s">
        <v>2162</v>
      </c>
      <c r="D42" s="158" t="s">
        <v>929</v>
      </c>
      <c r="E42" s="156"/>
      <c r="F42" s="157"/>
      <c r="G42" s="157"/>
      <c r="H42" s="157"/>
      <c r="I42" s="157"/>
      <c r="J42" s="157"/>
      <c r="K42" s="157">
        <v>4</v>
      </c>
      <c r="L42" s="175" t="e">
        <f t="shared" si="12"/>
        <v>#REF!</v>
      </c>
      <c r="M42" s="175" t="e">
        <f t="shared" si="13"/>
        <v>#REF!</v>
      </c>
      <c r="N42" s="175" t="e">
        <f t="shared" si="14"/>
        <v>#REF!</v>
      </c>
      <c r="O42" s="175" t="e">
        <f t="shared" si="15"/>
        <v>#REF!</v>
      </c>
      <c r="P42" s="175" t="e">
        <f t="shared" si="16"/>
        <v>#REF!</v>
      </c>
      <c r="Q42" s="175" t="e">
        <f t="shared" si="17"/>
        <v>#REF!</v>
      </c>
      <c r="R42" s="155"/>
      <c r="S42" s="124"/>
      <c r="T42" s="119">
        <v>2025000</v>
      </c>
      <c r="U42" s="119">
        <v>180000</v>
      </c>
      <c r="V42" s="124"/>
      <c r="W42" s="124"/>
      <c r="X42" s="124"/>
      <c r="Y42" s="124"/>
      <c r="Z42" s="124"/>
    </row>
    <row r="43" spans="1:26" ht="12.75" customHeight="1">
      <c r="A43" s="144">
        <v>5</v>
      </c>
      <c r="B43" s="155" t="s">
        <v>2165</v>
      </c>
      <c r="C43" s="155" t="s">
        <v>2134</v>
      </c>
      <c r="D43" s="158" t="s">
        <v>280</v>
      </c>
      <c r="E43" s="156"/>
      <c r="F43" s="157"/>
      <c r="G43" s="157"/>
      <c r="H43" s="157"/>
      <c r="I43" s="157"/>
      <c r="J43" s="157"/>
      <c r="K43" s="157">
        <v>1</v>
      </c>
      <c r="L43" s="175" t="e">
        <f t="shared" si="12"/>
        <v>#REF!</v>
      </c>
      <c r="M43" s="175" t="e">
        <f t="shared" si="13"/>
        <v>#REF!</v>
      </c>
      <c r="N43" s="175" t="e">
        <f t="shared" si="14"/>
        <v>#REF!</v>
      </c>
      <c r="O43" s="175" t="e">
        <f t="shared" si="15"/>
        <v>#REF!</v>
      </c>
      <c r="P43" s="175" t="e">
        <f t="shared" si="16"/>
        <v>#REF!</v>
      </c>
      <c r="Q43" s="175" t="e">
        <f t="shared" si="17"/>
        <v>#REF!</v>
      </c>
      <c r="R43" s="155"/>
      <c r="S43" s="124"/>
      <c r="T43" s="119">
        <v>10560000</v>
      </c>
      <c r="U43" s="119">
        <v>320000</v>
      </c>
      <c r="V43" s="124"/>
      <c r="W43" s="124"/>
      <c r="X43" s="124"/>
      <c r="Y43" s="124"/>
      <c r="Z43" s="124"/>
    </row>
    <row r="44" spans="1:26" ht="38.25" customHeight="1">
      <c r="A44" s="144">
        <v>6</v>
      </c>
      <c r="B44" s="155" t="s">
        <v>2133</v>
      </c>
      <c r="C44" s="155" t="s">
        <v>2134</v>
      </c>
      <c r="D44" s="158" t="s">
        <v>929</v>
      </c>
      <c r="E44" s="156"/>
      <c r="F44" s="157"/>
      <c r="G44" s="157"/>
      <c r="H44" s="157"/>
      <c r="I44" s="157"/>
      <c r="J44" s="157"/>
      <c r="K44" s="157">
        <v>2</v>
      </c>
      <c r="L44" s="175" t="e">
        <f t="shared" si="12"/>
        <v>#REF!</v>
      </c>
      <c r="M44" s="175" t="e">
        <f t="shared" si="13"/>
        <v>#REF!</v>
      </c>
      <c r="N44" s="175" t="e">
        <f t="shared" si="14"/>
        <v>#REF!</v>
      </c>
      <c r="O44" s="175" t="e">
        <f t="shared" si="15"/>
        <v>#REF!</v>
      </c>
      <c r="P44" s="175" t="e">
        <f t="shared" si="16"/>
        <v>#REF!</v>
      </c>
      <c r="Q44" s="175" t="e">
        <f t="shared" si="17"/>
        <v>#REF!</v>
      </c>
      <c r="R44" s="155"/>
      <c r="S44" s="124"/>
      <c r="T44" s="119">
        <v>4224000</v>
      </c>
      <c r="U44" s="119">
        <v>397400</v>
      </c>
      <c r="V44" s="124"/>
      <c r="W44" s="124"/>
      <c r="X44" s="124"/>
      <c r="Y44" s="124"/>
      <c r="Z44" s="124"/>
    </row>
    <row r="45" spans="1:26" ht="38.25" customHeight="1">
      <c r="A45" s="144">
        <v>7</v>
      </c>
      <c r="B45" s="155" t="s">
        <v>2152</v>
      </c>
      <c r="C45" s="155" t="s">
        <v>2134</v>
      </c>
      <c r="D45" s="158" t="s">
        <v>929</v>
      </c>
      <c r="E45" s="156"/>
      <c r="F45" s="157"/>
      <c r="G45" s="157"/>
      <c r="H45" s="157"/>
      <c r="I45" s="157"/>
      <c r="J45" s="157"/>
      <c r="K45" s="157">
        <v>32</v>
      </c>
      <c r="L45" s="175" t="e">
        <f t="shared" si="12"/>
        <v>#REF!</v>
      </c>
      <c r="M45" s="175" t="e">
        <f t="shared" si="13"/>
        <v>#REF!</v>
      </c>
      <c r="N45" s="175" t="e">
        <f t="shared" si="14"/>
        <v>#REF!</v>
      </c>
      <c r="O45" s="175" t="e">
        <f t="shared" si="15"/>
        <v>#REF!</v>
      </c>
      <c r="P45" s="175" t="e">
        <f t="shared" si="16"/>
        <v>#REF!</v>
      </c>
      <c r="Q45" s="175" t="e">
        <f t="shared" si="17"/>
        <v>#REF!</v>
      </c>
      <c r="R45" s="155"/>
      <c r="S45" s="124"/>
      <c r="T45" s="119">
        <v>32000</v>
      </c>
      <c r="U45" s="119">
        <v>136000</v>
      </c>
      <c r="V45" s="124"/>
      <c r="W45" s="124"/>
      <c r="X45" s="124"/>
      <c r="Y45" s="124"/>
      <c r="Z45" s="124"/>
    </row>
    <row r="46" spans="1:26" ht="38.25" customHeight="1">
      <c r="A46" s="144">
        <v>8</v>
      </c>
      <c r="B46" s="155" t="s">
        <v>2166</v>
      </c>
      <c r="C46" s="155" t="s">
        <v>2162</v>
      </c>
      <c r="D46" s="158" t="s">
        <v>929</v>
      </c>
      <c r="E46" s="156"/>
      <c r="F46" s="157"/>
      <c r="G46" s="157"/>
      <c r="H46" s="157"/>
      <c r="I46" s="157"/>
      <c r="J46" s="157"/>
      <c r="K46" s="157">
        <v>1</v>
      </c>
      <c r="L46" s="175" t="e">
        <f t="shared" si="12"/>
        <v>#REF!</v>
      </c>
      <c r="M46" s="175" t="e">
        <f t="shared" si="13"/>
        <v>#REF!</v>
      </c>
      <c r="N46" s="175" t="e">
        <f t="shared" si="14"/>
        <v>#REF!</v>
      </c>
      <c r="O46" s="175" t="e">
        <f t="shared" si="15"/>
        <v>#REF!</v>
      </c>
      <c r="P46" s="175" t="e">
        <f t="shared" si="16"/>
        <v>#REF!</v>
      </c>
      <c r="Q46" s="175" t="e">
        <f t="shared" si="17"/>
        <v>#REF!</v>
      </c>
      <c r="R46" s="155"/>
      <c r="S46" s="124"/>
      <c r="T46" s="119">
        <v>1760000</v>
      </c>
      <c r="U46" s="119">
        <v>120000</v>
      </c>
      <c r="V46" s="124"/>
      <c r="W46" s="124"/>
      <c r="X46" s="124"/>
      <c r="Y46" s="124"/>
      <c r="Z46" s="124"/>
    </row>
    <row r="47" spans="1:26" ht="38.25" customHeight="1">
      <c r="A47" s="144">
        <v>9</v>
      </c>
      <c r="B47" s="155" t="s">
        <v>2167</v>
      </c>
      <c r="C47" s="155" t="s">
        <v>2162</v>
      </c>
      <c r="D47" s="158" t="s">
        <v>929</v>
      </c>
      <c r="E47" s="156"/>
      <c r="F47" s="157"/>
      <c r="G47" s="157"/>
      <c r="H47" s="157"/>
      <c r="I47" s="157"/>
      <c r="J47" s="157"/>
      <c r="K47" s="157">
        <v>2</v>
      </c>
      <c r="L47" s="175" t="e">
        <f t="shared" si="12"/>
        <v>#REF!</v>
      </c>
      <c r="M47" s="175" t="e">
        <f t="shared" si="13"/>
        <v>#REF!</v>
      </c>
      <c r="N47" s="175" t="e">
        <f t="shared" si="14"/>
        <v>#REF!</v>
      </c>
      <c r="O47" s="175" t="e">
        <f t="shared" si="15"/>
        <v>#REF!</v>
      </c>
      <c r="P47" s="175" t="e">
        <f t="shared" si="16"/>
        <v>#REF!</v>
      </c>
      <c r="Q47" s="175" t="e">
        <f t="shared" si="17"/>
        <v>#REF!</v>
      </c>
      <c r="R47" s="155"/>
      <c r="S47" s="124"/>
      <c r="T47" s="119">
        <v>4816000</v>
      </c>
      <c r="U47" s="119">
        <v>150000</v>
      </c>
      <c r="V47" s="124"/>
      <c r="W47" s="124"/>
      <c r="X47" s="124"/>
      <c r="Y47" s="124"/>
      <c r="Z47" s="124"/>
    </row>
    <row r="48" spans="1:26" ht="38.25" customHeight="1">
      <c r="A48" s="144">
        <v>10</v>
      </c>
      <c r="B48" s="155" t="s">
        <v>2168</v>
      </c>
      <c r="C48" s="155"/>
      <c r="D48" s="158" t="s">
        <v>929</v>
      </c>
      <c r="E48" s="156"/>
      <c r="F48" s="157"/>
      <c r="G48" s="157"/>
      <c r="H48" s="157"/>
      <c r="I48" s="157"/>
      <c r="J48" s="157"/>
      <c r="K48" s="157">
        <v>1</v>
      </c>
      <c r="L48" s="175" t="e">
        <f t="shared" si="12"/>
        <v>#REF!</v>
      </c>
      <c r="M48" s="175" t="e">
        <f t="shared" si="13"/>
        <v>#REF!</v>
      </c>
      <c r="N48" s="175" t="e">
        <f t="shared" si="14"/>
        <v>#REF!</v>
      </c>
      <c r="O48" s="175" t="e">
        <f t="shared" si="15"/>
        <v>#REF!</v>
      </c>
      <c r="P48" s="175" t="e">
        <f t="shared" si="16"/>
        <v>#REF!</v>
      </c>
      <c r="Q48" s="175" t="e">
        <f t="shared" si="17"/>
        <v>#REF!</v>
      </c>
      <c r="R48" s="155"/>
      <c r="S48" s="124"/>
      <c r="T48" s="119">
        <v>12030000</v>
      </c>
      <c r="U48" s="119">
        <v>80000</v>
      </c>
      <c r="V48" s="124"/>
      <c r="W48" s="124"/>
      <c r="X48" s="124"/>
      <c r="Y48" s="124"/>
      <c r="Z48" s="124"/>
    </row>
    <row r="49" spans="1:26" ht="38.25" customHeight="1">
      <c r="A49" s="144">
        <v>11</v>
      </c>
      <c r="B49" s="155" t="s">
        <v>2169</v>
      </c>
      <c r="C49" s="155"/>
      <c r="D49" s="158" t="s">
        <v>929</v>
      </c>
      <c r="E49" s="156"/>
      <c r="F49" s="157"/>
      <c r="G49" s="157"/>
      <c r="H49" s="157"/>
      <c r="I49" s="157"/>
      <c r="J49" s="157"/>
      <c r="K49" s="157">
        <v>2</v>
      </c>
      <c r="L49" s="175" t="e">
        <f t="shared" si="12"/>
        <v>#REF!</v>
      </c>
      <c r="M49" s="175" t="e">
        <f t="shared" si="13"/>
        <v>#REF!</v>
      </c>
      <c r="N49" s="175" t="e">
        <f t="shared" si="14"/>
        <v>#REF!</v>
      </c>
      <c r="O49" s="175" t="e">
        <f t="shared" si="15"/>
        <v>#REF!</v>
      </c>
      <c r="P49" s="175" t="e">
        <f t="shared" si="16"/>
        <v>#REF!</v>
      </c>
      <c r="Q49" s="175" t="e">
        <f t="shared" si="17"/>
        <v>#REF!</v>
      </c>
      <c r="R49" s="155"/>
      <c r="S49" s="124"/>
      <c r="T49" s="119">
        <v>5500000</v>
      </c>
      <c r="U49" s="119">
        <v>350000</v>
      </c>
      <c r="V49" s="124"/>
      <c r="W49" s="124"/>
      <c r="X49" s="124"/>
      <c r="Y49" s="124"/>
      <c r="Z49" s="124"/>
    </row>
    <row r="50" spans="1:26" ht="38.25" customHeight="1">
      <c r="A50" s="144">
        <v>12</v>
      </c>
      <c r="B50" s="155" t="s">
        <v>2170</v>
      </c>
      <c r="C50" s="155" t="s">
        <v>2171</v>
      </c>
      <c r="D50" s="158" t="s">
        <v>929</v>
      </c>
      <c r="E50" s="156"/>
      <c r="F50" s="157"/>
      <c r="G50" s="157"/>
      <c r="H50" s="157"/>
      <c r="I50" s="157"/>
      <c r="J50" s="157"/>
      <c r="K50" s="157">
        <v>1</v>
      </c>
      <c r="L50" s="175" t="e">
        <f t="shared" si="12"/>
        <v>#REF!</v>
      </c>
      <c r="M50" s="175" t="e">
        <f t="shared" si="13"/>
        <v>#REF!</v>
      </c>
      <c r="N50" s="175" t="e">
        <f t="shared" si="14"/>
        <v>#REF!</v>
      </c>
      <c r="O50" s="175" t="e">
        <f t="shared" si="15"/>
        <v>#REF!</v>
      </c>
      <c r="P50" s="175" t="e">
        <f t="shared" si="16"/>
        <v>#REF!</v>
      </c>
      <c r="Q50" s="175" t="e">
        <f t="shared" si="17"/>
        <v>#REF!</v>
      </c>
      <c r="R50" s="155"/>
      <c r="S50" s="124"/>
      <c r="T50" s="119">
        <v>1450000</v>
      </c>
      <c r="U50" s="119">
        <v>320000</v>
      </c>
      <c r="V50" s="124"/>
      <c r="W50" s="124"/>
      <c r="X50" s="124"/>
      <c r="Y50" s="124"/>
      <c r="Z50" s="124"/>
    </row>
    <row r="51" spans="1:26" ht="12.75" customHeight="1">
      <c r="A51" s="144">
        <v>13</v>
      </c>
      <c r="B51" s="155" t="s">
        <v>2172</v>
      </c>
      <c r="C51" s="155"/>
      <c r="D51" s="158" t="s">
        <v>280</v>
      </c>
      <c r="E51" s="156"/>
      <c r="F51" s="157"/>
      <c r="G51" s="157"/>
      <c r="H51" s="157"/>
      <c r="I51" s="157"/>
      <c r="J51" s="157"/>
      <c r="K51" s="157">
        <v>1</v>
      </c>
      <c r="L51" s="175" t="e">
        <f t="shared" si="12"/>
        <v>#REF!</v>
      </c>
      <c r="M51" s="175" t="e">
        <f t="shared" si="13"/>
        <v>#REF!</v>
      </c>
      <c r="N51" s="175" t="e">
        <f t="shared" si="14"/>
        <v>#REF!</v>
      </c>
      <c r="O51" s="175" t="e">
        <f t="shared" si="15"/>
        <v>#REF!</v>
      </c>
      <c r="P51" s="175" t="e">
        <f t="shared" si="16"/>
        <v>#REF!</v>
      </c>
      <c r="Q51" s="175" t="e">
        <f t="shared" si="17"/>
        <v>#REF!</v>
      </c>
      <c r="R51" s="155"/>
      <c r="S51" s="124"/>
      <c r="T51" s="119">
        <v>17000000</v>
      </c>
      <c r="U51" s="119">
        <v>320000</v>
      </c>
      <c r="V51" s="124"/>
      <c r="W51" s="124"/>
      <c r="X51" s="124"/>
      <c r="Y51" s="124"/>
      <c r="Z51" s="124"/>
    </row>
    <row r="52" spans="1:26" ht="38.25" customHeight="1">
      <c r="A52" s="144">
        <v>14</v>
      </c>
      <c r="B52" s="155" t="s">
        <v>2155</v>
      </c>
      <c r="C52" s="155"/>
      <c r="D52" s="158" t="s">
        <v>421</v>
      </c>
      <c r="E52" s="156"/>
      <c r="F52" s="157"/>
      <c r="G52" s="157"/>
      <c r="H52" s="157"/>
      <c r="I52" s="157"/>
      <c r="J52" s="157"/>
      <c r="K52" s="157">
        <v>1340</v>
      </c>
      <c r="L52" s="175" t="e">
        <f t="shared" si="12"/>
        <v>#REF!</v>
      </c>
      <c r="M52" s="175" t="e">
        <f t="shared" si="13"/>
        <v>#REF!</v>
      </c>
      <c r="N52" s="175" t="e">
        <f t="shared" si="14"/>
        <v>#REF!</v>
      </c>
      <c r="O52" s="175" t="e">
        <f t="shared" si="15"/>
        <v>#REF!</v>
      </c>
      <c r="P52" s="175" t="e">
        <f t="shared" si="16"/>
        <v>#REF!</v>
      </c>
      <c r="Q52" s="175" t="e">
        <f t="shared" si="17"/>
        <v>#REF!</v>
      </c>
      <c r="R52" s="155"/>
      <c r="S52" s="124"/>
      <c r="T52" s="119">
        <v>19500</v>
      </c>
      <c r="U52" s="119">
        <v>6200</v>
      </c>
      <c r="V52" s="124"/>
      <c r="W52" s="124"/>
      <c r="X52" s="124"/>
      <c r="Y52" s="124"/>
      <c r="Z52" s="124"/>
    </row>
    <row r="53" spans="1:26" ht="38.25" customHeight="1">
      <c r="A53" s="144">
        <v>15</v>
      </c>
      <c r="B53" s="155" t="s">
        <v>2173</v>
      </c>
      <c r="C53" s="155"/>
      <c r="D53" s="158" t="s">
        <v>421</v>
      </c>
      <c r="E53" s="156"/>
      <c r="F53" s="157"/>
      <c r="G53" s="157"/>
      <c r="H53" s="157"/>
      <c r="I53" s="157"/>
      <c r="J53" s="157"/>
      <c r="K53" s="157">
        <v>168</v>
      </c>
      <c r="L53" s="175" t="e">
        <f t="shared" si="12"/>
        <v>#REF!</v>
      </c>
      <c r="M53" s="175" t="e">
        <f t="shared" si="13"/>
        <v>#REF!</v>
      </c>
      <c r="N53" s="175" t="e">
        <f t="shared" si="14"/>
        <v>#REF!</v>
      </c>
      <c r="O53" s="175" t="e">
        <f t="shared" si="15"/>
        <v>#REF!</v>
      </c>
      <c r="P53" s="175" t="e">
        <f t="shared" si="16"/>
        <v>#REF!</v>
      </c>
      <c r="Q53" s="175" t="e">
        <f t="shared" si="17"/>
        <v>#REF!</v>
      </c>
      <c r="R53" s="155"/>
      <c r="S53" s="124"/>
      <c r="T53" s="119">
        <v>6900</v>
      </c>
      <c r="U53" s="119">
        <v>4800</v>
      </c>
      <c r="V53" s="124"/>
      <c r="W53" s="124"/>
      <c r="X53" s="124"/>
      <c r="Y53" s="124"/>
      <c r="Z53" s="124"/>
    </row>
    <row r="54" spans="1:26" ht="38.25" customHeight="1">
      <c r="A54" s="144">
        <v>16</v>
      </c>
      <c r="B54" s="155" t="s">
        <v>2174</v>
      </c>
      <c r="C54" s="155"/>
      <c r="D54" s="158" t="s">
        <v>421</v>
      </c>
      <c r="E54" s="156"/>
      <c r="F54" s="157"/>
      <c r="G54" s="157"/>
      <c r="H54" s="157"/>
      <c r="I54" s="157"/>
      <c r="J54" s="157"/>
      <c r="K54" s="157">
        <v>168</v>
      </c>
      <c r="L54" s="175" t="e">
        <f t="shared" si="12"/>
        <v>#REF!</v>
      </c>
      <c r="M54" s="175" t="e">
        <f t="shared" si="13"/>
        <v>#REF!</v>
      </c>
      <c r="N54" s="175" t="e">
        <f t="shared" si="14"/>
        <v>#REF!</v>
      </c>
      <c r="O54" s="175" t="e">
        <f t="shared" si="15"/>
        <v>#REF!</v>
      </c>
      <c r="P54" s="175" t="e">
        <f t="shared" si="16"/>
        <v>#REF!</v>
      </c>
      <c r="Q54" s="175" t="e">
        <f t="shared" si="17"/>
        <v>#REF!</v>
      </c>
      <c r="R54" s="155"/>
      <c r="S54" s="124"/>
      <c r="T54" s="119">
        <v>35800</v>
      </c>
      <c r="U54" s="119">
        <v>11000</v>
      </c>
      <c r="V54" s="124"/>
      <c r="W54" s="124"/>
      <c r="X54" s="124"/>
      <c r="Y54" s="124"/>
      <c r="Z54" s="124"/>
    </row>
    <row r="55" spans="1:26" ht="38.25" customHeight="1">
      <c r="A55" s="144">
        <v>17</v>
      </c>
      <c r="B55" s="155" t="s">
        <v>2156</v>
      </c>
      <c r="C55" s="155"/>
      <c r="D55" s="158" t="s">
        <v>421</v>
      </c>
      <c r="E55" s="156"/>
      <c r="F55" s="157"/>
      <c r="G55" s="157"/>
      <c r="H55" s="157"/>
      <c r="I55" s="157"/>
      <c r="J55" s="157"/>
      <c r="K55" s="157">
        <v>1020</v>
      </c>
      <c r="L55" s="175" t="e">
        <f t="shared" si="12"/>
        <v>#REF!</v>
      </c>
      <c r="M55" s="175" t="e">
        <f t="shared" si="13"/>
        <v>#REF!</v>
      </c>
      <c r="N55" s="175" t="e">
        <f t="shared" si="14"/>
        <v>#REF!</v>
      </c>
      <c r="O55" s="175" t="e">
        <f t="shared" si="15"/>
        <v>#REF!</v>
      </c>
      <c r="P55" s="175" t="e">
        <f t="shared" si="16"/>
        <v>#REF!</v>
      </c>
      <c r="Q55" s="175" t="e">
        <f t="shared" si="17"/>
        <v>#REF!</v>
      </c>
      <c r="R55" s="155"/>
      <c r="S55" s="124"/>
      <c r="T55" s="119"/>
      <c r="U55" s="119">
        <v>22000</v>
      </c>
      <c r="V55" s="124"/>
      <c r="W55" s="124"/>
      <c r="X55" s="124"/>
      <c r="Y55" s="124"/>
      <c r="Z55" s="124"/>
    </row>
    <row r="56" spans="1:26" ht="38.25" customHeight="1">
      <c r="A56" s="144">
        <v>18</v>
      </c>
      <c r="B56" s="155" t="s">
        <v>2175</v>
      </c>
      <c r="C56" s="155"/>
      <c r="D56" s="158" t="s">
        <v>421</v>
      </c>
      <c r="E56" s="156"/>
      <c r="F56" s="157"/>
      <c r="G56" s="157"/>
      <c r="H56" s="157"/>
      <c r="I56" s="157"/>
      <c r="J56" s="157"/>
      <c r="K56" s="157">
        <v>64</v>
      </c>
      <c r="L56" s="175" t="e">
        <f t="shared" si="12"/>
        <v>#REF!</v>
      </c>
      <c r="M56" s="175" t="e">
        <f t="shared" si="13"/>
        <v>#REF!</v>
      </c>
      <c r="N56" s="175" t="e">
        <f t="shared" si="14"/>
        <v>#REF!</v>
      </c>
      <c r="O56" s="175" t="e">
        <f t="shared" si="15"/>
        <v>#REF!</v>
      </c>
      <c r="P56" s="175" t="e">
        <f t="shared" si="16"/>
        <v>#REF!</v>
      </c>
      <c r="Q56" s="175" t="e">
        <f t="shared" si="17"/>
        <v>#REF!</v>
      </c>
      <c r="R56" s="155"/>
      <c r="S56" s="124"/>
      <c r="T56" s="119">
        <v>13500</v>
      </c>
      <c r="U56" s="119">
        <v>18000</v>
      </c>
      <c r="V56" s="124"/>
      <c r="W56" s="124"/>
      <c r="X56" s="124"/>
      <c r="Y56" s="124"/>
      <c r="Z56" s="124"/>
    </row>
    <row r="57" spans="1:26" ht="38.25" customHeight="1">
      <c r="A57" s="144">
        <v>19</v>
      </c>
      <c r="B57" s="155" t="s">
        <v>2176</v>
      </c>
      <c r="C57" s="155"/>
      <c r="D57" s="158" t="s">
        <v>929</v>
      </c>
      <c r="E57" s="156"/>
      <c r="F57" s="157"/>
      <c r="G57" s="157"/>
      <c r="H57" s="157"/>
      <c r="I57" s="157"/>
      <c r="J57" s="157"/>
      <c r="K57" s="157">
        <v>3</v>
      </c>
      <c r="L57" s="175" t="e">
        <f t="shared" si="12"/>
        <v>#REF!</v>
      </c>
      <c r="M57" s="175" t="e">
        <f t="shared" si="13"/>
        <v>#REF!</v>
      </c>
      <c r="N57" s="175" t="e">
        <f t="shared" si="14"/>
        <v>#REF!</v>
      </c>
      <c r="O57" s="175" t="e">
        <f t="shared" si="15"/>
        <v>#REF!</v>
      </c>
      <c r="P57" s="175" t="e">
        <f t="shared" si="16"/>
        <v>#REF!</v>
      </c>
      <c r="Q57" s="175" t="e">
        <f t="shared" si="17"/>
        <v>#REF!</v>
      </c>
      <c r="R57" s="155"/>
      <c r="S57" s="124"/>
      <c r="T57" s="119">
        <v>220000</v>
      </c>
      <c r="U57" s="119">
        <v>55000</v>
      </c>
      <c r="V57" s="124"/>
      <c r="W57" s="124"/>
      <c r="X57" s="124"/>
      <c r="Y57" s="124"/>
      <c r="Z57" s="124"/>
    </row>
    <row r="58" spans="1:26" ht="38.25" customHeight="1">
      <c r="A58" s="144">
        <v>20</v>
      </c>
      <c r="B58" s="155" t="s">
        <v>2177</v>
      </c>
      <c r="C58" s="155"/>
      <c r="D58" s="158" t="s">
        <v>163</v>
      </c>
      <c r="E58" s="156"/>
      <c r="F58" s="157"/>
      <c r="G58" s="157"/>
      <c r="H58" s="157"/>
      <c r="I58" s="157"/>
      <c r="J58" s="157"/>
      <c r="K58" s="157">
        <v>1</v>
      </c>
      <c r="L58" s="175" t="e">
        <f t="shared" si="12"/>
        <v>#REF!</v>
      </c>
      <c r="M58" s="175" t="e">
        <f t="shared" si="13"/>
        <v>#REF!</v>
      </c>
      <c r="N58" s="175" t="e">
        <f t="shared" si="14"/>
        <v>#REF!</v>
      </c>
      <c r="O58" s="175" t="e">
        <f t="shared" si="15"/>
        <v>#REF!</v>
      </c>
      <c r="P58" s="175" t="e">
        <f t="shared" si="16"/>
        <v>#REF!</v>
      </c>
      <c r="Q58" s="175" t="e">
        <f t="shared" si="17"/>
        <v>#REF!</v>
      </c>
      <c r="R58" s="155"/>
      <c r="S58" s="124"/>
      <c r="T58" s="119">
        <v>11700000</v>
      </c>
      <c r="U58" s="119"/>
      <c r="V58" s="124"/>
      <c r="W58" s="124"/>
      <c r="X58" s="124"/>
      <c r="Y58" s="124"/>
      <c r="Z58" s="124"/>
    </row>
    <row r="59" spans="1:26" ht="38.25" customHeight="1">
      <c r="A59" s="144">
        <v>21</v>
      </c>
      <c r="B59" s="155" t="s">
        <v>2178</v>
      </c>
      <c r="C59" s="155"/>
      <c r="D59" s="158" t="s">
        <v>163</v>
      </c>
      <c r="E59" s="156"/>
      <c r="F59" s="157"/>
      <c r="G59" s="157"/>
      <c r="H59" s="157"/>
      <c r="I59" s="157"/>
      <c r="J59" s="157"/>
      <c r="K59" s="157">
        <v>1</v>
      </c>
      <c r="L59" s="175" t="e">
        <f t="shared" si="12"/>
        <v>#REF!</v>
      </c>
      <c r="M59" s="175" t="e">
        <f t="shared" si="13"/>
        <v>#REF!</v>
      </c>
      <c r="N59" s="175" t="e">
        <f t="shared" si="14"/>
        <v>#REF!</v>
      </c>
      <c r="O59" s="175" t="e">
        <f t="shared" si="15"/>
        <v>#REF!</v>
      </c>
      <c r="P59" s="175" t="e">
        <f t="shared" si="16"/>
        <v>#REF!</v>
      </c>
      <c r="Q59" s="175" t="e">
        <f t="shared" si="17"/>
        <v>#REF!</v>
      </c>
      <c r="R59" s="155"/>
      <c r="S59" s="124"/>
      <c r="T59" s="119"/>
      <c r="U59" s="119">
        <v>35100000</v>
      </c>
      <c r="V59" s="124"/>
      <c r="W59" s="124"/>
      <c r="X59" s="124"/>
      <c r="Y59" s="124"/>
      <c r="Z59" s="124"/>
    </row>
    <row r="60" spans="1:26" ht="38.25" customHeight="1">
      <c r="A60" s="144">
        <v>22</v>
      </c>
      <c r="B60" s="155" t="s">
        <v>2157</v>
      </c>
      <c r="C60" s="155"/>
      <c r="D60" s="158" t="s">
        <v>163</v>
      </c>
      <c r="E60" s="156"/>
      <c r="F60" s="157"/>
      <c r="G60" s="157"/>
      <c r="H60" s="157"/>
      <c r="I60" s="157"/>
      <c r="J60" s="157"/>
      <c r="K60" s="157">
        <v>1</v>
      </c>
      <c r="L60" s="175" t="e">
        <f t="shared" si="12"/>
        <v>#REF!</v>
      </c>
      <c r="M60" s="175" t="e">
        <f t="shared" si="13"/>
        <v>#REF!</v>
      </c>
      <c r="N60" s="175" t="e">
        <f t="shared" si="14"/>
        <v>#REF!</v>
      </c>
      <c r="O60" s="175" t="e">
        <f t="shared" si="15"/>
        <v>#REF!</v>
      </c>
      <c r="P60" s="175" t="e">
        <f t="shared" si="16"/>
        <v>#REF!</v>
      </c>
      <c r="Q60" s="175" t="e">
        <f t="shared" si="17"/>
        <v>#REF!</v>
      </c>
      <c r="R60" s="155"/>
      <c r="S60" s="124"/>
      <c r="T60" s="119"/>
      <c r="U60" s="119">
        <v>20000000</v>
      </c>
      <c r="V60" s="124"/>
      <c r="W60" s="124"/>
      <c r="X60" s="124"/>
      <c r="Y60" s="124"/>
      <c r="Z60" s="124"/>
    </row>
    <row r="61" spans="1:26" ht="22.5" customHeight="1">
      <c r="A61" s="144"/>
      <c r="B61" s="155"/>
      <c r="C61" s="155"/>
      <c r="D61" s="158"/>
      <c r="E61" s="156"/>
      <c r="F61" s="157"/>
      <c r="G61" s="157"/>
      <c r="H61" s="157"/>
      <c r="I61" s="157"/>
      <c r="J61" s="157"/>
      <c r="K61" s="157"/>
      <c r="L61" s="175"/>
      <c r="M61" s="175">
        <f>K61*L61</f>
        <v>0</v>
      </c>
      <c r="N61" s="175"/>
      <c r="O61" s="175">
        <f>K61*N61</f>
        <v>0</v>
      </c>
      <c r="P61" s="175">
        <f>L61+N61</f>
        <v>0</v>
      </c>
      <c r="Q61" s="175">
        <f>K61*P61</f>
        <v>0</v>
      </c>
      <c r="R61" s="155"/>
      <c r="S61" s="124"/>
      <c r="T61" s="119"/>
      <c r="U61" s="119"/>
      <c r="V61" s="124"/>
      <c r="W61" s="124"/>
      <c r="X61" s="124"/>
      <c r="Y61" s="124"/>
      <c r="Z61" s="124"/>
    </row>
    <row r="62" spans="1:26" ht="33" customHeight="1">
      <c r="A62" s="208" t="s">
        <v>216</v>
      </c>
      <c r="B62" s="211" t="s">
        <v>2179</v>
      </c>
      <c r="C62" s="220"/>
      <c r="D62" s="220"/>
      <c r="E62" s="264"/>
      <c r="F62" s="264"/>
      <c r="G62" s="264"/>
      <c r="H62" s="264"/>
      <c r="I62" s="264"/>
      <c r="J62" s="264"/>
      <c r="K62" s="236"/>
      <c r="L62" s="232"/>
      <c r="M62" s="232" t="e">
        <f>SUM(M63:M79)</f>
        <v>#REF!</v>
      </c>
      <c r="N62" s="232"/>
      <c r="O62" s="232" t="e">
        <f>SUM(O63:O79)</f>
        <v>#REF!</v>
      </c>
      <c r="P62" s="232"/>
      <c r="Q62" s="232" t="e">
        <f>O62+M62</f>
        <v>#REF!</v>
      </c>
      <c r="R62" s="245"/>
      <c r="S62" s="238"/>
      <c r="T62" s="238"/>
      <c r="U62" s="239"/>
      <c r="V62" s="239"/>
      <c r="W62" s="239"/>
      <c r="X62" s="239"/>
      <c r="Y62" s="238"/>
      <c r="Z62" s="239"/>
    </row>
    <row r="63" spans="1:26" ht="60.75" customHeight="1">
      <c r="A63" s="144">
        <v>1</v>
      </c>
      <c r="B63" s="155" t="s">
        <v>2180</v>
      </c>
      <c r="C63" s="155"/>
      <c r="D63" s="158" t="s">
        <v>280</v>
      </c>
      <c r="E63" s="156"/>
      <c r="F63" s="157"/>
      <c r="G63" s="157"/>
      <c r="H63" s="157"/>
      <c r="I63" s="157"/>
      <c r="J63" s="157"/>
      <c r="K63" s="157">
        <v>1</v>
      </c>
      <c r="L63" s="175" t="e">
        <f t="shared" ref="L63:L78" si="18">T63*$T$5</f>
        <v>#REF!</v>
      </c>
      <c r="M63" s="175" t="e">
        <f t="shared" ref="M63:M78" si="19">ROUND(L63*K63,0)</f>
        <v>#REF!</v>
      </c>
      <c r="N63" s="175" t="e">
        <f t="shared" ref="N63:N78" si="20">U63*$T$5</f>
        <v>#REF!</v>
      </c>
      <c r="O63" s="175" t="e">
        <f t="shared" ref="O63:O78" si="21">ROUND(N63*K63,0)</f>
        <v>#REF!</v>
      </c>
      <c r="P63" s="175" t="e">
        <f t="shared" ref="P63:P78" si="22">N63+L63</f>
        <v>#REF!</v>
      </c>
      <c r="Q63" s="175" t="e">
        <f t="shared" ref="Q63:Q78" si="23">P63*K63</f>
        <v>#REF!</v>
      </c>
      <c r="R63" s="155"/>
      <c r="S63" s="124"/>
      <c r="T63" s="119">
        <v>7285000</v>
      </c>
      <c r="U63" s="119">
        <v>420000</v>
      </c>
      <c r="V63" s="124"/>
      <c r="W63" s="124"/>
      <c r="X63" s="124"/>
      <c r="Y63" s="124"/>
      <c r="Z63" s="124"/>
    </row>
    <row r="64" spans="1:26" ht="38.25" customHeight="1">
      <c r="A64" s="144">
        <v>2</v>
      </c>
      <c r="B64" s="155" t="s">
        <v>2181</v>
      </c>
      <c r="C64" s="155" t="s">
        <v>2182</v>
      </c>
      <c r="D64" s="158" t="s">
        <v>929</v>
      </c>
      <c r="E64" s="156"/>
      <c r="F64" s="157"/>
      <c r="G64" s="157"/>
      <c r="H64" s="157"/>
      <c r="I64" s="157"/>
      <c r="J64" s="157"/>
      <c r="K64" s="157">
        <f>8+11+1</f>
        <v>20</v>
      </c>
      <c r="L64" s="175" t="e">
        <f t="shared" si="18"/>
        <v>#REF!</v>
      </c>
      <c r="M64" s="175" t="e">
        <f t="shared" si="19"/>
        <v>#REF!</v>
      </c>
      <c r="N64" s="175" t="e">
        <f t="shared" si="20"/>
        <v>#REF!</v>
      </c>
      <c r="O64" s="175" t="e">
        <f t="shared" si="21"/>
        <v>#REF!</v>
      </c>
      <c r="P64" s="175" t="e">
        <f t="shared" si="22"/>
        <v>#REF!</v>
      </c>
      <c r="Q64" s="175" t="e">
        <f t="shared" si="23"/>
        <v>#REF!</v>
      </c>
      <c r="R64" s="155"/>
      <c r="S64" s="124"/>
      <c r="T64" s="119">
        <v>368000</v>
      </c>
      <c r="U64" s="119">
        <v>130000</v>
      </c>
      <c r="V64" s="124"/>
      <c r="W64" s="124"/>
      <c r="X64" s="124"/>
      <c r="Y64" s="124"/>
      <c r="Z64" s="124"/>
    </row>
    <row r="65" spans="1:26" ht="38.25" customHeight="1">
      <c r="A65" s="144">
        <v>3</v>
      </c>
      <c r="B65" s="155" t="s">
        <v>2183</v>
      </c>
      <c r="C65" s="155" t="s">
        <v>2182</v>
      </c>
      <c r="D65" s="158" t="s">
        <v>929</v>
      </c>
      <c r="E65" s="156"/>
      <c r="F65" s="157"/>
      <c r="G65" s="157"/>
      <c r="H65" s="157"/>
      <c r="I65" s="157"/>
      <c r="J65" s="157"/>
      <c r="K65" s="157">
        <v>5</v>
      </c>
      <c r="L65" s="175" t="e">
        <f t="shared" si="18"/>
        <v>#REF!</v>
      </c>
      <c r="M65" s="175" t="e">
        <f t="shared" si="19"/>
        <v>#REF!</v>
      </c>
      <c r="N65" s="175" t="e">
        <f t="shared" si="20"/>
        <v>#REF!</v>
      </c>
      <c r="O65" s="175" t="e">
        <f t="shared" si="21"/>
        <v>#REF!</v>
      </c>
      <c r="P65" s="175" t="e">
        <f t="shared" si="22"/>
        <v>#REF!</v>
      </c>
      <c r="Q65" s="175" t="e">
        <f t="shared" si="23"/>
        <v>#REF!</v>
      </c>
      <c r="R65" s="155"/>
      <c r="S65" s="124"/>
      <c r="T65" s="119">
        <v>1520000</v>
      </c>
      <c r="U65" s="119">
        <v>130000</v>
      </c>
      <c r="V65" s="124"/>
      <c r="W65" s="124"/>
      <c r="X65" s="124"/>
      <c r="Y65" s="124"/>
      <c r="Z65" s="124"/>
    </row>
    <row r="66" spans="1:26" ht="38.25" customHeight="1">
      <c r="A66" s="144">
        <v>4</v>
      </c>
      <c r="B66" s="155" t="s">
        <v>2184</v>
      </c>
      <c r="C66" s="155" t="s">
        <v>2182</v>
      </c>
      <c r="D66" s="158" t="s">
        <v>280</v>
      </c>
      <c r="E66" s="156"/>
      <c r="F66" s="157"/>
      <c r="G66" s="157"/>
      <c r="H66" s="157"/>
      <c r="I66" s="157"/>
      <c r="J66" s="157"/>
      <c r="K66" s="157">
        <v>1</v>
      </c>
      <c r="L66" s="175" t="e">
        <f t="shared" si="18"/>
        <v>#REF!</v>
      </c>
      <c r="M66" s="175" t="e">
        <f t="shared" si="19"/>
        <v>#REF!</v>
      </c>
      <c r="N66" s="175" t="e">
        <f t="shared" si="20"/>
        <v>#REF!</v>
      </c>
      <c r="O66" s="175" t="e">
        <f t="shared" si="21"/>
        <v>#REF!</v>
      </c>
      <c r="P66" s="175" t="e">
        <f t="shared" si="22"/>
        <v>#REF!</v>
      </c>
      <c r="Q66" s="175" t="e">
        <f t="shared" si="23"/>
        <v>#REF!</v>
      </c>
      <c r="R66" s="155"/>
      <c r="S66" s="124"/>
      <c r="T66" s="119">
        <v>17040000</v>
      </c>
      <c r="U66" s="119">
        <v>450000</v>
      </c>
      <c r="V66" s="124"/>
      <c r="W66" s="124"/>
      <c r="X66" s="124"/>
      <c r="Y66" s="124"/>
      <c r="Z66" s="124"/>
    </row>
    <row r="67" spans="1:26" ht="38.25" customHeight="1">
      <c r="A67" s="144">
        <v>5</v>
      </c>
      <c r="B67" s="155" t="s">
        <v>2185</v>
      </c>
      <c r="C67" s="155" t="s">
        <v>2182</v>
      </c>
      <c r="D67" s="158" t="s">
        <v>280</v>
      </c>
      <c r="E67" s="156"/>
      <c r="F67" s="157"/>
      <c r="G67" s="157"/>
      <c r="H67" s="157"/>
      <c r="I67" s="157"/>
      <c r="J67" s="157"/>
      <c r="K67" s="157">
        <v>1</v>
      </c>
      <c r="L67" s="175" t="e">
        <f t="shared" si="18"/>
        <v>#REF!</v>
      </c>
      <c r="M67" s="175" t="e">
        <f t="shared" si="19"/>
        <v>#REF!</v>
      </c>
      <c r="N67" s="175" t="e">
        <f t="shared" si="20"/>
        <v>#REF!</v>
      </c>
      <c r="O67" s="175" t="e">
        <f t="shared" si="21"/>
        <v>#REF!</v>
      </c>
      <c r="P67" s="175" t="e">
        <f t="shared" si="22"/>
        <v>#REF!</v>
      </c>
      <c r="Q67" s="175" t="e">
        <f t="shared" si="23"/>
        <v>#REF!</v>
      </c>
      <c r="R67" s="155"/>
      <c r="S67" s="124"/>
      <c r="T67" s="119">
        <v>8710000</v>
      </c>
      <c r="U67" s="119">
        <v>450000</v>
      </c>
      <c r="V67" s="124"/>
      <c r="W67" s="124"/>
      <c r="X67" s="124"/>
      <c r="Y67" s="124"/>
      <c r="Z67" s="124"/>
    </row>
    <row r="68" spans="1:26" ht="38.25" customHeight="1">
      <c r="A68" s="144">
        <v>6</v>
      </c>
      <c r="B68" s="155" t="s">
        <v>2186</v>
      </c>
      <c r="C68" s="155" t="s">
        <v>2182</v>
      </c>
      <c r="D68" s="158" t="s">
        <v>280</v>
      </c>
      <c r="E68" s="156"/>
      <c r="F68" s="157"/>
      <c r="G68" s="157"/>
      <c r="H68" s="157"/>
      <c r="I68" s="157"/>
      <c r="J68" s="157"/>
      <c r="K68" s="157">
        <v>1</v>
      </c>
      <c r="L68" s="175" t="e">
        <f t="shared" si="18"/>
        <v>#REF!</v>
      </c>
      <c r="M68" s="175" t="e">
        <f t="shared" si="19"/>
        <v>#REF!</v>
      </c>
      <c r="N68" s="175" t="e">
        <f t="shared" si="20"/>
        <v>#REF!</v>
      </c>
      <c r="O68" s="175" t="e">
        <f t="shared" si="21"/>
        <v>#REF!</v>
      </c>
      <c r="P68" s="175" t="e">
        <f t="shared" si="22"/>
        <v>#REF!</v>
      </c>
      <c r="Q68" s="175" t="e">
        <f t="shared" si="23"/>
        <v>#REF!</v>
      </c>
      <c r="R68" s="155"/>
      <c r="S68" s="124"/>
      <c r="T68" s="119">
        <v>15600000</v>
      </c>
      <c r="U68" s="119">
        <v>450000</v>
      </c>
      <c r="V68" s="124"/>
      <c r="W68" s="124"/>
      <c r="X68" s="124"/>
      <c r="Y68" s="124"/>
      <c r="Z68" s="124"/>
    </row>
    <row r="69" spans="1:26" ht="38.25" customHeight="1">
      <c r="A69" s="144">
        <v>7</v>
      </c>
      <c r="B69" s="155" t="s">
        <v>2187</v>
      </c>
      <c r="C69" s="155" t="s">
        <v>2182</v>
      </c>
      <c r="D69" s="158" t="s">
        <v>280</v>
      </c>
      <c r="E69" s="156"/>
      <c r="F69" s="157"/>
      <c r="G69" s="157"/>
      <c r="H69" s="157"/>
      <c r="I69" s="157"/>
      <c r="J69" s="157"/>
      <c r="K69" s="157">
        <v>1</v>
      </c>
      <c r="L69" s="175" t="e">
        <f t="shared" si="18"/>
        <v>#REF!</v>
      </c>
      <c r="M69" s="175" t="e">
        <f t="shared" si="19"/>
        <v>#REF!</v>
      </c>
      <c r="N69" s="175" t="e">
        <f t="shared" si="20"/>
        <v>#REF!</v>
      </c>
      <c r="O69" s="175" t="e">
        <f t="shared" si="21"/>
        <v>#REF!</v>
      </c>
      <c r="P69" s="175" t="e">
        <f t="shared" si="22"/>
        <v>#REF!</v>
      </c>
      <c r="Q69" s="175" t="e">
        <f t="shared" si="23"/>
        <v>#REF!</v>
      </c>
      <c r="R69" s="155"/>
      <c r="S69" s="124"/>
      <c r="T69" s="119">
        <v>5265000</v>
      </c>
      <c r="U69" s="119">
        <v>250000</v>
      </c>
      <c r="V69" s="124"/>
      <c r="W69" s="124"/>
      <c r="X69" s="124"/>
      <c r="Y69" s="124"/>
      <c r="Z69" s="124"/>
    </row>
    <row r="70" spans="1:26" ht="38.25" customHeight="1">
      <c r="A70" s="144">
        <v>8</v>
      </c>
      <c r="B70" s="155" t="s">
        <v>2188</v>
      </c>
      <c r="C70" s="155" t="s">
        <v>2182</v>
      </c>
      <c r="D70" s="158" t="s">
        <v>280</v>
      </c>
      <c r="E70" s="156"/>
      <c r="F70" s="157"/>
      <c r="G70" s="157"/>
      <c r="H70" s="157"/>
      <c r="I70" s="157"/>
      <c r="J70" s="157"/>
      <c r="K70" s="157">
        <v>1</v>
      </c>
      <c r="L70" s="175" t="e">
        <f t="shared" si="18"/>
        <v>#REF!</v>
      </c>
      <c r="M70" s="175" t="e">
        <f t="shared" si="19"/>
        <v>#REF!</v>
      </c>
      <c r="N70" s="175" t="e">
        <f t="shared" si="20"/>
        <v>#REF!</v>
      </c>
      <c r="O70" s="175" t="e">
        <f t="shared" si="21"/>
        <v>#REF!</v>
      </c>
      <c r="P70" s="175" t="e">
        <f t="shared" si="22"/>
        <v>#REF!</v>
      </c>
      <c r="Q70" s="175" t="e">
        <f t="shared" si="23"/>
        <v>#REF!</v>
      </c>
      <c r="R70" s="155"/>
      <c r="S70" s="124"/>
      <c r="T70" s="119">
        <v>7930000</v>
      </c>
      <c r="U70" s="119">
        <v>150000</v>
      </c>
      <c r="V70" s="124"/>
      <c r="W70" s="124"/>
      <c r="X70" s="124"/>
      <c r="Y70" s="124"/>
      <c r="Z70" s="124"/>
    </row>
    <row r="71" spans="1:26" ht="38.25" customHeight="1">
      <c r="A71" s="144">
        <v>9</v>
      </c>
      <c r="B71" s="155" t="s">
        <v>2189</v>
      </c>
      <c r="C71" s="155"/>
      <c r="D71" s="158" t="s">
        <v>280</v>
      </c>
      <c r="E71" s="156"/>
      <c r="F71" s="157"/>
      <c r="G71" s="157"/>
      <c r="H71" s="157"/>
      <c r="I71" s="157"/>
      <c r="J71" s="157"/>
      <c r="K71" s="157">
        <v>1</v>
      </c>
      <c r="L71" s="175" t="e">
        <f t="shared" si="18"/>
        <v>#REF!</v>
      </c>
      <c r="M71" s="175" t="e">
        <f t="shared" si="19"/>
        <v>#REF!</v>
      </c>
      <c r="N71" s="175" t="e">
        <f t="shared" si="20"/>
        <v>#REF!</v>
      </c>
      <c r="O71" s="175" t="e">
        <f t="shared" si="21"/>
        <v>#REF!</v>
      </c>
      <c r="P71" s="175" t="e">
        <f t="shared" si="22"/>
        <v>#REF!</v>
      </c>
      <c r="Q71" s="175" t="e">
        <f t="shared" si="23"/>
        <v>#REF!</v>
      </c>
      <c r="R71" s="155"/>
      <c r="S71" s="124"/>
      <c r="T71" s="119">
        <v>20400000</v>
      </c>
      <c r="U71" s="119">
        <v>380000</v>
      </c>
      <c r="V71" s="124"/>
      <c r="W71" s="124"/>
      <c r="X71" s="124"/>
      <c r="Y71" s="124"/>
      <c r="Z71" s="124"/>
    </row>
    <row r="72" spans="1:26" ht="38.25" customHeight="1">
      <c r="A72" s="144">
        <v>10</v>
      </c>
      <c r="B72" s="155" t="s">
        <v>2190</v>
      </c>
      <c r="C72" s="155"/>
      <c r="D72" s="158" t="s">
        <v>280</v>
      </c>
      <c r="E72" s="156"/>
      <c r="F72" s="157"/>
      <c r="G72" s="157"/>
      <c r="H72" s="157"/>
      <c r="I72" s="157"/>
      <c r="J72" s="157"/>
      <c r="K72" s="157">
        <v>1</v>
      </c>
      <c r="L72" s="175" t="e">
        <f t="shared" si="18"/>
        <v>#REF!</v>
      </c>
      <c r="M72" s="175" t="e">
        <f t="shared" si="19"/>
        <v>#REF!</v>
      </c>
      <c r="N72" s="175" t="e">
        <f t="shared" si="20"/>
        <v>#REF!</v>
      </c>
      <c r="O72" s="175" t="e">
        <f t="shared" si="21"/>
        <v>#REF!</v>
      </c>
      <c r="P72" s="175" t="e">
        <f t="shared" si="22"/>
        <v>#REF!</v>
      </c>
      <c r="Q72" s="175" t="e">
        <f t="shared" si="23"/>
        <v>#REF!</v>
      </c>
      <c r="R72" s="155"/>
      <c r="S72" s="124"/>
      <c r="T72" s="119">
        <v>3200000</v>
      </c>
      <c r="U72" s="119"/>
      <c r="V72" s="124"/>
      <c r="W72" s="124"/>
      <c r="X72" s="124"/>
      <c r="Y72" s="124"/>
      <c r="Z72" s="124"/>
    </row>
    <row r="73" spans="1:26" ht="38.25" customHeight="1">
      <c r="A73" s="144">
        <v>11</v>
      </c>
      <c r="B73" s="155" t="s">
        <v>2191</v>
      </c>
      <c r="C73" s="155"/>
      <c r="D73" s="158" t="s">
        <v>421</v>
      </c>
      <c r="E73" s="156"/>
      <c r="F73" s="157"/>
      <c r="G73" s="157"/>
      <c r="H73" s="157"/>
      <c r="I73" s="157"/>
      <c r="J73" s="157"/>
      <c r="K73" s="157">
        <v>449</v>
      </c>
      <c r="L73" s="175" t="e">
        <f t="shared" si="18"/>
        <v>#REF!</v>
      </c>
      <c r="M73" s="175" t="e">
        <f t="shared" si="19"/>
        <v>#REF!</v>
      </c>
      <c r="N73" s="175" t="e">
        <f t="shared" si="20"/>
        <v>#REF!</v>
      </c>
      <c r="O73" s="175" t="e">
        <f t="shared" si="21"/>
        <v>#REF!</v>
      </c>
      <c r="P73" s="175" t="e">
        <f t="shared" si="22"/>
        <v>#REF!</v>
      </c>
      <c r="Q73" s="175" t="e">
        <f t="shared" si="23"/>
        <v>#REF!</v>
      </c>
      <c r="R73" s="155"/>
      <c r="S73" s="124"/>
      <c r="T73" s="119">
        <v>13000</v>
      </c>
      <c r="U73" s="119">
        <v>6200</v>
      </c>
      <c r="V73" s="124"/>
      <c r="W73" s="124"/>
      <c r="X73" s="124"/>
      <c r="Y73" s="124"/>
      <c r="Z73" s="124"/>
    </row>
    <row r="74" spans="1:26" ht="38.25" customHeight="1">
      <c r="A74" s="144">
        <v>12</v>
      </c>
      <c r="B74" s="155" t="s">
        <v>2192</v>
      </c>
      <c r="C74" s="155"/>
      <c r="D74" s="158" t="s">
        <v>421</v>
      </c>
      <c r="E74" s="156"/>
      <c r="F74" s="157"/>
      <c r="G74" s="157"/>
      <c r="H74" s="157"/>
      <c r="I74" s="157"/>
      <c r="J74" s="157"/>
      <c r="K74" s="157">
        <v>12</v>
      </c>
      <c r="L74" s="175" t="e">
        <f t="shared" si="18"/>
        <v>#REF!</v>
      </c>
      <c r="M74" s="175" t="e">
        <f t="shared" si="19"/>
        <v>#REF!</v>
      </c>
      <c r="N74" s="175" t="e">
        <f t="shared" si="20"/>
        <v>#REF!</v>
      </c>
      <c r="O74" s="175" t="e">
        <f t="shared" si="21"/>
        <v>#REF!</v>
      </c>
      <c r="P74" s="175" t="e">
        <f t="shared" si="22"/>
        <v>#REF!</v>
      </c>
      <c r="Q74" s="175" t="e">
        <f t="shared" si="23"/>
        <v>#REF!</v>
      </c>
      <c r="R74" s="155"/>
      <c r="S74" s="124"/>
      <c r="T74" s="119">
        <v>34000</v>
      </c>
      <c r="U74" s="119">
        <v>7200</v>
      </c>
      <c r="V74" s="124"/>
      <c r="W74" s="124"/>
      <c r="X74" s="124"/>
      <c r="Y74" s="124"/>
      <c r="Z74" s="124"/>
    </row>
    <row r="75" spans="1:26" ht="38.25" customHeight="1">
      <c r="A75" s="144">
        <v>13</v>
      </c>
      <c r="B75" s="155" t="s">
        <v>2193</v>
      </c>
      <c r="C75" s="155"/>
      <c r="D75" s="158" t="s">
        <v>421</v>
      </c>
      <c r="E75" s="156"/>
      <c r="F75" s="157"/>
      <c r="G75" s="157"/>
      <c r="H75" s="157"/>
      <c r="I75" s="157"/>
      <c r="J75" s="157"/>
      <c r="K75" s="157">
        <v>46</v>
      </c>
      <c r="L75" s="175" t="e">
        <f t="shared" si="18"/>
        <v>#REF!</v>
      </c>
      <c r="M75" s="175" t="e">
        <f t="shared" si="19"/>
        <v>#REF!</v>
      </c>
      <c r="N75" s="175" t="e">
        <f t="shared" si="20"/>
        <v>#REF!</v>
      </c>
      <c r="O75" s="175" t="e">
        <f t="shared" si="21"/>
        <v>#REF!</v>
      </c>
      <c r="P75" s="175" t="e">
        <f t="shared" si="22"/>
        <v>#REF!</v>
      </c>
      <c r="Q75" s="175" t="e">
        <f t="shared" si="23"/>
        <v>#REF!</v>
      </c>
      <c r="R75" s="155"/>
      <c r="S75" s="124"/>
      <c r="T75" s="119">
        <v>19500</v>
      </c>
      <c r="U75" s="119">
        <v>6200</v>
      </c>
      <c r="V75" s="124"/>
      <c r="W75" s="124"/>
      <c r="X75" s="124"/>
      <c r="Y75" s="124"/>
      <c r="Z75" s="124"/>
    </row>
    <row r="76" spans="1:26" ht="38.25" customHeight="1">
      <c r="A76" s="144">
        <v>14</v>
      </c>
      <c r="B76" s="155" t="s">
        <v>2194</v>
      </c>
      <c r="C76" s="155"/>
      <c r="D76" s="158" t="s">
        <v>421</v>
      </c>
      <c r="E76" s="156"/>
      <c r="F76" s="157"/>
      <c r="G76" s="157"/>
      <c r="H76" s="157"/>
      <c r="I76" s="157"/>
      <c r="J76" s="157"/>
      <c r="K76" s="157">
        <v>404</v>
      </c>
      <c r="L76" s="175" t="e">
        <f t="shared" si="18"/>
        <v>#REF!</v>
      </c>
      <c r="M76" s="175" t="e">
        <f t="shared" si="19"/>
        <v>#REF!</v>
      </c>
      <c r="N76" s="175" t="e">
        <f t="shared" si="20"/>
        <v>#REF!</v>
      </c>
      <c r="O76" s="175" t="e">
        <f t="shared" si="21"/>
        <v>#REF!</v>
      </c>
      <c r="P76" s="175" t="e">
        <f t="shared" si="22"/>
        <v>#REF!</v>
      </c>
      <c r="Q76" s="175" t="e">
        <f t="shared" si="23"/>
        <v>#REF!</v>
      </c>
      <c r="R76" s="155"/>
      <c r="S76" s="124"/>
      <c r="T76" s="119">
        <v>0</v>
      </c>
      <c r="U76" s="119">
        <v>25000</v>
      </c>
      <c r="V76" s="124"/>
      <c r="W76" s="124"/>
      <c r="X76" s="124"/>
      <c r="Y76" s="124"/>
      <c r="Z76" s="124"/>
    </row>
    <row r="77" spans="1:26" ht="38.25" customHeight="1">
      <c r="A77" s="144">
        <v>15</v>
      </c>
      <c r="B77" s="155" t="s">
        <v>2195</v>
      </c>
      <c r="C77" s="155"/>
      <c r="D77" s="158" t="s">
        <v>163</v>
      </c>
      <c r="E77" s="156"/>
      <c r="F77" s="157"/>
      <c r="G77" s="157"/>
      <c r="H77" s="157"/>
      <c r="I77" s="157"/>
      <c r="J77" s="157"/>
      <c r="K77" s="157">
        <v>1</v>
      </c>
      <c r="L77" s="175" t="e">
        <f t="shared" si="18"/>
        <v>#REF!</v>
      </c>
      <c r="M77" s="175" t="e">
        <f t="shared" si="19"/>
        <v>#REF!</v>
      </c>
      <c r="N77" s="175" t="e">
        <f t="shared" si="20"/>
        <v>#REF!</v>
      </c>
      <c r="O77" s="175" t="e">
        <f t="shared" si="21"/>
        <v>#REF!</v>
      </c>
      <c r="P77" s="175" t="e">
        <f t="shared" si="22"/>
        <v>#REF!</v>
      </c>
      <c r="Q77" s="175" t="e">
        <f t="shared" si="23"/>
        <v>#REF!</v>
      </c>
      <c r="R77" s="155"/>
      <c r="S77" s="124"/>
      <c r="T77" s="119">
        <v>6300000</v>
      </c>
      <c r="U77" s="119"/>
      <c r="V77" s="124"/>
      <c r="W77" s="124"/>
      <c r="X77" s="124"/>
      <c r="Y77" s="124"/>
      <c r="Z77" s="124"/>
    </row>
    <row r="78" spans="1:26" ht="38.25" customHeight="1">
      <c r="A78" s="144">
        <v>16</v>
      </c>
      <c r="B78" s="155" t="s">
        <v>2196</v>
      </c>
      <c r="C78" s="155"/>
      <c r="D78" s="158" t="s">
        <v>163</v>
      </c>
      <c r="E78" s="156"/>
      <c r="F78" s="157"/>
      <c r="G78" s="157"/>
      <c r="H78" s="157"/>
      <c r="I78" s="157"/>
      <c r="J78" s="157"/>
      <c r="K78" s="157">
        <v>1</v>
      </c>
      <c r="L78" s="175" t="e">
        <f t="shared" si="18"/>
        <v>#REF!</v>
      </c>
      <c r="M78" s="175" t="e">
        <f t="shared" si="19"/>
        <v>#REF!</v>
      </c>
      <c r="N78" s="175" t="e">
        <f t="shared" si="20"/>
        <v>#REF!</v>
      </c>
      <c r="O78" s="175" t="e">
        <f t="shared" si="21"/>
        <v>#REF!</v>
      </c>
      <c r="P78" s="175" t="e">
        <f t="shared" si="22"/>
        <v>#REF!</v>
      </c>
      <c r="Q78" s="175" t="e">
        <f t="shared" si="23"/>
        <v>#REF!</v>
      </c>
      <c r="R78" s="155"/>
      <c r="S78" s="124"/>
      <c r="T78" s="119"/>
      <c r="U78" s="119">
        <v>10000000</v>
      </c>
      <c r="V78" s="124"/>
      <c r="W78" s="124"/>
      <c r="X78" s="124"/>
      <c r="Y78" s="124"/>
      <c r="Z78" s="124"/>
    </row>
    <row r="79" spans="1:26" ht="19.5" customHeight="1">
      <c r="A79" s="144"/>
      <c r="B79" s="155"/>
      <c r="C79" s="155"/>
      <c r="D79" s="158"/>
      <c r="E79" s="156"/>
      <c r="F79" s="157"/>
      <c r="G79" s="157"/>
      <c r="H79" s="157"/>
      <c r="I79" s="157"/>
      <c r="J79" s="157"/>
      <c r="K79" s="157"/>
      <c r="L79" s="175"/>
      <c r="M79" s="175">
        <f>K79*L79</f>
        <v>0</v>
      </c>
      <c r="N79" s="175"/>
      <c r="O79" s="175">
        <f>K79*N79</f>
        <v>0</v>
      </c>
      <c r="P79" s="175">
        <f>L79+N79</f>
        <v>0</v>
      </c>
      <c r="Q79" s="175">
        <f>K79*P79</f>
        <v>0</v>
      </c>
      <c r="R79" s="155"/>
      <c r="S79" s="124"/>
      <c r="T79" s="119"/>
      <c r="U79" s="119"/>
      <c r="V79" s="124"/>
      <c r="W79" s="124"/>
      <c r="X79" s="124"/>
      <c r="Y79" s="124"/>
      <c r="Z79" s="124"/>
    </row>
    <row r="80" spans="1:26" ht="12.75" customHeight="1">
      <c r="A80" s="135" t="s">
        <v>259</v>
      </c>
      <c r="B80" s="149" t="s">
        <v>2197</v>
      </c>
      <c r="C80" s="263"/>
      <c r="D80" s="263"/>
      <c r="E80" s="150"/>
      <c r="F80" s="151"/>
      <c r="G80" s="151"/>
      <c r="H80" s="151"/>
      <c r="I80" s="151"/>
      <c r="J80" s="151"/>
      <c r="K80" s="173"/>
      <c r="L80" s="174"/>
      <c r="M80" s="164" t="e">
        <f>SUM(M81:M94)</f>
        <v>#REF!</v>
      </c>
      <c r="N80" s="164"/>
      <c r="O80" s="164" t="e">
        <f>SUM(O81:O94)</f>
        <v>#REF!</v>
      </c>
      <c r="P80" s="164"/>
      <c r="Q80" s="164" t="e">
        <f>O80+M80</f>
        <v>#REF!</v>
      </c>
      <c r="R80" s="178"/>
      <c r="S80" s="238"/>
      <c r="T80" s="238"/>
      <c r="U80" s="239"/>
      <c r="V80" s="239"/>
      <c r="W80" s="239"/>
      <c r="X80" s="239"/>
      <c r="Y80" s="238"/>
      <c r="Z80" s="239"/>
    </row>
    <row r="81" spans="1:26" ht="124.5" customHeight="1">
      <c r="A81" s="144">
        <v>1</v>
      </c>
      <c r="B81" s="148" t="s">
        <v>2198</v>
      </c>
      <c r="C81" s="155" t="s">
        <v>2199</v>
      </c>
      <c r="D81" s="158" t="s">
        <v>280</v>
      </c>
      <c r="E81" s="156"/>
      <c r="F81" s="157"/>
      <c r="G81" s="157"/>
      <c r="H81" s="157"/>
      <c r="I81" s="157"/>
      <c r="J81" s="157"/>
      <c r="K81" s="157">
        <f>1+2</f>
        <v>3</v>
      </c>
      <c r="L81" s="175" t="e">
        <f t="shared" ref="L81:L93" si="24">T81*$T$5</f>
        <v>#REF!</v>
      </c>
      <c r="M81" s="175" t="e">
        <f t="shared" ref="M81:M93" si="25">ROUND(L81*K81,0)</f>
        <v>#REF!</v>
      </c>
      <c r="N81" s="175" t="e">
        <f t="shared" ref="N81:N93" si="26">U81*$T$5</f>
        <v>#REF!</v>
      </c>
      <c r="O81" s="175" t="e">
        <f t="shared" ref="O81:O93" si="27">ROUND(N81*K81,0)</f>
        <v>#REF!</v>
      </c>
      <c r="P81" s="175" t="e">
        <f t="shared" ref="P81:P93" si="28">N81+L81</f>
        <v>#REF!</v>
      </c>
      <c r="Q81" s="175" t="e">
        <f t="shared" ref="Q81:Q93" si="29">P81*K81</f>
        <v>#REF!</v>
      </c>
      <c r="R81" s="155"/>
      <c r="S81" s="124"/>
      <c r="T81" s="119">
        <v>7029100</v>
      </c>
      <c r="U81" s="119">
        <v>600000</v>
      </c>
      <c r="V81" s="124"/>
      <c r="W81" s="124"/>
      <c r="X81" s="124"/>
      <c r="Y81" s="124"/>
      <c r="Z81" s="124"/>
    </row>
    <row r="82" spans="1:26" ht="38.25" customHeight="1">
      <c r="A82" s="144">
        <v>2</v>
      </c>
      <c r="B82" s="155" t="s">
        <v>2200</v>
      </c>
      <c r="C82" s="155" t="s">
        <v>2201</v>
      </c>
      <c r="D82" s="158" t="s">
        <v>280</v>
      </c>
      <c r="E82" s="156"/>
      <c r="F82" s="157"/>
      <c r="G82" s="157"/>
      <c r="H82" s="157"/>
      <c r="I82" s="157"/>
      <c r="J82" s="157"/>
      <c r="K82" s="157">
        <f>2+1+7</f>
        <v>10</v>
      </c>
      <c r="L82" s="175" t="e">
        <f t="shared" si="24"/>
        <v>#REF!</v>
      </c>
      <c r="M82" s="175" t="e">
        <f t="shared" si="25"/>
        <v>#REF!</v>
      </c>
      <c r="N82" s="175" t="e">
        <f t="shared" si="26"/>
        <v>#REF!</v>
      </c>
      <c r="O82" s="175" t="e">
        <f t="shared" si="27"/>
        <v>#REF!</v>
      </c>
      <c r="P82" s="175" t="e">
        <f t="shared" si="28"/>
        <v>#REF!</v>
      </c>
      <c r="Q82" s="175" t="e">
        <f t="shared" si="29"/>
        <v>#REF!</v>
      </c>
      <c r="R82" s="155"/>
      <c r="S82" s="124"/>
      <c r="T82" s="119">
        <v>152100</v>
      </c>
      <c r="U82" s="119">
        <v>55000</v>
      </c>
      <c r="V82" s="124"/>
      <c r="W82" s="124"/>
      <c r="X82" s="124"/>
      <c r="Y82" s="124"/>
      <c r="Z82" s="124"/>
    </row>
    <row r="83" spans="1:26" ht="38.25" customHeight="1">
      <c r="A83" s="144">
        <v>3</v>
      </c>
      <c r="B83" s="155" t="s">
        <v>2202</v>
      </c>
      <c r="C83" s="155" t="s">
        <v>2201</v>
      </c>
      <c r="D83" s="158" t="s">
        <v>280</v>
      </c>
      <c r="E83" s="156"/>
      <c r="F83" s="157"/>
      <c r="G83" s="157"/>
      <c r="H83" s="157"/>
      <c r="I83" s="157"/>
      <c r="J83" s="157"/>
      <c r="K83" s="157">
        <f>3+1+8</f>
        <v>12</v>
      </c>
      <c r="L83" s="175" t="e">
        <f t="shared" si="24"/>
        <v>#REF!</v>
      </c>
      <c r="M83" s="175" t="e">
        <f t="shared" si="25"/>
        <v>#REF!</v>
      </c>
      <c r="N83" s="175" t="e">
        <f t="shared" si="26"/>
        <v>#REF!</v>
      </c>
      <c r="O83" s="175" t="e">
        <f t="shared" si="27"/>
        <v>#REF!</v>
      </c>
      <c r="P83" s="175" t="e">
        <f t="shared" si="28"/>
        <v>#REF!</v>
      </c>
      <c r="Q83" s="175" t="e">
        <f t="shared" si="29"/>
        <v>#REF!</v>
      </c>
      <c r="R83" s="155"/>
      <c r="S83" s="124"/>
      <c r="T83" s="119">
        <v>754000</v>
      </c>
      <c r="U83" s="119">
        <v>250000</v>
      </c>
      <c r="V83" s="124"/>
      <c r="W83" s="124"/>
      <c r="X83" s="124"/>
      <c r="Y83" s="124"/>
      <c r="Z83" s="124"/>
    </row>
    <row r="84" spans="1:26" ht="38.25" customHeight="1">
      <c r="A84" s="144">
        <v>4</v>
      </c>
      <c r="B84" s="155" t="s">
        <v>2203</v>
      </c>
      <c r="C84" s="155" t="s">
        <v>2204</v>
      </c>
      <c r="D84" s="158" t="s">
        <v>280</v>
      </c>
      <c r="E84" s="156"/>
      <c r="F84" s="157"/>
      <c r="G84" s="157"/>
      <c r="H84" s="157"/>
      <c r="I84" s="157"/>
      <c r="J84" s="157"/>
      <c r="K84" s="157">
        <v>12</v>
      </c>
      <c r="L84" s="175" t="e">
        <f t="shared" si="24"/>
        <v>#REF!</v>
      </c>
      <c r="M84" s="175" t="e">
        <f t="shared" si="25"/>
        <v>#REF!</v>
      </c>
      <c r="N84" s="175" t="e">
        <f t="shared" si="26"/>
        <v>#REF!</v>
      </c>
      <c r="O84" s="175" t="e">
        <f t="shared" si="27"/>
        <v>#REF!</v>
      </c>
      <c r="P84" s="175" t="e">
        <f t="shared" si="28"/>
        <v>#REF!</v>
      </c>
      <c r="Q84" s="175" t="e">
        <f t="shared" si="29"/>
        <v>#REF!</v>
      </c>
      <c r="R84" s="155"/>
      <c r="S84" s="124"/>
      <c r="T84" s="119">
        <v>195000</v>
      </c>
      <c r="U84" s="119">
        <v>250000</v>
      </c>
      <c r="V84" s="124"/>
      <c r="W84" s="124"/>
      <c r="X84" s="124"/>
      <c r="Y84" s="124"/>
      <c r="Z84" s="124"/>
    </row>
    <row r="85" spans="1:26" ht="12.75" customHeight="1">
      <c r="A85" s="144">
        <v>5</v>
      </c>
      <c r="B85" s="155" t="s">
        <v>2205</v>
      </c>
      <c r="C85" s="155" t="s">
        <v>2206</v>
      </c>
      <c r="D85" s="158" t="s">
        <v>280</v>
      </c>
      <c r="E85" s="156"/>
      <c r="F85" s="157"/>
      <c r="G85" s="157"/>
      <c r="H85" s="157"/>
      <c r="I85" s="157"/>
      <c r="J85" s="157"/>
      <c r="K85" s="157">
        <v>1</v>
      </c>
      <c r="L85" s="175" t="e">
        <f t="shared" si="24"/>
        <v>#REF!</v>
      </c>
      <c r="M85" s="175" t="e">
        <f t="shared" si="25"/>
        <v>#REF!</v>
      </c>
      <c r="N85" s="175" t="e">
        <f t="shared" si="26"/>
        <v>#REF!</v>
      </c>
      <c r="O85" s="175" t="e">
        <f t="shared" si="27"/>
        <v>#REF!</v>
      </c>
      <c r="P85" s="175" t="e">
        <f t="shared" si="28"/>
        <v>#REF!</v>
      </c>
      <c r="Q85" s="175" t="e">
        <f t="shared" si="29"/>
        <v>#REF!</v>
      </c>
      <c r="R85" s="155"/>
      <c r="S85" s="124"/>
      <c r="T85" s="119">
        <v>1670500</v>
      </c>
      <c r="U85" s="119">
        <v>320000</v>
      </c>
      <c r="V85" s="124"/>
      <c r="W85" s="124"/>
      <c r="X85" s="124"/>
      <c r="Y85" s="124"/>
      <c r="Z85" s="124"/>
    </row>
    <row r="86" spans="1:26" ht="38.25" customHeight="1">
      <c r="A86" s="144">
        <v>6</v>
      </c>
      <c r="B86" s="155" t="s">
        <v>2207</v>
      </c>
      <c r="C86" s="155" t="s">
        <v>2199</v>
      </c>
      <c r="D86" s="158" t="s">
        <v>280</v>
      </c>
      <c r="E86" s="156"/>
      <c r="F86" s="157"/>
      <c r="G86" s="157"/>
      <c r="H86" s="157"/>
      <c r="I86" s="157"/>
      <c r="J86" s="157"/>
      <c r="K86" s="157">
        <f>1+2</f>
        <v>3</v>
      </c>
      <c r="L86" s="175" t="e">
        <f t="shared" si="24"/>
        <v>#REF!</v>
      </c>
      <c r="M86" s="175" t="e">
        <f t="shared" si="25"/>
        <v>#REF!</v>
      </c>
      <c r="N86" s="175" t="e">
        <f t="shared" si="26"/>
        <v>#REF!</v>
      </c>
      <c r="O86" s="175" t="e">
        <f t="shared" si="27"/>
        <v>#REF!</v>
      </c>
      <c r="P86" s="175" t="e">
        <f t="shared" si="28"/>
        <v>#REF!</v>
      </c>
      <c r="Q86" s="175" t="e">
        <f t="shared" si="29"/>
        <v>#REF!</v>
      </c>
      <c r="R86" s="155"/>
      <c r="S86" s="124"/>
      <c r="T86" s="119">
        <v>1657500</v>
      </c>
      <c r="U86" s="119">
        <v>218000</v>
      </c>
      <c r="V86" s="124"/>
      <c r="W86" s="124"/>
      <c r="X86" s="124"/>
      <c r="Y86" s="124"/>
      <c r="Z86" s="124"/>
    </row>
    <row r="87" spans="1:26" ht="38.25" customHeight="1">
      <c r="A87" s="144">
        <v>7</v>
      </c>
      <c r="B87" s="155" t="s">
        <v>2208</v>
      </c>
      <c r="C87" s="155" t="s">
        <v>2209</v>
      </c>
      <c r="D87" s="158" t="s">
        <v>280</v>
      </c>
      <c r="E87" s="156"/>
      <c r="F87" s="157"/>
      <c r="G87" s="157"/>
      <c r="H87" s="157"/>
      <c r="I87" s="157"/>
      <c r="J87" s="157"/>
      <c r="K87" s="157">
        <v>20</v>
      </c>
      <c r="L87" s="175" t="e">
        <f t="shared" si="24"/>
        <v>#REF!</v>
      </c>
      <c r="M87" s="175" t="e">
        <f t="shared" si="25"/>
        <v>#REF!</v>
      </c>
      <c r="N87" s="175" t="e">
        <f t="shared" si="26"/>
        <v>#REF!</v>
      </c>
      <c r="O87" s="175" t="e">
        <f t="shared" si="27"/>
        <v>#REF!</v>
      </c>
      <c r="P87" s="175" t="e">
        <f t="shared" si="28"/>
        <v>#REF!</v>
      </c>
      <c r="Q87" s="175" t="e">
        <f t="shared" si="29"/>
        <v>#REF!</v>
      </c>
      <c r="R87" s="155"/>
      <c r="S87" s="124"/>
      <c r="T87" s="119">
        <v>10400</v>
      </c>
      <c r="U87" s="119">
        <v>0</v>
      </c>
      <c r="V87" s="124"/>
      <c r="W87" s="124"/>
      <c r="X87" s="124"/>
      <c r="Y87" s="124"/>
      <c r="Z87" s="124"/>
    </row>
    <row r="88" spans="1:26" ht="38.25" customHeight="1">
      <c r="A88" s="144">
        <v>8</v>
      </c>
      <c r="B88" s="155" t="s">
        <v>2210</v>
      </c>
      <c r="C88" s="155" t="s">
        <v>2142</v>
      </c>
      <c r="D88" s="158" t="s">
        <v>280</v>
      </c>
      <c r="E88" s="156"/>
      <c r="F88" s="157"/>
      <c r="G88" s="157"/>
      <c r="H88" s="157"/>
      <c r="I88" s="157"/>
      <c r="J88" s="157"/>
      <c r="K88" s="157">
        <v>1</v>
      </c>
      <c r="L88" s="175" t="e">
        <f t="shared" si="24"/>
        <v>#REF!</v>
      </c>
      <c r="M88" s="175" t="e">
        <f t="shared" si="25"/>
        <v>#REF!</v>
      </c>
      <c r="N88" s="175" t="e">
        <f t="shared" si="26"/>
        <v>#REF!</v>
      </c>
      <c r="O88" s="175" t="e">
        <f t="shared" si="27"/>
        <v>#REF!</v>
      </c>
      <c r="P88" s="175" t="e">
        <f t="shared" si="28"/>
        <v>#REF!</v>
      </c>
      <c r="Q88" s="175" t="e">
        <f t="shared" si="29"/>
        <v>#REF!</v>
      </c>
      <c r="R88" s="155"/>
      <c r="S88" s="124"/>
      <c r="T88" s="119">
        <v>7144800</v>
      </c>
      <c r="U88" s="119">
        <v>580000</v>
      </c>
      <c r="V88" s="124"/>
      <c r="W88" s="124"/>
      <c r="X88" s="124"/>
      <c r="Y88" s="124"/>
      <c r="Z88" s="124"/>
    </row>
    <row r="89" spans="1:26" ht="38.25" customHeight="1">
      <c r="A89" s="144">
        <v>9</v>
      </c>
      <c r="B89" s="155" t="s">
        <v>2155</v>
      </c>
      <c r="C89" s="155"/>
      <c r="D89" s="158" t="s">
        <v>421</v>
      </c>
      <c r="E89" s="156"/>
      <c r="F89" s="157"/>
      <c r="G89" s="157"/>
      <c r="H89" s="157"/>
      <c r="I89" s="157"/>
      <c r="J89" s="157"/>
      <c r="K89" s="157">
        <v>173</v>
      </c>
      <c r="L89" s="175" t="e">
        <f t="shared" si="24"/>
        <v>#REF!</v>
      </c>
      <c r="M89" s="175" t="e">
        <f t="shared" si="25"/>
        <v>#REF!</v>
      </c>
      <c r="N89" s="175" t="e">
        <f t="shared" si="26"/>
        <v>#REF!</v>
      </c>
      <c r="O89" s="175" t="e">
        <f t="shared" si="27"/>
        <v>#REF!</v>
      </c>
      <c r="P89" s="175" t="e">
        <f t="shared" si="28"/>
        <v>#REF!</v>
      </c>
      <c r="Q89" s="175" t="e">
        <f t="shared" si="29"/>
        <v>#REF!</v>
      </c>
      <c r="R89" s="155"/>
      <c r="S89" s="124"/>
      <c r="T89" s="119">
        <v>19500</v>
      </c>
      <c r="U89" s="119">
        <v>6200</v>
      </c>
      <c r="V89" s="124"/>
      <c r="W89" s="124"/>
      <c r="X89" s="124"/>
      <c r="Y89" s="124"/>
      <c r="Z89" s="124"/>
    </row>
    <row r="90" spans="1:26" ht="38.25" customHeight="1">
      <c r="A90" s="144">
        <v>10</v>
      </c>
      <c r="B90" s="155" t="s">
        <v>2211</v>
      </c>
      <c r="C90" s="155"/>
      <c r="D90" s="158" t="s">
        <v>421</v>
      </c>
      <c r="E90" s="156"/>
      <c r="F90" s="157"/>
      <c r="G90" s="157"/>
      <c r="H90" s="157"/>
      <c r="I90" s="157"/>
      <c r="J90" s="157"/>
      <c r="K90" s="157">
        <v>198</v>
      </c>
      <c r="L90" s="175" t="e">
        <f t="shared" si="24"/>
        <v>#REF!</v>
      </c>
      <c r="M90" s="175" t="e">
        <f t="shared" si="25"/>
        <v>#REF!</v>
      </c>
      <c r="N90" s="175" t="e">
        <f t="shared" si="26"/>
        <v>#REF!</v>
      </c>
      <c r="O90" s="175" t="e">
        <f t="shared" si="27"/>
        <v>#REF!</v>
      </c>
      <c r="P90" s="175" t="e">
        <f t="shared" si="28"/>
        <v>#REF!</v>
      </c>
      <c r="Q90" s="175" t="e">
        <f t="shared" si="29"/>
        <v>#REF!</v>
      </c>
      <c r="R90" s="155"/>
      <c r="S90" s="124"/>
      <c r="T90" s="119">
        <v>13000</v>
      </c>
      <c r="U90" s="119">
        <v>6200</v>
      </c>
      <c r="V90" s="124"/>
      <c r="W90" s="124"/>
      <c r="X90" s="124"/>
      <c r="Y90" s="124"/>
      <c r="Z90" s="124"/>
    </row>
    <row r="91" spans="1:26" ht="38.25" customHeight="1">
      <c r="A91" s="144">
        <v>11</v>
      </c>
      <c r="B91" s="155" t="s">
        <v>2156</v>
      </c>
      <c r="C91" s="155"/>
      <c r="D91" s="158" t="s">
        <v>2212</v>
      </c>
      <c r="E91" s="156"/>
      <c r="F91" s="157"/>
      <c r="G91" s="157"/>
      <c r="H91" s="157"/>
      <c r="I91" s="157"/>
      <c r="J91" s="157"/>
      <c r="K91" s="157">
        <v>334</v>
      </c>
      <c r="L91" s="175" t="e">
        <f t="shared" si="24"/>
        <v>#REF!</v>
      </c>
      <c r="M91" s="175" t="e">
        <f t="shared" si="25"/>
        <v>#REF!</v>
      </c>
      <c r="N91" s="175" t="e">
        <f t="shared" si="26"/>
        <v>#REF!</v>
      </c>
      <c r="O91" s="175" t="e">
        <f t="shared" si="27"/>
        <v>#REF!</v>
      </c>
      <c r="P91" s="175" t="e">
        <f t="shared" si="28"/>
        <v>#REF!</v>
      </c>
      <c r="Q91" s="175" t="e">
        <f t="shared" si="29"/>
        <v>#REF!</v>
      </c>
      <c r="R91" s="155"/>
      <c r="S91" s="124"/>
      <c r="T91" s="119"/>
      <c r="U91" s="119">
        <v>22000</v>
      </c>
      <c r="V91" s="124"/>
      <c r="W91" s="124"/>
      <c r="X91" s="124"/>
      <c r="Y91" s="124"/>
      <c r="Z91" s="124"/>
    </row>
    <row r="92" spans="1:26" ht="38.25" customHeight="1">
      <c r="A92" s="144">
        <v>12</v>
      </c>
      <c r="B92" s="155" t="s">
        <v>2157</v>
      </c>
      <c r="C92" s="155"/>
      <c r="D92" s="158" t="s">
        <v>163</v>
      </c>
      <c r="E92" s="156"/>
      <c r="F92" s="157"/>
      <c r="G92" s="157"/>
      <c r="H92" s="157"/>
      <c r="I92" s="157"/>
      <c r="J92" s="157"/>
      <c r="K92" s="157">
        <v>1</v>
      </c>
      <c r="L92" s="175" t="e">
        <f t="shared" si="24"/>
        <v>#REF!</v>
      </c>
      <c r="M92" s="175" t="e">
        <f t="shared" si="25"/>
        <v>#REF!</v>
      </c>
      <c r="N92" s="175" t="e">
        <f t="shared" si="26"/>
        <v>#REF!</v>
      </c>
      <c r="O92" s="175" t="e">
        <f t="shared" si="27"/>
        <v>#REF!</v>
      </c>
      <c r="P92" s="175" t="e">
        <f t="shared" si="28"/>
        <v>#REF!</v>
      </c>
      <c r="Q92" s="175" t="e">
        <f t="shared" si="29"/>
        <v>#REF!</v>
      </c>
      <c r="R92" s="155"/>
      <c r="S92" s="124"/>
      <c r="T92" s="119"/>
      <c r="U92" s="119">
        <v>5000000</v>
      </c>
      <c r="V92" s="124"/>
      <c r="W92" s="124"/>
      <c r="X92" s="124"/>
      <c r="Y92" s="124"/>
      <c r="Z92" s="124"/>
    </row>
    <row r="93" spans="1:26" ht="38.25" customHeight="1">
      <c r="A93" s="144">
        <v>13</v>
      </c>
      <c r="B93" s="155" t="s">
        <v>2158</v>
      </c>
      <c r="C93" s="155"/>
      <c r="D93" s="158" t="s">
        <v>163</v>
      </c>
      <c r="E93" s="156"/>
      <c r="F93" s="157"/>
      <c r="G93" s="157"/>
      <c r="H93" s="157"/>
      <c r="I93" s="157"/>
      <c r="J93" s="157"/>
      <c r="K93" s="157">
        <v>1</v>
      </c>
      <c r="L93" s="175" t="e">
        <f t="shared" si="24"/>
        <v>#REF!</v>
      </c>
      <c r="M93" s="175" t="e">
        <f t="shared" si="25"/>
        <v>#REF!</v>
      </c>
      <c r="N93" s="175" t="e">
        <f t="shared" si="26"/>
        <v>#REF!</v>
      </c>
      <c r="O93" s="175" t="e">
        <f t="shared" si="27"/>
        <v>#REF!</v>
      </c>
      <c r="P93" s="175" t="e">
        <f t="shared" si="28"/>
        <v>#REF!</v>
      </c>
      <c r="Q93" s="175" t="e">
        <f t="shared" si="29"/>
        <v>#REF!</v>
      </c>
      <c r="R93" s="155"/>
      <c r="S93" s="124"/>
      <c r="T93" s="119">
        <v>0</v>
      </c>
      <c r="U93" s="119">
        <v>3000000</v>
      </c>
      <c r="V93" s="124"/>
      <c r="W93" s="124"/>
      <c r="X93" s="124"/>
      <c r="Y93" s="124"/>
      <c r="Z93" s="124"/>
    </row>
    <row r="94" spans="1:26" ht="28.5" customHeight="1">
      <c r="A94" s="144"/>
      <c r="B94" s="155"/>
      <c r="C94" s="155"/>
      <c r="D94" s="158"/>
      <c r="E94" s="156"/>
      <c r="F94" s="157"/>
      <c r="G94" s="157"/>
      <c r="H94" s="157"/>
      <c r="I94" s="157"/>
      <c r="J94" s="157"/>
      <c r="K94" s="157"/>
      <c r="L94" s="175"/>
      <c r="M94" s="175">
        <f>K94*L94</f>
        <v>0</v>
      </c>
      <c r="N94" s="175"/>
      <c r="O94" s="175">
        <f>K94*N94</f>
        <v>0</v>
      </c>
      <c r="P94" s="175">
        <f>L94+N94</f>
        <v>0</v>
      </c>
      <c r="Q94" s="175">
        <f>K94*P94</f>
        <v>0</v>
      </c>
      <c r="R94" s="155"/>
      <c r="S94" s="124"/>
      <c r="T94" s="119"/>
      <c r="U94" s="119"/>
      <c r="V94" s="124"/>
      <c r="W94" s="124"/>
      <c r="X94" s="124"/>
      <c r="Y94" s="124"/>
      <c r="Z94" s="124"/>
    </row>
    <row r="95" spans="1:26" ht="27.75" customHeight="1">
      <c r="A95" s="154" t="s">
        <v>262</v>
      </c>
      <c r="B95" s="153" t="s">
        <v>2213</v>
      </c>
      <c r="C95" s="153"/>
      <c r="D95" s="134"/>
      <c r="E95" s="150"/>
      <c r="F95" s="151"/>
      <c r="G95" s="151"/>
      <c r="H95" s="151"/>
      <c r="I95" s="151"/>
      <c r="J95" s="151"/>
      <c r="K95" s="151"/>
      <c r="L95" s="174"/>
      <c r="M95" s="174" t="e">
        <f>SUM(M96:M104)</f>
        <v>#REF!</v>
      </c>
      <c r="N95" s="174"/>
      <c r="O95" s="174" t="e">
        <f>SUM(O96:O104)</f>
        <v>#REF!</v>
      </c>
      <c r="P95" s="174"/>
      <c r="Q95" s="174" t="e">
        <f>O95+M95</f>
        <v>#REF!</v>
      </c>
      <c r="R95" s="153"/>
      <c r="S95" s="124"/>
      <c r="T95" s="119"/>
      <c r="U95" s="119"/>
      <c r="V95" s="124"/>
      <c r="W95" s="124"/>
      <c r="X95" s="124"/>
      <c r="Y95" s="124"/>
      <c r="Z95" s="124"/>
    </row>
    <row r="96" spans="1:26" ht="38.25" customHeight="1">
      <c r="A96" s="144">
        <v>1</v>
      </c>
      <c r="B96" s="155" t="s">
        <v>2214</v>
      </c>
      <c r="C96" s="155"/>
      <c r="D96" s="158" t="s">
        <v>280</v>
      </c>
      <c r="E96" s="156"/>
      <c r="F96" s="157"/>
      <c r="G96" s="157"/>
      <c r="H96" s="157"/>
      <c r="I96" s="157"/>
      <c r="J96" s="157"/>
      <c r="K96" s="157">
        <v>6</v>
      </c>
      <c r="L96" s="175" t="e">
        <f t="shared" ref="L96:L104" si="30">T96*$T$5</f>
        <v>#REF!</v>
      </c>
      <c r="M96" s="175" t="e">
        <f t="shared" ref="M96:M104" si="31">ROUND(L96*K96,0)</f>
        <v>#REF!</v>
      </c>
      <c r="N96" s="175" t="e">
        <f t="shared" ref="N96:N104" si="32">U96*$T$5</f>
        <v>#REF!</v>
      </c>
      <c r="O96" s="175" t="e">
        <f t="shared" ref="O96:O104" si="33">ROUND(N96*K96,0)</f>
        <v>#REF!</v>
      </c>
      <c r="P96" s="175" t="e">
        <f t="shared" ref="P96:P104" si="34">N96+L96</f>
        <v>#REF!</v>
      </c>
      <c r="Q96" s="175" t="e">
        <f t="shared" ref="Q96:Q104" si="35">P96*K96</f>
        <v>#REF!</v>
      </c>
      <c r="R96" s="155"/>
      <c r="S96" s="124"/>
      <c r="T96" s="119">
        <v>120000</v>
      </c>
      <c r="U96" s="119">
        <v>250000</v>
      </c>
      <c r="V96" s="124"/>
      <c r="W96" s="124"/>
      <c r="X96" s="124"/>
      <c r="Y96" s="124"/>
      <c r="Z96" s="124"/>
    </row>
    <row r="97" spans="1:26" ht="38.25" customHeight="1">
      <c r="A97" s="144">
        <v>2</v>
      </c>
      <c r="B97" s="155" t="s">
        <v>2215</v>
      </c>
      <c r="C97" s="155"/>
      <c r="D97" s="158" t="s">
        <v>280</v>
      </c>
      <c r="E97" s="156"/>
      <c r="F97" s="157"/>
      <c r="G97" s="157"/>
      <c r="H97" s="157"/>
      <c r="I97" s="157"/>
      <c r="J97" s="157"/>
      <c r="K97" s="157">
        <v>4</v>
      </c>
      <c r="L97" s="175" t="e">
        <f t="shared" si="30"/>
        <v>#REF!</v>
      </c>
      <c r="M97" s="175" t="e">
        <f t="shared" si="31"/>
        <v>#REF!</v>
      </c>
      <c r="N97" s="175" t="e">
        <f t="shared" si="32"/>
        <v>#REF!</v>
      </c>
      <c r="O97" s="175" t="e">
        <f t="shared" si="33"/>
        <v>#REF!</v>
      </c>
      <c r="P97" s="175" t="e">
        <f t="shared" si="34"/>
        <v>#REF!</v>
      </c>
      <c r="Q97" s="175" t="e">
        <f t="shared" si="35"/>
        <v>#REF!</v>
      </c>
      <c r="R97" s="155"/>
      <c r="S97" s="124"/>
      <c r="T97" s="119"/>
      <c r="U97" s="119">
        <v>2500000</v>
      </c>
      <c r="V97" s="124"/>
      <c r="W97" s="124"/>
      <c r="X97" s="124"/>
      <c r="Y97" s="124"/>
      <c r="Z97" s="124"/>
    </row>
    <row r="98" spans="1:26" ht="38.25" customHeight="1">
      <c r="A98" s="144">
        <v>3</v>
      </c>
      <c r="B98" s="155" t="s">
        <v>2216</v>
      </c>
      <c r="C98" s="155"/>
      <c r="D98" s="158" t="s">
        <v>421</v>
      </c>
      <c r="E98" s="156"/>
      <c r="F98" s="157"/>
      <c r="G98" s="157"/>
      <c r="H98" s="157"/>
      <c r="I98" s="157"/>
      <c r="J98" s="157"/>
      <c r="K98" s="157">
        <v>74</v>
      </c>
      <c r="L98" s="175" t="e">
        <f t="shared" si="30"/>
        <v>#REF!</v>
      </c>
      <c r="M98" s="175" t="e">
        <f t="shared" si="31"/>
        <v>#REF!</v>
      </c>
      <c r="N98" s="175" t="e">
        <f t="shared" si="32"/>
        <v>#REF!</v>
      </c>
      <c r="O98" s="175" t="e">
        <f t="shared" si="33"/>
        <v>#REF!</v>
      </c>
      <c r="P98" s="175" t="e">
        <f t="shared" si="34"/>
        <v>#REF!</v>
      </c>
      <c r="Q98" s="175" t="e">
        <f t="shared" si="35"/>
        <v>#REF!</v>
      </c>
      <c r="R98" s="155"/>
      <c r="S98" s="124"/>
      <c r="T98" s="119">
        <v>118000</v>
      </c>
      <c r="U98" s="119">
        <v>60000</v>
      </c>
      <c r="V98" s="124"/>
      <c r="W98" s="124"/>
      <c r="X98" s="124"/>
      <c r="Y98" s="124"/>
      <c r="Z98" s="124"/>
    </row>
    <row r="99" spans="1:26" ht="38.25" customHeight="1">
      <c r="A99" s="144">
        <v>4</v>
      </c>
      <c r="B99" s="155" t="s">
        <v>2217</v>
      </c>
      <c r="C99" s="155"/>
      <c r="D99" s="158" t="s">
        <v>421</v>
      </c>
      <c r="E99" s="156"/>
      <c r="F99" s="157"/>
      <c r="G99" s="157"/>
      <c r="H99" s="157"/>
      <c r="I99" s="157"/>
      <c r="J99" s="157"/>
      <c r="K99" s="157">
        <v>20</v>
      </c>
      <c r="L99" s="175" t="e">
        <f t="shared" si="30"/>
        <v>#REF!</v>
      </c>
      <c r="M99" s="175" t="e">
        <f t="shared" si="31"/>
        <v>#REF!</v>
      </c>
      <c r="N99" s="175" t="e">
        <f t="shared" si="32"/>
        <v>#REF!</v>
      </c>
      <c r="O99" s="175" t="e">
        <f t="shared" si="33"/>
        <v>#REF!</v>
      </c>
      <c r="P99" s="175" t="e">
        <f t="shared" si="34"/>
        <v>#REF!</v>
      </c>
      <c r="Q99" s="175" t="e">
        <f t="shared" si="35"/>
        <v>#REF!</v>
      </c>
      <c r="R99" s="155"/>
      <c r="S99" s="124"/>
      <c r="T99" s="119">
        <v>57040</v>
      </c>
      <c r="U99" s="119">
        <v>30000</v>
      </c>
      <c r="V99" s="124"/>
      <c r="W99" s="124"/>
      <c r="X99" s="124"/>
      <c r="Y99" s="124"/>
      <c r="Z99" s="124"/>
    </row>
    <row r="100" spans="1:26" ht="38.25" customHeight="1">
      <c r="A100" s="144">
        <v>5</v>
      </c>
      <c r="B100" s="155" t="s">
        <v>2218</v>
      </c>
      <c r="C100" s="155"/>
      <c r="D100" s="158" t="s">
        <v>163</v>
      </c>
      <c r="E100" s="156"/>
      <c r="F100" s="157"/>
      <c r="G100" s="157"/>
      <c r="H100" s="157"/>
      <c r="I100" s="157"/>
      <c r="J100" s="157"/>
      <c r="K100" s="157">
        <v>6</v>
      </c>
      <c r="L100" s="175" t="e">
        <f t="shared" si="30"/>
        <v>#REF!</v>
      </c>
      <c r="M100" s="175" t="e">
        <f t="shared" si="31"/>
        <v>#REF!</v>
      </c>
      <c r="N100" s="175" t="e">
        <f t="shared" si="32"/>
        <v>#REF!</v>
      </c>
      <c r="O100" s="175" t="e">
        <f t="shared" si="33"/>
        <v>#REF!</v>
      </c>
      <c r="P100" s="175" t="e">
        <f t="shared" si="34"/>
        <v>#REF!</v>
      </c>
      <c r="Q100" s="175" t="e">
        <f t="shared" si="35"/>
        <v>#REF!</v>
      </c>
      <c r="R100" s="155"/>
      <c r="S100" s="124"/>
      <c r="T100" s="119">
        <v>300000</v>
      </c>
      <c r="U100" s="119">
        <v>150000</v>
      </c>
      <c r="V100" s="124"/>
      <c r="W100" s="124"/>
      <c r="X100" s="124"/>
      <c r="Y100" s="124"/>
      <c r="Z100" s="124"/>
    </row>
    <row r="101" spans="1:26" ht="38.25" customHeight="1">
      <c r="A101" s="144">
        <v>6</v>
      </c>
      <c r="B101" s="155" t="s">
        <v>2219</v>
      </c>
      <c r="C101" s="155"/>
      <c r="D101" s="158" t="s">
        <v>280</v>
      </c>
      <c r="E101" s="156"/>
      <c r="F101" s="157"/>
      <c r="G101" s="157"/>
      <c r="H101" s="157"/>
      <c r="I101" s="157"/>
      <c r="J101" s="157"/>
      <c r="K101" s="157">
        <v>1</v>
      </c>
      <c r="L101" s="175" t="e">
        <f t="shared" si="30"/>
        <v>#REF!</v>
      </c>
      <c r="M101" s="175" t="e">
        <f t="shared" si="31"/>
        <v>#REF!</v>
      </c>
      <c r="N101" s="175" t="e">
        <f t="shared" si="32"/>
        <v>#REF!</v>
      </c>
      <c r="O101" s="175" t="e">
        <f t="shared" si="33"/>
        <v>#REF!</v>
      </c>
      <c r="P101" s="175" t="e">
        <f t="shared" si="34"/>
        <v>#REF!</v>
      </c>
      <c r="Q101" s="175" t="e">
        <f t="shared" si="35"/>
        <v>#REF!</v>
      </c>
      <c r="R101" s="155"/>
      <c r="S101" s="124"/>
      <c r="T101" s="119">
        <v>300000</v>
      </c>
      <c r="U101" s="119">
        <v>150000</v>
      </c>
      <c r="V101" s="124"/>
      <c r="W101" s="124"/>
      <c r="X101" s="124"/>
      <c r="Y101" s="124"/>
      <c r="Z101" s="124"/>
    </row>
    <row r="102" spans="1:26" ht="38.25" customHeight="1">
      <c r="A102" s="144">
        <v>7</v>
      </c>
      <c r="B102" s="155" t="s">
        <v>2220</v>
      </c>
      <c r="C102" s="155"/>
      <c r="D102" s="158" t="s">
        <v>188</v>
      </c>
      <c r="E102" s="156"/>
      <c r="F102" s="157"/>
      <c r="G102" s="157"/>
      <c r="H102" s="157"/>
      <c r="I102" s="157"/>
      <c r="J102" s="157"/>
      <c r="K102" s="157">
        <f>(0.4+0.6)*0.8*0.5*30</f>
        <v>12</v>
      </c>
      <c r="L102" s="175" t="e">
        <f t="shared" si="30"/>
        <v>#REF!</v>
      </c>
      <c r="M102" s="175" t="e">
        <f t="shared" si="31"/>
        <v>#REF!</v>
      </c>
      <c r="N102" s="175" t="e">
        <f t="shared" si="32"/>
        <v>#REF!</v>
      </c>
      <c r="O102" s="175" t="e">
        <f t="shared" si="33"/>
        <v>#REF!</v>
      </c>
      <c r="P102" s="175" t="e">
        <f t="shared" si="34"/>
        <v>#REF!</v>
      </c>
      <c r="Q102" s="175" t="e">
        <f t="shared" si="35"/>
        <v>#REF!</v>
      </c>
      <c r="R102" s="155"/>
      <c r="S102" s="124"/>
      <c r="T102" s="119"/>
      <c r="U102" s="119">
        <v>220000</v>
      </c>
      <c r="V102" s="124"/>
      <c r="W102" s="124"/>
      <c r="X102" s="124"/>
      <c r="Y102" s="124"/>
      <c r="Z102" s="124"/>
    </row>
    <row r="103" spans="1:26" ht="38.25" customHeight="1">
      <c r="A103" s="144">
        <v>8</v>
      </c>
      <c r="B103" s="155" t="s">
        <v>2221</v>
      </c>
      <c r="C103" s="155"/>
      <c r="D103" s="158" t="s">
        <v>163</v>
      </c>
      <c r="E103" s="156"/>
      <c r="F103" s="157"/>
      <c r="G103" s="157"/>
      <c r="H103" s="157"/>
      <c r="I103" s="157"/>
      <c r="J103" s="157"/>
      <c r="K103" s="157">
        <v>1</v>
      </c>
      <c r="L103" s="175" t="e">
        <f t="shared" si="30"/>
        <v>#REF!</v>
      </c>
      <c r="M103" s="175" t="e">
        <f t="shared" si="31"/>
        <v>#REF!</v>
      </c>
      <c r="N103" s="175" t="e">
        <f t="shared" si="32"/>
        <v>#REF!</v>
      </c>
      <c r="O103" s="175" t="e">
        <f t="shared" si="33"/>
        <v>#REF!</v>
      </c>
      <c r="P103" s="175" t="e">
        <f t="shared" si="34"/>
        <v>#REF!</v>
      </c>
      <c r="Q103" s="175" t="e">
        <f t="shared" si="35"/>
        <v>#REF!</v>
      </c>
      <c r="R103" s="155"/>
      <c r="S103" s="124"/>
      <c r="T103" s="119">
        <v>1500000</v>
      </c>
      <c r="U103" s="119">
        <v>1000000</v>
      </c>
      <c r="V103" s="124"/>
      <c r="W103" s="124"/>
      <c r="X103" s="124"/>
      <c r="Y103" s="124"/>
      <c r="Z103" s="124"/>
    </row>
    <row r="104" spans="1:26" ht="38.25" customHeight="1">
      <c r="A104" s="144">
        <v>9</v>
      </c>
      <c r="B104" s="155" t="s">
        <v>2222</v>
      </c>
      <c r="C104" s="155"/>
      <c r="D104" s="158" t="s">
        <v>163</v>
      </c>
      <c r="E104" s="156"/>
      <c r="F104" s="157"/>
      <c r="G104" s="157"/>
      <c r="H104" s="157"/>
      <c r="I104" s="157"/>
      <c r="J104" s="157"/>
      <c r="K104" s="157">
        <v>1</v>
      </c>
      <c r="L104" s="175" t="e">
        <f t="shared" si="30"/>
        <v>#REF!</v>
      </c>
      <c r="M104" s="175" t="e">
        <f t="shared" si="31"/>
        <v>#REF!</v>
      </c>
      <c r="N104" s="175" t="e">
        <f t="shared" si="32"/>
        <v>#REF!</v>
      </c>
      <c r="O104" s="175" t="e">
        <f t="shared" si="33"/>
        <v>#REF!</v>
      </c>
      <c r="P104" s="175" t="e">
        <f t="shared" si="34"/>
        <v>#REF!</v>
      </c>
      <c r="Q104" s="175" t="e">
        <f t="shared" si="35"/>
        <v>#REF!</v>
      </c>
      <c r="R104" s="155"/>
      <c r="S104" s="124"/>
      <c r="T104" s="119"/>
      <c r="U104" s="119">
        <v>2000000</v>
      </c>
      <c r="V104" s="124"/>
      <c r="W104" s="124"/>
      <c r="X104" s="124"/>
      <c r="Y104" s="124"/>
      <c r="Z104" s="124"/>
    </row>
    <row r="105" spans="1:26" ht="21.75" customHeight="1">
      <c r="A105" s="267"/>
      <c r="B105" s="268"/>
      <c r="C105" s="269"/>
      <c r="D105" s="268"/>
      <c r="E105" s="270"/>
      <c r="F105" s="270"/>
      <c r="G105" s="270"/>
      <c r="H105" s="270"/>
      <c r="I105" s="270"/>
      <c r="J105" s="270"/>
      <c r="K105" s="271"/>
      <c r="L105" s="272"/>
      <c r="M105" s="272"/>
      <c r="N105" s="272"/>
      <c r="O105" s="272"/>
      <c r="P105" s="272"/>
      <c r="Q105" s="272"/>
      <c r="R105" s="273"/>
      <c r="S105" s="238"/>
      <c r="T105" s="238"/>
      <c r="U105" s="239"/>
      <c r="V105" s="239"/>
      <c r="W105" s="239"/>
      <c r="X105" s="239"/>
      <c r="Y105" s="238"/>
      <c r="Z105" s="239"/>
    </row>
    <row r="106" spans="1:26" ht="12.75" customHeight="1">
      <c r="A106" s="252"/>
      <c r="B106" s="253"/>
      <c r="C106" s="254"/>
      <c r="D106" s="253"/>
      <c r="E106" s="255"/>
      <c r="F106" s="255"/>
      <c r="G106" s="255"/>
      <c r="H106" s="255"/>
      <c r="I106" s="255"/>
      <c r="J106" s="255"/>
      <c r="K106" s="257"/>
      <c r="L106" s="258"/>
      <c r="M106" s="258"/>
      <c r="N106" s="258"/>
      <c r="O106" s="258"/>
      <c r="P106" s="258"/>
      <c r="Q106" s="258"/>
      <c r="R106" s="259"/>
      <c r="S106" s="238"/>
      <c r="T106" s="238"/>
      <c r="U106" s="239"/>
      <c r="V106" s="239"/>
      <c r="W106" s="239"/>
      <c r="X106" s="239"/>
      <c r="Y106" s="238"/>
      <c r="Z106" s="239"/>
    </row>
    <row r="107" spans="1:26" ht="12.75" customHeight="1">
      <c r="A107" s="252"/>
      <c r="B107" s="253"/>
      <c r="C107" s="254"/>
      <c r="D107" s="253"/>
      <c r="E107" s="255"/>
      <c r="F107" s="255"/>
      <c r="G107" s="255"/>
      <c r="H107" s="255"/>
      <c r="I107" s="255"/>
      <c r="J107" s="255"/>
      <c r="K107" s="257"/>
      <c r="L107" s="258"/>
      <c r="M107" s="258"/>
      <c r="N107" s="258"/>
      <c r="O107" s="258"/>
      <c r="P107" s="258"/>
      <c r="Q107" s="258"/>
      <c r="R107" s="259"/>
      <c r="S107" s="238"/>
      <c r="T107" s="238"/>
      <c r="U107" s="239"/>
      <c r="V107" s="239"/>
      <c r="W107" s="239"/>
      <c r="X107" s="239"/>
      <c r="Y107" s="238"/>
      <c r="Z107" s="239"/>
    </row>
    <row r="108" spans="1:26" ht="12.75" customHeight="1">
      <c r="A108" s="252"/>
      <c r="B108" s="253"/>
      <c r="C108" s="254"/>
      <c r="D108" s="253"/>
      <c r="E108" s="255"/>
      <c r="F108" s="255"/>
      <c r="G108" s="255"/>
      <c r="H108" s="255"/>
      <c r="I108" s="255"/>
      <c r="J108" s="255"/>
      <c r="K108" s="257"/>
      <c r="L108" s="258"/>
      <c r="M108" s="258"/>
      <c r="N108" s="258"/>
      <c r="O108" s="258"/>
      <c r="P108" s="258"/>
      <c r="Q108" s="258"/>
      <c r="R108" s="259"/>
      <c r="S108" s="238"/>
      <c r="T108" s="238"/>
      <c r="U108" s="239"/>
      <c r="V108" s="239"/>
      <c r="W108" s="239"/>
      <c r="X108" s="239"/>
      <c r="Y108" s="238"/>
      <c r="Z108" s="239"/>
    </row>
    <row r="109" spans="1:26" ht="12.75" customHeight="1">
      <c r="A109" s="252"/>
      <c r="B109" s="253"/>
      <c r="C109" s="254"/>
      <c r="D109" s="253"/>
      <c r="E109" s="255"/>
      <c r="F109" s="255"/>
      <c r="G109" s="255"/>
      <c r="H109" s="255"/>
      <c r="I109" s="255"/>
      <c r="J109" s="255"/>
      <c r="K109" s="257"/>
      <c r="L109" s="258"/>
      <c r="M109" s="258"/>
      <c r="N109" s="258"/>
      <c r="O109" s="258"/>
      <c r="P109" s="258"/>
      <c r="Q109" s="258"/>
      <c r="R109" s="259"/>
      <c r="S109" s="238"/>
      <c r="T109" s="238"/>
      <c r="U109" s="239"/>
      <c r="V109" s="239"/>
      <c r="W109" s="239"/>
      <c r="X109" s="239"/>
      <c r="Y109" s="238"/>
      <c r="Z109" s="239"/>
    </row>
    <row r="110" spans="1:26" ht="12.75" customHeight="1">
      <c r="A110" s="252"/>
      <c r="B110" s="253"/>
      <c r="C110" s="254"/>
      <c r="D110" s="253"/>
      <c r="E110" s="255"/>
      <c r="F110" s="255"/>
      <c r="G110" s="255"/>
      <c r="H110" s="255"/>
      <c r="I110" s="255"/>
      <c r="J110" s="255"/>
      <c r="K110" s="257"/>
      <c r="L110" s="258"/>
      <c r="M110" s="258"/>
      <c r="N110" s="258"/>
      <c r="O110" s="258"/>
      <c r="P110" s="258"/>
      <c r="Q110" s="258"/>
      <c r="R110" s="259"/>
      <c r="S110" s="238"/>
      <c r="T110" s="238"/>
      <c r="U110" s="239"/>
      <c r="V110" s="239"/>
      <c r="W110" s="239"/>
      <c r="X110" s="239"/>
      <c r="Y110" s="238"/>
      <c r="Z110" s="239"/>
    </row>
    <row r="111" spans="1:26" ht="12.75" customHeight="1">
      <c r="A111" s="252"/>
      <c r="B111" s="253"/>
      <c r="C111" s="254"/>
      <c r="D111" s="253"/>
      <c r="E111" s="255"/>
      <c r="F111" s="255"/>
      <c r="G111" s="255"/>
      <c r="H111" s="255"/>
      <c r="I111" s="255"/>
      <c r="J111" s="255"/>
      <c r="K111" s="257"/>
      <c r="L111" s="258"/>
      <c r="M111" s="258"/>
      <c r="N111" s="258"/>
      <c r="O111" s="258"/>
      <c r="P111" s="258"/>
      <c r="Q111" s="258"/>
      <c r="R111" s="259"/>
      <c r="S111" s="238"/>
      <c r="T111" s="238"/>
      <c r="U111" s="239"/>
      <c r="V111" s="239"/>
      <c r="W111" s="239"/>
      <c r="X111" s="239"/>
      <c r="Y111" s="238"/>
      <c r="Z111" s="239"/>
    </row>
    <row r="112" spans="1:26" ht="12.75" customHeight="1">
      <c r="A112" s="252"/>
      <c r="B112" s="253"/>
      <c r="C112" s="254"/>
      <c r="D112" s="253"/>
      <c r="E112" s="255"/>
      <c r="F112" s="255"/>
      <c r="G112" s="255"/>
      <c r="H112" s="255"/>
      <c r="I112" s="255"/>
      <c r="J112" s="255"/>
      <c r="K112" s="257"/>
      <c r="L112" s="258"/>
      <c r="M112" s="258"/>
      <c r="N112" s="258"/>
      <c r="O112" s="258"/>
      <c r="P112" s="258"/>
      <c r="Q112" s="258"/>
      <c r="R112" s="259"/>
      <c r="S112" s="238"/>
      <c r="T112" s="238"/>
      <c r="U112" s="239"/>
      <c r="V112" s="239"/>
      <c r="W112" s="239"/>
      <c r="X112" s="239"/>
      <c r="Y112" s="238"/>
      <c r="Z112" s="239"/>
    </row>
    <row r="113" spans="1:26" ht="12.75" customHeight="1">
      <c r="A113" s="252"/>
      <c r="B113" s="253"/>
      <c r="C113" s="254"/>
      <c r="D113" s="253"/>
      <c r="E113" s="255"/>
      <c r="F113" s="255"/>
      <c r="G113" s="255"/>
      <c r="H113" s="255"/>
      <c r="I113" s="255"/>
      <c r="J113" s="255"/>
      <c r="K113" s="257"/>
      <c r="L113" s="258"/>
      <c r="M113" s="258"/>
      <c r="N113" s="258"/>
      <c r="O113" s="258"/>
      <c r="P113" s="258"/>
      <c r="Q113" s="258"/>
      <c r="R113" s="259"/>
      <c r="S113" s="238"/>
      <c r="T113" s="238"/>
      <c r="U113" s="239"/>
      <c r="V113" s="239"/>
      <c r="W113" s="239"/>
      <c r="X113" s="239"/>
      <c r="Y113" s="238"/>
      <c r="Z113" s="239"/>
    </row>
    <row r="114" spans="1:26" ht="12.75" customHeight="1">
      <c r="A114" s="252"/>
      <c r="B114" s="253"/>
      <c r="C114" s="254"/>
      <c r="D114" s="253"/>
      <c r="E114" s="255"/>
      <c r="F114" s="255"/>
      <c r="G114" s="255"/>
      <c r="H114" s="255"/>
      <c r="I114" s="255"/>
      <c r="J114" s="255"/>
      <c r="K114" s="257"/>
      <c r="L114" s="258"/>
      <c r="M114" s="258"/>
      <c r="N114" s="258"/>
      <c r="O114" s="258"/>
      <c r="P114" s="258"/>
      <c r="Q114" s="258"/>
      <c r="R114" s="259"/>
      <c r="S114" s="238"/>
      <c r="T114" s="238"/>
      <c r="U114" s="239"/>
      <c r="V114" s="239"/>
      <c r="W114" s="239"/>
      <c r="X114" s="239"/>
      <c r="Y114" s="238"/>
      <c r="Z114" s="239"/>
    </row>
    <row r="115" spans="1:26" ht="12.75" customHeight="1">
      <c r="A115" s="252"/>
      <c r="B115" s="253"/>
      <c r="C115" s="254"/>
      <c r="D115" s="253"/>
      <c r="E115" s="255"/>
      <c r="F115" s="255"/>
      <c r="G115" s="255"/>
      <c r="H115" s="255"/>
      <c r="I115" s="255"/>
      <c r="J115" s="255"/>
      <c r="K115" s="257"/>
      <c r="L115" s="258"/>
      <c r="M115" s="258"/>
      <c r="N115" s="258"/>
      <c r="O115" s="258"/>
      <c r="P115" s="258"/>
      <c r="Q115" s="258"/>
      <c r="R115" s="259"/>
      <c r="S115" s="238"/>
      <c r="T115" s="238"/>
      <c r="U115" s="239"/>
      <c r="V115" s="239"/>
      <c r="W115" s="239"/>
      <c r="X115" s="239"/>
      <c r="Y115" s="238"/>
      <c r="Z115" s="239"/>
    </row>
    <row r="116" spans="1:26" ht="12.75" customHeight="1">
      <c r="A116" s="252"/>
      <c r="B116" s="253"/>
      <c r="C116" s="254"/>
      <c r="D116" s="253"/>
      <c r="E116" s="255"/>
      <c r="F116" s="255"/>
      <c r="G116" s="255"/>
      <c r="H116" s="255"/>
      <c r="I116" s="255"/>
      <c r="J116" s="255"/>
      <c r="K116" s="257"/>
      <c r="L116" s="258"/>
      <c r="M116" s="258"/>
      <c r="N116" s="258"/>
      <c r="O116" s="258"/>
      <c r="P116" s="258"/>
      <c r="Q116" s="258"/>
      <c r="R116" s="259"/>
      <c r="S116" s="238"/>
      <c r="T116" s="238"/>
      <c r="U116" s="239"/>
      <c r="V116" s="239"/>
      <c r="W116" s="239"/>
      <c r="X116" s="239"/>
      <c r="Y116" s="238"/>
      <c r="Z116" s="239"/>
    </row>
    <row r="117" spans="1:26" ht="12.75" customHeight="1">
      <c r="A117" s="252"/>
      <c r="B117" s="253"/>
      <c r="C117" s="254"/>
      <c r="D117" s="253"/>
      <c r="E117" s="255"/>
      <c r="F117" s="255"/>
      <c r="G117" s="255"/>
      <c r="H117" s="255"/>
      <c r="I117" s="255"/>
      <c r="J117" s="255"/>
      <c r="K117" s="257"/>
      <c r="L117" s="258"/>
      <c r="M117" s="258"/>
      <c r="N117" s="258"/>
      <c r="O117" s="258"/>
      <c r="P117" s="258"/>
      <c r="Q117" s="258"/>
      <c r="R117" s="259"/>
      <c r="S117" s="238"/>
      <c r="T117" s="238"/>
      <c r="U117" s="239"/>
      <c r="V117" s="239"/>
      <c r="W117" s="239"/>
      <c r="X117" s="239"/>
      <c r="Y117" s="238"/>
      <c r="Z117" s="239"/>
    </row>
    <row r="118" spans="1:26" ht="12.75" customHeight="1">
      <c r="A118" s="252"/>
      <c r="B118" s="253"/>
      <c r="C118" s="254"/>
      <c r="D118" s="253"/>
      <c r="E118" s="255"/>
      <c r="F118" s="255"/>
      <c r="G118" s="255"/>
      <c r="H118" s="255"/>
      <c r="I118" s="255"/>
      <c r="J118" s="255"/>
      <c r="K118" s="257"/>
      <c r="L118" s="258"/>
      <c r="M118" s="258"/>
      <c r="N118" s="258"/>
      <c r="O118" s="258"/>
      <c r="P118" s="258"/>
      <c r="Q118" s="258"/>
      <c r="R118" s="259"/>
      <c r="S118" s="238"/>
      <c r="T118" s="238"/>
      <c r="U118" s="239"/>
      <c r="V118" s="239"/>
      <c r="W118" s="239"/>
      <c r="X118" s="239"/>
      <c r="Y118" s="238"/>
      <c r="Z118" s="239"/>
    </row>
    <row r="119" spans="1:26" ht="12.75" customHeight="1">
      <c r="A119" s="252"/>
      <c r="B119" s="253"/>
      <c r="C119" s="254"/>
      <c r="D119" s="253"/>
      <c r="E119" s="255"/>
      <c r="F119" s="255"/>
      <c r="G119" s="255"/>
      <c r="H119" s="255"/>
      <c r="I119" s="255"/>
      <c r="J119" s="255"/>
      <c r="K119" s="257"/>
      <c r="L119" s="258"/>
      <c r="M119" s="258"/>
      <c r="N119" s="258"/>
      <c r="O119" s="258"/>
      <c r="P119" s="258"/>
      <c r="Q119" s="258"/>
      <c r="R119" s="259"/>
      <c r="S119" s="238"/>
      <c r="T119" s="238"/>
      <c r="U119" s="239"/>
      <c r="V119" s="239"/>
      <c r="W119" s="239"/>
      <c r="X119" s="239"/>
      <c r="Y119" s="238"/>
      <c r="Z119" s="239"/>
    </row>
    <row r="120" spans="1:26" ht="12.75" customHeight="1">
      <c r="A120" s="252"/>
      <c r="B120" s="253"/>
      <c r="C120" s="254"/>
      <c r="D120" s="253"/>
      <c r="E120" s="255"/>
      <c r="F120" s="255"/>
      <c r="G120" s="255"/>
      <c r="H120" s="255"/>
      <c r="I120" s="255"/>
      <c r="J120" s="255"/>
      <c r="K120" s="257"/>
      <c r="L120" s="258"/>
      <c r="M120" s="258"/>
      <c r="N120" s="258"/>
      <c r="O120" s="258"/>
      <c r="P120" s="258"/>
      <c r="Q120" s="258"/>
      <c r="R120" s="259"/>
      <c r="S120" s="238"/>
      <c r="T120" s="238"/>
      <c r="U120" s="239"/>
      <c r="V120" s="239"/>
      <c r="W120" s="239"/>
      <c r="X120" s="239"/>
      <c r="Y120" s="238"/>
      <c r="Z120" s="239"/>
    </row>
    <row r="121" spans="1:26" ht="12.75" customHeight="1">
      <c r="A121" s="252"/>
      <c r="B121" s="253"/>
      <c r="C121" s="254"/>
      <c r="D121" s="253"/>
      <c r="E121" s="255"/>
      <c r="F121" s="255"/>
      <c r="G121" s="255"/>
      <c r="H121" s="255"/>
      <c r="I121" s="255"/>
      <c r="J121" s="255"/>
      <c r="K121" s="257"/>
      <c r="L121" s="258"/>
      <c r="M121" s="258"/>
      <c r="N121" s="258"/>
      <c r="O121" s="258"/>
      <c r="P121" s="258"/>
      <c r="Q121" s="258"/>
      <c r="R121" s="259"/>
      <c r="S121" s="238"/>
      <c r="T121" s="238"/>
      <c r="U121" s="239"/>
      <c r="V121" s="239"/>
      <c r="W121" s="239"/>
      <c r="X121" s="239"/>
      <c r="Y121" s="238"/>
      <c r="Z121" s="239"/>
    </row>
    <row r="122" spans="1:26" ht="12.75" customHeight="1">
      <c r="A122" s="252"/>
      <c r="B122" s="253"/>
      <c r="C122" s="254"/>
      <c r="D122" s="253"/>
      <c r="E122" s="255"/>
      <c r="F122" s="255"/>
      <c r="G122" s="255"/>
      <c r="H122" s="255"/>
      <c r="I122" s="255"/>
      <c r="J122" s="255"/>
      <c r="K122" s="257"/>
      <c r="L122" s="258"/>
      <c r="M122" s="258"/>
      <c r="N122" s="258"/>
      <c r="O122" s="258"/>
      <c r="P122" s="258"/>
      <c r="Q122" s="258"/>
      <c r="R122" s="259"/>
      <c r="S122" s="238"/>
      <c r="T122" s="238"/>
      <c r="U122" s="239"/>
      <c r="V122" s="239"/>
      <c r="W122" s="239"/>
      <c r="X122" s="239"/>
      <c r="Y122" s="238"/>
      <c r="Z122" s="239"/>
    </row>
    <row r="123" spans="1:26" ht="12.75" customHeight="1">
      <c r="A123" s="252"/>
      <c r="B123" s="253"/>
      <c r="C123" s="254"/>
      <c r="D123" s="253"/>
      <c r="E123" s="255"/>
      <c r="F123" s="255"/>
      <c r="G123" s="255"/>
      <c r="H123" s="255"/>
      <c r="I123" s="255"/>
      <c r="J123" s="255"/>
      <c r="K123" s="257"/>
      <c r="L123" s="258"/>
      <c r="M123" s="258"/>
      <c r="N123" s="258"/>
      <c r="O123" s="258"/>
      <c r="P123" s="258"/>
      <c r="Q123" s="258"/>
      <c r="R123" s="259"/>
      <c r="S123" s="238"/>
      <c r="T123" s="238"/>
      <c r="U123" s="239"/>
      <c r="V123" s="239"/>
      <c r="W123" s="239"/>
      <c r="X123" s="239"/>
      <c r="Y123" s="238"/>
      <c r="Z123" s="239"/>
    </row>
    <row r="124" spans="1:26" ht="12.75" customHeight="1">
      <c r="A124" s="252"/>
      <c r="B124" s="253"/>
      <c r="C124" s="254"/>
      <c r="D124" s="253"/>
      <c r="E124" s="255"/>
      <c r="F124" s="255"/>
      <c r="G124" s="255"/>
      <c r="H124" s="255"/>
      <c r="I124" s="255"/>
      <c r="J124" s="255"/>
      <c r="K124" s="257"/>
      <c r="L124" s="258"/>
      <c r="M124" s="258"/>
      <c r="N124" s="258"/>
      <c r="O124" s="258"/>
      <c r="P124" s="258"/>
      <c r="Q124" s="258"/>
      <c r="R124" s="259"/>
      <c r="S124" s="238"/>
      <c r="T124" s="238"/>
      <c r="U124" s="239"/>
      <c r="V124" s="239"/>
      <c r="W124" s="239"/>
      <c r="X124" s="239"/>
      <c r="Y124" s="238"/>
      <c r="Z124" s="239"/>
    </row>
    <row r="125" spans="1:26" ht="12.75" customHeight="1">
      <c r="A125" s="252"/>
      <c r="B125" s="253"/>
      <c r="C125" s="254"/>
      <c r="D125" s="253"/>
      <c r="E125" s="255"/>
      <c r="F125" s="255"/>
      <c r="G125" s="255"/>
      <c r="H125" s="255"/>
      <c r="I125" s="255"/>
      <c r="J125" s="255"/>
      <c r="K125" s="257"/>
      <c r="L125" s="258"/>
      <c r="M125" s="258"/>
      <c r="N125" s="258"/>
      <c r="O125" s="258"/>
      <c r="P125" s="258"/>
      <c r="Q125" s="258"/>
      <c r="R125" s="259"/>
      <c r="S125" s="238"/>
      <c r="T125" s="238"/>
      <c r="U125" s="239"/>
      <c r="V125" s="239"/>
      <c r="W125" s="239"/>
      <c r="X125" s="239"/>
      <c r="Y125" s="238"/>
      <c r="Z125" s="239"/>
    </row>
    <row r="126" spans="1:26" ht="12.75" customHeight="1">
      <c r="A126" s="252"/>
      <c r="B126" s="253"/>
      <c r="C126" s="254"/>
      <c r="D126" s="253"/>
      <c r="E126" s="255"/>
      <c r="F126" s="255"/>
      <c r="G126" s="255"/>
      <c r="H126" s="255"/>
      <c r="I126" s="255"/>
      <c r="J126" s="255"/>
      <c r="K126" s="257"/>
      <c r="L126" s="258"/>
      <c r="M126" s="258"/>
      <c r="N126" s="258"/>
      <c r="O126" s="258"/>
      <c r="P126" s="258"/>
      <c r="Q126" s="258"/>
      <c r="R126" s="259"/>
      <c r="S126" s="238"/>
      <c r="T126" s="238"/>
      <c r="U126" s="239"/>
      <c r="V126" s="239"/>
      <c r="W126" s="239"/>
      <c r="X126" s="239"/>
      <c r="Y126" s="238"/>
      <c r="Z126" s="239"/>
    </row>
    <row r="127" spans="1:26" ht="12.75" customHeight="1">
      <c r="A127" s="252"/>
      <c r="B127" s="253"/>
      <c r="C127" s="254"/>
      <c r="D127" s="253"/>
      <c r="E127" s="255"/>
      <c r="F127" s="255"/>
      <c r="G127" s="255"/>
      <c r="H127" s="255"/>
      <c r="I127" s="255"/>
      <c r="J127" s="255"/>
      <c r="K127" s="257"/>
      <c r="L127" s="258"/>
      <c r="M127" s="258"/>
      <c r="N127" s="258"/>
      <c r="O127" s="258"/>
      <c r="P127" s="258"/>
      <c r="Q127" s="258"/>
      <c r="R127" s="259"/>
      <c r="S127" s="238"/>
      <c r="T127" s="238"/>
      <c r="U127" s="239"/>
      <c r="V127" s="239"/>
      <c r="W127" s="239"/>
      <c r="X127" s="239"/>
      <c r="Y127" s="238"/>
      <c r="Z127" s="239"/>
    </row>
    <row r="128" spans="1:26" ht="12.75" customHeight="1">
      <c r="A128" s="252"/>
      <c r="B128" s="253"/>
      <c r="C128" s="254"/>
      <c r="D128" s="253"/>
      <c r="E128" s="255"/>
      <c r="F128" s="255"/>
      <c r="G128" s="255"/>
      <c r="H128" s="255"/>
      <c r="I128" s="255"/>
      <c r="J128" s="255"/>
      <c r="K128" s="257"/>
      <c r="L128" s="258"/>
      <c r="M128" s="258"/>
      <c r="N128" s="258"/>
      <c r="O128" s="258"/>
      <c r="P128" s="258"/>
      <c r="Q128" s="258"/>
      <c r="R128" s="259"/>
      <c r="S128" s="238"/>
      <c r="T128" s="238"/>
      <c r="U128" s="239"/>
      <c r="V128" s="239"/>
      <c r="W128" s="239"/>
      <c r="X128" s="239"/>
      <c r="Y128" s="238"/>
      <c r="Z128" s="239"/>
    </row>
    <row r="129" spans="1:26" ht="12.75" customHeight="1">
      <c r="A129" s="252"/>
      <c r="B129" s="253"/>
      <c r="C129" s="254"/>
      <c r="D129" s="253"/>
      <c r="E129" s="255"/>
      <c r="F129" s="255"/>
      <c r="G129" s="255"/>
      <c r="H129" s="255"/>
      <c r="I129" s="255"/>
      <c r="J129" s="255"/>
      <c r="K129" s="257"/>
      <c r="L129" s="258"/>
      <c r="M129" s="258"/>
      <c r="N129" s="258"/>
      <c r="O129" s="258"/>
      <c r="P129" s="258"/>
      <c r="Q129" s="258"/>
      <c r="R129" s="259"/>
      <c r="S129" s="238"/>
      <c r="T129" s="238"/>
      <c r="U129" s="239"/>
      <c r="V129" s="239"/>
      <c r="W129" s="239"/>
      <c r="X129" s="239"/>
      <c r="Y129" s="238"/>
      <c r="Z129" s="239"/>
    </row>
    <row r="130" spans="1:26" ht="12.75" customHeight="1">
      <c r="A130" s="252"/>
      <c r="B130" s="253"/>
      <c r="C130" s="254"/>
      <c r="D130" s="253"/>
      <c r="E130" s="255"/>
      <c r="F130" s="255"/>
      <c r="G130" s="255"/>
      <c r="H130" s="255"/>
      <c r="I130" s="255"/>
      <c r="J130" s="255"/>
      <c r="K130" s="257"/>
      <c r="L130" s="258"/>
      <c r="M130" s="258"/>
      <c r="N130" s="258"/>
      <c r="O130" s="258"/>
      <c r="P130" s="258"/>
      <c r="Q130" s="258"/>
      <c r="R130" s="259"/>
      <c r="S130" s="238"/>
      <c r="T130" s="238"/>
      <c r="U130" s="239"/>
      <c r="V130" s="239"/>
      <c r="W130" s="239"/>
      <c r="X130" s="239"/>
      <c r="Y130" s="238"/>
      <c r="Z130" s="239"/>
    </row>
    <row r="131" spans="1:26" ht="12.75" customHeight="1">
      <c r="A131" s="252"/>
      <c r="B131" s="253"/>
      <c r="C131" s="254"/>
      <c r="D131" s="253"/>
      <c r="E131" s="255"/>
      <c r="F131" s="255"/>
      <c r="G131" s="255"/>
      <c r="H131" s="255"/>
      <c r="I131" s="255"/>
      <c r="J131" s="255"/>
      <c r="K131" s="257"/>
      <c r="L131" s="258"/>
      <c r="M131" s="258"/>
      <c r="N131" s="258"/>
      <c r="O131" s="258"/>
      <c r="P131" s="258"/>
      <c r="Q131" s="258"/>
      <c r="R131" s="259"/>
      <c r="S131" s="238"/>
      <c r="T131" s="238"/>
      <c r="U131" s="239"/>
      <c r="V131" s="239"/>
      <c r="W131" s="239"/>
      <c r="X131" s="239"/>
      <c r="Y131" s="238"/>
      <c r="Z131" s="239"/>
    </row>
    <row r="132" spans="1:26" ht="12.75" customHeight="1">
      <c r="A132" s="252"/>
      <c r="B132" s="253"/>
      <c r="C132" s="254"/>
      <c r="D132" s="253"/>
      <c r="E132" s="255"/>
      <c r="F132" s="255"/>
      <c r="G132" s="255"/>
      <c r="H132" s="255"/>
      <c r="I132" s="255"/>
      <c r="J132" s="255"/>
      <c r="K132" s="257"/>
      <c r="L132" s="258"/>
      <c r="M132" s="258"/>
      <c r="N132" s="258"/>
      <c r="O132" s="258"/>
      <c r="P132" s="258"/>
      <c r="Q132" s="258"/>
      <c r="R132" s="259"/>
      <c r="S132" s="238"/>
      <c r="T132" s="238"/>
      <c r="U132" s="239"/>
      <c r="V132" s="239"/>
      <c r="W132" s="239"/>
      <c r="X132" s="239"/>
      <c r="Y132" s="238"/>
      <c r="Z132" s="239"/>
    </row>
    <row r="133" spans="1:26" ht="12.75" customHeight="1">
      <c r="A133" s="252"/>
      <c r="B133" s="253"/>
      <c r="C133" s="254"/>
      <c r="D133" s="253"/>
      <c r="E133" s="255"/>
      <c r="F133" s="255"/>
      <c r="G133" s="255"/>
      <c r="H133" s="255"/>
      <c r="I133" s="255"/>
      <c r="J133" s="255"/>
      <c r="K133" s="257"/>
      <c r="L133" s="258"/>
      <c r="M133" s="258"/>
      <c r="N133" s="258"/>
      <c r="O133" s="258"/>
      <c r="P133" s="258"/>
      <c r="Q133" s="258"/>
      <c r="R133" s="259"/>
      <c r="S133" s="238"/>
      <c r="T133" s="238"/>
      <c r="U133" s="239"/>
      <c r="V133" s="239"/>
      <c r="W133" s="239"/>
      <c r="X133" s="239"/>
      <c r="Y133" s="238"/>
      <c r="Z133" s="239"/>
    </row>
    <row r="134" spans="1:26" ht="12.75" customHeight="1">
      <c r="A134" s="252"/>
      <c r="B134" s="253"/>
      <c r="C134" s="254"/>
      <c r="D134" s="253"/>
      <c r="E134" s="255"/>
      <c r="F134" s="255"/>
      <c r="G134" s="255"/>
      <c r="H134" s="255"/>
      <c r="I134" s="255"/>
      <c r="J134" s="255"/>
      <c r="K134" s="257"/>
      <c r="L134" s="258"/>
      <c r="M134" s="258"/>
      <c r="N134" s="258"/>
      <c r="O134" s="258"/>
      <c r="P134" s="258"/>
      <c r="Q134" s="258"/>
      <c r="R134" s="259"/>
      <c r="S134" s="238"/>
      <c r="T134" s="238"/>
      <c r="U134" s="239"/>
      <c r="V134" s="239"/>
      <c r="W134" s="239"/>
      <c r="X134" s="239"/>
      <c r="Y134" s="238"/>
      <c r="Z134" s="239"/>
    </row>
    <row r="135" spans="1:26" ht="12.75" customHeight="1">
      <c r="A135" s="252"/>
      <c r="B135" s="253"/>
      <c r="C135" s="254"/>
      <c r="D135" s="253"/>
      <c r="E135" s="255"/>
      <c r="F135" s="255"/>
      <c r="G135" s="255"/>
      <c r="H135" s="255"/>
      <c r="I135" s="255"/>
      <c r="J135" s="255"/>
      <c r="K135" s="257"/>
      <c r="L135" s="258"/>
      <c r="M135" s="258"/>
      <c r="N135" s="258"/>
      <c r="O135" s="258"/>
      <c r="P135" s="258"/>
      <c r="Q135" s="258"/>
      <c r="R135" s="259"/>
      <c r="S135" s="238"/>
      <c r="T135" s="238"/>
      <c r="U135" s="239"/>
      <c r="V135" s="239"/>
      <c r="W135" s="239"/>
      <c r="X135" s="239"/>
      <c r="Y135" s="238"/>
      <c r="Z135" s="239"/>
    </row>
    <row r="136" spans="1:26" ht="12.75" customHeight="1">
      <c r="A136" s="252"/>
      <c r="B136" s="253"/>
      <c r="C136" s="254"/>
      <c r="D136" s="253"/>
      <c r="E136" s="255"/>
      <c r="F136" s="255"/>
      <c r="G136" s="255"/>
      <c r="H136" s="255"/>
      <c r="I136" s="255"/>
      <c r="J136" s="255"/>
      <c r="K136" s="257"/>
      <c r="L136" s="258"/>
      <c r="M136" s="258"/>
      <c r="N136" s="258"/>
      <c r="O136" s="258"/>
      <c r="P136" s="258"/>
      <c r="Q136" s="258"/>
      <c r="R136" s="259"/>
      <c r="S136" s="238"/>
      <c r="T136" s="238"/>
      <c r="U136" s="239"/>
      <c r="V136" s="239"/>
      <c r="W136" s="239"/>
      <c r="X136" s="239"/>
      <c r="Y136" s="238"/>
      <c r="Z136" s="239"/>
    </row>
    <row r="137" spans="1:26" ht="12.75" customHeight="1">
      <c r="A137" s="252"/>
      <c r="B137" s="253"/>
      <c r="C137" s="254"/>
      <c r="D137" s="253"/>
      <c r="E137" s="255"/>
      <c r="F137" s="255"/>
      <c r="G137" s="255"/>
      <c r="H137" s="255"/>
      <c r="I137" s="255"/>
      <c r="J137" s="255"/>
      <c r="K137" s="257"/>
      <c r="L137" s="258"/>
      <c r="M137" s="258"/>
      <c r="N137" s="258"/>
      <c r="O137" s="258"/>
      <c r="P137" s="258"/>
      <c r="Q137" s="258"/>
      <c r="R137" s="259"/>
      <c r="S137" s="238"/>
      <c r="T137" s="238"/>
      <c r="U137" s="239"/>
      <c r="V137" s="239"/>
      <c r="W137" s="239"/>
      <c r="X137" s="239"/>
      <c r="Y137" s="238"/>
      <c r="Z137" s="239"/>
    </row>
    <row r="138" spans="1:26" ht="12.75" customHeight="1">
      <c r="A138" s="252"/>
      <c r="B138" s="253"/>
      <c r="C138" s="254"/>
      <c r="D138" s="253"/>
      <c r="E138" s="255"/>
      <c r="F138" s="255"/>
      <c r="G138" s="255"/>
      <c r="H138" s="255"/>
      <c r="I138" s="255"/>
      <c r="J138" s="255"/>
      <c r="K138" s="257"/>
      <c r="L138" s="258"/>
      <c r="M138" s="258"/>
      <c r="N138" s="258"/>
      <c r="O138" s="258"/>
      <c r="P138" s="258"/>
      <c r="Q138" s="258"/>
      <c r="R138" s="259"/>
      <c r="S138" s="238"/>
      <c r="T138" s="238"/>
      <c r="U138" s="239"/>
      <c r="V138" s="239"/>
      <c r="W138" s="239"/>
      <c r="X138" s="239"/>
      <c r="Y138" s="238"/>
      <c r="Z138" s="239"/>
    </row>
    <row r="139" spans="1:26" ht="12.75" customHeight="1">
      <c r="A139" s="252"/>
      <c r="B139" s="253"/>
      <c r="C139" s="254"/>
      <c r="D139" s="253"/>
      <c r="E139" s="255"/>
      <c r="F139" s="255"/>
      <c r="G139" s="255"/>
      <c r="H139" s="255"/>
      <c r="I139" s="255"/>
      <c r="J139" s="255"/>
      <c r="K139" s="257"/>
      <c r="L139" s="258"/>
      <c r="M139" s="258"/>
      <c r="N139" s="258"/>
      <c r="O139" s="258"/>
      <c r="P139" s="258"/>
      <c r="Q139" s="258"/>
      <c r="R139" s="259"/>
      <c r="S139" s="238"/>
      <c r="T139" s="238"/>
      <c r="U139" s="239"/>
      <c r="V139" s="239"/>
      <c r="W139" s="239"/>
      <c r="X139" s="239"/>
      <c r="Y139" s="238"/>
      <c r="Z139" s="239"/>
    </row>
    <row r="140" spans="1:26" ht="12.75" customHeight="1">
      <c r="A140" s="252"/>
      <c r="B140" s="253"/>
      <c r="C140" s="254"/>
      <c r="D140" s="253"/>
      <c r="E140" s="255"/>
      <c r="F140" s="255"/>
      <c r="G140" s="255"/>
      <c r="H140" s="255"/>
      <c r="I140" s="255"/>
      <c r="J140" s="255"/>
      <c r="K140" s="257"/>
      <c r="L140" s="258"/>
      <c r="M140" s="258"/>
      <c r="N140" s="258"/>
      <c r="O140" s="258"/>
      <c r="P140" s="258"/>
      <c r="Q140" s="258"/>
      <c r="R140" s="259"/>
      <c r="S140" s="238"/>
      <c r="T140" s="238"/>
      <c r="U140" s="239"/>
      <c r="V140" s="239"/>
      <c r="W140" s="239"/>
      <c r="X140" s="239"/>
      <c r="Y140" s="238"/>
      <c r="Z140" s="239"/>
    </row>
    <row r="141" spans="1:26" ht="12.75" customHeight="1">
      <c r="A141" s="252"/>
      <c r="B141" s="253"/>
      <c r="C141" s="254"/>
      <c r="D141" s="253"/>
      <c r="E141" s="255"/>
      <c r="F141" s="255"/>
      <c r="G141" s="255"/>
      <c r="H141" s="255"/>
      <c r="I141" s="255"/>
      <c r="J141" s="255"/>
      <c r="K141" s="257"/>
      <c r="L141" s="258"/>
      <c r="M141" s="258"/>
      <c r="N141" s="258"/>
      <c r="O141" s="258"/>
      <c r="P141" s="258"/>
      <c r="Q141" s="258"/>
      <c r="R141" s="259"/>
      <c r="S141" s="238"/>
      <c r="T141" s="238"/>
      <c r="U141" s="239"/>
      <c r="V141" s="239"/>
      <c r="W141" s="239"/>
      <c r="X141" s="239"/>
      <c r="Y141" s="238"/>
      <c r="Z141" s="239"/>
    </row>
    <row r="142" spans="1:26" ht="12.75" customHeight="1">
      <c r="A142" s="252"/>
      <c r="B142" s="253"/>
      <c r="C142" s="254"/>
      <c r="D142" s="253"/>
      <c r="E142" s="255"/>
      <c r="F142" s="255"/>
      <c r="G142" s="255"/>
      <c r="H142" s="255"/>
      <c r="I142" s="255"/>
      <c r="J142" s="255"/>
      <c r="K142" s="257"/>
      <c r="L142" s="258"/>
      <c r="M142" s="258"/>
      <c r="N142" s="258"/>
      <c r="O142" s="258"/>
      <c r="P142" s="258"/>
      <c r="Q142" s="258"/>
      <c r="R142" s="259"/>
      <c r="S142" s="238"/>
      <c r="T142" s="238"/>
      <c r="U142" s="239"/>
      <c r="V142" s="239"/>
      <c r="W142" s="239"/>
      <c r="X142" s="239"/>
      <c r="Y142" s="238"/>
      <c r="Z142" s="239"/>
    </row>
    <row r="143" spans="1:26" ht="12.75" customHeight="1">
      <c r="A143" s="252"/>
      <c r="B143" s="253"/>
      <c r="C143" s="254"/>
      <c r="D143" s="253"/>
      <c r="E143" s="255"/>
      <c r="F143" s="255"/>
      <c r="G143" s="255"/>
      <c r="H143" s="255"/>
      <c r="I143" s="255"/>
      <c r="J143" s="255"/>
      <c r="K143" s="257"/>
      <c r="L143" s="258"/>
      <c r="M143" s="258"/>
      <c r="N143" s="258"/>
      <c r="O143" s="258"/>
      <c r="P143" s="258"/>
      <c r="Q143" s="258"/>
      <c r="R143" s="259"/>
      <c r="S143" s="238"/>
      <c r="T143" s="238"/>
      <c r="U143" s="239"/>
      <c r="V143" s="239"/>
      <c r="W143" s="239"/>
      <c r="X143" s="239"/>
      <c r="Y143" s="238"/>
      <c r="Z143" s="239"/>
    </row>
    <row r="144" spans="1:26" ht="12.75" customHeight="1">
      <c r="A144" s="252"/>
      <c r="B144" s="253"/>
      <c r="C144" s="254"/>
      <c r="D144" s="253"/>
      <c r="E144" s="255"/>
      <c r="F144" s="255"/>
      <c r="G144" s="255"/>
      <c r="H144" s="255"/>
      <c r="I144" s="255"/>
      <c r="J144" s="255"/>
      <c r="K144" s="257"/>
      <c r="L144" s="258"/>
      <c r="M144" s="258"/>
      <c r="N144" s="258"/>
      <c r="O144" s="258"/>
      <c r="P144" s="258"/>
      <c r="Q144" s="258"/>
      <c r="R144" s="259"/>
      <c r="S144" s="238"/>
      <c r="T144" s="238"/>
      <c r="U144" s="239"/>
      <c r="V144" s="239"/>
      <c r="W144" s="239"/>
      <c r="X144" s="239"/>
      <c r="Y144" s="238"/>
      <c r="Z144" s="239"/>
    </row>
    <row r="145" spans="1:26" ht="12.75" customHeight="1">
      <c r="A145" s="252"/>
      <c r="B145" s="253"/>
      <c r="C145" s="254"/>
      <c r="D145" s="253"/>
      <c r="E145" s="255"/>
      <c r="F145" s="255"/>
      <c r="G145" s="255"/>
      <c r="H145" s="255"/>
      <c r="I145" s="255"/>
      <c r="J145" s="255"/>
      <c r="K145" s="257"/>
      <c r="L145" s="258"/>
      <c r="M145" s="258"/>
      <c r="N145" s="258"/>
      <c r="O145" s="258"/>
      <c r="P145" s="258"/>
      <c r="Q145" s="258"/>
      <c r="R145" s="259"/>
      <c r="S145" s="238"/>
      <c r="T145" s="238"/>
      <c r="U145" s="239"/>
      <c r="V145" s="239"/>
      <c r="W145" s="239"/>
      <c r="X145" s="239"/>
      <c r="Y145" s="238"/>
      <c r="Z145" s="239"/>
    </row>
    <row r="146" spans="1:26" ht="12.75" customHeight="1">
      <c r="A146" s="252"/>
      <c r="B146" s="253"/>
      <c r="C146" s="254"/>
      <c r="D146" s="253"/>
      <c r="E146" s="255"/>
      <c r="F146" s="255"/>
      <c r="G146" s="255"/>
      <c r="H146" s="255"/>
      <c r="I146" s="255"/>
      <c r="J146" s="255"/>
      <c r="K146" s="257"/>
      <c r="L146" s="258"/>
      <c r="M146" s="258"/>
      <c r="N146" s="258"/>
      <c r="O146" s="258"/>
      <c r="P146" s="258"/>
      <c r="Q146" s="258"/>
      <c r="R146" s="259"/>
      <c r="S146" s="238"/>
      <c r="T146" s="238"/>
      <c r="U146" s="239"/>
      <c r="V146" s="239"/>
      <c r="W146" s="239"/>
      <c r="X146" s="239"/>
      <c r="Y146" s="238"/>
      <c r="Z146" s="239"/>
    </row>
    <row r="147" spans="1:26" ht="12.75" customHeight="1">
      <c r="A147" s="252"/>
      <c r="B147" s="253"/>
      <c r="C147" s="254"/>
      <c r="D147" s="253"/>
      <c r="E147" s="255"/>
      <c r="F147" s="255"/>
      <c r="G147" s="255"/>
      <c r="H147" s="255"/>
      <c r="I147" s="255"/>
      <c r="J147" s="255"/>
      <c r="K147" s="257"/>
      <c r="L147" s="258"/>
      <c r="M147" s="258"/>
      <c r="N147" s="258"/>
      <c r="O147" s="258"/>
      <c r="P147" s="258"/>
      <c r="Q147" s="258"/>
      <c r="R147" s="259"/>
      <c r="S147" s="238"/>
      <c r="T147" s="238"/>
      <c r="U147" s="239"/>
      <c r="V147" s="239"/>
      <c r="W147" s="239"/>
      <c r="X147" s="239"/>
      <c r="Y147" s="238"/>
      <c r="Z147" s="239"/>
    </row>
    <row r="148" spans="1:26" ht="12.75" customHeight="1">
      <c r="A148" s="252"/>
      <c r="B148" s="253"/>
      <c r="C148" s="254"/>
      <c r="D148" s="253"/>
      <c r="E148" s="255"/>
      <c r="F148" s="255"/>
      <c r="G148" s="255"/>
      <c r="H148" s="255"/>
      <c r="I148" s="255"/>
      <c r="J148" s="255"/>
      <c r="K148" s="257"/>
      <c r="L148" s="258"/>
      <c r="M148" s="258"/>
      <c r="N148" s="258"/>
      <c r="O148" s="258"/>
      <c r="P148" s="258"/>
      <c r="Q148" s="258"/>
      <c r="R148" s="259"/>
      <c r="S148" s="238"/>
      <c r="T148" s="238"/>
      <c r="U148" s="239"/>
      <c r="V148" s="239"/>
      <c r="W148" s="239"/>
      <c r="X148" s="239"/>
      <c r="Y148" s="238"/>
      <c r="Z148" s="239"/>
    </row>
    <row r="149" spans="1:26" ht="12.75" customHeight="1">
      <c r="A149" s="252"/>
      <c r="B149" s="253"/>
      <c r="C149" s="254"/>
      <c r="D149" s="253"/>
      <c r="E149" s="255"/>
      <c r="F149" s="255"/>
      <c r="G149" s="255"/>
      <c r="H149" s="255"/>
      <c r="I149" s="255"/>
      <c r="J149" s="255"/>
      <c r="K149" s="257"/>
      <c r="L149" s="258"/>
      <c r="M149" s="258"/>
      <c r="N149" s="258"/>
      <c r="O149" s="258"/>
      <c r="P149" s="258"/>
      <c r="Q149" s="258"/>
      <c r="R149" s="259"/>
      <c r="S149" s="238"/>
      <c r="T149" s="238"/>
      <c r="U149" s="239"/>
      <c r="V149" s="239"/>
      <c r="W149" s="239"/>
      <c r="X149" s="239"/>
      <c r="Y149" s="238"/>
      <c r="Z149" s="239"/>
    </row>
    <row r="150" spans="1:26" ht="12.75" customHeight="1">
      <c r="A150" s="252"/>
      <c r="B150" s="253"/>
      <c r="C150" s="254"/>
      <c r="D150" s="253"/>
      <c r="E150" s="255"/>
      <c r="F150" s="255"/>
      <c r="G150" s="255"/>
      <c r="H150" s="255"/>
      <c r="I150" s="255"/>
      <c r="J150" s="255"/>
      <c r="K150" s="257"/>
      <c r="L150" s="258"/>
      <c r="M150" s="258"/>
      <c r="N150" s="258"/>
      <c r="O150" s="258"/>
      <c r="P150" s="258"/>
      <c r="Q150" s="258"/>
      <c r="R150" s="259"/>
      <c r="S150" s="238"/>
      <c r="T150" s="238"/>
      <c r="U150" s="239"/>
      <c r="V150" s="239"/>
      <c r="W150" s="239"/>
      <c r="X150" s="239"/>
      <c r="Y150" s="238"/>
      <c r="Z150" s="239"/>
    </row>
    <row r="151" spans="1:26" ht="12.75" customHeight="1">
      <c r="A151" s="252"/>
      <c r="B151" s="253"/>
      <c r="C151" s="254"/>
      <c r="D151" s="253"/>
      <c r="E151" s="255"/>
      <c r="F151" s="255"/>
      <c r="G151" s="255"/>
      <c r="H151" s="255"/>
      <c r="I151" s="255"/>
      <c r="J151" s="255"/>
      <c r="K151" s="257"/>
      <c r="L151" s="258"/>
      <c r="M151" s="258"/>
      <c r="N151" s="258"/>
      <c r="O151" s="258"/>
      <c r="P151" s="258"/>
      <c r="Q151" s="258"/>
      <c r="R151" s="259"/>
      <c r="S151" s="238"/>
      <c r="T151" s="238"/>
      <c r="U151" s="239"/>
      <c r="V151" s="239"/>
      <c r="W151" s="239"/>
      <c r="X151" s="239"/>
      <c r="Y151" s="238"/>
      <c r="Z151" s="239"/>
    </row>
    <row r="152" spans="1:26" ht="12.75" customHeight="1">
      <c r="A152" s="252"/>
      <c r="B152" s="253"/>
      <c r="C152" s="254"/>
      <c r="D152" s="253"/>
      <c r="E152" s="255"/>
      <c r="F152" s="255"/>
      <c r="G152" s="255"/>
      <c r="H152" s="255"/>
      <c r="I152" s="255"/>
      <c r="J152" s="255"/>
      <c r="K152" s="257"/>
      <c r="L152" s="258"/>
      <c r="M152" s="258"/>
      <c r="N152" s="258"/>
      <c r="O152" s="258"/>
      <c r="P152" s="258"/>
      <c r="Q152" s="258"/>
      <c r="R152" s="259"/>
      <c r="S152" s="238"/>
      <c r="T152" s="238"/>
      <c r="U152" s="239"/>
      <c r="V152" s="239"/>
      <c r="W152" s="239"/>
      <c r="X152" s="239"/>
      <c r="Y152" s="238"/>
      <c r="Z152" s="239"/>
    </row>
    <row r="153" spans="1:26" ht="12.75" customHeight="1">
      <c r="A153" s="252"/>
      <c r="B153" s="253"/>
      <c r="C153" s="254"/>
      <c r="D153" s="253"/>
      <c r="E153" s="255"/>
      <c r="F153" s="255"/>
      <c r="G153" s="255"/>
      <c r="H153" s="255"/>
      <c r="I153" s="255"/>
      <c r="J153" s="255"/>
      <c r="K153" s="257"/>
      <c r="L153" s="258"/>
      <c r="M153" s="258"/>
      <c r="N153" s="258"/>
      <c r="O153" s="258"/>
      <c r="P153" s="258"/>
      <c r="Q153" s="258"/>
      <c r="R153" s="259"/>
      <c r="S153" s="238"/>
      <c r="T153" s="238"/>
      <c r="U153" s="239"/>
      <c r="V153" s="239"/>
      <c r="W153" s="239"/>
      <c r="X153" s="239"/>
      <c r="Y153" s="238"/>
      <c r="Z153" s="239"/>
    </row>
    <row r="154" spans="1:26" ht="12.75" customHeight="1">
      <c r="A154" s="252"/>
      <c r="B154" s="253"/>
      <c r="C154" s="254"/>
      <c r="D154" s="253"/>
      <c r="E154" s="255"/>
      <c r="F154" s="255"/>
      <c r="G154" s="255"/>
      <c r="H154" s="255"/>
      <c r="I154" s="255"/>
      <c r="J154" s="255"/>
      <c r="K154" s="257"/>
      <c r="L154" s="258"/>
      <c r="M154" s="258"/>
      <c r="N154" s="258"/>
      <c r="O154" s="258"/>
      <c r="P154" s="258"/>
      <c r="Q154" s="258"/>
      <c r="R154" s="259"/>
      <c r="S154" s="238"/>
      <c r="T154" s="238"/>
      <c r="U154" s="239"/>
      <c r="V154" s="239"/>
      <c r="W154" s="239"/>
      <c r="X154" s="239"/>
      <c r="Y154" s="238"/>
      <c r="Z154" s="239"/>
    </row>
    <row r="155" spans="1:26" ht="12.75" customHeight="1">
      <c r="A155" s="252"/>
      <c r="B155" s="253"/>
      <c r="C155" s="254"/>
      <c r="D155" s="253"/>
      <c r="E155" s="255"/>
      <c r="F155" s="255"/>
      <c r="G155" s="255"/>
      <c r="H155" s="255"/>
      <c r="I155" s="255"/>
      <c r="J155" s="255"/>
      <c r="K155" s="257"/>
      <c r="L155" s="258"/>
      <c r="M155" s="258"/>
      <c r="N155" s="258"/>
      <c r="O155" s="258"/>
      <c r="P155" s="258"/>
      <c r="Q155" s="258"/>
      <c r="R155" s="259"/>
      <c r="S155" s="238"/>
      <c r="T155" s="238"/>
      <c r="U155" s="239"/>
      <c r="V155" s="239"/>
      <c r="W155" s="239"/>
      <c r="X155" s="239"/>
      <c r="Y155" s="238"/>
      <c r="Z155" s="239"/>
    </row>
    <row r="156" spans="1:26" ht="12.75" customHeight="1">
      <c r="A156" s="252"/>
      <c r="B156" s="253"/>
      <c r="C156" s="254"/>
      <c r="D156" s="253"/>
      <c r="E156" s="255"/>
      <c r="F156" s="255"/>
      <c r="G156" s="255"/>
      <c r="H156" s="255"/>
      <c r="I156" s="255"/>
      <c r="J156" s="255"/>
      <c r="K156" s="257"/>
      <c r="L156" s="258"/>
      <c r="M156" s="258"/>
      <c r="N156" s="258"/>
      <c r="O156" s="258"/>
      <c r="P156" s="258"/>
      <c r="Q156" s="258"/>
      <c r="R156" s="259"/>
      <c r="S156" s="238"/>
      <c r="T156" s="238"/>
      <c r="U156" s="239"/>
      <c r="V156" s="239"/>
      <c r="W156" s="239"/>
      <c r="X156" s="239"/>
      <c r="Y156" s="238"/>
      <c r="Z156" s="239"/>
    </row>
    <row r="157" spans="1:26" ht="12.75" customHeight="1">
      <c r="A157" s="252"/>
      <c r="B157" s="253"/>
      <c r="C157" s="254"/>
      <c r="D157" s="253"/>
      <c r="E157" s="255"/>
      <c r="F157" s="255"/>
      <c r="G157" s="255"/>
      <c r="H157" s="255"/>
      <c r="I157" s="255"/>
      <c r="J157" s="255"/>
      <c r="K157" s="257"/>
      <c r="L157" s="258"/>
      <c r="M157" s="258"/>
      <c r="N157" s="258"/>
      <c r="O157" s="258"/>
      <c r="P157" s="258"/>
      <c r="Q157" s="258"/>
      <c r="R157" s="259"/>
      <c r="S157" s="238"/>
      <c r="T157" s="238"/>
      <c r="U157" s="239"/>
      <c r="V157" s="239"/>
      <c r="W157" s="239"/>
      <c r="X157" s="239"/>
      <c r="Y157" s="238"/>
      <c r="Z157" s="239"/>
    </row>
    <row r="158" spans="1:26" ht="12.75" customHeight="1">
      <c r="A158" s="252"/>
      <c r="B158" s="253"/>
      <c r="C158" s="254"/>
      <c r="D158" s="253"/>
      <c r="E158" s="255"/>
      <c r="F158" s="255"/>
      <c r="G158" s="255"/>
      <c r="H158" s="255"/>
      <c r="I158" s="255"/>
      <c r="J158" s="255"/>
      <c r="K158" s="257"/>
      <c r="L158" s="258"/>
      <c r="M158" s="258"/>
      <c r="N158" s="258"/>
      <c r="O158" s="258"/>
      <c r="P158" s="258"/>
      <c r="Q158" s="258"/>
      <c r="R158" s="259"/>
      <c r="S158" s="238"/>
      <c r="T158" s="238"/>
      <c r="U158" s="239"/>
      <c r="V158" s="239"/>
      <c r="W158" s="239"/>
      <c r="X158" s="239"/>
      <c r="Y158" s="238"/>
      <c r="Z158" s="239"/>
    </row>
    <row r="159" spans="1:26" ht="12.75" customHeight="1">
      <c r="A159" s="252"/>
      <c r="B159" s="253"/>
      <c r="C159" s="254"/>
      <c r="D159" s="253"/>
      <c r="E159" s="255"/>
      <c r="F159" s="255"/>
      <c r="G159" s="255"/>
      <c r="H159" s="255"/>
      <c r="I159" s="255"/>
      <c r="J159" s="255"/>
      <c r="K159" s="257"/>
      <c r="L159" s="258"/>
      <c r="M159" s="258"/>
      <c r="N159" s="258"/>
      <c r="O159" s="258"/>
      <c r="P159" s="258"/>
      <c r="Q159" s="258"/>
      <c r="R159" s="259"/>
      <c r="S159" s="238"/>
      <c r="T159" s="238"/>
      <c r="U159" s="239"/>
      <c r="V159" s="239"/>
      <c r="W159" s="239"/>
      <c r="X159" s="239"/>
      <c r="Y159" s="238"/>
      <c r="Z159" s="239"/>
    </row>
    <row r="160" spans="1:26" ht="12.75" customHeight="1">
      <c r="A160" s="252"/>
      <c r="B160" s="253"/>
      <c r="C160" s="254"/>
      <c r="D160" s="253"/>
      <c r="E160" s="255"/>
      <c r="F160" s="255"/>
      <c r="G160" s="255"/>
      <c r="H160" s="255"/>
      <c r="I160" s="255"/>
      <c r="J160" s="255"/>
      <c r="K160" s="257"/>
      <c r="L160" s="258"/>
      <c r="M160" s="258"/>
      <c r="N160" s="258"/>
      <c r="O160" s="258"/>
      <c r="P160" s="258"/>
      <c r="Q160" s="258"/>
      <c r="R160" s="259"/>
      <c r="S160" s="238"/>
      <c r="T160" s="238"/>
      <c r="U160" s="239"/>
      <c r="V160" s="239"/>
      <c r="W160" s="239"/>
      <c r="X160" s="239"/>
      <c r="Y160" s="238"/>
      <c r="Z160" s="239"/>
    </row>
    <row r="161" spans="1:26" ht="12.75" customHeight="1">
      <c r="A161" s="252"/>
      <c r="B161" s="253"/>
      <c r="C161" s="254"/>
      <c r="D161" s="253"/>
      <c r="E161" s="255"/>
      <c r="F161" s="255"/>
      <c r="G161" s="255"/>
      <c r="H161" s="255"/>
      <c r="I161" s="255"/>
      <c r="J161" s="255"/>
      <c r="K161" s="257"/>
      <c r="L161" s="258"/>
      <c r="M161" s="258"/>
      <c r="N161" s="258"/>
      <c r="O161" s="258"/>
      <c r="P161" s="258"/>
      <c r="Q161" s="258"/>
      <c r="R161" s="259"/>
      <c r="S161" s="238"/>
      <c r="T161" s="238"/>
      <c r="U161" s="239"/>
      <c r="V161" s="239"/>
      <c r="W161" s="239"/>
      <c r="X161" s="239"/>
      <c r="Y161" s="238"/>
      <c r="Z161" s="239"/>
    </row>
    <row r="162" spans="1:26" ht="12.75" customHeight="1">
      <c r="A162" s="252"/>
      <c r="B162" s="253"/>
      <c r="C162" s="254"/>
      <c r="D162" s="253"/>
      <c r="E162" s="255"/>
      <c r="F162" s="255"/>
      <c r="G162" s="255"/>
      <c r="H162" s="255"/>
      <c r="I162" s="255"/>
      <c r="J162" s="255"/>
      <c r="K162" s="257"/>
      <c r="L162" s="258"/>
      <c r="M162" s="258"/>
      <c r="N162" s="258"/>
      <c r="O162" s="258"/>
      <c r="P162" s="258"/>
      <c r="Q162" s="258"/>
      <c r="R162" s="259"/>
      <c r="S162" s="238"/>
      <c r="T162" s="238"/>
      <c r="U162" s="239"/>
      <c r="V162" s="239"/>
      <c r="W162" s="239"/>
      <c r="X162" s="239"/>
      <c r="Y162" s="238"/>
      <c r="Z162" s="239"/>
    </row>
    <row r="163" spans="1:26" ht="12.75" customHeight="1">
      <c r="A163" s="252"/>
      <c r="B163" s="253"/>
      <c r="C163" s="254"/>
      <c r="D163" s="253"/>
      <c r="E163" s="255"/>
      <c r="F163" s="255"/>
      <c r="G163" s="255"/>
      <c r="H163" s="255"/>
      <c r="I163" s="255"/>
      <c r="J163" s="255"/>
      <c r="K163" s="257"/>
      <c r="L163" s="258"/>
      <c r="M163" s="258"/>
      <c r="N163" s="258"/>
      <c r="O163" s="258"/>
      <c r="P163" s="258"/>
      <c r="Q163" s="258"/>
      <c r="R163" s="259"/>
      <c r="S163" s="238"/>
      <c r="T163" s="238"/>
      <c r="U163" s="239"/>
      <c r="V163" s="239"/>
      <c r="W163" s="239"/>
      <c r="X163" s="239"/>
      <c r="Y163" s="238"/>
      <c r="Z163" s="239"/>
    </row>
    <row r="164" spans="1:26" ht="12.75" customHeight="1">
      <c r="A164" s="252"/>
      <c r="B164" s="253"/>
      <c r="C164" s="254"/>
      <c r="D164" s="253"/>
      <c r="E164" s="255"/>
      <c r="F164" s="255"/>
      <c r="G164" s="255"/>
      <c r="H164" s="255"/>
      <c r="I164" s="255"/>
      <c r="J164" s="255"/>
      <c r="K164" s="257"/>
      <c r="L164" s="258"/>
      <c r="M164" s="258"/>
      <c r="N164" s="258"/>
      <c r="O164" s="258"/>
      <c r="P164" s="258"/>
      <c r="Q164" s="258"/>
      <c r="R164" s="259"/>
      <c r="S164" s="238"/>
      <c r="T164" s="238"/>
      <c r="U164" s="239"/>
      <c r="V164" s="239"/>
      <c r="W164" s="239"/>
      <c r="X164" s="239"/>
      <c r="Y164" s="238"/>
      <c r="Z164" s="239"/>
    </row>
    <row r="165" spans="1:26" ht="12.75" customHeight="1">
      <c r="A165" s="252"/>
      <c r="B165" s="253"/>
      <c r="C165" s="254"/>
      <c r="D165" s="253"/>
      <c r="E165" s="255"/>
      <c r="F165" s="255"/>
      <c r="G165" s="255"/>
      <c r="H165" s="255"/>
      <c r="I165" s="255"/>
      <c r="J165" s="255"/>
      <c r="K165" s="257"/>
      <c r="L165" s="258"/>
      <c r="M165" s="258"/>
      <c r="N165" s="258"/>
      <c r="O165" s="258"/>
      <c r="P165" s="258"/>
      <c r="Q165" s="258"/>
      <c r="R165" s="259"/>
      <c r="S165" s="238"/>
      <c r="T165" s="238"/>
      <c r="U165" s="239"/>
      <c r="V165" s="239"/>
      <c r="W165" s="239"/>
      <c r="X165" s="239"/>
      <c r="Y165" s="238"/>
      <c r="Z165" s="239"/>
    </row>
    <row r="166" spans="1:26" ht="12.75" customHeight="1">
      <c r="A166" s="252"/>
      <c r="B166" s="253"/>
      <c r="C166" s="254"/>
      <c r="D166" s="253"/>
      <c r="E166" s="255"/>
      <c r="F166" s="255"/>
      <c r="G166" s="255"/>
      <c r="H166" s="255"/>
      <c r="I166" s="255"/>
      <c r="J166" s="255"/>
      <c r="K166" s="257"/>
      <c r="L166" s="258"/>
      <c r="M166" s="258"/>
      <c r="N166" s="258"/>
      <c r="O166" s="258"/>
      <c r="P166" s="258"/>
      <c r="Q166" s="258"/>
      <c r="R166" s="259"/>
      <c r="S166" s="238"/>
      <c r="T166" s="238"/>
      <c r="U166" s="239"/>
      <c r="V166" s="239"/>
      <c r="W166" s="239"/>
      <c r="X166" s="239"/>
      <c r="Y166" s="238"/>
      <c r="Z166" s="239"/>
    </row>
    <row r="167" spans="1:26" ht="12.75" customHeight="1">
      <c r="A167" s="252"/>
      <c r="B167" s="253"/>
      <c r="C167" s="254"/>
      <c r="D167" s="253"/>
      <c r="E167" s="255"/>
      <c r="F167" s="255"/>
      <c r="G167" s="255"/>
      <c r="H167" s="255"/>
      <c r="I167" s="255"/>
      <c r="J167" s="255"/>
      <c r="K167" s="257"/>
      <c r="L167" s="258"/>
      <c r="M167" s="258"/>
      <c r="N167" s="258"/>
      <c r="O167" s="258"/>
      <c r="P167" s="258"/>
      <c r="Q167" s="258"/>
      <c r="R167" s="259"/>
      <c r="S167" s="238"/>
      <c r="T167" s="238"/>
      <c r="U167" s="239"/>
      <c r="V167" s="239"/>
      <c r="W167" s="239"/>
      <c r="X167" s="239"/>
      <c r="Y167" s="238"/>
      <c r="Z167" s="239"/>
    </row>
    <row r="168" spans="1:26" ht="12.75" customHeight="1">
      <c r="A168" s="252"/>
      <c r="B168" s="253"/>
      <c r="C168" s="254"/>
      <c r="D168" s="253"/>
      <c r="E168" s="255"/>
      <c r="F168" s="255"/>
      <c r="G168" s="255"/>
      <c r="H168" s="255"/>
      <c r="I168" s="255"/>
      <c r="J168" s="255"/>
      <c r="K168" s="257"/>
      <c r="L168" s="258"/>
      <c r="M168" s="258"/>
      <c r="N168" s="258"/>
      <c r="O168" s="258"/>
      <c r="P168" s="258"/>
      <c r="Q168" s="258"/>
      <c r="R168" s="259"/>
      <c r="S168" s="238"/>
      <c r="T168" s="238"/>
      <c r="U168" s="239"/>
      <c r="V168" s="239"/>
      <c r="W168" s="239"/>
      <c r="X168" s="239"/>
      <c r="Y168" s="238"/>
      <c r="Z168" s="239"/>
    </row>
    <row r="169" spans="1:26" ht="12.75" customHeight="1">
      <c r="A169" s="252"/>
      <c r="B169" s="253"/>
      <c r="C169" s="254"/>
      <c r="D169" s="253"/>
      <c r="E169" s="255"/>
      <c r="F169" s="255"/>
      <c r="G169" s="255"/>
      <c r="H169" s="255"/>
      <c r="I169" s="255"/>
      <c r="J169" s="255"/>
      <c r="K169" s="257"/>
      <c r="L169" s="258"/>
      <c r="M169" s="258"/>
      <c r="N169" s="258"/>
      <c r="O169" s="258"/>
      <c r="P169" s="258"/>
      <c r="Q169" s="258"/>
      <c r="R169" s="259"/>
      <c r="S169" s="238"/>
      <c r="T169" s="238"/>
      <c r="U169" s="239"/>
      <c r="V169" s="239"/>
      <c r="W169" s="239"/>
      <c r="X169" s="239"/>
      <c r="Y169" s="238"/>
      <c r="Z169" s="239"/>
    </row>
    <row r="170" spans="1:26" ht="12.75" customHeight="1">
      <c r="A170" s="252"/>
      <c r="B170" s="253"/>
      <c r="C170" s="254"/>
      <c r="D170" s="253"/>
      <c r="E170" s="255"/>
      <c r="F170" s="255"/>
      <c r="G170" s="255"/>
      <c r="H170" s="255"/>
      <c r="I170" s="255"/>
      <c r="J170" s="255"/>
      <c r="K170" s="257"/>
      <c r="L170" s="258"/>
      <c r="M170" s="258"/>
      <c r="N170" s="258"/>
      <c r="O170" s="258"/>
      <c r="P170" s="258"/>
      <c r="Q170" s="258"/>
      <c r="R170" s="259"/>
      <c r="S170" s="238"/>
      <c r="T170" s="238"/>
      <c r="U170" s="239"/>
      <c r="V170" s="239"/>
      <c r="W170" s="239"/>
      <c r="X170" s="239"/>
      <c r="Y170" s="238"/>
      <c r="Z170" s="239"/>
    </row>
    <row r="171" spans="1:26" ht="12.75" customHeight="1">
      <c r="A171" s="252"/>
      <c r="B171" s="253"/>
      <c r="C171" s="254"/>
      <c r="D171" s="253"/>
      <c r="E171" s="255"/>
      <c r="F171" s="255"/>
      <c r="G171" s="255"/>
      <c r="H171" s="255"/>
      <c r="I171" s="255"/>
      <c r="J171" s="255"/>
      <c r="K171" s="257"/>
      <c r="L171" s="258"/>
      <c r="M171" s="258"/>
      <c r="N171" s="258"/>
      <c r="O171" s="258"/>
      <c r="P171" s="258"/>
      <c r="Q171" s="258"/>
      <c r="R171" s="259"/>
      <c r="S171" s="238"/>
      <c r="T171" s="238"/>
      <c r="U171" s="239"/>
      <c r="V171" s="239"/>
      <c r="W171" s="239"/>
      <c r="X171" s="239"/>
      <c r="Y171" s="238"/>
      <c r="Z171" s="239"/>
    </row>
    <row r="172" spans="1:26" ht="12.75" customHeight="1">
      <c r="A172" s="252"/>
      <c r="B172" s="253"/>
      <c r="C172" s="254"/>
      <c r="D172" s="253"/>
      <c r="E172" s="255"/>
      <c r="F172" s="255"/>
      <c r="G172" s="255"/>
      <c r="H172" s="255"/>
      <c r="I172" s="255"/>
      <c r="J172" s="255"/>
      <c r="K172" s="257"/>
      <c r="L172" s="258"/>
      <c r="M172" s="258"/>
      <c r="N172" s="258"/>
      <c r="O172" s="258"/>
      <c r="P172" s="258"/>
      <c r="Q172" s="258"/>
      <c r="R172" s="259"/>
      <c r="S172" s="238"/>
      <c r="T172" s="238"/>
      <c r="U172" s="239"/>
      <c r="V172" s="239"/>
      <c r="W172" s="239"/>
      <c r="X172" s="239"/>
      <c r="Y172" s="238"/>
      <c r="Z172" s="239"/>
    </row>
    <row r="173" spans="1:26" ht="12.75" customHeight="1">
      <c r="A173" s="252"/>
      <c r="B173" s="253"/>
      <c r="C173" s="254"/>
      <c r="D173" s="253"/>
      <c r="E173" s="255"/>
      <c r="F173" s="255"/>
      <c r="G173" s="255"/>
      <c r="H173" s="255"/>
      <c r="I173" s="255"/>
      <c r="J173" s="255"/>
      <c r="K173" s="257"/>
      <c r="L173" s="258"/>
      <c r="M173" s="258"/>
      <c r="N173" s="258"/>
      <c r="O173" s="258"/>
      <c r="P173" s="258"/>
      <c r="Q173" s="258"/>
      <c r="R173" s="259"/>
      <c r="S173" s="238"/>
      <c r="T173" s="238"/>
      <c r="U173" s="239"/>
      <c r="V173" s="239"/>
      <c r="W173" s="239"/>
      <c r="X173" s="239"/>
      <c r="Y173" s="238"/>
      <c r="Z173" s="239"/>
    </row>
    <row r="174" spans="1:26" ht="12.75" customHeight="1">
      <c r="A174" s="252"/>
      <c r="B174" s="253"/>
      <c r="C174" s="254"/>
      <c r="D174" s="253"/>
      <c r="E174" s="255"/>
      <c r="F174" s="255"/>
      <c r="G174" s="255"/>
      <c r="H174" s="255"/>
      <c r="I174" s="255"/>
      <c r="J174" s="255"/>
      <c r="K174" s="257"/>
      <c r="L174" s="258"/>
      <c r="M174" s="258"/>
      <c r="N174" s="258"/>
      <c r="O174" s="258"/>
      <c r="P174" s="258"/>
      <c r="Q174" s="258"/>
      <c r="R174" s="259"/>
      <c r="S174" s="238"/>
      <c r="T174" s="238"/>
      <c r="U174" s="239"/>
      <c r="V174" s="239"/>
      <c r="W174" s="239"/>
      <c r="X174" s="239"/>
      <c r="Y174" s="238"/>
      <c r="Z174" s="239"/>
    </row>
    <row r="175" spans="1:26" ht="12.75" customHeight="1">
      <c r="A175" s="252"/>
      <c r="B175" s="253"/>
      <c r="C175" s="254"/>
      <c r="D175" s="253"/>
      <c r="E175" s="255"/>
      <c r="F175" s="255"/>
      <c r="G175" s="255"/>
      <c r="H175" s="255"/>
      <c r="I175" s="255"/>
      <c r="J175" s="255"/>
      <c r="K175" s="257"/>
      <c r="L175" s="258"/>
      <c r="M175" s="258"/>
      <c r="N175" s="258"/>
      <c r="O175" s="258"/>
      <c r="P175" s="258"/>
      <c r="Q175" s="258"/>
      <c r="R175" s="259"/>
      <c r="S175" s="238"/>
      <c r="T175" s="238"/>
      <c r="U175" s="239"/>
      <c r="V175" s="239"/>
      <c r="W175" s="239"/>
      <c r="X175" s="239"/>
      <c r="Y175" s="238"/>
      <c r="Z175" s="239"/>
    </row>
    <row r="176" spans="1:26" ht="12.75" customHeight="1">
      <c r="A176" s="252"/>
      <c r="B176" s="253"/>
      <c r="C176" s="254"/>
      <c r="D176" s="253"/>
      <c r="E176" s="255"/>
      <c r="F176" s="255"/>
      <c r="G176" s="255"/>
      <c r="H176" s="255"/>
      <c r="I176" s="255"/>
      <c r="J176" s="255"/>
      <c r="K176" s="257"/>
      <c r="L176" s="258"/>
      <c r="M176" s="258"/>
      <c r="N176" s="258"/>
      <c r="O176" s="258"/>
      <c r="P176" s="258"/>
      <c r="Q176" s="258"/>
      <c r="R176" s="259"/>
      <c r="S176" s="238"/>
      <c r="T176" s="238"/>
      <c r="U176" s="239"/>
      <c r="V176" s="239"/>
      <c r="W176" s="239"/>
      <c r="X176" s="239"/>
      <c r="Y176" s="238"/>
      <c r="Z176" s="239"/>
    </row>
    <row r="177" spans="1:26" ht="12.75" customHeight="1">
      <c r="A177" s="252"/>
      <c r="B177" s="253"/>
      <c r="C177" s="254"/>
      <c r="D177" s="253"/>
      <c r="E177" s="255"/>
      <c r="F177" s="255"/>
      <c r="G177" s="255"/>
      <c r="H177" s="255"/>
      <c r="I177" s="255"/>
      <c r="J177" s="255"/>
      <c r="K177" s="257"/>
      <c r="L177" s="258"/>
      <c r="M177" s="258"/>
      <c r="N177" s="258"/>
      <c r="O177" s="258"/>
      <c r="P177" s="258"/>
      <c r="Q177" s="258"/>
      <c r="R177" s="259"/>
      <c r="S177" s="238"/>
      <c r="T177" s="238"/>
      <c r="U177" s="239"/>
      <c r="V177" s="239"/>
      <c r="W177" s="239"/>
      <c r="X177" s="239"/>
      <c r="Y177" s="238"/>
      <c r="Z177" s="239"/>
    </row>
    <row r="178" spans="1:26" ht="12.75" customHeight="1">
      <c r="A178" s="252"/>
      <c r="B178" s="253"/>
      <c r="C178" s="254"/>
      <c r="D178" s="253"/>
      <c r="E178" s="255"/>
      <c r="F178" s="255"/>
      <c r="G178" s="255"/>
      <c r="H178" s="255"/>
      <c r="I178" s="255"/>
      <c r="J178" s="255"/>
      <c r="K178" s="257"/>
      <c r="L178" s="258"/>
      <c r="M178" s="258"/>
      <c r="N178" s="258"/>
      <c r="O178" s="258"/>
      <c r="P178" s="258"/>
      <c r="Q178" s="258"/>
      <c r="R178" s="259"/>
      <c r="S178" s="238"/>
      <c r="T178" s="238"/>
      <c r="U178" s="239"/>
      <c r="V178" s="239"/>
      <c r="W178" s="239"/>
      <c r="X178" s="239"/>
      <c r="Y178" s="238"/>
      <c r="Z178" s="239"/>
    </row>
    <row r="179" spans="1:26" ht="12.75" customHeight="1">
      <c r="A179" s="252"/>
      <c r="B179" s="253"/>
      <c r="C179" s="254"/>
      <c r="D179" s="253"/>
      <c r="E179" s="255"/>
      <c r="F179" s="255"/>
      <c r="G179" s="255"/>
      <c r="H179" s="255"/>
      <c r="I179" s="255"/>
      <c r="J179" s="255"/>
      <c r="K179" s="257"/>
      <c r="L179" s="258"/>
      <c r="M179" s="258"/>
      <c r="N179" s="258"/>
      <c r="O179" s="258"/>
      <c r="P179" s="258"/>
      <c r="Q179" s="258"/>
      <c r="R179" s="259"/>
      <c r="S179" s="238"/>
      <c r="T179" s="238"/>
      <c r="U179" s="239"/>
      <c r="V179" s="239"/>
      <c r="W179" s="239"/>
      <c r="X179" s="239"/>
      <c r="Y179" s="238"/>
      <c r="Z179" s="239"/>
    </row>
    <row r="180" spans="1:26" ht="12.75" customHeight="1">
      <c r="A180" s="252"/>
      <c r="B180" s="253"/>
      <c r="C180" s="254"/>
      <c r="D180" s="253"/>
      <c r="E180" s="255"/>
      <c r="F180" s="255"/>
      <c r="G180" s="255"/>
      <c r="H180" s="255"/>
      <c r="I180" s="255"/>
      <c r="J180" s="255"/>
      <c r="K180" s="257"/>
      <c r="L180" s="258"/>
      <c r="M180" s="258"/>
      <c r="N180" s="258"/>
      <c r="O180" s="258"/>
      <c r="P180" s="258"/>
      <c r="Q180" s="258"/>
      <c r="R180" s="259"/>
      <c r="S180" s="238"/>
      <c r="T180" s="238"/>
      <c r="U180" s="239"/>
      <c r="V180" s="239"/>
      <c r="W180" s="239"/>
      <c r="X180" s="239"/>
      <c r="Y180" s="238"/>
      <c r="Z180" s="239"/>
    </row>
    <row r="181" spans="1:26" ht="12.75" customHeight="1">
      <c r="A181" s="252"/>
      <c r="B181" s="253"/>
      <c r="C181" s="254"/>
      <c r="D181" s="253"/>
      <c r="E181" s="255"/>
      <c r="F181" s="255"/>
      <c r="G181" s="255"/>
      <c r="H181" s="255"/>
      <c r="I181" s="255"/>
      <c r="J181" s="255"/>
      <c r="K181" s="257"/>
      <c r="L181" s="258"/>
      <c r="M181" s="258"/>
      <c r="N181" s="258"/>
      <c r="O181" s="258"/>
      <c r="P181" s="258"/>
      <c r="Q181" s="258"/>
      <c r="R181" s="259"/>
      <c r="S181" s="238"/>
      <c r="T181" s="238"/>
      <c r="U181" s="239"/>
      <c r="V181" s="239"/>
      <c r="W181" s="239"/>
      <c r="X181" s="239"/>
      <c r="Y181" s="238"/>
      <c r="Z181" s="239"/>
    </row>
    <row r="182" spans="1:26" ht="12.75" customHeight="1">
      <c r="A182" s="252"/>
      <c r="B182" s="253"/>
      <c r="C182" s="254"/>
      <c r="D182" s="253"/>
      <c r="E182" s="255"/>
      <c r="F182" s="255"/>
      <c r="G182" s="255"/>
      <c r="H182" s="255"/>
      <c r="I182" s="255"/>
      <c r="J182" s="255"/>
      <c r="K182" s="257"/>
      <c r="L182" s="258"/>
      <c r="M182" s="258"/>
      <c r="N182" s="258"/>
      <c r="O182" s="258"/>
      <c r="P182" s="258"/>
      <c r="Q182" s="258"/>
      <c r="R182" s="259"/>
      <c r="S182" s="238"/>
      <c r="T182" s="238"/>
      <c r="U182" s="239"/>
      <c r="V182" s="239"/>
      <c r="W182" s="239"/>
      <c r="X182" s="239"/>
      <c r="Y182" s="238"/>
      <c r="Z182" s="239"/>
    </row>
    <row r="183" spans="1:26" ht="12.75" customHeight="1">
      <c r="A183" s="252"/>
      <c r="B183" s="253"/>
      <c r="C183" s="254"/>
      <c r="D183" s="253"/>
      <c r="E183" s="255"/>
      <c r="F183" s="255"/>
      <c r="G183" s="255"/>
      <c r="H183" s="255"/>
      <c r="I183" s="255"/>
      <c r="J183" s="255"/>
      <c r="K183" s="257"/>
      <c r="L183" s="258"/>
      <c r="M183" s="258"/>
      <c r="N183" s="258"/>
      <c r="O183" s="258"/>
      <c r="P183" s="258"/>
      <c r="Q183" s="258"/>
      <c r="R183" s="259"/>
      <c r="S183" s="238"/>
      <c r="T183" s="238"/>
      <c r="U183" s="239"/>
      <c r="V183" s="239"/>
      <c r="W183" s="239"/>
      <c r="X183" s="239"/>
      <c r="Y183" s="238"/>
      <c r="Z183" s="239"/>
    </row>
    <row r="184" spans="1:26" ht="12.75" customHeight="1">
      <c r="A184" s="252"/>
      <c r="B184" s="253"/>
      <c r="C184" s="254"/>
      <c r="D184" s="253"/>
      <c r="E184" s="255"/>
      <c r="F184" s="255"/>
      <c r="G184" s="255"/>
      <c r="H184" s="255"/>
      <c r="I184" s="255"/>
      <c r="J184" s="255"/>
      <c r="K184" s="257"/>
      <c r="L184" s="258"/>
      <c r="M184" s="258"/>
      <c r="N184" s="258"/>
      <c r="O184" s="258"/>
      <c r="P184" s="258"/>
      <c r="Q184" s="258"/>
      <c r="R184" s="259"/>
      <c r="S184" s="238"/>
      <c r="T184" s="238"/>
      <c r="U184" s="239"/>
      <c r="V184" s="239"/>
      <c r="W184" s="239"/>
      <c r="X184" s="239"/>
      <c r="Y184" s="238"/>
      <c r="Z184" s="239"/>
    </row>
    <row r="185" spans="1:26" ht="12.75" customHeight="1">
      <c r="A185" s="252"/>
      <c r="B185" s="253"/>
      <c r="C185" s="254"/>
      <c r="D185" s="253"/>
      <c r="E185" s="255"/>
      <c r="F185" s="255"/>
      <c r="G185" s="255"/>
      <c r="H185" s="255"/>
      <c r="I185" s="255"/>
      <c r="J185" s="255"/>
      <c r="K185" s="257"/>
      <c r="L185" s="258"/>
      <c r="M185" s="258"/>
      <c r="N185" s="258"/>
      <c r="O185" s="258"/>
      <c r="P185" s="258"/>
      <c r="Q185" s="258"/>
      <c r="R185" s="259"/>
      <c r="S185" s="238"/>
      <c r="T185" s="238"/>
      <c r="U185" s="239"/>
      <c r="V185" s="239"/>
      <c r="W185" s="239"/>
      <c r="X185" s="239"/>
      <c r="Y185" s="238"/>
      <c r="Z185" s="239"/>
    </row>
    <row r="186" spans="1:26" ht="12.75" customHeight="1">
      <c r="A186" s="252"/>
      <c r="B186" s="253"/>
      <c r="C186" s="254"/>
      <c r="D186" s="253"/>
      <c r="E186" s="255"/>
      <c r="F186" s="255"/>
      <c r="G186" s="255"/>
      <c r="H186" s="255"/>
      <c r="I186" s="255"/>
      <c r="J186" s="255"/>
      <c r="K186" s="257"/>
      <c r="L186" s="258"/>
      <c r="M186" s="258"/>
      <c r="N186" s="258"/>
      <c r="O186" s="258"/>
      <c r="P186" s="258"/>
      <c r="Q186" s="258"/>
      <c r="R186" s="259"/>
      <c r="S186" s="238"/>
      <c r="T186" s="238"/>
      <c r="U186" s="239"/>
      <c r="V186" s="239"/>
      <c r="W186" s="239"/>
      <c r="X186" s="239"/>
      <c r="Y186" s="238"/>
      <c r="Z186" s="239"/>
    </row>
    <row r="187" spans="1:26" ht="12.75" customHeight="1">
      <c r="A187" s="252"/>
      <c r="B187" s="253"/>
      <c r="C187" s="254"/>
      <c r="D187" s="253"/>
      <c r="E187" s="255"/>
      <c r="F187" s="255"/>
      <c r="G187" s="255"/>
      <c r="H187" s="255"/>
      <c r="I187" s="255"/>
      <c r="J187" s="255"/>
      <c r="K187" s="257"/>
      <c r="L187" s="258"/>
      <c r="M187" s="258"/>
      <c r="N187" s="258"/>
      <c r="O187" s="258"/>
      <c r="P187" s="258"/>
      <c r="Q187" s="258"/>
      <c r="R187" s="259"/>
      <c r="S187" s="238"/>
      <c r="T187" s="238"/>
      <c r="U187" s="239"/>
      <c r="V187" s="239"/>
      <c r="W187" s="239"/>
      <c r="X187" s="239"/>
      <c r="Y187" s="238"/>
      <c r="Z187" s="239"/>
    </row>
    <row r="188" spans="1:26" ht="12.75" customHeight="1">
      <c r="A188" s="252"/>
      <c r="B188" s="253"/>
      <c r="C188" s="254"/>
      <c r="D188" s="253"/>
      <c r="E188" s="255"/>
      <c r="F188" s="255"/>
      <c r="G188" s="255"/>
      <c r="H188" s="255"/>
      <c r="I188" s="255"/>
      <c r="J188" s="255"/>
      <c r="K188" s="257"/>
      <c r="L188" s="258"/>
      <c r="M188" s="258"/>
      <c r="N188" s="258"/>
      <c r="O188" s="258"/>
      <c r="P188" s="258"/>
      <c r="Q188" s="258"/>
      <c r="R188" s="259"/>
      <c r="S188" s="238"/>
      <c r="T188" s="238"/>
      <c r="U188" s="239"/>
      <c r="V188" s="239"/>
      <c r="W188" s="239"/>
      <c r="X188" s="239"/>
      <c r="Y188" s="238"/>
      <c r="Z188" s="239"/>
    </row>
    <row r="189" spans="1:26" ht="12.75" customHeight="1">
      <c r="A189" s="252"/>
      <c r="B189" s="253"/>
      <c r="C189" s="254"/>
      <c r="D189" s="253"/>
      <c r="E189" s="255"/>
      <c r="F189" s="255"/>
      <c r="G189" s="255"/>
      <c r="H189" s="255"/>
      <c r="I189" s="255"/>
      <c r="J189" s="255"/>
      <c r="K189" s="257"/>
      <c r="L189" s="258"/>
      <c r="M189" s="258"/>
      <c r="N189" s="258"/>
      <c r="O189" s="258"/>
      <c r="P189" s="258"/>
      <c r="Q189" s="258"/>
      <c r="R189" s="259"/>
      <c r="S189" s="238"/>
      <c r="T189" s="238"/>
      <c r="U189" s="239"/>
      <c r="V189" s="239"/>
      <c r="W189" s="239"/>
      <c r="X189" s="239"/>
      <c r="Y189" s="238"/>
      <c r="Z189" s="239"/>
    </row>
    <row r="190" spans="1:26" ht="12.75" customHeight="1">
      <c r="A190" s="252"/>
      <c r="B190" s="253"/>
      <c r="C190" s="254"/>
      <c r="D190" s="253"/>
      <c r="E190" s="255"/>
      <c r="F190" s="255"/>
      <c r="G190" s="255"/>
      <c r="H190" s="255"/>
      <c r="I190" s="255"/>
      <c r="J190" s="255"/>
      <c r="K190" s="257"/>
      <c r="L190" s="258"/>
      <c r="M190" s="258"/>
      <c r="N190" s="258"/>
      <c r="O190" s="258"/>
      <c r="P190" s="258"/>
      <c r="Q190" s="258"/>
      <c r="R190" s="259"/>
      <c r="S190" s="238"/>
      <c r="T190" s="238"/>
      <c r="U190" s="239"/>
      <c r="V190" s="239"/>
      <c r="W190" s="239"/>
      <c r="X190" s="239"/>
      <c r="Y190" s="238"/>
      <c r="Z190" s="239"/>
    </row>
    <row r="191" spans="1:26" ht="12.75" customHeight="1">
      <c r="A191" s="252"/>
      <c r="B191" s="253"/>
      <c r="C191" s="254"/>
      <c r="D191" s="253"/>
      <c r="E191" s="255"/>
      <c r="F191" s="255"/>
      <c r="G191" s="255"/>
      <c r="H191" s="255"/>
      <c r="I191" s="255"/>
      <c r="J191" s="255"/>
      <c r="K191" s="257"/>
      <c r="L191" s="258"/>
      <c r="M191" s="258"/>
      <c r="N191" s="258"/>
      <c r="O191" s="258"/>
      <c r="P191" s="258"/>
      <c r="Q191" s="258"/>
      <c r="R191" s="259"/>
      <c r="S191" s="238"/>
      <c r="T191" s="238"/>
      <c r="U191" s="239"/>
      <c r="V191" s="239"/>
      <c r="W191" s="239"/>
      <c r="X191" s="239"/>
      <c r="Y191" s="238"/>
      <c r="Z191" s="239"/>
    </row>
    <row r="192" spans="1:26" ht="12.75" customHeight="1">
      <c r="A192" s="252"/>
      <c r="B192" s="253"/>
      <c r="C192" s="254"/>
      <c r="D192" s="253"/>
      <c r="E192" s="255"/>
      <c r="F192" s="255"/>
      <c r="G192" s="255"/>
      <c r="H192" s="255"/>
      <c r="I192" s="255"/>
      <c r="J192" s="255"/>
      <c r="K192" s="257"/>
      <c r="L192" s="258"/>
      <c r="M192" s="258"/>
      <c r="N192" s="258"/>
      <c r="O192" s="258"/>
      <c r="P192" s="258"/>
      <c r="Q192" s="258"/>
      <c r="R192" s="259"/>
      <c r="S192" s="238"/>
      <c r="T192" s="238"/>
      <c r="U192" s="239"/>
      <c r="V192" s="239"/>
      <c r="W192" s="239"/>
      <c r="X192" s="239"/>
      <c r="Y192" s="238"/>
      <c r="Z192" s="239"/>
    </row>
    <row r="193" spans="1:26" ht="12.75" customHeight="1">
      <c r="A193" s="252"/>
      <c r="B193" s="253"/>
      <c r="C193" s="254"/>
      <c r="D193" s="253"/>
      <c r="E193" s="255"/>
      <c r="F193" s="255"/>
      <c r="G193" s="255"/>
      <c r="H193" s="255"/>
      <c r="I193" s="255"/>
      <c r="J193" s="255"/>
      <c r="K193" s="257"/>
      <c r="L193" s="258"/>
      <c r="M193" s="258"/>
      <c r="N193" s="258"/>
      <c r="O193" s="258"/>
      <c r="P193" s="258"/>
      <c r="Q193" s="258"/>
      <c r="R193" s="259"/>
      <c r="S193" s="238"/>
      <c r="T193" s="238"/>
      <c r="U193" s="239"/>
      <c r="V193" s="239"/>
      <c r="W193" s="239"/>
      <c r="X193" s="239"/>
      <c r="Y193" s="238"/>
      <c r="Z193" s="239"/>
    </row>
    <row r="194" spans="1:26" ht="12.75" customHeight="1">
      <c r="A194" s="252"/>
      <c r="B194" s="253"/>
      <c r="C194" s="254"/>
      <c r="D194" s="253"/>
      <c r="E194" s="255"/>
      <c r="F194" s="255"/>
      <c r="G194" s="255"/>
      <c r="H194" s="255"/>
      <c r="I194" s="255"/>
      <c r="J194" s="255"/>
      <c r="K194" s="257"/>
      <c r="L194" s="258"/>
      <c r="M194" s="258"/>
      <c r="N194" s="258"/>
      <c r="O194" s="258"/>
      <c r="P194" s="258"/>
      <c r="Q194" s="258"/>
      <c r="R194" s="259"/>
      <c r="S194" s="238"/>
      <c r="T194" s="238"/>
      <c r="U194" s="239"/>
      <c r="V194" s="239"/>
      <c r="W194" s="239"/>
      <c r="X194" s="239"/>
      <c r="Y194" s="238"/>
      <c r="Z194" s="239"/>
    </row>
    <row r="195" spans="1:26" ht="12.75" customHeight="1">
      <c r="A195" s="252"/>
      <c r="B195" s="253"/>
      <c r="C195" s="254"/>
      <c r="D195" s="253"/>
      <c r="E195" s="255"/>
      <c r="F195" s="255"/>
      <c r="G195" s="255"/>
      <c r="H195" s="255"/>
      <c r="I195" s="255"/>
      <c r="J195" s="255"/>
      <c r="K195" s="257"/>
      <c r="L195" s="258"/>
      <c r="M195" s="258"/>
      <c r="N195" s="258"/>
      <c r="O195" s="258"/>
      <c r="P195" s="258"/>
      <c r="Q195" s="258"/>
      <c r="R195" s="259"/>
      <c r="S195" s="238"/>
      <c r="T195" s="238"/>
      <c r="U195" s="239"/>
      <c r="V195" s="239"/>
      <c r="W195" s="239"/>
      <c r="X195" s="239"/>
      <c r="Y195" s="238"/>
      <c r="Z195" s="239"/>
    </row>
    <row r="196" spans="1:26" ht="12.75" customHeight="1">
      <c r="A196" s="252"/>
      <c r="B196" s="253"/>
      <c r="C196" s="254"/>
      <c r="D196" s="253"/>
      <c r="E196" s="255"/>
      <c r="F196" s="255"/>
      <c r="G196" s="255"/>
      <c r="H196" s="255"/>
      <c r="I196" s="255"/>
      <c r="J196" s="255"/>
      <c r="K196" s="257"/>
      <c r="L196" s="258"/>
      <c r="M196" s="258"/>
      <c r="N196" s="258"/>
      <c r="O196" s="258"/>
      <c r="P196" s="258"/>
      <c r="Q196" s="258"/>
      <c r="R196" s="259"/>
      <c r="S196" s="238"/>
      <c r="T196" s="238"/>
      <c r="U196" s="239"/>
      <c r="V196" s="239"/>
      <c r="W196" s="239"/>
      <c r="X196" s="239"/>
      <c r="Y196" s="238"/>
      <c r="Z196" s="239"/>
    </row>
    <row r="197" spans="1:26" ht="12.75" customHeight="1">
      <c r="A197" s="252"/>
      <c r="B197" s="253"/>
      <c r="C197" s="254"/>
      <c r="D197" s="253"/>
      <c r="E197" s="255"/>
      <c r="F197" s="255"/>
      <c r="G197" s="255"/>
      <c r="H197" s="255"/>
      <c r="I197" s="255"/>
      <c r="J197" s="255"/>
      <c r="K197" s="257"/>
      <c r="L197" s="258"/>
      <c r="M197" s="258"/>
      <c r="N197" s="258"/>
      <c r="O197" s="258"/>
      <c r="P197" s="258"/>
      <c r="Q197" s="258"/>
      <c r="R197" s="259"/>
      <c r="S197" s="238"/>
      <c r="T197" s="238"/>
      <c r="U197" s="239"/>
      <c r="V197" s="239"/>
      <c r="W197" s="239"/>
      <c r="X197" s="239"/>
      <c r="Y197" s="238"/>
      <c r="Z197" s="239"/>
    </row>
    <row r="198" spans="1:26" ht="12.75" customHeight="1">
      <c r="A198" s="252"/>
      <c r="B198" s="253"/>
      <c r="C198" s="254"/>
      <c r="D198" s="253"/>
      <c r="E198" s="255"/>
      <c r="F198" s="255"/>
      <c r="G198" s="255"/>
      <c r="H198" s="255"/>
      <c r="I198" s="255"/>
      <c r="J198" s="255"/>
      <c r="K198" s="257"/>
      <c r="L198" s="258"/>
      <c r="M198" s="258"/>
      <c r="N198" s="258"/>
      <c r="O198" s="258"/>
      <c r="P198" s="258"/>
      <c r="Q198" s="258"/>
      <c r="R198" s="259"/>
      <c r="S198" s="238"/>
      <c r="T198" s="238"/>
      <c r="U198" s="239"/>
      <c r="V198" s="239"/>
      <c r="W198" s="239"/>
      <c r="X198" s="239"/>
      <c r="Y198" s="238"/>
      <c r="Z198" s="239"/>
    </row>
    <row r="199" spans="1:26" ht="12.75" customHeight="1">
      <c r="A199" s="252"/>
      <c r="B199" s="253"/>
      <c r="C199" s="254"/>
      <c r="D199" s="253"/>
      <c r="E199" s="255"/>
      <c r="F199" s="255"/>
      <c r="G199" s="255"/>
      <c r="H199" s="255"/>
      <c r="I199" s="255"/>
      <c r="J199" s="255"/>
      <c r="K199" s="257"/>
      <c r="L199" s="258"/>
      <c r="M199" s="258"/>
      <c r="N199" s="258"/>
      <c r="O199" s="258"/>
      <c r="P199" s="258"/>
      <c r="Q199" s="258"/>
      <c r="R199" s="259"/>
      <c r="S199" s="238"/>
      <c r="T199" s="238"/>
      <c r="U199" s="239"/>
      <c r="V199" s="239"/>
      <c r="W199" s="239"/>
      <c r="X199" s="239"/>
      <c r="Y199" s="238"/>
      <c r="Z199" s="239"/>
    </row>
    <row r="200" spans="1:26" ht="12.75" customHeight="1">
      <c r="A200" s="252"/>
      <c r="B200" s="253"/>
      <c r="C200" s="254"/>
      <c r="D200" s="253"/>
      <c r="E200" s="255"/>
      <c r="F200" s="255"/>
      <c r="G200" s="255"/>
      <c r="H200" s="255"/>
      <c r="I200" s="255"/>
      <c r="J200" s="255"/>
      <c r="K200" s="257"/>
      <c r="L200" s="258"/>
      <c r="M200" s="258"/>
      <c r="N200" s="258"/>
      <c r="O200" s="258"/>
      <c r="P200" s="258"/>
      <c r="Q200" s="258"/>
      <c r="R200" s="259"/>
      <c r="S200" s="238"/>
      <c r="T200" s="238"/>
      <c r="U200" s="239"/>
      <c r="V200" s="239"/>
      <c r="W200" s="239"/>
      <c r="X200" s="239"/>
      <c r="Y200" s="238"/>
      <c r="Z200" s="239"/>
    </row>
    <row r="201" spans="1:26" ht="12.75" customHeight="1">
      <c r="A201" s="252"/>
      <c r="B201" s="253"/>
      <c r="C201" s="254"/>
      <c r="D201" s="253"/>
      <c r="E201" s="255"/>
      <c r="F201" s="255"/>
      <c r="G201" s="255"/>
      <c r="H201" s="255"/>
      <c r="I201" s="255"/>
      <c r="J201" s="255"/>
      <c r="K201" s="257"/>
      <c r="L201" s="258"/>
      <c r="M201" s="258"/>
      <c r="N201" s="258"/>
      <c r="O201" s="258"/>
      <c r="P201" s="258"/>
      <c r="Q201" s="258"/>
      <c r="R201" s="259"/>
      <c r="S201" s="238"/>
      <c r="T201" s="238"/>
      <c r="U201" s="239"/>
      <c r="V201" s="239"/>
      <c r="W201" s="239"/>
      <c r="X201" s="239"/>
      <c r="Y201" s="238"/>
      <c r="Z201" s="239"/>
    </row>
    <row r="202" spans="1:26" ht="12.75" customHeight="1">
      <c r="A202" s="252"/>
      <c r="B202" s="253"/>
      <c r="C202" s="254"/>
      <c r="D202" s="253"/>
      <c r="E202" s="255"/>
      <c r="F202" s="255"/>
      <c r="G202" s="255"/>
      <c r="H202" s="255"/>
      <c r="I202" s="255"/>
      <c r="J202" s="255"/>
      <c r="K202" s="257"/>
      <c r="L202" s="258"/>
      <c r="M202" s="258"/>
      <c r="N202" s="258"/>
      <c r="O202" s="258"/>
      <c r="P202" s="258"/>
      <c r="Q202" s="258"/>
      <c r="R202" s="259"/>
      <c r="S202" s="238"/>
      <c r="T202" s="238"/>
      <c r="U202" s="239"/>
      <c r="V202" s="239"/>
      <c r="W202" s="239"/>
      <c r="X202" s="239"/>
      <c r="Y202" s="238"/>
      <c r="Z202" s="239"/>
    </row>
    <row r="203" spans="1:26" ht="12.75" customHeight="1">
      <c r="A203" s="252"/>
      <c r="B203" s="253"/>
      <c r="C203" s="254"/>
      <c r="D203" s="253"/>
      <c r="E203" s="255"/>
      <c r="F203" s="255"/>
      <c r="G203" s="255"/>
      <c r="H203" s="255"/>
      <c r="I203" s="255"/>
      <c r="J203" s="255"/>
      <c r="K203" s="257"/>
      <c r="L203" s="258"/>
      <c r="M203" s="258"/>
      <c r="N203" s="258"/>
      <c r="O203" s="258"/>
      <c r="P203" s="258"/>
      <c r="Q203" s="258"/>
      <c r="R203" s="259"/>
      <c r="S203" s="238"/>
      <c r="T203" s="238"/>
      <c r="U203" s="239"/>
      <c r="V203" s="239"/>
      <c r="W203" s="239"/>
      <c r="X203" s="239"/>
      <c r="Y203" s="238"/>
      <c r="Z203" s="239"/>
    </row>
    <row r="204" spans="1:26" ht="12.75" customHeight="1">
      <c r="A204" s="252"/>
      <c r="B204" s="253"/>
      <c r="C204" s="254"/>
      <c r="D204" s="253"/>
      <c r="E204" s="255"/>
      <c r="F204" s="255"/>
      <c r="G204" s="255"/>
      <c r="H204" s="255"/>
      <c r="I204" s="255"/>
      <c r="J204" s="255"/>
      <c r="K204" s="257"/>
      <c r="L204" s="258"/>
      <c r="M204" s="258"/>
      <c r="N204" s="258"/>
      <c r="O204" s="258"/>
      <c r="P204" s="258"/>
      <c r="Q204" s="258"/>
      <c r="R204" s="259"/>
      <c r="S204" s="238"/>
      <c r="T204" s="238"/>
      <c r="U204" s="239"/>
      <c r="V204" s="239"/>
      <c r="W204" s="239"/>
      <c r="X204" s="239"/>
      <c r="Y204" s="238"/>
      <c r="Z204" s="239"/>
    </row>
    <row r="205" spans="1:26" ht="12.75" customHeight="1">
      <c r="A205" s="252"/>
      <c r="B205" s="253"/>
      <c r="C205" s="254"/>
      <c r="D205" s="253"/>
      <c r="E205" s="255"/>
      <c r="F205" s="255"/>
      <c r="G205" s="255"/>
      <c r="H205" s="255"/>
      <c r="I205" s="255"/>
      <c r="J205" s="255"/>
      <c r="K205" s="257"/>
      <c r="L205" s="258"/>
      <c r="M205" s="258"/>
      <c r="N205" s="258"/>
      <c r="O205" s="258"/>
      <c r="P205" s="258"/>
      <c r="Q205" s="258"/>
      <c r="R205" s="259"/>
      <c r="S205" s="238"/>
      <c r="T205" s="238"/>
      <c r="U205" s="239"/>
      <c r="V205" s="239"/>
      <c r="W205" s="239"/>
      <c r="X205" s="239"/>
      <c r="Y205" s="238"/>
      <c r="Z205" s="239"/>
    </row>
    <row r="206" spans="1:26" ht="12.75" customHeight="1">
      <c r="A206" s="252"/>
      <c r="B206" s="253"/>
      <c r="C206" s="254"/>
      <c r="D206" s="253"/>
      <c r="E206" s="255"/>
      <c r="F206" s="255"/>
      <c r="G206" s="255"/>
      <c r="H206" s="255"/>
      <c r="I206" s="255"/>
      <c r="J206" s="255"/>
      <c r="K206" s="257"/>
      <c r="L206" s="258"/>
      <c r="M206" s="258"/>
      <c r="N206" s="258"/>
      <c r="O206" s="258"/>
      <c r="P206" s="258"/>
      <c r="Q206" s="258"/>
      <c r="R206" s="259"/>
      <c r="S206" s="238"/>
      <c r="T206" s="238"/>
      <c r="U206" s="239"/>
      <c r="V206" s="239"/>
      <c r="W206" s="239"/>
      <c r="X206" s="239"/>
      <c r="Y206" s="238"/>
      <c r="Z206" s="239"/>
    </row>
    <row r="207" spans="1:26" ht="12.75" customHeight="1">
      <c r="A207" s="252"/>
      <c r="B207" s="253"/>
      <c r="C207" s="254"/>
      <c r="D207" s="253"/>
      <c r="E207" s="255"/>
      <c r="F207" s="255"/>
      <c r="G207" s="255"/>
      <c r="H207" s="255"/>
      <c r="I207" s="255"/>
      <c r="J207" s="255"/>
      <c r="K207" s="257"/>
      <c r="L207" s="258"/>
      <c r="M207" s="258"/>
      <c r="N207" s="258"/>
      <c r="O207" s="258"/>
      <c r="P207" s="258"/>
      <c r="Q207" s="258"/>
      <c r="R207" s="259"/>
      <c r="S207" s="238"/>
      <c r="T207" s="238"/>
      <c r="U207" s="239"/>
      <c r="V207" s="239"/>
      <c r="W207" s="239"/>
      <c r="X207" s="239"/>
      <c r="Y207" s="238"/>
      <c r="Z207" s="239"/>
    </row>
    <row r="208" spans="1:26" ht="12.75" customHeight="1">
      <c r="A208" s="252"/>
      <c r="B208" s="253"/>
      <c r="C208" s="254"/>
      <c r="D208" s="253"/>
      <c r="E208" s="255"/>
      <c r="F208" s="255"/>
      <c r="G208" s="255"/>
      <c r="H208" s="255"/>
      <c r="I208" s="255"/>
      <c r="J208" s="255"/>
      <c r="K208" s="257"/>
      <c r="L208" s="258"/>
      <c r="M208" s="258"/>
      <c r="N208" s="258"/>
      <c r="O208" s="258"/>
      <c r="P208" s="258"/>
      <c r="Q208" s="258"/>
      <c r="R208" s="259"/>
      <c r="S208" s="238"/>
      <c r="T208" s="238"/>
      <c r="U208" s="239"/>
      <c r="V208" s="239"/>
      <c r="W208" s="239"/>
      <c r="X208" s="239"/>
      <c r="Y208" s="238"/>
      <c r="Z208" s="239"/>
    </row>
    <row r="209" spans="1:26" ht="12.75" customHeight="1">
      <c r="A209" s="252"/>
      <c r="B209" s="253"/>
      <c r="C209" s="254"/>
      <c r="D209" s="253"/>
      <c r="E209" s="255"/>
      <c r="F209" s="255"/>
      <c r="G209" s="255"/>
      <c r="H209" s="255"/>
      <c r="I209" s="255"/>
      <c r="J209" s="255"/>
      <c r="K209" s="257"/>
      <c r="L209" s="258"/>
      <c r="M209" s="258"/>
      <c r="N209" s="258"/>
      <c r="O209" s="258"/>
      <c r="P209" s="258"/>
      <c r="Q209" s="258"/>
      <c r="R209" s="259"/>
      <c r="S209" s="238"/>
      <c r="T209" s="238"/>
      <c r="U209" s="239"/>
      <c r="V209" s="239"/>
      <c r="W209" s="239"/>
      <c r="X209" s="239"/>
      <c r="Y209" s="238"/>
      <c r="Z209" s="239"/>
    </row>
    <row r="210" spans="1:26" ht="12.75" customHeight="1">
      <c r="A210" s="252"/>
      <c r="B210" s="253"/>
      <c r="C210" s="254"/>
      <c r="D210" s="253"/>
      <c r="E210" s="255"/>
      <c r="F210" s="255"/>
      <c r="G210" s="255"/>
      <c r="H210" s="255"/>
      <c r="I210" s="255"/>
      <c r="J210" s="255"/>
      <c r="K210" s="257"/>
      <c r="L210" s="258"/>
      <c r="M210" s="258"/>
      <c r="N210" s="258"/>
      <c r="O210" s="258"/>
      <c r="P210" s="258"/>
      <c r="Q210" s="258"/>
      <c r="R210" s="259"/>
      <c r="S210" s="238"/>
      <c r="T210" s="238"/>
      <c r="U210" s="239"/>
      <c r="V210" s="239"/>
      <c r="W210" s="239"/>
      <c r="X210" s="239"/>
      <c r="Y210" s="238"/>
      <c r="Z210" s="239"/>
    </row>
    <row r="211" spans="1:26" ht="12.75" customHeight="1">
      <c r="A211" s="252"/>
      <c r="B211" s="253"/>
      <c r="C211" s="254"/>
      <c r="D211" s="253"/>
      <c r="E211" s="255"/>
      <c r="F211" s="255"/>
      <c r="G211" s="255"/>
      <c r="H211" s="255"/>
      <c r="I211" s="255"/>
      <c r="J211" s="255"/>
      <c r="K211" s="257"/>
      <c r="L211" s="258"/>
      <c r="M211" s="258"/>
      <c r="N211" s="258"/>
      <c r="O211" s="258"/>
      <c r="P211" s="258"/>
      <c r="Q211" s="258"/>
      <c r="R211" s="259"/>
      <c r="S211" s="238"/>
      <c r="T211" s="238"/>
      <c r="U211" s="239"/>
      <c r="V211" s="239"/>
      <c r="W211" s="239"/>
      <c r="X211" s="239"/>
      <c r="Y211" s="238"/>
      <c r="Z211" s="239"/>
    </row>
    <row r="212" spans="1:26" ht="12.75" customHeight="1">
      <c r="A212" s="252"/>
      <c r="B212" s="253"/>
      <c r="C212" s="254"/>
      <c r="D212" s="253"/>
      <c r="E212" s="255"/>
      <c r="F212" s="255"/>
      <c r="G212" s="255"/>
      <c r="H212" s="255"/>
      <c r="I212" s="255"/>
      <c r="J212" s="255"/>
      <c r="K212" s="257"/>
      <c r="L212" s="258"/>
      <c r="M212" s="258"/>
      <c r="N212" s="258"/>
      <c r="O212" s="258"/>
      <c r="P212" s="258"/>
      <c r="Q212" s="258"/>
      <c r="R212" s="259"/>
      <c r="S212" s="238"/>
      <c r="T212" s="238"/>
      <c r="U212" s="239"/>
      <c r="V212" s="239"/>
      <c r="W212" s="239"/>
      <c r="X212" s="239"/>
      <c r="Y212" s="238"/>
      <c r="Z212" s="239"/>
    </row>
    <row r="213" spans="1:26" ht="12.75" customHeight="1">
      <c r="A213" s="252"/>
      <c r="B213" s="253"/>
      <c r="C213" s="254"/>
      <c r="D213" s="253"/>
      <c r="E213" s="255"/>
      <c r="F213" s="255"/>
      <c r="G213" s="255"/>
      <c r="H213" s="255"/>
      <c r="I213" s="255"/>
      <c r="J213" s="255"/>
      <c r="K213" s="257"/>
      <c r="L213" s="258"/>
      <c r="M213" s="258"/>
      <c r="N213" s="258"/>
      <c r="O213" s="258"/>
      <c r="P213" s="258"/>
      <c r="Q213" s="258"/>
      <c r="R213" s="259"/>
      <c r="S213" s="238"/>
      <c r="T213" s="238"/>
      <c r="U213" s="239"/>
      <c r="V213" s="239"/>
      <c r="W213" s="239"/>
      <c r="X213" s="239"/>
      <c r="Y213" s="238"/>
      <c r="Z213" s="239"/>
    </row>
    <row r="214" spans="1:26" ht="12.75" customHeight="1">
      <c r="A214" s="252"/>
      <c r="B214" s="253"/>
      <c r="C214" s="254"/>
      <c r="D214" s="253"/>
      <c r="E214" s="255"/>
      <c r="F214" s="255"/>
      <c r="G214" s="255"/>
      <c r="H214" s="255"/>
      <c r="I214" s="255"/>
      <c r="J214" s="255"/>
      <c r="K214" s="257"/>
      <c r="L214" s="258"/>
      <c r="M214" s="258"/>
      <c r="N214" s="258"/>
      <c r="O214" s="258"/>
      <c r="P214" s="258"/>
      <c r="Q214" s="258"/>
      <c r="R214" s="259"/>
      <c r="S214" s="238"/>
      <c r="T214" s="238"/>
      <c r="U214" s="239"/>
      <c r="V214" s="239"/>
      <c r="W214" s="239"/>
      <c r="X214" s="239"/>
      <c r="Y214" s="238"/>
      <c r="Z214" s="239"/>
    </row>
    <row r="215" spans="1:26" ht="12.75" customHeight="1">
      <c r="A215" s="252"/>
      <c r="B215" s="253"/>
      <c r="C215" s="254"/>
      <c r="D215" s="253"/>
      <c r="E215" s="255"/>
      <c r="F215" s="255"/>
      <c r="G215" s="255"/>
      <c r="H215" s="255"/>
      <c r="I215" s="255"/>
      <c r="J215" s="255"/>
      <c r="K215" s="257"/>
      <c r="L215" s="258"/>
      <c r="M215" s="258"/>
      <c r="N215" s="258"/>
      <c r="O215" s="258"/>
      <c r="P215" s="258"/>
      <c r="Q215" s="258"/>
      <c r="R215" s="259"/>
      <c r="S215" s="238"/>
      <c r="T215" s="238"/>
      <c r="U215" s="239"/>
      <c r="V215" s="239"/>
      <c r="W215" s="239"/>
      <c r="X215" s="239"/>
      <c r="Y215" s="238"/>
      <c r="Z215" s="239"/>
    </row>
    <row r="216" spans="1:26" ht="12.75" customHeight="1">
      <c r="A216" s="252"/>
      <c r="B216" s="253"/>
      <c r="C216" s="254"/>
      <c r="D216" s="253"/>
      <c r="E216" s="255"/>
      <c r="F216" s="255"/>
      <c r="G216" s="255"/>
      <c r="H216" s="255"/>
      <c r="I216" s="255"/>
      <c r="J216" s="255"/>
      <c r="K216" s="257"/>
      <c r="L216" s="258"/>
      <c r="M216" s="258"/>
      <c r="N216" s="258"/>
      <c r="O216" s="258"/>
      <c r="P216" s="258"/>
      <c r="Q216" s="258"/>
      <c r="R216" s="259"/>
      <c r="S216" s="238"/>
      <c r="T216" s="238"/>
      <c r="U216" s="239"/>
      <c r="V216" s="239"/>
      <c r="W216" s="239"/>
      <c r="X216" s="239"/>
      <c r="Y216" s="238"/>
      <c r="Z216" s="239"/>
    </row>
    <row r="217" spans="1:26" ht="12.75" customHeight="1">
      <c r="A217" s="252"/>
      <c r="B217" s="253"/>
      <c r="C217" s="254"/>
      <c r="D217" s="253"/>
      <c r="E217" s="255"/>
      <c r="F217" s="255"/>
      <c r="G217" s="255"/>
      <c r="H217" s="255"/>
      <c r="I217" s="255"/>
      <c r="J217" s="255"/>
      <c r="K217" s="257"/>
      <c r="L217" s="258"/>
      <c r="M217" s="258"/>
      <c r="N217" s="258"/>
      <c r="O217" s="258"/>
      <c r="P217" s="258"/>
      <c r="Q217" s="258"/>
      <c r="R217" s="259"/>
      <c r="S217" s="238"/>
      <c r="T217" s="238"/>
      <c r="U217" s="239"/>
      <c r="V217" s="239"/>
      <c r="W217" s="239"/>
      <c r="X217" s="239"/>
      <c r="Y217" s="238"/>
      <c r="Z217" s="239"/>
    </row>
    <row r="218" spans="1:26" ht="12.75" customHeight="1">
      <c r="A218" s="252"/>
      <c r="B218" s="253"/>
      <c r="C218" s="254"/>
      <c r="D218" s="253"/>
      <c r="E218" s="255"/>
      <c r="F218" s="255"/>
      <c r="G218" s="255"/>
      <c r="H218" s="255"/>
      <c r="I218" s="255"/>
      <c r="J218" s="255"/>
      <c r="K218" s="257"/>
      <c r="L218" s="258"/>
      <c r="M218" s="258"/>
      <c r="N218" s="258"/>
      <c r="O218" s="258"/>
      <c r="P218" s="258"/>
      <c r="Q218" s="258"/>
      <c r="R218" s="259"/>
      <c r="S218" s="238"/>
      <c r="T218" s="238"/>
      <c r="U218" s="239"/>
      <c r="V218" s="239"/>
      <c r="W218" s="239"/>
      <c r="X218" s="239"/>
      <c r="Y218" s="238"/>
      <c r="Z218" s="239"/>
    </row>
    <row r="219" spans="1:26" ht="12.75" customHeight="1">
      <c r="A219" s="252"/>
      <c r="B219" s="253"/>
      <c r="C219" s="254"/>
      <c r="D219" s="253"/>
      <c r="E219" s="255"/>
      <c r="F219" s="255"/>
      <c r="G219" s="255"/>
      <c r="H219" s="255"/>
      <c r="I219" s="255"/>
      <c r="J219" s="255"/>
      <c r="K219" s="257"/>
      <c r="L219" s="258"/>
      <c r="M219" s="258"/>
      <c r="N219" s="258"/>
      <c r="O219" s="258"/>
      <c r="P219" s="258"/>
      <c r="Q219" s="258"/>
      <c r="R219" s="259"/>
      <c r="S219" s="238"/>
      <c r="T219" s="238"/>
      <c r="U219" s="239"/>
      <c r="V219" s="239"/>
      <c r="W219" s="239"/>
      <c r="X219" s="239"/>
      <c r="Y219" s="238"/>
      <c r="Z219" s="239"/>
    </row>
    <row r="220" spans="1:26" ht="12.75" customHeight="1">
      <c r="A220" s="252"/>
      <c r="B220" s="253"/>
      <c r="C220" s="254"/>
      <c r="D220" s="253"/>
      <c r="E220" s="255"/>
      <c r="F220" s="255"/>
      <c r="G220" s="255"/>
      <c r="H220" s="255"/>
      <c r="I220" s="255"/>
      <c r="J220" s="255"/>
      <c r="K220" s="257"/>
      <c r="L220" s="258"/>
      <c r="M220" s="258"/>
      <c r="N220" s="258"/>
      <c r="O220" s="258"/>
      <c r="P220" s="258"/>
      <c r="Q220" s="258"/>
      <c r="R220" s="259"/>
      <c r="S220" s="238"/>
      <c r="T220" s="238"/>
      <c r="U220" s="239"/>
      <c r="V220" s="239"/>
      <c r="W220" s="239"/>
      <c r="X220" s="239"/>
      <c r="Y220" s="238"/>
      <c r="Z220" s="239"/>
    </row>
    <row r="221" spans="1:26" ht="12.75" customHeight="1">
      <c r="A221" s="252"/>
      <c r="B221" s="253"/>
      <c r="C221" s="254"/>
      <c r="D221" s="253"/>
      <c r="E221" s="255"/>
      <c r="F221" s="255"/>
      <c r="G221" s="255"/>
      <c r="H221" s="255"/>
      <c r="I221" s="255"/>
      <c r="J221" s="255"/>
      <c r="K221" s="257"/>
      <c r="L221" s="258"/>
      <c r="M221" s="258"/>
      <c r="N221" s="258"/>
      <c r="O221" s="258"/>
      <c r="P221" s="258"/>
      <c r="Q221" s="258"/>
      <c r="R221" s="259"/>
      <c r="S221" s="238"/>
      <c r="T221" s="238"/>
      <c r="U221" s="239"/>
      <c r="V221" s="239"/>
      <c r="W221" s="239"/>
      <c r="X221" s="239"/>
      <c r="Y221" s="238"/>
      <c r="Z221" s="239"/>
    </row>
    <row r="222" spans="1:26" ht="12.75" customHeight="1">
      <c r="A222" s="252"/>
      <c r="B222" s="253"/>
      <c r="C222" s="254"/>
      <c r="D222" s="253"/>
      <c r="E222" s="255"/>
      <c r="F222" s="255"/>
      <c r="G222" s="255"/>
      <c r="H222" s="255"/>
      <c r="I222" s="255"/>
      <c r="J222" s="255"/>
      <c r="K222" s="257"/>
      <c r="L222" s="258"/>
      <c r="M222" s="258"/>
      <c r="N222" s="258"/>
      <c r="O222" s="258"/>
      <c r="P222" s="258"/>
      <c r="Q222" s="258"/>
      <c r="R222" s="259"/>
      <c r="S222" s="238"/>
      <c r="T222" s="238"/>
      <c r="U222" s="239"/>
      <c r="V222" s="239"/>
      <c r="W222" s="239"/>
      <c r="X222" s="239"/>
      <c r="Y222" s="238"/>
      <c r="Z222" s="239"/>
    </row>
    <row r="223" spans="1:26" ht="12.75" customHeight="1">
      <c r="A223" s="252"/>
      <c r="B223" s="253"/>
      <c r="C223" s="254"/>
      <c r="D223" s="253"/>
      <c r="E223" s="255"/>
      <c r="F223" s="255"/>
      <c r="G223" s="255"/>
      <c r="H223" s="255"/>
      <c r="I223" s="255"/>
      <c r="J223" s="255"/>
      <c r="K223" s="257"/>
      <c r="L223" s="258"/>
      <c r="M223" s="258"/>
      <c r="N223" s="258"/>
      <c r="O223" s="258"/>
      <c r="P223" s="258"/>
      <c r="Q223" s="258"/>
      <c r="R223" s="259"/>
      <c r="S223" s="238"/>
      <c r="T223" s="238"/>
      <c r="U223" s="239"/>
      <c r="V223" s="239"/>
      <c r="W223" s="239"/>
      <c r="X223" s="239"/>
      <c r="Y223" s="238"/>
      <c r="Z223" s="239"/>
    </row>
    <row r="224" spans="1:26" ht="12.75" customHeight="1">
      <c r="A224" s="252"/>
      <c r="B224" s="253"/>
      <c r="C224" s="254"/>
      <c r="D224" s="253"/>
      <c r="E224" s="255"/>
      <c r="F224" s="255"/>
      <c r="G224" s="255"/>
      <c r="H224" s="255"/>
      <c r="I224" s="255"/>
      <c r="J224" s="255"/>
      <c r="K224" s="257"/>
      <c r="L224" s="258"/>
      <c r="M224" s="258"/>
      <c r="N224" s="258"/>
      <c r="O224" s="258"/>
      <c r="P224" s="258"/>
      <c r="Q224" s="258"/>
      <c r="R224" s="259"/>
      <c r="S224" s="238"/>
      <c r="T224" s="238"/>
      <c r="U224" s="239"/>
      <c r="V224" s="239"/>
      <c r="W224" s="239"/>
      <c r="X224" s="239"/>
      <c r="Y224" s="238"/>
      <c r="Z224" s="239"/>
    </row>
    <row r="225" spans="1:26" ht="12.75" customHeight="1">
      <c r="A225" s="252"/>
      <c r="B225" s="253"/>
      <c r="C225" s="254"/>
      <c r="D225" s="253"/>
      <c r="E225" s="255"/>
      <c r="F225" s="255"/>
      <c r="G225" s="255"/>
      <c r="H225" s="255"/>
      <c r="I225" s="255"/>
      <c r="J225" s="255"/>
      <c r="K225" s="257"/>
      <c r="L225" s="258"/>
      <c r="M225" s="258"/>
      <c r="N225" s="258"/>
      <c r="O225" s="258"/>
      <c r="P225" s="258"/>
      <c r="Q225" s="258"/>
      <c r="R225" s="259"/>
      <c r="S225" s="238"/>
      <c r="T225" s="238"/>
      <c r="U225" s="239"/>
      <c r="V225" s="239"/>
      <c r="W225" s="239"/>
      <c r="X225" s="239"/>
      <c r="Y225" s="238"/>
      <c r="Z225" s="239"/>
    </row>
    <row r="226" spans="1:26" ht="12.75" customHeight="1">
      <c r="A226" s="252"/>
      <c r="B226" s="253"/>
      <c r="C226" s="254"/>
      <c r="D226" s="253"/>
      <c r="E226" s="255"/>
      <c r="F226" s="255"/>
      <c r="G226" s="255"/>
      <c r="H226" s="255"/>
      <c r="I226" s="255"/>
      <c r="J226" s="255"/>
      <c r="K226" s="257"/>
      <c r="L226" s="258"/>
      <c r="M226" s="258"/>
      <c r="N226" s="258"/>
      <c r="O226" s="258"/>
      <c r="P226" s="258"/>
      <c r="Q226" s="258"/>
      <c r="R226" s="259"/>
      <c r="S226" s="238"/>
      <c r="T226" s="238"/>
      <c r="U226" s="239"/>
      <c r="V226" s="239"/>
      <c r="W226" s="239"/>
      <c r="X226" s="239"/>
      <c r="Y226" s="238"/>
      <c r="Z226" s="239"/>
    </row>
    <row r="227" spans="1:26" ht="12.75" customHeight="1">
      <c r="A227" s="252"/>
      <c r="B227" s="253"/>
      <c r="C227" s="254"/>
      <c r="D227" s="253"/>
      <c r="E227" s="255"/>
      <c r="F227" s="255"/>
      <c r="G227" s="255"/>
      <c r="H227" s="255"/>
      <c r="I227" s="255"/>
      <c r="J227" s="255"/>
      <c r="K227" s="257"/>
      <c r="L227" s="258"/>
      <c r="M227" s="258"/>
      <c r="N227" s="258"/>
      <c r="O227" s="258"/>
      <c r="P227" s="258"/>
      <c r="Q227" s="258"/>
      <c r="R227" s="259"/>
      <c r="S227" s="238"/>
      <c r="T227" s="238"/>
      <c r="U227" s="239"/>
      <c r="V227" s="239"/>
      <c r="W227" s="239"/>
      <c r="X227" s="239"/>
      <c r="Y227" s="238"/>
      <c r="Z227" s="239"/>
    </row>
    <row r="228" spans="1:26" ht="12.75" customHeight="1">
      <c r="A228" s="252"/>
      <c r="B228" s="253"/>
      <c r="C228" s="254"/>
      <c r="D228" s="253"/>
      <c r="E228" s="255"/>
      <c r="F228" s="255"/>
      <c r="G228" s="255"/>
      <c r="H228" s="255"/>
      <c r="I228" s="255"/>
      <c r="J228" s="255"/>
      <c r="K228" s="257"/>
      <c r="L228" s="258"/>
      <c r="M228" s="258"/>
      <c r="N228" s="258"/>
      <c r="O228" s="258"/>
      <c r="P228" s="258"/>
      <c r="Q228" s="258"/>
      <c r="R228" s="259"/>
      <c r="S228" s="238"/>
      <c r="T228" s="238"/>
      <c r="U228" s="239"/>
      <c r="V228" s="239"/>
      <c r="W228" s="239"/>
      <c r="X228" s="239"/>
      <c r="Y228" s="238"/>
      <c r="Z228" s="239"/>
    </row>
    <row r="229" spans="1:26" ht="12.75" customHeight="1">
      <c r="A229" s="252"/>
      <c r="B229" s="253"/>
      <c r="C229" s="254"/>
      <c r="D229" s="253"/>
      <c r="E229" s="255"/>
      <c r="F229" s="255"/>
      <c r="G229" s="255"/>
      <c r="H229" s="255"/>
      <c r="I229" s="255"/>
      <c r="J229" s="255"/>
      <c r="K229" s="257"/>
      <c r="L229" s="258"/>
      <c r="M229" s="258"/>
      <c r="N229" s="258"/>
      <c r="O229" s="258"/>
      <c r="P229" s="258"/>
      <c r="Q229" s="258"/>
      <c r="R229" s="259"/>
      <c r="S229" s="238"/>
      <c r="T229" s="238"/>
      <c r="U229" s="239"/>
      <c r="V229" s="239"/>
      <c r="W229" s="239"/>
      <c r="X229" s="239"/>
      <c r="Y229" s="238"/>
      <c r="Z229" s="239"/>
    </row>
    <row r="230" spans="1:26" ht="12.75" customHeight="1">
      <c r="A230" s="252"/>
      <c r="B230" s="253"/>
      <c r="C230" s="254"/>
      <c r="D230" s="253"/>
      <c r="E230" s="255"/>
      <c r="F230" s="255"/>
      <c r="G230" s="255"/>
      <c r="H230" s="255"/>
      <c r="I230" s="255"/>
      <c r="J230" s="255"/>
      <c r="K230" s="257"/>
      <c r="L230" s="258"/>
      <c r="M230" s="258"/>
      <c r="N230" s="258"/>
      <c r="O230" s="258"/>
      <c r="P230" s="258"/>
      <c r="Q230" s="258"/>
      <c r="R230" s="259"/>
      <c r="S230" s="238"/>
      <c r="T230" s="238"/>
      <c r="U230" s="239"/>
      <c r="V230" s="239"/>
      <c r="W230" s="239"/>
      <c r="X230" s="239"/>
      <c r="Y230" s="238"/>
      <c r="Z230" s="239"/>
    </row>
    <row r="231" spans="1:26" ht="12.75" customHeight="1">
      <c r="A231" s="252"/>
      <c r="B231" s="253"/>
      <c r="C231" s="254"/>
      <c r="D231" s="253"/>
      <c r="E231" s="255"/>
      <c r="F231" s="255"/>
      <c r="G231" s="255"/>
      <c r="H231" s="255"/>
      <c r="I231" s="255"/>
      <c r="J231" s="255"/>
      <c r="K231" s="257"/>
      <c r="L231" s="258"/>
      <c r="M231" s="258"/>
      <c r="N231" s="258"/>
      <c r="O231" s="258"/>
      <c r="P231" s="258"/>
      <c r="Q231" s="258"/>
      <c r="R231" s="259"/>
      <c r="S231" s="238"/>
      <c r="T231" s="238"/>
      <c r="U231" s="239"/>
      <c r="V231" s="239"/>
      <c r="W231" s="239"/>
      <c r="X231" s="239"/>
      <c r="Y231" s="238"/>
      <c r="Z231" s="239"/>
    </row>
    <row r="232" spans="1:26" ht="12.75" customHeight="1">
      <c r="A232" s="252"/>
      <c r="B232" s="253"/>
      <c r="C232" s="254"/>
      <c r="D232" s="253"/>
      <c r="E232" s="255"/>
      <c r="F232" s="255"/>
      <c r="G232" s="255"/>
      <c r="H232" s="255"/>
      <c r="I232" s="255"/>
      <c r="J232" s="255"/>
      <c r="K232" s="257"/>
      <c r="L232" s="258"/>
      <c r="M232" s="258"/>
      <c r="N232" s="258"/>
      <c r="O232" s="258"/>
      <c r="P232" s="258"/>
      <c r="Q232" s="258"/>
      <c r="R232" s="259"/>
      <c r="S232" s="238"/>
      <c r="T232" s="238"/>
      <c r="U232" s="239"/>
      <c r="V232" s="239"/>
      <c r="W232" s="239"/>
      <c r="X232" s="239"/>
      <c r="Y232" s="238"/>
      <c r="Z232" s="239"/>
    </row>
    <row r="233" spans="1:26" ht="12.75" customHeight="1">
      <c r="A233" s="252"/>
      <c r="B233" s="253"/>
      <c r="C233" s="254"/>
      <c r="D233" s="253"/>
      <c r="E233" s="255"/>
      <c r="F233" s="255"/>
      <c r="G233" s="255"/>
      <c r="H233" s="255"/>
      <c r="I233" s="255"/>
      <c r="J233" s="255"/>
      <c r="K233" s="257"/>
      <c r="L233" s="258"/>
      <c r="M233" s="258"/>
      <c r="N233" s="258"/>
      <c r="O233" s="258"/>
      <c r="P233" s="258"/>
      <c r="Q233" s="258"/>
      <c r="R233" s="259"/>
      <c r="S233" s="238"/>
      <c r="T233" s="238"/>
      <c r="U233" s="239"/>
      <c r="V233" s="239"/>
      <c r="W233" s="239"/>
      <c r="X233" s="239"/>
      <c r="Y233" s="238"/>
      <c r="Z233" s="239"/>
    </row>
    <row r="234" spans="1:26" ht="12.75" customHeight="1">
      <c r="A234" s="252"/>
      <c r="B234" s="253"/>
      <c r="C234" s="254"/>
      <c r="D234" s="253"/>
      <c r="E234" s="255"/>
      <c r="F234" s="255"/>
      <c r="G234" s="255"/>
      <c r="H234" s="255"/>
      <c r="I234" s="255"/>
      <c r="J234" s="255"/>
      <c r="K234" s="257"/>
      <c r="L234" s="258"/>
      <c r="M234" s="258"/>
      <c r="N234" s="258"/>
      <c r="O234" s="258"/>
      <c r="P234" s="258"/>
      <c r="Q234" s="258"/>
      <c r="R234" s="259"/>
      <c r="S234" s="238"/>
      <c r="T234" s="238"/>
      <c r="U234" s="239"/>
      <c r="V234" s="239"/>
      <c r="W234" s="239"/>
      <c r="X234" s="239"/>
      <c r="Y234" s="238"/>
      <c r="Z234" s="239"/>
    </row>
    <row r="235" spans="1:26" ht="12.75" customHeight="1">
      <c r="A235" s="252"/>
      <c r="B235" s="253"/>
      <c r="C235" s="254"/>
      <c r="D235" s="253"/>
      <c r="E235" s="255"/>
      <c r="F235" s="255"/>
      <c r="G235" s="255"/>
      <c r="H235" s="255"/>
      <c r="I235" s="255"/>
      <c r="J235" s="255"/>
      <c r="K235" s="257"/>
      <c r="L235" s="258"/>
      <c r="M235" s="258"/>
      <c r="N235" s="258"/>
      <c r="O235" s="258"/>
      <c r="P235" s="258"/>
      <c r="Q235" s="258"/>
      <c r="R235" s="259"/>
      <c r="S235" s="238"/>
      <c r="T235" s="238"/>
      <c r="U235" s="239"/>
      <c r="V235" s="239"/>
      <c r="W235" s="239"/>
      <c r="X235" s="239"/>
      <c r="Y235" s="238"/>
      <c r="Z235" s="239"/>
    </row>
    <row r="236" spans="1:26" ht="12.75" customHeight="1">
      <c r="A236" s="252"/>
      <c r="B236" s="253"/>
      <c r="C236" s="254"/>
      <c r="D236" s="253"/>
      <c r="E236" s="255"/>
      <c r="F236" s="255"/>
      <c r="G236" s="255"/>
      <c r="H236" s="255"/>
      <c r="I236" s="255"/>
      <c r="J236" s="255"/>
      <c r="K236" s="257"/>
      <c r="L236" s="258"/>
      <c r="M236" s="258"/>
      <c r="N236" s="258"/>
      <c r="O236" s="258"/>
      <c r="P236" s="258"/>
      <c r="Q236" s="258"/>
      <c r="R236" s="259"/>
      <c r="S236" s="238"/>
      <c r="T236" s="238"/>
      <c r="U236" s="239"/>
      <c r="V236" s="239"/>
      <c r="W236" s="239"/>
      <c r="X236" s="239"/>
      <c r="Y236" s="238"/>
      <c r="Z236" s="239"/>
    </row>
    <row r="237" spans="1:26" ht="12.75" customHeight="1">
      <c r="A237" s="252"/>
      <c r="B237" s="253"/>
      <c r="C237" s="254"/>
      <c r="D237" s="253"/>
      <c r="E237" s="255"/>
      <c r="F237" s="255"/>
      <c r="G237" s="255"/>
      <c r="H237" s="255"/>
      <c r="I237" s="255"/>
      <c r="J237" s="255"/>
      <c r="K237" s="257"/>
      <c r="L237" s="258"/>
      <c r="M237" s="258"/>
      <c r="N237" s="258"/>
      <c r="O237" s="258"/>
      <c r="P237" s="258"/>
      <c r="Q237" s="258"/>
      <c r="R237" s="259"/>
      <c r="S237" s="238"/>
      <c r="T237" s="238"/>
      <c r="U237" s="239"/>
      <c r="V237" s="239"/>
      <c r="W237" s="239"/>
      <c r="X237" s="239"/>
      <c r="Y237" s="238"/>
      <c r="Z237" s="239"/>
    </row>
    <row r="238" spans="1:26" ht="12.75" customHeight="1">
      <c r="A238" s="252"/>
      <c r="B238" s="253"/>
      <c r="C238" s="254"/>
      <c r="D238" s="253"/>
      <c r="E238" s="255"/>
      <c r="F238" s="255"/>
      <c r="G238" s="255"/>
      <c r="H238" s="255"/>
      <c r="I238" s="255"/>
      <c r="J238" s="255"/>
      <c r="K238" s="257"/>
      <c r="L238" s="258"/>
      <c r="M238" s="258"/>
      <c r="N238" s="258"/>
      <c r="O238" s="258"/>
      <c r="P238" s="258"/>
      <c r="Q238" s="258"/>
      <c r="R238" s="259"/>
      <c r="S238" s="238"/>
      <c r="T238" s="238"/>
      <c r="U238" s="239"/>
      <c r="V238" s="239"/>
      <c r="W238" s="239"/>
      <c r="X238" s="239"/>
      <c r="Y238" s="238"/>
      <c r="Z238" s="239"/>
    </row>
    <row r="239" spans="1:26" ht="12.75" customHeight="1">
      <c r="A239" s="252"/>
      <c r="B239" s="253"/>
      <c r="C239" s="254"/>
      <c r="D239" s="253"/>
      <c r="E239" s="255"/>
      <c r="F239" s="255"/>
      <c r="G239" s="255"/>
      <c r="H239" s="255"/>
      <c r="I239" s="255"/>
      <c r="J239" s="255"/>
      <c r="K239" s="257"/>
      <c r="L239" s="258"/>
      <c r="M239" s="258"/>
      <c r="N239" s="258"/>
      <c r="O239" s="258"/>
      <c r="P239" s="258"/>
      <c r="Q239" s="258"/>
      <c r="R239" s="259"/>
      <c r="S239" s="238"/>
      <c r="T239" s="238"/>
      <c r="U239" s="239"/>
      <c r="V239" s="239"/>
      <c r="W239" s="239"/>
      <c r="X239" s="239"/>
      <c r="Y239" s="238"/>
      <c r="Z239" s="239"/>
    </row>
    <row r="240" spans="1:26" ht="12.75" customHeight="1">
      <c r="A240" s="252"/>
      <c r="B240" s="253"/>
      <c r="C240" s="254"/>
      <c r="D240" s="253"/>
      <c r="E240" s="255"/>
      <c r="F240" s="255"/>
      <c r="G240" s="255"/>
      <c r="H240" s="255"/>
      <c r="I240" s="255"/>
      <c r="J240" s="255"/>
      <c r="K240" s="257"/>
      <c r="L240" s="258"/>
      <c r="M240" s="258"/>
      <c r="N240" s="258"/>
      <c r="O240" s="258"/>
      <c r="P240" s="258"/>
      <c r="Q240" s="258"/>
      <c r="R240" s="259"/>
      <c r="S240" s="238"/>
      <c r="T240" s="238"/>
      <c r="U240" s="239"/>
      <c r="V240" s="239"/>
      <c r="W240" s="239"/>
      <c r="X240" s="239"/>
      <c r="Y240" s="238"/>
      <c r="Z240" s="239"/>
    </row>
    <row r="241" spans="1:26" ht="12.75" customHeight="1">
      <c r="A241" s="252"/>
      <c r="B241" s="253"/>
      <c r="C241" s="254"/>
      <c r="D241" s="253"/>
      <c r="E241" s="255"/>
      <c r="F241" s="255"/>
      <c r="G241" s="255"/>
      <c r="H241" s="255"/>
      <c r="I241" s="255"/>
      <c r="J241" s="255"/>
      <c r="K241" s="257"/>
      <c r="L241" s="258"/>
      <c r="M241" s="258"/>
      <c r="N241" s="258"/>
      <c r="O241" s="258"/>
      <c r="P241" s="258"/>
      <c r="Q241" s="258"/>
      <c r="R241" s="259"/>
      <c r="S241" s="238"/>
      <c r="T241" s="238"/>
      <c r="U241" s="239"/>
      <c r="V241" s="239"/>
      <c r="W241" s="239"/>
      <c r="X241" s="239"/>
      <c r="Y241" s="238"/>
      <c r="Z241" s="239"/>
    </row>
    <row r="242" spans="1:26" ht="12.75" customHeight="1">
      <c r="A242" s="252"/>
      <c r="B242" s="253"/>
      <c r="C242" s="254"/>
      <c r="D242" s="253"/>
      <c r="E242" s="255"/>
      <c r="F242" s="255"/>
      <c r="G242" s="255"/>
      <c r="H242" s="255"/>
      <c r="I242" s="255"/>
      <c r="J242" s="255"/>
      <c r="K242" s="257"/>
      <c r="L242" s="258"/>
      <c r="M242" s="258"/>
      <c r="N242" s="258"/>
      <c r="O242" s="258"/>
      <c r="P242" s="258"/>
      <c r="Q242" s="258"/>
      <c r="R242" s="259"/>
      <c r="S242" s="238"/>
      <c r="T242" s="238"/>
      <c r="U242" s="239"/>
      <c r="V242" s="239"/>
      <c r="W242" s="239"/>
      <c r="X242" s="239"/>
      <c r="Y242" s="238"/>
      <c r="Z242" s="239"/>
    </row>
    <row r="243" spans="1:26" ht="12.75" customHeight="1">
      <c r="A243" s="252"/>
      <c r="B243" s="253"/>
      <c r="C243" s="254"/>
      <c r="D243" s="253"/>
      <c r="E243" s="255"/>
      <c r="F243" s="255"/>
      <c r="G243" s="255"/>
      <c r="H243" s="255"/>
      <c r="I243" s="255"/>
      <c r="J243" s="255"/>
      <c r="K243" s="257"/>
      <c r="L243" s="258"/>
      <c r="M243" s="258"/>
      <c r="N243" s="258"/>
      <c r="O243" s="258"/>
      <c r="P243" s="258"/>
      <c r="Q243" s="258"/>
      <c r="R243" s="259"/>
      <c r="S243" s="238"/>
      <c r="T243" s="238"/>
      <c r="U243" s="239"/>
      <c r="V243" s="239"/>
      <c r="W243" s="239"/>
      <c r="X243" s="239"/>
      <c r="Y243" s="238"/>
      <c r="Z243" s="239"/>
    </row>
    <row r="244" spans="1:26" ht="12.75" customHeight="1">
      <c r="A244" s="252"/>
      <c r="B244" s="253"/>
      <c r="C244" s="254"/>
      <c r="D244" s="253"/>
      <c r="E244" s="255"/>
      <c r="F244" s="255"/>
      <c r="G244" s="255"/>
      <c r="H244" s="255"/>
      <c r="I244" s="255"/>
      <c r="J244" s="255"/>
      <c r="K244" s="257"/>
      <c r="L244" s="258"/>
      <c r="M244" s="258"/>
      <c r="N244" s="258"/>
      <c r="O244" s="258"/>
      <c r="P244" s="258"/>
      <c r="Q244" s="258"/>
      <c r="R244" s="259"/>
      <c r="S244" s="238"/>
      <c r="T244" s="238"/>
      <c r="U244" s="239"/>
      <c r="V244" s="239"/>
      <c r="W244" s="239"/>
      <c r="X244" s="239"/>
      <c r="Y244" s="238"/>
      <c r="Z244" s="239"/>
    </row>
    <row r="245" spans="1:26" ht="12.75" customHeight="1">
      <c r="A245" s="252"/>
      <c r="B245" s="253"/>
      <c r="C245" s="254"/>
      <c r="D245" s="253"/>
      <c r="E245" s="255"/>
      <c r="F245" s="255"/>
      <c r="G245" s="255"/>
      <c r="H245" s="255"/>
      <c r="I245" s="255"/>
      <c r="J245" s="255"/>
      <c r="K245" s="257"/>
      <c r="L245" s="258"/>
      <c r="M245" s="258"/>
      <c r="N245" s="258"/>
      <c r="O245" s="258"/>
      <c r="P245" s="258"/>
      <c r="Q245" s="258"/>
      <c r="R245" s="259"/>
      <c r="S245" s="238"/>
      <c r="T245" s="238"/>
      <c r="U245" s="239"/>
      <c r="V245" s="239"/>
      <c r="W245" s="239"/>
      <c r="X245" s="239"/>
      <c r="Y245" s="238"/>
      <c r="Z245" s="239"/>
    </row>
    <row r="246" spans="1:26" ht="12.75" customHeight="1">
      <c r="A246" s="252"/>
      <c r="B246" s="253"/>
      <c r="C246" s="254"/>
      <c r="D246" s="253"/>
      <c r="E246" s="255"/>
      <c r="F246" s="255"/>
      <c r="G246" s="255"/>
      <c r="H246" s="255"/>
      <c r="I246" s="255"/>
      <c r="J246" s="255"/>
      <c r="K246" s="257"/>
      <c r="L246" s="258"/>
      <c r="M246" s="258"/>
      <c r="N246" s="258"/>
      <c r="O246" s="258"/>
      <c r="P246" s="258"/>
      <c r="Q246" s="258"/>
      <c r="R246" s="259"/>
      <c r="S246" s="238"/>
      <c r="T246" s="238"/>
      <c r="U246" s="239"/>
      <c r="V246" s="239"/>
      <c r="W246" s="239"/>
      <c r="X246" s="239"/>
      <c r="Y246" s="238"/>
      <c r="Z246" s="239"/>
    </row>
    <row r="247" spans="1:26" ht="12.75" customHeight="1">
      <c r="A247" s="252"/>
      <c r="B247" s="253"/>
      <c r="C247" s="254"/>
      <c r="D247" s="253"/>
      <c r="E247" s="255"/>
      <c r="F247" s="255"/>
      <c r="G247" s="255"/>
      <c r="H247" s="255"/>
      <c r="I247" s="255"/>
      <c r="J247" s="255"/>
      <c r="K247" s="257"/>
      <c r="L247" s="258"/>
      <c r="M247" s="258"/>
      <c r="N247" s="258"/>
      <c r="O247" s="258"/>
      <c r="P247" s="258"/>
      <c r="Q247" s="258"/>
      <c r="R247" s="259"/>
      <c r="S247" s="238"/>
      <c r="T247" s="238"/>
      <c r="U247" s="239"/>
      <c r="V247" s="239"/>
      <c r="W247" s="239"/>
      <c r="X247" s="239"/>
      <c r="Y247" s="238"/>
      <c r="Z247" s="239"/>
    </row>
    <row r="248" spans="1:26" ht="12.75" customHeight="1">
      <c r="A248" s="252"/>
      <c r="B248" s="253"/>
      <c r="C248" s="254"/>
      <c r="D248" s="253"/>
      <c r="E248" s="255"/>
      <c r="F248" s="255"/>
      <c r="G248" s="255"/>
      <c r="H248" s="255"/>
      <c r="I248" s="255"/>
      <c r="J248" s="255"/>
      <c r="K248" s="257"/>
      <c r="L248" s="258"/>
      <c r="M248" s="258"/>
      <c r="N248" s="258"/>
      <c r="O248" s="258"/>
      <c r="P248" s="258"/>
      <c r="Q248" s="258"/>
      <c r="R248" s="259"/>
      <c r="S248" s="238"/>
      <c r="T248" s="238"/>
      <c r="U248" s="239"/>
      <c r="V248" s="239"/>
      <c r="W248" s="239"/>
      <c r="X248" s="239"/>
      <c r="Y248" s="238"/>
      <c r="Z248" s="239"/>
    </row>
    <row r="249" spans="1:26" ht="12.75" customHeight="1">
      <c r="A249" s="252"/>
      <c r="B249" s="253"/>
      <c r="C249" s="254"/>
      <c r="D249" s="253"/>
      <c r="E249" s="255"/>
      <c r="F249" s="255"/>
      <c r="G249" s="255"/>
      <c r="H249" s="255"/>
      <c r="I249" s="255"/>
      <c r="J249" s="255"/>
      <c r="K249" s="257"/>
      <c r="L249" s="258"/>
      <c r="M249" s="258"/>
      <c r="N249" s="258"/>
      <c r="O249" s="258"/>
      <c r="P249" s="258"/>
      <c r="Q249" s="258"/>
      <c r="R249" s="259"/>
      <c r="S249" s="238"/>
      <c r="T249" s="238"/>
      <c r="U249" s="239"/>
      <c r="V249" s="239"/>
      <c r="W249" s="239"/>
      <c r="X249" s="239"/>
      <c r="Y249" s="238"/>
      <c r="Z249" s="239"/>
    </row>
    <row r="250" spans="1:26" ht="12.75" customHeight="1">
      <c r="A250" s="252"/>
      <c r="B250" s="253"/>
      <c r="C250" s="254"/>
      <c r="D250" s="253"/>
      <c r="E250" s="255"/>
      <c r="F250" s="255"/>
      <c r="G250" s="255"/>
      <c r="H250" s="255"/>
      <c r="I250" s="255"/>
      <c r="J250" s="255"/>
      <c r="K250" s="257"/>
      <c r="L250" s="258"/>
      <c r="M250" s="258"/>
      <c r="N250" s="258"/>
      <c r="O250" s="258"/>
      <c r="P250" s="258"/>
      <c r="Q250" s="258"/>
      <c r="R250" s="259"/>
      <c r="S250" s="238"/>
      <c r="T250" s="238"/>
      <c r="U250" s="239"/>
      <c r="V250" s="239"/>
      <c r="W250" s="239"/>
      <c r="X250" s="239"/>
      <c r="Y250" s="238"/>
      <c r="Z250" s="239"/>
    </row>
    <row r="251" spans="1:26" ht="12.75" customHeight="1">
      <c r="A251" s="252"/>
      <c r="B251" s="253"/>
      <c r="C251" s="254"/>
      <c r="D251" s="253"/>
      <c r="E251" s="255"/>
      <c r="F251" s="255"/>
      <c r="G251" s="255"/>
      <c r="H251" s="255"/>
      <c r="I251" s="255"/>
      <c r="J251" s="255"/>
      <c r="K251" s="257"/>
      <c r="L251" s="258"/>
      <c r="M251" s="258"/>
      <c r="N251" s="258"/>
      <c r="O251" s="258"/>
      <c r="P251" s="258"/>
      <c r="Q251" s="258"/>
      <c r="R251" s="259"/>
      <c r="S251" s="238"/>
      <c r="T251" s="238"/>
      <c r="U251" s="239"/>
      <c r="V251" s="239"/>
      <c r="W251" s="239"/>
      <c r="X251" s="239"/>
      <c r="Y251" s="238"/>
      <c r="Z251" s="239"/>
    </row>
    <row r="252" spans="1:26" ht="12.75" customHeight="1">
      <c r="A252" s="252"/>
      <c r="B252" s="253"/>
      <c r="C252" s="254"/>
      <c r="D252" s="253"/>
      <c r="E252" s="255"/>
      <c r="F252" s="255"/>
      <c r="G252" s="255"/>
      <c r="H252" s="255"/>
      <c r="I252" s="255"/>
      <c r="J252" s="255"/>
      <c r="K252" s="257"/>
      <c r="L252" s="258"/>
      <c r="M252" s="258"/>
      <c r="N252" s="258"/>
      <c r="O252" s="258"/>
      <c r="P252" s="258"/>
      <c r="Q252" s="258"/>
      <c r="R252" s="259"/>
      <c r="S252" s="238"/>
      <c r="T252" s="238"/>
      <c r="U252" s="239"/>
      <c r="V252" s="239"/>
      <c r="W252" s="239"/>
      <c r="X252" s="239"/>
      <c r="Y252" s="238"/>
      <c r="Z252" s="239"/>
    </row>
    <row r="253" spans="1:26" ht="12.75" customHeight="1">
      <c r="A253" s="252"/>
      <c r="B253" s="253"/>
      <c r="C253" s="254"/>
      <c r="D253" s="253"/>
      <c r="E253" s="255"/>
      <c r="F253" s="255"/>
      <c r="G253" s="255"/>
      <c r="H253" s="255"/>
      <c r="I253" s="255"/>
      <c r="J253" s="255"/>
      <c r="K253" s="257"/>
      <c r="L253" s="258"/>
      <c r="M253" s="258"/>
      <c r="N253" s="258"/>
      <c r="O253" s="258"/>
      <c r="P253" s="258"/>
      <c r="Q253" s="258"/>
      <c r="R253" s="259"/>
      <c r="S253" s="238"/>
      <c r="T253" s="238"/>
      <c r="U253" s="239"/>
      <c r="V253" s="239"/>
      <c r="W253" s="239"/>
      <c r="X253" s="239"/>
      <c r="Y253" s="238"/>
      <c r="Z253" s="239"/>
    </row>
    <row r="254" spans="1:26" ht="12.75" customHeight="1">
      <c r="A254" s="252"/>
      <c r="B254" s="253"/>
      <c r="C254" s="254"/>
      <c r="D254" s="253"/>
      <c r="E254" s="255"/>
      <c r="F254" s="255"/>
      <c r="G254" s="255"/>
      <c r="H254" s="255"/>
      <c r="I254" s="255"/>
      <c r="J254" s="255"/>
      <c r="K254" s="257"/>
      <c r="L254" s="258"/>
      <c r="M254" s="258"/>
      <c r="N254" s="258"/>
      <c r="O254" s="258"/>
      <c r="P254" s="258"/>
      <c r="Q254" s="258"/>
      <c r="R254" s="259"/>
      <c r="S254" s="238"/>
      <c r="T254" s="238"/>
      <c r="U254" s="239"/>
      <c r="V254" s="239"/>
      <c r="W254" s="239"/>
      <c r="X254" s="239"/>
      <c r="Y254" s="238"/>
      <c r="Z254" s="239"/>
    </row>
    <row r="255" spans="1:26" ht="12.75" customHeight="1">
      <c r="A255" s="252"/>
      <c r="B255" s="253"/>
      <c r="C255" s="254"/>
      <c r="D255" s="253"/>
      <c r="E255" s="255"/>
      <c r="F255" s="255"/>
      <c r="G255" s="255"/>
      <c r="H255" s="255"/>
      <c r="I255" s="255"/>
      <c r="J255" s="255"/>
      <c r="K255" s="257"/>
      <c r="L255" s="258"/>
      <c r="M255" s="258"/>
      <c r="N255" s="258"/>
      <c r="O255" s="258"/>
      <c r="P255" s="258"/>
      <c r="Q255" s="258"/>
      <c r="R255" s="259"/>
      <c r="S255" s="238"/>
      <c r="T255" s="238"/>
      <c r="U255" s="239"/>
      <c r="V255" s="239"/>
      <c r="W255" s="239"/>
      <c r="X255" s="239"/>
      <c r="Y255" s="238"/>
      <c r="Z255" s="239"/>
    </row>
    <row r="256" spans="1:26" ht="12.75" customHeight="1">
      <c r="A256" s="252"/>
      <c r="B256" s="253"/>
      <c r="C256" s="254"/>
      <c r="D256" s="253"/>
      <c r="E256" s="255"/>
      <c r="F256" s="255"/>
      <c r="G256" s="255"/>
      <c r="H256" s="255"/>
      <c r="I256" s="255"/>
      <c r="J256" s="255"/>
      <c r="K256" s="257"/>
      <c r="L256" s="258"/>
      <c r="M256" s="258"/>
      <c r="N256" s="258"/>
      <c r="O256" s="258"/>
      <c r="P256" s="258"/>
      <c r="Q256" s="258"/>
      <c r="R256" s="259"/>
      <c r="S256" s="238"/>
      <c r="T256" s="238"/>
      <c r="U256" s="239"/>
      <c r="V256" s="239"/>
      <c r="W256" s="239"/>
      <c r="X256" s="239"/>
      <c r="Y256" s="238"/>
      <c r="Z256" s="239"/>
    </row>
    <row r="257" spans="1:26" ht="12.75" customHeight="1">
      <c r="A257" s="252"/>
      <c r="B257" s="253"/>
      <c r="C257" s="254"/>
      <c r="D257" s="253"/>
      <c r="E257" s="255"/>
      <c r="F257" s="255"/>
      <c r="G257" s="255"/>
      <c r="H257" s="255"/>
      <c r="I257" s="255"/>
      <c r="J257" s="255"/>
      <c r="K257" s="257"/>
      <c r="L257" s="258"/>
      <c r="M257" s="258"/>
      <c r="N257" s="258"/>
      <c r="O257" s="258"/>
      <c r="P257" s="258"/>
      <c r="Q257" s="258"/>
      <c r="R257" s="259"/>
      <c r="S257" s="238"/>
      <c r="T257" s="238"/>
      <c r="U257" s="239"/>
      <c r="V257" s="239"/>
      <c r="W257" s="239"/>
      <c r="X257" s="239"/>
      <c r="Y257" s="238"/>
      <c r="Z257" s="239"/>
    </row>
    <row r="258" spans="1:26" ht="12.75" customHeight="1">
      <c r="A258" s="252"/>
      <c r="B258" s="253"/>
      <c r="C258" s="254"/>
      <c r="D258" s="253"/>
      <c r="E258" s="255"/>
      <c r="F258" s="255"/>
      <c r="G258" s="255"/>
      <c r="H258" s="255"/>
      <c r="I258" s="255"/>
      <c r="J258" s="255"/>
      <c r="K258" s="257"/>
      <c r="L258" s="258"/>
      <c r="M258" s="258"/>
      <c r="N258" s="258"/>
      <c r="O258" s="258"/>
      <c r="P258" s="258"/>
      <c r="Q258" s="258"/>
      <c r="R258" s="259"/>
      <c r="S258" s="238"/>
      <c r="T258" s="238"/>
      <c r="U258" s="239"/>
      <c r="V258" s="239"/>
      <c r="W258" s="239"/>
      <c r="X258" s="239"/>
      <c r="Y258" s="238"/>
      <c r="Z258" s="239"/>
    </row>
    <row r="259" spans="1:26" ht="12.75" customHeight="1">
      <c r="A259" s="252"/>
      <c r="B259" s="253"/>
      <c r="C259" s="254"/>
      <c r="D259" s="253"/>
      <c r="E259" s="255"/>
      <c r="F259" s="255"/>
      <c r="G259" s="255"/>
      <c r="H259" s="255"/>
      <c r="I259" s="255"/>
      <c r="J259" s="255"/>
      <c r="K259" s="257"/>
      <c r="L259" s="258"/>
      <c r="M259" s="258"/>
      <c r="N259" s="258"/>
      <c r="O259" s="258"/>
      <c r="P259" s="258"/>
      <c r="Q259" s="258"/>
      <c r="R259" s="259"/>
      <c r="S259" s="238"/>
      <c r="T259" s="238"/>
      <c r="U259" s="239"/>
      <c r="V259" s="239"/>
      <c r="W259" s="239"/>
      <c r="X259" s="239"/>
      <c r="Y259" s="238"/>
      <c r="Z259" s="239"/>
    </row>
    <row r="260" spans="1:26" ht="12.75" customHeight="1">
      <c r="A260" s="252"/>
      <c r="B260" s="253"/>
      <c r="C260" s="254"/>
      <c r="D260" s="253"/>
      <c r="E260" s="255"/>
      <c r="F260" s="255"/>
      <c r="G260" s="255"/>
      <c r="H260" s="255"/>
      <c r="I260" s="255"/>
      <c r="J260" s="255"/>
      <c r="K260" s="257"/>
      <c r="L260" s="258"/>
      <c r="M260" s="258"/>
      <c r="N260" s="258"/>
      <c r="O260" s="258"/>
      <c r="P260" s="258"/>
      <c r="Q260" s="258"/>
      <c r="R260" s="259"/>
      <c r="S260" s="238"/>
      <c r="T260" s="238"/>
      <c r="U260" s="239"/>
      <c r="V260" s="239"/>
      <c r="W260" s="239"/>
      <c r="X260" s="239"/>
      <c r="Y260" s="238"/>
      <c r="Z260" s="239"/>
    </row>
    <row r="261" spans="1:26" ht="12.75" customHeight="1">
      <c r="A261" s="252"/>
      <c r="B261" s="253"/>
      <c r="C261" s="254"/>
      <c r="D261" s="253"/>
      <c r="E261" s="255"/>
      <c r="F261" s="255"/>
      <c r="G261" s="255"/>
      <c r="H261" s="255"/>
      <c r="I261" s="255"/>
      <c r="J261" s="255"/>
      <c r="K261" s="257"/>
      <c r="L261" s="258"/>
      <c r="M261" s="258"/>
      <c r="N261" s="258"/>
      <c r="O261" s="258"/>
      <c r="P261" s="258"/>
      <c r="Q261" s="258"/>
      <c r="R261" s="259"/>
      <c r="S261" s="238"/>
      <c r="T261" s="238"/>
      <c r="U261" s="239"/>
      <c r="V261" s="239"/>
      <c r="W261" s="239"/>
      <c r="X261" s="239"/>
      <c r="Y261" s="238"/>
      <c r="Z261" s="239"/>
    </row>
    <row r="262" spans="1:26" ht="12.75" customHeight="1">
      <c r="A262" s="252"/>
      <c r="B262" s="253"/>
      <c r="C262" s="254"/>
      <c r="D262" s="253"/>
      <c r="E262" s="255"/>
      <c r="F262" s="255"/>
      <c r="G262" s="255"/>
      <c r="H262" s="255"/>
      <c r="I262" s="255"/>
      <c r="J262" s="255"/>
      <c r="K262" s="257"/>
      <c r="L262" s="258"/>
      <c r="M262" s="258"/>
      <c r="N262" s="258"/>
      <c r="O262" s="258"/>
      <c r="P262" s="258"/>
      <c r="Q262" s="258"/>
      <c r="R262" s="259"/>
      <c r="S262" s="238"/>
      <c r="T262" s="238"/>
      <c r="U262" s="239"/>
      <c r="V262" s="239"/>
      <c r="W262" s="239"/>
      <c r="X262" s="239"/>
      <c r="Y262" s="238"/>
      <c r="Z262" s="239"/>
    </row>
    <row r="263" spans="1:26" ht="12.75" customHeight="1">
      <c r="A263" s="252"/>
      <c r="B263" s="253"/>
      <c r="C263" s="254"/>
      <c r="D263" s="253"/>
      <c r="E263" s="255"/>
      <c r="F263" s="255"/>
      <c r="G263" s="255"/>
      <c r="H263" s="255"/>
      <c r="I263" s="255"/>
      <c r="J263" s="255"/>
      <c r="K263" s="257"/>
      <c r="L263" s="258"/>
      <c r="M263" s="258"/>
      <c r="N263" s="258"/>
      <c r="O263" s="258"/>
      <c r="P263" s="258"/>
      <c r="Q263" s="258"/>
      <c r="R263" s="259"/>
      <c r="S263" s="238"/>
      <c r="T263" s="238"/>
      <c r="U263" s="239"/>
      <c r="V263" s="239"/>
      <c r="W263" s="239"/>
      <c r="X263" s="239"/>
      <c r="Y263" s="238"/>
      <c r="Z263" s="239"/>
    </row>
    <row r="264" spans="1:26" ht="12.75" customHeight="1">
      <c r="A264" s="252"/>
      <c r="B264" s="253"/>
      <c r="C264" s="254"/>
      <c r="D264" s="253"/>
      <c r="E264" s="255"/>
      <c r="F264" s="255"/>
      <c r="G264" s="255"/>
      <c r="H264" s="255"/>
      <c r="I264" s="255"/>
      <c r="J264" s="255"/>
      <c r="K264" s="257"/>
      <c r="L264" s="258"/>
      <c r="M264" s="258"/>
      <c r="N264" s="258"/>
      <c r="O264" s="258"/>
      <c r="P264" s="258"/>
      <c r="Q264" s="258"/>
      <c r="R264" s="259"/>
      <c r="S264" s="238"/>
      <c r="T264" s="238"/>
      <c r="U264" s="239"/>
      <c r="V264" s="239"/>
      <c r="W264" s="239"/>
      <c r="X264" s="239"/>
      <c r="Y264" s="238"/>
      <c r="Z264" s="239"/>
    </row>
    <row r="265" spans="1:26" ht="12.75" customHeight="1">
      <c r="A265" s="252"/>
      <c r="B265" s="253"/>
      <c r="C265" s="254"/>
      <c r="D265" s="253"/>
      <c r="E265" s="255"/>
      <c r="F265" s="255"/>
      <c r="G265" s="255"/>
      <c r="H265" s="255"/>
      <c r="I265" s="255"/>
      <c r="J265" s="255"/>
      <c r="K265" s="257"/>
      <c r="L265" s="258"/>
      <c r="M265" s="258"/>
      <c r="N265" s="258"/>
      <c r="O265" s="258"/>
      <c r="P265" s="258"/>
      <c r="Q265" s="258"/>
      <c r="R265" s="259"/>
      <c r="S265" s="238"/>
      <c r="T265" s="238"/>
      <c r="U265" s="239"/>
      <c r="V265" s="239"/>
      <c r="W265" s="239"/>
      <c r="X265" s="239"/>
      <c r="Y265" s="238"/>
      <c r="Z265" s="239"/>
    </row>
    <row r="266" spans="1:26" ht="12.75" customHeight="1">
      <c r="A266" s="252"/>
      <c r="B266" s="253"/>
      <c r="C266" s="254"/>
      <c r="D266" s="253"/>
      <c r="E266" s="255"/>
      <c r="F266" s="255"/>
      <c r="G266" s="255"/>
      <c r="H266" s="255"/>
      <c r="I266" s="255"/>
      <c r="J266" s="255"/>
      <c r="K266" s="257"/>
      <c r="L266" s="258"/>
      <c r="M266" s="258"/>
      <c r="N266" s="258"/>
      <c r="O266" s="258"/>
      <c r="P266" s="258"/>
      <c r="Q266" s="258"/>
      <c r="R266" s="259"/>
      <c r="S266" s="238"/>
      <c r="T266" s="238"/>
      <c r="U266" s="239"/>
      <c r="V266" s="239"/>
      <c r="W266" s="239"/>
      <c r="X266" s="239"/>
      <c r="Y266" s="238"/>
      <c r="Z266" s="239"/>
    </row>
    <row r="267" spans="1:26" ht="12.75" customHeight="1">
      <c r="A267" s="252"/>
      <c r="B267" s="253"/>
      <c r="C267" s="254"/>
      <c r="D267" s="253"/>
      <c r="E267" s="255"/>
      <c r="F267" s="255"/>
      <c r="G267" s="255"/>
      <c r="H267" s="255"/>
      <c r="I267" s="255"/>
      <c r="J267" s="255"/>
      <c r="K267" s="257"/>
      <c r="L267" s="258"/>
      <c r="M267" s="258"/>
      <c r="N267" s="258"/>
      <c r="O267" s="258"/>
      <c r="P267" s="258"/>
      <c r="Q267" s="258"/>
      <c r="R267" s="259"/>
      <c r="S267" s="238"/>
      <c r="T267" s="238"/>
      <c r="U267" s="239"/>
      <c r="V267" s="239"/>
      <c r="W267" s="239"/>
      <c r="X267" s="239"/>
      <c r="Y267" s="238"/>
      <c r="Z267" s="239"/>
    </row>
    <row r="268" spans="1:26" ht="12.75" customHeight="1">
      <c r="A268" s="252"/>
      <c r="B268" s="253"/>
      <c r="C268" s="254"/>
      <c r="D268" s="253"/>
      <c r="E268" s="255"/>
      <c r="F268" s="255"/>
      <c r="G268" s="255"/>
      <c r="H268" s="255"/>
      <c r="I268" s="255"/>
      <c r="J268" s="255"/>
      <c r="K268" s="257"/>
      <c r="L268" s="258"/>
      <c r="M268" s="258"/>
      <c r="N268" s="258"/>
      <c r="O268" s="258"/>
      <c r="P268" s="258"/>
      <c r="Q268" s="258"/>
      <c r="R268" s="259"/>
      <c r="S268" s="238"/>
      <c r="T268" s="238"/>
      <c r="U268" s="239"/>
      <c r="V268" s="239"/>
      <c r="W268" s="239"/>
      <c r="X268" s="239"/>
      <c r="Y268" s="238"/>
      <c r="Z268" s="239"/>
    </row>
    <row r="269" spans="1:26" ht="12.75" customHeight="1">
      <c r="A269" s="252"/>
      <c r="B269" s="253"/>
      <c r="C269" s="254"/>
      <c r="D269" s="253"/>
      <c r="E269" s="255"/>
      <c r="F269" s="255"/>
      <c r="G269" s="255"/>
      <c r="H269" s="255"/>
      <c r="I269" s="255"/>
      <c r="J269" s="255"/>
      <c r="K269" s="257"/>
      <c r="L269" s="258"/>
      <c r="M269" s="258"/>
      <c r="N269" s="258"/>
      <c r="O269" s="258"/>
      <c r="P269" s="258"/>
      <c r="Q269" s="258"/>
      <c r="R269" s="259"/>
      <c r="S269" s="238"/>
      <c r="T269" s="238"/>
      <c r="U269" s="239"/>
      <c r="V269" s="239"/>
      <c r="W269" s="239"/>
      <c r="X269" s="239"/>
      <c r="Y269" s="238"/>
      <c r="Z269" s="239"/>
    </row>
    <row r="270" spans="1:26" ht="12.75" customHeight="1">
      <c r="A270" s="252"/>
      <c r="B270" s="253"/>
      <c r="C270" s="254"/>
      <c r="D270" s="253"/>
      <c r="E270" s="255"/>
      <c r="F270" s="255"/>
      <c r="G270" s="255"/>
      <c r="H270" s="255"/>
      <c r="I270" s="255"/>
      <c r="J270" s="255"/>
      <c r="K270" s="257"/>
      <c r="L270" s="258"/>
      <c r="M270" s="258"/>
      <c r="N270" s="258"/>
      <c r="O270" s="258"/>
      <c r="P270" s="258"/>
      <c r="Q270" s="258"/>
      <c r="R270" s="259"/>
      <c r="S270" s="238"/>
      <c r="T270" s="238"/>
      <c r="U270" s="239"/>
      <c r="V270" s="239"/>
      <c r="W270" s="239"/>
      <c r="X270" s="239"/>
      <c r="Y270" s="238"/>
      <c r="Z270" s="239"/>
    </row>
    <row r="271" spans="1:26" ht="12.75" customHeight="1">
      <c r="A271" s="252"/>
      <c r="B271" s="253"/>
      <c r="C271" s="254"/>
      <c r="D271" s="253"/>
      <c r="E271" s="255"/>
      <c r="F271" s="255"/>
      <c r="G271" s="255"/>
      <c r="H271" s="255"/>
      <c r="I271" s="255"/>
      <c r="J271" s="255"/>
      <c r="K271" s="257"/>
      <c r="L271" s="258"/>
      <c r="M271" s="258"/>
      <c r="N271" s="258"/>
      <c r="O271" s="258"/>
      <c r="P271" s="258"/>
      <c r="Q271" s="258"/>
      <c r="R271" s="259"/>
      <c r="S271" s="238"/>
      <c r="T271" s="238"/>
      <c r="U271" s="239"/>
      <c r="V271" s="239"/>
      <c r="W271" s="239"/>
      <c r="X271" s="239"/>
      <c r="Y271" s="238"/>
      <c r="Z271" s="239"/>
    </row>
    <row r="272" spans="1:26" ht="12.75" customHeight="1">
      <c r="A272" s="252"/>
      <c r="B272" s="253"/>
      <c r="C272" s="254"/>
      <c r="D272" s="253"/>
      <c r="E272" s="255"/>
      <c r="F272" s="255"/>
      <c r="G272" s="255"/>
      <c r="H272" s="255"/>
      <c r="I272" s="255"/>
      <c r="J272" s="255"/>
      <c r="K272" s="257"/>
      <c r="L272" s="258"/>
      <c r="M272" s="258"/>
      <c r="N272" s="258"/>
      <c r="O272" s="258"/>
      <c r="P272" s="258"/>
      <c r="Q272" s="258"/>
      <c r="R272" s="259"/>
      <c r="S272" s="238"/>
      <c r="T272" s="238"/>
      <c r="U272" s="239"/>
      <c r="V272" s="239"/>
      <c r="W272" s="239"/>
      <c r="X272" s="239"/>
      <c r="Y272" s="238"/>
      <c r="Z272" s="239"/>
    </row>
    <row r="273" spans="1:26" ht="12.75" customHeight="1">
      <c r="A273" s="252"/>
      <c r="B273" s="253"/>
      <c r="C273" s="254"/>
      <c r="D273" s="253"/>
      <c r="E273" s="255"/>
      <c r="F273" s="255"/>
      <c r="G273" s="255"/>
      <c r="H273" s="255"/>
      <c r="I273" s="255"/>
      <c r="J273" s="255"/>
      <c r="K273" s="257"/>
      <c r="L273" s="258"/>
      <c r="M273" s="258"/>
      <c r="N273" s="258"/>
      <c r="O273" s="258"/>
      <c r="P273" s="258"/>
      <c r="Q273" s="258"/>
      <c r="R273" s="259"/>
      <c r="S273" s="238"/>
      <c r="T273" s="238"/>
      <c r="U273" s="239"/>
      <c r="V273" s="239"/>
      <c r="W273" s="239"/>
      <c r="X273" s="239"/>
      <c r="Y273" s="238"/>
      <c r="Z273" s="239"/>
    </row>
    <row r="274" spans="1:26" ht="12.75" customHeight="1">
      <c r="A274" s="252"/>
      <c r="B274" s="253"/>
      <c r="C274" s="254"/>
      <c r="D274" s="253"/>
      <c r="E274" s="255"/>
      <c r="F274" s="255"/>
      <c r="G274" s="255"/>
      <c r="H274" s="255"/>
      <c r="I274" s="255"/>
      <c r="J274" s="255"/>
      <c r="K274" s="257"/>
      <c r="L274" s="258"/>
      <c r="M274" s="258"/>
      <c r="N274" s="258"/>
      <c r="O274" s="258"/>
      <c r="P274" s="258"/>
      <c r="Q274" s="258"/>
      <c r="R274" s="259"/>
      <c r="S274" s="238"/>
      <c r="T274" s="238"/>
      <c r="U274" s="239"/>
      <c r="V274" s="239"/>
      <c r="W274" s="239"/>
      <c r="X274" s="239"/>
      <c r="Y274" s="238"/>
      <c r="Z274" s="239"/>
    </row>
    <row r="275" spans="1:26" ht="12.75" customHeight="1">
      <c r="A275" s="252"/>
      <c r="B275" s="253"/>
      <c r="C275" s="254"/>
      <c r="D275" s="253"/>
      <c r="E275" s="255"/>
      <c r="F275" s="255"/>
      <c r="G275" s="255"/>
      <c r="H275" s="255"/>
      <c r="I275" s="255"/>
      <c r="J275" s="255"/>
      <c r="K275" s="257"/>
      <c r="L275" s="258"/>
      <c r="M275" s="258"/>
      <c r="N275" s="258"/>
      <c r="O275" s="258"/>
      <c r="P275" s="258"/>
      <c r="Q275" s="258"/>
      <c r="R275" s="259"/>
      <c r="S275" s="238"/>
      <c r="T275" s="238"/>
      <c r="U275" s="239"/>
      <c r="V275" s="239"/>
      <c r="W275" s="239"/>
      <c r="X275" s="239"/>
      <c r="Y275" s="238"/>
      <c r="Z275" s="239"/>
    </row>
    <row r="276" spans="1:26" ht="12.75" customHeight="1">
      <c r="A276" s="252"/>
      <c r="B276" s="253"/>
      <c r="C276" s="254"/>
      <c r="D276" s="253"/>
      <c r="E276" s="255"/>
      <c r="F276" s="255"/>
      <c r="G276" s="255"/>
      <c r="H276" s="255"/>
      <c r="I276" s="255"/>
      <c r="J276" s="255"/>
      <c r="K276" s="257"/>
      <c r="L276" s="258"/>
      <c r="M276" s="258"/>
      <c r="N276" s="258"/>
      <c r="O276" s="258"/>
      <c r="P276" s="258"/>
      <c r="Q276" s="258"/>
      <c r="R276" s="259"/>
      <c r="S276" s="238"/>
      <c r="T276" s="238"/>
      <c r="U276" s="239"/>
      <c r="V276" s="239"/>
      <c r="W276" s="239"/>
      <c r="X276" s="239"/>
      <c r="Y276" s="238"/>
      <c r="Z276" s="239"/>
    </row>
    <row r="277" spans="1:26" ht="12.75" customHeight="1">
      <c r="A277" s="252"/>
      <c r="B277" s="253"/>
      <c r="C277" s="254"/>
      <c r="D277" s="253"/>
      <c r="E277" s="255"/>
      <c r="F277" s="255"/>
      <c r="G277" s="255"/>
      <c r="H277" s="255"/>
      <c r="I277" s="255"/>
      <c r="J277" s="255"/>
      <c r="K277" s="257"/>
      <c r="L277" s="258"/>
      <c r="M277" s="258"/>
      <c r="N277" s="258"/>
      <c r="O277" s="258"/>
      <c r="P277" s="258"/>
      <c r="Q277" s="258"/>
      <c r="R277" s="259"/>
      <c r="S277" s="238"/>
      <c r="T277" s="238"/>
      <c r="U277" s="239"/>
      <c r="V277" s="239"/>
      <c r="W277" s="239"/>
      <c r="X277" s="239"/>
      <c r="Y277" s="238"/>
      <c r="Z277" s="239"/>
    </row>
    <row r="278" spans="1:26" ht="12.75" customHeight="1">
      <c r="A278" s="252"/>
      <c r="B278" s="253"/>
      <c r="C278" s="254"/>
      <c r="D278" s="253"/>
      <c r="E278" s="255"/>
      <c r="F278" s="255"/>
      <c r="G278" s="255"/>
      <c r="H278" s="255"/>
      <c r="I278" s="255"/>
      <c r="J278" s="255"/>
      <c r="K278" s="257"/>
      <c r="L278" s="258"/>
      <c r="M278" s="258"/>
      <c r="N278" s="258"/>
      <c r="O278" s="258"/>
      <c r="P278" s="258"/>
      <c r="Q278" s="258"/>
      <c r="R278" s="259"/>
      <c r="S278" s="238"/>
      <c r="T278" s="238"/>
      <c r="U278" s="239"/>
      <c r="V278" s="239"/>
      <c r="W278" s="239"/>
      <c r="X278" s="239"/>
      <c r="Y278" s="238"/>
      <c r="Z278" s="239"/>
    </row>
    <row r="279" spans="1:26" ht="12.75" customHeight="1">
      <c r="A279" s="252"/>
      <c r="B279" s="253"/>
      <c r="C279" s="254"/>
      <c r="D279" s="253"/>
      <c r="E279" s="255"/>
      <c r="F279" s="255"/>
      <c r="G279" s="255"/>
      <c r="H279" s="255"/>
      <c r="I279" s="255"/>
      <c r="J279" s="255"/>
      <c r="K279" s="257"/>
      <c r="L279" s="258"/>
      <c r="M279" s="258"/>
      <c r="N279" s="258"/>
      <c r="O279" s="258"/>
      <c r="P279" s="258"/>
      <c r="Q279" s="258"/>
      <c r="R279" s="259"/>
      <c r="S279" s="238"/>
      <c r="T279" s="238"/>
      <c r="U279" s="239"/>
      <c r="V279" s="239"/>
      <c r="W279" s="239"/>
      <c r="X279" s="239"/>
      <c r="Y279" s="238"/>
      <c r="Z279" s="239"/>
    </row>
    <row r="280" spans="1:26" ht="12.75" customHeight="1">
      <c r="A280" s="252"/>
      <c r="B280" s="253"/>
      <c r="C280" s="254"/>
      <c r="D280" s="253"/>
      <c r="E280" s="255"/>
      <c r="F280" s="255"/>
      <c r="G280" s="255"/>
      <c r="H280" s="255"/>
      <c r="I280" s="255"/>
      <c r="J280" s="255"/>
      <c r="K280" s="257"/>
      <c r="L280" s="258"/>
      <c r="M280" s="258"/>
      <c r="N280" s="258"/>
      <c r="O280" s="258"/>
      <c r="P280" s="258"/>
      <c r="Q280" s="258"/>
      <c r="R280" s="259"/>
      <c r="S280" s="238"/>
      <c r="T280" s="238"/>
      <c r="U280" s="239"/>
      <c r="V280" s="239"/>
      <c r="W280" s="239"/>
      <c r="X280" s="239"/>
      <c r="Y280" s="238"/>
      <c r="Z280" s="239"/>
    </row>
    <row r="281" spans="1:26" ht="12.75" customHeight="1">
      <c r="A281" s="252"/>
      <c r="B281" s="253"/>
      <c r="C281" s="254"/>
      <c r="D281" s="253"/>
      <c r="E281" s="255"/>
      <c r="F281" s="255"/>
      <c r="G281" s="255"/>
      <c r="H281" s="255"/>
      <c r="I281" s="255"/>
      <c r="J281" s="255"/>
      <c r="K281" s="257"/>
      <c r="L281" s="258"/>
      <c r="M281" s="258"/>
      <c r="N281" s="258"/>
      <c r="O281" s="258"/>
      <c r="P281" s="258"/>
      <c r="Q281" s="258"/>
      <c r="R281" s="259"/>
      <c r="S281" s="238"/>
      <c r="T281" s="238"/>
      <c r="U281" s="239"/>
      <c r="V281" s="239"/>
      <c r="W281" s="239"/>
      <c r="X281" s="239"/>
      <c r="Y281" s="238"/>
      <c r="Z281" s="239"/>
    </row>
    <row r="282" spans="1:26" ht="12.75" customHeight="1">
      <c r="A282" s="252"/>
      <c r="B282" s="253"/>
      <c r="C282" s="254"/>
      <c r="D282" s="253"/>
      <c r="E282" s="255"/>
      <c r="F282" s="255"/>
      <c r="G282" s="255"/>
      <c r="H282" s="255"/>
      <c r="I282" s="255"/>
      <c r="J282" s="255"/>
      <c r="K282" s="257"/>
      <c r="L282" s="258"/>
      <c r="M282" s="258"/>
      <c r="N282" s="258"/>
      <c r="O282" s="258"/>
      <c r="P282" s="258"/>
      <c r="Q282" s="258"/>
      <c r="R282" s="259"/>
      <c r="S282" s="238"/>
      <c r="T282" s="238"/>
      <c r="U282" s="239"/>
      <c r="V282" s="239"/>
      <c r="W282" s="239"/>
      <c r="X282" s="239"/>
      <c r="Y282" s="238"/>
      <c r="Z282" s="239"/>
    </row>
    <row r="283" spans="1:26" ht="12.75" customHeight="1">
      <c r="A283" s="252"/>
      <c r="B283" s="253"/>
      <c r="C283" s="254"/>
      <c r="D283" s="253"/>
      <c r="E283" s="255"/>
      <c r="F283" s="255"/>
      <c r="G283" s="255"/>
      <c r="H283" s="255"/>
      <c r="I283" s="255"/>
      <c r="J283" s="255"/>
      <c r="K283" s="257"/>
      <c r="L283" s="258"/>
      <c r="M283" s="258"/>
      <c r="N283" s="258"/>
      <c r="O283" s="258"/>
      <c r="P283" s="258"/>
      <c r="Q283" s="258"/>
      <c r="R283" s="259"/>
      <c r="S283" s="238"/>
      <c r="T283" s="238"/>
      <c r="U283" s="239"/>
      <c r="V283" s="239"/>
      <c r="W283" s="239"/>
      <c r="X283" s="239"/>
      <c r="Y283" s="238"/>
      <c r="Z283" s="239"/>
    </row>
    <row r="284" spans="1:26" ht="12.75" customHeight="1">
      <c r="A284" s="252"/>
      <c r="B284" s="253"/>
      <c r="C284" s="254"/>
      <c r="D284" s="253"/>
      <c r="E284" s="255"/>
      <c r="F284" s="255"/>
      <c r="G284" s="255"/>
      <c r="H284" s="255"/>
      <c r="I284" s="255"/>
      <c r="J284" s="255"/>
      <c r="K284" s="257"/>
      <c r="L284" s="258"/>
      <c r="M284" s="258"/>
      <c r="N284" s="258"/>
      <c r="O284" s="258"/>
      <c r="P284" s="258"/>
      <c r="Q284" s="258"/>
      <c r="R284" s="259"/>
      <c r="S284" s="238"/>
      <c r="T284" s="238"/>
      <c r="U284" s="239"/>
      <c r="V284" s="239"/>
      <c r="W284" s="239"/>
      <c r="X284" s="239"/>
      <c r="Y284" s="238"/>
      <c r="Z284" s="239"/>
    </row>
    <row r="285" spans="1:26" ht="12.75" customHeight="1">
      <c r="A285" s="252"/>
      <c r="B285" s="253"/>
      <c r="C285" s="254"/>
      <c r="D285" s="253"/>
      <c r="E285" s="255"/>
      <c r="F285" s="255"/>
      <c r="G285" s="255"/>
      <c r="H285" s="255"/>
      <c r="I285" s="255"/>
      <c r="J285" s="255"/>
      <c r="K285" s="257"/>
      <c r="L285" s="258"/>
      <c r="M285" s="258"/>
      <c r="N285" s="258"/>
      <c r="O285" s="258"/>
      <c r="P285" s="258"/>
      <c r="Q285" s="258"/>
      <c r="R285" s="259"/>
      <c r="S285" s="238"/>
      <c r="T285" s="238"/>
      <c r="U285" s="239"/>
      <c r="V285" s="239"/>
      <c r="W285" s="239"/>
      <c r="X285" s="239"/>
      <c r="Y285" s="238"/>
      <c r="Z285" s="239"/>
    </row>
    <row r="286" spans="1:26" ht="12.75" customHeight="1">
      <c r="A286" s="252"/>
      <c r="B286" s="253"/>
      <c r="C286" s="254"/>
      <c r="D286" s="253"/>
      <c r="E286" s="255"/>
      <c r="F286" s="255"/>
      <c r="G286" s="255"/>
      <c r="H286" s="255"/>
      <c r="I286" s="255"/>
      <c r="J286" s="255"/>
      <c r="K286" s="257"/>
      <c r="L286" s="258"/>
      <c r="M286" s="258"/>
      <c r="N286" s="258"/>
      <c r="O286" s="258"/>
      <c r="P286" s="258"/>
      <c r="Q286" s="258"/>
      <c r="R286" s="259"/>
      <c r="S286" s="238"/>
      <c r="T286" s="238"/>
      <c r="U286" s="239"/>
      <c r="V286" s="239"/>
      <c r="W286" s="239"/>
      <c r="X286" s="239"/>
      <c r="Y286" s="238"/>
      <c r="Z286" s="239"/>
    </row>
    <row r="287" spans="1:26" ht="12.75" customHeight="1">
      <c r="A287" s="252"/>
      <c r="B287" s="253"/>
      <c r="C287" s="254"/>
      <c r="D287" s="253"/>
      <c r="E287" s="255"/>
      <c r="F287" s="255"/>
      <c r="G287" s="255"/>
      <c r="H287" s="255"/>
      <c r="I287" s="255"/>
      <c r="J287" s="255"/>
      <c r="K287" s="257"/>
      <c r="L287" s="258"/>
      <c r="M287" s="258"/>
      <c r="N287" s="258"/>
      <c r="O287" s="258"/>
      <c r="P287" s="258"/>
      <c r="Q287" s="258"/>
      <c r="R287" s="259"/>
      <c r="S287" s="238"/>
      <c r="T287" s="238"/>
      <c r="U287" s="239"/>
      <c r="V287" s="239"/>
      <c r="W287" s="239"/>
      <c r="X287" s="239"/>
      <c r="Y287" s="238"/>
      <c r="Z287" s="239"/>
    </row>
    <row r="288" spans="1:26" ht="12.75" customHeight="1">
      <c r="A288" s="252"/>
      <c r="B288" s="253"/>
      <c r="C288" s="254"/>
      <c r="D288" s="253"/>
      <c r="E288" s="255"/>
      <c r="F288" s="255"/>
      <c r="G288" s="255"/>
      <c r="H288" s="255"/>
      <c r="I288" s="255"/>
      <c r="J288" s="255"/>
      <c r="K288" s="257"/>
      <c r="L288" s="258"/>
      <c r="M288" s="258"/>
      <c r="N288" s="258"/>
      <c r="O288" s="258"/>
      <c r="P288" s="258"/>
      <c r="Q288" s="258"/>
      <c r="R288" s="259"/>
      <c r="S288" s="238"/>
      <c r="T288" s="238"/>
      <c r="U288" s="239"/>
      <c r="V288" s="239"/>
      <c r="W288" s="239"/>
      <c r="X288" s="239"/>
      <c r="Y288" s="238"/>
      <c r="Z288" s="239"/>
    </row>
    <row r="289" spans="1:26" ht="12.75" customHeight="1">
      <c r="A289" s="252"/>
      <c r="B289" s="253"/>
      <c r="C289" s="254"/>
      <c r="D289" s="253"/>
      <c r="E289" s="255"/>
      <c r="F289" s="255"/>
      <c r="G289" s="255"/>
      <c r="H289" s="255"/>
      <c r="I289" s="255"/>
      <c r="J289" s="255"/>
      <c r="K289" s="257"/>
      <c r="L289" s="258"/>
      <c r="M289" s="258"/>
      <c r="N289" s="258"/>
      <c r="O289" s="258"/>
      <c r="P289" s="258"/>
      <c r="Q289" s="258"/>
      <c r="R289" s="259"/>
      <c r="S289" s="238"/>
      <c r="T289" s="238"/>
      <c r="U289" s="239"/>
      <c r="V289" s="239"/>
      <c r="W289" s="239"/>
      <c r="X289" s="239"/>
      <c r="Y289" s="238"/>
      <c r="Z289" s="239"/>
    </row>
    <row r="290" spans="1:26" ht="12.75" customHeight="1">
      <c r="A290" s="252"/>
      <c r="B290" s="253"/>
      <c r="C290" s="254"/>
      <c r="D290" s="253"/>
      <c r="E290" s="255"/>
      <c r="F290" s="255"/>
      <c r="G290" s="255"/>
      <c r="H290" s="255"/>
      <c r="I290" s="255"/>
      <c r="J290" s="255"/>
      <c r="K290" s="257"/>
      <c r="L290" s="258"/>
      <c r="M290" s="258"/>
      <c r="N290" s="258"/>
      <c r="O290" s="258"/>
      <c r="P290" s="258"/>
      <c r="Q290" s="258"/>
      <c r="R290" s="259"/>
      <c r="S290" s="238"/>
      <c r="T290" s="238"/>
      <c r="U290" s="239"/>
      <c r="V290" s="239"/>
      <c r="W290" s="239"/>
      <c r="X290" s="239"/>
      <c r="Y290" s="238"/>
      <c r="Z290" s="239"/>
    </row>
    <row r="291" spans="1:26" ht="12.75" customHeight="1">
      <c r="A291" s="252"/>
      <c r="B291" s="253"/>
      <c r="C291" s="254"/>
      <c r="D291" s="253"/>
      <c r="E291" s="255"/>
      <c r="F291" s="255"/>
      <c r="G291" s="255"/>
      <c r="H291" s="255"/>
      <c r="I291" s="255"/>
      <c r="J291" s="255"/>
      <c r="K291" s="257"/>
      <c r="L291" s="258"/>
      <c r="M291" s="258"/>
      <c r="N291" s="258"/>
      <c r="O291" s="258"/>
      <c r="P291" s="258"/>
      <c r="Q291" s="258"/>
      <c r="R291" s="259"/>
      <c r="S291" s="238"/>
      <c r="T291" s="238"/>
      <c r="U291" s="239"/>
      <c r="V291" s="239"/>
      <c r="W291" s="239"/>
      <c r="X291" s="239"/>
      <c r="Y291" s="238"/>
      <c r="Z291" s="239"/>
    </row>
    <row r="292" spans="1:26" ht="12.75" customHeight="1">
      <c r="A292" s="252"/>
      <c r="B292" s="253"/>
      <c r="C292" s="254"/>
      <c r="D292" s="253"/>
      <c r="E292" s="255"/>
      <c r="F292" s="255"/>
      <c r="G292" s="255"/>
      <c r="H292" s="255"/>
      <c r="I292" s="255"/>
      <c r="J292" s="255"/>
      <c r="K292" s="257"/>
      <c r="L292" s="258"/>
      <c r="M292" s="258"/>
      <c r="N292" s="258"/>
      <c r="O292" s="258"/>
      <c r="P292" s="258"/>
      <c r="Q292" s="258"/>
      <c r="R292" s="259"/>
      <c r="S292" s="238"/>
      <c r="T292" s="238"/>
      <c r="U292" s="239"/>
      <c r="V292" s="239"/>
      <c r="W292" s="239"/>
      <c r="X292" s="239"/>
      <c r="Y292" s="238"/>
      <c r="Z292" s="239"/>
    </row>
    <row r="293" spans="1:26" ht="12.75" customHeight="1">
      <c r="A293" s="252"/>
      <c r="B293" s="253"/>
      <c r="C293" s="254"/>
      <c r="D293" s="253"/>
      <c r="E293" s="255"/>
      <c r="F293" s="255"/>
      <c r="G293" s="255"/>
      <c r="H293" s="255"/>
      <c r="I293" s="255"/>
      <c r="J293" s="255"/>
      <c r="K293" s="257"/>
      <c r="L293" s="258"/>
      <c r="M293" s="258"/>
      <c r="N293" s="258"/>
      <c r="O293" s="258"/>
      <c r="P293" s="258"/>
      <c r="Q293" s="258"/>
      <c r="R293" s="259"/>
      <c r="S293" s="238"/>
      <c r="T293" s="238"/>
      <c r="U293" s="239"/>
      <c r="V293" s="239"/>
      <c r="W293" s="239"/>
      <c r="X293" s="239"/>
      <c r="Y293" s="238"/>
      <c r="Z293" s="239"/>
    </row>
    <row r="294" spans="1:26" ht="12.75" customHeight="1">
      <c r="A294" s="252"/>
      <c r="B294" s="253"/>
      <c r="C294" s="254"/>
      <c r="D294" s="253"/>
      <c r="E294" s="255"/>
      <c r="F294" s="255"/>
      <c r="G294" s="255"/>
      <c r="H294" s="255"/>
      <c r="I294" s="255"/>
      <c r="J294" s="255"/>
      <c r="K294" s="257"/>
      <c r="L294" s="258"/>
      <c r="M294" s="258"/>
      <c r="N294" s="258"/>
      <c r="O294" s="258"/>
      <c r="P294" s="258"/>
      <c r="Q294" s="258"/>
      <c r="R294" s="259"/>
      <c r="S294" s="238"/>
      <c r="T294" s="238"/>
      <c r="U294" s="239"/>
      <c r="V294" s="239"/>
      <c r="W294" s="239"/>
      <c r="X294" s="239"/>
      <c r="Y294" s="238"/>
      <c r="Z294" s="239"/>
    </row>
    <row r="295" spans="1:26" ht="12.75" customHeight="1">
      <c r="A295" s="252"/>
      <c r="B295" s="253"/>
      <c r="C295" s="254"/>
      <c r="D295" s="253"/>
      <c r="E295" s="255"/>
      <c r="F295" s="255"/>
      <c r="G295" s="255"/>
      <c r="H295" s="255"/>
      <c r="I295" s="255"/>
      <c r="J295" s="255"/>
      <c r="K295" s="257"/>
      <c r="L295" s="258"/>
      <c r="M295" s="258"/>
      <c r="N295" s="258"/>
      <c r="O295" s="258"/>
      <c r="P295" s="258"/>
      <c r="Q295" s="258"/>
      <c r="R295" s="259"/>
      <c r="S295" s="238"/>
      <c r="T295" s="238"/>
      <c r="U295" s="239"/>
      <c r="V295" s="239"/>
      <c r="W295" s="239"/>
      <c r="X295" s="239"/>
      <c r="Y295" s="238"/>
      <c r="Z295" s="239"/>
    </row>
    <row r="296" spans="1:26" ht="12.75" customHeight="1">
      <c r="A296" s="252"/>
      <c r="B296" s="253"/>
      <c r="C296" s="254"/>
      <c r="D296" s="253"/>
      <c r="E296" s="255"/>
      <c r="F296" s="255"/>
      <c r="G296" s="255"/>
      <c r="H296" s="255"/>
      <c r="I296" s="255"/>
      <c r="J296" s="255"/>
      <c r="K296" s="257"/>
      <c r="L296" s="258"/>
      <c r="M296" s="258"/>
      <c r="N296" s="258"/>
      <c r="O296" s="258"/>
      <c r="P296" s="258"/>
      <c r="Q296" s="258"/>
      <c r="R296" s="259"/>
      <c r="S296" s="238"/>
      <c r="T296" s="238"/>
      <c r="U296" s="239"/>
      <c r="V296" s="239"/>
      <c r="W296" s="239"/>
      <c r="X296" s="239"/>
      <c r="Y296" s="238"/>
      <c r="Z296" s="239"/>
    </row>
    <row r="297" spans="1:26" ht="12.75" customHeight="1">
      <c r="A297" s="252"/>
      <c r="B297" s="253"/>
      <c r="C297" s="254"/>
      <c r="D297" s="253"/>
      <c r="E297" s="255"/>
      <c r="F297" s="255"/>
      <c r="G297" s="255"/>
      <c r="H297" s="255"/>
      <c r="I297" s="255"/>
      <c r="J297" s="255"/>
      <c r="K297" s="257"/>
      <c r="L297" s="258"/>
      <c r="M297" s="258"/>
      <c r="N297" s="258"/>
      <c r="O297" s="258"/>
      <c r="P297" s="258"/>
      <c r="Q297" s="258"/>
      <c r="R297" s="259"/>
      <c r="S297" s="238"/>
      <c r="T297" s="238"/>
      <c r="U297" s="239"/>
      <c r="V297" s="239"/>
      <c r="W297" s="239"/>
      <c r="X297" s="239"/>
      <c r="Y297" s="238"/>
      <c r="Z297" s="239"/>
    </row>
    <row r="298" spans="1:26" ht="12.75" customHeight="1">
      <c r="A298" s="252"/>
      <c r="B298" s="253"/>
      <c r="C298" s="254"/>
      <c r="D298" s="253"/>
      <c r="E298" s="255"/>
      <c r="F298" s="255"/>
      <c r="G298" s="255"/>
      <c r="H298" s="255"/>
      <c r="I298" s="255"/>
      <c r="J298" s="255"/>
      <c r="K298" s="257"/>
      <c r="L298" s="258"/>
      <c r="M298" s="258"/>
      <c r="N298" s="258"/>
      <c r="O298" s="258"/>
      <c r="P298" s="258"/>
      <c r="Q298" s="258"/>
      <c r="R298" s="259"/>
      <c r="S298" s="238"/>
      <c r="T298" s="238"/>
      <c r="U298" s="239"/>
      <c r="V298" s="239"/>
      <c r="W298" s="239"/>
      <c r="X298" s="239"/>
      <c r="Y298" s="238"/>
      <c r="Z298" s="239"/>
    </row>
    <row r="299" spans="1:26" ht="12.75" customHeight="1">
      <c r="A299" s="252"/>
      <c r="B299" s="253"/>
      <c r="C299" s="254"/>
      <c r="D299" s="253"/>
      <c r="E299" s="255"/>
      <c r="F299" s="255"/>
      <c r="G299" s="255"/>
      <c r="H299" s="255"/>
      <c r="I299" s="255"/>
      <c r="J299" s="255"/>
      <c r="K299" s="257"/>
      <c r="L299" s="258"/>
      <c r="M299" s="258"/>
      <c r="N299" s="258"/>
      <c r="O299" s="258"/>
      <c r="P299" s="258"/>
      <c r="Q299" s="258"/>
      <c r="R299" s="259"/>
      <c r="S299" s="238"/>
      <c r="T299" s="238"/>
      <c r="U299" s="239"/>
      <c r="V299" s="239"/>
      <c r="W299" s="239"/>
      <c r="X299" s="239"/>
      <c r="Y299" s="238"/>
      <c r="Z299" s="239"/>
    </row>
    <row r="300" spans="1:26" ht="12.75" customHeight="1">
      <c r="A300" s="252"/>
      <c r="B300" s="253"/>
      <c r="C300" s="254"/>
      <c r="D300" s="253"/>
      <c r="E300" s="255"/>
      <c r="F300" s="255"/>
      <c r="G300" s="255"/>
      <c r="H300" s="255"/>
      <c r="I300" s="255"/>
      <c r="J300" s="255"/>
      <c r="K300" s="257"/>
      <c r="L300" s="258"/>
      <c r="M300" s="258"/>
      <c r="N300" s="258"/>
      <c r="O300" s="258"/>
      <c r="P300" s="258"/>
      <c r="Q300" s="258"/>
      <c r="R300" s="259"/>
      <c r="S300" s="238"/>
      <c r="T300" s="238"/>
      <c r="U300" s="239"/>
      <c r="V300" s="239"/>
      <c r="W300" s="239"/>
      <c r="X300" s="239"/>
      <c r="Y300" s="238"/>
      <c r="Z300" s="239"/>
    </row>
    <row r="301" spans="1:26" ht="12.75" customHeight="1">
      <c r="A301" s="252"/>
      <c r="B301" s="253"/>
      <c r="C301" s="254"/>
      <c r="D301" s="253"/>
      <c r="E301" s="255"/>
      <c r="F301" s="255"/>
      <c r="G301" s="255"/>
      <c r="H301" s="255"/>
      <c r="I301" s="255"/>
      <c r="J301" s="255"/>
      <c r="K301" s="257"/>
      <c r="L301" s="258"/>
      <c r="M301" s="258"/>
      <c r="N301" s="258"/>
      <c r="O301" s="258"/>
      <c r="P301" s="258"/>
      <c r="Q301" s="258"/>
      <c r="R301" s="259"/>
      <c r="S301" s="238"/>
      <c r="T301" s="238"/>
      <c r="U301" s="239"/>
      <c r="V301" s="239"/>
      <c r="W301" s="239"/>
      <c r="X301" s="239"/>
      <c r="Y301" s="238"/>
      <c r="Z301" s="239"/>
    </row>
    <row r="302" spans="1:26" ht="12.75" customHeight="1">
      <c r="A302" s="252"/>
      <c r="B302" s="253"/>
      <c r="C302" s="254"/>
      <c r="D302" s="253"/>
      <c r="E302" s="255"/>
      <c r="F302" s="255"/>
      <c r="G302" s="255"/>
      <c r="H302" s="255"/>
      <c r="I302" s="255"/>
      <c r="J302" s="255"/>
      <c r="K302" s="257"/>
      <c r="L302" s="258"/>
      <c r="M302" s="258"/>
      <c r="N302" s="258"/>
      <c r="O302" s="258"/>
      <c r="P302" s="258"/>
      <c r="Q302" s="258"/>
      <c r="R302" s="259"/>
      <c r="S302" s="238"/>
      <c r="T302" s="238"/>
      <c r="U302" s="239"/>
      <c r="V302" s="239"/>
      <c r="W302" s="239"/>
      <c r="X302" s="239"/>
      <c r="Y302" s="238"/>
      <c r="Z302" s="239"/>
    </row>
    <row r="303" spans="1:26" ht="12.75" customHeight="1">
      <c r="A303" s="252"/>
      <c r="B303" s="253"/>
      <c r="C303" s="254"/>
      <c r="D303" s="253"/>
      <c r="E303" s="255"/>
      <c r="F303" s="255"/>
      <c r="G303" s="255"/>
      <c r="H303" s="255"/>
      <c r="I303" s="255"/>
      <c r="J303" s="255"/>
      <c r="K303" s="257"/>
      <c r="L303" s="258"/>
      <c r="M303" s="258"/>
      <c r="N303" s="258"/>
      <c r="O303" s="258"/>
      <c r="P303" s="258"/>
      <c r="Q303" s="258"/>
      <c r="R303" s="259"/>
      <c r="S303" s="238"/>
      <c r="T303" s="238"/>
      <c r="U303" s="239"/>
      <c r="V303" s="239"/>
      <c r="W303" s="239"/>
      <c r="X303" s="239"/>
      <c r="Y303" s="238"/>
      <c r="Z303" s="239"/>
    </row>
    <row r="304" spans="1:26" ht="12.75" customHeight="1">
      <c r="A304" s="252"/>
      <c r="B304" s="253"/>
      <c r="C304" s="254"/>
      <c r="D304" s="253"/>
      <c r="E304" s="255"/>
      <c r="F304" s="255"/>
      <c r="G304" s="255"/>
      <c r="H304" s="255"/>
      <c r="I304" s="255"/>
      <c r="J304" s="255"/>
      <c r="K304" s="257"/>
      <c r="L304" s="258"/>
      <c r="M304" s="258"/>
      <c r="N304" s="258"/>
      <c r="O304" s="258"/>
      <c r="P304" s="258"/>
      <c r="Q304" s="258"/>
      <c r="R304" s="259"/>
      <c r="S304" s="238"/>
      <c r="T304" s="238"/>
      <c r="U304" s="239"/>
      <c r="V304" s="239"/>
      <c r="W304" s="239"/>
      <c r="X304" s="239"/>
      <c r="Y304" s="238"/>
      <c r="Z304" s="239"/>
    </row>
    <row r="305" spans="1:26" ht="12.75" customHeight="1">
      <c r="A305" s="252"/>
      <c r="B305" s="253"/>
      <c r="C305" s="254"/>
      <c r="D305" s="253"/>
      <c r="E305" s="255"/>
      <c r="F305" s="255"/>
      <c r="G305" s="255"/>
      <c r="H305" s="255"/>
      <c r="I305" s="255"/>
      <c r="J305" s="255"/>
      <c r="K305" s="257"/>
      <c r="L305" s="258"/>
      <c r="M305" s="258"/>
      <c r="N305" s="258"/>
      <c r="O305" s="258"/>
      <c r="P305" s="258"/>
      <c r="Q305" s="258"/>
      <c r="R305" s="259"/>
      <c r="S305" s="238"/>
      <c r="T305" s="238"/>
      <c r="U305" s="239"/>
      <c r="V305" s="239"/>
      <c r="W305" s="239"/>
      <c r="X305" s="239"/>
      <c r="Y305" s="238"/>
      <c r="Z305" s="239"/>
    </row>
    <row r="306" spans="1:26" ht="12.75" customHeight="1">
      <c r="A306" s="252"/>
      <c r="B306" s="253"/>
      <c r="C306" s="254"/>
      <c r="D306" s="253"/>
      <c r="E306" s="255"/>
      <c r="F306" s="255"/>
      <c r="G306" s="255"/>
      <c r="H306" s="255"/>
      <c r="I306" s="255"/>
      <c r="J306" s="255"/>
      <c r="K306" s="257"/>
      <c r="L306" s="258"/>
      <c r="M306" s="258"/>
      <c r="N306" s="258"/>
      <c r="O306" s="258"/>
      <c r="P306" s="258"/>
      <c r="Q306" s="258"/>
      <c r="R306" s="259"/>
      <c r="S306" s="238"/>
      <c r="T306" s="238"/>
      <c r="U306" s="239"/>
      <c r="V306" s="239"/>
      <c r="W306" s="239"/>
      <c r="X306" s="239"/>
      <c r="Y306" s="238"/>
      <c r="Z306" s="239"/>
    </row>
    <row r="307" spans="1:26" ht="12.75" customHeight="1">
      <c r="A307" s="252"/>
      <c r="B307" s="253"/>
      <c r="C307" s="254"/>
      <c r="D307" s="253"/>
      <c r="E307" s="255"/>
      <c r="F307" s="255"/>
      <c r="G307" s="255"/>
      <c r="H307" s="255"/>
      <c r="I307" s="255"/>
      <c r="J307" s="255"/>
      <c r="K307" s="257"/>
      <c r="L307" s="258"/>
      <c r="M307" s="258"/>
      <c r="N307" s="258"/>
      <c r="O307" s="258"/>
      <c r="P307" s="258"/>
      <c r="Q307" s="258"/>
      <c r="R307" s="259"/>
      <c r="S307" s="238"/>
      <c r="T307" s="238"/>
      <c r="U307" s="239"/>
      <c r="V307" s="239"/>
      <c r="W307" s="239"/>
      <c r="X307" s="239"/>
      <c r="Y307" s="238"/>
      <c r="Z307" s="239"/>
    </row>
    <row r="308" spans="1:26" ht="12.75" customHeight="1">
      <c r="A308" s="252"/>
      <c r="B308" s="253"/>
      <c r="C308" s="254"/>
      <c r="D308" s="253"/>
      <c r="E308" s="255"/>
      <c r="F308" s="255"/>
      <c r="G308" s="255"/>
      <c r="H308" s="255"/>
      <c r="I308" s="255"/>
      <c r="J308" s="255"/>
      <c r="K308" s="257"/>
      <c r="L308" s="258"/>
      <c r="M308" s="258"/>
      <c r="N308" s="258"/>
      <c r="O308" s="258"/>
      <c r="P308" s="258"/>
      <c r="Q308" s="258"/>
      <c r="R308" s="259"/>
      <c r="S308" s="238"/>
      <c r="T308" s="238"/>
      <c r="U308" s="239"/>
      <c r="V308" s="239"/>
      <c r="W308" s="239"/>
      <c r="X308" s="239"/>
      <c r="Y308" s="238"/>
      <c r="Z308" s="239"/>
    </row>
    <row r="309" spans="1:26" ht="12.75" customHeight="1">
      <c r="A309" s="252"/>
      <c r="B309" s="253"/>
      <c r="C309" s="254"/>
      <c r="D309" s="253"/>
      <c r="E309" s="255"/>
      <c r="F309" s="255"/>
      <c r="G309" s="255"/>
      <c r="H309" s="255"/>
      <c r="I309" s="255"/>
      <c r="J309" s="255"/>
      <c r="K309" s="257"/>
      <c r="L309" s="258"/>
      <c r="M309" s="258"/>
      <c r="N309" s="258"/>
      <c r="O309" s="258"/>
      <c r="P309" s="258"/>
      <c r="Q309" s="258"/>
      <c r="R309" s="259"/>
      <c r="S309" s="238"/>
      <c r="T309" s="238"/>
      <c r="U309" s="239"/>
      <c r="V309" s="239"/>
      <c r="W309" s="239"/>
      <c r="X309" s="239"/>
      <c r="Y309" s="238"/>
      <c r="Z309" s="239"/>
    </row>
    <row r="310" spans="1:26" ht="12.75" customHeight="1">
      <c r="A310" s="252"/>
      <c r="B310" s="253"/>
      <c r="C310" s="254"/>
      <c r="D310" s="253"/>
      <c r="E310" s="255"/>
      <c r="F310" s="255"/>
      <c r="G310" s="255"/>
      <c r="H310" s="255"/>
      <c r="I310" s="255"/>
      <c r="J310" s="255"/>
      <c r="K310" s="257"/>
      <c r="L310" s="258"/>
      <c r="M310" s="258"/>
      <c r="N310" s="258"/>
      <c r="O310" s="258"/>
      <c r="P310" s="258"/>
      <c r="Q310" s="258"/>
      <c r="R310" s="259"/>
      <c r="S310" s="238"/>
      <c r="T310" s="238"/>
      <c r="U310" s="239"/>
      <c r="V310" s="239"/>
      <c r="W310" s="239"/>
      <c r="X310" s="239"/>
      <c r="Y310" s="238"/>
      <c r="Z310" s="239"/>
    </row>
    <row r="311" spans="1:26" ht="12.75" customHeight="1">
      <c r="A311" s="252"/>
      <c r="B311" s="253"/>
      <c r="C311" s="254"/>
      <c r="D311" s="253"/>
      <c r="E311" s="255"/>
      <c r="F311" s="255"/>
      <c r="G311" s="255"/>
      <c r="H311" s="255"/>
      <c r="I311" s="255"/>
      <c r="J311" s="255"/>
      <c r="K311" s="257"/>
      <c r="L311" s="258"/>
      <c r="M311" s="258"/>
      <c r="N311" s="258"/>
      <c r="O311" s="258"/>
      <c r="P311" s="258"/>
      <c r="Q311" s="258"/>
      <c r="R311" s="259"/>
      <c r="S311" s="238"/>
      <c r="T311" s="238"/>
      <c r="U311" s="239"/>
      <c r="V311" s="239"/>
      <c r="W311" s="239"/>
      <c r="X311" s="239"/>
      <c r="Y311" s="238"/>
      <c r="Z311" s="239"/>
    </row>
    <row r="312" spans="1:26" ht="12.75" customHeight="1">
      <c r="A312" s="252"/>
      <c r="B312" s="253"/>
      <c r="C312" s="254"/>
      <c r="D312" s="253"/>
      <c r="E312" s="255"/>
      <c r="F312" s="255"/>
      <c r="G312" s="255"/>
      <c r="H312" s="255"/>
      <c r="I312" s="255"/>
      <c r="J312" s="255"/>
      <c r="K312" s="257"/>
      <c r="L312" s="258"/>
      <c r="M312" s="258"/>
      <c r="N312" s="258"/>
      <c r="O312" s="258"/>
      <c r="P312" s="258"/>
      <c r="Q312" s="258"/>
      <c r="R312" s="259"/>
      <c r="S312" s="238"/>
      <c r="T312" s="238"/>
      <c r="U312" s="239"/>
      <c r="V312" s="239"/>
      <c r="W312" s="239"/>
      <c r="X312" s="239"/>
      <c r="Y312" s="238"/>
      <c r="Z312" s="239"/>
    </row>
    <row r="313" spans="1:26" ht="12.75" customHeight="1">
      <c r="A313" s="252"/>
      <c r="B313" s="253"/>
      <c r="C313" s="254"/>
      <c r="D313" s="253"/>
      <c r="E313" s="255"/>
      <c r="F313" s="255"/>
      <c r="G313" s="255"/>
      <c r="H313" s="255"/>
      <c r="I313" s="255"/>
      <c r="J313" s="255"/>
      <c r="K313" s="257"/>
      <c r="L313" s="258"/>
      <c r="M313" s="258"/>
      <c r="N313" s="258"/>
      <c r="O313" s="258"/>
      <c r="P313" s="258"/>
      <c r="Q313" s="258"/>
      <c r="R313" s="259"/>
      <c r="S313" s="238"/>
      <c r="T313" s="238"/>
      <c r="U313" s="239"/>
      <c r="V313" s="239"/>
      <c r="W313" s="239"/>
      <c r="X313" s="239"/>
      <c r="Y313" s="238"/>
      <c r="Z313" s="239"/>
    </row>
    <row r="314" spans="1:26" ht="12.75" customHeight="1">
      <c r="A314" s="252"/>
      <c r="B314" s="253"/>
      <c r="C314" s="254"/>
      <c r="D314" s="253"/>
      <c r="E314" s="255"/>
      <c r="F314" s="255"/>
      <c r="G314" s="255"/>
      <c r="H314" s="255"/>
      <c r="I314" s="255"/>
      <c r="J314" s="255"/>
      <c r="K314" s="257"/>
      <c r="L314" s="258"/>
      <c r="M314" s="258"/>
      <c r="N314" s="258"/>
      <c r="O314" s="258"/>
      <c r="P314" s="258"/>
      <c r="Q314" s="258"/>
      <c r="R314" s="259"/>
      <c r="S314" s="238"/>
      <c r="T314" s="238"/>
      <c r="U314" s="239"/>
      <c r="V314" s="239"/>
      <c r="W314" s="239"/>
      <c r="X314" s="239"/>
      <c r="Y314" s="238"/>
      <c r="Z314" s="239"/>
    </row>
    <row r="315" spans="1:26" ht="12.75" customHeight="1">
      <c r="A315" s="252"/>
      <c r="B315" s="253"/>
      <c r="C315" s="254"/>
      <c r="D315" s="253"/>
      <c r="E315" s="255"/>
      <c r="F315" s="255"/>
      <c r="G315" s="255"/>
      <c r="H315" s="255"/>
      <c r="I315" s="255"/>
      <c r="J315" s="255"/>
      <c r="K315" s="257"/>
      <c r="L315" s="258"/>
      <c r="M315" s="258"/>
      <c r="N315" s="258"/>
      <c r="O315" s="258"/>
      <c r="P315" s="258"/>
      <c r="Q315" s="258"/>
      <c r="R315" s="259"/>
      <c r="S315" s="238"/>
      <c r="T315" s="238"/>
      <c r="U315" s="239"/>
      <c r="V315" s="239"/>
      <c r="W315" s="239"/>
      <c r="X315" s="239"/>
      <c r="Y315" s="238"/>
      <c r="Z315" s="239"/>
    </row>
    <row r="316" spans="1:26" ht="12.75" customHeight="1">
      <c r="A316" s="252"/>
      <c r="B316" s="253"/>
      <c r="C316" s="254"/>
      <c r="D316" s="253"/>
      <c r="E316" s="255"/>
      <c r="F316" s="255"/>
      <c r="G316" s="255"/>
      <c r="H316" s="255"/>
      <c r="I316" s="255"/>
      <c r="J316" s="255"/>
      <c r="K316" s="257"/>
      <c r="L316" s="258"/>
      <c r="M316" s="258"/>
      <c r="N316" s="258"/>
      <c r="O316" s="258"/>
      <c r="P316" s="258"/>
      <c r="Q316" s="258"/>
      <c r="R316" s="259"/>
      <c r="S316" s="238"/>
      <c r="T316" s="238"/>
      <c r="U316" s="239"/>
      <c r="V316" s="239"/>
      <c r="W316" s="239"/>
      <c r="X316" s="239"/>
      <c r="Y316" s="238"/>
      <c r="Z316" s="239"/>
    </row>
    <row r="317" spans="1:26" ht="12.75" customHeight="1">
      <c r="A317" s="252"/>
      <c r="B317" s="253"/>
      <c r="C317" s="254"/>
      <c r="D317" s="253"/>
      <c r="E317" s="255"/>
      <c r="F317" s="255"/>
      <c r="G317" s="255"/>
      <c r="H317" s="255"/>
      <c r="I317" s="255"/>
      <c r="J317" s="255"/>
      <c r="K317" s="257"/>
      <c r="L317" s="258"/>
      <c r="M317" s="258"/>
      <c r="N317" s="258"/>
      <c r="O317" s="258"/>
      <c r="P317" s="258"/>
      <c r="Q317" s="258"/>
      <c r="R317" s="259"/>
      <c r="S317" s="238"/>
      <c r="T317" s="238"/>
      <c r="U317" s="239"/>
      <c r="V317" s="239"/>
      <c r="W317" s="239"/>
      <c r="X317" s="239"/>
      <c r="Y317" s="238"/>
      <c r="Z317" s="239"/>
    </row>
    <row r="318" spans="1:26" ht="12.75" customHeight="1">
      <c r="A318" s="252"/>
      <c r="B318" s="253"/>
      <c r="C318" s="254"/>
      <c r="D318" s="253"/>
      <c r="E318" s="255"/>
      <c r="F318" s="255"/>
      <c r="G318" s="255"/>
      <c r="H318" s="255"/>
      <c r="I318" s="255"/>
      <c r="J318" s="255"/>
      <c r="K318" s="257"/>
      <c r="L318" s="258"/>
      <c r="M318" s="258"/>
      <c r="N318" s="258"/>
      <c r="O318" s="258"/>
      <c r="P318" s="258"/>
      <c r="Q318" s="258"/>
      <c r="R318" s="259"/>
      <c r="S318" s="238"/>
      <c r="T318" s="238"/>
      <c r="U318" s="239"/>
      <c r="V318" s="239"/>
      <c r="W318" s="239"/>
      <c r="X318" s="239"/>
      <c r="Y318" s="238"/>
      <c r="Z318" s="239"/>
    </row>
    <row r="319" spans="1:26" ht="12.75" customHeight="1">
      <c r="A319" s="252"/>
      <c r="B319" s="253"/>
      <c r="C319" s="254"/>
      <c r="D319" s="253"/>
      <c r="E319" s="255"/>
      <c r="F319" s="255"/>
      <c r="G319" s="255"/>
      <c r="H319" s="255"/>
      <c r="I319" s="255"/>
      <c r="J319" s="255"/>
      <c r="K319" s="257"/>
      <c r="L319" s="258"/>
      <c r="M319" s="258"/>
      <c r="N319" s="258"/>
      <c r="O319" s="258"/>
      <c r="P319" s="258"/>
      <c r="Q319" s="258"/>
      <c r="R319" s="259"/>
      <c r="S319" s="238"/>
      <c r="T319" s="238"/>
      <c r="U319" s="239"/>
      <c r="V319" s="239"/>
      <c r="W319" s="239"/>
      <c r="X319" s="239"/>
      <c r="Y319" s="238"/>
      <c r="Z319" s="239"/>
    </row>
    <row r="320" spans="1:26" ht="12.75" customHeight="1">
      <c r="A320" s="252"/>
      <c r="B320" s="253"/>
      <c r="C320" s="254"/>
      <c r="D320" s="253"/>
      <c r="E320" s="255"/>
      <c r="F320" s="255"/>
      <c r="G320" s="255"/>
      <c r="H320" s="255"/>
      <c r="I320" s="255"/>
      <c r="J320" s="255"/>
      <c r="K320" s="257"/>
      <c r="L320" s="258"/>
      <c r="M320" s="258"/>
      <c r="N320" s="258"/>
      <c r="O320" s="258"/>
      <c r="P320" s="258"/>
      <c r="Q320" s="258"/>
      <c r="R320" s="259"/>
      <c r="S320" s="238"/>
      <c r="T320" s="238"/>
      <c r="U320" s="239"/>
      <c r="V320" s="239"/>
      <c r="W320" s="239"/>
      <c r="X320" s="239"/>
      <c r="Y320" s="238"/>
      <c r="Z320" s="239"/>
    </row>
    <row r="321" spans="1:26" ht="12.75" customHeight="1">
      <c r="A321" s="252"/>
      <c r="B321" s="253"/>
      <c r="C321" s="254"/>
      <c r="D321" s="253"/>
      <c r="E321" s="255"/>
      <c r="F321" s="255"/>
      <c r="G321" s="255"/>
      <c r="H321" s="255"/>
      <c r="I321" s="255"/>
      <c r="J321" s="255"/>
      <c r="K321" s="257"/>
      <c r="L321" s="258"/>
      <c r="M321" s="258"/>
      <c r="N321" s="258"/>
      <c r="O321" s="258"/>
      <c r="P321" s="258"/>
      <c r="Q321" s="258"/>
      <c r="R321" s="259"/>
      <c r="S321" s="238"/>
      <c r="T321" s="238"/>
      <c r="U321" s="239"/>
      <c r="V321" s="239"/>
      <c r="W321" s="239"/>
      <c r="X321" s="239"/>
      <c r="Y321" s="238"/>
      <c r="Z321" s="239"/>
    </row>
    <row r="322" spans="1:26" ht="12.75" customHeight="1">
      <c r="A322" s="252"/>
      <c r="B322" s="253"/>
      <c r="C322" s="254"/>
      <c r="D322" s="253"/>
      <c r="E322" s="255"/>
      <c r="F322" s="255"/>
      <c r="G322" s="255"/>
      <c r="H322" s="255"/>
      <c r="I322" s="255"/>
      <c r="J322" s="255"/>
      <c r="K322" s="257"/>
      <c r="L322" s="258"/>
      <c r="M322" s="258"/>
      <c r="N322" s="258"/>
      <c r="O322" s="258"/>
      <c r="P322" s="258"/>
      <c r="Q322" s="258"/>
      <c r="R322" s="259"/>
      <c r="S322" s="238"/>
      <c r="T322" s="238"/>
      <c r="U322" s="239"/>
      <c r="V322" s="239"/>
      <c r="W322" s="239"/>
      <c r="X322" s="239"/>
      <c r="Y322" s="238"/>
      <c r="Z322" s="239"/>
    </row>
    <row r="323" spans="1:26" ht="12.75" customHeight="1">
      <c r="A323" s="252"/>
      <c r="B323" s="253"/>
      <c r="C323" s="254"/>
      <c r="D323" s="253"/>
      <c r="E323" s="255"/>
      <c r="F323" s="255"/>
      <c r="G323" s="255"/>
      <c r="H323" s="255"/>
      <c r="I323" s="255"/>
      <c r="J323" s="255"/>
      <c r="K323" s="257"/>
      <c r="L323" s="258"/>
      <c r="M323" s="258"/>
      <c r="N323" s="258"/>
      <c r="O323" s="258"/>
      <c r="P323" s="258"/>
      <c r="Q323" s="258"/>
      <c r="R323" s="259"/>
      <c r="S323" s="238"/>
      <c r="T323" s="238"/>
      <c r="U323" s="239"/>
      <c r="V323" s="239"/>
      <c r="W323" s="239"/>
      <c r="X323" s="239"/>
      <c r="Y323" s="238"/>
      <c r="Z323" s="239"/>
    </row>
    <row r="324" spans="1:26" ht="12.75" customHeight="1">
      <c r="A324" s="252"/>
      <c r="B324" s="253"/>
      <c r="C324" s="254"/>
      <c r="D324" s="253"/>
      <c r="E324" s="255"/>
      <c r="F324" s="255"/>
      <c r="G324" s="255"/>
      <c r="H324" s="255"/>
      <c r="I324" s="255"/>
      <c r="J324" s="255"/>
      <c r="K324" s="257"/>
      <c r="L324" s="258"/>
      <c r="M324" s="258"/>
      <c r="N324" s="258"/>
      <c r="O324" s="258"/>
      <c r="P324" s="258"/>
      <c r="Q324" s="258"/>
      <c r="R324" s="259"/>
      <c r="S324" s="238"/>
      <c r="T324" s="238"/>
      <c r="U324" s="239"/>
      <c r="V324" s="239"/>
      <c r="W324" s="239"/>
      <c r="X324" s="239"/>
      <c r="Y324" s="238"/>
      <c r="Z324" s="239"/>
    </row>
    <row r="325" spans="1:26" ht="12.75" customHeight="1">
      <c r="A325" s="252"/>
      <c r="B325" s="253"/>
      <c r="C325" s="254"/>
      <c r="D325" s="253"/>
      <c r="E325" s="255"/>
      <c r="F325" s="255"/>
      <c r="G325" s="255"/>
      <c r="H325" s="255"/>
      <c r="I325" s="255"/>
      <c r="J325" s="255"/>
      <c r="K325" s="257"/>
      <c r="L325" s="258"/>
      <c r="M325" s="258"/>
      <c r="N325" s="258"/>
      <c r="O325" s="258"/>
      <c r="P325" s="258"/>
      <c r="Q325" s="258"/>
      <c r="R325" s="259"/>
      <c r="S325" s="238"/>
      <c r="T325" s="238"/>
      <c r="U325" s="239"/>
      <c r="V325" s="239"/>
      <c r="W325" s="239"/>
      <c r="X325" s="239"/>
      <c r="Y325" s="238"/>
      <c r="Z325" s="239"/>
    </row>
    <row r="326" spans="1:26" ht="12.75" customHeight="1">
      <c r="A326" s="252"/>
      <c r="B326" s="253"/>
      <c r="C326" s="254"/>
      <c r="D326" s="253"/>
      <c r="E326" s="255"/>
      <c r="F326" s="255"/>
      <c r="G326" s="255"/>
      <c r="H326" s="255"/>
      <c r="I326" s="255"/>
      <c r="J326" s="255"/>
      <c r="K326" s="257"/>
      <c r="L326" s="258"/>
      <c r="M326" s="258"/>
      <c r="N326" s="258"/>
      <c r="O326" s="258"/>
      <c r="P326" s="258"/>
      <c r="Q326" s="258"/>
      <c r="R326" s="259"/>
      <c r="S326" s="238"/>
      <c r="T326" s="238"/>
      <c r="U326" s="239"/>
      <c r="V326" s="239"/>
      <c r="W326" s="239"/>
      <c r="X326" s="239"/>
      <c r="Y326" s="238"/>
      <c r="Z326" s="239"/>
    </row>
    <row r="327" spans="1:26" ht="12.75" customHeight="1">
      <c r="A327" s="252"/>
      <c r="B327" s="253"/>
      <c r="C327" s="254"/>
      <c r="D327" s="253"/>
      <c r="E327" s="255"/>
      <c r="F327" s="255"/>
      <c r="G327" s="255"/>
      <c r="H327" s="255"/>
      <c r="I327" s="255"/>
      <c r="J327" s="255"/>
      <c r="K327" s="257"/>
      <c r="L327" s="258"/>
      <c r="M327" s="258"/>
      <c r="N327" s="258"/>
      <c r="O327" s="258"/>
      <c r="P327" s="258"/>
      <c r="Q327" s="258"/>
      <c r="R327" s="259"/>
      <c r="S327" s="238"/>
      <c r="T327" s="238"/>
      <c r="U327" s="239"/>
      <c r="V327" s="239"/>
      <c r="W327" s="239"/>
      <c r="X327" s="239"/>
      <c r="Y327" s="238"/>
      <c r="Z327" s="239"/>
    </row>
    <row r="328" spans="1:26" ht="12.75" customHeight="1">
      <c r="A328" s="252"/>
      <c r="B328" s="253"/>
      <c r="C328" s="254"/>
      <c r="D328" s="253"/>
      <c r="E328" s="255"/>
      <c r="F328" s="255"/>
      <c r="G328" s="255"/>
      <c r="H328" s="255"/>
      <c r="I328" s="255"/>
      <c r="J328" s="255"/>
      <c r="K328" s="257"/>
      <c r="L328" s="258"/>
      <c r="M328" s="258"/>
      <c r="N328" s="258"/>
      <c r="O328" s="258"/>
      <c r="P328" s="258"/>
      <c r="Q328" s="258"/>
      <c r="R328" s="259"/>
      <c r="S328" s="238"/>
      <c r="T328" s="238"/>
      <c r="U328" s="239"/>
      <c r="V328" s="239"/>
      <c r="W328" s="239"/>
      <c r="X328" s="239"/>
      <c r="Y328" s="238"/>
      <c r="Z328" s="239"/>
    </row>
    <row r="329" spans="1:26" ht="12.75" customHeight="1">
      <c r="A329" s="252"/>
      <c r="B329" s="253"/>
      <c r="C329" s="254"/>
      <c r="D329" s="253"/>
      <c r="E329" s="255"/>
      <c r="F329" s="255"/>
      <c r="G329" s="255"/>
      <c r="H329" s="255"/>
      <c r="I329" s="255"/>
      <c r="J329" s="255"/>
      <c r="K329" s="257"/>
      <c r="L329" s="258"/>
      <c r="M329" s="258"/>
      <c r="N329" s="258"/>
      <c r="O329" s="258"/>
      <c r="P329" s="258"/>
      <c r="Q329" s="258"/>
      <c r="R329" s="259"/>
      <c r="S329" s="238"/>
      <c r="T329" s="238"/>
      <c r="U329" s="239"/>
      <c r="V329" s="239"/>
      <c r="W329" s="239"/>
      <c r="X329" s="239"/>
      <c r="Y329" s="238"/>
      <c r="Z329" s="239"/>
    </row>
    <row r="330" spans="1:26" ht="12.75" customHeight="1">
      <c r="A330" s="252"/>
      <c r="B330" s="253"/>
      <c r="C330" s="254"/>
      <c r="D330" s="253"/>
      <c r="E330" s="255"/>
      <c r="F330" s="255"/>
      <c r="G330" s="255"/>
      <c r="H330" s="255"/>
      <c r="I330" s="255"/>
      <c r="J330" s="255"/>
      <c r="K330" s="257"/>
      <c r="L330" s="258"/>
      <c r="M330" s="258"/>
      <c r="N330" s="258"/>
      <c r="O330" s="258"/>
      <c r="P330" s="258"/>
      <c r="Q330" s="258"/>
      <c r="R330" s="259"/>
      <c r="S330" s="238"/>
      <c r="T330" s="238"/>
      <c r="U330" s="239"/>
      <c r="V330" s="239"/>
      <c r="W330" s="239"/>
      <c r="X330" s="239"/>
      <c r="Y330" s="238"/>
      <c r="Z330" s="239"/>
    </row>
    <row r="331" spans="1:26" ht="12.75" customHeight="1">
      <c r="A331" s="252"/>
      <c r="B331" s="253"/>
      <c r="C331" s="254"/>
      <c r="D331" s="253"/>
      <c r="E331" s="255"/>
      <c r="F331" s="255"/>
      <c r="G331" s="255"/>
      <c r="H331" s="255"/>
      <c r="I331" s="255"/>
      <c r="J331" s="255"/>
      <c r="K331" s="257"/>
      <c r="L331" s="258"/>
      <c r="M331" s="258"/>
      <c r="N331" s="258"/>
      <c r="O331" s="258"/>
      <c r="P331" s="258"/>
      <c r="Q331" s="258"/>
      <c r="R331" s="259"/>
      <c r="S331" s="238"/>
      <c r="T331" s="238"/>
      <c r="U331" s="239"/>
      <c r="V331" s="239"/>
      <c r="W331" s="239"/>
      <c r="X331" s="239"/>
      <c r="Y331" s="238"/>
      <c r="Z331" s="239"/>
    </row>
    <row r="332" spans="1:26" ht="12.75" customHeight="1">
      <c r="A332" s="252"/>
      <c r="B332" s="253"/>
      <c r="C332" s="254"/>
      <c r="D332" s="253"/>
      <c r="E332" s="255"/>
      <c r="F332" s="255"/>
      <c r="G332" s="255"/>
      <c r="H332" s="255"/>
      <c r="I332" s="255"/>
      <c r="J332" s="255"/>
      <c r="K332" s="257"/>
      <c r="L332" s="258"/>
      <c r="M332" s="258"/>
      <c r="N332" s="258"/>
      <c r="O332" s="258"/>
      <c r="P332" s="258"/>
      <c r="Q332" s="258"/>
      <c r="R332" s="259"/>
      <c r="S332" s="238"/>
      <c r="T332" s="238"/>
      <c r="U332" s="239"/>
      <c r="V332" s="239"/>
      <c r="W332" s="239"/>
      <c r="X332" s="239"/>
      <c r="Y332" s="238"/>
      <c r="Z332" s="239"/>
    </row>
    <row r="333" spans="1:26" ht="12.75" customHeight="1">
      <c r="A333" s="252"/>
      <c r="B333" s="253"/>
      <c r="C333" s="254"/>
      <c r="D333" s="253"/>
      <c r="E333" s="255"/>
      <c r="F333" s="255"/>
      <c r="G333" s="255"/>
      <c r="H333" s="255"/>
      <c r="I333" s="255"/>
      <c r="J333" s="255"/>
      <c r="K333" s="257"/>
      <c r="L333" s="258"/>
      <c r="M333" s="258"/>
      <c r="N333" s="258"/>
      <c r="O333" s="258"/>
      <c r="P333" s="258"/>
      <c r="Q333" s="258"/>
      <c r="R333" s="259"/>
      <c r="S333" s="238"/>
      <c r="T333" s="238"/>
      <c r="U333" s="239"/>
      <c r="V333" s="239"/>
      <c r="W333" s="239"/>
      <c r="X333" s="239"/>
      <c r="Y333" s="238"/>
      <c r="Z333" s="239"/>
    </row>
    <row r="334" spans="1:26" ht="12.75" customHeight="1">
      <c r="A334" s="252"/>
      <c r="B334" s="253"/>
      <c r="C334" s="254"/>
      <c r="D334" s="253"/>
      <c r="E334" s="255"/>
      <c r="F334" s="255"/>
      <c r="G334" s="255"/>
      <c r="H334" s="255"/>
      <c r="I334" s="255"/>
      <c r="J334" s="255"/>
      <c r="K334" s="257"/>
      <c r="L334" s="258"/>
      <c r="M334" s="258"/>
      <c r="N334" s="258"/>
      <c r="O334" s="258"/>
      <c r="P334" s="258"/>
      <c r="Q334" s="258"/>
      <c r="R334" s="259"/>
      <c r="S334" s="238"/>
      <c r="T334" s="238"/>
      <c r="U334" s="239"/>
      <c r="V334" s="239"/>
      <c r="W334" s="239"/>
      <c r="X334" s="239"/>
      <c r="Y334" s="238"/>
      <c r="Z334" s="239"/>
    </row>
    <row r="335" spans="1:26" ht="12.75" customHeight="1">
      <c r="A335" s="252"/>
      <c r="B335" s="253"/>
      <c r="C335" s="254"/>
      <c r="D335" s="253"/>
      <c r="E335" s="255"/>
      <c r="F335" s="255"/>
      <c r="G335" s="255"/>
      <c r="H335" s="255"/>
      <c r="I335" s="255"/>
      <c r="J335" s="255"/>
      <c r="K335" s="257"/>
      <c r="L335" s="258"/>
      <c r="M335" s="258"/>
      <c r="N335" s="258"/>
      <c r="O335" s="258"/>
      <c r="P335" s="258"/>
      <c r="Q335" s="258"/>
      <c r="R335" s="259"/>
      <c r="S335" s="238"/>
      <c r="T335" s="238"/>
      <c r="U335" s="239"/>
      <c r="V335" s="239"/>
      <c r="W335" s="239"/>
      <c r="X335" s="239"/>
      <c r="Y335" s="238"/>
      <c r="Z335" s="239"/>
    </row>
    <row r="336" spans="1:26" ht="12.75" customHeight="1">
      <c r="A336" s="252"/>
      <c r="B336" s="253"/>
      <c r="C336" s="254"/>
      <c r="D336" s="253"/>
      <c r="E336" s="255"/>
      <c r="F336" s="255"/>
      <c r="G336" s="255"/>
      <c r="H336" s="255"/>
      <c r="I336" s="255"/>
      <c r="J336" s="255"/>
      <c r="K336" s="257"/>
      <c r="L336" s="258"/>
      <c r="M336" s="258"/>
      <c r="N336" s="258"/>
      <c r="O336" s="258"/>
      <c r="P336" s="258"/>
      <c r="Q336" s="258"/>
      <c r="R336" s="259"/>
      <c r="S336" s="238"/>
      <c r="T336" s="238"/>
      <c r="U336" s="239"/>
      <c r="V336" s="239"/>
      <c r="W336" s="239"/>
      <c r="X336" s="239"/>
      <c r="Y336" s="238"/>
      <c r="Z336" s="239"/>
    </row>
    <row r="337" spans="1:26" ht="12.75" customHeight="1">
      <c r="A337" s="252"/>
      <c r="B337" s="253"/>
      <c r="C337" s="254"/>
      <c r="D337" s="253"/>
      <c r="E337" s="255"/>
      <c r="F337" s="255"/>
      <c r="G337" s="255"/>
      <c r="H337" s="255"/>
      <c r="I337" s="255"/>
      <c r="J337" s="255"/>
      <c r="K337" s="257"/>
      <c r="L337" s="258"/>
      <c r="M337" s="258"/>
      <c r="N337" s="258"/>
      <c r="O337" s="258"/>
      <c r="P337" s="258"/>
      <c r="Q337" s="258"/>
      <c r="R337" s="259"/>
      <c r="S337" s="238"/>
      <c r="T337" s="238"/>
      <c r="U337" s="239"/>
      <c r="V337" s="239"/>
      <c r="W337" s="239"/>
      <c r="X337" s="239"/>
      <c r="Y337" s="238"/>
      <c r="Z337" s="239"/>
    </row>
    <row r="338" spans="1:26" ht="12.75" customHeight="1">
      <c r="A338" s="252"/>
      <c r="B338" s="253"/>
      <c r="C338" s="254"/>
      <c r="D338" s="253"/>
      <c r="E338" s="255"/>
      <c r="F338" s="255"/>
      <c r="G338" s="255"/>
      <c r="H338" s="255"/>
      <c r="I338" s="255"/>
      <c r="J338" s="255"/>
      <c r="K338" s="257"/>
      <c r="L338" s="258"/>
      <c r="M338" s="258"/>
      <c r="N338" s="258"/>
      <c r="O338" s="258"/>
      <c r="P338" s="258"/>
      <c r="Q338" s="258"/>
      <c r="R338" s="259"/>
      <c r="S338" s="238"/>
      <c r="T338" s="238"/>
      <c r="U338" s="239"/>
      <c r="V338" s="239"/>
      <c r="W338" s="239"/>
      <c r="X338" s="239"/>
      <c r="Y338" s="238"/>
      <c r="Z338" s="239"/>
    </row>
    <row r="339" spans="1:26" ht="12.75" customHeight="1">
      <c r="A339" s="252"/>
      <c r="B339" s="253"/>
      <c r="C339" s="254"/>
      <c r="D339" s="253"/>
      <c r="E339" s="255"/>
      <c r="F339" s="255"/>
      <c r="G339" s="255"/>
      <c r="H339" s="255"/>
      <c r="I339" s="255"/>
      <c r="J339" s="255"/>
      <c r="K339" s="257"/>
      <c r="L339" s="258"/>
      <c r="M339" s="258"/>
      <c r="N339" s="258"/>
      <c r="O339" s="258"/>
      <c r="P339" s="258"/>
      <c r="Q339" s="258"/>
      <c r="R339" s="259"/>
      <c r="S339" s="238"/>
      <c r="T339" s="238"/>
      <c r="U339" s="239"/>
      <c r="V339" s="239"/>
      <c r="W339" s="239"/>
      <c r="X339" s="239"/>
      <c r="Y339" s="238"/>
      <c r="Z339" s="239"/>
    </row>
    <row r="340" spans="1:26" ht="12.75" customHeight="1">
      <c r="A340" s="252"/>
      <c r="B340" s="253"/>
      <c r="C340" s="254"/>
      <c r="D340" s="253"/>
      <c r="E340" s="255"/>
      <c r="F340" s="255"/>
      <c r="G340" s="255"/>
      <c r="H340" s="255"/>
      <c r="I340" s="255"/>
      <c r="J340" s="255"/>
      <c r="K340" s="257"/>
      <c r="L340" s="258"/>
      <c r="M340" s="258"/>
      <c r="N340" s="258"/>
      <c r="O340" s="258"/>
      <c r="P340" s="258"/>
      <c r="Q340" s="258"/>
      <c r="R340" s="259"/>
      <c r="S340" s="238"/>
      <c r="T340" s="238"/>
      <c r="U340" s="239"/>
      <c r="V340" s="239"/>
      <c r="W340" s="239"/>
      <c r="X340" s="239"/>
      <c r="Y340" s="238"/>
      <c r="Z340" s="239"/>
    </row>
    <row r="341" spans="1:26" ht="12.75" customHeight="1">
      <c r="A341" s="252"/>
      <c r="B341" s="253"/>
      <c r="C341" s="254"/>
      <c r="D341" s="253"/>
      <c r="E341" s="255"/>
      <c r="F341" s="255"/>
      <c r="G341" s="255"/>
      <c r="H341" s="255"/>
      <c r="I341" s="255"/>
      <c r="J341" s="255"/>
      <c r="K341" s="257"/>
      <c r="L341" s="258"/>
      <c r="M341" s="258"/>
      <c r="N341" s="258"/>
      <c r="O341" s="258"/>
      <c r="P341" s="258"/>
      <c r="Q341" s="258"/>
      <c r="R341" s="259"/>
      <c r="S341" s="238"/>
      <c r="T341" s="238"/>
      <c r="U341" s="239"/>
      <c r="V341" s="239"/>
      <c r="W341" s="239"/>
      <c r="X341" s="239"/>
      <c r="Y341" s="238"/>
      <c r="Z341" s="239"/>
    </row>
    <row r="342" spans="1:26" ht="12.75" customHeight="1">
      <c r="A342" s="252"/>
      <c r="B342" s="253"/>
      <c r="C342" s="254"/>
      <c r="D342" s="253"/>
      <c r="E342" s="255"/>
      <c r="F342" s="255"/>
      <c r="G342" s="255"/>
      <c r="H342" s="255"/>
      <c r="I342" s="255"/>
      <c r="J342" s="255"/>
      <c r="K342" s="257"/>
      <c r="L342" s="258"/>
      <c r="M342" s="258"/>
      <c r="N342" s="258"/>
      <c r="O342" s="258"/>
      <c r="P342" s="258"/>
      <c r="Q342" s="258"/>
      <c r="R342" s="259"/>
      <c r="S342" s="238"/>
      <c r="T342" s="238"/>
      <c r="U342" s="239"/>
      <c r="V342" s="239"/>
      <c r="W342" s="239"/>
      <c r="X342" s="239"/>
      <c r="Y342" s="238"/>
      <c r="Z342" s="239"/>
    </row>
    <row r="343" spans="1:26" ht="12.75" customHeight="1">
      <c r="A343" s="252"/>
      <c r="B343" s="253"/>
      <c r="C343" s="254"/>
      <c r="D343" s="253"/>
      <c r="E343" s="255"/>
      <c r="F343" s="255"/>
      <c r="G343" s="255"/>
      <c r="H343" s="255"/>
      <c r="I343" s="255"/>
      <c r="J343" s="255"/>
      <c r="K343" s="257"/>
      <c r="L343" s="258"/>
      <c r="M343" s="258"/>
      <c r="N343" s="258"/>
      <c r="O343" s="258"/>
      <c r="P343" s="258"/>
      <c r="Q343" s="258"/>
      <c r="R343" s="259"/>
      <c r="S343" s="238"/>
      <c r="T343" s="238"/>
      <c r="U343" s="239"/>
      <c r="V343" s="239"/>
      <c r="W343" s="239"/>
      <c r="X343" s="239"/>
      <c r="Y343" s="238"/>
      <c r="Z343" s="239"/>
    </row>
    <row r="344" spans="1:26" ht="12.75" customHeight="1">
      <c r="A344" s="252"/>
      <c r="B344" s="253"/>
      <c r="C344" s="254"/>
      <c r="D344" s="253"/>
      <c r="E344" s="255"/>
      <c r="F344" s="255"/>
      <c r="G344" s="255"/>
      <c r="H344" s="255"/>
      <c r="I344" s="255"/>
      <c r="J344" s="255"/>
      <c r="K344" s="257"/>
      <c r="L344" s="258"/>
      <c r="M344" s="258"/>
      <c r="N344" s="258"/>
      <c r="O344" s="258"/>
      <c r="P344" s="258"/>
      <c r="Q344" s="258"/>
      <c r="R344" s="259"/>
      <c r="S344" s="238"/>
      <c r="T344" s="238"/>
      <c r="U344" s="239"/>
      <c r="V344" s="239"/>
      <c r="W344" s="239"/>
      <c r="X344" s="239"/>
      <c r="Y344" s="238"/>
      <c r="Z344" s="239"/>
    </row>
    <row r="345" spans="1:26" ht="12.75" customHeight="1">
      <c r="A345" s="252"/>
      <c r="B345" s="253"/>
      <c r="C345" s="254"/>
      <c r="D345" s="253"/>
      <c r="E345" s="255"/>
      <c r="F345" s="255"/>
      <c r="G345" s="255"/>
      <c r="H345" s="255"/>
      <c r="I345" s="255"/>
      <c r="J345" s="255"/>
      <c r="K345" s="257"/>
      <c r="L345" s="258"/>
      <c r="M345" s="258"/>
      <c r="N345" s="258"/>
      <c r="O345" s="258"/>
      <c r="P345" s="258"/>
      <c r="Q345" s="258"/>
      <c r="R345" s="259"/>
      <c r="S345" s="238"/>
      <c r="T345" s="238"/>
      <c r="U345" s="239"/>
      <c r="V345" s="239"/>
      <c r="W345" s="239"/>
      <c r="X345" s="239"/>
      <c r="Y345" s="238"/>
      <c r="Z345" s="239"/>
    </row>
    <row r="346" spans="1:26" ht="12.75" customHeight="1">
      <c r="A346" s="252"/>
      <c r="B346" s="253"/>
      <c r="C346" s="254"/>
      <c r="D346" s="253"/>
      <c r="E346" s="255"/>
      <c r="F346" s="255"/>
      <c r="G346" s="255"/>
      <c r="H346" s="255"/>
      <c r="I346" s="255"/>
      <c r="J346" s="255"/>
      <c r="K346" s="257"/>
      <c r="L346" s="258"/>
      <c r="M346" s="258"/>
      <c r="N346" s="258"/>
      <c r="O346" s="258"/>
      <c r="P346" s="258"/>
      <c r="Q346" s="258"/>
      <c r="R346" s="259"/>
      <c r="S346" s="238"/>
      <c r="T346" s="238"/>
      <c r="U346" s="239"/>
      <c r="V346" s="239"/>
      <c r="W346" s="239"/>
      <c r="X346" s="239"/>
      <c r="Y346" s="238"/>
      <c r="Z346" s="239"/>
    </row>
    <row r="347" spans="1:26" ht="12.75" customHeight="1">
      <c r="A347" s="252"/>
      <c r="B347" s="253"/>
      <c r="C347" s="254"/>
      <c r="D347" s="253"/>
      <c r="E347" s="255"/>
      <c r="F347" s="255"/>
      <c r="G347" s="255"/>
      <c r="H347" s="255"/>
      <c r="I347" s="255"/>
      <c r="J347" s="255"/>
      <c r="K347" s="257"/>
      <c r="L347" s="258"/>
      <c r="M347" s="258"/>
      <c r="N347" s="258"/>
      <c r="O347" s="258"/>
      <c r="P347" s="258"/>
      <c r="Q347" s="258"/>
      <c r="R347" s="259"/>
      <c r="S347" s="238"/>
      <c r="T347" s="238"/>
      <c r="U347" s="239"/>
      <c r="V347" s="239"/>
      <c r="W347" s="239"/>
      <c r="X347" s="239"/>
      <c r="Y347" s="238"/>
      <c r="Z347" s="239"/>
    </row>
    <row r="348" spans="1:26" ht="12.75" customHeight="1">
      <c r="A348" s="252"/>
      <c r="B348" s="253"/>
      <c r="C348" s="254"/>
      <c r="D348" s="253"/>
      <c r="E348" s="255"/>
      <c r="F348" s="255"/>
      <c r="G348" s="255"/>
      <c r="H348" s="255"/>
      <c r="I348" s="255"/>
      <c r="J348" s="255"/>
      <c r="K348" s="257"/>
      <c r="L348" s="258"/>
      <c r="M348" s="258"/>
      <c r="N348" s="258"/>
      <c r="O348" s="258"/>
      <c r="P348" s="258"/>
      <c r="Q348" s="258"/>
      <c r="R348" s="259"/>
      <c r="S348" s="238"/>
      <c r="T348" s="238"/>
      <c r="U348" s="239"/>
      <c r="V348" s="239"/>
      <c r="W348" s="239"/>
      <c r="X348" s="239"/>
      <c r="Y348" s="238"/>
      <c r="Z348" s="239"/>
    </row>
    <row r="349" spans="1:26" ht="12.75" customHeight="1">
      <c r="A349" s="252"/>
      <c r="B349" s="253"/>
      <c r="C349" s="254"/>
      <c r="D349" s="253"/>
      <c r="E349" s="255"/>
      <c r="F349" s="255"/>
      <c r="G349" s="255"/>
      <c r="H349" s="255"/>
      <c r="I349" s="255"/>
      <c r="J349" s="255"/>
      <c r="K349" s="257"/>
      <c r="L349" s="258"/>
      <c r="M349" s="258"/>
      <c r="N349" s="258"/>
      <c r="O349" s="258"/>
      <c r="P349" s="258"/>
      <c r="Q349" s="258"/>
      <c r="R349" s="259"/>
      <c r="S349" s="238"/>
      <c r="T349" s="238"/>
      <c r="U349" s="239"/>
      <c r="V349" s="239"/>
      <c r="W349" s="239"/>
      <c r="X349" s="239"/>
      <c r="Y349" s="238"/>
      <c r="Z349" s="239"/>
    </row>
    <row r="350" spans="1:26" ht="12.75" customHeight="1">
      <c r="A350" s="252"/>
      <c r="B350" s="253"/>
      <c r="C350" s="254"/>
      <c r="D350" s="253"/>
      <c r="E350" s="255"/>
      <c r="F350" s="255"/>
      <c r="G350" s="255"/>
      <c r="H350" s="255"/>
      <c r="I350" s="255"/>
      <c r="J350" s="255"/>
      <c r="K350" s="257"/>
      <c r="L350" s="258"/>
      <c r="M350" s="258"/>
      <c r="N350" s="258"/>
      <c r="O350" s="258"/>
      <c r="P350" s="258"/>
      <c r="Q350" s="258"/>
      <c r="R350" s="259"/>
      <c r="S350" s="238"/>
      <c r="T350" s="238"/>
      <c r="U350" s="239"/>
      <c r="V350" s="239"/>
      <c r="W350" s="239"/>
      <c r="X350" s="239"/>
      <c r="Y350" s="238"/>
      <c r="Z350" s="239"/>
    </row>
    <row r="351" spans="1:26" ht="12.75" customHeight="1">
      <c r="A351" s="252"/>
      <c r="B351" s="253"/>
      <c r="C351" s="254"/>
      <c r="D351" s="253"/>
      <c r="E351" s="255"/>
      <c r="F351" s="255"/>
      <c r="G351" s="255"/>
      <c r="H351" s="255"/>
      <c r="I351" s="255"/>
      <c r="J351" s="255"/>
      <c r="K351" s="257"/>
      <c r="L351" s="258"/>
      <c r="M351" s="258"/>
      <c r="N351" s="258"/>
      <c r="O351" s="258"/>
      <c r="P351" s="258"/>
      <c r="Q351" s="258"/>
      <c r="R351" s="259"/>
      <c r="S351" s="238"/>
      <c r="T351" s="238"/>
      <c r="U351" s="239"/>
      <c r="V351" s="239"/>
      <c r="W351" s="239"/>
      <c r="X351" s="239"/>
      <c r="Y351" s="238"/>
      <c r="Z351" s="239"/>
    </row>
    <row r="352" spans="1:26" ht="12.75" customHeight="1">
      <c r="A352" s="252"/>
      <c r="B352" s="253"/>
      <c r="C352" s="254"/>
      <c r="D352" s="253"/>
      <c r="E352" s="255"/>
      <c r="F352" s="255"/>
      <c r="G352" s="255"/>
      <c r="H352" s="255"/>
      <c r="I352" s="255"/>
      <c r="J352" s="255"/>
      <c r="K352" s="257"/>
      <c r="L352" s="258"/>
      <c r="M352" s="258"/>
      <c r="N352" s="258"/>
      <c r="O352" s="258"/>
      <c r="P352" s="258"/>
      <c r="Q352" s="258"/>
      <c r="R352" s="259"/>
      <c r="S352" s="238"/>
      <c r="T352" s="238"/>
      <c r="U352" s="239"/>
      <c r="V352" s="239"/>
      <c r="W352" s="239"/>
      <c r="X352" s="239"/>
      <c r="Y352" s="238"/>
      <c r="Z352" s="239"/>
    </row>
    <row r="353" spans="1:26" ht="12.75" customHeight="1">
      <c r="A353" s="252"/>
      <c r="B353" s="253"/>
      <c r="C353" s="254"/>
      <c r="D353" s="253"/>
      <c r="E353" s="255"/>
      <c r="F353" s="255"/>
      <c r="G353" s="255"/>
      <c r="H353" s="255"/>
      <c r="I353" s="255"/>
      <c r="J353" s="255"/>
      <c r="K353" s="257"/>
      <c r="L353" s="258"/>
      <c r="M353" s="258"/>
      <c r="N353" s="258"/>
      <c r="O353" s="258"/>
      <c r="P353" s="258"/>
      <c r="Q353" s="258"/>
      <c r="R353" s="259"/>
      <c r="S353" s="238"/>
      <c r="T353" s="238"/>
      <c r="U353" s="239"/>
      <c r="V353" s="239"/>
      <c r="W353" s="239"/>
      <c r="X353" s="239"/>
      <c r="Y353" s="238"/>
      <c r="Z353" s="239"/>
    </row>
    <row r="354" spans="1:26" ht="12.75" customHeight="1">
      <c r="A354" s="252"/>
      <c r="B354" s="253"/>
      <c r="C354" s="254"/>
      <c r="D354" s="253"/>
      <c r="E354" s="255"/>
      <c r="F354" s="255"/>
      <c r="G354" s="255"/>
      <c r="H354" s="255"/>
      <c r="I354" s="255"/>
      <c r="J354" s="255"/>
      <c r="K354" s="257"/>
      <c r="L354" s="258"/>
      <c r="M354" s="258"/>
      <c r="N354" s="258"/>
      <c r="O354" s="258"/>
      <c r="P354" s="258"/>
      <c r="Q354" s="258"/>
      <c r="R354" s="259"/>
      <c r="S354" s="238"/>
      <c r="T354" s="238"/>
      <c r="U354" s="239"/>
      <c r="V354" s="239"/>
      <c r="W354" s="239"/>
      <c r="X354" s="239"/>
      <c r="Y354" s="238"/>
      <c r="Z354" s="239"/>
    </row>
    <row r="355" spans="1:26" ht="12.75" customHeight="1">
      <c r="A355" s="252"/>
      <c r="B355" s="253"/>
      <c r="C355" s="254"/>
      <c r="D355" s="253"/>
      <c r="E355" s="255"/>
      <c r="F355" s="255"/>
      <c r="G355" s="255"/>
      <c r="H355" s="255"/>
      <c r="I355" s="255"/>
      <c r="J355" s="255"/>
      <c r="K355" s="257"/>
      <c r="L355" s="258"/>
      <c r="M355" s="258"/>
      <c r="N355" s="258"/>
      <c r="O355" s="258"/>
      <c r="P355" s="258"/>
      <c r="Q355" s="258"/>
      <c r="R355" s="259"/>
      <c r="S355" s="238"/>
      <c r="T355" s="238"/>
      <c r="U355" s="239"/>
      <c r="V355" s="239"/>
      <c r="W355" s="239"/>
      <c r="X355" s="239"/>
      <c r="Y355" s="238"/>
      <c r="Z355" s="239"/>
    </row>
    <row r="356" spans="1:26" ht="12.75" customHeight="1">
      <c r="A356" s="252"/>
      <c r="B356" s="253"/>
      <c r="C356" s="254"/>
      <c r="D356" s="253"/>
      <c r="E356" s="255"/>
      <c r="F356" s="255"/>
      <c r="G356" s="255"/>
      <c r="H356" s="255"/>
      <c r="I356" s="255"/>
      <c r="J356" s="255"/>
      <c r="K356" s="257"/>
      <c r="L356" s="258"/>
      <c r="M356" s="258"/>
      <c r="N356" s="258"/>
      <c r="O356" s="258"/>
      <c r="P356" s="258"/>
      <c r="Q356" s="258"/>
      <c r="R356" s="259"/>
      <c r="S356" s="238"/>
      <c r="T356" s="238"/>
      <c r="U356" s="239"/>
      <c r="V356" s="239"/>
      <c r="W356" s="239"/>
      <c r="X356" s="239"/>
      <c r="Y356" s="238"/>
      <c r="Z356" s="239"/>
    </row>
    <row r="357" spans="1:26" ht="12.75" customHeight="1">
      <c r="A357" s="252"/>
      <c r="B357" s="253"/>
      <c r="C357" s="254"/>
      <c r="D357" s="253"/>
      <c r="E357" s="255"/>
      <c r="F357" s="255"/>
      <c r="G357" s="255"/>
      <c r="H357" s="255"/>
      <c r="I357" s="255"/>
      <c r="J357" s="255"/>
      <c r="K357" s="257"/>
      <c r="L357" s="258"/>
      <c r="M357" s="258"/>
      <c r="N357" s="258"/>
      <c r="O357" s="258"/>
      <c r="P357" s="258"/>
      <c r="Q357" s="258"/>
      <c r="R357" s="259"/>
      <c r="S357" s="238"/>
      <c r="T357" s="238"/>
      <c r="U357" s="239"/>
      <c r="V357" s="239"/>
      <c r="W357" s="239"/>
      <c r="X357" s="239"/>
      <c r="Y357" s="238"/>
      <c r="Z357" s="239"/>
    </row>
    <row r="358" spans="1:26" ht="12.75" customHeight="1">
      <c r="A358" s="252"/>
      <c r="B358" s="253"/>
      <c r="C358" s="254"/>
      <c r="D358" s="253"/>
      <c r="E358" s="255"/>
      <c r="F358" s="255"/>
      <c r="G358" s="255"/>
      <c r="H358" s="255"/>
      <c r="I358" s="255"/>
      <c r="J358" s="255"/>
      <c r="K358" s="257"/>
      <c r="L358" s="258"/>
      <c r="M358" s="258"/>
      <c r="N358" s="258"/>
      <c r="O358" s="258"/>
      <c r="P358" s="258"/>
      <c r="Q358" s="258"/>
      <c r="R358" s="259"/>
      <c r="S358" s="238"/>
      <c r="T358" s="238"/>
      <c r="U358" s="239"/>
      <c r="V358" s="239"/>
      <c r="W358" s="239"/>
      <c r="X358" s="239"/>
      <c r="Y358" s="238"/>
      <c r="Z358" s="239"/>
    </row>
    <row r="359" spans="1:26" ht="12.75" customHeight="1">
      <c r="A359" s="252"/>
      <c r="B359" s="253"/>
      <c r="C359" s="254"/>
      <c r="D359" s="253"/>
      <c r="E359" s="255"/>
      <c r="F359" s="255"/>
      <c r="G359" s="255"/>
      <c r="H359" s="255"/>
      <c r="I359" s="255"/>
      <c r="J359" s="255"/>
      <c r="K359" s="257"/>
      <c r="L359" s="258"/>
      <c r="M359" s="258"/>
      <c r="N359" s="258"/>
      <c r="O359" s="258"/>
      <c r="P359" s="258"/>
      <c r="Q359" s="258"/>
      <c r="R359" s="259"/>
      <c r="S359" s="238"/>
      <c r="T359" s="238"/>
      <c r="U359" s="239"/>
      <c r="V359" s="239"/>
      <c r="W359" s="239"/>
      <c r="X359" s="239"/>
      <c r="Y359" s="238"/>
      <c r="Z359" s="239"/>
    </row>
    <row r="360" spans="1:26" ht="12.75" customHeight="1">
      <c r="A360" s="252"/>
      <c r="B360" s="253"/>
      <c r="C360" s="254"/>
      <c r="D360" s="253"/>
      <c r="E360" s="255"/>
      <c r="F360" s="255"/>
      <c r="G360" s="255"/>
      <c r="H360" s="255"/>
      <c r="I360" s="255"/>
      <c r="J360" s="255"/>
      <c r="K360" s="257"/>
      <c r="L360" s="258"/>
      <c r="M360" s="258"/>
      <c r="N360" s="258"/>
      <c r="O360" s="258"/>
      <c r="P360" s="258"/>
      <c r="Q360" s="258"/>
      <c r="R360" s="259"/>
      <c r="S360" s="238"/>
      <c r="T360" s="238"/>
      <c r="U360" s="239"/>
      <c r="V360" s="239"/>
      <c r="W360" s="239"/>
      <c r="X360" s="239"/>
      <c r="Y360" s="238"/>
      <c r="Z360" s="239"/>
    </row>
    <row r="361" spans="1:26" ht="12.75" customHeight="1">
      <c r="A361" s="252"/>
      <c r="B361" s="253"/>
      <c r="C361" s="254"/>
      <c r="D361" s="253"/>
      <c r="E361" s="255"/>
      <c r="F361" s="255"/>
      <c r="G361" s="255"/>
      <c r="H361" s="255"/>
      <c r="I361" s="255"/>
      <c r="J361" s="255"/>
      <c r="K361" s="257"/>
      <c r="L361" s="258"/>
      <c r="M361" s="258"/>
      <c r="N361" s="258"/>
      <c r="O361" s="258"/>
      <c r="P361" s="258"/>
      <c r="Q361" s="258"/>
      <c r="R361" s="259"/>
      <c r="S361" s="238"/>
      <c r="T361" s="238"/>
      <c r="U361" s="239"/>
      <c r="V361" s="239"/>
      <c r="W361" s="239"/>
      <c r="X361" s="239"/>
      <c r="Y361" s="238"/>
      <c r="Z361" s="239"/>
    </row>
    <row r="362" spans="1:26" ht="12.75" customHeight="1">
      <c r="A362" s="252"/>
      <c r="B362" s="253"/>
      <c r="C362" s="254"/>
      <c r="D362" s="253"/>
      <c r="E362" s="255"/>
      <c r="F362" s="255"/>
      <c r="G362" s="255"/>
      <c r="H362" s="255"/>
      <c r="I362" s="255"/>
      <c r="J362" s="255"/>
      <c r="K362" s="257"/>
      <c r="L362" s="258"/>
      <c r="M362" s="258"/>
      <c r="N362" s="258"/>
      <c r="O362" s="258"/>
      <c r="P362" s="258"/>
      <c r="Q362" s="258"/>
      <c r="R362" s="259"/>
      <c r="S362" s="238"/>
      <c r="T362" s="238"/>
      <c r="U362" s="239"/>
      <c r="V362" s="239"/>
      <c r="W362" s="239"/>
      <c r="X362" s="239"/>
      <c r="Y362" s="238"/>
      <c r="Z362" s="239"/>
    </row>
    <row r="363" spans="1:26" ht="12.75" customHeight="1">
      <c r="A363" s="252"/>
      <c r="B363" s="253"/>
      <c r="C363" s="254"/>
      <c r="D363" s="253"/>
      <c r="E363" s="255"/>
      <c r="F363" s="255"/>
      <c r="G363" s="255"/>
      <c r="H363" s="255"/>
      <c r="I363" s="255"/>
      <c r="J363" s="255"/>
      <c r="K363" s="257"/>
      <c r="L363" s="258"/>
      <c r="M363" s="258"/>
      <c r="N363" s="258"/>
      <c r="O363" s="258"/>
      <c r="P363" s="258"/>
      <c r="Q363" s="258"/>
      <c r="R363" s="259"/>
      <c r="S363" s="238"/>
      <c r="T363" s="238"/>
      <c r="U363" s="239"/>
      <c r="V363" s="239"/>
      <c r="W363" s="239"/>
      <c r="X363" s="239"/>
      <c r="Y363" s="238"/>
      <c r="Z363" s="239"/>
    </row>
    <row r="364" spans="1:26" ht="12.75" customHeight="1">
      <c r="A364" s="252"/>
      <c r="B364" s="253"/>
      <c r="C364" s="254"/>
      <c r="D364" s="253"/>
      <c r="E364" s="255"/>
      <c r="F364" s="255"/>
      <c r="G364" s="255"/>
      <c r="H364" s="255"/>
      <c r="I364" s="255"/>
      <c r="J364" s="255"/>
      <c r="K364" s="257"/>
      <c r="L364" s="258"/>
      <c r="M364" s="258"/>
      <c r="N364" s="258"/>
      <c r="O364" s="258"/>
      <c r="P364" s="258"/>
      <c r="Q364" s="258"/>
      <c r="R364" s="259"/>
      <c r="S364" s="238"/>
      <c r="T364" s="238"/>
      <c r="U364" s="239"/>
      <c r="V364" s="239"/>
      <c r="W364" s="239"/>
      <c r="X364" s="239"/>
      <c r="Y364" s="238"/>
      <c r="Z364" s="239"/>
    </row>
    <row r="365" spans="1:26" ht="12.75" customHeight="1">
      <c r="A365" s="252"/>
      <c r="B365" s="253"/>
      <c r="C365" s="254"/>
      <c r="D365" s="253"/>
      <c r="E365" s="255"/>
      <c r="F365" s="255"/>
      <c r="G365" s="255"/>
      <c r="H365" s="255"/>
      <c r="I365" s="255"/>
      <c r="J365" s="255"/>
      <c r="K365" s="257"/>
      <c r="L365" s="258"/>
      <c r="M365" s="258"/>
      <c r="N365" s="258"/>
      <c r="O365" s="258"/>
      <c r="P365" s="258"/>
      <c r="Q365" s="258"/>
      <c r="R365" s="259"/>
      <c r="S365" s="238"/>
      <c r="T365" s="238"/>
      <c r="U365" s="239"/>
      <c r="V365" s="239"/>
      <c r="W365" s="239"/>
      <c r="X365" s="239"/>
      <c r="Y365" s="238"/>
      <c r="Z365" s="239"/>
    </row>
    <row r="366" spans="1:26" ht="12.75" customHeight="1">
      <c r="A366" s="252"/>
      <c r="B366" s="253"/>
      <c r="C366" s="254"/>
      <c r="D366" s="253"/>
      <c r="E366" s="255"/>
      <c r="F366" s="255"/>
      <c r="G366" s="255"/>
      <c r="H366" s="255"/>
      <c r="I366" s="255"/>
      <c r="J366" s="255"/>
      <c r="K366" s="257"/>
      <c r="L366" s="258"/>
      <c r="M366" s="258"/>
      <c r="N366" s="258"/>
      <c r="O366" s="258"/>
      <c r="P366" s="258"/>
      <c r="Q366" s="258"/>
      <c r="R366" s="259"/>
      <c r="S366" s="238"/>
      <c r="T366" s="238"/>
      <c r="U366" s="239"/>
      <c r="V366" s="239"/>
      <c r="W366" s="239"/>
      <c r="X366" s="239"/>
      <c r="Y366" s="238"/>
      <c r="Z366" s="239"/>
    </row>
    <row r="367" spans="1:26" ht="12.75" customHeight="1">
      <c r="A367" s="252"/>
      <c r="B367" s="253"/>
      <c r="C367" s="254"/>
      <c r="D367" s="253"/>
      <c r="E367" s="255"/>
      <c r="F367" s="255"/>
      <c r="G367" s="255"/>
      <c r="H367" s="255"/>
      <c r="I367" s="255"/>
      <c r="J367" s="255"/>
      <c r="K367" s="257"/>
      <c r="L367" s="258"/>
      <c r="M367" s="258"/>
      <c r="N367" s="258"/>
      <c r="O367" s="258"/>
      <c r="P367" s="258"/>
      <c r="Q367" s="258"/>
      <c r="R367" s="259"/>
      <c r="S367" s="238"/>
      <c r="T367" s="238"/>
      <c r="U367" s="239"/>
      <c r="V367" s="239"/>
      <c r="W367" s="239"/>
      <c r="X367" s="239"/>
      <c r="Y367" s="238"/>
      <c r="Z367" s="239"/>
    </row>
    <row r="368" spans="1:26" ht="12.75" customHeight="1">
      <c r="A368" s="252"/>
      <c r="B368" s="253"/>
      <c r="C368" s="254"/>
      <c r="D368" s="253"/>
      <c r="E368" s="255"/>
      <c r="F368" s="255"/>
      <c r="G368" s="255"/>
      <c r="H368" s="255"/>
      <c r="I368" s="255"/>
      <c r="J368" s="255"/>
      <c r="K368" s="257"/>
      <c r="L368" s="258"/>
      <c r="M368" s="258"/>
      <c r="N368" s="258"/>
      <c r="O368" s="258"/>
      <c r="P368" s="258"/>
      <c r="Q368" s="258"/>
      <c r="R368" s="259"/>
      <c r="S368" s="238"/>
      <c r="T368" s="238"/>
      <c r="U368" s="239"/>
      <c r="V368" s="239"/>
      <c r="W368" s="239"/>
      <c r="X368" s="239"/>
      <c r="Y368" s="238"/>
      <c r="Z368" s="239"/>
    </row>
    <row r="369" spans="1:26" ht="12.75" customHeight="1">
      <c r="A369" s="252"/>
      <c r="B369" s="253"/>
      <c r="C369" s="254"/>
      <c r="D369" s="253"/>
      <c r="E369" s="255"/>
      <c r="F369" s="255"/>
      <c r="G369" s="255"/>
      <c r="H369" s="255"/>
      <c r="I369" s="255"/>
      <c r="J369" s="255"/>
      <c r="K369" s="257"/>
      <c r="L369" s="258"/>
      <c r="M369" s="258"/>
      <c r="N369" s="258"/>
      <c r="O369" s="258"/>
      <c r="P369" s="258"/>
      <c r="Q369" s="258"/>
      <c r="R369" s="259"/>
      <c r="S369" s="238"/>
      <c r="T369" s="238"/>
      <c r="U369" s="239"/>
      <c r="V369" s="239"/>
      <c r="W369" s="239"/>
      <c r="X369" s="239"/>
      <c r="Y369" s="238"/>
      <c r="Z369" s="239"/>
    </row>
    <row r="370" spans="1:26" ht="12.75" customHeight="1">
      <c r="A370" s="252"/>
      <c r="B370" s="253"/>
      <c r="C370" s="254"/>
      <c r="D370" s="253"/>
      <c r="E370" s="255"/>
      <c r="F370" s="255"/>
      <c r="G370" s="255"/>
      <c r="H370" s="255"/>
      <c r="I370" s="255"/>
      <c r="J370" s="255"/>
      <c r="K370" s="257"/>
      <c r="L370" s="258"/>
      <c r="M370" s="258"/>
      <c r="N370" s="258"/>
      <c r="O370" s="258"/>
      <c r="P370" s="258"/>
      <c r="Q370" s="258"/>
      <c r="R370" s="259"/>
      <c r="S370" s="238"/>
      <c r="T370" s="238"/>
      <c r="U370" s="239"/>
      <c r="V370" s="239"/>
      <c r="W370" s="239"/>
      <c r="X370" s="239"/>
      <c r="Y370" s="238"/>
      <c r="Z370" s="239"/>
    </row>
    <row r="371" spans="1:26" ht="12.75" customHeight="1">
      <c r="A371" s="252"/>
      <c r="B371" s="253"/>
      <c r="C371" s="254"/>
      <c r="D371" s="253"/>
      <c r="E371" s="255"/>
      <c r="F371" s="255"/>
      <c r="G371" s="255"/>
      <c r="H371" s="255"/>
      <c r="I371" s="255"/>
      <c r="J371" s="255"/>
      <c r="K371" s="257"/>
      <c r="L371" s="258"/>
      <c r="M371" s="258"/>
      <c r="N371" s="258"/>
      <c r="O371" s="258"/>
      <c r="P371" s="258"/>
      <c r="Q371" s="258"/>
      <c r="R371" s="259"/>
      <c r="S371" s="238"/>
      <c r="T371" s="238"/>
      <c r="U371" s="239"/>
      <c r="V371" s="239"/>
      <c r="W371" s="239"/>
      <c r="X371" s="239"/>
      <c r="Y371" s="238"/>
      <c r="Z371" s="239"/>
    </row>
    <row r="372" spans="1:26" ht="12.75" customHeight="1">
      <c r="A372" s="252"/>
      <c r="B372" s="253"/>
      <c r="C372" s="254"/>
      <c r="D372" s="253"/>
      <c r="E372" s="255"/>
      <c r="F372" s="255"/>
      <c r="G372" s="255"/>
      <c r="H372" s="255"/>
      <c r="I372" s="255"/>
      <c r="J372" s="255"/>
      <c r="K372" s="257"/>
      <c r="L372" s="258"/>
      <c r="M372" s="258"/>
      <c r="N372" s="258"/>
      <c r="O372" s="258"/>
      <c r="P372" s="258"/>
      <c r="Q372" s="258"/>
      <c r="R372" s="259"/>
      <c r="S372" s="238"/>
      <c r="T372" s="238"/>
      <c r="U372" s="239"/>
      <c r="V372" s="239"/>
      <c r="W372" s="239"/>
      <c r="X372" s="239"/>
      <c r="Y372" s="238"/>
      <c r="Z372" s="239"/>
    </row>
    <row r="373" spans="1:26" ht="12.75" customHeight="1">
      <c r="A373" s="252"/>
      <c r="B373" s="253"/>
      <c r="C373" s="254"/>
      <c r="D373" s="253"/>
      <c r="E373" s="255"/>
      <c r="F373" s="255"/>
      <c r="G373" s="255"/>
      <c r="H373" s="255"/>
      <c r="I373" s="255"/>
      <c r="J373" s="255"/>
      <c r="K373" s="257"/>
      <c r="L373" s="258"/>
      <c r="M373" s="258"/>
      <c r="N373" s="258"/>
      <c r="O373" s="258"/>
      <c r="P373" s="258"/>
      <c r="Q373" s="258"/>
      <c r="R373" s="259"/>
      <c r="S373" s="238"/>
      <c r="T373" s="238"/>
      <c r="U373" s="239"/>
      <c r="V373" s="239"/>
      <c r="W373" s="239"/>
      <c r="X373" s="239"/>
      <c r="Y373" s="238"/>
      <c r="Z373" s="239"/>
    </row>
    <row r="374" spans="1:26" ht="12.75" customHeight="1">
      <c r="A374" s="252"/>
      <c r="B374" s="253"/>
      <c r="C374" s="254"/>
      <c r="D374" s="253"/>
      <c r="E374" s="255"/>
      <c r="F374" s="255"/>
      <c r="G374" s="255"/>
      <c r="H374" s="255"/>
      <c r="I374" s="255"/>
      <c r="J374" s="255"/>
      <c r="K374" s="257"/>
      <c r="L374" s="258"/>
      <c r="M374" s="258"/>
      <c r="N374" s="258"/>
      <c r="O374" s="258"/>
      <c r="P374" s="258"/>
      <c r="Q374" s="258"/>
      <c r="R374" s="259"/>
      <c r="S374" s="238"/>
      <c r="T374" s="238"/>
      <c r="U374" s="239"/>
      <c r="V374" s="239"/>
      <c r="W374" s="239"/>
      <c r="X374" s="239"/>
      <c r="Y374" s="238"/>
      <c r="Z374" s="239"/>
    </row>
    <row r="375" spans="1:26" ht="12.75" customHeight="1">
      <c r="A375" s="252"/>
      <c r="B375" s="253"/>
      <c r="C375" s="254"/>
      <c r="D375" s="253"/>
      <c r="E375" s="255"/>
      <c r="F375" s="255"/>
      <c r="G375" s="255"/>
      <c r="H375" s="255"/>
      <c r="I375" s="255"/>
      <c r="J375" s="255"/>
      <c r="K375" s="257"/>
      <c r="L375" s="258"/>
      <c r="M375" s="258"/>
      <c r="N375" s="258"/>
      <c r="O375" s="258"/>
      <c r="P375" s="258"/>
      <c r="Q375" s="258"/>
      <c r="R375" s="259"/>
      <c r="S375" s="238"/>
      <c r="T375" s="238"/>
      <c r="U375" s="239"/>
      <c r="V375" s="239"/>
      <c r="W375" s="239"/>
      <c r="X375" s="239"/>
      <c r="Y375" s="238"/>
      <c r="Z375" s="239"/>
    </row>
    <row r="376" spans="1:26" ht="12.75" customHeight="1">
      <c r="A376" s="252"/>
      <c r="B376" s="253"/>
      <c r="C376" s="254"/>
      <c r="D376" s="253"/>
      <c r="E376" s="255"/>
      <c r="F376" s="255"/>
      <c r="G376" s="255"/>
      <c r="H376" s="255"/>
      <c r="I376" s="255"/>
      <c r="J376" s="255"/>
      <c r="K376" s="257"/>
      <c r="L376" s="258"/>
      <c r="M376" s="258"/>
      <c r="N376" s="258"/>
      <c r="O376" s="258"/>
      <c r="P376" s="258"/>
      <c r="Q376" s="258"/>
      <c r="R376" s="259"/>
      <c r="S376" s="238"/>
      <c r="T376" s="238"/>
      <c r="U376" s="239"/>
      <c r="V376" s="239"/>
      <c r="W376" s="239"/>
      <c r="X376" s="239"/>
      <c r="Y376" s="238"/>
      <c r="Z376" s="239"/>
    </row>
    <row r="377" spans="1:26" ht="12.75" customHeight="1">
      <c r="A377" s="252"/>
      <c r="B377" s="253"/>
      <c r="C377" s="254"/>
      <c r="D377" s="253"/>
      <c r="E377" s="255"/>
      <c r="F377" s="255"/>
      <c r="G377" s="255"/>
      <c r="H377" s="255"/>
      <c r="I377" s="255"/>
      <c r="J377" s="255"/>
      <c r="K377" s="257"/>
      <c r="L377" s="258"/>
      <c r="M377" s="258"/>
      <c r="N377" s="258"/>
      <c r="O377" s="258"/>
      <c r="P377" s="258"/>
      <c r="Q377" s="258"/>
      <c r="R377" s="259"/>
      <c r="S377" s="238"/>
      <c r="T377" s="238"/>
      <c r="U377" s="239"/>
      <c r="V377" s="239"/>
      <c r="W377" s="239"/>
      <c r="X377" s="239"/>
      <c r="Y377" s="238"/>
      <c r="Z377" s="239"/>
    </row>
    <row r="378" spans="1:26" ht="12.75" customHeight="1">
      <c r="A378" s="252"/>
      <c r="B378" s="253"/>
      <c r="C378" s="254"/>
      <c r="D378" s="253"/>
      <c r="E378" s="255"/>
      <c r="F378" s="255"/>
      <c r="G378" s="255"/>
      <c r="H378" s="255"/>
      <c r="I378" s="255"/>
      <c r="J378" s="255"/>
      <c r="K378" s="257"/>
      <c r="L378" s="258"/>
      <c r="M378" s="258"/>
      <c r="N378" s="258"/>
      <c r="O378" s="258"/>
      <c r="P378" s="258"/>
      <c r="Q378" s="258"/>
      <c r="R378" s="259"/>
      <c r="S378" s="238"/>
      <c r="T378" s="238"/>
      <c r="U378" s="239"/>
      <c r="V378" s="239"/>
      <c r="W378" s="239"/>
      <c r="X378" s="239"/>
      <c r="Y378" s="238"/>
      <c r="Z378" s="239"/>
    </row>
    <row r="379" spans="1:26" ht="12.75" customHeight="1">
      <c r="A379" s="252"/>
      <c r="B379" s="253"/>
      <c r="C379" s="254"/>
      <c r="D379" s="253"/>
      <c r="E379" s="255"/>
      <c r="F379" s="255"/>
      <c r="G379" s="255"/>
      <c r="H379" s="255"/>
      <c r="I379" s="255"/>
      <c r="J379" s="255"/>
      <c r="K379" s="257"/>
      <c r="L379" s="258"/>
      <c r="M379" s="258"/>
      <c r="N379" s="258"/>
      <c r="O379" s="258"/>
      <c r="P379" s="258"/>
      <c r="Q379" s="258"/>
      <c r="R379" s="259"/>
      <c r="S379" s="238"/>
      <c r="T379" s="238"/>
      <c r="U379" s="239"/>
      <c r="V379" s="239"/>
      <c r="W379" s="239"/>
      <c r="X379" s="239"/>
      <c r="Y379" s="238"/>
      <c r="Z379" s="239"/>
    </row>
    <row r="380" spans="1:26" ht="12.75" customHeight="1">
      <c r="A380" s="252"/>
      <c r="B380" s="253"/>
      <c r="C380" s="254"/>
      <c r="D380" s="253"/>
      <c r="E380" s="255"/>
      <c r="F380" s="255"/>
      <c r="G380" s="255"/>
      <c r="H380" s="255"/>
      <c r="I380" s="255"/>
      <c r="J380" s="255"/>
      <c r="K380" s="257"/>
      <c r="L380" s="258"/>
      <c r="M380" s="258"/>
      <c r="N380" s="258"/>
      <c r="O380" s="258"/>
      <c r="P380" s="258"/>
      <c r="Q380" s="258"/>
      <c r="R380" s="259"/>
      <c r="S380" s="238"/>
      <c r="T380" s="238"/>
      <c r="U380" s="239"/>
      <c r="V380" s="239"/>
      <c r="W380" s="239"/>
      <c r="X380" s="239"/>
      <c r="Y380" s="238"/>
      <c r="Z380" s="239"/>
    </row>
    <row r="381" spans="1:26" ht="12.75" customHeight="1">
      <c r="A381" s="252"/>
      <c r="B381" s="253"/>
      <c r="C381" s="254"/>
      <c r="D381" s="253"/>
      <c r="E381" s="255"/>
      <c r="F381" s="255"/>
      <c r="G381" s="255"/>
      <c r="H381" s="255"/>
      <c r="I381" s="255"/>
      <c r="J381" s="255"/>
      <c r="K381" s="257"/>
      <c r="L381" s="258"/>
      <c r="M381" s="258"/>
      <c r="N381" s="258"/>
      <c r="O381" s="258"/>
      <c r="P381" s="258"/>
      <c r="Q381" s="258"/>
      <c r="R381" s="259"/>
      <c r="S381" s="238"/>
      <c r="T381" s="238"/>
      <c r="U381" s="239"/>
      <c r="V381" s="239"/>
      <c r="W381" s="239"/>
      <c r="X381" s="239"/>
      <c r="Y381" s="238"/>
      <c r="Z381" s="239"/>
    </row>
    <row r="382" spans="1:26" ht="12.75" customHeight="1">
      <c r="A382" s="252"/>
      <c r="B382" s="253"/>
      <c r="C382" s="254"/>
      <c r="D382" s="253"/>
      <c r="E382" s="255"/>
      <c r="F382" s="255"/>
      <c r="G382" s="255"/>
      <c r="H382" s="255"/>
      <c r="I382" s="255"/>
      <c r="J382" s="255"/>
      <c r="K382" s="257"/>
      <c r="L382" s="258"/>
      <c r="M382" s="258"/>
      <c r="N382" s="258"/>
      <c r="O382" s="258"/>
      <c r="P382" s="258"/>
      <c r="Q382" s="258"/>
      <c r="R382" s="259"/>
      <c r="S382" s="238"/>
      <c r="T382" s="238"/>
      <c r="U382" s="239"/>
      <c r="V382" s="239"/>
      <c r="W382" s="239"/>
      <c r="X382" s="239"/>
      <c r="Y382" s="238"/>
      <c r="Z382" s="239"/>
    </row>
    <row r="383" spans="1:26" ht="12.75" customHeight="1">
      <c r="A383" s="252"/>
      <c r="B383" s="253"/>
      <c r="C383" s="254"/>
      <c r="D383" s="253"/>
      <c r="E383" s="255"/>
      <c r="F383" s="255"/>
      <c r="G383" s="255"/>
      <c r="H383" s="255"/>
      <c r="I383" s="255"/>
      <c r="J383" s="255"/>
      <c r="K383" s="257"/>
      <c r="L383" s="258"/>
      <c r="M383" s="258"/>
      <c r="N383" s="258"/>
      <c r="O383" s="258"/>
      <c r="P383" s="258"/>
      <c r="Q383" s="258"/>
      <c r="R383" s="259"/>
      <c r="S383" s="238"/>
      <c r="T383" s="238"/>
      <c r="U383" s="239"/>
      <c r="V383" s="239"/>
      <c r="W383" s="239"/>
      <c r="X383" s="239"/>
      <c r="Y383" s="238"/>
      <c r="Z383" s="239"/>
    </row>
    <row r="384" spans="1:26" ht="12.75" customHeight="1">
      <c r="A384" s="252"/>
      <c r="B384" s="253"/>
      <c r="C384" s="254"/>
      <c r="D384" s="253"/>
      <c r="E384" s="255"/>
      <c r="F384" s="255"/>
      <c r="G384" s="255"/>
      <c r="H384" s="255"/>
      <c r="I384" s="255"/>
      <c r="J384" s="255"/>
      <c r="K384" s="257"/>
      <c r="L384" s="258"/>
      <c r="M384" s="258"/>
      <c r="N384" s="258"/>
      <c r="O384" s="258"/>
      <c r="P384" s="258"/>
      <c r="Q384" s="258"/>
      <c r="R384" s="259"/>
      <c r="S384" s="238"/>
      <c r="T384" s="238"/>
      <c r="U384" s="239"/>
      <c r="V384" s="239"/>
      <c r="W384" s="239"/>
      <c r="X384" s="239"/>
      <c r="Y384" s="238"/>
      <c r="Z384" s="239"/>
    </row>
    <row r="385" spans="1:26" ht="12.75" customHeight="1">
      <c r="A385" s="252"/>
      <c r="B385" s="253"/>
      <c r="C385" s="254"/>
      <c r="D385" s="253"/>
      <c r="E385" s="255"/>
      <c r="F385" s="255"/>
      <c r="G385" s="255"/>
      <c r="H385" s="255"/>
      <c r="I385" s="255"/>
      <c r="J385" s="255"/>
      <c r="K385" s="257"/>
      <c r="L385" s="258"/>
      <c r="M385" s="258"/>
      <c r="N385" s="258"/>
      <c r="O385" s="258"/>
      <c r="P385" s="258"/>
      <c r="Q385" s="258"/>
      <c r="R385" s="259"/>
      <c r="S385" s="238"/>
      <c r="T385" s="238"/>
      <c r="U385" s="239"/>
      <c r="V385" s="239"/>
      <c r="W385" s="239"/>
      <c r="X385" s="239"/>
      <c r="Y385" s="238"/>
      <c r="Z385" s="239"/>
    </row>
    <row r="386" spans="1:26" ht="12.75" customHeight="1">
      <c r="A386" s="252"/>
      <c r="B386" s="253"/>
      <c r="C386" s="254"/>
      <c r="D386" s="253"/>
      <c r="E386" s="255"/>
      <c r="F386" s="255"/>
      <c r="G386" s="255"/>
      <c r="H386" s="255"/>
      <c r="I386" s="255"/>
      <c r="J386" s="255"/>
      <c r="K386" s="257"/>
      <c r="L386" s="258"/>
      <c r="M386" s="258"/>
      <c r="N386" s="258"/>
      <c r="O386" s="258"/>
      <c r="P386" s="258"/>
      <c r="Q386" s="258"/>
      <c r="R386" s="259"/>
      <c r="S386" s="238"/>
      <c r="T386" s="238"/>
      <c r="U386" s="239"/>
      <c r="V386" s="239"/>
      <c r="W386" s="239"/>
      <c r="X386" s="239"/>
      <c r="Y386" s="238"/>
      <c r="Z386" s="239"/>
    </row>
    <row r="387" spans="1:26" ht="12.75" customHeight="1">
      <c r="A387" s="252"/>
      <c r="B387" s="253"/>
      <c r="C387" s="254"/>
      <c r="D387" s="253"/>
      <c r="E387" s="255"/>
      <c r="F387" s="255"/>
      <c r="G387" s="255"/>
      <c r="H387" s="255"/>
      <c r="I387" s="255"/>
      <c r="J387" s="255"/>
      <c r="K387" s="257"/>
      <c r="L387" s="258"/>
      <c r="M387" s="258"/>
      <c r="N387" s="258"/>
      <c r="O387" s="258"/>
      <c r="P387" s="258"/>
      <c r="Q387" s="258"/>
      <c r="R387" s="259"/>
      <c r="S387" s="238"/>
      <c r="T387" s="238"/>
      <c r="U387" s="239"/>
      <c r="V387" s="239"/>
      <c r="W387" s="239"/>
      <c r="X387" s="239"/>
      <c r="Y387" s="238"/>
      <c r="Z387" s="239"/>
    </row>
    <row r="388" spans="1:26" ht="12.75" customHeight="1">
      <c r="A388" s="252"/>
      <c r="B388" s="253"/>
      <c r="C388" s="254"/>
      <c r="D388" s="253"/>
      <c r="E388" s="255"/>
      <c r="F388" s="255"/>
      <c r="G388" s="255"/>
      <c r="H388" s="255"/>
      <c r="I388" s="255"/>
      <c r="J388" s="255"/>
      <c r="K388" s="257"/>
      <c r="L388" s="258"/>
      <c r="M388" s="258"/>
      <c r="N388" s="258"/>
      <c r="O388" s="258"/>
      <c r="P388" s="258"/>
      <c r="Q388" s="258"/>
      <c r="R388" s="259"/>
      <c r="S388" s="238"/>
      <c r="T388" s="238"/>
      <c r="U388" s="239"/>
      <c r="V388" s="239"/>
      <c r="W388" s="239"/>
      <c r="X388" s="239"/>
      <c r="Y388" s="238"/>
      <c r="Z388" s="239"/>
    </row>
    <row r="389" spans="1:26" ht="12.75" customHeight="1">
      <c r="A389" s="252"/>
      <c r="B389" s="253"/>
      <c r="C389" s="254"/>
      <c r="D389" s="253"/>
      <c r="E389" s="255"/>
      <c r="F389" s="255"/>
      <c r="G389" s="255"/>
      <c r="H389" s="255"/>
      <c r="I389" s="255"/>
      <c r="J389" s="255"/>
      <c r="K389" s="257"/>
      <c r="L389" s="258"/>
      <c r="M389" s="258"/>
      <c r="N389" s="258"/>
      <c r="O389" s="258"/>
      <c r="P389" s="258"/>
      <c r="Q389" s="258"/>
      <c r="R389" s="259"/>
      <c r="S389" s="238"/>
      <c r="T389" s="238"/>
      <c r="U389" s="239"/>
      <c r="V389" s="239"/>
      <c r="W389" s="239"/>
      <c r="X389" s="239"/>
      <c r="Y389" s="238"/>
      <c r="Z389" s="239"/>
    </row>
    <row r="390" spans="1:26" ht="12.75" customHeight="1">
      <c r="A390" s="252"/>
      <c r="B390" s="253"/>
      <c r="C390" s="254"/>
      <c r="D390" s="253"/>
      <c r="E390" s="255"/>
      <c r="F390" s="255"/>
      <c r="G390" s="255"/>
      <c r="H390" s="255"/>
      <c r="I390" s="255"/>
      <c r="J390" s="255"/>
      <c r="K390" s="257"/>
      <c r="L390" s="258"/>
      <c r="M390" s="258"/>
      <c r="N390" s="258"/>
      <c r="O390" s="258"/>
      <c r="P390" s="258"/>
      <c r="Q390" s="258"/>
      <c r="R390" s="259"/>
      <c r="S390" s="238"/>
      <c r="T390" s="238"/>
      <c r="U390" s="239"/>
      <c r="V390" s="239"/>
      <c r="W390" s="239"/>
      <c r="X390" s="239"/>
      <c r="Y390" s="238"/>
      <c r="Z390" s="239"/>
    </row>
    <row r="391" spans="1:26" ht="12.75" customHeight="1">
      <c r="A391" s="252"/>
      <c r="B391" s="253"/>
      <c r="C391" s="254"/>
      <c r="D391" s="253"/>
      <c r="E391" s="255"/>
      <c r="F391" s="255"/>
      <c r="G391" s="255"/>
      <c r="H391" s="255"/>
      <c r="I391" s="255"/>
      <c r="J391" s="255"/>
      <c r="K391" s="257"/>
      <c r="L391" s="258"/>
      <c r="M391" s="258"/>
      <c r="N391" s="258"/>
      <c r="O391" s="258"/>
      <c r="P391" s="258"/>
      <c r="Q391" s="258"/>
      <c r="R391" s="259"/>
      <c r="S391" s="238"/>
      <c r="T391" s="238"/>
      <c r="U391" s="239"/>
      <c r="V391" s="239"/>
      <c r="W391" s="239"/>
      <c r="X391" s="239"/>
      <c r="Y391" s="238"/>
      <c r="Z391" s="239"/>
    </row>
    <row r="392" spans="1:26" ht="12.75" customHeight="1">
      <c r="A392" s="252"/>
      <c r="B392" s="253"/>
      <c r="C392" s="254"/>
      <c r="D392" s="253"/>
      <c r="E392" s="255"/>
      <c r="F392" s="255"/>
      <c r="G392" s="255"/>
      <c r="H392" s="255"/>
      <c r="I392" s="255"/>
      <c r="J392" s="255"/>
      <c r="K392" s="257"/>
      <c r="L392" s="258"/>
      <c r="M392" s="258"/>
      <c r="N392" s="258"/>
      <c r="O392" s="258"/>
      <c r="P392" s="258"/>
      <c r="Q392" s="258"/>
      <c r="R392" s="259"/>
      <c r="S392" s="238"/>
      <c r="T392" s="238"/>
      <c r="U392" s="239"/>
      <c r="V392" s="239"/>
      <c r="W392" s="239"/>
      <c r="X392" s="239"/>
      <c r="Y392" s="238"/>
      <c r="Z392" s="239"/>
    </row>
    <row r="393" spans="1:26" ht="12.75" customHeight="1">
      <c r="A393" s="252"/>
      <c r="B393" s="253"/>
      <c r="C393" s="254"/>
      <c r="D393" s="253"/>
      <c r="E393" s="255"/>
      <c r="F393" s="255"/>
      <c r="G393" s="255"/>
      <c r="H393" s="255"/>
      <c r="I393" s="255"/>
      <c r="J393" s="255"/>
      <c r="K393" s="257"/>
      <c r="L393" s="258"/>
      <c r="M393" s="258"/>
      <c r="N393" s="258"/>
      <c r="O393" s="258"/>
      <c r="P393" s="258"/>
      <c r="Q393" s="258"/>
      <c r="R393" s="259"/>
      <c r="S393" s="238"/>
      <c r="T393" s="238"/>
      <c r="U393" s="239"/>
      <c r="V393" s="239"/>
      <c r="W393" s="239"/>
      <c r="X393" s="239"/>
      <c r="Y393" s="238"/>
      <c r="Z393" s="239"/>
    </row>
    <row r="394" spans="1:26" ht="12.75" customHeight="1">
      <c r="A394" s="252"/>
      <c r="B394" s="253"/>
      <c r="C394" s="254"/>
      <c r="D394" s="253"/>
      <c r="E394" s="255"/>
      <c r="F394" s="255"/>
      <c r="G394" s="255"/>
      <c r="H394" s="255"/>
      <c r="I394" s="255"/>
      <c r="J394" s="255"/>
      <c r="K394" s="257"/>
      <c r="L394" s="258"/>
      <c r="M394" s="258"/>
      <c r="N394" s="258"/>
      <c r="O394" s="258"/>
      <c r="P394" s="258"/>
      <c r="Q394" s="258"/>
      <c r="R394" s="259"/>
      <c r="S394" s="238"/>
      <c r="T394" s="238"/>
      <c r="U394" s="239"/>
      <c r="V394" s="239"/>
      <c r="W394" s="239"/>
      <c r="X394" s="239"/>
      <c r="Y394" s="238"/>
      <c r="Z394" s="239"/>
    </row>
    <row r="395" spans="1:26" ht="12.75" customHeight="1">
      <c r="A395" s="252"/>
      <c r="B395" s="253"/>
      <c r="C395" s="254"/>
      <c r="D395" s="253"/>
      <c r="E395" s="255"/>
      <c r="F395" s="255"/>
      <c r="G395" s="255"/>
      <c r="H395" s="255"/>
      <c r="I395" s="255"/>
      <c r="J395" s="255"/>
      <c r="K395" s="257"/>
      <c r="L395" s="258"/>
      <c r="M395" s="258"/>
      <c r="N395" s="258"/>
      <c r="O395" s="258"/>
      <c r="P395" s="258"/>
      <c r="Q395" s="258"/>
      <c r="R395" s="259"/>
      <c r="S395" s="238"/>
      <c r="T395" s="238"/>
      <c r="U395" s="239"/>
      <c r="V395" s="239"/>
      <c r="W395" s="239"/>
      <c r="X395" s="239"/>
      <c r="Y395" s="238"/>
      <c r="Z395" s="239"/>
    </row>
    <row r="396" spans="1:26" ht="12.75" customHeight="1">
      <c r="A396" s="252"/>
      <c r="B396" s="253"/>
      <c r="C396" s="254"/>
      <c r="D396" s="253"/>
      <c r="E396" s="255"/>
      <c r="F396" s="255"/>
      <c r="G396" s="255"/>
      <c r="H396" s="255"/>
      <c r="I396" s="255"/>
      <c r="J396" s="255"/>
      <c r="K396" s="257"/>
      <c r="L396" s="258"/>
      <c r="M396" s="258"/>
      <c r="N396" s="258"/>
      <c r="O396" s="258"/>
      <c r="P396" s="258"/>
      <c r="Q396" s="258"/>
      <c r="R396" s="259"/>
      <c r="S396" s="238"/>
      <c r="T396" s="238"/>
      <c r="U396" s="239"/>
      <c r="V396" s="239"/>
      <c r="W396" s="239"/>
      <c r="X396" s="239"/>
      <c r="Y396" s="238"/>
      <c r="Z396" s="239"/>
    </row>
    <row r="397" spans="1:26" ht="12.75" customHeight="1">
      <c r="A397" s="252"/>
      <c r="B397" s="253"/>
      <c r="C397" s="254"/>
      <c r="D397" s="253"/>
      <c r="E397" s="255"/>
      <c r="F397" s="255"/>
      <c r="G397" s="255"/>
      <c r="H397" s="255"/>
      <c r="I397" s="255"/>
      <c r="J397" s="255"/>
      <c r="K397" s="257"/>
      <c r="L397" s="258"/>
      <c r="M397" s="258"/>
      <c r="N397" s="258"/>
      <c r="O397" s="258"/>
      <c r="P397" s="258"/>
      <c r="Q397" s="258"/>
      <c r="R397" s="259"/>
      <c r="S397" s="238"/>
      <c r="T397" s="238"/>
      <c r="U397" s="239"/>
      <c r="V397" s="239"/>
      <c r="W397" s="239"/>
      <c r="X397" s="239"/>
      <c r="Y397" s="238"/>
      <c r="Z397" s="239"/>
    </row>
    <row r="398" spans="1:26" ht="12.75" customHeight="1">
      <c r="A398" s="252"/>
      <c r="B398" s="253"/>
      <c r="C398" s="254"/>
      <c r="D398" s="253"/>
      <c r="E398" s="255"/>
      <c r="F398" s="255"/>
      <c r="G398" s="255"/>
      <c r="H398" s="255"/>
      <c r="I398" s="255"/>
      <c r="J398" s="255"/>
      <c r="K398" s="257"/>
      <c r="L398" s="258"/>
      <c r="M398" s="258"/>
      <c r="N398" s="258"/>
      <c r="O398" s="258"/>
      <c r="P398" s="258"/>
      <c r="Q398" s="258"/>
      <c r="R398" s="259"/>
      <c r="S398" s="238"/>
      <c r="T398" s="238"/>
      <c r="U398" s="239"/>
      <c r="V398" s="239"/>
      <c r="W398" s="239"/>
      <c r="X398" s="239"/>
      <c r="Y398" s="238"/>
      <c r="Z398" s="239"/>
    </row>
    <row r="399" spans="1:26" ht="12.75" customHeight="1">
      <c r="A399" s="252"/>
      <c r="B399" s="253"/>
      <c r="C399" s="254"/>
      <c r="D399" s="253"/>
      <c r="E399" s="255"/>
      <c r="F399" s="255"/>
      <c r="G399" s="255"/>
      <c r="H399" s="255"/>
      <c r="I399" s="255"/>
      <c r="J399" s="255"/>
      <c r="K399" s="257"/>
      <c r="L399" s="258"/>
      <c r="M399" s="258"/>
      <c r="N399" s="258"/>
      <c r="O399" s="258"/>
      <c r="P399" s="258"/>
      <c r="Q399" s="258"/>
      <c r="R399" s="259"/>
      <c r="S399" s="238"/>
      <c r="T399" s="238"/>
      <c r="U399" s="239"/>
      <c r="V399" s="239"/>
      <c r="W399" s="239"/>
      <c r="X399" s="239"/>
      <c r="Y399" s="238"/>
      <c r="Z399" s="239"/>
    </row>
    <row r="400" spans="1:26" ht="12.75" customHeight="1">
      <c r="A400" s="252"/>
      <c r="B400" s="253"/>
      <c r="C400" s="254"/>
      <c r="D400" s="253"/>
      <c r="E400" s="255"/>
      <c r="F400" s="255"/>
      <c r="G400" s="255"/>
      <c r="H400" s="255"/>
      <c r="I400" s="255"/>
      <c r="J400" s="255"/>
      <c r="K400" s="257"/>
      <c r="L400" s="258"/>
      <c r="M400" s="258"/>
      <c r="N400" s="258"/>
      <c r="O400" s="258"/>
      <c r="P400" s="258"/>
      <c r="Q400" s="258"/>
      <c r="R400" s="259"/>
      <c r="S400" s="238"/>
      <c r="T400" s="238"/>
      <c r="U400" s="239"/>
      <c r="V400" s="239"/>
      <c r="W400" s="239"/>
      <c r="X400" s="239"/>
      <c r="Y400" s="238"/>
      <c r="Z400" s="239"/>
    </row>
    <row r="401" spans="1:26" ht="12.75" customHeight="1">
      <c r="A401" s="252"/>
      <c r="B401" s="253"/>
      <c r="C401" s="254"/>
      <c r="D401" s="253"/>
      <c r="E401" s="255"/>
      <c r="F401" s="255"/>
      <c r="G401" s="255"/>
      <c r="H401" s="255"/>
      <c r="I401" s="255"/>
      <c r="J401" s="255"/>
      <c r="K401" s="257"/>
      <c r="L401" s="258"/>
      <c r="M401" s="258"/>
      <c r="N401" s="258"/>
      <c r="O401" s="258"/>
      <c r="P401" s="258"/>
      <c r="Q401" s="258"/>
      <c r="R401" s="259"/>
      <c r="S401" s="238"/>
      <c r="T401" s="238"/>
      <c r="U401" s="239"/>
      <c r="V401" s="239"/>
      <c r="W401" s="239"/>
      <c r="X401" s="239"/>
      <c r="Y401" s="238"/>
      <c r="Z401" s="239"/>
    </row>
    <row r="402" spans="1:26" ht="12.75" customHeight="1">
      <c r="A402" s="252"/>
      <c r="B402" s="253"/>
      <c r="C402" s="254"/>
      <c r="D402" s="253"/>
      <c r="E402" s="255"/>
      <c r="F402" s="255"/>
      <c r="G402" s="255"/>
      <c r="H402" s="255"/>
      <c r="I402" s="255"/>
      <c r="J402" s="255"/>
      <c r="K402" s="257"/>
      <c r="L402" s="258"/>
      <c r="M402" s="258"/>
      <c r="N402" s="258"/>
      <c r="O402" s="258"/>
      <c r="P402" s="258"/>
      <c r="Q402" s="258"/>
      <c r="R402" s="259"/>
      <c r="S402" s="238"/>
      <c r="T402" s="238"/>
      <c r="U402" s="239"/>
      <c r="V402" s="239"/>
      <c r="W402" s="239"/>
      <c r="X402" s="239"/>
      <c r="Y402" s="238"/>
      <c r="Z402" s="239"/>
    </row>
    <row r="403" spans="1:26" ht="12.75" customHeight="1">
      <c r="A403" s="252"/>
      <c r="B403" s="253"/>
      <c r="C403" s="254"/>
      <c r="D403" s="253"/>
      <c r="E403" s="255"/>
      <c r="F403" s="255"/>
      <c r="G403" s="255"/>
      <c r="H403" s="255"/>
      <c r="I403" s="255"/>
      <c r="J403" s="255"/>
      <c r="K403" s="257"/>
      <c r="L403" s="258"/>
      <c r="M403" s="258"/>
      <c r="N403" s="258"/>
      <c r="O403" s="258"/>
      <c r="P403" s="258"/>
      <c r="Q403" s="258"/>
      <c r="R403" s="259"/>
      <c r="S403" s="238"/>
      <c r="T403" s="238"/>
      <c r="U403" s="239"/>
      <c r="V403" s="239"/>
      <c r="W403" s="239"/>
      <c r="X403" s="239"/>
      <c r="Y403" s="238"/>
      <c r="Z403" s="239"/>
    </row>
    <row r="404" spans="1:26" ht="12.75" customHeight="1">
      <c r="A404" s="252"/>
      <c r="B404" s="253"/>
      <c r="C404" s="254"/>
      <c r="D404" s="253"/>
      <c r="E404" s="255"/>
      <c r="F404" s="255"/>
      <c r="G404" s="255"/>
      <c r="H404" s="255"/>
      <c r="I404" s="255"/>
      <c r="J404" s="255"/>
      <c r="K404" s="257"/>
      <c r="L404" s="258"/>
      <c r="M404" s="258"/>
      <c r="N404" s="258"/>
      <c r="O404" s="258"/>
      <c r="P404" s="258"/>
      <c r="Q404" s="258"/>
      <c r="R404" s="259"/>
      <c r="S404" s="238"/>
      <c r="T404" s="238"/>
      <c r="U404" s="239"/>
      <c r="V404" s="239"/>
      <c r="W404" s="239"/>
      <c r="X404" s="239"/>
      <c r="Y404" s="238"/>
      <c r="Z404" s="239"/>
    </row>
    <row r="405" spans="1:26" ht="12.75" customHeight="1">
      <c r="A405" s="252"/>
      <c r="B405" s="253"/>
      <c r="C405" s="254"/>
      <c r="D405" s="253"/>
      <c r="E405" s="255"/>
      <c r="F405" s="255"/>
      <c r="G405" s="255"/>
      <c r="H405" s="255"/>
      <c r="I405" s="255"/>
      <c r="J405" s="255"/>
      <c r="K405" s="257"/>
      <c r="L405" s="258"/>
      <c r="M405" s="258"/>
      <c r="N405" s="258"/>
      <c r="O405" s="258"/>
      <c r="P405" s="258"/>
      <c r="Q405" s="258"/>
      <c r="R405" s="259"/>
      <c r="S405" s="238"/>
      <c r="T405" s="238"/>
      <c r="U405" s="239"/>
      <c r="V405" s="239"/>
      <c r="W405" s="239"/>
      <c r="X405" s="239"/>
      <c r="Y405" s="238"/>
      <c r="Z405" s="239"/>
    </row>
    <row r="406" spans="1:26" ht="12.75" customHeight="1">
      <c r="A406" s="252"/>
      <c r="B406" s="253"/>
      <c r="C406" s="254"/>
      <c r="D406" s="253"/>
      <c r="E406" s="255"/>
      <c r="F406" s="255"/>
      <c r="G406" s="255"/>
      <c r="H406" s="255"/>
      <c r="I406" s="255"/>
      <c r="J406" s="255"/>
      <c r="K406" s="257"/>
      <c r="L406" s="258"/>
      <c r="M406" s="258"/>
      <c r="N406" s="258"/>
      <c r="O406" s="258"/>
      <c r="P406" s="258"/>
      <c r="Q406" s="258"/>
      <c r="R406" s="259"/>
      <c r="S406" s="238"/>
      <c r="T406" s="238"/>
      <c r="U406" s="239"/>
      <c r="V406" s="239"/>
      <c r="W406" s="239"/>
      <c r="X406" s="239"/>
      <c r="Y406" s="238"/>
      <c r="Z406" s="239"/>
    </row>
    <row r="407" spans="1:26" ht="12.75" customHeight="1">
      <c r="A407" s="252"/>
      <c r="B407" s="253"/>
      <c r="C407" s="254"/>
      <c r="D407" s="253"/>
      <c r="E407" s="255"/>
      <c r="F407" s="255"/>
      <c r="G407" s="255"/>
      <c r="H407" s="255"/>
      <c r="I407" s="255"/>
      <c r="J407" s="255"/>
      <c r="K407" s="257"/>
      <c r="L407" s="258"/>
      <c r="M407" s="258"/>
      <c r="N407" s="258"/>
      <c r="O407" s="258"/>
      <c r="P407" s="258"/>
      <c r="Q407" s="258"/>
      <c r="R407" s="259"/>
      <c r="S407" s="238"/>
      <c r="T407" s="238"/>
      <c r="U407" s="239"/>
      <c r="V407" s="239"/>
      <c r="W407" s="239"/>
      <c r="X407" s="239"/>
      <c r="Y407" s="238"/>
      <c r="Z407" s="239"/>
    </row>
    <row r="408" spans="1:26" ht="12.75" customHeight="1">
      <c r="A408" s="252"/>
      <c r="B408" s="253"/>
      <c r="C408" s="254"/>
      <c r="D408" s="253"/>
      <c r="E408" s="255"/>
      <c r="F408" s="255"/>
      <c r="G408" s="255"/>
      <c r="H408" s="255"/>
      <c r="I408" s="255"/>
      <c r="J408" s="255"/>
      <c r="K408" s="257"/>
      <c r="L408" s="258"/>
      <c r="M408" s="258"/>
      <c r="N408" s="258"/>
      <c r="O408" s="258"/>
      <c r="P408" s="258"/>
      <c r="Q408" s="258"/>
      <c r="R408" s="259"/>
      <c r="S408" s="238"/>
      <c r="T408" s="238"/>
      <c r="U408" s="239"/>
      <c r="V408" s="239"/>
      <c r="W408" s="239"/>
      <c r="X408" s="239"/>
      <c r="Y408" s="238"/>
      <c r="Z408" s="239"/>
    </row>
    <row r="409" spans="1:26" ht="12.75" customHeight="1">
      <c r="A409" s="252"/>
      <c r="B409" s="253"/>
      <c r="C409" s="254"/>
      <c r="D409" s="253"/>
      <c r="E409" s="255"/>
      <c r="F409" s="255"/>
      <c r="G409" s="255"/>
      <c r="H409" s="255"/>
      <c r="I409" s="255"/>
      <c r="J409" s="255"/>
      <c r="K409" s="257"/>
      <c r="L409" s="258"/>
      <c r="M409" s="258"/>
      <c r="N409" s="258"/>
      <c r="O409" s="258"/>
      <c r="P409" s="258"/>
      <c r="Q409" s="258"/>
      <c r="R409" s="259"/>
      <c r="S409" s="238"/>
      <c r="T409" s="238"/>
      <c r="U409" s="239"/>
      <c r="V409" s="239"/>
      <c r="W409" s="239"/>
      <c r="X409" s="239"/>
      <c r="Y409" s="238"/>
      <c r="Z409" s="239"/>
    </row>
    <row r="410" spans="1:26" ht="12.75" customHeight="1">
      <c r="A410" s="252"/>
      <c r="B410" s="253"/>
      <c r="C410" s="254"/>
      <c r="D410" s="253"/>
      <c r="E410" s="255"/>
      <c r="F410" s="255"/>
      <c r="G410" s="255"/>
      <c r="H410" s="255"/>
      <c r="I410" s="255"/>
      <c r="J410" s="255"/>
      <c r="K410" s="257"/>
      <c r="L410" s="258"/>
      <c r="M410" s="258"/>
      <c r="N410" s="258"/>
      <c r="O410" s="258"/>
      <c r="P410" s="258"/>
      <c r="Q410" s="258"/>
      <c r="R410" s="259"/>
      <c r="S410" s="238"/>
      <c r="T410" s="238"/>
      <c r="U410" s="239"/>
      <c r="V410" s="239"/>
      <c r="W410" s="239"/>
      <c r="X410" s="239"/>
      <c r="Y410" s="238"/>
      <c r="Z410" s="239"/>
    </row>
    <row r="411" spans="1:26" ht="12.75" customHeight="1">
      <c r="A411" s="252"/>
      <c r="B411" s="253"/>
      <c r="C411" s="254"/>
      <c r="D411" s="253"/>
      <c r="E411" s="255"/>
      <c r="F411" s="255"/>
      <c r="G411" s="255"/>
      <c r="H411" s="255"/>
      <c r="I411" s="255"/>
      <c r="J411" s="255"/>
      <c r="K411" s="257"/>
      <c r="L411" s="258"/>
      <c r="M411" s="258"/>
      <c r="N411" s="258"/>
      <c r="O411" s="258"/>
      <c r="P411" s="258"/>
      <c r="Q411" s="258"/>
      <c r="R411" s="259"/>
      <c r="S411" s="238"/>
      <c r="T411" s="238"/>
      <c r="U411" s="239"/>
      <c r="V411" s="239"/>
      <c r="W411" s="239"/>
      <c r="X411" s="239"/>
      <c r="Y411" s="238"/>
      <c r="Z411" s="239"/>
    </row>
    <row r="412" spans="1:26" ht="12.75" customHeight="1">
      <c r="A412" s="252"/>
      <c r="B412" s="253"/>
      <c r="C412" s="254"/>
      <c r="D412" s="253"/>
      <c r="E412" s="255"/>
      <c r="F412" s="255"/>
      <c r="G412" s="255"/>
      <c r="H412" s="255"/>
      <c r="I412" s="255"/>
      <c r="J412" s="255"/>
      <c r="K412" s="257"/>
      <c r="L412" s="258"/>
      <c r="M412" s="258"/>
      <c r="N412" s="258"/>
      <c r="O412" s="258"/>
      <c r="P412" s="258"/>
      <c r="Q412" s="258"/>
      <c r="R412" s="259"/>
      <c r="S412" s="238"/>
      <c r="T412" s="238"/>
      <c r="U412" s="239"/>
      <c r="V412" s="239"/>
      <c r="W412" s="239"/>
      <c r="X412" s="239"/>
      <c r="Y412" s="238"/>
      <c r="Z412" s="239"/>
    </row>
    <row r="413" spans="1:26" ht="12.75" customHeight="1">
      <c r="A413" s="252"/>
      <c r="B413" s="253"/>
      <c r="C413" s="254"/>
      <c r="D413" s="253"/>
      <c r="E413" s="255"/>
      <c r="F413" s="255"/>
      <c r="G413" s="255"/>
      <c r="H413" s="255"/>
      <c r="I413" s="255"/>
      <c r="J413" s="255"/>
      <c r="K413" s="257"/>
      <c r="L413" s="258"/>
      <c r="M413" s="258"/>
      <c r="N413" s="258"/>
      <c r="O413" s="258"/>
      <c r="P413" s="258"/>
      <c r="Q413" s="258"/>
      <c r="R413" s="259"/>
      <c r="S413" s="238"/>
      <c r="T413" s="238"/>
      <c r="U413" s="239"/>
      <c r="V413" s="239"/>
      <c r="W413" s="239"/>
      <c r="X413" s="239"/>
      <c r="Y413" s="238"/>
      <c r="Z413" s="239"/>
    </row>
    <row r="414" spans="1:26" ht="12.75" customHeight="1">
      <c r="A414" s="252"/>
      <c r="B414" s="253"/>
      <c r="C414" s="254"/>
      <c r="D414" s="253"/>
      <c r="E414" s="255"/>
      <c r="F414" s="255"/>
      <c r="G414" s="255"/>
      <c r="H414" s="255"/>
      <c r="I414" s="255"/>
      <c r="J414" s="255"/>
      <c r="K414" s="257"/>
      <c r="L414" s="258"/>
      <c r="M414" s="258"/>
      <c r="N414" s="258"/>
      <c r="O414" s="258"/>
      <c r="P414" s="258"/>
      <c r="Q414" s="258"/>
      <c r="R414" s="259"/>
      <c r="S414" s="238"/>
      <c r="T414" s="238"/>
      <c r="U414" s="239"/>
      <c r="V414" s="239"/>
      <c r="W414" s="239"/>
      <c r="X414" s="239"/>
      <c r="Y414" s="238"/>
      <c r="Z414" s="239"/>
    </row>
    <row r="415" spans="1:26" ht="12.75" customHeight="1">
      <c r="A415" s="252"/>
      <c r="B415" s="253"/>
      <c r="C415" s="254"/>
      <c r="D415" s="253"/>
      <c r="E415" s="255"/>
      <c r="F415" s="255"/>
      <c r="G415" s="255"/>
      <c r="H415" s="255"/>
      <c r="I415" s="255"/>
      <c r="J415" s="255"/>
      <c r="K415" s="257"/>
      <c r="L415" s="258"/>
      <c r="M415" s="258"/>
      <c r="N415" s="258"/>
      <c r="O415" s="258"/>
      <c r="P415" s="258"/>
      <c r="Q415" s="258"/>
      <c r="R415" s="259"/>
      <c r="S415" s="238"/>
      <c r="T415" s="238"/>
      <c r="U415" s="239"/>
      <c r="V415" s="239"/>
      <c r="W415" s="239"/>
      <c r="X415" s="239"/>
      <c r="Y415" s="238"/>
      <c r="Z415" s="239"/>
    </row>
    <row r="416" spans="1:26" ht="12.75" customHeight="1">
      <c r="A416" s="252"/>
      <c r="B416" s="253"/>
      <c r="C416" s="254"/>
      <c r="D416" s="253"/>
      <c r="E416" s="255"/>
      <c r="F416" s="255"/>
      <c r="G416" s="255"/>
      <c r="H416" s="255"/>
      <c r="I416" s="255"/>
      <c r="J416" s="255"/>
      <c r="K416" s="257"/>
      <c r="L416" s="258"/>
      <c r="M416" s="258"/>
      <c r="N416" s="258"/>
      <c r="O416" s="258"/>
      <c r="P416" s="258"/>
      <c r="Q416" s="258"/>
      <c r="R416" s="259"/>
      <c r="S416" s="238"/>
      <c r="T416" s="238"/>
      <c r="U416" s="239"/>
      <c r="V416" s="239"/>
      <c r="W416" s="239"/>
      <c r="X416" s="239"/>
      <c r="Y416" s="238"/>
      <c r="Z416" s="239"/>
    </row>
    <row r="417" spans="1:26" ht="12.75" customHeight="1">
      <c r="A417" s="252"/>
      <c r="B417" s="253"/>
      <c r="C417" s="254"/>
      <c r="D417" s="253"/>
      <c r="E417" s="255"/>
      <c r="F417" s="255"/>
      <c r="G417" s="255"/>
      <c r="H417" s="255"/>
      <c r="I417" s="255"/>
      <c r="J417" s="255"/>
      <c r="K417" s="257"/>
      <c r="L417" s="258"/>
      <c r="M417" s="258"/>
      <c r="N417" s="258"/>
      <c r="O417" s="258"/>
      <c r="P417" s="258"/>
      <c r="Q417" s="258"/>
      <c r="R417" s="259"/>
      <c r="S417" s="238"/>
      <c r="T417" s="238"/>
      <c r="U417" s="239"/>
      <c r="V417" s="239"/>
      <c r="W417" s="239"/>
      <c r="X417" s="239"/>
      <c r="Y417" s="238"/>
      <c r="Z417" s="239"/>
    </row>
    <row r="418" spans="1:26" ht="12.75" customHeight="1">
      <c r="A418" s="252"/>
      <c r="B418" s="253"/>
      <c r="C418" s="254"/>
      <c r="D418" s="253"/>
      <c r="E418" s="255"/>
      <c r="F418" s="255"/>
      <c r="G418" s="255"/>
      <c r="H418" s="255"/>
      <c r="I418" s="255"/>
      <c r="J418" s="255"/>
      <c r="K418" s="257"/>
      <c r="L418" s="258"/>
      <c r="M418" s="258"/>
      <c r="N418" s="258"/>
      <c r="O418" s="258"/>
      <c r="P418" s="258"/>
      <c r="Q418" s="258"/>
      <c r="R418" s="259"/>
      <c r="S418" s="238"/>
      <c r="T418" s="238"/>
      <c r="U418" s="239"/>
      <c r="V418" s="239"/>
      <c r="W418" s="239"/>
      <c r="X418" s="239"/>
      <c r="Y418" s="238"/>
      <c r="Z418" s="239"/>
    </row>
    <row r="419" spans="1:26" ht="12.75" customHeight="1">
      <c r="A419" s="252"/>
      <c r="B419" s="253"/>
      <c r="C419" s="254"/>
      <c r="D419" s="253"/>
      <c r="E419" s="255"/>
      <c r="F419" s="255"/>
      <c r="G419" s="255"/>
      <c r="H419" s="255"/>
      <c r="I419" s="255"/>
      <c r="J419" s="255"/>
      <c r="K419" s="257"/>
      <c r="L419" s="258"/>
      <c r="M419" s="258"/>
      <c r="N419" s="258"/>
      <c r="O419" s="258"/>
      <c r="P419" s="258"/>
      <c r="Q419" s="258"/>
      <c r="R419" s="259"/>
      <c r="S419" s="238"/>
      <c r="T419" s="238"/>
      <c r="U419" s="239"/>
      <c r="V419" s="239"/>
      <c r="W419" s="239"/>
      <c r="X419" s="239"/>
      <c r="Y419" s="238"/>
      <c r="Z419" s="239"/>
    </row>
    <row r="420" spans="1:26" ht="12.75" customHeight="1">
      <c r="A420" s="252"/>
      <c r="B420" s="253"/>
      <c r="C420" s="254"/>
      <c r="D420" s="253"/>
      <c r="E420" s="255"/>
      <c r="F420" s="255"/>
      <c r="G420" s="255"/>
      <c r="H420" s="255"/>
      <c r="I420" s="255"/>
      <c r="J420" s="255"/>
      <c r="K420" s="257"/>
      <c r="L420" s="258"/>
      <c r="M420" s="258"/>
      <c r="N420" s="258"/>
      <c r="O420" s="258"/>
      <c r="P420" s="258"/>
      <c r="Q420" s="258"/>
      <c r="R420" s="259"/>
      <c r="S420" s="238"/>
      <c r="T420" s="238"/>
      <c r="U420" s="239"/>
      <c r="V420" s="239"/>
      <c r="W420" s="239"/>
      <c r="X420" s="239"/>
      <c r="Y420" s="238"/>
      <c r="Z420" s="239"/>
    </row>
    <row r="421" spans="1:26" ht="12.75" customHeight="1">
      <c r="A421" s="252"/>
      <c r="B421" s="253"/>
      <c r="C421" s="254"/>
      <c r="D421" s="253"/>
      <c r="E421" s="255"/>
      <c r="F421" s="255"/>
      <c r="G421" s="255"/>
      <c r="H421" s="255"/>
      <c r="I421" s="255"/>
      <c r="J421" s="255"/>
      <c r="K421" s="257"/>
      <c r="L421" s="258"/>
      <c r="M421" s="258"/>
      <c r="N421" s="258"/>
      <c r="O421" s="258"/>
      <c r="P421" s="258"/>
      <c r="Q421" s="258"/>
      <c r="R421" s="259"/>
      <c r="S421" s="238"/>
      <c r="T421" s="238"/>
      <c r="U421" s="239"/>
      <c r="V421" s="239"/>
      <c r="W421" s="239"/>
      <c r="X421" s="239"/>
      <c r="Y421" s="238"/>
      <c r="Z421" s="239"/>
    </row>
    <row r="422" spans="1:26" ht="12.75" customHeight="1">
      <c r="A422" s="252"/>
      <c r="B422" s="253"/>
      <c r="C422" s="254"/>
      <c r="D422" s="253"/>
      <c r="E422" s="255"/>
      <c r="F422" s="255"/>
      <c r="G422" s="255"/>
      <c r="H422" s="255"/>
      <c r="I422" s="255"/>
      <c r="J422" s="255"/>
      <c r="K422" s="257"/>
      <c r="L422" s="258"/>
      <c r="M422" s="258"/>
      <c r="N422" s="258"/>
      <c r="O422" s="258"/>
      <c r="P422" s="258"/>
      <c r="Q422" s="258"/>
      <c r="R422" s="259"/>
      <c r="S422" s="238"/>
      <c r="T422" s="238"/>
      <c r="U422" s="239"/>
      <c r="V422" s="239"/>
      <c r="W422" s="239"/>
      <c r="X422" s="239"/>
      <c r="Y422" s="238"/>
      <c r="Z422" s="239"/>
    </row>
    <row r="423" spans="1:26" ht="12.75" customHeight="1">
      <c r="A423" s="252"/>
      <c r="B423" s="253"/>
      <c r="C423" s="254"/>
      <c r="D423" s="253"/>
      <c r="E423" s="255"/>
      <c r="F423" s="255"/>
      <c r="G423" s="255"/>
      <c r="H423" s="255"/>
      <c r="I423" s="255"/>
      <c r="J423" s="255"/>
      <c r="K423" s="257"/>
      <c r="L423" s="258"/>
      <c r="M423" s="258"/>
      <c r="N423" s="258"/>
      <c r="O423" s="258"/>
      <c r="P423" s="258"/>
      <c r="Q423" s="258"/>
      <c r="R423" s="259"/>
      <c r="S423" s="238"/>
      <c r="T423" s="238"/>
      <c r="U423" s="239"/>
      <c r="V423" s="239"/>
      <c r="W423" s="239"/>
      <c r="X423" s="239"/>
      <c r="Y423" s="238"/>
      <c r="Z423" s="239"/>
    </row>
    <row r="424" spans="1:26" ht="12.75" customHeight="1">
      <c r="A424" s="252"/>
      <c r="B424" s="253"/>
      <c r="C424" s="254"/>
      <c r="D424" s="253"/>
      <c r="E424" s="255"/>
      <c r="F424" s="255"/>
      <c r="G424" s="255"/>
      <c r="H424" s="255"/>
      <c r="I424" s="255"/>
      <c r="J424" s="255"/>
      <c r="K424" s="257"/>
      <c r="L424" s="258"/>
      <c r="M424" s="258"/>
      <c r="N424" s="258"/>
      <c r="O424" s="258"/>
      <c r="P424" s="258"/>
      <c r="Q424" s="258"/>
      <c r="R424" s="259"/>
      <c r="S424" s="238"/>
      <c r="T424" s="238"/>
      <c r="U424" s="239"/>
      <c r="V424" s="239"/>
      <c r="W424" s="239"/>
      <c r="X424" s="239"/>
      <c r="Y424" s="238"/>
      <c r="Z424" s="239"/>
    </row>
    <row r="425" spans="1:26" ht="12.75" customHeight="1">
      <c r="A425" s="252"/>
      <c r="B425" s="253"/>
      <c r="C425" s="254"/>
      <c r="D425" s="253"/>
      <c r="E425" s="255"/>
      <c r="F425" s="255"/>
      <c r="G425" s="255"/>
      <c r="H425" s="255"/>
      <c r="I425" s="255"/>
      <c r="J425" s="255"/>
      <c r="K425" s="257"/>
      <c r="L425" s="258"/>
      <c r="M425" s="258"/>
      <c r="N425" s="258"/>
      <c r="O425" s="258"/>
      <c r="P425" s="258"/>
      <c r="Q425" s="258"/>
      <c r="R425" s="259"/>
      <c r="S425" s="238"/>
      <c r="T425" s="238"/>
      <c r="U425" s="239"/>
      <c r="V425" s="239"/>
      <c r="W425" s="239"/>
      <c r="X425" s="239"/>
      <c r="Y425" s="238"/>
      <c r="Z425" s="239"/>
    </row>
    <row r="426" spans="1:26" ht="12.75" customHeight="1">
      <c r="A426" s="252"/>
      <c r="B426" s="253"/>
      <c r="C426" s="254"/>
      <c r="D426" s="253"/>
      <c r="E426" s="255"/>
      <c r="F426" s="255"/>
      <c r="G426" s="255"/>
      <c r="H426" s="255"/>
      <c r="I426" s="255"/>
      <c r="J426" s="255"/>
      <c r="K426" s="257"/>
      <c r="L426" s="258"/>
      <c r="M426" s="258"/>
      <c r="N426" s="258"/>
      <c r="O426" s="258"/>
      <c r="P426" s="258"/>
      <c r="Q426" s="258"/>
      <c r="R426" s="259"/>
      <c r="S426" s="238"/>
      <c r="T426" s="238"/>
      <c r="U426" s="239"/>
      <c r="V426" s="239"/>
      <c r="W426" s="239"/>
      <c r="X426" s="239"/>
      <c r="Y426" s="238"/>
      <c r="Z426" s="239"/>
    </row>
    <row r="427" spans="1:26" ht="12.75" customHeight="1">
      <c r="A427" s="252"/>
      <c r="B427" s="253"/>
      <c r="C427" s="254"/>
      <c r="D427" s="253"/>
      <c r="E427" s="255"/>
      <c r="F427" s="255"/>
      <c r="G427" s="255"/>
      <c r="H427" s="255"/>
      <c r="I427" s="255"/>
      <c r="J427" s="255"/>
      <c r="K427" s="257"/>
      <c r="L427" s="258"/>
      <c r="M427" s="258"/>
      <c r="N427" s="258"/>
      <c r="O427" s="258"/>
      <c r="P427" s="258"/>
      <c r="Q427" s="258"/>
      <c r="R427" s="259"/>
      <c r="S427" s="238"/>
      <c r="T427" s="238"/>
      <c r="U427" s="239"/>
      <c r="V427" s="239"/>
      <c r="W427" s="239"/>
      <c r="X427" s="239"/>
      <c r="Y427" s="238"/>
      <c r="Z427" s="239"/>
    </row>
    <row r="428" spans="1:26" ht="12.75" customHeight="1">
      <c r="A428" s="252"/>
      <c r="B428" s="253"/>
      <c r="C428" s="254"/>
      <c r="D428" s="253"/>
      <c r="E428" s="255"/>
      <c r="F428" s="255"/>
      <c r="G428" s="255"/>
      <c r="H428" s="255"/>
      <c r="I428" s="255"/>
      <c r="J428" s="255"/>
      <c r="K428" s="257"/>
      <c r="L428" s="258"/>
      <c r="M428" s="258"/>
      <c r="N428" s="258"/>
      <c r="O428" s="258"/>
      <c r="P428" s="258"/>
      <c r="Q428" s="258"/>
      <c r="R428" s="259"/>
      <c r="S428" s="238"/>
      <c r="T428" s="238"/>
      <c r="U428" s="239"/>
      <c r="V428" s="239"/>
      <c r="W428" s="239"/>
      <c r="X428" s="239"/>
      <c r="Y428" s="238"/>
      <c r="Z428" s="239"/>
    </row>
    <row r="429" spans="1:26" ht="12.75" customHeight="1">
      <c r="A429" s="252"/>
      <c r="B429" s="253"/>
      <c r="C429" s="254"/>
      <c r="D429" s="253"/>
      <c r="E429" s="255"/>
      <c r="F429" s="255"/>
      <c r="G429" s="255"/>
      <c r="H429" s="255"/>
      <c r="I429" s="255"/>
      <c r="J429" s="255"/>
      <c r="K429" s="257"/>
      <c r="L429" s="258"/>
      <c r="M429" s="258"/>
      <c r="N429" s="258"/>
      <c r="O429" s="258"/>
      <c r="P429" s="258"/>
      <c r="Q429" s="258"/>
      <c r="R429" s="259"/>
      <c r="S429" s="238"/>
      <c r="T429" s="238"/>
      <c r="U429" s="239"/>
      <c r="V429" s="239"/>
      <c r="W429" s="239"/>
      <c r="X429" s="239"/>
      <c r="Y429" s="238"/>
      <c r="Z429" s="239"/>
    </row>
    <row r="430" spans="1:26" ht="12.75" customHeight="1">
      <c r="A430" s="252"/>
      <c r="B430" s="253"/>
      <c r="C430" s="254"/>
      <c r="D430" s="253"/>
      <c r="E430" s="255"/>
      <c r="F430" s="255"/>
      <c r="G430" s="255"/>
      <c r="H430" s="255"/>
      <c r="I430" s="255"/>
      <c r="J430" s="255"/>
      <c r="K430" s="257"/>
      <c r="L430" s="258"/>
      <c r="M430" s="258"/>
      <c r="N430" s="258"/>
      <c r="O430" s="258"/>
      <c r="P430" s="258"/>
      <c r="Q430" s="258"/>
      <c r="R430" s="259"/>
      <c r="S430" s="238"/>
      <c r="T430" s="238"/>
      <c r="U430" s="239"/>
      <c r="V430" s="239"/>
      <c r="W430" s="239"/>
      <c r="X430" s="239"/>
      <c r="Y430" s="238"/>
      <c r="Z430" s="239"/>
    </row>
    <row r="431" spans="1:26" ht="12.75" customHeight="1">
      <c r="A431" s="252"/>
      <c r="B431" s="253"/>
      <c r="C431" s="254"/>
      <c r="D431" s="253"/>
      <c r="E431" s="255"/>
      <c r="F431" s="255"/>
      <c r="G431" s="255"/>
      <c r="H431" s="255"/>
      <c r="I431" s="255"/>
      <c r="J431" s="255"/>
      <c r="K431" s="257"/>
      <c r="L431" s="258"/>
      <c r="M431" s="258"/>
      <c r="N431" s="258"/>
      <c r="O431" s="258"/>
      <c r="P431" s="258"/>
      <c r="Q431" s="258"/>
      <c r="R431" s="259"/>
      <c r="S431" s="238"/>
      <c r="T431" s="238"/>
      <c r="U431" s="239"/>
      <c r="V431" s="239"/>
      <c r="W431" s="239"/>
      <c r="X431" s="239"/>
      <c r="Y431" s="238"/>
      <c r="Z431" s="239"/>
    </row>
    <row r="432" spans="1:26" ht="12.75" customHeight="1">
      <c r="A432" s="252"/>
      <c r="B432" s="253"/>
      <c r="C432" s="254"/>
      <c r="D432" s="253"/>
      <c r="E432" s="255"/>
      <c r="F432" s="255"/>
      <c r="G432" s="255"/>
      <c r="H432" s="255"/>
      <c r="I432" s="255"/>
      <c r="J432" s="255"/>
      <c r="K432" s="257"/>
      <c r="L432" s="258"/>
      <c r="M432" s="258"/>
      <c r="N432" s="258"/>
      <c r="O432" s="258"/>
      <c r="P432" s="258"/>
      <c r="Q432" s="258"/>
      <c r="R432" s="259"/>
      <c r="S432" s="238"/>
      <c r="T432" s="238"/>
      <c r="U432" s="239"/>
      <c r="V432" s="239"/>
      <c r="W432" s="239"/>
      <c r="X432" s="239"/>
      <c r="Y432" s="238"/>
      <c r="Z432" s="239"/>
    </row>
    <row r="433" spans="1:26" ht="12.75" customHeight="1">
      <c r="A433" s="252"/>
      <c r="B433" s="253"/>
      <c r="C433" s="254"/>
      <c r="D433" s="253"/>
      <c r="E433" s="255"/>
      <c r="F433" s="255"/>
      <c r="G433" s="255"/>
      <c r="H433" s="255"/>
      <c r="I433" s="255"/>
      <c r="J433" s="255"/>
      <c r="K433" s="257"/>
      <c r="L433" s="258"/>
      <c r="M433" s="258"/>
      <c r="N433" s="258"/>
      <c r="O433" s="258"/>
      <c r="P433" s="258"/>
      <c r="Q433" s="258"/>
      <c r="R433" s="259"/>
      <c r="S433" s="238"/>
      <c r="T433" s="238"/>
      <c r="U433" s="239"/>
      <c r="V433" s="239"/>
      <c r="W433" s="239"/>
      <c r="X433" s="239"/>
      <c r="Y433" s="238"/>
      <c r="Z433" s="239"/>
    </row>
    <row r="434" spans="1:26" ht="12.75" customHeight="1">
      <c r="A434" s="252"/>
      <c r="B434" s="253"/>
      <c r="C434" s="254"/>
      <c r="D434" s="253"/>
      <c r="E434" s="255"/>
      <c r="F434" s="255"/>
      <c r="G434" s="255"/>
      <c r="H434" s="255"/>
      <c r="I434" s="255"/>
      <c r="J434" s="255"/>
      <c r="K434" s="257"/>
      <c r="L434" s="258"/>
      <c r="M434" s="258"/>
      <c r="N434" s="258"/>
      <c r="O434" s="258"/>
      <c r="P434" s="258"/>
      <c r="Q434" s="258"/>
      <c r="R434" s="259"/>
      <c r="S434" s="238"/>
      <c r="T434" s="238"/>
      <c r="U434" s="239"/>
      <c r="V434" s="239"/>
      <c r="W434" s="239"/>
      <c r="X434" s="239"/>
      <c r="Y434" s="238"/>
      <c r="Z434" s="239"/>
    </row>
    <row r="435" spans="1:26" ht="12.75" customHeight="1">
      <c r="A435" s="252"/>
      <c r="B435" s="253"/>
      <c r="C435" s="254"/>
      <c r="D435" s="253"/>
      <c r="E435" s="255"/>
      <c r="F435" s="255"/>
      <c r="G435" s="255"/>
      <c r="H435" s="255"/>
      <c r="I435" s="255"/>
      <c r="J435" s="255"/>
      <c r="K435" s="257"/>
      <c r="L435" s="258"/>
      <c r="M435" s="258"/>
      <c r="N435" s="258"/>
      <c r="O435" s="258"/>
      <c r="P435" s="258"/>
      <c r="Q435" s="258"/>
      <c r="R435" s="259"/>
      <c r="S435" s="238"/>
      <c r="T435" s="238"/>
      <c r="U435" s="239"/>
      <c r="V435" s="239"/>
      <c r="W435" s="239"/>
      <c r="X435" s="239"/>
      <c r="Y435" s="238"/>
      <c r="Z435" s="239"/>
    </row>
    <row r="436" spans="1:26" ht="12.75" customHeight="1">
      <c r="A436" s="252"/>
      <c r="B436" s="253"/>
      <c r="C436" s="254"/>
      <c r="D436" s="253"/>
      <c r="E436" s="255"/>
      <c r="F436" s="255"/>
      <c r="G436" s="255"/>
      <c r="H436" s="255"/>
      <c r="I436" s="255"/>
      <c r="J436" s="255"/>
      <c r="K436" s="257"/>
      <c r="L436" s="258"/>
      <c r="M436" s="258"/>
      <c r="N436" s="258"/>
      <c r="O436" s="258"/>
      <c r="P436" s="258"/>
      <c r="Q436" s="258"/>
      <c r="R436" s="259"/>
      <c r="S436" s="238"/>
      <c r="T436" s="238"/>
      <c r="U436" s="239"/>
      <c r="V436" s="239"/>
      <c r="W436" s="239"/>
      <c r="X436" s="239"/>
      <c r="Y436" s="238"/>
      <c r="Z436" s="239"/>
    </row>
    <row r="437" spans="1:26" ht="12.75" customHeight="1">
      <c r="A437" s="252"/>
      <c r="B437" s="253"/>
      <c r="C437" s="254"/>
      <c r="D437" s="253"/>
      <c r="E437" s="255"/>
      <c r="F437" s="255"/>
      <c r="G437" s="255"/>
      <c r="H437" s="255"/>
      <c r="I437" s="255"/>
      <c r="J437" s="255"/>
      <c r="K437" s="257"/>
      <c r="L437" s="258"/>
      <c r="M437" s="258"/>
      <c r="N437" s="258"/>
      <c r="O437" s="258"/>
      <c r="P437" s="258"/>
      <c r="Q437" s="258"/>
      <c r="R437" s="259"/>
      <c r="S437" s="238"/>
      <c r="T437" s="238"/>
      <c r="U437" s="239"/>
      <c r="V437" s="239"/>
      <c r="W437" s="239"/>
      <c r="X437" s="239"/>
      <c r="Y437" s="238"/>
      <c r="Z437" s="239"/>
    </row>
    <row r="438" spans="1:26" ht="12.75" customHeight="1">
      <c r="A438" s="252"/>
      <c r="B438" s="253"/>
      <c r="C438" s="254"/>
      <c r="D438" s="253"/>
      <c r="E438" s="255"/>
      <c r="F438" s="255"/>
      <c r="G438" s="255"/>
      <c r="H438" s="255"/>
      <c r="I438" s="255"/>
      <c r="J438" s="255"/>
      <c r="K438" s="257"/>
      <c r="L438" s="258"/>
      <c r="M438" s="258"/>
      <c r="N438" s="258"/>
      <c r="O438" s="258"/>
      <c r="P438" s="258"/>
      <c r="Q438" s="258"/>
      <c r="R438" s="259"/>
      <c r="S438" s="238"/>
      <c r="T438" s="238"/>
      <c r="U438" s="239"/>
      <c r="V438" s="239"/>
      <c r="W438" s="239"/>
      <c r="X438" s="239"/>
      <c r="Y438" s="238"/>
      <c r="Z438" s="239"/>
    </row>
    <row r="439" spans="1:26" ht="12.75" customHeight="1">
      <c r="A439" s="252"/>
      <c r="B439" s="253"/>
      <c r="C439" s="254"/>
      <c r="D439" s="253"/>
      <c r="E439" s="255"/>
      <c r="F439" s="255"/>
      <c r="G439" s="255"/>
      <c r="H439" s="255"/>
      <c r="I439" s="255"/>
      <c r="J439" s="255"/>
      <c r="K439" s="257"/>
      <c r="L439" s="258"/>
      <c r="M439" s="258"/>
      <c r="N439" s="258"/>
      <c r="O439" s="258"/>
      <c r="P439" s="258"/>
      <c r="Q439" s="258"/>
      <c r="R439" s="259"/>
      <c r="S439" s="238"/>
      <c r="T439" s="238"/>
      <c r="U439" s="239"/>
      <c r="V439" s="239"/>
      <c r="W439" s="239"/>
      <c r="X439" s="239"/>
      <c r="Y439" s="238"/>
      <c r="Z439" s="239"/>
    </row>
    <row r="440" spans="1:26" ht="12.75" customHeight="1">
      <c r="A440" s="252"/>
      <c r="B440" s="253"/>
      <c r="C440" s="254"/>
      <c r="D440" s="253"/>
      <c r="E440" s="255"/>
      <c r="F440" s="255"/>
      <c r="G440" s="255"/>
      <c r="H440" s="255"/>
      <c r="I440" s="255"/>
      <c r="J440" s="255"/>
      <c r="K440" s="257"/>
      <c r="L440" s="258"/>
      <c r="M440" s="258"/>
      <c r="N440" s="258"/>
      <c r="O440" s="258"/>
      <c r="P440" s="258"/>
      <c r="Q440" s="258"/>
      <c r="R440" s="259"/>
      <c r="S440" s="238"/>
      <c r="T440" s="238"/>
      <c r="U440" s="239"/>
      <c r="V440" s="239"/>
      <c r="W440" s="239"/>
      <c r="X440" s="239"/>
      <c r="Y440" s="238"/>
      <c r="Z440" s="239"/>
    </row>
    <row r="441" spans="1:26" ht="12.75" customHeight="1">
      <c r="A441" s="252"/>
      <c r="B441" s="253"/>
      <c r="C441" s="254"/>
      <c r="D441" s="253"/>
      <c r="E441" s="255"/>
      <c r="F441" s="255"/>
      <c r="G441" s="255"/>
      <c r="H441" s="255"/>
      <c r="I441" s="255"/>
      <c r="J441" s="255"/>
      <c r="K441" s="257"/>
      <c r="L441" s="258"/>
      <c r="M441" s="258"/>
      <c r="N441" s="258"/>
      <c r="O441" s="258"/>
      <c r="P441" s="258"/>
      <c r="Q441" s="258"/>
      <c r="R441" s="259"/>
      <c r="S441" s="238"/>
      <c r="T441" s="238"/>
      <c r="U441" s="239"/>
      <c r="V441" s="239"/>
      <c r="W441" s="239"/>
      <c r="X441" s="239"/>
      <c r="Y441" s="238"/>
      <c r="Z441" s="239"/>
    </row>
    <row r="442" spans="1:26" ht="12.75" customHeight="1">
      <c r="A442" s="252"/>
      <c r="B442" s="253"/>
      <c r="C442" s="254"/>
      <c r="D442" s="253"/>
      <c r="E442" s="255"/>
      <c r="F442" s="255"/>
      <c r="G442" s="255"/>
      <c r="H442" s="255"/>
      <c r="I442" s="255"/>
      <c r="J442" s="255"/>
      <c r="K442" s="257"/>
      <c r="L442" s="258"/>
      <c r="M442" s="258"/>
      <c r="N442" s="258"/>
      <c r="O442" s="258"/>
      <c r="P442" s="258"/>
      <c r="Q442" s="258"/>
      <c r="R442" s="259"/>
      <c r="S442" s="238"/>
      <c r="T442" s="238"/>
      <c r="U442" s="239"/>
      <c r="V442" s="239"/>
      <c r="W442" s="239"/>
      <c r="X442" s="239"/>
      <c r="Y442" s="238"/>
      <c r="Z442" s="239"/>
    </row>
    <row r="443" spans="1:26" ht="12.75" customHeight="1">
      <c r="A443" s="252"/>
      <c r="B443" s="253"/>
      <c r="C443" s="254"/>
      <c r="D443" s="253"/>
      <c r="E443" s="255"/>
      <c r="F443" s="255"/>
      <c r="G443" s="255"/>
      <c r="H443" s="255"/>
      <c r="I443" s="255"/>
      <c r="J443" s="255"/>
      <c r="K443" s="257"/>
      <c r="L443" s="258"/>
      <c r="M443" s="258"/>
      <c r="N443" s="258"/>
      <c r="O443" s="258"/>
      <c r="P443" s="258"/>
      <c r="Q443" s="258"/>
      <c r="R443" s="259"/>
      <c r="S443" s="238"/>
      <c r="T443" s="238"/>
      <c r="U443" s="239"/>
      <c r="V443" s="239"/>
      <c r="W443" s="239"/>
      <c r="X443" s="239"/>
      <c r="Y443" s="238"/>
      <c r="Z443" s="239"/>
    </row>
    <row r="444" spans="1:26" ht="12.75" customHeight="1">
      <c r="A444" s="252"/>
      <c r="B444" s="253"/>
      <c r="C444" s="254"/>
      <c r="D444" s="253"/>
      <c r="E444" s="255"/>
      <c r="F444" s="255"/>
      <c r="G444" s="255"/>
      <c r="H444" s="255"/>
      <c r="I444" s="255"/>
      <c r="J444" s="255"/>
      <c r="K444" s="257"/>
      <c r="L444" s="258"/>
      <c r="M444" s="258"/>
      <c r="N444" s="258"/>
      <c r="O444" s="258"/>
      <c r="P444" s="258"/>
      <c r="Q444" s="258"/>
      <c r="R444" s="259"/>
      <c r="S444" s="238"/>
      <c r="T444" s="238"/>
      <c r="U444" s="239"/>
      <c r="V444" s="239"/>
      <c r="W444" s="239"/>
      <c r="X444" s="239"/>
      <c r="Y444" s="238"/>
      <c r="Z444" s="239"/>
    </row>
    <row r="445" spans="1:26" ht="12.75" customHeight="1">
      <c r="A445" s="252"/>
      <c r="B445" s="253"/>
      <c r="C445" s="254"/>
      <c r="D445" s="253"/>
      <c r="E445" s="255"/>
      <c r="F445" s="255"/>
      <c r="G445" s="255"/>
      <c r="H445" s="255"/>
      <c r="I445" s="255"/>
      <c r="J445" s="255"/>
      <c r="K445" s="257"/>
      <c r="L445" s="258"/>
      <c r="M445" s="258"/>
      <c r="N445" s="258"/>
      <c r="O445" s="258"/>
      <c r="P445" s="258"/>
      <c r="Q445" s="258"/>
      <c r="R445" s="259"/>
      <c r="S445" s="238"/>
      <c r="T445" s="238"/>
      <c r="U445" s="239"/>
      <c r="V445" s="239"/>
      <c r="W445" s="239"/>
      <c r="X445" s="239"/>
      <c r="Y445" s="238"/>
      <c r="Z445" s="239"/>
    </row>
    <row r="446" spans="1:26" ht="12.75" customHeight="1">
      <c r="A446" s="252"/>
      <c r="B446" s="253"/>
      <c r="C446" s="254"/>
      <c r="D446" s="253"/>
      <c r="E446" s="255"/>
      <c r="F446" s="255"/>
      <c r="G446" s="255"/>
      <c r="H446" s="255"/>
      <c r="I446" s="255"/>
      <c r="J446" s="255"/>
      <c r="K446" s="257"/>
      <c r="L446" s="258"/>
      <c r="M446" s="258"/>
      <c r="N446" s="258"/>
      <c r="O446" s="258"/>
      <c r="P446" s="258"/>
      <c r="Q446" s="258"/>
      <c r="R446" s="259"/>
      <c r="S446" s="238"/>
      <c r="T446" s="238"/>
      <c r="U446" s="239"/>
      <c r="V446" s="239"/>
      <c r="W446" s="239"/>
      <c r="X446" s="239"/>
      <c r="Y446" s="238"/>
      <c r="Z446" s="239"/>
    </row>
    <row r="447" spans="1:26" ht="12.75" customHeight="1">
      <c r="A447" s="252"/>
      <c r="B447" s="253"/>
      <c r="C447" s="254"/>
      <c r="D447" s="253"/>
      <c r="E447" s="255"/>
      <c r="F447" s="255"/>
      <c r="G447" s="255"/>
      <c r="H447" s="255"/>
      <c r="I447" s="255"/>
      <c r="J447" s="255"/>
      <c r="K447" s="257"/>
      <c r="L447" s="258"/>
      <c r="M447" s="258"/>
      <c r="N447" s="258"/>
      <c r="O447" s="258"/>
      <c r="P447" s="258"/>
      <c r="Q447" s="258"/>
      <c r="R447" s="259"/>
      <c r="S447" s="238"/>
      <c r="T447" s="238"/>
      <c r="U447" s="239"/>
      <c r="V447" s="239"/>
      <c r="W447" s="239"/>
      <c r="X447" s="239"/>
      <c r="Y447" s="238"/>
      <c r="Z447" s="239"/>
    </row>
    <row r="448" spans="1:26" ht="12.75" customHeight="1">
      <c r="A448" s="252"/>
      <c r="B448" s="253"/>
      <c r="C448" s="254"/>
      <c r="D448" s="253"/>
      <c r="E448" s="255"/>
      <c r="F448" s="255"/>
      <c r="G448" s="255"/>
      <c r="H448" s="255"/>
      <c r="I448" s="255"/>
      <c r="J448" s="255"/>
      <c r="K448" s="257"/>
      <c r="L448" s="258"/>
      <c r="M448" s="258"/>
      <c r="N448" s="258"/>
      <c r="O448" s="258"/>
      <c r="P448" s="258"/>
      <c r="Q448" s="258"/>
      <c r="R448" s="259"/>
      <c r="S448" s="238"/>
      <c r="T448" s="238"/>
      <c r="U448" s="239"/>
      <c r="V448" s="239"/>
      <c r="W448" s="239"/>
      <c r="X448" s="239"/>
      <c r="Y448" s="238"/>
      <c r="Z448" s="239"/>
    </row>
    <row r="449" spans="1:26" ht="12.75" customHeight="1">
      <c r="A449" s="252"/>
      <c r="B449" s="253"/>
      <c r="C449" s="254"/>
      <c r="D449" s="253"/>
      <c r="E449" s="255"/>
      <c r="F449" s="255"/>
      <c r="G449" s="255"/>
      <c r="H449" s="255"/>
      <c r="I449" s="255"/>
      <c r="J449" s="255"/>
      <c r="K449" s="257"/>
      <c r="L449" s="258"/>
      <c r="M449" s="258"/>
      <c r="N449" s="258"/>
      <c r="O449" s="258"/>
      <c r="P449" s="258"/>
      <c r="Q449" s="258"/>
      <c r="R449" s="259"/>
      <c r="S449" s="238"/>
      <c r="T449" s="238"/>
      <c r="U449" s="239"/>
      <c r="V449" s="239"/>
      <c r="W449" s="239"/>
      <c r="X449" s="239"/>
      <c r="Y449" s="238"/>
      <c r="Z449" s="239"/>
    </row>
    <row r="450" spans="1:26" ht="12.75" customHeight="1">
      <c r="A450" s="252"/>
      <c r="B450" s="253"/>
      <c r="C450" s="254"/>
      <c r="D450" s="253"/>
      <c r="E450" s="255"/>
      <c r="F450" s="255"/>
      <c r="G450" s="255"/>
      <c r="H450" s="255"/>
      <c r="I450" s="255"/>
      <c r="J450" s="255"/>
      <c r="K450" s="257"/>
      <c r="L450" s="258"/>
      <c r="M450" s="258"/>
      <c r="N450" s="258"/>
      <c r="O450" s="258"/>
      <c r="P450" s="258"/>
      <c r="Q450" s="258"/>
      <c r="R450" s="259"/>
      <c r="S450" s="238"/>
      <c r="T450" s="238"/>
      <c r="U450" s="239"/>
      <c r="V450" s="239"/>
      <c r="W450" s="239"/>
      <c r="X450" s="239"/>
      <c r="Y450" s="238"/>
      <c r="Z450" s="239"/>
    </row>
    <row r="451" spans="1:26" ht="12.75" customHeight="1">
      <c r="A451" s="252"/>
      <c r="B451" s="253"/>
      <c r="C451" s="254"/>
      <c r="D451" s="253"/>
      <c r="E451" s="255"/>
      <c r="F451" s="255"/>
      <c r="G451" s="255"/>
      <c r="H451" s="255"/>
      <c r="I451" s="255"/>
      <c r="J451" s="255"/>
      <c r="K451" s="257"/>
      <c r="L451" s="258"/>
      <c r="M451" s="258"/>
      <c r="N451" s="258"/>
      <c r="O451" s="258"/>
      <c r="P451" s="258"/>
      <c r="Q451" s="258"/>
      <c r="R451" s="259"/>
      <c r="S451" s="238"/>
      <c r="T451" s="238"/>
      <c r="U451" s="239"/>
      <c r="V451" s="239"/>
      <c r="W451" s="239"/>
      <c r="X451" s="239"/>
      <c r="Y451" s="238"/>
      <c r="Z451" s="239"/>
    </row>
    <row r="452" spans="1:26" ht="12.75" customHeight="1">
      <c r="A452" s="252"/>
      <c r="B452" s="253"/>
      <c r="C452" s="254"/>
      <c r="D452" s="253"/>
      <c r="E452" s="255"/>
      <c r="F452" s="255"/>
      <c r="G452" s="255"/>
      <c r="H452" s="255"/>
      <c r="I452" s="255"/>
      <c r="J452" s="255"/>
      <c r="K452" s="257"/>
      <c r="L452" s="258"/>
      <c r="M452" s="258"/>
      <c r="N452" s="258"/>
      <c r="O452" s="258"/>
      <c r="P452" s="258"/>
      <c r="Q452" s="258"/>
      <c r="R452" s="259"/>
      <c r="S452" s="238"/>
      <c r="T452" s="238"/>
      <c r="U452" s="239"/>
      <c r="V452" s="239"/>
      <c r="W452" s="239"/>
      <c r="X452" s="239"/>
      <c r="Y452" s="238"/>
      <c r="Z452" s="239"/>
    </row>
    <row r="453" spans="1:26" ht="12.75" customHeight="1">
      <c r="A453" s="252"/>
      <c r="B453" s="253"/>
      <c r="C453" s="254"/>
      <c r="D453" s="253"/>
      <c r="E453" s="255"/>
      <c r="F453" s="255"/>
      <c r="G453" s="255"/>
      <c r="H453" s="255"/>
      <c r="I453" s="255"/>
      <c r="J453" s="255"/>
      <c r="K453" s="257"/>
      <c r="L453" s="258"/>
      <c r="M453" s="258"/>
      <c r="N453" s="258"/>
      <c r="O453" s="258"/>
      <c r="P453" s="258"/>
      <c r="Q453" s="258"/>
      <c r="R453" s="259"/>
      <c r="S453" s="238"/>
      <c r="T453" s="238"/>
      <c r="U453" s="239"/>
      <c r="V453" s="239"/>
      <c r="W453" s="239"/>
      <c r="X453" s="239"/>
      <c r="Y453" s="238"/>
      <c r="Z453" s="239"/>
    </row>
    <row r="454" spans="1:26" ht="12.75" customHeight="1">
      <c r="A454" s="252"/>
      <c r="B454" s="253"/>
      <c r="C454" s="254"/>
      <c r="D454" s="253"/>
      <c r="E454" s="255"/>
      <c r="F454" s="255"/>
      <c r="G454" s="255"/>
      <c r="H454" s="255"/>
      <c r="I454" s="255"/>
      <c r="J454" s="255"/>
      <c r="K454" s="257"/>
      <c r="L454" s="258"/>
      <c r="M454" s="258"/>
      <c r="N454" s="258"/>
      <c r="O454" s="258"/>
      <c r="P454" s="258"/>
      <c r="Q454" s="258"/>
      <c r="R454" s="259"/>
      <c r="S454" s="238"/>
      <c r="T454" s="238"/>
      <c r="U454" s="239"/>
      <c r="V454" s="239"/>
      <c r="W454" s="239"/>
      <c r="X454" s="239"/>
      <c r="Y454" s="238"/>
      <c r="Z454" s="239"/>
    </row>
    <row r="455" spans="1:26" ht="12.75" customHeight="1">
      <c r="A455" s="252"/>
      <c r="B455" s="253"/>
      <c r="C455" s="254"/>
      <c r="D455" s="253"/>
      <c r="E455" s="255"/>
      <c r="F455" s="255"/>
      <c r="G455" s="255"/>
      <c r="H455" s="255"/>
      <c r="I455" s="255"/>
      <c r="J455" s="255"/>
      <c r="K455" s="257"/>
      <c r="L455" s="258"/>
      <c r="M455" s="258"/>
      <c r="N455" s="258"/>
      <c r="O455" s="258"/>
      <c r="P455" s="258"/>
      <c r="Q455" s="258"/>
      <c r="R455" s="259"/>
      <c r="S455" s="238"/>
      <c r="T455" s="238"/>
      <c r="U455" s="239"/>
      <c r="V455" s="239"/>
      <c r="W455" s="239"/>
      <c r="X455" s="239"/>
      <c r="Y455" s="238"/>
      <c r="Z455" s="239"/>
    </row>
    <row r="456" spans="1:26" ht="12.75" customHeight="1">
      <c r="A456" s="252"/>
      <c r="B456" s="253"/>
      <c r="C456" s="254"/>
      <c r="D456" s="253"/>
      <c r="E456" s="255"/>
      <c r="F456" s="255"/>
      <c r="G456" s="255"/>
      <c r="H456" s="255"/>
      <c r="I456" s="255"/>
      <c r="J456" s="255"/>
      <c r="K456" s="257"/>
      <c r="L456" s="258"/>
      <c r="M456" s="258"/>
      <c r="N456" s="258"/>
      <c r="O456" s="258"/>
      <c r="P456" s="258"/>
      <c r="Q456" s="258"/>
      <c r="R456" s="259"/>
      <c r="S456" s="238"/>
      <c r="T456" s="238"/>
      <c r="U456" s="239"/>
      <c r="V456" s="239"/>
      <c r="W456" s="239"/>
      <c r="X456" s="239"/>
      <c r="Y456" s="238"/>
      <c r="Z456" s="239"/>
    </row>
    <row r="457" spans="1:26" ht="12.75" customHeight="1">
      <c r="A457" s="252"/>
      <c r="B457" s="253"/>
      <c r="C457" s="254"/>
      <c r="D457" s="253"/>
      <c r="E457" s="255"/>
      <c r="F457" s="255"/>
      <c r="G457" s="255"/>
      <c r="H457" s="255"/>
      <c r="I457" s="255"/>
      <c r="J457" s="255"/>
      <c r="K457" s="257"/>
      <c r="L457" s="258"/>
      <c r="M457" s="258"/>
      <c r="N457" s="258"/>
      <c r="O457" s="258"/>
      <c r="P457" s="258"/>
      <c r="Q457" s="258"/>
      <c r="R457" s="259"/>
      <c r="S457" s="238"/>
      <c r="T457" s="238"/>
      <c r="U457" s="239"/>
      <c r="V457" s="239"/>
      <c r="W457" s="239"/>
      <c r="X457" s="239"/>
      <c r="Y457" s="238"/>
      <c r="Z457" s="239"/>
    </row>
    <row r="458" spans="1:26" ht="12.75" customHeight="1">
      <c r="A458" s="252"/>
      <c r="B458" s="253"/>
      <c r="C458" s="254"/>
      <c r="D458" s="253"/>
      <c r="E458" s="255"/>
      <c r="F458" s="255"/>
      <c r="G458" s="255"/>
      <c r="H458" s="255"/>
      <c r="I458" s="255"/>
      <c r="J458" s="255"/>
      <c r="K458" s="257"/>
      <c r="L458" s="258"/>
      <c r="M458" s="258"/>
      <c r="N458" s="258"/>
      <c r="O458" s="258"/>
      <c r="P458" s="258"/>
      <c r="Q458" s="258"/>
      <c r="R458" s="259"/>
      <c r="S458" s="238"/>
      <c r="T458" s="238"/>
      <c r="U458" s="239"/>
      <c r="V458" s="239"/>
      <c r="W458" s="239"/>
      <c r="X458" s="239"/>
      <c r="Y458" s="238"/>
      <c r="Z458" s="239"/>
    </row>
    <row r="459" spans="1:26" ht="12.75" customHeight="1">
      <c r="A459" s="252"/>
      <c r="B459" s="253"/>
      <c r="C459" s="254"/>
      <c r="D459" s="253"/>
      <c r="E459" s="255"/>
      <c r="F459" s="255"/>
      <c r="G459" s="255"/>
      <c r="H459" s="255"/>
      <c r="I459" s="255"/>
      <c r="J459" s="255"/>
      <c r="K459" s="257"/>
      <c r="L459" s="258"/>
      <c r="M459" s="258"/>
      <c r="N459" s="258"/>
      <c r="O459" s="258"/>
      <c r="P459" s="258"/>
      <c r="Q459" s="258"/>
      <c r="R459" s="259"/>
      <c r="S459" s="238"/>
      <c r="T459" s="238"/>
      <c r="U459" s="239"/>
      <c r="V459" s="239"/>
      <c r="W459" s="239"/>
      <c r="X459" s="239"/>
      <c r="Y459" s="238"/>
      <c r="Z459" s="239"/>
    </row>
    <row r="460" spans="1:26" ht="12.75" customHeight="1">
      <c r="A460" s="252"/>
      <c r="B460" s="253"/>
      <c r="C460" s="254"/>
      <c r="D460" s="253"/>
      <c r="E460" s="255"/>
      <c r="F460" s="255"/>
      <c r="G460" s="255"/>
      <c r="H460" s="255"/>
      <c r="I460" s="255"/>
      <c r="J460" s="255"/>
      <c r="K460" s="257"/>
      <c r="L460" s="258"/>
      <c r="M460" s="258"/>
      <c r="N460" s="258"/>
      <c r="O460" s="258"/>
      <c r="P460" s="258"/>
      <c r="Q460" s="258"/>
      <c r="R460" s="259"/>
      <c r="S460" s="238"/>
      <c r="T460" s="238"/>
      <c r="U460" s="239"/>
      <c r="V460" s="239"/>
      <c r="W460" s="239"/>
      <c r="X460" s="239"/>
      <c r="Y460" s="238"/>
      <c r="Z460" s="239"/>
    </row>
    <row r="461" spans="1:26" ht="12.75" customHeight="1">
      <c r="A461" s="252"/>
      <c r="B461" s="253"/>
      <c r="C461" s="254"/>
      <c r="D461" s="253"/>
      <c r="E461" s="255"/>
      <c r="F461" s="255"/>
      <c r="G461" s="255"/>
      <c r="H461" s="255"/>
      <c r="I461" s="255"/>
      <c r="J461" s="255"/>
      <c r="K461" s="257"/>
      <c r="L461" s="258"/>
      <c r="M461" s="258"/>
      <c r="N461" s="258"/>
      <c r="O461" s="258"/>
      <c r="P461" s="258"/>
      <c r="Q461" s="258"/>
      <c r="R461" s="259"/>
      <c r="S461" s="238"/>
      <c r="T461" s="238"/>
      <c r="U461" s="239"/>
      <c r="V461" s="239"/>
      <c r="W461" s="239"/>
      <c r="X461" s="239"/>
      <c r="Y461" s="238"/>
      <c r="Z461" s="239"/>
    </row>
    <row r="462" spans="1:26" ht="12.75" customHeight="1">
      <c r="A462" s="252"/>
      <c r="B462" s="253"/>
      <c r="C462" s="254"/>
      <c r="D462" s="253"/>
      <c r="E462" s="255"/>
      <c r="F462" s="255"/>
      <c r="G462" s="255"/>
      <c r="H462" s="255"/>
      <c r="I462" s="255"/>
      <c r="J462" s="255"/>
      <c r="K462" s="257"/>
      <c r="L462" s="258"/>
      <c r="M462" s="258"/>
      <c r="N462" s="258"/>
      <c r="O462" s="258"/>
      <c r="P462" s="258"/>
      <c r="Q462" s="258"/>
      <c r="R462" s="259"/>
      <c r="S462" s="238"/>
      <c r="T462" s="238"/>
      <c r="U462" s="239"/>
      <c r="V462" s="239"/>
      <c r="W462" s="239"/>
      <c r="X462" s="239"/>
      <c r="Y462" s="238"/>
      <c r="Z462" s="239"/>
    </row>
    <row r="463" spans="1:26" ht="12.75" customHeight="1">
      <c r="A463" s="252"/>
      <c r="B463" s="253"/>
      <c r="C463" s="254"/>
      <c r="D463" s="253"/>
      <c r="E463" s="255"/>
      <c r="F463" s="255"/>
      <c r="G463" s="255"/>
      <c r="H463" s="255"/>
      <c r="I463" s="255"/>
      <c r="J463" s="255"/>
      <c r="K463" s="257"/>
      <c r="L463" s="258"/>
      <c r="M463" s="258"/>
      <c r="N463" s="258"/>
      <c r="O463" s="258"/>
      <c r="P463" s="258"/>
      <c r="Q463" s="258"/>
      <c r="R463" s="259"/>
      <c r="S463" s="238"/>
      <c r="T463" s="238"/>
      <c r="U463" s="239"/>
      <c r="V463" s="239"/>
      <c r="W463" s="239"/>
      <c r="X463" s="239"/>
      <c r="Y463" s="238"/>
      <c r="Z463" s="239"/>
    </row>
    <row r="464" spans="1:26" ht="12.75" customHeight="1">
      <c r="A464" s="252"/>
      <c r="B464" s="253"/>
      <c r="C464" s="254"/>
      <c r="D464" s="253"/>
      <c r="E464" s="255"/>
      <c r="F464" s="255"/>
      <c r="G464" s="255"/>
      <c r="H464" s="255"/>
      <c r="I464" s="255"/>
      <c r="J464" s="255"/>
      <c r="K464" s="257"/>
      <c r="L464" s="258"/>
      <c r="M464" s="258"/>
      <c r="N464" s="258"/>
      <c r="O464" s="258"/>
      <c r="P464" s="258"/>
      <c r="Q464" s="258"/>
      <c r="R464" s="259"/>
      <c r="S464" s="238"/>
      <c r="T464" s="238"/>
      <c r="U464" s="239"/>
      <c r="V464" s="239"/>
      <c r="W464" s="239"/>
      <c r="X464" s="239"/>
      <c r="Y464" s="238"/>
      <c r="Z464" s="239"/>
    </row>
    <row r="465" spans="1:26" ht="12.75" customHeight="1">
      <c r="A465" s="252"/>
      <c r="B465" s="253"/>
      <c r="C465" s="254"/>
      <c r="D465" s="253"/>
      <c r="E465" s="255"/>
      <c r="F465" s="255"/>
      <c r="G465" s="255"/>
      <c r="H465" s="255"/>
      <c r="I465" s="255"/>
      <c r="J465" s="255"/>
      <c r="K465" s="257"/>
      <c r="L465" s="258"/>
      <c r="M465" s="258"/>
      <c r="N465" s="258"/>
      <c r="O465" s="258"/>
      <c r="P465" s="258"/>
      <c r="Q465" s="258"/>
      <c r="R465" s="259"/>
      <c r="S465" s="238"/>
      <c r="T465" s="238"/>
      <c r="U465" s="239"/>
      <c r="V465" s="239"/>
      <c r="W465" s="239"/>
      <c r="X465" s="239"/>
      <c r="Y465" s="238"/>
      <c r="Z465" s="239"/>
    </row>
    <row r="466" spans="1:26" ht="12.75" customHeight="1">
      <c r="A466" s="252"/>
      <c r="B466" s="253"/>
      <c r="C466" s="254"/>
      <c r="D466" s="253"/>
      <c r="E466" s="255"/>
      <c r="F466" s="255"/>
      <c r="G466" s="255"/>
      <c r="H466" s="255"/>
      <c r="I466" s="255"/>
      <c r="J466" s="255"/>
      <c r="K466" s="257"/>
      <c r="L466" s="258"/>
      <c r="M466" s="258"/>
      <c r="N466" s="258"/>
      <c r="O466" s="258"/>
      <c r="P466" s="258"/>
      <c r="Q466" s="258"/>
      <c r="R466" s="259"/>
      <c r="S466" s="238"/>
      <c r="T466" s="238"/>
      <c r="U466" s="239"/>
      <c r="V466" s="239"/>
      <c r="W466" s="239"/>
      <c r="X466" s="239"/>
      <c r="Y466" s="238"/>
      <c r="Z466" s="239"/>
    </row>
    <row r="467" spans="1:26" ht="12.75" customHeight="1">
      <c r="A467" s="252"/>
      <c r="B467" s="253"/>
      <c r="C467" s="254"/>
      <c r="D467" s="253"/>
      <c r="E467" s="255"/>
      <c r="F467" s="255"/>
      <c r="G467" s="255"/>
      <c r="H467" s="255"/>
      <c r="I467" s="255"/>
      <c r="J467" s="255"/>
      <c r="K467" s="257"/>
      <c r="L467" s="258"/>
      <c r="M467" s="258"/>
      <c r="N467" s="258"/>
      <c r="O467" s="258"/>
      <c r="P467" s="258"/>
      <c r="Q467" s="258"/>
      <c r="R467" s="259"/>
      <c r="S467" s="238"/>
      <c r="T467" s="238"/>
      <c r="U467" s="239"/>
      <c r="V467" s="239"/>
      <c r="W467" s="239"/>
      <c r="X467" s="239"/>
      <c r="Y467" s="238"/>
      <c r="Z467" s="239"/>
    </row>
    <row r="468" spans="1:26" ht="12.75" customHeight="1">
      <c r="A468" s="252"/>
      <c r="B468" s="253"/>
      <c r="C468" s="254"/>
      <c r="D468" s="253"/>
      <c r="E468" s="255"/>
      <c r="F468" s="255"/>
      <c r="G468" s="255"/>
      <c r="H468" s="255"/>
      <c r="I468" s="255"/>
      <c r="J468" s="255"/>
      <c r="K468" s="257"/>
      <c r="L468" s="258"/>
      <c r="M468" s="258"/>
      <c r="N468" s="258"/>
      <c r="O468" s="258"/>
      <c r="P468" s="258"/>
      <c r="Q468" s="258"/>
      <c r="R468" s="259"/>
      <c r="S468" s="238"/>
      <c r="T468" s="238"/>
      <c r="U468" s="239"/>
      <c r="V468" s="239"/>
      <c r="W468" s="239"/>
      <c r="X468" s="239"/>
      <c r="Y468" s="238"/>
      <c r="Z468" s="239"/>
    </row>
    <row r="469" spans="1:26" ht="12.75" customHeight="1">
      <c r="A469" s="252"/>
      <c r="B469" s="253"/>
      <c r="C469" s="254"/>
      <c r="D469" s="253"/>
      <c r="E469" s="255"/>
      <c r="F469" s="255"/>
      <c r="G469" s="255"/>
      <c r="H469" s="255"/>
      <c r="I469" s="255"/>
      <c r="J469" s="255"/>
      <c r="K469" s="257"/>
      <c r="L469" s="258"/>
      <c r="M469" s="258"/>
      <c r="N469" s="258"/>
      <c r="O469" s="258"/>
      <c r="P469" s="258"/>
      <c r="Q469" s="258"/>
      <c r="R469" s="259"/>
      <c r="S469" s="238"/>
      <c r="T469" s="238"/>
      <c r="U469" s="239"/>
      <c r="V469" s="239"/>
      <c r="W469" s="239"/>
      <c r="X469" s="239"/>
      <c r="Y469" s="238"/>
      <c r="Z469" s="239"/>
    </row>
    <row r="470" spans="1:26" ht="12.75" customHeight="1">
      <c r="A470" s="252"/>
      <c r="B470" s="253"/>
      <c r="C470" s="254"/>
      <c r="D470" s="253"/>
      <c r="E470" s="255"/>
      <c r="F470" s="255"/>
      <c r="G470" s="255"/>
      <c r="H470" s="255"/>
      <c r="I470" s="255"/>
      <c r="J470" s="255"/>
      <c r="K470" s="257"/>
      <c r="L470" s="258"/>
      <c r="M470" s="258"/>
      <c r="N470" s="258"/>
      <c r="O470" s="258"/>
      <c r="P470" s="258"/>
      <c r="Q470" s="258"/>
      <c r="R470" s="259"/>
      <c r="S470" s="238"/>
      <c r="T470" s="238"/>
      <c r="U470" s="239"/>
      <c r="V470" s="239"/>
      <c r="W470" s="239"/>
      <c r="X470" s="239"/>
      <c r="Y470" s="238"/>
      <c r="Z470" s="239"/>
    </row>
    <row r="471" spans="1:26" ht="12.75" customHeight="1">
      <c r="A471" s="252"/>
      <c r="B471" s="253"/>
      <c r="C471" s="254"/>
      <c r="D471" s="253"/>
      <c r="E471" s="255"/>
      <c r="F471" s="255"/>
      <c r="G471" s="255"/>
      <c r="H471" s="255"/>
      <c r="I471" s="255"/>
      <c r="J471" s="255"/>
      <c r="K471" s="257"/>
      <c r="L471" s="258"/>
      <c r="M471" s="258"/>
      <c r="N471" s="258"/>
      <c r="O471" s="258"/>
      <c r="P471" s="258"/>
      <c r="Q471" s="258"/>
      <c r="R471" s="259"/>
      <c r="S471" s="238"/>
      <c r="T471" s="238"/>
      <c r="U471" s="239"/>
      <c r="V471" s="239"/>
      <c r="W471" s="239"/>
      <c r="X471" s="239"/>
      <c r="Y471" s="238"/>
      <c r="Z471" s="239"/>
    </row>
    <row r="472" spans="1:26" ht="12.75" customHeight="1">
      <c r="A472" s="252"/>
      <c r="B472" s="253"/>
      <c r="C472" s="254"/>
      <c r="D472" s="253"/>
      <c r="E472" s="255"/>
      <c r="F472" s="255"/>
      <c r="G472" s="255"/>
      <c r="H472" s="255"/>
      <c r="I472" s="255"/>
      <c r="J472" s="255"/>
      <c r="K472" s="257"/>
      <c r="L472" s="258"/>
      <c r="M472" s="258"/>
      <c r="N472" s="258"/>
      <c r="O472" s="258"/>
      <c r="P472" s="258"/>
      <c r="Q472" s="258"/>
      <c r="R472" s="259"/>
      <c r="S472" s="238"/>
      <c r="T472" s="238"/>
      <c r="U472" s="239"/>
      <c r="V472" s="239"/>
      <c r="W472" s="239"/>
      <c r="X472" s="239"/>
      <c r="Y472" s="238"/>
      <c r="Z472" s="239"/>
    </row>
    <row r="473" spans="1:26" ht="12.75" customHeight="1">
      <c r="A473" s="252"/>
      <c r="B473" s="253"/>
      <c r="C473" s="254"/>
      <c r="D473" s="253"/>
      <c r="E473" s="255"/>
      <c r="F473" s="255"/>
      <c r="G473" s="255"/>
      <c r="H473" s="255"/>
      <c r="I473" s="255"/>
      <c r="J473" s="255"/>
      <c r="K473" s="257"/>
      <c r="L473" s="258"/>
      <c r="M473" s="258"/>
      <c r="N473" s="258"/>
      <c r="O473" s="258"/>
      <c r="P473" s="258"/>
      <c r="Q473" s="258"/>
      <c r="R473" s="259"/>
      <c r="S473" s="238"/>
      <c r="T473" s="238"/>
      <c r="U473" s="239"/>
      <c r="V473" s="239"/>
      <c r="W473" s="239"/>
      <c r="X473" s="239"/>
      <c r="Y473" s="238"/>
      <c r="Z473" s="239"/>
    </row>
    <row r="474" spans="1:26" ht="12.75" customHeight="1">
      <c r="A474" s="252"/>
      <c r="B474" s="253"/>
      <c r="C474" s="254"/>
      <c r="D474" s="253"/>
      <c r="E474" s="255"/>
      <c r="F474" s="255"/>
      <c r="G474" s="255"/>
      <c r="H474" s="255"/>
      <c r="I474" s="255"/>
      <c r="J474" s="255"/>
      <c r="K474" s="257"/>
      <c r="L474" s="258"/>
      <c r="M474" s="258"/>
      <c r="N474" s="258"/>
      <c r="O474" s="258"/>
      <c r="P474" s="258"/>
      <c r="Q474" s="258"/>
      <c r="R474" s="259"/>
      <c r="S474" s="238"/>
      <c r="T474" s="238"/>
      <c r="U474" s="239"/>
      <c r="V474" s="239"/>
      <c r="W474" s="239"/>
      <c r="X474" s="239"/>
      <c r="Y474" s="238"/>
      <c r="Z474" s="239"/>
    </row>
    <row r="475" spans="1:26" ht="12.75" customHeight="1">
      <c r="A475" s="252"/>
      <c r="B475" s="253"/>
      <c r="C475" s="254"/>
      <c r="D475" s="253"/>
      <c r="E475" s="255"/>
      <c r="F475" s="255"/>
      <c r="G475" s="255"/>
      <c r="H475" s="255"/>
      <c r="I475" s="255"/>
      <c r="J475" s="255"/>
      <c r="K475" s="257"/>
      <c r="L475" s="258"/>
      <c r="M475" s="258"/>
      <c r="N475" s="258"/>
      <c r="O475" s="258"/>
      <c r="P475" s="258"/>
      <c r="Q475" s="258"/>
      <c r="R475" s="259"/>
      <c r="S475" s="238"/>
      <c r="T475" s="238"/>
      <c r="U475" s="239"/>
      <c r="V475" s="239"/>
      <c r="W475" s="239"/>
      <c r="X475" s="239"/>
      <c r="Y475" s="238"/>
      <c r="Z475" s="239"/>
    </row>
    <row r="476" spans="1:26" ht="12.75" customHeight="1">
      <c r="A476" s="252"/>
      <c r="B476" s="253"/>
      <c r="C476" s="254"/>
      <c r="D476" s="253"/>
      <c r="E476" s="255"/>
      <c r="F476" s="255"/>
      <c r="G476" s="255"/>
      <c r="H476" s="255"/>
      <c r="I476" s="255"/>
      <c r="J476" s="255"/>
      <c r="K476" s="257"/>
      <c r="L476" s="258"/>
      <c r="M476" s="258"/>
      <c r="N476" s="258"/>
      <c r="O476" s="258"/>
      <c r="P476" s="258"/>
      <c r="Q476" s="258"/>
      <c r="R476" s="259"/>
      <c r="S476" s="238"/>
      <c r="T476" s="238"/>
      <c r="U476" s="239"/>
      <c r="V476" s="239"/>
      <c r="W476" s="239"/>
      <c r="X476" s="239"/>
      <c r="Y476" s="238"/>
      <c r="Z476" s="239"/>
    </row>
    <row r="477" spans="1:26" ht="12.75" customHeight="1">
      <c r="A477" s="252"/>
      <c r="B477" s="253"/>
      <c r="C477" s="254"/>
      <c r="D477" s="253"/>
      <c r="E477" s="255"/>
      <c r="F477" s="255"/>
      <c r="G477" s="255"/>
      <c r="H477" s="255"/>
      <c r="I477" s="255"/>
      <c r="J477" s="255"/>
      <c r="K477" s="257"/>
      <c r="L477" s="258"/>
      <c r="M477" s="258"/>
      <c r="N477" s="258"/>
      <c r="O477" s="258"/>
      <c r="P477" s="258"/>
      <c r="Q477" s="258"/>
      <c r="R477" s="259"/>
      <c r="S477" s="238"/>
      <c r="T477" s="238"/>
      <c r="U477" s="239"/>
      <c r="V477" s="239"/>
      <c r="W477" s="239"/>
      <c r="X477" s="239"/>
      <c r="Y477" s="238"/>
      <c r="Z477" s="239"/>
    </row>
    <row r="478" spans="1:26" ht="12.75" customHeight="1">
      <c r="A478" s="252"/>
      <c r="B478" s="253"/>
      <c r="C478" s="254"/>
      <c r="D478" s="253"/>
      <c r="E478" s="255"/>
      <c r="F478" s="255"/>
      <c r="G478" s="255"/>
      <c r="H478" s="255"/>
      <c r="I478" s="255"/>
      <c r="J478" s="255"/>
      <c r="K478" s="257"/>
      <c r="L478" s="258"/>
      <c r="M478" s="258"/>
      <c r="N478" s="258"/>
      <c r="O478" s="258"/>
      <c r="P478" s="258"/>
      <c r="Q478" s="258"/>
      <c r="R478" s="259"/>
      <c r="S478" s="238"/>
      <c r="T478" s="238"/>
      <c r="U478" s="239"/>
      <c r="V478" s="239"/>
      <c r="W478" s="239"/>
      <c r="X478" s="239"/>
      <c r="Y478" s="238"/>
      <c r="Z478" s="239"/>
    </row>
    <row r="479" spans="1:26" ht="12.75" customHeight="1">
      <c r="A479" s="252"/>
      <c r="B479" s="253"/>
      <c r="C479" s="254"/>
      <c r="D479" s="253"/>
      <c r="E479" s="255"/>
      <c r="F479" s="255"/>
      <c r="G479" s="255"/>
      <c r="H479" s="255"/>
      <c r="I479" s="255"/>
      <c r="J479" s="255"/>
      <c r="K479" s="257"/>
      <c r="L479" s="258"/>
      <c r="M479" s="258"/>
      <c r="N479" s="258"/>
      <c r="O479" s="258"/>
      <c r="P479" s="258"/>
      <c r="Q479" s="258"/>
      <c r="R479" s="259"/>
      <c r="S479" s="238"/>
      <c r="T479" s="238"/>
      <c r="U479" s="239"/>
      <c r="V479" s="239"/>
      <c r="W479" s="239"/>
      <c r="X479" s="239"/>
      <c r="Y479" s="238"/>
      <c r="Z479" s="239"/>
    </row>
    <row r="480" spans="1:26" ht="12.75" customHeight="1">
      <c r="A480" s="252"/>
      <c r="B480" s="253"/>
      <c r="C480" s="254"/>
      <c r="D480" s="253"/>
      <c r="E480" s="255"/>
      <c r="F480" s="255"/>
      <c r="G480" s="255"/>
      <c r="H480" s="255"/>
      <c r="I480" s="255"/>
      <c r="J480" s="255"/>
      <c r="K480" s="257"/>
      <c r="L480" s="258"/>
      <c r="M480" s="258"/>
      <c r="N480" s="258"/>
      <c r="O480" s="258"/>
      <c r="P480" s="258"/>
      <c r="Q480" s="258"/>
      <c r="R480" s="259"/>
      <c r="S480" s="238"/>
      <c r="T480" s="238"/>
      <c r="U480" s="239"/>
      <c r="V480" s="239"/>
      <c r="W480" s="239"/>
      <c r="X480" s="239"/>
      <c r="Y480" s="238"/>
      <c r="Z480" s="239"/>
    </row>
    <row r="481" spans="1:26" ht="12.75" customHeight="1">
      <c r="A481" s="252"/>
      <c r="B481" s="253"/>
      <c r="C481" s="254"/>
      <c r="D481" s="253"/>
      <c r="E481" s="255"/>
      <c r="F481" s="255"/>
      <c r="G481" s="255"/>
      <c r="H481" s="255"/>
      <c r="I481" s="255"/>
      <c r="J481" s="255"/>
      <c r="K481" s="257"/>
      <c r="L481" s="258"/>
      <c r="M481" s="258"/>
      <c r="N481" s="258"/>
      <c r="O481" s="258"/>
      <c r="P481" s="258"/>
      <c r="Q481" s="258"/>
      <c r="R481" s="259"/>
      <c r="S481" s="238"/>
      <c r="T481" s="238"/>
      <c r="U481" s="239"/>
      <c r="V481" s="239"/>
      <c r="W481" s="239"/>
      <c r="X481" s="239"/>
      <c r="Y481" s="238"/>
      <c r="Z481" s="239"/>
    </row>
    <row r="482" spans="1:26" ht="12.75" customHeight="1">
      <c r="A482" s="252"/>
      <c r="B482" s="253"/>
      <c r="C482" s="254"/>
      <c r="D482" s="253"/>
      <c r="E482" s="255"/>
      <c r="F482" s="255"/>
      <c r="G482" s="255"/>
      <c r="H482" s="255"/>
      <c r="I482" s="255"/>
      <c r="J482" s="255"/>
      <c r="K482" s="257"/>
      <c r="L482" s="258"/>
      <c r="M482" s="258"/>
      <c r="N482" s="258"/>
      <c r="O482" s="258"/>
      <c r="P482" s="258"/>
      <c r="Q482" s="258"/>
      <c r="R482" s="259"/>
      <c r="S482" s="238"/>
      <c r="T482" s="238"/>
      <c r="U482" s="239"/>
      <c r="V482" s="239"/>
      <c r="W482" s="239"/>
      <c r="X482" s="239"/>
      <c r="Y482" s="238"/>
      <c r="Z482" s="239"/>
    </row>
    <row r="483" spans="1:26" ht="12.75" customHeight="1">
      <c r="A483" s="252"/>
      <c r="B483" s="253"/>
      <c r="C483" s="254"/>
      <c r="D483" s="253"/>
      <c r="E483" s="255"/>
      <c r="F483" s="255"/>
      <c r="G483" s="255"/>
      <c r="H483" s="255"/>
      <c r="I483" s="255"/>
      <c r="J483" s="255"/>
      <c r="K483" s="257"/>
      <c r="L483" s="258"/>
      <c r="M483" s="258"/>
      <c r="N483" s="258"/>
      <c r="O483" s="258"/>
      <c r="P483" s="258"/>
      <c r="Q483" s="258"/>
      <c r="R483" s="259"/>
      <c r="S483" s="238"/>
      <c r="T483" s="238"/>
      <c r="U483" s="239"/>
      <c r="V483" s="239"/>
      <c r="W483" s="239"/>
      <c r="X483" s="239"/>
      <c r="Y483" s="238"/>
      <c r="Z483" s="239"/>
    </row>
    <row r="484" spans="1:26" ht="12.75" customHeight="1">
      <c r="A484" s="252"/>
      <c r="B484" s="253"/>
      <c r="C484" s="254"/>
      <c r="D484" s="253"/>
      <c r="E484" s="255"/>
      <c r="F484" s="255"/>
      <c r="G484" s="255"/>
      <c r="H484" s="255"/>
      <c r="I484" s="255"/>
      <c r="J484" s="255"/>
      <c r="K484" s="257"/>
      <c r="L484" s="258"/>
      <c r="M484" s="258"/>
      <c r="N484" s="258"/>
      <c r="O484" s="258"/>
      <c r="P484" s="258"/>
      <c r="Q484" s="258"/>
      <c r="R484" s="259"/>
      <c r="S484" s="238"/>
      <c r="T484" s="238"/>
      <c r="U484" s="239"/>
      <c r="V484" s="239"/>
      <c r="W484" s="239"/>
      <c r="X484" s="239"/>
      <c r="Y484" s="238"/>
      <c r="Z484" s="239"/>
    </row>
    <row r="485" spans="1:26" ht="12.75" customHeight="1">
      <c r="A485" s="252"/>
      <c r="B485" s="253"/>
      <c r="C485" s="254"/>
      <c r="D485" s="253"/>
      <c r="E485" s="255"/>
      <c r="F485" s="255"/>
      <c r="G485" s="255"/>
      <c r="H485" s="255"/>
      <c r="I485" s="255"/>
      <c r="J485" s="255"/>
      <c r="K485" s="257"/>
      <c r="L485" s="258"/>
      <c r="M485" s="258"/>
      <c r="N485" s="258"/>
      <c r="O485" s="258"/>
      <c r="P485" s="258"/>
      <c r="Q485" s="258"/>
      <c r="R485" s="259"/>
      <c r="S485" s="238"/>
      <c r="T485" s="238"/>
      <c r="U485" s="239"/>
      <c r="V485" s="239"/>
      <c r="W485" s="239"/>
      <c r="X485" s="239"/>
      <c r="Y485" s="238"/>
      <c r="Z485" s="239"/>
    </row>
    <row r="486" spans="1:26" ht="12.75" customHeight="1">
      <c r="A486" s="252"/>
      <c r="B486" s="253"/>
      <c r="C486" s="254"/>
      <c r="D486" s="253"/>
      <c r="E486" s="255"/>
      <c r="F486" s="255"/>
      <c r="G486" s="255"/>
      <c r="H486" s="255"/>
      <c r="I486" s="255"/>
      <c r="J486" s="255"/>
      <c r="K486" s="257"/>
      <c r="L486" s="258"/>
      <c r="M486" s="258"/>
      <c r="N486" s="258"/>
      <c r="O486" s="258"/>
      <c r="P486" s="258"/>
      <c r="Q486" s="258"/>
      <c r="R486" s="259"/>
      <c r="S486" s="238"/>
      <c r="T486" s="238"/>
      <c r="U486" s="239"/>
      <c r="V486" s="239"/>
      <c r="W486" s="239"/>
      <c r="X486" s="239"/>
      <c r="Y486" s="238"/>
      <c r="Z486" s="239"/>
    </row>
    <row r="487" spans="1:26" ht="12.75" customHeight="1">
      <c r="A487" s="252"/>
      <c r="B487" s="253"/>
      <c r="C487" s="254"/>
      <c r="D487" s="253"/>
      <c r="E487" s="255"/>
      <c r="F487" s="255"/>
      <c r="G487" s="255"/>
      <c r="H487" s="255"/>
      <c r="I487" s="255"/>
      <c r="J487" s="255"/>
      <c r="K487" s="257"/>
      <c r="L487" s="258"/>
      <c r="M487" s="258"/>
      <c r="N487" s="258"/>
      <c r="O487" s="258"/>
      <c r="P487" s="258"/>
      <c r="Q487" s="258"/>
      <c r="R487" s="259"/>
      <c r="S487" s="238"/>
      <c r="T487" s="238"/>
      <c r="U487" s="239"/>
      <c r="V487" s="239"/>
      <c r="W487" s="239"/>
      <c r="X487" s="239"/>
      <c r="Y487" s="238"/>
      <c r="Z487" s="239"/>
    </row>
    <row r="488" spans="1:26" ht="12.75" customHeight="1">
      <c r="A488" s="252"/>
      <c r="B488" s="253"/>
      <c r="C488" s="254"/>
      <c r="D488" s="253"/>
      <c r="E488" s="255"/>
      <c r="F488" s="255"/>
      <c r="G488" s="255"/>
      <c r="H488" s="255"/>
      <c r="I488" s="255"/>
      <c r="J488" s="255"/>
      <c r="K488" s="257"/>
      <c r="L488" s="258"/>
      <c r="M488" s="258"/>
      <c r="N488" s="258"/>
      <c r="O488" s="258"/>
      <c r="P488" s="258"/>
      <c r="Q488" s="258"/>
      <c r="R488" s="259"/>
      <c r="S488" s="238"/>
      <c r="T488" s="238"/>
      <c r="U488" s="239"/>
      <c r="V488" s="239"/>
      <c r="W488" s="239"/>
      <c r="X488" s="239"/>
      <c r="Y488" s="238"/>
      <c r="Z488" s="239"/>
    </row>
    <row r="489" spans="1:26" ht="12.75" customHeight="1">
      <c r="A489" s="252"/>
      <c r="B489" s="253"/>
      <c r="C489" s="254"/>
      <c r="D489" s="253"/>
      <c r="E489" s="255"/>
      <c r="F489" s="255"/>
      <c r="G489" s="255"/>
      <c r="H489" s="255"/>
      <c r="I489" s="255"/>
      <c r="J489" s="255"/>
      <c r="K489" s="257"/>
      <c r="L489" s="258"/>
      <c r="M489" s="258"/>
      <c r="N489" s="258"/>
      <c r="O489" s="258"/>
      <c r="P489" s="258"/>
      <c r="Q489" s="258"/>
      <c r="R489" s="259"/>
      <c r="S489" s="238"/>
      <c r="T489" s="238"/>
      <c r="U489" s="239"/>
      <c r="V489" s="239"/>
      <c r="W489" s="239"/>
      <c r="X489" s="239"/>
      <c r="Y489" s="238"/>
      <c r="Z489" s="239"/>
    </row>
    <row r="490" spans="1:26" ht="12.75" customHeight="1">
      <c r="A490" s="252"/>
      <c r="B490" s="253"/>
      <c r="C490" s="254"/>
      <c r="D490" s="253"/>
      <c r="E490" s="255"/>
      <c r="F490" s="255"/>
      <c r="G490" s="255"/>
      <c r="H490" s="255"/>
      <c r="I490" s="255"/>
      <c r="J490" s="255"/>
      <c r="K490" s="257"/>
      <c r="L490" s="258"/>
      <c r="M490" s="258"/>
      <c r="N490" s="258"/>
      <c r="O490" s="258"/>
      <c r="P490" s="258"/>
      <c r="Q490" s="258"/>
      <c r="R490" s="259"/>
      <c r="S490" s="238"/>
      <c r="T490" s="238"/>
      <c r="U490" s="239"/>
      <c r="V490" s="239"/>
      <c r="W490" s="239"/>
      <c r="X490" s="239"/>
      <c r="Y490" s="238"/>
      <c r="Z490" s="239"/>
    </row>
    <row r="491" spans="1:26" ht="12.75" customHeight="1">
      <c r="A491" s="252"/>
      <c r="B491" s="253"/>
      <c r="C491" s="254"/>
      <c r="D491" s="253"/>
      <c r="E491" s="255"/>
      <c r="F491" s="255"/>
      <c r="G491" s="255"/>
      <c r="H491" s="255"/>
      <c r="I491" s="255"/>
      <c r="J491" s="255"/>
      <c r="K491" s="257"/>
      <c r="L491" s="258"/>
      <c r="M491" s="258"/>
      <c r="N491" s="258"/>
      <c r="O491" s="258"/>
      <c r="P491" s="258"/>
      <c r="Q491" s="258"/>
      <c r="R491" s="259"/>
      <c r="S491" s="238"/>
      <c r="T491" s="238"/>
      <c r="U491" s="239"/>
      <c r="V491" s="239"/>
      <c r="W491" s="239"/>
      <c r="X491" s="239"/>
      <c r="Y491" s="238"/>
      <c r="Z491" s="239"/>
    </row>
    <row r="492" spans="1:26" ht="12.75" customHeight="1">
      <c r="A492" s="252"/>
      <c r="B492" s="253"/>
      <c r="C492" s="254"/>
      <c r="D492" s="253"/>
      <c r="E492" s="255"/>
      <c r="F492" s="255"/>
      <c r="G492" s="255"/>
      <c r="H492" s="255"/>
      <c r="I492" s="255"/>
      <c r="J492" s="255"/>
      <c r="K492" s="257"/>
      <c r="L492" s="258"/>
      <c r="M492" s="258"/>
      <c r="N492" s="258"/>
      <c r="O492" s="258"/>
      <c r="P492" s="258"/>
      <c r="Q492" s="258"/>
      <c r="R492" s="259"/>
      <c r="S492" s="238"/>
      <c r="T492" s="238"/>
      <c r="U492" s="239"/>
      <c r="V492" s="239"/>
      <c r="W492" s="239"/>
      <c r="X492" s="239"/>
      <c r="Y492" s="238"/>
      <c r="Z492" s="239"/>
    </row>
    <row r="493" spans="1:26" ht="12.75" customHeight="1">
      <c r="A493" s="252"/>
      <c r="B493" s="253"/>
      <c r="C493" s="254"/>
      <c r="D493" s="253"/>
      <c r="E493" s="255"/>
      <c r="F493" s="255"/>
      <c r="G493" s="255"/>
      <c r="H493" s="255"/>
      <c r="I493" s="255"/>
      <c r="J493" s="255"/>
      <c r="K493" s="257"/>
      <c r="L493" s="258"/>
      <c r="M493" s="258"/>
      <c r="N493" s="258"/>
      <c r="O493" s="258"/>
      <c r="P493" s="258"/>
      <c r="Q493" s="258"/>
      <c r="R493" s="259"/>
      <c r="S493" s="238"/>
      <c r="T493" s="238"/>
      <c r="U493" s="239"/>
      <c r="V493" s="239"/>
      <c r="W493" s="239"/>
      <c r="X493" s="239"/>
      <c r="Y493" s="238"/>
      <c r="Z493" s="239"/>
    </row>
    <row r="494" spans="1:26" ht="12.75" customHeight="1">
      <c r="A494" s="252"/>
      <c r="B494" s="253"/>
      <c r="C494" s="254"/>
      <c r="D494" s="253"/>
      <c r="E494" s="255"/>
      <c r="F494" s="255"/>
      <c r="G494" s="255"/>
      <c r="H494" s="255"/>
      <c r="I494" s="255"/>
      <c r="J494" s="255"/>
      <c r="K494" s="257"/>
      <c r="L494" s="258"/>
      <c r="M494" s="258"/>
      <c r="N494" s="258"/>
      <c r="O494" s="258"/>
      <c r="P494" s="258"/>
      <c r="Q494" s="258"/>
      <c r="R494" s="259"/>
      <c r="S494" s="238"/>
      <c r="T494" s="238"/>
      <c r="U494" s="239"/>
      <c r="V494" s="239"/>
      <c r="W494" s="239"/>
      <c r="X494" s="239"/>
      <c r="Y494" s="238"/>
      <c r="Z494" s="239"/>
    </row>
    <row r="495" spans="1:26" ht="12.75" customHeight="1">
      <c r="A495" s="252"/>
      <c r="B495" s="253"/>
      <c r="C495" s="254"/>
      <c r="D495" s="253"/>
      <c r="E495" s="255"/>
      <c r="F495" s="255"/>
      <c r="G495" s="255"/>
      <c r="H495" s="255"/>
      <c r="I495" s="255"/>
      <c r="J495" s="255"/>
      <c r="K495" s="257"/>
      <c r="L495" s="258"/>
      <c r="M495" s="258"/>
      <c r="N495" s="258"/>
      <c r="O495" s="258"/>
      <c r="P495" s="258"/>
      <c r="Q495" s="258"/>
      <c r="R495" s="259"/>
      <c r="S495" s="238"/>
      <c r="T495" s="238"/>
      <c r="U495" s="239"/>
      <c r="V495" s="239"/>
      <c r="W495" s="239"/>
      <c r="X495" s="239"/>
      <c r="Y495" s="238"/>
      <c r="Z495" s="239"/>
    </row>
    <row r="496" spans="1:26" ht="12.75" customHeight="1">
      <c r="A496" s="252"/>
      <c r="B496" s="253"/>
      <c r="C496" s="254"/>
      <c r="D496" s="253"/>
      <c r="E496" s="255"/>
      <c r="F496" s="255"/>
      <c r="G496" s="255"/>
      <c r="H496" s="255"/>
      <c r="I496" s="255"/>
      <c r="J496" s="255"/>
      <c r="K496" s="257"/>
      <c r="L496" s="258"/>
      <c r="M496" s="258"/>
      <c r="N496" s="258"/>
      <c r="O496" s="258"/>
      <c r="P496" s="258"/>
      <c r="Q496" s="258"/>
      <c r="R496" s="259"/>
      <c r="S496" s="238"/>
      <c r="T496" s="238"/>
      <c r="U496" s="239"/>
      <c r="V496" s="239"/>
      <c r="W496" s="239"/>
      <c r="X496" s="239"/>
      <c r="Y496" s="238"/>
      <c r="Z496" s="239"/>
    </row>
    <row r="497" spans="1:26" ht="12.75" customHeight="1">
      <c r="A497" s="252"/>
      <c r="B497" s="253"/>
      <c r="C497" s="254"/>
      <c r="D497" s="253"/>
      <c r="E497" s="255"/>
      <c r="F497" s="255"/>
      <c r="G497" s="255"/>
      <c r="H497" s="255"/>
      <c r="I497" s="255"/>
      <c r="J497" s="255"/>
      <c r="K497" s="257"/>
      <c r="L497" s="258"/>
      <c r="M497" s="258"/>
      <c r="N497" s="258"/>
      <c r="O497" s="258"/>
      <c r="P497" s="258"/>
      <c r="Q497" s="258"/>
      <c r="R497" s="259"/>
      <c r="S497" s="238"/>
      <c r="T497" s="238"/>
      <c r="U497" s="239"/>
      <c r="V497" s="239"/>
      <c r="W497" s="239"/>
      <c r="X497" s="239"/>
      <c r="Y497" s="238"/>
      <c r="Z497" s="239"/>
    </row>
    <row r="498" spans="1:26" ht="12.75" customHeight="1">
      <c r="A498" s="252"/>
      <c r="B498" s="253"/>
      <c r="C498" s="254"/>
      <c r="D498" s="253"/>
      <c r="E498" s="255"/>
      <c r="F498" s="255"/>
      <c r="G498" s="255"/>
      <c r="H498" s="255"/>
      <c r="I498" s="255"/>
      <c r="J498" s="255"/>
      <c r="K498" s="257"/>
      <c r="L498" s="258"/>
      <c r="M498" s="258"/>
      <c r="N498" s="258"/>
      <c r="O498" s="258"/>
      <c r="P498" s="258"/>
      <c r="Q498" s="258"/>
      <c r="R498" s="259"/>
      <c r="S498" s="238"/>
      <c r="T498" s="238"/>
      <c r="U498" s="239"/>
      <c r="V498" s="239"/>
      <c r="W498" s="239"/>
      <c r="X498" s="239"/>
      <c r="Y498" s="238"/>
      <c r="Z498" s="239"/>
    </row>
    <row r="499" spans="1:26" ht="12.75" customHeight="1">
      <c r="A499" s="252"/>
      <c r="B499" s="253"/>
      <c r="C499" s="254"/>
      <c r="D499" s="253"/>
      <c r="E499" s="255"/>
      <c r="F499" s="255"/>
      <c r="G499" s="255"/>
      <c r="H499" s="255"/>
      <c r="I499" s="255"/>
      <c r="J499" s="255"/>
      <c r="K499" s="257"/>
      <c r="L499" s="258"/>
      <c r="M499" s="258"/>
      <c r="N499" s="258"/>
      <c r="O499" s="258"/>
      <c r="P499" s="258"/>
      <c r="Q499" s="258"/>
      <c r="R499" s="259"/>
      <c r="S499" s="238"/>
      <c r="T499" s="238"/>
      <c r="U499" s="239"/>
      <c r="V499" s="239"/>
      <c r="W499" s="239"/>
      <c r="X499" s="239"/>
      <c r="Y499" s="238"/>
      <c r="Z499" s="239"/>
    </row>
    <row r="500" spans="1:26" ht="12.75" customHeight="1">
      <c r="A500" s="252"/>
      <c r="B500" s="253"/>
      <c r="C500" s="254"/>
      <c r="D500" s="253"/>
      <c r="E500" s="255"/>
      <c r="F500" s="255"/>
      <c r="G500" s="255"/>
      <c r="H500" s="255"/>
      <c r="I500" s="255"/>
      <c r="J500" s="255"/>
      <c r="K500" s="257"/>
      <c r="L500" s="258"/>
      <c r="M500" s="258"/>
      <c r="N500" s="258"/>
      <c r="O500" s="258"/>
      <c r="P500" s="258"/>
      <c r="Q500" s="258"/>
      <c r="R500" s="259"/>
      <c r="S500" s="238"/>
      <c r="T500" s="238"/>
      <c r="U500" s="239"/>
      <c r="V500" s="239"/>
      <c r="W500" s="239"/>
      <c r="X500" s="239"/>
      <c r="Y500" s="238"/>
      <c r="Z500" s="239"/>
    </row>
    <row r="501" spans="1:26" ht="12.75" customHeight="1">
      <c r="A501" s="252"/>
      <c r="B501" s="253"/>
      <c r="C501" s="254"/>
      <c r="D501" s="253"/>
      <c r="E501" s="255"/>
      <c r="F501" s="255"/>
      <c r="G501" s="255"/>
      <c r="H501" s="255"/>
      <c r="I501" s="255"/>
      <c r="J501" s="255"/>
      <c r="K501" s="257"/>
      <c r="L501" s="258"/>
      <c r="M501" s="258"/>
      <c r="N501" s="258"/>
      <c r="O501" s="258"/>
      <c r="P501" s="258"/>
      <c r="Q501" s="258"/>
      <c r="R501" s="259"/>
      <c r="S501" s="238"/>
      <c r="T501" s="238"/>
      <c r="U501" s="239"/>
      <c r="V501" s="239"/>
      <c r="W501" s="239"/>
      <c r="X501" s="239"/>
      <c r="Y501" s="238"/>
      <c r="Z501" s="239"/>
    </row>
    <row r="502" spans="1:26" ht="12.75" customHeight="1">
      <c r="A502" s="252"/>
      <c r="B502" s="253"/>
      <c r="C502" s="254"/>
      <c r="D502" s="253"/>
      <c r="E502" s="255"/>
      <c r="F502" s="255"/>
      <c r="G502" s="255"/>
      <c r="H502" s="255"/>
      <c r="I502" s="255"/>
      <c r="J502" s="255"/>
      <c r="K502" s="257"/>
      <c r="L502" s="258"/>
      <c r="M502" s="258"/>
      <c r="N502" s="258"/>
      <c r="O502" s="258"/>
      <c r="P502" s="258"/>
      <c r="Q502" s="258"/>
      <c r="R502" s="259"/>
      <c r="S502" s="238"/>
      <c r="T502" s="238"/>
      <c r="U502" s="239"/>
      <c r="V502" s="239"/>
      <c r="W502" s="239"/>
      <c r="X502" s="239"/>
      <c r="Y502" s="238"/>
      <c r="Z502" s="239"/>
    </row>
    <row r="503" spans="1:26" ht="12.75" customHeight="1">
      <c r="A503" s="252"/>
      <c r="B503" s="253"/>
      <c r="C503" s="254"/>
      <c r="D503" s="253"/>
      <c r="E503" s="255"/>
      <c r="F503" s="255"/>
      <c r="G503" s="255"/>
      <c r="H503" s="255"/>
      <c r="I503" s="255"/>
      <c r="J503" s="255"/>
      <c r="K503" s="257"/>
      <c r="L503" s="258"/>
      <c r="M503" s="258"/>
      <c r="N503" s="258"/>
      <c r="O503" s="258"/>
      <c r="P503" s="258"/>
      <c r="Q503" s="258"/>
      <c r="R503" s="259"/>
      <c r="S503" s="238"/>
      <c r="T503" s="238"/>
      <c r="U503" s="239"/>
      <c r="V503" s="239"/>
      <c r="W503" s="239"/>
      <c r="X503" s="239"/>
      <c r="Y503" s="238"/>
      <c r="Z503" s="239"/>
    </row>
    <row r="504" spans="1:26" ht="12.75" customHeight="1">
      <c r="A504" s="252"/>
      <c r="B504" s="253"/>
      <c r="C504" s="254"/>
      <c r="D504" s="253"/>
      <c r="E504" s="255"/>
      <c r="F504" s="255"/>
      <c r="G504" s="255"/>
      <c r="H504" s="255"/>
      <c r="I504" s="255"/>
      <c r="J504" s="255"/>
      <c r="K504" s="257"/>
      <c r="L504" s="258"/>
      <c r="M504" s="258"/>
      <c r="N504" s="258"/>
      <c r="O504" s="258"/>
      <c r="P504" s="258"/>
      <c r="Q504" s="258"/>
      <c r="R504" s="259"/>
      <c r="S504" s="238"/>
      <c r="T504" s="238"/>
      <c r="U504" s="239"/>
      <c r="V504" s="239"/>
      <c r="W504" s="239"/>
      <c r="X504" s="239"/>
      <c r="Y504" s="238"/>
      <c r="Z504" s="239"/>
    </row>
    <row r="505" spans="1:26" ht="12.75" customHeight="1">
      <c r="A505" s="252"/>
      <c r="B505" s="253"/>
      <c r="C505" s="254"/>
      <c r="D505" s="253"/>
      <c r="E505" s="255"/>
      <c r="F505" s="255"/>
      <c r="G505" s="255"/>
      <c r="H505" s="255"/>
      <c r="I505" s="255"/>
      <c r="J505" s="255"/>
      <c r="K505" s="257"/>
      <c r="L505" s="258"/>
      <c r="M505" s="258"/>
      <c r="N505" s="258"/>
      <c r="O505" s="258"/>
      <c r="P505" s="258"/>
      <c r="Q505" s="258"/>
      <c r="R505" s="259"/>
      <c r="S505" s="238"/>
      <c r="T505" s="238"/>
      <c r="U505" s="239"/>
      <c r="V505" s="239"/>
      <c r="W505" s="239"/>
      <c r="X505" s="239"/>
      <c r="Y505" s="238"/>
      <c r="Z505" s="239"/>
    </row>
    <row r="506" spans="1:26" ht="12.75" customHeight="1">
      <c r="A506" s="252"/>
      <c r="B506" s="253"/>
      <c r="C506" s="254"/>
      <c r="D506" s="253"/>
      <c r="E506" s="255"/>
      <c r="F506" s="255"/>
      <c r="G506" s="255"/>
      <c r="H506" s="255"/>
      <c r="I506" s="255"/>
      <c r="J506" s="255"/>
      <c r="K506" s="257"/>
      <c r="L506" s="258"/>
      <c r="M506" s="258"/>
      <c r="N506" s="258"/>
      <c r="O506" s="258"/>
      <c r="P506" s="258"/>
      <c r="Q506" s="258"/>
      <c r="R506" s="259"/>
      <c r="S506" s="238"/>
      <c r="T506" s="238"/>
      <c r="U506" s="239"/>
      <c r="V506" s="239"/>
      <c r="W506" s="239"/>
      <c r="X506" s="239"/>
      <c r="Y506" s="238"/>
      <c r="Z506" s="239"/>
    </row>
    <row r="507" spans="1:26" ht="12.75" customHeight="1">
      <c r="A507" s="252"/>
      <c r="B507" s="253"/>
      <c r="C507" s="254"/>
      <c r="D507" s="253"/>
      <c r="E507" s="255"/>
      <c r="F507" s="255"/>
      <c r="G507" s="255"/>
      <c r="H507" s="255"/>
      <c r="I507" s="255"/>
      <c r="J507" s="255"/>
      <c r="K507" s="257"/>
      <c r="L507" s="258"/>
      <c r="M507" s="258"/>
      <c r="N507" s="258"/>
      <c r="O507" s="258"/>
      <c r="P507" s="258"/>
      <c r="Q507" s="258"/>
      <c r="R507" s="259"/>
      <c r="S507" s="238"/>
      <c r="T507" s="238"/>
      <c r="U507" s="239"/>
      <c r="V507" s="239"/>
      <c r="W507" s="239"/>
      <c r="X507" s="239"/>
      <c r="Y507" s="238"/>
      <c r="Z507" s="239"/>
    </row>
    <row r="508" spans="1:26" ht="12.75" customHeight="1">
      <c r="A508" s="252"/>
      <c r="B508" s="253"/>
      <c r="C508" s="254"/>
      <c r="D508" s="253"/>
      <c r="E508" s="255"/>
      <c r="F508" s="255"/>
      <c r="G508" s="255"/>
      <c r="H508" s="255"/>
      <c r="I508" s="255"/>
      <c r="J508" s="255"/>
      <c r="K508" s="257"/>
      <c r="L508" s="258"/>
      <c r="M508" s="258"/>
      <c r="N508" s="258"/>
      <c r="O508" s="258"/>
      <c r="P508" s="258"/>
      <c r="Q508" s="258"/>
      <c r="R508" s="259"/>
      <c r="S508" s="238"/>
      <c r="T508" s="238"/>
      <c r="U508" s="239"/>
      <c r="V508" s="239"/>
      <c r="W508" s="239"/>
      <c r="X508" s="239"/>
      <c r="Y508" s="238"/>
      <c r="Z508" s="239"/>
    </row>
    <row r="509" spans="1:26" ht="12.75" customHeight="1">
      <c r="A509" s="252"/>
      <c r="B509" s="253"/>
      <c r="C509" s="254"/>
      <c r="D509" s="253"/>
      <c r="E509" s="255"/>
      <c r="F509" s="255"/>
      <c r="G509" s="255"/>
      <c r="H509" s="255"/>
      <c r="I509" s="255"/>
      <c r="J509" s="255"/>
      <c r="K509" s="257"/>
      <c r="L509" s="258"/>
      <c r="M509" s="258"/>
      <c r="N509" s="258"/>
      <c r="O509" s="258"/>
      <c r="P509" s="258"/>
      <c r="Q509" s="258"/>
      <c r="R509" s="259"/>
      <c r="S509" s="238"/>
      <c r="T509" s="238"/>
      <c r="U509" s="239"/>
      <c r="V509" s="239"/>
      <c r="W509" s="239"/>
      <c r="X509" s="239"/>
      <c r="Y509" s="238"/>
      <c r="Z509" s="239"/>
    </row>
    <row r="510" spans="1:26" ht="12.75" customHeight="1">
      <c r="A510" s="252"/>
      <c r="B510" s="253"/>
      <c r="C510" s="254"/>
      <c r="D510" s="253"/>
      <c r="E510" s="255"/>
      <c r="F510" s="255"/>
      <c r="G510" s="255"/>
      <c r="H510" s="255"/>
      <c r="I510" s="255"/>
      <c r="J510" s="255"/>
      <c r="K510" s="257"/>
      <c r="L510" s="258"/>
      <c r="M510" s="258"/>
      <c r="N510" s="258"/>
      <c r="O510" s="258"/>
      <c r="P510" s="258"/>
      <c r="Q510" s="258"/>
      <c r="R510" s="259"/>
      <c r="S510" s="238"/>
      <c r="T510" s="238"/>
      <c r="U510" s="239"/>
      <c r="V510" s="239"/>
      <c r="W510" s="239"/>
      <c r="X510" s="239"/>
      <c r="Y510" s="238"/>
      <c r="Z510" s="239"/>
    </row>
    <row r="511" spans="1:26" ht="12.75" customHeight="1">
      <c r="A511" s="252"/>
      <c r="B511" s="253"/>
      <c r="C511" s="254"/>
      <c r="D511" s="253"/>
      <c r="E511" s="255"/>
      <c r="F511" s="255"/>
      <c r="G511" s="255"/>
      <c r="H511" s="255"/>
      <c r="I511" s="255"/>
      <c r="J511" s="255"/>
      <c r="K511" s="257"/>
      <c r="L511" s="258"/>
      <c r="M511" s="258"/>
      <c r="N511" s="258"/>
      <c r="O511" s="258"/>
      <c r="P511" s="258"/>
      <c r="Q511" s="258"/>
      <c r="R511" s="259"/>
      <c r="S511" s="238"/>
      <c r="T511" s="238"/>
      <c r="U511" s="239"/>
      <c r="V511" s="239"/>
      <c r="W511" s="239"/>
      <c r="X511" s="239"/>
      <c r="Y511" s="238"/>
      <c r="Z511" s="239"/>
    </row>
    <row r="512" spans="1:26" ht="12.75" customHeight="1">
      <c r="A512" s="252"/>
      <c r="B512" s="253"/>
      <c r="C512" s="254"/>
      <c r="D512" s="253"/>
      <c r="E512" s="255"/>
      <c r="F512" s="255"/>
      <c r="G512" s="255"/>
      <c r="H512" s="255"/>
      <c r="I512" s="255"/>
      <c r="J512" s="255"/>
      <c r="K512" s="257"/>
      <c r="L512" s="258"/>
      <c r="M512" s="258"/>
      <c r="N512" s="258"/>
      <c r="O512" s="258"/>
      <c r="P512" s="258"/>
      <c r="Q512" s="258"/>
      <c r="R512" s="259"/>
      <c r="S512" s="238"/>
      <c r="T512" s="238"/>
      <c r="U512" s="239"/>
      <c r="V512" s="239"/>
      <c r="W512" s="239"/>
      <c r="X512" s="239"/>
      <c r="Y512" s="238"/>
      <c r="Z512" s="239"/>
    </row>
    <row r="513" spans="1:26" ht="12.75" customHeight="1">
      <c r="A513" s="252"/>
      <c r="B513" s="253"/>
      <c r="C513" s="254"/>
      <c r="D513" s="253"/>
      <c r="E513" s="255"/>
      <c r="F513" s="255"/>
      <c r="G513" s="255"/>
      <c r="H513" s="255"/>
      <c r="I513" s="255"/>
      <c r="J513" s="255"/>
      <c r="K513" s="257"/>
      <c r="L513" s="258"/>
      <c r="M513" s="258"/>
      <c r="N513" s="258"/>
      <c r="O513" s="258"/>
      <c r="P513" s="258"/>
      <c r="Q513" s="258"/>
      <c r="R513" s="259"/>
      <c r="S513" s="238"/>
      <c r="T513" s="238"/>
      <c r="U513" s="239"/>
      <c r="V513" s="239"/>
      <c r="W513" s="239"/>
      <c r="X513" s="239"/>
      <c r="Y513" s="238"/>
      <c r="Z513" s="239"/>
    </row>
    <row r="514" spans="1:26" ht="12.75" customHeight="1">
      <c r="A514" s="252"/>
      <c r="B514" s="253"/>
      <c r="C514" s="254"/>
      <c r="D514" s="253"/>
      <c r="E514" s="255"/>
      <c r="F514" s="255"/>
      <c r="G514" s="255"/>
      <c r="H514" s="255"/>
      <c r="I514" s="255"/>
      <c r="J514" s="255"/>
      <c r="K514" s="257"/>
      <c r="L514" s="258"/>
      <c r="M514" s="258"/>
      <c r="N514" s="258"/>
      <c r="O514" s="258"/>
      <c r="P514" s="258"/>
      <c r="Q514" s="258"/>
      <c r="R514" s="259"/>
      <c r="S514" s="238"/>
      <c r="T514" s="238"/>
      <c r="U514" s="239"/>
      <c r="V514" s="239"/>
      <c r="W514" s="239"/>
      <c r="X514" s="239"/>
      <c r="Y514" s="238"/>
      <c r="Z514" s="239"/>
    </row>
    <row r="515" spans="1:26" ht="12.75" customHeight="1">
      <c r="A515" s="252"/>
      <c r="B515" s="253"/>
      <c r="C515" s="254"/>
      <c r="D515" s="253"/>
      <c r="E515" s="255"/>
      <c r="F515" s="255"/>
      <c r="G515" s="255"/>
      <c r="H515" s="255"/>
      <c r="I515" s="255"/>
      <c r="J515" s="255"/>
      <c r="K515" s="257"/>
      <c r="L515" s="258"/>
      <c r="M515" s="258"/>
      <c r="N515" s="258"/>
      <c r="O515" s="258"/>
      <c r="P515" s="258"/>
      <c r="Q515" s="258"/>
      <c r="R515" s="259"/>
      <c r="S515" s="238"/>
      <c r="T515" s="238"/>
      <c r="U515" s="239"/>
      <c r="V515" s="239"/>
      <c r="W515" s="239"/>
      <c r="X515" s="239"/>
      <c r="Y515" s="238"/>
      <c r="Z515" s="239"/>
    </row>
    <row r="516" spans="1:26" ht="12.75" customHeight="1">
      <c r="A516" s="252"/>
      <c r="B516" s="253"/>
      <c r="C516" s="254"/>
      <c r="D516" s="253"/>
      <c r="E516" s="255"/>
      <c r="F516" s="255"/>
      <c r="G516" s="255"/>
      <c r="H516" s="255"/>
      <c r="I516" s="255"/>
      <c r="J516" s="255"/>
      <c r="K516" s="257"/>
      <c r="L516" s="258"/>
      <c r="M516" s="258"/>
      <c r="N516" s="258"/>
      <c r="O516" s="258"/>
      <c r="P516" s="258"/>
      <c r="Q516" s="258"/>
      <c r="R516" s="259"/>
      <c r="S516" s="238"/>
      <c r="T516" s="238"/>
      <c r="U516" s="239"/>
      <c r="V516" s="239"/>
      <c r="W516" s="239"/>
      <c r="X516" s="239"/>
      <c r="Y516" s="238"/>
      <c r="Z516" s="239"/>
    </row>
    <row r="517" spans="1:26" ht="12.75" customHeight="1">
      <c r="A517" s="252"/>
      <c r="B517" s="253"/>
      <c r="C517" s="254"/>
      <c r="D517" s="253"/>
      <c r="E517" s="255"/>
      <c r="F517" s="255"/>
      <c r="G517" s="255"/>
      <c r="H517" s="255"/>
      <c r="I517" s="255"/>
      <c r="J517" s="255"/>
      <c r="K517" s="257"/>
      <c r="L517" s="258"/>
      <c r="M517" s="258"/>
      <c r="N517" s="258"/>
      <c r="O517" s="258"/>
      <c r="P517" s="258"/>
      <c r="Q517" s="258"/>
      <c r="R517" s="259"/>
      <c r="S517" s="238"/>
      <c r="T517" s="238"/>
      <c r="U517" s="239"/>
      <c r="V517" s="239"/>
      <c r="W517" s="239"/>
      <c r="X517" s="239"/>
      <c r="Y517" s="238"/>
      <c r="Z517" s="239"/>
    </row>
    <row r="518" spans="1:26" ht="12.75" customHeight="1">
      <c r="A518" s="252"/>
      <c r="B518" s="253"/>
      <c r="C518" s="254"/>
      <c r="D518" s="253"/>
      <c r="E518" s="255"/>
      <c r="F518" s="255"/>
      <c r="G518" s="255"/>
      <c r="H518" s="255"/>
      <c r="I518" s="255"/>
      <c r="J518" s="255"/>
      <c r="K518" s="257"/>
      <c r="L518" s="258"/>
      <c r="M518" s="258"/>
      <c r="N518" s="258"/>
      <c r="O518" s="258"/>
      <c r="P518" s="258"/>
      <c r="Q518" s="258"/>
      <c r="R518" s="259"/>
      <c r="S518" s="238"/>
      <c r="T518" s="238"/>
      <c r="U518" s="239"/>
      <c r="V518" s="239"/>
      <c r="W518" s="239"/>
      <c r="X518" s="239"/>
      <c r="Y518" s="238"/>
      <c r="Z518" s="239"/>
    </row>
    <row r="519" spans="1:26" ht="12.75" customHeight="1">
      <c r="A519" s="252"/>
      <c r="B519" s="253"/>
      <c r="C519" s="254"/>
      <c r="D519" s="253"/>
      <c r="E519" s="255"/>
      <c r="F519" s="255"/>
      <c r="G519" s="255"/>
      <c r="H519" s="255"/>
      <c r="I519" s="255"/>
      <c r="J519" s="255"/>
      <c r="K519" s="257"/>
      <c r="L519" s="258"/>
      <c r="M519" s="258"/>
      <c r="N519" s="258"/>
      <c r="O519" s="258"/>
      <c r="P519" s="258"/>
      <c r="Q519" s="258"/>
      <c r="R519" s="259"/>
      <c r="S519" s="238"/>
      <c r="T519" s="238"/>
      <c r="U519" s="239"/>
      <c r="V519" s="239"/>
      <c r="W519" s="239"/>
      <c r="X519" s="239"/>
      <c r="Y519" s="238"/>
      <c r="Z519" s="239"/>
    </row>
    <row r="520" spans="1:26" ht="12.75" customHeight="1">
      <c r="A520" s="252"/>
      <c r="B520" s="253"/>
      <c r="C520" s="254"/>
      <c r="D520" s="253"/>
      <c r="E520" s="255"/>
      <c r="F520" s="255"/>
      <c r="G520" s="255"/>
      <c r="H520" s="255"/>
      <c r="I520" s="255"/>
      <c r="J520" s="255"/>
      <c r="K520" s="257"/>
      <c r="L520" s="258"/>
      <c r="M520" s="258"/>
      <c r="N520" s="258"/>
      <c r="O520" s="258"/>
      <c r="P520" s="258"/>
      <c r="Q520" s="258"/>
      <c r="R520" s="259"/>
      <c r="S520" s="238"/>
      <c r="T520" s="238"/>
      <c r="U520" s="239"/>
      <c r="V520" s="239"/>
      <c r="W520" s="239"/>
      <c r="X520" s="239"/>
      <c r="Y520" s="238"/>
      <c r="Z520" s="239"/>
    </row>
    <row r="521" spans="1:26" ht="12.75" customHeight="1">
      <c r="A521" s="252"/>
      <c r="B521" s="253"/>
      <c r="C521" s="254"/>
      <c r="D521" s="253"/>
      <c r="E521" s="255"/>
      <c r="F521" s="255"/>
      <c r="G521" s="255"/>
      <c r="H521" s="255"/>
      <c r="I521" s="255"/>
      <c r="J521" s="255"/>
      <c r="K521" s="257"/>
      <c r="L521" s="258"/>
      <c r="M521" s="258"/>
      <c r="N521" s="258"/>
      <c r="O521" s="258"/>
      <c r="P521" s="258"/>
      <c r="Q521" s="258"/>
      <c r="R521" s="259"/>
      <c r="S521" s="238"/>
      <c r="T521" s="238"/>
      <c r="U521" s="239"/>
      <c r="V521" s="239"/>
      <c r="W521" s="239"/>
      <c r="X521" s="239"/>
      <c r="Y521" s="238"/>
      <c r="Z521" s="239"/>
    </row>
    <row r="522" spans="1:26" ht="12.75" customHeight="1">
      <c r="A522" s="252"/>
      <c r="B522" s="253"/>
      <c r="C522" s="254"/>
      <c r="D522" s="253"/>
      <c r="E522" s="255"/>
      <c r="F522" s="255"/>
      <c r="G522" s="255"/>
      <c r="H522" s="255"/>
      <c r="I522" s="255"/>
      <c r="J522" s="255"/>
      <c r="K522" s="257"/>
      <c r="L522" s="258"/>
      <c r="M522" s="258"/>
      <c r="N522" s="258"/>
      <c r="O522" s="258"/>
      <c r="P522" s="258"/>
      <c r="Q522" s="258"/>
      <c r="R522" s="259"/>
      <c r="S522" s="238"/>
      <c r="T522" s="238"/>
      <c r="U522" s="239"/>
      <c r="V522" s="239"/>
      <c r="W522" s="239"/>
      <c r="X522" s="239"/>
      <c r="Y522" s="238"/>
      <c r="Z522" s="239"/>
    </row>
    <row r="523" spans="1:26" ht="12.75" customHeight="1">
      <c r="A523" s="252"/>
      <c r="B523" s="253"/>
      <c r="C523" s="254"/>
      <c r="D523" s="253"/>
      <c r="E523" s="255"/>
      <c r="F523" s="255"/>
      <c r="G523" s="255"/>
      <c r="H523" s="255"/>
      <c r="I523" s="255"/>
      <c r="J523" s="255"/>
      <c r="K523" s="257"/>
      <c r="L523" s="258"/>
      <c r="M523" s="258"/>
      <c r="N523" s="258"/>
      <c r="O523" s="258"/>
      <c r="P523" s="258"/>
      <c r="Q523" s="258"/>
      <c r="R523" s="259"/>
      <c r="S523" s="238"/>
      <c r="T523" s="238"/>
      <c r="U523" s="239"/>
      <c r="V523" s="239"/>
      <c r="W523" s="239"/>
      <c r="X523" s="239"/>
      <c r="Y523" s="238"/>
      <c r="Z523" s="239"/>
    </row>
    <row r="524" spans="1:26" ht="12.75" customHeight="1">
      <c r="A524" s="252"/>
      <c r="B524" s="253"/>
      <c r="C524" s="254"/>
      <c r="D524" s="253"/>
      <c r="E524" s="255"/>
      <c r="F524" s="255"/>
      <c r="G524" s="255"/>
      <c r="H524" s="255"/>
      <c r="I524" s="255"/>
      <c r="J524" s="255"/>
      <c r="K524" s="257"/>
      <c r="L524" s="258"/>
      <c r="M524" s="258"/>
      <c r="N524" s="258"/>
      <c r="O524" s="258"/>
      <c r="P524" s="258"/>
      <c r="Q524" s="258"/>
      <c r="R524" s="259"/>
      <c r="S524" s="238"/>
      <c r="T524" s="238"/>
      <c r="U524" s="239"/>
      <c r="V524" s="239"/>
      <c r="W524" s="239"/>
      <c r="X524" s="239"/>
      <c r="Y524" s="238"/>
      <c r="Z524" s="239"/>
    </row>
    <row r="525" spans="1:26" ht="12.75" customHeight="1">
      <c r="A525" s="252"/>
      <c r="B525" s="253"/>
      <c r="C525" s="254"/>
      <c r="D525" s="253"/>
      <c r="E525" s="255"/>
      <c r="F525" s="255"/>
      <c r="G525" s="255"/>
      <c r="H525" s="255"/>
      <c r="I525" s="255"/>
      <c r="J525" s="255"/>
      <c r="K525" s="257"/>
      <c r="L525" s="258"/>
      <c r="M525" s="258"/>
      <c r="N525" s="258"/>
      <c r="O525" s="258"/>
      <c r="P525" s="258"/>
      <c r="Q525" s="258"/>
      <c r="R525" s="259"/>
      <c r="S525" s="238"/>
      <c r="T525" s="238"/>
      <c r="U525" s="239"/>
      <c r="V525" s="239"/>
      <c r="W525" s="239"/>
      <c r="X525" s="239"/>
      <c r="Y525" s="238"/>
      <c r="Z525" s="239"/>
    </row>
    <row r="526" spans="1:26" ht="12.75" customHeight="1">
      <c r="A526" s="252"/>
      <c r="B526" s="253"/>
      <c r="C526" s="254"/>
      <c r="D526" s="253"/>
      <c r="E526" s="255"/>
      <c r="F526" s="255"/>
      <c r="G526" s="255"/>
      <c r="H526" s="255"/>
      <c r="I526" s="255"/>
      <c r="J526" s="255"/>
      <c r="K526" s="257"/>
      <c r="L526" s="258"/>
      <c r="M526" s="258"/>
      <c r="N526" s="258"/>
      <c r="O526" s="258"/>
      <c r="P526" s="258"/>
      <c r="Q526" s="258"/>
      <c r="R526" s="259"/>
      <c r="S526" s="238"/>
      <c r="T526" s="238"/>
      <c r="U526" s="239"/>
      <c r="V526" s="239"/>
      <c r="W526" s="239"/>
      <c r="X526" s="239"/>
      <c r="Y526" s="238"/>
      <c r="Z526" s="239"/>
    </row>
    <row r="527" spans="1:26" ht="12.75" customHeight="1">
      <c r="A527" s="252"/>
      <c r="B527" s="253"/>
      <c r="C527" s="254"/>
      <c r="D527" s="253"/>
      <c r="E527" s="255"/>
      <c r="F527" s="255"/>
      <c r="G527" s="255"/>
      <c r="H527" s="255"/>
      <c r="I527" s="255"/>
      <c r="J527" s="255"/>
      <c r="K527" s="257"/>
      <c r="L527" s="258"/>
      <c r="M527" s="258"/>
      <c r="N527" s="258"/>
      <c r="O527" s="258"/>
      <c r="P527" s="258"/>
      <c r="Q527" s="258"/>
      <c r="R527" s="259"/>
      <c r="S527" s="238"/>
      <c r="T527" s="238"/>
      <c r="U527" s="239"/>
      <c r="V527" s="239"/>
      <c r="W527" s="239"/>
      <c r="X527" s="239"/>
      <c r="Y527" s="238"/>
      <c r="Z527" s="239"/>
    </row>
    <row r="528" spans="1:26" ht="12.75" customHeight="1">
      <c r="A528" s="252"/>
      <c r="B528" s="253"/>
      <c r="C528" s="254"/>
      <c r="D528" s="253"/>
      <c r="E528" s="255"/>
      <c r="F528" s="255"/>
      <c r="G528" s="255"/>
      <c r="H528" s="255"/>
      <c r="I528" s="255"/>
      <c r="J528" s="255"/>
      <c r="K528" s="257"/>
      <c r="L528" s="258"/>
      <c r="M528" s="258"/>
      <c r="N528" s="258"/>
      <c r="O528" s="258"/>
      <c r="P528" s="258"/>
      <c r="Q528" s="258"/>
      <c r="R528" s="259"/>
      <c r="S528" s="238"/>
      <c r="T528" s="238"/>
      <c r="U528" s="239"/>
      <c r="V528" s="239"/>
      <c r="W528" s="239"/>
      <c r="X528" s="239"/>
      <c r="Y528" s="238"/>
      <c r="Z528" s="239"/>
    </row>
    <row r="529" spans="1:26" ht="12.75" customHeight="1">
      <c r="A529" s="252"/>
      <c r="B529" s="253"/>
      <c r="C529" s="254"/>
      <c r="D529" s="253"/>
      <c r="E529" s="255"/>
      <c r="F529" s="255"/>
      <c r="G529" s="255"/>
      <c r="H529" s="255"/>
      <c r="I529" s="255"/>
      <c r="J529" s="255"/>
      <c r="K529" s="257"/>
      <c r="L529" s="258"/>
      <c r="M529" s="258"/>
      <c r="N529" s="258"/>
      <c r="O529" s="258"/>
      <c r="P529" s="258"/>
      <c r="Q529" s="258"/>
      <c r="R529" s="259"/>
      <c r="S529" s="238"/>
      <c r="T529" s="238"/>
      <c r="U529" s="239"/>
      <c r="V529" s="239"/>
      <c r="W529" s="239"/>
      <c r="X529" s="239"/>
      <c r="Y529" s="238"/>
      <c r="Z529" s="239"/>
    </row>
    <row r="530" spans="1:26" ht="12.75" customHeight="1">
      <c r="A530" s="252"/>
      <c r="B530" s="253"/>
      <c r="C530" s="254"/>
      <c r="D530" s="253"/>
      <c r="E530" s="255"/>
      <c r="F530" s="255"/>
      <c r="G530" s="255"/>
      <c r="H530" s="255"/>
      <c r="I530" s="255"/>
      <c r="J530" s="255"/>
      <c r="K530" s="257"/>
      <c r="L530" s="258"/>
      <c r="M530" s="258"/>
      <c r="N530" s="258"/>
      <c r="O530" s="258"/>
      <c r="P530" s="258"/>
      <c r="Q530" s="258"/>
      <c r="R530" s="259"/>
      <c r="S530" s="238"/>
      <c r="T530" s="238"/>
      <c r="U530" s="239"/>
      <c r="V530" s="239"/>
      <c r="W530" s="239"/>
      <c r="X530" s="239"/>
      <c r="Y530" s="238"/>
      <c r="Z530" s="239"/>
    </row>
    <row r="531" spans="1:26" ht="12.75" customHeight="1">
      <c r="A531" s="252"/>
      <c r="B531" s="253"/>
      <c r="C531" s="254"/>
      <c r="D531" s="253"/>
      <c r="E531" s="255"/>
      <c r="F531" s="255"/>
      <c r="G531" s="255"/>
      <c r="H531" s="255"/>
      <c r="I531" s="255"/>
      <c r="J531" s="255"/>
      <c r="K531" s="257"/>
      <c r="L531" s="258"/>
      <c r="M531" s="258"/>
      <c r="N531" s="258"/>
      <c r="O531" s="258"/>
      <c r="P531" s="258"/>
      <c r="Q531" s="258"/>
      <c r="R531" s="259"/>
      <c r="S531" s="238"/>
      <c r="T531" s="238"/>
      <c r="U531" s="239"/>
      <c r="V531" s="239"/>
      <c r="W531" s="239"/>
      <c r="X531" s="239"/>
      <c r="Y531" s="238"/>
      <c r="Z531" s="239"/>
    </row>
    <row r="532" spans="1:26" ht="12.75" customHeight="1">
      <c r="A532" s="252"/>
      <c r="B532" s="253"/>
      <c r="C532" s="254"/>
      <c r="D532" s="253"/>
      <c r="E532" s="255"/>
      <c r="F532" s="255"/>
      <c r="G532" s="255"/>
      <c r="H532" s="255"/>
      <c r="I532" s="255"/>
      <c r="J532" s="255"/>
      <c r="K532" s="257"/>
      <c r="L532" s="258"/>
      <c r="M532" s="258"/>
      <c r="N532" s="258"/>
      <c r="O532" s="258"/>
      <c r="P532" s="258"/>
      <c r="Q532" s="258"/>
      <c r="R532" s="259"/>
      <c r="S532" s="238"/>
      <c r="T532" s="238"/>
      <c r="U532" s="239"/>
      <c r="V532" s="239"/>
      <c r="W532" s="239"/>
      <c r="X532" s="239"/>
      <c r="Y532" s="238"/>
      <c r="Z532" s="239"/>
    </row>
    <row r="533" spans="1:26" ht="12.75" customHeight="1">
      <c r="A533" s="252"/>
      <c r="B533" s="253"/>
      <c r="C533" s="254"/>
      <c r="D533" s="253"/>
      <c r="E533" s="255"/>
      <c r="F533" s="255"/>
      <c r="G533" s="255"/>
      <c r="H533" s="255"/>
      <c r="I533" s="255"/>
      <c r="J533" s="255"/>
      <c r="K533" s="257"/>
      <c r="L533" s="258"/>
      <c r="M533" s="258"/>
      <c r="N533" s="258"/>
      <c r="O533" s="258"/>
      <c r="P533" s="258"/>
      <c r="Q533" s="258"/>
      <c r="R533" s="259"/>
      <c r="S533" s="238"/>
      <c r="T533" s="238"/>
      <c r="U533" s="239"/>
      <c r="V533" s="239"/>
      <c r="W533" s="239"/>
      <c r="X533" s="239"/>
      <c r="Y533" s="238"/>
      <c r="Z533" s="239"/>
    </row>
    <row r="534" spans="1:26" ht="12.75" customHeight="1">
      <c r="A534" s="252"/>
      <c r="B534" s="253"/>
      <c r="C534" s="254"/>
      <c r="D534" s="253"/>
      <c r="E534" s="255"/>
      <c r="F534" s="255"/>
      <c r="G534" s="255"/>
      <c r="H534" s="255"/>
      <c r="I534" s="255"/>
      <c r="J534" s="255"/>
      <c r="K534" s="257"/>
      <c r="L534" s="258"/>
      <c r="M534" s="258"/>
      <c r="N534" s="258"/>
      <c r="O534" s="258"/>
      <c r="P534" s="258"/>
      <c r="Q534" s="258"/>
      <c r="R534" s="259"/>
      <c r="S534" s="238"/>
      <c r="T534" s="238"/>
      <c r="U534" s="239"/>
      <c r="V534" s="239"/>
      <c r="W534" s="239"/>
      <c r="X534" s="239"/>
      <c r="Y534" s="238"/>
      <c r="Z534" s="239"/>
    </row>
    <row r="535" spans="1:26" ht="12.75" customHeight="1">
      <c r="A535" s="252"/>
      <c r="B535" s="253"/>
      <c r="C535" s="254"/>
      <c r="D535" s="253"/>
      <c r="E535" s="255"/>
      <c r="F535" s="255"/>
      <c r="G535" s="255"/>
      <c r="H535" s="255"/>
      <c r="I535" s="255"/>
      <c r="J535" s="255"/>
      <c r="K535" s="257"/>
      <c r="L535" s="258"/>
      <c r="M535" s="258"/>
      <c r="N535" s="258"/>
      <c r="O535" s="258"/>
      <c r="P535" s="258"/>
      <c r="Q535" s="258"/>
      <c r="R535" s="259"/>
      <c r="S535" s="238"/>
      <c r="T535" s="238"/>
      <c r="U535" s="239"/>
      <c r="V535" s="239"/>
      <c r="W535" s="239"/>
      <c r="X535" s="239"/>
      <c r="Y535" s="238"/>
      <c r="Z535" s="239"/>
    </row>
    <row r="536" spans="1:26" ht="12.75" customHeight="1">
      <c r="A536" s="252"/>
      <c r="B536" s="253"/>
      <c r="C536" s="254"/>
      <c r="D536" s="253"/>
      <c r="E536" s="255"/>
      <c r="F536" s="255"/>
      <c r="G536" s="255"/>
      <c r="H536" s="255"/>
      <c r="I536" s="255"/>
      <c r="J536" s="255"/>
      <c r="K536" s="257"/>
      <c r="L536" s="258"/>
      <c r="M536" s="258"/>
      <c r="N536" s="258"/>
      <c r="O536" s="258"/>
      <c r="P536" s="258"/>
      <c r="Q536" s="258"/>
      <c r="R536" s="259"/>
      <c r="S536" s="238"/>
      <c r="T536" s="238"/>
      <c r="U536" s="239"/>
      <c r="V536" s="239"/>
      <c r="W536" s="239"/>
      <c r="X536" s="239"/>
      <c r="Y536" s="238"/>
      <c r="Z536" s="239"/>
    </row>
    <row r="537" spans="1:26" ht="12.75" customHeight="1">
      <c r="A537" s="252"/>
      <c r="B537" s="253"/>
      <c r="C537" s="254"/>
      <c r="D537" s="253"/>
      <c r="E537" s="255"/>
      <c r="F537" s="255"/>
      <c r="G537" s="255"/>
      <c r="H537" s="255"/>
      <c r="I537" s="255"/>
      <c r="J537" s="255"/>
      <c r="K537" s="257"/>
      <c r="L537" s="258"/>
      <c r="M537" s="258"/>
      <c r="N537" s="258"/>
      <c r="O537" s="258"/>
      <c r="P537" s="258"/>
      <c r="Q537" s="258"/>
      <c r="R537" s="259"/>
      <c r="S537" s="238"/>
      <c r="T537" s="238"/>
      <c r="U537" s="239"/>
      <c r="V537" s="239"/>
      <c r="W537" s="239"/>
      <c r="X537" s="239"/>
      <c r="Y537" s="238"/>
      <c r="Z537" s="239"/>
    </row>
    <row r="538" spans="1:26" ht="12.75" customHeight="1">
      <c r="A538" s="252"/>
      <c r="B538" s="253"/>
      <c r="C538" s="254"/>
      <c r="D538" s="253"/>
      <c r="E538" s="255"/>
      <c r="F538" s="255"/>
      <c r="G538" s="255"/>
      <c r="H538" s="255"/>
      <c r="I538" s="255"/>
      <c r="J538" s="255"/>
      <c r="K538" s="257"/>
      <c r="L538" s="258"/>
      <c r="M538" s="258"/>
      <c r="N538" s="258"/>
      <c r="O538" s="258"/>
      <c r="P538" s="258"/>
      <c r="Q538" s="258"/>
      <c r="R538" s="259"/>
      <c r="S538" s="238"/>
      <c r="T538" s="238"/>
      <c r="U538" s="239"/>
      <c r="V538" s="239"/>
      <c r="W538" s="239"/>
      <c r="X538" s="239"/>
      <c r="Y538" s="238"/>
      <c r="Z538" s="239"/>
    </row>
    <row r="539" spans="1:26" ht="12.75" customHeight="1">
      <c r="A539" s="252"/>
      <c r="B539" s="253"/>
      <c r="C539" s="254"/>
      <c r="D539" s="253"/>
      <c r="E539" s="255"/>
      <c r="F539" s="255"/>
      <c r="G539" s="255"/>
      <c r="H539" s="255"/>
      <c r="I539" s="255"/>
      <c r="J539" s="255"/>
      <c r="K539" s="257"/>
      <c r="L539" s="258"/>
      <c r="M539" s="258"/>
      <c r="N539" s="258"/>
      <c r="O539" s="258"/>
      <c r="P539" s="258"/>
      <c r="Q539" s="258"/>
      <c r="R539" s="259"/>
      <c r="S539" s="238"/>
      <c r="T539" s="238"/>
      <c r="U539" s="239"/>
      <c r="V539" s="239"/>
      <c r="W539" s="239"/>
      <c r="X539" s="239"/>
      <c r="Y539" s="238"/>
      <c r="Z539" s="239"/>
    </row>
    <row r="540" spans="1:26" ht="12.75" customHeight="1">
      <c r="A540" s="252"/>
      <c r="B540" s="253"/>
      <c r="C540" s="254"/>
      <c r="D540" s="253"/>
      <c r="E540" s="255"/>
      <c r="F540" s="255"/>
      <c r="G540" s="255"/>
      <c r="H540" s="255"/>
      <c r="I540" s="255"/>
      <c r="J540" s="255"/>
      <c r="K540" s="257"/>
      <c r="L540" s="258"/>
      <c r="M540" s="258"/>
      <c r="N540" s="258"/>
      <c r="O540" s="258"/>
      <c r="P540" s="258"/>
      <c r="Q540" s="258"/>
      <c r="R540" s="259"/>
      <c r="S540" s="238"/>
      <c r="T540" s="238"/>
      <c r="U540" s="239"/>
      <c r="V540" s="239"/>
      <c r="W540" s="239"/>
      <c r="X540" s="239"/>
      <c r="Y540" s="238"/>
      <c r="Z540" s="239"/>
    </row>
    <row r="541" spans="1:26" ht="12.75" customHeight="1">
      <c r="A541" s="252"/>
      <c r="B541" s="253"/>
      <c r="C541" s="254"/>
      <c r="D541" s="253"/>
      <c r="E541" s="255"/>
      <c r="F541" s="255"/>
      <c r="G541" s="255"/>
      <c r="H541" s="255"/>
      <c r="I541" s="255"/>
      <c r="J541" s="255"/>
      <c r="K541" s="257"/>
      <c r="L541" s="258"/>
      <c r="M541" s="258"/>
      <c r="N541" s="258"/>
      <c r="O541" s="258"/>
      <c r="P541" s="258"/>
      <c r="Q541" s="258"/>
      <c r="R541" s="259"/>
      <c r="S541" s="238"/>
      <c r="T541" s="238"/>
      <c r="U541" s="239"/>
      <c r="V541" s="239"/>
      <c r="W541" s="239"/>
      <c r="X541" s="239"/>
      <c r="Y541" s="238"/>
      <c r="Z541" s="239"/>
    </row>
    <row r="542" spans="1:26" ht="12.75" customHeight="1">
      <c r="A542" s="252"/>
      <c r="B542" s="253"/>
      <c r="C542" s="254"/>
      <c r="D542" s="253"/>
      <c r="E542" s="255"/>
      <c r="F542" s="255"/>
      <c r="G542" s="255"/>
      <c r="H542" s="255"/>
      <c r="I542" s="255"/>
      <c r="J542" s="255"/>
      <c r="K542" s="257"/>
      <c r="L542" s="258"/>
      <c r="M542" s="258"/>
      <c r="N542" s="258"/>
      <c r="O542" s="258"/>
      <c r="P542" s="258"/>
      <c r="Q542" s="258"/>
      <c r="R542" s="259"/>
      <c r="S542" s="238"/>
      <c r="T542" s="238"/>
      <c r="U542" s="239"/>
      <c r="V542" s="239"/>
      <c r="W542" s="239"/>
      <c r="X542" s="239"/>
      <c r="Y542" s="238"/>
      <c r="Z542" s="239"/>
    </row>
    <row r="543" spans="1:26" ht="12.75" customHeight="1">
      <c r="A543" s="252"/>
      <c r="B543" s="253"/>
      <c r="C543" s="254"/>
      <c r="D543" s="253"/>
      <c r="E543" s="255"/>
      <c r="F543" s="255"/>
      <c r="G543" s="255"/>
      <c r="H543" s="255"/>
      <c r="I543" s="255"/>
      <c r="J543" s="255"/>
      <c r="K543" s="257"/>
      <c r="L543" s="258"/>
      <c r="M543" s="258"/>
      <c r="N543" s="258"/>
      <c r="O543" s="258"/>
      <c r="P543" s="258"/>
      <c r="Q543" s="258"/>
      <c r="R543" s="259"/>
      <c r="S543" s="238"/>
      <c r="T543" s="238"/>
      <c r="U543" s="239"/>
      <c r="V543" s="239"/>
      <c r="W543" s="239"/>
      <c r="X543" s="239"/>
      <c r="Y543" s="238"/>
      <c r="Z543" s="239"/>
    </row>
    <row r="544" spans="1:26" ht="12.75" customHeight="1">
      <c r="A544" s="252"/>
      <c r="B544" s="253"/>
      <c r="C544" s="254"/>
      <c r="D544" s="253"/>
      <c r="E544" s="255"/>
      <c r="F544" s="255"/>
      <c r="G544" s="255"/>
      <c r="H544" s="255"/>
      <c r="I544" s="255"/>
      <c r="J544" s="255"/>
      <c r="K544" s="257"/>
      <c r="L544" s="258"/>
      <c r="M544" s="258"/>
      <c r="N544" s="258"/>
      <c r="O544" s="258"/>
      <c r="P544" s="258"/>
      <c r="Q544" s="258"/>
      <c r="R544" s="259"/>
      <c r="S544" s="238"/>
      <c r="T544" s="238"/>
      <c r="U544" s="239"/>
      <c r="V544" s="239"/>
      <c r="W544" s="239"/>
      <c r="X544" s="239"/>
      <c r="Y544" s="238"/>
      <c r="Z544" s="239"/>
    </row>
    <row r="545" spans="1:26" ht="12.75" customHeight="1">
      <c r="A545" s="252"/>
      <c r="B545" s="253"/>
      <c r="C545" s="254"/>
      <c r="D545" s="253"/>
      <c r="E545" s="255"/>
      <c r="F545" s="255"/>
      <c r="G545" s="255"/>
      <c r="H545" s="255"/>
      <c r="I545" s="255"/>
      <c r="J545" s="255"/>
      <c r="K545" s="257"/>
      <c r="L545" s="258"/>
      <c r="M545" s="258"/>
      <c r="N545" s="258"/>
      <c r="O545" s="258"/>
      <c r="P545" s="258"/>
      <c r="Q545" s="258"/>
      <c r="R545" s="259"/>
      <c r="S545" s="238"/>
      <c r="T545" s="238"/>
      <c r="U545" s="239"/>
      <c r="V545" s="239"/>
      <c r="W545" s="239"/>
      <c r="X545" s="239"/>
      <c r="Y545" s="238"/>
      <c r="Z545" s="239"/>
    </row>
    <row r="546" spans="1:26" ht="12.75" customHeight="1">
      <c r="A546" s="252"/>
      <c r="B546" s="253"/>
      <c r="C546" s="254"/>
      <c r="D546" s="253"/>
      <c r="E546" s="255"/>
      <c r="F546" s="255"/>
      <c r="G546" s="255"/>
      <c r="H546" s="255"/>
      <c r="I546" s="255"/>
      <c r="J546" s="255"/>
      <c r="K546" s="257"/>
      <c r="L546" s="258"/>
      <c r="M546" s="258"/>
      <c r="N546" s="258"/>
      <c r="O546" s="258"/>
      <c r="P546" s="258"/>
      <c r="Q546" s="258"/>
      <c r="R546" s="259"/>
      <c r="S546" s="238"/>
      <c r="T546" s="238"/>
      <c r="U546" s="239"/>
      <c r="V546" s="239"/>
      <c r="W546" s="239"/>
      <c r="X546" s="239"/>
      <c r="Y546" s="238"/>
      <c r="Z546" s="239"/>
    </row>
    <row r="547" spans="1:26" ht="12.75" customHeight="1">
      <c r="A547" s="252"/>
      <c r="B547" s="253"/>
      <c r="C547" s="254"/>
      <c r="D547" s="253"/>
      <c r="E547" s="255"/>
      <c r="F547" s="255"/>
      <c r="G547" s="255"/>
      <c r="H547" s="255"/>
      <c r="I547" s="255"/>
      <c r="J547" s="255"/>
      <c r="K547" s="257"/>
      <c r="L547" s="258"/>
      <c r="M547" s="258"/>
      <c r="N547" s="258"/>
      <c r="O547" s="258"/>
      <c r="P547" s="258"/>
      <c r="Q547" s="258"/>
      <c r="R547" s="259"/>
      <c r="S547" s="238"/>
      <c r="T547" s="238"/>
      <c r="U547" s="239"/>
      <c r="V547" s="239"/>
      <c r="W547" s="239"/>
      <c r="X547" s="239"/>
      <c r="Y547" s="238"/>
      <c r="Z547" s="239"/>
    </row>
    <row r="548" spans="1:26" ht="12.75" customHeight="1">
      <c r="A548" s="252"/>
      <c r="B548" s="253"/>
      <c r="C548" s="254"/>
      <c r="D548" s="253"/>
      <c r="E548" s="255"/>
      <c r="F548" s="255"/>
      <c r="G548" s="255"/>
      <c r="H548" s="255"/>
      <c r="I548" s="255"/>
      <c r="J548" s="255"/>
      <c r="K548" s="257"/>
      <c r="L548" s="258"/>
      <c r="M548" s="258"/>
      <c r="N548" s="258"/>
      <c r="O548" s="258"/>
      <c r="P548" s="258"/>
      <c r="Q548" s="258"/>
      <c r="R548" s="259"/>
      <c r="S548" s="238"/>
      <c r="T548" s="238"/>
      <c r="U548" s="239"/>
      <c r="V548" s="239"/>
      <c r="W548" s="239"/>
      <c r="X548" s="239"/>
      <c r="Y548" s="238"/>
      <c r="Z548" s="239"/>
    </row>
    <row r="549" spans="1:26" ht="12.75" customHeight="1">
      <c r="A549" s="252"/>
      <c r="B549" s="253"/>
      <c r="C549" s="254"/>
      <c r="D549" s="253"/>
      <c r="E549" s="255"/>
      <c r="F549" s="255"/>
      <c r="G549" s="255"/>
      <c r="H549" s="255"/>
      <c r="I549" s="255"/>
      <c r="J549" s="255"/>
      <c r="K549" s="257"/>
      <c r="L549" s="258"/>
      <c r="M549" s="258"/>
      <c r="N549" s="258"/>
      <c r="O549" s="258"/>
      <c r="P549" s="258"/>
      <c r="Q549" s="258"/>
      <c r="R549" s="259"/>
      <c r="S549" s="238"/>
      <c r="T549" s="238"/>
      <c r="U549" s="239"/>
      <c r="V549" s="239"/>
      <c r="W549" s="239"/>
      <c r="X549" s="239"/>
      <c r="Y549" s="238"/>
      <c r="Z549" s="239"/>
    </row>
    <row r="550" spans="1:26" ht="12.75" customHeight="1">
      <c r="A550" s="252"/>
      <c r="B550" s="253"/>
      <c r="C550" s="254"/>
      <c r="D550" s="253"/>
      <c r="E550" s="255"/>
      <c r="F550" s="255"/>
      <c r="G550" s="255"/>
      <c r="H550" s="255"/>
      <c r="I550" s="255"/>
      <c r="J550" s="255"/>
      <c r="K550" s="257"/>
      <c r="L550" s="258"/>
      <c r="M550" s="258"/>
      <c r="N550" s="258"/>
      <c r="O550" s="258"/>
      <c r="P550" s="258"/>
      <c r="Q550" s="258"/>
      <c r="R550" s="259"/>
      <c r="S550" s="238"/>
      <c r="T550" s="238"/>
      <c r="U550" s="239"/>
      <c r="V550" s="239"/>
      <c r="W550" s="239"/>
      <c r="X550" s="239"/>
      <c r="Y550" s="238"/>
      <c r="Z550" s="239"/>
    </row>
    <row r="551" spans="1:26" ht="12.75" customHeight="1">
      <c r="A551" s="252"/>
      <c r="B551" s="253"/>
      <c r="C551" s="254"/>
      <c r="D551" s="253"/>
      <c r="E551" s="255"/>
      <c r="F551" s="255"/>
      <c r="G551" s="255"/>
      <c r="H551" s="255"/>
      <c r="I551" s="255"/>
      <c r="J551" s="255"/>
      <c r="K551" s="257"/>
      <c r="L551" s="258"/>
      <c r="M551" s="258"/>
      <c r="N551" s="258"/>
      <c r="O551" s="258"/>
      <c r="P551" s="258"/>
      <c r="Q551" s="258"/>
      <c r="R551" s="259"/>
      <c r="S551" s="238"/>
      <c r="T551" s="238"/>
      <c r="U551" s="239"/>
      <c r="V551" s="239"/>
      <c r="W551" s="239"/>
      <c r="X551" s="239"/>
      <c r="Y551" s="238"/>
      <c r="Z551" s="239"/>
    </row>
    <row r="552" spans="1:26" ht="12.75" customHeight="1">
      <c r="A552" s="252"/>
      <c r="B552" s="253"/>
      <c r="C552" s="254"/>
      <c r="D552" s="253"/>
      <c r="E552" s="255"/>
      <c r="F552" s="255"/>
      <c r="G552" s="255"/>
      <c r="H552" s="255"/>
      <c r="I552" s="255"/>
      <c r="J552" s="255"/>
      <c r="K552" s="257"/>
      <c r="L552" s="258"/>
      <c r="M552" s="258"/>
      <c r="N552" s="258"/>
      <c r="O552" s="258"/>
      <c r="P552" s="258"/>
      <c r="Q552" s="258"/>
      <c r="R552" s="259"/>
      <c r="S552" s="238"/>
      <c r="T552" s="238"/>
      <c r="U552" s="239"/>
      <c r="V552" s="239"/>
      <c r="W552" s="239"/>
      <c r="X552" s="239"/>
      <c r="Y552" s="238"/>
      <c r="Z552" s="239"/>
    </row>
    <row r="553" spans="1:26" ht="12.75" customHeight="1">
      <c r="A553" s="252"/>
      <c r="B553" s="253"/>
      <c r="C553" s="254"/>
      <c r="D553" s="253"/>
      <c r="E553" s="255"/>
      <c r="F553" s="255"/>
      <c r="G553" s="255"/>
      <c r="H553" s="255"/>
      <c r="I553" s="255"/>
      <c r="J553" s="255"/>
      <c r="K553" s="257"/>
      <c r="L553" s="258"/>
      <c r="M553" s="258"/>
      <c r="N553" s="258"/>
      <c r="O553" s="258"/>
      <c r="P553" s="258"/>
      <c r="Q553" s="258"/>
      <c r="R553" s="259"/>
      <c r="S553" s="238"/>
      <c r="T553" s="238"/>
      <c r="U553" s="239"/>
      <c r="V553" s="239"/>
      <c r="W553" s="239"/>
      <c r="X553" s="239"/>
      <c r="Y553" s="238"/>
      <c r="Z553" s="239"/>
    </row>
    <row r="554" spans="1:26" ht="12.75" customHeight="1">
      <c r="A554" s="252"/>
      <c r="B554" s="253"/>
      <c r="C554" s="254"/>
      <c r="D554" s="253"/>
      <c r="E554" s="255"/>
      <c r="F554" s="255"/>
      <c r="G554" s="255"/>
      <c r="H554" s="255"/>
      <c r="I554" s="255"/>
      <c r="J554" s="255"/>
      <c r="K554" s="257"/>
      <c r="L554" s="258"/>
      <c r="M554" s="258"/>
      <c r="N554" s="258"/>
      <c r="O554" s="258"/>
      <c r="P554" s="258"/>
      <c r="Q554" s="258"/>
      <c r="R554" s="259"/>
      <c r="S554" s="238"/>
      <c r="T554" s="238"/>
      <c r="U554" s="239"/>
      <c r="V554" s="239"/>
      <c r="W554" s="239"/>
      <c r="X554" s="239"/>
      <c r="Y554" s="238"/>
      <c r="Z554" s="239"/>
    </row>
    <row r="555" spans="1:26" ht="12.75" customHeight="1">
      <c r="A555" s="252"/>
      <c r="B555" s="253"/>
      <c r="C555" s="254"/>
      <c r="D555" s="253"/>
      <c r="E555" s="255"/>
      <c r="F555" s="255"/>
      <c r="G555" s="255"/>
      <c r="H555" s="255"/>
      <c r="I555" s="255"/>
      <c r="J555" s="255"/>
      <c r="K555" s="257"/>
      <c r="L555" s="258"/>
      <c r="M555" s="258"/>
      <c r="N555" s="258"/>
      <c r="O555" s="258"/>
      <c r="P555" s="258"/>
      <c r="Q555" s="258"/>
      <c r="R555" s="259"/>
      <c r="S555" s="238"/>
      <c r="T555" s="238"/>
      <c r="U555" s="239"/>
      <c r="V555" s="239"/>
      <c r="W555" s="239"/>
      <c r="X555" s="239"/>
      <c r="Y555" s="238"/>
      <c r="Z555" s="239"/>
    </row>
    <row r="556" spans="1:26" ht="12.75" customHeight="1">
      <c r="A556" s="252"/>
      <c r="B556" s="253"/>
      <c r="C556" s="254"/>
      <c r="D556" s="253"/>
      <c r="E556" s="255"/>
      <c r="F556" s="255"/>
      <c r="G556" s="255"/>
      <c r="H556" s="255"/>
      <c r="I556" s="255"/>
      <c r="J556" s="255"/>
      <c r="K556" s="257"/>
      <c r="L556" s="258"/>
      <c r="M556" s="258"/>
      <c r="N556" s="258"/>
      <c r="O556" s="258"/>
      <c r="P556" s="258"/>
      <c r="Q556" s="258"/>
      <c r="R556" s="259"/>
      <c r="S556" s="238"/>
      <c r="T556" s="238"/>
      <c r="U556" s="239"/>
      <c r="V556" s="239"/>
      <c r="W556" s="239"/>
      <c r="X556" s="239"/>
      <c r="Y556" s="238"/>
      <c r="Z556" s="239"/>
    </row>
    <row r="557" spans="1:26" ht="12.75" customHeight="1">
      <c r="A557" s="252"/>
      <c r="B557" s="253"/>
      <c r="C557" s="254"/>
      <c r="D557" s="253"/>
      <c r="E557" s="255"/>
      <c r="F557" s="255"/>
      <c r="G557" s="255"/>
      <c r="H557" s="255"/>
      <c r="I557" s="255"/>
      <c r="J557" s="255"/>
      <c r="K557" s="257"/>
      <c r="L557" s="258"/>
      <c r="M557" s="258"/>
      <c r="N557" s="258"/>
      <c r="O557" s="258"/>
      <c r="P557" s="258"/>
      <c r="Q557" s="258"/>
      <c r="R557" s="259"/>
      <c r="S557" s="238"/>
      <c r="T557" s="238"/>
      <c r="U557" s="239"/>
      <c r="V557" s="239"/>
      <c r="W557" s="239"/>
      <c r="X557" s="239"/>
      <c r="Y557" s="238"/>
      <c r="Z557" s="239"/>
    </row>
    <row r="558" spans="1:26" ht="12.75" customHeight="1">
      <c r="A558" s="252"/>
      <c r="B558" s="253"/>
      <c r="C558" s="254"/>
      <c r="D558" s="253"/>
      <c r="E558" s="255"/>
      <c r="F558" s="255"/>
      <c r="G558" s="255"/>
      <c r="H558" s="255"/>
      <c r="I558" s="255"/>
      <c r="J558" s="255"/>
      <c r="K558" s="257"/>
      <c r="L558" s="258"/>
      <c r="M558" s="258"/>
      <c r="N558" s="258"/>
      <c r="O558" s="258"/>
      <c r="P558" s="258"/>
      <c r="Q558" s="258"/>
      <c r="R558" s="259"/>
      <c r="S558" s="238"/>
      <c r="T558" s="238"/>
      <c r="U558" s="239"/>
      <c r="V558" s="239"/>
      <c r="W558" s="239"/>
      <c r="X558" s="239"/>
      <c r="Y558" s="238"/>
      <c r="Z558" s="239"/>
    </row>
    <row r="559" spans="1:26" ht="12.75" customHeight="1">
      <c r="A559" s="252"/>
      <c r="B559" s="253"/>
      <c r="C559" s="254"/>
      <c r="D559" s="253"/>
      <c r="E559" s="255"/>
      <c r="F559" s="255"/>
      <c r="G559" s="255"/>
      <c r="H559" s="255"/>
      <c r="I559" s="255"/>
      <c r="J559" s="255"/>
      <c r="K559" s="257"/>
      <c r="L559" s="258"/>
      <c r="M559" s="258"/>
      <c r="N559" s="258"/>
      <c r="O559" s="258"/>
      <c r="P559" s="258"/>
      <c r="Q559" s="258"/>
      <c r="R559" s="259"/>
      <c r="S559" s="238"/>
      <c r="T559" s="238"/>
      <c r="U559" s="239"/>
      <c r="V559" s="239"/>
      <c r="W559" s="239"/>
      <c r="X559" s="239"/>
      <c r="Y559" s="238"/>
      <c r="Z559" s="239"/>
    </row>
    <row r="560" spans="1:26" ht="12.75" customHeight="1">
      <c r="A560" s="252"/>
      <c r="B560" s="253"/>
      <c r="C560" s="254"/>
      <c r="D560" s="253"/>
      <c r="E560" s="255"/>
      <c r="F560" s="255"/>
      <c r="G560" s="255"/>
      <c r="H560" s="255"/>
      <c r="I560" s="255"/>
      <c r="J560" s="255"/>
      <c r="K560" s="257"/>
      <c r="L560" s="258"/>
      <c r="M560" s="258"/>
      <c r="N560" s="258"/>
      <c r="O560" s="258"/>
      <c r="P560" s="258"/>
      <c r="Q560" s="258"/>
      <c r="R560" s="259"/>
      <c r="S560" s="238"/>
      <c r="T560" s="238"/>
      <c r="U560" s="239"/>
      <c r="V560" s="239"/>
      <c r="W560" s="239"/>
      <c r="X560" s="239"/>
      <c r="Y560" s="238"/>
      <c r="Z560" s="239"/>
    </row>
    <row r="561" spans="1:26" ht="12.75" customHeight="1">
      <c r="A561" s="252"/>
      <c r="B561" s="253"/>
      <c r="C561" s="254"/>
      <c r="D561" s="253"/>
      <c r="E561" s="255"/>
      <c r="F561" s="255"/>
      <c r="G561" s="255"/>
      <c r="H561" s="255"/>
      <c r="I561" s="255"/>
      <c r="J561" s="255"/>
      <c r="K561" s="257"/>
      <c r="L561" s="258"/>
      <c r="M561" s="258"/>
      <c r="N561" s="258"/>
      <c r="O561" s="258"/>
      <c r="P561" s="258"/>
      <c r="Q561" s="258"/>
      <c r="R561" s="259"/>
      <c r="S561" s="238"/>
      <c r="T561" s="238"/>
      <c r="U561" s="239"/>
      <c r="V561" s="239"/>
      <c r="W561" s="239"/>
      <c r="X561" s="239"/>
      <c r="Y561" s="238"/>
      <c r="Z561" s="239"/>
    </row>
    <row r="562" spans="1:26" ht="12.75" customHeight="1">
      <c r="A562" s="252"/>
      <c r="B562" s="253"/>
      <c r="C562" s="254"/>
      <c r="D562" s="253"/>
      <c r="E562" s="255"/>
      <c r="F562" s="255"/>
      <c r="G562" s="255"/>
      <c r="H562" s="255"/>
      <c r="I562" s="255"/>
      <c r="J562" s="255"/>
      <c r="K562" s="257"/>
      <c r="L562" s="258"/>
      <c r="M562" s="258"/>
      <c r="N562" s="258"/>
      <c r="O562" s="258"/>
      <c r="P562" s="258"/>
      <c r="Q562" s="258"/>
      <c r="R562" s="259"/>
      <c r="S562" s="238"/>
      <c r="T562" s="238"/>
      <c r="U562" s="239"/>
      <c r="V562" s="239"/>
      <c r="W562" s="239"/>
      <c r="X562" s="239"/>
      <c r="Y562" s="238"/>
      <c r="Z562" s="239"/>
    </row>
    <row r="563" spans="1:26" ht="12.75" customHeight="1">
      <c r="A563" s="252"/>
      <c r="B563" s="253"/>
      <c r="C563" s="254"/>
      <c r="D563" s="253"/>
      <c r="E563" s="255"/>
      <c r="F563" s="255"/>
      <c r="G563" s="255"/>
      <c r="H563" s="255"/>
      <c r="I563" s="255"/>
      <c r="J563" s="255"/>
      <c r="K563" s="257"/>
      <c r="L563" s="258"/>
      <c r="M563" s="258"/>
      <c r="N563" s="258"/>
      <c r="O563" s="258"/>
      <c r="P563" s="258"/>
      <c r="Q563" s="258"/>
      <c r="R563" s="259"/>
      <c r="S563" s="238"/>
      <c r="T563" s="238"/>
      <c r="U563" s="239"/>
      <c r="V563" s="239"/>
      <c r="W563" s="239"/>
      <c r="X563" s="239"/>
      <c r="Y563" s="238"/>
      <c r="Z563" s="239"/>
    </row>
    <row r="564" spans="1:26" ht="12.75" customHeight="1">
      <c r="A564" s="252"/>
      <c r="B564" s="253"/>
      <c r="C564" s="254"/>
      <c r="D564" s="253"/>
      <c r="E564" s="255"/>
      <c r="F564" s="255"/>
      <c r="G564" s="255"/>
      <c r="H564" s="255"/>
      <c r="I564" s="255"/>
      <c r="J564" s="255"/>
      <c r="K564" s="257"/>
      <c r="L564" s="258"/>
      <c r="M564" s="258"/>
      <c r="N564" s="258"/>
      <c r="O564" s="258"/>
      <c r="P564" s="258"/>
      <c r="Q564" s="258"/>
      <c r="R564" s="259"/>
      <c r="S564" s="238"/>
      <c r="T564" s="238"/>
      <c r="U564" s="239"/>
      <c r="V564" s="239"/>
      <c r="W564" s="239"/>
      <c r="X564" s="239"/>
      <c r="Y564" s="238"/>
      <c r="Z564" s="239"/>
    </row>
    <row r="565" spans="1:26" ht="12.75" customHeight="1">
      <c r="A565" s="252"/>
      <c r="B565" s="253"/>
      <c r="C565" s="254"/>
      <c r="D565" s="253"/>
      <c r="E565" s="255"/>
      <c r="F565" s="255"/>
      <c r="G565" s="255"/>
      <c r="H565" s="255"/>
      <c r="I565" s="255"/>
      <c r="J565" s="255"/>
      <c r="K565" s="257"/>
      <c r="L565" s="258"/>
      <c r="M565" s="258"/>
      <c r="N565" s="258"/>
      <c r="O565" s="258"/>
      <c r="P565" s="258"/>
      <c r="Q565" s="258"/>
      <c r="R565" s="259"/>
      <c r="S565" s="238"/>
      <c r="T565" s="238"/>
      <c r="U565" s="239"/>
      <c r="V565" s="239"/>
      <c r="W565" s="239"/>
      <c r="X565" s="239"/>
      <c r="Y565" s="238"/>
      <c r="Z565" s="239"/>
    </row>
    <row r="566" spans="1:26" ht="12.75" customHeight="1">
      <c r="A566" s="252"/>
      <c r="B566" s="253"/>
      <c r="C566" s="254"/>
      <c r="D566" s="253"/>
      <c r="E566" s="255"/>
      <c r="F566" s="255"/>
      <c r="G566" s="255"/>
      <c r="H566" s="255"/>
      <c r="I566" s="255"/>
      <c r="J566" s="255"/>
      <c r="K566" s="257"/>
      <c r="L566" s="258"/>
      <c r="M566" s="258"/>
      <c r="N566" s="258"/>
      <c r="O566" s="258"/>
      <c r="P566" s="258"/>
      <c r="Q566" s="258"/>
      <c r="R566" s="259"/>
      <c r="S566" s="238"/>
      <c r="T566" s="238"/>
      <c r="U566" s="239"/>
      <c r="V566" s="239"/>
      <c r="W566" s="239"/>
      <c r="X566" s="239"/>
      <c r="Y566" s="238"/>
      <c r="Z566" s="239"/>
    </row>
    <row r="567" spans="1:26" ht="12.75" customHeight="1">
      <c r="A567" s="252"/>
      <c r="B567" s="253"/>
      <c r="C567" s="254"/>
      <c r="D567" s="253"/>
      <c r="E567" s="255"/>
      <c r="F567" s="255"/>
      <c r="G567" s="255"/>
      <c r="H567" s="255"/>
      <c r="I567" s="255"/>
      <c r="J567" s="255"/>
      <c r="K567" s="257"/>
      <c r="L567" s="258"/>
      <c r="M567" s="258"/>
      <c r="N567" s="258"/>
      <c r="O567" s="258"/>
      <c r="P567" s="258"/>
      <c r="Q567" s="258"/>
      <c r="R567" s="259"/>
      <c r="S567" s="238"/>
      <c r="T567" s="238"/>
      <c r="U567" s="239"/>
      <c r="V567" s="239"/>
      <c r="W567" s="239"/>
      <c r="X567" s="239"/>
      <c r="Y567" s="238"/>
      <c r="Z567" s="239"/>
    </row>
    <row r="568" spans="1:26" ht="12.75" customHeight="1">
      <c r="A568" s="252"/>
      <c r="B568" s="253"/>
      <c r="C568" s="254"/>
      <c r="D568" s="253"/>
      <c r="E568" s="255"/>
      <c r="F568" s="255"/>
      <c r="G568" s="255"/>
      <c r="H568" s="255"/>
      <c r="I568" s="255"/>
      <c r="J568" s="255"/>
      <c r="K568" s="257"/>
      <c r="L568" s="258"/>
      <c r="M568" s="258"/>
      <c r="N568" s="258"/>
      <c r="O568" s="258"/>
      <c r="P568" s="258"/>
      <c r="Q568" s="258"/>
      <c r="R568" s="259"/>
      <c r="S568" s="238"/>
      <c r="T568" s="238"/>
      <c r="U568" s="239"/>
      <c r="V568" s="239"/>
      <c r="W568" s="239"/>
      <c r="X568" s="239"/>
      <c r="Y568" s="238"/>
      <c r="Z568" s="239"/>
    </row>
    <row r="569" spans="1:26" ht="12.75" customHeight="1">
      <c r="A569" s="252"/>
      <c r="B569" s="253"/>
      <c r="C569" s="254"/>
      <c r="D569" s="253"/>
      <c r="E569" s="255"/>
      <c r="F569" s="255"/>
      <c r="G569" s="255"/>
      <c r="H569" s="255"/>
      <c r="I569" s="255"/>
      <c r="J569" s="255"/>
      <c r="K569" s="257"/>
      <c r="L569" s="258"/>
      <c r="M569" s="258"/>
      <c r="N569" s="258"/>
      <c r="O569" s="258"/>
      <c r="P569" s="258"/>
      <c r="Q569" s="258"/>
      <c r="R569" s="259"/>
      <c r="S569" s="238"/>
      <c r="T569" s="238"/>
      <c r="U569" s="239"/>
      <c r="V569" s="239"/>
      <c r="W569" s="239"/>
      <c r="X569" s="239"/>
      <c r="Y569" s="238"/>
      <c r="Z569" s="239"/>
    </row>
    <row r="570" spans="1:26" ht="12.75" customHeight="1">
      <c r="A570" s="252"/>
      <c r="B570" s="253"/>
      <c r="C570" s="254"/>
      <c r="D570" s="253"/>
      <c r="E570" s="255"/>
      <c r="F570" s="255"/>
      <c r="G570" s="255"/>
      <c r="H570" s="255"/>
      <c r="I570" s="255"/>
      <c r="J570" s="255"/>
      <c r="K570" s="257"/>
      <c r="L570" s="258"/>
      <c r="M570" s="258"/>
      <c r="N570" s="258"/>
      <c r="O570" s="258"/>
      <c r="P570" s="258"/>
      <c r="Q570" s="258"/>
      <c r="R570" s="259"/>
      <c r="S570" s="238"/>
      <c r="T570" s="238"/>
      <c r="U570" s="239"/>
      <c r="V570" s="239"/>
      <c r="W570" s="239"/>
      <c r="X570" s="239"/>
      <c r="Y570" s="238"/>
      <c r="Z570" s="239"/>
    </row>
    <row r="571" spans="1:26" ht="12.75" customHeight="1">
      <c r="A571" s="252"/>
      <c r="B571" s="253"/>
      <c r="C571" s="254"/>
      <c r="D571" s="253"/>
      <c r="E571" s="255"/>
      <c r="F571" s="255"/>
      <c r="G571" s="255"/>
      <c r="H571" s="255"/>
      <c r="I571" s="255"/>
      <c r="J571" s="255"/>
      <c r="K571" s="257"/>
      <c r="L571" s="258"/>
      <c r="M571" s="258"/>
      <c r="N571" s="258"/>
      <c r="O571" s="258"/>
      <c r="P571" s="258"/>
      <c r="Q571" s="258"/>
      <c r="R571" s="259"/>
      <c r="S571" s="238"/>
      <c r="T571" s="238"/>
      <c r="U571" s="239"/>
      <c r="V571" s="239"/>
      <c r="W571" s="239"/>
      <c r="X571" s="239"/>
      <c r="Y571" s="238"/>
      <c r="Z571" s="239"/>
    </row>
    <row r="572" spans="1:26" ht="12.75" customHeight="1">
      <c r="A572" s="252"/>
      <c r="B572" s="253"/>
      <c r="C572" s="254"/>
      <c r="D572" s="253"/>
      <c r="E572" s="255"/>
      <c r="F572" s="255"/>
      <c r="G572" s="255"/>
      <c r="H572" s="255"/>
      <c r="I572" s="255"/>
      <c r="J572" s="255"/>
      <c r="K572" s="257"/>
      <c r="L572" s="258"/>
      <c r="M572" s="258"/>
      <c r="N572" s="258"/>
      <c r="O572" s="258"/>
      <c r="P572" s="258"/>
      <c r="Q572" s="258"/>
      <c r="R572" s="259"/>
      <c r="S572" s="238"/>
      <c r="T572" s="238"/>
      <c r="U572" s="239"/>
      <c r="V572" s="239"/>
      <c r="W572" s="239"/>
      <c r="X572" s="239"/>
      <c r="Y572" s="238"/>
      <c r="Z572" s="239"/>
    </row>
    <row r="573" spans="1:26" ht="12.75" customHeight="1">
      <c r="A573" s="252"/>
      <c r="B573" s="253"/>
      <c r="C573" s="254"/>
      <c r="D573" s="253"/>
      <c r="E573" s="255"/>
      <c r="F573" s="255"/>
      <c r="G573" s="255"/>
      <c r="H573" s="255"/>
      <c r="I573" s="255"/>
      <c r="J573" s="255"/>
      <c r="K573" s="257"/>
      <c r="L573" s="258"/>
      <c r="M573" s="258"/>
      <c r="N573" s="258"/>
      <c r="O573" s="258"/>
      <c r="P573" s="258"/>
      <c r="Q573" s="258"/>
      <c r="R573" s="259"/>
      <c r="S573" s="238"/>
      <c r="T573" s="238"/>
      <c r="U573" s="239"/>
      <c r="V573" s="239"/>
      <c r="W573" s="239"/>
      <c r="X573" s="239"/>
      <c r="Y573" s="238"/>
      <c r="Z573" s="239"/>
    </row>
    <row r="574" spans="1:26" ht="12.75" customHeight="1">
      <c r="A574" s="252"/>
      <c r="B574" s="253"/>
      <c r="C574" s="254"/>
      <c r="D574" s="253"/>
      <c r="E574" s="255"/>
      <c r="F574" s="255"/>
      <c r="G574" s="255"/>
      <c r="H574" s="255"/>
      <c r="I574" s="255"/>
      <c r="J574" s="255"/>
      <c r="K574" s="257"/>
      <c r="L574" s="258"/>
      <c r="M574" s="258"/>
      <c r="N574" s="258"/>
      <c r="O574" s="258"/>
      <c r="P574" s="258"/>
      <c r="Q574" s="258"/>
      <c r="R574" s="259"/>
      <c r="S574" s="238"/>
      <c r="T574" s="238"/>
      <c r="U574" s="239"/>
      <c r="V574" s="239"/>
      <c r="W574" s="239"/>
      <c r="X574" s="239"/>
      <c r="Y574" s="238"/>
      <c r="Z574" s="239"/>
    </row>
    <row r="575" spans="1:26" ht="12.75" customHeight="1">
      <c r="A575" s="252"/>
      <c r="B575" s="253"/>
      <c r="C575" s="254"/>
      <c r="D575" s="253"/>
      <c r="E575" s="255"/>
      <c r="F575" s="255"/>
      <c r="G575" s="255"/>
      <c r="H575" s="255"/>
      <c r="I575" s="255"/>
      <c r="J575" s="255"/>
      <c r="K575" s="257"/>
      <c r="L575" s="258"/>
      <c r="M575" s="258"/>
      <c r="N575" s="258"/>
      <c r="O575" s="258"/>
      <c r="P575" s="258"/>
      <c r="Q575" s="258"/>
      <c r="R575" s="259"/>
      <c r="S575" s="238"/>
      <c r="T575" s="238"/>
      <c r="U575" s="239"/>
      <c r="V575" s="239"/>
      <c r="W575" s="239"/>
      <c r="X575" s="239"/>
      <c r="Y575" s="238"/>
      <c r="Z575" s="239"/>
    </row>
    <row r="576" spans="1:26" ht="12.75" customHeight="1">
      <c r="A576" s="252"/>
      <c r="B576" s="253"/>
      <c r="C576" s="254"/>
      <c r="D576" s="253"/>
      <c r="E576" s="255"/>
      <c r="F576" s="255"/>
      <c r="G576" s="255"/>
      <c r="H576" s="255"/>
      <c r="I576" s="255"/>
      <c r="J576" s="255"/>
      <c r="K576" s="257"/>
      <c r="L576" s="258"/>
      <c r="M576" s="258"/>
      <c r="N576" s="258"/>
      <c r="O576" s="258"/>
      <c r="P576" s="258"/>
      <c r="Q576" s="258"/>
      <c r="R576" s="259"/>
      <c r="S576" s="238"/>
      <c r="T576" s="238"/>
      <c r="U576" s="239"/>
      <c r="V576" s="239"/>
      <c r="W576" s="239"/>
      <c r="X576" s="239"/>
      <c r="Y576" s="238"/>
      <c r="Z576" s="239"/>
    </row>
    <row r="577" spans="1:26" ht="12.75" customHeight="1">
      <c r="A577" s="252"/>
      <c r="B577" s="253"/>
      <c r="C577" s="254"/>
      <c r="D577" s="253"/>
      <c r="E577" s="255"/>
      <c r="F577" s="255"/>
      <c r="G577" s="255"/>
      <c r="H577" s="255"/>
      <c r="I577" s="255"/>
      <c r="J577" s="255"/>
      <c r="K577" s="257"/>
      <c r="L577" s="258"/>
      <c r="M577" s="258"/>
      <c r="N577" s="258"/>
      <c r="O577" s="258"/>
      <c r="P577" s="258"/>
      <c r="Q577" s="258"/>
      <c r="R577" s="259"/>
      <c r="S577" s="238"/>
      <c r="T577" s="238"/>
      <c r="U577" s="239"/>
      <c r="V577" s="239"/>
      <c r="W577" s="239"/>
      <c r="X577" s="239"/>
      <c r="Y577" s="238"/>
      <c r="Z577" s="239"/>
    </row>
    <row r="578" spans="1:26" ht="12.75" customHeight="1">
      <c r="A578" s="252"/>
      <c r="B578" s="253"/>
      <c r="C578" s="254"/>
      <c r="D578" s="253"/>
      <c r="E578" s="255"/>
      <c r="F578" s="255"/>
      <c r="G578" s="255"/>
      <c r="H578" s="255"/>
      <c r="I578" s="255"/>
      <c r="J578" s="255"/>
      <c r="K578" s="257"/>
      <c r="L578" s="258"/>
      <c r="M578" s="258"/>
      <c r="N578" s="258"/>
      <c r="O578" s="258"/>
      <c r="P578" s="258"/>
      <c r="Q578" s="258"/>
      <c r="R578" s="259"/>
      <c r="S578" s="238"/>
      <c r="T578" s="238"/>
      <c r="U578" s="239"/>
      <c r="V578" s="239"/>
      <c r="W578" s="239"/>
      <c r="X578" s="239"/>
      <c r="Y578" s="238"/>
      <c r="Z578" s="239"/>
    </row>
    <row r="579" spans="1:26" ht="12.75" customHeight="1">
      <c r="A579" s="252"/>
      <c r="B579" s="253"/>
      <c r="C579" s="254"/>
      <c r="D579" s="253"/>
      <c r="E579" s="255"/>
      <c r="F579" s="255"/>
      <c r="G579" s="255"/>
      <c r="H579" s="255"/>
      <c r="I579" s="255"/>
      <c r="J579" s="255"/>
      <c r="K579" s="257"/>
      <c r="L579" s="258"/>
      <c r="M579" s="258"/>
      <c r="N579" s="258"/>
      <c r="O579" s="258"/>
      <c r="P579" s="258"/>
      <c r="Q579" s="258"/>
      <c r="R579" s="259"/>
      <c r="S579" s="238"/>
      <c r="T579" s="238"/>
      <c r="U579" s="239"/>
      <c r="V579" s="239"/>
      <c r="W579" s="239"/>
      <c r="X579" s="239"/>
      <c r="Y579" s="238"/>
      <c r="Z579" s="239"/>
    </row>
    <row r="580" spans="1:26" ht="12.75" customHeight="1">
      <c r="A580" s="252"/>
      <c r="B580" s="253"/>
      <c r="C580" s="254"/>
      <c r="D580" s="253"/>
      <c r="E580" s="255"/>
      <c r="F580" s="255"/>
      <c r="G580" s="255"/>
      <c r="H580" s="255"/>
      <c r="I580" s="255"/>
      <c r="J580" s="255"/>
      <c r="K580" s="257"/>
      <c r="L580" s="258"/>
      <c r="M580" s="258"/>
      <c r="N580" s="258"/>
      <c r="O580" s="258"/>
      <c r="P580" s="258"/>
      <c r="Q580" s="258"/>
      <c r="R580" s="259"/>
      <c r="S580" s="238"/>
      <c r="T580" s="238"/>
      <c r="U580" s="239"/>
      <c r="V580" s="239"/>
      <c r="W580" s="239"/>
      <c r="X580" s="239"/>
      <c r="Y580" s="238"/>
      <c r="Z580" s="239"/>
    </row>
    <row r="581" spans="1:26" ht="12.75" customHeight="1">
      <c r="A581" s="252"/>
      <c r="B581" s="253"/>
      <c r="C581" s="254"/>
      <c r="D581" s="253"/>
      <c r="E581" s="255"/>
      <c r="F581" s="255"/>
      <c r="G581" s="255"/>
      <c r="H581" s="255"/>
      <c r="I581" s="255"/>
      <c r="J581" s="255"/>
      <c r="K581" s="257"/>
      <c r="L581" s="258"/>
      <c r="M581" s="258"/>
      <c r="N581" s="258"/>
      <c r="O581" s="258"/>
      <c r="P581" s="258"/>
      <c r="Q581" s="258"/>
      <c r="R581" s="259"/>
      <c r="S581" s="238"/>
      <c r="T581" s="238"/>
      <c r="U581" s="239"/>
      <c r="V581" s="239"/>
      <c r="W581" s="239"/>
      <c r="X581" s="239"/>
      <c r="Y581" s="238"/>
      <c r="Z581" s="239"/>
    </row>
    <row r="582" spans="1:26" ht="12.75" customHeight="1">
      <c r="A582" s="252"/>
      <c r="B582" s="253"/>
      <c r="C582" s="254"/>
      <c r="D582" s="253"/>
      <c r="E582" s="255"/>
      <c r="F582" s="255"/>
      <c r="G582" s="255"/>
      <c r="H582" s="255"/>
      <c r="I582" s="255"/>
      <c r="J582" s="255"/>
      <c r="K582" s="257"/>
      <c r="L582" s="258"/>
      <c r="M582" s="258"/>
      <c r="N582" s="258"/>
      <c r="O582" s="258"/>
      <c r="P582" s="258"/>
      <c r="Q582" s="258"/>
      <c r="R582" s="259"/>
      <c r="S582" s="238"/>
      <c r="T582" s="238"/>
      <c r="U582" s="239"/>
      <c r="V582" s="239"/>
      <c r="W582" s="239"/>
      <c r="X582" s="239"/>
      <c r="Y582" s="238"/>
      <c r="Z582" s="239"/>
    </row>
    <row r="583" spans="1:26" ht="12.75" customHeight="1">
      <c r="A583" s="252"/>
      <c r="B583" s="253"/>
      <c r="C583" s="254"/>
      <c r="D583" s="253"/>
      <c r="E583" s="255"/>
      <c r="F583" s="255"/>
      <c r="G583" s="255"/>
      <c r="H583" s="255"/>
      <c r="I583" s="255"/>
      <c r="J583" s="255"/>
      <c r="K583" s="257"/>
      <c r="L583" s="258"/>
      <c r="M583" s="258"/>
      <c r="N583" s="258"/>
      <c r="O583" s="258"/>
      <c r="P583" s="258"/>
      <c r="Q583" s="258"/>
      <c r="R583" s="259"/>
      <c r="S583" s="238"/>
      <c r="T583" s="238"/>
      <c r="U583" s="239"/>
      <c r="V583" s="239"/>
      <c r="W583" s="239"/>
      <c r="X583" s="239"/>
      <c r="Y583" s="238"/>
      <c r="Z583" s="239"/>
    </row>
    <row r="584" spans="1:26" ht="12.75" customHeight="1">
      <c r="A584" s="252"/>
      <c r="B584" s="253"/>
      <c r="C584" s="254"/>
      <c r="D584" s="253"/>
      <c r="E584" s="255"/>
      <c r="F584" s="255"/>
      <c r="G584" s="255"/>
      <c r="H584" s="255"/>
      <c r="I584" s="255"/>
      <c r="J584" s="255"/>
      <c r="K584" s="257"/>
      <c r="L584" s="258"/>
      <c r="M584" s="258"/>
      <c r="N584" s="258"/>
      <c r="O584" s="258"/>
      <c r="P584" s="258"/>
      <c r="Q584" s="258"/>
      <c r="R584" s="259"/>
      <c r="S584" s="238"/>
      <c r="T584" s="238"/>
      <c r="U584" s="239"/>
      <c r="V584" s="239"/>
      <c r="W584" s="239"/>
      <c r="X584" s="239"/>
      <c r="Y584" s="238"/>
      <c r="Z584" s="239"/>
    </row>
    <row r="585" spans="1:26" ht="12.75" customHeight="1">
      <c r="A585" s="252"/>
      <c r="B585" s="253"/>
      <c r="C585" s="254"/>
      <c r="D585" s="253"/>
      <c r="E585" s="255"/>
      <c r="F585" s="255"/>
      <c r="G585" s="255"/>
      <c r="H585" s="255"/>
      <c r="I585" s="255"/>
      <c r="J585" s="255"/>
      <c r="K585" s="257"/>
      <c r="L585" s="258"/>
      <c r="M585" s="258"/>
      <c r="N585" s="258"/>
      <c r="O585" s="258"/>
      <c r="P585" s="258"/>
      <c r="Q585" s="258"/>
      <c r="R585" s="259"/>
      <c r="S585" s="238"/>
      <c r="T585" s="238"/>
      <c r="U585" s="239"/>
      <c r="V585" s="239"/>
      <c r="W585" s="239"/>
      <c r="X585" s="239"/>
      <c r="Y585" s="238"/>
      <c r="Z585" s="239"/>
    </row>
    <row r="586" spans="1:26" ht="12.75" customHeight="1">
      <c r="A586" s="252"/>
      <c r="B586" s="253"/>
      <c r="C586" s="254"/>
      <c r="D586" s="253"/>
      <c r="E586" s="255"/>
      <c r="F586" s="255"/>
      <c r="G586" s="255"/>
      <c r="H586" s="255"/>
      <c r="I586" s="255"/>
      <c r="J586" s="255"/>
      <c r="K586" s="257"/>
      <c r="L586" s="258"/>
      <c r="M586" s="258"/>
      <c r="N586" s="258"/>
      <c r="O586" s="258"/>
      <c r="P586" s="258"/>
      <c r="Q586" s="258"/>
      <c r="R586" s="259"/>
      <c r="S586" s="238"/>
      <c r="T586" s="238"/>
      <c r="U586" s="239"/>
      <c r="V586" s="239"/>
      <c r="W586" s="239"/>
      <c r="X586" s="239"/>
      <c r="Y586" s="238"/>
      <c r="Z586" s="239"/>
    </row>
    <row r="587" spans="1:26" ht="12.75" customHeight="1">
      <c r="A587" s="252"/>
      <c r="B587" s="253"/>
      <c r="C587" s="254"/>
      <c r="D587" s="253"/>
      <c r="E587" s="255"/>
      <c r="F587" s="255"/>
      <c r="G587" s="255"/>
      <c r="H587" s="255"/>
      <c r="I587" s="255"/>
      <c r="J587" s="255"/>
      <c r="K587" s="257"/>
      <c r="L587" s="258"/>
      <c r="M587" s="258"/>
      <c r="N587" s="258"/>
      <c r="O587" s="258"/>
      <c r="P587" s="258"/>
      <c r="Q587" s="258"/>
      <c r="R587" s="259"/>
      <c r="S587" s="238"/>
      <c r="T587" s="238"/>
      <c r="U587" s="239"/>
      <c r="V587" s="239"/>
      <c r="W587" s="239"/>
      <c r="X587" s="239"/>
      <c r="Y587" s="238"/>
      <c r="Z587" s="239"/>
    </row>
    <row r="588" spans="1:26" ht="12.75" customHeight="1">
      <c r="A588" s="252"/>
      <c r="B588" s="253"/>
      <c r="C588" s="254"/>
      <c r="D588" s="253"/>
      <c r="E588" s="255"/>
      <c r="F588" s="255"/>
      <c r="G588" s="255"/>
      <c r="H588" s="255"/>
      <c r="I588" s="255"/>
      <c r="J588" s="255"/>
      <c r="K588" s="257"/>
      <c r="L588" s="258"/>
      <c r="M588" s="258"/>
      <c r="N588" s="258"/>
      <c r="O588" s="258"/>
      <c r="P588" s="258"/>
      <c r="Q588" s="258"/>
      <c r="R588" s="259"/>
      <c r="S588" s="238"/>
      <c r="T588" s="238"/>
      <c r="U588" s="239"/>
      <c r="V588" s="239"/>
      <c r="W588" s="239"/>
      <c r="X588" s="239"/>
      <c r="Y588" s="238"/>
      <c r="Z588" s="239"/>
    </row>
    <row r="589" spans="1:26" ht="12.75" customHeight="1">
      <c r="A589" s="252"/>
      <c r="B589" s="253"/>
      <c r="C589" s="254"/>
      <c r="D589" s="253"/>
      <c r="E589" s="255"/>
      <c r="F589" s="255"/>
      <c r="G589" s="255"/>
      <c r="H589" s="255"/>
      <c r="I589" s="255"/>
      <c r="J589" s="255"/>
      <c r="K589" s="257"/>
      <c r="L589" s="258"/>
      <c r="M589" s="258"/>
      <c r="N589" s="258"/>
      <c r="O589" s="258"/>
      <c r="P589" s="258"/>
      <c r="Q589" s="258"/>
      <c r="R589" s="259"/>
      <c r="S589" s="238"/>
      <c r="T589" s="238"/>
      <c r="U589" s="239"/>
      <c r="V589" s="239"/>
      <c r="W589" s="239"/>
      <c r="X589" s="239"/>
      <c r="Y589" s="238"/>
      <c r="Z589" s="239"/>
    </row>
    <row r="590" spans="1:26" ht="12.75" customHeight="1">
      <c r="A590" s="252"/>
      <c r="B590" s="253"/>
      <c r="C590" s="254"/>
      <c r="D590" s="253"/>
      <c r="E590" s="255"/>
      <c r="F590" s="255"/>
      <c r="G590" s="255"/>
      <c r="H590" s="255"/>
      <c r="I590" s="255"/>
      <c r="J590" s="255"/>
      <c r="K590" s="257"/>
      <c r="L590" s="258"/>
      <c r="M590" s="258"/>
      <c r="N590" s="258"/>
      <c r="O590" s="258"/>
      <c r="P590" s="258"/>
      <c r="Q590" s="258"/>
      <c r="R590" s="259"/>
      <c r="S590" s="238"/>
      <c r="T590" s="238"/>
      <c r="U590" s="239"/>
      <c r="V590" s="239"/>
      <c r="W590" s="239"/>
      <c r="X590" s="239"/>
      <c r="Y590" s="238"/>
      <c r="Z590" s="239"/>
    </row>
    <row r="591" spans="1:26" ht="12.75" customHeight="1">
      <c r="A591" s="252"/>
      <c r="B591" s="253"/>
      <c r="C591" s="254"/>
      <c r="D591" s="253"/>
      <c r="E591" s="255"/>
      <c r="F591" s="255"/>
      <c r="G591" s="255"/>
      <c r="H591" s="255"/>
      <c r="I591" s="255"/>
      <c r="J591" s="255"/>
      <c r="K591" s="257"/>
      <c r="L591" s="258"/>
      <c r="M591" s="258"/>
      <c r="N591" s="258"/>
      <c r="O591" s="258"/>
      <c r="P591" s="258"/>
      <c r="Q591" s="258"/>
      <c r="R591" s="259"/>
      <c r="S591" s="238"/>
      <c r="T591" s="238"/>
      <c r="U591" s="239"/>
      <c r="V591" s="239"/>
      <c r="W591" s="239"/>
      <c r="X591" s="239"/>
      <c r="Y591" s="238"/>
      <c r="Z591" s="239"/>
    </row>
    <row r="592" spans="1:26" ht="12.75" customHeight="1">
      <c r="A592" s="252"/>
      <c r="B592" s="253"/>
      <c r="C592" s="254"/>
      <c r="D592" s="253"/>
      <c r="E592" s="255"/>
      <c r="F592" s="255"/>
      <c r="G592" s="255"/>
      <c r="H592" s="255"/>
      <c r="I592" s="255"/>
      <c r="J592" s="255"/>
      <c r="K592" s="257"/>
      <c r="L592" s="258"/>
      <c r="M592" s="258"/>
      <c r="N592" s="258"/>
      <c r="O592" s="258"/>
      <c r="P592" s="258"/>
      <c r="Q592" s="258"/>
      <c r="R592" s="259"/>
      <c r="S592" s="238"/>
      <c r="T592" s="238"/>
      <c r="U592" s="239"/>
      <c r="V592" s="239"/>
      <c r="W592" s="239"/>
      <c r="X592" s="239"/>
      <c r="Y592" s="238"/>
      <c r="Z592" s="239"/>
    </row>
    <row r="593" spans="1:26" ht="12.75" customHeight="1">
      <c r="A593" s="252"/>
      <c r="B593" s="253"/>
      <c r="C593" s="254"/>
      <c r="D593" s="253"/>
      <c r="E593" s="255"/>
      <c r="F593" s="255"/>
      <c r="G593" s="255"/>
      <c r="H593" s="255"/>
      <c r="I593" s="255"/>
      <c r="J593" s="255"/>
      <c r="K593" s="257"/>
      <c r="L593" s="258"/>
      <c r="M593" s="258"/>
      <c r="N593" s="258"/>
      <c r="O593" s="258"/>
      <c r="P593" s="258"/>
      <c r="Q593" s="258"/>
      <c r="R593" s="259"/>
      <c r="S593" s="238"/>
      <c r="T593" s="238"/>
      <c r="U593" s="239"/>
      <c r="V593" s="239"/>
      <c r="W593" s="239"/>
      <c r="X593" s="239"/>
      <c r="Y593" s="238"/>
      <c r="Z593" s="239"/>
    </row>
    <row r="594" spans="1:26" ht="12.75" customHeight="1">
      <c r="A594" s="252"/>
      <c r="B594" s="253"/>
      <c r="C594" s="254"/>
      <c r="D594" s="253"/>
      <c r="E594" s="255"/>
      <c r="F594" s="255"/>
      <c r="G594" s="255"/>
      <c r="H594" s="255"/>
      <c r="I594" s="255"/>
      <c r="J594" s="255"/>
      <c r="K594" s="257"/>
      <c r="L594" s="258"/>
      <c r="M594" s="258"/>
      <c r="N594" s="258"/>
      <c r="O594" s="258"/>
      <c r="P594" s="258"/>
      <c r="Q594" s="258"/>
      <c r="R594" s="259"/>
      <c r="S594" s="238"/>
      <c r="T594" s="238"/>
      <c r="U594" s="239"/>
      <c r="V594" s="239"/>
      <c r="W594" s="239"/>
      <c r="X594" s="239"/>
      <c r="Y594" s="238"/>
      <c r="Z594" s="239"/>
    </row>
    <row r="595" spans="1:26" ht="12.75" customHeight="1">
      <c r="A595" s="252"/>
      <c r="B595" s="253"/>
      <c r="C595" s="254"/>
      <c r="D595" s="253"/>
      <c r="E595" s="255"/>
      <c r="F595" s="255"/>
      <c r="G595" s="255"/>
      <c r="H595" s="255"/>
      <c r="I595" s="255"/>
      <c r="J595" s="255"/>
      <c r="K595" s="257"/>
      <c r="L595" s="258"/>
      <c r="M595" s="258"/>
      <c r="N595" s="258"/>
      <c r="O595" s="258"/>
      <c r="P595" s="258"/>
      <c r="Q595" s="258"/>
      <c r="R595" s="259"/>
      <c r="S595" s="238"/>
      <c r="T595" s="238"/>
      <c r="U595" s="239"/>
      <c r="V595" s="239"/>
      <c r="W595" s="239"/>
      <c r="X595" s="239"/>
      <c r="Y595" s="238"/>
      <c r="Z595" s="239"/>
    </row>
    <row r="596" spans="1:26" ht="12.75" customHeight="1">
      <c r="A596" s="252"/>
      <c r="B596" s="253"/>
      <c r="C596" s="254"/>
      <c r="D596" s="253"/>
      <c r="E596" s="255"/>
      <c r="F596" s="255"/>
      <c r="G596" s="255"/>
      <c r="H596" s="255"/>
      <c r="I596" s="255"/>
      <c r="J596" s="255"/>
      <c r="K596" s="257"/>
      <c r="L596" s="258"/>
      <c r="M596" s="258"/>
      <c r="N596" s="258"/>
      <c r="O596" s="258"/>
      <c r="P596" s="258"/>
      <c r="Q596" s="258"/>
      <c r="R596" s="259"/>
      <c r="S596" s="238"/>
      <c r="T596" s="238"/>
      <c r="U596" s="239"/>
      <c r="V596" s="239"/>
      <c r="W596" s="239"/>
      <c r="X596" s="239"/>
      <c r="Y596" s="238"/>
      <c r="Z596" s="239"/>
    </row>
    <row r="597" spans="1:26" ht="12.75" customHeight="1">
      <c r="A597" s="252"/>
      <c r="B597" s="253"/>
      <c r="C597" s="254"/>
      <c r="D597" s="253"/>
      <c r="E597" s="255"/>
      <c r="F597" s="255"/>
      <c r="G597" s="255"/>
      <c r="H597" s="255"/>
      <c r="I597" s="255"/>
      <c r="J597" s="255"/>
      <c r="K597" s="257"/>
      <c r="L597" s="258"/>
      <c r="M597" s="258"/>
      <c r="N597" s="258"/>
      <c r="O597" s="258"/>
      <c r="P597" s="258"/>
      <c r="Q597" s="258"/>
      <c r="R597" s="259"/>
      <c r="S597" s="238"/>
      <c r="T597" s="238"/>
      <c r="U597" s="239"/>
      <c r="V597" s="239"/>
      <c r="W597" s="239"/>
      <c r="X597" s="239"/>
      <c r="Y597" s="238"/>
      <c r="Z597" s="239"/>
    </row>
    <row r="598" spans="1:26" ht="12.75" customHeight="1">
      <c r="A598" s="252"/>
      <c r="B598" s="253"/>
      <c r="C598" s="254"/>
      <c r="D598" s="253"/>
      <c r="E598" s="255"/>
      <c r="F598" s="255"/>
      <c r="G598" s="255"/>
      <c r="H598" s="255"/>
      <c r="I598" s="255"/>
      <c r="J598" s="255"/>
      <c r="K598" s="257"/>
      <c r="L598" s="258"/>
      <c r="M598" s="258"/>
      <c r="N598" s="258"/>
      <c r="O598" s="258"/>
      <c r="P598" s="258"/>
      <c r="Q598" s="258"/>
      <c r="R598" s="259"/>
      <c r="S598" s="238"/>
      <c r="T598" s="238"/>
      <c r="U598" s="239"/>
      <c r="V598" s="239"/>
      <c r="W598" s="239"/>
      <c r="X598" s="239"/>
      <c r="Y598" s="238"/>
      <c r="Z598" s="239"/>
    </row>
    <row r="599" spans="1:26" ht="12.75" customHeight="1">
      <c r="A599" s="252"/>
      <c r="B599" s="253"/>
      <c r="C599" s="254"/>
      <c r="D599" s="253"/>
      <c r="E599" s="255"/>
      <c r="F599" s="255"/>
      <c r="G599" s="255"/>
      <c r="H599" s="255"/>
      <c r="I599" s="255"/>
      <c r="J599" s="255"/>
      <c r="K599" s="257"/>
      <c r="L599" s="258"/>
      <c r="M599" s="258"/>
      <c r="N599" s="258"/>
      <c r="O599" s="258"/>
      <c r="P599" s="258"/>
      <c r="Q599" s="258"/>
      <c r="R599" s="259"/>
      <c r="S599" s="238"/>
      <c r="T599" s="238"/>
      <c r="U599" s="239"/>
      <c r="V599" s="239"/>
      <c r="W599" s="239"/>
      <c r="X599" s="239"/>
      <c r="Y599" s="238"/>
      <c r="Z599" s="239"/>
    </row>
    <row r="600" spans="1:26" ht="12.75" customHeight="1">
      <c r="A600" s="252"/>
      <c r="B600" s="253"/>
      <c r="C600" s="254"/>
      <c r="D600" s="253"/>
      <c r="E600" s="255"/>
      <c r="F600" s="255"/>
      <c r="G600" s="255"/>
      <c r="H600" s="255"/>
      <c r="I600" s="255"/>
      <c r="J600" s="255"/>
      <c r="K600" s="257"/>
      <c r="L600" s="258"/>
      <c r="M600" s="258"/>
      <c r="N600" s="258"/>
      <c r="O600" s="258"/>
      <c r="P600" s="258"/>
      <c r="Q600" s="258"/>
      <c r="R600" s="259"/>
      <c r="S600" s="238"/>
      <c r="T600" s="238"/>
      <c r="U600" s="239"/>
      <c r="V600" s="239"/>
      <c r="W600" s="239"/>
      <c r="X600" s="239"/>
      <c r="Y600" s="238"/>
      <c r="Z600" s="239"/>
    </row>
    <row r="601" spans="1:26" ht="12.75" customHeight="1">
      <c r="A601" s="252"/>
      <c r="B601" s="253"/>
      <c r="C601" s="254"/>
      <c r="D601" s="253"/>
      <c r="E601" s="255"/>
      <c r="F601" s="255"/>
      <c r="G601" s="255"/>
      <c r="H601" s="255"/>
      <c r="I601" s="255"/>
      <c r="J601" s="255"/>
      <c r="K601" s="257"/>
      <c r="L601" s="258"/>
      <c r="M601" s="258"/>
      <c r="N601" s="258"/>
      <c r="O601" s="258"/>
      <c r="P601" s="258"/>
      <c r="Q601" s="258"/>
      <c r="R601" s="259"/>
      <c r="S601" s="238"/>
      <c r="T601" s="238"/>
      <c r="U601" s="239"/>
      <c r="V601" s="239"/>
      <c r="W601" s="239"/>
      <c r="X601" s="239"/>
      <c r="Y601" s="238"/>
      <c r="Z601" s="239"/>
    </row>
    <row r="602" spans="1:26" ht="12.75" customHeight="1">
      <c r="A602" s="252"/>
      <c r="B602" s="253"/>
      <c r="C602" s="254"/>
      <c r="D602" s="253"/>
      <c r="E602" s="255"/>
      <c r="F602" s="255"/>
      <c r="G602" s="255"/>
      <c r="H602" s="255"/>
      <c r="I602" s="255"/>
      <c r="J602" s="255"/>
      <c r="K602" s="257"/>
      <c r="L602" s="258"/>
      <c r="M602" s="258"/>
      <c r="N602" s="258"/>
      <c r="O602" s="258"/>
      <c r="P602" s="258"/>
      <c r="Q602" s="258"/>
      <c r="R602" s="259"/>
      <c r="S602" s="238"/>
      <c r="T602" s="238"/>
      <c r="U602" s="239"/>
      <c r="V602" s="239"/>
      <c r="W602" s="239"/>
      <c r="X602" s="239"/>
      <c r="Y602" s="238"/>
      <c r="Z602" s="239"/>
    </row>
    <row r="603" spans="1:26" ht="12.75" customHeight="1">
      <c r="A603" s="252"/>
      <c r="B603" s="253"/>
      <c r="C603" s="254"/>
      <c r="D603" s="253"/>
      <c r="E603" s="255"/>
      <c r="F603" s="255"/>
      <c r="G603" s="255"/>
      <c r="H603" s="255"/>
      <c r="I603" s="255"/>
      <c r="J603" s="255"/>
      <c r="K603" s="257"/>
      <c r="L603" s="258"/>
      <c r="M603" s="258"/>
      <c r="N603" s="258"/>
      <c r="O603" s="258"/>
      <c r="P603" s="258"/>
      <c r="Q603" s="258"/>
      <c r="R603" s="259"/>
      <c r="S603" s="238"/>
      <c r="T603" s="238"/>
      <c r="U603" s="239"/>
      <c r="V603" s="239"/>
      <c r="W603" s="239"/>
      <c r="X603" s="239"/>
      <c r="Y603" s="238"/>
      <c r="Z603" s="239"/>
    </row>
    <row r="604" spans="1:26" ht="12.75" customHeight="1">
      <c r="A604" s="252"/>
      <c r="B604" s="253"/>
      <c r="C604" s="254"/>
      <c r="D604" s="253"/>
      <c r="E604" s="255"/>
      <c r="F604" s="255"/>
      <c r="G604" s="255"/>
      <c r="H604" s="255"/>
      <c r="I604" s="255"/>
      <c r="J604" s="255"/>
      <c r="K604" s="257"/>
      <c r="L604" s="258"/>
      <c r="M604" s="258"/>
      <c r="N604" s="258"/>
      <c r="O604" s="258"/>
      <c r="P604" s="258"/>
      <c r="Q604" s="258"/>
      <c r="R604" s="259"/>
      <c r="S604" s="238"/>
      <c r="T604" s="238"/>
      <c r="U604" s="239"/>
      <c r="V604" s="239"/>
      <c r="W604" s="239"/>
      <c r="X604" s="239"/>
      <c r="Y604" s="238"/>
      <c r="Z604" s="239"/>
    </row>
    <row r="605" spans="1:26" ht="12.75" customHeight="1">
      <c r="A605" s="252"/>
      <c r="B605" s="253"/>
      <c r="C605" s="254"/>
      <c r="D605" s="253"/>
      <c r="E605" s="255"/>
      <c r="F605" s="255"/>
      <c r="G605" s="255"/>
      <c r="H605" s="255"/>
      <c r="I605" s="255"/>
      <c r="J605" s="255"/>
      <c r="K605" s="257"/>
      <c r="L605" s="258"/>
      <c r="M605" s="258"/>
      <c r="N605" s="258"/>
      <c r="O605" s="258"/>
      <c r="P605" s="258"/>
      <c r="Q605" s="258"/>
      <c r="R605" s="259"/>
      <c r="S605" s="238"/>
      <c r="T605" s="238"/>
      <c r="U605" s="239"/>
      <c r="V605" s="239"/>
      <c r="W605" s="239"/>
      <c r="X605" s="239"/>
      <c r="Y605" s="238"/>
      <c r="Z605" s="239"/>
    </row>
    <row r="606" spans="1:26" ht="12.75" customHeight="1">
      <c r="A606" s="252"/>
      <c r="B606" s="253"/>
      <c r="C606" s="254"/>
      <c r="D606" s="253"/>
      <c r="E606" s="255"/>
      <c r="F606" s="255"/>
      <c r="G606" s="255"/>
      <c r="H606" s="255"/>
      <c r="I606" s="255"/>
      <c r="J606" s="255"/>
      <c r="K606" s="257"/>
      <c r="L606" s="258"/>
      <c r="M606" s="258"/>
      <c r="N606" s="258"/>
      <c r="O606" s="258"/>
      <c r="P606" s="258"/>
      <c r="Q606" s="258"/>
      <c r="R606" s="259"/>
      <c r="S606" s="238"/>
      <c r="T606" s="238"/>
      <c r="U606" s="239"/>
      <c r="V606" s="239"/>
      <c r="W606" s="239"/>
      <c r="X606" s="239"/>
      <c r="Y606" s="238"/>
      <c r="Z606" s="239"/>
    </row>
    <row r="607" spans="1:26" ht="12.75" customHeight="1">
      <c r="A607" s="252"/>
      <c r="B607" s="253"/>
      <c r="C607" s="254"/>
      <c r="D607" s="253"/>
      <c r="E607" s="255"/>
      <c r="F607" s="255"/>
      <c r="G607" s="255"/>
      <c r="H607" s="255"/>
      <c r="I607" s="255"/>
      <c r="J607" s="255"/>
      <c r="K607" s="257"/>
      <c r="L607" s="258"/>
      <c r="M607" s="258"/>
      <c r="N607" s="258"/>
      <c r="O607" s="258"/>
      <c r="P607" s="258"/>
      <c r="Q607" s="258"/>
      <c r="R607" s="259"/>
      <c r="S607" s="238"/>
      <c r="T607" s="238"/>
      <c r="U607" s="239"/>
      <c r="V607" s="239"/>
      <c r="W607" s="239"/>
      <c r="X607" s="239"/>
      <c r="Y607" s="238"/>
      <c r="Z607" s="239"/>
    </row>
    <row r="608" spans="1:26" ht="12.75" customHeight="1">
      <c r="A608" s="252"/>
      <c r="B608" s="253"/>
      <c r="C608" s="254"/>
      <c r="D608" s="253"/>
      <c r="E608" s="255"/>
      <c r="F608" s="255"/>
      <c r="G608" s="255"/>
      <c r="H608" s="255"/>
      <c r="I608" s="255"/>
      <c r="J608" s="255"/>
      <c r="K608" s="257"/>
      <c r="L608" s="258"/>
      <c r="M608" s="258"/>
      <c r="N608" s="258"/>
      <c r="O608" s="258"/>
      <c r="P608" s="258"/>
      <c r="Q608" s="258"/>
      <c r="R608" s="259"/>
      <c r="S608" s="238"/>
      <c r="T608" s="238"/>
      <c r="U608" s="239"/>
      <c r="V608" s="239"/>
      <c r="W608" s="239"/>
      <c r="X608" s="239"/>
      <c r="Y608" s="238"/>
      <c r="Z608" s="239"/>
    </row>
    <row r="609" spans="1:26" ht="12.75" customHeight="1">
      <c r="A609" s="252"/>
      <c r="B609" s="253"/>
      <c r="C609" s="254"/>
      <c r="D609" s="253"/>
      <c r="E609" s="255"/>
      <c r="F609" s="255"/>
      <c r="G609" s="255"/>
      <c r="H609" s="255"/>
      <c r="I609" s="255"/>
      <c r="J609" s="255"/>
      <c r="K609" s="257"/>
      <c r="L609" s="258"/>
      <c r="M609" s="258"/>
      <c r="N609" s="258"/>
      <c r="O609" s="258"/>
      <c r="P609" s="258"/>
      <c r="Q609" s="258"/>
      <c r="R609" s="259"/>
      <c r="S609" s="238"/>
      <c r="T609" s="238"/>
      <c r="U609" s="239"/>
      <c r="V609" s="239"/>
      <c r="W609" s="239"/>
      <c r="X609" s="239"/>
      <c r="Y609" s="238"/>
      <c r="Z609" s="239"/>
    </row>
    <row r="610" spans="1:26" ht="12.75" customHeight="1">
      <c r="A610" s="252"/>
      <c r="B610" s="253"/>
      <c r="C610" s="254"/>
      <c r="D610" s="253"/>
      <c r="E610" s="255"/>
      <c r="F610" s="255"/>
      <c r="G610" s="255"/>
      <c r="H610" s="255"/>
      <c r="I610" s="255"/>
      <c r="J610" s="255"/>
      <c r="K610" s="257"/>
      <c r="L610" s="258"/>
      <c r="M610" s="258"/>
      <c r="N610" s="258"/>
      <c r="O610" s="258"/>
      <c r="P610" s="258"/>
      <c r="Q610" s="258"/>
      <c r="R610" s="259"/>
      <c r="S610" s="238"/>
      <c r="T610" s="238"/>
      <c r="U610" s="239"/>
      <c r="V610" s="239"/>
      <c r="W610" s="239"/>
      <c r="X610" s="239"/>
      <c r="Y610" s="238"/>
      <c r="Z610" s="239"/>
    </row>
    <row r="611" spans="1:26" ht="12.75" customHeight="1">
      <c r="A611" s="252"/>
      <c r="B611" s="253"/>
      <c r="C611" s="254"/>
      <c r="D611" s="253"/>
      <c r="E611" s="255"/>
      <c r="F611" s="255"/>
      <c r="G611" s="255"/>
      <c r="H611" s="255"/>
      <c r="I611" s="255"/>
      <c r="J611" s="255"/>
      <c r="K611" s="257"/>
      <c r="L611" s="258"/>
      <c r="M611" s="258"/>
      <c r="N611" s="258"/>
      <c r="O611" s="258"/>
      <c r="P611" s="258"/>
      <c r="Q611" s="258"/>
      <c r="R611" s="259"/>
      <c r="S611" s="238"/>
      <c r="T611" s="238"/>
      <c r="U611" s="239"/>
      <c r="V611" s="239"/>
      <c r="W611" s="239"/>
      <c r="X611" s="239"/>
      <c r="Y611" s="238"/>
      <c r="Z611" s="239"/>
    </row>
    <row r="612" spans="1:26" ht="12.75" customHeight="1">
      <c r="A612" s="252"/>
      <c r="B612" s="253"/>
      <c r="C612" s="254"/>
      <c r="D612" s="253"/>
      <c r="E612" s="255"/>
      <c r="F612" s="255"/>
      <c r="G612" s="255"/>
      <c r="H612" s="255"/>
      <c r="I612" s="255"/>
      <c r="J612" s="255"/>
      <c r="K612" s="257"/>
      <c r="L612" s="258"/>
      <c r="M612" s="258"/>
      <c r="N612" s="258"/>
      <c r="O612" s="258"/>
      <c r="P612" s="258"/>
      <c r="Q612" s="258"/>
      <c r="R612" s="259"/>
      <c r="S612" s="238"/>
      <c r="T612" s="238"/>
      <c r="U612" s="239"/>
      <c r="V612" s="239"/>
      <c r="W612" s="239"/>
      <c r="X612" s="239"/>
      <c r="Y612" s="238"/>
      <c r="Z612" s="239"/>
    </row>
    <row r="613" spans="1:26" ht="12.75" customHeight="1">
      <c r="A613" s="252"/>
      <c r="B613" s="253"/>
      <c r="C613" s="254"/>
      <c r="D613" s="253"/>
      <c r="E613" s="255"/>
      <c r="F613" s="255"/>
      <c r="G613" s="255"/>
      <c r="H613" s="255"/>
      <c r="I613" s="255"/>
      <c r="J613" s="255"/>
      <c r="K613" s="257"/>
      <c r="L613" s="258"/>
      <c r="M613" s="258"/>
      <c r="N613" s="258"/>
      <c r="O613" s="258"/>
      <c r="P613" s="258"/>
      <c r="Q613" s="258"/>
      <c r="R613" s="259"/>
      <c r="S613" s="238"/>
      <c r="T613" s="238"/>
      <c r="U613" s="239"/>
      <c r="V613" s="239"/>
      <c r="W613" s="239"/>
      <c r="X613" s="239"/>
      <c r="Y613" s="238"/>
      <c r="Z613" s="239"/>
    </row>
    <row r="614" spans="1:26" ht="12.75" customHeight="1">
      <c r="A614" s="252"/>
      <c r="B614" s="253"/>
      <c r="C614" s="254"/>
      <c r="D614" s="253"/>
      <c r="E614" s="255"/>
      <c r="F614" s="255"/>
      <c r="G614" s="255"/>
      <c r="H614" s="255"/>
      <c r="I614" s="255"/>
      <c r="J614" s="255"/>
      <c r="K614" s="257"/>
      <c r="L614" s="258"/>
      <c r="M614" s="258"/>
      <c r="N614" s="258"/>
      <c r="O614" s="258"/>
      <c r="P614" s="258"/>
      <c r="Q614" s="258"/>
      <c r="R614" s="259"/>
      <c r="S614" s="238"/>
      <c r="T614" s="238"/>
      <c r="U614" s="239"/>
      <c r="V614" s="239"/>
      <c r="W614" s="239"/>
      <c r="X614" s="239"/>
      <c r="Y614" s="238"/>
      <c r="Z614" s="239"/>
    </row>
    <row r="615" spans="1:26" ht="12.75" customHeight="1">
      <c r="A615" s="252"/>
      <c r="B615" s="253"/>
      <c r="C615" s="254"/>
      <c r="D615" s="253"/>
      <c r="E615" s="255"/>
      <c r="F615" s="255"/>
      <c r="G615" s="255"/>
      <c r="H615" s="255"/>
      <c r="I615" s="255"/>
      <c r="J615" s="255"/>
      <c r="K615" s="257"/>
      <c r="L615" s="258"/>
      <c r="M615" s="258"/>
      <c r="N615" s="258"/>
      <c r="O615" s="258"/>
      <c r="P615" s="258"/>
      <c r="Q615" s="258"/>
      <c r="R615" s="259"/>
      <c r="S615" s="238"/>
      <c r="T615" s="238"/>
      <c r="U615" s="239"/>
      <c r="V615" s="239"/>
      <c r="W615" s="239"/>
      <c r="X615" s="239"/>
      <c r="Y615" s="238"/>
      <c r="Z615" s="239"/>
    </row>
    <row r="616" spans="1:26" ht="12.75" customHeight="1">
      <c r="A616" s="252"/>
      <c r="B616" s="253"/>
      <c r="C616" s="254"/>
      <c r="D616" s="253"/>
      <c r="E616" s="255"/>
      <c r="F616" s="255"/>
      <c r="G616" s="255"/>
      <c r="H616" s="255"/>
      <c r="I616" s="255"/>
      <c r="J616" s="255"/>
      <c r="K616" s="257"/>
      <c r="L616" s="258"/>
      <c r="M616" s="258"/>
      <c r="N616" s="258"/>
      <c r="O616" s="258"/>
      <c r="P616" s="258"/>
      <c r="Q616" s="258"/>
      <c r="R616" s="259"/>
      <c r="S616" s="238"/>
      <c r="T616" s="238"/>
      <c r="U616" s="239"/>
      <c r="V616" s="239"/>
      <c r="W616" s="239"/>
      <c r="X616" s="239"/>
      <c r="Y616" s="238"/>
      <c r="Z616" s="239"/>
    </row>
    <row r="617" spans="1:26" ht="12.75" customHeight="1">
      <c r="A617" s="252"/>
      <c r="B617" s="253"/>
      <c r="C617" s="254"/>
      <c r="D617" s="253"/>
      <c r="E617" s="255"/>
      <c r="F617" s="255"/>
      <c r="G617" s="255"/>
      <c r="H617" s="255"/>
      <c r="I617" s="255"/>
      <c r="J617" s="255"/>
      <c r="K617" s="257"/>
      <c r="L617" s="258"/>
      <c r="M617" s="258"/>
      <c r="N617" s="258"/>
      <c r="O617" s="258"/>
      <c r="P617" s="258"/>
      <c r="Q617" s="258"/>
      <c r="R617" s="259"/>
      <c r="S617" s="238"/>
      <c r="T617" s="238"/>
      <c r="U617" s="239"/>
      <c r="V617" s="239"/>
      <c r="W617" s="239"/>
      <c r="X617" s="239"/>
      <c r="Y617" s="238"/>
      <c r="Z617" s="239"/>
    </row>
    <row r="618" spans="1:26" ht="12.75" customHeight="1">
      <c r="A618" s="252"/>
      <c r="B618" s="253"/>
      <c r="C618" s="254"/>
      <c r="D618" s="253"/>
      <c r="E618" s="255"/>
      <c r="F618" s="255"/>
      <c r="G618" s="255"/>
      <c r="H618" s="255"/>
      <c r="I618" s="255"/>
      <c r="J618" s="255"/>
      <c r="K618" s="257"/>
      <c r="L618" s="258"/>
      <c r="M618" s="258"/>
      <c r="N618" s="258"/>
      <c r="O618" s="258"/>
      <c r="P618" s="258"/>
      <c r="Q618" s="258"/>
      <c r="R618" s="259"/>
      <c r="S618" s="238"/>
      <c r="T618" s="238"/>
      <c r="U618" s="239"/>
      <c r="V618" s="239"/>
      <c r="W618" s="239"/>
      <c r="X618" s="239"/>
      <c r="Y618" s="238"/>
      <c r="Z618" s="239"/>
    </row>
    <row r="619" spans="1:26" ht="12.75" customHeight="1">
      <c r="A619" s="252"/>
      <c r="B619" s="253"/>
      <c r="C619" s="254"/>
      <c r="D619" s="253"/>
      <c r="E619" s="255"/>
      <c r="F619" s="255"/>
      <c r="G619" s="255"/>
      <c r="H619" s="255"/>
      <c r="I619" s="255"/>
      <c r="J619" s="255"/>
      <c r="K619" s="257"/>
      <c r="L619" s="258"/>
      <c r="M619" s="258"/>
      <c r="N619" s="258"/>
      <c r="O619" s="258"/>
      <c r="P619" s="258"/>
      <c r="Q619" s="258"/>
      <c r="R619" s="259"/>
      <c r="S619" s="238"/>
      <c r="T619" s="238"/>
      <c r="U619" s="239"/>
      <c r="V619" s="239"/>
      <c r="W619" s="239"/>
      <c r="X619" s="239"/>
      <c r="Y619" s="238"/>
      <c r="Z619" s="239"/>
    </row>
    <row r="620" spans="1:26" ht="12.75" customHeight="1">
      <c r="A620" s="252"/>
      <c r="B620" s="253"/>
      <c r="C620" s="254"/>
      <c r="D620" s="253"/>
      <c r="E620" s="255"/>
      <c r="F620" s="255"/>
      <c r="G620" s="255"/>
      <c r="H620" s="255"/>
      <c r="I620" s="255"/>
      <c r="J620" s="255"/>
      <c r="K620" s="257"/>
      <c r="L620" s="258"/>
      <c r="M620" s="258"/>
      <c r="N620" s="258"/>
      <c r="O620" s="258"/>
      <c r="P620" s="258"/>
      <c r="Q620" s="258"/>
      <c r="R620" s="259"/>
      <c r="S620" s="238"/>
      <c r="T620" s="238"/>
      <c r="U620" s="239"/>
      <c r="V620" s="239"/>
      <c r="W620" s="239"/>
      <c r="X620" s="239"/>
      <c r="Y620" s="238"/>
      <c r="Z620" s="239"/>
    </row>
    <row r="621" spans="1:26" ht="12.75" customHeight="1">
      <c r="A621" s="252"/>
      <c r="B621" s="253"/>
      <c r="C621" s="254"/>
      <c r="D621" s="253"/>
      <c r="E621" s="255"/>
      <c r="F621" s="255"/>
      <c r="G621" s="255"/>
      <c r="H621" s="255"/>
      <c r="I621" s="255"/>
      <c r="J621" s="255"/>
      <c r="K621" s="257"/>
      <c r="L621" s="258"/>
      <c r="M621" s="258"/>
      <c r="N621" s="258"/>
      <c r="O621" s="258"/>
      <c r="P621" s="258"/>
      <c r="Q621" s="258"/>
      <c r="R621" s="259"/>
      <c r="S621" s="238"/>
      <c r="T621" s="238"/>
      <c r="U621" s="239"/>
      <c r="V621" s="239"/>
      <c r="W621" s="239"/>
      <c r="X621" s="239"/>
      <c r="Y621" s="238"/>
      <c r="Z621" s="239"/>
    </row>
    <row r="622" spans="1:26" ht="12.75" customHeight="1">
      <c r="A622" s="252"/>
      <c r="B622" s="253"/>
      <c r="C622" s="254"/>
      <c r="D622" s="253"/>
      <c r="E622" s="255"/>
      <c r="F622" s="255"/>
      <c r="G622" s="255"/>
      <c r="H622" s="255"/>
      <c r="I622" s="255"/>
      <c r="J622" s="255"/>
      <c r="K622" s="257"/>
      <c r="L622" s="258"/>
      <c r="M622" s="258"/>
      <c r="N622" s="258"/>
      <c r="O622" s="258"/>
      <c r="P622" s="258"/>
      <c r="Q622" s="258"/>
      <c r="R622" s="259"/>
      <c r="S622" s="238"/>
      <c r="T622" s="238"/>
      <c r="U622" s="239"/>
      <c r="V622" s="239"/>
      <c r="W622" s="239"/>
      <c r="X622" s="239"/>
      <c r="Y622" s="238"/>
      <c r="Z622" s="239"/>
    </row>
    <row r="623" spans="1:26" ht="12.75" customHeight="1">
      <c r="A623" s="252"/>
      <c r="B623" s="253"/>
      <c r="C623" s="254"/>
      <c r="D623" s="253"/>
      <c r="E623" s="255"/>
      <c r="F623" s="255"/>
      <c r="G623" s="255"/>
      <c r="H623" s="255"/>
      <c r="I623" s="255"/>
      <c r="J623" s="255"/>
      <c r="K623" s="257"/>
      <c r="L623" s="258"/>
      <c r="M623" s="258"/>
      <c r="N623" s="258"/>
      <c r="O623" s="258"/>
      <c r="P623" s="258"/>
      <c r="Q623" s="258"/>
      <c r="R623" s="259"/>
      <c r="S623" s="238"/>
      <c r="T623" s="238"/>
      <c r="U623" s="239"/>
      <c r="V623" s="239"/>
      <c r="W623" s="239"/>
      <c r="X623" s="239"/>
      <c r="Y623" s="238"/>
      <c r="Z623" s="239"/>
    </row>
    <row r="624" spans="1:26" ht="12.75" customHeight="1">
      <c r="A624" s="252"/>
      <c r="B624" s="253"/>
      <c r="C624" s="254"/>
      <c r="D624" s="253"/>
      <c r="E624" s="255"/>
      <c r="F624" s="255"/>
      <c r="G624" s="255"/>
      <c r="H624" s="255"/>
      <c r="I624" s="255"/>
      <c r="J624" s="255"/>
      <c r="K624" s="257"/>
      <c r="L624" s="258"/>
      <c r="M624" s="258"/>
      <c r="N624" s="258"/>
      <c r="O624" s="258"/>
      <c r="P624" s="258"/>
      <c r="Q624" s="258"/>
      <c r="R624" s="259"/>
      <c r="S624" s="238"/>
      <c r="T624" s="238"/>
      <c r="U624" s="239"/>
      <c r="V624" s="239"/>
      <c r="W624" s="239"/>
      <c r="X624" s="239"/>
      <c r="Y624" s="238"/>
      <c r="Z624" s="239"/>
    </row>
    <row r="625" spans="1:26" ht="12.75" customHeight="1">
      <c r="A625" s="252"/>
      <c r="B625" s="253"/>
      <c r="C625" s="254"/>
      <c r="D625" s="253"/>
      <c r="E625" s="255"/>
      <c r="F625" s="255"/>
      <c r="G625" s="255"/>
      <c r="H625" s="255"/>
      <c r="I625" s="255"/>
      <c r="J625" s="255"/>
      <c r="K625" s="257"/>
      <c r="L625" s="258"/>
      <c r="M625" s="258"/>
      <c r="N625" s="258"/>
      <c r="O625" s="258"/>
      <c r="P625" s="258"/>
      <c r="Q625" s="258"/>
      <c r="R625" s="259"/>
      <c r="S625" s="238"/>
      <c r="T625" s="238"/>
      <c r="U625" s="239"/>
      <c r="V625" s="239"/>
      <c r="W625" s="239"/>
      <c r="X625" s="239"/>
      <c r="Y625" s="238"/>
      <c r="Z625" s="239"/>
    </row>
    <row r="626" spans="1:26" ht="12.75" customHeight="1">
      <c r="A626" s="252"/>
      <c r="B626" s="253"/>
      <c r="C626" s="254"/>
      <c r="D626" s="253"/>
      <c r="E626" s="255"/>
      <c r="F626" s="255"/>
      <c r="G626" s="255"/>
      <c r="H626" s="255"/>
      <c r="I626" s="255"/>
      <c r="J626" s="255"/>
      <c r="K626" s="257"/>
      <c r="L626" s="258"/>
      <c r="M626" s="258"/>
      <c r="N626" s="258"/>
      <c r="O626" s="258"/>
      <c r="P626" s="258"/>
      <c r="Q626" s="258"/>
      <c r="R626" s="259"/>
      <c r="S626" s="238"/>
      <c r="T626" s="238"/>
      <c r="U626" s="239"/>
      <c r="V626" s="239"/>
      <c r="W626" s="239"/>
      <c r="X626" s="239"/>
      <c r="Y626" s="238"/>
      <c r="Z626" s="239"/>
    </row>
    <row r="627" spans="1:26" ht="12.75" customHeight="1">
      <c r="A627" s="252"/>
      <c r="B627" s="253"/>
      <c r="C627" s="254"/>
      <c r="D627" s="253"/>
      <c r="E627" s="255"/>
      <c r="F627" s="255"/>
      <c r="G627" s="255"/>
      <c r="H627" s="255"/>
      <c r="I627" s="255"/>
      <c r="J627" s="255"/>
      <c r="K627" s="257"/>
      <c r="L627" s="258"/>
      <c r="M627" s="258"/>
      <c r="N627" s="258"/>
      <c r="O627" s="258"/>
      <c r="P627" s="258"/>
      <c r="Q627" s="258"/>
      <c r="R627" s="259"/>
      <c r="S627" s="238"/>
      <c r="T627" s="238"/>
      <c r="U627" s="239"/>
      <c r="V627" s="239"/>
      <c r="W627" s="239"/>
      <c r="X627" s="239"/>
      <c r="Y627" s="238"/>
      <c r="Z627" s="239"/>
    </row>
    <row r="628" spans="1:26" ht="12.75" customHeight="1">
      <c r="A628" s="252"/>
      <c r="B628" s="253"/>
      <c r="C628" s="254"/>
      <c r="D628" s="253"/>
      <c r="E628" s="255"/>
      <c r="F628" s="255"/>
      <c r="G628" s="255"/>
      <c r="H628" s="255"/>
      <c r="I628" s="255"/>
      <c r="J628" s="255"/>
      <c r="K628" s="257"/>
      <c r="L628" s="258"/>
      <c r="M628" s="258"/>
      <c r="N628" s="258"/>
      <c r="O628" s="258"/>
      <c r="P628" s="258"/>
      <c r="Q628" s="258"/>
      <c r="R628" s="259"/>
      <c r="S628" s="238"/>
      <c r="T628" s="238"/>
      <c r="U628" s="239"/>
      <c r="V628" s="239"/>
      <c r="W628" s="239"/>
      <c r="X628" s="239"/>
      <c r="Y628" s="238"/>
      <c r="Z628" s="239"/>
    </row>
    <row r="629" spans="1:26" ht="12.75" customHeight="1">
      <c r="A629" s="252"/>
      <c r="B629" s="253"/>
      <c r="C629" s="254"/>
      <c r="D629" s="253"/>
      <c r="E629" s="255"/>
      <c r="F629" s="255"/>
      <c r="G629" s="255"/>
      <c r="H629" s="255"/>
      <c r="I629" s="255"/>
      <c r="J629" s="255"/>
      <c r="K629" s="257"/>
      <c r="L629" s="258"/>
      <c r="M629" s="258"/>
      <c r="N629" s="258"/>
      <c r="O629" s="258"/>
      <c r="P629" s="258"/>
      <c r="Q629" s="258"/>
      <c r="R629" s="259"/>
      <c r="S629" s="238"/>
      <c r="T629" s="238"/>
      <c r="U629" s="239"/>
      <c r="V629" s="239"/>
      <c r="W629" s="239"/>
      <c r="X629" s="239"/>
      <c r="Y629" s="238"/>
      <c r="Z629" s="239"/>
    </row>
    <row r="630" spans="1:26" ht="12.75" customHeight="1">
      <c r="A630" s="252"/>
      <c r="B630" s="253"/>
      <c r="C630" s="254"/>
      <c r="D630" s="253"/>
      <c r="E630" s="255"/>
      <c r="F630" s="255"/>
      <c r="G630" s="255"/>
      <c r="H630" s="255"/>
      <c r="I630" s="255"/>
      <c r="J630" s="255"/>
      <c r="K630" s="257"/>
      <c r="L630" s="258"/>
      <c r="M630" s="258"/>
      <c r="N630" s="258"/>
      <c r="O630" s="258"/>
      <c r="P630" s="258"/>
      <c r="Q630" s="258"/>
      <c r="R630" s="259"/>
      <c r="S630" s="238"/>
      <c r="T630" s="238"/>
      <c r="U630" s="239"/>
      <c r="V630" s="239"/>
      <c r="W630" s="239"/>
      <c r="X630" s="239"/>
      <c r="Y630" s="238"/>
      <c r="Z630" s="239"/>
    </row>
    <row r="631" spans="1:26" ht="12.75" customHeight="1">
      <c r="A631" s="252"/>
      <c r="B631" s="253"/>
      <c r="C631" s="254"/>
      <c r="D631" s="253"/>
      <c r="E631" s="255"/>
      <c r="F631" s="255"/>
      <c r="G631" s="255"/>
      <c r="H631" s="255"/>
      <c r="I631" s="255"/>
      <c r="J631" s="255"/>
      <c r="K631" s="257"/>
      <c r="L631" s="258"/>
      <c r="M631" s="258"/>
      <c r="N631" s="258"/>
      <c r="O631" s="258"/>
      <c r="P631" s="258"/>
      <c r="Q631" s="258"/>
      <c r="R631" s="259"/>
      <c r="S631" s="238"/>
      <c r="T631" s="238"/>
      <c r="U631" s="239"/>
      <c r="V631" s="239"/>
      <c r="W631" s="239"/>
      <c r="X631" s="239"/>
      <c r="Y631" s="238"/>
      <c r="Z631" s="239"/>
    </row>
    <row r="632" spans="1:26" ht="12.75" customHeight="1">
      <c r="A632" s="252"/>
      <c r="B632" s="253"/>
      <c r="C632" s="254"/>
      <c r="D632" s="253"/>
      <c r="E632" s="255"/>
      <c r="F632" s="255"/>
      <c r="G632" s="255"/>
      <c r="H632" s="255"/>
      <c r="I632" s="255"/>
      <c r="J632" s="255"/>
      <c r="K632" s="257"/>
      <c r="L632" s="258"/>
      <c r="M632" s="258"/>
      <c r="N632" s="258"/>
      <c r="O632" s="258"/>
      <c r="P632" s="258"/>
      <c r="Q632" s="258"/>
      <c r="R632" s="259"/>
      <c r="S632" s="238"/>
      <c r="T632" s="238"/>
      <c r="U632" s="239"/>
      <c r="V632" s="239"/>
      <c r="W632" s="239"/>
      <c r="X632" s="239"/>
      <c r="Y632" s="238"/>
      <c r="Z632" s="239"/>
    </row>
    <row r="633" spans="1:26" ht="12.75" customHeight="1">
      <c r="A633" s="252"/>
      <c r="B633" s="253"/>
      <c r="C633" s="254"/>
      <c r="D633" s="253"/>
      <c r="E633" s="255"/>
      <c r="F633" s="255"/>
      <c r="G633" s="255"/>
      <c r="H633" s="255"/>
      <c r="I633" s="255"/>
      <c r="J633" s="255"/>
      <c r="K633" s="257"/>
      <c r="L633" s="258"/>
      <c r="M633" s="258"/>
      <c r="N633" s="258"/>
      <c r="O633" s="258"/>
      <c r="P633" s="258"/>
      <c r="Q633" s="258"/>
      <c r="R633" s="259"/>
      <c r="S633" s="238"/>
      <c r="T633" s="238"/>
      <c r="U633" s="239"/>
      <c r="V633" s="239"/>
      <c r="W633" s="239"/>
      <c r="X633" s="239"/>
      <c r="Y633" s="238"/>
      <c r="Z633" s="239"/>
    </row>
    <row r="634" spans="1:26" ht="12.75" customHeight="1">
      <c r="A634" s="252"/>
      <c r="B634" s="253"/>
      <c r="C634" s="254"/>
      <c r="D634" s="253"/>
      <c r="E634" s="255"/>
      <c r="F634" s="255"/>
      <c r="G634" s="255"/>
      <c r="H634" s="255"/>
      <c r="I634" s="255"/>
      <c r="J634" s="255"/>
      <c r="K634" s="257"/>
      <c r="L634" s="258"/>
      <c r="M634" s="258"/>
      <c r="N634" s="258"/>
      <c r="O634" s="258"/>
      <c r="P634" s="258"/>
      <c r="Q634" s="258"/>
      <c r="R634" s="259"/>
      <c r="S634" s="238"/>
      <c r="T634" s="238"/>
      <c r="U634" s="239"/>
      <c r="V634" s="239"/>
      <c r="W634" s="239"/>
      <c r="X634" s="239"/>
      <c r="Y634" s="238"/>
      <c r="Z634" s="239"/>
    </row>
    <row r="635" spans="1:26" ht="12.75" customHeight="1">
      <c r="A635" s="252"/>
      <c r="B635" s="253"/>
      <c r="C635" s="254"/>
      <c r="D635" s="253"/>
      <c r="E635" s="255"/>
      <c r="F635" s="255"/>
      <c r="G635" s="255"/>
      <c r="H635" s="255"/>
      <c r="I635" s="255"/>
      <c r="J635" s="255"/>
      <c r="K635" s="257"/>
      <c r="L635" s="258"/>
      <c r="M635" s="258"/>
      <c r="N635" s="258"/>
      <c r="O635" s="258"/>
      <c r="P635" s="258"/>
      <c r="Q635" s="258"/>
      <c r="R635" s="259"/>
      <c r="S635" s="238"/>
      <c r="T635" s="238"/>
      <c r="U635" s="239"/>
      <c r="V635" s="239"/>
      <c r="W635" s="239"/>
      <c r="X635" s="239"/>
      <c r="Y635" s="238"/>
      <c r="Z635" s="239"/>
    </row>
    <row r="636" spans="1:26" ht="12.75" customHeight="1">
      <c r="A636" s="252"/>
      <c r="B636" s="253"/>
      <c r="C636" s="254"/>
      <c r="D636" s="253"/>
      <c r="E636" s="255"/>
      <c r="F636" s="255"/>
      <c r="G636" s="255"/>
      <c r="H636" s="255"/>
      <c r="I636" s="255"/>
      <c r="J636" s="255"/>
      <c r="K636" s="257"/>
      <c r="L636" s="258"/>
      <c r="M636" s="258"/>
      <c r="N636" s="258"/>
      <c r="O636" s="258"/>
      <c r="P636" s="258"/>
      <c r="Q636" s="258"/>
      <c r="R636" s="259"/>
      <c r="S636" s="238"/>
      <c r="T636" s="238"/>
      <c r="U636" s="239"/>
      <c r="V636" s="239"/>
      <c r="W636" s="239"/>
      <c r="X636" s="239"/>
      <c r="Y636" s="238"/>
      <c r="Z636" s="239"/>
    </row>
    <row r="637" spans="1:26" ht="12.75" customHeight="1">
      <c r="A637" s="252"/>
      <c r="B637" s="253"/>
      <c r="C637" s="254"/>
      <c r="D637" s="253"/>
      <c r="E637" s="255"/>
      <c r="F637" s="255"/>
      <c r="G637" s="255"/>
      <c r="H637" s="255"/>
      <c r="I637" s="255"/>
      <c r="J637" s="255"/>
      <c r="K637" s="257"/>
      <c r="L637" s="258"/>
      <c r="M637" s="258"/>
      <c r="N637" s="258"/>
      <c r="O637" s="258"/>
      <c r="P637" s="258"/>
      <c r="Q637" s="258"/>
      <c r="R637" s="259"/>
      <c r="S637" s="238"/>
      <c r="T637" s="238"/>
      <c r="U637" s="239"/>
      <c r="V637" s="239"/>
      <c r="W637" s="239"/>
      <c r="X637" s="239"/>
      <c r="Y637" s="238"/>
      <c r="Z637" s="239"/>
    </row>
    <row r="638" spans="1:26" ht="12.75" customHeight="1">
      <c r="A638" s="252"/>
      <c r="B638" s="253"/>
      <c r="C638" s="254"/>
      <c r="D638" s="253"/>
      <c r="E638" s="255"/>
      <c r="F638" s="255"/>
      <c r="G638" s="255"/>
      <c r="H638" s="255"/>
      <c r="I638" s="255"/>
      <c r="J638" s="255"/>
      <c r="K638" s="257"/>
      <c r="L638" s="258"/>
      <c r="M638" s="258"/>
      <c r="N638" s="258"/>
      <c r="O638" s="258"/>
      <c r="P638" s="258"/>
      <c r="Q638" s="258"/>
      <c r="R638" s="259"/>
      <c r="S638" s="238"/>
      <c r="T638" s="238"/>
      <c r="U638" s="239"/>
      <c r="V638" s="239"/>
      <c r="W638" s="239"/>
      <c r="X638" s="239"/>
      <c r="Y638" s="238"/>
      <c r="Z638" s="239"/>
    </row>
    <row r="639" spans="1:26" ht="12.75" customHeight="1">
      <c r="A639" s="252"/>
      <c r="B639" s="253"/>
      <c r="C639" s="254"/>
      <c r="D639" s="253"/>
      <c r="E639" s="255"/>
      <c r="F639" s="255"/>
      <c r="G639" s="255"/>
      <c r="H639" s="255"/>
      <c r="I639" s="255"/>
      <c r="J639" s="255"/>
      <c r="K639" s="257"/>
      <c r="L639" s="258"/>
      <c r="M639" s="258"/>
      <c r="N639" s="258"/>
      <c r="O639" s="258"/>
      <c r="P639" s="258"/>
      <c r="Q639" s="258"/>
      <c r="R639" s="259"/>
      <c r="S639" s="238"/>
      <c r="T639" s="238"/>
      <c r="U639" s="239"/>
      <c r="V639" s="239"/>
      <c r="W639" s="239"/>
      <c r="X639" s="239"/>
      <c r="Y639" s="238"/>
      <c r="Z639" s="239"/>
    </row>
    <row r="640" spans="1:26" ht="12.75" customHeight="1">
      <c r="A640" s="252"/>
      <c r="B640" s="253"/>
      <c r="C640" s="254"/>
      <c r="D640" s="253"/>
      <c r="E640" s="255"/>
      <c r="F640" s="255"/>
      <c r="G640" s="255"/>
      <c r="H640" s="255"/>
      <c r="I640" s="255"/>
      <c r="J640" s="255"/>
      <c r="K640" s="257"/>
      <c r="L640" s="258"/>
      <c r="M640" s="258"/>
      <c r="N640" s="258"/>
      <c r="O640" s="258"/>
      <c r="P640" s="258"/>
      <c r="Q640" s="258"/>
      <c r="R640" s="259"/>
      <c r="S640" s="238"/>
      <c r="T640" s="238"/>
      <c r="U640" s="239"/>
      <c r="V640" s="239"/>
      <c r="W640" s="239"/>
      <c r="X640" s="239"/>
      <c r="Y640" s="238"/>
      <c r="Z640" s="239"/>
    </row>
    <row r="641" spans="1:26" ht="12.75" customHeight="1">
      <c r="A641" s="252"/>
      <c r="B641" s="253"/>
      <c r="C641" s="254"/>
      <c r="D641" s="253"/>
      <c r="E641" s="255"/>
      <c r="F641" s="255"/>
      <c r="G641" s="255"/>
      <c r="H641" s="255"/>
      <c r="I641" s="255"/>
      <c r="J641" s="255"/>
      <c r="K641" s="257"/>
      <c r="L641" s="258"/>
      <c r="M641" s="258"/>
      <c r="N641" s="258"/>
      <c r="O641" s="258"/>
      <c r="P641" s="258"/>
      <c r="Q641" s="258"/>
      <c r="R641" s="259"/>
      <c r="S641" s="238"/>
      <c r="T641" s="238"/>
      <c r="U641" s="239"/>
      <c r="V641" s="239"/>
      <c r="W641" s="239"/>
      <c r="X641" s="239"/>
      <c r="Y641" s="238"/>
      <c r="Z641" s="239"/>
    </row>
    <row r="642" spans="1:26" ht="12.75" customHeight="1">
      <c r="A642" s="252"/>
      <c r="B642" s="253"/>
      <c r="C642" s="254"/>
      <c r="D642" s="253"/>
      <c r="E642" s="255"/>
      <c r="F642" s="255"/>
      <c r="G642" s="255"/>
      <c r="H642" s="255"/>
      <c r="I642" s="255"/>
      <c r="J642" s="255"/>
      <c r="K642" s="257"/>
      <c r="L642" s="258"/>
      <c r="M642" s="258"/>
      <c r="N642" s="258"/>
      <c r="O642" s="258"/>
      <c r="P642" s="258"/>
      <c r="Q642" s="258"/>
      <c r="R642" s="259"/>
      <c r="S642" s="238"/>
      <c r="T642" s="238"/>
      <c r="U642" s="239"/>
      <c r="V642" s="239"/>
      <c r="W642" s="239"/>
      <c r="X642" s="239"/>
      <c r="Y642" s="238"/>
      <c r="Z642" s="239"/>
    </row>
    <row r="643" spans="1:26" ht="12.75" customHeight="1">
      <c r="A643" s="252"/>
      <c r="B643" s="253"/>
      <c r="C643" s="254"/>
      <c r="D643" s="253"/>
      <c r="E643" s="255"/>
      <c r="F643" s="255"/>
      <c r="G643" s="255"/>
      <c r="H643" s="255"/>
      <c r="I643" s="255"/>
      <c r="J643" s="255"/>
      <c r="K643" s="257"/>
      <c r="L643" s="258"/>
      <c r="M643" s="258"/>
      <c r="N643" s="258"/>
      <c r="O643" s="258"/>
      <c r="P643" s="258"/>
      <c r="Q643" s="258"/>
      <c r="R643" s="259"/>
      <c r="S643" s="238"/>
      <c r="T643" s="238"/>
      <c r="U643" s="239"/>
      <c r="V643" s="239"/>
      <c r="W643" s="239"/>
      <c r="X643" s="239"/>
      <c r="Y643" s="238"/>
      <c r="Z643" s="239"/>
    </row>
    <row r="644" spans="1:26" ht="12.75" customHeight="1">
      <c r="A644" s="252"/>
      <c r="B644" s="253"/>
      <c r="C644" s="254"/>
      <c r="D644" s="253"/>
      <c r="E644" s="255"/>
      <c r="F644" s="255"/>
      <c r="G644" s="255"/>
      <c r="H644" s="255"/>
      <c r="I644" s="255"/>
      <c r="J644" s="255"/>
      <c r="K644" s="257"/>
      <c r="L644" s="258"/>
      <c r="M644" s="258"/>
      <c r="N644" s="258"/>
      <c r="O644" s="258"/>
      <c r="P644" s="258"/>
      <c r="Q644" s="258"/>
      <c r="R644" s="259"/>
      <c r="S644" s="238"/>
      <c r="T644" s="238"/>
      <c r="U644" s="239"/>
      <c r="V644" s="239"/>
      <c r="W644" s="239"/>
      <c r="X644" s="239"/>
      <c r="Y644" s="238"/>
      <c r="Z644" s="239"/>
    </row>
    <row r="645" spans="1:26" ht="12.75" customHeight="1">
      <c r="A645" s="252"/>
      <c r="B645" s="253"/>
      <c r="C645" s="254"/>
      <c r="D645" s="253"/>
      <c r="E645" s="255"/>
      <c r="F645" s="255"/>
      <c r="G645" s="255"/>
      <c r="H645" s="255"/>
      <c r="I645" s="255"/>
      <c r="J645" s="255"/>
      <c r="K645" s="257"/>
      <c r="L645" s="258"/>
      <c r="M645" s="258"/>
      <c r="N645" s="258"/>
      <c r="O645" s="258"/>
      <c r="P645" s="258"/>
      <c r="Q645" s="258"/>
      <c r="R645" s="259"/>
      <c r="S645" s="238"/>
      <c r="T645" s="238"/>
      <c r="U645" s="239"/>
      <c r="V645" s="239"/>
      <c r="W645" s="239"/>
      <c r="X645" s="239"/>
      <c r="Y645" s="238"/>
      <c r="Z645" s="239"/>
    </row>
    <row r="646" spans="1:26" ht="12.75" customHeight="1">
      <c r="A646" s="252"/>
      <c r="B646" s="253"/>
      <c r="C646" s="254"/>
      <c r="D646" s="253"/>
      <c r="E646" s="255"/>
      <c r="F646" s="255"/>
      <c r="G646" s="255"/>
      <c r="H646" s="255"/>
      <c r="I646" s="255"/>
      <c r="J646" s="255"/>
      <c r="K646" s="257"/>
      <c r="L646" s="258"/>
      <c r="M646" s="258"/>
      <c r="N646" s="258"/>
      <c r="O646" s="258"/>
      <c r="P646" s="258"/>
      <c r="Q646" s="258"/>
      <c r="R646" s="259"/>
      <c r="S646" s="238"/>
      <c r="T646" s="238"/>
      <c r="U646" s="239"/>
      <c r="V646" s="239"/>
      <c r="W646" s="239"/>
      <c r="X646" s="239"/>
      <c r="Y646" s="238"/>
      <c r="Z646" s="239"/>
    </row>
    <row r="647" spans="1:26" ht="12.75" customHeight="1">
      <c r="A647" s="252"/>
      <c r="B647" s="253"/>
      <c r="C647" s="254"/>
      <c r="D647" s="253"/>
      <c r="E647" s="255"/>
      <c r="F647" s="255"/>
      <c r="G647" s="255"/>
      <c r="H647" s="255"/>
      <c r="I647" s="255"/>
      <c r="J647" s="255"/>
      <c r="K647" s="257"/>
      <c r="L647" s="258"/>
      <c r="M647" s="258"/>
      <c r="N647" s="258"/>
      <c r="O647" s="258"/>
      <c r="P647" s="258"/>
      <c r="Q647" s="258"/>
      <c r="R647" s="259"/>
      <c r="S647" s="238"/>
      <c r="T647" s="238"/>
      <c r="U647" s="239"/>
      <c r="V647" s="239"/>
      <c r="W647" s="239"/>
      <c r="X647" s="239"/>
      <c r="Y647" s="238"/>
      <c r="Z647" s="239"/>
    </row>
    <row r="648" spans="1:26" ht="12.75" customHeight="1">
      <c r="A648" s="252"/>
      <c r="B648" s="253"/>
      <c r="C648" s="254"/>
      <c r="D648" s="253"/>
      <c r="E648" s="255"/>
      <c r="F648" s="255"/>
      <c r="G648" s="255"/>
      <c r="H648" s="255"/>
      <c r="I648" s="255"/>
      <c r="J648" s="255"/>
      <c r="K648" s="257"/>
      <c r="L648" s="258"/>
      <c r="M648" s="258"/>
      <c r="N648" s="258"/>
      <c r="O648" s="258"/>
      <c r="P648" s="258"/>
      <c r="Q648" s="258"/>
      <c r="R648" s="259"/>
      <c r="S648" s="238"/>
      <c r="T648" s="238"/>
      <c r="U648" s="239"/>
      <c r="V648" s="239"/>
      <c r="W648" s="239"/>
      <c r="X648" s="239"/>
      <c r="Y648" s="238"/>
      <c r="Z648" s="239"/>
    </row>
    <row r="649" spans="1:26" ht="12.75" customHeight="1">
      <c r="A649" s="252"/>
      <c r="B649" s="253"/>
      <c r="C649" s="254"/>
      <c r="D649" s="253"/>
      <c r="E649" s="255"/>
      <c r="F649" s="255"/>
      <c r="G649" s="255"/>
      <c r="H649" s="255"/>
      <c r="I649" s="255"/>
      <c r="J649" s="255"/>
      <c r="K649" s="257"/>
      <c r="L649" s="258"/>
      <c r="M649" s="258"/>
      <c r="N649" s="258"/>
      <c r="O649" s="258"/>
      <c r="P649" s="258"/>
      <c r="Q649" s="258"/>
      <c r="R649" s="259"/>
      <c r="S649" s="238"/>
      <c r="T649" s="238"/>
      <c r="U649" s="239"/>
      <c r="V649" s="239"/>
      <c r="W649" s="239"/>
      <c r="X649" s="239"/>
      <c r="Y649" s="238"/>
      <c r="Z649" s="239"/>
    </row>
    <row r="650" spans="1:26" ht="12.75" customHeight="1">
      <c r="A650" s="252"/>
      <c r="B650" s="253"/>
      <c r="C650" s="254"/>
      <c r="D650" s="253"/>
      <c r="E650" s="255"/>
      <c r="F650" s="255"/>
      <c r="G650" s="255"/>
      <c r="H650" s="255"/>
      <c r="I650" s="255"/>
      <c r="J650" s="255"/>
      <c r="K650" s="257"/>
      <c r="L650" s="258"/>
      <c r="M650" s="258"/>
      <c r="N650" s="258"/>
      <c r="O650" s="258"/>
      <c r="P650" s="258"/>
      <c r="Q650" s="258"/>
      <c r="R650" s="259"/>
      <c r="S650" s="238"/>
      <c r="T650" s="238"/>
      <c r="U650" s="239"/>
      <c r="V650" s="239"/>
      <c r="W650" s="239"/>
      <c r="X650" s="239"/>
      <c r="Y650" s="238"/>
      <c r="Z650" s="239"/>
    </row>
    <row r="651" spans="1:26" ht="12.75" customHeight="1">
      <c r="A651" s="252"/>
      <c r="B651" s="253"/>
      <c r="C651" s="254"/>
      <c r="D651" s="253"/>
      <c r="E651" s="255"/>
      <c r="F651" s="255"/>
      <c r="G651" s="255"/>
      <c r="H651" s="255"/>
      <c r="I651" s="255"/>
      <c r="J651" s="255"/>
      <c r="K651" s="257"/>
      <c r="L651" s="258"/>
      <c r="M651" s="258"/>
      <c r="N651" s="258"/>
      <c r="O651" s="258"/>
      <c r="P651" s="258"/>
      <c r="Q651" s="258"/>
      <c r="R651" s="259"/>
      <c r="S651" s="238"/>
      <c r="T651" s="238"/>
      <c r="U651" s="239"/>
      <c r="V651" s="239"/>
      <c r="W651" s="239"/>
      <c r="X651" s="239"/>
      <c r="Y651" s="238"/>
      <c r="Z651" s="239"/>
    </row>
    <row r="652" spans="1:26" ht="12.75" customHeight="1">
      <c r="A652" s="252"/>
      <c r="B652" s="253"/>
      <c r="C652" s="254"/>
      <c r="D652" s="253"/>
      <c r="E652" s="255"/>
      <c r="F652" s="255"/>
      <c r="G652" s="255"/>
      <c r="H652" s="255"/>
      <c r="I652" s="255"/>
      <c r="J652" s="255"/>
      <c r="K652" s="257"/>
      <c r="L652" s="258"/>
      <c r="M652" s="258"/>
      <c r="N652" s="258"/>
      <c r="O652" s="258"/>
      <c r="P652" s="258"/>
      <c r="Q652" s="258"/>
      <c r="R652" s="259"/>
      <c r="S652" s="238"/>
      <c r="T652" s="238"/>
      <c r="U652" s="239"/>
      <c r="V652" s="239"/>
      <c r="W652" s="239"/>
      <c r="X652" s="239"/>
      <c r="Y652" s="238"/>
      <c r="Z652" s="239"/>
    </row>
    <row r="653" spans="1:26" ht="12.75" customHeight="1">
      <c r="A653" s="252"/>
      <c r="B653" s="253"/>
      <c r="C653" s="254"/>
      <c r="D653" s="253"/>
      <c r="E653" s="255"/>
      <c r="F653" s="255"/>
      <c r="G653" s="255"/>
      <c r="H653" s="255"/>
      <c r="I653" s="255"/>
      <c r="J653" s="255"/>
      <c r="K653" s="257"/>
      <c r="L653" s="258"/>
      <c r="M653" s="258"/>
      <c r="N653" s="258"/>
      <c r="O653" s="258"/>
      <c r="P653" s="258"/>
      <c r="Q653" s="258"/>
      <c r="R653" s="259"/>
      <c r="S653" s="238"/>
      <c r="T653" s="238"/>
      <c r="U653" s="239"/>
      <c r="V653" s="239"/>
      <c r="W653" s="239"/>
      <c r="X653" s="239"/>
      <c r="Y653" s="238"/>
      <c r="Z653" s="239"/>
    </row>
    <row r="654" spans="1:26" ht="12.75" customHeight="1">
      <c r="A654" s="252"/>
      <c r="B654" s="253"/>
      <c r="C654" s="254"/>
      <c r="D654" s="253"/>
      <c r="E654" s="255"/>
      <c r="F654" s="255"/>
      <c r="G654" s="255"/>
      <c r="H654" s="255"/>
      <c r="I654" s="255"/>
      <c r="J654" s="255"/>
      <c r="K654" s="257"/>
      <c r="L654" s="258"/>
      <c r="M654" s="258"/>
      <c r="N654" s="258"/>
      <c r="O654" s="258"/>
      <c r="P654" s="258"/>
      <c r="Q654" s="258"/>
      <c r="R654" s="259"/>
      <c r="S654" s="238"/>
      <c r="T654" s="238"/>
      <c r="U654" s="239"/>
      <c r="V654" s="239"/>
      <c r="W654" s="239"/>
      <c r="X654" s="239"/>
      <c r="Y654" s="238"/>
      <c r="Z654" s="239"/>
    </row>
    <row r="655" spans="1:26" ht="12.75" customHeight="1">
      <c r="A655" s="252"/>
      <c r="B655" s="253"/>
      <c r="C655" s="254"/>
      <c r="D655" s="253"/>
      <c r="E655" s="255"/>
      <c r="F655" s="255"/>
      <c r="G655" s="255"/>
      <c r="H655" s="255"/>
      <c r="I655" s="255"/>
      <c r="J655" s="255"/>
      <c r="K655" s="257"/>
      <c r="L655" s="258"/>
      <c r="M655" s="258"/>
      <c r="N655" s="258"/>
      <c r="O655" s="258"/>
      <c r="P655" s="258"/>
      <c r="Q655" s="258"/>
      <c r="R655" s="259"/>
      <c r="S655" s="238"/>
      <c r="T655" s="238"/>
      <c r="U655" s="239"/>
      <c r="V655" s="239"/>
      <c r="W655" s="239"/>
      <c r="X655" s="239"/>
      <c r="Y655" s="238"/>
      <c r="Z655" s="239"/>
    </row>
    <row r="656" spans="1:26" ht="12.75" customHeight="1">
      <c r="A656" s="252"/>
      <c r="B656" s="253"/>
      <c r="C656" s="254"/>
      <c r="D656" s="253"/>
      <c r="E656" s="255"/>
      <c r="F656" s="255"/>
      <c r="G656" s="255"/>
      <c r="H656" s="255"/>
      <c r="I656" s="255"/>
      <c r="J656" s="255"/>
      <c r="K656" s="257"/>
      <c r="L656" s="258"/>
      <c r="M656" s="258"/>
      <c r="N656" s="258"/>
      <c r="O656" s="258"/>
      <c r="P656" s="258"/>
      <c r="Q656" s="258"/>
      <c r="R656" s="259"/>
      <c r="S656" s="238"/>
      <c r="T656" s="238"/>
      <c r="U656" s="239"/>
      <c r="V656" s="239"/>
      <c r="W656" s="239"/>
      <c r="X656" s="239"/>
      <c r="Y656" s="238"/>
      <c r="Z656" s="239"/>
    </row>
    <row r="657" spans="1:26" ht="12.75" customHeight="1">
      <c r="A657" s="252"/>
      <c r="B657" s="253"/>
      <c r="C657" s="254"/>
      <c r="D657" s="253"/>
      <c r="E657" s="255"/>
      <c r="F657" s="255"/>
      <c r="G657" s="255"/>
      <c r="H657" s="255"/>
      <c r="I657" s="255"/>
      <c r="J657" s="255"/>
      <c r="K657" s="257"/>
      <c r="L657" s="258"/>
      <c r="M657" s="258"/>
      <c r="N657" s="258"/>
      <c r="O657" s="258"/>
      <c r="P657" s="258"/>
      <c r="Q657" s="258"/>
      <c r="R657" s="259"/>
      <c r="S657" s="238"/>
      <c r="T657" s="238"/>
      <c r="U657" s="239"/>
      <c r="V657" s="239"/>
      <c r="W657" s="239"/>
      <c r="X657" s="239"/>
      <c r="Y657" s="238"/>
      <c r="Z657" s="239"/>
    </row>
    <row r="658" spans="1:26" ht="12.75" customHeight="1">
      <c r="A658" s="252"/>
      <c r="B658" s="253"/>
      <c r="C658" s="254"/>
      <c r="D658" s="253"/>
      <c r="E658" s="255"/>
      <c r="F658" s="255"/>
      <c r="G658" s="255"/>
      <c r="H658" s="255"/>
      <c r="I658" s="255"/>
      <c r="J658" s="255"/>
      <c r="K658" s="257"/>
      <c r="L658" s="258"/>
      <c r="M658" s="258"/>
      <c r="N658" s="258"/>
      <c r="O658" s="258"/>
      <c r="P658" s="258"/>
      <c r="Q658" s="258"/>
      <c r="R658" s="259"/>
      <c r="S658" s="238"/>
      <c r="T658" s="238"/>
      <c r="U658" s="239"/>
      <c r="V658" s="239"/>
      <c r="W658" s="239"/>
      <c r="X658" s="239"/>
      <c r="Y658" s="238"/>
      <c r="Z658" s="239"/>
    </row>
    <row r="659" spans="1:26" ht="12.75" customHeight="1">
      <c r="A659" s="252"/>
      <c r="B659" s="253"/>
      <c r="C659" s="254"/>
      <c r="D659" s="253"/>
      <c r="E659" s="255"/>
      <c r="F659" s="255"/>
      <c r="G659" s="255"/>
      <c r="H659" s="255"/>
      <c r="I659" s="255"/>
      <c r="J659" s="255"/>
      <c r="K659" s="257"/>
      <c r="L659" s="258"/>
      <c r="M659" s="258"/>
      <c r="N659" s="258"/>
      <c r="O659" s="258"/>
      <c r="P659" s="258"/>
      <c r="Q659" s="258"/>
      <c r="R659" s="259"/>
      <c r="S659" s="238"/>
      <c r="T659" s="238"/>
      <c r="U659" s="239"/>
      <c r="V659" s="239"/>
      <c r="W659" s="239"/>
      <c r="X659" s="239"/>
      <c r="Y659" s="238"/>
      <c r="Z659" s="239"/>
    </row>
    <row r="660" spans="1:26" ht="12.75" customHeight="1">
      <c r="A660" s="252"/>
      <c r="B660" s="253"/>
      <c r="C660" s="254"/>
      <c r="D660" s="253"/>
      <c r="E660" s="255"/>
      <c r="F660" s="255"/>
      <c r="G660" s="255"/>
      <c r="H660" s="255"/>
      <c r="I660" s="255"/>
      <c r="J660" s="255"/>
      <c r="K660" s="257"/>
      <c r="L660" s="258"/>
      <c r="M660" s="258"/>
      <c r="N660" s="258"/>
      <c r="O660" s="258"/>
      <c r="P660" s="258"/>
      <c r="Q660" s="258"/>
      <c r="R660" s="259"/>
      <c r="S660" s="238"/>
      <c r="T660" s="238"/>
      <c r="U660" s="239"/>
      <c r="V660" s="239"/>
      <c r="W660" s="239"/>
      <c r="X660" s="239"/>
      <c r="Y660" s="238"/>
      <c r="Z660" s="239"/>
    </row>
    <row r="661" spans="1:26" ht="12.75" customHeight="1">
      <c r="A661" s="252"/>
      <c r="B661" s="253"/>
      <c r="C661" s="254"/>
      <c r="D661" s="253"/>
      <c r="E661" s="255"/>
      <c r="F661" s="255"/>
      <c r="G661" s="255"/>
      <c r="H661" s="255"/>
      <c r="I661" s="255"/>
      <c r="J661" s="255"/>
      <c r="K661" s="257"/>
      <c r="L661" s="258"/>
      <c r="M661" s="258"/>
      <c r="N661" s="258"/>
      <c r="O661" s="258"/>
      <c r="P661" s="258"/>
      <c r="Q661" s="258"/>
      <c r="R661" s="259"/>
      <c r="S661" s="238"/>
      <c r="T661" s="238"/>
      <c r="U661" s="239"/>
      <c r="V661" s="239"/>
      <c r="W661" s="239"/>
      <c r="X661" s="239"/>
      <c r="Y661" s="238"/>
      <c r="Z661" s="239"/>
    </row>
    <row r="662" spans="1:26" ht="12.75" customHeight="1">
      <c r="A662" s="252"/>
      <c r="B662" s="253"/>
      <c r="C662" s="254"/>
      <c r="D662" s="253"/>
      <c r="E662" s="255"/>
      <c r="F662" s="255"/>
      <c r="G662" s="255"/>
      <c r="H662" s="255"/>
      <c r="I662" s="255"/>
      <c r="J662" s="255"/>
      <c r="K662" s="257"/>
      <c r="L662" s="258"/>
      <c r="M662" s="258"/>
      <c r="N662" s="258"/>
      <c r="O662" s="258"/>
      <c r="P662" s="258"/>
      <c r="Q662" s="258"/>
      <c r="R662" s="259"/>
      <c r="S662" s="238"/>
      <c r="T662" s="238"/>
      <c r="U662" s="239"/>
      <c r="V662" s="239"/>
      <c r="W662" s="239"/>
      <c r="X662" s="239"/>
      <c r="Y662" s="238"/>
      <c r="Z662" s="239"/>
    </row>
    <row r="663" spans="1:26" ht="12.75" customHeight="1">
      <c r="A663" s="252"/>
      <c r="B663" s="253"/>
      <c r="C663" s="254"/>
      <c r="D663" s="253"/>
      <c r="E663" s="255"/>
      <c r="F663" s="255"/>
      <c r="G663" s="255"/>
      <c r="H663" s="255"/>
      <c r="I663" s="255"/>
      <c r="J663" s="255"/>
      <c r="K663" s="257"/>
      <c r="L663" s="258"/>
      <c r="M663" s="258"/>
      <c r="N663" s="258"/>
      <c r="O663" s="258"/>
      <c r="P663" s="258"/>
      <c r="Q663" s="258"/>
      <c r="R663" s="259"/>
      <c r="S663" s="238"/>
      <c r="T663" s="238"/>
      <c r="U663" s="239"/>
      <c r="V663" s="239"/>
      <c r="W663" s="239"/>
      <c r="X663" s="239"/>
      <c r="Y663" s="238"/>
      <c r="Z663" s="239"/>
    </row>
    <row r="664" spans="1:26" ht="12.75" customHeight="1">
      <c r="A664" s="252"/>
      <c r="B664" s="253"/>
      <c r="C664" s="254"/>
      <c r="D664" s="253"/>
      <c r="E664" s="255"/>
      <c r="F664" s="255"/>
      <c r="G664" s="255"/>
      <c r="H664" s="255"/>
      <c r="I664" s="255"/>
      <c r="J664" s="255"/>
      <c r="K664" s="257"/>
      <c r="L664" s="258"/>
      <c r="M664" s="258"/>
      <c r="N664" s="258"/>
      <c r="O664" s="258"/>
      <c r="P664" s="258"/>
      <c r="Q664" s="258"/>
      <c r="R664" s="259"/>
      <c r="S664" s="238"/>
      <c r="T664" s="238"/>
      <c r="U664" s="239"/>
      <c r="V664" s="239"/>
      <c r="W664" s="239"/>
      <c r="X664" s="239"/>
      <c r="Y664" s="238"/>
      <c r="Z664" s="239"/>
    </row>
    <row r="665" spans="1:26" ht="12.75" customHeight="1">
      <c r="A665" s="252"/>
      <c r="B665" s="253"/>
      <c r="C665" s="254"/>
      <c r="D665" s="253"/>
      <c r="E665" s="255"/>
      <c r="F665" s="255"/>
      <c r="G665" s="255"/>
      <c r="H665" s="255"/>
      <c r="I665" s="255"/>
      <c r="J665" s="255"/>
      <c r="K665" s="257"/>
      <c r="L665" s="258"/>
      <c r="M665" s="258"/>
      <c r="N665" s="258"/>
      <c r="O665" s="258"/>
      <c r="P665" s="258"/>
      <c r="Q665" s="258"/>
      <c r="R665" s="259"/>
      <c r="S665" s="238"/>
      <c r="T665" s="238"/>
      <c r="U665" s="239"/>
      <c r="V665" s="239"/>
      <c r="W665" s="239"/>
      <c r="X665" s="239"/>
      <c r="Y665" s="238"/>
      <c r="Z665" s="239"/>
    </row>
    <row r="666" spans="1:26" ht="12.75" customHeight="1">
      <c r="A666" s="252"/>
      <c r="B666" s="253"/>
      <c r="C666" s="254"/>
      <c r="D666" s="253"/>
      <c r="E666" s="255"/>
      <c r="F666" s="255"/>
      <c r="G666" s="255"/>
      <c r="H666" s="255"/>
      <c r="I666" s="255"/>
      <c r="J666" s="255"/>
      <c r="K666" s="257"/>
      <c r="L666" s="258"/>
      <c r="M666" s="258"/>
      <c r="N666" s="258"/>
      <c r="O666" s="258"/>
      <c r="P666" s="258"/>
      <c r="Q666" s="258"/>
      <c r="R666" s="259"/>
      <c r="S666" s="238"/>
      <c r="T666" s="238"/>
      <c r="U666" s="239"/>
      <c r="V666" s="239"/>
      <c r="W666" s="239"/>
      <c r="X666" s="239"/>
      <c r="Y666" s="238"/>
      <c r="Z666" s="239"/>
    </row>
    <row r="667" spans="1:26" ht="12.75" customHeight="1">
      <c r="A667" s="252"/>
      <c r="B667" s="253"/>
      <c r="C667" s="254"/>
      <c r="D667" s="253"/>
      <c r="E667" s="255"/>
      <c r="F667" s="255"/>
      <c r="G667" s="255"/>
      <c r="H667" s="255"/>
      <c r="I667" s="255"/>
      <c r="J667" s="255"/>
      <c r="K667" s="257"/>
      <c r="L667" s="258"/>
      <c r="M667" s="258"/>
      <c r="N667" s="258"/>
      <c r="O667" s="258"/>
      <c r="P667" s="258"/>
      <c r="Q667" s="258"/>
      <c r="R667" s="259"/>
      <c r="S667" s="238"/>
      <c r="T667" s="238"/>
      <c r="U667" s="239"/>
      <c r="V667" s="239"/>
      <c r="W667" s="239"/>
      <c r="X667" s="239"/>
      <c r="Y667" s="238"/>
      <c r="Z667" s="239"/>
    </row>
    <row r="668" spans="1:26" ht="12.75" customHeight="1">
      <c r="A668" s="252"/>
      <c r="B668" s="253"/>
      <c r="C668" s="254"/>
      <c r="D668" s="253"/>
      <c r="E668" s="255"/>
      <c r="F668" s="255"/>
      <c r="G668" s="255"/>
      <c r="H668" s="255"/>
      <c r="I668" s="255"/>
      <c r="J668" s="255"/>
      <c r="K668" s="257"/>
      <c r="L668" s="258"/>
      <c r="M668" s="258"/>
      <c r="N668" s="258"/>
      <c r="O668" s="258"/>
      <c r="P668" s="258"/>
      <c r="Q668" s="258"/>
      <c r="R668" s="259"/>
      <c r="S668" s="238"/>
      <c r="T668" s="238"/>
      <c r="U668" s="239"/>
      <c r="V668" s="239"/>
      <c r="W668" s="239"/>
      <c r="X668" s="239"/>
      <c r="Y668" s="238"/>
      <c r="Z668" s="239"/>
    </row>
    <row r="669" spans="1:26" ht="12.75" customHeight="1">
      <c r="A669" s="252"/>
      <c r="B669" s="253"/>
      <c r="C669" s="254"/>
      <c r="D669" s="253"/>
      <c r="E669" s="255"/>
      <c r="F669" s="255"/>
      <c r="G669" s="255"/>
      <c r="H669" s="255"/>
      <c r="I669" s="255"/>
      <c r="J669" s="255"/>
      <c r="K669" s="257"/>
      <c r="L669" s="258"/>
      <c r="M669" s="258"/>
      <c r="N669" s="258"/>
      <c r="O669" s="258"/>
      <c r="P669" s="258"/>
      <c r="Q669" s="258"/>
      <c r="R669" s="259"/>
      <c r="S669" s="238"/>
      <c r="T669" s="238"/>
      <c r="U669" s="239"/>
      <c r="V669" s="239"/>
      <c r="W669" s="239"/>
      <c r="X669" s="239"/>
      <c r="Y669" s="238"/>
      <c r="Z669" s="239"/>
    </row>
    <row r="670" spans="1:26" ht="12.75" customHeight="1">
      <c r="A670" s="252"/>
      <c r="B670" s="253"/>
      <c r="C670" s="254"/>
      <c r="D670" s="253"/>
      <c r="E670" s="255"/>
      <c r="F670" s="255"/>
      <c r="G670" s="255"/>
      <c r="H670" s="255"/>
      <c r="I670" s="255"/>
      <c r="J670" s="255"/>
      <c r="K670" s="257"/>
      <c r="L670" s="258"/>
      <c r="M670" s="258"/>
      <c r="N670" s="258"/>
      <c r="O670" s="258"/>
      <c r="P670" s="258"/>
      <c r="Q670" s="258"/>
      <c r="R670" s="259"/>
      <c r="S670" s="238"/>
      <c r="T670" s="238"/>
      <c r="U670" s="239"/>
      <c r="V670" s="239"/>
      <c r="W670" s="239"/>
      <c r="X670" s="239"/>
      <c r="Y670" s="238"/>
      <c r="Z670" s="239"/>
    </row>
    <row r="671" spans="1:26" ht="12.75" customHeight="1">
      <c r="A671" s="252"/>
      <c r="B671" s="253"/>
      <c r="C671" s="254"/>
      <c r="D671" s="253"/>
      <c r="E671" s="255"/>
      <c r="F671" s="255"/>
      <c r="G671" s="255"/>
      <c r="H671" s="255"/>
      <c r="I671" s="255"/>
      <c r="J671" s="255"/>
      <c r="K671" s="257"/>
      <c r="L671" s="258"/>
      <c r="M671" s="258"/>
      <c r="N671" s="258"/>
      <c r="O671" s="258"/>
      <c r="P671" s="258"/>
      <c r="Q671" s="258"/>
      <c r="R671" s="259"/>
      <c r="S671" s="238"/>
      <c r="T671" s="238"/>
      <c r="U671" s="239"/>
      <c r="V671" s="239"/>
      <c r="W671" s="239"/>
      <c r="X671" s="239"/>
      <c r="Y671" s="238"/>
      <c r="Z671" s="239"/>
    </row>
    <row r="672" spans="1:26" ht="12.75" customHeight="1">
      <c r="A672" s="252"/>
      <c r="B672" s="253"/>
      <c r="C672" s="254"/>
      <c r="D672" s="253"/>
      <c r="E672" s="255"/>
      <c r="F672" s="255"/>
      <c r="G672" s="255"/>
      <c r="H672" s="255"/>
      <c r="I672" s="255"/>
      <c r="J672" s="255"/>
      <c r="K672" s="257"/>
      <c r="L672" s="258"/>
      <c r="M672" s="258"/>
      <c r="N672" s="258"/>
      <c r="O672" s="258"/>
      <c r="P672" s="258"/>
      <c r="Q672" s="258"/>
      <c r="R672" s="259"/>
      <c r="S672" s="238"/>
      <c r="T672" s="238"/>
      <c r="U672" s="239"/>
      <c r="V672" s="239"/>
      <c r="W672" s="239"/>
      <c r="X672" s="239"/>
      <c r="Y672" s="238"/>
      <c r="Z672" s="239"/>
    </row>
    <row r="673" spans="1:26" ht="12.75" customHeight="1">
      <c r="A673" s="252"/>
      <c r="B673" s="253"/>
      <c r="C673" s="254"/>
      <c r="D673" s="253"/>
      <c r="E673" s="255"/>
      <c r="F673" s="255"/>
      <c r="G673" s="255"/>
      <c r="H673" s="255"/>
      <c r="I673" s="255"/>
      <c r="J673" s="255"/>
      <c r="K673" s="257"/>
      <c r="L673" s="258"/>
      <c r="M673" s="258"/>
      <c r="N673" s="258"/>
      <c r="O673" s="258"/>
      <c r="P673" s="258"/>
      <c r="Q673" s="258"/>
      <c r="R673" s="259"/>
      <c r="S673" s="238"/>
      <c r="T673" s="238"/>
      <c r="U673" s="239"/>
      <c r="V673" s="239"/>
      <c r="W673" s="239"/>
      <c r="X673" s="239"/>
      <c r="Y673" s="238"/>
      <c r="Z673" s="239"/>
    </row>
    <row r="674" spans="1:26" ht="12.75" customHeight="1">
      <c r="A674" s="252"/>
      <c r="B674" s="253"/>
      <c r="C674" s="254"/>
      <c r="D674" s="253"/>
      <c r="E674" s="255"/>
      <c r="F674" s="255"/>
      <c r="G674" s="255"/>
      <c r="H674" s="255"/>
      <c r="I674" s="255"/>
      <c r="J674" s="255"/>
      <c r="K674" s="257"/>
      <c r="L674" s="258"/>
      <c r="M674" s="258"/>
      <c r="N674" s="258"/>
      <c r="O674" s="258"/>
      <c r="P674" s="258"/>
      <c r="Q674" s="258"/>
      <c r="R674" s="259"/>
      <c r="S674" s="238"/>
      <c r="T674" s="238"/>
      <c r="U674" s="239"/>
      <c r="V674" s="239"/>
      <c r="W674" s="239"/>
      <c r="X674" s="239"/>
      <c r="Y674" s="238"/>
      <c r="Z674" s="239"/>
    </row>
    <row r="675" spans="1:26" ht="12.75" customHeight="1">
      <c r="A675" s="252"/>
      <c r="B675" s="253"/>
      <c r="C675" s="254"/>
      <c r="D675" s="253"/>
      <c r="E675" s="255"/>
      <c r="F675" s="255"/>
      <c r="G675" s="255"/>
      <c r="H675" s="255"/>
      <c r="I675" s="255"/>
      <c r="J675" s="255"/>
      <c r="K675" s="257"/>
      <c r="L675" s="258"/>
      <c r="M675" s="258"/>
      <c r="N675" s="258"/>
      <c r="O675" s="258"/>
      <c r="P675" s="258"/>
      <c r="Q675" s="258"/>
      <c r="R675" s="259"/>
      <c r="S675" s="238"/>
      <c r="T675" s="238"/>
      <c r="U675" s="239"/>
      <c r="V675" s="239"/>
      <c r="W675" s="239"/>
      <c r="X675" s="239"/>
      <c r="Y675" s="238"/>
      <c r="Z675" s="239"/>
    </row>
    <row r="676" spans="1:26" ht="12.75" customHeight="1">
      <c r="A676" s="252"/>
      <c r="B676" s="253"/>
      <c r="C676" s="254"/>
      <c r="D676" s="253"/>
      <c r="E676" s="255"/>
      <c r="F676" s="255"/>
      <c r="G676" s="255"/>
      <c r="H676" s="255"/>
      <c r="I676" s="255"/>
      <c r="J676" s="255"/>
      <c r="K676" s="257"/>
      <c r="L676" s="258"/>
      <c r="M676" s="258"/>
      <c r="N676" s="258"/>
      <c r="O676" s="258"/>
      <c r="P676" s="258"/>
      <c r="Q676" s="258"/>
      <c r="R676" s="259"/>
      <c r="S676" s="238"/>
      <c r="T676" s="238"/>
      <c r="U676" s="239"/>
      <c r="V676" s="239"/>
      <c r="W676" s="239"/>
      <c r="X676" s="239"/>
      <c r="Y676" s="238"/>
      <c r="Z676" s="239"/>
    </row>
    <row r="677" spans="1:26" ht="12.75" customHeight="1">
      <c r="A677" s="252"/>
      <c r="B677" s="253"/>
      <c r="C677" s="254"/>
      <c r="D677" s="253"/>
      <c r="E677" s="255"/>
      <c r="F677" s="255"/>
      <c r="G677" s="255"/>
      <c r="H677" s="255"/>
      <c r="I677" s="255"/>
      <c r="J677" s="255"/>
      <c r="K677" s="257"/>
      <c r="L677" s="258"/>
      <c r="M677" s="258"/>
      <c r="N677" s="258"/>
      <c r="O677" s="258"/>
      <c r="P677" s="258"/>
      <c r="Q677" s="258"/>
      <c r="R677" s="259"/>
      <c r="S677" s="238"/>
      <c r="T677" s="238"/>
      <c r="U677" s="239"/>
      <c r="V677" s="239"/>
      <c r="W677" s="239"/>
      <c r="X677" s="239"/>
      <c r="Y677" s="238"/>
      <c r="Z677" s="239"/>
    </row>
    <row r="678" spans="1:26" ht="12.75" customHeight="1">
      <c r="A678" s="252"/>
      <c r="B678" s="253"/>
      <c r="C678" s="254"/>
      <c r="D678" s="253"/>
      <c r="E678" s="255"/>
      <c r="F678" s="255"/>
      <c r="G678" s="255"/>
      <c r="H678" s="255"/>
      <c r="I678" s="255"/>
      <c r="J678" s="255"/>
      <c r="K678" s="257"/>
      <c r="L678" s="258"/>
      <c r="M678" s="258"/>
      <c r="N678" s="258"/>
      <c r="O678" s="258"/>
      <c r="P678" s="258"/>
      <c r="Q678" s="258"/>
      <c r="R678" s="259"/>
      <c r="S678" s="238"/>
      <c r="T678" s="238"/>
      <c r="U678" s="239"/>
      <c r="V678" s="239"/>
      <c r="W678" s="239"/>
      <c r="X678" s="239"/>
      <c r="Y678" s="238"/>
      <c r="Z678" s="239"/>
    </row>
    <row r="679" spans="1:26" ht="12.75" customHeight="1">
      <c r="A679" s="252"/>
      <c r="B679" s="253"/>
      <c r="C679" s="254"/>
      <c r="D679" s="253"/>
      <c r="E679" s="255"/>
      <c r="F679" s="255"/>
      <c r="G679" s="255"/>
      <c r="H679" s="255"/>
      <c r="I679" s="255"/>
      <c r="J679" s="255"/>
      <c r="K679" s="257"/>
      <c r="L679" s="258"/>
      <c r="M679" s="258"/>
      <c r="N679" s="258"/>
      <c r="O679" s="258"/>
      <c r="P679" s="258"/>
      <c r="Q679" s="258"/>
      <c r="R679" s="259"/>
      <c r="S679" s="238"/>
      <c r="T679" s="238"/>
      <c r="U679" s="239"/>
      <c r="V679" s="239"/>
      <c r="W679" s="239"/>
      <c r="X679" s="239"/>
      <c r="Y679" s="238"/>
      <c r="Z679" s="239"/>
    </row>
    <row r="680" spans="1:26" ht="12.75" customHeight="1">
      <c r="A680" s="252"/>
      <c r="B680" s="253"/>
      <c r="C680" s="254"/>
      <c r="D680" s="253"/>
      <c r="E680" s="255"/>
      <c r="F680" s="255"/>
      <c r="G680" s="255"/>
      <c r="H680" s="255"/>
      <c r="I680" s="255"/>
      <c r="J680" s="255"/>
      <c r="K680" s="257"/>
      <c r="L680" s="258"/>
      <c r="M680" s="258"/>
      <c r="N680" s="258"/>
      <c r="O680" s="258"/>
      <c r="P680" s="258"/>
      <c r="Q680" s="258"/>
      <c r="R680" s="259"/>
      <c r="S680" s="238"/>
      <c r="T680" s="238"/>
      <c r="U680" s="239"/>
      <c r="V680" s="239"/>
      <c r="W680" s="239"/>
      <c r="X680" s="239"/>
      <c r="Y680" s="238"/>
      <c r="Z680" s="239"/>
    </row>
    <row r="681" spans="1:26" ht="12.75" customHeight="1">
      <c r="A681" s="252"/>
      <c r="B681" s="253"/>
      <c r="C681" s="254"/>
      <c r="D681" s="253"/>
      <c r="E681" s="255"/>
      <c r="F681" s="255"/>
      <c r="G681" s="255"/>
      <c r="H681" s="255"/>
      <c r="I681" s="255"/>
      <c r="J681" s="255"/>
      <c r="K681" s="257"/>
      <c r="L681" s="258"/>
      <c r="M681" s="258"/>
      <c r="N681" s="258"/>
      <c r="O681" s="258"/>
      <c r="P681" s="258"/>
      <c r="Q681" s="258"/>
      <c r="R681" s="259"/>
      <c r="S681" s="238"/>
      <c r="T681" s="238"/>
      <c r="U681" s="239"/>
      <c r="V681" s="239"/>
      <c r="W681" s="239"/>
      <c r="X681" s="239"/>
      <c r="Y681" s="238"/>
      <c r="Z681" s="239"/>
    </row>
    <row r="682" spans="1:26" ht="12.75" customHeight="1">
      <c r="A682" s="252"/>
      <c r="B682" s="253"/>
      <c r="C682" s="254"/>
      <c r="D682" s="253"/>
      <c r="E682" s="255"/>
      <c r="F682" s="255"/>
      <c r="G682" s="255"/>
      <c r="H682" s="255"/>
      <c r="I682" s="255"/>
      <c r="J682" s="255"/>
      <c r="K682" s="257"/>
      <c r="L682" s="258"/>
      <c r="M682" s="258"/>
      <c r="N682" s="258"/>
      <c r="O682" s="258"/>
      <c r="P682" s="258"/>
      <c r="Q682" s="258"/>
      <c r="R682" s="259"/>
      <c r="S682" s="238"/>
      <c r="T682" s="238"/>
      <c r="U682" s="239"/>
      <c r="V682" s="239"/>
      <c r="W682" s="239"/>
      <c r="X682" s="239"/>
      <c r="Y682" s="238"/>
      <c r="Z682" s="239"/>
    </row>
    <row r="683" spans="1:26" ht="12.75" customHeight="1">
      <c r="A683" s="252"/>
      <c r="B683" s="253"/>
      <c r="C683" s="254"/>
      <c r="D683" s="253"/>
      <c r="E683" s="255"/>
      <c r="F683" s="255"/>
      <c r="G683" s="255"/>
      <c r="H683" s="255"/>
      <c r="I683" s="255"/>
      <c r="J683" s="255"/>
      <c r="K683" s="257"/>
      <c r="L683" s="258"/>
      <c r="M683" s="258"/>
      <c r="N683" s="258"/>
      <c r="O683" s="258"/>
      <c r="P683" s="258"/>
      <c r="Q683" s="258"/>
      <c r="R683" s="259"/>
      <c r="S683" s="238"/>
      <c r="T683" s="238"/>
      <c r="U683" s="239"/>
      <c r="V683" s="239"/>
      <c r="W683" s="239"/>
      <c r="X683" s="239"/>
      <c r="Y683" s="238"/>
      <c r="Z683" s="239"/>
    </row>
    <row r="684" spans="1:26" ht="12.75" customHeight="1">
      <c r="A684" s="252"/>
      <c r="B684" s="253"/>
      <c r="C684" s="254"/>
      <c r="D684" s="253"/>
      <c r="E684" s="255"/>
      <c r="F684" s="255"/>
      <c r="G684" s="255"/>
      <c r="H684" s="255"/>
      <c r="I684" s="255"/>
      <c r="J684" s="255"/>
      <c r="K684" s="257"/>
      <c r="L684" s="258"/>
      <c r="M684" s="258"/>
      <c r="N684" s="258"/>
      <c r="O684" s="258"/>
      <c r="P684" s="258"/>
      <c r="Q684" s="258"/>
      <c r="R684" s="259"/>
      <c r="S684" s="238"/>
      <c r="T684" s="238"/>
      <c r="U684" s="239"/>
      <c r="V684" s="239"/>
      <c r="W684" s="239"/>
      <c r="X684" s="239"/>
      <c r="Y684" s="238"/>
      <c r="Z684" s="239"/>
    </row>
    <row r="685" spans="1:26" ht="12.75" customHeight="1">
      <c r="A685" s="252"/>
      <c r="B685" s="253"/>
      <c r="C685" s="254"/>
      <c r="D685" s="253"/>
      <c r="E685" s="255"/>
      <c r="F685" s="255"/>
      <c r="G685" s="255"/>
      <c r="H685" s="255"/>
      <c r="I685" s="255"/>
      <c r="J685" s="255"/>
      <c r="K685" s="257"/>
      <c r="L685" s="258"/>
      <c r="M685" s="258"/>
      <c r="N685" s="258"/>
      <c r="O685" s="258"/>
      <c r="P685" s="258"/>
      <c r="Q685" s="258"/>
      <c r="R685" s="259"/>
      <c r="S685" s="238"/>
      <c r="T685" s="238"/>
      <c r="U685" s="239"/>
      <c r="V685" s="239"/>
      <c r="W685" s="239"/>
      <c r="X685" s="239"/>
      <c r="Y685" s="238"/>
      <c r="Z685" s="239"/>
    </row>
    <row r="686" spans="1:26" ht="12.75" customHeight="1">
      <c r="A686" s="252"/>
      <c r="B686" s="253"/>
      <c r="C686" s="254"/>
      <c r="D686" s="253"/>
      <c r="E686" s="255"/>
      <c r="F686" s="255"/>
      <c r="G686" s="255"/>
      <c r="H686" s="255"/>
      <c r="I686" s="255"/>
      <c r="J686" s="255"/>
      <c r="K686" s="257"/>
      <c r="L686" s="258"/>
      <c r="M686" s="258"/>
      <c r="N686" s="258"/>
      <c r="O686" s="258"/>
      <c r="P686" s="258"/>
      <c r="Q686" s="258"/>
      <c r="R686" s="259"/>
      <c r="S686" s="238"/>
      <c r="T686" s="238"/>
      <c r="U686" s="239"/>
      <c r="V686" s="239"/>
      <c r="W686" s="239"/>
      <c r="X686" s="239"/>
      <c r="Y686" s="238"/>
      <c r="Z686" s="239"/>
    </row>
    <row r="687" spans="1:26" ht="12.75" customHeight="1">
      <c r="A687" s="252"/>
      <c r="B687" s="253"/>
      <c r="C687" s="254"/>
      <c r="D687" s="253"/>
      <c r="E687" s="255"/>
      <c r="F687" s="255"/>
      <c r="G687" s="255"/>
      <c r="H687" s="255"/>
      <c r="I687" s="255"/>
      <c r="J687" s="255"/>
      <c r="K687" s="257"/>
      <c r="L687" s="258"/>
      <c r="M687" s="258"/>
      <c r="N687" s="258"/>
      <c r="O687" s="258"/>
      <c r="P687" s="258"/>
      <c r="Q687" s="258"/>
      <c r="R687" s="259"/>
      <c r="S687" s="238"/>
      <c r="T687" s="238"/>
      <c r="U687" s="239"/>
      <c r="V687" s="239"/>
      <c r="W687" s="239"/>
      <c r="X687" s="239"/>
      <c r="Y687" s="238"/>
      <c r="Z687" s="239"/>
    </row>
    <row r="688" spans="1:26" ht="12.75" customHeight="1">
      <c r="A688" s="252"/>
      <c r="B688" s="253"/>
      <c r="C688" s="254"/>
      <c r="D688" s="253"/>
      <c r="E688" s="255"/>
      <c r="F688" s="255"/>
      <c r="G688" s="255"/>
      <c r="H688" s="255"/>
      <c r="I688" s="255"/>
      <c r="J688" s="255"/>
      <c r="K688" s="257"/>
      <c r="L688" s="258"/>
      <c r="M688" s="258"/>
      <c r="N688" s="258"/>
      <c r="O688" s="258"/>
      <c r="P688" s="258"/>
      <c r="Q688" s="258"/>
      <c r="R688" s="259"/>
      <c r="S688" s="238"/>
      <c r="T688" s="238"/>
      <c r="U688" s="239"/>
      <c r="V688" s="239"/>
      <c r="W688" s="239"/>
      <c r="X688" s="239"/>
      <c r="Y688" s="238"/>
      <c r="Z688" s="239"/>
    </row>
    <row r="689" spans="1:26" ht="12.75" customHeight="1">
      <c r="A689" s="252"/>
      <c r="B689" s="253"/>
      <c r="C689" s="254"/>
      <c r="D689" s="253"/>
      <c r="E689" s="255"/>
      <c r="F689" s="255"/>
      <c r="G689" s="255"/>
      <c r="H689" s="255"/>
      <c r="I689" s="255"/>
      <c r="J689" s="255"/>
      <c r="K689" s="257"/>
      <c r="L689" s="258"/>
      <c r="M689" s="258"/>
      <c r="N689" s="258"/>
      <c r="O689" s="258"/>
      <c r="P689" s="258"/>
      <c r="Q689" s="258"/>
      <c r="R689" s="259"/>
      <c r="S689" s="238"/>
      <c r="T689" s="238"/>
      <c r="U689" s="239"/>
      <c r="V689" s="239"/>
      <c r="W689" s="239"/>
      <c r="X689" s="239"/>
      <c r="Y689" s="238"/>
      <c r="Z689" s="239"/>
    </row>
    <row r="690" spans="1:26" ht="12.75" customHeight="1">
      <c r="A690" s="252"/>
      <c r="B690" s="253"/>
      <c r="C690" s="254"/>
      <c r="D690" s="253"/>
      <c r="E690" s="255"/>
      <c r="F690" s="255"/>
      <c r="G690" s="255"/>
      <c r="H690" s="255"/>
      <c r="I690" s="255"/>
      <c r="J690" s="255"/>
      <c r="K690" s="257"/>
      <c r="L690" s="258"/>
      <c r="M690" s="258"/>
      <c r="N690" s="258"/>
      <c r="O690" s="258"/>
      <c r="P690" s="258"/>
      <c r="Q690" s="258"/>
      <c r="R690" s="259"/>
      <c r="S690" s="238"/>
      <c r="T690" s="238"/>
      <c r="U690" s="239"/>
      <c r="V690" s="239"/>
      <c r="W690" s="239"/>
      <c r="X690" s="239"/>
      <c r="Y690" s="238"/>
      <c r="Z690" s="239"/>
    </row>
    <row r="691" spans="1:26" ht="12.75" customHeight="1">
      <c r="A691" s="252"/>
      <c r="B691" s="253"/>
      <c r="C691" s="254"/>
      <c r="D691" s="253"/>
      <c r="E691" s="255"/>
      <c r="F691" s="255"/>
      <c r="G691" s="255"/>
      <c r="H691" s="255"/>
      <c r="I691" s="255"/>
      <c r="J691" s="255"/>
      <c r="K691" s="257"/>
      <c r="L691" s="258"/>
      <c r="M691" s="258"/>
      <c r="N691" s="258"/>
      <c r="O691" s="258"/>
      <c r="P691" s="258"/>
      <c r="Q691" s="258"/>
      <c r="R691" s="259"/>
      <c r="S691" s="238"/>
      <c r="T691" s="238"/>
      <c r="U691" s="239"/>
      <c r="V691" s="239"/>
      <c r="W691" s="239"/>
      <c r="X691" s="239"/>
      <c r="Y691" s="238"/>
      <c r="Z691" s="239"/>
    </row>
    <row r="692" spans="1:26" ht="12.75" customHeight="1">
      <c r="A692" s="252"/>
      <c r="B692" s="253"/>
      <c r="C692" s="254"/>
      <c r="D692" s="253"/>
      <c r="E692" s="255"/>
      <c r="F692" s="255"/>
      <c r="G692" s="255"/>
      <c r="H692" s="255"/>
      <c r="I692" s="255"/>
      <c r="J692" s="255"/>
      <c r="K692" s="257"/>
      <c r="L692" s="258"/>
      <c r="M692" s="258"/>
      <c r="N692" s="258"/>
      <c r="O692" s="258"/>
      <c r="P692" s="258"/>
      <c r="Q692" s="258"/>
      <c r="R692" s="259"/>
      <c r="S692" s="238"/>
      <c r="T692" s="238"/>
      <c r="U692" s="239"/>
      <c r="V692" s="239"/>
      <c r="W692" s="239"/>
      <c r="X692" s="239"/>
      <c r="Y692" s="238"/>
      <c r="Z692" s="239"/>
    </row>
    <row r="693" spans="1:26" ht="12.75" customHeight="1">
      <c r="A693" s="252"/>
      <c r="B693" s="253"/>
      <c r="C693" s="254"/>
      <c r="D693" s="253"/>
      <c r="E693" s="255"/>
      <c r="F693" s="255"/>
      <c r="G693" s="255"/>
      <c r="H693" s="255"/>
      <c r="I693" s="255"/>
      <c r="J693" s="255"/>
      <c r="K693" s="257"/>
      <c r="L693" s="258"/>
      <c r="M693" s="258"/>
      <c r="N693" s="258"/>
      <c r="O693" s="258"/>
      <c r="P693" s="258"/>
      <c r="Q693" s="258"/>
      <c r="R693" s="259"/>
      <c r="S693" s="238"/>
      <c r="T693" s="238"/>
      <c r="U693" s="239"/>
      <c r="V693" s="239"/>
      <c r="W693" s="239"/>
      <c r="X693" s="239"/>
      <c r="Y693" s="238"/>
      <c r="Z693" s="239"/>
    </row>
    <row r="694" spans="1:26" ht="12.75" customHeight="1">
      <c r="A694" s="252"/>
      <c r="B694" s="253"/>
      <c r="C694" s="254"/>
      <c r="D694" s="253"/>
      <c r="E694" s="255"/>
      <c r="F694" s="255"/>
      <c r="G694" s="255"/>
      <c r="H694" s="255"/>
      <c r="I694" s="255"/>
      <c r="J694" s="255"/>
      <c r="K694" s="257"/>
      <c r="L694" s="258"/>
      <c r="M694" s="258"/>
      <c r="N694" s="258"/>
      <c r="O694" s="258"/>
      <c r="P694" s="258"/>
      <c r="Q694" s="258"/>
      <c r="R694" s="259"/>
      <c r="S694" s="238"/>
      <c r="T694" s="238"/>
      <c r="U694" s="239"/>
      <c r="V694" s="239"/>
      <c r="W694" s="239"/>
      <c r="X694" s="239"/>
      <c r="Y694" s="238"/>
      <c r="Z694" s="239"/>
    </row>
    <row r="695" spans="1:26" ht="12.75" customHeight="1">
      <c r="A695" s="252"/>
      <c r="B695" s="253"/>
      <c r="C695" s="254"/>
      <c r="D695" s="253"/>
      <c r="E695" s="255"/>
      <c r="F695" s="255"/>
      <c r="G695" s="255"/>
      <c r="H695" s="255"/>
      <c r="I695" s="255"/>
      <c r="J695" s="255"/>
      <c r="K695" s="257"/>
      <c r="L695" s="258"/>
      <c r="M695" s="258"/>
      <c r="N695" s="258"/>
      <c r="O695" s="258"/>
      <c r="P695" s="258"/>
      <c r="Q695" s="258"/>
      <c r="R695" s="259"/>
      <c r="S695" s="238"/>
      <c r="T695" s="238"/>
      <c r="U695" s="239"/>
      <c r="V695" s="239"/>
      <c r="W695" s="239"/>
      <c r="X695" s="239"/>
      <c r="Y695" s="238"/>
      <c r="Z695" s="239"/>
    </row>
    <row r="696" spans="1:26" ht="12.75" customHeight="1">
      <c r="A696" s="252"/>
      <c r="B696" s="253"/>
      <c r="C696" s="254"/>
      <c r="D696" s="253"/>
      <c r="E696" s="255"/>
      <c r="F696" s="255"/>
      <c r="G696" s="255"/>
      <c r="H696" s="255"/>
      <c r="I696" s="255"/>
      <c r="J696" s="255"/>
      <c r="K696" s="257"/>
      <c r="L696" s="258"/>
      <c r="M696" s="258"/>
      <c r="N696" s="258"/>
      <c r="O696" s="258"/>
      <c r="P696" s="258"/>
      <c r="Q696" s="258"/>
      <c r="R696" s="259"/>
      <c r="S696" s="238"/>
      <c r="T696" s="238"/>
      <c r="U696" s="239"/>
      <c r="V696" s="239"/>
      <c r="W696" s="239"/>
      <c r="X696" s="239"/>
      <c r="Y696" s="238"/>
      <c r="Z696" s="239"/>
    </row>
    <row r="697" spans="1:26" ht="12.75" customHeight="1">
      <c r="A697" s="252"/>
      <c r="B697" s="253"/>
      <c r="C697" s="254"/>
      <c r="D697" s="253"/>
      <c r="E697" s="255"/>
      <c r="F697" s="255"/>
      <c r="G697" s="255"/>
      <c r="H697" s="255"/>
      <c r="I697" s="255"/>
      <c r="J697" s="255"/>
      <c r="K697" s="257"/>
      <c r="L697" s="258"/>
      <c r="M697" s="258"/>
      <c r="N697" s="258"/>
      <c r="O697" s="258"/>
      <c r="P697" s="258"/>
      <c r="Q697" s="258"/>
      <c r="R697" s="259"/>
      <c r="S697" s="238"/>
      <c r="T697" s="238"/>
      <c r="U697" s="239"/>
      <c r="V697" s="239"/>
      <c r="W697" s="239"/>
      <c r="X697" s="239"/>
      <c r="Y697" s="238"/>
      <c r="Z697" s="239"/>
    </row>
    <row r="698" spans="1:26" ht="12.75" customHeight="1">
      <c r="A698" s="252"/>
      <c r="B698" s="253"/>
      <c r="C698" s="254"/>
      <c r="D698" s="253"/>
      <c r="E698" s="255"/>
      <c r="F698" s="255"/>
      <c r="G698" s="255"/>
      <c r="H698" s="255"/>
      <c r="I698" s="255"/>
      <c r="J698" s="255"/>
      <c r="K698" s="257"/>
      <c r="L698" s="258"/>
      <c r="M698" s="258"/>
      <c r="N698" s="258"/>
      <c r="O698" s="258"/>
      <c r="P698" s="258"/>
      <c r="Q698" s="258"/>
      <c r="R698" s="259"/>
      <c r="S698" s="238"/>
      <c r="T698" s="238"/>
      <c r="U698" s="239"/>
      <c r="V698" s="239"/>
      <c r="W698" s="239"/>
      <c r="X698" s="239"/>
      <c r="Y698" s="238"/>
      <c r="Z698" s="239"/>
    </row>
    <row r="699" spans="1:26" ht="12.75" customHeight="1">
      <c r="A699" s="252"/>
      <c r="B699" s="253"/>
      <c r="C699" s="254"/>
      <c r="D699" s="253"/>
      <c r="E699" s="255"/>
      <c r="F699" s="255"/>
      <c r="G699" s="255"/>
      <c r="H699" s="255"/>
      <c r="I699" s="255"/>
      <c r="J699" s="255"/>
      <c r="K699" s="257"/>
      <c r="L699" s="258"/>
      <c r="M699" s="258"/>
      <c r="N699" s="258"/>
      <c r="O699" s="258"/>
      <c r="P699" s="258"/>
      <c r="Q699" s="258"/>
      <c r="R699" s="259"/>
      <c r="S699" s="238"/>
      <c r="T699" s="238"/>
      <c r="U699" s="239"/>
      <c r="V699" s="239"/>
      <c r="W699" s="239"/>
      <c r="X699" s="239"/>
      <c r="Y699" s="238"/>
      <c r="Z699" s="239"/>
    </row>
    <row r="700" spans="1:26" ht="12.75" customHeight="1">
      <c r="A700" s="252"/>
      <c r="B700" s="253"/>
      <c r="C700" s="254"/>
      <c r="D700" s="253"/>
      <c r="E700" s="255"/>
      <c r="F700" s="255"/>
      <c r="G700" s="255"/>
      <c r="H700" s="255"/>
      <c r="I700" s="255"/>
      <c r="J700" s="255"/>
      <c r="K700" s="257"/>
      <c r="L700" s="258"/>
      <c r="M700" s="258"/>
      <c r="N700" s="258"/>
      <c r="O700" s="258"/>
      <c r="P700" s="258"/>
      <c r="Q700" s="258"/>
      <c r="R700" s="259"/>
      <c r="S700" s="238"/>
      <c r="T700" s="238"/>
      <c r="U700" s="239"/>
      <c r="V700" s="239"/>
      <c r="W700" s="239"/>
      <c r="X700" s="239"/>
      <c r="Y700" s="238"/>
      <c r="Z700" s="239"/>
    </row>
    <row r="701" spans="1:26" ht="12.75" customHeight="1">
      <c r="A701" s="252"/>
      <c r="B701" s="253"/>
      <c r="C701" s="254"/>
      <c r="D701" s="253"/>
      <c r="E701" s="255"/>
      <c r="F701" s="255"/>
      <c r="G701" s="255"/>
      <c r="H701" s="255"/>
      <c r="I701" s="255"/>
      <c r="J701" s="255"/>
      <c r="K701" s="257"/>
      <c r="L701" s="258"/>
      <c r="M701" s="258"/>
      <c r="N701" s="258"/>
      <c r="O701" s="258"/>
      <c r="P701" s="258"/>
      <c r="Q701" s="258"/>
      <c r="R701" s="259"/>
      <c r="S701" s="238"/>
      <c r="T701" s="238"/>
      <c r="U701" s="239"/>
      <c r="V701" s="239"/>
      <c r="W701" s="239"/>
      <c r="X701" s="239"/>
      <c r="Y701" s="238"/>
      <c r="Z701" s="239"/>
    </row>
    <row r="702" spans="1:26" ht="12.75" customHeight="1">
      <c r="A702" s="252"/>
      <c r="B702" s="253"/>
      <c r="C702" s="254"/>
      <c r="D702" s="253"/>
      <c r="E702" s="255"/>
      <c r="F702" s="255"/>
      <c r="G702" s="255"/>
      <c r="H702" s="255"/>
      <c r="I702" s="255"/>
      <c r="J702" s="255"/>
      <c r="K702" s="257"/>
      <c r="L702" s="258"/>
      <c r="M702" s="258"/>
      <c r="N702" s="258"/>
      <c r="O702" s="258"/>
      <c r="P702" s="258"/>
      <c r="Q702" s="258"/>
      <c r="R702" s="259"/>
      <c r="S702" s="238"/>
      <c r="T702" s="238"/>
      <c r="U702" s="239"/>
      <c r="V702" s="239"/>
      <c r="W702" s="239"/>
      <c r="X702" s="239"/>
      <c r="Y702" s="238"/>
      <c r="Z702" s="239"/>
    </row>
    <row r="703" spans="1:26" ht="12.75" customHeight="1">
      <c r="A703" s="252"/>
      <c r="B703" s="253"/>
      <c r="C703" s="254"/>
      <c r="D703" s="253"/>
      <c r="E703" s="255"/>
      <c r="F703" s="255"/>
      <c r="G703" s="255"/>
      <c r="H703" s="255"/>
      <c r="I703" s="255"/>
      <c r="J703" s="255"/>
      <c r="K703" s="257"/>
      <c r="L703" s="258"/>
      <c r="M703" s="258"/>
      <c r="N703" s="258"/>
      <c r="O703" s="258"/>
      <c r="P703" s="258"/>
      <c r="Q703" s="258"/>
      <c r="R703" s="259"/>
      <c r="S703" s="238"/>
      <c r="T703" s="238"/>
      <c r="U703" s="239"/>
      <c r="V703" s="239"/>
      <c r="W703" s="239"/>
      <c r="X703" s="239"/>
      <c r="Y703" s="238"/>
      <c r="Z703" s="239"/>
    </row>
    <row r="704" spans="1:26" ht="12.75" customHeight="1">
      <c r="A704" s="252"/>
      <c r="B704" s="253"/>
      <c r="C704" s="254"/>
      <c r="D704" s="253"/>
      <c r="E704" s="255"/>
      <c r="F704" s="255"/>
      <c r="G704" s="255"/>
      <c r="H704" s="255"/>
      <c r="I704" s="255"/>
      <c r="J704" s="255"/>
      <c r="K704" s="257"/>
      <c r="L704" s="258"/>
      <c r="M704" s="258"/>
      <c r="N704" s="258"/>
      <c r="O704" s="258"/>
      <c r="P704" s="258"/>
      <c r="Q704" s="258"/>
      <c r="R704" s="259"/>
      <c r="S704" s="238"/>
      <c r="T704" s="238"/>
      <c r="U704" s="239"/>
      <c r="V704" s="239"/>
      <c r="W704" s="239"/>
      <c r="X704" s="239"/>
      <c r="Y704" s="238"/>
      <c r="Z704" s="239"/>
    </row>
    <row r="705" spans="1:26" ht="12.75" customHeight="1">
      <c r="A705" s="252"/>
      <c r="B705" s="253"/>
      <c r="C705" s="254"/>
      <c r="D705" s="253"/>
      <c r="E705" s="255"/>
      <c r="F705" s="255"/>
      <c r="G705" s="255"/>
      <c r="H705" s="255"/>
      <c r="I705" s="255"/>
      <c r="J705" s="255"/>
      <c r="K705" s="257"/>
      <c r="L705" s="258"/>
      <c r="M705" s="258"/>
      <c r="N705" s="258"/>
      <c r="O705" s="258"/>
      <c r="P705" s="258"/>
      <c r="Q705" s="258"/>
      <c r="R705" s="259"/>
      <c r="S705" s="238"/>
      <c r="T705" s="238"/>
      <c r="U705" s="239"/>
      <c r="V705" s="239"/>
      <c r="W705" s="239"/>
      <c r="X705" s="239"/>
      <c r="Y705" s="238"/>
      <c r="Z705" s="239"/>
    </row>
    <row r="706" spans="1:26" ht="12.75" customHeight="1">
      <c r="A706" s="252"/>
      <c r="B706" s="253"/>
      <c r="C706" s="254"/>
      <c r="D706" s="253"/>
      <c r="E706" s="255"/>
      <c r="F706" s="255"/>
      <c r="G706" s="255"/>
      <c r="H706" s="255"/>
      <c r="I706" s="255"/>
      <c r="J706" s="255"/>
      <c r="K706" s="257"/>
      <c r="L706" s="258"/>
      <c r="M706" s="258"/>
      <c r="N706" s="258"/>
      <c r="O706" s="258"/>
      <c r="P706" s="258"/>
      <c r="Q706" s="258"/>
      <c r="R706" s="259"/>
      <c r="S706" s="238"/>
      <c r="T706" s="238"/>
      <c r="U706" s="239"/>
      <c r="V706" s="239"/>
      <c r="W706" s="239"/>
      <c r="X706" s="239"/>
      <c r="Y706" s="238"/>
      <c r="Z706" s="239"/>
    </row>
    <row r="707" spans="1:26" ht="12.75" customHeight="1">
      <c r="A707" s="252"/>
      <c r="B707" s="253"/>
      <c r="C707" s="254"/>
      <c r="D707" s="253"/>
      <c r="E707" s="255"/>
      <c r="F707" s="255"/>
      <c r="G707" s="255"/>
      <c r="H707" s="255"/>
      <c r="I707" s="255"/>
      <c r="J707" s="255"/>
      <c r="K707" s="257"/>
      <c r="L707" s="258"/>
      <c r="M707" s="258"/>
      <c r="N707" s="258"/>
      <c r="O707" s="258"/>
      <c r="P707" s="258"/>
      <c r="Q707" s="258"/>
      <c r="R707" s="259"/>
      <c r="S707" s="238"/>
      <c r="T707" s="238"/>
      <c r="U707" s="239"/>
      <c r="V707" s="239"/>
      <c r="W707" s="239"/>
      <c r="X707" s="239"/>
      <c r="Y707" s="238"/>
      <c r="Z707" s="239"/>
    </row>
    <row r="708" spans="1:26" ht="12.75" customHeight="1">
      <c r="A708" s="252"/>
      <c r="B708" s="253"/>
      <c r="C708" s="254"/>
      <c r="D708" s="253"/>
      <c r="E708" s="255"/>
      <c r="F708" s="255"/>
      <c r="G708" s="255"/>
      <c r="H708" s="255"/>
      <c r="I708" s="255"/>
      <c r="J708" s="255"/>
      <c r="K708" s="257"/>
      <c r="L708" s="258"/>
      <c r="M708" s="258"/>
      <c r="N708" s="258"/>
      <c r="O708" s="258"/>
      <c r="P708" s="258"/>
      <c r="Q708" s="258"/>
      <c r="R708" s="259"/>
      <c r="S708" s="238"/>
      <c r="T708" s="238"/>
      <c r="U708" s="239"/>
      <c r="V708" s="239"/>
      <c r="W708" s="239"/>
      <c r="X708" s="239"/>
      <c r="Y708" s="238"/>
      <c r="Z708" s="239"/>
    </row>
    <row r="709" spans="1:26" ht="12.75" customHeight="1">
      <c r="A709" s="252"/>
      <c r="B709" s="253"/>
      <c r="C709" s="254"/>
      <c r="D709" s="253"/>
      <c r="E709" s="255"/>
      <c r="F709" s="255"/>
      <c r="G709" s="255"/>
      <c r="H709" s="255"/>
      <c r="I709" s="255"/>
      <c r="J709" s="255"/>
      <c r="K709" s="257"/>
      <c r="L709" s="258"/>
      <c r="M709" s="258"/>
      <c r="N709" s="258"/>
      <c r="O709" s="258"/>
      <c r="P709" s="258"/>
      <c r="Q709" s="258"/>
      <c r="R709" s="259"/>
      <c r="S709" s="238"/>
      <c r="T709" s="238"/>
      <c r="U709" s="239"/>
      <c r="V709" s="239"/>
      <c r="W709" s="239"/>
      <c r="X709" s="239"/>
      <c r="Y709" s="238"/>
      <c r="Z709" s="239"/>
    </row>
    <row r="710" spans="1:26" ht="12.75" customHeight="1">
      <c r="A710" s="252"/>
      <c r="B710" s="253"/>
      <c r="C710" s="254"/>
      <c r="D710" s="253"/>
      <c r="E710" s="255"/>
      <c r="F710" s="255"/>
      <c r="G710" s="255"/>
      <c r="H710" s="255"/>
      <c r="I710" s="255"/>
      <c r="J710" s="255"/>
      <c r="K710" s="257"/>
      <c r="L710" s="258"/>
      <c r="M710" s="258"/>
      <c r="N710" s="258"/>
      <c r="O710" s="258"/>
      <c r="P710" s="258"/>
      <c r="Q710" s="258"/>
      <c r="R710" s="259"/>
      <c r="S710" s="238"/>
      <c r="T710" s="238"/>
      <c r="U710" s="239"/>
      <c r="V710" s="239"/>
      <c r="W710" s="239"/>
      <c r="X710" s="239"/>
      <c r="Y710" s="238"/>
      <c r="Z710" s="239"/>
    </row>
    <row r="711" spans="1:26" ht="12.75" customHeight="1">
      <c r="A711" s="252"/>
      <c r="B711" s="253"/>
      <c r="C711" s="254"/>
      <c r="D711" s="253"/>
      <c r="E711" s="255"/>
      <c r="F711" s="255"/>
      <c r="G711" s="255"/>
      <c r="H711" s="255"/>
      <c r="I711" s="255"/>
      <c r="J711" s="255"/>
      <c r="K711" s="257"/>
      <c r="L711" s="258"/>
      <c r="M711" s="258"/>
      <c r="N711" s="258"/>
      <c r="O711" s="258"/>
      <c r="P711" s="258"/>
      <c r="Q711" s="258"/>
      <c r="R711" s="259"/>
      <c r="S711" s="238"/>
      <c r="T711" s="238"/>
      <c r="U711" s="239"/>
      <c r="V711" s="239"/>
      <c r="W711" s="239"/>
      <c r="X711" s="239"/>
      <c r="Y711" s="238"/>
      <c r="Z711" s="239"/>
    </row>
    <row r="712" spans="1:26" ht="12.75" customHeight="1">
      <c r="A712" s="252"/>
      <c r="B712" s="253"/>
      <c r="C712" s="254"/>
      <c r="D712" s="253"/>
      <c r="E712" s="255"/>
      <c r="F712" s="255"/>
      <c r="G712" s="255"/>
      <c r="H712" s="255"/>
      <c r="I712" s="255"/>
      <c r="J712" s="255"/>
      <c r="K712" s="257"/>
      <c r="L712" s="258"/>
      <c r="M712" s="258"/>
      <c r="N712" s="258"/>
      <c r="O712" s="258"/>
      <c r="P712" s="258"/>
      <c r="Q712" s="258"/>
      <c r="R712" s="259"/>
      <c r="S712" s="238"/>
      <c r="T712" s="238"/>
      <c r="U712" s="239"/>
      <c r="V712" s="239"/>
      <c r="W712" s="239"/>
      <c r="X712" s="239"/>
      <c r="Y712" s="238"/>
      <c r="Z712" s="239"/>
    </row>
    <row r="713" spans="1:26" ht="12.75" customHeight="1">
      <c r="A713" s="252"/>
      <c r="B713" s="253"/>
      <c r="C713" s="254"/>
      <c r="D713" s="253"/>
      <c r="E713" s="255"/>
      <c r="F713" s="255"/>
      <c r="G713" s="255"/>
      <c r="H713" s="255"/>
      <c r="I713" s="255"/>
      <c r="J713" s="255"/>
      <c r="K713" s="257"/>
      <c r="L713" s="258"/>
      <c r="M713" s="258"/>
      <c r="N713" s="258"/>
      <c r="O713" s="258"/>
      <c r="P713" s="258"/>
      <c r="Q713" s="258"/>
      <c r="R713" s="259"/>
      <c r="S713" s="238"/>
      <c r="T713" s="238"/>
      <c r="U713" s="239"/>
      <c r="V713" s="239"/>
      <c r="W713" s="239"/>
      <c r="X713" s="239"/>
      <c r="Y713" s="238"/>
      <c r="Z713" s="239"/>
    </row>
    <row r="714" spans="1:26" ht="12.75" customHeight="1">
      <c r="A714" s="252"/>
      <c r="B714" s="253"/>
      <c r="C714" s="254"/>
      <c r="D714" s="253"/>
      <c r="E714" s="255"/>
      <c r="F714" s="255"/>
      <c r="G714" s="255"/>
      <c r="H714" s="255"/>
      <c r="I714" s="255"/>
      <c r="J714" s="255"/>
      <c r="K714" s="257"/>
      <c r="L714" s="258"/>
      <c r="M714" s="258"/>
      <c r="N714" s="258"/>
      <c r="O714" s="258"/>
      <c r="P714" s="258"/>
      <c r="Q714" s="258"/>
      <c r="R714" s="259"/>
      <c r="S714" s="238"/>
      <c r="T714" s="238"/>
      <c r="U714" s="239"/>
      <c r="V714" s="239"/>
      <c r="W714" s="239"/>
      <c r="X714" s="239"/>
      <c r="Y714" s="238"/>
      <c r="Z714" s="239"/>
    </row>
    <row r="715" spans="1:26" ht="12.75" customHeight="1">
      <c r="A715" s="252"/>
      <c r="B715" s="253"/>
      <c r="C715" s="254"/>
      <c r="D715" s="253"/>
      <c r="E715" s="255"/>
      <c r="F715" s="255"/>
      <c r="G715" s="255"/>
      <c r="H715" s="255"/>
      <c r="I715" s="255"/>
      <c r="J715" s="255"/>
      <c r="K715" s="257"/>
      <c r="L715" s="258"/>
      <c r="M715" s="258"/>
      <c r="N715" s="258"/>
      <c r="O715" s="258"/>
      <c r="P715" s="258"/>
      <c r="Q715" s="258"/>
      <c r="R715" s="259"/>
      <c r="S715" s="238"/>
      <c r="T715" s="238"/>
      <c r="U715" s="239"/>
      <c r="V715" s="239"/>
      <c r="W715" s="239"/>
      <c r="X715" s="239"/>
      <c r="Y715" s="238"/>
      <c r="Z715" s="239"/>
    </row>
    <row r="716" spans="1:26" ht="12.75" customHeight="1">
      <c r="A716" s="252"/>
      <c r="B716" s="253"/>
      <c r="C716" s="254"/>
      <c r="D716" s="253"/>
      <c r="E716" s="255"/>
      <c r="F716" s="255"/>
      <c r="G716" s="255"/>
      <c r="H716" s="255"/>
      <c r="I716" s="255"/>
      <c r="J716" s="255"/>
      <c r="K716" s="257"/>
      <c r="L716" s="258"/>
      <c r="M716" s="258"/>
      <c r="N716" s="258"/>
      <c r="O716" s="258"/>
      <c r="P716" s="258"/>
      <c r="Q716" s="258"/>
      <c r="R716" s="259"/>
      <c r="S716" s="238"/>
      <c r="T716" s="238"/>
      <c r="U716" s="239"/>
      <c r="V716" s="239"/>
      <c r="W716" s="239"/>
      <c r="X716" s="239"/>
      <c r="Y716" s="238"/>
      <c r="Z716" s="239"/>
    </row>
    <row r="717" spans="1:26" ht="12.75" customHeight="1">
      <c r="A717" s="252"/>
      <c r="B717" s="253"/>
      <c r="C717" s="254"/>
      <c r="D717" s="253"/>
      <c r="E717" s="255"/>
      <c r="F717" s="255"/>
      <c r="G717" s="255"/>
      <c r="H717" s="255"/>
      <c r="I717" s="255"/>
      <c r="J717" s="255"/>
      <c r="K717" s="257"/>
      <c r="L717" s="258"/>
      <c r="M717" s="258"/>
      <c r="N717" s="258"/>
      <c r="O717" s="258"/>
      <c r="P717" s="258"/>
      <c r="Q717" s="258"/>
      <c r="R717" s="259"/>
      <c r="S717" s="238"/>
      <c r="T717" s="238"/>
      <c r="U717" s="239"/>
      <c r="V717" s="239"/>
      <c r="W717" s="239"/>
      <c r="X717" s="239"/>
      <c r="Y717" s="238"/>
      <c r="Z717" s="239"/>
    </row>
    <row r="718" spans="1:26" ht="12.75" customHeight="1">
      <c r="A718" s="252"/>
      <c r="B718" s="253"/>
      <c r="C718" s="254"/>
      <c r="D718" s="253"/>
      <c r="E718" s="255"/>
      <c r="F718" s="255"/>
      <c r="G718" s="255"/>
      <c r="H718" s="255"/>
      <c r="I718" s="255"/>
      <c r="J718" s="255"/>
      <c r="K718" s="257"/>
      <c r="L718" s="258"/>
      <c r="M718" s="258"/>
      <c r="N718" s="258"/>
      <c r="O718" s="258"/>
      <c r="P718" s="258"/>
      <c r="Q718" s="258"/>
      <c r="R718" s="259"/>
      <c r="S718" s="238"/>
      <c r="T718" s="238"/>
      <c r="U718" s="239"/>
      <c r="V718" s="239"/>
      <c r="W718" s="239"/>
      <c r="X718" s="239"/>
      <c r="Y718" s="238"/>
      <c r="Z718" s="239"/>
    </row>
    <row r="719" spans="1:26" ht="12.75" customHeight="1">
      <c r="A719" s="252"/>
      <c r="B719" s="253"/>
      <c r="C719" s="254"/>
      <c r="D719" s="253"/>
      <c r="E719" s="255"/>
      <c r="F719" s="255"/>
      <c r="G719" s="255"/>
      <c r="H719" s="255"/>
      <c r="I719" s="255"/>
      <c r="J719" s="255"/>
      <c r="K719" s="257"/>
      <c r="L719" s="258"/>
      <c r="M719" s="258"/>
      <c r="N719" s="258"/>
      <c r="O719" s="258"/>
      <c r="P719" s="258"/>
      <c r="Q719" s="258"/>
      <c r="R719" s="259"/>
      <c r="S719" s="238"/>
      <c r="T719" s="238"/>
      <c r="U719" s="239"/>
      <c r="V719" s="239"/>
      <c r="W719" s="239"/>
      <c r="X719" s="239"/>
      <c r="Y719" s="238"/>
      <c r="Z719" s="239"/>
    </row>
    <row r="720" spans="1:26" ht="12.75" customHeight="1">
      <c r="A720" s="252"/>
      <c r="B720" s="253"/>
      <c r="C720" s="254"/>
      <c r="D720" s="253"/>
      <c r="E720" s="255"/>
      <c r="F720" s="255"/>
      <c r="G720" s="255"/>
      <c r="H720" s="255"/>
      <c r="I720" s="255"/>
      <c r="J720" s="255"/>
      <c r="K720" s="257"/>
      <c r="L720" s="258"/>
      <c r="M720" s="258"/>
      <c r="N720" s="258"/>
      <c r="O720" s="258"/>
      <c r="P720" s="258"/>
      <c r="Q720" s="258"/>
      <c r="R720" s="259"/>
      <c r="S720" s="238"/>
      <c r="T720" s="238"/>
      <c r="U720" s="239"/>
      <c r="V720" s="239"/>
      <c r="W720" s="239"/>
      <c r="X720" s="239"/>
      <c r="Y720" s="238"/>
      <c r="Z720" s="239"/>
    </row>
    <row r="721" spans="1:26" ht="12.75" customHeight="1">
      <c r="A721" s="252"/>
      <c r="B721" s="253"/>
      <c r="C721" s="254"/>
      <c r="D721" s="253"/>
      <c r="E721" s="255"/>
      <c r="F721" s="255"/>
      <c r="G721" s="255"/>
      <c r="H721" s="255"/>
      <c r="I721" s="255"/>
      <c r="J721" s="255"/>
      <c r="K721" s="257"/>
      <c r="L721" s="258"/>
      <c r="M721" s="258"/>
      <c r="N721" s="258"/>
      <c r="O721" s="258"/>
      <c r="P721" s="258"/>
      <c r="Q721" s="258"/>
      <c r="R721" s="259"/>
      <c r="S721" s="238"/>
      <c r="T721" s="238"/>
      <c r="U721" s="239"/>
      <c r="V721" s="239"/>
      <c r="W721" s="239"/>
      <c r="X721" s="239"/>
      <c r="Y721" s="238"/>
      <c r="Z721" s="239"/>
    </row>
    <row r="722" spans="1:26" ht="12.75" customHeight="1">
      <c r="A722" s="252"/>
      <c r="B722" s="253"/>
      <c r="C722" s="254"/>
      <c r="D722" s="253"/>
      <c r="E722" s="255"/>
      <c r="F722" s="255"/>
      <c r="G722" s="255"/>
      <c r="H722" s="255"/>
      <c r="I722" s="255"/>
      <c r="J722" s="255"/>
      <c r="K722" s="257"/>
      <c r="L722" s="258"/>
      <c r="M722" s="258"/>
      <c r="N722" s="258"/>
      <c r="O722" s="258"/>
      <c r="P722" s="258"/>
      <c r="Q722" s="258"/>
      <c r="R722" s="259"/>
      <c r="S722" s="238"/>
      <c r="T722" s="238"/>
      <c r="U722" s="239"/>
      <c r="V722" s="239"/>
      <c r="W722" s="239"/>
      <c r="X722" s="239"/>
      <c r="Y722" s="238"/>
      <c r="Z722" s="239"/>
    </row>
    <row r="723" spans="1:26" ht="12.75" customHeight="1">
      <c r="A723" s="252"/>
      <c r="B723" s="253"/>
      <c r="C723" s="254"/>
      <c r="D723" s="253"/>
      <c r="E723" s="255"/>
      <c r="F723" s="255"/>
      <c r="G723" s="255"/>
      <c r="H723" s="255"/>
      <c r="I723" s="255"/>
      <c r="J723" s="255"/>
      <c r="K723" s="257"/>
      <c r="L723" s="258"/>
      <c r="M723" s="258"/>
      <c r="N723" s="258"/>
      <c r="O723" s="258"/>
      <c r="P723" s="258"/>
      <c r="Q723" s="258"/>
      <c r="R723" s="259"/>
      <c r="S723" s="238"/>
      <c r="T723" s="238"/>
      <c r="U723" s="239"/>
      <c r="V723" s="239"/>
      <c r="W723" s="239"/>
      <c r="X723" s="239"/>
      <c r="Y723" s="238"/>
      <c r="Z723" s="239"/>
    </row>
    <row r="724" spans="1:26" ht="12.75" customHeight="1">
      <c r="A724" s="252"/>
      <c r="B724" s="253"/>
      <c r="C724" s="254"/>
      <c r="D724" s="253"/>
      <c r="E724" s="255"/>
      <c r="F724" s="255"/>
      <c r="G724" s="255"/>
      <c r="H724" s="255"/>
      <c r="I724" s="255"/>
      <c r="J724" s="255"/>
      <c r="K724" s="257"/>
      <c r="L724" s="258"/>
      <c r="M724" s="258"/>
      <c r="N724" s="258"/>
      <c r="O724" s="258"/>
      <c r="P724" s="258"/>
      <c r="Q724" s="258"/>
      <c r="R724" s="259"/>
      <c r="S724" s="238"/>
      <c r="T724" s="238"/>
      <c r="U724" s="239"/>
      <c r="V724" s="239"/>
      <c r="W724" s="239"/>
      <c r="X724" s="239"/>
      <c r="Y724" s="238"/>
      <c r="Z724" s="239"/>
    </row>
    <row r="725" spans="1:26" ht="12.75" customHeight="1">
      <c r="A725" s="252"/>
      <c r="B725" s="253"/>
      <c r="C725" s="254"/>
      <c r="D725" s="253"/>
      <c r="E725" s="255"/>
      <c r="F725" s="255"/>
      <c r="G725" s="255"/>
      <c r="H725" s="255"/>
      <c r="I725" s="255"/>
      <c r="J725" s="255"/>
      <c r="K725" s="257"/>
      <c r="L725" s="258"/>
      <c r="M725" s="258"/>
      <c r="N725" s="258"/>
      <c r="O725" s="258"/>
      <c r="P725" s="258"/>
      <c r="Q725" s="258"/>
      <c r="R725" s="259"/>
      <c r="S725" s="238"/>
      <c r="T725" s="238"/>
      <c r="U725" s="239"/>
      <c r="V725" s="239"/>
      <c r="W725" s="239"/>
      <c r="X725" s="239"/>
      <c r="Y725" s="238"/>
      <c r="Z725" s="239"/>
    </row>
    <row r="726" spans="1:26" ht="12.75" customHeight="1">
      <c r="A726" s="252"/>
      <c r="B726" s="253"/>
      <c r="C726" s="254"/>
      <c r="D726" s="253"/>
      <c r="E726" s="255"/>
      <c r="F726" s="255"/>
      <c r="G726" s="255"/>
      <c r="H726" s="255"/>
      <c r="I726" s="255"/>
      <c r="J726" s="255"/>
      <c r="K726" s="257"/>
      <c r="L726" s="258"/>
      <c r="M726" s="258"/>
      <c r="N726" s="258"/>
      <c r="O726" s="258"/>
      <c r="P726" s="258"/>
      <c r="Q726" s="258"/>
      <c r="R726" s="259"/>
      <c r="S726" s="238"/>
      <c r="T726" s="238"/>
      <c r="U726" s="239"/>
      <c r="V726" s="239"/>
      <c r="W726" s="239"/>
      <c r="X726" s="239"/>
      <c r="Y726" s="238"/>
      <c r="Z726" s="239"/>
    </row>
    <row r="727" spans="1:26" ht="12.75" customHeight="1">
      <c r="A727" s="252"/>
      <c r="B727" s="253"/>
      <c r="C727" s="254"/>
      <c r="D727" s="253"/>
      <c r="E727" s="255"/>
      <c r="F727" s="255"/>
      <c r="G727" s="255"/>
      <c r="H727" s="255"/>
      <c r="I727" s="255"/>
      <c r="J727" s="255"/>
      <c r="K727" s="257"/>
      <c r="L727" s="258"/>
      <c r="M727" s="258"/>
      <c r="N727" s="258"/>
      <c r="O727" s="258"/>
      <c r="P727" s="258"/>
      <c r="Q727" s="258"/>
      <c r="R727" s="259"/>
      <c r="S727" s="238"/>
      <c r="T727" s="238"/>
      <c r="U727" s="239"/>
      <c r="V727" s="239"/>
      <c r="W727" s="239"/>
      <c r="X727" s="239"/>
      <c r="Y727" s="238"/>
      <c r="Z727" s="239"/>
    </row>
    <row r="728" spans="1:26" ht="12.75" customHeight="1">
      <c r="A728" s="252"/>
      <c r="B728" s="253"/>
      <c r="C728" s="254"/>
      <c r="D728" s="253"/>
      <c r="E728" s="255"/>
      <c r="F728" s="255"/>
      <c r="G728" s="255"/>
      <c r="H728" s="255"/>
      <c r="I728" s="255"/>
      <c r="J728" s="255"/>
      <c r="K728" s="257"/>
      <c r="L728" s="258"/>
      <c r="M728" s="258"/>
      <c r="N728" s="258"/>
      <c r="O728" s="258"/>
      <c r="P728" s="258"/>
      <c r="Q728" s="258"/>
      <c r="R728" s="259"/>
      <c r="S728" s="238"/>
      <c r="T728" s="238"/>
      <c r="U728" s="239"/>
      <c r="V728" s="239"/>
      <c r="W728" s="239"/>
      <c r="X728" s="239"/>
      <c r="Y728" s="238"/>
      <c r="Z728" s="239"/>
    </row>
    <row r="729" spans="1:26" ht="12.75" customHeight="1">
      <c r="A729" s="252"/>
      <c r="B729" s="253"/>
      <c r="C729" s="254"/>
      <c r="D729" s="253"/>
      <c r="E729" s="255"/>
      <c r="F729" s="255"/>
      <c r="G729" s="255"/>
      <c r="H729" s="255"/>
      <c r="I729" s="255"/>
      <c r="J729" s="255"/>
      <c r="K729" s="257"/>
      <c r="L729" s="258"/>
      <c r="M729" s="258"/>
      <c r="N729" s="258"/>
      <c r="O729" s="258"/>
      <c r="P729" s="258"/>
      <c r="Q729" s="258"/>
      <c r="R729" s="259"/>
      <c r="S729" s="238"/>
      <c r="T729" s="238"/>
      <c r="U729" s="239"/>
      <c r="V729" s="239"/>
      <c r="W729" s="239"/>
      <c r="X729" s="239"/>
      <c r="Y729" s="238"/>
      <c r="Z729" s="239"/>
    </row>
    <row r="730" spans="1:26" ht="12.75" customHeight="1">
      <c r="A730" s="252"/>
      <c r="B730" s="253"/>
      <c r="C730" s="254"/>
      <c r="D730" s="253"/>
      <c r="E730" s="255"/>
      <c r="F730" s="255"/>
      <c r="G730" s="255"/>
      <c r="H730" s="255"/>
      <c r="I730" s="255"/>
      <c r="J730" s="255"/>
      <c r="K730" s="257"/>
      <c r="L730" s="258"/>
      <c r="M730" s="258"/>
      <c r="N730" s="258"/>
      <c r="O730" s="258"/>
      <c r="P730" s="258"/>
      <c r="Q730" s="258"/>
      <c r="R730" s="259"/>
      <c r="S730" s="238"/>
      <c r="T730" s="238"/>
      <c r="U730" s="239"/>
      <c r="V730" s="239"/>
      <c r="W730" s="239"/>
      <c r="X730" s="239"/>
      <c r="Y730" s="238"/>
      <c r="Z730" s="239"/>
    </row>
    <row r="731" spans="1:26" ht="12.75" customHeight="1">
      <c r="A731" s="252"/>
      <c r="B731" s="253"/>
      <c r="C731" s="254"/>
      <c r="D731" s="253"/>
      <c r="E731" s="255"/>
      <c r="F731" s="255"/>
      <c r="G731" s="255"/>
      <c r="H731" s="255"/>
      <c r="I731" s="255"/>
      <c r="J731" s="255"/>
      <c r="K731" s="257"/>
      <c r="L731" s="258"/>
      <c r="M731" s="258"/>
      <c r="N731" s="258"/>
      <c r="O731" s="258"/>
      <c r="P731" s="258"/>
      <c r="Q731" s="258"/>
      <c r="R731" s="259"/>
      <c r="S731" s="238"/>
      <c r="T731" s="238"/>
      <c r="U731" s="239"/>
      <c r="V731" s="239"/>
      <c r="W731" s="239"/>
      <c r="X731" s="239"/>
      <c r="Y731" s="238"/>
      <c r="Z731" s="239"/>
    </row>
    <row r="732" spans="1:26" ht="12.75" customHeight="1">
      <c r="A732" s="252"/>
      <c r="B732" s="253"/>
      <c r="C732" s="254"/>
      <c r="D732" s="253"/>
      <c r="E732" s="255"/>
      <c r="F732" s="255"/>
      <c r="G732" s="255"/>
      <c r="H732" s="255"/>
      <c r="I732" s="255"/>
      <c r="J732" s="255"/>
      <c r="K732" s="257"/>
      <c r="L732" s="258"/>
      <c r="M732" s="258"/>
      <c r="N732" s="258"/>
      <c r="O732" s="258"/>
      <c r="P732" s="258"/>
      <c r="Q732" s="258"/>
      <c r="R732" s="259"/>
      <c r="S732" s="238"/>
      <c r="T732" s="238"/>
      <c r="U732" s="239"/>
      <c r="V732" s="239"/>
      <c r="W732" s="239"/>
      <c r="X732" s="239"/>
      <c r="Y732" s="238"/>
      <c r="Z732" s="239"/>
    </row>
    <row r="733" spans="1:26" ht="12.75" customHeight="1">
      <c r="A733" s="252"/>
      <c r="B733" s="253"/>
      <c r="C733" s="254"/>
      <c r="D733" s="253"/>
      <c r="E733" s="255"/>
      <c r="F733" s="255"/>
      <c r="G733" s="255"/>
      <c r="H733" s="255"/>
      <c r="I733" s="255"/>
      <c r="J733" s="255"/>
      <c r="K733" s="257"/>
      <c r="L733" s="258"/>
      <c r="M733" s="258"/>
      <c r="N733" s="258"/>
      <c r="O733" s="258"/>
      <c r="P733" s="258"/>
      <c r="Q733" s="258"/>
      <c r="R733" s="259"/>
      <c r="S733" s="238"/>
      <c r="T733" s="238"/>
      <c r="U733" s="239"/>
      <c r="V733" s="239"/>
      <c r="W733" s="239"/>
      <c r="X733" s="239"/>
      <c r="Y733" s="238"/>
      <c r="Z733" s="239"/>
    </row>
    <row r="734" spans="1:26" ht="12.75" customHeight="1">
      <c r="A734" s="252"/>
      <c r="B734" s="253"/>
      <c r="C734" s="254"/>
      <c r="D734" s="253"/>
      <c r="E734" s="255"/>
      <c r="F734" s="255"/>
      <c r="G734" s="255"/>
      <c r="H734" s="255"/>
      <c r="I734" s="255"/>
      <c r="J734" s="255"/>
      <c r="K734" s="257"/>
      <c r="L734" s="258"/>
      <c r="M734" s="258"/>
      <c r="N734" s="258"/>
      <c r="O734" s="258"/>
      <c r="P734" s="258"/>
      <c r="Q734" s="258"/>
      <c r="R734" s="259"/>
      <c r="S734" s="238"/>
      <c r="T734" s="238"/>
      <c r="U734" s="239"/>
      <c r="V734" s="239"/>
      <c r="W734" s="239"/>
      <c r="X734" s="239"/>
      <c r="Y734" s="238"/>
      <c r="Z734" s="239"/>
    </row>
    <row r="735" spans="1:26" ht="12.75" customHeight="1">
      <c r="A735" s="252"/>
      <c r="B735" s="253"/>
      <c r="C735" s="254"/>
      <c r="D735" s="253"/>
      <c r="E735" s="255"/>
      <c r="F735" s="255"/>
      <c r="G735" s="255"/>
      <c r="H735" s="255"/>
      <c r="I735" s="255"/>
      <c r="J735" s="255"/>
      <c r="K735" s="257"/>
      <c r="L735" s="258"/>
      <c r="M735" s="258"/>
      <c r="N735" s="258"/>
      <c r="O735" s="258"/>
      <c r="P735" s="258"/>
      <c r="Q735" s="258"/>
      <c r="R735" s="259"/>
      <c r="S735" s="238"/>
      <c r="T735" s="238"/>
      <c r="U735" s="239"/>
      <c r="V735" s="239"/>
      <c r="W735" s="239"/>
      <c r="X735" s="239"/>
      <c r="Y735" s="238"/>
      <c r="Z735" s="239"/>
    </row>
    <row r="736" spans="1:26" ht="12.75" customHeight="1">
      <c r="A736" s="252"/>
      <c r="B736" s="253"/>
      <c r="C736" s="254"/>
      <c r="D736" s="253"/>
      <c r="E736" s="255"/>
      <c r="F736" s="255"/>
      <c r="G736" s="255"/>
      <c r="H736" s="255"/>
      <c r="I736" s="255"/>
      <c r="J736" s="255"/>
      <c r="K736" s="257"/>
      <c r="L736" s="258"/>
      <c r="M736" s="258"/>
      <c r="N736" s="258"/>
      <c r="O736" s="258"/>
      <c r="P736" s="258"/>
      <c r="Q736" s="258"/>
      <c r="R736" s="259"/>
      <c r="S736" s="238"/>
      <c r="T736" s="238"/>
      <c r="U736" s="239"/>
      <c r="V736" s="239"/>
      <c r="W736" s="239"/>
      <c r="X736" s="239"/>
      <c r="Y736" s="238"/>
      <c r="Z736" s="239"/>
    </row>
    <row r="737" spans="1:26" ht="12.75" customHeight="1">
      <c r="A737" s="252"/>
      <c r="B737" s="253"/>
      <c r="C737" s="254"/>
      <c r="D737" s="253"/>
      <c r="E737" s="255"/>
      <c r="F737" s="255"/>
      <c r="G737" s="255"/>
      <c r="H737" s="255"/>
      <c r="I737" s="255"/>
      <c r="J737" s="255"/>
      <c r="K737" s="257"/>
      <c r="L737" s="258"/>
      <c r="M737" s="258"/>
      <c r="N737" s="258"/>
      <c r="O737" s="258"/>
      <c r="P737" s="258"/>
      <c r="Q737" s="258"/>
      <c r="R737" s="259"/>
      <c r="S737" s="238"/>
      <c r="T737" s="238"/>
      <c r="U737" s="239"/>
      <c r="V737" s="239"/>
      <c r="W737" s="239"/>
      <c r="X737" s="239"/>
      <c r="Y737" s="238"/>
      <c r="Z737" s="239"/>
    </row>
    <row r="738" spans="1:26" ht="12.75" customHeight="1">
      <c r="A738" s="252"/>
      <c r="B738" s="253"/>
      <c r="C738" s="254"/>
      <c r="D738" s="253"/>
      <c r="E738" s="255"/>
      <c r="F738" s="255"/>
      <c r="G738" s="255"/>
      <c r="H738" s="255"/>
      <c r="I738" s="255"/>
      <c r="J738" s="255"/>
      <c r="K738" s="257"/>
      <c r="L738" s="258"/>
      <c r="M738" s="258"/>
      <c r="N738" s="258"/>
      <c r="O738" s="258"/>
      <c r="P738" s="258"/>
      <c r="Q738" s="258"/>
      <c r="R738" s="259"/>
      <c r="S738" s="238"/>
      <c r="T738" s="238"/>
      <c r="U738" s="239"/>
      <c r="V738" s="239"/>
      <c r="W738" s="239"/>
      <c r="X738" s="239"/>
      <c r="Y738" s="238"/>
      <c r="Z738" s="239"/>
    </row>
    <row r="739" spans="1:26" ht="12.75" customHeight="1">
      <c r="A739" s="252"/>
      <c r="B739" s="253"/>
      <c r="C739" s="254"/>
      <c r="D739" s="253"/>
      <c r="E739" s="255"/>
      <c r="F739" s="255"/>
      <c r="G739" s="255"/>
      <c r="H739" s="255"/>
      <c r="I739" s="255"/>
      <c r="J739" s="255"/>
      <c r="K739" s="257"/>
      <c r="L739" s="258"/>
      <c r="M739" s="258"/>
      <c r="N739" s="258"/>
      <c r="O739" s="258"/>
      <c r="P739" s="258"/>
      <c r="Q739" s="258"/>
      <c r="R739" s="259"/>
      <c r="S739" s="238"/>
      <c r="T739" s="238"/>
      <c r="U739" s="239"/>
      <c r="V739" s="239"/>
      <c r="W739" s="239"/>
      <c r="X739" s="239"/>
      <c r="Y739" s="238"/>
      <c r="Z739" s="239"/>
    </row>
    <row r="740" spans="1:26" ht="12.75" customHeight="1">
      <c r="A740" s="252"/>
      <c r="B740" s="253"/>
      <c r="C740" s="254"/>
      <c r="D740" s="253"/>
      <c r="E740" s="255"/>
      <c r="F740" s="255"/>
      <c r="G740" s="255"/>
      <c r="H740" s="255"/>
      <c r="I740" s="255"/>
      <c r="J740" s="255"/>
      <c r="K740" s="257"/>
      <c r="L740" s="258"/>
      <c r="M740" s="258"/>
      <c r="N740" s="258"/>
      <c r="O740" s="258"/>
      <c r="P740" s="258"/>
      <c r="Q740" s="258"/>
      <c r="R740" s="259"/>
      <c r="S740" s="238"/>
      <c r="T740" s="238"/>
      <c r="U740" s="239"/>
      <c r="V740" s="239"/>
      <c r="W740" s="239"/>
      <c r="X740" s="239"/>
      <c r="Y740" s="238"/>
      <c r="Z740" s="239"/>
    </row>
    <row r="741" spans="1:26" ht="12.75" customHeight="1">
      <c r="A741" s="252"/>
      <c r="B741" s="253"/>
      <c r="C741" s="254"/>
      <c r="D741" s="253"/>
      <c r="E741" s="255"/>
      <c r="F741" s="255"/>
      <c r="G741" s="255"/>
      <c r="H741" s="255"/>
      <c r="I741" s="255"/>
      <c r="J741" s="255"/>
      <c r="K741" s="257"/>
      <c r="L741" s="258"/>
      <c r="M741" s="258"/>
      <c r="N741" s="258"/>
      <c r="O741" s="258"/>
      <c r="P741" s="258"/>
      <c r="Q741" s="258"/>
      <c r="R741" s="259"/>
      <c r="S741" s="238"/>
      <c r="T741" s="238"/>
      <c r="U741" s="239"/>
      <c r="V741" s="239"/>
      <c r="W741" s="239"/>
      <c r="X741" s="239"/>
      <c r="Y741" s="238"/>
      <c r="Z741" s="239"/>
    </row>
    <row r="742" spans="1:26" ht="12.75" customHeight="1">
      <c r="A742" s="252"/>
      <c r="B742" s="253"/>
      <c r="C742" s="254"/>
      <c r="D742" s="253"/>
      <c r="E742" s="255"/>
      <c r="F742" s="255"/>
      <c r="G742" s="255"/>
      <c r="H742" s="255"/>
      <c r="I742" s="255"/>
      <c r="J742" s="255"/>
      <c r="K742" s="257"/>
      <c r="L742" s="258"/>
      <c r="M742" s="258"/>
      <c r="N742" s="258"/>
      <c r="O742" s="258"/>
      <c r="P742" s="258"/>
      <c r="Q742" s="258"/>
      <c r="R742" s="259"/>
      <c r="S742" s="238"/>
      <c r="T742" s="238"/>
      <c r="U742" s="239"/>
      <c r="V742" s="239"/>
      <c r="W742" s="239"/>
      <c r="X742" s="239"/>
      <c r="Y742" s="238"/>
      <c r="Z742" s="239"/>
    </row>
    <row r="743" spans="1:26" ht="12.75" customHeight="1">
      <c r="A743" s="252"/>
      <c r="B743" s="253"/>
      <c r="C743" s="254"/>
      <c r="D743" s="253"/>
      <c r="E743" s="255"/>
      <c r="F743" s="255"/>
      <c r="G743" s="255"/>
      <c r="H743" s="255"/>
      <c r="I743" s="255"/>
      <c r="J743" s="255"/>
      <c r="K743" s="257"/>
      <c r="L743" s="258"/>
      <c r="M743" s="258"/>
      <c r="N743" s="258"/>
      <c r="O743" s="258"/>
      <c r="P743" s="258"/>
      <c r="Q743" s="258"/>
      <c r="R743" s="259"/>
      <c r="S743" s="238"/>
      <c r="T743" s="238"/>
      <c r="U743" s="239"/>
      <c r="V743" s="239"/>
      <c r="W743" s="239"/>
      <c r="X743" s="239"/>
      <c r="Y743" s="238"/>
      <c r="Z743" s="239"/>
    </row>
    <row r="744" spans="1:26" ht="12.75" customHeight="1">
      <c r="A744" s="252"/>
      <c r="B744" s="253"/>
      <c r="C744" s="254"/>
      <c r="D744" s="253"/>
      <c r="E744" s="255"/>
      <c r="F744" s="255"/>
      <c r="G744" s="255"/>
      <c r="H744" s="255"/>
      <c r="I744" s="255"/>
      <c r="J744" s="255"/>
      <c r="K744" s="257"/>
      <c r="L744" s="258"/>
      <c r="M744" s="258"/>
      <c r="N744" s="258"/>
      <c r="O744" s="258"/>
      <c r="P744" s="258"/>
      <c r="Q744" s="258"/>
      <c r="R744" s="259"/>
      <c r="S744" s="238"/>
      <c r="T744" s="238"/>
      <c r="U744" s="239"/>
      <c r="V744" s="239"/>
      <c r="W744" s="239"/>
      <c r="X744" s="239"/>
      <c r="Y744" s="238"/>
      <c r="Z744" s="239"/>
    </row>
    <row r="745" spans="1:26" ht="12.75" customHeight="1">
      <c r="A745" s="252"/>
      <c r="B745" s="253"/>
      <c r="C745" s="254"/>
      <c r="D745" s="253"/>
      <c r="E745" s="255"/>
      <c r="F745" s="255"/>
      <c r="G745" s="255"/>
      <c r="H745" s="255"/>
      <c r="I745" s="255"/>
      <c r="J745" s="255"/>
      <c r="K745" s="257"/>
      <c r="L745" s="258"/>
      <c r="M745" s="258"/>
      <c r="N745" s="258"/>
      <c r="O745" s="258"/>
      <c r="P745" s="258"/>
      <c r="Q745" s="258"/>
      <c r="R745" s="259"/>
      <c r="S745" s="238"/>
      <c r="T745" s="238"/>
      <c r="U745" s="239"/>
      <c r="V745" s="239"/>
      <c r="W745" s="239"/>
      <c r="X745" s="239"/>
      <c r="Y745" s="238"/>
      <c r="Z745" s="239"/>
    </row>
    <row r="746" spans="1:26" ht="12.75" customHeight="1">
      <c r="A746" s="252"/>
      <c r="B746" s="253"/>
      <c r="C746" s="254"/>
      <c r="D746" s="253"/>
      <c r="E746" s="255"/>
      <c r="F746" s="255"/>
      <c r="G746" s="255"/>
      <c r="H746" s="255"/>
      <c r="I746" s="255"/>
      <c r="J746" s="255"/>
      <c r="K746" s="257"/>
      <c r="L746" s="258"/>
      <c r="M746" s="258"/>
      <c r="N746" s="258"/>
      <c r="O746" s="258"/>
      <c r="P746" s="258"/>
      <c r="Q746" s="258"/>
      <c r="R746" s="259"/>
      <c r="S746" s="238"/>
      <c r="T746" s="238"/>
      <c r="U746" s="239"/>
      <c r="V746" s="239"/>
      <c r="W746" s="239"/>
      <c r="X746" s="239"/>
      <c r="Y746" s="238"/>
      <c r="Z746" s="239"/>
    </row>
    <row r="747" spans="1:26" ht="12.75" customHeight="1">
      <c r="A747" s="252"/>
      <c r="B747" s="253"/>
      <c r="C747" s="254"/>
      <c r="D747" s="253"/>
      <c r="E747" s="255"/>
      <c r="F747" s="255"/>
      <c r="G747" s="255"/>
      <c r="H747" s="255"/>
      <c r="I747" s="255"/>
      <c r="J747" s="255"/>
      <c r="K747" s="257"/>
      <c r="L747" s="258"/>
      <c r="M747" s="258"/>
      <c r="N747" s="258"/>
      <c r="O747" s="258"/>
      <c r="P747" s="258"/>
      <c r="Q747" s="258"/>
      <c r="R747" s="259"/>
      <c r="S747" s="238"/>
      <c r="T747" s="238"/>
      <c r="U747" s="239"/>
      <c r="V747" s="239"/>
      <c r="W747" s="239"/>
      <c r="X747" s="239"/>
      <c r="Y747" s="238"/>
      <c r="Z747" s="239"/>
    </row>
    <row r="748" spans="1:26" ht="12.75" customHeight="1">
      <c r="A748" s="252"/>
      <c r="B748" s="253"/>
      <c r="C748" s="254"/>
      <c r="D748" s="253"/>
      <c r="E748" s="255"/>
      <c r="F748" s="255"/>
      <c r="G748" s="255"/>
      <c r="H748" s="255"/>
      <c r="I748" s="255"/>
      <c r="J748" s="255"/>
      <c r="K748" s="257"/>
      <c r="L748" s="258"/>
      <c r="M748" s="258"/>
      <c r="N748" s="258"/>
      <c r="O748" s="258"/>
      <c r="P748" s="258"/>
      <c r="Q748" s="258"/>
      <c r="R748" s="259"/>
      <c r="S748" s="238"/>
      <c r="T748" s="238"/>
      <c r="U748" s="239"/>
      <c r="V748" s="239"/>
      <c r="W748" s="239"/>
      <c r="X748" s="239"/>
      <c r="Y748" s="238"/>
      <c r="Z748" s="239"/>
    </row>
    <row r="749" spans="1:26" ht="12.75" customHeight="1">
      <c r="A749" s="252"/>
      <c r="B749" s="253"/>
      <c r="C749" s="254"/>
      <c r="D749" s="253"/>
      <c r="E749" s="255"/>
      <c r="F749" s="255"/>
      <c r="G749" s="255"/>
      <c r="H749" s="255"/>
      <c r="I749" s="255"/>
      <c r="J749" s="255"/>
      <c r="K749" s="257"/>
      <c r="L749" s="258"/>
      <c r="M749" s="258"/>
      <c r="N749" s="258"/>
      <c r="O749" s="258"/>
      <c r="P749" s="258"/>
      <c r="Q749" s="258"/>
      <c r="R749" s="259"/>
      <c r="S749" s="238"/>
      <c r="T749" s="238"/>
      <c r="U749" s="239"/>
      <c r="V749" s="239"/>
      <c r="W749" s="239"/>
      <c r="X749" s="239"/>
      <c r="Y749" s="238"/>
      <c r="Z749" s="239"/>
    </row>
    <row r="750" spans="1:26" ht="12.75" customHeight="1">
      <c r="A750" s="252"/>
      <c r="B750" s="253"/>
      <c r="C750" s="254"/>
      <c r="D750" s="253"/>
      <c r="E750" s="255"/>
      <c r="F750" s="255"/>
      <c r="G750" s="255"/>
      <c r="H750" s="255"/>
      <c r="I750" s="255"/>
      <c r="J750" s="255"/>
      <c r="K750" s="257"/>
      <c r="L750" s="258"/>
      <c r="M750" s="258"/>
      <c r="N750" s="258"/>
      <c r="O750" s="258"/>
      <c r="P750" s="258"/>
      <c r="Q750" s="258"/>
      <c r="R750" s="259"/>
      <c r="S750" s="238"/>
      <c r="T750" s="238"/>
      <c r="U750" s="239"/>
      <c r="V750" s="239"/>
      <c r="W750" s="239"/>
      <c r="X750" s="239"/>
      <c r="Y750" s="238"/>
      <c r="Z750" s="239"/>
    </row>
    <row r="751" spans="1:26" ht="12.75" customHeight="1">
      <c r="A751" s="252"/>
      <c r="B751" s="253"/>
      <c r="C751" s="254"/>
      <c r="D751" s="253"/>
      <c r="E751" s="255"/>
      <c r="F751" s="255"/>
      <c r="G751" s="255"/>
      <c r="H751" s="255"/>
      <c r="I751" s="255"/>
      <c r="J751" s="255"/>
      <c r="K751" s="257"/>
      <c r="L751" s="258"/>
      <c r="M751" s="258"/>
      <c r="N751" s="258"/>
      <c r="O751" s="258"/>
      <c r="P751" s="258"/>
      <c r="Q751" s="258"/>
      <c r="R751" s="259"/>
      <c r="S751" s="238"/>
      <c r="T751" s="238"/>
      <c r="U751" s="239"/>
      <c r="V751" s="239"/>
      <c r="W751" s="239"/>
      <c r="X751" s="239"/>
      <c r="Y751" s="238"/>
      <c r="Z751" s="239"/>
    </row>
    <row r="752" spans="1:26" ht="12.75" customHeight="1">
      <c r="A752" s="252"/>
      <c r="B752" s="253"/>
      <c r="C752" s="254"/>
      <c r="D752" s="253"/>
      <c r="E752" s="255"/>
      <c r="F752" s="255"/>
      <c r="G752" s="255"/>
      <c r="H752" s="255"/>
      <c r="I752" s="255"/>
      <c r="J752" s="255"/>
      <c r="K752" s="257"/>
      <c r="L752" s="258"/>
      <c r="M752" s="258"/>
      <c r="N752" s="258"/>
      <c r="O752" s="258"/>
      <c r="P752" s="258"/>
      <c r="Q752" s="258"/>
      <c r="R752" s="259"/>
      <c r="S752" s="238"/>
      <c r="T752" s="238"/>
      <c r="U752" s="239"/>
      <c r="V752" s="239"/>
      <c r="W752" s="239"/>
      <c r="X752" s="239"/>
      <c r="Y752" s="238"/>
      <c r="Z752" s="239"/>
    </row>
    <row r="753" spans="1:26" ht="12.75" customHeight="1">
      <c r="A753" s="252"/>
      <c r="B753" s="253"/>
      <c r="C753" s="254"/>
      <c r="D753" s="253"/>
      <c r="E753" s="255"/>
      <c r="F753" s="255"/>
      <c r="G753" s="255"/>
      <c r="H753" s="255"/>
      <c r="I753" s="255"/>
      <c r="J753" s="255"/>
      <c r="K753" s="257"/>
      <c r="L753" s="258"/>
      <c r="M753" s="258"/>
      <c r="N753" s="258"/>
      <c r="O753" s="258"/>
      <c r="P753" s="258"/>
      <c r="Q753" s="258"/>
      <c r="R753" s="259"/>
      <c r="S753" s="238"/>
      <c r="T753" s="238"/>
      <c r="U753" s="239"/>
      <c r="V753" s="239"/>
      <c r="W753" s="239"/>
      <c r="X753" s="239"/>
      <c r="Y753" s="238"/>
      <c r="Z753" s="239"/>
    </row>
    <row r="754" spans="1:26" ht="12.75" customHeight="1">
      <c r="A754" s="252"/>
      <c r="B754" s="253"/>
      <c r="C754" s="254"/>
      <c r="D754" s="253"/>
      <c r="E754" s="255"/>
      <c r="F754" s="255"/>
      <c r="G754" s="255"/>
      <c r="H754" s="255"/>
      <c r="I754" s="255"/>
      <c r="J754" s="255"/>
      <c r="K754" s="257"/>
      <c r="L754" s="258"/>
      <c r="M754" s="258"/>
      <c r="N754" s="258"/>
      <c r="O754" s="258"/>
      <c r="P754" s="258"/>
      <c r="Q754" s="258"/>
      <c r="R754" s="259"/>
      <c r="S754" s="238"/>
      <c r="T754" s="238"/>
      <c r="U754" s="239"/>
      <c r="V754" s="239"/>
      <c r="W754" s="239"/>
      <c r="X754" s="239"/>
      <c r="Y754" s="238"/>
      <c r="Z754" s="239"/>
    </row>
    <row r="755" spans="1:26" ht="12.75" customHeight="1">
      <c r="A755" s="252"/>
      <c r="B755" s="253"/>
      <c r="C755" s="254"/>
      <c r="D755" s="253"/>
      <c r="E755" s="255"/>
      <c r="F755" s="255"/>
      <c r="G755" s="255"/>
      <c r="H755" s="255"/>
      <c r="I755" s="255"/>
      <c r="J755" s="255"/>
      <c r="K755" s="257"/>
      <c r="L755" s="258"/>
      <c r="M755" s="258"/>
      <c r="N755" s="258"/>
      <c r="O755" s="258"/>
      <c r="P755" s="258"/>
      <c r="Q755" s="258"/>
      <c r="R755" s="259"/>
      <c r="S755" s="238"/>
      <c r="T755" s="238"/>
      <c r="U755" s="239"/>
      <c r="V755" s="239"/>
      <c r="W755" s="239"/>
      <c r="X755" s="239"/>
      <c r="Y755" s="238"/>
      <c r="Z755" s="239"/>
    </row>
    <row r="756" spans="1:26" ht="12.75" customHeight="1">
      <c r="A756" s="252"/>
      <c r="B756" s="253"/>
      <c r="C756" s="254"/>
      <c r="D756" s="253"/>
      <c r="E756" s="255"/>
      <c r="F756" s="255"/>
      <c r="G756" s="255"/>
      <c r="H756" s="255"/>
      <c r="I756" s="255"/>
      <c r="J756" s="255"/>
      <c r="K756" s="257"/>
      <c r="L756" s="258"/>
      <c r="M756" s="258"/>
      <c r="N756" s="258"/>
      <c r="O756" s="258"/>
      <c r="P756" s="258"/>
      <c r="Q756" s="258"/>
      <c r="R756" s="259"/>
      <c r="S756" s="238"/>
      <c r="T756" s="238"/>
      <c r="U756" s="239"/>
      <c r="V756" s="239"/>
      <c r="W756" s="239"/>
      <c r="X756" s="239"/>
      <c r="Y756" s="238"/>
      <c r="Z756" s="239"/>
    </row>
    <row r="757" spans="1:26" ht="12.75" customHeight="1">
      <c r="A757" s="252"/>
      <c r="B757" s="253"/>
      <c r="C757" s="254"/>
      <c r="D757" s="253"/>
      <c r="E757" s="255"/>
      <c r="F757" s="255"/>
      <c r="G757" s="255"/>
      <c r="H757" s="255"/>
      <c r="I757" s="255"/>
      <c r="J757" s="255"/>
      <c r="K757" s="257"/>
      <c r="L757" s="258"/>
      <c r="M757" s="258"/>
      <c r="N757" s="258"/>
      <c r="O757" s="258"/>
      <c r="P757" s="258"/>
      <c r="Q757" s="258"/>
      <c r="R757" s="259"/>
      <c r="S757" s="238"/>
      <c r="T757" s="238"/>
      <c r="U757" s="239"/>
      <c r="V757" s="239"/>
      <c r="W757" s="239"/>
      <c r="X757" s="239"/>
      <c r="Y757" s="238"/>
      <c r="Z757" s="239"/>
    </row>
    <row r="758" spans="1:26" ht="12.75" customHeight="1">
      <c r="A758" s="252"/>
      <c r="B758" s="253"/>
      <c r="C758" s="254"/>
      <c r="D758" s="253"/>
      <c r="E758" s="255"/>
      <c r="F758" s="255"/>
      <c r="G758" s="255"/>
      <c r="H758" s="255"/>
      <c r="I758" s="255"/>
      <c r="J758" s="255"/>
      <c r="K758" s="257"/>
      <c r="L758" s="258"/>
      <c r="M758" s="258"/>
      <c r="N758" s="258"/>
      <c r="O758" s="258"/>
      <c r="P758" s="258"/>
      <c r="Q758" s="258"/>
      <c r="R758" s="259"/>
      <c r="S758" s="238"/>
      <c r="T758" s="238"/>
      <c r="U758" s="239"/>
      <c r="V758" s="239"/>
      <c r="W758" s="239"/>
      <c r="X758" s="239"/>
      <c r="Y758" s="238"/>
      <c r="Z758" s="239"/>
    </row>
    <row r="759" spans="1:26" ht="12.75" customHeight="1">
      <c r="A759" s="252"/>
      <c r="B759" s="253"/>
      <c r="C759" s="254"/>
      <c r="D759" s="253"/>
      <c r="E759" s="255"/>
      <c r="F759" s="255"/>
      <c r="G759" s="255"/>
      <c r="H759" s="255"/>
      <c r="I759" s="255"/>
      <c r="J759" s="255"/>
      <c r="K759" s="257"/>
      <c r="L759" s="258"/>
      <c r="M759" s="258"/>
      <c r="N759" s="258"/>
      <c r="O759" s="258"/>
      <c r="P759" s="258"/>
      <c r="Q759" s="258"/>
      <c r="R759" s="259"/>
      <c r="S759" s="238"/>
      <c r="T759" s="238"/>
      <c r="U759" s="239"/>
      <c r="V759" s="239"/>
      <c r="W759" s="239"/>
      <c r="X759" s="239"/>
      <c r="Y759" s="238"/>
      <c r="Z759" s="239"/>
    </row>
    <row r="760" spans="1:26" ht="12.75" customHeight="1">
      <c r="A760" s="252"/>
      <c r="B760" s="253"/>
      <c r="C760" s="254"/>
      <c r="D760" s="253"/>
      <c r="E760" s="255"/>
      <c r="F760" s="255"/>
      <c r="G760" s="255"/>
      <c r="H760" s="255"/>
      <c r="I760" s="255"/>
      <c r="J760" s="255"/>
      <c r="K760" s="257"/>
      <c r="L760" s="258"/>
      <c r="M760" s="258"/>
      <c r="N760" s="258"/>
      <c r="O760" s="258"/>
      <c r="P760" s="258"/>
      <c r="Q760" s="258"/>
      <c r="R760" s="259"/>
      <c r="S760" s="238"/>
      <c r="T760" s="238"/>
      <c r="U760" s="239"/>
      <c r="V760" s="239"/>
      <c r="W760" s="239"/>
      <c r="X760" s="239"/>
      <c r="Y760" s="238"/>
      <c r="Z760" s="239"/>
    </row>
    <row r="761" spans="1:26" ht="12.75" customHeight="1">
      <c r="A761" s="252"/>
      <c r="B761" s="253"/>
      <c r="C761" s="254"/>
      <c r="D761" s="253"/>
      <c r="E761" s="255"/>
      <c r="F761" s="255"/>
      <c r="G761" s="255"/>
      <c r="H761" s="255"/>
      <c r="I761" s="255"/>
      <c r="J761" s="255"/>
      <c r="K761" s="257"/>
      <c r="L761" s="258"/>
      <c r="M761" s="258"/>
      <c r="N761" s="258"/>
      <c r="O761" s="258"/>
      <c r="P761" s="258"/>
      <c r="Q761" s="258"/>
      <c r="R761" s="259"/>
      <c r="S761" s="238"/>
      <c r="T761" s="238"/>
      <c r="U761" s="239"/>
      <c r="V761" s="239"/>
      <c r="W761" s="239"/>
      <c r="X761" s="239"/>
      <c r="Y761" s="238"/>
      <c r="Z761" s="239"/>
    </row>
    <row r="762" spans="1:26" ht="12.75" customHeight="1">
      <c r="A762" s="252"/>
      <c r="B762" s="253"/>
      <c r="C762" s="254"/>
      <c r="D762" s="253"/>
      <c r="E762" s="255"/>
      <c r="F762" s="255"/>
      <c r="G762" s="255"/>
      <c r="H762" s="255"/>
      <c r="I762" s="255"/>
      <c r="J762" s="255"/>
      <c r="K762" s="257"/>
      <c r="L762" s="258"/>
      <c r="M762" s="258"/>
      <c r="N762" s="258"/>
      <c r="O762" s="258"/>
      <c r="P762" s="258"/>
      <c r="Q762" s="258"/>
      <c r="R762" s="259"/>
      <c r="S762" s="238"/>
      <c r="T762" s="238"/>
      <c r="U762" s="239"/>
      <c r="V762" s="239"/>
      <c r="W762" s="239"/>
      <c r="X762" s="239"/>
      <c r="Y762" s="238"/>
      <c r="Z762" s="239"/>
    </row>
    <row r="763" spans="1:26" ht="12.75" customHeight="1">
      <c r="A763" s="252"/>
      <c r="B763" s="253"/>
      <c r="C763" s="254"/>
      <c r="D763" s="253"/>
      <c r="E763" s="255"/>
      <c r="F763" s="255"/>
      <c r="G763" s="255"/>
      <c r="H763" s="255"/>
      <c r="I763" s="255"/>
      <c r="J763" s="255"/>
      <c r="K763" s="257"/>
      <c r="L763" s="258"/>
      <c r="M763" s="258"/>
      <c r="N763" s="258"/>
      <c r="O763" s="258"/>
      <c r="P763" s="258"/>
      <c r="Q763" s="258"/>
      <c r="R763" s="259"/>
      <c r="S763" s="238"/>
      <c r="T763" s="238"/>
      <c r="U763" s="239"/>
      <c r="V763" s="239"/>
      <c r="W763" s="239"/>
      <c r="X763" s="239"/>
      <c r="Y763" s="238"/>
      <c r="Z763" s="239"/>
    </row>
    <row r="764" spans="1:26" ht="12.75" customHeight="1">
      <c r="A764" s="252"/>
      <c r="B764" s="253"/>
      <c r="C764" s="254"/>
      <c r="D764" s="253"/>
      <c r="E764" s="255"/>
      <c r="F764" s="255"/>
      <c r="G764" s="255"/>
      <c r="H764" s="255"/>
      <c r="I764" s="255"/>
      <c r="J764" s="255"/>
      <c r="K764" s="257"/>
      <c r="L764" s="258"/>
      <c r="M764" s="258"/>
      <c r="N764" s="258"/>
      <c r="O764" s="258"/>
      <c r="P764" s="258"/>
      <c r="Q764" s="258"/>
      <c r="R764" s="259"/>
      <c r="S764" s="238"/>
      <c r="T764" s="238"/>
      <c r="U764" s="239"/>
      <c r="V764" s="239"/>
      <c r="W764" s="239"/>
      <c r="X764" s="239"/>
      <c r="Y764" s="238"/>
      <c r="Z764" s="239"/>
    </row>
    <row r="765" spans="1:26" ht="12.75" customHeight="1">
      <c r="A765" s="252"/>
      <c r="B765" s="253"/>
      <c r="C765" s="254"/>
      <c r="D765" s="253"/>
      <c r="E765" s="255"/>
      <c r="F765" s="255"/>
      <c r="G765" s="255"/>
      <c r="H765" s="255"/>
      <c r="I765" s="255"/>
      <c r="J765" s="255"/>
      <c r="K765" s="257"/>
      <c r="L765" s="258"/>
      <c r="M765" s="258"/>
      <c r="N765" s="258"/>
      <c r="O765" s="258"/>
      <c r="P765" s="258"/>
      <c r="Q765" s="258"/>
      <c r="R765" s="259"/>
      <c r="S765" s="238"/>
      <c r="T765" s="238"/>
      <c r="U765" s="239"/>
      <c r="V765" s="239"/>
      <c r="W765" s="239"/>
      <c r="X765" s="239"/>
      <c r="Y765" s="238"/>
      <c r="Z765" s="239"/>
    </row>
    <row r="766" spans="1:26" ht="12.75" customHeight="1">
      <c r="A766" s="252"/>
      <c r="B766" s="253"/>
      <c r="C766" s="254"/>
      <c r="D766" s="253"/>
      <c r="E766" s="255"/>
      <c r="F766" s="255"/>
      <c r="G766" s="255"/>
      <c r="H766" s="255"/>
      <c r="I766" s="255"/>
      <c r="J766" s="255"/>
      <c r="K766" s="257"/>
      <c r="L766" s="258"/>
      <c r="M766" s="258"/>
      <c r="N766" s="258"/>
      <c r="O766" s="258"/>
      <c r="P766" s="258"/>
      <c r="Q766" s="258"/>
      <c r="R766" s="259"/>
      <c r="S766" s="238"/>
      <c r="T766" s="238"/>
      <c r="U766" s="239"/>
      <c r="V766" s="239"/>
      <c r="W766" s="239"/>
      <c r="X766" s="239"/>
      <c r="Y766" s="238"/>
      <c r="Z766" s="239"/>
    </row>
    <row r="767" spans="1:26" ht="12.75" customHeight="1">
      <c r="A767" s="252"/>
      <c r="B767" s="253"/>
      <c r="C767" s="254"/>
      <c r="D767" s="253"/>
      <c r="E767" s="255"/>
      <c r="F767" s="255"/>
      <c r="G767" s="255"/>
      <c r="H767" s="255"/>
      <c r="I767" s="255"/>
      <c r="J767" s="255"/>
      <c r="K767" s="257"/>
      <c r="L767" s="258"/>
      <c r="M767" s="258"/>
      <c r="N767" s="258"/>
      <c r="O767" s="258"/>
      <c r="P767" s="258"/>
      <c r="Q767" s="258"/>
      <c r="R767" s="259"/>
      <c r="S767" s="238"/>
      <c r="T767" s="238"/>
      <c r="U767" s="239"/>
      <c r="V767" s="239"/>
      <c r="W767" s="239"/>
      <c r="X767" s="239"/>
      <c r="Y767" s="238"/>
      <c r="Z767" s="239"/>
    </row>
    <row r="768" spans="1:26" ht="12.75" customHeight="1">
      <c r="A768" s="252"/>
      <c r="B768" s="253"/>
      <c r="C768" s="254"/>
      <c r="D768" s="253"/>
      <c r="E768" s="255"/>
      <c r="F768" s="255"/>
      <c r="G768" s="255"/>
      <c r="H768" s="255"/>
      <c r="I768" s="255"/>
      <c r="J768" s="255"/>
      <c r="K768" s="257"/>
      <c r="L768" s="258"/>
      <c r="M768" s="258"/>
      <c r="N768" s="258"/>
      <c r="O768" s="258"/>
      <c r="P768" s="258"/>
      <c r="Q768" s="258"/>
      <c r="R768" s="259"/>
      <c r="S768" s="238"/>
      <c r="T768" s="238"/>
      <c r="U768" s="239"/>
      <c r="V768" s="239"/>
      <c r="W768" s="239"/>
      <c r="X768" s="239"/>
      <c r="Y768" s="238"/>
      <c r="Z768" s="239"/>
    </row>
    <row r="769" spans="1:26" ht="12.75" customHeight="1">
      <c r="A769" s="252"/>
      <c r="B769" s="253"/>
      <c r="C769" s="254"/>
      <c r="D769" s="253"/>
      <c r="E769" s="255"/>
      <c r="F769" s="255"/>
      <c r="G769" s="255"/>
      <c r="H769" s="255"/>
      <c r="I769" s="255"/>
      <c r="J769" s="255"/>
      <c r="K769" s="257"/>
      <c r="L769" s="258"/>
      <c r="M769" s="258"/>
      <c r="N769" s="258"/>
      <c r="O769" s="258"/>
      <c r="P769" s="258"/>
      <c r="Q769" s="258"/>
      <c r="R769" s="259"/>
      <c r="S769" s="238"/>
      <c r="T769" s="238"/>
      <c r="U769" s="239"/>
      <c r="V769" s="239"/>
      <c r="W769" s="239"/>
      <c r="X769" s="239"/>
      <c r="Y769" s="238"/>
      <c r="Z769" s="239"/>
    </row>
    <row r="770" spans="1:26" ht="12.75" customHeight="1">
      <c r="A770" s="252"/>
      <c r="B770" s="253"/>
      <c r="C770" s="254"/>
      <c r="D770" s="253"/>
      <c r="E770" s="255"/>
      <c r="F770" s="255"/>
      <c r="G770" s="255"/>
      <c r="H770" s="255"/>
      <c r="I770" s="255"/>
      <c r="J770" s="255"/>
      <c r="K770" s="257"/>
      <c r="L770" s="258"/>
      <c r="M770" s="258"/>
      <c r="N770" s="258"/>
      <c r="O770" s="258"/>
      <c r="P770" s="258"/>
      <c r="Q770" s="258"/>
      <c r="R770" s="259"/>
      <c r="S770" s="238"/>
      <c r="T770" s="238"/>
      <c r="U770" s="239"/>
      <c r="V770" s="239"/>
      <c r="W770" s="239"/>
      <c r="X770" s="239"/>
      <c r="Y770" s="238"/>
      <c r="Z770" s="239"/>
    </row>
    <row r="771" spans="1:26" ht="12.75" customHeight="1">
      <c r="A771" s="252"/>
      <c r="B771" s="253"/>
      <c r="C771" s="254"/>
      <c r="D771" s="253"/>
      <c r="E771" s="255"/>
      <c r="F771" s="255"/>
      <c r="G771" s="255"/>
      <c r="H771" s="255"/>
      <c r="I771" s="255"/>
      <c r="J771" s="255"/>
      <c r="K771" s="257"/>
      <c r="L771" s="258"/>
      <c r="M771" s="258"/>
      <c r="N771" s="258"/>
      <c r="O771" s="258"/>
      <c r="P771" s="258"/>
      <c r="Q771" s="258"/>
      <c r="R771" s="259"/>
      <c r="S771" s="238"/>
      <c r="T771" s="238"/>
      <c r="U771" s="239"/>
      <c r="V771" s="239"/>
      <c r="W771" s="239"/>
      <c r="X771" s="239"/>
      <c r="Y771" s="238"/>
      <c r="Z771" s="239"/>
    </row>
    <row r="772" spans="1:26" ht="12.75" customHeight="1">
      <c r="A772" s="252"/>
      <c r="B772" s="253"/>
      <c r="C772" s="254"/>
      <c r="D772" s="253"/>
      <c r="E772" s="255"/>
      <c r="F772" s="255"/>
      <c r="G772" s="255"/>
      <c r="H772" s="255"/>
      <c r="I772" s="255"/>
      <c r="J772" s="255"/>
      <c r="K772" s="257"/>
      <c r="L772" s="258"/>
      <c r="M772" s="258"/>
      <c r="N772" s="258"/>
      <c r="O772" s="258"/>
      <c r="P772" s="258"/>
      <c r="Q772" s="258"/>
      <c r="R772" s="259"/>
      <c r="S772" s="238"/>
      <c r="T772" s="238"/>
      <c r="U772" s="239"/>
      <c r="V772" s="239"/>
      <c r="W772" s="239"/>
      <c r="X772" s="239"/>
      <c r="Y772" s="238"/>
      <c r="Z772" s="239"/>
    </row>
    <row r="773" spans="1:26" ht="12.75" customHeight="1">
      <c r="A773" s="252"/>
      <c r="B773" s="253"/>
      <c r="C773" s="254"/>
      <c r="D773" s="253"/>
      <c r="E773" s="255"/>
      <c r="F773" s="255"/>
      <c r="G773" s="255"/>
      <c r="H773" s="255"/>
      <c r="I773" s="255"/>
      <c r="J773" s="255"/>
      <c r="K773" s="257"/>
      <c r="L773" s="258"/>
      <c r="M773" s="258"/>
      <c r="N773" s="258"/>
      <c r="O773" s="258"/>
      <c r="P773" s="258"/>
      <c r="Q773" s="258"/>
      <c r="R773" s="259"/>
      <c r="S773" s="238"/>
      <c r="T773" s="238"/>
      <c r="U773" s="239"/>
      <c r="V773" s="239"/>
      <c r="W773" s="239"/>
      <c r="X773" s="239"/>
      <c r="Y773" s="238"/>
      <c r="Z773" s="239"/>
    </row>
    <row r="774" spans="1:26" ht="12.75" customHeight="1">
      <c r="A774" s="252"/>
      <c r="B774" s="253"/>
      <c r="C774" s="254"/>
      <c r="D774" s="253"/>
      <c r="E774" s="255"/>
      <c r="F774" s="255"/>
      <c r="G774" s="255"/>
      <c r="H774" s="255"/>
      <c r="I774" s="255"/>
      <c r="J774" s="255"/>
      <c r="K774" s="257"/>
      <c r="L774" s="258"/>
      <c r="M774" s="258"/>
      <c r="N774" s="258"/>
      <c r="O774" s="258"/>
      <c r="P774" s="258"/>
      <c r="Q774" s="258"/>
      <c r="R774" s="259"/>
      <c r="S774" s="238"/>
      <c r="T774" s="238"/>
      <c r="U774" s="239"/>
      <c r="V774" s="239"/>
      <c r="W774" s="239"/>
      <c r="X774" s="239"/>
      <c r="Y774" s="238"/>
      <c r="Z774" s="239"/>
    </row>
    <row r="775" spans="1:26" ht="12.75" customHeight="1">
      <c r="A775" s="252"/>
      <c r="B775" s="253"/>
      <c r="C775" s="254"/>
      <c r="D775" s="253"/>
      <c r="E775" s="255"/>
      <c r="F775" s="255"/>
      <c r="G775" s="255"/>
      <c r="H775" s="255"/>
      <c r="I775" s="255"/>
      <c r="J775" s="255"/>
      <c r="K775" s="257"/>
      <c r="L775" s="258"/>
      <c r="M775" s="258"/>
      <c r="N775" s="258"/>
      <c r="O775" s="258"/>
      <c r="P775" s="258"/>
      <c r="Q775" s="258"/>
      <c r="R775" s="259"/>
      <c r="S775" s="238"/>
      <c r="T775" s="238"/>
      <c r="U775" s="239"/>
      <c r="V775" s="239"/>
      <c r="W775" s="239"/>
      <c r="X775" s="239"/>
      <c r="Y775" s="238"/>
      <c r="Z775" s="239"/>
    </row>
    <row r="776" spans="1:26" ht="12.75" customHeight="1">
      <c r="A776" s="252"/>
      <c r="B776" s="253"/>
      <c r="C776" s="254"/>
      <c r="D776" s="253"/>
      <c r="E776" s="255"/>
      <c r="F776" s="255"/>
      <c r="G776" s="255"/>
      <c r="H776" s="255"/>
      <c r="I776" s="255"/>
      <c r="J776" s="255"/>
      <c r="K776" s="257"/>
      <c r="L776" s="258"/>
      <c r="M776" s="258"/>
      <c r="N776" s="258"/>
      <c r="O776" s="258"/>
      <c r="P776" s="258"/>
      <c r="Q776" s="258"/>
      <c r="R776" s="259"/>
      <c r="S776" s="238"/>
      <c r="T776" s="238"/>
      <c r="U776" s="239"/>
      <c r="V776" s="239"/>
      <c r="W776" s="239"/>
      <c r="X776" s="239"/>
      <c r="Y776" s="238"/>
      <c r="Z776" s="239"/>
    </row>
    <row r="777" spans="1:26" ht="12.75" customHeight="1">
      <c r="A777" s="252"/>
      <c r="B777" s="253"/>
      <c r="C777" s="254"/>
      <c r="D777" s="253"/>
      <c r="E777" s="255"/>
      <c r="F777" s="255"/>
      <c r="G777" s="255"/>
      <c r="H777" s="255"/>
      <c r="I777" s="255"/>
      <c r="J777" s="255"/>
      <c r="K777" s="257"/>
      <c r="L777" s="258"/>
      <c r="M777" s="258"/>
      <c r="N777" s="258"/>
      <c r="O777" s="258"/>
      <c r="P777" s="258"/>
      <c r="Q777" s="258"/>
      <c r="R777" s="259"/>
      <c r="S777" s="238"/>
      <c r="T777" s="238"/>
      <c r="U777" s="239"/>
      <c r="V777" s="239"/>
      <c r="W777" s="239"/>
      <c r="X777" s="239"/>
      <c r="Y777" s="238"/>
      <c r="Z777" s="239"/>
    </row>
    <row r="778" spans="1:26" ht="12.75" customHeight="1">
      <c r="A778" s="252"/>
      <c r="B778" s="253"/>
      <c r="C778" s="254"/>
      <c r="D778" s="253"/>
      <c r="E778" s="255"/>
      <c r="F778" s="255"/>
      <c r="G778" s="255"/>
      <c r="H778" s="255"/>
      <c r="I778" s="255"/>
      <c r="J778" s="255"/>
      <c r="K778" s="257"/>
      <c r="L778" s="258"/>
      <c r="M778" s="258"/>
      <c r="N778" s="258"/>
      <c r="O778" s="258"/>
      <c r="P778" s="258"/>
      <c r="Q778" s="258"/>
      <c r="R778" s="259"/>
      <c r="S778" s="238"/>
      <c r="T778" s="238"/>
      <c r="U778" s="239"/>
      <c r="V778" s="239"/>
      <c r="W778" s="239"/>
      <c r="X778" s="239"/>
      <c r="Y778" s="238"/>
      <c r="Z778" s="239"/>
    </row>
    <row r="779" spans="1:26" ht="12.75" customHeight="1">
      <c r="A779" s="252"/>
      <c r="B779" s="253"/>
      <c r="C779" s="254"/>
      <c r="D779" s="253"/>
      <c r="E779" s="255"/>
      <c r="F779" s="255"/>
      <c r="G779" s="255"/>
      <c r="H779" s="255"/>
      <c r="I779" s="255"/>
      <c r="J779" s="255"/>
      <c r="K779" s="257"/>
      <c r="L779" s="258"/>
      <c r="M779" s="258"/>
      <c r="N779" s="258"/>
      <c r="O779" s="258"/>
      <c r="P779" s="258"/>
      <c r="Q779" s="258"/>
      <c r="R779" s="259"/>
      <c r="S779" s="238"/>
      <c r="T779" s="238"/>
      <c r="U779" s="239"/>
      <c r="V779" s="239"/>
      <c r="W779" s="239"/>
      <c r="X779" s="239"/>
      <c r="Y779" s="238"/>
      <c r="Z779" s="239"/>
    </row>
    <row r="780" spans="1:26" ht="12.75" customHeight="1">
      <c r="A780" s="252"/>
      <c r="B780" s="253"/>
      <c r="C780" s="254"/>
      <c r="D780" s="253"/>
      <c r="E780" s="255"/>
      <c r="F780" s="255"/>
      <c r="G780" s="255"/>
      <c r="H780" s="255"/>
      <c r="I780" s="255"/>
      <c r="J780" s="255"/>
      <c r="K780" s="257"/>
      <c r="L780" s="258"/>
      <c r="M780" s="258"/>
      <c r="N780" s="258"/>
      <c r="O780" s="258"/>
      <c r="P780" s="258"/>
      <c r="Q780" s="258"/>
      <c r="R780" s="259"/>
      <c r="S780" s="238"/>
      <c r="T780" s="238"/>
      <c r="U780" s="239"/>
      <c r="V780" s="239"/>
      <c r="W780" s="239"/>
      <c r="X780" s="239"/>
      <c r="Y780" s="238"/>
      <c r="Z780" s="239"/>
    </row>
    <row r="781" spans="1:26" ht="12.75" customHeight="1">
      <c r="A781" s="252"/>
      <c r="B781" s="253"/>
      <c r="C781" s="254"/>
      <c r="D781" s="253"/>
      <c r="E781" s="255"/>
      <c r="F781" s="255"/>
      <c r="G781" s="255"/>
      <c r="H781" s="255"/>
      <c r="I781" s="255"/>
      <c r="J781" s="255"/>
      <c r="K781" s="257"/>
      <c r="L781" s="258"/>
      <c r="M781" s="258"/>
      <c r="N781" s="258"/>
      <c r="O781" s="258"/>
      <c r="P781" s="258"/>
      <c r="Q781" s="258"/>
      <c r="R781" s="259"/>
      <c r="S781" s="238"/>
      <c r="T781" s="238"/>
      <c r="U781" s="239"/>
      <c r="V781" s="239"/>
      <c r="W781" s="239"/>
      <c r="X781" s="239"/>
      <c r="Y781" s="238"/>
      <c r="Z781" s="239"/>
    </row>
    <row r="782" spans="1:26" ht="12.75" customHeight="1">
      <c r="A782" s="252"/>
      <c r="B782" s="253"/>
      <c r="C782" s="254"/>
      <c r="D782" s="253"/>
      <c r="E782" s="255"/>
      <c r="F782" s="255"/>
      <c r="G782" s="255"/>
      <c r="H782" s="255"/>
      <c r="I782" s="255"/>
      <c r="J782" s="255"/>
      <c r="K782" s="257"/>
      <c r="L782" s="258"/>
      <c r="M782" s="258"/>
      <c r="N782" s="258"/>
      <c r="O782" s="258"/>
      <c r="P782" s="258"/>
      <c r="Q782" s="258"/>
      <c r="R782" s="259"/>
      <c r="S782" s="238"/>
      <c r="T782" s="238"/>
      <c r="U782" s="239"/>
      <c r="V782" s="239"/>
      <c r="W782" s="239"/>
      <c r="X782" s="239"/>
      <c r="Y782" s="238"/>
      <c r="Z782" s="239"/>
    </row>
    <row r="783" spans="1:26" ht="12.75" customHeight="1">
      <c r="A783" s="252"/>
      <c r="B783" s="253"/>
      <c r="C783" s="254"/>
      <c r="D783" s="253"/>
      <c r="E783" s="255"/>
      <c r="F783" s="255"/>
      <c r="G783" s="255"/>
      <c r="H783" s="255"/>
      <c r="I783" s="255"/>
      <c r="J783" s="255"/>
      <c r="K783" s="257"/>
      <c r="L783" s="258"/>
      <c r="M783" s="258"/>
      <c r="N783" s="258"/>
      <c r="O783" s="258"/>
      <c r="P783" s="258"/>
      <c r="Q783" s="258"/>
      <c r="R783" s="259"/>
      <c r="S783" s="238"/>
      <c r="T783" s="238"/>
      <c r="U783" s="239"/>
      <c r="V783" s="239"/>
      <c r="W783" s="239"/>
      <c r="X783" s="239"/>
      <c r="Y783" s="238"/>
      <c r="Z783" s="239"/>
    </row>
    <row r="784" spans="1:26" ht="12.75" customHeight="1">
      <c r="A784" s="252"/>
      <c r="B784" s="253"/>
      <c r="C784" s="254"/>
      <c r="D784" s="253"/>
      <c r="E784" s="255"/>
      <c r="F784" s="255"/>
      <c r="G784" s="255"/>
      <c r="H784" s="255"/>
      <c r="I784" s="255"/>
      <c r="J784" s="255"/>
      <c r="K784" s="257"/>
      <c r="L784" s="258"/>
      <c r="M784" s="258"/>
      <c r="N784" s="258"/>
      <c r="O784" s="258"/>
      <c r="P784" s="258"/>
      <c r="Q784" s="258"/>
      <c r="R784" s="259"/>
      <c r="S784" s="238"/>
      <c r="T784" s="238"/>
      <c r="U784" s="239"/>
      <c r="V784" s="239"/>
      <c r="W784" s="239"/>
      <c r="X784" s="239"/>
      <c r="Y784" s="238"/>
      <c r="Z784" s="239"/>
    </row>
    <row r="785" spans="1:26" ht="12.75" customHeight="1">
      <c r="A785" s="252"/>
      <c r="B785" s="253"/>
      <c r="C785" s="254"/>
      <c r="D785" s="253"/>
      <c r="E785" s="255"/>
      <c r="F785" s="255"/>
      <c r="G785" s="255"/>
      <c r="H785" s="255"/>
      <c r="I785" s="255"/>
      <c r="J785" s="255"/>
      <c r="K785" s="257"/>
      <c r="L785" s="258"/>
      <c r="M785" s="258"/>
      <c r="N785" s="258"/>
      <c r="O785" s="258"/>
      <c r="P785" s="258"/>
      <c r="Q785" s="258"/>
      <c r="R785" s="259"/>
      <c r="S785" s="238"/>
      <c r="T785" s="238"/>
      <c r="U785" s="239"/>
      <c r="V785" s="239"/>
      <c r="W785" s="239"/>
      <c r="X785" s="239"/>
      <c r="Y785" s="238"/>
      <c r="Z785" s="239"/>
    </row>
    <row r="786" spans="1:26" ht="12.75" customHeight="1">
      <c r="A786" s="252"/>
      <c r="B786" s="253"/>
      <c r="C786" s="254"/>
      <c r="D786" s="253"/>
      <c r="E786" s="255"/>
      <c r="F786" s="255"/>
      <c r="G786" s="255"/>
      <c r="H786" s="255"/>
      <c r="I786" s="255"/>
      <c r="J786" s="255"/>
      <c r="K786" s="257"/>
      <c r="L786" s="258"/>
      <c r="M786" s="258"/>
      <c r="N786" s="258"/>
      <c r="O786" s="258"/>
      <c r="P786" s="258"/>
      <c r="Q786" s="258"/>
      <c r="R786" s="259"/>
      <c r="S786" s="238"/>
      <c r="T786" s="238"/>
      <c r="U786" s="239"/>
      <c r="V786" s="239"/>
      <c r="W786" s="239"/>
      <c r="X786" s="239"/>
      <c r="Y786" s="238"/>
      <c r="Z786" s="239"/>
    </row>
    <row r="787" spans="1:26" ht="12.75" customHeight="1">
      <c r="A787" s="252"/>
      <c r="B787" s="253"/>
      <c r="C787" s="254"/>
      <c r="D787" s="253"/>
      <c r="E787" s="255"/>
      <c r="F787" s="255"/>
      <c r="G787" s="255"/>
      <c r="H787" s="255"/>
      <c r="I787" s="255"/>
      <c r="J787" s="255"/>
      <c r="K787" s="257"/>
      <c r="L787" s="258"/>
      <c r="M787" s="258"/>
      <c r="N787" s="258"/>
      <c r="O787" s="258"/>
      <c r="P787" s="258"/>
      <c r="Q787" s="258"/>
      <c r="R787" s="259"/>
      <c r="S787" s="238"/>
      <c r="T787" s="238"/>
      <c r="U787" s="239"/>
      <c r="V787" s="239"/>
      <c r="W787" s="239"/>
      <c r="X787" s="239"/>
      <c r="Y787" s="238"/>
      <c r="Z787" s="239"/>
    </row>
    <row r="788" spans="1:26" ht="12.75" customHeight="1">
      <c r="A788" s="252"/>
      <c r="B788" s="253"/>
      <c r="C788" s="254"/>
      <c r="D788" s="253"/>
      <c r="E788" s="255"/>
      <c r="F788" s="255"/>
      <c r="G788" s="255"/>
      <c r="H788" s="255"/>
      <c r="I788" s="255"/>
      <c r="J788" s="255"/>
      <c r="K788" s="257"/>
      <c r="L788" s="258"/>
      <c r="M788" s="258"/>
      <c r="N788" s="258"/>
      <c r="O788" s="258"/>
      <c r="P788" s="258"/>
      <c r="Q788" s="258"/>
      <c r="R788" s="259"/>
      <c r="S788" s="238"/>
      <c r="T788" s="238"/>
      <c r="U788" s="239"/>
      <c r="V788" s="239"/>
      <c r="W788" s="239"/>
      <c r="X788" s="239"/>
      <c r="Y788" s="238"/>
      <c r="Z788" s="239"/>
    </row>
    <row r="789" spans="1:26" ht="12.75" customHeight="1">
      <c r="A789" s="252"/>
      <c r="B789" s="253"/>
      <c r="C789" s="254"/>
      <c r="D789" s="253"/>
      <c r="E789" s="255"/>
      <c r="F789" s="255"/>
      <c r="G789" s="255"/>
      <c r="H789" s="255"/>
      <c r="I789" s="255"/>
      <c r="J789" s="255"/>
      <c r="K789" s="257"/>
      <c r="L789" s="258"/>
      <c r="M789" s="258"/>
      <c r="N789" s="258"/>
      <c r="O789" s="258"/>
      <c r="P789" s="258"/>
      <c r="Q789" s="258"/>
      <c r="R789" s="259"/>
      <c r="S789" s="238"/>
      <c r="T789" s="238"/>
      <c r="U789" s="239"/>
      <c r="V789" s="239"/>
      <c r="W789" s="239"/>
      <c r="X789" s="239"/>
      <c r="Y789" s="238"/>
      <c r="Z789" s="239"/>
    </row>
    <row r="790" spans="1:26" ht="12.75" customHeight="1">
      <c r="A790" s="252"/>
      <c r="B790" s="253"/>
      <c r="C790" s="254"/>
      <c r="D790" s="253"/>
      <c r="E790" s="255"/>
      <c r="F790" s="255"/>
      <c r="G790" s="255"/>
      <c r="H790" s="255"/>
      <c r="I790" s="255"/>
      <c r="J790" s="255"/>
      <c r="K790" s="257"/>
      <c r="L790" s="258"/>
      <c r="M790" s="258"/>
      <c r="N790" s="258"/>
      <c r="O790" s="258"/>
      <c r="P790" s="258"/>
      <c r="Q790" s="258"/>
      <c r="R790" s="259"/>
      <c r="S790" s="238"/>
      <c r="T790" s="238"/>
      <c r="U790" s="239"/>
      <c r="V790" s="239"/>
      <c r="W790" s="239"/>
      <c r="X790" s="239"/>
      <c r="Y790" s="238"/>
      <c r="Z790" s="239"/>
    </row>
    <row r="791" spans="1:26" ht="12.75" customHeight="1">
      <c r="A791" s="252"/>
      <c r="B791" s="253"/>
      <c r="C791" s="254"/>
      <c r="D791" s="253"/>
      <c r="E791" s="255"/>
      <c r="F791" s="255"/>
      <c r="G791" s="255"/>
      <c r="H791" s="255"/>
      <c r="I791" s="255"/>
      <c r="J791" s="255"/>
      <c r="K791" s="257"/>
      <c r="L791" s="258"/>
      <c r="M791" s="258"/>
      <c r="N791" s="258"/>
      <c r="O791" s="258"/>
      <c r="P791" s="258"/>
      <c r="Q791" s="258"/>
      <c r="R791" s="259"/>
      <c r="S791" s="238"/>
      <c r="T791" s="238"/>
      <c r="U791" s="239"/>
      <c r="V791" s="239"/>
      <c r="W791" s="239"/>
      <c r="X791" s="239"/>
      <c r="Y791" s="238"/>
      <c r="Z791" s="239"/>
    </row>
    <row r="792" spans="1:26" ht="12.75" customHeight="1">
      <c r="A792" s="252"/>
      <c r="B792" s="253"/>
      <c r="C792" s="254"/>
      <c r="D792" s="253"/>
      <c r="E792" s="255"/>
      <c r="F792" s="255"/>
      <c r="G792" s="255"/>
      <c r="H792" s="255"/>
      <c r="I792" s="255"/>
      <c r="J792" s="255"/>
      <c r="K792" s="257"/>
      <c r="L792" s="258"/>
      <c r="M792" s="258"/>
      <c r="N792" s="258"/>
      <c r="O792" s="258"/>
      <c r="P792" s="258"/>
      <c r="Q792" s="258"/>
      <c r="R792" s="259"/>
      <c r="S792" s="238"/>
      <c r="T792" s="238"/>
      <c r="U792" s="239"/>
      <c r="V792" s="239"/>
      <c r="W792" s="239"/>
      <c r="X792" s="239"/>
      <c r="Y792" s="238"/>
      <c r="Z792" s="239"/>
    </row>
    <row r="793" spans="1:26" ht="12.75" customHeight="1">
      <c r="A793" s="252"/>
      <c r="B793" s="253"/>
      <c r="C793" s="254"/>
      <c r="D793" s="253"/>
      <c r="E793" s="255"/>
      <c r="F793" s="255"/>
      <c r="G793" s="255"/>
      <c r="H793" s="255"/>
      <c r="I793" s="255"/>
      <c r="J793" s="255"/>
      <c r="K793" s="257"/>
      <c r="L793" s="258"/>
      <c r="M793" s="258"/>
      <c r="N793" s="258"/>
      <c r="O793" s="258"/>
      <c r="P793" s="258"/>
      <c r="Q793" s="258"/>
      <c r="R793" s="259"/>
      <c r="S793" s="238"/>
      <c r="T793" s="238"/>
      <c r="U793" s="239"/>
      <c r="V793" s="239"/>
      <c r="W793" s="239"/>
      <c r="X793" s="239"/>
      <c r="Y793" s="238"/>
      <c r="Z793" s="239"/>
    </row>
    <row r="794" spans="1:26" ht="12.75" customHeight="1">
      <c r="A794" s="252"/>
      <c r="B794" s="253"/>
      <c r="C794" s="254"/>
      <c r="D794" s="253"/>
      <c r="E794" s="255"/>
      <c r="F794" s="255"/>
      <c r="G794" s="255"/>
      <c r="H794" s="255"/>
      <c r="I794" s="255"/>
      <c r="J794" s="255"/>
      <c r="K794" s="257"/>
      <c r="L794" s="258"/>
      <c r="M794" s="258"/>
      <c r="N794" s="258"/>
      <c r="O794" s="258"/>
      <c r="P794" s="258"/>
      <c r="Q794" s="258"/>
      <c r="R794" s="259"/>
      <c r="S794" s="238"/>
      <c r="T794" s="238"/>
      <c r="U794" s="239"/>
      <c r="V794" s="239"/>
      <c r="W794" s="239"/>
      <c r="X794" s="239"/>
      <c r="Y794" s="238"/>
      <c r="Z794" s="239"/>
    </row>
    <row r="795" spans="1:26" ht="12.75" customHeight="1">
      <c r="A795" s="252"/>
      <c r="B795" s="253"/>
      <c r="C795" s="254"/>
      <c r="D795" s="253"/>
      <c r="E795" s="255"/>
      <c r="F795" s="255"/>
      <c r="G795" s="255"/>
      <c r="H795" s="255"/>
      <c r="I795" s="255"/>
      <c r="J795" s="255"/>
      <c r="K795" s="257"/>
      <c r="L795" s="258"/>
      <c r="M795" s="258"/>
      <c r="N795" s="258"/>
      <c r="O795" s="258"/>
      <c r="P795" s="258"/>
      <c r="Q795" s="258"/>
      <c r="R795" s="259"/>
      <c r="S795" s="238"/>
      <c r="T795" s="238"/>
      <c r="U795" s="239"/>
      <c r="V795" s="239"/>
      <c r="W795" s="239"/>
      <c r="X795" s="239"/>
      <c r="Y795" s="238"/>
      <c r="Z795" s="239"/>
    </row>
    <row r="796" spans="1:26" ht="12.75" customHeight="1">
      <c r="A796" s="252"/>
      <c r="B796" s="253"/>
      <c r="C796" s="254"/>
      <c r="D796" s="253"/>
      <c r="E796" s="255"/>
      <c r="F796" s="255"/>
      <c r="G796" s="255"/>
      <c r="H796" s="255"/>
      <c r="I796" s="255"/>
      <c r="J796" s="255"/>
      <c r="K796" s="257"/>
      <c r="L796" s="258"/>
      <c r="M796" s="258"/>
      <c r="N796" s="258"/>
      <c r="O796" s="258"/>
      <c r="P796" s="258"/>
      <c r="Q796" s="258"/>
      <c r="R796" s="259"/>
      <c r="S796" s="238"/>
      <c r="T796" s="238"/>
      <c r="U796" s="239"/>
      <c r="V796" s="239"/>
      <c r="W796" s="239"/>
      <c r="X796" s="239"/>
      <c r="Y796" s="238"/>
      <c r="Z796" s="239"/>
    </row>
    <row r="797" spans="1:26" ht="12.75" customHeight="1">
      <c r="A797" s="252"/>
      <c r="B797" s="253"/>
      <c r="C797" s="254"/>
      <c r="D797" s="253"/>
      <c r="E797" s="255"/>
      <c r="F797" s="255"/>
      <c r="G797" s="255"/>
      <c r="H797" s="255"/>
      <c r="I797" s="255"/>
      <c r="J797" s="255"/>
      <c r="K797" s="257"/>
      <c r="L797" s="258"/>
      <c r="M797" s="258"/>
      <c r="N797" s="258"/>
      <c r="O797" s="258"/>
      <c r="P797" s="258"/>
      <c r="Q797" s="258"/>
      <c r="R797" s="259"/>
      <c r="S797" s="238"/>
      <c r="T797" s="238"/>
      <c r="U797" s="239"/>
      <c r="V797" s="239"/>
      <c r="W797" s="239"/>
      <c r="X797" s="239"/>
      <c r="Y797" s="238"/>
      <c r="Z797" s="239"/>
    </row>
    <row r="798" spans="1:26" ht="12.75" customHeight="1">
      <c r="A798" s="252"/>
      <c r="B798" s="253"/>
      <c r="C798" s="254"/>
      <c r="D798" s="253"/>
      <c r="E798" s="255"/>
      <c r="F798" s="255"/>
      <c r="G798" s="255"/>
      <c r="H798" s="255"/>
      <c r="I798" s="255"/>
      <c r="J798" s="255"/>
      <c r="K798" s="257"/>
      <c r="L798" s="258"/>
      <c r="M798" s="258"/>
      <c r="N798" s="258"/>
      <c r="O798" s="258"/>
      <c r="P798" s="258"/>
      <c r="Q798" s="258"/>
      <c r="R798" s="259"/>
      <c r="S798" s="238"/>
      <c r="T798" s="238"/>
      <c r="U798" s="239"/>
      <c r="V798" s="239"/>
      <c r="W798" s="239"/>
      <c r="X798" s="239"/>
      <c r="Y798" s="238"/>
      <c r="Z798" s="239"/>
    </row>
    <row r="799" spans="1:26" ht="12.75" customHeight="1">
      <c r="A799" s="252"/>
      <c r="B799" s="253"/>
      <c r="C799" s="254"/>
      <c r="D799" s="253"/>
      <c r="E799" s="255"/>
      <c r="F799" s="255"/>
      <c r="G799" s="255"/>
      <c r="H799" s="255"/>
      <c r="I799" s="255"/>
      <c r="J799" s="255"/>
      <c r="K799" s="257"/>
      <c r="L799" s="258"/>
      <c r="M799" s="258"/>
      <c r="N799" s="258"/>
      <c r="O799" s="258"/>
      <c r="P799" s="258"/>
      <c r="Q799" s="258"/>
      <c r="R799" s="259"/>
      <c r="S799" s="238"/>
      <c r="T799" s="238"/>
      <c r="U799" s="239"/>
      <c r="V799" s="239"/>
      <c r="W799" s="239"/>
      <c r="X799" s="239"/>
      <c r="Y799" s="238"/>
      <c r="Z799" s="239"/>
    </row>
    <row r="800" spans="1:26" ht="12.75" customHeight="1">
      <c r="A800" s="252"/>
      <c r="B800" s="253"/>
      <c r="C800" s="254"/>
      <c r="D800" s="253"/>
      <c r="E800" s="255"/>
      <c r="F800" s="255"/>
      <c r="G800" s="255"/>
      <c r="H800" s="255"/>
      <c r="I800" s="255"/>
      <c r="J800" s="255"/>
      <c r="K800" s="257"/>
      <c r="L800" s="258"/>
      <c r="M800" s="258"/>
      <c r="N800" s="258"/>
      <c r="O800" s="258"/>
      <c r="P800" s="258"/>
      <c r="Q800" s="258"/>
      <c r="R800" s="259"/>
      <c r="S800" s="238"/>
      <c r="T800" s="238"/>
      <c r="U800" s="239"/>
      <c r="V800" s="239"/>
      <c r="W800" s="239"/>
      <c r="X800" s="239"/>
      <c r="Y800" s="238"/>
      <c r="Z800" s="239"/>
    </row>
    <row r="801" spans="1:26" ht="12.75" customHeight="1">
      <c r="A801" s="252"/>
      <c r="B801" s="253"/>
      <c r="C801" s="254"/>
      <c r="D801" s="253"/>
      <c r="E801" s="255"/>
      <c r="F801" s="255"/>
      <c r="G801" s="255"/>
      <c r="H801" s="255"/>
      <c r="I801" s="255"/>
      <c r="J801" s="255"/>
      <c r="K801" s="257"/>
      <c r="L801" s="258"/>
      <c r="M801" s="258"/>
      <c r="N801" s="258"/>
      <c r="O801" s="258"/>
      <c r="P801" s="258"/>
      <c r="Q801" s="258"/>
      <c r="R801" s="259"/>
      <c r="S801" s="238"/>
      <c r="T801" s="238"/>
      <c r="U801" s="239"/>
      <c r="V801" s="239"/>
      <c r="W801" s="239"/>
      <c r="X801" s="239"/>
      <c r="Y801" s="238"/>
      <c r="Z801" s="239"/>
    </row>
    <row r="802" spans="1:26" ht="12.75" customHeight="1">
      <c r="A802" s="252"/>
      <c r="B802" s="253"/>
      <c r="C802" s="254"/>
      <c r="D802" s="253"/>
      <c r="E802" s="255"/>
      <c r="F802" s="255"/>
      <c r="G802" s="255"/>
      <c r="H802" s="255"/>
      <c r="I802" s="255"/>
      <c r="J802" s="255"/>
      <c r="K802" s="257"/>
      <c r="L802" s="258"/>
      <c r="M802" s="258"/>
      <c r="N802" s="258"/>
      <c r="O802" s="258"/>
      <c r="P802" s="258"/>
      <c r="Q802" s="258"/>
      <c r="R802" s="259"/>
      <c r="S802" s="238"/>
      <c r="T802" s="238"/>
      <c r="U802" s="239"/>
      <c r="V802" s="239"/>
      <c r="W802" s="239"/>
      <c r="X802" s="239"/>
      <c r="Y802" s="238"/>
      <c r="Z802" s="239"/>
    </row>
    <row r="803" spans="1:26" ht="12.75" customHeight="1">
      <c r="A803" s="252"/>
      <c r="B803" s="253"/>
      <c r="C803" s="254"/>
      <c r="D803" s="253"/>
      <c r="E803" s="255"/>
      <c r="F803" s="255"/>
      <c r="G803" s="255"/>
      <c r="H803" s="255"/>
      <c r="I803" s="255"/>
      <c r="J803" s="255"/>
      <c r="K803" s="257"/>
      <c r="L803" s="258"/>
      <c r="M803" s="258"/>
      <c r="N803" s="258"/>
      <c r="O803" s="258"/>
      <c r="P803" s="258"/>
      <c r="Q803" s="258"/>
      <c r="R803" s="259"/>
      <c r="S803" s="238"/>
      <c r="T803" s="238"/>
      <c r="U803" s="239"/>
      <c r="V803" s="239"/>
      <c r="W803" s="239"/>
      <c r="X803" s="239"/>
      <c r="Y803" s="238"/>
      <c r="Z803" s="239"/>
    </row>
    <row r="804" spans="1:26" ht="12.75" customHeight="1">
      <c r="A804" s="252"/>
      <c r="B804" s="253"/>
      <c r="C804" s="254"/>
      <c r="D804" s="253"/>
      <c r="E804" s="255"/>
      <c r="F804" s="255"/>
      <c r="G804" s="255"/>
      <c r="H804" s="255"/>
      <c r="I804" s="255"/>
      <c r="J804" s="255"/>
      <c r="K804" s="257"/>
      <c r="L804" s="258"/>
      <c r="M804" s="258"/>
      <c r="N804" s="258"/>
      <c r="O804" s="258"/>
      <c r="P804" s="258"/>
      <c r="Q804" s="258"/>
      <c r="R804" s="259"/>
      <c r="S804" s="238"/>
      <c r="T804" s="238"/>
      <c r="U804" s="239"/>
      <c r="V804" s="239"/>
      <c r="W804" s="239"/>
      <c r="X804" s="239"/>
      <c r="Y804" s="238"/>
      <c r="Z804" s="239"/>
    </row>
    <row r="805" spans="1:26" ht="12.75" customHeight="1">
      <c r="A805" s="252"/>
      <c r="B805" s="253"/>
      <c r="C805" s="254"/>
      <c r="D805" s="253"/>
      <c r="E805" s="255"/>
      <c r="F805" s="255"/>
      <c r="G805" s="255"/>
      <c r="H805" s="255"/>
      <c r="I805" s="255"/>
      <c r="J805" s="255"/>
      <c r="K805" s="257"/>
      <c r="L805" s="258"/>
      <c r="M805" s="258"/>
      <c r="N805" s="258"/>
      <c r="O805" s="258"/>
      <c r="P805" s="258"/>
      <c r="Q805" s="258"/>
      <c r="R805" s="259"/>
      <c r="S805" s="238"/>
      <c r="T805" s="238"/>
      <c r="U805" s="239"/>
      <c r="V805" s="239"/>
      <c r="W805" s="239"/>
      <c r="X805" s="239"/>
      <c r="Y805" s="238"/>
      <c r="Z805" s="239"/>
    </row>
    <row r="806" spans="1:26" ht="12.75" customHeight="1">
      <c r="A806" s="252"/>
      <c r="B806" s="253"/>
      <c r="C806" s="254"/>
      <c r="D806" s="253"/>
      <c r="E806" s="255"/>
      <c r="F806" s="255"/>
      <c r="G806" s="255"/>
      <c r="H806" s="255"/>
      <c r="I806" s="255"/>
      <c r="J806" s="255"/>
      <c r="K806" s="257"/>
      <c r="L806" s="258"/>
      <c r="M806" s="258"/>
      <c r="N806" s="258"/>
      <c r="O806" s="258"/>
      <c r="P806" s="258"/>
      <c r="Q806" s="258"/>
      <c r="R806" s="259"/>
      <c r="S806" s="238"/>
      <c r="T806" s="238"/>
      <c r="U806" s="239"/>
      <c r="V806" s="239"/>
      <c r="W806" s="239"/>
      <c r="X806" s="239"/>
      <c r="Y806" s="238"/>
      <c r="Z806" s="239"/>
    </row>
    <row r="807" spans="1:26" ht="12.75" customHeight="1">
      <c r="A807" s="252"/>
      <c r="B807" s="253"/>
      <c r="C807" s="254"/>
      <c r="D807" s="253"/>
      <c r="E807" s="255"/>
      <c r="F807" s="255"/>
      <c r="G807" s="255"/>
      <c r="H807" s="255"/>
      <c r="I807" s="255"/>
      <c r="J807" s="255"/>
      <c r="K807" s="257"/>
      <c r="L807" s="258"/>
      <c r="M807" s="258"/>
      <c r="N807" s="258"/>
      <c r="O807" s="258"/>
      <c r="P807" s="258"/>
      <c r="Q807" s="258"/>
      <c r="R807" s="259"/>
      <c r="S807" s="238"/>
      <c r="T807" s="238"/>
      <c r="U807" s="239"/>
      <c r="V807" s="239"/>
      <c r="W807" s="239"/>
      <c r="X807" s="239"/>
      <c r="Y807" s="238"/>
      <c r="Z807" s="239"/>
    </row>
    <row r="808" spans="1:26" ht="12.75" customHeight="1">
      <c r="A808" s="252"/>
      <c r="B808" s="253"/>
      <c r="C808" s="254"/>
      <c r="D808" s="253"/>
      <c r="E808" s="255"/>
      <c r="F808" s="255"/>
      <c r="G808" s="255"/>
      <c r="H808" s="255"/>
      <c r="I808" s="255"/>
      <c r="J808" s="255"/>
      <c r="K808" s="257"/>
      <c r="L808" s="258"/>
      <c r="M808" s="258"/>
      <c r="N808" s="258"/>
      <c r="O808" s="258"/>
      <c r="P808" s="258"/>
      <c r="Q808" s="258"/>
      <c r="R808" s="259"/>
      <c r="S808" s="238"/>
      <c r="T808" s="238"/>
      <c r="U808" s="239"/>
      <c r="V808" s="239"/>
      <c r="W808" s="239"/>
      <c r="X808" s="239"/>
      <c r="Y808" s="238"/>
      <c r="Z808" s="239"/>
    </row>
    <row r="809" spans="1:26" ht="12.75" customHeight="1">
      <c r="A809" s="252"/>
      <c r="B809" s="253"/>
      <c r="C809" s="254"/>
      <c r="D809" s="253"/>
      <c r="E809" s="255"/>
      <c r="F809" s="255"/>
      <c r="G809" s="255"/>
      <c r="H809" s="255"/>
      <c r="I809" s="255"/>
      <c r="J809" s="255"/>
      <c r="K809" s="257"/>
      <c r="L809" s="258"/>
      <c r="M809" s="258"/>
      <c r="N809" s="258"/>
      <c r="O809" s="258"/>
      <c r="P809" s="258"/>
      <c r="Q809" s="258"/>
      <c r="R809" s="259"/>
      <c r="S809" s="238"/>
      <c r="T809" s="238"/>
      <c r="U809" s="239"/>
      <c r="V809" s="239"/>
      <c r="W809" s="239"/>
      <c r="X809" s="239"/>
      <c r="Y809" s="238"/>
      <c r="Z809" s="239"/>
    </row>
    <row r="810" spans="1:26" ht="12.75" customHeight="1">
      <c r="A810" s="252"/>
      <c r="B810" s="253"/>
      <c r="C810" s="254"/>
      <c r="D810" s="253"/>
      <c r="E810" s="255"/>
      <c r="F810" s="255"/>
      <c r="G810" s="255"/>
      <c r="H810" s="255"/>
      <c r="I810" s="255"/>
      <c r="J810" s="255"/>
      <c r="K810" s="257"/>
      <c r="L810" s="258"/>
      <c r="M810" s="258"/>
      <c r="N810" s="258"/>
      <c r="O810" s="258"/>
      <c r="P810" s="258"/>
      <c r="Q810" s="258"/>
      <c r="R810" s="259"/>
      <c r="S810" s="238"/>
      <c r="T810" s="238"/>
      <c r="U810" s="239"/>
      <c r="V810" s="239"/>
      <c r="W810" s="239"/>
      <c r="X810" s="239"/>
      <c r="Y810" s="238"/>
      <c r="Z810" s="239"/>
    </row>
    <row r="811" spans="1:26" ht="12.75" customHeight="1">
      <c r="A811" s="252"/>
      <c r="B811" s="253"/>
      <c r="C811" s="254"/>
      <c r="D811" s="253"/>
      <c r="E811" s="255"/>
      <c r="F811" s="255"/>
      <c r="G811" s="255"/>
      <c r="H811" s="255"/>
      <c r="I811" s="255"/>
      <c r="J811" s="255"/>
      <c r="K811" s="257"/>
      <c r="L811" s="258"/>
      <c r="M811" s="258"/>
      <c r="N811" s="258"/>
      <c r="O811" s="258"/>
      <c r="P811" s="258"/>
      <c r="Q811" s="258"/>
      <c r="R811" s="259"/>
      <c r="S811" s="238"/>
      <c r="T811" s="238"/>
      <c r="U811" s="239"/>
      <c r="V811" s="239"/>
      <c r="W811" s="239"/>
      <c r="X811" s="239"/>
      <c r="Y811" s="238"/>
      <c r="Z811" s="239"/>
    </row>
    <row r="812" spans="1:26" ht="12.75" customHeight="1">
      <c r="A812" s="252"/>
      <c r="B812" s="253"/>
      <c r="C812" s="254"/>
      <c r="D812" s="253"/>
      <c r="E812" s="255"/>
      <c r="F812" s="255"/>
      <c r="G812" s="255"/>
      <c r="H812" s="255"/>
      <c r="I812" s="255"/>
      <c r="J812" s="255"/>
      <c r="K812" s="257"/>
      <c r="L812" s="258"/>
      <c r="M812" s="258"/>
      <c r="N812" s="258"/>
      <c r="O812" s="258"/>
      <c r="P812" s="258"/>
      <c r="Q812" s="258"/>
      <c r="R812" s="259"/>
      <c r="S812" s="238"/>
      <c r="T812" s="238"/>
      <c r="U812" s="239"/>
      <c r="V812" s="239"/>
      <c r="W812" s="239"/>
      <c r="X812" s="239"/>
      <c r="Y812" s="238"/>
      <c r="Z812" s="239"/>
    </row>
    <row r="813" spans="1:26" ht="12.75" customHeight="1">
      <c r="A813" s="252"/>
      <c r="B813" s="253"/>
      <c r="C813" s="254"/>
      <c r="D813" s="253"/>
      <c r="E813" s="255"/>
      <c r="F813" s="255"/>
      <c r="G813" s="255"/>
      <c r="H813" s="255"/>
      <c r="I813" s="255"/>
      <c r="J813" s="255"/>
      <c r="K813" s="257"/>
      <c r="L813" s="258"/>
      <c r="M813" s="258"/>
      <c r="N813" s="258"/>
      <c r="O813" s="258"/>
      <c r="P813" s="258"/>
      <c r="Q813" s="258"/>
      <c r="R813" s="259"/>
      <c r="S813" s="238"/>
      <c r="T813" s="238"/>
      <c r="U813" s="239"/>
      <c r="V813" s="239"/>
      <c r="W813" s="239"/>
      <c r="X813" s="239"/>
      <c r="Y813" s="238"/>
      <c r="Z813" s="239"/>
    </row>
    <row r="814" spans="1:26" ht="12.75" customHeight="1">
      <c r="A814" s="252"/>
      <c r="B814" s="253"/>
      <c r="C814" s="254"/>
      <c r="D814" s="253"/>
      <c r="E814" s="255"/>
      <c r="F814" s="255"/>
      <c r="G814" s="255"/>
      <c r="H814" s="255"/>
      <c r="I814" s="255"/>
      <c r="J814" s="255"/>
      <c r="K814" s="257"/>
      <c r="L814" s="258"/>
      <c r="M814" s="258"/>
      <c r="N814" s="258"/>
      <c r="O814" s="258"/>
      <c r="P814" s="258"/>
      <c r="Q814" s="258"/>
      <c r="R814" s="259"/>
      <c r="S814" s="238"/>
      <c r="T814" s="238"/>
      <c r="U814" s="239"/>
      <c r="V814" s="239"/>
      <c r="W814" s="239"/>
      <c r="X814" s="239"/>
      <c r="Y814" s="238"/>
      <c r="Z814" s="239"/>
    </row>
    <row r="815" spans="1:26" ht="12.75" customHeight="1">
      <c r="A815" s="252"/>
      <c r="B815" s="253"/>
      <c r="C815" s="254"/>
      <c r="D815" s="253"/>
      <c r="E815" s="255"/>
      <c r="F815" s="255"/>
      <c r="G815" s="255"/>
      <c r="H815" s="255"/>
      <c r="I815" s="255"/>
      <c r="J815" s="255"/>
      <c r="K815" s="257"/>
      <c r="L815" s="258"/>
      <c r="M815" s="258"/>
      <c r="N815" s="258"/>
      <c r="O815" s="258"/>
      <c r="P815" s="258"/>
      <c r="Q815" s="258"/>
      <c r="R815" s="259"/>
      <c r="S815" s="238"/>
      <c r="T815" s="238"/>
      <c r="U815" s="239"/>
      <c r="V815" s="239"/>
      <c r="W815" s="239"/>
      <c r="X815" s="239"/>
      <c r="Y815" s="238"/>
      <c r="Z815" s="239"/>
    </row>
    <row r="816" spans="1:26" ht="12.75" customHeight="1">
      <c r="A816" s="252"/>
      <c r="B816" s="253"/>
      <c r="C816" s="254"/>
      <c r="D816" s="253"/>
      <c r="E816" s="255"/>
      <c r="F816" s="255"/>
      <c r="G816" s="255"/>
      <c r="H816" s="255"/>
      <c r="I816" s="255"/>
      <c r="J816" s="255"/>
      <c r="K816" s="257"/>
      <c r="L816" s="258"/>
      <c r="M816" s="258"/>
      <c r="N816" s="258"/>
      <c r="O816" s="258"/>
      <c r="P816" s="258"/>
      <c r="Q816" s="258"/>
      <c r="R816" s="259"/>
      <c r="S816" s="238"/>
      <c r="T816" s="238"/>
      <c r="U816" s="239"/>
      <c r="V816" s="239"/>
      <c r="W816" s="239"/>
      <c r="X816" s="239"/>
      <c r="Y816" s="238"/>
      <c r="Z816" s="239"/>
    </row>
    <row r="817" spans="1:26" ht="12.75" customHeight="1">
      <c r="A817" s="252"/>
      <c r="B817" s="253"/>
      <c r="C817" s="254"/>
      <c r="D817" s="253"/>
      <c r="E817" s="255"/>
      <c r="F817" s="255"/>
      <c r="G817" s="255"/>
      <c r="H817" s="255"/>
      <c r="I817" s="255"/>
      <c r="J817" s="255"/>
      <c r="K817" s="257"/>
      <c r="L817" s="258"/>
      <c r="M817" s="258"/>
      <c r="N817" s="258"/>
      <c r="O817" s="258"/>
      <c r="P817" s="258"/>
      <c r="Q817" s="258"/>
      <c r="R817" s="259"/>
      <c r="S817" s="238"/>
      <c r="T817" s="238"/>
      <c r="U817" s="239"/>
      <c r="V817" s="239"/>
      <c r="W817" s="239"/>
      <c r="X817" s="239"/>
      <c r="Y817" s="238"/>
      <c r="Z817" s="239"/>
    </row>
    <row r="818" spans="1:26" ht="12.75" customHeight="1">
      <c r="A818" s="252"/>
      <c r="B818" s="253"/>
      <c r="C818" s="254"/>
      <c r="D818" s="253"/>
      <c r="E818" s="255"/>
      <c r="F818" s="255"/>
      <c r="G818" s="255"/>
      <c r="H818" s="255"/>
      <c r="I818" s="255"/>
      <c r="J818" s="255"/>
      <c r="K818" s="257"/>
      <c r="L818" s="258"/>
      <c r="M818" s="258"/>
      <c r="N818" s="258"/>
      <c r="O818" s="258"/>
      <c r="P818" s="258"/>
      <c r="Q818" s="258"/>
      <c r="R818" s="259"/>
      <c r="S818" s="238"/>
      <c r="T818" s="238"/>
      <c r="U818" s="239"/>
      <c r="V818" s="239"/>
      <c r="W818" s="239"/>
      <c r="X818" s="239"/>
      <c r="Y818" s="238"/>
      <c r="Z818" s="239"/>
    </row>
    <row r="819" spans="1:26" ht="12.75" customHeight="1">
      <c r="A819" s="252"/>
      <c r="B819" s="253"/>
      <c r="C819" s="254"/>
      <c r="D819" s="253"/>
      <c r="E819" s="255"/>
      <c r="F819" s="255"/>
      <c r="G819" s="255"/>
      <c r="H819" s="255"/>
      <c r="I819" s="255"/>
      <c r="J819" s="255"/>
      <c r="K819" s="257"/>
      <c r="L819" s="258"/>
      <c r="M819" s="258"/>
      <c r="N819" s="258"/>
      <c r="O819" s="258"/>
      <c r="P819" s="258"/>
      <c r="Q819" s="258"/>
      <c r="R819" s="259"/>
      <c r="S819" s="238"/>
      <c r="T819" s="238"/>
      <c r="U819" s="239"/>
      <c r="V819" s="239"/>
      <c r="W819" s="239"/>
      <c r="X819" s="239"/>
      <c r="Y819" s="238"/>
      <c r="Z819" s="239"/>
    </row>
    <row r="820" spans="1:26" ht="12.75" customHeight="1">
      <c r="A820" s="252"/>
      <c r="B820" s="253"/>
      <c r="C820" s="254"/>
      <c r="D820" s="253"/>
      <c r="E820" s="255"/>
      <c r="F820" s="255"/>
      <c r="G820" s="255"/>
      <c r="H820" s="255"/>
      <c r="I820" s="255"/>
      <c r="J820" s="255"/>
      <c r="K820" s="257"/>
      <c r="L820" s="258"/>
      <c r="M820" s="258"/>
      <c r="N820" s="258"/>
      <c r="O820" s="258"/>
      <c r="P820" s="258"/>
      <c r="Q820" s="258"/>
      <c r="R820" s="259"/>
      <c r="S820" s="238"/>
      <c r="T820" s="238"/>
      <c r="U820" s="239"/>
      <c r="V820" s="239"/>
      <c r="W820" s="239"/>
      <c r="X820" s="239"/>
      <c r="Y820" s="238"/>
      <c r="Z820" s="239"/>
    </row>
    <row r="821" spans="1:26" ht="12.75" customHeight="1">
      <c r="A821" s="252"/>
      <c r="B821" s="253"/>
      <c r="C821" s="254"/>
      <c r="D821" s="253"/>
      <c r="E821" s="255"/>
      <c r="F821" s="255"/>
      <c r="G821" s="255"/>
      <c r="H821" s="255"/>
      <c r="I821" s="255"/>
      <c r="J821" s="255"/>
      <c r="K821" s="257"/>
      <c r="L821" s="258"/>
      <c r="M821" s="258"/>
      <c r="N821" s="258"/>
      <c r="O821" s="258"/>
      <c r="P821" s="258"/>
      <c r="Q821" s="258"/>
      <c r="R821" s="259"/>
      <c r="S821" s="238"/>
      <c r="T821" s="238"/>
      <c r="U821" s="239"/>
      <c r="V821" s="239"/>
      <c r="W821" s="239"/>
      <c r="X821" s="239"/>
      <c r="Y821" s="238"/>
      <c r="Z821" s="239"/>
    </row>
    <row r="822" spans="1:26" ht="12.75" customHeight="1">
      <c r="A822" s="252"/>
      <c r="B822" s="253"/>
      <c r="C822" s="254"/>
      <c r="D822" s="253"/>
      <c r="E822" s="255"/>
      <c r="F822" s="255"/>
      <c r="G822" s="255"/>
      <c r="H822" s="255"/>
      <c r="I822" s="255"/>
      <c r="J822" s="255"/>
      <c r="K822" s="257"/>
      <c r="L822" s="258"/>
      <c r="M822" s="258"/>
      <c r="N822" s="258"/>
      <c r="O822" s="258"/>
      <c r="P822" s="258"/>
      <c r="Q822" s="258"/>
      <c r="R822" s="259"/>
      <c r="S822" s="238"/>
      <c r="T822" s="238"/>
      <c r="U822" s="239"/>
      <c r="V822" s="239"/>
      <c r="W822" s="239"/>
      <c r="X822" s="239"/>
      <c r="Y822" s="238"/>
      <c r="Z822" s="239"/>
    </row>
    <row r="823" spans="1:26" ht="12.75" customHeight="1">
      <c r="A823" s="252"/>
      <c r="B823" s="253"/>
      <c r="C823" s="254"/>
      <c r="D823" s="253"/>
      <c r="E823" s="255"/>
      <c r="F823" s="255"/>
      <c r="G823" s="255"/>
      <c r="H823" s="255"/>
      <c r="I823" s="255"/>
      <c r="J823" s="255"/>
      <c r="K823" s="257"/>
      <c r="L823" s="258"/>
      <c r="M823" s="258"/>
      <c r="N823" s="258"/>
      <c r="O823" s="258"/>
      <c r="P823" s="258"/>
      <c r="Q823" s="258"/>
      <c r="R823" s="259"/>
      <c r="S823" s="238"/>
      <c r="T823" s="238"/>
      <c r="U823" s="239"/>
      <c r="V823" s="239"/>
      <c r="W823" s="239"/>
      <c r="X823" s="239"/>
      <c r="Y823" s="238"/>
      <c r="Z823" s="239"/>
    </row>
    <row r="824" spans="1:26" ht="12.75" customHeight="1">
      <c r="A824" s="252"/>
      <c r="B824" s="253"/>
      <c r="C824" s="254"/>
      <c r="D824" s="253"/>
      <c r="E824" s="255"/>
      <c r="F824" s="255"/>
      <c r="G824" s="255"/>
      <c r="H824" s="255"/>
      <c r="I824" s="255"/>
      <c r="J824" s="255"/>
      <c r="K824" s="257"/>
      <c r="L824" s="258"/>
      <c r="M824" s="258"/>
      <c r="N824" s="258"/>
      <c r="O824" s="258"/>
      <c r="P824" s="258"/>
      <c r="Q824" s="258"/>
      <c r="R824" s="259"/>
      <c r="S824" s="238"/>
      <c r="T824" s="238"/>
      <c r="U824" s="239"/>
      <c r="V824" s="239"/>
      <c r="W824" s="239"/>
      <c r="X824" s="239"/>
      <c r="Y824" s="238"/>
      <c r="Z824" s="239"/>
    </row>
    <row r="825" spans="1:26" ht="12.75" customHeight="1">
      <c r="A825" s="252"/>
      <c r="B825" s="253"/>
      <c r="C825" s="254"/>
      <c r="D825" s="253"/>
      <c r="E825" s="255"/>
      <c r="F825" s="255"/>
      <c r="G825" s="255"/>
      <c r="H825" s="255"/>
      <c r="I825" s="255"/>
      <c r="J825" s="255"/>
      <c r="K825" s="257"/>
      <c r="L825" s="258"/>
      <c r="M825" s="258"/>
      <c r="N825" s="258"/>
      <c r="O825" s="258"/>
      <c r="P825" s="258"/>
      <c r="Q825" s="258"/>
      <c r="R825" s="259"/>
      <c r="S825" s="238"/>
      <c r="T825" s="238"/>
      <c r="U825" s="239"/>
      <c r="V825" s="239"/>
      <c r="W825" s="239"/>
      <c r="X825" s="239"/>
      <c r="Y825" s="238"/>
      <c r="Z825" s="239"/>
    </row>
    <row r="826" spans="1:26" ht="12.75" customHeight="1">
      <c r="A826" s="252"/>
      <c r="B826" s="253"/>
      <c r="C826" s="254"/>
      <c r="D826" s="253"/>
      <c r="E826" s="255"/>
      <c r="F826" s="255"/>
      <c r="G826" s="255"/>
      <c r="H826" s="255"/>
      <c r="I826" s="255"/>
      <c r="J826" s="255"/>
      <c r="K826" s="257"/>
      <c r="L826" s="258"/>
      <c r="M826" s="258"/>
      <c r="N826" s="258"/>
      <c r="O826" s="258"/>
      <c r="P826" s="258"/>
      <c r="Q826" s="258"/>
      <c r="R826" s="259"/>
      <c r="S826" s="238"/>
      <c r="T826" s="238"/>
      <c r="U826" s="239"/>
      <c r="V826" s="239"/>
      <c r="W826" s="239"/>
      <c r="X826" s="239"/>
      <c r="Y826" s="238"/>
      <c r="Z826" s="239"/>
    </row>
    <row r="827" spans="1:26" ht="12.75" customHeight="1">
      <c r="A827" s="252"/>
      <c r="B827" s="253"/>
      <c r="C827" s="254"/>
      <c r="D827" s="253"/>
      <c r="E827" s="255"/>
      <c r="F827" s="255"/>
      <c r="G827" s="255"/>
      <c r="H827" s="255"/>
      <c r="I827" s="255"/>
      <c r="J827" s="255"/>
      <c r="K827" s="257"/>
      <c r="L827" s="258"/>
      <c r="M827" s="258"/>
      <c r="N827" s="258"/>
      <c r="O827" s="258"/>
      <c r="P827" s="258"/>
      <c r="Q827" s="258"/>
      <c r="R827" s="259"/>
      <c r="S827" s="238"/>
      <c r="T827" s="238"/>
      <c r="U827" s="239"/>
      <c r="V827" s="239"/>
      <c r="W827" s="239"/>
      <c r="X827" s="239"/>
      <c r="Y827" s="238"/>
      <c r="Z827" s="239"/>
    </row>
    <row r="828" spans="1:26" ht="12.75" customHeight="1">
      <c r="A828" s="252"/>
      <c r="B828" s="253"/>
      <c r="C828" s="254"/>
      <c r="D828" s="253"/>
      <c r="E828" s="255"/>
      <c r="F828" s="255"/>
      <c r="G828" s="255"/>
      <c r="H828" s="255"/>
      <c r="I828" s="255"/>
      <c r="J828" s="255"/>
      <c r="K828" s="257"/>
      <c r="L828" s="258"/>
      <c r="M828" s="258"/>
      <c r="N828" s="258"/>
      <c r="O828" s="258"/>
      <c r="P828" s="258"/>
      <c r="Q828" s="258"/>
      <c r="R828" s="259"/>
      <c r="S828" s="238"/>
      <c r="T828" s="238"/>
      <c r="U828" s="239"/>
      <c r="V828" s="239"/>
      <c r="W828" s="239"/>
      <c r="X828" s="239"/>
      <c r="Y828" s="238"/>
      <c r="Z828" s="239"/>
    </row>
    <row r="829" spans="1:26" ht="12.75" customHeight="1">
      <c r="A829" s="252"/>
      <c r="B829" s="253"/>
      <c r="C829" s="254"/>
      <c r="D829" s="253"/>
      <c r="E829" s="255"/>
      <c r="F829" s="255"/>
      <c r="G829" s="255"/>
      <c r="H829" s="255"/>
      <c r="I829" s="255"/>
      <c r="J829" s="255"/>
      <c r="K829" s="257"/>
      <c r="L829" s="258"/>
      <c r="M829" s="258"/>
      <c r="N829" s="258"/>
      <c r="O829" s="258"/>
      <c r="P829" s="258"/>
      <c r="Q829" s="258"/>
      <c r="R829" s="259"/>
      <c r="S829" s="238"/>
      <c r="T829" s="238"/>
      <c r="U829" s="239"/>
      <c r="V829" s="239"/>
      <c r="W829" s="239"/>
      <c r="X829" s="239"/>
      <c r="Y829" s="238"/>
      <c r="Z829" s="239"/>
    </row>
    <row r="830" spans="1:26" ht="12.75" customHeight="1">
      <c r="A830" s="252"/>
      <c r="B830" s="253"/>
      <c r="C830" s="254"/>
      <c r="D830" s="253"/>
      <c r="E830" s="255"/>
      <c r="F830" s="255"/>
      <c r="G830" s="255"/>
      <c r="H830" s="255"/>
      <c r="I830" s="255"/>
      <c r="J830" s="255"/>
      <c r="K830" s="257"/>
      <c r="L830" s="258"/>
      <c r="M830" s="258"/>
      <c r="N830" s="258"/>
      <c r="O830" s="258"/>
      <c r="P830" s="258"/>
      <c r="Q830" s="258"/>
      <c r="R830" s="259"/>
      <c r="S830" s="238"/>
      <c r="T830" s="238"/>
      <c r="U830" s="239"/>
      <c r="V830" s="239"/>
      <c r="W830" s="239"/>
      <c r="X830" s="239"/>
      <c r="Y830" s="238"/>
      <c r="Z830" s="239"/>
    </row>
    <row r="831" spans="1:26" ht="12.75" customHeight="1">
      <c r="A831" s="252"/>
      <c r="B831" s="253"/>
      <c r="C831" s="254"/>
      <c r="D831" s="253"/>
      <c r="E831" s="255"/>
      <c r="F831" s="255"/>
      <c r="G831" s="255"/>
      <c r="H831" s="255"/>
      <c r="I831" s="255"/>
      <c r="J831" s="255"/>
      <c r="K831" s="257"/>
      <c r="L831" s="258"/>
      <c r="M831" s="258"/>
      <c r="N831" s="258"/>
      <c r="O831" s="258"/>
      <c r="P831" s="258"/>
      <c r="Q831" s="258"/>
      <c r="R831" s="259"/>
      <c r="S831" s="238"/>
      <c r="T831" s="238"/>
      <c r="U831" s="239"/>
      <c r="V831" s="239"/>
      <c r="W831" s="239"/>
      <c r="X831" s="239"/>
      <c r="Y831" s="238"/>
      <c r="Z831" s="239"/>
    </row>
    <row r="832" spans="1:26" ht="12.75" customHeight="1">
      <c r="A832" s="252"/>
      <c r="B832" s="253"/>
      <c r="C832" s="254"/>
      <c r="D832" s="253"/>
      <c r="E832" s="255"/>
      <c r="F832" s="255"/>
      <c r="G832" s="255"/>
      <c r="H832" s="255"/>
      <c r="I832" s="255"/>
      <c r="J832" s="255"/>
      <c r="K832" s="257"/>
      <c r="L832" s="258"/>
      <c r="M832" s="258"/>
      <c r="N832" s="258"/>
      <c r="O832" s="258"/>
      <c r="P832" s="258"/>
      <c r="Q832" s="258"/>
      <c r="R832" s="259"/>
      <c r="S832" s="238"/>
      <c r="T832" s="238"/>
      <c r="U832" s="239"/>
      <c r="V832" s="239"/>
      <c r="W832" s="239"/>
      <c r="X832" s="239"/>
      <c r="Y832" s="238"/>
      <c r="Z832" s="239"/>
    </row>
    <row r="833" spans="1:26" ht="12.75" customHeight="1">
      <c r="A833" s="252"/>
      <c r="B833" s="253"/>
      <c r="C833" s="254"/>
      <c r="D833" s="253"/>
      <c r="E833" s="255"/>
      <c r="F833" s="255"/>
      <c r="G833" s="255"/>
      <c r="H833" s="255"/>
      <c r="I833" s="255"/>
      <c r="J833" s="255"/>
      <c r="K833" s="257"/>
      <c r="L833" s="258"/>
      <c r="M833" s="258"/>
      <c r="N833" s="258"/>
      <c r="O833" s="258"/>
      <c r="P833" s="258"/>
      <c r="Q833" s="258"/>
      <c r="R833" s="259"/>
      <c r="S833" s="238"/>
      <c r="T833" s="238"/>
      <c r="U833" s="239"/>
      <c r="V833" s="239"/>
      <c r="W833" s="239"/>
      <c r="X833" s="239"/>
      <c r="Y833" s="238"/>
      <c r="Z833" s="239"/>
    </row>
    <row r="834" spans="1:26" ht="12.75" customHeight="1">
      <c r="A834" s="252"/>
      <c r="B834" s="253"/>
      <c r="C834" s="254"/>
      <c r="D834" s="253"/>
      <c r="E834" s="255"/>
      <c r="F834" s="255"/>
      <c r="G834" s="255"/>
      <c r="H834" s="255"/>
      <c r="I834" s="255"/>
      <c r="J834" s="255"/>
      <c r="K834" s="257"/>
      <c r="L834" s="258"/>
      <c r="M834" s="258"/>
      <c r="N834" s="258"/>
      <c r="O834" s="258"/>
      <c r="P834" s="258"/>
      <c r="Q834" s="258"/>
      <c r="R834" s="259"/>
      <c r="S834" s="238"/>
      <c r="T834" s="238"/>
      <c r="U834" s="239"/>
      <c r="V834" s="239"/>
      <c r="W834" s="239"/>
      <c r="X834" s="239"/>
      <c r="Y834" s="238"/>
      <c r="Z834" s="239"/>
    </row>
    <row r="835" spans="1:26" ht="12.75" customHeight="1">
      <c r="A835" s="252"/>
      <c r="B835" s="253"/>
      <c r="C835" s="254"/>
      <c r="D835" s="253"/>
      <c r="E835" s="255"/>
      <c r="F835" s="255"/>
      <c r="G835" s="255"/>
      <c r="H835" s="255"/>
      <c r="I835" s="255"/>
      <c r="J835" s="255"/>
      <c r="K835" s="257"/>
      <c r="L835" s="258"/>
      <c r="M835" s="258"/>
      <c r="N835" s="258"/>
      <c r="O835" s="258"/>
      <c r="P835" s="258"/>
      <c r="Q835" s="258"/>
      <c r="R835" s="259"/>
      <c r="S835" s="238"/>
      <c r="T835" s="238"/>
      <c r="U835" s="239"/>
      <c r="V835" s="239"/>
      <c r="W835" s="239"/>
      <c r="X835" s="239"/>
      <c r="Y835" s="238"/>
      <c r="Z835" s="239"/>
    </row>
    <row r="836" spans="1:26" ht="12.75" customHeight="1">
      <c r="A836" s="252"/>
      <c r="B836" s="253"/>
      <c r="C836" s="254"/>
      <c r="D836" s="253"/>
      <c r="E836" s="255"/>
      <c r="F836" s="255"/>
      <c r="G836" s="255"/>
      <c r="H836" s="255"/>
      <c r="I836" s="255"/>
      <c r="J836" s="255"/>
      <c r="K836" s="257"/>
      <c r="L836" s="258"/>
      <c r="M836" s="258"/>
      <c r="N836" s="258"/>
      <c r="O836" s="258"/>
      <c r="P836" s="258"/>
      <c r="Q836" s="258"/>
      <c r="R836" s="259"/>
      <c r="S836" s="238"/>
      <c r="T836" s="238"/>
      <c r="U836" s="239"/>
      <c r="V836" s="239"/>
      <c r="W836" s="239"/>
      <c r="X836" s="239"/>
      <c r="Y836" s="238"/>
      <c r="Z836" s="239"/>
    </row>
    <row r="837" spans="1:26" ht="12.75" customHeight="1">
      <c r="A837" s="252"/>
      <c r="B837" s="253"/>
      <c r="C837" s="254"/>
      <c r="D837" s="253"/>
      <c r="E837" s="255"/>
      <c r="F837" s="255"/>
      <c r="G837" s="255"/>
      <c r="H837" s="255"/>
      <c r="I837" s="255"/>
      <c r="J837" s="255"/>
      <c r="K837" s="257"/>
      <c r="L837" s="258"/>
      <c r="M837" s="258"/>
      <c r="N837" s="258"/>
      <c r="O837" s="258"/>
      <c r="P837" s="258"/>
      <c r="Q837" s="258"/>
      <c r="R837" s="259"/>
      <c r="S837" s="238"/>
      <c r="T837" s="238"/>
      <c r="U837" s="239"/>
      <c r="V837" s="239"/>
      <c r="W837" s="239"/>
      <c r="X837" s="239"/>
      <c r="Y837" s="238"/>
      <c r="Z837" s="239"/>
    </row>
    <row r="838" spans="1:26" ht="12.75" customHeight="1">
      <c r="A838" s="252"/>
      <c r="B838" s="253"/>
      <c r="C838" s="254"/>
      <c r="D838" s="253"/>
      <c r="E838" s="255"/>
      <c r="F838" s="255"/>
      <c r="G838" s="255"/>
      <c r="H838" s="255"/>
      <c r="I838" s="255"/>
      <c r="J838" s="255"/>
      <c r="K838" s="257"/>
      <c r="L838" s="258"/>
      <c r="M838" s="258"/>
      <c r="N838" s="258"/>
      <c r="O838" s="258"/>
      <c r="P838" s="258"/>
      <c r="Q838" s="258"/>
      <c r="R838" s="259"/>
      <c r="S838" s="238"/>
      <c r="T838" s="238"/>
      <c r="U838" s="239"/>
      <c r="V838" s="239"/>
      <c r="W838" s="239"/>
      <c r="X838" s="239"/>
      <c r="Y838" s="238"/>
      <c r="Z838" s="239"/>
    </row>
    <row r="839" spans="1:26" ht="12.75" customHeight="1">
      <c r="A839" s="252"/>
      <c r="B839" s="253"/>
      <c r="C839" s="254"/>
      <c r="D839" s="253"/>
      <c r="E839" s="255"/>
      <c r="F839" s="255"/>
      <c r="G839" s="255"/>
      <c r="H839" s="255"/>
      <c r="I839" s="255"/>
      <c r="J839" s="255"/>
      <c r="K839" s="257"/>
      <c r="L839" s="258"/>
      <c r="M839" s="258"/>
      <c r="N839" s="258"/>
      <c r="O839" s="258"/>
      <c r="P839" s="258"/>
      <c r="Q839" s="258"/>
      <c r="R839" s="259"/>
      <c r="S839" s="238"/>
      <c r="T839" s="238"/>
      <c r="U839" s="239"/>
      <c r="V839" s="239"/>
      <c r="W839" s="239"/>
      <c r="X839" s="239"/>
      <c r="Y839" s="238"/>
      <c r="Z839" s="239"/>
    </row>
    <row r="840" spans="1:26" ht="12.75" customHeight="1">
      <c r="A840" s="252"/>
      <c r="B840" s="253"/>
      <c r="C840" s="254"/>
      <c r="D840" s="253"/>
      <c r="E840" s="255"/>
      <c r="F840" s="255"/>
      <c r="G840" s="255"/>
      <c r="H840" s="255"/>
      <c r="I840" s="255"/>
      <c r="J840" s="255"/>
      <c r="K840" s="257"/>
      <c r="L840" s="258"/>
      <c r="M840" s="258"/>
      <c r="N840" s="258"/>
      <c r="O840" s="258"/>
      <c r="P840" s="258"/>
      <c r="Q840" s="258"/>
      <c r="R840" s="259"/>
      <c r="S840" s="238"/>
      <c r="T840" s="238"/>
      <c r="U840" s="239"/>
      <c r="V840" s="239"/>
      <c r="W840" s="239"/>
      <c r="X840" s="239"/>
      <c r="Y840" s="238"/>
      <c r="Z840" s="239"/>
    </row>
    <row r="841" spans="1:26" ht="12.75" customHeight="1">
      <c r="A841" s="252"/>
      <c r="B841" s="253"/>
      <c r="C841" s="254"/>
      <c r="D841" s="253"/>
      <c r="E841" s="255"/>
      <c r="F841" s="255"/>
      <c r="G841" s="255"/>
      <c r="H841" s="255"/>
      <c r="I841" s="255"/>
      <c r="J841" s="255"/>
      <c r="K841" s="257"/>
      <c r="L841" s="258"/>
      <c r="M841" s="258"/>
      <c r="N841" s="258"/>
      <c r="O841" s="258"/>
      <c r="P841" s="258"/>
      <c r="Q841" s="258"/>
      <c r="R841" s="259"/>
      <c r="S841" s="238"/>
      <c r="T841" s="238"/>
      <c r="U841" s="239"/>
      <c r="V841" s="239"/>
      <c r="W841" s="239"/>
      <c r="X841" s="239"/>
      <c r="Y841" s="238"/>
      <c r="Z841" s="239"/>
    </row>
    <row r="842" spans="1:26" ht="12.75" customHeight="1">
      <c r="A842" s="252"/>
      <c r="B842" s="253"/>
      <c r="C842" s="254"/>
      <c r="D842" s="253"/>
      <c r="E842" s="255"/>
      <c r="F842" s="255"/>
      <c r="G842" s="255"/>
      <c r="H842" s="255"/>
      <c r="I842" s="255"/>
      <c r="J842" s="255"/>
      <c r="K842" s="257"/>
      <c r="L842" s="258"/>
      <c r="M842" s="258"/>
      <c r="N842" s="258"/>
      <c r="O842" s="258"/>
      <c r="P842" s="258"/>
      <c r="Q842" s="258"/>
      <c r="R842" s="259"/>
      <c r="S842" s="238"/>
      <c r="T842" s="238"/>
      <c r="U842" s="239"/>
      <c r="V842" s="239"/>
      <c r="W842" s="239"/>
      <c r="X842" s="239"/>
      <c r="Y842" s="238"/>
      <c r="Z842" s="239"/>
    </row>
    <row r="843" spans="1:26" ht="12.75" customHeight="1">
      <c r="A843" s="252"/>
      <c r="B843" s="253"/>
      <c r="C843" s="254"/>
      <c r="D843" s="253"/>
      <c r="E843" s="255"/>
      <c r="F843" s="255"/>
      <c r="G843" s="255"/>
      <c r="H843" s="255"/>
      <c r="I843" s="255"/>
      <c r="J843" s="255"/>
      <c r="K843" s="257"/>
      <c r="L843" s="258"/>
      <c r="M843" s="258"/>
      <c r="N843" s="258"/>
      <c r="O843" s="258"/>
      <c r="P843" s="258"/>
      <c r="Q843" s="258"/>
      <c r="R843" s="259"/>
      <c r="S843" s="238"/>
      <c r="T843" s="238"/>
      <c r="U843" s="239"/>
      <c r="V843" s="239"/>
      <c r="W843" s="239"/>
      <c r="X843" s="239"/>
      <c r="Y843" s="238"/>
      <c r="Z843" s="239"/>
    </row>
    <row r="844" spans="1:26" ht="12.75" customHeight="1">
      <c r="A844" s="252"/>
      <c r="B844" s="253"/>
      <c r="C844" s="254"/>
      <c r="D844" s="253"/>
      <c r="E844" s="255"/>
      <c r="F844" s="255"/>
      <c r="G844" s="255"/>
      <c r="H844" s="255"/>
      <c r="I844" s="255"/>
      <c r="J844" s="255"/>
      <c r="K844" s="257"/>
      <c r="L844" s="258"/>
      <c r="M844" s="258"/>
      <c r="N844" s="258"/>
      <c r="O844" s="258"/>
      <c r="P844" s="258"/>
      <c r="Q844" s="258"/>
      <c r="R844" s="259"/>
      <c r="S844" s="238"/>
      <c r="T844" s="238"/>
      <c r="U844" s="239"/>
      <c r="V844" s="239"/>
      <c r="W844" s="239"/>
      <c r="X844" s="239"/>
      <c r="Y844" s="238"/>
      <c r="Z844" s="239"/>
    </row>
    <row r="845" spans="1:26" ht="12.75" customHeight="1">
      <c r="A845" s="252"/>
      <c r="B845" s="253"/>
      <c r="C845" s="254"/>
      <c r="D845" s="253"/>
      <c r="E845" s="255"/>
      <c r="F845" s="255"/>
      <c r="G845" s="255"/>
      <c r="H845" s="255"/>
      <c r="I845" s="255"/>
      <c r="J845" s="255"/>
      <c r="K845" s="257"/>
      <c r="L845" s="258"/>
      <c r="M845" s="258"/>
      <c r="N845" s="258"/>
      <c r="O845" s="258"/>
      <c r="P845" s="258"/>
      <c r="Q845" s="258"/>
      <c r="R845" s="259"/>
      <c r="S845" s="238"/>
      <c r="T845" s="238"/>
      <c r="U845" s="239"/>
      <c r="V845" s="239"/>
      <c r="W845" s="239"/>
      <c r="X845" s="239"/>
      <c r="Y845" s="238"/>
      <c r="Z845" s="239"/>
    </row>
    <row r="846" spans="1:26" ht="12.75" customHeight="1">
      <c r="A846" s="252"/>
      <c r="B846" s="253"/>
      <c r="C846" s="254"/>
      <c r="D846" s="253"/>
      <c r="E846" s="255"/>
      <c r="F846" s="255"/>
      <c r="G846" s="255"/>
      <c r="H846" s="255"/>
      <c r="I846" s="255"/>
      <c r="J846" s="255"/>
      <c r="K846" s="257"/>
      <c r="L846" s="258"/>
      <c r="M846" s="258"/>
      <c r="N846" s="258"/>
      <c r="O846" s="258"/>
      <c r="P846" s="258"/>
      <c r="Q846" s="258"/>
      <c r="R846" s="259"/>
      <c r="S846" s="238"/>
      <c r="T846" s="238"/>
      <c r="U846" s="239"/>
      <c r="V846" s="239"/>
      <c r="W846" s="239"/>
      <c r="X846" s="239"/>
      <c r="Y846" s="238"/>
      <c r="Z846" s="239"/>
    </row>
    <row r="847" spans="1:26" ht="12.75" customHeight="1">
      <c r="A847" s="252"/>
      <c r="B847" s="253"/>
      <c r="C847" s="254"/>
      <c r="D847" s="253"/>
      <c r="E847" s="255"/>
      <c r="F847" s="255"/>
      <c r="G847" s="255"/>
      <c r="H847" s="255"/>
      <c r="I847" s="255"/>
      <c r="J847" s="255"/>
      <c r="K847" s="257"/>
      <c r="L847" s="258"/>
      <c r="M847" s="258"/>
      <c r="N847" s="258"/>
      <c r="O847" s="258"/>
      <c r="P847" s="258"/>
      <c r="Q847" s="258"/>
      <c r="R847" s="259"/>
      <c r="S847" s="238"/>
      <c r="T847" s="238"/>
      <c r="U847" s="239"/>
      <c r="V847" s="239"/>
      <c r="W847" s="239"/>
      <c r="X847" s="239"/>
      <c r="Y847" s="238"/>
      <c r="Z847" s="239"/>
    </row>
    <row r="848" spans="1:26" ht="12.75" customHeight="1">
      <c r="A848" s="252"/>
      <c r="B848" s="253"/>
      <c r="C848" s="254"/>
      <c r="D848" s="253"/>
      <c r="E848" s="255"/>
      <c r="F848" s="255"/>
      <c r="G848" s="255"/>
      <c r="H848" s="255"/>
      <c r="I848" s="255"/>
      <c r="J848" s="255"/>
      <c r="K848" s="257"/>
      <c r="L848" s="258"/>
      <c r="M848" s="258"/>
      <c r="N848" s="258"/>
      <c r="O848" s="258"/>
      <c r="P848" s="258"/>
      <c r="Q848" s="258"/>
      <c r="R848" s="259"/>
      <c r="S848" s="238"/>
      <c r="T848" s="238"/>
      <c r="U848" s="239"/>
      <c r="V848" s="239"/>
      <c r="W848" s="239"/>
      <c r="X848" s="239"/>
      <c r="Y848" s="238"/>
      <c r="Z848" s="239"/>
    </row>
    <row r="849" spans="1:26" ht="12.75" customHeight="1">
      <c r="A849" s="252"/>
      <c r="B849" s="253"/>
      <c r="C849" s="254"/>
      <c r="D849" s="253"/>
      <c r="E849" s="255"/>
      <c r="F849" s="255"/>
      <c r="G849" s="255"/>
      <c r="H849" s="255"/>
      <c r="I849" s="255"/>
      <c r="J849" s="255"/>
      <c r="K849" s="257"/>
      <c r="L849" s="258"/>
      <c r="M849" s="258"/>
      <c r="N849" s="258"/>
      <c r="O849" s="258"/>
      <c r="P849" s="258"/>
      <c r="Q849" s="258"/>
      <c r="R849" s="259"/>
      <c r="S849" s="238"/>
      <c r="T849" s="238"/>
      <c r="U849" s="239"/>
      <c r="V849" s="239"/>
      <c r="W849" s="239"/>
      <c r="X849" s="239"/>
      <c r="Y849" s="238"/>
      <c r="Z849" s="239"/>
    </row>
    <row r="850" spans="1:26" ht="12.75" customHeight="1">
      <c r="A850" s="252"/>
      <c r="B850" s="253"/>
      <c r="C850" s="254"/>
      <c r="D850" s="253"/>
      <c r="E850" s="255"/>
      <c r="F850" s="255"/>
      <c r="G850" s="255"/>
      <c r="H850" s="255"/>
      <c r="I850" s="255"/>
      <c r="J850" s="255"/>
      <c r="K850" s="257"/>
      <c r="L850" s="258"/>
      <c r="M850" s="258"/>
      <c r="N850" s="258"/>
      <c r="O850" s="258"/>
      <c r="P850" s="258"/>
      <c r="Q850" s="258"/>
      <c r="R850" s="259"/>
      <c r="S850" s="238"/>
      <c r="T850" s="238"/>
      <c r="U850" s="239"/>
      <c r="V850" s="239"/>
      <c r="W850" s="239"/>
      <c r="X850" s="239"/>
      <c r="Y850" s="238"/>
      <c r="Z850" s="239"/>
    </row>
    <row r="851" spans="1:26" ht="12.75" customHeight="1">
      <c r="A851" s="252"/>
      <c r="B851" s="253"/>
      <c r="C851" s="254"/>
      <c r="D851" s="253"/>
      <c r="E851" s="255"/>
      <c r="F851" s="255"/>
      <c r="G851" s="255"/>
      <c r="H851" s="255"/>
      <c r="I851" s="255"/>
      <c r="J851" s="255"/>
      <c r="K851" s="257"/>
      <c r="L851" s="258"/>
      <c r="M851" s="258"/>
      <c r="N851" s="258"/>
      <c r="O851" s="258"/>
      <c r="P851" s="258"/>
      <c r="Q851" s="258"/>
      <c r="R851" s="259"/>
      <c r="S851" s="238"/>
      <c r="T851" s="238"/>
      <c r="U851" s="239"/>
      <c r="V851" s="239"/>
      <c r="W851" s="239"/>
      <c r="X851" s="239"/>
      <c r="Y851" s="238"/>
      <c r="Z851" s="239"/>
    </row>
    <row r="852" spans="1:26" ht="12.75" customHeight="1">
      <c r="A852" s="252"/>
      <c r="B852" s="253"/>
      <c r="C852" s="254"/>
      <c r="D852" s="253"/>
      <c r="E852" s="255"/>
      <c r="F852" s="255"/>
      <c r="G852" s="255"/>
      <c r="H852" s="255"/>
      <c r="I852" s="255"/>
      <c r="J852" s="255"/>
      <c r="K852" s="257"/>
      <c r="L852" s="258"/>
      <c r="M852" s="258"/>
      <c r="N852" s="258"/>
      <c r="O852" s="258"/>
      <c r="P852" s="258"/>
      <c r="Q852" s="258"/>
      <c r="R852" s="259"/>
      <c r="S852" s="238"/>
      <c r="T852" s="238"/>
      <c r="U852" s="239"/>
      <c r="V852" s="239"/>
      <c r="W852" s="239"/>
      <c r="X852" s="239"/>
      <c r="Y852" s="238"/>
      <c r="Z852" s="239"/>
    </row>
    <row r="853" spans="1:26" ht="12.75" customHeight="1">
      <c r="A853" s="252"/>
      <c r="B853" s="253"/>
      <c r="C853" s="254"/>
      <c r="D853" s="253"/>
      <c r="E853" s="255"/>
      <c r="F853" s="255"/>
      <c r="G853" s="255"/>
      <c r="H853" s="255"/>
      <c r="I853" s="255"/>
      <c r="J853" s="255"/>
      <c r="K853" s="257"/>
      <c r="L853" s="258"/>
      <c r="M853" s="258"/>
      <c r="N853" s="258"/>
      <c r="O853" s="258"/>
      <c r="P853" s="258"/>
      <c r="Q853" s="258"/>
      <c r="R853" s="259"/>
      <c r="S853" s="238"/>
      <c r="T853" s="238"/>
      <c r="U853" s="239"/>
      <c r="V853" s="239"/>
      <c r="W853" s="239"/>
      <c r="X853" s="239"/>
      <c r="Y853" s="238"/>
      <c r="Z853" s="239"/>
    </row>
    <row r="854" spans="1:26" ht="12.75" customHeight="1">
      <c r="A854" s="252"/>
      <c r="B854" s="253"/>
      <c r="C854" s="254"/>
      <c r="D854" s="253"/>
      <c r="E854" s="255"/>
      <c r="F854" s="255"/>
      <c r="G854" s="255"/>
      <c r="H854" s="255"/>
      <c r="I854" s="255"/>
      <c r="J854" s="255"/>
      <c r="K854" s="257"/>
      <c r="L854" s="258"/>
      <c r="M854" s="258"/>
      <c r="N854" s="258"/>
      <c r="O854" s="258"/>
      <c r="P854" s="258"/>
      <c r="Q854" s="258"/>
      <c r="R854" s="259"/>
      <c r="S854" s="238"/>
      <c r="T854" s="238"/>
      <c r="U854" s="239"/>
      <c r="V854" s="239"/>
      <c r="W854" s="239"/>
      <c r="X854" s="239"/>
      <c r="Y854" s="238"/>
      <c r="Z854" s="239"/>
    </row>
    <row r="855" spans="1:26" ht="12.75" customHeight="1">
      <c r="A855" s="252"/>
      <c r="B855" s="253"/>
      <c r="C855" s="254"/>
      <c r="D855" s="253"/>
      <c r="E855" s="255"/>
      <c r="F855" s="255"/>
      <c r="G855" s="255"/>
      <c r="H855" s="255"/>
      <c r="I855" s="255"/>
      <c r="J855" s="255"/>
      <c r="K855" s="257"/>
      <c r="L855" s="258"/>
      <c r="M855" s="258"/>
      <c r="N855" s="258"/>
      <c r="O855" s="258"/>
      <c r="P855" s="258"/>
      <c r="Q855" s="258"/>
      <c r="R855" s="259"/>
      <c r="S855" s="238"/>
      <c r="T855" s="238"/>
      <c r="U855" s="239"/>
      <c r="V855" s="239"/>
      <c r="W855" s="239"/>
      <c r="X855" s="239"/>
      <c r="Y855" s="238"/>
      <c r="Z855" s="239"/>
    </row>
    <row r="856" spans="1:26" ht="12.75" customHeight="1">
      <c r="A856" s="252"/>
      <c r="B856" s="253"/>
      <c r="C856" s="254"/>
      <c r="D856" s="253"/>
      <c r="E856" s="255"/>
      <c r="F856" s="255"/>
      <c r="G856" s="255"/>
      <c r="H856" s="255"/>
      <c r="I856" s="255"/>
      <c r="J856" s="255"/>
      <c r="K856" s="257"/>
      <c r="L856" s="258"/>
      <c r="M856" s="258"/>
      <c r="N856" s="258"/>
      <c r="O856" s="258"/>
      <c r="P856" s="258"/>
      <c r="Q856" s="258"/>
      <c r="R856" s="259"/>
      <c r="S856" s="238"/>
      <c r="T856" s="238"/>
      <c r="U856" s="239"/>
      <c r="V856" s="239"/>
      <c r="W856" s="239"/>
      <c r="X856" s="239"/>
      <c r="Y856" s="238"/>
      <c r="Z856" s="239"/>
    </row>
    <row r="857" spans="1:26" ht="12.75" customHeight="1">
      <c r="A857" s="252"/>
      <c r="B857" s="253"/>
      <c r="C857" s="254"/>
      <c r="D857" s="253"/>
      <c r="E857" s="255"/>
      <c r="F857" s="255"/>
      <c r="G857" s="255"/>
      <c r="H857" s="255"/>
      <c r="I857" s="255"/>
      <c r="J857" s="255"/>
      <c r="K857" s="257"/>
      <c r="L857" s="258"/>
      <c r="M857" s="258"/>
      <c r="N857" s="258"/>
      <c r="O857" s="258"/>
      <c r="P857" s="258"/>
      <c r="Q857" s="258"/>
      <c r="R857" s="259"/>
      <c r="S857" s="238"/>
      <c r="T857" s="238"/>
      <c r="U857" s="239"/>
      <c r="V857" s="239"/>
      <c r="W857" s="239"/>
      <c r="X857" s="239"/>
      <c r="Y857" s="238"/>
      <c r="Z857" s="239"/>
    </row>
    <row r="858" spans="1:26" ht="12.75" customHeight="1">
      <c r="A858" s="252"/>
      <c r="B858" s="253"/>
      <c r="C858" s="254"/>
      <c r="D858" s="253"/>
      <c r="E858" s="255"/>
      <c r="F858" s="255"/>
      <c r="G858" s="255"/>
      <c r="H858" s="255"/>
      <c r="I858" s="255"/>
      <c r="J858" s="255"/>
      <c r="K858" s="257"/>
      <c r="L858" s="258"/>
      <c r="M858" s="258"/>
      <c r="N858" s="258"/>
      <c r="O858" s="258"/>
      <c r="P858" s="258"/>
      <c r="Q858" s="258"/>
      <c r="R858" s="259"/>
      <c r="S858" s="238"/>
      <c r="T858" s="238"/>
      <c r="U858" s="239"/>
      <c r="V858" s="239"/>
      <c r="W858" s="239"/>
      <c r="X858" s="239"/>
      <c r="Y858" s="238"/>
      <c r="Z858" s="239"/>
    </row>
    <row r="859" spans="1:26" ht="12.75" customHeight="1">
      <c r="A859" s="252"/>
      <c r="B859" s="253"/>
      <c r="C859" s="254"/>
      <c r="D859" s="253"/>
      <c r="E859" s="255"/>
      <c r="F859" s="255"/>
      <c r="G859" s="255"/>
      <c r="H859" s="255"/>
      <c r="I859" s="255"/>
      <c r="J859" s="255"/>
      <c r="K859" s="257"/>
      <c r="L859" s="258"/>
      <c r="M859" s="258"/>
      <c r="N859" s="258"/>
      <c r="O859" s="258"/>
      <c r="P859" s="258"/>
      <c r="Q859" s="258"/>
      <c r="R859" s="259"/>
      <c r="S859" s="238"/>
      <c r="T859" s="238"/>
      <c r="U859" s="239"/>
      <c r="V859" s="239"/>
      <c r="W859" s="239"/>
      <c r="X859" s="239"/>
      <c r="Y859" s="238"/>
      <c r="Z859" s="239"/>
    </row>
    <row r="860" spans="1:26" ht="12.75" customHeight="1">
      <c r="A860" s="252"/>
      <c r="B860" s="253"/>
      <c r="C860" s="254"/>
      <c r="D860" s="253"/>
      <c r="E860" s="255"/>
      <c r="F860" s="255"/>
      <c r="G860" s="255"/>
      <c r="H860" s="255"/>
      <c r="I860" s="255"/>
      <c r="J860" s="255"/>
      <c r="K860" s="257"/>
      <c r="L860" s="258"/>
      <c r="M860" s="258"/>
      <c r="N860" s="258"/>
      <c r="O860" s="258"/>
      <c r="P860" s="258"/>
      <c r="Q860" s="258"/>
      <c r="R860" s="259"/>
      <c r="S860" s="238"/>
      <c r="T860" s="238"/>
      <c r="U860" s="239"/>
      <c r="V860" s="239"/>
      <c r="W860" s="239"/>
      <c r="X860" s="239"/>
      <c r="Y860" s="238"/>
      <c r="Z860" s="239"/>
    </row>
    <row r="861" spans="1:26" ht="12.75" customHeight="1">
      <c r="A861" s="252"/>
      <c r="B861" s="253"/>
      <c r="C861" s="254"/>
      <c r="D861" s="253"/>
      <c r="E861" s="255"/>
      <c r="F861" s="255"/>
      <c r="G861" s="255"/>
      <c r="H861" s="255"/>
      <c r="I861" s="255"/>
      <c r="J861" s="255"/>
      <c r="K861" s="257"/>
      <c r="L861" s="258"/>
      <c r="M861" s="258"/>
      <c r="N861" s="258"/>
      <c r="O861" s="258"/>
      <c r="P861" s="258"/>
      <c r="Q861" s="258"/>
      <c r="R861" s="259"/>
      <c r="S861" s="238"/>
      <c r="T861" s="238"/>
      <c r="U861" s="239"/>
      <c r="V861" s="239"/>
      <c r="W861" s="239"/>
      <c r="X861" s="239"/>
      <c r="Y861" s="238"/>
      <c r="Z861" s="239"/>
    </row>
    <row r="862" spans="1:26" ht="12.75" customHeight="1">
      <c r="A862" s="252"/>
      <c r="B862" s="253"/>
      <c r="C862" s="254"/>
      <c r="D862" s="253"/>
      <c r="E862" s="255"/>
      <c r="F862" s="255"/>
      <c r="G862" s="255"/>
      <c r="H862" s="255"/>
      <c r="I862" s="255"/>
      <c r="J862" s="255"/>
      <c r="K862" s="257"/>
      <c r="L862" s="258"/>
      <c r="M862" s="258"/>
      <c r="N862" s="258"/>
      <c r="O862" s="258"/>
      <c r="P862" s="258"/>
      <c r="Q862" s="258"/>
      <c r="R862" s="259"/>
      <c r="S862" s="238"/>
      <c r="T862" s="238"/>
      <c r="U862" s="239"/>
      <c r="V862" s="239"/>
      <c r="W862" s="239"/>
      <c r="X862" s="239"/>
      <c r="Y862" s="238"/>
      <c r="Z862" s="239"/>
    </row>
    <row r="863" spans="1:26" ht="12.75" customHeight="1">
      <c r="A863" s="252"/>
      <c r="B863" s="253"/>
      <c r="C863" s="254"/>
      <c r="D863" s="253"/>
      <c r="E863" s="255"/>
      <c r="F863" s="255"/>
      <c r="G863" s="255"/>
      <c r="H863" s="255"/>
      <c r="I863" s="255"/>
      <c r="J863" s="255"/>
      <c r="K863" s="257"/>
      <c r="L863" s="258"/>
      <c r="M863" s="258"/>
      <c r="N863" s="258"/>
      <c r="O863" s="258"/>
      <c r="P863" s="258"/>
      <c r="Q863" s="258"/>
      <c r="R863" s="259"/>
      <c r="S863" s="238"/>
      <c r="T863" s="238"/>
      <c r="U863" s="239"/>
      <c r="V863" s="239"/>
      <c r="W863" s="239"/>
      <c r="X863" s="239"/>
      <c r="Y863" s="238"/>
      <c r="Z863" s="239"/>
    </row>
    <row r="864" spans="1:26" ht="12.75" customHeight="1">
      <c r="A864" s="252"/>
      <c r="B864" s="253"/>
      <c r="C864" s="254"/>
      <c r="D864" s="253"/>
      <c r="E864" s="255"/>
      <c r="F864" s="255"/>
      <c r="G864" s="255"/>
      <c r="H864" s="255"/>
      <c r="I864" s="255"/>
      <c r="J864" s="255"/>
      <c r="K864" s="257"/>
      <c r="L864" s="258"/>
      <c r="M864" s="258"/>
      <c r="N864" s="258"/>
      <c r="O864" s="258"/>
      <c r="P864" s="258"/>
      <c r="Q864" s="258"/>
      <c r="R864" s="259"/>
      <c r="S864" s="238"/>
      <c r="T864" s="238"/>
      <c r="U864" s="239"/>
      <c r="V864" s="239"/>
      <c r="W864" s="239"/>
      <c r="X864" s="239"/>
      <c r="Y864" s="238"/>
      <c r="Z864" s="239"/>
    </row>
    <row r="865" spans="1:26" ht="12.75" customHeight="1">
      <c r="A865" s="252"/>
      <c r="B865" s="253"/>
      <c r="C865" s="254"/>
      <c r="D865" s="253"/>
      <c r="E865" s="255"/>
      <c r="F865" s="255"/>
      <c r="G865" s="255"/>
      <c r="H865" s="255"/>
      <c r="I865" s="255"/>
      <c r="J865" s="255"/>
      <c r="K865" s="257"/>
      <c r="L865" s="258"/>
      <c r="M865" s="258"/>
      <c r="N865" s="258"/>
      <c r="O865" s="258"/>
      <c r="P865" s="258"/>
      <c r="Q865" s="258"/>
      <c r="R865" s="259"/>
      <c r="S865" s="238"/>
      <c r="T865" s="238"/>
      <c r="U865" s="239"/>
      <c r="V865" s="239"/>
      <c r="W865" s="239"/>
      <c r="X865" s="239"/>
      <c r="Y865" s="238"/>
      <c r="Z865" s="239"/>
    </row>
    <row r="866" spans="1:26" ht="12.75" customHeight="1">
      <c r="A866" s="252"/>
      <c r="B866" s="253"/>
      <c r="C866" s="254"/>
      <c r="D866" s="253"/>
      <c r="E866" s="255"/>
      <c r="F866" s="255"/>
      <c r="G866" s="255"/>
      <c r="H866" s="255"/>
      <c r="I866" s="255"/>
      <c r="J866" s="255"/>
      <c r="K866" s="257"/>
      <c r="L866" s="258"/>
      <c r="M866" s="258"/>
      <c r="N866" s="258"/>
      <c r="O866" s="258"/>
      <c r="P866" s="258"/>
      <c r="Q866" s="258"/>
      <c r="R866" s="259"/>
      <c r="S866" s="238"/>
      <c r="T866" s="238"/>
      <c r="U866" s="239"/>
      <c r="V866" s="239"/>
      <c r="W866" s="239"/>
      <c r="X866" s="239"/>
      <c r="Y866" s="238"/>
      <c r="Z866" s="239"/>
    </row>
    <row r="867" spans="1:26" ht="12.75" customHeight="1">
      <c r="A867" s="252"/>
      <c r="B867" s="253"/>
      <c r="C867" s="254"/>
      <c r="D867" s="253"/>
      <c r="E867" s="255"/>
      <c r="F867" s="255"/>
      <c r="G867" s="255"/>
      <c r="H867" s="255"/>
      <c r="I867" s="255"/>
      <c r="J867" s="255"/>
      <c r="K867" s="257"/>
      <c r="L867" s="258"/>
      <c r="M867" s="258"/>
      <c r="N867" s="258"/>
      <c r="O867" s="258"/>
      <c r="P867" s="258"/>
      <c r="Q867" s="258"/>
      <c r="R867" s="259"/>
      <c r="S867" s="238"/>
      <c r="T867" s="238"/>
      <c r="U867" s="239"/>
      <c r="V867" s="239"/>
      <c r="W867" s="239"/>
      <c r="X867" s="239"/>
      <c r="Y867" s="238"/>
      <c r="Z867" s="239"/>
    </row>
    <row r="868" spans="1:26" ht="12.75" customHeight="1">
      <c r="A868" s="252"/>
      <c r="B868" s="253"/>
      <c r="C868" s="254"/>
      <c r="D868" s="253"/>
      <c r="E868" s="255"/>
      <c r="F868" s="255"/>
      <c r="G868" s="255"/>
      <c r="H868" s="255"/>
      <c r="I868" s="255"/>
      <c r="J868" s="255"/>
      <c r="K868" s="257"/>
      <c r="L868" s="258"/>
      <c r="M868" s="258"/>
      <c r="N868" s="258"/>
      <c r="O868" s="258"/>
      <c r="P868" s="258"/>
      <c r="Q868" s="258"/>
      <c r="R868" s="259"/>
      <c r="S868" s="238"/>
      <c r="T868" s="238"/>
      <c r="U868" s="239"/>
      <c r="V868" s="239"/>
      <c r="W868" s="239"/>
      <c r="X868" s="239"/>
      <c r="Y868" s="238"/>
      <c r="Z868" s="239"/>
    </row>
    <row r="869" spans="1:26" ht="12.75" customHeight="1">
      <c r="A869" s="252"/>
      <c r="B869" s="253"/>
      <c r="C869" s="254"/>
      <c r="D869" s="253"/>
      <c r="E869" s="255"/>
      <c r="F869" s="255"/>
      <c r="G869" s="255"/>
      <c r="H869" s="255"/>
      <c r="I869" s="255"/>
      <c r="J869" s="255"/>
      <c r="K869" s="257"/>
      <c r="L869" s="258"/>
      <c r="M869" s="258"/>
      <c r="N869" s="258"/>
      <c r="O869" s="258"/>
      <c r="P869" s="258"/>
      <c r="Q869" s="258"/>
      <c r="R869" s="259"/>
      <c r="S869" s="238"/>
      <c r="T869" s="238"/>
      <c r="U869" s="239"/>
      <c r="V869" s="239"/>
      <c r="W869" s="239"/>
      <c r="X869" s="239"/>
      <c r="Y869" s="238"/>
      <c r="Z869" s="239"/>
    </row>
    <row r="870" spans="1:26" ht="12.75" customHeight="1">
      <c r="A870" s="252"/>
      <c r="B870" s="253"/>
      <c r="C870" s="254"/>
      <c r="D870" s="253"/>
      <c r="E870" s="255"/>
      <c r="F870" s="255"/>
      <c r="G870" s="255"/>
      <c r="H870" s="255"/>
      <c r="I870" s="255"/>
      <c r="J870" s="255"/>
      <c r="K870" s="257"/>
      <c r="L870" s="258"/>
      <c r="M870" s="258"/>
      <c r="N870" s="258"/>
      <c r="O870" s="258"/>
      <c r="P870" s="258"/>
      <c r="Q870" s="258"/>
      <c r="R870" s="259"/>
      <c r="S870" s="238"/>
      <c r="T870" s="238"/>
      <c r="U870" s="239"/>
      <c r="V870" s="239"/>
      <c r="W870" s="239"/>
      <c r="X870" s="239"/>
      <c r="Y870" s="238"/>
      <c r="Z870" s="239"/>
    </row>
    <row r="871" spans="1:26" ht="12.75" customHeight="1">
      <c r="A871" s="252"/>
      <c r="B871" s="253"/>
      <c r="C871" s="254"/>
      <c r="D871" s="253"/>
      <c r="E871" s="255"/>
      <c r="F871" s="255"/>
      <c r="G871" s="255"/>
      <c r="H871" s="255"/>
      <c r="I871" s="255"/>
      <c r="J871" s="255"/>
      <c r="K871" s="257"/>
      <c r="L871" s="258"/>
      <c r="M871" s="258"/>
      <c r="N871" s="258"/>
      <c r="O871" s="258"/>
      <c r="P871" s="258"/>
      <c r="Q871" s="258"/>
      <c r="R871" s="259"/>
      <c r="S871" s="238"/>
      <c r="T871" s="238"/>
      <c r="U871" s="239"/>
      <c r="V871" s="239"/>
      <c r="W871" s="239"/>
      <c r="X871" s="239"/>
      <c r="Y871" s="238"/>
      <c r="Z871" s="239"/>
    </row>
    <row r="872" spans="1:26" ht="12.75" customHeight="1">
      <c r="A872" s="252"/>
      <c r="B872" s="253"/>
      <c r="C872" s="254"/>
      <c r="D872" s="253"/>
      <c r="E872" s="255"/>
      <c r="F872" s="255"/>
      <c r="G872" s="255"/>
      <c r="H872" s="255"/>
      <c r="I872" s="255"/>
      <c r="J872" s="255"/>
      <c r="K872" s="257"/>
      <c r="L872" s="258"/>
      <c r="M872" s="258"/>
      <c r="N872" s="258"/>
      <c r="O872" s="258"/>
      <c r="P872" s="258"/>
      <c r="Q872" s="258"/>
      <c r="R872" s="259"/>
      <c r="S872" s="238"/>
      <c r="T872" s="238"/>
      <c r="U872" s="239"/>
      <c r="V872" s="239"/>
      <c r="W872" s="239"/>
      <c r="X872" s="239"/>
      <c r="Y872" s="238"/>
      <c r="Z872" s="239"/>
    </row>
    <row r="873" spans="1:26" ht="12.75" customHeight="1">
      <c r="A873" s="252"/>
      <c r="B873" s="253"/>
      <c r="C873" s="254"/>
      <c r="D873" s="253"/>
      <c r="E873" s="255"/>
      <c r="F873" s="255"/>
      <c r="G873" s="255"/>
      <c r="H873" s="255"/>
      <c r="I873" s="255"/>
      <c r="J873" s="255"/>
      <c r="K873" s="257"/>
      <c r="L873" s="258"/>
      <c r="M873" s="258"/>
      <c r="N873" s="258"/>
      <c r="O873" s="258"/>
      <c r="P873" s="258"/>
      <c r="Q873" s="258"/>
      <c r="R873" s="259"/>
      <c r="S873" s="238"/>
      <c r="T873" s="238"/>
      <c r="U873" s="239"/>
      <c r="V873" s="239"/>
      <c r="W873" s="239"/>
      <c r="X873" s="239"/>
      <c r="Y873" s="238"/>
      <c r="Z873" s="239"/>
    </row>
    <row r="874" spans="1:26" ht="12.75" customHeight="1">
      <c r="A874" s="252"/>
      <c r="B874" s="253"/>
      <c r="C874" s="254"/>
      <c r="D874" s="253"/>
      <c r="E874" s="255"/>
      <c r="F874" s="255"/>
      <c r="G874" s="255"/>
      <c r="H874" s="255"/>
      <c r="I874" s="255"/>
      <c r="J874" s="255"/>
      <c r="K874" s="257"/>
      <c r="L874" s="258"/>
      <c r="M874" s="258"/>
      <c r="N874" s="258"/>
      <c r="O874" s="258"/>
      <c r="P874" s="258"/>
      <c r="Q874" s="258"/>
      <c r="R874" s="259"/>
      <c r="S874" s="238"/>
      <c r="T874" s="238"/>
      <c r="U874" s="239"/>
      <c r="V874" s="239"/>
      <c r="W874" s="239"/>
      <c r="X874" s="239"/>
      <c r="Y874" s="238"/>
      <c r="Z874" s="239"/>
    </row>
    <row r="875" spans="1:26" ht="12.75" customHeight="1">
      <c r="A875" s="252"/>
      <c r="B875" s="253"/>
      <c r="C875" s="254"/>
      <c r="D875" s="253"/>
      <c r="E875" s="255"/>
      <c r="F875" s="255"/>
      <c r="G875" s="255"/>
      <c r="H875" s="255"/>
      <c r="I875" s="255"/>
      <c r="J875" s="255"/>
      <c r="K875" s="257"/>
      <c r="L875" s="258"/>
      <c r="M875" s="258"/>
      <c r="N875" s="258"/>
      <c r="O875" s="258"/>
      <c r="P875" s="258"/>
      <c r="Q875" s="258"/>
      <c r="R875" s="259"/>
      <c r="S875" s="238"/>
      <c r="T875" s="238"/>
      <c r="U875" s="239"/>
      <c r="V875" s="239"/>
      <c r="W875" s="239"/>
      <c r="X875" s="239"/>
      <c r="Y875" s="238"/>
      <c r="Z875" s="239"/>
    </row>
    <row r="876" spans="1:26" ht="12.75" customHeight="1">
      <c r="A876" s="252"/>
      <c r="B876" s="253"/>
      <c r="C876" s="254"/>
      <c r="D876" s="253"/>
      <c r="E876" s="255"/>
      <c r="F876" s="255"/>
      <c r="G876" s="255"/>
      <c r="H876" s="255"/>
      <c r="I876" s="255"/>
      <c r="J876" s="255"/>
      <c r="K876" s="257"/>
      <c r="L876" s="258"/>
      <c r="M876" s="258"/>
      <c r="N876" s="258"/>
      <c r="O876" s="258"/>
      <c r="P876" s="258"/>
      <c r="Q876" s="258"/>
      <c r="R876" s="259"/>
      <c r="S876" s="238"/>
      <c r="T876" s="238"/>
      <c r="U876" s="239"/>
      <c r="V876" s="239"/>
      <c r="W876" s="239"/>
      <c r="X876" s="239"/>
      <c r="Y876" s="238"/>
      <c r="Z876" s="239"/>
    </row>
    <row r="877" spans="1:26" ht="12.75" customHeight="1">
      <c r="A877" s="252"/>
      <c r="B877" s="253"/>
      <c r="C877" s="254"/>
      <c r="D877" s="253"/>
      <c r="E877" s="255"/>
      <c r="F877" s="255"/>
      <c r="G877" s="255"/>
      <c r="H877" s="255"/>
      <c r="I877" s="255"/>
      <c r="J877" s="255"/>
      <c r="K877" s="257"/>
      <c r="L877" s="258"/>
      <c r="M877" s="258"/>
      <c r="N877" s="258"/>
      <c r="O877" s="258"/>
      <c r="P877" s="258"/>
      <c r="Q877" s="258"/>
      <c r="R877" s="259"/>
      <c r="S877" s="238"/>
      <c r="T877" s="238"/>
      <c r="U877" s="239"/>
      <c r="V877" s="239"/>
      <c r="W877" s="239"/>
      <c r="X877" s="239"/>
      <c r="Y877" s="238"/>
      <c r="Z877" s="239"/>
    </row>
    <row r="878" spans="1:26" ht="12.75" customHeight="1">
      <c r="A878" s="252"/>
      <c r="B878" s="253"/>
      <c r="C878" s="254"/>
      <c r="D878" s="253"/>
      <c r="E878" s="255"/>
      <c r="F878" s="255"/>
      <c r="G878" s="255"/>
      <c r="H878" s="255"/>
      <c r="I878" s="255"/>
      <c r="J878" s="255"/>
      <c r="K878" s="257"/>
      <c r="L878" s="258"/>
      <c r="M878" s="258"/>
      <c r="N878" s="258"/>
      <c r="O878" s="258"/>
      <c r="P878" s="258"/>
      <c r="Q878" s="258"/>
      <c r="R878" s="259"/>
      <c r="S878" s="238"/>
      <c r="T878" s="238"/>
      <c r="U878" s="239"/>
      <c r="V878" s="239"/>
      <c r="W878" s="239"/>
      <c r="X878" s="239"/>
      <c r="Y878" s="238"/>
      <c r="Z878" s="239"/>
    </row>
    <row r="879" spans="1:26" ht="12.75" customHeight="1">
      <c r="A879" s="252"/>
      <c r="B879" s="253"/>
      <c r="C879" s="254"/>
      <c r="D879" s="253"/>
      <c r="E879" s="255"/>
      <c r="F879" s="255"/>
      <c r="G879" s="255"/>
      <c r="H879" s="255"/>
      <c r="I879" s="255"/>
      <c r="J879" s="255"/>
      <c r="K879" s="257"/>
      <c r="L879" s="258"/>
      <c r="M879" s="258"/>
      <c r="N879" s="258"/>
      <c r="O879" s="258"/>
      <c r="P879" s="258"/>
      <c r="Q879" s="258"/>
      <c r="R879" s="259"/>
      <c r="S879" s="238"/>
      <c r="T879" s="238"/>
      <c r="U879" s="239"/>
      <c r="V879" s="239"/>
      <c r="W879" s="239"/>
      <c r="X879" s="239"/>
      <c r="Y879" s="238"/>
      <c r="Z879" s="239"/>
    </row>
    <row r="880" spans="1:26" ht="12.75" customHeight="1">
      <c r="A880" s="252"/>
      <c r="B880" s="253"/>
      <c r="C880" s="254"/>
      <c r="D880" s="253"/>
      <c r="E880" s="255"/>
      <c r="F880" s="255"/>
      <c r="G880" s="255"/>
      <c r="H880" s="255"/>
      <c r="I880" s="255"/>
      <c r="J880" s="255"/>
      <c r="K880" s="257"/>
      <c r="L880" s="258"/>
      <c r="M880" s="258"/>
      <c r="N880" s="258"/>
      <c r="O880" s="258"/>
      <c r="P880" s="258"/>
      <c r="Q880" s="258"/>
      <c r="R880" s="259"/>
      <c r="S880" s="238"/>
      <c r="T880" s="238"/>
      <c r="U880" s="239"/>
      <c r="V880" s="239"/>
      <c r="W880" s="239"/>
      <c r="X880" s="239"/>
      <c r="Y880" s="238"/>
      <c r="Z880" s="239"/>
    </row>
    <row r="881" spans="1:26" ht="12.75" customHeight="1">
      <c r="A881" s="252"/>
      <c r="B881" s="253"/>
      <c r="C881" s="254"/>
      <c r="D881" s="253"/>
      <c r="E881" s="255"/>
      <c r="F881" s="255"/>
      <c r="G881" s="255"/>
      <c r="H881" s="255"/>
      <c r="I881" s="255"/>
      <c r="J881" s="255"/>
      <c r="K881" s="257"/>
      <c r="L881" s="258"/>
      <c r="M881" s="258"/>
      <c r="N881" s="258"/>
      <c r="O881" s="258"/>
      <c r="P881" s="258"/>
      <c r="Q881" s="258"/>
      <c r="R881" s="259"/>
      <c r="S881" s="238"/>
      <c r="T881" s="238"/>
      <c r="U881" s="239"/>
      <c r="V881" s="239"/>
      <c r="W881" s="239"/>
      <c r="X881" s="239"/>
      <c r="Y881" s="238"/>
      <c r="Z881" s="239"/>
    </row>
    <row r="882" spans="1:26" ht="12.75" customHeight="1">
      <c r="A882" s="252"/>
      <c r="B882" s="253"/>
      <c r="C882" s="254"/>
      <c r="D882" s="253"/>
      <c r="E882" s="255"/>
      <c r="F882" s="255"/>
      <c r="G882" s="255"/>
      <c r="H882" s="255"/>
      <c r="I882" s="255"/>
      <c r="J882" s="255"/>
      <c r="K882" s="257"/>
      <c r="L882" s="258"/>
      <c r="M882" s="258"/>
      <c r="N882" s="258"/>
      <c r="O882" s="258"/>
      <c r="P882" s="258"/>
      <c r="Q882" s="258"/>
      <c r="R882" s="259"/>
      <c r="S882" s="238"/>
      <c r="T882" s="238"/>
      <c r="U882" s="239"/>
      <c r="V882" s="239"/>
      <c r="W882" s="239"/>
      <c r="X882" s="239"/>
      <c r="Y882" s="238"/>
      <c r="Z882" s="239"/>
    </row>
    <row r="883" spans="1:26" ht="12.75" customHeight="1">
      <c r="A883" s="252"/>
      <c r="B883" s="253"/>
      <c r="C883" s="254"/>
      <c r="D883" s="253"/>
      <c r="E883" s="255"/>
      <c r="F883" s="255"/>
      <c r="G883" s="255"/>
      <c r="H883" s="255"/>
      <c r="I883" s="255"/>
      <c r="J883" s="255"/>
      <c r="K883" s="257"/>
      <c r="L883" s="258"/>
      <c r="M883" s="258"/>
      <c r="N883" s="258"/>
      <c r="O883" s="258"/>
      <c r="P883" s="258"/>
      <c r="Q883" s="258"/>
      <c r="R883" s="259"/>
      <c r="S883" s="238"/>
      <c r="T883" s="238"/>
      <c r="U883" s="239"/>
      <c r="V883" s="239"/>
      <c r="W883" s="239"/>
      <c r="X883" s="239"/>
      <c r="Y883" s="238"/>
      <c r="Z883" s="239"/>
    </row>
    <row r="884" spans="1:26" ht="12.75" customHeight="1">
      <c r="A884" s="252"/>
      <c r="B884" s="253"/>
      <c r="C884" s="254"/>
      <c r="D884" s="253"/>
      <c r="E884" s="255"/>
      <c r="F884" s="255"/>
      <c r="G884" s="255"/>
      <c r="H884" s="255"/>
      <c r="I884" s="255"/>
      <c r="J884" s="255"/>
      <c r="K884" s="257"/>
      <c r="L884" s="258"/>
      <c r="M884" s="258"/>
      <c r="N884" s="258"/>
      <c r="O884" s="258"/>
      <c r="P884" s="258"/>
      <c r="Q884" s="258"/>
      <c r="R884" s="259"/>
      <c r="S884" s="238"/>
      <c r="T884" s="238"/>
      <c r="U884" s="239"/>
      <c r="V884" s="239"/>
      <c r="W884" s="239"/>
      <c r="X884" s="239"/>
      <c r="Y884" s="238"/>
      <c r="Z884" s="239"/>
    </row>
    <row r="885" spans="1:26" ht="12.75" customHeight="1">
      <c r="A885" s="252"/>
      <c r="B885" s="253"/>
      <c r="C885" s="254"/>
      <c r="D885" s="253"/>
      <c r="E885" s="255"/>
      <c r="F885" s="255"/>
      <c r="G885" s="255"/>
      <c r="H885" s="255"/>
      <c r="I885" s="255"/>
      <c r="J885" s="255"/>
      <c r="K885" s="257"/>
      <c r="L885" s="258"/>
      <c r="M885" s="258"/>
      <c r="N885" s="258"/>
      <c r="O885" s="258"/>
      <c r="P885" s="258"/>
      <c r="Q885" s="258"/>
      <c r="R885" s="259"/>
      <c r="S885" s="238"/>
      <c r="T885" s="238"/>
      <c r="U885" s="239"/>
      <c r="V885" s="239"/>
      <c r="W885" s="239"/>
      <c r="X885" s="239"/>
      <c r="Y885" s="238"/>
      <c r="Z885" s="239"/>
    </row>
    <row r="886" spans="1:26" ht="12.75" customHeight="1">
      <c r="A886" s="252"/>
      <c r="B886" s="253"/>
      <c r="C886" s="254"/>
      <c r="D886" s="253"/>
      <c r="E886" s="255"/>
      <c r="F886" s="255"/>
      <c r="G886" s="255"/>
      <c r="H886" s="255"/>
      <c r="I886" s="255"/>
      <c r="J886" s="255"/>
      <c r="K886" s="257"/>
      <c r="L886" s="258"/>
      <c r="M886" s="258"/>
      <c r="N886" s="258"/>
      <c r="O886" s="258"/>
      <c r="P886" s="258"/>
      <c r="Q886" s="258"/>
      <c r="R886" s="259"/>
      <c r="S886" s="238"/>
      <c r="T886" s="238"/>
      <c r="U886" s="239"/>
      <c r="V886" s="239"/>
      <c r="W886" s="239"/>
      <c r="X886" s="239"/>
      <c r="Y886" s="238"/>
      <c r="Z886" s="239"/>
    </row>
    <row r="887" spans="1:26" ht="12.75" customHeight="1">
      <c r="A887" s="252"/>
      <c r="B887" s="253"/>
      <c r="C887" s="254"/>
      <c r="D887" s="253"/>
      <c r="E887" s="255"/>
      <c r="F887" s="255"/>
      <c r="G887" s="255"/>
      <c r="H887" s="255"/>
      <c r="I887" s="255"/>
      <c r="J887" s="255"/>
      <c r="K887" s="257"/>
      <c r="L887" s="258"/>
      <c r="M887" s="258"/>
      <c r="N887" s="258"/>
      <c r="O887" s="258"/>
      <c r="P887" s="258"/>
      <c r="Q887" s="258"/>
      <c r="R887" s="259"/>
      <c r="S887" s="238"/>
      <c r="T887" s="238"/>
      <c r="U887" s="239"/>
      <c r="V887" s="239"/>
      <c r="W887" s="239"/>
      <c r="X887" s="239"/>
      <c r="Y887" s="238"/>
      <c r="Z887" s="239"/>
    </row>
    <row r="888" spans="1:26" ht="12.75" customHeight="1">
      <c r="A888" s="252"/>
      <c r="B888" s="253"/>
      <c r="C888" s="254"/>
      <c r="D888" s="253"/>
      <c r="E888" s="255"/>
      <c r="F888" s="255"/>
      <c r="G888" s="255"/>
      <c r="H888" s="255"/>
      <c r="I888" s="255"/>
      <c r="J888" s="255"/>
      <c r="K888" s="257"/>
      <c r="L888" s="258"/>
      <c r="M888" s="258"/>
      <c r="N888" s="258"/>
      <c r="O888" s="258"/>
      <c r="P888" s="258"/>
      <c r="Q888" s="258"/>
      <c r="R888" s="259"/>
      <c r="S888" s="238"/>
      <c r="T888" s="238"/>
      <c r="U888" s="239"/>
      <c r="V888" s="239"/>
      <c r="W888" s="239"/>
      <c r="X888" s="239"/>
      <c r="Y888" s="238"/>
      <c r="Z888" s="239"/>
    </row>
    <row r="889" spans="1:26" ht="12.75" customHeight="1">
      <c r="A889" s="252"/>
      <c r="B889" s="253"/>
      <c r="C889" s="254"/>
      <c r="D889" s="253"/>
      <c r="E889" s="255"/>
      <c r="F889" s="255"/>
      <c r="G889" s="255"/>
      <c r="H889" s="255"/>
      <c r="I889" s="255"/>
      <c r="J889" s="255"/>
      <c r="K889" s="257"/>
      <c r="L889" s="258"/>
      <c r="M889" s="258"/>
      <c r="N889" s="258"/>
      <c r="O889" s="258"/>
      <c r="P889" s="258"/>
      <c r="Q889" s="258"/>
      <c r="R889" s="259"/>
      <c r="S889" s="238"/>
      <c r="T889" s="238"/>
      <c r="U889" s="239"/>
      <c r="V889" s="239"/>
      <c r="W889" s="239"/>
      <c r="X889" s="239"/>
      <c r="Y889" s="238"/>
      <c r="Z889" s="239"/>
    </row>
    <row r="890" spans="1:26" ht="12.75" customHeight="1">
      <c r="A890" s="252"/>
      <c r="B890" s="253"/>
      <c r="C890" s="254"/>
      <c r="D890" s="253"/>
      <c r="E890" s="255"/>
      <c r="F890" s="255"/>
      <c r="G890" s="255"/>
      <c r="H890" s="255"/>
      <c r="I890" s="255"/>
      <c r="J890" s="255"/>
      <c r="K890" s="257"/>
      <c r="L890" s="258"/>
      <c r="M890" s="258"/>
      <c r="N890" s="258"/>
      <c r="O890" s="258"/>
      <c r="P890" s="258"/>
      <c r="Q890" s="258"/>
      <c r="R890" s="259"/>
      <c r="S890" s="238"/>
      <c r="T890" s="238"/>
      <c r="U890" s="239"/>
      <c r="V890" s="239"/>
      <c r="W890" s="239"/>
      <c r="X890" s="239"/>
      <c r="Y890" s="238"/>
      <c r="Z890" s="239"/>
    </row>
    <row r="891" spans="1:26" ht="12.75" customHeight="1">
      <c r="A891" s="252"/>
      <c r="B891" s="253"/>
      <c r="C891" s="254"/>
      <c r="D891" s="253"/>
      <c r="E891" s="255"/>
      <c r="F891" s="255"/>
      <c r="G891" s="255"/>
      <c r="H891" s="255"/>
      <c r="I891" s="255"/>
      <c r="J891" s="255"/>
      <c r="K891" s="257"/>
      <c r="L891" s="258"/>
      <c r="M891" s="258"/>
      <c r="N891" s="258"/>
      <c r="O891" s="258"/>
      <c r="P891" s="258"/>
      <c r="Q891" s="258"/>
      <c r="R891" s="259"/>
      <c r="S891" s="238"/>
      <c r="T891" s="238"/>
      <c r="U891" s="239"/>
      <c r="V891" s="239"/>
      <c r="W891" s="239"/>
      <c r="X891" s="239"/>
      <c r="Y891" s="238"/>
      <c r="Z891" s="239"/>
    </row>
    <row r="892" spans="1:26" ht="12.75" customHeight="1">
      <c r="A892" s="252"/>
      <c r="B892" s="253"/>
      <c r="C892" s="254"/>
      <c r="D892" s="253"/>
      <c r="E892" s="255"/>
      <c r="F892" s="255"/>
      <c r="G892" s="255"/>
      <c r="H892" s="255"/>
      <c r="I892" s="255"/>
      <c r="J892" s="255"/>
      <c r="K892" s="257"/>
      <c r="L892" s="258"/>
      <c r="M892" s="258"/>
      <c r="N892" s="258"/>
      <c r="O892" s="258"/>
      <c r="P892" s="258"/>
      <c r="Q892" s="258"/>
      <c r="R892" s="259"/>
      <c r="S892" s="238"/>
      <c r="T892" s="238"/>
      <c r="U892" s="239"/>
      <c r="V892" s="239"/>
      <c r="W892" s="239"/>
      <c r="X892" s="239"/>
      <c r="Y892" s="238"/>
      <c r="Z892" s="239"/>
    </row>
    <row r="893" spans="1:26" ht="12.75" customHeight="1">
      <c r="A893" s="252"/>
      <c r="B893" s="253"/>
      <c r="C893" s="254"/>
      <c r="D893" s="253"/>
      <c r="E893" s="255"/>
      <c r="F893" s="255"/>
      <c r="G893" s="255"/>
      <c r="H893" s="255"/>
      <c r="I893" s="255"/>
      <c r="J893" s="255"/>
      <c r="K893" s="257"/>
      <c r="L893" s="258"/>
      <c r="M893" s="258"/>
      <c r="N893" s="258"/>
      <c r="O893" s="258"/>
      <c r="P893" s="258"/>
      <c r="Q893" s="258"/>
      <c r="R893" s="259"/>
      <c r="S893" s="238"/>
      <c r="T893" s="238"/>
      <c r="U893" s="239"/>
      <c r="V893" s="239"/>
      <c r="W893" s="239"/>
      <c r="X893" s="239"/>
      <c r="Y893" s="238"/>
      <c r="Z893" s="239"/>
    </row>
    <row r="894" spans="1:26" ht="12.75" customHeight="1">
      <c r="A894" s="252"/>
      <c r="B894" s="253"/>
      <c r="C894" s="254"/>
      <c r="D894" s="253"/>
      <c r="E894" s="255"/>
      <c r="F894" s="255"/>
      <c r="G894" s="255"/>
      <c r="H894" s="255"/>
      <c r="I894" s="255"/>
      <c r="J894" s="255"/>
      <c r="K894" s="257"/>
      <c r="L894" s="258"/>
      <c r="M894" s="258"/>
      <c r="N894" s="258"/>
      <c r="O894" s="258"/>
      <c r="P894" s="258"/>
      <c r="Q894" s="258"/>
      <c r="R894" s="259"/>
      <c r="S894" s="238"/>
      <c r="T894" s="238"/>
      <c r="U894" s="239"/>
      <c r="V894" s="239"/>
      <c r="W894" s="239"/>
      <c r="X894" s="239"/>
      <c r="Y894" s="238"/>
      <c r="Z894" s="239"/>
    </row>
    <row r="895" spans="1:26" ht="12.75" customHeight="1">
      <c r="A895" s="252"/>
      <c r="B895" s="253"/>
      <c r="C895" s="254"/>
      <c r="D895" s="253"/>
      <c r="E895" s="255"/>
      <c r="F895" s="255"/>
      <c r="G895" s="255"/>
      <c r="H895" s="255"/>
      <c r="I895" s="255"/>
      <c r="J895" s="255"/>
      <c r="K895" s="257"/>
      <c r="L895" s="258"/>
      <c r="M895" s="258"/>
      <c r="N895" s="258"/>
      <c r="O895" s="258"/>
      <c r="P895" s="258"/>
      <c r="Q895" s="258"/>
      <c r="R895" s="259"/>
      <c r="S895" s="238"/>
      <c r="T895" s="238"/>
      <c r="U895" s="239"/>
      <c r="V895" s="239"/>
      <c r="W895" s="239"/>
      <c r="X895" s="239"/>
      <c r="Y895" s="238"/>
      <c r="Z895" s="239"/>
    </row>
    <row r="896" spans="1:26" ht="12.75" customHeight="1">
      <c r="A896" s="252"/>
      <c r="B896" s="253"/>
      <c r="C896" s="254"/>
      <c r="D896" s="253"/>
      <c r="E896" s="255"/>
      <c r="F896" s="255"/>
      <c r="G896" s="255"/>
      <c r="H896" s="255"/>
      <c r="I896" s="255"/>
      <c r="J896" s="255"/>
      <c r="K896" s="257"/>
      <c r="L896" s="258"/>
      <c r="M896" s="258"/>
      <c r="N896" s="258"/>
      <c r="O896" s="258"/>
      <c r="P896" s="258"/>
      <c r="Q896" s="258"/>
      <c r="R896" s="259"/>
      <c r="S896" s="238"/>
      <c r="T896" s="238"/>
      <c r="U896" s="239"/>
      <c r="V896" s="239"/>
      <c r="W896" s="239"/>
      <c r="X896" s="239"/>
      <c r="Y896" s="238"/>
      <c r="Z896" s="239"/>
    </row>
    <row r="897" spans="1:26" ht="12.75" customHeight="1">
      <c r="A897" s="252"/>
      <c r="B897" s="253"/>
      <c r="C897" s="254"/>
      <c r="D897" s="253"/>
      <c r="E897" s="255"/>
      <c r="F897" s="255"/>
      <c r="G897" s="255"/>
      <c r="H897" s="255"/>
      <c r="I897" s="255"/>
      <c r="J897" s="255"/>
      <c r="K897" s="257"/>
      <c r="L897" s="258"/>
      <c r="M897" s="258"/>
      <c r="N897" s="258"/>
      <c r="O897" s="258"/>
      <c r="P897" s="258"/>
      <c r="Q897" s="258"/>
      <c r="R897" s="259"/>
      <c r="S897" s="238"/>
      <c r="T897" s="238"/>
      <c r="U897" s="239"/>
      <c r="V897" s="239"/>
      <c r="W897" s="239"/>
      <c r="X897" s="239"/>
      <c r="Y897" s="238"/>
      <c r="Z897" s="239"/>
    </row>
    <row r="898" spans="1:26" ht="12.75" customHeight="1">
      <c r="A898" s="252"/>
      <c r="B898" s="253"/>
      <c r="C898" s="254"/>
      <c r="D898" s="253"/>
      <c r="E898" s="255"/>
      <c r="F898" s="255"/>
      <c r="G898" s="255"/>
      <c r="H898" s="255"/>
      <c r="I898" s="255"/>
      <c r="J898" s="255"/>
      <c r="K898" s="257"/>
      <c r="L898" s="258"/>
      <c r="M898" s="258"/>
      <c r="N898" s="258"/>
      <c r="O898" s="258"/>
      <c r="P898" s="258"/>
      <c r="Q898" s="258"/>
      <c r="R898" s="259"/>
      <c r="S898" s="238"/>
      <c r="T898" s="238"/>
      <c r="U898" s="239"/>
      <c r="V898" s="239"/>
      <c r="W898" s="239"/>
      <c r="X898" s="239"/>
      <c r="Y898" s="238"/>
      <c r="Z898" s="239"/>
    </row>
    <row r="899" spans="1:26" ht="12.75" customHeight="1">
      <c r="A899" s="252"/>
      <c r="B899" s="253"/>
      <c r="C899" s="254"/>
      <c r="D899" s="253"/>
      <c r="E899" s="255"/>
      <c r="F899" s="255"/>
      <c r="G899" s="255"/>
      <c r="H899" s="255"/>
      <c r="I899" s="255"/>
      <c r="J899" s="255"/>
      <c r="K899" s="257"/>
      <c r="L899" s="258"/>
      <c r="M899" s="258"/>
      <c r="N899" s="258"/>
      <c r="O899" s="258"/>
      <c r="P899" s="258"/>
      <c r="Q899" s="258"/>
      <c r="R899" s="259"/>
      <c r="S899" s="238"/>
      <c r="T899" s="238"/>
      <c r="U899" s="239"/>
      <c r="V899" s="239"/>
      <c r="W899" s="239"/>
      <c r="X899" s="239"/>
      <c r="Y899" s="238"/>
      <c r="Z899" s="239"/>
    </row>
    <row r="900" spans="1:26" ht="12.75" customHeight="1">
      <c r="A900" s="252"/>
      <c r="B900" s="253"/>
      <c r="C900" s="254"/>
      <c r="D900" s="253"/>
      <c r="E900" s="255"/>
      <c r="F900" s="255"/>
      <c r="G900" s="255"/>
      <c r="H900" s="255"/>
      <c r="I900" s="255"/>
      <c r="J900" s="255"/>
      <c r="K900" s="257"/>
      <c r="L900" s="258"/>
      <c r="M900" s="258"/>
      <c r="N900" s="258"/>
      <c r="O900" s="258"/>
      <c r="P900" s="258"/>
      <c r="Q900" s="258"/>
      <c r="R900" s="259"/>
      <c r="S900" s="238"/>
      <c r="T900" s="238"/>
      <c r="U900" s="239"/>
      <c r="V900" s="239"/>
      <c r="W900" s="239"/>
      <c r="X900" s="239"/>
      <c r="Y900" s="238"/>
      <c r="Z900" s="239"/>
    </row>
    <row r="901" spans="1:26" ht="12.75" customHeight="1">
      <c r="A901" s="252"/>
      <c r="B901" s="253"/>
      <c r="C901" s="254"/>
      <c r="D901" s="253"/>
      <c r="E901" s="255"/>
      <c r="F901" s="255"/>
      <c r="G901" s="255"/>
      <c r="H901" s="255"/>
      <c r="I901" s="255"/>
      <c r="J901" s="255"/>
      <c r="K901" s="257"/>
      <c r="L901" s="258"/>
      <c r="M901" s="258"/>
      <c r="N901" s="258"/>
      <c r="O901" s="258"/>
      <c r="P901" s="258"/>
      <c r="Q901" s="258"/>
      <c r="R901" s="259"/>
      <c r="S901" s="238"/>
      <c r="T901" s="238"/>
      <c r="U901" s="239"/>
      <c r="V901" s="239"/>
      <c r="W901" s="239"/>
      <c r="X901" s="239"/>
      <c r="Y901" s="238"/>
      <c r="Z901" s="239"/>
    </row>
    <row r="902" spans="1:26" ht="12.75" customHeight="1">
      <c r="A902" s="252"/>
      <c r="B902" s="253"/>
      <c r="C902" s="254"/>
      <c r="D902" s="253"/>
      <c r="E902" s="255"/>
      <c r="F902" s="255"/>
      <c r="G902" s="255"/>
      <c r="H902" s="255"/>
      <c r="I902" s="255"/>
      <c r="J902" s="255"/>
      <c r="K902" s="257"/>
      <c r="L902" s="258"/>
      <c r="M902" s="258"/>
      <c r="N902" s="258"/>
      <c r="O902" s="258"/>
      <c r="P902" s="258"/>
      <c r="Q902" s="258"/>
      <c r="R902" s="259"/>
      <c r="S902" s="238"/>
      <c r="T902" s="238"/>
      <c r="U902" s="239"/>
      <c r="V902" s="239"/>
      <c r="W902" s="239"/>
      <c r="X902" s="239"/>
      <c r="Y902" s="238"/>
      <c r="Z902" s="239"/>
    </row>
    <row r="903" spans="1:26" ht="12.75" customHeight="1">
      <c r="A903" s="252"/>
      <c r="B903" s="253"/>
      <c r="C903" s="254"/>
      <c r="D903" s="253"/>
      <c r="E903" s="255"/>
      <c r="F903" s="255"/>
      <c r="G903" s="255"/>
      <c r="H903" s="255"/>
      <c r="I903" s="255"/>
      <c r="J903" s="255"/>
      <c r="K903" s="257"/>
      <c r="L903" s="258"/>
      <c r="M903" s="258"/>
      <c r="N903" s="258"/>
      <c r="O903" s="258"/>
      <c r="P903" s="258"/>
      <c r="Q903" s="258"/>
      <c r="R903" s="259"/>
      <c r="S903" s="238"/>
      <c r="T903" s="238"/>
      <c r="U903" s="239"/>
      <c r="V903" s="239"/>
      <c r="W903" s="239"/>
      <c r="X903" s="239"/>
      <c r="Y903" s="238"/>
      <c r="Z903" s="239"/>
    </row>
    <row r="904" spans="1:26" ht="12.75" customHeight="1">
      <c r="A904" s="252"/>
      <c r="B904" s="253"/>
      <c r="C904" s="254"/>
      <c r="D904" s="253"/>
      <c r="E904" s="255"/>
      <c r="F904" s="255"/>
      <c r="G904" s="255"/>
      <c r="H904" s="255"/>
      <c r="I904" s="255"/>
      <c r="J904" s="255"/>
      <c r="K904" s="257"/>
      <c r="L904" s="258"/>
      <c r="M904" s="258"/>
      <c r="N904" s="258"/>
      <c r="O904" s="258"/>
      <c r="P904" s="258"/>
      <c r="Q904" s="258"/>
      <c r="R904" s="259"/>
      <c r="S904" s="238"/>
      <c r="T904" s="238"/>
      <c r="U904" s="239"/>
      <c r="V904" s="239"/>
      <c r="W904" s="239"/>
      <c r="X904" s="239"/>
      <c r="Y904" s="238"/>
      <c r="Z904" s="239"/>
    </row>
    <row r="905" spans="1:26" ht="12.75" customHeight="1">
      <c r="A905" s="252"/>
      <c r="B905" s="253"/>
      <c r="C905" s="254"/>
      <c r="D905" s="253"/>
      <c r="E905" s="255"/>
      <c r="F905" s="255"/>
      <c r="G905" s="255"/>
      <c r="H905" s="255"/>
      <c r="I905" s="255"/>
      <c r="J905" s="255"/>
      <c r="K905" s="257"/>
      <c r="L905" s="258"/>
      <c r="M905" s="258"/>
      <c r="N905" s="258"/>
      <c r="O905" s="258"/>
      <c r="P905" s="258"/>
      <c r="Q905" s="258"/>
      <c r="R905" s="259"/>
      <c r="S905" s="238"/>
      <c r="T905" s="238"/>
      <c r="U905" s="239"/>
      <c r="V905" s="239"/>
      <c r="W905" s="239"/>
      <c r="X905" s="239"/>
      <c r="Y905" s="238"/>
      <c r="Z905" s="239"/>
    </row>
    <row r="906" spans="1:26" ht="12.75" customHeight="1">
      <c r="A906" s="252"/>
      <c r="B906" s="253"/>
      <c r="C906" s="254"/>
      <c r="D906" s="253"/>
      <c r="E906" s="255"/>
      <c r="F906" s="255"/>
      <c r="G906" s="255"/>
      <c r="H906" s="255"/>
      <c r="I906" s="255"/>
      <c r="J906" s="255"/>
      <c r="K906" s="257"/>
      <c r="L906" s="258"/>
      <c r="M906" s="258"/>
      <c r="N906" s="258"/>
      <c r="O906" s="258"/>
      <c r="P906" s="258"/>
      <c r="Q906" s="258"/>
      <c r="R906" s="259"/>
      <c r="S906" s="238"/>
      <c r="T906" s="238"/>
      <c r="U906" s="239"/>
      <c r="V906" s="239"/>
      <c r="W906" s="239"/>
      <c r="X906" s="239"/>
      <c r="Y906" s="238"/>
      <c r="Z906" s="239"/>
    </row>
    <row r="907" spans="1:26" ht="12.75" customHeight="1">
      <c r="A907" s="252"/>
      <c r="B907" s="253"/>
      <c r="C907" s="254"/>
      <c r="D907" s="253"/>
      <c r="E907" s="255"/>
      <c r="F907" s="255"/>
      <c r="G907" s="255"/>
      <c r="H907" s="255"/>
      <c r="I907" s="255"/>
      <c r="J907" s="255"/>
      <c r="K907" s="257"/>
      <c r="L907" s="258"/>
      <c r="M907" s="258"/>
      <c r="N907" s="258"/>
      <c r="O907" s="258"/>
      <c r="P907" s="258"/>
      <c r="Q907" s="258"/>
      <c r="R907" s="259"/>
      <c r="S907" s="238"/>
      <c r="T907" s="238"/>
      <c r="U907" s="239"/>
      <c r="V907" s="239"/>
      <c r="W907" s="239"/>
      <c r="X907" s="239"/>
      <c r="Y907" s="238"/>
      <c r="Z907" s="239"/>
    </row>
    <row r="908" spans="1:26" ht="12.75" customHeight="1">
      <c r="A908" s="252"/>
      <c r="B908" s="253"/>
      <c r="C908" s="254"/>
      <c r="D908" s="253"/>
      <c r="E908" s="255"/>
      <c r="F908" s="255"/>
      <c r="G908" s="255"/>
      <c r="H908" s="255"/>
      <c r="I908" s="255"/>
      <c r="J908" s="255"/>
      <c r="K908" s="257"/>
      <c r="L908" s="258"/>
      <c r="M908" s="258"/>
      <c r="N908" s="258"/>
      <c r="O908" s="258"/>
      <c r="P908" s="258"/>
      <c r="Q908" s="258"/>
      <c r="R908" s="259"/>
      <c r="S908" s="238"/>
      <c r="T908" s="238"/>
      <c r="U908" s="239"/>
      <c r="V908" s="239"/>
      <c r="W908" s="239"/>
      <c r="X908" s="239"/>
      <c r="Y908" s="238"/>
      <c r="Z908" s="239"/>
    </row>
    <row r="909" spans="1:26" ht="12.75" customHeight="1">
      <c r="A909" s="252"/>
      <c r="B909" s="253"/>
      <c r="C909" s="254"/>
      <c r="D909" s="253"/>
      <c r="E909" s="255"/>
      <c r="F909" s="255"/>
      <c r="G909" s="255"/>
      <c r="H909" s="255"/>
      <c r="I909" s="255"/>
      <c r="J909" s="255"/>
      <c r="K909" s="257"/>
      <c r="L909" s="258"/>
      <c r="M909" s="258"/>
      <c r="N909" s="258"/>
      <c r="O909" s="258"/>
      <c r="P909" s="258"/>
      <c r="Q909" s="258"/>
      <c r="R909" s="259"/>
      <c r="S909" s="238"/>
      <c r="T909" s="238"/>
      <c r="U909" s="239"/>
      <c r="V909" s="239"/>
      <c r="W909" s="239"/>
      <c r="X909" s="239"/>
      <c r="Y909" s="238"/>
      <c r="Z909" s="239"/>
    </row>
    <row r="910" spans="1:26" ht="12.75" customHeight="1">
      <c r="A910" s="252"/>
      <c r="B910" s="253"/>
      <c r="C910" s="254"/>
      <c r="D910" s="253"/>
      <c r="E910" s="255"/>
      <c r="F910" s="255"/>
      <c r="G910" s="255"/>
      <c r="H910" s="255"/>
      <c r="I910" s="255"/>
      <c r="J910" s="255"/>
      <c r="K910" s="257"/>
      <c r="L910" s="258"/>
      <c r="M910" s="258"/>
      <c r="N910" s="258"/>
      <c r="O910" s="258"/>
      <c r="P910" s="258"/>
      <c r="Q910" s="258"/>
      <c r="R910" s="259"/>
      <c r="S910" s="238"/>
      <c r="T910" s="238"/>
      <c r="U910" s="239"/>
      <c r="V910" s="239"/>
      <c r="W910" s="239"/>
      <c r="X910" s="239"/>
      <c r="Y910" s="238"/>
      <c r="Z910" s="239"/>
    </row>
    <row r="911" spans="1:26" ht="12.75" customHeight="1">
      <c r="A911" s="252"/>
      <c r="B911" s="253"/>
      <c r="C911" s="254"/>
      <c r="D911" s="253"/>
      <c r="E911" s="255"/>
      <c r="F911" s="255"/>
      <c r="G911" s="255"/>
      <c r="H911" s="255"/>
      <c r="I911" s="255"/>
      <c r="J911" s="255"/>
      <c r="K911" s="257"/>
      <c r="L911" s="258"/>
      <c r="M911" s="258"/>
      <c r="N911" s="258"/>
      <c r="O911" s="258"/>
      <c r="P911" s="258"/>
      <c r="Q911" s="258"/>
      <c r="R911" s="259"/>
      <c r="S911" s="238"/>
      <c r="T911" s="238"/>
      <c r="U911" s="239"/>
      <c r="V911" s="239"/>
      <c r="W911" s="239"/>
      <c r="X911" s="239"/>
      <c r="Y911" s="238"/>
      <c r="Z911" s="239"/>
    </row>
    <row r="912" spans="1:26" ht="12.75" customHeight="1">
      <c r="A912" s="252"/>
      <c r="B912" s="253"/>
      <c r="C912" s="254"/>
      <c r="D912" s="253"/>
      <c r="E912" s="255"/>
      <c r="F912" s="255"/>
      <c r="G912" s="255"/>
      <c r="H912" s="255"/>
      <c r="I912" s="255"/>
      <c r="J912" s="255"/>
      <c r="K912" s="257"/>
      <c r="L912" s="258"/>
      <c r="M912" s="258"/>
      <c r="N912" s="258"/>
      <c r="O912" s="258"/>
      <c r="P912" s="258"/>
      <c r="Q912" s="258"/>
      <c r="R912" s="259"/>
      <c r="S912" s="238"/>
      <c r="T912" s="238"/>
      <c r="U912" s="239"/>
      <c r="V912" s="239"/>
      <c r="W912" s="239"/>
      <c r="X912" s="239"/>
      <c r="Y912" s="238"/>
      <c r="Z912" s="239"/>
    </row>
    <row r="913" spans="1:26" ht="12.75" customHeight="1">
      <c r="A913" s="252"/>
      <c r="B913" s="253"/>
      <c r="C913" s="254"/>
      <c r="D913" s="253"/>
      <c r="E913" s="255"/>
      <c r="F913" s="255"/>
      <c r="G913" s="255"/>
      <c r="H913" s="255"/>
      <c r="I913" s="255"/>
      <c r="J913" s="255"/>
      <c r="K913" s="257"/>
      <c r="L913" s="258"/>
      <c r="M913" s="258"/>
      <c r="N913" s="258"/>
      <c r="O913" s="258"/>
      <c r="P913" s="258"/>
      <c r="Q913" s="258"/>
      <c r="R913" s="259"/>
      <c r="S913" s="238"/>
      <c r="T913" s="238"/>
      <c r="U913" s="239"/>
      <c r="V913" s="239"/>
      <c r="W913" s="239"/>
      <c r="X913" s="239"/>
      <c r="Y913" s="238"/>
      <c r="Z913" s="239"/>
    </row>
    <row r="914" spans="1:26" ht="12.75" customHeight="1">
      <c r="A914" s="252"/>
      <c r="B914" s="253"/>
      <c r="C914" s="254"/>
      <c r="D914" s="253"/>
      <c r="E914" s="255"/>
      <c r="F914" s="255"/>
      <c r="G914" s="255"/>
      <c r="H914" s="255"/>
      <c r="I914" s="255"/>
      <c r="J914" s="255"/>
      <c r="K914" s="257"/>
      <c r="L914" s="258"/>
      <c r="M914" s="258"/>
      <c r="N914" s="258"/>
      <c r="O914" s="258"/>
      <c r="P914" s="258"/>
      <c r="Q914" s="258"/>
      <c r="R914" s="259"/>
      <c r="S914" s="238"/>
      <c r="T914" s="238"/>
      <c r="U914" s="239"/>
      <c r="V914" s="239"/>
      <c r="W914" s="239"/>
      <c r="X914" s="239"/>
      <c r="Y914" s="238"/>
      <c r="Z914" s="239"/>
    </row>
    <row r="915" spans="1:26" ht="12.75" customHeight="1">
      <c r="A915" s="252"/>
      <c r="B915" s="253"/>
      <c r="C915" s="254"/>
      <c r="D915" s="253"/>
      <c r="E915" s="255"/>
      <c r="F915" s="255"/>
      <c r="G915" s="255"/>
      <c r="H915" s="255"/>
      <c r="I915" s="255"/>
      <c r="J915" s="255"/>
      <c r="K915" s="257"/>
      <c r="L915" s="258"/>
      <c r="M915" s="258"/>
      <c r="N915" s="258"/>
      <c r="O915" s="258"/>
      <c r="P915" s="258"/>
      <c r="Q915" s="258"/>
      <c r="R915" s="259"/>
      <c r="S915" s="238"/>
      <c r="T915" s="238"/>
      <c r="U915" s="239"/>
      <c r="V915" s="239"/>
      <c r="W915" s="239"/>
      <c r="X915" s="239"/>
      <c r="Y915" s="238"/>
      <c r="Z915" s="239"/>
    </row>
    <row r="916" spans="1:26" ht="12.75" customHeight="1">
      <c r="A916" s="252"/>
      <c r="B916" s="253"/>
      <c r="C916" s="254"/>
      <c r="D916" s="253"/>
      <c r="E916" s="255"/>
      <c r="F916" s="255"/>
      <c r="G916" s="255"/>
      <c r="H916" s="255"/>
      <c r="I916" s="255"/>
      <c r="J916" s="255"/>
      <c r="K916" s="257"/>
      <c r="L916" s="258"/>
      <c r="M916" s="258"/>
      <c r="N916" s="258"/>
      <c r="O916" s="258"/>
      <c r="P916" s="258"/>
      <c r="Q916" s="258"/>
      <c r="R916" s="259"/>
      <c r="S916" s="238"/>
      <c r="T916" s="238"/>
      <c r="U916" s="239"/>
      <c r="V916" s="239"/>
      <c r="W916" s="239"/>
      <c r="X916" s="239"/>
      <c r="Y916" s="238"/>
      <c r="Z916" s="239"/>
    </row>
    <row r="917" spans="1:26" ht="12.75" customHeight="1">
      <c r="A917" s="252"/>
      <c r="B917" s="253"/>
      <c r="C917" s="254"/>
      <c r="D917" s="253"/>
      <c r="E917" s="255"/>
      <c r="F917" s="255"/>
      <c r="G917" s="255"/>
      <c r="H917" s="255"/>
      <c r="I917" s="255"/>
      <c r="J917" s="255"/>
      <c r="K917" s="257"/>
      <c r="L917" s="258"/>
      <c r="M917" s="258"/>
      <c r="N917" s="258"/>
      <c r="O917" s="258"/>
      <c r="P917" s="258"/>
      <c r="Q917" s="258"/>
      <c r="R917" s="259"/>
      <c r="S917" s="238"/>
      <c r="T917" s="238"/>
      <c r="U917" s="239"/>
      <c r="V917" s="239"/>
      <c r="W917" s="239"/>
      <c r="X917" s="239"/>
      <c r="Y917" s="238"/>
      <c r="Z917" s="239"/>
    </row>
    <row r="918" spans="1:26" ht="12.75" customHeight="1">
      <c r="A918" s="252"/>
      <c r="B918" s="253"/>
      <c r="C918" s="254"/>
      <c r="D918" s="253"/>
      <c r="E918" s="255"/>
      <c r="F918" s="255"/>
      <c r="G918" s="255"/>
      <c r="H918" s="255"/>
      <c r="I918" s="255"/>
      <c r="J918" s="255"/>
      <c r="K918" s="257"/>
      <c r="L918" s="258"/>
      <c r="M918" s="258"/>
      <c r="N918" s="258"/>
      <c r="O918" s="258"/>
      <c r="P918" s="258"/>
      <c r="Q918" s="258"/>
      <c r="R918" s="259"/>
      <c r="S918" s="238"/>
      <c r="T918" s="238"/>
      <c r="U918" s="239"/>
      <c r="V918" s="239"/>
      <c r="W918" s="239"/>
      <c r="X918" s="239"/>
      <c r="Y918" s="238"/>
      <c r="Z918" s="239"/>
    </row>
    <row r="919" spans="1:26" ht="12.75" customHeight="1">
      <c r="A919" s="252"/>
      <c r="B919" s="253"/>
      <c r="C919" s="254"/>
      <c r="D919" s="253"/>
      <c r="E919" s="255"/>
      <c r="F919" s="255"/>
      <c r="G919" s="255"/>
      <c r="H919" s="255"/>
      <c r="I919" s="255"/>
      <c r="J919" s="255"/>
      <c r="K919" s="257"/>
      <c r="L919" s="258"/>
      <c r="M919" s="258"/>
      <c r="N919" s="258"/>
      <c r="O919" s="258"/>
      <c r="P919" s="258"/>
      <c r="Q919" s="258"/>
      <c r="R919" s="259"/>
      <c r="S919" s="238"/>
      <c r="T919" s="238"/>
      <c r="U919" s="239"/>
      <c r="V919" s="239"/>
      <c r="W919" s="239"/>
      <c r="X919" s="239"/>
      <c r="Y919" s="238"/>
      <c r="Z919" s="239"/>
    </row>
    <row r="920" spans="1:26" ht="12.75" customHeight="1">
      <c r="A920" s="252"/>
      <c r="B920" s="253"/>
      <c r="C920" s="254"/>
      <c r="D920" s="253"/>
      <c r="E920" s="255"/>
      <c r="F920" s="255"/>
      <c r="G920" s="255"/>
      <c r="H920" s="255"/>
      <c r="I920" s="255"/>
      <c r="J920" s="255"/>
      <c r="K920" s="257"/>
      <c r="L920" s="258"/>
      <c r="M920" s="258"/>
      <c r="N920" s="258"/>
      <c r="O920" s="258"/>
      <c r="P920" s="258"/>
      <c r="Q920" s="258"/>
      <c r="R920" s="259"/>
      <c r="S920" s="238"/>
      <c r="T920" s="238"/>
      <c r="U920" s="239"/>
      <c r="V920" s="239"/>
      <c r="W920" s="239"/>
      <c r="X920" s="239"/>
      <c r="Y920" s="238"/>
      <c r="Z920" s="239"/>
    </row>
    <row r="921" spans="1:26" ht="12.75" customHeight="1">
      <c r="A921" s="252"/>
      <c r="B921" s="253"/>
      <c r="C921" s="254"/>
      <c r="D921" s="253"/>
      <c r="E921" s="255"/>
      <c r="F921" s="255"/>
      <c r="G921" s="255"/>
      <c r="H921" s="255"/>
      <c r="I921" s="255"/>
      <c r="J921" s="255"/>
      <c r="K921" s="257"/>
      <c r="L921" s="258"/>
      <c r="M921" s="258"/>
      <c r="N921" s="258"/>
      <c r="O921" s="258"/>
      <c r="P921" s="258"/>
      <c r="Q921" s="258"/>
      <c r="R921" s="259"/>
      <c r="S921" s="238"/>
      <c r="T921" s="238"/>
      <c r="U921" s="239"/>
      <c r="V921" s="239"/>
      <c r="W921" s="239"/>
      <c r="X921" s="239"/>
      <c r="Y921" s="238"/>
      <c r="Z921" s="239"/>
    </row>
    <row r="922" spans="1:26" ht="12.75" customHeight="1">
      <c r="A922" s="252"/>
      <c r="B922" s="253"/>
      <c r="C922" s="254"/>
      <c r="D922" s="253"/>
      <c r="E922" s="255"/>
      <c r="F922" s="255"/>
      <c r="G922" s="255"/>
      <c r="H922" s="255"/>
      <c r="I922" s="255"/>
      <c r="J922" s="255"/>
      <c r="K922" s="257"/>
      <c r="L922" s="258"/>
      <c r="M922" s="258"/>
      <c r="N922" s="258"/>
      <c r="O922" s="258"/>
      <c r="P922" s="258"/>
      <c r="Q922" s="258"/>
      <c r="R922" s="259"/>
      <c r="S922" s="238"/>
      <c r="T922" s="238"/>
      <c r="U922" s="239"/>
      <c r="V922" s="239"/>
      <c r="W922" s="239"/>
      <c r="X922" s="239"/>
      <c r="Y922" s="238"/>
      <c r="Z922" s="239"/>
    </row>
    <row r="923" spans="1:26" ht="12.75" customHeight="1">
      <c r="A923" s="252"/>
      <c r="B923" s="253"/>
      <c r="C923" s="254"/>
      <c r="D923" s="253"/>
      <c r="E923" s="255"/>
      <c r="F923" s="255"/>
      <c r="G923" s="255"/>
      <c r="H923" s="255"/>
      <c r="I923" s="255"/>
      <c r="J923" s="255"/>
      <c r="K923" s="257"/>
      <c r="L923" s="258"/>
      <c r="M923" s="258"/>
      <c r="N923" s="258"/>
      <c r="O923" s="258"/>
      <c r="P923" s="258"/>
      <c r="Q923" s="258"/>
      <c r="R923" s="259"/>
      <c r="S923" s="238"/>
      <c r="T923" s="238"/>
      <c r="U923" s="239"/>
      <c r="V923" s="239"/>
      <c r="W923" s="239"/>
      <c r="X923" s="239"/>
      <c r="Y923" s="238"/>
      <c r="Z923" s="239"/>
    </row>
    <row r="924" spans="1:26" ht="12.75" customHeight="1">
      <c r="A924" s="252"/>
      <c r="B924" s="253"/>
      <c r="C924" s="254"/>
      <c r="D924" s="253"/>
      <c r="E924" s="255"/>
      <c r="F924" s="255"/>
      <c r="G924" s="255"/>
      <c r="H924" s="255"/>
      <c r="I924" s="255"/>
      <c r="J924" s="255"/>
      <c r="K924" s="257"/>
      <c r="L924" s="258"/>
      <c r="M924" s="258"/>
      <c r="N924" s="258"/>
      <c r="O924" s="258"/>
      <c r="P924" s="258"/>
      <c r="Q924" s="258"/>
      <c r="R924" s="259"/>
      <c r="S924" s="238"/>
      <c r="T924" s="238"/>
      <c r="U924" s="239"/>
      <c r="V924" s="239"/>
      <c r="W924" s="239"/>
      <c r="X924" s="239"/>
      <c r="Y924" s="238"/>
      <c r="Z924" s="239"/>
    </row>
    <row r="925" spans="1:26" ht="12.75" customHeight="1">
      <c r="A925" s="252"/>
      <c r="B925" s="253"/>
      <c r="C925" s="254"/>
      <c r="D925" s="253"/>
      <c r="E925" s="255"/>
      <c r="F925" s="255"/>
      <c r="G925" s="255"/>
      <c r="H925" s="255"/>
      <c r="I925" s="255"/>
      <c r="J925" s="255"/>
      <c r="K925" s="257"/>
      <c r="L925" s="258"/>
      <c r="M925" s="258"/>
      <c r="N925" s="258"/>
      <c r="O925" s="258"/>
      <c r="P925" s="258"/>
      <c r="Q925" s="258"/>
      <c r="R925" s="259"/>
      <c r="S925" s="238"/>
      <c r="T925" s="238"/>
      <c r="U925" s="239"/>
      <c r="V925" s="239"/>
      <c r="W925" s="239"/>
      <c r="X925" s="239"/>
      <c r="Y925" s="238"/>
      <c r="Z925" s="239"/>
    </row>
    <row r="926" spans="1:26" ht="12.75" customHeight="1">
      <c r="A926" s="252"/>
      <c r="B926" s="253"/>
      <c r="C926" s="254"/>
      <c r="D926" s="253"/>
      <c r="E926" s="255"/>
      <c r="F926" s="255"/>
      <c r="G926" s="255"/>
      <c r="H926" s="255"/>
      <c r="I926" s="255"/>
      <c r="J926" s="255"/>
      <c r="K926" s="257"/>
      <c r="L926" s="258"/>
      <c r="M926" s="258"/>
      <c r="N926" s="258"/>
      <c r="O926" s="258"/>
      <c r="P926" s="258"/>
      <c r="Q926" s="258"/>
      <c r="R926" s="259"/>
      <c r="S926" s="238"/>
      <c r="T926" s="238"/>
      <c r="U926" s="239"/>
      <c r="V926" s="239"/>
      <c r="W926" s="239"/>
      <c r="X926" s="239"/>
      <c r="Y926" s="238"/>
      <c r="Z926" s="239"/>
    </row>
    <row r="927" spans="1:26" ht="12.75" customHeight="1">
      <c r="A927" s="252"/>
      <c r="B927" s="253"/>
      <c r="C927" s="254"/>
      <c r="D927" s="253"/>
      <c r="E927" s="255"/>
      <c r="F927" s="255"/>
      <c r="G927" s="255"/>
      <c r="H927" s="255"/>
      <c r="I927" s="255"/>
      <c r="J927" s="255"/>
      <c r="K927" s="257"/>
      <c r="L927" s="258"/>
      <c r="M927" s="258"/>
      <c r="N927" s="258"/>
      <c r="O927" s="258"/>
      <c r="P927" s="258"/>
      <c r="Q927" s="258"/>
      <c r="R927" s="259"/>
      <c r="S927" s="238"/>
      <c r="T927" s="238"/>
      <c r="U927" s="239"/>
      <c r="V927" s="239"/>
      <c r="W927" s="239"/>
      <c r="X927" s="239"/>
      <c r="Y927" s="238"/>
      <c r="Z927" s="239"/>
    </row>
    <row r="928" spans="1:26" ht="12.75" customHeight="1">
      <c r="A928" s="252"/>
      <c r="B928" s="253"/>
      <c r="C928" s="254"/>
      <c r="D928" s="253"/>
      <c r="E928" s="255"/>
      <c r="F928" s="255"/>
      <c r="G928" s="255"/>
      <c r="H928" s="255"/>
      <c r="I928" s="255"/>
      <c r="J928" s="255"/>
      <c r="K928" s="257"/>
      <c r="L928" s="258"/>
      <c r="M928" s="258"/>
      <c r="N928" s="258"/>
      <c r="O928" s="258"/>
      <c r="P928" s="258"/>
      <c r="Q928" s="258"/>
      <c r="R928" s="259"/>
      <c r="S928" s="238"/>
      <c r="T928" s="238"/>
      <c r="U928" s="239"/>
      <c r="V928" s="239"/>
      <c r="W928" s="239"/>
      <c r="X928" s="239"/>
      <c r="Y928" s="238"/>
      <c r="Z928" s="239"/>
    </row>
    <row r="929" spans="1:26" ht="12.75" customHeight="1">
      <c r="A929" s="252"/>
      <c r="B929" s="253"/>
      <c r="C929" s="254"/>
      <c r="D929" s="253"/>
      <c r="E929" s="255"/>
      <c r="F929" s="255"/>
      <c r="G929" s="255"/>
      <c r="H929" s="255"/>
      <c r="I929" s="255"/>
      <c r="J929" s="255"/>
      <c r="K929" s="257"/>
      <c r="L929" s="258"/>
      <c r="M929" s="258"/>
      <c r="N929" s="258"/>
      <c r="O929" s="258"/>
      <c r="P929" s="258"/>
      <c r="Q929" s="258"/>
      <c r="R929" s="259"/>
      <c r="S929" s="238"/>
      <c r="T929" s="238"/>
      <c r="U929" s="239"/>
      <c r="V929" s="239"/>
      <c r="W929" s="239"/>
      <c r="X929" s="239"/>
      <c r="Y929" s="238"/>
      <c r="Z929" s="239"/>
    </row>
    <row r="930" spans="1:26" ht="12.75" customHeight="1">
      <c r="A930" s="252"/>
      <c r="B930" s="253"/>
      <c r="C930" s="254"/>
      <c r="D930" s="253"/>
      <c r="E930" s="255"/>
      <c r="F930" s="255"/>
      <c r="G930" s="255"/>
      <c r="H930" s="255"/>
      <c r="I930" s="255"/>
      <c r="J930" s="255"/>
      <c r="K930" s="257"/>
      <c r="L930" s="258"/>
      <c r="M930" s="258"/>
      <c r="N930" s="258"/>
      <c r="O930" s="258"/>
      <c r="P930" s="258"/>
      <c r="Q930" s="258"/>
      <c r="R930" s="259"/>
      <c r="S930" s="238"/>
      <c r="T930" s="238"/>
      <c r="U930" s="239"/>
      <c r="V930" s="239"/>
      <c r="W930" s="239"/>
      <c r="X930" s="239"/>
      <c r="Y930" s="238"/>
      <c r="Z930" s="239"/>
    </row>
    <row r="931" spans="1:26" ht="12.75" customHeight="1">
      <c r="A931" s="252"/>
      <c r="B931" s="253"/>
      <c r="C931" s="254"/>
      <c r="D931" s="253"/>
      <c r="E931" s="255"/>
      <c r="F931" s="255"/>
      <c r="G931" s="255"/>
      <c r="H931" s="255"/>
      <c r="I931" s="255"/>
      <c r="J931" s="255"/>
      <c r="K931" s="257"/>
      <c r="L931" s="258"/>
      <c r="M931" s="258"/>
      <c r="N931" s="258"/>
      <c r="O931" s="258"/>
      <c r="P931" s="258"/>
      <c r="Q931" s="258"/>
      <c r="R931" s="259"/>
      <c r="S931" s="238"/>
      <c r="T931" s="238"/>
      <c r="U931" s="239"/>
      <c r="V931" s="239"/>
      <c r="W931" s="239"/>
      <c r="X931" s="239"/>
      <c r="Y931" s="238"/>
      <c r="Z931" s="239"/>
    </row>
    <row r="932" spans="1:26" ht="12.75" customHeight="1">
      <c r="A932" s="252"/>
      <c r="B932" s="253"/>
      <c r="C932" s="254"/>
      <c r="D932" s="253"/>
      <c r="E932" s="255"/>
      <c r="F932" s="255"/>
      <c r="G932" s="255"/>
      <c r="H932" s="255"/>
      <c r="I932" s="255"/>
      <c r="J932" s="255"/>
      <c r="K932" s="257"/>
      <c r="L932" s="258"/>
      <c r="M932" s="258"/>
      <c r="N932" s="258"/>
      <c r="O932" s="258"/>
      <c r="P932" s="258"/>
      <c r="Q932" s="258"/>
      <c r="R932" s="259"/>
      <c r="S932" s="238"/>
      <c r="T932" s="238"/>
      <c r="U932" s="239"/>
      <c r="V932" s="239"/>
      <c r="W932" s="239"/>
      <c r="X932" s="239"/>
      <c r="Y932" s="238"/>
      <c r="Z932" s="239"/>
    </row>
    <row r="933" spans="1:26" ht="12.75" customHeight="1">
      <c r="A933" s="252"/>
      <c r="B933" s="253"/>
      <c r="C933" s="254"/>
      <c r="D933" s="253"/>
      <c r="E933" s="255"/>
      <c r="F933" s="255"/>
      <c r="G933" s="255"/>
      <c r="H933" s="255"/>
      <c r="I933" s="255"/>
      <c r="J933" s="255"/>
      <c r="K933" s="257"/>
      <c r="L933" s="258"/>
      <c r="M933" s="258"/>
      <c r="N933" s="258"/>
      <c r="O933" s="258"/>
      <c r="P933" s="258"/>
      <c r="Q933" s="258"/>
      <c r="R933" s="259"/>
      <c r="S933" s="238"/>
      <c r="T933" s="238"/>
      <c r="U933" s="239"/>
      <c r="V933" s="239"/>
      <c r="W933" s="239"/>
      <c r="X933" s="239"/>
      <c r="Y933" s="238"/>
      <c r="Z933" s="239"/>
    </row>
    <row r="934" spans="1:26" ht="12.75" customHeight="1">
      <c r="A934" s="252"/>
      <c r="B934" s="253"/>
      <c r="C934" s="254"/>
      <c r="D934" s="253"/>
      <c r="E934" s="255"/>
      <c r="F934" s="255"/>
      <c r="G934" s="255"/>
      <c r="H934" s="255"/>
      <c r="I934" s="255"/>
      <c r="J934" s="255"/>
      <c r="K934" s="257"/>
      <c r="L934" s="258"/>
      <c r="M934" s="258"/>
      <c r="N934" s="258"/>
      <c r="O934" s="258"/>
      <c r="P934" s="258"/>
      <c r="Q934" s="258"/>
      <c r="R934" s="259"/>
      <c r="S934" s="238"/>
      <c r="T934" s="238"/>
      <c r="U934" s="239"/>
      <c r="V934" s="239"/>
      <c r="W934" s="239"/>
      <c r="X934" s="239"/>
      <c r="Y934" s="238"/>
      <c r="Z934" s="239"/>
    </row>
    <row r="935" spans="1:26" ht="12.75" customHeight="1">
      <c r="A935" s="252"/>
      <c r="B935" s="253"/>
      <c r="C935" s="254"/>
      <c r="D935" s="253"/>
      <c r="E935" s="255"/>
      <c r="F935" s="255"/>
      <c r="G935" s="255"/>
      <c r="H935" s="255"/>
      <c r="I935" s="255"/>
      <c r="J935" s="255"/>
      <c r="K935" s="257"/>
      <c r="L935" s="258"/>
      <c r="M935" s="258"/>
      <c r="N935" s="258"/>
      <c r="O935" s="258"/>
      <c r="P935" s="258"/>
      <c r="Q935" s="258"/>
      <c r="R935" s="259"/>
      <c r="S935" s="238"/>
      <c r="T935" s="238"/>
      <c r="U935" s="239"/>
      <c r="V935" s="239"/>
      <c r="W935" s="239"/>
      <c r="X935" s="239"/>
      <c r="Y935" s="238"/>
      <c r="Z935" s="239"/>
    </row>
    <row r="936" spans="1:26" ht="12.75" customHeight="1">
      <c r="A936" s="252"/>
      <c r="B936" s="253"/>
      <c r="C936" s="254"/>
      <c r="D936" s="253"/>
      <c r="E936" s="255"/>
      <c r="F936" s="255"/>
      <c r="G936" s="255"/>
      <c r="H936" s="255"/>
      <c r="I936" s="255"/>
      <c r="J936" s="255"/>
      <c r="K936" s="257"/>
      <c r="L936" s="258"/>
      <c r="M936" s="258"/>
      <c r="N936" s="258"/>
      <c r="O936" s="258"/>
      <c r="P936" s="258"/>
      <c r="Q936" s="258"/>
      <c r="R936" s="259"/>
      <c r="S936" s="238"/>
      <c r="T936" s="238"/>
      <c r="U936" s="239"/>
      <c r="V936" s="239"/>
      <c r="W936" s="239"/>
      <c r="X936" s="239"/>
      <c r="Y936" s="238"/>
      <c r="Z936" s="239"/>
    </row>
    <row r="937" spans="1:26" ht="12.75" customHeight="1">
      <c r="A937" s="252"/>
      <c r="B937" s="253"/>
      <c r="C937" s="254"/>
      <c r="D937" s="253"/>
      <c r="E937" s="255"/>
      <c r="F937" s="255"/>
      <c r="G937" s="255"/>
      <c r="H937" s="255"/>
      <c r="I937" s="255"/>
      <c r="J937" s="255"/>
      <c r="K937" s="257"/>
      <c r="L937" s="258"/>
      <c r="M937" s="258"/>
      <c r="N937" s="258"/>
      <c r="O937" s="258"/>
      <c r="P937" s="258"/>
      <c r="Q937" s="258"/>
      <c r="R937" s="259"/>
      <c r="S937" s="238"/>
      <c r="T937" s="238"/>
      <c r="U937" s="239"/>
      <c r="V937" s="239"/>
      <c r="W937" s="239"/>
      <c r="X937" s="239"/>
      <c r="Y937" s="238"/>
      <c r="Z937" s="239"/>
    </row>
    <row r="938" spans="1:26" ht="12.75" customHeight="1">
      <c r="A938" s="252"/>
      <c r="B938" s="253"/>
      <c r="C938" s="254"/>
      <c r="D938" s="253"/>
      <c r="E938" s="255"/>
      <c r="F938" s="255"/>
      <c r="G938" s="255"/>
      <c r="H938" s="255"/>
      <c r="I938" s="255"/>
      <c r="J938" s="255"/>
      <c r="K938" s="257"/>
      <c r="L938" s="258"/>
      <c r="M938" s="258"/>
      <c r="N938" s="258"/>
      <c r="O938" s="258"/>
      <c r="P938" s="258"/>
      <c r="Q938" s="258"/>
      <c r="R938" s="259"/>
      <c r="S938" s="238"/>
      <c r="T938" s="238"/>
      <c r="U938" s="239"/>
      <c r="V938" s="239"/>
      <c r="W938" s="239"/>
      <c r="X938" s="239"/>
      <c r="Y938" s="238"/>
      <c r="Z938" s="239"/>
    </row>
    <row r="939" spans="1:26" ht="12.75" customHeight="1">
      <c r="A939" s="252"/>
      <c r="B939" s="253"/>
      <c r="C939" s="254"/>
      <c r="D939" s="253"/>
      <c r="E939" s="255"/>
      <c r="F939" s="255"/>
      <c r="G939" s="255"/>
      <c r="H939" s="255"/>
      <c r="I939" s="255"/>
      <c r="J939" s="255"/>
      <c r="K939" s="257"/>
      <c r="L939" s="258"/>
      <c r="M939" s="258"/>
      <c r="N939" s="258"/>
      <c r="O939" s="258"/>
      <c r="P939" s="258"/>
      <c r="Q939" s="258"/>
      <c r="R939" s="259"/>
      <c r="S939" s="238"/>
      <c r="T939" s="238"/>
      <c r="U939" s="239"/>
      <c r="V939" s="239"/>
      <c r="W939" s="239"/>
      <c r="X939" s="239"/>
      <c r="Y939" s="238"/>
      <c r="Z939" s="239"/>
    </row>
    <row r="940" spans="1:26" ht="12.75" customHeight="1">
      <c r="A940" s="252"/>
      <c r="B940" s="253"/>
      <c r="C940" s="254"/>
      <c r="D940" s="253"/>
      <c r="E940" s="255"/>
      <c r="F940" s="255"/>
      <c r="G940" s="255"/>
      <c r="H940" s="255"/>
      <c r="I940" s="255"/>
      <c r="J940" s="255"/>
      <c r="K940" s="257"/>
      <c r="L940" s="258"/>
      <c r="M940" s="258"/>
      <c r="N940" s="258"/>
      <c r="O940" s="258"/>
      <c r="P940" s="258"/>
      <c r="Q940" s="258"/>
      <c r="R940" s="259"/>
      <c r="S940" s="238"/>
      <c r="T940" s="238"/>
      <c r="U940" s="239"/>
      <c r="V940" s="239"/>
      <c r="W940" s="239"/>
      <c r="X940" s="239"/>
      <c r="Y940" s="238"/>
      <c r="Z940" s="239"/>
    </row>
    <row r="941" spans="1:26" ht="12.75" customHeight="1">
      <c r="A941" s="252"/>
      <c r="B941" s="253"/>
      <c r="C941" s="254"/>
      <c r="D941" s="253"/>
      <c r="E941" s="255"/>
      <c r="F941" s="255"/>
      <c r="G941" s="255"/>
      <c r="H941" s="255"/>
      <c r="I941" s="255"/>
      <c r="J941" s="255"/>
      <c r="K941" s="257"/>
      <c r="L941" s="258"/>
      <c r="M941" s="258"/>
      <c r="N941" s="258"/>
      <c r="O941" s="258"/>
      <c r="P941" s="258"/>
      <c r="Q941" s="258"/>
      <c r="R941" s="259"/>
      <c r="S941" s="238"/>
      <c r="T941" s="238"/>
      <c r="U941" s="239"/>
      <c r="V941" s="239"/>
      <c r="W941" s="239"/>
      <c r="X941" s="239"/>
      <c r="Y941" s="238"/>
      <c r="Z941" s="239"/>
    </row>
    <row r="942" spans="1:26" ht="12.75" customHeight="1">
      <c r="A942" s="252"/>
      <c r="B942" s="253"/>
      <c r="C942" s="254"/>
      <c r="D942" s="253"/>
      <c r="E942" s="255"/>
      <c r="F942" s="255"/>
      <c r="G942" s="255"/>
      <c r="H942" s="255"/>
      <c r="I942" s="255"/>
      <c r="J942" s="255"/>
      <c r="K942" s="257"/>
      <c r="L942" s="258"/>
      <c r="M942" s="258"/>
      <c r="N942" s="258"/>
      <c r="O942" s="258"/>
      <c r="P942" s="258"/>
      <c r="Q942" s="258"/>
      <c r="R942" s="259"/>
      <c r="S942" s="238"/>
      <c r="T942" s="238"/>
      <c r="U942" s="239"/>
      <c r="V942" s="239"/>
      <c r="W942" s="239"/>
      <c r="X942" s="239"/>
      <c r="Y942" s="238"/>
      <c r="Z942" s="239"/>
    </row>
    <row r="943" spans="1:26" ht="12.75" customHeight="1">
      <c r="A943" s="252"/>
      <c r="B943" s="253"/>
      <c r="C943" s="254"/>
      <c r="D943" s="253"/>
      <c r="E943" s="255"/>
      <c r="F943" s="255"/>
      <c r="G943" s="255"/>
      <c r="H943" s="255"/>
      <c r="I943" s="255"/>
      <c r="J943" s="255"/>
      <c r="K943" s="257"/>
      <c r="L943" s="258"/>
      <c r="M943" s="258"/>
      <c r="N943" s="258"/>
      <c r="O943" s="258"/>
      <c r="P943" s="258"/>
      <c r="Q943" s="258"/>
      <c r="R943" s="259"/>
      <c r="S943" s="238"/>
      <c r="T943" s="238"/>
      <c r="U943" s="239"/>
      <c r="V943" s="239"/>
      <c r="W943" s="239"/>
      <c r="X943" s="239"/>
      <c r="Y943" s="238"/>
      <c r="Z943" s="239"/>
    </row>
    <row r="944" spans="1:26" ht="12.75" customHeight="1">
      <c r="A944" s="252"/>
      <c r="B944" s="253"/>
      <c r="C944" s="254"/>
      <c r="D944" s="253"/>
      <c r="E944" s="255"/>
      <c r="F944" s="255"/>
      <c r="G944" s="255"/>
      <c r="H944" s="255"/>
      <c r="I944" s="255"/>
      <c r="J944" s="255"/>
      <c r="K944" s="257"/>
      <c r="L944" s="258"/>
      <c r="M944" s="258"/>
      <c r="N944" s="258"/>
      <c r="O944" s="258"/>
      <c r="P944" s="258"/>
      <c r="Q944" s="258"/>
      <c r="R944" s="259"/>
      <c r="S944" s="238"/>
      <c r="T944" s="238"/>
      <c r="U944" s="239"/>
      <c r="V944" s="239"/>
      <c r="W944" s="239"/>
      <c r="X944" s="239"/>
      <c r="Y944" s="238"/>
      <c r="Z944" s="239"/>
    </row>
    <row r="945" spans="1:26" ht="12.75" customHeight="1">
      <c r="A945" s="252"/>
      <c r="B945" s="253"/>
      <c r="C945" s="254"/>
      <c r="D945" s="253"/>
      <c r="E945" s="255"/>
      <c r="F945" s="255"/>
      <c r="G945" s="255"/>
      <c r="H945" s="255"/>
      <c r="I945" s="255"/>
      <c r="J945" s="255"/>
      <c r="K945" s="257"/>
      <c r="L945" s="258"/>
      <c r="M945" s="258"/>
      <c r="N945" s="258"/>
      <c r="O945" s="258"/>
      <c r="P945" s="258"/>
      <c r="Q945" s="258"/>
      <c r="R945" s="259"/>
      <c r="S945" s="238"/>
      <c r="T945" s="238"/>
      <c r="U945" s="239"/>
      <c r="V945" s="239"/>
      <c r="W945" s="239"/>
      <c r="X945" s="239"/>
      <c r="Y945" s="238"/>
      <c r="Z945" s="239"/>
    </row>
    <row r="946" spans="1:26" ht="12.75" customHeight="1">
      <c r="A946" s="252"/>
      <c r="B946" s="253"/>
      <c r="C946" s="254"/>
      <c r="D946" s="253"/>
      <c r="E946" s="255"/>
      <c r="F946" s="255"/>
      <c r="G946" s="255"/>
      <c r="H946" s="255"/>
      <c r="I946" s="255"/>
      <c r="J946" s="255"/>
      <c r="K946" s="257"/>
      <c r="L946" s="258"/>
      <c r="M946" s="258"/>
      <c r="N946" s="258"/>
      <c r="O946" s="258"/>
      <c r="P946" s="258"/>
      <c r="Q946" s="258"/>
      <c r="R946" s="259"/>
      <c r="S946" s="238"/>
      <c r="T946" s="238"/>
      <c r="U946" s="239"/>
      <c r="V946" s="239"/>
      <c r="W946" s="239"/>
      <c r="X946" s="239"/>
      <c r="Y946" s="238"/>
      <c r="Z946" s="239"/>
    </row>
    <row r="947" spans="1:26" ht="12.75" customHeight="1">
      <c r="A947" s="252"/>
      <c r="B947" s="253"/>
      <c r="C947" s="254"/>
      <c r="D947" s="253"/>
      <c r="E947" s="255"/>
      <c r="F947" s="255"/>
      <c r="G947" s="255"/>
      <c r="H947" s="255"/>
      <c r="I947" s="255"/>
      <c r="J947" s="255"/>
      <c r="K947" s="257"/>
      <c r="L947" s="258"/>
      <c r="M947" s="258"/>
      <c r="N947" s="258"/>
      <c r="O947" s="258"/>
      <c r="P947" s="258"/>
      <c r="Q947" s="258"/>
      <c r="R947" s="259"/>
      <c r="S947" s="238"/>
      <c r="T947" s="238"/>
      <c r="U947" s="239"/>
      <c r="V947" s="239"/>
      <c r="W947" s="239"/>
      <c r="X947" s="239"/>
      <c r="Y947" s="238"/>
      <c r="Z947" s="239"/>
    </row>
    <row r="948" spans="1:26" ht="12.75" customHeight="1">
      <c r="A948" s="252"/>
      <c r="B948" s="253"/>
      <c r="C948" s="254"/>
      <c r="D948" s="253"/>
      <c r="E948" s="255"/>
      <c r="F948" s="255"/>
      <c r="G948" s="255"/>
      <c r="H948" s="255"/>
      <c r="I948" s="255"/>
      <c r="J948" s="255"/>
      <c r="K948" s="257"/>
      <c r="L948" s="258"/>
      <c r="M948" s="258"/>
      <c r="N948" s="258"/>
      <c r="O948" s="258"/>
      <c r="P948" s="258"/>
      <c r="Q948" s="258"/>
      <c r="R948" s="259"/>
      <c r="S948" s="238"/>
      <c r="T948" s="238"/>
      <c r="U948" s="239"/>
      <c r="V948" s="239"/>
      <c r="W948" s="239"/>
      <c r="X948" s="239"/>
      <c r="Y948" s="238"/>
      <c r="Z948" s="239"/>
    </row>
    <row r="949" spans="1:26" ht="12.75" customHeight="1">
      <c r="A949" s="252"/>
      <c r="B949" s="253"/>
      <c r="C949" s="254"/>
      <c r="D949" s="253"/>
      <c r="E949" s="255"/>
      <c r="F949" s="255"/>
      <c r="G949" s="255"/>
      <c r="H949" s="255"/>
      <c r="I949" s="255"/>
      <c r="J949" s="255"/>
      <c r="K949" s="257"/>
      <c r="L949" s="258"/>
      <c r="M949" s="258"/>
      <c r="N949" s="258"/>
      <c r="O949" s="258"/>
      <c r="P949" s="258"/>
      <c r="Q949" s="258"/>
      <c r="R949" s="259"/>
      <c r="S949" s="238"/>
      <c r="T949" s="238"/>
      <c r="U949" s="239"/>
      <c r="V949" s="239"/>
      <c r="W949" s="239"/>
      <c r="X949" s="239"/>
      <c r="Y949" s="238"/>
      <c r="Z949" s="239"/>
    </row>
    <row r="950" spans="1:26" ht="12.75" customHeight="1">
      <c r="A950" s="252"/>
      <c r="B950" s="253"/>
      <c r="C950" s="254"/>
      <c r="D950" s="253"/>
      <c r="E950" s="255"/>
      <c r="F950" s="255"/>
      <c r="G950" s="255"/>
      <c r="H950" s="255"/>
      <c r="I950" s="255"/>
      <c r="J950" s="255"/>
      <c r="K950" s="257"/>
      <c r="L950" s="258"/>
      <c r="M950" s="258"/>
      <c r="N950" s="258"/>
      <c r="O950" s="258"/>
      <c r="P950" s="258"/>
      <c r="Q950" s="258"/>
      <c r="R950" s="259"/>
      <c r="S950" s="238"/>
      <c r="T950" s="238"/>
      <c r="U950" s="239"/>
      <c r="V950" s="239"/>
      <c r="W950" s="239"/>
      <c r="X950" s="239"/>
      <c r="Y950" s="238"/>
      <c r="Z950" s="239"/>
    </row>
    <row r="951" spans="1:26" ht="12.75" customHeight="1">
      <c r="A951" s="252"/>
      <c r="B951" s="253"/>
      <c r="C951" s="254"/>
      <c r="D951" s="253"/>
      <c r="E951" s="255"/>
      <c r="F951" s="255"/>
      <c r="G951" s="255"/>
      <c r="H951" s="255"/>
      <c r="I951" s="255"/>
      <c r="J951" s="255"/>
      <c r="K951" s="257"/>
      <c r="L951" s="258"/>
      <c r="M951" s="258"/>
      <c r="N951" s="258"/>
      <c r="O951" s="258"/>
      <c r="P951" s="258"/>
      <c r="Q951" s="258"/>
      <c r="R951" s="259"/>
      <c r="S951" s="238"/>
      <c r="T951" s="238"/>
      <c r="U951" s="239"/>
      <c r="V951" s="239"/>
      <c r="W951" s="239"/>
      <c r="X951" s="239"/>
      <c r="Y951" s="238"/>
      <c r="Z951" s="239"/>
    </row>
    <row r="952" spans="1:26" ht="12.75" customHeight="1">
      <c r="A952" s="252"/>
      <c r="B952" s="253"/>
      <c r="C952" s="254"/>
      <c r="D952" s="253"/>
      <c r="E952" s="255"/>
      <c r="F952" s="255"/>
      <c r="G952" s="255"/>
      <c r="H952" s="255"/>
      <c r="I952" s="255"/>
      <c r="J952" s="255"/>
      <c r="K952" s="257"/>
      <c r="L952" s="258"/>
      <c r="M952" s="258"/>
      <c r="N952" s="258"/>
      <c r="O952" s="258"/>
      <c r="P952" s="258"/>
      <c r="Q952" s="258"/>
      <c r="R952" s="259"/>
      <c r="S952" s="238"/>
      <c r="T952" s="238"/>
      <c r="U952" s="239"/>
      <c r="V952" s="239"/>
      <c r="W952" s="239"/>
      <c r="X952" s="239"/>
      <c r="Y952" s="238"/>
      <c r="Z952" s="239"/>
    </row>
    <row r="953" spans="1:26" ht="12.75" customHeight="1">
      <c r="A953" s="252"/>
      <c r="B953" s="253"/>
      <c r="C953" s="254"/>
      <c r="D953" s="253"/>
      <c r="E953" s="255"/>
      <c r="F953" s="255"/>
      <c r="G953" s="255"/>
      <c r="H953" s="255"/>
      <c r="I953" s="255"/>
      <c r="J953" s="255"/>
      <c r="K953" s="257"/>
      <c r="L953" s="258"/>
      <c r="M953" s="258"/>
      <c r="N953" s="258"/>
      <c r="O953" s="258"/>
      <c r="P953" s="258"/>
      <c r="Q953" s="258"/>
      <c r="R953" s="259"/>
      <c r="S953" s="238"/>
      <c r="T953" s="238"/>
      <c r="U953" s="239"/>
      <c r="V953" s="239"/>
      <c r="W953" s="239"/>
      <c r="X953" s="239"/>
      <c r="Y953" s="238"/>
      <c r="Z953" s="239"/>
    </row>
    <row r="954" spans="1:26" ht="12.75" customHeight="1">
      <c r="A954" s="252"/>
      <c r="B954" s="253"/>
      <c r="C954" s="254"/>
      <c r="D954" s="253"/>
      <c r="E954" s="255"/>
      <c r="F954" s="255"/>
      <c r="G954" s="255"/>
      <c r="H954" s="255"/>
      <c r="I954" s="255"/>
      <c r="J954" s="255"/>
      <c r="K954" s="257"/>
      <c r="L954" s="258"/>
      <c r="M954" s="258"/>
      <c r="N954" s="258"/>
      <c r="O954" s="258"/>
      <c r="P954" s="258"/>
      <c r="Q954" s="258"/>
      <c r="R954" s="259"/>
      <c r="S954" s="238"/>
      <c r="T954" s="238"/>
      <c r="U954" s="239"/>
      <c r="V954" s="239"/>
      <c r="W954" s="239"/>
      <c r="X954" s="239"/>
      <c r="Y954" s="238"/>
      <c r="Z954" s="239"/>
    </row>
    <row r="955" spans="1:26" ht="12.75" customHeight="1">
      <c r="A955" s="252"/>
      <c r="B955" s="253"/>
      <c r="C955" s="254"/>
      <c r="D955" s="253"/>
      <c r="E955" s="255"/>
      <c r="F955" s="255"/>
      <c r="G955" s="255"/>
      <c r="H955" s="255"/>
      <c r="I955" s="255"/>
      <c r="J955" s="255"/>
      <c r="K955" s="257"/>
      <c r="L955" s="258"/>
      <c r="M955" s="258"/>
      <c r="N955" s="258"/>
      <c r="O955" s="258"/>
      <c r="P955" s="258"/>
      <c r="Q955" s="258"/>
      <c r="R955" s="259"/>
      <c r="S955" s="238"/>
      <c r="T955" s="238"/>
      <c r="U955" s="239"/>
      <c r="V955" s="239"/>
      <c r="W955" s="239"/>
      <c r="X955" s="239"/>
      <c r="Y955" s="238"/>
      <c r="Z955" s="239"/>
    </row>
    <row r="956" spans="1:26" ht="12.75" customHeight="1">
      <c r="A956" s="252"/>
      <c r="B956" s="253"/>
      <c r="C956" s="254"/>
      <c r="D956" s="253"/>
      <c r="E956" s="255"/>
      <c r="F956" s="255"/>
      <c r="G956" s="255"/>
      <c r="H956" s="255"/>
      <c r="I956" s="255"/>
      <c r="J956" s="255"/>
      <c r="K956" s="257"/>
      <c r="L956" s="258"/>
      <c r="M956" s="258"/>
      <c r="N956" s="258"/>
      <c r="O956" s="258"/>
      <c r="P956" s="258"/>
      <c r="Q956" s="258"/>
      <c r="R956" s="259"/>
      <c r="S956" s="238"/>
      <c r="T956" s="238"/>
      <c r="U956" s="239"/>
      <c r="V956" s="239"/>
      <c r="W956" s="239"/>
      <c r="X956" s="239"/>
      <c r="Y956" s="238"/>
      <c r="Z956" s="239"/>
    </row>
    <row r="957" spans="1:26" ht="12.75" customHeight="1">
      <c r="A957" s="252"/>
      <c r="B957" s="253"/>
      <c r="C957" s="254"/>
      <c r="D957" s="253"/>
      <c r="E957" s="255"/>
      <c r="F957" s="255"/>
      <c r="G957" s="255"/>
      <c r="H957" s="255"/>
      <c r="I957" s="255"/>
      <c r="J957" s="255"/>
      <c r="K957" s="257"/>
      <c r="L957" s="258"/>
      <c r="M957" s="258"/>
      <c r="N957" s="258"/>
      <c r="O957" s="258"/>
      <c r="P957" s="258"/>
      <c r="Q957" s="258"/>
      <c r="R957" s="259"/>
      <c r="S957" s="238"/>
      <c r="T957" s="238"/>
      <c r="U957" s="239"/>
      <c r="V957" s="239"/>
      <c r="W957" s="239"/>
      <c r="X957" s="239"/>
      <c r="Y957" s="238"/>
      <c r="Z957" s="239"/>
    </row>
    <row r="958" spans="1:26" ht="12.75" customHeight="1">
      <c r="A958" s="252"/>
      <c r="B958" s="253"/>
      <c r="C958" s="254"/>
      <c r="D958" s="253"/>
      <c r="E958" s="255"/>
      <c r="F958" s="255"/>
      <c r="G958" s="255"/>
      <c r="H958" s="255"/>
      <c r="I958" s="255"/>
      <c r="J958" s="255"/>
      <c r="K958" s="257"/>
      <c r="L958" s="258"/>
      <c r="M958" s="258"/>
      <c r="N958" s="258"/>
      <c r="O958" s="258"/>
      <c r="P958" s="258"/>
      <c r="Q958" s="258"/>
      <c r="R958" s="259"/>
      <c r="S958" s="238"/>
      <c r="T958" s="238"/>
      <c r="U958" s="239"/>
      <c r="V958" s="239"/>
      <c r="W958" s="239"/>
      <c r="X958" s="239"/>
      <c r="Y958" s="238"/>
      <c r="Z958" s="239"/>
    </row>
    <row r="959" spans="1:26" ht="12.75" customHeight="1">
      <c r="A959" s="252"/>
      <c r="B959" s="253"/>
      <c r="C959" s="254"/>
      <c r="D959" s="253"/>
      <c r="E959" s="255"/>
      <c r="F959" s="255"/>
      <c r="G959" s="255"/>
      <c r="H959" s="255"/>
      <c r="I959" s="255"/>
      <c r="J959" s="255"/>
      <c r="K959" s="257"/>
      <c r="L959" s="258"/>
      <c r="M959" s="258"/>
      <c r="N959" s="258"/>
      <c r="O959" s="258"/>
      <c r="P959" s="258"/>
      <c r="Q959" s="258"/>
      <c r="R959" s="259"/>
      <c r="S959" s="238"/>
      <c r="T959" s="238"/>
      <c r="U959" s="239"/>
      <c r="V959" s="239"/>
      <c r="W959" s="239"/>
      <c r="X959" s="239"/>
      <c r="Y959" s="238"/>
      <c r="Z959" s="239"/>
    </row>
    <row r="960" spans="1:26" ht="12.75" customHeight="1">
      <c r="A960" s="252"/>
      <c r="B960" s="253"/>
      <c r="C960" s="254"/>
      <c r="D960" s="253"/>
      <c r="E960" s="255"/>
      <c r="F960" s="255"/>
      <c r="G960" s="255"/>
      <c r="H960" s="255"/>
      <c r="I960" s="255"/>
      <c r="J960" s="255"/>
      <c r="K960" s="257"/>
      <c r="L960" s="258"/>
      <c r="M960" s="258"/>
      <c r="N960" s="258"/>
      <c r="O960" s="258"/>
      <c r="P960" s="258"/>
      <c r="Q960" s="258"/>
      <c r="R960" s="259"/>
      <c r="S960" s="238"/>
      <c r="T960" s="238"/>
      <c r="U960" s="239"/>
      <c r="V960" s="239"/>
      <c r="W960" s="239"/>
      <c r="X960" s="239"/>
      <c r="Y960" s="238"/>
      <c r="Z960" s="239"/>
    </row>
    <row r="961" spans="1:26" ht="12.75" customHeight="1">
      <c r="A961" s="252"/>
      <c r="B961" s="253"/>
      <c r="C961" s="254"/>
      <c r="D961" s="253"/>
      <c r="E961" s="255"/>
      <c r="F961" s="255"/>
      <c r="G961" s="255"/>
      <c r="H961" s="255"/>
      <c r="I961" s="255"/>
      <c r="J961" s="255"/>
      <c r="K961" s="257"/>
      <c r="L961" s="258"/>
      <c r="M961" s="258"/>
      <c r="N961" s="258"/>
      <c r="O961" s="258"/>
      <c r="P961" s="258"/>
      <c r="Q961" s="258"/>
      <c r="R961" s="259"/>
      <c r="S961" s="238"/>
      <c r="T961" s="238"/>
      <c r="U961" s="239"/>
      <c r="V961" s="239"/>
      <c r="W961" s="239"/>
      <c r="X961" s="239"/>
      <c r="Y961" s="238"/>
      <c r="Z961" s="239"/>
    </row>
    <row r="962" spans="1:26" ht="12.75" customHeight="1">
      <c r="A962" s="252"/>
      <c r="B962" s="253"/>
      <c r="C962" s="254"/>
      <c r="D962" s="253"/>
      <c r="E962" s="255"/>
      <c r="F962" s="255"/>
      <c r="G962" s="255"/>
      <c r="H962" s="255"/>
      <c r="I962" s="255"/>
      <c r="J962" s="255"/>
      <c r="K962" s="257"/>
      <c r="L962" s="258"/>
      <c r="M962" s="258"/>
      <c r="N962" s="258"/>
      <c r="O962" s="258"/>
      <c r="P962" s="258"/>
      <c r="Q962" s="258"/>
      <c r="R962" s="259"/>
      <c r="S962" s="238"/>
      <c r="T962" s="238"/>
      <c r="U962" s="239"/>
      <c r="V962" s="239"/>
      <c r="W962" s="239"/>
      <c r="X962" s="239"/>
      <c r="Y962" s="238"/>
      <c r="Z962" s="239"/>
    </row>
    <row r="963" spans="1:26" ht="12.75" customHeight="1">
      <c r="A963" s="252"/>
      <c r="B963" s="253"/>
      <c r="C963" s="254"/>
      <c r="D963" s="253"/>
      <c r="E963" s="255"/>
      <c r="F963" s="255"/>
      <c r="G963" s="255"/>
      <c r="H963" s="255"/>
      <c r="I963" s="255"/>
      <c r="J963" s="255"/>
      <c r="K963" s="257"/>
      <c r="L963" s="258"/>
      <c r="M963" s="258"/>
      <c r="N963" s="258"/>
      <c r="O963" s="258"/>
      <c r="P963" s="258"/>
      <c r="Q963" s="258"/>
      <c r="R963" s="259"/>
      <c r="S963" s="238"/>
      <c r="T963" s="238"/>
      <c r="U963" s="239"/>
      <c r="V963" s="239"/>
      <c r="W963" s="239"/>
      <c r="X963" s="239"/>
      <c r="Y963" s="238"/>
      <c r="Z963" s="239"/>
    </row>
    <row r="964" spans="1:26" ht="12.75" customHeight="1">
      <c r="A964" s="252"/>
      <c r="B964" s="253"/>
      <c r="C964" s="254"/>
      <c r="D964" s="253"/>
      <c r="E964" s="255"/>
      <c r="F964" s="255"/>
      <c r="G964" s="255"/>
      <c r="H964" s="255"/>
      <c r="I964" s="255"/>
      <c r="J964" s="255"/>
      <c r="K964" s="257"/>
      <c r="L964" s="258"/>
      <c r="M964" s="258"/>
      <c r="N964" s="258"/>
      <c r="O964" s="258"/>
      <c r="P964" s="258"/>
      <c r="Q964" s="258"/>
      <c r="R964" s="259"/>
      <c r="S964" s="238"/>
      <c r="T964" s="238"/>
      <c r="U964" s="239"/>
      <c r="V964" s="239"/>
      <c r="W964" s="239"/>
      <c r="X964" s="239"/>
      <c r="Y964" s="238"/>
      <c r="Z964" s="239"/>
    </row>
    <row r="965" spans="1:26" ht="12.75" customHeight="1">
      <c r="A965" s="252"/>
      <c r="B965" s="253"/>
      <c r="C965" s="254"/>
      <c r="D965" s="253"/>
      <c r="E965" s="255"/>
      <c r="F965" s="255"/>
      <c r="G965" s="255"/>
      <c r="H965" s="255"/>
      <c r="I965" s="255"/>
      <c r="J965" s="255"/>
      <c r="K965" s="257"/>
      <c r="L965" s="258"/>
      <c r="M965" s="258"/>
      <c r="N965" s="258"/>
      <c r="O965" s="258"/>
      <c r="P965" s="258"/>
      <c r="Q965" s="258"/>
      <c r="R965" s="259"/>
      <c r="S965" s="238"/>
      <c r="T965" s="238"/>
      <c r="U965" s="239"/>
      <c r="V965" s="239"/>
      <c r="W965" s="239"/>
      <c r="X965" s="239"/>
      <c r="Y965" s="238"/>
      <c r="Z965" s="239"/>
    </row>
    <row r="966" spans="1:26" ht="12.75" customHeight="1">
      <c r="A966" s="252"/>
      <c r="B966" s="253"/>
      <c r="C966" s="254"/>
      <c r="D966" s="253"/>
      <c r="E966" s="255"/>
      <c r="F966" s="255"/>
      <c r="G966" s="255"/>
      <c r="H966" s="255"/>
      <c r="I966" s="255"/>
      <c r="J966" s="255"/>
      <c r="K966" s="257"/>
      <c r="L966" s="258"/>
      <c r="M966" s="258"/>
      <c r="N966" s="258"/>
      <c r="O966" s="258"/>
      <c r="P966" s="258"/>
      <c r="Q966" s="258"/>
      <c r="R966" s="259"/>
      <c r="S966" s="238"/>
      <c r="T966" s="238"/>
      <c r="U966" s="239"/>
      <c r="V966" s="239"/>
      <c r="W966" s="239"/>
      <c r="X966" s="239"/>
      <c r="Y966" s="238"/>
      <c r="Z966" s="239"/>
    </row>
    <row r="967" spans="1:26" ht="12.75" customHeight="1">
      <c r="A967" s="252"/>
      <c r="B967" s="253"/>
      <c r="C967" s="254"/>
      <c r="D967" s="253"/>
      <c r="E967" s="255"/>
      <c r="F967" s="255"/>
      <c r="G967" s="255"/>
      <c r="H967" s="255"/>
      <c r="I967" s="255"/>
      <c r="J967" s="255"/>
      <c r="K967" s="257"/>
      <c r="L967" s="258"/>
      <c r="M967" s="258"/>
      <c r="N967" s="258"/>
      <c r="O967" s="258"/>
      <c r="P967" s="258"/>
      <c r="Q967" s="258"/>
      <c r="R967" s="259"/>
      <c r="S967" s="238"/>
      <c r="T967" s="238"/>
      <c r="U967" s="239"/>
      <c r="V967" s="239"/>
      <c r="W967" s="239"/>
      <c r="X967" s="239"/>
      <c r="Y967" s="238"/>
      <c r="Z967" s="239"/>
    </row>
    <row r="968" spans="1:26" ht="12.75" customHeight="1">
      <c r="A968" s="252"/>
      <c r="B968" s="253"/>
      <c r="C968" s="254"/>
      <c r="D968" s="253"/>
      <c r="E968" s="255"/>
      <c r="F968" s="255"/>
      <c r="G968" s="255"/>
      <c r="H968" s="255"/>
      <c r="I968" s="255"/>
      <c r="J968" s="255"/>
      <c r="K968" s="257"/>
      <c r="L968" s="258"/>
      <c r="M968" s="258"/>
      <c r="N968" s="258"/>
      <c r="O968" s="258"/>
      <c r="P968" s="258"/>
      <c r="Q968" s="258"/>
      <c r="R968" s="259"/>
      <c r="S968" s="238"/>
      <c r="T968" s="238"/>
      <c r="U968" s="239"/>
      <c r="V968" s="239"/>
      <c r="W968" s="239"/>
      <c r="X968" s="239"/>
      <c r="Y968" s="238"/>
      <c r="Z968" s="239"/>
    </row>
    <row r="969" spans="1:26" ht="12.75" customHeight="1">
      <c r="A969" s="252"/>
      <c r="B969" s="253"/>
      <c r="C969" s="254"/>
      <c r="D969" s="253"/>
      <c r="E969" s="255"/>
      <c r="F969" s="255"/>
      <c r="G969" s="255"/>
      <c r="H969" s="255"/>
      <c r="I969" s="255"/>
      <c r="J969" s="255"/>
      <c r="K969" s="257"/>
      <c r="L969" s="258"/>
      <c r="M969" s="258"/>
      <c r="N969" s="258"/>
      <c r="O969" s="258"/>
      <c r="P969" s="258"/>
      <c r="Q969" s="258"/>
      <c r="R969" s="259"/>
      <c r="S969" s="238"/>
      <c r="T969" s="238"/>
      <c r="U969" s="239"/>
      <c r="V969" s="239"/>
      <c r="W969" s="239"/>
      <c r="X969" s="239"/>
      <c r="Y969" s="238"/>
      <c r="Z969" s="239"/>
    </row>
    <row r="970" spans="1:26" ht="12.75" customHeight="1">
      <c r="A970" s="252"/>
      <c r="B970" s="253"/>
      <c r="C970" s="254"/>
      <c r="D970" s="253"/>
      <c r="E970" s="255"/>
      <c r="F970" s="255"/>
      <c r="G970" s="255"/>
      <c r="H970" s="255"/>
      <c r="I970" s="255"/>
      <c r="J970" s="255"/>
      <c r="K970" s="257"/>
      <c r="L970" s="258"/>
      <c r="M970" s="258"/>
      <c r="N970" s="258"/>
      <c r="O970" s="258"/>
      <c r="P970" s="258"/>
      <c r="Q970" s="258"/>
      <c r="R970" s="259"/>
      <c r="S970" s="238"/>
      <c r="T970" s="238"/>
      <c r="U970" s="239"/>
      <c r="V970" s="239"/>
      <c r="W970" s="239"/>
      <c r="X970" s="239"/>
      <c r="Y970" s="238"/>
      <c r="Z970" s="239"/>
    </row>
    <row r="971" spans="1:26" ht="12.75" customHeight="1">
      <c r="A971" s="252"/>
      <c r="B971" s="253"/>
      <c r="C971" s="254"/>
      <c r="D971" s="253"/>
      <c r="E971" s="255"/>
      <c r="F971" s="255"/>
      <c r="G971" s="255"/>
      <c r="H971" s="255"/>
      <c r="I971" s="255"/>
      <c r="J971" s="255"/>
      <c r="K971" s="257"/>
      <c r="L971" s="258"/>
      <c r="M971" s="258"/>
      <c r="N971" s="258"/>
      <c r="O971" s="258"/>
      <c r="P971" s="258"/>
      <c r="Q971" s="258"/>
      <c r="R971" s="259"/>
      <c r="S971" s="238"/>
      <c r="T971" s="238"/>
      <c r="U971" s="239"/>
      <c r="V971" s="239"/>
      <c r="W971" s="239"/>
      <c r="X971" s="239"/>
      <c r="Y971" s="238"/>
      <c r="Z971" s="239"/>
    </row>
    <row r="972" spans="1:26" ht="12.75" customHeight="1">
      <c r="A972" s="252"/>
      <c r="B972" s="253"/>
      <c r="C972" s="254"/>
      <c r="D972" s="253"/>
      <c r="E972" s="255"/>
      <c r="F972" s="255"/>
      <c r="G972" s="255"/>
      <c r="H972" s="255"/>
      <c r="I972" s="255"/>
      <c r="J972" s="255"/>
      <c r="K972" s="257"/>
      <c r="L972" s="258"/>
      <c r="M972" s="258"/>
      <c r="N972" s="258"/>
      <c r="O972" s="258"/>
      <c r="P972" s="258"/>
      <c r="Q972" s="258"/>
      <c r="R972" s="259"/>
      <c r="S972" s="238"/>
      <c r="T972" s="238"/>
      <c r="U972" s="239"/>
      <c r="V972" s="239"/>
      <c r="W972" s="239"/>
      <c r="X972" s="239"/>
      <c r="Y972" s="238"/>
      <c r="Z972" s="239"/>
    </row>
    <row r="973" spans="1:26" ht="12.75" customHeight="1">
      <c r="A973" s="252"/>
      <c r="B973" s="253"/>
      <c r="C973" s="254"/>
      <c r="D973" s="253"/>
      <c r="E973" s="255"/>
      <c r="F973" s="255"/>
      <c r="G973" s="255"/>
      <c r="H973" s="255"/>
      <c r="I973" s="255"/>
      <c r="J973" s="255"/>
      <c r="K973" s="257"/>
      <c r="L973" s="258"/>
      <c r="M973" s="258"/>
      <c r="N973" s="258"/>
      <c r="O973" s="258"/>
      <c r="P973" s="258"/>
      <c r="Q973" s="258"/>
      <c r="R973" s="259"/>
      <c r="S973" s="238"/>
      <c r="T973" s="238"/>
      <c r="U973" s="239"/>
      <c r="V973" s="239"/>
      <c r="W973" s="239"/>
      <c r="X973" s="239"/>
      <c r="Y973" s="238"/>
      <c r="Z973" s="239"/>
    </row>
    <row r="974" spans="1:26" ht="12.75" customHeight="1">
      <c r="A974" s="252"/>
      <c r="B974" s="253"/>
      <c r="C974" s="254"/>
      <c r="D974" s="253"/>
      <c r="E974" s="255"/>
      <c r="F974" s="255"/>
      <c r="G974" s="255"/>
      <c r="H974" s="255"/>
      <c r="I974" s="255"/>
      <c r="J974" s="255"/>
      <c r="K974" s="257"/>
      <c r="L974" s="258"/>
      <c r="M974" s="258"/>
      <c r="N974" s="258"/>
      <c r="O974" s="258"/>
      <c r="P974" s="258"/>
      <c r="Q974" s="258"/>
      <c r="R974" s="259"/>
      <c r="S974" s="238"/>
      <c r="T974" s="238"/>
      <c r="U974" s="239"/>
      <c r="V974" s="239"/>
      <c r="W974" s="239"/>
      <c r="X974" s="239"/>
      <c r="Y974" s="238"/>
      <c r="Z974" s="239"/>
    </row>
    <row r="975" spans="1:26" ht="12.75" customHeight="1">
      <c r="A975" s="252"/>
      <c r="B975" s="253"/>
      <c r="C975" s="254"/>
      <c r="D975" s="253"/>
      <c r="E975" s="255"/>
      <c r="F975" s="255"/>
      <c r="G975" s="255"/>
      <c r="H975" s="255"/>
      <c r="I975" s="255"/>
      <c r="J975" s="255"/>
      <c r="K975" s="257"/>
      <c r="L975" s="258"/>
      <c r="M975" s="258"/>
      <c r="N975" s="258"/>
      <c r="O975" s="258"/>
      <c r="P975" s="258"/>
      <c r="Q975" s="258"/>
      <c r="R975" s="259"/>
      <c r="S975" s="238"/>
      <c r="T975" s="238"/>
      <c r="U975" s="239"/>
      <c r="V975" s="239"/>
      <c r="W975" s="239"/>
      <c r="X975" s="239"/>
      <c r="Y975" s="238"/>
      <c r="Z975" s="239"/>
    </row>
    <row r="976" spans="1:26" ht="12.75" customHeight="1">
      <c r="A976" s="252"/>
      <c r="B976" s="253"/>
      <c r="C976" s="254"/>
      <c r="D976" s="253"/>
      <c r="E976" s="255"/>
      <c r="F976" s="255"/>
      <c r="G976" s="255"/>
      <c r="H976" s="255"/>
      <c r="I976" s="255"/>
      <c r="J976" s="255"/>
      <c r="K976" s="257"/>
      <c r="L976" s="258"/>
      <c r="M976" s="258"/>
      <c r="N976" s="258"/>
      <c r="O976" s="258"/>
      <c r="P976" s="258"/>
      <c r="Q976" s="258"/>
      <c r="R976" s="259"/>
      <c r="S976" s="238"/>
      <c r="T976" s="238"/>
      <c r="U976" s="239"/>
      <c r="V976" s="239"/>
      <c r="W976" s="239"/>
      <c r="X976" s="239"/>
      <c r="Y976" s="238"/>
      <c r="Z976" s="239"/>
    </row>
    <row r="977" spans="1:26" ht="12.75" customHeight="1">
      <c r="A977" s="252"/>
      <c r="B977" s="253"/>
      <c r="C977" s="254"/>
      <c r="D977" s="253"/>
      <c r="E977" s="255"/>
      <c r="F977" s="255"/>
      <c r="G977" s="255"/>
      <c r="H977" s="255"/>
      <c r="I977" s="255"/>
      <c r="J977" s="255"/>
      <c r="K977" s="257"/>
      <c r="L977" s="258"/>
      <c r="M977" s="258"/>
      <c r="N977" s="258"/>
      <c r="O977" s="258"/>
      <c r="P977" s="258"/>
      <c r="Q977" s="258"/>
      <c r="R977" s="259"/>
      <c r="S977" s="238"/>
      <c r="T977" s="238"/>
      <c r="U977" s="239"/>
      <c r="V977" s="239"/>
      <c r="W977" s="239"/>
      <c r="X977" s="239"/>
      <c r="Y977" s="238"/>
      <c r="Z977" s="239"/>
    </row>
    <row r="978" spans="1:26" ht="12.75" customHeight="1">
      <c r="A978" s="252"/>
      <c r="B978" s="253"/>
      <c r="C978" s="254"/>
      <c r="D978" s="253"/>
      <c r="E978" s="255"/>
      <c r="F978" s="255"/>
      <c r="G978" s="255"/>
      <c r="H978" s="255"/>
      <c r="I978" s="255"/>
      <c r="J978" s="255"/>
      <c r="K978" s="257"/>
      <c r="L978" s="258"/>
      <c r="M978" s="258"/>
      <c r="N978" s="258"/>
      <c r="O978" s="258"/>
      <c r="P978" s="258"/>
      <c r="Q978" s="258"/>
      <c r="R978" s="259"/>
      <c r="S978" s="238"/>
      <c r="T978" s="238"/>
      <c r="U978" s="239"/>
      <c r="V978" s="239"/>
      <c r="W978" s="239"/>
      <c r="X978" s="239"/>
      <c r="Y978" s="238"/>
      <c r="Z978" s="239"/>
    </row>
    <row r="979" spans="1:26" ht="12.75" customHeight="1">
      <c r="A979" s="252"/>
      <c r="B979" s="253"/>
      <c r="C979" s="254"/>
      <c r="D979" s="253"/>
      <c r="E979" s="255"/>
      <c r="F979" s="255"/>
      <c r="G979" s="255"/>
      <c r="H979" s="255"/>
      <c r="I979" s="255"/>
      <c r="J979" s="255"/>
      <c r="K979" s="257"/>
      <c r="L979" s="258"/>
      <c r="M979" s="258"/>
      <c r="N979" s="258"/>
      <c r="O979" s="258"/>
      <c r="P979" s="258"/>
      <c r="Q979" s="258"/>
      <c r="R979" s="259"/>
      <c r="S979" s="238"/>
      <c r="T979" s="238"/>
      <c r="U979" s="239"/>
      <c r="V979" s="239"/>
      <c r="W979" s="239"/>
      <c r="X979" s="239"/>
      <c r="Y979" s="238"/>
      <c r="Z979" s="239"/>
    </row>
    <row r="980" spans="1:26" ht="12.75" customHeight="1">
      <c r="A980" s="252"/>
      <c r="B980" s="253"/>
      <c r="C980" s="254"/>
      <c r="D980" s="253"/>
      <c r="E980" s="255"/>
      <c r="F980" s="255"/>
      <c r="G980" s="255"/>
      <c r="H980" s="255"/>
      <c r="I980" s="255"/>
      <c r="J980" s="255"/>
      <c r="K980" s="257"/>
      <c r="L980" s="258"/>
      <c r="M980" s="258"/>
      <c r="N980" s="258"/>
      <c r="O980" s="258"/>
      <c r="P980" s="258"/>
      <c r="Q980" s="258"/>
      <c r="R980" s="259"/>
      <c r="S980" s="238"/>
      <c r="T980" s="238"/>
      <c r="U980" s="239"/>
      <c r="V980" s="239"/>
      <c r="W980" s="239"/>
      <c r="X980" s="239"/>
      <c r="Y980" s="238"/>
      <c r="Z980" s="239"/>
    </row>
    <row r="981" spans="1:26" ht="12.75" customHeight="1">
      <c r="A981" s="252"/>
      <c r="B981" s="253"/>
      <c r="C981" s="254"/>
      <c r="D981" s="253"/>
      <c r="E981" s="255"/>
      <c r="F981" s="255"/>
      <c r="G981" s="255"/>
      <c r="H981" s="255"/>
      <c r="I981" s="255"/>
      <c r="J981" s="255"/>
      <c r="K981" s="257"/>
      <c r="L981" s="258"/>
      <c r="M981" s="258"/>
      <c r="N981" s="258"/>
      <c r="O981" s="258"/>
      <c r="P981" s="258"/>
      <c r="Q981" s="258"/>
      <c r="R981" s="259"/>
      <c r="S981" s="238"/>
      <c r="T981" s="238"/>
      <c r="U981" s="239"/>
      <c r="V981" s="239"/>
      <c r="W981" s="239"/>
      <c r="X981" s="239"/>
      <c r="Y981" s="238"/>
      <c r="Z981" s="239"/>
    </row>
    <row r="982" spans="1:26" ht="12.75" customHeight="1">
      <c r="A982" s="252"/>
      <c r="B982" s="253"/>
      <c r="C982" s="254"/>
      <c r="D982" s="253"/>
      <c r="E982" s="255"/>
      <c r="F982" s="255"/>
      <c r="G982" s="255"/>
      <c r="H982" s="255"/>
      <c r="I982" s="255"/>
      <c r="J982" s="255"/>
      <c r="K982" s="257"/>
      <c r="L982" s="258"/>
      <c r="M982" s="258"/>
      <c r="N982" s="258"/>
      <c r="O982" s="258"/>
      <c r="P982" s="258"/>
      <c r="Q982" s="258"/>
      <c r="R982" s="259"/>
      <c r="S982" s="238"/>
      <c r="T982" s="238"/>
      <c r="U982" s="239"/>
      <c r="V982" s="239"/>
      <c r="W982" s="239"/>
      <c r="X982" s="239"/>
      <c r="Y982" s="238"/>
      <c r="Z982" s="239"/>
    </row>
    <row r="983" spans="1:26" ht="12.75" customHeight="1">
      <c r="A983" s="252"/>
      <c r="B983" s="253"/>
      <c r="C983" s="254"/>
      <c r="D983" s="253"/>
      <c r="E983" s="255"/>
      <c r="F983" s="255"/>
      <c r="G983" s="255"/>
      <c r="H983" s="255"/>
      <c r="I983" s="255"/>
      <c r="J983" s="255"/>
      <c r="K983" s="257"/>
      <c r="L983" s="258"/>
      <c r="M983" s="258"/>
      <c r="N983" s="258"/>
      <c r="O983" s="258"/>
      <c r="P983" s="258"/>
      <c r="Q983" s="258"/>
      <c r="R983" s="259"/>
      <c r="S983" s="238"/>
      <c r="T983" s="238"/>
      <c r="U983" s="239"/>
      <c r="V983" s="239"/>
      <c r="W983" s="239"/>
      <c r="X983" s="239"/>
      <c r="Y983" s="238"/>
      <c r="Z983" s="239"/>
    </row>
    <row r="984" spans="1:26" ht="12.75" customHeight="1">
      <c r="A984" s="252"/>
      <c r="B984" s="253"/>
      <c r="C984" s="254"/>
      <c r="D984" s="253"/>
      <c r="E984" s="255"/>
      <c r="F984" s="255"/>
      <c r="G984" s="255"/>
      <c r="H984" s="255"/>
      <c r="I984" s="255"/>
      <c r="J984" s="255"/>
      <c r="K984" s="257"/>
      <c r="L984" s="258"/>
      <c r="M984" s="258"/>
      <c r="N984" s="258"/>
      <c r="O984" s="258"/>
      <c r="P984" s="258"/>
      <c r="Q984" s="258"/>
      <c r="R984" s="259"/>
      <c r="S984" s="238"/>
      <c r="T984" s="238"/>
      <c r="U984" s="239"/>
      <c r="V984" s="239"/>
      <c r="W984" s="239"/>
      <c r="X984" s="239"/>
      <c r="Y984" s="238"/>
      <c r="Z984" s="239"/>
    </row>
    <row r="985" spans="1:26" ht="12.75" customHeight="1">
      <c r="A985" s="252"/>
      <c r="B985" s="253"/>
      <c r="C985" s="254"/>
      <c r="D985" s="253"/>
      <c r="E985" s="255"/>
      <c r="F985" s="255"/>
      <c r="G985" s="255"/>
      <c r="H985" s="255"/>
      <c r="I985" s="255"/>
      <c r="J985" s="255"/>
      <c r="K985" s="257"/>
      <c r="L985" s="258"/>
      <c r="M985" s="258"/>
      <c r="N985" s="258"/>
      <c r="O985" s="258"/>
      <c r="P985" s="258"/>
      <c r="Q985" s="258"/>
      <c r="R985" s="259"/>
      <c r="S985" s="238"/>
      <c r="T985" s="238"/>
      <c r="U985" s="239"/>
      <c r="V985" s="239"/>
      <c r="W985" s="239"/>
      <c r="X985" s="239"/>
      <c r="Y985" s="238"/>
      <c r="Z985" s="239"/>
    </row>
    <row r="986" spans="1:26" ht="12.75" customHeight="1">
      <c r="A986" s="252"/>
      <c r="B986" s="253"/>
      <c r="C986" s="254"/>
      <c r="D986" s="253"/>
      <c r="E986" s="255"/>
      <c r="F986" s="255"/>
      <c r="G986" s="255"/>
      <c r="H986" s="255"/>
      <c r="I986" s="255"/>
      <c r="J986" s="255"/>
      <c r="K986" s="257"/>
      <c r="L986" s="258"/>
      <c r="M986" s="258"/>
      <c r="N986" s="258"/>
      <c r="O986" s="258"/>
      <c r="P986" s="258"/>
      <c r="Q986" s="258"/>
      <c r="R986" s="259"/>
      <c r="S986" s="238"/>
      <c r="T986" s="238"/>
      <c r="U986" s="239"/>
      <c r="V986" s="239"/>
      <c r="W986" s="239"/>
      <c r="X986" s="239"/>
      <c r="Y986" s="238"/>
      <c r="Z986" s="239"/>
    </row>
    <row r="987" spans="1:26" ht="12.75" customHeight="1">
      <c r="A987" s="252"/>
      <c r="B987" s="253"/>
      <c r="C987" s="254"/>
      <c r="D987" s="253"/>
      <c r="E987" s="255"/>
      <c r="F987" s="255"/>
      <c r="G987" s="255"/>
      <c r="H987" s="255"/>
      <c r="I987" s="255"/>
      <c r="J987" s="255"/>
      <c r="K987" s="257"/>
      <c r="L987" s="258"/>
      <c r="M987" s="258"/>
      <c r="N987" s="258"/>
      <c r="O987" s="258"/>
      <c r="P987" s="258"/>
      <c r="Q987" s="258"/>
      <c r="R987" s="259"/>
      <c r="S987" s="238"/>
      <c r="T987" s="238"/>
      <c r="U987" s="239"/>
      <c r="V987" s="239"/>
      <c r="W987" s="239"/>
      <c r="X987" s="239"/>
      <c r="Y987" s="238"/>
      <c r="Z987" s="239"/>
    </row>
    <row r="988" spans="1:26" ht="12.75" customHeight="1">
      <c r="A988" s="252"/>
      <c r="B988" s="253"/>
      <c r="C988" s="254"/>
      <c r="D988" s="253"/>
      <c r="E988" s="255"/>
      <c r="F988" s="255"/>
      <c r="G988" s="255"/>
      <c r="H988" s="255"/>
      <c r="I988" s="255"/>
      <c r="J988" s="255"/>
      <c r="K988" s="257"/>
      <c r="L988" s="258"/>
      <c r="M988" s="258"/>
      <c r="N988" s="258"/>
      <c r="O988" s="258"/>
      <c r="P988" s="258"/>
      <c r="Q988" s="258"/>
      <c r="R988" s="259"/>
      <c r="S988" s="238"/>
      <c r="T988" s="238"/>
      <c r="U988" s="239"/>
      <c r="V988" s="239"/>
      <c r="W988" s="239"/>
      <c r="X988" s="239"/>
      <c r="Y988" s="238"/>
      <c r="Z988" s="239"/>
    </row>
    <row r="989" spans="1:26" ht="12.75" customHeight="1">
      <c r="A989" s="252"/>
      <c r="B989" s="253"/>
      <c r="C989" s="254"/>
      <c r="D989" s="253"/>
      <c r="E989" s="255"/>
      <c r="F989" s="255"/>
      <c r="G989" s="255"/>
      <c r="H989" s="255"/>
      <c r="I989" s="255"/>
      <c r="J989" s="255"/>
      <c r="K989" s="257"/>
      <c r="L989" s="258"/>
      <c r="M989" s="258"/>
      <c r="N989" s="258"/>
      <c r="O989" s="258"/>
      <c r="P989" s="258"/>
      <c r="Q989" s="258"/>
      <c r="R989" s="259"/>
      <c r="S989" s="238"/>
      <c r="T989" s="238"/>
      <c r="U989" s="239"/>
      <c r="V989" s="239"/>
      <c r="W989" s="239"/>
      <c r="X989" s="239"/>
      <c r="Y989" s="238"/>
      <c r="Z989" s="239"/>
    </row>
    <row r="990" spans="1:26" ht="12.75" customHeight="1">
      <c r="A990" s="252"/>
      <c r="B990" s="253"/>
      <c r="C990" s="254"/>
      <c r="D990" s="253"/>
      <c r="E990" s="255"/>
      <c r="F990" s="255"/>
      <c r="G990" s="255"/>
      <c r="H990" s="255"/>
      <c r="I990" s="255"/>
      <c r="J990" s="255"/>
      <c r="K990" s="257"/>
      <c r="L990" s="258"/>
      <c r="M990" s="258"/>
      <c r="N990" s="258"/>
      <c r="O990" s="258"/>
      <c r="P990" s="258"/>
      <c r="Q990" s="258"/>
      <c r="R990" s="259"/>
      <c r="S990" s="238"/>
      <c r="T990" s="238"/>
      <c r="U990" s="239"/>
      <c r="V990" s="239"/>
      <c r="W990" s="239"/>
      <c r="X990" s="239"/>
      <c r="Y990" s="238"/>
      <c r="Z990" s="239"/>
    </row>
    <row r="991" spans="1:26" ht="12.75" customHeight="1">
      <c r="A991" s="252"/>
      <c r="B991" s="253"/>
      <c r="C991" s="254"/>
      <c r="D991" s="253"/>
      <c r="E991" s="255"/>
      <c r="F991" s="255"/>
      <c r="G991" s="255"/>
      <c r="H991" s="255"/>
      <c r="I991" s="255"/>
      <c r="J991" s="255"/>
      <c r="K991" s="257"/>
      <c r="L991" s="258"/>
      <c r="M991" s="258"/>
      <c r="N991" s="258"/>
      <c r="O991" s="258"/>
      <c r="P991" s="258"/>
      <c r="Q991" s="258"/>
      <c r="R991" s="259"/>
      <c r="S991" s="238"/>
      <c r="T991" s="238"/>
      <c r="U991" s="239"/>
      <c r="V991" s="239"/>
      <c r="W991" s="239"/>
      <c r="X991" s="239"/>
      <c r="Y991" s="238"/>
      <c r="Z991" s="239"/>
    </row>
    <row r="992" spans="1:26" ht="12.75" customHeight="1">
      <c r="A992" s="252"/>
      <c r="B992" s="253"/>
      <c r="C992" s="254"/>
      <c r="D992" s="253"/>
      <c r="E992" s="255"/>
      <c r="F992" s="255"/>
      <c r="G992" s="255"/>
      <c r="H992" s="255"/>
      <c r="I992" s="255"/>
      <c r="J992" s="255"/>
      <c r="K992" s="257"/>
      <c r="L992" s="258"/>
      <c r="M992" s="258"/>
      <c r="N992" s="258"/>
      <c r="O992" s="258"/>
      <c r="P992" s="258"/>
      <c r="Q992" s="258"/>
      <c r="R992" s="259"/>
      <c r="S992" s="238"/>
      <c r="T992" s="238"/>
      <c r="U992" s="239"/>
      <c r="V992" s="239"/>
      <c r="W992" s="239"/>
      <c r="X992" s="239"/>
      <c r="Y992" s="238"/>
      <c r="Z992" s="239"/>
    </row>
    <row r="993" spans="1:26" ht="12.75" customHeight="1">
      <c r="A993" s="252"/>
      <c r="B993" s="253"/>
      <c r="C993" s="254"/>
      <c r="D993" s="253"/>
      <c r="E993" s="255"/>
      <c r="F993" s="255"/>
      <c r="G993" s="255"/>
      <c r="H993" s="255"/>
      <c r="I993" s="255"/>
      <c r="J993" s="255"/>
      <c r="K993" s="257"/>
      <c r="L993" s="258"/>
      <c r="M993" s="258"/>
      <c r="N993" s="258"/>
      <c r="O993" s="258"/>
      <c r="P993" s="258"/>
      <c r="Q993" s="258"/>
      <c r="R993" s="259"/>
      <c r="S993" s="238"/>
      <c r="T993" s="238"/>
      <c r="U993" s="239"/>
      <c r="V993" s="239"/>
      <c r="W993" s="239"/>
      <c r="X993" s="239"/>
      <c r="Y993" s="238"/>
      <c r="Z993" s="239"/>
    </row>
    <row r="994" spans="1:26" ht="12.75" customHeight="1">
      <c r="A994" s="252"/>
      <c r="B994" s="253"/>
      <c r="C994" s="254"/>
      <c r="D994" s="253"/>
      <c r="E994" s="255"/>
      <c r="F994" s="255"/>
      <c r="G994" s="255"/>
      <c r="H994" s="255"/>
      <c r="I994" s="255"/>
      <c r="J994" s="255"/>
      <c r="K994" s="257"/>
      <c r="L994" s="258"/>
      <c r="M994" s="258"/>
      <c r="N994" s="258"/>
      <c r="O994" s="258"/>
      <c r="P994" s="258"/>
      <c r="Q994" s="258"/>
      <c r="R994" s="259"/>
      <c r="S994" s="238"/>
      <c r="T994" s="238"/>
      <c r="U994" s="239"/>
      <c r="V994" s="239"/>
      <c r="W994" s="239"/>
      <c r="X994" s="239"/>
      <c r="Y994" s="238"/>
      <c r="Z994" s="239"/>
    </row>
    <row r="995" spans="1:26" ht="12.75" customHeight="1">
      <c r="A995" s="252"/>
      <c r="B995" s="253"/>
      <c r="C995" s="254"/>
      <c r="D995" s="253"/>
      <c r="E995" s="255"/>
      <c r="F995" s="255"/>
      <c r="G995" s="255"/>
      <c r="H995" s="255"/>
      <c r="I995" s="255"/>
      <c r="J995" s="255"/>
      <c r="K995" s="257"/>
      <c r="L995" s="258"/>
      <c r="M995" s="258"/>
      <c r="N995" s="258"/>
      <c r="O995" s="258"/>
      <c r="P995" s="258"/>
      <c r="Q995" s="258"/>
      <c r="R995" s="259"/>
      <c r="S995" s="238"/>
      <c r="T995" s="238"/>
      <c r="U995" s="239"/>
      <c r="V995" s="239"/>
      <c r="W995" s="239"/>
      <c r="X995" s="239"/>
      <c r="Y995" s="238"/>
      <c r="Z995" s="239"/>
    </row>
    <row r="996" spans="1:26" ht="12.75" customHeight="1">
      <c r="A996" s="252"/>
      <c r="B996" s="253"/>
      <c r="C996" s="254"/>
      <c r="D996" s="253"/>
      <c r="E996" s="255"/>
      <c r="F996" s="255"/>
      <c r="G996" s="255"/>
      <c r="H996" s="255"/>
      <c r="I996" s="255"/>
      <c r="J996" s="255"/>
      <c r="K996" s="257"/>
      <c r="L996" s="258"/>
      <c r="M996" s="258"/>
      <c r="N996" s="258"/>
      <c r="O996" s="258"/>
      <c r="P996" s="258"/>
      <c r="Q996" s="258"/>
      <c r="R996" s="259"/>
      <c r="S996" s="238"/>
      <c r="T996" s="238"/>
      <c r="U996" s="239"/>
      <c r="V996" s="239"/>
      <c r="W996" s="239"/>
      <c r="X996" s="239"/>
      <c r="Y996" s="238"/>
      <c r="Z996" s="239"/>
    </row>
    <row r="997" spans="1:26" ht="12.75" customHeight="1">
      <c r="A997" s="252"/>
      <c r="B997" s="253"/>
      <c r="C997" s="254"/>
      <c r="D997" s="253"/>
      <c r="E997" s="255"/>
      <c r="F997" s="255"/>
      <c r="G997" s="255"/>
      <c r="H997" s="255"/>
      <c r="I997" s="255"/>
      <c r="J997" s="255"/>
      <c r="K997" s="257"/>
      <c r="L997" s="258"/>
      <c r="M997" s="258"/>
      <c r="N997" s="258"/>
      <c r="O997" s="258"/>
      <c r="P997" s="258"/>
      <c r="Q997" s="258"/>
      <c r="R997" s="259"/>
      <c r="S997" s="238"/>
      <c r="T997" s="238"/>
      <c r="U997" s="239"/>
      <c r="V997" s="239"/>
      <c r="W997" s="239"/>
      <c r="X997" s="239"/>
      <c r="Y997" s="238"/>
      <c r="Z997" s="239"/>
    </row>
    <row r="998" spans="1:26" ht="12.75" customHeight="1">
      <c r="A998" s="252"/>
      <c r="B998" s="253"/>
      <c r="C998" s="254"/>
      <c r="D998" s="253"/>
      <c r="E998" s="255"/>
      <c r="F998" s="255"/>
      <c r="G998" s="255"/>
      <c r="H998" s="255"/>
      <c r="I998" s="255"/>
      <c r="J998" s="255"/>
      <c r="K998" s="257"/>
      <c r="L998" s="258"/>
      <c r="M998" s="258"/>
      <c r="N998" s="258"/>
      <c r="O998" s="258"/>
      <c r="P998" s="258"/>
      <c r="Q998" s="258"/>
      <c r="R998" s="259"/>
      <c r="S998" s="238"/>
      <c r="T998" s="238"/>
      <c r="U998" s="239"/>
      <c r="V998" s="239"/>
      <c r="W998" s="239"/>
      <c r="X998" s="239"/>
      <c r="Y998" s="238"/>
      <c r="Z998" s="239"/>
    </row>
    <row r="999" spans="1:26" ht="12.75" customHeight="1">
      <c r="A999" s="252"/>
      <c r="B999" s="253"/>
      <c r="C999" s="254"/>
      <c r="D999" s="253"/>
      <c r="E999" s="255"/>
      <c r="F999" s="255"/>
      <c r="G999" s="255"/>
      <c r="H999" s="255"/>
      <c r="I999" s="255"/>
      <c r="J999" s="255"/>
      <c r="K999" s="257"/>
      <c r="L999" s="258"/>
      <c r="M999" s="258"/>
      <c r="N999" s="258"/>
      <c r="O999" s="258"/>
      <c r="P999" s="258"/>
      <c r="Q999" s="258"/>
      <c r="R999" s="259"/>
      <c r="S999" s="238"/>
      <c r="T999" s="238"/>
      <c r="U999" s="239"/>
      <c r="V999" s="239"/>
      <c r="W999" s="239"/>
      <c r="X999" s="239"/>
      <c r="Y999" s="238"/>
      <c r="Z999" s="239"/>
    </row>
    <row r="1000" spans="1:26" ht="12.75" customHeight="1">
      <c r="A1000" s="252"/>
      <c r="B1000" s="253"/>
      <c r="C1000" s="254"/>
      <c r="D1000" s="253"/>
      <c r="E1000" s="255"/>
      <c r="F1000" s="255"/>
      <c r="G1000" s="255"/>
      <c r="H1000" s="255"/>
      <c r="I1000" s="255"/>
      <c r="J1000" s="255"/>
      <c r="K1000" s="257"/>
      <c r="L1000" s="258"/>
      <c r="M1000" s="258"/>
      <c r="N1000" s="258"/>
      <c r="O1000" s="258"/>
      <c r="P1000" s="258"/>
      <c r="Q1000" s="258"/>
      <c r="R1000" s="259"/>
      <c r="S1000" s="238"/>
      <c r="T1000" s="238"/>
      <c r="U1000" s="239"/>
      <c r="V1000" s="239"/>
      <c r="W1000" s="239"/>
      <c r="X1000" s="239"/>
      <c r="Y1000" s="238"/>
      <c r="Z1000" s="239"/>
    </row>
  </sheetData>
  <mergeCells count="11">
    <mergeCell ref="A1:R1"/>
    <mergeCell ref="E5:I5"/>
    <mergeCell ref="L5:M5"/>
    <mergeCell ref="N5:O5"/>
    <mergeCell ref="P5:Q5"/>
    <mergeCell ref="A5:A6"/>
    <mergeCell ref="B5:B6"/>
    <mergeCell ref="C5:C6"/>
    <mergeCell ref="D5:D6"/>
    <mergeCell ref="K5:K6"/>
    <mergeCell ref="R5:R6"/>
  </mergeCells>
  <printOptions horizontalCentered="1"/>
  <pageMargins left="0.4" right="0.4" top="0.5" bottom="0.5" header="0" footer="0"/>
  <pageSetup paperSize="9" fitToHeight="0" orientation="landscape"/>
  <headerFooter>
    <oddFooter>&amp;L &amp;A&amp;R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06AD6"/>
    <pageSetUpPr fitToPage="1"/>
  </sheetPr>
  <dimension ref="A1:Z1000"/>
  <sheetViews>
    <sheetView workbookViewId="0">
      <selection sqref="A1:M1"/>
    </sheetView>
  </sheetViews>
  <sheetFormatPr defaultColWidth="14.42578125" defaultRowHeight="15" customHeight="1" outlineLevelCol="1"/>
  <cols>
    <col min="1" max="1" width="4.7109375" customWidth="1"/>
    <col min="2" max="2" width="34.85546875" customWidth="1"/>
    <col min="3" max="3" width="23.7109375" customWidth="1"/>
    <col min="4" max="4" width="6.7109375" customWidth="1"/>
    <col min="5" max="9" width="10.7109375" hidden="1" customWidth="1" outlineLevel="1"/>
    <col min="10" max="10" width="12.7109375" hidden="1" customWidth="1" outlineLevel="1"/>
    <col min="11" max="11" width="9.7109375" customWidth="1"/>
    <col min="12" max="12" width="12.7109375" customWidth="1"/>
    <col min="13" max="13" width="17.7109375" customWidth="1"/>
    <col min="14" max="14" width="12.7109375" customWidth="1"/>
    <col min="15" max="15" width="17.7109375" customWidth="1"/>
    <col min="16" max="16" width="11.28515625" customWidth="1"/>
    <col min="17" max="17" width="16" customWidth="1"/>
    <col min="18" max="18" width="13.42578125" customWidth="1"/>
    <col min="19" max="19" width="13.85546875" customWidth="1"/>
    <col min="20" max="20" width="16.28515625" customWidth="1"/>
    <col min="21" max="21" width="16" customWidth="1"/>
    <col min="22" max="22" width="9.140625" customWidth="1"/>
    <col min="23" max="23" width="15.42578125" customWidth="1"/>
    <col min="24" max="26" width="9.140625" customWidth="1"/>
  </cols>
  <sheetData>
    <row r="1" spans="1:26" ht="39.75" customHeight="1">
      <c r="A1" s="696" t="s">
        <v>548</v>
      </c>
      <c r="B1" s="634"/>
      <c r="C1" s="634"/>
      <c r="D1" s="634"/>
      <c r="E1" s="634"/>
      <c r="F1" s="634"/>
      <c r="G1" s="634"/>
      <c r="H1" s="634"/>
      <c r="I1" s="634"/>
      <c r="J1" s="634"/>
      <c r="K1" s="634"/>
      <c r="L1" s="634"/>
      <c r="M1" s="634"/>
      <c r="N1" s="260" t="s">
        <v>2223</v>
      </c>
      <c r="O1" s="260"/>
      <c r="P1" s="260"/>
      <c r="Q1" s="260"/>
      <c r="R1" s="261"/>
      <c r="S1" s="119"/>
      <c r="T1" s="26"/>
      <c r="U1" s="26"/>
      <c r="V1" s="26"/>
      <c r="W1" s="119"/>
      <c r="X1" s="26"/>
      <c r="Y1" s="26"/>
      <c r="Z1" s="26"/>
    </row>
    <row r="2" spans="1:26" ht="27.75" customHeight="1">
      <c r="A2" s="99" t="e">
        <f>'Bill 3-External works'!#REF!</f>
        <v>#REF!</v>
      </c>
      <c r="B2" s="100"/>
      <c r="C2" s="101"/>
      <c r="D2" s="101"/>
      <c r="E2" s="102"/>
      <c r="F2" s="102"/>
      <c r="G2" s="102"/>
      <c r="H2" s="102"/>
      <c r="I2" s="102"/>
      <c r="J2" s="102"/>
      <c r="K2" s="116"/>
      <c r="L2" s="117"/>
      <c r="M2" s="117"/>
      <c r="N2" s="117"/>
      <c r="O2" s="117"/>
      <c r="P2" s="117"/>
      <c r="Q2" s="117"/>
      <c r="R2" s="120"/>
      <c r="S2" s="121"/>
      <c r="T2" s="122"/>
      <c r="U2" s="122"/>
      <c r="V2" s="122"/>
      <c r="W2" s="121"/>
      <c r="X2" s="122"/>
      <c r="Y2" s="122"/>
      <c r="Z2" s="122"/>
    </row>
    <row r="3" spans="1:26" ht="27.75" customHeight="1">
      <c r="A3" s="99" t="s">
        <v>2224</v>
      </c>
      <c r="B3" s="100"/>
      <c r="C3" s="101"/>
      <c r="D3" s="101"/>
      <c r="E3" s="102"/>
      <c r="F3" s="102"/>
      <c r="G3" s="102"/>
      <c r="H3" s="102"/>
      <c r="I3" s="102"/>
      <c r="J3" s="102"/>
      <c r="K3" s="116"/>
      <c r="L3" s="117"/>
      <c r="M3" s="117"/>
      <c r="N3" s="117"/>
      <c r="O3" s="117"/>
      <c r="P3" s="117"/>
      <c r="Q3" s="117"/>
      <c r="R3" s="123"/>
      <c r="S3" s="121"/>
      <c r="T3" s="122"/>
      <c r="U3" s="122"/>
      <c r="V3" s="122"/>
      <c r="W3" s="121"/>
      <c r="X3" s="122"/>
      <c r="Y3" s="122"/>
      <c r="Z3" s="122"/>
    </row>
    <row r="4" spans="1:26" ht="27.75" customHeight="1">
      <c r="A4" s="1"/>
      <c r="B4" s="2"/>
      <c r="C4" s="3"/>
      <c r="D4" s="3"/>
      <c r="E4" s="4"/>
      <c r="F4" s="4"/>
      <c r="G4" s="4"/>
      <c r="H4" s="4"/>
      <c r="I4" s="4"/>
      <c r="J4" s="4"/>
      <c r="K4" s="15"/>
      <c r="L4" s="16"/>
      <c r="M4" s="16"/>
      <c r="N4" s="16"/>
      <c r="O4" s="16"/>
      <c r="P4" s="16"/>
      <c r="Q4" s="16"/>
      <c r="R4" s="31"/>
      <c r="S4" s="119"/>
      <c r="T4" s="26"/>
      <c r="U4" s="26"/>
      <c r="V4" s="26"/>
      <c r="W4" s="119"/>
      <c r="X4" s="26"/>
      <c r="Y4" s="26"/>
      <c r="Z4" s="26"/>
    </row>
    <row r="5" spans="1:26" ht="37.5" customHeight="1">
      <c r="A5" s="698" t="s">
        <v>39</v>
      </c>
      <c r="B5" s="699" t="s">
        <v>21</v>
      </c>
      <c r="C5" s="699" t="s">
        <v>167</v>
      </c>
      <c r="D5" s="699" t="s">
        <v>168</v>
      </c>
      <c r="E5" s="682" t="s">
        <v>169</v>
      </c>
      <c r="F5" s="683"/>
      <c r="G5" s="683"/>
      <c r="H5" s="683"/>
      <c r="I5" s="658"/>
      <c r="J5" s="161" t="s">
        <v>170</v>
      </c>
      <c r="K5" s="700" t="s">
        <v>53</v>
      </c>
      <c r="L5" s="697" t="s">
        <v>171</v>
      </c>
      <c r="M5" s="658"/>
      <c r="N5" s="697" t="s">
        <v>172</v>
      </c>
      <c r="O5" s="658"/>
      <c r="P5" s="697" t="s">
        <v>2125</v>
      </c>
      <c r="Q5" s="658"/>
      <c r="R5" s="695" t="s">
        <v>23</v>
      </c>
      <c r="S5" s="176" t="e">
        <f>'E02.ELV SYSTEM '!S5</f>
        <v>#REF!</v>
      </c>
      <c r="T5" s="176" t="e">
        <f>'E02.ELV SYSTEM '!T5</f>
        <v>#REF!</v>
      </c>
      <c r="U5" s="124"/>
      <c r="V5" s="26"/>
      <c r="W5" s="119"/>
      <c r="X5" s="26"/>
      <c r="Y5" s="26"/>
      <c r="Z5" s="26"/>
    </row>
    <row r="6" spans="1:26" ht="27.75" customHeight="1">
      <c r="A6" s="679"/>
      <c r="B6" s="679"/>
      <c r="C6" s="679"/>
      <c r="D6" s="679"/>
      <c r="E6" s="134" t="s">
        <v>174</v>
      </c>
      <c r="F6" s="134" t="s">
        <v>175</v>
      </c>
      <c r="G6" s="134" t="s">
        <v>176</v>
      </c>
      <c r="H6" s="134" t="s">
        <v>177</v>
      </c>
      <c r="I6" s="134" t="s">
        <v>178</v>
      </c>
      <c r="J6" s="134" t="s">
        <v>179</v>
      </c>
      <c r="K6" s="679"/>
      <c r="L6" s="162" t="s">
        <v>180</v>
      </c>
      <c r="M6" s="162" t="s">
        <v>22</v>
      </c>
      <c r="N6" s="162" t="s">
        <v>180</v>
      </c>
      <c r="O6" s="162" t="s">
        <v>22</v>
      </c>
      <c r="P6" s="162" t="s">
        <v>52</v>
      </c>
      <c r="Q6" s="162" t="s">
        <v>22</v>
      </c>
      <c r="R6" s="679"/>
      <c r="S6" s="124"/>
      <c r="T6" s="177" t="e">
        <f>'E02.ELV SYSTEM '!T6</f>
        <v>#REF!</v>
      </c>
      <c r="U6" s="177" t="e">
        <f>'E02.ELV SYSTEM '!U6</f>
        <v>#REF!</v>
      </c>
      <c r="V6" s="26"/>
      <c r="W6" s="119"/>
      <c r="X6" s="26"/>
      <c r="Y6" s="26"/>
      <c r="Z6" s="26"/>
    </row>
    <row r="7" spans="1:26" ht="27.75" customHeight="1">
      <c r="A7" s="622" t="s">
        <v>2225</v>
      </c>
      <c r="B7" s="136" t="s">
        <v>2226</v>
      </c>
      <c r="C7" s="137"/>
      <c r="D7" s="138"/>
      <c r="E7" s="139"/>
      <c r="F7" s="139"/>
      <c r="G7" s="139"/>
      <c r="H7" s="139"/>
      <c r="I7" s="139"/>
      <c r="J7" s="139"/>
      <c r="K7" s="163"/>
      <c r="L7" s="164"/>
      <c r="M7" s="165" t="e">
        <f>SUM(M8:M11)</f>
        <v>#REF!</v>
      </c>
      <c r="N7" s="165"/>
      <c r="O7" s="165" t="e">
        <f>SUM(O8:O11)</f>
        <v>#REF!</v>
      </c>
      <c r="P7" s="166"/>
      <c r="Q7" s="165" t="e">
        <f>M7+O7</f>
        <v>#REF!</v>
      </c>
      <c r="R7" s="178"/>
      <c r="S7" s="119"/>
      <c r="T7" s="26"/>
      <c r="U7" s="26"/>
      <c r="V7" s="26"/>
      <c r="W7" s="119"/>
      <c r="X7" s="26"/>
      <c r="Y7" s="26"/>
      <c r="Z7" s="26"/>
    </row>
    <row r="8" spans="1:26" ht="27.75" customHeight="1">
      <c r="A8" s="140" t="str">
        <f t="shared" ref="A8:B8" si="0">A12</f>
        <v>I</v>
      </c>
      <c r="B8" s="141" t="str">
        <f t="shared" si="0"/>
        <v>WATER SUPPLY SYSTEM/ HỆ THỐNG CẤP NƯỚC</v>
      </c>
      <c r="C8" s="155"/>
      <c r="D8" s="214"/>
      <c r="E8" s="156"/>
      <c r="F8" s="157"/>
      <c r="G8" s="157"/>
      <c r="H8" s="157"/>
      <c r="I8" s="157"/>
      <c r="J8" s="157"/>
      <c r="K8" s="157"/>
      <c r="L8" s="167"/>
      <c r="M8" s="175" t="e">
        <f>M12</f>
        <v>#REF!</v>
      </c>
      <c r="N8" s="175"/>
      <c r="O8" s="175" t="e">
        <f>O12</f>
        <v>#REF!</v>
      </c>
      <c r="P8" s="167"/>
      <c r="Q8" s="167" t="e">
        <f>Q12</f>
        <v>#REF!</v>
      </c>
      <c r="R8" s="155"/>
      <c r="S8" s="124"/>
      <c r="T8" s="119"/>
      <c r="U8" s="119"/>
      <c r="V8" s="124"/>
      <c r="W8" s="124"/>
      <c r="X8" s="124"/>
      <c r="Y8" s="124"/>
      <c r="Z8" s="124"/>
    </row>
    <row r="9" spans="1:26" ht="27.75" customHeight="1">
      <c r="A9" s="140" t="str">
        <f t="shared" ref="A9:B9" si="1">A61</f>
        <v>II</v>
      </c>
      <c r="B9" s="141" t="str">
        <f t="shared" si="1"/>
        <v>WATER DRAINAGE SYSTEM/ HỆ THỐNG THOÁT NƯỚC</v>
      </c>
      <c r="C9" s="155"/>
      <c r="D9" s="214"/>
      <c r="E9" s="156"/>
      <c r="F9" s="157"/>
      <c r="G9" s="157"/>
      <c r="H9" s="157"/>
      <c r="I9" s="157"/>
      <c r="J9" s="157"/>
      <c r="K9" s="157"/>
      <c r="L9" s="167"/>
      <c r="M9" s="175" t="e">
        <f>M61</f>
        <v>#REF!</v>
      </c>
      <c r="N9" s="175"/>
      <c r="O9" s="175" t="e">
        <f>O61</f>
        <v>#REF!</v>
      </c>
      <c r="P9" s="167"/>
      <c r="Q9" s="167" t="e">
        <f>Q61</f>
        <v>#REF!</v>
      </c>
      <c r="R9" s="155"/>
      <c r="S9" s="124"/>
      <c r="T9" s="119"/>
      <c r="U9" s="119"/>
      <c r="V9" s="124"/>
      <c r="W9" s="124"/>
      <c r="X9" s="124"/>
      <c r="Y9" s="124"/>
      <c r="Z9" s="124"/>
    </row>
    <row r="10" spans="1:26" ht="27.75" customHeight="1">
      <c r="A10" s="140" t="str">
        <f t="shared" ref="A10:B10" si="2">A114</f>
        <v>III</v>
      </c>
      <c r="B10" s="142" t="str">
        <f t="shared" si="2"/>
        <v>OTHER WORKS/CÔNG TÁC KHÁC</v>
      </c>
      <c r="C10" s="142"/>
      <c r="D10" s="142"/>
      <c r="E10" s="142"/>
      <c r="F10" s="142"/>
      <c r="G10" s="142"/>
      <c r="H10" s="142"/>
      <c r="I10" s="142"/>
      <c r="J10" s="142"/>
      <c r="K10" s="142"/>
      <c r="L10" s="142"/>
      <c r="M10" s="170" t="e">
        <f>M114</f>
        <v>#REF!</v>
      </c>
      <c r="N10" s="170"/>
      <c r="O10" s="170" t="e">
        <f>O114</f>
        <v>#REF!</v>
      </c>
      <c r="P10" s="167"/>
      <c r="Q10" s="167" t="e">
        <f>O10+M10</f>
        <v>#REF!</v>
      </c>
      <c r="R10" s="155"/>
      <c r="S10" s="124"/>
      <c r="T10" s="119"/>
      <c r="U10" s="119"/>
      <c r="V10" s="124"/>
      <c r="W10" s="124"/>
      <c r="X10" s="124"/>
      <c r="Y10" s="124"/>
      <c r="Z10" s="124"/>
    </row>
    <row r="11" spans="1:26" ht="27.75" customHeight="1">
      <c r="A11" s="140"/>
      <c r="B11" s="141"/>
      <c r="C11" s="155"/>
      <c r="D11" s="214"/>
      <c r="E11" s="156"/>
      <c r="F11" s="157"/>
      <c r="G11" s="157"/>
      <c r="H11" s="157"/>
      <c r="I11" s="157"/>
      <c r="J11" s="157"/>
      <c r="K11" s="157"/>
      <c r="L11" s="167"/>
      <c r="M11" s="175"/>
      <c r="N11" s="175"/>
      <c r="O11" s="175"/>
      <c r="P11" s="167"/>
      <c r="Q11" s="167"/>
      <c r="R11" s="155"/>
      <c r="S11" s="124"/>
      <c r="T11" s="119"/>
      <c r="U11" s="119"/>
      <c r="V11" s="124"/>
      <c r="W11" s="124"/>
      <c r="X11" s="124"/>
      <c r="Y11" s="124"/>
      <c r="Z11" s="124"/>
    </row>
    <row r="12" spans="1:26" ht="41.25" customHeight="1">
      <c r="A12" s="135" t="s">
        <v>58</v>
      </c>
      <c r="B12" s="149" t="s">
        <v>2227</v>
      </c>
      <c r="C12" s="149"/>
      <c r="D12" s="135"/>
      <c r="E12" s="154"/>
      <c r="F12" s="154"/>
      <c r="G12" s="154"/>
      <c r="H12" s="154"/>
      <c r="I12" s="154"/>
      <c r="J12" s="154"/>
      <c r="K12" s="173"/>
      <c r="L12" s="164"/>
      <c r="M12" s="164" t="e">
        <f>SUBTOTAL(109,M13:M60)</f>
        <v>#REF!</v>
      </c>
      <c r="N12" s="164"/>
      <c r="O12" s="164" t="e">
        <f>SUBTOTAL(109,O13:O60)</f>
        <v>#REF!</v>
      </c>
      <c r="P12" s="164"/>
      <c r="Q12" s="164" t="e">
        <f>O12+M12</f>
        <v>#REF!</v>
      </c>
      <c r="R12" s="178"/>
      <c r="S12" s="119"/>
      <c r="T12" s="26"/>
      <c r="U12" s="26"/>
      <c r="V12" s="26"/>
      <c r="W12" s="119"/>
      <c r="X12" s="26"/>
      <c r="Y12" s="26"/>
      <c r="Z12" s="26"/>
    </row>
    <row r="13" spans="1:26" ht="27.75" customHeight="1">
      <c r="A13" s="152"/>
      <c r="B13" s="153" t="s">
        <v>2228</v>
      </c>
      <c r="C13" s="153"/>
      <c r="D13" s="154"/>
      <c r="E13" s="150"/>
      <c r="F13" s="151"/>
      <c r="G13" s="151"/>
      <c r="H13" s="151"/>
      <c r="I13" s="151"/>
      <c r="J13" s="151"/>
      <c r="K13" s="151"/>
      <c r="L13" s="174"/>
      <c r="M13" s="174"/>
      <c r="N13" s="174"/>
      <c r="O13" s="174"/>
      <c r="P13" s="174"/>
      <c r="Q13" s="174"/>
      <c r="R13" s="153"/>
      <c r="S13" s="124"/>
      <c r="T13" s="119"/>
      <c r="U13" s="119"/>
      <c r="V13" s="124"/>
      <c r="W13" s="124"/>
      <c r="X13" s="124"/>
      <c r="Y13" s="124"/>
      <c r="Z13" s="124"/>
    </row>
    <row r="14" spans="1:26" ht="38.25" customHeight="1">
      <c r="A14" s="144">
        <v>1</v>
      </c>
      <c r="B14" s="155" t="s">
        <v>2229</v>
      </c>
      <c r="C14" s="155"/>
      <c r="D14" s="140" t="s">
        <v>421</v>
      </c>
      <c r="E14" s="156"/>
      <c r="F14" s="157"/>
      <c r="G14" s="157"/>
      <c r="H14" s="157"/>
      <c r="I14" s="157"/>
      <c r="J14" s="157"/>
      <c r="K14" s="157">
        <v>90</v>
      </c>
      <c r="L14" s="175" t="e">
        <f t="shared" ref="L14:L24" si="3">T14*$T$5</f>
        <v>#REF!</v>
      </c>
      <c r="M14" s="175" t="e">
        <f t="shared" ref="M14:M24" si="4">ROUND(L14*K14,0)</f>
        <v>#REF!</v>
      </c>
      <c r="N14" s="175" t="e">
        <f t="shared" ref="N14:N24" si="5">U14*$T$5</f>
        <v>#REF!</v>
      </c>
      <c r="O14" s="175" t="e">
        <f t="shared" ref="O14:O24" si="6">ROUND(N14*K14,0)</f>
        <v>#REF!</v>
      </c>
      <c r="P14" s="175" t="e">
        <f t="shared" ref="P14:P24" si="7">N14+L14</f>
        <v>#REF!</v>
      </c>
      <c r="Q14" s="175" t="e">
        <f t="shared" ref="Q14:Q24" si="8">P14*K14</f>
        <v>#REF!</v>
      </c>
      <c r="R14" s="155"/>
      <c r="S14" s="124"/>
      <c r="T14" s="119">
        <v>134657.14285714299</v>
      </c>
      <c r="U14" s="119">
        <v>54000</v>
      </c>
      <c r="V14" s="124"/>
      <c r="W14" s="124"/>
      <c r="X14" s="124"/>
      <c r="Y14" s="124"/>
      <c r="Z14" s="124"/>
    </row>
    <row r="15" spans="1:26" ht="38.25" customHeight="1">
      <c r="A15" s="144">
        <v>2</v>
      </c>
      <c r="B15" s="155" t="s">
        <v>2230</v>
      </c>
      <c r="C15" s="155"/>
      <c r="D15" s="140" t="s">
        <v>421</v>
      </c>
      <c r="E15" s="156"/>
      <c r="F15" s="157"/>
      <c r="G15" s="157"/>
      <c r="H15" s="157"/>
      <c r="I15" s="157"/>
      <c r="J15" s="157"/>
      <c r="K15" s="157">
        <v>36</v>
      </c>
      <c r="L15" s="175" t="e">
        <f t="shared" si="3"/>
        <v>#REF!</v>
      </c>
      <c r="M15" s="175" t="e">
        <f t="shared" si="4"/>
        <v>#REF!</v>
      </c>
      <c r="N15" s="175" t="e">
        <f t="shared" si="5"/>
        <v>#REF!</v>
      </c>
      <c r="O15" s="175" t="e">
        <f t="shared" si="6"/>
        <v>#REF!</v>
      </c>
      <c r="P15" s="175" t="e">
        <f t="shared" si="7"/>
        <v>#REF!</v>
      </c>
      <c r="Q15" s="175" t="e">
        <f t="shared" si="8"/>
        <v>#REF!</v>
      </c>
      <c r="R15" s="155"/>
      <c r="S15" s="124"/>
      <c r="T15" s="119">
        <v>158571.42857142899</v>
      </c>
      <c r="U15" s="119">
        <v>160000</v>
      </c>
      <c r="V15" s="124"/>
      <c r="W15" s="124"/>
      <c r="X15" s="124"/>
      <c r="Y15" s="124"/>
      <c r="Z15" s="124"/>
    </row>
    <row r="16" spans="1:26" ht="38.25" customHeight="1">
      <c r="A16" s="144">
        <v>3</v>
      </c>
      <c r="B16" s="155" t="s">
        <v>2231</v>
      </c>
      <c r="C16" s="155"/>
      <c r="D16" s="140" t="s">
        <v>421</v>
      </c>
      <c r="E16" s="156"/>
      <c r="F16" s="157"/>
      <c r="G16" s="157"/>
      <c r="H16" s="157"/>
      <c r="I16" s="157"/>
      <c r="J16" s="157"/>
      <c r="K16" s="157">
        <v>23</v>
      </c>
      <c r="L16" s="175" t="e">
        <f t="shared" si="3"/>
        <v>#REF!</v>
      </c>
      <c r="M16" s="175" t="e">
        <f t="shared" si="4"/>
        <v>#REF!</v>
      </c>
      <c r="N16" s="175" t="e">
        <f t="shared" si="5"/>
        <v>#REF!</v>
      </c>
      <c r="O16" s="175" t="e">
        <f t="shared" si="6"/>
        <v>#REF!</v>
      </c>
      <c r="P16" s="175" t="e">
        <f t="shared" si="7"/>
        <v>#REF!</v>
      </c>
      <c r="Q16" s="175" t="e">
        <f t="shared" si="8"/>
        <v>#REF!</v>
      </c>
      <c r="R16" s="155"/>
      <c r="S16" s="124"/>
      <c r="T16" s="119">
        <v>84428.571428571406</v>
      </c>
      <c r="U16" s="119">
        <v>44000</v>
      </c>
      <c r="V16" s="124"/>
      <c r="W16" s="124"/>
      <c r="X16" s="124"/>
      <c r="Y16" s="124"/>
      <c r="Z16" s="124"/>
    </row>
    <row r="17" spans="1:26" ht="38.25" customHeight="1">
      <c r="A17" s="144">
        <v>4</v>
      </c>
      <c r="B17" s="155" t="s">
        <v>2232</v>
      </c>
      <c r="C17" s="155"/>
      <c r="D17" s="140" t="s">
        <v>421</v>
      </c>
      <c r="E17" s="156"/>
      <c r="F17" s="157"/>
      <c r="G17" s="157"/>
      <c r="H17" s="157"/>
      <c r="I17" s="157"/>
      <c r="J17" s="157"/>
      <c r="K17" s="157">
        <v>132</v>
      </c>
      <c r="L17" s="175" t="e">
        <f t="shared" si="3"/>
        <v>#REF!</v>
      </c>
      <c r="M17" s="175" t="e">
        <f t="shared" si="4"/>
        <v>#REF!</v>
      </c>
      <c r="N17" s="175" t="e">
        <f t="shared" si="5"/>
        <v>#REF!</v>
      </c>
      <c r="O17" s="175" t="e">
        <f t="shared" si="6"/>
        <v>#REF!</v>
      </c>
      <c r="P17" s="175" t="e">
        <f t="shared" si="7"/>
        <v>#REF!</v>
      </c>
      <c r="Q17" s="175" t="e">
        <f t="shared" si="8"/>
        <v>#REF!</v>
      </c>
      <c r="R17" s="155"/>
      <c r="S17" s="124"/>
      <c r="T17" s="119">
        <v>57600</v>
      </c>
      <c r="U17" s="119">
        <v>36000</v>
      </c>
      <c r="V17" s="124"/>
      <c r="W17" s="124"/>
      <c r="X17" s="124"/>
      <c r="Y17" s="124"/>
      <c r="Z17" s="124"/>
    </row>
    <row r="18" spans="1:26" ht="38.25" customHeight="1">
      <c r="A18" s="144">
        <v>5</v>
      </c>
      <c r="B18" s="155" t="s">
        <v>2233</v>
      </c>
      <c r="C18" s="155"/>
      <c r="D18" s="140" t="s">
        <v>421</v>
      </c>
      <c r="E18" s="156"/>
      <c r="F18" s="157"/>
      <c r="G18" s="157"/>
      <c r="H18" s="157"/>
      <c r="I18" s="157"/>
      <c r="J18" s="157"/>
      <c r="K18" s="157">
        <v>160</v>
      </c>
      <c r="L18" s="175" t="e">
        <f t="shared" si="3"/>
        <v>#REF!</v>
      </c>
      <c r="M18" s="175" t="e">
        <f t="shared" si="4"/>
        <v>#REF!</v>
      </c>
      <c r="N18" s="175" t="e">
        <f t="shared" si="5"/>
        <v>#REF!</v>
      </c>
      <c r="O18" s="175" t="e">
        <f t="shared" si="6"/>
        <v>#REF!</v>
      </c>
      <c r="P18" s="175" t="e">
        <f t="shared" si="7"/>
        <v>#REF!</v>
      </c>
      <c r="Q18" s="175" t="e">
        <f t="shared" si="8"/>
        <v>#REF!</v>
      </c>
      <c r="R18" s="155"/>
      <c r="S18" s="124"/>
      <c r="T18" s="119">
        <v>42942.857142857101</v>
      </c>
      <c r="U18" s="119">
        <v>32000</v>
      </c>
      <c r="V18" s="124"/>
      <c r="W18" s="124"/>
      <c r="X18" s="124"/>
      <c r="Y18" s="124"/>
      <c r="Z18" s="124"/>
    </row>
    <row r="19" spans="1:26" ht="38.25" customHeight="1">
      <c r="A19" s="144">
        <v>6</v>
      </c>
      <c r="B19" s="155" t="s">
        <v>2234</v>
      </c>
      <c r="C19" s="155"/>
      <c r="D19" s="140" t="s">
        <v>421</v>
      </c>
      <c r="E19" s="156"/>
      <c r="F19" s="157"/>
      <c r="G19" s="157"/>
      <c r="H19" s="157"/>
      <c r="I19" s="157"/>
      <c r="J19" s="157"/>
      <c r="K19" s="157">
        <v>149</v>
      </c>
      <c r="L19" s="175" t="e">
        <f t="shared" si="3"/>
        <v>#REF!</v>
      </c>
      <c r="M19" s="175" t="e">
        <f t="shared" si="4"/>
        <v>#REF!</v>
      </c>
      <c r="N19" s="175" t="e">
        <f t="shared" si="5"/>
        <v>#REF!</v>
      </c>
      <c r="O19" s="175" t="e">
        <f t="shared" si="6"/>
        <v>#REF!</v>
      </c>
      <c r="P19" s="175" t="e">
        <f t="shared" si="7"/>
        <v>#REF!</v>
      </c>
      <c r="Q19" s="175" t="e">
        <f t="shared" si="8"/>
        <v>#REF!</v>
      </c>
      <c r="R19" s="155"/>
      <c r="S19" s="124"/>
      <c r="T19" s="119">
        <v>23571.428571428602</v>
      </c>
      <c r="U19" s="119">
        <v>25000</v>
      </c>
      <c r="V19" s="124"/>
      <c r="W19" s="124"/>
      <c r="X19" s="124"/>
      <c r="Y19" s="124"/>
      <c r="Z19" s="124"/>
    </row>
    <row r="20" spans="1:26" ht="38.25" customHeight="1">
      <c r="A20" s="144">
        <v>7</v>
      </c>
      <c r="B20" s="155" t="s">
        <v>2235</v>
      </c>
      <c r="C20" s="155"/>
      <c r="D20" s="140" t="s">
        <v>421</v>
      </c>
      <c r="E20" s="156"/>
      <c r="F20" s="157"/>
      <c r="G20" s="157"/>
      <c r="H20" s="157"/>
      <c r="I20" s="157"/>
      <c r="J20" s="157"/>
      <c r="K20" s="157">
        <v>172</v>
      </c>
      <c r="L20" s="175" t="e">
        <f t="shared" si="3"/>
        <v>#REF!</v>
      </c>
      <c r="M20" s="175" t="e">
        <f t="shared" si="4"/>
        <v>#REF!</v>
      </c>
      <c r="N20" s="175" t="e">
        <f t="shared" si="5"/>
        <v>#REF!</v>
      </c>
      <c r="O20" s="175" t="e">
        <f t="shared" si="6"/>
        <v>#REF!</v>
      </c>
      <c r="P20" s="175" t="e">
        <f t="shared" si="7"/>
        <v>#REF!</v>
      </c>
      <c r="Q20" s="175" t="e">
        <f t="shared" si="8"/>
        <v>#REF!</v>
      </c>
      <c r="R20" s="155"/>
      <c r="S20" s="124"/>
      <c r="T20" s="119">
        <v>15514.285714285699</v>
      </c>
      <c r="U20" s="119">
        <v>20000</v>
      </c>
      <c r="V20" s="124"/>
      <c r="W20" s="124"/>
      <c r="X20" s="124"/>
      <c r="Y20" s="124"/>
      <c r="Z20" s="124"/>
    </row>
    <row r="21" spans="1:26" ht="38.25" customHeight="1">
      <c r="A21" s="144">
        <v>8</v>
      </c>
      <c r="B21" s="155" t="s">
        <v>2236</v>
      </c>
      <c r="C21" s="155"/>
      <c r="D21" s="140" t="s">
        <v>163</v>
      </c>
      <c r="E21" s="156"/>
      <c r="F21" s="157"/>
      <c r="G21" s="157"/>
      <c r="H21" s="157"/>
      <c r="I21" s="157"/>
      <c r="J21" s="157"/>
      <c r="K21" s="157">
        <v>1</v>
      </c>
      <c r="L21" s="175" t="e">
        <f t="shared" si="3"/>
        <v>#REF!</v>
      </c>
      <c r="M21" s="175" t="e">
        <f t="shared" si="4"/>
        <v>#REF!</v>
      </c>
      <c r="N21" s="175" t="e">
        <f t="shared" si="5"/>
        <v>#REF!</v>
      </c>
      <c r="O21" s="175" t="e">
        <f t="shared" si="6"/>
        <v>#REF!</v>
      </c>
      <c r="P21" s="175" t="e">
        <f t="shared" si="7"/>
        <v>#REF!</v>
      </c>
      <c r="Q21" s="175" t="e">
        <f t="shared" si="8"/>
        <v>#REF!</v>
      </c>
      <c r="R21" s="155"/>
      <c r="S21" s="124"/>
      <c r="T21" s="119">
        <v>20727968.571428601</v>
      </c>
      <c r="U21" s="119">
        <v>6218390.57142857</v>
      </c>
      <c r="V21" s="124"/>
      <c r="W21" s="124"/>
      <c r="X21" s="124"/>
      <c r="Y21" s="124"/>
      <c r="Z21" s="124"/>
    </row>
    <row r="22" spans="1:26" ht="38.25" customHeight="1">
      <c r="A22" s="144">
        <v>9</v>
      </c>
      <c r="B22" s="155" t="s">
        <v>2237</v>
      </c>
      <c r="C22" s="155"/>
      <c r="D22" s="140" t="s">
        <v>163</v>
      </c>
      <c r="E22" s="156"/>
      <c r="F22" s="157"/>
      <c r="G22" s="157"/>
      <c r="H22" s="157"/>
      <c r="I22" s="157"/>
      <c r="J22" s="157"/>
      <c r="K22" s="157">
        <v>1</v>
      </c>
      <c r="L22" s="175" t="e">
        <f t="shared" si="3"/>
        <v>#REF!</v>
      </c>
      <c r="M22" s="175" t="e">
        <f t="shared" si="4"/>
        <v>#REF!</v>
      </c>
      <c r="N22" s="175" t="e">
        <f t="shared" si="5"/>
        <v>#REF!</v>
      </c>
      <c r="O22" s="175" t="e">
        <f t="shared" si="6"/>
        <v>#REF!</v>
      </c>
      <c r="P22" s="175" t="e">
        <f t="shared" si="7"/>
        <v>#REF!</v>
      </c>
      <c r="Q22" s="175" t="e">
        <f t="shared" si="8"/>
        <v>#REF!</v>
      </c>
      <c r="R22" s="155"/>
      <c r="S22" s="124"/>
      <c r="T22" s="119"/>
      <c r="U22" s="119">
        <v>16800000</v>
      </c>
      <c r="V22" s="124"/>
      <c r="W22" s="124"/>
      <c r="X22" s="124"/>
      <c r="Y22" s="124"/>
      <c r="Z22" s="124"/>
    </row>
    <row r="23" spans="1:26" ht="38.25" customHeight="1">
      <c r="A23" s="144">
        <v>10</v>
      </c>
      <c r="B23" s="155" t="s">
        <v>2238</v>
      </c>
      <c r="C23" s="155"/>
      <c r="D23" s="140" t="s">
        <v>163</v>
      </c>
      <c r="E23" s="156"/>
      <c r="F23" s="157"/>
      <c r="G23" s="157"/>
      <c r="H23" s="157"/>
      <c r="I23" s="157"/>
      <c r="J23" s="157"/>
      <c r="K23" s="157">
        <v>1</v>
      </c>
      <c r="L23" s="175" t="e">
        <f t="shared" si="3"/>
        <v>#REF!</v>
      </c>
      <c r="M23" s="175" t="e">
        <f t="shared" si="4"/>
        <v>#REF!</v>
      </c>
      <c r="N23" s="175" t="e">
        <f t="shared" si="5"/>
        <v>#REF!</v>
      </c>
      <c r="O23" s="175" t="e">
        <f t="shared" si="6"/>
        <v>#REF!</v>
      </c>
      <c r="P23" s="175" t="e">
        <f t="shared" si="7"/>
        <v>#REF!</v>
      </c>
      <c r="Q23" s="175" t="e">
        <f t="shared" si="8"/>
        <v>#REF!</v>
      </c>
      <c r="R23" s="155"/>
      <c r="S23" s="124"/>
      <c r="T23" s="119">
        <v>6909322.8571428601</v>
      </c>
      <c r="U23" s="119">
        <v>2072796.8571428601</v>
      </c>
      <c r="V23" s="124"/>
      <c r="W23" s="124"/>
      <c r="X23" s="124"/>
      <c r="Y23" s="124"/>
      <c r="Z23" s="124"/>
    </row>
    <row r="24" spans="1:26" ht="38.25" customHeight="1">
      <c r="A24" s="144">
        <v>11</v>
      </c>
      <c r="B24" s="155" t="s">
        <v>2239</v>
      </c>
      <c r="C24" s="155"/>
      <c r="D24" s="140" t="s">
        <v>163</v>
      </c>
      <c r="E24" s="156"/>
      <c r="F24" s="157"/>
      <c r="G24" s="157"/>
      <c r="H24" s="157"/>
      <c r="I24" s="157"/>
      <c r="J24" s="157"/>
      <c r="K24" s="157">
        <v>1</v>
      </c>
      <c r="L24" s="175" t="e">
        <f t="shared" si="3"/>
        <v>#REF!</v>
      </c>
      <c r="M24" s="175" t="e">
        <f t="shared" si="4"/>
        <v>#REF!</v>
      </c>
      <c r="N24" s="175" t="e">
        <f t="shared" si="5"/>
        <v>#REF!</v>
      </c>
      <c r="O24" s="175" t="e">
        <f t="shared" si="6"/>
        <v>#REF!</v>
      </c>
      <c r="P24" s="175" t="e">
        <f t="shared" si="7"/>
        <v>#REF!</v>
      </c>
      <c r="Q24" s="175" t="e">
        <f t="shared" si="8"/>
        <v>#REF!</v>
      </c>
      <c r="R24" s="155"/>
      <c r="S24" s="124"/>
      <c r="T24" s="119">
        <v>1750000</v>
      </c>
      <c r="U24" s="119">
        <v>350000</v>
      </c>
      <c r="V24" s="124"/>
      <c r="W24" s="124"/>
      <c r="X24" s="124"/>
      <c r="Y24" s="124"/>
      <c r="Z24" s="124"/>
    </row>
    <row r="25" spans="1:26" ht="27.75" customHeight="1">
      <c r="A25" s="152"/>
      <c r="B25" s="153" t="s">
        <v>2240</v>
      </c>
      <c r="C25" s="153"/>
      <c r="D25" s="154"/>
      <c r="E25" s="150"/>
      <c r="F25" s="151"/>
      <c r="G25" s="151"/>
      <c r="H25" s="151"/>
      <c r="I25" s="151"/>
      <c r="J25" s="151"/>
      <c r="K25" s="151"/>
      <c r="L25" s="174"/>
      <c r="M25" s="174"/>
      <c r="N25" s="174"/>
      <c r="O25" s="174"/>
      <c r="P25" s="174"/>
      <c r="Q25" s="174"/>
      <c r="R25" s="153"/>
      <c r="S25" s="124"/>
      <c r="T25" s="119"/>
      <c r="U25" s="119"/>
      <c r="V25" s="124"/>
      <c r="W25" s="124"/>
      <c r="X25" s="124"/>
      <c r="Y25" s="124"/>
      <c r="Z25" s="124"/>
    </row>
    <row r="26" spans="1:26" ht="38.25" customHeight="1">
      <c r="A26" s="144">
        <v>8</v>
      </c>
      <c r="B26" s="155" t="s">
        <v>2241</v>
      </c>
      <c r="C26" s="155"/>
      <c r="D26" s="140" t="s">
        <v>929</v>
      </c>
      <c r="E26" s="156"/>
      <c r="F26" s="157"/>
      <c r="G26" s="157"/>
      <c r="H26" s="157"/>
      <c r="I26" s="157"/>
      <c r="J26" s="157"/>
      <c r="K26" s="157">
        <v>2</v>
      </c>
      <c r="L26" s="175" t="e">
        <f t="shared" ref="L26:L32" si="9">T26*$T$5</f>
        <v>#REF!</v>
      </c>
      <c r="M26" s="175" t="e">
        <f t="shared" ref="M26:M32" si="10">ROUND(L26*K26,0)</f>
        <v>#REF!</v>
      </c>
      <c r="N26" s="175" t="e">
        <f t="shared" ref="N26:N32" si="11">U26*$T$5</f>
        <v>#REF!</v>
      </c>
      <c r="O26" s="175" t="e">
        <f t="shared" ref="O26:O32" si="12">ROUND(N26*K26,0)</f>
        <v>#REF!</v>
      </c>
      <c r="P26" s="175" t="e">
        <f t="shared" ref="P26:P32" si="13">N26+L26</f>
        <v>#REF!</v>
      </c>
      <c r="Q26" s="175" t="e">
        <f t="shared" ref="Q26:Q32" si="14">P26*K26</f>
        <v>#REF!</v>
      </c>
      <c r="R26" s="155"/>
      <c r="S26" s="124"/>
      <c r="T26" s="119">
        <v>1057114.2857142901</v>
      </c>
      <c r="U26" s="119">
        <v>80000</v>
      </c>
      <c r="V26" s="124"/>
      <c r="W26" s="124"/>
      <c r="X26" s="124"/>
      <c r="Y26" s="124"/>
      <c r="Z26" s="124"/>
    </row>
    <row r="27" spans="1:26" ht="38.25" customHeight="1">
      <c r="A27" s="144">
        <v>9</v>
      </c>
      <c r="B27" s="155" t="s">
        <v>2242</v>
      </c>
      <c r="C27" s="155"/>
      <c r="D27" s="140" t="s">
        <v>929</v>
      </c>
      <c r="E27" s="156"/>
      <c r="F27" s="157"/>
      <c r="G27" s="157"/>
      <c r="H27" s="157"/>
      <c r="I27" s="157"/>
      <c r="J27" s="157"/>
      <c r="K27" s="157">
        <v>2</v>
      </c>
      <c r="L27" s="175" t="e">
        <f t="shared" si="9"/>
        <v>#REF!</v>
      </c>
      <c r="M27" s="175" t="e">
        <f t="shared" si="10"/>
        <v>#REF!</v>
      </c>
      <c r="N27" s="175" t="e">
        <f t="shared" si="11"/>
        <v>#REF!</v>
      </c>
      <c r="O27" s="175" t="e">
        <f t="shared" si="12"/>
        <v>#REF!</v>
      </c>
      <c r="P27" s="175" t="e">
        <f t="shared" si="13"/>
        <v>#REF!</v>
      </c>
      <c r="Q27" s="175" t="e">
        <f t="shared" si="14"/>
        <v>#REF!</v>
      </c>
      <c r="R27" s="155"/>
      <c r="S27" s="124"/>
      <c r="T27" s="119">
        <v>679714.28571428603</v>
      </c>
      <c r="U27" s="119">
        <v>60000</v>
      </c>
      <c r="V27" s="124"/>
      <c r="W27" s="124"/>
      <c r="X27" s="124"/>
      <c r="Y27" s="124"/>
      <c r="Z27" s="124"/>
    </row>
    <row r="28" spans="1:26" ht="38.25" customHeight="1">
      <c r="A28" s="144">
        <v>10</v>
      </c>
      <c r="B28" s="155" t="s">
        <v>2243</v>
      </c>
      <c r="C28" s="155"/>
      <c r="D28" s="140" t="s">
        <v>929</v>
      </c>
      <c r="E28" s="156"/>
      <c r="F28" s="157"/>
      <c r="G28" s="157"/>
      <c r="H28" s="157"/>
      <c r="I28" s="157"/>
      <c r="J28" s="157"/>
      <c r="K28" s="157">
        <v>1</v>
      </c>
      <c r="L28" s="175" t="e">
        <f t="shared" si="9"/>
        <v>#REF!</v>
      </c>
      <c r="M28" s="175" t="e">
        <f t="shared" si="10"/>
        <v>#REF!</v>
      </c>
      <c r="N28" s="175" t="e">
        <f t="shared" si="11"/>
        <v>#REF!</v>
      </c>
      <c r="O28" s="175" t="e">
        <f t="shared" si="12"/>
        <v>#REF!</v>
      </c>
      <c r="P28" s="175" t="e">
        <f t="shared" si="13"/>
        <v>#REF!</v>
      </c>
      <c r="Q28" s="175" t="e">
        <f t="shared" si="14"/>
        <v>#REF!</v>
      </c>
      <c r="R28" s="155"/>
      <c r="S28" s="124"/>
      <c r="T28" s="119">
        <v>441171.42857142899</v>
      </c>
      <c r="U28" s="119">
        <v>50000</v>
      </c>
      <c r="V28" s="124"/>
      <c r="W28" s="124"/>
      <c r="X28" s="124"/>
      <c r="Y28" s="124"/>
      <c r="Z28" s="124"/>
    </row>
    <row r="29" spans="1:26" ht="38.25" customHeight="1">
      <c r="A29" s="144">
        <v>11</v>
      </c>
      <c r="B29" s="155" t="s">
        <v>2244</v>
      </c>
      <c r="C29" s="155"/>
      <c r="D29" s="140" t="s">
        <v>929</v>
      </c>
      <c r="E29" s="156"/>
      <c r="F29" s="157"/>
      <c r="G29" s="157"/>
      <c r="H29" s="157"/>
      <c r="I29" s="157"/>
      <c r="J29" s="157"/>
      <c r="K29" s="157">
        <v>9</v>
      </c>
      <c r="L29" s="175" t="e">
        <f t="shared" si="9"/>
        <v>#REF!</v>
      </c>
      <c r="M29" s="175" t="e">
        <f t="shared" si="10"/>
        <v>#REF!</v>
      </c>
      <c r="N29" s="175" t="e">
        <f t="shared" si="11"/>
        <v>#REF!</v>
      </c>
      <c r="O29" s="175" t="e">
        <f t="shared" si="12"/>
        <v>#REF!</v>
      </c>
      <c r="P29" s="175" t="e">
        <f t="shared" si="13"/>
        <v>#REF!</v>
      </c>
      <c r="Q29" s="175" t="e">
        <f t="shared" si="14"/>
        <v>#REF!</v>
      </c>
      <c r="R29" s="155"/>
      <c r="S29" s="124"/>
      <c r="T29" s="119">
        <v>262971.42857142899</v>
      </c>
      <c r="U29" s="119">
        <v>45000</v>
      </c>
      <c r="V29" s="124"/>
      <c r="W29" s="124"/>
      <c r="X29" s="124"/>
      <c r="Y29" s="124"/>
      <c r="Z29" s="124"/>
    </row>
    <row r="30" spans="1:26" ht="38.25" customHeight="1">
      <c r="A30" s="144">
        <v>12</v>
      </c>
      <c r="B30" s="155" t="s">
        <v>2245</v>
      </c>
      <c r="C30" s="155"/>
      <c r="D30" s="140" t="s">
        <v>929</v>
      </c>
      <c r="E30" s="156"/>
      <c r="F30" s="157"/>
      <c r="G30" s="157"/>
      <c r="H30" s="157"/>
      <c r="I30" s="157"/>
      <c r="J30" s="157"/>
      <c r="K30" s="157">
        <v>7</v>
      </c>
      <c r="L30" s="175" t="e">
        <f t="shared" si="9"/>
        <v>#REF!</v>
      </c>
      <c r="M30" s="175" t="e">
        <f t="shared" si="10"/>
        <v>#REF!</v>
      </c>
      <c r="N30" s="175" t="e">
        <f t="shared" si="11"/>
        <v>#REF!</v>
      </c>
      <c r="O30" s="175" t="e">
        <f t="shared" si="12"/>
        <v>#REF!</v>
      </c>
      <c r="P30" s="175" t="e">
        <f t="shared" si="13"/>
        <v>#REF!</v>
      </c>
      <c r="Q30" s="175" t="e">
        <f t="shared" si="14"/>
        <v>#REF!</v>
      </c>
      <c r="R30" s="155"/>
      <c r="S30" s="124"/>
      <c r="T30" s="119">
        <v>185314.285714286</v>
      </c>
      <c r="U30" s="119">
        <v>40000</v>
      </c>
      <c r="V30" s="124"/>
      <c r="W30" s="124"/>
      <c r="X30" s="124"/>
      <c r="Y30" s="124"/>
      <c r="Z30" s="124"/>
    </row>
    <row r="31" spans="1:26" ht="38.25" customHeight="1">
      <c r="A31" s="144">
        <v>13</v>
      </c>
      <c r="B31" s="155" t="s">
        <v>2246</v>
      </c>
      <c r="C31" s="155"/>
      <c r="D31" s="140" t="s">
        <v>929</v>
      </c>
      <c r="E31" s="156"/>
      <c r="F31" s="157"/>
      <c r="G31" s="157"/>
      <c r="H31" s="157"/>
      <c r="I31" s="157"/>
      <c r="J31" s="157"/>
      <c r="K31" s="157">
        <v>6</v>
      </c>
      <c r="L31" s="175" t="e">
        <f t="shared" si="9"/>
        <v>#REF!</v>
      </c>
      <c r="M31" s="175" t="e">
        <f t="shared" si="10"/>
        <v>#REF!</v>
      </c>
      <c r="N31" s="175" t="e">
        <f t="shared" si="11"/>
        <v>#REF!</v>
      </c>
      <c r="O31" s="175" t="e">
        <f t="shared" si="12"/>
        <v>#REF!</v>
      </c>
      <c r="P31" s="175" t="e">
        <f t="shared" si="13"/>
        <v>#REF!</v>
      </c>
      <c r="Q31" s="175" t="e">
        <f t="shared" si="14"/>
        <v>#REF!</v>
      </c>
      <c r="R31" s="155"/>
      <c r="S31" s="124"/>
      <c r="T31" s="119">
        <v>158571.42857142899</v>
      </c>
      <c r="U31" s="119">
        <v>35000</v>
      </c>
      <c r="V31" s="124"/>
      <c r="W31" s="124"/>
      <c r="X31" s="124"/>
      <c r="Y31" s="124"/>
      <c r="Z31" s="124"/>
    </row>
    <row r="32" spans="1:26" ht="38.25" customHeight="1">
      <c r="A32" s="144">
        <v>14</v>
      </c>
      <c r="B32" s="155" t="s">
        <v>2247</v>
      </c>
      <c r="C32" s="155"/>
      <c r="D32" s="140" t="s">
        <v>929</v>
      </c>
      <c r="E32" s="156"/>
      <c r="F32" s="157"/>
      <c r="G32" s="157"/>
      <c r="H32" s="157"/>
      <c r="I32" s="157"/>
      <c r="J32" s="157"/>
      <c r="K32" s="157">
        <v>14</v>
      </c>
      <c r="L32" s="175" t="e">
        <f t="shared" si="9"/>
        <v>#REF!</v>
      </c>
      <c r="M32" s="175" t="e">
        <f t="shared" si="10"/>
        <v>#REF!</v>
      </c>
      <c r="N32" s="175" t="e">
        <f t="shared" si="11"/>
        <v>#REF!</v>
      </c>
      <c r="O32" s="175" t="e">
        <f t="shared" si="12"/>
        <v>#REF!</v>
      </c>
      <c r="P32" s="175" t="e">
        <f t="shared" si="13"/>
        <v>#REF!</v>
      </c>
      <c r="Q32" s="175" t="e">
        <f t="shared" si="14"/>
        <v>#REF!</v>
      </c>
      <c r="R32" s="155"/>
      <c r="S32" s="124"/>
      <c r="T32" s="119">
        <v>135000</v>
      </c>
      <c r="U32" s="119">
        <v>30000</v>
      </c>
      <c r="V32" s="124"/>
      <c r="W32" s="124"/>
      <c r="X32" s="124"/>
      <c r="Y32" s="124"/>
      <c r="Z32" s="124"/>
    </row>
    <row r="33" spans="1:26" ht="27.75" customHeight="1">
      <c r="A33" s="152"/>
      <c r="B33" s="153" t="s">
        <v>2248</v>
      </c>
      <c r="C33" s="153"/>
      <c r="D33" s="154"/>
      <c r="E33" s="150"/>
      <c r="F33" s="151"/>
      <c r="G33" s="151"/>
      <c r="H33" s="151"/>
      <c r="I33" s="151"/>
      <c r="J33" s="151"/>
      <c r="K33" s="151"/>
      <c r="L33" s="174"/>
      <c r="M33" s="174"/>
      <c r="N33" s="174"/>
      <c r="O33" s="174"/>
      <c r="P33" s="174"/>
      <c r="Q33" s="174"/>
      <c r="R33" s="153"/>
      <c r="S33" s="124"/>
      <c r="T33" s="119"/>
      <c r="U33" s="119"/>
      <c r="V33" s="124"/>
      <c r="W33" s="124"/>
      <c r="X33" s="124"/>
      <c r="Y33" s="124"/>
      <c r="Z33" s="124"/>
    </row>
    <row r="34" spans="1:26" ht="38.25" customHeight="1">
      <c r="A34" s="144">
        <v>19</v>
      </c>
      <c r="B34" s="155" t="s">
        <v>2249</v>
      </c>
      <c r="C34" s="155"/>
      <c r="D34" s="140"/>
      <c r="E34" s="156"/>
      <c r="F34" s="157"/>
      <c r="G34" s="157"/>
      <c r="H34" s="157"/>
      <c r="I34" s="157"/>
      <c r="J34" s="157"/>
      <c r="K34" s="157">
        <v>2</v>
      </c>
      <c r="L34" s="175" t="e">
        <f t="shared" ref="L34:L39" si="15">T34*$T$5</f>
        <v>#REF!</v>
      </c>
      <c r="M34" s="175" t="e">
        <f t="shared" ref="M34:M39" si="16">ROUND(L34*K34,0)</f>
        <v>#REF!</v>
      </c>
      <c r="N34" s="175" t="e">
        <f t="shared" ref="N34:N39" si="17">U34*$T$5</f>
        <v>#REF!</v>
      </c>
      <c r="O34" s="175" t="e">
        <f t="shared" ref="O34:O39" si="18">ROUND(N34*K34,0)</f>
        <v>#REF!</v>
      </c>
      <c r="P34" s="175" t="e">
        <f t="shared" ref="P34:P39" si="19">N34+L34</f>
        <v>#REF!</v>
      </c>
      <c r="Q34" s="175" t="e">
        <f t="shared" ref="Q34:Q39" si="20">P34*K34</f>
        <v>#REF!</v>
      </c>
      <c r="R34" s="155"/>
      <c r="S34" s="124"/>
      <c r="T34" s="119">
        <v>679714.28571428603</v>
      </c>
      <c r="U34" s="119">
        <v>60000</v>
      </c>
      <c r="V34" s="124"/>
      <c r="W34" s="124"/>
      <c r="X34" s="124"/>
      <c r="Y34" s="124"/>
      <c r="Z34" s="124"/>
    </row>
    <row r="35" spans="1:26" ht="38.25" customHeight="1">
      <c r="A35" s="144">
        <v>20</v>
      </c>
      <c r="B35" s="155" t="s">
        <v>2250</v>
      </c>
      <c r="C35" s="155"/>
      <c r="D35" s="140"/>
      <c r="E35" s="156"/>
      <c r="F35" s="157"/>
      <c r="G35" s="157"/>
      <c r="H35" s="157"/>
      <c r="I35" s="157"/>
      <c r="J35" s="157"/>
      <c r="K35" s="157">
        <v>4</v>
      </c>
      <c r="L35" s="175" t="e">
        <f t="shared" si="15"/>
        <v>#REF!</v>
      </c>
      <c r="M35" s="175" t="e">
        <f t="shared" si="16"/>
        <v>#REF!</v>
      </c>
      <c r="N35" s="175" t="e">
        <f t="shared" si="17"/>
        <v>#REF!</v>
      </c>
      <c r="O35" s="175" t="e">
        <f t="shared" si="18"/>
        <v>#REF!</v>
      </c>
      <c r="P35" s="175" t="e">
        <f t="shared" si="19"/>
        <v>#REF!</v>
      </c>
      <c r="Q35" s="175" t="e">
        <f t="shared" si="20"/>
        <v>#REF!</v>
      </c>
      <c r="R35" s="155"/>
      <c r="S35" s="124"/>
      <c r="T35" s="119">
        <v>276000</v>
      </c>
      <c r="U35" s="119">
        <v>60000</v>
      </c>
      <c r="V35" s="124"/>
      <c r="W35" s="124"/>
      <c r="X35" s="124"/>
      <c r="Y35" s="124"/>
      <c r="Z35" s="124"/>
    </row>
    <row r="36" spans="1:26" ht="38.25" customHeight="1">
      <c r="A36" s="144">
        <v>21</v>
      </c>
      <c r="B36" s="155" t="s">
        <v>2251</v>
      </c>
      <c r="C36" s="155"/>
      <c r="D36" s="140"/>
      <c r="E36" s="156"/>
      <c r="F36" s="157"/>
      <c r="G36" s="157"/>
      <c r="H36" s="157"/>
      <c r="I36" s="157"/>
      <c r="J36" s="157"/>
      <c r="K36" s="157">
        <v>2</v>
      </c>
      <c r="L36" s="175" t="e">
        <f t="shared" si="15"/>
        <v>#REF!</v>
      </c>
      <c r="M36" s="175" t="e">
        <f t="shared" si="16"/>
        <v>#REF!</v>
      </c>
      <c r="N36" s="175" t="e">
        <f t="shared" si="17"/>
        <v>#REF!</v>
      </c>
      <c r="O36" s="175" t="e">
        <f t="shared" si="18"/>
        <v>#REF!</v>
      </c>
      <c r="P36" s="175" t="e">
        <f t="shared" si="19"/>
        <v>#REF!</v>
      </c>
      <c r="Q36" s="175" t="e">
        <f t="shared" si="20"/>
        <v>#REF!</v>
      </c>
      <c r="R36" s="155"/>
      <c r="S36" s="124"/>
      <c r="T36" s="119">
        <v>445000</v>
      </c>
      <c r="U36" s="119">
        <v>60000</v>
      </c>
      <c r="V36" s="124"/>
      <c r="W36" s="124"/>
      <c r="X36" s="124"/>
      <c r="Y36" s="124"/>
      <c r="Z36" s="124"/>
    </row>
    <row r="37" spans="1:26" ht="38.25" customHeight="1">
      <c r="A37" s="144">
        <v>22</v>
      </c>
      <c r="B37" s="155" t="s">
        <v>2252</v>
      </c>
      <c r="C37" s="155"/>
      <c r="D37" s="140"/>
      <c r="E37" s="156"/>
      <c r="F37" s="157"/>
      <c r="G37" s="157"/>
      <c r="H37" s="157"/>
      <c r="I37" s="157"/>
      <c r="J37" s="157"/>
      <c r="K37" s="157">
        <v>1</v>
      </c>
      <c r="L37" s="175" t="e">
        <f t="shared" si="15"/>
        <v>#REF!</v>
      </c>
      <c r="M37" s="175" t="e">
        <f t="shared" si="16"/>
        <v>#REF!</v>
      </c>
      <c r="N37" s="175" t="e">
        <f t="shared" si="17"/>
        <v>#REF!</v>
      </c>
      <c r="O37" s="175" t="e">
        <f t="shared" si="18"/>
        <v>#REF!</v>
      </c>
      <c r="P37" s="175" t="e">
        <f t="shared" si="19"/>
        <v>#REF!</v>
      </c>
      <c r="Q37" s="175" t="e">
        <f t="shared" si="20"/>
        <v>#REF!</v>
      </c>
      <c r="R37" s="155"/>
      <c r="S37" s="124"/>
      <c r="T37" s="119">
        <v>6500000</v>
      </c>
      <c r="U37" s="119">
        <v>2500000</v>
      </c>
      <c r="V37" s="124"/>
      <c r="W37" s="124"/>
      <c r="X37" s="124"/>
      <c r="Y37" s="124"/>
      <c r="Z37" s="124"/>
    </row>
    <row r="38" spans="1:26" ht="38.25" customHeight="1">
      <c r="A38" s="144">
        <v>23</v>
      </c>
      <c r="B38" s="155" t="s">
        <v>2253</v>
      </c>
      <c r="C38" s="155"/>
      <c r="D38" s="140"/>
      <c r="E38" s="156"/>
      <c r="F38" s="157"/>
      <c r="G38" s="157"/>
      <c r="H38" s="157"/>
      <c r="I38" s="157"/>
      <c r="J38" s="157"/>
      <c r="K38" s="157">
        <v>1</v>
      </c>
      <c r="L38" s="175" t="e">
        <f t="shared" si="15"/>
        <v>#REF!</v>
      </c>
      <c r="M38" s="175" t="e">
        <f t="shared" si="16"/>
        <v>#REF!</v>
      </c>
      <c r="N38" s="175" t="e">
        <f t="shared" si="17"/>
        <v>#REF!</v>
      </c>
      <c r="O38" s="175" t="e">
        <f t="shared" si="18"/>
        <v>#REF!</v>
      </c>
      <c r="P38" s="175" t="e">
        <f t="shared" si="19"/>
        <v>#REF!</v>
      </c>
      <c r="Q38" s="175" t="e">
        <f t="shared" si="20"/>
        <v>#REF!</v>
      </c>
      <c r="R38" s="155"/>
      <c r="S38" s="124"/>
      <c r="T38" s="119">
        <v>555000</v>
      </c>
      <c r="U38" s="119">
        <v>125000</v>
      </c>
      <c r="V38" s="124"/>
      <c r="W38" s="124"/>
      <c r="X38" s="124"/>
      <c r="Y38" s="124"/>
      <c r="Z38" s="124"/>
    </row>
    <row r="39" spans="1:26" ht="38.25" customHeight="1">
      <c r="A39" s="144">
        <v>24</v>
      </c>
      <c r="B39" s="155" t="s">
        <v>2158</v>
      </c>
      <c r="C39" s="155"/>
      <c r="D39" s="140"/>
      <c r="E39" s="156"/>
      <c r="F39" s="157"/>
      <c r="G39" s="157"/>
      <c r="H39" s="157"/>
      <c r="I39" s="157"/>
      <c r="J39" s="157"/>
      <c r="K39" s="157">
        <v>1</v>
      </c>
      <c r="L39" s="175" t="e">
        <f t="shared" si="15"/>
        <v>#REF!</v>
      </c>
      <c r="M39" s="175" t="e">
        <f t="shared" si="16"/>
        <v>#REF!</v>
      </c>
      <c r="N39" s="175" t="e">
        <f t="shared" si="17"/>
        <v>#REF!</v>
      </c>
      <c r="O39" s="175" t="e">
        <f t="shared" si="18"/>
        <v>#REF!</v>
      </c>
      <c r="P39" s="175" t="e">
        <f t="shared" si="19"/>
        <v>#REF!</v>
      </c>
      <c r="Q39" s="175" t="e">
        <f t="shared" si="20"/>
        <v>#REF!</v>
      </c>
      <c r="R39" s="155"/>
      <c r="S39" s="124"/>
      <c r="T39" s="119">
        <v>12833428.571428601</v>
      </c>
      <c r="U39" s="119">
        <v>3850028.57142857</v>
      </c>
      <c r="V39" s="124"/>
      <c r="W39" s="124"/>
      <c r="X39" s="124"/>
      <c r="Y39" s="124"/>
      <c r="Z39" s="124"/>
    </row>
    <row r="40" spans="1:26" ht="12.75" customHeight="1">
      <c r="A40" s="152"/>
      <c r="B40" s="153" t="s">
        <v>2254</v>
      </c>
      <c r="C40" s="153"/>
      <c r="D40" s="154"/>
      <c r="E40" s="150"/>
      <c r="F40" s="151"/>
      <c r="G40" s="151"/>
      <c r="H40" s="151"/>
      <c r="I40" s="151"/>
      <c r="J40" s="151"/>
      <c r="K40" s="151"/>
      <c r="L40" s="174"/>
      <c r="M40" s="174"/>
      <c r="N40" s="174"/>
      <c r="O40" s="174"/>
      <c r="P40" s="174"/>
      <c r="Q40" s="174"/>
      <c r="R40" s="153"/>
      <c r="S40" s="124"/>
      <c r="T40" s="119"/>
      <c r="U40" s="119"/>
      <c r="V40" s="124"/>
      <c r="W40" s="124"/>
      <c r="X40" s="124"/>
      <c r="Y40" s="124"/>
      <c r="Z40" s="124"/>
    </row>
    <row r="41" spans="1:26" ht="38.25" customHeight="1">
      <c r="A41" s="144">
        <v>25</v>
      </c>
      <c r="B41" s="155" t="s">
        <v>2255</v>
      </c>
      <c r="C41" s="155"/>
      <c r="D41" s="140" t="s">
        <v>929</v>
      </c>
      <c r="E41" s="156"/>
      <c r="F41" s="157"/>
      <c r="G41" s="157"/>
      <c r="H41" s="157"/>
      <c r="I41" s="157"/>
      <c r="J41" s="157"/>
      <c r="K41" s="157">
        <v>1</v>
      </c>
      <c r="L41" s="175" t="e">
        <f t="shared" ref="L41:L49" si="21">T41*$T$5</f>
        <v>#REF!</v>
      </c>
      <c r="M41" s="175" t="e">
        <f t="shared" ref="M41:M49" si="22">ROUND(L41*K41,0)</f>
        <v>#REF!</v>
      </c>
      <c r="N41" s="175" t="e">
        <f t="shared" ref="N41:N49" si="23">U41*$T$5</f>
        <v>#REF!</v>
      </c>
      <c r="O41" s="175" t="e">
        <f t="shared" ref="O41:O49" si="24">ROUND(N41*K41,0)</f>
        <v>#REF!</v>
      </c>
      <c r="P41" s="175" t="e">
        <f t="shared" ref="P41:P49" si="25">N41+L41</f>
        <v>#REF!</v>
      </c>
      <c r="Q41" s="175" t="e">
        <f t="shared" ref="Q41:Q49" si="26">P41*K41</f>
        <v>#REF!</v>
      </c>
      <c r="R41" s="155"/>
      <c r="S41" s="124"/>
      <c r="T41" s="119">
        <v>8150000</v>
      </c>
      <c r="U41" s="119">
        <v>825000</v>
      </c>
      <c r="V41" s="124"/>
      <c r="W41" s="124"/>
      <c r="X41" s="124"/>
      <c r="Y41" s="124"/>
      <c r="Z41" s="124"/>
    </row>
    <row r="42" spans="1:26" ht="38.25" customHeight="1">
      <c r="A42" s="144">
        <v>26</v>
      </c>
      <c r="B42" s="155" t="s">
        <v>2256</v>
      </c>
      <c r="C42" s="155"/>
      <c r="D42" s="140" t="s">
        <v>929</v>
      </c>
      <c r="E42" s="156"/>
      <c r="F42" s="157"/>
      <c r="G42" s="157"/>
      <c r="H42" s="157"/>
      <c r="I42" s="157"/>
      <c r="J42" s="157"/>
      <c r="K42" s="157">
        <v>2</v>
      </c>
      <c r="L42" s="175" t="e">
        <f t="shared" si="21"/>
        <v>#REF!</v>
      </c>
      <c r="M42" s="175" t="e">
        <f t="shared" si="22"/>
        <v>#REF!</v>
      </c>
      <c r="N42" s="175" t="e">
        <f t="shared" si="23"/>
        <v>#REF!</v>
      </c>
      <c r="O42" s="175" t="e">
        <f t="shared" si="24"/>
        <v>#REF!</v>
      </c>
      <c r="P42" s="175" t="e">
        <f t="shared" si="25"/>
        <v>#REF!</v>
      </c>
      <c r="Q42" s="175" t="e">
        <f t="shared" si="26"/>
        <v>#REF!</v>
      </c>
      <c r="R42" s="155"/>
      <c r="S42" s="124"/>
      <c r="T42" s="119">
        <v>1850000</v>
      </c>
      <c r="U42" s="119">
        <v>115000</v>
      </c>
      <c r="V42" s="124"/>
      <c r="W42" s="124"/>
      <c r="X42" s="124"/>
      <c r="Y42" s="124"/>
      <c r="Z42" s="124"/>
    </row>
    <row r="43" spans="1:26" ht="38.25" customHeight="1">
      <c r="A43" s="144">
        <v>27</v>
      </c>
      <c r="B43" s="155" t="s">
        <v>2257</v>
      </c>
      <c r="C43" s="155"/>
      <c r="D43" s="140" t="s">
        <v>280</v>
      </c>
      <c r="E43" s="156"/>
      <c r="F43" s="157"/>
      <c r="G43" s="157"/>
      <c r="H43" s="157"/>
      <c r="I43" s="157"/>
      <c r="J43" s="157"/>
      <c r="K43" s="157">
        <v>1</v>
      </c>
      <c r="L43" s="175" t="e">
        <f t="shared" si="21"/>
        <v>#REF!</v>
      </c>
      <c r="M43" s="175" t="e">
        <f t="shared" si="22"/>
        <v>#REF!</v>
      </c>
      <c r="N43" s="175" t="e">
        <f t="shared" si="23"/>
        <v>#REF!</v>
      </c>
      <c r="O43" s="175" t="e">
        <f t="shared" si="24"/>
        <v>#REF!</v>
      </c>
      <c r="P43" s="175" t="e">
        <f t="shared" si="25"/>
        <v>#REF!</v>
      </c>
      <c r="Q43" s="175" t="e">
        <f t="shared" si="26"/>
        <v>#REF!</v>
      </c>
      <c r="R43" s="155"/>
      <c r="S43" s="124"/>
      <c r="T43" s="119">
        <v>425000</v>
      </c>
      <c r="U43" s="119">
        <v>115000</v>
      </c>
      <c r="V43" s="124"/>
      <c r="W43" s="124"/>
      <c r="X43" s="124"/>
      <c r="Y43" s="124"/>
      <c r="Z43" s="124"/>
    </row>
    <row r="44" spans="1:26" ht="38.25" customHeight="1">
      <c r="A44" s="144">
        <v>28</v>
      </c>
      <c r="B44" s="155" t="s">
        <v>2258</v>
      </c>
      <c r="C44" s="155"/>
      <c r="D44" s="140" t="s">
        <v>280</v>
      </c>
      <c r="E44" s="156"/>
      <c r="F44" s="157"/>
      <c r="G44" s="157"/>
      <c r="H44" s="157"/>
      <c r="I44" s="157"/>
      <c r="J44" s="157"/>
      <c r="K44" s="157">
        <v>1</v>
      </c>
      <c r="L44" s="175" t="e">
        <f t="shared" si="21"/>
        <v>#REF!</v>
      </c>
      <c r="M44" s="175" t="e">
        <f t="shared" si="22"/>
        <v>#REF!</v>
      </c>
      <c r="N44" s="175" t="e">
        <f t="shared" si="23"/>
        <v>#REF!</v>
      </c>
      <c r="O44" s="175" t="e">
        <f t="shared" si="24"/>
        <v>#REF!</v>
      </c>
      <c r="P44" s="175" t="e">
        <f t="shared" si="25"/>
        <v>#REF!</v>
      </c>
      <c r="Q44" s="175" t="e">
        <f t="shared" si="26"/>
        <v>#REF!</v>
      </c>
      <c r="R44" s="155"/>
      <c r="S44" s="124"/>
      <c r="T44" s="119">
        <v>8500000</v>
      </c>
      <c r="U44" s="119">
        <v>750000</v>
      </c>
      <c r="V44" s="124"/>
      <c r="W44" s="124"/>
      <c r="X44" s="124"/>
      <c r="Y44" s="124"/>
      <c r="Z44" s="124"/>
    </row>
    <row r="45" spans="1:26" ht="38.25" customHeight="1">
      <c r="A45" s="144">
        <v>29</v>
      </c>
      <c r="B45" s="155" t="s">
        <v>2259</v>
      </c>
      <c r="C45" s="155" t="s">
        <v>2260</v>
      </c>
      <c r="D45" s="140" t="s">
        <v>280</v>
      </c>
      <c r="E45" s="156"/>
      <c r="F45" s="157"/>
      <c r="G45" s="157"/>
      <c r="H45" s="157"/>
      <c r="I45" s="157"/>
      <c r="J45" s="157"/>
      <c r="K45" s="157">
        <v>2</v>
      </c>
      <c r="L45" s="175" t="e">
        <f t="shared" si="21"/>
        <v>#REF!</v>
      </c>
      <c r="M45" s="175" t="e">
        <f t="shared" si="22"/>
        <v>#REF!</v>
      </c>
      <c r="N45" s="175" t="e">
        <f t="shared" si="23"/>
        <v>#REF!</v>
      </c>
      <c r="O45" s="175" t="e">
        <f t="shared" si="24"/>
        <v>#REF!</v>
      </c>
      <c r="P45" s="175" t="e">
        <f t="shared" si="25"/>
        <v>#REF!</v>
      </c>
      <c r="Q45" s="175" t="e">
        <f t="shared" si="26"/>
        <v>#REF!</v>
      </c>
      <c r="R45" s="155"/>
      <c r="S45" s="124"/>
      <c r="T45" s="119">
        <v>12540000</v>
      </c>
      <c r="U45" s="119">
        <v>550000</v>
      </c>
      <c r="V45" s="124"/>
      <c r="W45" s="124"/>
      <c r="X45" s="124"/>
      <c r="Y45" s="124"/>
      <c r="Z45" s="124"/>
    </row>
    <row r="46" spans="1:26" ht="38.25" customHeight="1">
      <c r="A46" s="144">
        <v>30</v>
      </c>
      <c r="B46" s="155" t="s">
        <v>2261</v>
      </c>
      <c r="C46" s="155"/>
      <c r="D46" s="140" t="s">
        <v>163</v>
      </c>
      <c r="E46" s="156"/>
      <c r="F46" s="157"/>
      <c r="G46" s="157"/>
      <c r="H46" s="157"/>
      <c r="I46" s="157"/>
      <c r="J46" s="157"/>
      <c r="K46" s="157">
        <v>1</v>
      </c>
      <c r="L46" s="175" t="e">
        <f t="shared" si="21"/>
        <v>#REF!</v>
      </c>
      <c r="M46" s="175" t="e">
        <f t="shared" si="22"/>
        <v>#REF!</v>
      </c>
      <c r="N46" s="175" t="e">
        <f t="shared" si="23"/>
        <v>#REF!</v>
      </c>
      <c r="O46" s="175" t="e">
        <f t="shared" si="24"/>
        <v>#REF!</v>
      </c>
      <c r="P46" s="175" t="e">
        <f t="shared" si="25"/>
        <v>#REF!</v>
      </c>
      <c r="Q46" s="175" t="e">
        <f t="shared" si="26"/>
        <v>#REF!</v>
      </c>
      <c r="R46" s="155"/>
      <c r="S46" s="124"/>
      <c r="T46" s="119">
        <v>4500000</v>
      </c>
      <c r="U46" s="119">
        <v>1350000</v>
      </c>
      <c r="V46" s="124"/>
      <c r="W46" s="124"/>
      <c r="X46" s="124"/>
      <c r="Y46" s="124"/>
      <c r="Z46" s="124"/>
    </row>
    <row r="47" spans="1:26" ht="38.25" customHeight="1">
      <c r="A47" s="144">
        <v>31</v>
      </c>
      <c r="B47" s="155" t="s">
        <v>2262</v>
      </c>
      <c r="C47" s="155"/>
      <c r="D47" s="140" t="s">
        <v>163</v>
      </c>
      <c r="E47" s="156"/>
      <c r="F47" s="157"/>
      <c r="G47" s="157"/>
      <c r="H47" s="157"/>
      <c r="I47" s="157"/>
      <c r="J47" s="157"/>
      <c r="K47" s="157">
        <v>1</v>
      </c>
      <c r="L47" s="175" t="e">
        <f t="shared" si="21"/>
        <v>#REF!</v>
      </c>
      <c r="M47" s="175" t="e">
        <f t="shared" si="22"/>
        <v>#REF!</v>
      </c>
      <c r="N47" s="175" t="e">
        <f t="shared" si="23"/>
        <v>#REF!</v>
      </c>
      <c r="O47" s="175" t="e">
        <f t="shared" si="24"/>
        <v>#REF!</v>
      </c>
      <c r="P47" s="175" t="e">
        <f t="shared" si="25"/>
        <v>#REF!</v>
      </c>
      <c r="Q47" s="175" t="e">
        <f t="shared" si="26"/>
        <v>#REF!</v>
      </c>
      <c r="R47" s="155"/>
      <c r="S47" s="124"/>
      <c r="T47" s="119">
        <v>5000000</v>
      </c>
      <c r="U47" s="119">
        <v>2500000</v>
      </c>
      <c r="V47" s="124"/>
      <c r="W47" s="124"/>
      <c r="X47" s="124"/>
      <c r="Y47" s="124"/>
      <c r="Z47" s="124"/>
    </row>
    <row r="48" spans="1:26" ht="38.25" customHeight="1">
      <c r="A48" s="144">
        <v>32</v>
      </c>
      <c r="B48" s="155" t="s">
        <v>2263</v>
      </c>
      <c r="C48" s="155"/>
      <c r="D48" s="140" t="s">
        <v>163</v>
      </c>
      <c r="E48" s="156"/>
      <c r="F48" s="157"/>
      <c r="G48" s="157"/>
      <c r="H48" s="157"/>
      <c r="I48" s="157"/>
      <c r="J48" s="157"/>
      <c r="K48" s="157">
        <v>1</v>
      </c>
      <c r="L48" s="175" t="e">
        <f t="shared" si="21"/>
        <v>#REF!</v>
      </c>
      <c r="M48" s="175" t="e">
        <f t="shared" si="22"/>
        <v>#REF!</v>
      </c>
      <c r="N48" s="175" t="e">
        <f t="shared" si="23"/>
        <v>#REF!</v>
      </c>
      <c r="O48" s="175" t="e">
        <f t="shared" si="24"/>
        <v>#REF!</v>
      </c>
      <c r="P48" s="175" t="e">
        <f t="shared" si="25"/>
        <v>#REF!</v>
      </c>
      <c r="Q48" s="175" t="e">
        <f t="shared" si="26"/>
        <v>#REF!</v>
      </c>
      <c r="R48" s="155"/>
      <c r="S48" s="124"/>
      <c r="T48" s="119">
        <v>3500000</v>
      </c>
      <c r="U48" s="119">
        <v>1500000</v>
      </c>
      <c r="V48" s="124"/>
      <c r="W48" s="124"/>
      <c r="X48" s="124"/>
      <c r="Y48" s="124"/>
      <c r="Z48" s="124"/>
    </row>
    <row r="49" spans="1:26" ht="38.25" customHeight="1">
      <c r="A49" s="144">
        <v>33</v>
      </c>
      <c r="B49" s="155" t="s">
        <v>2158</v>
      </c>
      <c r="C49" s="155"/>
      <c r="D49" s="140" t="s">
        <v>163</v>
      </c>
      <c r="E49" s="156"/>
      <c r="F49" s="157"/>
      <c r="G49" s="157"/>
      <c r="H49" s="157"/>
      <c r="I49" s="157"/>
      <c r="J49" s="157"/>
      <c r="K49" s="157">
        <v>1</v>
      </c>
      <c r="L49" s="175" t="e">
        <f t="shared" si="21"/>
        <v>#REF!</v>
      </c>
      <c r="M49" s="175" t="e">
        <f t="shared" si="22"/>
        <v>#REF!</v>
      </c>
      <c r="N49" s="175" t="e">
        <f t="shared" si="23"/>
        <v>#REF!</v>
      </c>
      <c r="O49" s="175" t="e">
        <f t="shared" si="24"/>
        <v>#REF!</v>
      </c>
      <c r="P49" s="175" t="e">
        <f t="shared" si="25"/>
        <v>#REF!</v>
      </c>
      <c r="Q49" s="175" t="e">
        <f t="shared" si="26"/>
        <v>#REF!</v>
      </c>
      <c r="R49" s="155"/>
      <c r="S49" s="124"/>
      <c r="T49" s="119">
        <v>4172000</v>
      </c>
      <c r="U49" s="119">
        <v>1251600</v>
      </c>
      <c r="V49" s="124"/>
      <c r="W49" s="124"/>
      <c r="X49" s="124"/>
      <c r="Y49" s="124"/>
      <c r="Z49" s="124"/>
    </row>
    <row r="50" spans="1:26" ht="12.75" customHeight="1">
      <c r="A50" s="152"/>
      <c r="B50" s="153" t="s">
        <v>2264</v>
      </c>
      <c r="C50" s="153"/>
      <c r="D50" s="154"/>
      <c r="E50" s="150"/>
      <c r="F50" s="151"/>
      <c r="G50" s="151"/>
      <c r="H50" s="151"/>
      <c r="I50" s="151"/>
      <c r="J50" s="151"/>
      <c r="K50" s="151"/>
      <c r="L50" s="174"/>
      <c r="M50" s="174"/>
      <c r="N50" s="174"/>
      <c r="O50" s="174"/>
      <c r="P50" s="174"/>
      <c r="Q50" s="174"/>
      <c r="R50" s="153"/>
      <c r="S50" s="124"/>
      <c r="T50" s="119"/>
      <c r="U50" s="119"/>
      <c r="V50" s="124"/>
      <c r="W50" s="124"/>
      <c r="X50" s="124"/>
      <c r="Y50" s="124"/>
      <c r="Z50" s="124"/>
    </row>
    <row r="51" spans="1:26" ht="38.25" customHeight="1">
      <c r="A51" s="144">
        <v>34</v>
      </c>
      <c r="B51" s="155" t="s">
        <v>2265</v>
      </c>
      <c r="C51" s="155"/>
      <c r="D51" s="140" t="s">
        <v>2266</v>
      </c>
      <c r="E51" s="156"/>
      <c r="F51" s="157"/>
      <c r="G51" s="157"/>
      <c r="H51" s="157"/>
      <c r="I51" s="157"/>
      <c r="J51" s="157"/>
      <c r="K51" s="157">
        <v>1</v>
      </c>
      <c r="L51" s="175" t="e">
        <f t="shared" ref="L51:L59" si="27">T51*$T$5</f>
        <v>#REF!</v>
      </c>
      <c r="M51" s="175" t="e">
        <f t="shared" ref="M51:M59" si="28">ROUND(L51*K51,0)</f>
        <v>#REF!</v>
      </c>
      <c r="N51" s="175" t="e">
        <f t="shared" ref="N51:N59" si="29">U51*$T$5</f>
        <v>#REF!</v>
      </c>
      <c r="O51" s="175" t="e">
        <f t="shared" ref="O51:O59" si="30">ROUND(N51*K51,0)</f>
        <v>#REF!</v>
      </c>
      <c r="P51" s="175" t="e">
        <f t="shared" ref="P51:P59" si="31">N51+L51</f>
        <v>#REF!</v>
      </c>
      <c r="Q51" s="175" t="e">
        <f t="shared" ref="Q51:Q59" si="32">P51*K51</f>
        <v>#REF!</v>
      </c>
      <c r="R51" s="155"/>
      <c r="S51" s="124"/>
      <c r="T51" s="119">
        <v>7815000</v>
      </c>
      <c r="U51" s="119">
        <v>825000</v>
      </c>
      <c r="V51" s="124"/>
      <c r="W51" s="124"/>
      <c r="X51" s="124"/>
      <c r="Y51" s="124"/>
      <c r="Z51" s="124"/>
    </row>
    <row r="52" spans="1:26" ht="38.25" customHeight="1">
      <c r="A52" s="144">
        <v>35</v>
      </c>
      <c r="B52" s="155" t="s">
        <v>2256</v>
      </c>
      <c r="C52" s="155"/>
      <c r="D52" s="140" t="s">
        <v>2267</v>
      </c>
      <c r="E52" s="156"/>
      <c r="F52" s="157"/>
      <c r="G52" s="157"/>
      <c r="H52" s="157"/>
      <c r="I52" s="157"/>
      <c r="J52" s="157"/>
      <c r="K52" s="157">
        <v>1</v>
      </c>
      <c r="L52" s="175" t="e">
        <f t="shared" si="27"/>
        <v>#REF!</v>
      </c>
      <c r="M52" s="175" t="e">
        <f t="shared" si="28"/>
        <v>#REF!</v>
      </c>
      <c r="N52" s="175" t="e">
        <f t="shared" si="29"/>
        <v>#REF!</v>
      </c>
      <c r="O52" s="175" t="e">
        <f t="shared" si="30"/>
        <v>#REF!</v>
      </c>
      <c r="P52" s="175" t="e">
        <f t="shared" si="31"/>
        <v>#REF!</v>
      </c>
      <c r="Q52" s="175" t="e">
        <f t="shared" si="32"/>
        <v>#REF!</v>
      </c>
      <c r="R52" s="155"/>
      <c r="S52" s="124"/>
      <c r="T52" s="119">
        <v>1850000</v>
      </c>
      <c r="U52" s="119">
        <v>115000</v>
      </c>
      <c r="V52" s="124"/>
      <c r="W52" s="124"/>
      <c r="X52" s="124"/>
      <c r="Y52" s="124"/>
      <c r="Z52" s="124"/>
    </row>
    <row r="53" spans="1:26" ht="38.25" customHeight="1">
      <c r="A53" s="144">
        <v>36</v>
      </c>
      <c r="B53" s="155" t="s">
        <v>2257</v>
      </c>
      <c r="C53" s="155"/>
      <c r="D53" s="140" t="s">
        <v>2268</v>
      </c>
      <c r="E53" s="156"/>
      <c r="F53" s="157"/>
      <c r="G53" s="157"/>
      <c r="H53" s="157"/>
      <c r="I53" s="157"/>
      <c r="J53" s="157"/>
      <c r="K53" s="157">
        <v>1</v>
      </c>
      <c r="L53" s="175" t="e">
        <f t="shared" si="27"/>
        <v>#REF!</v>
      </c>
      <c r="M53" s="175" t="e">
        <f t="shared" si="28"/>
        <v>#REF!</v>
      </c>
      <c r="N53" s="175" t="e">
        <f t="shared" si="29"/>
        <v>#REF!</v>
      </c>
      <c r="O53" s="175" t="e">
        <f t="shared" si="30"/>
        <v>#REF!</v>
      </c>
      <c r="P53" s="175" t="e">
        <f t="shared" si="31"/>
        <v>#REF!</v>
      </c>
      <c r="Q53" s="175" t="e">
        <f t="shared" si="32"/>
        <v>#REF!</v>
      </c>
      <c r="R53" s="155"/>
      <c r="S53" s="124"/>
      <c r="T53" s="119">
        <v>550000</v>
      </c>
      <c r="U53" s="119">
        <v>115000</v>
      </c>
      <c r="V53" s="124"/>
      <c r="W53" s="124"/>
      <c r="X53" s="124"/>
      <c r="Y53" s="124"/>
      <c r="Z53" s="124"/>
    </row>
    <row r="54" spans="1:26" ht="38.25" customHeight="1">
      <c r="A54" s="144">
        <v>37</v>
      </c>
      <c r="B54" s="155" t="s">
        <v>2258</v>
      </c>
      <c r="C54" s="155"/>
      <c r="D54" s="140" t="s">
        <v>2269</v>
      </c>
      <c r="E54" s="156"/>
      <c r="F54" s="157"/>
      <c r="G54" s="157"/>
      <c r="H54" s="157"/>
      <c r="I54" s="157"/>
      <c r="J54" s="157"/>
      <c r="K54" s="157">
        <v>1</v>
      </c>
      <c r="L54" s="175" t="e">
        <f t="shared" si="27"/>
        <v>#REF!</v>
      </c>
      <c r="M54" s="175" t="e">
        <f t="shared" si="28"/>
        <v>#REF!</v>
      </c>
      <c r="N54" s="175" t="e">
        <f t="shared" si="29"/>
        <v>#REF!</v>
      </c>
      <c r="O54" s="175" t="e">
        <f t="shared" si="30"/>
        <v>#REF!</v>
      </c>
      <c r="P54" s="175" t="e">
        <f t="shared" si="31"/>
        <v>#REF!</v>
      </c>
      <c r="Q54" s="175" t="e">
        <f t="shared" si="32"/>
        <v>#REF!</v>
      </c>
      <c r="R54" s="155"/>
      <c r="S54" s="124"/>
      <c r="T54" s="119">
        <v>8500000</v>
      </c>
      <c r="U54" s="119">
        <v>1200000</v>
      </c>
      <c r="V54" s="124"/>
      <c r="W54" s="124"/>
      <c r="X54" s="124"/>
      <c r="Y54" s="124"/>
      <c r="Z54" s="124"/>
    </row>
    <row r="55" spans="1:26" ht="38.25" customHeight="1">
      <c r="A55" s="144">
        <v>38</v>
      </c>
      <c r="B55" s="155" t="s">
        <v>2270</v>
      </c>
      <c r="C55" s="155"/>
      <c r="D55" s="140" t="s">
        <v>2271</v>
      </c>
      <c r="E55" s="156"/>
      <c r="F55" s="157"/>
      <c r="G55" s="157"/>
      <c r="H55" s="157"/>
      <c r="I55" s="157"/>
      <c r="J55" s="157"/>
      <c r="K55" s="157">
        <v>2</v>
      </c>
      <c r="L55" s="175" t="e">
        <f t="shared" si="27"/>
        <v>#REF!</v>
      </c>
      <c r="M55" s="175" t="e">
        <f t="shared" si="28"/>
        <v>#REF!</v>
      </c>
      <c r="N55" s="175" t="e">
        <f t="shared" si="29"/>
        <v>#REF!</v>
      </c>
      <c r="O55" s="175" t="e">
        <f t="shared" si="30"/>
        <v>#REF!</v>
      </c>
      <c r="P55" s="175" t="e">
        <f t="shared" si="31"/>
        <v>#REF!</v>
      </c>
      <c r="Q55" s="175" t="e">
        <f t="shared" si="32"/>
        <v>#REF!</v>
      </c>
      <c r="R55" s="155"/>
      <c r="S55" s="124"/>
      <c r="T55" s="119">
        <v>6500000</v>
      </c>
      <c r="U55" s="119">
        <v>1950000</v>
      </c>
      <c r="V55" s="124"/>
      <c r="W55" s="124"/>
      <c r="X55" s="124"/>
      <c r="Y55" s="124"/>
      <c r="Z55" s="124"/>
    </row>
    <row r="56" spans="1:26" ht="38.25" customHeight="1">
      <c r="A56" s="144">
        <v>39</v>
      </c>
      <c r="B56" s="155" t="s">
        <v>2261</v>
      </c>
      <c r="C56" s="155"/>
      <c r="D56" s="140" t="s">
        <v>2272</v>
      </c>
      <c r="E56" s="156"/>
      <c r="F56" s="157"/>
      <c r="G56" s="157"/>
      <c r="H56" s="157"/>
      <c r="I56" s="157"/>
      <c r="J56" s="157"/>
      <c r="K56" s="157">
        <v>1</v>
      </c>
      <c r="L56" s="175" t="e">
        <f t="shared" si="27"/>
        <v>#REF!</v>
      </c>
      <c r="M56" s="175" t="e">
        <f t="shared" si="28"/>
        <v>#REF!</v>
      </c>
      <c r="N56" s="175" t="e">
        <f t="shared" si="29"/>
        <v>#REF!</v>
      </c>
      <c r="O56" s="175" t="e">
        <f t="shared" si="30"/>
        <v>#REF!</v>
      </c>
      <c r="P56" s="175" t="e">
        <f t="shared" si="31"/>
        <v>#REF!</v>
      </c>
      <c r="Q56" s="175" t="e">
        <f t="shared" si="32"/>
        <v>#REF!</v>
      </c>
      <c r="R56" s="155"/>
      <c r="S56" s="124"/>
      <c r="T56" s="119">
        <v>5000000</v>
      </c>
      <c r="U56" s="119">
        <v>2500000</v>
      </c>
      <c r="V56" s="124"/>
      <c r="W56" s="124"/>
      <c r="X56" s="124"/>
      <c r="Y56" s="124"/>
      <c r="Z56" s="124"/>
    </row>
    <row r="57" spans="1:26" ht="38.25" customHeight="1">
      <c r="A57" s="144">
        <v>40</v>
      </c>
      <c r="B57" s="155" t="s">
        <v>2262</v>
      </c>
      <c r="C57" s="155"/>
      <c r="D57" s="140" t="s">
        <v>2272</v>
      </c>
      <c r="E57" s="156"/>
      <c r="F57" s="157"/>
      <c r="G57" s="157"/>
      <c r="H57" s="157"/>
      <c r="I57" s="157"/>
      <c r="J57" s="157"/>
      <c r="K57" s="157">
        <v>1</v>
      </c>
      <c r="L57" s="175" t="e">
        <f t="shared" si="27"/>
        <v>#REF!</v>
      </c>
      <c r="M57" s="175" t="e">
        <f t="shared" si="28"/>
        <v>#REF!</v>
      </c>
      <c r="N57" s="175" t="e">
        <f t="shared" si="29"/>
        <v>#REF!</v>
      </c>
      <c r="O57" s="175" t="e">
        <f t="shared" si="30"/>
        <v>#REF!</v>
      </c>
      <c r="P57" s="175" t="e">
        <f t="shared" si="31"/>
        <v>#REF!</v>
      </c>
      <c r="Q57" s="175" t="e">
        <f t="shared" si="32"/>
        <v>#REF!</v>
      </c>
      <c r="R57" s="155"/>
      <c r="S57" s="124"/>
      <c r="T57" s="119">
        <v>3500000</v>
      </c>
      <c r="U57" s="119">
        <v>1500000</v>
      </c>
      <c r="V57" s="124"/>
      <c r="W57" s="124"/>
      <c r="X57" s="124"/>
      <c r="Y57" s="124"/>
      <c r="Z57" s="124"/>
    </row>
    <row r="58" spans="1:26" ht="38.25" customHeight="1">
      <c r="A58" s="144">
        <v>41</v>
      </c>
      <c r="B58" s="155" t="s">
        <v>2263</v>
      </c>
      <c r="C58" s="155"/>
      <c r="D58" s="140" t="s">
        <v>2272</v>
      </c>
      <c r="E58" s="156"/>
      <c r="F58" s="157"/>
      <c r="G58" s="157"/>
      <c r="H58" s="157"/>
      <c r="I58" s="157"/>
      <c r="J58" s="157"/>
      <c r="K58" s="157">
        <v>1</v>
      </c>
      <c r="L58" s="175" t="e">
        <f t="shared" si="27"/>
        <v>#REF!</v>
      </c>
      <c r="M58" s="175" t="e">
        <f t="shared" si="28"/>
        <v>#REF!</v>
      </c>
      <c r="N58" s="175" t="e">
        <f t="shared" si="29"/>
        <v>#REF!</v>
      </c>
      <c r="O58" s="175" t="e">
        <f t="shared" si="30"/>
        <v>#REF!</v>
      </c>
      <c r="P58" s="175" t="e">
        <f t="shared" si="31"/>
        <v>#REF!</v>
      </c>
      <c r="Q58" s="175" t="e">
        <f t="shared" si="32"/>
        <v>#REF!</v>
      </c>
      <c r="R58" s="155"/>
      <c r="S58" s="124"/>
      <c r="T58" s="119">
        <v>5037000</v>
      </c>
      <c r="U58" s="119">
        <v>1511100</v>
      </c>
      <c r="V58" s="124"/>
      <c r="W58" s="124"/>
      <c r="X58" s="124"/>
      <c r="Y58" s="124"/>
      <c r="Z58" s="124"/>
    </row>
    <row r="59" spans="1:26" ht="38.25" customHeight="1">
      <c r="A59" s="144">
        <v>42</v>
      </c>
      <c r="B59" s="155" t="s">
        <v>2158</v>
      </c>
      <c r="C59" s="155"/>
      <c r="D59" s="140" t="s">
        <v>2272</v>
      </c>
      <c r="E59" s="156"/>
      <c r="F59" s="157"/>
      <c r="G59" s="157"/>
      <c r="H59" s="157"/>
      <c r="I59" s="157"/>
      <c r="J59" s="157"/>
      <c r="K59" s="157">
        <v>1</v>
      </c>
      <c r="L59" s="175" t="e">
        <f t="shared" si="27"/>
        <v>#REF!</v>
      </c>
      <c r="M59" s="175" t="e">
        <f t="shared" si="28"/>
        <v>#REF!</v>
      </c>
      <c r="N59" s="175" t="e">
        <f t="shared" si="29"/>
        <v>#REF!</v>
      </c>
      <c r="O59" s="175" t="e">
        <f t="shared" si="30"/>
        <v>#REF!</v>
      </c>
      <c r="P59" s="175" t="e">
        <f t="shared" si="31"/>
        <v>#REF!</v>
      </c>
      <c r="Q59" s="175" t="e">
        <f t="shared" si="32"/>
        <v>#REF!</v>
      </c>
      <c r="R59" s="155"/>
      <c r="S59" s="124"/>
      <c r="T59" s="119">
        <v>5691810</v>
      </c>
      <c r="U59" s="119">
        <v>1707543</v>
      </c>
      <c r="V59" s="124"/>
      <c r="W59" s="124"/>
      <c r="X59" s="124"/>
      <c r="Y59" s="124"/>
      <c r="Z59" s="124"/>
    </row>
    <row r="60" spans="1:26" ht="31.5" customHeight="1">
      <c r="A60" s="140"/>
      <c r="B60" s="155"/>
      <c r="C60" s="155"/>
      <c r="D60" s="140"/>
      <c r="E60" s="156"/>
      <c r="F60" s="157"/>
      <c r="G60" s="157"/>
      <c r="H60" s="157"/>
      <c r="I60" s="157"/>
      <c r="J60" s="157"/>
      <c r="K60" s="157"/>
      <c r="L60" s="175"/>
      <c r="M60" s="175"/>
      <c r="N60" s="175"/>
      <c r="O60" s="175"/>
      <c r="P60" s="175"/>
      <c r="Q60" s="175"/>
      <c r="R60" s="155"/>
      <c r="S60" s="124"/>
      <c r="T60" s="119"/>
      <c r="U60" s="119"/>
      <c r="V60" s="124"/>
      <c r="W60" s="124"/>
      <c r="X60" s="124"/>
      <c r="Y60" s="124"/>
      <c r="Z60" s="124"/>
    </row>
    <row r="61" spans="1:26" ht="27.75" customHeight="1">
      <c r="A61" s="154" t="s">
        <v>149</v>
      </c>
      <c r="B61" s="153" t="s">
        <v>2273</v>
      </c>
      <c r="C61" s="153"/>
      <c r="D61" s="154"/>
      <c r="E61" s="150"/>
      <c r="F61" s="151"/>
      <c r="G61" s="151"/>
      <c r="H61" s="151"/>
      <c r="I61" s="151"/>
      <c r="J61" s="151"/>
      <c r="K61" s="151"/>
      <c r="L61" s="174"/>
      <c r="M61" s="164" t="e">
        <f>SUBTOTAL(109,M62:M118)</f>
        <v>#REF!</v>
      </c>
      <c r="N61" s="164"/>
      <c r="O61" s="164" t="e">
        <f>SUBTOTAL(109,O62:O118)</f>
        <v>#REF!</v>
      </c>
      <c r="P61" s="164"/>
      <c r="Q61" s="164" t="e">
        <f>O61+M61</f>
        <v>#REF!</v>
      </c>
      <c r="R61" s="153"/>
      <c r="S61" s="124"/>
      <c r="T61" s="119"/>
      <c r="U61" s="119"/>
      <c r="V61" s="124"/>
      <c r="W61" s="124"/>
      <c r="X61" s="124"/>
      <c r="Y61" s="124"/>
      <c r="Z61" s="124"/>
    </row>
    <row r="62" spans="1:26" ht="27.75" customHeight="1">
      <c r="A62" s="152"/>
      <c r="B62" s="153" t="s">
        <v>2274</v>
      </c>
      <c r="C62" s="153"/>
      <c r="D62" s="154"/>
      <c r="E62" s="150"/>
      <c r="F62" s="151"/>
      <c r="G62" s="151"/>
      <c r="H62" s="151"/>
      <c r="I62" s="151"/>
      <c r="J62" s="151"/>
      <c r="K62" s="151"/>
      <c r="L62" s="174"/>
      <c r="M62" s="174"/>
      <c r="N62" s="174"/>
      <c r="O62" s="174"/>
      <c r="P62" s="174"/>
      <c r="Q62" s="174"/>
      <c r="R62" s="153"/>
      <c r="S62" s="124"/>
      <c r="T62" s="119"/>
      <c r="U62" s="119"/>
      <c r="V62" s="124"/>
      <c r="W62" s="124"/>
      <c r="X62" s="124"/>
      <c r="Y62" s="124"/>
      <c r="Z62" s="124"/>
    </row>
    <row r="63" spans="1:26" ht="38.25" customHeight="1">
      <c r="A63" s="144">
        <v>1</v>
      </c>
      <c r="B63" s="155" t="s">
        <v>2275</v>
      </c>
      <c r="C63" s="155"/>
      <c r="D63" s="140" t="s">
        <v>421</v>
      </c>
      <c r="E63" s="156"/>
      <c r="F63" s="157"/>
      <c r="G63" s="157"/>
      <c r="H63" s="157"/>
      <c r="I63" s="157"/>
      <c r="J63" s="157"/>
      <c r="K63" s="157">
        <v>24</v>
      </c>
      <c r="L63" s="175" t="e">
        <f t="shared" ref="L63:L77" si="33">T63*$T$5</f>
        <v>#REF!</v>
      </c>
      <c r="M63" s="175" t="e">
        <f t="shared" ref="M63:M77" si="34">ROUND(L63*K63,0)</f>
        <v>#REF!</v>
      </c>
      <c r="N63" s="175" t="e">
        <f t="shared" ref="N63:N77" si="35">U63*$T$5</f>
        <v>#REF!</v>
      </c>
      <c r="O63" s="175" t="e">
        <f t="shared" ref="O63:O77" si="36">ROUND(N63*K63,0)</f>
        <v>#REF!</v>
      </c>
      <c r="P63" s="175" t="e">
        <f t="shared" ref="P63:P77" si="37">N63+L63</f>
        <v>#REF!</v>
      </c>
      <c r="Q63" s="175" t="e">
        <f t="shared" ref="Q63:Q77" si="38">P63*K63</f>
        <v>#REF!</v>
      </c>
      <c r="R63" s="155"/>
      <c r="S63" s="124"/>
      <c r="T63" s="119">
        <v>50722.857142857101</v>
      </c>
      <c r="U63" s="119">
        <v>28000</v>
      </c>
      <c r="V63" s="124"/>
      <c r="W63" s="124"/>
      <c r="X63" s="124"/>
      <c r="Y63" s="124"/>
      <c r="Z63" s="124"/>
    </row>
    <row r="64" spans="1:26" ht="38.25" customHeight="1">
      <c r="A64" s="144">
        <v>2</v>
      </c>
      <c r="B64" s="155" t="s">
        <v>2276</v>
      </c>
      <c r="C64" s="155" t="s">
        <v>2277</v>
      </c>
      <c r="D64" s="140" t="s">
        <v>421</v>
      </c>
      <c r="E64" s="156"/>
      <c r="F64" s="157"/>
      <c r="G64" s="157"/>
      <c r="H64" s="157"/>
      <c r="I64" s="157"/>
      <c r="J64" s="157"/>
      <c r="K64" s="157">
        <v>65</v>
      </c>
      <c r="L64" s="175" t="e">
        <f t="shared" si="33"/>
        <v>#REF!</v>
      </c>
      <c r="M64" s="175" t="e">
        <f t="shared" si="34"/>
        <v>#REF!</v>
      </c>
      <c r="N64" s="175" t="e">
        <f t="shared" si="35"/>
        <v>#REF!</v>
      </c>
      <c r="O64" s="175" t="e">
        <f t="shared" si="36"/>
        <v>#REF!</v>
      </c>
      <c r="P64" s="175" t="e">
        <f t="shared" si="37"/>
        <v>#REF!</v>
      </c>
      <c r="Q64" s="175" t="e">
        <f t="shared" si="38"/>
        <v>#REF!</v>
      </c>
      <c r="R64" s="155"/>
      <c r="S64" s="124"/>
      <c r="T64" s="119">
        <v>102851.428571429</v>
      </c>
      <c r="U64" s="119">
        <v>40000</v>
      </c>
      <c r="V64" s="124"/>
      <c r="W64" s="124"/>
      <c r="X64" s="124"/>
      <c r="Y64" s="124"/>
      <c r="Z64" s="124"/>
    </row>
    <row r="65" spans="1:26" ht="38.25" customHeight="1">
      <c r="A65" s="144">
        <v>3</v>
      </c>
      <c r="B65" s="155" t="s">
        <v>2278</v>
      </c>
      <c r="C65" s="155" t="s">
        <v>2277</v>
      </c>
      <c r="D65" s="140" t="s">
        <v>421</v>
      </c>
      <c r="E65" s="156"/>
      <c r="F65" s="157"/>
      <c r="G65" s="157"/>
      <c r="H65" s="157"/>
      <c r="I65" s="157"/>
      <c r="J65" s="157"/>
      <c r="K65" s="157">
        <v>52</v>
      </c>
      <c r="L65" s="175" t="e">
        <f t="shared" si="33"/>
        <v>#REF!</v>
      </c>
      <c r="M65" s="175" t="e">
        <f t="shared" si="34"/>
        <v>#REF!</v>
      </c>
      <c r="N65" s="175" t="e">
        <f t="shared" si="35"/>
        <v>#REF!</v>
      </c>
      <c r="O65" s="175" t="e">
        <f t="shared" si="36"/>
        <v>#REF!</v>
      </c>
      <c r="P65" s="175" t="e">
        <f t="shared" si="37"/>
        <v>#REF!</v>
      </c>
      <c r="Q65" s="175" t="e">
        <f t="shared" si="38"/>
        <v>#REF!</v>
      </c>
      <c r="R65" s="155"/>
      <c r="S65" s="124"/>
      <c r="T65" s="119">
        <v>166460</v>
      </c>
      <c r="U65" s="119">
        <v>50000</v>
      </c>
      <c r="V65" s="124"/>
      <c r="W65" s="124"/>
      <c r="X65" s="124"/>
      <c r="Y65" s="124"/>
      <c r="Z65" s="124"/>
    </row>
    <row r="66" spans="1:26" ht="38.25" customHeight="1">
      <c r="A66" s="144">
        <v>4</v>
      </c>
      <c r="B66" s="155" t="s">
        <v>2279</v>
      </c>
      <c r="C66" s="155" t="s">
        <v>2277</v>
      </c>
      <c r="D66" s="140" t="s">
        <v>421</v>
      </c>
      <c r="E66" s="156"/>
      <c r="F66" s="157"/>
      <c r="G66" s="157"/>
      <c r="H66" s="157"/>
      <c r="I66" s="157"/>
      <c r="J66" s="157"/>
      <c r="K66" s="157">
        <v>416</v>
      </c>
      <c r="L66" s="175" t="e">
        <f t="shared" si="33"/>
        <v>#REF!</v>
      </c>
      <c r="M66" s="175" t="e">
        <f t="shared" si="34"/>
        <v>#REF!</v>
      </c>
      <c r="N66" s="175" t="e">
        <f t="shared" si="35"/>
        <v>#REF!</v>
      </c>
      <c r="O66" s="175" t="e">
        <f t="shared" si="36"/>
        <v>#REF!</v>
      </c>
      <c r="P66" s="175" t="e">
        <f t="shared" si="37"/>
        <v>#REF!</v>
      </c>
      <c r="Q66" s="175" t="e">
        <f t="shared" si="38"/>
        <v>#REF!</v>
      </c>
      <c r="R66" s="155"/>
      <c r="S66" s="124"/>
      <c r="T66" s="119">
        <v>302580</v>
      </c>
      <c r="U66" s="119">
        <v>60000</v>
      </c>
      <c r="V66" s="124"/>
      <c r="W66" s="124"/>
      <c r="X66" s="124"/>
      <c r="Y66" s="124"/>
      <c r="Z66" s="124"/>
    </row>
    <row r="67" spans="1:26" ht="38.25" customHeight="1">
      <c r="A67" s="144">
        <v>5</v>
      </c>
      <c r="B67" s="155" t="s">
        <v>2280</v>
      </c>
      <c r="C67" s="155" t="s">
        <v>2277</v>
      </c>
      <c r="D67" s="140" t="s">
        <v>421</v>
      </c>
      <c r="E67" s="156"/>
      <c r="F67" s="157"/>
      <c r="G67" s="157"/>
      <c r="H67" s="157"/>
      <c r="I67" s="157"/>
      <c r="J67" s="157"/>
      <c r="K67" s="157">
        <v>20</v>
      </c>
      <c r="L67" s="175" t="e">
        <f t="shared" si="33"/>
        <v>#REF!</v>
      </c>
      <c r="M67" s="175" t="e">
        <f t="shared" si="34"/>
        <v>#REF!</v>
      </c>
      <c r="N67" s="175" t="e">
        <f t="shared" si="35"/>
        <v>#REF!</v>
      </c>
      <c r="O67" s="175" t="e">
        <f t="shared" si="36"/>
        <v>#REF!</v>
      </c>
      <c r="P67" s="175" t="e">
        <f t="shared" si="37"/>
        <v>#REF!</v>
      </c>
      <c r="Q67" s="175" t="e">
        <f t="shared" si="38"/>
        <v>#REF!</v>
      </c>
      <c r="R67" s="155"/>
      <c r="S67" s="124"/>
      <c r="T67" s="119">
        <v>357168.57142857101</v>
      </c>
      <c r="U67" s="119">
        <v>90000</v>
      </c>
      <c r="V67" s="124"/>
      <c r="W67" s="124"/>
      <c r="X67" s="124"/>
      <c r="Y67" s="124"/>
      <c r="Z67" s="124"/>
    </row>
    <row r="68" spans="1:26" ht="38.25" customHeight="1">
      <c r="A68" s="144">
        <v>6</v>
      </c>
      <c r="B68" s="155" t="s">
        <v>2281</v>
      </c>
      <c r="C68" s="155" t="s">
        <v>2277</v>
      </c>
      <c r="D68" s="140" t="s">
        <v>421</v>
      </c>
      <c r="E68" s="156"/>
      <c r="F68" s="157"/>
      <c r="G68" s="157"/>
      <c r="H68" s="157"/>
      <c r="I68" s="157"/>
      <c r="J68" s="157"/>
      <c r="K68" s="157">
        <v>70</v>
      </c>
      <c r="L68" s="175" t="e">
        <f t="shared" si="33"/>
        <v>#REF!</v>
      </c>
      <c r="M68" s="175" t="e">
        <f t="shared" si="34"/>
        <v>#REF!</v>
      </c>
      <c r="N68" s="175" t="e">
        <f t="shared" si="35"/>
        <v>#REF!</v>
      </c>
      <c r="O68" s="175" t="e">
        <f t="shared" si="36"/>
        <v>#REF!</v>
      </c>
      <c r="P68" s="175" t="e">
        <f t="shared" si="37"/>
        <v>#REF!</v>
      </c>
      <c r="Q68" s="175" t="e">
        <f t="shared" si="38"/>
        <v>#REF!</v>
      </c>
      <c r="R68" s="155"/>
      <c r="S68" s="124"/>
      <c r="T68" s="119">
        <v>579388.57142857194</v>
      </c>
      <c r="U68" s="119">
        <v>120000</v>
      </c>
      <c r="V68" s="124"/>
      <c r="W68" s="124"/>
      <c r="X68" s="124"/>
      <c r="Y68" s="124"/>
      <c r="Z68" s="124"/>
    </row>
    <row r="69" spans="1:26" ht="38.25" customHeight="1">
      <c r="A69" s="144">
        <v>7</v>
      </c>
      <c r="B69" s="155" t="s">
        <v>2282</v>
      </c>
      <c r="C69" s="155" t="s">
        <v>2277</v>
      </c>
      <c r="D69" s="140" t="s">
        <v>163</v>
      </c>
      <c r="E69" s="156"/>
      <c r="F69" s="157"/>
      <c r="G69" s="157"/>
      <c r="H69" s="157"/>
      <c r="I69" s="157"/>
      <c r="J69" s="157"/>
      <c r="K69" s="157">
        <v>1</v>
      </c>
      <c r="L69" s="175" t="e">
        <f t="shared" si="33"/>
        <v>#REF!</v>
      </c>
      <c r="M69" s="175" t="e">
        <f t="shared" si="34"/>
        <v>#REF!</v>
      </c>
      <c r="N69" s="175" t="e">
        <f t="shared" si="35"/>
        <v>#REF!</v>
      </c>
      <c r="O69" s="175" t="e">
        <f t="shared" si="36"/>
        <v>#REF!</v>
      </c>
      <c r="P69" s="175" t="e">
        <f t="shared" si="37"/>
        <v>#REF!</v>
      </c>
      <c r="Q69" s="175" t="e">
        <f t="shared" si="38"/>
        <v>#REF!</v>
      </c>
      <c r="R69" s="155"/>
      <c r="S69" s="124"/>
      <c r="T69" s="119">
        <v>27480000</v>
      </c>
      <c r="U69" s="119">
        <v>11250000</v>
      </c>
      <c r="V69" s="124"/>
      <c r="W69" s="124"/>
      <c r="X69" s="124"/>
      <c r="Y69" s="124"/>
      <c r="Z69" s="124"/>
    </row>
    <row r="70" spans="1:26" ht="38.25" customHeight="1">
      <c r="A70" s="144">
        <v>9</v>
      </c>
      <c r="B70" s="155" t="s">
        <v>2283</v>
      </c>
      <c r="C70" s="155" t="s">
        <v>2277</v>
      </c>
      <c r="D70" s="140" t="s">
        <v>929</v>
      </c>
      <c r="E70" s="156"/>
      <c r="F70" s="157"/>
      <c r="G70" s="157"/>
      <c r="H70" s="157"/>
      <c r="I70" s="157"/>
      <c r="J70" s="157"/>
      <c r="K70" s="157">
        <v>9</v>
      </c>
      <c r="L70" s="175" t="e">
        <f t="shared" si="33"/>
        <v>#REF!</v>
      </c>
      <c r="M70" s="175" t="e">
        <f t="shared" si="34"/>
        <v>#REF!</v>
      </c>
      <c r="N70" s="175" t="e">
        <f t="shared" si="35"/>
        <v>#REF!</v>
      </c>
      <c r="O70" s="175" t="e">
        <f t="shared" si="36"/>
        <v>#REF!</v>
      </c>
      <c r="P70" s="175" t="e">
        <f t="shared" si="37"/>
        <v>#REF!</v>
      </c>
      <c r="Q70" s="175" t="e">
        <f t="shared" si="38"/>
        <v>#REF!</v>
      </c>
      <c r="R70" s="155"/>
      <c r="S70" s="124"/>
      <c r="T70" s="119">
        <v>228571.42857142899</v>
      </c>
      <c r="U70" s="119">
        <v>50000</v>
      </c>
      <c r="V70" s="124"/>
      <c r="W70" s="124"/>
      <c r="X70" s="124"/>
      <c r="Y70" s="124"/>
      <c r="Z70" s="124"/>
    </row>
    <row r="71" spans="1:26" ht="38.25" customHeight="1">
      <c r="A71" s="144">
        <v>10</v>
      </c>
      <c r="B71" s="155" t="s">
        <v>2284</v>
      </c>
      <c r="C71" s="155" t="s">
        <v>2277</v>
      </c>
      <c r="D71" s="140" t="s">
        <v>929</v>
      </c>
      <c r="E71" s="156"/>
      <c r="F71" s="157"/>
      <c r="G71" s="157"/>
      <c r="H71" s="157"/>
      <c r="I71" s="157"/>
      <c r="J71" s="157"/>
      <c r="K71" s="157">
        <v>2</v>
      </c>
      <c r="L71" s="175" t="e">
        <f t="shared" si="33"/>
        <v>#REF!</v>
      </c>
      <c r="M71" s="175" t="e">
        <f t="shared" si="34"/>
        <v>#REF!</v>
      </c>
      <c r="N71" s="175" t="e">
        <f t="shared" si="35"/>
        <v>#REF!</v>
      </c>
      <c r="O71" s="175" t="e">
        <f t="shared" si="36"/>
        <v>#REF!</v>
      </c>
      <c r="P71" s="175" t="e">
        <f t="shared" si="37"/>
        <v>#REF!</v>
      </c>
      <c r="Q71" s="175" t="e">
        <f t="shared" si="38"/>
        <v>#REF!</v>
      </c>
      <c r="R71" s="155"/>
      <c r="S71" s="124"/>
      <c r="T71" s="119">
        <v>185714.285714286</v>
      </c>
      <c r="U71" s="119">
        <v>50000</v>
      </c>
      <c r="V71" s="124"/>
      <c r="W71" s="124"/>
      <c r="X71" s="124"/>
      <c r="Y71" s="124"/>
      <c r="Z71" s="124"/>
    </row>
    <row r="72" spans="1:26" ht="38.25" customHeight="1">
      <c r="A72" s="144">
        <v>11</v>
      </c>
      <c r="B72" s="155" t="s">
        <v>2285</v>
      </c>
      <c r="C72" s="155" t="s">
        <v>2277</v>
      </c>
      <c r="D72" s="140" t="s">
        <v>929</v>
      </c>
      <c r="E72" s="156"/>
      <c r="F72" s="157"/>
      <c r="G72" s="157"/>
      <c r="H72" s="157"/>
      <c r="I72" s="157"/>
      <c r="J72" s="157"/>
      <c r="K72" s="157">
        <v>2</v>
      </c>
      <c r="L72" s="175" t="e">
        <f t="shared" si="33"/>
        <v>#REF!</v>
      </c>
      <c r="M72" s="175" t="e">
        <f t="shared" si="34"/>
        <v>#REF!</v>
      </c>
      <c r="N72" s="175" t="e">
        <f t="shared" si="35"/>
        <v>#REF!</v>
      </c>
      <c r="O72" s="175" t="e">
        <f t="shared" si="36"/>
        <v>#REF!</v>
      </c>
      <c r="P72" s="175" t="e">
        <f t="shared" si="37"/>
        <v>#REF!</v>
      </c>
      <c r="Q72" s="175" t="e">
        <f t="shared" si="38"/>
        <v>#REF!</v>
      </c>
      <c r="R72" s="155"/>
      <c r="S72" s="124"/>
      <c r="T72" s="119">
        <v>157142.85714285701</v>
      </c>
      <c r="U72" s="119">
        <v>50000</v>
      </c>
      <c r="V72" s="124"/>
      <c r="W72" s="124"/>
      <c r="X72" s="124"/>
      <c r="Y72" s="124"/>
      <c r="Z72" s="124"/>
    </row>
    <row r="73" spans="1:26" ht="38.25" customHeight="1">
      <c r="A73" s="144">
        <v>13</v>
      </c>
      <c r="B73" s="155" t="s">
        <v>2286</v>
      </c>
      <c r="C73" s="155" t="s">
        <v>2277</v>
      </c>
      <c r="D73" s="140" t="s">
        <v>163</v>
      </c>
      <c r="E73" s="156"/>
      <c r="F73" s="157"/>
      <c r="G73" s="157"/>
      <c r="H73" s="157"/>
      <c r="I73" s="157"/>
      <c r="J73" s="157"/>
      <c r="K73" s="157">
        <v>1</v>
      </c>
      <c r="L73" s="175" t="e">
        <f t="shared" si="33"/>
        <v>#REF!</v>
      </c>
      <c r="M73" s="175" t="e">
        <f t="shared" si="34"/>
        <v>#REF!</v>
      </c>
      <c r="N73" s="175" t="e">
        <f t="shared" si="35"/>
        <v>#REF!</v>
      </c>
      <c r="O73" s="175" t="e">
        <f t="shared" si="36"/>
        <v>#REF!</v>
      </c>
      <c r="P73" s="175" t="e">
        <f t="shared" si="37"/>
        <v>#REF!</v>
      </c>
      <c r="Q73" s="175" t="e">
        <f t="shared" si="38"/>
        <v>#REF!</v>
      </c>
      <c r="R73" s="155"/>
      <c r="S73" s="124"/>
      <c r="T73" s="119">
        <v>1500000</v>
      </c>
      <c r="U73" s="119">
        <v>12000000</v>
      </c>
      <c r="V73" s="124"/>
      <c r="W73" s="124"/>
      <c r="X73" s="124"/>
      <c r="Y73" s="124"/>
      <c r="Z73" s="124"/>
    </row>
    <row r="74" spans="1:26" ht="12.75" customHeight="1">
      <c r="A74" s="144">
        <v>13</v>
      </c>
      <c r="B74" s="155" t="s">
        <v>2287</v>
      </c>
      <c r="C74" s="155" t="s">
        <v>2277</v>
      </c>
      <c r="D74" s="140" t="s">
        <v>163</v>
      </c>
      <c r="E74" s="156"/>
      <c r="F74" s="157"/>
      <c r="G74" s="157"/>
      <c r="H74" s="157"/>
      <c r="I74" s="157"/>
      <c r="J74" s="157"/>
      <c r="K74" s="157">
        <v>1</v>
      </c>
      <c r="L74" s="175" t="e">
        <f t="shared" si="33"/>
        <v>#REF!</v>
      </c>
      <c r="M74" s="175" t="e">
        <f t="shared" si="34"/>
        <v>#REF!</v>
      </c>
      <c r="N74" s="175" t="e">
        <f t="shared" si="35"/>
        <v>#REF!</v>
      </c>
      <c r="O74" s="175" t="e">
        <f t="shared" si="36"/>
        <v>#REF!</v>
      </c>
      <c r="P74" s="175" t="e">
        <f t="shared" si="37"/>
        <v>#REF!</v>
      </c>
      <c r="Q74" s="175" t="e">
        <f t="shared" si="38"/>
        <v>#REF!</v>
      </c>
      <c r="R74" s="155"/>
      <c r="S74" s="124"/>
      <c r="T74" s="119">
        <v>1500000</v>
      </c>
      <c r="U74" s="119">
        <v>12000000</v>
      </c>
      <c r="V74" s="124"/>
      <c r="W74" s="124"/>
      <c r="X74" s="124"/>
      <c r="Y74" s="124"/>
      <c r="Z74" s="124"/>
    </row>
    <row r="75" spans="1:26" ht="38.25" customHeight="1">
      <c r="A75" s="144">
        <v>9</v>
      </c>
      <c r="B75" s="155" t="s">
        <v>2236</v>
      </c>
      <c r="C75" s="155"/>
      <c r="D75" s="140" t="s">
        <v>163</v>
      </c>
      <c r="E75" s="156"/>
      <c r="F75" s="157"/>
      <c r="G75" s="157"/>
      <c r="H75" s="157"/>
      <c r="I75" s="157"/>
      <c r="J75" s="157"/>
      <c r="K75" s="157">
        <v>1</v>
      </c>
      <c r="L75" s="175" t="e">
        <f t="shared" si="33"/>
        <v>#REF!</v>
      </c>
      <c r="M75" s="175" t="e">
        <f t="shared" si="34"/>
        <v>#REF!</v>
      </c>
      <c r="N75" s="175" t="e">
        <f t="shared" si="35"/>
        <v>#REF!</v>
      </c>
      <c r="O75" s="175" t="e">
        <f t="shared" si="36"/>
        <v>#REF!</v>
      </c>
      <c r="P75" s="175" t="e">
        <f t="shared" si="37"/>
        <v>#REF!</v>
      </c>
      <c r="Q75" s="175" t="e">
        <f t="shared" si="38"/>
        <v>#REF!</v>
      </c>
      <c r="R75" s="155"/>
      <c r="S75" s="124"/>
      <c r="T75" s="119">
        <v>20727968.571428601</v>
      </c>
      <c r="U75" s="119">
        <v>6218390.57142857</v>
      </c>
      <c r="V75" s="124"/>
      <c r="W75" s="124"/>
      <c r="X75" s="124"/>
      <c r="Y75" s="124"/>
      <c r="Z75" s="124"/>
    </row>
    <row r="76" spans="1:26" ht="38.25" customHeight="1">
      <c r="A76" s="144">
        <v>10</v>
      </c>
      <c r="B76" s="155" t="s">
        <v>2238</v>
      </c>
      <c r="C76" s="155"/>
      <c r="D76" s="140" t="s">
        <v>163</v>
      </c>
      <c r="E76" s="156"/>
      <c r="F76" s="157"/>
      <c r="G76" s="157"/>
      <c r="H76" s="157"/>
      <c r="I76" s="157"/>
      <c r="J76" s="157"/>
      <c r="K76" s="157">
        <v>1</v>
      </c>
      <c r="L76" s="175" t="e">
        <f t="shared" si="33"/>
        <v>#REF!</v>
      </c>
      <c r="M76" s="175" t="e">
        <f t="shared" si="34"/>
        <v>#REF!</v>
      </c>
      <c r="N76" s="175" t="e">
        <f t="shared" si="35"/>
        <v>#REF!</v>
      </c>
      <c r="O76" s="175" t="e">
        <f t="shared" si="36"/>
        <v>#REF!</v>
      </c>
      <c r="P76" s="175" t="e">
        <f t="shared" si="37"/>
        <v>#REF!</v>
      </c>
      <c r="Q76" s="175" t="e">
        <f t="shared" si="38"/>
        <v>#REF!</v>
      </c>
      <c r="R76" s="155"/>
      <c r="S76" s="124"/>
      <c r="T76" s="119">
        <v>13869867.7714286</v>
      </c>
      <c r="U76" s="119">
        <v>4160960.3314285702</v>
      </c>
      <c r="V76" s="124"/>
      <c r="W76" s="124"/>
      <c r="X76" s="124"/>
      <c r="Y76" s="124"/>
      <c r="Z76" s="124"/>
    </row>
    <row r="77" spans="1:26" ht="38.25" customHeight="1">
      <c r="A77" s="144">
        <v>11</v>
      </c>
      <c r="B77" s="155" t="s">
        <v>2239</v>
      </c>
      <c r="C77" s="155"/>
      <c r="D77" s="140" t="s">
        <v>163</v>
      </c>
      <c r="E77" s="156"/>
      <c r="F77" s="157"/>
      <c r="G77" s="157"/>
      <c r="H77" s="157"/>
      <c r="I77" s="157"/>
      <c r="J77" s="157"/>
      <c r="K77" s="157">
        <v>1</v>
      </c>
      <c r="L77" s="175" t="e">
        <f t="shared" si="33"/>
        <v>#REF!</v>
      </c>
      <c r="M77" s="175" t="e">
        <f t="shared" si="34"/>
        <v>#REF!</v>
      </c>
      <c r="N77" s="175" t="e">
        <f t="shared" si="35"/>
        <v>#REF!</v>
      </c>
      <c r="O77" s="175" t="e">
        <f t="shared" si="36"/>
        <v>#REF!</v>
      </c>
      <c r="P77" s="175" t="e">
        <f t="shared" si="37"/>
        <v>#REF!</v>
      </c>
      <c r="Q77" s="175" t="e">
        <f t="shared" si="38"/>
        <v>#REF!</v>
      </c>
      <c r="R77" s="155"/>
      <c r="S77" s="124"/>
      <c r="T77" s="119">
        <v>11558223.142857101</v>
      </c>
      <c r="U77" s="119">
        <v>3467466.9428571402</v>
      </c>
      <c r="V77" s="124"/>
      <c r="W77" s="124"/>
      <c r="X77" s="124"/>
      <c r="Y77" s="124"/>
      <c r="Z77" s="124"/>
    </row>
    <row r="78" spans="1:26" ht="28.5" customHeight="1">
      <c r="A78" s="140"/>
      <c r="B78" s="155"/>
      <c r="C78" s="155"/>
      <c r="D78" s="140"/>
      <c r="E78" s="156"/>
      <c r="F78" s="157"/>
      <c r="G78" s="157"/>
      <c r="H78" s="157"/>
      <c r="I78" s="157"/>
      <c r="J78" s="157"/>
      <c r="K78" s="157">
        <v>0</v>
      </c>
      <c r="L78" s="175"/>
      <c r="M78" s="175"/>
      <c r="N78" s="175"/>
      <c r="O78" s="175"/>
      <c r="P78" s="175"/>
      <c r="Q78" s="175"/>
      <c r="R78" s="155"/>
      <c r="S78" s="124"/>
      <c r="T78" s="119"/>
      <c r="U78" s="119"/>
      <c r="V78" s="124"/>
      <c r="W78" s="124"/>
      <c r="X78" s="124"/>
      <c r="Y78" s="124"/>
      <c r="Z78" s="124"/>
    </row>
    <row r="79" spans="1:26" ht="27.75" customHeight="1">
      <c r="A79" s="152"/>
      <c r="B79" s="153" t="s">
        <v>2288</v>
      </c>
      <c r="C79" s="153"/>
      <c r="D79" s="154"/>
      <c r="E79" s="150"/>
      <c r="F79" s="151"/>
      <c r="G79" s="151"/>
      <c r="H79" s="151"/>
      <c r="I79" s="151"/>
      <c r="J79" s="151"/>
      <c r="K79" s="151">
        <v>0</v>
      </c>
      <c r="L79" s="174"/>
      <c r="M79" s="174" t="e">
        <f>SUM(M80:M113)</f>
        <v>#REF!</v>
      </c>
      <c r="N79" s="174"/>
      <c r="O79" s="174" t="e">
        <f>SUM(O80:O113)</f>
        <v>#REF!</v>
      </c>
      <c r="P79" s="174"/>
      <c r="Q79" s="174" t="e">
        <f>O79+M79</f>
        <v>#REF!</v>
      </c>
      <c r="R79" s="153"/>
      <c r="S79" s="124"/>
      <c r="T79" s="262"/>
      <c r="U79" s="262"/>
      <c r="V79" s="124"/>
      <c r="W79" s="124"/>
      <c r="X79" s="124"/>
      <c r="Y79" s="124"/>
      <c r="Z79" s="124"/>
    </row>
    <row r="80" spans="1:26" ht="27.75" customHeight="1">
      <c r="A80" s="154"/>
      <c r="B80" s="159" t="s">
        <v>2289</v>
      </c>
      <c r="C80" s="153"/>
      <c r="D80" s="154"/>
      <c r="E80" s="154"/>
      <c r="F80" s="154"/>
      <c r="G80" s="154"/>
      <c r="H80" s="154"/>
      <c r="I80" s="154"/>
      <c r="J80" s="154"/>
      <c r="K80" s="151">
        <v>0</v>
      </c>
      <c r="L80" s="174"/>
      <c r="M80" s="174"/>
      <c r="N80" s="174"/>
      <c r="O80" s="174"/>
      <c r="P80" s="174"/>
      <c r="Q80" s="174"/>
      <c r="R80" s="153"/>
      <c r="S80" s="180"/>
      <c r="T80" s="119"/>
      <c r="U80" s="119"/>
      <c r="V80" s="180"/>
      <c r="W80" s="180"/>
      <c r="X80" s="180"/>
      <c r="Y80" s="180"/>
      <c r="Z80" s="180"/>
    </row>
    <row r="81" spans="1:26" ht="38.25" customHeight="1">
      <c r="A81" s="144">
        <v>1</v>
      </c>
      <c r="B81" s="155" t="s">
        <v>2290</v>
      </c>
      <c r="C81" s="155" t="s">
        <v>2291</v>
      </c>
      <c r="D81" s="140" t="s">
        <v>2292</v>
      </c>
      <c r="E81" s="156"/>
      <c r="F81" s="157"/>
      <c r="G81" s="157"/>
      <c r="H81" s="157"/>
      <c r="I81" s="157"/>
      <c r="J81" s="157"/>
      <c r="K81" s="157">
        <v>17</v>
      </c>
      <c r="L81" s="175" t="e">
        <f t="shared" ref="L81:L103" si="39">T81*$T$5</f>
        <v>#REF!</v>
      </c>
      <c r="M81" s="175" t="e">
        <f t="shared" ref="M81:M103" si="40">ROUND(L81*K81,0)</f>
        <v>#REF!</v>
      </c>
      <c r="N81" s="175" t="e">
        <f t="shared" ref="N81:N103" si="41">U81*$T$5</f>
        <v>#REF!</v>
      </c>
      <c r="O81" s="175" t="e">
        <f t="shared" ref="O81:O103" si="42">ROUND(N81*K81,0)</f>
        <v>#REF!</v>
      </c>
      <c r="P81" s="175" t="e">
        <f t="shared" ref="P81:P103" si="43">N81+L81</f>
        <v>#REF!</v>
      </c>
      <c r="Q81" s="175" t="e">
        <f t="shared" ref="Q81:Q103" si="44">P81*K81</f>
        <v>#REF!</v>
      </c>
      <c r="R81" s="155"/>
      <c r="S81" s="124"/>
      <c r="T81" s="119">
        <v>3618000</v>
      </c>
      <c r="U81" s="119">
        <v>450000</v>
      </c>
      <c r="V81" s="124"/>
      <c r="W81" s="124"/>
      <c r="X81" s="124"/>
      <c r="Y81" s="124"/>
      <c r="Z81" s="124"/>
    </row>
    <row r="82" spans="1:26" ht="38.25" customHeight="1">
      <c r="A82" s="144">
        <v>2</v>
      </c>
      <c r="B82" s="155" t="s">
        <v>2293</v>
      </c>
      <c r="C82" s="155" t="s">
        <v>2294</v>
      </c>
      <c r="D82" s="140" t="s">
        <v>2292</v>
      </c>
      <c r="E82" s="156"/>
      <c r="F82" s="157"/>
      <c r="G82" s="157"/>
      <c r="H82" s="157"/>
      <c r="I82" s="157"/>
      <c r="J82" s="157"/>
      <c r="K82" s="157">
        <v>17</v>
      </c>
      <c r="L82" s="175" t="e">
        <f t="shared" si="39"/>
        <v>#REF!</v>
      </c>
      <c r="M82" s="175" t="e">
        <f t="shared" si="40"/>
        <v>#REF!</v>
      </c>
      <c r="N82" s="175" t="e">
        <f t="shared" si="41"/>
        <v>#REF!</v>
      </c>
      <c r="O82" s="175" t="e">
        <f t="shared" si="42"/>
        <v>#REF!</v>
      </c>
      <c r="P82" s="175" t="e">
        <f t="shared" si="43"/>
        <v>#REF!</v>
      </c>
      <c r="Q82" s="175" t="e">
        <f t="shared" si="44"/>
        <v>#REF!</v>
      </c>
      <c r="R82" s="155"/>
      <c r="S82" s="124"/>
      <c r="T82" s="119">
        <v>475000</v>
      </c>
      <c r="U82" s="119">
        <v>75000</v>
      </c>
      <c r="V82" s="124"/>
      <c r="W82" s="124"/>
      <c r="X82" s="124"/>
      <c r="Y82" s="124"/>
      <c r="Z82" s="124"/>
    </row>
    <row r="83" spans="1:26" ht="38.25" customHeight="1">
      <c r="A83" s="144">
        <v>3</v>
      </c>
      <c r="B83" s="155" t="s">
        <v>2295</v>
      </c>
      <c r="C83" s="155" t="s">
        <v>2296</v>
      </c>
      <c r="D83" s="140" t="s">
        <v>2292</v>
      </c>
      <c r="E83" s="156"/>
      <c r="F83" s="157"/>
      <c r="G83" s="157"/>
      <c r="H83" s="157"/>
      <c r="I83" s="157"/>
      <c r="J83" s="157"/>
      <c r="K83" s="157">
        <v>12</v>
      </c>
      <c r="L83" s="175" t="e">
        <f t="shared" si="39"/>
        <v>#REF!</v>
      </c>
      <c r="M83" s="175" t="e">
        <f t="shared" si="40"/>
        <v>#REF!</v>
      </c>
      <c r="N83" s="175" t="e">
        <f t="shared" si="41"/>
        <v>#REF!</v>
      </c>
      <c r="O83" s="175" t="e">
        <f t="shared" si="42"/>
        <v>#REF!</v>
      </c>
      <c r="P83" s="175" t="e">
        <f t="shared" si="43"/>
        <v>#REF!</v>
      </c>
      <c r="Q83" s="175" t="e">
        <f t="shared" si="44"/>
        <v>#REF!</v>
      </c>
      <c r="R83" s="155"/>
      <c r="S83" s="124"/>
      <c r="T83" s="119">
        <v>713000</v>
      </c>
      <c r="U83" s="119">
        <v>550000</v>
      </c>
      <c r="V83" s="124"/>
      <c r="W83" s="124"/>
      <c r="X83" s="124"/>
      <c r="Y83" s="124"/>
      <c r="Z83" s="124"/>
    </row>
    <row r="84" spans="1:26" ht="38.25" customHeight="1">
      <c r="A84" s="144">
        <v>4</v>
      </c>
      <c r="B84" s="155" t="s">
        <v>2297</v>
      </c>
      <c r="C84" s="155" t="s">
        <v>2298</v>
      </c>
      <c r="D84" s="140" t="s">
        <v>280</v>
      </c>
      <c r="E84" s="156"/>
      <c r="F84" s="157"/>
      <c r="G84" s="157"/>
      <c r="H84" s="157"/>
      <c r="I84" s="157"/>
      <c r="J84" s="157"/>
      <c r="K84" s="157">
        <v>12</v>
      </c>
      <c r="L84" s="175" t="e">
        <f t="shared" si="39"/>
        <v>#REF!</v>
      </c>
      <c r="M84" s="175" t="e">
        <f t="shared" si="40"/>
        <v>#REF!</v>
      </c>
      <c r="N84" s="175" t="e">
        <f t="shared" si="41"/>
        <v>#REF!</v>
      </c>
      <c r="O84" s="175" t="e">
        <f t="shared" si="42"/>
        <v>#REF!</v>
      </c>
      <c r="P84" s="175" t="e">
        <f t="shared" si="43"/>
        <v>#REF!</v>
      </c>
      <c r="Q84" s="175" t="e">
        <f t="shared" si="44"/>
        <v>#REF!</v>
      </c>
      <c r="R84" s="155"/>
      <c r="S84" s="124"/>
      <c r="T84" s="119">
        <v>517000</v>
      </c>
      <c r="U84" s="119">
        <v>75000</v>
      </c>
      <c r="V84" s="124"/>
      <c r="W84" s="124"/>
      <c r="X84" s="124"/>
      <c r="Y84" s="124"/>
      <c r="Z84" s="124"/>
    </row>
    <row r="85" spans="1:26" ht="38.25" customHeight="1">
      <c r="A85" s="144">
        <v>5</v>
      </c>
      <c r="B85" s="155" t="s">
        <v>2299</v>
      </c>
      <c r="C85" s="155" t="s">
        <v>2300</v>
      </c>
      <c r="D85" s="140" t="s">
        <v>280</v>
      </c>
      <c r="E85" s="156"/>
      <c r="F85" s="157"/>
      <c r="G85" s="157"/>
      <c r="H85" s="157"/>
      <c r="I85" s="157"/>
      <c r="J85" s="157"/>
      <c r="K85" s="157">
        <v>14</v>
      </c>
      <c r="L85" s="175" t="e">
        <f t="shared" si="39"/>
        <v>#REF!</v>
      </c>
      <c r="M85" s="175" t="e">
        <f t="shared" si="40"/>
        <v>#REF!</v>
      </c>
      <c r="N85" s="175" t="e">
        <f t="shared" si="41"/>
        <v>#REF!</v>
      </c>
      <c r="O85" s="175" t="e">
        <f t="shared" si="42"/>
        <v>#REF!</v>
      </c>
      <c r="P85" s="175" t="e">
        <f t="shared" si="43"/>
        <v>#REF!</v>
      </c>
      <c r="Q85" s="175" t="e">
        <f t="shared" si="44"/>
        <v>#REF!</v>
      </c>
      <c r="R85" s="155"/>
      <c r="S85" s="124"/>
      <c r="T85" s="119">
        <v>1037000</v>
      </c>
      <c r="U85" s="119">
        <v>450000</v>
      </c>
      <c r="V85" s="124"/>
      <c r="W85" s="124"/>
      <c r="X85" s="124"/>
      <c r="Y85" s="124"/>
      <c r="Z85" s="124"/>
    </row>
    <row r="86" spans="1:26" ht="38.25" customHeight="1">
      <c r="A86" s="144"/>
      <c r="B86" s="155" t="s">
        <v>2301</v>
      </c>
      <c r="C86" s="155" t="s">
        <v>2302</v>
      </c>
      <c r="D86" s="140" t="s">
        <v>280</v>
      </c>
      <c r="E86" s="156"/>
      <c r="F86" s="157"/>
      <c r="G86" s="157"/>
      <c r="H86" s="157"/>
      <c r="I86" s="157"/>
      <c r="J86" s="157"/>
      <c r="K86" s="157">
        <v>4</v>
      </c>
      <c r="L86" s="175" t="e">
        <f t="shared" si="39"/>
        <v>#REF!</v>
      </c>
      <c r="M86" s="175" t="e">
        <f t="shared" si="40"/>
        <v>#REF!</v>
      </c>
      <c r="N86" s="175" t="e">
        <f t="shared" si="41"/>
        <v>#REF!</v>
      </c>
      <c r="O86" s="175" t="e">
        <f t="shared" si="42"/>
        <v>#REF!</v>
      </c>
      <c r="P86" s="175" t="e">
        <f t="shared" si="43"/>
        <v>#REF!</v>
      </c>
      <c r="Q86" s="175" t="e">
        <f t="shared" si="44"/>
        <v>#REF!</v>
      </c>
      <c r="R86" s="155"/>
      <c r="S86" s="124"/>
      <c r="T86" s="119">
        <f>648000+583000</f>
        <v>1231000</v>
      </c>
      <c r="U86" s="119">
        <v>450000</v>
      </c>
      <c r="V86" s="124"/>
      <c r="W86" s="124"/>
      <c r="X86" s="124"/>
      <c r="Y86" s="124"/>
      <c r="Z86" s="124"/>
    </row>
    <row r="87" spans="1:26" ht="38.25" customHeight="1">
      <c r="A87" s="144"/>
      <c r="B87" s="155" t="s">
        <v>2301</v>
      </c>
      <c r="C87" s="155" t="s">
        <v>2303</v>
      </c>
      <c r="D87" s="140" t="s">
        <v>280</v>
      </c>
      <c r="E87" s="156"/>
      <c r="F87" s="157"/>
      <c r="G87" s="157"/>
      <c r="H87" s="157"/>
      <c r="I87" s="157"/>
      <c r="J87" s="157"/>
      <c r="K87" s="157">
        <v>1</v>
      </c>
      <c r="L87" s="175" t="e">
        <f t="shared" si="39"/>
        <v>#REF!</v>
      </c>
      <c r="M87" s="175" t="e">
        <f t="shared" si="40"/>
        <v>#REF!</v>
      </c>
      <c r="N87" s="175" t="e">
        <f t="shared" si="41"/>
        <v>#REF!</v>
      </c>
      <c r="O87" s="175" t="e">
        <f t="shared" si="42"/>
        <v>#REF!</v>
      </c>
      <c r="P87" s="175" t="e">
        <f t="shared" si="43"/>
        <v>#REF!</v>
      </c>
      <c r="Q87" s="175" t="e">
        <f t="shared" si="44"/>
        <v>#REF!</v>
      </c>
      <c r="R87" s="155"/>
      <c r="S87" s="124"/>
      <c r="T87" s="119">
        <f>1166000+583000</f>
        <v>1749000</v>
      </c>
      <c r="U87" s="119">
        <v>450000</v>
      </c>
      <c r="V87" s="124"/>
      <c r="W87" s="124"/>
      <c r="X87" s="124"/>
      <c r="Y87" s="124"/>
      <c r="Z87" s="124"/>
    </row>
    <row r="88" spans="1:26" ht="38.25" customHeight="1">
      <c r="A88" s="144">
        <v>6</v>
      </c>
      <c r="B88" s="155" t="s">
        <v>2304</v>
      </c>
      <c r="C88" s="155" t="s">
        <v>2305</v>
      </c>
      <c r="D88" s="140" t="s">
        <v>280</v>
      </c>
      <c r="E88" s="156"/>
      <c r="F88" s="157"/>
      <c r="G88" s="157"/>
      <c r="H88" s="157"/>
      <c r="I88" s="157"/>
      <c r="J88" s="157"/>
      <c r="K88" s="157">
        <v>19</v>
      </c>
      <c r="L88" s="175" t="e">
        <f t="shared" si="39"/>
        <v>#REF!</v>
      </c>
      <c r="M88" s="175" t="e">
        <f t="shared" si="40"/>
        <v>#REF!</v>
      </c>
      <c r="N88" s="175" t="e">
        <f t="shared" si="41"/>
        <v>#REF!</v>
      </c>
      <c r="O88" s="175" t="e">
        <f t="shared" si="42"/>
        <v>#REF!</v>
      </c>
      <c r="P88" s="175" t="e">
        <f t="shared" si="43"/>
        <v>#REF!</v>
      </c>
      <c r="Q88" s="175" t="e">
        <f t="shared" si="44"/>
        <v>#REF!</v>
      </c>
      <c r="R88" s="155"/>
      <c r="S88" s="124"/>
      <c r="T88" s="119">
        <v>880000</v>
      </c>
      <c r="U88" s="119">
        <v>135000</v>
      </c>
      <c r="V88" s="124"/>
      <c r="W88" s="124"/>
      <c r="X88" s="124"/>
      <c r="Y88" s="124"/>
      <c r="Z88" s="124"/>
    </row>
    <row r="89" spans="1:26" ht="38.25" customHeight="1">
      <c r="A89" s="144">
        <v>7</v>
      </c>
      <c r="B89" s="155" t="s">
        <v>2306</v>
      </c>
      <c r="C89" s="155" t="s">
        <v>2307</v>
      </c>
      <c r="D89" s="140" t="s">
        <v>280</v>
      </c>
      <c r="E89" s="156"/>
      <c r="F89" s="157"/>
      <c r="G89" s="157"/>
      <c r="H89" s="157"/>
      <c r="I89" s="157"/>
      <c r="J89" s="157"/>
      <c r="K89" s="157">
        <v>1</v>
      </c>
      <c r="L89" s="175" t="e">
        <f t="shared" si="39"/>
        <v>#REF!</v>
      </c>
      <c r="M89" s="175" t="e">
        <f t="shared" si="40"/>
        <v>#REF!</v>
      </c>
      <c r="N89" s="175" t="e">
        <f t="shared" si="41"/>
        <v>#REF!</v>
      </c>
      <c r="O89" s="175" t="e">
        <f t="shared" si="42"/>
        <v>#REF!</v>
      </c>
      <c r="P89" s="175" t="e">
        <f t="shared" si="43"/>
        <v>#REF!</v>
      </c>
      <c r="Q89" s="175" t="e">
        <f t="shared" si="44"/>
        <v>#REF!</v>
      </c>
      <c r="R89" s="155"/>
      <c r="S89" s="124"/>
      <c r="T89" s="119">
        <v>3290000</v>
      </c>
      <c r="U89" s="119">
        <v>450000</v>
      </c>
      <c r="V89" s="124"/>
      <c r="W89" s="124"/>
      <c r="X89" s="124"/>
      <c r="Y89" s="124"/>
      <c r="Z89" s="124"/>
    </row>
    <row r="90" spans="1:26" ht="38.25" customHeight="1">
      <c r="A90" s="144">
        <v>8</v>
      </c>
      <c r="B90" s="155" t="s">
        <v>2308</v>
      </c>
      <c r="C90" s="155" t="s">
        <v>2309</v>
      </c>
      <c r="D90" s="140" t="s">
        <v>280</v>
      </c>
      <c r="E90" s="156"/>
      <c r="F90" s="157"/>
      <c r="G90" s="157"/>
      <c r="H90" s="157"/>
      <c r="I90" s="157"/>
      <c r="J90" s="157"/>
      <c r="K90" s="157">
        <v>1</v>
      </c>
      <c r="L90" s="175" t="e">
        <f t="shared" si="39"/>
        <v>#REF!</v>
      </c>
      <c r="M90" s="175" t="e">
        <f t="shared" si="40"/>
        <v>#REF!</v>
      </c>
      <c r="N90" s="175" t="e">
        <f t="shared" si="41"/>
        <v>#REF!</v>
      </c>
      <c r="O90" s="175" t="e">
        <f t="shared" si="42"/>
        <v>#REF!</v>
      </c>
      <c r="P90" s="175" t="e">
        <f t="shared" si="43"/>
        <v>#REF!</v>
      </c>
      <c r="Q90" s="175" t="e">
        <f t="shared" si="44"/>
        <v>#REF!</v>
      </c>
      <c r="R90" s="155"/>
      <c r="S90" s="124"/>
      <c r="T90" s="119">
        <v>869000</v>
      </c>
      <c r="U90" s="119">
        <v>135000</v>
      </c>
      <c r="V90" s="124"/>
      <c r="W90" s="124"/>
      <c r="X90" s="124"/>
      <c r="Y90" s="124"/>
      <c r="Z90" s="124"/>
    </row>
    <row r="91" spans="1:26" ht="38.25" customHeight="1">
      <c r="A91" s="144">
        <v>9</v>
      </c>
      <c r="B91" s="155" t="s">
        <v>2310</v>
      </c>
      <c r="C91" s="155" t="s">
        <v>2311</v>
      </c>
      <c r="D91" s="140" t="s">
        <v>280</v>
      </c>
      <c r="E91" s="156"/>
      <c r="F91" s="157"/>
      <c r="G91" s="157"/>
      <c r="H91" s="157"/>
      <c r="I91" s="157"/>
      <c r="J91" s="157"/>
      <c r="K91" s="157">
        <v>9</v>
      </c>
      <c r="L91" s="175" t="e">
        <f t="shared" si="39"/>
        <v>#REF!</v>
      </c>
      <c r="M91" s="175" t="e">
        <f t="shared" si="40"/>
        <v>#REF!</v>
      </c>
      <c r="N91" s="175" t="e">
        <f t="shared" si="41"/>
        <v>#REF!</v>
      </c>
      <c r="O91" s="175" t="e">
        <f t="shared" si="42"/>
        <v>#REF!</v>
      </c>
      <c r="P91" s="175" t="e">
        <f t="shared" si="43"/>
        <v>#REF!</v>
      </c>
      <c r="Q91" s="175" t="e">
        <f t="shared" si="44"/>
        <v>#REF!</v>
      </c>
      <c r="R91" s="155"/>
      <c r="S91" s="124"/>
      <c r="T91" s="119">
        <v>292000</v>
      </c>
      <c r="U91" s="119">
        <v>55000</v>
      </c>
      <c r="V91" s="124"/>
      <c r="W91" s="124"/>
      <c r="X91" s="124"/>
      <c r="Y91" s="124"/>
      <c r="Z91" s="124"/>
    </row>
    <row r="92" spans="1:26" ht="38.25" customHeight="1">
      <c r="A92" s="144">
        <v>10</v>
      </c>
      <c r="B92" s="155" t="s">
        <v>2312</v>
      </c>
      <c r="C92" s="155" t="s">
        <v>2313</v>
      </c>
      <c r="D92" s="140" t="s">
        <v>280</v>
      </c>
      <c r="E92" s="156"/>
      <c r="F92" s="157"/>
      <c r="G92" s="157"/>
      <c r="H92" s="157"/>
      <c r="I92" s="157"/>
      <c r="J92" s="157"/>
      <c r="K92" s="157">
        <v>17</v>
      </c>
      <c r="L92" s="175" t="e">
        <f t="shared" si="39"/>
        <v>#REF!</v>
      </c>
      <c r="M92" s="175" t="e">
        <f t="shared" si="40"/>
        <v>#REF!</v>
      </c>
      <c r="N92" s="175" t="e">
        <f t="shared" si="41"/>
        <v>#REF!</v>
      </c>
      <c r="O92" s="175" t="e">
        <f t="shared" si="42"/>
        <v>#REF!</v>
      </c>
      <c r="P92" s="175" t="e">
        <f t="shared" si="43"/>
        <v>#REF!</v>
      </c>
      <c r="Q92" s="175" t="e">
        <f t="shared" si="44"/>
        <v>#REF!</v>
      </c>
      <c r="R92" s="155"/>
      <c r="S92" s="124"/>
      <c r="T92" s="119">
        <v>352000</v>
      </c>
      <c r="U92" s="119">
        <v>55000</v>
      </c>
      <c r="V92" s="124"/>
      <c r="W92" s="124"/>
      <c r="X92" s="124"/>
      <c r="Y92" s="124"/>
      <c r="Z92" s="124"/>
    </row>
    <row r="93" spans="1:26" ht="38.25" customHeight="1">
      <c r="A93" s="144">
        <v>11</v>
      </c>
      <c r="B93" s="155" t="s">
        <v>2314</v>
      </c>
      <c r="C93" s="155"/>
      <c r="D93" s="140" t="s">
        <v>929</v>
      </c>
      <c r="E93" s="156"/>
      <c r="F93" s="157"/>
      <c r="G93" s="157"/>
      <c r="H93" s="157"/>
      <c r="I93" s="157"/>
      <c r="J93" s="157"/>
      <c r="K93" s="157">
        <v>1</v>
      </c>
      <c r="L93" s="175" t="e">
        <f t="shared" si="39"/>
        <v>#REF!</v>
      </c>
      <c r="M93" s="175" t="e">
        <f t="shared" si="40"/>
        <v>#REF!</v>
      </c>
      <c r="N93" s="175" t="e">
        <f t="shared" si="41"/>
        <v>#REF!</v>
      </c>
      <c r="O93" s="175" t="e">
        <f t="shared" si="42"/>
        <v>#REF!</v>
      </c>
      <c r="P93" s="175" t="e">
        <f t="shared" si="43"/>
        <v>#REF!</v>
      </c>
      <c r="Q93" s="175" t="e">
        <f t="shared" si="44"/>
        <v>#REF!</v>
      </c>
      <c r="R93" s="155"/>
      <c r="S93" s="124"/>
      <c r="T93" s="119">
        <v>1850000</v>
      </c>
      <c r="U93" s="119">
        <v>210000</v>
      </c>
      <c r="V93" s="124"/>
      <c r="W93" s="124"/>
      <c r="X93" s="124"/>
      <c r="Y93" s="124"/>
      <c r="Z93" s="124"/>
    </row>
    <row r="94" spans="1:26" ht="38.25" customHeight="1">
      <c r="A94" s="144">
        <v>12</v>
      </c>
      <c r="B94" s="155" t="s">
        <v>2315</v>
      </c>
      <c r="C94" s="155"/>
      <c r="D94" s="140" t="s">
        <v>929</v>
      </c>
      <c r="E94" s="156"/>
      <c r="F94" s="157"/>
      <c r="G94" s="157"/>
      <c r="H94" s="157"/>
      <c r="I94" s="157"/>
      <c r="J94" s="157"/>
      <c r="K94" s="157">
        <v>5</v>
      </c>
      <c r="L94" s="175" t="e">
        <f t="shared" si="39"/>
        <v>#REF!</v>
      </c>
      <c r="M94" s="175" t="e">
        <f t="shared" si="40"/>
        <v>#REF!</v>
      </c>
      <c r="N94" s="175" t="e">
        <f t="shared" si="41"/>
        <v>#REF!</v>
      </c>
      <c r="O94" s="175" t="e">
        <f t="shared" si="42"/>
        <v>#REF!</v>
      </c>
      <c r="P94" s="175" t="e">
        <f t="shared" si="43"/>
        <v>#REF!</v>
      </c>
      <c r="Q94" s="175" t="e">
        <f t="shared" si="44"/>
        <v>#REF!</v>
      </c>
      <c r="R94" s="155"/>
      <c r="S94" s="124"/>
      <c r="T94" s="119">
        <v>1325000</v>
      </c>
      <c r="U94" s="119">
        <v>175000</v>
      </c>
      <c r="V94" s="124"/>
      <c r="W94" s="124"/>
      <c r="X94" s="124"/>
      <c r="Y94" s="124"/>
      <c r="Z94" s="124"/>
    </row>
    <row r="95" spans="1:26" ht="38.25" customHeight="1">
      <c r="A95" s="144">
        <v>13</v>
      </c>
      <c r="B95" s="155" t="s">
        <v>2316</v>
      </c>
      <c r="C95" s="155"/>
      <c r="D95" s="140" t="s">
        <v>929</v>
      </c>
      <c r="E95" s="156"/>
      <c r="F95" s="157"/>
      <c r="G95" s="157"/>
      <c r="H95" s="157"/>
      <c r="I95" s="157"/>
      <c r="J95" s="157"/>
      <c r="K95" s="157">
        <v>1</v>
      </c>
      <c r="L95" s="175" t="e">
        <f t="shared" si="39"/>
        <v>#REF!</v>
      </c>
      <c r="M95" s="175" t="e">
        <f t="shared" si="40"/>
        <v>#REF!</v>
      </c>
      <c r="N95" s="175" t="e">
        <f t="shared" si="41"/>
        <v>#REF!</v>
      </c>
      <c r="O95" s="175" t="e">
        <f t="shared" si="42"/>
        <v>#REF!</v>
      </c>
      <c r="P95" s="175" t="e">
        <f t="shared" si="43"/>
        <v>#REF!</v>
      </c>
      <c r="Q95" s="175" t="e">
        <f t="shared" si="44"/>
        <v>#REF!</v>
      </c>
      <c r="R95" s="155"/>
      <c r="S95" s="124"/>
      <c r="T95" s="119">
        <v>965000</v>
      </c>
      <c r="U95" s="119">
        <v>135000</v>
      </c>
      <c r="V95" s="124"/>
      <c r="W95" s="124"/>
      <c r="X95" s="124"/>
      <c r="Y95" s="124"/>
      <c r="Z95" s="124"/>
    </row>
    <row r="96" spans="1:26" ht="38.25" customHeight="1">
      <c r="A96" s="144">
        <v>14</v>
      </c>
      <c r="B96" s="155" t="s">
        <v>2317</v>
      </c>
      <c r="C96" s="155"/>
      <c r="D96" s="140" t="s">
        <v>929</v>
      </c>
      <c r="E96" s="156"/>
      <c r="F96" s="157"/>
      <c r="G96" s="157"/>
      <c r="H96" s="157"/>
      <c r="I96" s="157"/>
      <c r="J96" s="157"/>
      <c r="K96" s="157">
        <v>2</v>
      </c>
      <c r="L96" s="175" t="e">
        <f t="shared" si="39"/>
        <v>#REF!</v>
      </c>
      <c r="M96" s="175" t="e">
        <f t="shared" si="40"/>
        <v>#REF!</v>
      </c>
      <c r="N96" s="175" t="e">
        <f t="shared" si="41"/>
        <v>#REF!</v>
      </c>
      <c r="O96" s="175" t="e">
        <f t="shared" si="42"/>
        <v>#REF!</v>
      </c>
      <c r="P96" s="175" t="e">
        <f t="shared" si="43"/>
        <v>#REF!</v>
      </c>
      <c r="Q96" s="175" t="e">
        <f t="shared" si="44"/>
        <v>#REF!</v>
      </c>
      <c r="R96" s="155"/>
      <c r="S96" s="124"/>
      <c r="T96" s="119">
        <v>443000</v>
      </c>
      <c r="U96" s="119">
        <v>90000</v>
      </c>
      <c r="V96" s="124"/>
      <c r="W96" s="124"/>
      <c r="X96" s="124"/>
      <c r="Y96" s="124"/>
      <c r="Z96" s="124"/>
    </row>
    <row r="97" spans="1:26" ht="38.25" customHeight="1">
      <c r="A97" s="144">
        <v>15</v>
      </c>
      <c r="B97" s="155" t="s">
        <v>2318</v>
      </c>
      <c r="C97" s="155" t="s">
        <v>2319</v>
      </c>
      <c r="D97" s="140" t="s">
        <v>929</v>
      </c>
      <c r="E97" s="156"/>
      <c r="F97" s="157"/>
      <c r="G97" s="157"/>
      <c r="H97" s="157"/>
      <c r="I97" s="157"/>
      <c r="J97" s="157"/>
      <c r="K97" s="157">
        <v>13</v>
      </c>
      <c r="L97" s="175" t="e">
        <f t="shared" si="39"/>
        <v>#REF!</v>
      </c>
      <c r="M97" s="175" t="e">
        <f t="shared" si="40"/>
        <v>#REF!</v>
      </c>
      <c r="N97" s="175" t="e">
        <f t="shared" si="41"/>
        <v>#REF!</v>
      </c>
      <c r="O97" s="175" t="e">
        <f t="shared" si="42"/>
        <v>#REF!</v>
      </c>
      <c r="P97" s="175" t="e">
        <f t="shared" si="43"/>
        <v>#REF!</v>
      </c>
      <c r="Q97" s="175" t="e">
        <f t="shared" si="44"/>
        <v>#REF!</v>
      </c>
      <c r="R97" s="155"/>
      <c r="S97" s="124"/>
      <c r="T97" s="119">
        <v>275000</v>
      </c>
      <c r="U97" s="119">
        <v>90000</v>
      </c>
      <c r="V97" s="124"/>
      <c r="W97" s="124"/>
      <c r="X97" s="124"/>
      <c r="Y97" s="124"/>
      <c r="Z97" s="124"/>
    </row>
    <row r="98" spans="1:26" ht="38.25" customHeight="1">
      <c r="A98" s="144">
        <v>16</v>
      </c>
      <c r="B98" s="155" t="s">
        <v>2320</v>
      </c>
      <c r="C98" s="155"/>
      <c r="D98" s="140" t="s">
        <v>929</v>
      </c>
      <c r="E98" s="156"/>
      <c r="F98" s="157"/>
      <c r="G98" s="157"/>
      <c r="H98" s="157"/>
      <c r="I98" s="157"/>
      <c r="J98" s="157"/>
      <c r="K98" s="157">
        <v>28</v>
      </c>
      <c r="L98" s="175" t="e">
        <f t="shared" si="39"/>
        <v>#REF!</v>
      </c>
      <c r="M98" s="175" t="e">
        <f t="shared" si="40"/>
        <v>#REF!</v>
      </c>
      <c r="N98" s="175" t="e">
        <f t="shared" si="41"/>
        <v>#REF!</v>
      </c>
      <c r="O98" s="175" t="e">
        <f t="shared" si="42"/>
        <v>#REF!</v>
      </c>
      <c r="P98" s="175" t="e">
        <f t="shared" si="43"/>
        <v>#REF!</v>
      </c>
      <c r="Q98" s="175" t="e">
        <f t="shared" si="44"/>
        <v>#REF!</v>
      </c>
      <c r="R98" s="155"/>
      <c r="S98" s="124"/>
      <c r="T98" s="119">
        <v>164285.714285714</v>
      </c>
      <c r="U98" s="119">
        <v>40000</v>
      </c>
      <c r="V98" s="124"/>
      <c r="W98" s="124"/>
      <c r="X98" s="124"/>
      <c r="Y98" s="124"/>
      <c r="Z98" s="124"/>
    </row>
    <row r="99" spans="1:26" ht="38.25" customHeight="1">
      <c r="A99" s="144">
        <v>17</v>
      </c>
      <c r="B99" s="155" t="s">
        <v>2321</v>
      </c>
      <c r="C99" s="155"/>
      <c r="D99" s="140" t="s">
        <v>929</v>
      </c>
      <c r="E99" s="156"/>
      <c r="F99" s="157"/>
      <c r="G99" s="157"/>
      <c r="H99" s="157"/>
      <c r="I99" s="157"/>
      <c r="J99" s="157"/>
      <c r="K99" s="157">
        <v>15</v>
      </c>
      <c r="L99" s="175" t="e">
        <f t="shared" si="39"/>
        <v>#REF!</v>
      </c>
      <c r="M99" s="175" t="e">
        <f t="shared" si="40"/>
        <v>#REF!</v>
      </c>
      <c r="N99" s="175" t="e">
        <f t="shared" si="41"/>
        <v>#REF!</v>
      </c>
      <c r="O99" s="175" t="e">
        <f t="shared" si="42"/>
        <v>#REF!</v>
      </c>
      <c r="P99" s="175" t="e">
        <f t="shared" si="43"/>
        <v>#REF!</v>
      </c>
      <c r="Q99" s="175" t="e">
        <f t="shared" si="44"/>
        <v>#REF!</v>
      </c>
      <c r="R99" s="155"/>
      <c r="S99" s="124"/>
      <c r="T99" s="119">
        <v>192857.14285714299</v>
      </c>
      <c r="U99" s="119">
        <v>40000</v>
      </c>
      <c r="V99" s="124"/>
      <c r="W99" s="124"/>
      <c r="X99" s="124"/>
      <c r="Y99" s="124"/>
      <c r="Z99" s="124"/>
    </row>
    <row r="100" spans="1:26" ht="38.25" customHeight="1">
      <c r="A100" s="144">
        <v>18</v>
      </c>
      <c r="B100" s="155" t="s">
        <v>2322</v>
      </c>
      <c r="C100" s="155" t="s">
        <v>468</v>
      </c>
      <c r="D100" s="140" t="s">
        <v>163</v>
      </c>
      <c r="E100" s="156"/>
      <c r="F100" s="157"/>
      <c r="G100" s="157"/>
      <c r="H100" s="157"/>
      <c r="I100" s="157"/>
      <c r="J100" s="157"/>
      <c r="K100" s="157">
        <v>15</v>
      </c>
      <c r="L100" s="175" t="e">
        <f t="shared" si="39"/>
        <v>#REF!</v>
      </c>
      <c r="M100" s="175" t="e">
        <f t="shared" si="40"/>
        <v>#REF!</v>
      </c>
      <c r="N100" s="175" t="e">
        <f t="shared" si="41"/>
        <v>#REF!</v>
      </c>
      <c r="O100" s="175" t="e">
        <f t="shared" si="42"/>
        <v>#REF!</v>
      </c>
      <c r="P100" s="175" t="e">
        <f t="shared" si="43"/>
        <v>#REF!</v>
      </c>
      <c r="Q100" s="175" t="e">
        <f t="shared" si="44"/>
        <v>#REF!</v>
      </c>
      <c r="R100" s="155"/>
      <c r="S100" s="124"/>
      <c r="T100" s="119">
        <v>464285.71428571403</v>
      </c>
      <c r="U100" s="119">
        <v>90000</v>
      </c>
      <c r="V100" s="124"/>
      <c r="W100" s="124"/>
      <c r="X100" s="124"/>
      <c r="Y100" s="124"/>
      <c r="Z100" s="124"/>
    </row>
    <row r="101" spans="1:26" ht="38.25" customHeight="1">
      <c r="A101" s="144">
        <v>19</v>
      </c>
      <c r="B101" s="155" t="s">
        <v>2323</v>
      </c>
      <c r="C101" s="155"/>
      <c r="D101" s="140" t="s">
        <v>163</v>
      </c>
      <c r="E101" s="156"/>
      <c r="F101" s="157"/>
      <c r="G101" s="157"/>
      <c r="H101" s="157"/>
      <c r="I101" s="157"/>
      <c r="J101" s="157"/>
      <c r="K101" s="157">
        <v>1</v>
      </c>
      <c r="L101" s="175" t="e">
        <f t="shared" si="39"/>
        <v>#REF!</v>
      </c>
      <c r="M101" s="175" t="e">
        <f t="shared" si="40"/>
        <v>#REF!</v>
      </c>
      <c r="N101" s="175" t="e">
        <f t="shared" si="41"/>
        <v>#REF!</v>
      </c>
      <c r="O101" s="175" t="e">
        <f t="shared" si="42"/>
        <v>#REF!</v>
      </c>
      <c r="P101" s="175" t="e">
        <f t="shared" si="43"/>
        <v>#REF!</v>
      </c>
      <c r="Q101" s="175" t="e">
        <f t="shared" si="44"/>
        <v>#REF!</v>
      </c>
      <c r="R101" s="155"/>
      <c r="S101" s="124"/>
      <c r="T101" s="119">
        <v>15250000</v>
      </c>
      <c r="U101" s="119">
        <v>2985000</v>
      </c>
      <c r="V101" s="124"/>
      <c r="W101" s="124"/>
      <c r="X101" s="124"/>
      <c r="Y101" s="124"/>
      <c r="Z101" s="124"/>
    </row>
    <row r="102" spans="1:26" ht="38.25" customHeight="1">
      <c r="A102" s="144">
        <v>20</v>
      </c>
      <c r="B102" s="155" t="s">
        <v>2238</v>
      </c>
      <c r="C102" s="155"/>
      <c r="D102" s="140" t="s">
        <v>163</v>
      </c>
      <c r="E102" s="156"/>
      <c r="F102" s="157"/>
      <c r="G102" s="157"/>
      <c r="H102" s="157"/>
      <c r="I102" s="157"/>
      <c r="J102" s="157"/>
      <c r="K102" s="157">
        <v>1</v>
      </c>
      <c r="L102" s="175" t="e">
        <f t="shared" si="39"/>
        <v>#REF!</v>
      </c>
      <c r="M102" s="175" t="e">
        <f t="shared" si="40"/>
        <v>#REF!</v>
      </c>
      <c r="N102" s="175" t="e">
        <f t="shared" si="41"/>
        <v>#REF!</v>
      </c>
      <c r="O102" s="175" t="e">
        <f t="shared" si="42"/>
        <v>#REF!</v>
      </c>
      <c r="P102" s="175" t="e">
        <f t="shared" si="43"/>
        <v>#REF!</v>
      </c>
      <c r="Q102" s="175" t="e">
        <f t="shared" si="44"/>
        <v>#REF!</v>
      </c>
      <c r="R102" s="155"/>
      <c r="S102" s="124"/>
      <c r="T102" s="119">
        <v>13869867.7714286</v>
      </c>
      <c r="U102" s="119">
        <v>4160960.3314285702</v>
      </c>
      <c r="V102" s="124"/>
      <c r="W102" s="124"/>
      <c r="X102" s="124"/>
      <c r="Y102" s="124"/>
      <c r="Z102" s="124"/>
    </row>
    <row r="103" spans="1:26" ht="38.25" customHeight="1">
      <c r="A103" s="144">
        <v>21</v>
      </c>
      <c r="B103" s="155" t="s">
        <v>2239</v>
      </c>
      <c r="C103" s="155"/>
      <c r="D103" s="140" t="s">
        <v>163</v>
      </c>
      <c r="E103" s="156"/>
      <c r="F103" s="157"/>
      <c r="G103" s="157"/>
      <c r="H103" s="157"/>
      <c r="I103" s="157"/>
      <c r="J103" s="157"/>
      <c r="K103" s="157">
        <v>1</v>
      </c>
      <c r="L103" s="175" t="e">
        <f t="shared" si="39"/>
        <v>#REF!</v>
      </c>
      <c r="M103" s="175" t="e">
        <f t="shared" si="40"/>
        <v>#REF!</v>
      </c>
      <c r="N103" s="175" t="e">
        <f t="shared" si="41"/>
        <v>#REF!</v>
      </c>
      <c r="O103" s="175" t="e">
        <f t="shared" si="42"/>
        <v>#REF!</v>
      </c>
      <c r="P103" s="175" t="e">
        <f t="shared" si="43"/>
        <v>#REF!</v>
      </c>
      <c r="Q103" s="175" t="e">
        <f t="shared" si="44"/>
        <v>#REF!</v>
      </c>
      <c r="R103" s="155"/>
      <c r="S103" s="124"/>
      <c r="T103" s="119">
        <v>11558223.142857101</v>
      </c>
      <c r="U103" s="119">
        <v>3467466.9428571402</v>
      </c>
      <c r="V103" s="124"/>
      <c r="W103" s="124"/>
      <c r="X103" s="124"/>
      <c r="Y103" s="124"/>
      <c r="Z103" s="124"/>
    </row>
    <row r="104" spans="1:26" ht="27.75" customHeight="1">
      <c r="A104" s="154"/>
      <c r="B104" s="159" t="s">
        <v>2324</v>
      </c>
      <c r="C104" s="153"/>
      <c r="D104" s="154"/>
      <c r="E104" s="154"/>
      <c r="F104" s="154"/>
      <c r="G104" s="154"/>
      <c r="H104" s="154"/>
      <c r="I104" s="154"/>
      <c r="J104" s="154"/>
      <c r="K104" s="151">
        <v>0</v>
      </c>
      <c r="L104" s="174"/>
      <c r="M104" s="174"/>
      <c r="N104" s="174"/>
      <c r="O104" s="174"/>
      <c r="P104" s="174"/>
      <c r="Q104" s="174"/>
      <c r="R104" s="153"/>
      <c r="S104" s="180"/>
      <c r="T104" s="119"/>
      <c r="U104" s="119"/>
      <c r="V104" s="180"/>
      <c r="W104" s="180"/>
      <c r="X104" s="180"/>
      <c r="Y104" s="180"/>
      <c r="Z104" s="180"/>
    </row>
    <row r="105" spans="1:26" ht="38.25" customHeight="1">
      <c r="A105" s="144">
        <v>1</v>
      </c>
      <c r="B105" s="155" t="s">
        <v>2280</v>
      </c>
      <c r="C105" s="155"/>
      <c r="D105" s="140" t="s">
        <v>421</v>
      </c>
      <c r="E105" s="156"/>
      <c r="F105" s="157"/>
      <c r="G105" s="157"/>
      <c r="H105" s="157"/>
      <c r="I105" s="157"/>
      <c r="J105" s="157"/>
      <c r="K105" s="157">
        <v>306</v>
      </c>
      <c r="L105" s="175" t="e">
        <f t="shared" ref="L105:L113" si="45">T105*$T$5</f>
        <v>#REF!</v>
      </c>
      <c r="M105" s="175" t="e">
        <f t="shared" ref="M105:M113" si="46">ROUND(L105*K105,0)</f>
        <v>#REF!</v>
      </c>
      <c r="N105" s="175" t="e">
        <f t="shared" ref="N105:N113" si="47">U105*$T$5</f>
        <v>#REF!</v>
      </c>
      <c r="O105" s="175" t="e">
        <f t="shared" ref="O105:O113" si="48">ROUND(N105*K105,0)</f>
        <v>#REF!</v>
      </c>
      <c r="P105" s="175" t="e">
        <f t="shared" ref="P105:P113" si="49">N105+L105</f>
        <v>#REF!</v>
      </c>
      <c r="Q105" s="175" t="e">
        <f t="shared" ref="Q105:Q113" si="50">P105*K105</f>
        <v>#REF!</v>
      </c>
      <c r="R105" s="155"/>
      <c r="S105" s="124"/>
      <c r="T105" s="119">
        <v>357168.57142857101</v>
      </c>
      <c r="U105" s="119">
        <v>90000</v>
      </c>
      <c r="V105" s="124"/>
      <c r="W105" s="124"/>
      <c r="X105" s="124"/>
      <c r="Y105" s="124"/>
      <c r="Z105" s="124"/>
    </row>
    <row r="106" spans="1:26" ht="38.25" customHeight="1">
      <c r="A106" s="144">
        <v>2</v>
      </c>
      <c r="B106" s="155" t="s">
        <v>2278</v>
      </c>
      <c r="C106" s="155"/>
      <c r="D106" s="140" t="s">
        <v>421</v>
      </c>
      <c r="E106" s="156"/>
      <c r="F106" s="157"/>
      <c r="G106" s="157"/>
      <c r="H106" s="157"/>
      <c r="I106" s="157"/>
      <c r="J106" s="157"/>
      <c r="K106" s="157">
        <v>71</v>
      </c>
      <c r="L106" s="175" t="e">
        <f t="shared" si="45"/>
        <v>#REF!</v>
      </c>
      <c r="M106" s="175" t="e">
        <f t="shared" si="46"/>
        <v>#REF!</v>
      </c>
      <c r="N106" s="175" t="e">
        <f t="shared" si="47"/>
        <v>#REF!</v>
      </c>
      <c r="O106" s="175" t="e">
        <f t="shared" si="48"/>
        <v>#REF!</v>
      </c>
      <c r="P106" s="175" t="e">
        <f t="shared" si="49"/>
        <v>#REF!</v>
      </c>
      <c r="Q106" s="175" t="e">
        <f t="shared" si="50"/>
        <v>#REF!</v>
      </c>
      <c r="R106" s="155"/>
      <c r="S106" s="124"/>
      <c r="T106" s="119">
        <v>166460</v>
      </c>
      <c r="U106" s="119">
        <v>50000</v>
      </c>
      <c r="V106" s="124"/>
      <c r="W106" s="124"/>
      <c r="X106" s="124"/>
      <c r="Y106" s="124"/>
      <c r="Z106" s="124"/>
    </row>
    <row r="107" spans="1:26" ht="38.25" customHeight="1">
      <c r="A107" s="144">
        <v>3</v>
      </c>
      <c r="B107" s="155" t="s">
        <v>2276</v>
      </c>
      <c r="C107" s="155"/>
      <c r="D107" s="140" t="s">
        <v>421</v>
      </c>
      <c r="E107" s="156"/>
      <c r="F107" s="157"/>
      <c r="G107" s="157"/>
      <c r="H107" s="157"/>
      <c r="I107" s="157"/>
      <c r="J107" s="157"/>
      <c r="K107" s="157">
        <v>71</v>
      </c>
      <c r="L107" s="175" t="e">
        <f t="shared" si="45"/>
        <v>#REF!</v>
      </c>
      <c r="M107" s="175" t="e">
        <f t="shared" si="46"/>
        <v>#REF!</v>
      </c>
      <c r="N107" s="175" t="e">
        <f t="shared" si="47"/>
        <v>#REF!</v>
      </c>
      <c r="O107" s="175" t="e">
        <f t="shared" si="48"/>
        <v>#REF!</v>
      </c>
      <c r="P107" s="175" t="e">
        <f t="shared" si="49"/>
        <v>#REF!</v>
      </c>
      <c r="Q107" s="175" t="e">
        <f t="shared" si="50"/>
        <v>#REF!</v>
      </c>
      <c r="R107" s="155"/>
      <c r="S107" s="124"/>
      <c r="T107" s="119">
        <v>102851.428571429</v>
      </c>
      <c r="U107" s="119">
        <v>40000</v>
      </c>
      <c r="V107" s="124"/>
      <c r="W107" s="124"/>
      <c r="X107" s="124"/>
      <c r="Y107" s="124"/>
      <c r="Z107" s="124"/>
    </row>
    <row r="108" spans="1:26" ht="38.25" customHeight="1">
      <c r="A108" s="144">
        <v>4</v>
      </c>
      <c r="B108" s="155" t="s">
        <v>2275</v>
      </c>
      <c r="C108" s="155"/>
      <c r="D108" s="140" t="s">
        <v>421</v>
      </c>
      <c r="E108" s="156"/>
      <c r="F108" s="157"/>
      <c r="G108" s="157"/>
      <c r="H108" s="157"/>
      <c r="I108" s="157"/>
      <c r="J108" s="157"/>
      <c r="K108" s="157">
        <v>75</v>
      </c>
      <c r="L108" s="175" t="e">
        <f t="shared" si="45"/>
        <v>#REF!</v>
      </c>
      <c r="M108" s="175" t="e">
        <f t="shared" si="46"/>
        <v>#REF!</v>
      </c>
      <c r="N108" s="175" t="e">
        <f t="shared" si="47"/>
        <v>#REF!</v>
      </c>
      <c r="O108" s="175" t="e">
        <f t="shared" si="48"/>
        <v>#REF!</v>
      </c>
      <c r="P108" s="175" t="e">
        <f t="shared" si="49"/>
        <v>#REF!</v>
      </c>
      <c r="Q108" s="175" t="e">
        <f t="shared" si="50"/>
        <v>#REF!</v>
      </c>
      <c r="R108" s="155"/>
      <c r="S108" s="124"/>
      <c r="T108" s="119">
        <v>50722.857142857101</v>
      </c>
      <c r="U108" s="119">
        <v>28000</v>
      </c>
      <c r="V108" s="124"/>
      <c r="W108" s="124"/>
      <c r="X108" s="124"/>
      <c r="Y108" s="124"/>
      <c r="Z108" s="124"/>
    </row>
    <row r="109" spans="1:26" ht="38.25" customHeight="1">
      <c r="A109" s="144">
        <v>5</v>
      </c>
      <c r="B109" s="155" t="s">
        <v>2325</v>
      </c>
      <c r="C109" s="155"/>
      <c r="D109" s="140" t="s">
        <v>421</v>
      </c>
      <c r="E109" s="156"/>
      <c r="F109" s="157"/>
      <c r="G109" s="157"/>
      <c r="H109" s="157"/>
      <c r="I109" s="157"/>
      <c r="J109" s="157"/>
      <c r="K109" s="157">
        <v>24</v>
      </c>
      <c r="L109" s="175" t="e">
        <f t="shared" si="45"/>
        <v>#REF!</v>
      </c>
      <c r="M109" s="175" t="e">
        <f t="shared" si="46"/>
        <v>#REF!</v>
      </c>
      <c r="N109" s="175" t="e">
        <f t="shared" si="47"/>
        <v>#REF!</v>
      </c>
      <c r="O109" s="175" t="e">
        <f t="shared" si="48"/>
        <v>#REF!</v>
      </c>
      <c r="P109" s="175" t="e">
        <f t="shared" si="49"/>
        <v>#REF!</v>
      </c>
      <c r="Q109" s="175" t="e">
        <f t="shared" si="50"/>
        <v>#REF!</v>
      </c>
      <c r="R109" s="155"/>
      <c r="S109" s="124"/>
      <c r="T109" s="119">
        <v>30105.714285714301</v>
      </c>
      <c r="U109" s="119">
        <v>20000</v>
      </c>
      <c r="V109" s="124"/>
      <c r="W109" s="124"/>
      <c r="X109" s="124"/>
      <c r="Y109" s="124"/>
      <c r="Z109" s="124"/>
    </row>
    <row r="110" spans="1:26" ht="38.25" customHeight="1">
      <c r="A110" s="144">
        <v>6</v>
      </c>
      <c r="B110" s="155" t="s">
        <v>2282</v>
      </c>
      <c r="C110" s="155"/>
      <c r="D110" s="140" t="s">
        <v>2272</v>
      </c>
      <c r="E110" s="156"/>
      <c r="F110" s="157"/>
      <c r="G110" s="157"/>
      <c r="H110" s="157"/>
      <c r="I110" s="157"/>
      <c r="J110" s="157"/>
      <c r="K110" s="157">
        <v>1</v>
      </c>
      <c r="L110" s="175" t="e">
        <f t="shared" si="45"/>
        <v>#REF!</v>
      </c>
      <c r="M110" s="175" t="e">
        <f t="shared" si="46"/>
        <v>#REF!</v>
      </c>
      <c r="N110" s="175" t="e">
        <f t="shared" si="47"/>
        <v>#REF!</v>
      </c>
      <c r="O110" s="175" t="e">
        <f t="shared" si="48"/>
        <v>#REF!</v>
      </c>
      <c r="P110" s="175" t="e">
        <f t="shared" si="49"/>
        <v>#REF!</v>
      </c>
      <c r="Q110" s="175" t="e">
        <f t="shared" si="50"/>
        <v>#REF!</v>
      </c>
      <c r="R110" s="155"/>
      <c r="S110" s="124"/>
      <c r="T110" s="119">
        <v>50835433.714285702</v>
      </c>
      <c r="U110" s="119">
        <v>15250630.1142857</v>
      </c>
      <c r="V110" s="124"/>
      <c r="W110" s="124"/>
      <c r="X110" s="124"/>
      <c r="Y110" s="124"/>
      <c r="Z110" s="124"/>
    </row>
    <row r="111" spans="1:26" ht="38.25" customHeight="1">
      <c r="A111" s="144">
        <v>13</v>
      </c>
      <c r="B111" s="155" t="s">
        <v>2286</v>
      </c>
      <c r="C111" s="155" t="s">
        <v>2277</v>
      </c>
      <c r="D111" s="140" t="s">
        <v>163</v>
      </c>
      <c r="E111" s="156"/>
      <c r="F111" s="157"/>
      <c r="G111" s="157"/>
      <c r="H111" s="157"/>
      <c r="I111" s="157"/>
      <c r="J111" s="157"/>
      <c r="K111" s="157">
        <v>1</v>
      </c>
      <c r="L111" s="175" t="e">
        <f t="shared" si="45"/>
        <v>#REF!</v>
      </c>
      <c r="M111" s="175" t="e">
        <f t="shared" si="46"/>
        <v>#REF!</v>
      </c>
      <c r="N111" s="175" t="e">
        <f t="shared" si="47"/>
        <v>#REF!</v>
      </c>
      <c r="O111" s="175" t="e">
        <f t="shared" si="48"/>
        <v>#REF!</v>
      </c>
      <c r="P111" s="175" t="e">
        <f t="shared" si="49"/>
        <v>#REF!</v>
      </c>
      <c r="Q111" s="175" t="e">
        <f t="shared" si="50"/>
        <v>#REF!</v>
      </c>
      <c r="R111" s="155"/>
      <c r="S111" s="124"/>
      <c r="T111" s="119">
        <v>6500000</v>
      </c>
      <c r="U111" s="119">
        <v>3200000</v>
      </c>
      <c r="V111" s="124"/>
      <c r="W111" s="124"/>
      <c r="X111" s="124"/>
      <c r="Y111" s="124"/>
      <c r="Z111" s="124"/>
    </row>
    <row r="112" spans="1:26" ht="12.75" customHeight="1">
      <c r="A112" s="144">
        <v>13</v>
      </c>
      <c r="B112" s="155" t="s">
        <v>2287</v>
      </c>
      <c r="C112" s="155" t="s">
        <v>2277</v>
      </c>
      <c r="D112" s="140" t="s">
        <v>163</v>
      </c>
      <c r="E112" s="156"/>
      <c r="F112" s="157"/>
      <c r="G112" s="157"/>
      <c r="H112" s="157"/>
      <c r="I112" s="157"/>
      <c r="J112" s="157"/>
      <c r="K112" s="157">
        <v>1</v>
      </c>
      <c r="L112" s="175" t="e">
        <f t="shared" si="45"/>
        <v>#REF!</v>
      </c>
      <c r="M112" s="175" t="e">
        <f t="shared" si="46"/>
        <v>#REF!</v>
      </c>
      <c r="N112" s="175" t="e">
        <f t="shared" si="47"/>
        <v>#REF!</v>
      </c>
      <c r="O112" s="175" t="e">
        <f t="shared" si="48"/>
        <v>#REF!</v>
      </c>
      <c r="P112" s="175" t="e">
        <f t="shared" si="49"/>
        <v>#REF!</v>
      </c>
      <c r="Q112" s="175" t="e">
        <f t="shared" si="50"/>
        <v>#REF!</v>
      </c>
      <c r="R112" s="155"/>
      <c r="S112" s="124"/>
      <c r="T112" s="119"/>
      <c r="U112" s="119">
        <v>18000000</v>
      </c>
      <c r="V112" s="124"/>
      <c r="W112" s="124"/>
      <c r="X112" s="124"/>
      <c r="Y112" s="124"/>
      <c r="Z112" s="124"/>
    </row>
    <row r="113" spans="1:26" ht="38.25" customHeight="1">
      <c r="A113" s="144">
        <v>11</v>
      </c>
      <c r="B113" s="155" t="s">
        <v>2239</v>
      </c>
      <c r="C113" s="155"/>
      <c r="D113" s="140" t="s">
        <v>163</v>
      </c>
      <c r="E113" s="156"/>
      <c r="F113" s="157"/>
      <c r="G113" s="157"/>
      <c r="H113" s="157"/>
      <c r="I113" s="157"/>
      <c r="J113" s="157"/>
      <c r="K113" s="157">
        <v>1</v>
      </c>
      <c r="L113" s="175" t="e">
        <f t="shared" si="45"/>
        <v>#REF!</v>
      </c>
      <c r="M113" s="175" t="e">
        <f t="shared" si="46"/>
        <v>#REF!</v>
      </c>
      <c r="N113" s="175" t="e">
        <f t="shared" si="47"/>
        <v>#REF!</v>
      </c>
      <c r="O113" s="175" t="e">
        <f t="shared" si="48"/>
        <v>#REF!</v>
      </c>
      <c r="P113" s="175" t="e">
        <f t="shared" si="49"/>
        <v>#REF!</v>
      </c>
      <c r="Q113" s="175" t="e">
        <f t="shared" si="50"/>
        <v>#REF!</v>
      </c>
      <c r="R113" s="155"/>
      <c r="S113" s="124"/>
      <c r="T113" s="119">
        <v>16945144.571428601</v>
      </c>
      <c r="U113" s="119">
        <v>5083543.3714285698</v>
      </c>
      <c r="V113" s="124"/>
      <c r="W113" s="124"/>
      <c r="X113" s="124"/>
      <c r="Y113" s="124"/>
      <c r="Z113" s="124"/>
    </row>
    <row r="114" spans="1:26" ht="27.75" customHeight="1">
      <c r="A114" s="154" t="s">
        <v>216</v>
      </c>
      <c r="B114" s="153" t="s">
        <v>949</v>
      </c>
      <c r="C114" s="153"/>
      <c r="D114" s="154"/>
      <c r="E114" s="150"/>
      <c r="F114" s="151"/>
      <c r="G114" s="151"/>
      <c r="H114" s="151"/>
      <c r="I114" s="151"/>
      <c r="J114" s="151"/>
      <c r="K114" s="151"/>
      <c r="L114" s="174"/>
      <c r="M114" s="164" t="e">
        <f>SUBTOTAL(109,M115:M118)</f>
        <v>#REF!</v>
      </c>
      <c r="N114" s="164"/>
      <c r="O114" s="164" t="e">
        <f>SUBTOTAL(109,O115:O118)</f>
        <v>#REF!</v>
      </c>
      <c r="P114" s="164"/>
      <c r="Q114" s="164" t="e">
        <f>O114+M114</f>
        <v>#REF!</v>
      </c>
      <c r="R114" s="153"/>
      <c r="S114" s="124"/>
      <c r="T114" s="119"/>
      <c r="U114" s="119"/>
      <c r="V114" s="124"/>
      <c r="W114" s="124"/>
      <c r="X114" s="124"/>
      <c r="Y114" s="124"/>
      <c r="Z114" s="124"/>
    </row>
    <row r="115" spans="1:26" ht="38.25" customHeight="1">
      <c r="A115" s="144">
        <v>1</v>
      </c>
      <c r="B115" s="155" t="s">
        <v>2326</v>
      </c>
      <c r="C115" s="155"/>
      <c r="D115" s="140" t="s">
        <v>163</v>
      </c>
      <c r="E115" s="156"/>
      <c r="F115" s="157"/>
      <c r="G115" s="157"/>
      <c r="H115" s="157"/>
      <c r="I115" s="157"/>
      <c r="J115" s="157"/>
      <c r="K115" s="157">
        <v>1</v>
      </c>
      <c r="L115" s="175" t="e">
        <f t="shared" ref="L115:L117" si="51">T115*$T$5</f>
        <v>#REF!</v>
      </c>
      <c r="M115" s="175" t="e">
        <f t="shared" ref="M115:M117" si="52">ROUND(L115*K115,0)</f>
        <v>#REF!</v>
      </c>
      <c r="N115" s="175" t="e">
        <f t="shared" ref="N115:N117" si="53">U115*$T$5</f>
        <v>#REF!</v>
      </c>
      <c r="O115" s="175" t="e">
        <f t="shared" ref="O115:O117" si="54">ROUND(N115*K115,0)</f>
        <v>#REF!</v>
      </c>
      <c r="P115" s="175" t="e">
        <f t="shared" ref="P115:P117" si="55">N115+L115</f>
        <v>#REF!</v>
      </c>
      <c r="Q115" s="175" t="e">
        <f t="shared" ref="Q115:Q117" si="56">P115*K115</f>
        <v>#REF!</v>
      </c>
      <c r="R115" s="155"/>
      <c r="S115" s="124"/>
      <c r="T115" s="119"/>
      <c r="U115" s="119">
        <v>6500000</v>
      </c>
      <c r="V115" s="124"/>
      <c r="W115" s="124"/>
      <c r="X115" s="124"/>
      <c r="Y115" s="124"/>
      <c r="Z115" s="124"/>
    </row>
    <row r="116" spans="1:26" ht="38.25" customHeight="1">
      <c r="A116" s="144">
        <v>2</v>
      </c>
      <c r="B116" s="155" t="s">
        <v>2326</v>
      </c>
      <c r="C116" s="155"/>
      <c r="D116" s="140" t="s">
        <v>163</v>
      </c>
      <c r="E116" s="156"/>
      <c r="F116" s="157"/>
      <c r="G116" s="157"/>
      <c r="H116" s="157"/>
      <c r="I116" s="157"/>
      <c r="J116" s="157"/>
      <c r="K116" s="157">
        <v>1</v>
      </c>
      <c r="L116" s="175" t="e">
        <f t="shared" si="51"/>
        <v>#REF!</v>
      </c>
      <c r="M116" s="175" t="e">
        <f t="shared" si="52"/>
        <v>#REF!</v>
      </c>
      <c r="N116" s="175" t="e">
        <f t="shared" si="53"/>
        <v>#REF!</v>
      </c>
      <c r="O116" s="175" t="e">
        <f t="shared" si="54"/>
        <v>#REF!</v>
      </c>
      <c r="P116" s="175" t="e">
        <f t="shared" si="55"/>
        <v>#REF!</v>
      </c>
      <c r="Q116" s="175" t="e">
        <f t="shared" si="56"/>
        <v>#REF!</v>
      </c>
      <c r="R116" s="155"/>
      <c r="S116" s="124"/>
      <c r="T116" s="119">
        <v>2500000</v>
      </c>
      <c r="U116" s="119">
        <v>6500000</v>
      </c>
      <c r="V116" s="124"/>
      <c r="W116" s="124"/>
      <c r="X116" s="124"/>
      <c r="Y116" s="124"/>
      <c r="Z116" s="124"/>
    </row>
    <row r="117" spans="1:26" ht="38.25" customHeight="1">
      <c r="A117" s="144">
        <v>3</v>
      </c>
      <c r="B117" s="155" t="s">
        <v>2327</v>
      </c>
      <c r="C117" s="155"/>
      <c r="D117" s="140" t="s">
        <v>163</v>
      </c>
      <c r="E117" s="156"/>
      <c r="F117" s="157"/>
      <c r="G117" s="157"/>
      <c r="H117" s="157"/>
      <c r="I117" s="157"/>
      <c r="J117" s="157"/>
      <c r="K117" s="157">
        <v>1</v>
      </c>
      <c r="L117" s="175" t="e">
        <f t="shared" si="51"/>
        <v>#REF!</v>
      </c>
      <c r="M117" s="175" t="e">
        <f t="shared" si="52"/>
        <v>#REF!</v>
      </c>
      <c r="N117" s="175" t="e">
        <f t="shared" si="53"/>
        <v>#REF!</v>
      </c>
      <c r="O117" s="175" t="e">
        <f t="shared" si="54"/>
        <v>#REF!</v>
      </c>
      <c r="P117" s="175" t="e">
        <f t="shared" si="55"/>
        <v>#REF!</v>
      </c>
      <c r="Q117" s="175" t="e">
        <f t="shared" si="56"/>
        <v>#REF!</v>
      </c>
      <c r="R117" s="155"/>
      <c r="S117" s="124"/>
      <c r="T117" s="119"/>
      <c r="U117" s="119">
        <v>7500000</v>
      </c>
      <c r="V117" s="124"/>
      <c r="W117" s="124"/>
      <c r="X117" s="124"/>
      <c r="Y117" s="124"/>
      <c r="Z117" s="124"/>
    </row>
    <row r="118" spans="1:26" ht="28.5" customHeight="1">
      <c r="A118" s="247"/>
      <c r="B118" s="248"/>
      <c r="C118" s="248"/>
      <c r="D118" s="189"/>
      <c r="E118" s="250"/>
      <c r="F118" s="251"/>
      <c r="G118" s="251"/>
      <c r="H118" s="251"/>
      <c r="I118" s="251"/>
      <c r="J118" s="251"/>
      <c r="K118" s="251"/>
      <c r="L118" s="256"/>
      <c r="M118" s="256"/>
      <c r="N118" s="256"/>
      <c r="O118" s="256"/>
      <c r="P118" s="256"/>
      <c r="Q118" s="256"/>
      <c r="R118" s="248"/>
      <c r="S118" s="124"/>
      <c r="T118" s="119"/>
      <c r="U118" s="119"/>
      <c r="V118" s="124"/>
      <c r="W118" s="124"/>
      <c r="X118" s="124"/>
      <c r="Y118" s="124"/>
      <c r="Z118" s="124"/>
    </row>
    <row r="119" spans="1:26" ht="12.75" customHeight="1">
      <c r="A119" s="129"/>
      <c r="B119" s="54"/>
      <c r="C119" s="26"/>
      <c r="D119" s="26"/>
      <c r="E119" s="124"/>
      <c r="F119" s="124"/>
      <c r="G119" s="124"/>
      <c r="H119" s="124"/>
      <c r="I119" s="124"/>
      <c r="J119" s="124"/>
      <c r="K119" s="130"/>
      <c r="L119" s="56"/>
      <c r="M119" s="56"/>
      <c r="N119" s="56"/>
      <c r="O119" s="56"/>
      <c r="P119" s="56"/>
      <c r="Q119" s="56"/>
      <c r="R119" s="133"/>
      <c r="S119" s="119"/>
      <c r="T119" s="26"/>
      <c r="U119" s="26"/>
      <c r="V119" s="26"/>
      <c r="W119" s="119"/>
      <c r="X119" s="26"/>
      <c r="Y119" s="26"/>
      <c r="Z119" s="26"/>
    </row>
    <row r="120" spans="1:26" ht="12.75" customHeight="1">
      <c r="A120" s="129"/>
      <c r="B120" s="54"/>
      <c r="C120" s="26"/>
      <c r="D120" s="26"/>
      <c r="E120" s="124"/>
      <c r="F120" s="124"/>
      <c r="G120" s="124"/>
      <c r="H120" s="124"/>
      <c r="I120" s="124"/>
      <c r="J120" s="124"/>
      <c r="K120" s="130"/>
      <c r="L120" s="56"/>
      <c r="M120" s="56"/>
      <c r="N120" s="56"/>
      <c r="O120" s="56"/>
      <c r="P120" s="56"/>
      <c r="Q120" s="56"/>
      <c r="R120" s="133"/>
      <c r="S120" s="119"/>
      <c r="T120" s="26"/>
      <c r="U120" s="26"/>
      <c r="V120" s="26"/>
      <c r="W120" s="119"/>
      <c r="X120" s="26"/>
      <c r="Y120" s="26"/>
      <c r="Z120" s="26"/>
    </row>
    <row r="121" spans="1:26" ht="12.75" customHeight="1">
      <c r="A121" s="129"/>
      <c r="B121" s="54"/>
      <c r="C121" s="26"/>
      <c r="D121" s="26"/>
      <c r="E121" s="124"/>
      <c r="F121" s="124"/>
      <c r="G121" s="124"/>
      <c r="H121" s="124"/>
      <c r="I121" s="124"/>
      <c r="J121" s="124"/>
      <c r="K121" s="130"/>
      <c r="L121" s="56"/>
      <c r="M121" s="56"/>
      <c r="N121" s="56"/>
      <c r="O121" s="56"/>
      <c r="P121" s="56"/>
      <c r="Q121" s="56"/>
      <c r="R121" s="133"/>
      <c r="S121" s="119"/>
      <c r="T121" s="26"/>
      <c r="U121" s="26"/>
      <c r="V121" s="26"/>
      <c r="W121" s="119"/>
      <c r="X121" s="26"/>
      <c r="Y121" s="26"/>
      <c r="Z121" s="26"/>
    </row>
    <row r="122" spans="1:26" ht="12.75" customHeight="1">
      <c r="A122" s="129"/>
      <c r="B122" s="54"/>
      <c r="C122" s="26"/>
      <c r="D122" s="26"/>
      <c r="E122" s="124"/>
      <c r="F122" s="124"/>
      <c r="G122" s="124"/>
      <c r="H122" s="124"/>
      <c r="I122" s="124"/>
      <c r="J122" s="124"/>
      <c r="K122" s="130"/>
      <c r="L122" s="56"/>
      <c r="M122" s="56"/>
      <c r="N122" s="56"/>
      <c r="O122" s="56"/>
      <c r="P122" s="56"/>
      <c r="Q122" s="56"/>
      <c r="R122" s="133"/>
      <c r="S122" s="119"/>
      <c r="T122" s="26"/>
      <c r="U122" s="26"/>
      <c r="V122" s="26"/>
      <c r="W122" s="119"/>
      <c r="X122" s="26"/>
      <c r="Y122" s="26"/>
      <c r="Z122" s="26"/>
    </row>
    <row r="123" spans="1:26" ht="12.75" customHeight="1">
      <c r="A123" s="129"/>
      <c r="B123" s="54"/>
      <c r="C123" s="26"/>
      <c r="D123" s="26"/>
      <c r="E123" s="124"/>
      <c r="F123" s="124"/>
      <c r="G123" s="124"/>
      <c r="H123" s="124"/>
      <c r="I123" s="124"/>
      <c r="J123" s="124"/>
      <c r="K123" s="130"/>
      <c r="L123" s="56"/>
      <c r="M123" s="56"/>
      <c r="N123" s="56"/>
      <c r="O123" s="56"/>
      <c r="P123" s="56"/>
      <c r="Q123" s="56"/>
      <c r="R123" s="133"/>
      <c r="S123" s="119"/>
      <c r="T123" s="26"/>
      <c r="U123" s="26"/>
      <c r="V123" s="26"/>
      <c r="W123" s="119"/>
      <c r="X123" s="26"/>
      <c r="Y123" s="26"/>
      <c r="Z123" s="26"/>
    </row>
    <row r="124" spans="1:26" ht="12.75" customHeight="1">
      <c r="A124" s="129"/>
      <c r="B124" s="54"/>
      <c r="C124" s="26"/>
      <c r="D124" s="26"/>
      <c r="E124" s="124"/>
      <c r="F124" s="124"/>
      <c r="G124" s="124"/>
      <c r="H124" s="124"/>
      <c r="I124" s="124"/>
      <c r="J124" s="124"/>
      <c r="K124" s="130"/>
      <c r="L124" s="56"/>
      <c r="M124" s="56"/>
      <c r="N124" s="56"/>
      <c r="O124" s="56"/>
      <c r="P124" s="56"/>
      <c r="Q124" s="56"/>
      <c r="R124" s="133"/>
      <c r="S124" s="119"/>
      <c r="T124" s="26"/>
      <c r="U124" s="26"/>
      <c r="V124" s="26"/>
      <c r="W124" s="119"/>
      <c r="X124" s="26"/>
      <c r="Y124" s="26"/>
      <c r="Z124" s="26"/>
    </row>
    <row r="125" spans="1:26" ht="12.75" customHeight="1">
      <c r="A125" s="129"/>
      <c r="B125" s="54"/>
      <c r="C125" s="26"/>
      <c r="D125" s="26"/>
      <c r="E125" s="124"/>
      <c r="F125" s="124"/>
      <c r="G125" s="124"/>
      <c r="H125" s="124"/>
      <c r="I125" s="124"/>
      <c r="J125" s="124"/>
      <c r="K125" s="130"/>
      <c r="L125" s="56"/>
      <c r="M125" s="56"/>
      <c r="N125" s="56"/>
      <c r="O125" s="56"/>
      <c r="P125" s="56"/>
      <c r="Q125" s="56"/>
      <c r="R125" s="133"/>
      <c r="S125" s="119"/>
      <c r="T125" s="26"/>
      <c r="U125" s="26"/>
      <c r="V125" s="26"/>
      <c r="W125" s="119"/>
      <c r="X125" s="26"/>
      <c r="Y125" s="26"/>
      <c r="Z125" s="26"/>
    </row>
    <row r="126" spans="1:26" ht="12.75" customHeight="1">
      <c r="A126" s="129"/>
      <c r="B126" s="54"/>
      <c r="C126" s="26"/>
      <c r="D126" s="26"/>
      <c r="E126" s="124"/>
      <c r="F126" s="124"/>
      <c r="G126" s="124"/>
      <c r="H126" s="124"/>
      <c r="I126" s="124"/>
      <c r="J126" s="124"/>
      <c r="K126" s="130"/>
      <c r="L126" s="56"/>
      <c r="M126" s="56"/>
      <c r="N126" s="56"/>
      <c r="O126" s="56"/>
      <c r="P126" s="56"/>
      <c r="Q126" s="56"/>
      <c r="R126" s="133"/>
      <c r="S126" s="119"/>
      <c r="T126" s="26"/>
      <c r="U126" s="26"/>
      <c r="V126" s="26"/>
      <c r="W126" s="119"/>
      <c r="X126" s="26"/>
      <c r="Y126" s="26"/>
      <c r="Z126" s="26"/>
    </row>
    <row r="127" spans="1:26" ht="12.75" customHeight="1">
      <c r="A127" s="129"/>
      <c r="B127" s="54"/>
      <c r="C127" s="26"/>
      <c r="D127" s="26"/>
      <c r="E127" s="124"/>
      <c r="F127" s="124"/>
      <c r="G127" s="124"/>
      <c r="H127" s="124"/>
      <c r="I127" s="124"/>
      <c r="J127" s="124"/>
      <c r="K127" s="130"/>
      <c r="L127" s="56"/>
      <c r="M127" s="56"/>
      <c r="N127" s="56"/>
      <c r="O127" s="56"/>
      <c r="P127" s="56"/>
      <c r="Q127" s="56"/>
      <c r="R127" s="133"/>
      <c r="S127" s="119"/>
      <c r="T127" s="26"/>
      <c r="U127" s="26"/>
      <c r="V127" s="26"/>
      <c r="W127" s="119"/>
      <c r="X127" s="26"/>
      <c r="Y127" s="26"/>
      <c r="Z127" s="26"/>
    </row>
    <row r="128" spans="1:26" ht="12.75" customHeight="1">
      <c r="A128" s="129"/>
      <c r="B128" s="54"/>
      <c r="C128" s="26"/>
      <c r="D128" s="26"/>
      <c r="E128" s="124"/>
      <c r="F128" s="124"/>
      <c r="G128" s="124"/>
      <c r="H128" s="124"/>
      <c r="I128" s="124"/>
      <c r="J128" s="124"/>
      <c r="K128" s="130"/>
      <c r="L128" s="56"/>
      <c r="M128" s="56"/>
      <c r="N128" s="56"/>
      <c r="O128" s="56"/>
      <c r="P128" s="56"/>
      <c r="Q128" s="56"/>
      <c r="R128" s="133"/>
      <c r="S128" s="119"/>
      <c r="T128" s="26"/>
      <c r="U128" s="26"/>
      <c r="V128" s="26"/>
      <c r="W128" s="119"/>
      <c r="X128" s="26"/>
      <c r="Y128" s="26"/>
      <c r="Z128" s="26"/>
    </row>
    <row r="129" spans="1:26" ht="12.75" customHeight="1">
      <c r="A129" s="129"/>
      <c r="B129" s="54"/>
      <c r="C129" s="26"/>
      <c r="D129" s="26"/>
      <c r="E129" s="124"/>
      <c r="F129" s="124"/>
      <c r="G129" s="124"/>
      <c r="H129" s="124"/>
      <c r="I129" s="124"/>
      <c r="J129" s="124"/>
      <c r="K129" s="130"/>
      <c r="L129" s="56"/>
      <c r="M129" s="56"/>
      <c r="N129" s="56"/>
      <c r="O129" s="56"/>
      <c r="P129" s="56"/>
      <c r="Q129" s="56"/>
      <c r="R129" s="133"/>
      <c r="S129" s="119"/>
      <c r="T129" s="26"/>
      <c r="U129" s="26"/>
      <c r="V129" s="26"/>
      <c r="W129" s="119"/>
      <c r="X129" s="26"/>
      <c r="Y129" s="26"/>
      <c r="Z129" s="26"/>
    </row>
    <row r="130" spans="1:26" ht="12.75" customHeight="1">
      <c r="A130" s="129"/>
      <c r="B130" s="54"/>
      <c r="C130" s="26"/>
      <c r="D130" s="26"/>
      <c r="E130" s="124"/>
      <c r="F130" s="124"/>
      <c r="G130" s="124"/>
      <c r="H130" s="124"/>
      <c r="I130" s="124"/>
      <c r="J130" s="124"/>
      <c r="K130" s="130"/>
      <c r="L130" s="56"/>
      <c r="M130" s="56"/>
      <c r="N130" s="56"/>
      <c r="O130" s="56"/>
      <c r="P130" s="56"/>
      <c r="Q130" s="56"/>
      <c r="R130" s="133"/>
      <c r="S130" s="119"/>
      <c r="T130" s="26"/>
      <c r="U130" s="26"/>
      <c r="V130" s="26"/>
      <c r="W130" s="119"/>
      <c r="X130" s="26"/>
      <c r="Y130" s="26"/>
      <c r="Z130" s="26"/>
    </row>
    <row r="131" spans="1:26" ht="12.75" customHeight="1">
      <c r="A131" s="129"/>
      <c r="B131" s="54"/>
      <c r="C131" s="26"/>
      <c r="D131" s="26"/>
      <c r="E131" s="124"/>
      <c r="F131" s="124"/>
      <c r="G131" s="124"/>
      <c r="H131" s="124"/>
      <c r="I131" s="124"/>
      <c r="J131" s="124"/>
      <c r="K131" s="130"/>
      <c r="L131" s="56"/>
      <c r="M131" s="56"/>
      <c r="N131" s="56"/>
      <c r="O131" s="56"/>
      <c r="P131" s="56"/>
      <c r="Q131" s="56"/>
      <c r="R131" s="133"/>
      <c r="S131" s="119"/>
      <c r="T131" s="26"/>
      <c r="U131" s="26"/>
      <c r="V131" s="26"/>
      <c r="W131" s="119"/>
      <c r="X131" s="26"/>
      <c r="Y131" s="26"/>
      <c r="Z131" s="26"/>
    </row>
    <row r="132" spans="1:26" ht="12.75" customHeight="1">
      <c r="A132" s="129"/>
      <c r="B132" s="54"/>
      <c r="C132" s="26"/>
      <c r="D132" s="26"/>
      <c r="E132" s="124"/>
      <c r="F132" s="124"/>
      <c r="G132" s="124"/>
      <c r="H132" s="124"/>
      <c r="I132" s="124"/>
      <c r="J132" s="124"/>
      <c r="K132" s="130"/>
      <c r="L132" s="56"/>
      <c r="M132" s="56"/>
      <c r="N132" s="56"/>
      <c r="O132" s="56"/>
      <c r="P132" s="56"/>
      <c r="Q132" s="56"/>
      <c r="R132" s="133"/>
      <c r="S132" s="119"/>
      <c r="T132" s="26"/>
      <c r="U132" s="26"/>
      <c r="V132" s="26"/>
      <c r="W132" s="119"/>
      <c r="X132" s="26"/>
      <c r="Y132" s="26"/>
      <c r="Z132" s="26"/>
    </row>
    <row r="133" spans="1:26" ht="12.75" customHeight="1">
      <c r="A133" s="129"/>
      <c r="B133" s="54"/>
      <c r="C133" s="26"/>
      <c r="D133" s="26"/>
      <c r="E133" s="124"/>
      <c r="F133" s="124"/>
      <c r="G133" s="124"/>
      <c r="H133" s="124"/>
      <c r="I133" s="124"/>
      <c r="J133" s="124"/>
      <c r="K133" s="130"/>
      <c r="L133" s="56"/>
      <c r="M133" s="56"/>
      <c r="N133" s="56"/>
      <c r="O133" s="56"/>
      <c r="P133" s="56"/>
      <c r="Q133" s="56"/>
      <c r="R133" s="133"/>
      <c r="S133" s="119"/>
      <c r="T133" s="26"/>
      <c r="U133" s="26"/>
      <c r="V133" s="26"/>
      <c r="W133" s="119"/>
      <c r="X133" s="26"/>
      <c r="Y133" s="26"/>
      <c r="Z133" s="26"/>
    </row>
    <row r="134" spans="1:26" ht="12.75" customHeight="1">
      <c r="A134" s="129"/>
      <c r="B134" s="54"/>
      <c r="C134" s="26"/>
      <c r="D134" s="26"/>
      <c r="E134" s="124"/>
      <c r="F134" s="124"/>
      <c r="G134" s="124"/>
      <c r="H134" s="124"/>
      <c r="I134" s="124"/>
      <c r="J134" s="124"/>
      <c r="K134" s="130"/>
      <c r="L134" s="56"/>
      <c r="M134" s="56"/>
      <c r="N134" s="56"/>
      <c r="O134" s="56"/>
      <c r="P134" s="56"/>
      <c r="Q134" s="56"/>
      <c r="R134" s="133"/>
      <c r="S134" s="119"/>
      <c r="T134" s="26"/>
      <c r="U134" s="26"/>
      <c r="V134" s="26"/>
      <c r="W134" s="119"/>
      <c r="X134" s="26"/>
      <c r="Y134" s="26"/>
      <c r="Z134" s="26"/>
    </row>
    <row r="135" spans="1:26" ht="12.75" customHeight="1">
      <c r="A135" s="129"/>
      <c r="B135" s="54"/>
      <c r="C135" s="26"/>
      <c r="D135" s="26"/>
      <c r="E135" s="124"/>
      <c r="F135" s="124"/>
      <c r="G135" s="124"/>
      <c r="H135" s="124"/>
      <c r="I135" s="124"/>
      <c r="J135" s="124"/>
      <c r="K135" s="130"/>
      <c r="L135" s="56"/>
      <c r="M135" s="56"/>
      <c r="N135" s="56"/>
      <c r="O135" s="56"/>
      <c r="P135" s="56"/>
      <c r="Q135" s="56"/>
      <c r="R135" s="133"/>
      <c r="S135" s="119"/>
      <c r="T135" s="26"/>
      <c r="U135" s="26"/>
      <c r="V135" s="26"/>
      <c r="W135" s="119"/>
      <c r="X135" s="26"/>
      <c r="Y135" s="26"/>
      <c r="Z135" s="26"/>
    </row>
    <row r="136" spans="1:26" ht="12.75" customHeight="1">
      <c r="A136" s="129"/>
      <c r="B136" s="54"/>
      <c r="C136" s="26"/>
      <c r="D136" s="26"/>
      <c r="E136" s="124"/>
      <c r="F136" s="124"/>
      <c r="G136" s="124"/>
      <c r="H136" s="124"/>
      <c r="I136" s="124"/>
      <c r="J136" s="124"/>
      <c r="K136" s="130"/>
      <c r="L136" s="56"/>
      <c r="M136" s="56"/>
      <c r="N136" s="56"/>
      <c r="O136" s="56"/>
      <c r="P136" s="56"/>
      <c r="Q136" s="56"/>
      <c r="R136" s="133"/>
      <c r="S136" s="119"/>
      <c r="T136" s="26"/>
      <c r="U136" s="26"/>
      <c r="V136" s="26"/>
      <c r="W136" s="119"/>
      <c r="X136" s="26"/>
      <c r="Y136" s="26"/>
      <c r="Z136" s="26"/>
    </row>
    <row r="137" spans="1:26" ht="12.75" customHeight="1">
      <c r="A137" s="129"/>
      <c r="B137" s="54"/>
      <c r="C137" s="26"/>
      <c r="D137" s="26"/>
      <c r="E137" s="124"/>
      <c r="F137" s="124"/>
      <c r="G137" s="124"/>
      <c r="H137" s="124"/>
      <c r="I137" s="124"/>
      <c r="J137" s="124"/>
      <c r="K137" s="130"/>
      <c r="L137" s="56"/>
      <c r="M137" s="56"/>
      <c r="N137" s="56"/>
      <c r="O137" s="56"/>
      <c r="P137" s="56"/>
      <c r="Q137" s="56"/>
      <c r="R137" s="133"/>
      <c r="S137" s="119"/>
      <c r="T137" s="26"/>
      <c r="U137" s="26"/>
      <c r="V137" s="26"/>
      <c r="W137" s="119"/>
      <c r="X137" s="26"/>
      <c r="Y137" s="26"/>
      <c r="Z137" s="26"/>
    </row>
    <row r="138" spans="1:26" ht="12.75" customHeight="1">
      <c r="A138" s="129"/>
      <c r="B138" s="54"/>
      <c r="C138" s="26"/>
      <c r="D138" s="26"/>
      <c r="E138" s="124"/>
      <c r="F138" s="124"/>
      <c r="G138" s="124"/>
      <c r="H138" s="124"/>
      <c r="I138" s="124"/>
      <c r="J138" s="124"/>
      <c r="K138" s="130"/>
      <c r="L138" s="56"/>
      <c r="M138" s="56"/>
      <c r="N138" s="56"/>
      <c r="O138" s="56"/>
      <c r="P138" s="56"/>
      <c r="Q138" s="56"/>
      <c r="R138" s="133"/>
      <c r="S138" s="119"/>
      <c r="T138" s="26"/>
      <c r="U138" s="26"/>
      <c r="V138" s="26"/>
      <c r="W138" s="119"/>
      <c r="X138" s="26"/>
      <c r="Y138" s="26"/>
      <c r="Z138" s="26"/>
    </row>
    <row r="139" spans="1:26" ht="12.75" customHeight="1">
      <c r="A139" s="129"/>
      <c r="B139" s="54"/>
      <c r="C139" s="26"/>
      <c r="D139" s="26"/>
      <c r="E139" s="124"/>
      <c r="F139" s="124"/>
      <c r="G139" s="124"/>
      <c r="H139" s="124"/>
      <c r="I139" s="124"/>
      <c r="J139" s="124"/>
      <c r="K139" s="130"/>
      <c r="L139" s="56"/>
      <c r="M139" s="56"/>
      <c r="N139" s="56"/>
      <c r="O139" s="56"/>
      <c r="P139" s="56"/>
      <c r="Q139" s="56"/>
      <c r="R139" s="133"/>
      <c r="S139" s="119"/>
      <c r="T139" s="26"/>
      <c r="U139" s="26"/>
      <c r="V139" s="26"/>
      <c r="W139" s="119"/>
      <c r="X139" s="26"/>
      <c r="Y139" s="26"/>
      <c r="Z139" s="26"/>
    </row>
    <row r="140" spans="1:26" ht="12.75" customHeight="1">
      <c r="A140" s="129"/>
      <c r="B140" s="54"/>
      <c r="C140" s="26"/>
      <c r="D140" s="26"/>
      <c r="E140" s="124"/>
      <c r="F140" s="124"/>
      <c r="G140" s="124"/>
      <c r="H140" s="124"/>
      <c r="I140" s="124"/>
      <c r="J140" s="124"/>
      <c r="K140" s="130"/>
      <c r="L140" s="56"/>
      <c r="M140" s="56"/>
      <c r="N140" s="56"/>
      <c r="O140" s="56"/>
      <c r="P140" s="56"/>
      <c r="Q140" s="56"/>
      <c r="R140" s="133"/>
      <c r="S140" s="119"/>
      <c r="T140" s="26"/>
      <c r="U140" s="26"/>
      <c r="V140" s="26"/>
      <c r="W140" s="119"/>
      <c r="X140" s="26"/>
      <c r="Y140" s="26"/>
      <c r="Z140" s="26"/>
    </row>
    <row r="141" spans="1:26" ht="12.75" customHeight="1">
      <c r="A141" s="129"/>
      <c r="B141" s="54"/>
      <c r="C141" s="26"/>
      <c r="D141" s="26"/>
      <c r="E141" s="124"/>
      <c r="F141" s="124"/>
      <c r="G141" s="124"/>
      <c r="H141" s="124"/>
      <c r="I141" s="124"/>
      <c r="J141" s="124"/>
      <c r="K141" s="130"/>
      <c r="L141" s="56"/>
      <c r="M141" s="56"/>
      <c r="N141" s="56"/>
      <c r="O141" s="56"/>
      <c r="P141" s="56"/>
      <c r="Q141" s="56"/>
      <c r="R141" s="133"/>
      <c r="S141" s="119"/>
      <c r="T141" s="26"/>
      <c r="U141" s="26"/>
      <c r="V141" s="26"/>
      <c r="W141" s="119"/>
      <c r="X141" s="26"/>
      <c r="Y141" s="26"/>
      <c r="Z141" s="26"/>
    </row>
    <row r="142" spans="1:26" ht="12.75" customHeight="1">
      <c r="A142" s="129"/>
      <c r="B142" s="54"/>
      <c r="C142" s="26"/>
      <c r="D142" s="26"/>
      <c r="E142" s="124"/>
      <c r="F142" s="124"/>
      <c r="G142" s="124"/>
      <c r="H142" s="124"/>
      <c r="I142" s="124"/>
      <c r="J142" s="124"/>
      <c r="K142" s="130"/>
      <c r="L142" s="56"/>
      <c r="M142" s="56"/>
      <c r="N142" s="56"/>
      <c r="O142" s="56"/>
      <c r="P142" s="56"/>
      <c r="Q142" s="56"/>
      <c r="R142" s="133"/>
      <c r="S142" s="119"/>
      <c r="T142" s="26"/>
      <c r="U142" s="26"/>
      <c r="V142" s="26"/>
      <c r="W142" s="119"/>
      <c r="X142" s="26"/>
      <c r="Y142" s="26"/>
      <c r="Z142" s="26"/>
    </row>
    <row r="143" spans="1:26" ht="12.75" customHeight="1">
      <c r="A143" s="129"/>
      <c r="B143" s="54"/>
      <c r="C143" s="26"/>
      <c r="D143" s="26"/>
      <c r="E143" s="124"/>
      <c r="F143" s="124"/>
      <c r="G143" s="124"/>
      <c r="H143" s="124"/>
      <c r="I143" s="124"/>
      <c r="J143" s="124"/>
      <c r="K143" s="130"/>
      <c r="L143" s="56"/>
      <c r="M143" s="56"/>
      <c r="N143" s="56"/>
      <c r="O143" s="56"/>
      <c r="P143" s="56"/>
      <c r="Q143" s="56"/>
      <c r="R143" s="133"/>
      <c r="S143" s="119"/>
      <c r="T143" s="26"/>
      <c r="U143" s="26"/>
      <c r="V143" s="26"/>
      <c r="W143" s="119"/>
      <c r="X143" s="26"/>
      <c r="Y143" s="26"/>
      <c r="Z143" s="26"/>
    </row>
    <row r="144" spans="1:26" ht="12.75" customHeight="1">
      <c r="A144" s="129"/>
      <c r="B144" s="54"/>
      <c r="C144" s="26"/>
      <c r="D144" s="26"/>
      <c r="E144" s="124"/>
      <c r="F144" s="124"/>
      <c r="G144" s="124"/>
      <c r="H144" s="124"/>
      <c r="I144" s="124"/>
      <c r="J144" s="124"/>
      <c r="K144" s="130"/>
      <c r="L144" s="56"/>
      <c r="M144" s="56"/>
      <c r="N144" s="56"/>
      <c r="O144" s="56"/>
      <c r="P144" s="56"/>
      <c r="Q144" s="56"/>
      <c r="R144" s="133"/>
      <c r="S144" s="119"/>
      <c r="T144" s="26"/>
      <c r="U144" s="26"/>
      <c r="V144" s="26"/>
      <c r="W144" s="119"/>
      <c r="X144" s="26"/>
      <c r="Y144" s="26"/>
      <c r="Z144" s="26"/>
    </row>
    <row r="145" spans="1:26" ht="12.75" customHeight="1">
      <c r="A145" s="129"/>
      <c r="B145" s="54"/>
      <c r="C145" s="26"/>
      <c r="D145" s="26"/>
      <c r="E145" s="124"/>
      <c r="F145" s="124"/>
      <c r="G145" s="124"/>
      <c r="H145" s="124"/>
      <c r="I145" s="124"/>
      <c r="J145" s="124"/>
      <c r="K145" s="130"/>
      <c r="L145" s="56"/>
      <c r="M145" s="56"/>
      <c r="N145" s="56"/>
      <c r="O145" s="56"/>
      <c r="P145" s="56"/>
      <c r="Q145" s="56"/>
      <c r="R145" s="133"/>
      <c r="S145" s="119"/>
      <c r="T145" s="26"/>
      <c r="U145" s="26"/>
      <c r="V145" s="26"/>
      <c r="W145" s="119"/>
      <c r="X145" s="26"/>
      <c r="Y145" s="26"/>
      <c r="Z145" s="26"/>
    </row>
    <row r="146" spans="1:26" ht="12.75" customHeight="1">
      <c r="A146" s="129"/>
      <c r="B146" s="54"/>
      <c r="C146" s="26"/>
      <c r="D146" s="26"/>
      <c r="E146" s="124"/>
      <c r="F146" s="124"/>
      <c r="G146" s="124"/>
      <c r="H146" s="124"/>
      <c r="I146" s="124"/>
      <c r="J146" s="124"/>
      <c r="K146" s="130"/>
      <c r="L146" s="56"/>
      <c r="M146" s="56"/>
      <c r="N146" s="56"/>
      <c r="O146" s="56"/>
      <c r="P146" s="56"/>
      <c r="Q146" s="56"/>
      <c r="R146" s="133"/>
      <c r="S146" s="119"/>
      <c r="T146" s="26"/>
      <c r="U146" s="26"/>
      <c r="V146" s="26"/>
      <c r="W146" s="119"/>
      <c r="X146" s="26"/>
      <c r="Y146" s="26"/>
      <c r="Z146" s="26"/>
    </row>
    <row r="147" spans="1:26" ht="12.75" customHeight="1">
      <c r="A147" s="129"/>
      <c r="B147" s="54"/>
      <c r="C147" s="26"/>
      <c r="D147" s="26"/>
      <c r="E147" s="124"/>
      <c r="F147" s="124"/>
      <c r="G147" s="124"/>
      <c r="H147" s="124"/>
      <c r="I147" s="124"/>
      <c r="J147" s="124"/>
      <c r="K147" s="130"/>
      <c r="L147" s="56"/>
      <c r="M147" s="56"/>
      <c r="N147" s="56"/>
      <c r="O147" s="56"/>
      <c r="P147" s="56"/>
      <c r="Q147" s="56"/>
      <c r="R147" s="133"/>
      <c r="S147" s="119"/>
      <c r="T147" s="26"/>
      <c r="U147" s="26"/>
      <c r="V147" s="26"/>
      <c r="W147" s="119"/>
      <c r="X147" s="26"/>
      <c r="Y147" s="26"/>
      <c r="Z147" s="26"/>
    </row>
    <row r="148" spans="1:26" ht="12.75" customHeight="1">
      <c r="A148" s="129"/>
      <c r="B148" s="54"/>
      <c r="C148" s="26"/>
      <c r="D148" s="26"/>
      <c r="E148" s="124"/>
      <c r="F148" s="124"/>
      <c r="G148" s="124"/>
      <c r="H148" s="124"/>
      <c r="I148" s="124"/>
      <c r="J148" s="124"/>
      <c r="K148" s="130"/>
      <c r="L148" s="56"/>
      <c r="M148" s="56"/>
      <c r="N148" s="56"/>
      <c r="O148" s="56"/>
      <c r="P148" s="56"/>
      <c r="Q148" s="56"/>
      <c r="R148" s="133"/>
      <c r="S148" s="119"/>
      <c r="T148" s="26"/>
      <c r="U148" s="26"/>
      <c r="V148" s="26"/>
      <c r="W148" s="119"/>
      <c r="X148" s="26"/>
      <c r="Y148" s="26"/>
      <c r="Z148" s="26"/>
    </row>
    <row r="149" spans="1:26" ht="12.75" customHeight="1">
      <c r="A149" s="129"/>
      <c r="B149" s="54"/>
      <c r="C149" s="26"/>
      <c r="D149" s="26"/>
      <c r="E149" s="124"/>
      <c r="F149" s="124"/>
      <c r="G149" s="124"/>
      <c r="H149" s="124"/>
      <c r="I149" s="124"/>
      <c r="J149" s="124"/>
      <c r="K149" s="130"/>
      <c r="L149" s="56"/>
      <c r="M149" s="56"/>
      <c r="N149" s="56"/>
      <c r="O149" s="56"/>
      <c r="P149" s="56"/>
      <c r="Q149" s="56"/>
      <c r="R149" s="133"/>
      <c r="S149" s="119"/>
      <c r="T149" s="26"/>
      <c r="U149" s="26"/>
      <c r="V149" s="26"/>
      <c r="W149" s="119"/>
      <c r="X149" s="26"/>
      <c r="Y149" s="26"/>
      <c r="Z149" s="26"/>
    </row>
    <row r="150" spans="1:26" ht="12.75" customHeight="1">
      <c r="A150" s="129"/>
      <c r="B150" s="54"/>
      <c r="C150" s="26"/>
      <c r="D150" s="26"/>
      <c r="E150" s="124"/>
      <c r="F150" s="124"/>
      <c r="G150" s="124"/>
      <c r="H150" s="124"/>
      <c r="I150" s="124"/>
      <c r="J150" s="124"/>
      <c r="K150" s="130"/>
      <c r="L150" s="56"/>
      <c r="M150" s="56"/>
      <c r="N150" s="56"/>
      <c r="O150" s="56"/>
      <c r="P150" s="56"/>
      <c r="Q150" s="56"/>
      <c r="R150" s="133"/>
      <c r="S150" s="119"/>
      <c r="T150" s="26"/>
      <c r="U150" s="26"/>
      <c r="V150" s="26"/>
      <c r="W150" s="119"/>
      <c r="X150" s="26"/>
      <c r="Y150" s="26"/>
      <c r="Z150" s="26"/>
    </row>
    <row r="151" spans="1:26" ht="12.75" customHeight="1">
      <c r="A151" s="129"/>
      <c r="B151" s="54"/>
      <c r="C151" s="26"/>
      <c r="D151" s="26"/>
      <c r="E151" s="124"/>
      <c r="F151" s="124"/>
      <c r="G151" s="124"/>
      <c r="H151" s="124"/>
      <c r="I151" s="124"/>
      <c r="J151" s="124"/>
      <c r="K151" s="130"/>
      <c r="L151" s="56"/>
      <c r="M151" s="56"/>
      <c r="N151" s="56"/>
      <c r="O151" s="56"/>
      <c r="P151" s="56"/>
      <c r="Q151" s="56"/>
      <c r="R151" s="133"/>
      <c r="S151" s="119"/>
      <c r="T151" s="26"/>
      <c r="U151" s="26"/>
      <c r="V151" s="26"/>
      <c r="W151" s="119"/>
      <c r="X151" s="26"/>
      <c r="Y151" s="26"/>
      <c r="Z151" s="26"/>
    </row>
    <row r="152" spans="1:26" ht="12.75" customHeight="1">
      <c r="A152" s="129"/>
      <c r="B152" s="54"/>
      <c r="C152" s="26"/>
      <c r="D152" s="26"/>
      <c r="E152" s="124"/>
      <c r="F152" s="124"/>
      <c r="G152" s="124"/>
      <c r="H152" s="124"/>
      <c r="I152" s="124"/>
      <c r="J152" s="124"/>
      <c r="K152" s="130"/>
      <c r="L152" s="56"/>
      <c r="M152" s="56"/>
      <c r="N152" s="56"/>
      <c r="O152" s="56"/>
      <c r="P152" s="56"/>
      <c r="Q152" s="56"/>
      <c r="R152" s="133"/>
      <c r="S152" s="119"/>
      <c r="T152" s="26"/>
      <c r="U152" s="26"/>
      <c r="V152" s="26"/>
      <c r="W152" s="119"/>
      <c r="X152" s="26"/>
      <c r="Y152" s="26"/>
      <c r="Z152" s="26"/>
    </row>
    <row r="153" spans="1:26" ht="12.75" customHeight="1">
      <c r="A153" s="129"/>
      <c r="B153" s="54"/>
      <c r="C153" s="26"/>
      <c r="D153" s="26"/>
      <c r="E153" s="124"/>
      <c r="F153" s="124"/>
      <c r="G153" s="124"/>
      <c r="H153" s="124"/>
      <c r="I153" s="124"/>
      <c r="J153" s="124"/>
      <c r="K153" s="130"/>
      <c r="L153" s="56"/>
      <c r="M153" s="56"/>
      <c r="N153" s="56"/>
      <c r="O153" s="56"/>
      <c r="P153" s="56"/>
      <c r="Q153" s="56"/>
      <c r="R153" s="133"/>
      <c r="S153" s="119"/>
      <c r="T153" s="26"/>
      <c r="U153" s="26"/>
      <c r="V153" s="26"/>
      <c r="W153" s="119"/>
      <c r="X153" s="26"/>
      <c r="Y153" s="26"/>
      <c r="Z153" s="26"/>
    </row>
    <row r="154" spans="1:26" ht="12.75" customHeight="1">
      <c r="A154" s="129"/>
      <c r="B154" s="54"/>
      <c r="C154" s="26"/>
      <c r="D154" s="26"/>
      <c r="E154" s="124"/>
      <c r="F154" s="124"/>
      <c r="G154" s="124"/>
      <c r="H154" s="124"/>
      <c r="I154" s="124"/>
      <c r="J154" s="124"/>
      <c r="K154" s="130"/>
      <c r="L154" s="56"/>
      <c r="M154" s="56"/>
      <c r="N154" s="56"/>
      <c r="O154" s="56"/>
      <c r="P154" s="56"/>
      <c r="Q154" s="56"/>
      <c r="R154" s="133"/>
      <c r="S154" s="119"/>
      <c r="T154" s="26"/>
      <c r="U154" s="26"/>
      <c r="V154" s="26"/>
      <c r="W154" s="119"/>
      <c r="X154" s="26"/>
      <c r="Y154" s="26"/>
      <c r="Z154" s="26"/>
    </row>
    <row r="155" spans="1:26" ht="12.75" customHeight="1">
      <c r="A155" s="129"/>
      <c r="B155" s="54"/>
      <c r="C155" s="26"/>
      <c r="D155" s="26"/>
      <c r="E155" s="124"/>
      <c r="F155" s="124"/>
      <c r="G155" s="124"/>
      <c r="H155" s="124"/>
      <c r="I155" s="124"/>
      <c r="J155" s="124"/>
      <c r="K155" s="130"/>
      <c r="L155" s="56"/>
      <c r="M155" s="56"/>
      <c r="N155" s="56"/>
      <c r="O155" s="56"/>
      <c r="P155" s="56"/>
      <c r="Q155" s="56"/>
      <c r="R155" s="133"/>
      <c r="S155" s="119"/>
      <c r="T155" s="26"/>
      <c r="U155" s="26"/>
      <c r="V155" s="26"/>
      <c r="W155" s="119"/>
      <c r="X155" s="26"/>
      <c r="Y155" s="26"/>
      <c r="Z155" s="26"/>
    </row>
    <row r="156" spans="1:26" ht="12.75" customHeight="1">
      <c r="A156" s="129"/>
      <c r="B156" s="54"/>
      <c r="C156" s="26"/>
      <c r="D156" s="26"/>
      <c r="E156" s="124"/>
      <c r="F156" s="124"/>
      <c r="G156" s="124"/>
      <c r="H156" s="124"/>
      <c r="I156" s="124"/>
      <c r="J156" s="124"/>
      <c r="K156" s="130"/>
      <c r="L156" s="56"/>
      <c r="M156" s="56"/>
      <c r="N156" s="56"/>
      <c r="O156" s="56"/>
      <c r="P156" s="56"/>
      <c r="Q156" s="56"/>
      <c r="R156" s="133"/>
      <c r="S156" s="119"/>
      <c r="T156" s="26"/>
      <c r="U156" s="26"/>
      <c r="V156" s="26"/>
      <c r="W156" s="119"/>
      <c r="X156" s="26"/>
      <c r="Y156" s="26"/>
      <c r="Z156" s="26"/>
    </row>
    <row r="157" spans="1:26" ht="12.75" customHeight="1">
      <c r="A157" s="129"/>
      <c r="B157" s="54"/>
      <c r="C157" s="26"/>
      <c r="D157" s="26"/>
      <c r="E157" s="124"/>
      <c r="F157" s="124"/>
      <c r="G157" s="124"/>
      <c r="H157" s="124"/>
      <c r="I157" s="124"/>
      <c r="J157" s="124"/>
      <c r="K157" s="130"/>
      <c r="L157" s="56"/>
      <c r="M157" s="56"/>
      <c r="N157" s="56"/>
      <c r="O157" s="56"/>
      <c r="P157" s="56"/>
      <c r="Q157" s="56"/>
      <c r="R157" s="133"/>
      <c r="S157" s="119"/>
      <c r="T157" s="26"/>
      <c r="U157" s="26"/>
      <c r="V157" s="26"/>
      <c r="W157" s="119"/>
      <c r="X157" s="26"/>
      <c r="Y157" s="26"/>
      <c r="Z157" s="26"/>
    </row>
    <row r="158" spans="1:26" ht="12.75" customHeight="1">
      <c r="A158" s="129"/>
      <c r="B158" s="54"/>
      <c r="C158" s="26"/>
      <c r="D158" s="26"/>
      <c r="E158" s="124"/>
      <c r="F158" s="124"/>
      <c r="G158" s="124"/>
      <c r="H158" s="124"/>
      <c r="I158" s="124"/>
      <c r="J158" s="124"/>
      <c r="K158" s="130"/>
      <c r="L158" s="56"/>
      <c r="M158" s="56"/>
      <c r="N158" s="56"/>
      <c r="O158" s="56"/>
      <c r="P158" s="56"/>
      <c r="Q158" s="56"/>
      <c r="R158" s="133"/>
      <c r="S158" s="119"/>
      <c r="T158" s="26"/>
      <c r="U158" s="26"/>
      <c r="V158" s="26"/>
      <c r="W158" s="119"/>
      <c r="X158" s="26"/>
      <c r="Y158" s="26"/>
      <c r="Z158" s="26"/>
    </row>
    <row r="159" spans="1:26" ht="12.75" customHeight="1">
      <c r="A159" s="129"/>
      <c r="B159" s="54"/>
      <c r="C159" s="26"/>
      <c r="D159" s="26"/>
      <c r="E159" s="124"/>
      <c r="F159" s="124"/>
      <c r="G159" s="124"/>
      <c r="H159" s="124"/>
      <c r="I159" s="124"/>
      <c r="J159" s="124"/>
      <c r="K159" s="130"/>
      <c r="L159" s="56"/>
      <c r="M159" s="56"/>
      <c r="N159" s="56"/>
      <c r="O159" s="56"/>
      <c r="P159" s="56"/>
      <c r="Q159" s="56"/>
      <c r="R159" s="133"/>
      <c r="S159" s="119"/>
      <c r="T159" s="26"/>
      <c r="U159" s="26"/>
      <c r="V159" s="26"/>
      <c r="W159" s="119"/>
      <c r="X159" s="26"/>
      <c r="Y159" s="26"/>
      <c r="Z159" s="26"/>
    </row>
    <row r="160" spans="1:26" ht="12.75" customHeight="1">
      <c r="A160" s="129"/>
      <c r="B160" s="54"/>
      <c r="C160" s="26"/>
      <c r="D160" s="26"/>
      <c r="E160" s="124"/>
      <c r="F160" s="124"/>
      <c r="G160" s="124"/>
      <c r="H160" s="124"/>
      <c r="I160" s="124"/>
      <c r="J160" s="124"/>
      <c r="K160" s="130"/>
      <c r="L160" s="56"/>
      <c r="M160" s="56"/>
      <c r="N160" s="56"/>
      <c r="O160" s="56"/>
      <c r="P160" s="56"/>
      <c r="Q160" s="56"/>
      <c r="R160" s="133"/>
      <c r="S160" s="119"/>
      <c r="T160" s="26"/>
      <c r="U160" s="26"/>
      <c r="V160" s="26"/>
      <c r="W160" s="119"/>
      <c r="X160" s="26"/>
      <c r="Y160" s="26"/>
      <c r="Z160" s="26"/>
    </row>
    <row r="161" spans="1:26" ht="12.75" customHeight="1">
      <c r="A161" s="129"/>
      <c r="B161" s="54"/>
      <c r="C161" s="26"/>
      <c r="D161" s="26"/>
      <c r="E161" s="124"/>
      <c r="F161" s="124"/>
      <c r="G161" s="124"/>
      <c r="H161" s="124"/>
      <c r="I161" s="124"/>
      <c r="J161" s="124"/>
      <c r="K161" s="130"/>
      <c r="L161" s="56"/>
      <c r="M161" s="56"/>
      <c r="N161" s="56"/>
      <c r="O161" s="56"/>
      <c r="P161" s="56"/>
      <c r="Q161" s="56"/>
      <c r="R161" s="133"/>
      <c r="S161" s="119"/>
      <c r="T161" s="26"/>
      <c r="U161" s="26"/>
      <c r="V161" s="26"/>
      <c r="W161" s="119"/>
      <c r="X161" s="26"/>
      <c r="Y161" s="26"/>
      <c r="Z161" s="26"/>
    </row>
    <row r="162" spans="1:26" ht="12.75" customHeight="1">
      <c r="A162" s="129"/>
      <c r="B162" s="54"/>
      <c r="C162" s="26"/>
      <c r="D162" s="26"/>
      <c r="E162" s="124"/>
      <c r="F162" s="124"/>
      <c r="G162" s="124"/>
      <c r="H162" s="124"/>
      <c r="I162" s="124"/>
      <c r="J162" s="124"/>
      <c r="K162" s="130"/>
      <c r="L162" s="56"/>
      <c r="M162" s="56"/>
      <c r="N162" s="56"/>
      <c r="O162" s="56"/>
      <c r="P162" s="56"/>
      <c r="Q162" s="56"/>
      <c r="R162" s="133"/>
      <c r="S162" s="119"/>
      <c r="T162" s="26"/>
      <c r="U162" s="26"/>
      <c r="V162" s="26"/>
      <c r="W162" s="119"/>
      <c r="X162" s="26"/>
      <c r="Y162" s="26"/>
      <c r="Z162" s="26"/>
    </row>
    <row r="163" spans="1:26" ht="12.75" customHeight="1">
      <c r="A163" s="129"/>
      <c r="B163" s="54"/>
      <c r="C163" s="26"/>
      <c r="D163" s="26"/>
      <c r="E163" s="124"/>
      <c r="F163" s="124"/>
      <c r="G163" s="124"/>
      <c r="H163" s="124"/>
      <c r="I163" s="124"/>
      <c r="J163" s="124"/>
      <c r="K163" s="130"/>
      <c r="L163" s="56"/>
      <c r="M163" s="56"/>
      <c r="N163" s="56"/>
      <c r="O163" s="56"/>
      <c r="P163" s="56"/>
      <c r="Q163" s="56"/>
      <c r="R163" s="133"/>
      <c r="S163" s="119"/>
      <c r="T163" s="26"/>
      <c r="U163" s="26"/>
      <c r="V163" s="26"/>
      <c r="W163" s="119"/>
      <c r="X163" s="26"/>
      <c r="Y163" s="26"/>
      <c r="Z163" s="26"/>
    </row>
    <row r="164" spans="1:26" ht="12.75" customHeight="1">
      <c r="A164" s="129"/>
      <c r="B164" s="54"/>
      <c r="C164" s="26"/>
      <c r="D164" s="26"/>
      <c r="E164" s="124"/>
      <c r="F164" s="124"/>
      <c r="G164" s="124"/>
      <c r="H164" s="124"/>
      <c r="I164" s="124"/>
      <c r="J164" s="124"/>
      <c r="K164" s="130"/>
      <c r="L164" s="56"/>
      <c r="M164" s="56"/>
      <c r="N164" s="56"/>
      <c r="O164" s="56"/>
      <c r="P164" s="56"/>
      <c r="Q164" s="56"/>
      <c r="R164" s="133"/>
      <c r="S164" s="119"/>
      <c r="T164" s="26"/>
      <c r="U164" s="26"/>
      <c r="V164" s="26"/>
      <c r="W164" s="119"/>
      <c r="X164" s="26"/>
      <c r="Y164" s="26"/>
      <c r="Z164" s="26"/>
    </row>
    <row r="165" spans="1:26" ht="12.75" customHeight="1">
      <c r="A165" s="129"/>
      <c r="B165" s="54"/>
      <c r="C165" s="26"/>
      <c r="D165" s="26"/>
      <c r="E165" s="124"/>
      <c r="F165" s="124"/>
      <c r="G165" s="124"/>
      <c r="H165" s="124"/>
      <c r="I165" s="124"/>
      <c r="J165" s="124"/>
      <c r="K165" s="130"/>
      <c r="L165" s="56"/>
      <c r="M165" s="56"/>
      <c r="N165" s="56"/>
      <c r="O165" s="56"/>
      <c r="P165" s="56"/>
      <c r="Q165" s="56"/>
      <c r="R165" s="133"/>
      <c r="S165" s="119"/>
      <c r="T165" s="26"/>
      <c r="U165" s="26"/>
      <c r="V165" s="26"/>
      <c r="W165" s="119"/>
      <c r="X165" s="26"/>
      <c r="Y165" s="26"/>
      <c r="Z165" s="26"/>
    </row>
    <row r="166" spans="1:26" ht="12.75" customHeight="1">
      <c r="A166" s="129"/>
      <c r="B166" s="54"/>
      <c r="C166" s="26"/>
      <c r="D166" s="26"/>
      <c r="E166" s="124"/>
      <c r="F166" s="124"/>
      <c r="G166" s="124"/>
      <c r="H166" s="124"/>
      <c r="I166" s="124"/>
      <c r="J166" s="124"/>
      <c r="K166" s="130"/>
      <c r="L166" s="56"/>
      <c r="M166" s="56"/>
      <c r="N166" s="56"/>
      <c r="O166" s="56"/>
      <c r="P166" s="56"/>
      <c r="Q166" s="56"/>
      <c r="R166" s="133"/>
      <c r="S166" s="119"/>
      <c r="T166" s="26"/>
      <c r="U166" s="26"/>
      <c r="V166" s="26"/>
      <c r="W166" s="119"/>
      <c r="X166" s="26"/>
      <c r="Y166" s="26"/>
      <c r="Z166" s="26"/>
    </row>
    <row r="167" spans="1:26" ht="12.75" customHeight="1">
      <c r="A167" s="129"/>
      <c r="B167" s="54"/>
      <c r="C167" s="26"/>
      <c r="D167" s="26"/>
      <c r="E167" s="124"/>
      <c r="F167" s="124"/>
      <c r="G167" s="124"/>
      <c r="H167" s="124"/>
      <c r="I167" s="124"/>
      <c r="J167" s="124"/>
      <c r="K167" s="130"/>
      <c r="L167" s="56"/>
      <c r="M167" s="56"/>
      <c r="N167" s="56"/>
      <c r="O167" s="56"/>
      <c r="P167" s="56"/>
      <c r="Q167" s="56"/>
      <c r="R167" s="133"/>
      <c r="S167" s="119"/>
      <c r="T167" s="26"/>
      <c r="U167" s="26"/>
      <c r="V167" s="26"/>
      <c r="W167" s="119"/>
      <c r="X167" s="26"/>
      <c r="Y167" s="26"/>
      <c r="Z167" s="26"/>
    </row>
    <row r="168" spans="1:26" ht="12.75" customHeight="1">
      <c r="A168" s="129"/>
      <c r="B168" s="54"/>
      <c r="C168" s="26"/>
      <c r="D168" s="26"/>
      <c r="E168" s="124"/>
      <c r="F168" s="124"/>
      <c r="G168" s="124"/>
      <c r="H168" s="124"/>
      <c r="I168" s="124"/>
      <c r="J168" s="124"/>
      <c r="K168" s="130"/>
      <c r="L168" s="56"/>
      <c r="M168" s="56"/>
      <c r="N168" s="56"/>
      <c r="O168" s="56"/>
      <c r="P168" s="56"/>
      <c r="Q168" s="56"/>
      <c r="R168" s="133"/>
      <c r="S168" s="119"/>
      <c r="T168" s="26"/>
      <c r="U168" s="26"/>
      <c r="V168" s="26"/>
      <c r="W168" s="119"/>
      <c r="X168" s="26"/>
      <c r="Y168" s="26"/>
      <c r="Z168" s="26"/>
    </row>
    <row r="169" spans="1:26" ht="12.75" customHeight="1">
      <c r="A169" s="129"/>
      <c r="B169" s="54"/>
      <c r="C169" s="26"/>
      <c r="D169" s="26"/>
      <c r="E169" s="124"/>
      <c r="F169" s="124"/>
      <c r="G169" s="124"/>
      <c r="H169" s="124"/>
      <c r="I169" s="124"/>
      <c r="J169" s="124"/>
      <c r="K169" s="130"/>
      <c r="L169" s="56"/>
      <c r="M169" s="56"/>
      <c r="N169" s="56"/>
      <c r="O169" s="56"/>
      <c r="P169" s="56"/>
      <c r="Q169" s="56"/>
      <c r="R169" s="133"/>
      <c r="S169" s="119"/>
      <c r="T169" s="26"/>
      <c r="U169" s="26"/>
      <c r="V169" s="26"/>
      <c r="W169" s="119"/>
      <c r="X169" s="26"/>
      <c r="Y169" s="26"/>
      <c r="Z169" s="26"/>
    </row>
    <row r="170" spans="1:26" ht="12.75" customHeight="1">
      <c r="A170" s="129"/>
      <c r="B170" s="54"/>
      <c r="C170" s="26"/>
      <c r="D170" s="26"/>
      <c r="E170" s="124"/>
      <c r="F170" s="124"/>
      <c r="G170" s="124"/>
      <c r="H170" s="124"/>
      <c r="I170" s="124"/>
      <c r="J170" s="124"/>
      <c r="K170" s="130"/>
      <c r="L170" s="56"/>
      <c r="M170" s="56"/>
      <c r="N170" s="56"/>
      <c r="O170" s="56"/>
      <c r="P170" s="56"/>
      <c r="Q170" s="56"/>
      <c r="R170" s="133"/>
      <c r="S170" s="119"/>
      <c r="T170" s="26"/>
      <c r="U170" s="26"/>
      <c r="V170" s="26"/>
      <c r="W170" s="119"/>
      <c r="X170" s="26"/>
      <c r="Y170" s="26"/>
      <c r="Z170" s="26"/>
    </row>
    <row r="171" spans="1:26" ht="12.75" customHeight="1">
      <c r="A171" s="129"/>
      <c r="B171" s="54"/>
      <c r="C171" s="26"/>
      <c r="D171" s="26"/>
      <c r="E171" s="124"/>
      <c r="F171" s="124"/>
      <c r="G171" s="124"/>
      <c r="H171" s="124"/>
      <c r="I171" s="124"/>
      <c r="J171" s="124"/>
      <c r="K171" s="130"/>
      <c r="L171" s="56"/>
      <c r="M171" s="56"/>
      <c r="N171" s="56"/>
      <c r="O171" s="56"/>
      <c r="P171" s="56"/>
      <c r="Q171" s="56"/>
      <c r="R171" s="133"/>
      <c r="S171" s="119"/>
      <c r="T171" s="26"/>
      <c r="U171" s="26"/>
      <c r="V171" s="26"/>
      <c r="W171" s="119"/>
      <c r="X171" s="26"/>
      <c r="Y171" s="26"/>
      <c r="Z171" s="26"/>
    </row>
    <row r="172" spans="1:26" ht="12.75" customHeight="1">
      <c r="A172" s="129"/>
      <c r="B172" s="54"/>
      <c r="C172" s="26"/>
      <c r="D172" s="26"/>
      <c r="E172" s="124"/>
      <c r="F172" s="124"/>
      <c r="G172" s="124"/>
      <c r="H172" s="124"/>
      <c r="I172" s="124"/>
      <c r="J172" s="124"/>
      <c r="K172" s="130"/>
      <c r="L172" s="56"/>
      <c r="M172" s="56"/>
      <c r="N172" s="56"/>
      <c r="O172" s="56"/>
      <c r="P172" s="56"/>
      <c r="Q172" s="56"/>
      <c r="R172" s="133"/>
      <c r="S172" s="119"/>
      <c r="T172" s="26"/>
      <c r="U172" s="26"/>
      <c r="V172" s="26"/>
      <c r="W172" s="119"/>
      <c r="X172" s="26"/>
      <c r="Y172" s="26"/>
      <c r="Z172" s="26"/>
    </row>
    <row r="173" spans="1:26" ht="12.75" customHeight="1">
      <c r="A173" s="129"/>
      <c r="B173" s="54"/>
      <c r="C173" s="26"/>
      <c r="D173" s="26"/>
      <c r="E173" s="124"/>
      <c r="F173" s="124"/>
      <c r="G173" s="124"/>
      <c r="H173" s="124"/>
      <c r="I173" s="124"/>
      <c r="J173" s="124"/>
      <c r="K173" s="130"/>
      <c r="L173" s="56"/>
      <c r="M173" s="56"/>
      <c r="N173" s="56"/>
      <c r="O173" s="56"/>
      <c r="P173" s="56"/>
      <c r="Q173" s="56"/>
      <c r="R173" s="133"/>
      <c r="S173" s="119"/>
      <c r="T173" s="26"/>
      <c r="U173" s="26"/>
      <c r="V173" s="26"/>
      <c r="W173" s="119"/>
      <c r="X173" s="26"/>
      <c r="Y173" s="26"/>
      <c r="Z173" s="26"/>
    </row>
    <row r="174" spans="1:26" ht="12.75" customHeight="1">
      <c r="A174" s="129"/>
      <c r="B174" s="54"/>
      <c r="C174" s="26"/>
      <c r="D174" s="26"/>
      <c r="E174" s="124"/>
      <c r="F174" s="124"/>
      <c r="G174" s="124"/>
      <c r="H174" s="124"/>
      <c r="I174" s="124"/>
      <c r="J174" s="124"/>
      <c r="K174" s="130"/>
      <c r="L174" s="56"/>
      <c r="M174" s="56"/>
      <c r="N174" s="56"/>
      <c r="O174" s="56"/>
      <c r="P174" s="56"/>
      <c r="Q174" s="56"/>
      <c r="R174" s="133"/>
      <c r="S174" s="119"/>
      <c r="T174" s="26"/>
      <c r="U174" s="26"/>
      <c r="V174" s="26"/>
      <c r="W174" s="119"/>
      <c r="X174" s="26"/>
      <c r="Y174" s="26"/>
      <c r="Z174" s="26"/>
    </row>
    <row r="175" spans="1:26" ht="12.75" customHeight="1">
      <c r="A175" s="129"/>
      <c r="B175" s="54"/>
      <c r="C175" s="26"/>
      <c r="D175" s="26"/>
      <c r="E175" s="124"/>
      <c r="F175" s="124"/>
      <c r="G175" s="124"/>
      <c r="H175" s="124"/>
      <c r="I175" s="124"/>
      <c r="J175" s="124"/>
      <c r="K175" s="130"/>
      <c r="L175" s="56"/>
      <c r="M175" s="56"/>
      <c r="N175" s="56"/>
      <c r="O175" s="56"/>
      <c r="P175" s="56"/>
      <c r="Q175" s="56"/>
      <c r="R175" s="133"/>
      <c r="S175" s="119"/>
      <c r="T175" s="26"/>
      <c r="U175" s="26"/>
      <c r="V175" s="26"/>
      <c r="W175" s="119"/>
      <c r="X175" s="26"/>
      <c r="Y175" s="26"/>
      <c r="Z175" s="26"/>
    </row>
    <row r="176" spans="1:26" ht="12.75" customHeight="1">
      <c r="A176" s="129"/>
      <c r="B176" s="54"/>
      <c r="C176" s="26"/>
      <c r="D176" s="26"/>
      <c r="E176" s="124"/>
      <c r="F176" s="124"/>
      <c r="G176" s="124"/>
      <c r="H176" s="124"/>
      <c r="I176" s="124"/>
      <c r="J176" s="124"/>
      <c r="K176" s="130"/>
      <c r="L176" s="56"/>
      <c r="M176" s="56"/>
      <c r="N176" s="56"/>
      <c r="O176" s="56"/>
      <c r="P176" s="56"/>
      <c r="Q176" s="56"/>
      <c r="R176" s="133"/>
      <c r="S176" s="119"/>
      <c r="T176" s="26"/>
      <c r="U176" s="26"/>
      <c r="V176" s="26"/>
      <c r="W176" s="119"/>
      <c r="X176" s="26"/>
      <c r="Y176" s="26"/>
      <c r="Z176" s="26"/>
    </row>
    <row r="177" spans="1:26" ht="12.75" customHeight="1">
      <c r="A177" s="129"/>
      <c r="B177" s="54"/>
      <c r="C177" s="26"/>
      <c r="D177" s="26"/>
      <c r="E177" s="124"/>
      <c r="F177" s="124"/>
      <c r="G177" s="124"/>
      <c r="H177" s="124"/>
      <c r="I177" s="124"/>
      <c r="J177" s="124"/>
      <c r="K177" s="130"/>
      <c r="L177" s="56"/>
      <c r="M177" s="56"/>
      <c r="N177" s="56"/>
      <c r="O177" s="56"/>
      <c r="P177" s="56"/>
      <c r="Q177" s="56"/>
      <c r="R177" s="133"/>
      <c r="S177" s="119"/>
      <c r="T177" s="26"/>
      <c r="U177" s="26"/>
      <c r="V177" s="26"/>
      <c r="W177" s="119"/>
      <c r="X177" s="26"/>
      <c r="Y177" s="26"/>
      <c r="Z177" s="26"/>
    </row>
    <row r="178" spans="1:26" ht="12.75" customHeight="1">
      <c r="A178" s="129"/>
      <c r="B178" s="54"/>
      <c r="C178" s="26"/>
      <c r="D178" s="26"/>
      <c r="E178" s="124"/>
      <c r="F178" s="124"/>
      <c r="G178" s="124"/>
      <c r="H178" s="124"/>
      <c r="I178" s="124"/>
      <c r="J178" s="124"/>
      <c r="K178" s="130"/>
      <c r="L178" s="56"/>
      <c r="M178" s="56"/>
      <c r="N178" s="56"/>
      <c r="O178" s="56"/>
      <c r="P178" s="56"/>
      <c r="Q178" s="56"/>
      <c r="R178" s="133"/>
      <c r="S178" s="119"/>
      <c r="T178" s="26"/>
      <c r="U178" s="26"/>
      <c r="V178" s="26"/>
      <c r="W178" s="119"/>
      <c r="X178" s="26"/>
      <c r="Y178" s="26"/>
      <c r="Z178" s="26"/>
    </row>
    <row r="179" spans="1:26" ht="12.75" customHeight="1">
      <c r="A179" s="129"/>
      <c r="B179" s="54"/>
      <c r="C179" s="26"/>
      <c r="D179" s="26"/>
      <c r="E179" s="124"/>
      <c r="F179" s="124"/>
      <c r="G179" s="124"/>
      <c r="H179" s="124"/>
      <c r="I179" s="124"/>
      <c r="J179" s="124"/>
      <c r="K179" s="130"/>
      <c r="L179" s="56"/>
      <c r="M179" s="56"/>
      <c r="N179" s="56"/>
      <c r="O179" s="56"/>
      <c r="P179" s="56"/>
      <c r="Q179" s="56"/>
      <c r="R179" s="133"/>
      <c r="S179" s="119"/>
      <c r="T179" s="26"/>
      <c r="U179" s="26"/>
      <c r="V179" s="26"/>
      <c r="W179" s="119"/>
      <c r="X179" s="26"/>
      <c r="Y179" s="26"/>
      <c r="Z179" s="26"/>
    </row>
    <row r="180" spans="1:26" ht="12.75" customHeight="1">
      <c r="A180" s="129"/>
      <c r="B180" s="54"/>
      <c r="C180" s="26"/>
      <c r="D180" s="26"/>
      <c r="E180" s="124"/>
      <c r="F180" s="124"/>
      <c r="G180" s="124"/>
      <c r="H180" s="124"/>
      <c r="I180" s="124"/>
      <c r="J180" s="124"/>
      <c r="K180" s="130"/>
      <c r="L180" s="56"/>
      <c r="M180" s="56"/>
      <c r="N180" s="56"/>
      <c r="O180" s="56"/>
      <c r="P180" s="56"/>
      <c r="Q180" s="56"/>
      <c r="R180" s="133"/>
      <c r="S180" s="119"/>
      <c r="T180" s="26"/>
      <c r="U180" s="26"/>
      <c r="V180" s="26"/>
      <c r="W180" s="119"/>
      <c r="X180" s="26"/>
      <c r="Y180" s="26"/>
      <c r="Z180" s="26"/>
    </row>
    <row r="181" spans="1:26" ht="12.75" customHeight="1">
      <c r="A181" s="129"/>
      <c r="B181" s="54"/>
      <c r="C181" s="26"/>
      <c r="D181" s="26"/>
      <c r="E181" s="124"/>
      <c r="F181" s="124"/>
      <c r="G181" s="124"/>
      <c r="H181" s="124"/>
      <c r="I181" s="124"/>
      <c r="J181" s="124"/>
      <c r="K181" s="130"/>
      <c r="L181" s="56"/>
      <c r="M181" s="56"/>
      <c r="N181" s="56"/>
      <c r="O181" s="56"/>
      <c r="P181" s="56"/>
      <c r="Q181" s="56"/>
      <c r="R181" s="133"/>
      <c r="S181" s="119"/>
      <c r="T181" s="26"/>
      <c r="U181" s="26"/>
      <c r="V181" s="26"/>
      <c r="W181" s="119"/>
      <c r="X181" s="26"/>
      <c r="Y181" s="26"/>
      <c r="Z181" s="26"/>
    </row>
    <row r="182" spans="1:26" ht="12.75" customHeight="1">
      <c r="A182" s="129"/>
      <c r="B182" s="54"/>
      <c r="C182" s="26"/>
      <c r="D182" s="26"/>
      <c r="E182" s="124"/>
      <c r="F182" s="124"/>
      <c r="G182" s="124"/>
      <c r="H182" s="124"/>
      <c r="I182" s="124"/>
      <c r="J182" s="124"/>
      <c r="K182" s="130"/>
      <c r="L182" s="56"/>
      <c r="M182" s="56"/>
      <c r="N182" s="56"/>
      <c r="O182" s="56"/>
      <c r="P182" s="56"/>
      <c r="Q182" s="56"/>
      <c r="R182" s="133"/>
      <c r="S182" s="119"/>
      <c r="T182" s="26"/>
      <c r="U182" s="26"/>
      <c r="V182" s="26"/>
      <c r="W182" s="119"/>
      <c r="X182" s="26"/>
      <c r="Y182" s="26"/>
      <c r="Z182" s="26"/>
    </row>
    <row r="183" spans="1:26" ht="12.75" customHeight="1">
      <c r="A183" s="129"/>
      <c r="B183" s="54"/>
      <c r="C183" s="26"/>
      <c r="D183" s="26"/>
      <c r="E183" s="124"/>
      <c r="F183" s="124"/>
      <c r="G183" s="124"/>
      <c r="H183" s="124"/>
      <c r="I183" s="124"/>
      <c r="J183" s="124"/>
      <c r="K183" s="130"/>
      <c r="L183" s="56"/>
      <c r="M183" s="56"/>
      <c r="N183" s="56"/>
      <c r="O183" s="56"/>
      <c r="P183" s="56"/>
      <c r="Q183" s="56"/>
      <c r="R183" s="133"/>
      <c r="S183" s="119"/>
      <c r="T183" s="26"/>
      <c r="U183" s="26"/>
      <c r="V183" s="26"/>
      <c r="W183" s="119"/>
      <c r="X183" s="26"/>
      <c r="Y183" s="26"/>
      <c r="Z183" s="26"/>
    </row>
    <row r="184" spans="1:26" ht="12.75" customHeight="1">
      <c r="A184" s="129"/>
      <c r="B184" s="54"/>
      <c r="C184" s="26"/>
      <c r="D184" s="26"/>
      <c r="E184" s="124"/>
      <c r="F184" s="124"/>
      <c r="G184" s="124"/>
      <c r="H184" s="124"/>
      <c r="I184" s="124"/>
      <c r="J184" s="124"/>
      <c r="K184" s="130"/>
      <c r="L184" s="56"/>
      <c r="M184" s="56"/>
      <c r="N184" s="56"/>
      <c r="O184" s="56"/>
      <c r="P184" s="56"/>
      <c r="Q184" s="56"/>
      <c r="R184" s="133"/>
      <c r="S184" s="119"/>
      <c r="T184" s="26"/>
      <c r="U184" s="26"/>
      <c r="V184" s="26"/>
      <c r="W184" s="119"/>
      <c r="X184" s="26"/>
      <c r="Y184" s="26"/>
      <c r="Z184" s="26"/>
    </row>
    <row r="185" spans="1:26" ht="12.75" customHeight="1">
      <c r="A185" s="129"/>
      <c r="B185" s="54"/>
      <c r="C185" s="26"/>
      <c r="D185" s="26"/>
      <c r="E185" s="124"/>
      <c r="F185" s="124"/>
      <c r="G185" s="124"/>
      <c r="H185" s="124"/>
      <c r="I185" s="124"/>
      <c r="J185" s="124"/>
      <c r="K185" s="130"/>
      <c r="L185" s="56"/>
      <c r="M185" s="56"/>
      <c r="N185" s="56"/>
      <c r="O185" s="56"/>
      <c r="P185" s="56"/>
      <c r="Q185" s="56"/>
      <c r="R185" s="133"/>
      <c r="S185" s="119"/>
      <c r="T185" s="26"/>
      <c r="U185" s="26"/>
      <c r="V185" s="26"/>
      <c r="W185" s="119"/>
      <c r="X185" s="26"/>
      <c r="Y185" s="26"/>
      <c r="Z185" s="26"/>
    </row>
    <row r="186" spans="1:26" ht="12.75" customHeight="1">
      <c r="A186" s="129"/>
      <c r="B186" s="54"/>
      <c r="C186" s="26"/>
      <c r="D186" s="26"/>
      <c r="E186" s="124"/>
      <c r="F186" s="124"/>
      <c r="G186" s="124"/>
      <c r="H186" s="124"/>
      <c r="I186" s="124"/>
      <c r="J186" s="124"/>
      <c r="K186" s="130"/>
      <c r="L186" s="56"/>
      <c r="M186" s="56"/>
      <c r="N186" s="56"/>
      <c r="O186" s="56"/>
      <c r="P186" s="56"/>
      <c r="Q186" s="56"/>
      <c r="R186" s="133"/>
      <c r="S186" s="119"/>
      <c r="T186" s="26"/>
      <c r="U186" s="26"/>
      <c r="V186" s="26"/>
      <c r="W186" s="119"/>
      <c r="X186" s="26"/>
      <c r="Y186" s="26"/>
      <c r="Z186" s="26"/>
    </row>
    <row r="187" spans="1:26" ht="12.75" customHeight="1">
      <c r="A187" s="129"/>
      <c r="B187" s="54"/>
      <c r="C187" s="26"/>
      <c r="D187" s="26"/>
      <c r="E187" s="124"/>
      <c r="F187" s="124"/>
      <c r="G187" s="124"/>
      <c r="H187" s="124"/>
      <c r="I187" s="124"/>
      <c r="J187" s="124"/>
      <c r="K187" s="130"/>
      <c r="L187" s="56"/>
      <c r="M187" s="56"/>
      <c r="N187" s="56"/>
      <c r="O187" s="56"/>
      <c r="P187" s="56"/>
      <c r="Q187" s="56"/>
      <c r="R187" s="133"/>
      <c r="S187" s="119"/>
      <c r="T187" s="26"/>
      <c r="U187" s="26"/>
      <c r="V187" s="26"/>
      <c r="W187" s="119"/>
      <c r="X187" s="26"/>
      <c r="Y187" s="26"/>
      <c r="Z187" s="26"/>
    </row>
    <row r="188" spans="1:26" ht="12.75" customHeight="1">
      <c r="A188" s="129"/>
      <c r="B188" s="54"/>
      <c r="C188" s="26"/>
      <c r="D188" s="26"/>
      <c r="E188" s="124"/>
      <c r="F188" s="124"/>
      <c r="G188" s="124"/>
      <c r="H188" s="124"/>
      <c r="I188" s="124"/>
      <c r="J188" s="124"/>
      <c r="K188" s="130"/>
      <c r="L188" s="56"/>
      <c r="M188" s="56"/>
      <c r="N188" s="56"/>
      <c r="O188" s="56"/>
      <c r="P188" s="56"/>
      <c r="Q188" s="56"/>
      <c r="R188" s="133"/>
      <c r="S188" s="119"/>
      <c r="T188" s="26"/>
      <c r="U188" s="26"/>
      <c r="V188" s="26"/>
      <c r="W188" s="119"/>
      <c r="X188" s="26"/>
      <c r="Y188" s="26"/>
      <c r="Z188" s="26"/>
    </row>
    <row r="189" spans="1:26" ht="12.75" customHeight="1">
      <c r="A189" s="129"/>
      <c r="B189" s="54"/>
      <c r="C189" s="26"/>
      <c r="D189" s="26"/>
      <c r="E189" s="124"/>
      <c r="F189" s="124"/>
      <c r="G189" s="124"/>
      <c r="H189" s="124"/>
      <c r="I189" s="124"/>
      <c r="J189" s="124"/>
      <c r="K189" s="130"/>
      <c r="L189" s="56"/>
      <c r="M189" s="56"/>
      <c r="N189" s="56"/>
      <c r="O189" s="56"/>
      <c r="P189" s="56"/>
      <c r="Q189" s="56"/>
      <c r="R189" s="133"/>
      <c r="S189" s="119"/>
      <c r="T189" s="26"/>
      <c r="U189" s="26"/>
      <c r="V189" s="26"/>
      <c r="W189" s="119"/>
      <c r="X189" s="26"/>
      <c r="Y189" s="26"/>
      <c r="Z189" s="26"/>
    </row>
    <row r="190" spans="1:26" ht="12.75" customHeight="1">
      <c r="A190" s="129"/>
      <c r="B190" s="54"/>
      <c r="C190" s="26"/>
      <c r="D190" s="26"/>
      <c r="E190" s="124"/>
      <c r="F190" s="124"/>
      <c r="G190" s="124"/>
      <c r="H190" s="124"/>
      <c r="I190" s="124"/>
      <c r="J190" s="124"/>
      <c r="K190" s="130"/>
      <c r="L190" s="56"/>
      <c r="M190" s="56"/>
      <c r="N190" s="56"/>
      <c r="O190" s="56"/>
      <c r="P190" s="56"/>
      <c r="Q190" s="56"/>
      <c r="R190" s="133"/>
      <c r="S190" s="119"/>
      <c r="T190" s="26"/>
      <c r="U190" s="26"/>
      <c r="V190" s="26"/>
      <c r="W190" s="119"/>
      <c r="X190" s="26"/>
      <c r="Y190" s="26"/>
      <c r="Z190" s="26"/>
    </row>
    <row r="191" spans="1:26" ht="12.75" customHeight="1">
      <c r="A191" s="129"/>
      <c r="B191" s="54"/>
      <c r="C191" s="26"/>
      <c r="D191" s="26"/>
      <c r="E191" s="124"/>
      <c r="F191" s="124"/>
      <c r="G191" s="124"/>
      <c r="H191" s="124"/>
      <c r="I191" s="124"/>
      <c r="J191" s="124"/>
      <c r="K191" s="130"/>
      <c r="L191" s="56"/>
      <c r="M191" s="56"/>
      <c r="N191" s="56"/>
      <c r="O191" s="56"/>
      <c r="P191" s="56"/>
      <c r="Q191" s="56"/>
      <c r="R191" s="133"/>
      <c r="S191" s="119"/>
      <c r="T191" s="26"/>
      <c r="U191" s="26"/>
      <c r="V191" s="26"/>
      <c r="W191" s="119"/>
      <c r="X191" s="26"/>
      <c r="Y191" s="26"/>
      <c r="Z191" s="26"/>
    </row>
    <row r="192" spans="1:26" ht="12.75" customHeight="1">
      <c r="A192" s="129"/>
      <c r="B192" s="54"/>
      <c r="C192" s="26"/>
      <c r="D192" s="26"/>
      <c r="E192" s="124"/>
      <c r="F192" s="124"/>
      <c r="G192" s="124"/>
      <c r="H192" s="124"/>
      <c r="I192" s="124"/>
      <c r="J192" s="124"/>
      <c r="K192" s="130"/>
      <c r="L192" s="56"/>
      <c r="M192" s="56"/>
      <c r="N192" s="56"/>
      <c r="O192" s="56"/>
      <c r="P192" s="56"/>
      <c r="Q192" s="56"/>
      <c r="R192" s="133"/>
      <c r="S192" s="119"/>
      <c r="T192" s="26"/>
      <c r="U192" s="26"/>
      <c r="V192" s="26"/>
      <c r="W192" s="119"/>
      <c r="X192" s="26"/>
      <c r="Y192" s="26"/>
      <c r="Z192" s="26"/>
    </row>
    <row r="193" spans="1:26" ht="12.75" customHeight="1">
      <c r="A193" s="129"/>
      <c r="B193" s="54"/>
      <c r="C193" s="26"/>
      <c r="D193" s="26"/>
      <c r="E193" s="124"/>
      <c r="F193" s="124"/>
      <c r="G193" s="124"/>
      <c r="H193" s="124"/>
      <c r="I193" s="124"/>
      <c r="J193" s="124"/>
      <c r="K193" s="130"/>
      <c r="L193" s="56"/>
      <c r="M193" s="56"/>
      <c r="N193" s="56"/>
      <c r="O193" s="56"/>
      <c r="P193" s="56"/>
      <c r="Q193" s="56"/>
      <c r="R193" s="133"/>
      <c r="S193" s="119"/>
      <c r="T193" s="26"/>
      <c r="U193" s="26"/>
      <c r="V193" s="26"/>
      <c r="W193" s="119"/>
      <c r="X193" s="26"/>
      <c r="Y193" s="26"/>
      <c r="Z193" s="26"/>
    </row>
    <row r="194" spans="1:26" ht="12.75" customHeight="1">
      <c r="A194" s="129"/>
      <c r="B194" s="54"/>
      <c r="C194" s="26"/>
      <c r="D194" s="26"/>
      <c r="E194" s="124"/>
      <c r="F194" s="124"/>
      <c r="G194" s="124"/>
      <c r="H194" s="124"/>
      <c r="I194" s="124"/>
      <c r="J194" s="124"/>
      <c r="K194" s="130"/>
      <c r="L194" s="56"/>
      <c r="M194" s="56"/>
      <c r="N194" s="56"/>
      <c r="O194" s="56"/>
      <c r="P194" s="56"/>
      <c r="Q194" s="56"/>
      <c r="R194" s="133"/>
      <c r="S194" s="119"/>
      <c r="T194" s="26"/>
      <c r="U194" s="26"/>
      <c r="V194" s="26"/>
      <c r="W194" s="119"/>
      <c r="X194" s="26"/>
      <c r="Y194" s="26"/>
      <c r="Z194" s="26"/>
    </row>
    <row r="195" spans="1:26" ht="12.75" customHeight="1">
      <c r="A195" s="129"/>
      <c r="B195" s="54"/>
      <c r="C195" s="26"/>
      <c r="D195" s="26"/>
      <c r="E195" s="124"/>
      <c r="F195" s="124"/>
      <c r="G195" s="124"/>
      <c r="H195" s="124"/>
      <c r="I195" s="124"/>
      <c r="J195" s="124"/>
      <c r="K195" s="130"/>
      <c r="L195" s="56"/>
      <c r="M195" s="56"/>
      <c r="N195" s="56"/>
      <c r="O195" s="56"/>
      <c r="P195" s="56"/>
      <c r="Q195" s="56"/>
      <c r="R195" s="133"/>
      <c r="S195" s="119"/>
      <c r="T195" s="26"/>
      <c r="U195" s="26"/>
      <c r="V195" s="26"/>
      <c r="W195" s="119"/>
      <c r="X195" s="26"/>
      <c r="Y195" s="26"/>
      <c r="Z195" s="26"/>
    </row>
    <row r="196" spans="1:26" ht="12.75" customHeight="1">
      <c r="A196" s="129"/>
      <c r="B196" s="54"/>
      <c r="C196" s="26"/>
      <c r="D196" s="26"/>
      <c r="E196" s="124"/>
      <c r="F196" s="124"/>
      <c r="G196" s="124"/>
      <c r="H196" s="124"/>
      <c r="I196" s="124"/>
      <c r="J196" s="124"/>
      <c r="K196" s="130"/>
      <c r="L196" s="56"/>
      <c r="M196" s="56"/>
      <c r="N196" s="56"/>
      <c r="O196" s="56"/>
      <c r="P196" s="56"/>
      <c r="Q196" s="56"/>
      <c r="R196" s="133"/>
      <c r="S196" s="119"/>
      <c r="T196" s="26"/>
      <c r="U196" s="26"/>
      <c r="V196" s="26"/>
      <c r="W196" s="119"/>
      <c r="X196" s="26"/>
      <c r="Y196" s="26"/>
      <c r="Z196" s="26"/>
    </row>
    <row r="197" spans="1:26" ht="12.75" customHeight="1">
      <c r="A197" s="129"/>
      <c r="B197" s="54"/>
      <c r="C197" s="26"/>
      <c r="D197" s="26"/>
      <c r="E197" s="124"/>
      <c r="F197" s="124"/>
      <c r="G197" s="124"/>
      <c r="H197" s="124"/>
      <c r="I197" s="124"/>
      <c r="J197" s="124"/>
      <c r="K197" s="130"/>
      <c r="L197" s="56"/>
      <c r="M197" s="56"/>
      <c r="N197" s="56"/>
      <c r="O197" s="56"/>
      <c r="P197" s="56"/>
      <c r="Q197" s="56"/>
      <c r="R197" s="133"/>
      <c r="S197" s="119"/>
      <c r="T197" s="26"/>
      <c r="U197" s="26"/>
      <c r="V197" s="26"/>
      <c r="W197" s="119"/>
      <c r="X197" s="26"/>
      <c r="Y197" s="26"/>
      <c r="Z197" s="26"/>
    </row>
    <row r="198" spans="1:26" ht="12.75" customHeight="1">
      <c r="A198" s="129"/>
      <c r="B198" s="54"/>
      <c r="C198" s="26"/>
      <c r="D198" s="26"/>
      <c r="E198" s="124"/>
      <c r="F198" s="124"/>
      <c r="G198" s="124"/>
      <c r="H198" s="124"/>
      <c r="I198" s="124"/>
      <c r="J198" s="124"/>
      <c r="K198" s="130"/>
      <c r="L198" s="56"/>
      <c r="M198" s="56"/>
      <c r="N198" s="56"/>
      <c r="O198" s="56"/>
      <c r="P198" s="56"/>
      <c r="Q198" s="56"/>
      <c r="R198" s="133"/>
      <c r="S198" s="119"/>
      <c r="T198" s="26"/>
      <c r="U198" s="26"/>
      <c r="V198" s="26"/>
      <c r="W198" s="119"/>
      <c r="X198" s="26"/>
      <c r="Y198" s="26"/>
      <c r="Z198" s="26"/>
    </row>
    <row r="199" spans="1:26" ht="12.75" customHeight="1">
      <c r="A199" s="129"/>
      <c r="B199" s="54"/>
      <c r="C199" s="26"/>
      <c r="D199" s="26"/>
      <c r="E199" s="124"/>
      <c r="F199" s="124"/>
      <c r="G199" s="124"/>
      <c r="H199" s="124"/>
      <c r="I199" s="124"/>
      <c r="J199" s="124"/>
      <c r="K199" s="130"/>
      <c r="L199" s="56"/>
      <c r="M199" s="56"/>
      <c r="N199" s="56"/>
      <c r="O199" s="56"/>
      <c r="P199" s="56"/>
      <c r="Q199" s="56"/>
      <c r="R199" s="133"/>
      <c r="S199" s="119"/>
      <c r="T199" s="26"/>
      <c r="U199" s="26"/>
      <c r="V199" s="26"/>
      <c r="W199" s="119"/>
      <c r="X199" s="26"/>
      <c r="Y199" s="26"/>
      <c r="Z199" s="26"/>
    </row>
    <row r="200" spans="1:26" ht="12.75" customHeight="1">
      <c r="A200" s="129"/>
      <c r="B200" s="54"/>
      <c r="C200" s="26"/>
      <c r="D200" s="26"/>
      <c r="E200" s="124"/>
      <c r="F200" s="124"/>
      <c r="G200" s="124"/>
      <c r="H200" s="124"/>
      <c r="I200" s="124"/>
      <c r="J200" s="124"/>
      <c r="K200" s="130"/>
      <c r="L200" s="56"/>
      <c r="M200" s="56"/>
      <c r="N200" s="56"/>
      <c r="O200" s="56"/>
      <c r="P200" s="56"/>
      <c r="Q200" s="56"/>
      <c r="R200" s="133"/>
      <c r="S200" s="119"/>
      <c r="T200" s="26"/>
      <c r="U200" s="26"/>
      <c r="V200" s="26"/>
      <c r="W200" s="119"/>
      <c r="X200" s="26"/>
      <c r="Y200" s="26"/>
      <c r="Z200" s="26"/>
    </row>
    <row r="201" spans="1:26" ht="12.75" customHeight="1">
      <c r="A201" s="129"/>
      <c r="B201" s="54"/>
      <c r="C201" s="26"/>
      <c r="D201" s="26"/>
      <c r="E201" s="124"/>
      <c r="F201" s="124"/>
      <c r="G201" s="124"/>
      <c r="H201" s="124"/>
      <c r="I201" s="124"/>
      <c r="J201" s="124"/>
      <c r="K201" s="130"/>
      <c r="L201" s="56"/>
      <c r="M201" s="56"/>
      <c r="N201" s="56"/>
      <c r="O201" s="56"/>
      <c r="P201" s="56"/>
      <c r="Q201" s="56"/>
      <c r="R201" s="133"/>
      <c r="S201" s="119"/>
      <c r="T201" s="26"/>
      <c r="U201" s="26"/>
      <c r="V201" s="26"/>
      <c r="W201" s="119"/>
      <c r="X201" s="26"/>
      <c r="Y201" s="26"/>
      <c r="Z201" s="26"/>
    </row>
    <row r="202" spans="1:26" ht="12.75" customHeight="1">
      <c r="A202" s="129"/>
      <c r="B202" s="54"/>
      <c r="C202" s="26"/>
      <c r="D202" s="26"/>
      <c r="E202" s="124"/>
      <c r="F202" s="124"/>
      <c r="G202" s="124"/>
      <c r="H202" s="124"/>
      <c r="I202" s="124"/>
      <c r="J202" s="124"/>
      <c r="K202" s="130"/>
      <c r="L202" s="56"/>
      <c r="M202" s="56"/>
      <c r="N202" s="56"/>
      <c r="O202" s="56"/>
      <c r="P202" s="56"/>
      <c r="Q202" s="56"/>
      <c r="R202" s="133"/>
      <c r="S202" s="119"/>
      <c r="T202" s="26"/>
      <c r="U202" s="26"/>
      <c r="V202" s="26"/>
      <c r="W202" s="119"/>
      <c r="X202" s="26"/>
      <c r="Y202" s="26"/>
      <c r="Z202" s="26"/>
    </row>
    <row r="203" spans="1:26" ht="12.75" customHeight="1">
      <c r="A203" s="129"/>
      <c r="B203" s="54"/>
      <c r="C203" s="26"/>
      <c r="D203" s="26"/>
      <c r="E203" s="124"/>
      <c r="F203" s="124"/>
      <c r="G203" s="124"/>
      <c r="H203" s="124"/>
      <c r="I203" s="124"/>
      <c r="J203" s="124"/>
      <c r="K203" s="130"/>
      <c r="L203" s="56"/>
      <c r="M203" s="56"/>
      <c r="N203" s="56"/>
      <c r="O203" s="56"/>
      <c r="P203" s="56"/>
      <c r="Q203" s="56"/>
      <c r="R203" s="133"/>
      <c r="S203" s="119"/>
      <c r="T203" s="26"/>
      <c r="U203" s="26"/>
      <c r="V203" s="26"/>
      <c r="W203" s="119"/>
      <c r="X203" s="26"/>
      <c r="Y203" s="26"/>
      <c r="Z203" s="26"/>
    </row>
    <row r="204" spans="1:26" ht="12.75" customHeight="1">
      <c r="A204" s="129"/>
      <c r="B204" s="54"/>
      <c r="C204" s="26"/>
      <c r="D204" s="26"/>
      <c r="E204" s="124"/>
      <c r="F204" s="124"/>
      <c r="G204" s="124"/>
      <c r="H204" s="124"/>
      <c r="I204" s="124"/>
      <c r="J204" s="124"/>
      <c r="K204" s="130"/>
      <c r="L204" s="56"/>
      <c r="M204" s="56"/>
      <c r="N204" s="56"/>
      <c r="O204" s="56"/>
      <c r="P204" s="56"/>
      <c r="Q204" s="56"/>
      <c r="R204" s="133"/>
      <c r="S204" s="119"/>
      <c r="T204" s="26"/>
      <c r="U204" s="26"/>
      <c r="V204" s="26"/>
      <c r="W204" s="119"/>
      <c r="X204" s="26"/>
      <c r="Y204" s="26"/>
      <c r="Z204" s="26"/>
    </row>
    <row r="205" spans="1:26" ht="12.75" customHeight="1">
      <c r="A205" s="129"/>
      <c r="B205" s="54"/>
      <c r="C205" s="26"/>
      <c r="D205" s="26"/>
      <c r="E205" s="124"/>
      <c r="F205" s="124"/>
      <c r="G205" s="124"/>
      <c r="H205" s="124"/>
      <c r="I205" s="124"/>
      <c r="J205" s="124"/>
      <c r="K205" s="130"/>
      <c r="L205" s="56"/>
      <c r="M205" s="56"/>
      <c r="N205" s="56"/>
      <c r="O205" s="56"/>
      <c r="P205" s="56"/>
      <c r="Q205" s="56"/>
      <c r="R205" s="133"/>
      <c r="S205" s="119"/>
      <c r="T205" s="26"/>
      <c r="U205" s="26"/>
      <c r="V205" s="26"/>
      <c r="W205" s="119"/>
      <c r="X205" s="26"/>
      <c r="Y205" s="26"/>
      <c r="Z205" s="26"/>
    </row>
    <row r="206" spans="1:26" ht="12.75" customHeight="1">
      <c r="A206" s="129"/>
      <c r="B206" s="54"/>
      <c r="C206" s="26"/>
      <c r="D206" s="26"/>
      <c r="E206" s="124"/>
      <c r="F206" s="124"/>
      <c r="G206" s="124"/>
      <c r="H206" s="124"/>
      <c r="I206" s="124"/>
      <c r="J206" s="124"/>
      <c r="K206" s="130"/>
      <c r="L206" s="56"/>
      <c r="M206" s="56"/>
      <c r="N206" s="56"/>
      <c r="O206" s="56"/>
      <c r="P206" s="56"/>
      <c r="Q206" s="56"/>
      <c r="R206" s="133"/>
      <c r="S206" s="119"/>
      <c r="T206" s="26"/>
      <c r="U206" s="26"/>
      <c r="V206" s="26"/>
      <c r="W206" s="119"/>
      <c r="X206" s="26"/>
      <c r="Y206" s="26"/>
      <c r="Z206" s="26"/>
    </row>
    <row r="207" spans="1:26" ht="12.75" customHeight="1">
      <c r="A207" s="129"/>
      <c r="B207" s="54"/>
      <c r="C207" s="26"/>
      <c r="D207" s="26"/>
      <c r="E207" s="124"/>
      <c r="F207" s="124"/>
      <c r="G207" s="124"/>
      <c r="H207" s="124"/>
      <c r="I207" s="124"/>
      <c r="J207" s="124"/>
      <c r="K207" s="130"/>
      <c r="L207" s="56"/>
      <c r="M207" s="56"/>
      <c r="N207" s="56"/>
      <c r="O207" s="56"/>
      <c r="P207" s="56"/>
      <c r="Q207" s="56"/>
      <c r="R207" s="133"/>
      <c r="S207" s="119"/>
      <c r="T207" s="26"/>
      <c r="U207" s="26"/>
      <c r="V207" s="26"/>
      <c r="W207" s="119"/>
      <c r="X207" s="26"/>
      <c r="Y207" s="26"/>
      <c r="Z207" s="26"/>
    </row>
    <row r="208" spans="1:26" ht="12.75" customHeight="1">
      <c r="A208" s="129"/>
      <c r="B208" s="54"/>
      <c r="C208" s="26"/>
      <c r="D208" s="26"/>
      <c r="E208" s="124"/>
      <c r="F208" s="124"/>
      <c r="G208" s="124"/>
      <c r="H208" s="124"/>
      <c r="I208" s="124"/>
      <c r="J208" s="124"/>
      <c r="K208" s="130"/>
      <c r="L208" s="56"/>
      <c r="M208" s="56"/>
      <c r="N208" s="56"/>
      <c r="O208" s="56"/>
      <c r="P208" s="56"/>
      <c r="Q208" s="56"/>
      <c r="R208" s="133"/>
      <c r="S208" s="119"/>
      <c r="T208" s="26"/>
      <c r="U208" s="26"/>
      <c r="V208" s="26"/>
      <c r="W208" s="119"/>
      <c r="X208" s="26"/>
      <c r="Y208" s="26"/>
      <c r="Z208" s="26"/>
    </row>
    <row r="209" spans="1:26" ht="12.75" customHeight="1">
      <c r="A209" s="129"/>
      <c r="B209" s="54"/>
      <c r="C209" s="26"/>
      <c r="D209" s="26"/>
      <c r="E209" s="124"/>
      <c r="F209" s="124"/>
      <c r="G209" s="124"/>
      <c r="H209" s="124"/>
      <c r="I209" s="124"/>
      <c r="J209" s="124"/>
      <c r="K209" s="130"/>
      <c r="L209" s="56"/>
      <c r="M209" s="56"/>
      <c r="N209" s="56"/>
      <c r="O209" s="56"/>
      <c r="P209" s="56"/>
      <c r="Q209" s="56"/>
      <c r="R209" s="133"/>
      <c r="S209" s="119"/>
      <c r="T209" s="26"/>
      <c r="U209" s="26"/>
      <c r="V209" s="26"/>
      <c r="W209" s="119"/>
      <c r="X209" s="26"/>
      <c r="Y209" s="26"/>
      <c r="Z209" s="26"/>
    </row>
    <row r="210" spans="1:26" ht="12.75" customHeight="1">
      <c r="A210" s="129"/>
      <c r="B210" s="54"/>
      <c r="C210" s="26"/>
      <c r="D210" s="26"/>
      <c r="E210" s="124"/>
      <c r="F210" s="124"/>
      <c r="G210" s="124"/>
      <c r="H210" s="124"/>
      <c r="I210" s="124"/>
      <c r="J210" s="124"/>
      <c r="K210" s="130"/>
      <c r="L210" s="56"/>
      <c r="M210" s="56"/>
      <c r="N210" s="56"/>
      <c r="O210" s="56"/>
      <c r="P210" s="56"/>
      <c r="Q210" s="56"/>
      <c r="R210" s="133"/>
      <c r="S210" s="119"/>
      <c r="T210" s="26"/>
      <c r="U210" s="26"/>
      <c r="V210" s="26"/>
      <c r="W210" s="119"/>
      <c r="X210" s="26"/>
      <c r="Y210" s="26"/>
      <c r="Z210" s="26"/>
    </row>
    <row r="211" spans="1:26" ht="12.75" customHeight="1">
      <c r="A211" s="129"/>
      <c r="B211" s="54"/>
      <c r="C211" s="26"/>
      <c r="D211" s="26"/>
      <c r="E211" s="124"/>
      <c r="F211" s="124"/>
      <c r="G211" s="124"/>
      <c r="H211" s="124"/>
      <c r="I211" s="124"/>
      <c r="J211" s="124"/>
      <c r="K211" s="130"/>
      <c r="L211" s="56"/>
      <c r="M211" s="56"/>
      <c r="N211" s="56"/>
      <c r="O211" s="56"/>
      <c r="P211" s="56"/>
      <c r="Q211" s="56"/>
      <c r="R211" s="133"/>
      <c r="S211" s="119"/>
      <c r="T211" s="26"/>
      <c r="U211" s="26"/>
      <c r="V211" s="26"/>
      <c r="W211" s="119"/>
      <c r="X211" s="26"/>
      <c r="Y211" s="26"/>
      <c r="Z211" s="26"/>
    </row>
    <row r="212" spans="1:26" ht="12.75" customHeight="1">
      <c r="A212" s="129"/>
      <c r="B212" s="54"/>
      <c r="C212" s="26"/>
      <c r="D212" s="26"/>
      <c r="E212" s="124"/>
      <c r="F212" s="124"/>
      <c r="G212" s="124"/>
      <c r="H212" s="124"/>
      <c r="I212" s="124"/>
      <c r="J212" s="124"/>
      <c r="K212" s="130"/>
      <c r="L212" s="56"/>
      <c r="M212" s="56"/>
      <c r="N212" s="56"/>
      <c r="O212" s="56"/>
      <c r="P212" s="56"/>
      <c r="Q212" s="56"/>
      <c r="R212" s="133"/>
      <c r="S212" s="119"/>
      <c r="T212" s="26"/>
      <c r="U212" s="26"/>
      <c r="V212" s="26"/>
      <c r="W212" s="119"/>
      <c r="X212" s="26"/>
      <c r="Y212" s="26"/>
      <c r="Z212" s="26"/>
    </row>
    <row r="213" spans="1:26" ht="12.75" customHeight="1">
      <c r="A213" s="129"/>
      <c r="B213" s="54"/>
      <c r="C213" s="26"/>
      <c r="D213" s="26"/>
      <c r="E213" s="124"/>
      <c r="F213" s="124"/>
      <c r="G213" s="124"/>
      <c r="H213" s="124"/>
      <c r="I213" s="124"/>
      <c r="J213" s="124"/>
      <c r="K213" s="130"/>
      <c r="L213" s="56"/>
      <c r="M213" s="56"/>
      <c r="N213" s="56"/>
      <c r="O213" s="56"/>
      <c r="P213" s="56"/>
      <c r="Q213" s="56"/>
      <c r="R213" s="133"/>
      <c r="S213" s="119"/>
      <c r="T213" s="26"/>
      <c r="U213" s="26"/>
      <c r="V213" s="26"/>
      <c r="W213" s="119"/>
      <c r="X213" s="26"/>
      <c r="Y213" s="26"/>
      <c r="Z213" s="26"/>
    </row>
    <row r="214" spans="1:26" ht="12.75" customHeight="1">
      <c r="A214" s="129"/>
      <c r="B214" s="54"/>
      <c r="C214" s="26"/>
      <c r="D214" s="26"/>
      <c r="E214" s="124"/>
      <c r="F214" s="124"/>
      <c r="G214" s="124"/>
      <c r="H214" s="124"/>
      <c r="I214" s="124"/>
      <c r="J214" s="124"/>
      <c r="K214" s="130"/>
      <c r="L214" s="56"/>
      <c r="M214" s="56"/>
      <c r="N214" s="56"/>
      <c r="O214" s="56"/>
      <c r="P214" s="56"/>
      <c r="Q214" s="56"/>
      <c r="R214" s="133"/>
      <c r="S214" s="119"/>
      <c r="T214" s="26"/>
      <c r="U214" s="26"/>
      <c r="V214" s="26"/>
      <c r="W214" s="119"/>
      <c r="X214" s="26"/>
      <c r="Y214" s="26"/>
      <c r="Z214" s="26"/>
    </row>
    <row r="215" spans="1:26" ht="12.75" customHeight="1">
      <c r="A215" s="129"/>
      <c r="B215" s="54"/>
      <c r="C215" s="26"/>
      <c r="D215" s="26"/>
      <c r="E215" s="124"/>
      <c r="F215" s="124"/>
      <c r="G215" s="124"/>
      <c r="H215" s="124"/>
      <c r="I215" s="124"/>
      <c r="J215" s="124"/>
      <c r="K215" s="130"/>
      <c r="L215" s="56"/>
      <c r="M215" s="56"/>
      <c r="N215" s="56"/>
      <c r="O215" s="56"/>
      <c r="P215" s="56"/>
      <c r="Q215" s="56"/>
      <c r="R215" s="133"/>
      <c r="S215" s="119"/>
      <c r="T215" s="26"/>
      <c r="U215" s="26"/>
      <c r="V215" s="26"/>
      <c r="W215" s="119"/>
      <c r="X215" s="26"/>
      <c r="Y215" s="26"/>
      <c r="Z215" s="26"/>
    </row>
    <row r="216" spans="1:26" ht="12.75" customHeight="1">
      <c r="A216" s="129"/>
      <c r="B216" s="54"/>
      <c r="C216" s="26"/>
      <c r="D216" s="26"/>
      <c r="E216" s="124"/>
      <c r="F216" s="124"/>
      <c r="G216" s="124"/>
      <c r="H216" s="124"/>
      <c r="I216" s="124"/>
      <c r="J216" s="124"/>
      <c r="K216" s="130"/>
      <c r="L216" s="56"/>
      <c r="M216" s="56"/>
      <c r="N216" s="56"/>
      <c r="O216" s="56"/>
      <c r="P216" s="56"/>
      <c r="Q216" s="56"/>
      <c r="R216" s="133"/>
      <c r="S216" s="119"/>
      <c r="T216" s="26"/>
      <c r="U216" s="26"/>
      <c r="V216" s="26"/>
      <c r="W216" s="119"/>
      <c r="X216" s="26"/>
      <c r="Y216" s="26"/>
      <c r="Z216" s="26"/>
    </row>
    <row r="217" spans="1:26" ht="12.75" customHeight="1">
      <c r="A217" s="129"/>
      <c r="B217" s="54"/>
      <c r="C217" s="26"/>
      <c r="D217" s="26"/>
      <c r="E217" s="124"/>
      <c r="F217" s="124"/>
      <c r="G217" s="124"/>
      <c r="H217" s="124"/>
      <c r="I217" s="124"/>
      <c r="J217" s="124"/>
      <c r="K217" s="130"/>
      <c r="L217" s="56"/>
      <c r="M217" s="56"/>
      <c r="N217" s="56"/>
      <c r="O217" s="56"/>
      <c r="P217" s="56"/>
      <c r="Q217" s="56"/>
      <c r="R217" s="133"/>
      <c r="S217" s="119"/>
      <c r="T217" s="26"/>
      <c r="U217" s="26"/>
      <c r="V217" s="26"/>
      <c r="W217" s="119"/>
      <c r="X217" s="26"/>
      <c r="Y217" s="26"/>
      <c r="Z217" s="26"/>
    </row>
    <row r="218" spans="1:26" ht="12.75" customHeight="1">
      <c r="A218" s="129"/>
      <c r="B218" s="54"/>
      <c r="C218" s="26"/>
      <c r="D218" s="26"/>
      <c r="E218" s="124"/>
      <c r="F218" s="124"/>
      <c r="G218" s="124"/>
      <c r="H218" s="124"/>
      <c r="I218" s="124"/>
      <c r="J218" s="124"/>
      <c r="K218" s="130"/>
      <c r="L218" s="56"/>
      <c r="M218" s="56"/>
      <c r="N218" s="56"/>
      <c r="O218" s="56"/>
      <c r="P218" s="56"/>
      <c r="Q218" s="56"/>
      <c r="R218" s="133"/>
      <c r="S218" s="119"/>
      <c r="T218" s="26"/>
      <c r="U218" s="26"/>
      <c r="V218" s="26"/>
      <c r="W218" s="119"/>
      <c r="X218" s="26"/>
      <c r="Y218" s="26"/>
      <c r="Z218" s="26"/>
    </row>
    <row r="219" spans="1:26" ht="12.75" customHeight="1">
      <c r="A219" s="129"/>
      <c r="B219" s="54"/>
      <c r="C219" s="26"/>
      <c r="D219" s="26"/>
      <c r="E219" s="124"/>
      <c r="F219" s="124"/>
      <c r="G219" s="124"/>
      <c r="H219" s="124"/>
      <c r="I219" s="124"/>
      <c r="J219" s="124"/>
      <c r="K219" s="130"/>
      <c r="L219" s="56"/>
      <c r="M219" s="56"/>
      <c r="N219" s="56"/>
      <c r="O219" s="56"/>
      <c r="P219" s="56"/>
      <c r="Q219" s="56"/>
      <c r="R219" s="133"/>
      <c r="S219" s="119"/>
      <c r="T219" s="26"/>
      <c r="U219" s="26"/>
      <c r="V219" s="26"/>
      <c r="W219" s="119"/>
      <c r="X219" s="26"/>
      <c r="Y219" s="26"/>
      <c r="Z219" s="26"/>
    </row>
    <row r="220" spans="1:26" ht="12.75" customHeight="1">
      <c r="A220" s="129"/>
      <c r="B220" s="54"/>
      <c r="C220" s="26"/>
      <c r="D220" s="26"/>
      <c r="E220" s="124"/>
      <c r="F220" s="124"/>
      <c r="G220" s="124"/>
      <c r="H220" s="124"/>
      <c r="I220" s="124"/>
      <c r="J220" s="124"/>
      <c r="K220" s="130"/>
      <c r="L220" s="56"/>
      <c r="M220" s="56"/>
      <c r="N220" s="56"/>
      <c r="O220" s="56"/>
      <c r="P220" s="56"/>
      <c r="Q220" s="56"/>
      <c r="R220" s="133"/>
      <c r="S220" s="119"/>
      <c r="T220" s="26"/>
      <c r="U220" s="26"/>
      <c r="V220" s="26"/>
      <c r="W220" s="119"/>
      <c r="X220" s="26"/>
      <c r="Y220" s="26"/>
      <c r="Z220" s="26"/>
    </row>
    <row r="221" spans="1:26" ht="12.75" customHeight="1">
      <c r="A221" s="129"/>
      <c r="B221" s="54"/>
      <c r="C221" s="26"/>
      <c r="D221" s="26"/>
      <c r="E221" s="124"/>
      <c r="F221" s="124"/>
      <c r="G221" s="124"/>
      <c r="H221" s="124"/>
      <c r="I221" s="124"/>
      <c r="J221" s="124"/>
      <c r="K221" s="130"/>
      <c r="L221" s="56"/>
      <c r="M221" s="56"/>
      <c r="N221" s="56"/>
      <c r="O221" s="56"/>
      <c r="P221" s="56"/>
      <c r="Q221" s="56"/>
      <c r="R221" s="133"/>
      <c r="S221" s="119"/>
      <c r="T221" s="26"/>
      <c r="U221" s="26"/>
      <c r="V221" s="26"/>
      <c r="W221" s="119"/>
      <c r="X221" s="26"/>
      <c r="Y221" s="26"/>
      <c r="Z221" s="26"/>
    </row>
    <row r="222" spans="1:26" ht="12.75" customHeight="1">
      <c r="A222" s="129"/>
      <c r="B222" s="54"/>
      <c r="C222" s="26"/>
      <c r="D222" s="26"/>
      <c r="E222" s="124"/>
      <c r="F222" s="124"/>
      <c r="G222" s="124"/>
      <c r="H222" s="124"/>
      <c r="I222" s="124"/>
      <c r="J222" s="124"/>
      <c r="K222" s="130"/>
      <c r="L222" s="56"/>
      <c r="M222" s="56"/>
      <c r="N222" s="56"/>
      <c r="O222" s="56"/>
      <c r="P222" s="56"/>
      <c r="Q222" s="56"/>
      <c r="R222" s="133"/>
      <c r="S222" s="119"/>
      <c r="T222" s="26"/>
      <c r="U222" s="26"/>
      <c r="V222" s="26"/>
      <c r="W222" s="119"/>
      <c r="X222" s="26"/>
      <c r="Y222" s="26"/>
      <c r="Z222" s="26"/>
    </row>
    <row r="223" spans="1:26" ht="12.75" customHeight="1">
      <c r="A223" s="129"/>
      <c r="B223" s="54"/>
      <c r="C223" s="26"/>
      <c r="D223" s="26"/>
      <c r="E223" s="124"/>
      <c r="F223" s="124"/>
      <c r="G223" s="124"/>
      <c r="H223" s="124"/>
      <c r="I223" s="124"/>
      <c r="J223" s="124"/>
      <c r="K223" s="130"/>
      <c r="L223" s="56"/>
      <c r="M223" s="56"/>
      <c r="N223" s="56"/>
      <c r="O223" s="56"/>
      <c r="P223" s="56"/>
      <c r="Q223" s="56"/>
      <c r="R223" s="133"/>
      <c r="S223" s="119"/>
      <c r="T223" s="26"/>
      <c r="U223" s="26"/>
      <c r="V223" s="26"/>
      <c r="W223" s="119"/>
      <c r="X223" s="26"/>
      <c r="Y223" s="26"/>
      <c r="Z223" s="26"/>
    </row>
    <row r="224" spans="1:26" ht="12.75" customHeight="1">
      <c r="A224" s="129"/>
      <c r="B224" s="54"/>
      <c r="C224" s="26"/>
      <c r="D224" s="26"/>
      <c r="E224" s="124"/>
      <c r="F224" s="124"/>
      <c r="G224" s="124"/>
      <c r="H224" s="124"/>
      <c r="I224" s="124"/>
      <c r="J224" s="124"/>
      <c r="K224" s="130"/>
      <c r="L224" s="56"/>
      <c r="M224" s="56"/>
      <c r="N224" s="56"/>
      <c r="O224" s="56"/>
      <c r="P224" s="56"/>
      <c r="Q224" s="56"/>
      <c r="R224" s="133"/>
      <c r="S224" s="119"/>
      <c r="T224" s="26"/>
      <c r="U224" s="26"/>
      <c r="V224" s="26"/>
      <c r="W224" s="119"/>
      <c r="X224" s="26"/>
      <c r="Y224" s="26"/>
      <c r="Z224" s="26"/>
    </row>
    <row r="225" spans="1:26" ht="12.75" customHeight="1">
      <c r="A225" s="129"/>
      <c r="B225" s="54"/>
      <c r="C225" s="26"/>
      <c r="D225" s="26"/>
      <c r="E225" s="124"/>
      <c r="F225" s="124"/>
      <c r="G225" s="124"/>
      <c r="H225" s="124"/>
      <c r="I225" s="124"/>
      <c r="J225" s="124"/>
      <c r="K225" s="130"/>
      <c r="L225" s="56"/>
      <c r="M225" s="56"/>
      <c r="N225" s="56"/>
      <c r="O225" s="56"/>
      <c r="P225" s="56"/>
      <c r="Q225" s="56"/>
      <c r="R225" s="133"/>
      <c r="S225" s="119"/>
      <c r="T225" s="26"/>
      <c r="U225" s="26"/>
      <c r="V225" s="26"/>
      <c r="W225" s="119"/>
      <c r="X225" s="26"/>
      <c r="Y225" s="26"/>
      <c r="Z225" s="26"/>
    </row>
    <row r="226" spans="1:26" ht="12.75" customHeight="1">
      <c r="A226" s="129"/>
      <c r="B226" s="54"/>
      <c r="C226" s="26"/>
      <c r="D226" s="26"/>
      <c r="E226" s="124"/>
      <c r="F226" s="124"/>
      <c r="G226" s="124"/>
      <c r="H226" s="124"/>
      <c r="I226" s="124"/>
      <c r="J226" s="124"/>
      <c r="K226" s="130"/>
      <c r="L226" s="56"/>
      <c r="M226" s="56"/>
      <c r="N226" s="56"/>
      <c r="O226" s="56"/>
      <c r="P226" s="56"/>
      <c r="Q226" s="56"/>
      <c r="R226" s="133"/>
      <c r="S226" s="119"/>
      <c r="T226" s="26"/>
      <c r="U226" s="26"/>
      <c r="V226" s="26"/>
      <c r="W226" s="119"/>
      <c r="X226" s="26"/>
      <c r="Y226" s="26"/>
      <c r="Z226" s="26"/>
    </row>
    <row r="227" spans="1:26" ht="12.75" customHeight="1">
      <c r="A227" s="129"/>
      <c r="B227" s="54"/>
      <c r="C227" s="26"/>
      <c r="D227" s="26"/>
      <c r="E227" s="124"/>
      <c r="F227" s="124"/>
      <c r="G227" s="124"/>
      <c r="H227" s="124"/>
      <c r="I227" s="124"/>
      <c r="J227" s="124"/>
      <c r="K227" s="130"/>
      <c r="L227" s="56"/>
      <c r="M227" s="56"/>
      <c r="N227" s="56"/>
      <c r="O227" s="56"/>
      <c r="P227" s="56"/>
      <c r="Q227" s="56"/>
      <c r="R227" s="133"/>
      <c r="S227" s="119"/>
      <c r="T227" s="26"/>
      <c r="U227" s="26"/>
      <c r="V227" s="26"/>
      <c r="W227" s="119"/>
      <c r="X227" s="26"/>
      <c r="Y227" s="26"/>
      <c r="Z227" s="26"/>
    </row>
    <row r="228" spans="1:26" ht="12.75" customHeight="1">
      <c r="A228" s="129"/>
      <c r="B228" s="54"/>
      <c r="C228" s="26"/>
      <c r="D228" s="26"/>
      <c r="E228" s="124"/>
      <c r="F228" s="124"/>
      <c r="G228" s="124"/>
      <c r="H228" s="124"/>
      <c r="I228" s="124"/>
      <c r="J228" s="124"/>
      <c r="K228" s="130"/>
      <c r="L228" s="56"/>
      <c r="M228" s="56"/>
      <c r="N228" s="56"/>
      <c r="O228" s="56"/>
      <c r="P228" s="56"/>
      <c r="Q228" s="56"/>
      <c r="R228" s="133"/>
      <c r="S228" s="119"/>
      <c r="T228" s="26"/>
      <c r="U228" s="26"/>
      <c r="V228" s="26"/>
      <c r="W228" s="119"/>
      <c r="X228" s="26"/>
      <c r="Y228" s="26"/>
      <c r="Z228" s="26"/>
    </row>
    <row r="229" spans="1:26" ht="12.75" customHeight="1">
      <c r="A229" s="129"/>
      <c r="B229" s="54"/>
      <c r="C229" s="26"/>
      <c r="D229" s="26"/>
      <c r="E229" s="124"/>
      <c r="F229" s="124"/>
      <c r="G229" s="124"/>
      <c r="H229" s="124"/>
      <c r="I229" s="124"/>
      <c r="J229" s="124"/>
      <c r="K229" s="130"/>
      <c r="L229" s="56"/>
      <c r="M229" s="56"/>
      <c r="N229" s="56"/>
      <c r="O229" s="56"/>
      <c r="P229" s="56"/>
      <c r="Q229" s="56"/>
      <c r="R229" s="133"/>
      <c r="S229" s="119"/>
      <c r="T229" s="26"/>
      <c r="U229" s="26"/>
      <c r="V229" s="26"/>
      <c r="W229" s="119"/>
      <c r="X229" s="26"/>
      <c r="Y229" s="26"/>
      <c r="Z229" s="26"/>
    </row>
    <row r="230" spans="1:26" ht="12.75" customHeight="1">
      <c r="A230" s="129"/>
      <c r="B230" s="54"/>
      <c r="C230" s="26"/>
      <c r="D230" s="26"/>
      <c r="E230" s="124"/>
      <c r="F230" s="124"/>
      <c r="G230" s="124"/>
      <c r="H230" s="124"/>
      <c r="I230" s="124"/>
      <c r="J230" s="124"/>
      <c r="K230" s="130"/>
      <c r="L230" s="56"/>
      <c r="M230" s="56"/>
      <c r="N230" s="56"/>
      <c r="O230" s="56"/>
      <c r="P230" s="56"/>
      <c r="Q230" s="56"/>
      <c r="R230" s="133"/>
      <c r="S230" s="119"/>
      <c r="T230" s="26"/>
      <c r="U230" s="26"/>
      <c r="V230" s="26"/>
      <c r="W230" s="119"/>
      <c r="X230" s="26"/>
      <c r="Y230" s="26"/>
      <c r="Z230" s="26"/>
    </row>
    <row r="231" spans="1:26" ht="12.75" customHeight="1">
      <c r="A231" s="129"/>
      <c r="B231" s="54"/>
      <c r="C231" s="26"/>
      <c r="D231" s="26"/>
      <c r="E231" s="124"/>
      <c r="F231" s="124"/>
      <c r="G231" s="124"/>
      <c r="H231" s="124"/>
      <c r="I231" s="124"/>
      <c r="J231" s="124"/>
      <c r="K231" s="130"/>
      <c r="L231" s="56"/>
      <c r="M231" s="56"/>
      <c r="N231" s="56"/>
      <c r="O231" s="56"/>
      <c r="P231" s="56"/>
      <c r="Q231" s="56"/>
      <c r="R231" s="133"/>
      <c r="S231" s="119"/>
      <c r="T231" s="26"/>
      <c r="U231" s="26"/>
      <c r="V231" s="26"/>
      <c r="W231" s="119"/>
      <c r="X231" s="26"/>
      <c r="Y231" s="26"/>
      <c r="Z231" s="26"/>
    </row>
    <row r="232" spans="1:26" ht="12.75" customHeight="1">
      <c r="A232" s="129"/>
      <c r="B232" s="54"/>
      <c r="C232" s="26"/>
      <c r="D232" s="26"/>
      <c r="E232" s="124"/>
      <c r="F232" s="124"/>
      <c r="G232" s="124"/>
      <c r="H232" s="124"/>
      <c r="I232" s="124"/>
      <c r="J232" s="124"/>
      <c r="K232" s="130"/>
      <c r="L232" s="56"/>
      <c r="M232" s="56"/>
      <c r="N232" s="56"/>
      <c r="O232" s="56"/>
      <c r="P232" s="56"/>
      <c r="Q232" s="56"/>
      <c r="R232" s="133"/>
      <c r="S232" s="119"/>
      <c r="T232" s="26"/>
      <c r="U232" s="26"/>
      <c r="V232" s="26"/>
      <c r="W232" s="119"/>
      <c r="X232" s="26"/>
      <c r="Y232" s="26"/>
      <c r="Z232" s="26"/>
    </row>
    <row r="233" spans="1:26" ht="12.75" customHeight="1">
      <c r="A233" s="129"/>
      <c r="B233" s="54"/>
      <c r="C233" s="26"/>
      <c r="D233" s="26"/>
      <c r="E233" s="124"/>
      <c r="F233" s="124"/>
      <c r="G233" s="124"/>
      <c r="H233" s="124"/>
      <c r="I233" s="124"/>
      <c r="J233" s="124"/>
      <c r="K233" s="130"/>
      <c r="L233" s="56"/>
      <c r="M233" s="56"/>
      <c r="N233" s="56"/>
      <c r="O233" s="56"/>
      <c r="P233" s="56"/>
      <c r="Q233" s="56"/>
      <c r="R233" s="133"/>
      <c r="S233" s="119"/>
      <c r="T233" s="26"/>
      <c r="U233" s="26"/>
      <c r="V233" s="26"/>
      <c r="W233" s="119"/>
      <c r="X233" s="26"/>
      <c r="Y233" s="26"/>
      <c r="Z233" s="26"/>
    </row>
    <row r="234" spans="1:26" ht="12.75" customHeight="1">
      <c r="A234" s="129"/>
      <c r="B234" s="54"/>
      <c r="C234" s="26"/>
      <c r="D234" s="26"/>
      <c r="E234" s="124"/>
      <c r="F234" s="124"/>
      <c r="G234" s="124"/>
      <c r="H234" s="124"/>
      <c r="I234" s="124"/>
      <c r="J234" s="124"/>
      <c r="K234" s="130"/>
      <c r="L234" s="56"/>
      <c r="M234" s="56"/>
      <c r="N234" s="56"/>
      <c r="O234" s="56"/>
      <c r="P234" s="56"/>
      <c r="Q234" s="56"/>
      <c r="R234" s="133"/>
      <c r="S234" s="119"/>
      <c r="T234" s="26"/>
      <c r="U234" s="26"/>
      <c r="V234" s="26"/>
      <c r="W234" s="119"/>
      <c r="X234" s="26"/>
      <c r="Y234" s="26"/>
      <c r="Z234" s="26"/>
    </row>
    <row r="235" spans="1:26" ht="12.75" customHeight="1">
      <c r="A235" s="129"/>
      <c r="B235" s="54"/>
      <c r="C235" s="26"/>
      <c r="D235" s="26"/>
      <c r="E235" s="124"/>
      <c r="F235" s="124"/>
      <c r="G235" s="124"/>
      <c r="H235" s="124"/>
      <c r="I235" s="124"/>
      <c r="J235" s="124"/>
      <c r="K235" s="130"/>
      <c r="L235" s="56"/>
      <c r="M235" s="56"/>
      <c r="N235" s="56"/>
      <c r="O235" s="56"/>
      <c r="P235" s="56"/>
      <c r="Q235" s="56"/>
      <c r="R235" s="133"/>
      <c r="S235" s="119"/>
      <c r="T235" s="26"/>
      <c r="U235" s="26"/>
      <c r="V235" s="26"/>
      <c r="W235" s="119"/>
      <c r="X235" s="26"/>
      <c r="Y235" s="26"/>
      <c r="Z235" s="26"/>
    </row>
    <row r="236" spans="1:26" ht="12.75" customHeight="1">
      <c r="A236" s="129"/>
      <c r="B236" s="54"/>
      <c r="C236" s="26"/>
      <c r="D236" s="26"/>
      <c r="E236" s="124"/>
      <c r="F236" s="124"/>
      <c r="G236" s="124"/>
      <c r="H236" s="124"/>
      <c r="I236" s="124"/>
      <c r="J236" s="124"/>
      <c r="K236" s="130"/>
      <c r="L236" s="56"/>
      <c r="M236" s="56"/>
      <c r="N236" s="56"/>
      <c r="O236" s="56"/>
      <c r="P236" s="56"/>
      <c r="Q236" s="56"/>
      <c r="R236" s="133"/>
      <c r="S236" s="119"/>
      <c r="T236" s="26"/>
      <c r="U236" s="26"/>
      <c r="V236" s="26"/>
      <c r="W236" s="119"/>
      <c r="X236" s="26"/>
      <c r="Y236" s="26"/>
      <c r="Z236" s="26"/>
    </row>
    <row r="237" spans="1:26" ht="12.75" customHeight="1">
      <c r="A237" s="129"/>
      <c r="B237" s="54"/>
      <c r="C237" s="26"/>
      <c r="D237" s="26"/>
      <c r="E237" s="124"/>
      <c r="F237" s="124"/>
      <c r="G237" s="124"/>
      <c r="H237" s="124"/>
      <c r="I237" s="124"/>
      <c r="J237" s="124"/>
      <c r="K237" s="130"/>
      <c r="L237" s="56"/>
      <c r="M237" s="56"/>
      <c r="N237" s="56"/>
      <c r="O237" s="56"/>
      <c r="P237" s="56"/>
      <c r="Q237" s="56"/>
      <c r="R237" s="133"/>
      <c r="S237" s="119"/>
      <c r="T237" s="26"/>
      <c r="U237" s="26"/>
      <c r="V237" s="26"/>
      <c r="W237" s="119"/>
      <c r="X237" s="26"/>
      <c r="Y237" s="26"/>
      <c r="Z237" s="26"/>
    </row>
    <row r="238" spans="1:26" ht="12.75" customHeight="1">
      <c r="A238" s="129"/>
      <c r="B238" s="54"/>
      <c r="C238" s="26"/>
      <c r="D238" s="26"/>
      <c r="E238" s="124"/>
      <c r="F238" s="124"/>
      <c r="G238" s="124"/>
      <c r="H238" s="124"/>
      <c r="I238" s="124"/>
      <c r="J238" s="124"/>
      <c r="K238" s="130"/>
      <c r="L238" s="56"/>
      <c r="M238" s="56"/>
      <c r="N238" s="56"/>
      <c r="O238" s="56"/>
      <c r="P238" s="56"/>
      <c r="Q238" s="56"/>
      <c r="R238" s="133"/>
      <c r="S238" s="119"/>
      <c r="T238" s="26"/>
      <c r="U238" s="26"/>
      <c r="V238" s="26"/>
      <c r="W238" s="119"/>
      <c r="X238" s="26"/>
      <c r="Y238" s="26"/>
      <c r="Z238" s="26"/>
    </row>
    <row r="239" spans="1:26" ht="12.75" customHeight="1">
      <c r="A239" s="129"/>
      <c r="B239" s="54"/>
      <c r="C239" s="26"/>
      <c r="D239" s="26"/>
      <c r="E239" s="124"/>
      <c r="F239" s="124"/>
      <c r="G239" s="124"/>
      <c r="H239" s="124"/>
      <c r="I239" s="124"/>
      <c r="J239" s="124"/>
      <c r="K239" s="130"/>
      <c r="L239" s="56"/>
      <c r="M239" s="56"/>
      <c r="N239" s="56"/>
      <c r="O239" s="56"/>
      <c r="P239" s="56"/>
      <c r="Q239" s="56"/>
      <c r="R239" s="133"/>
      <c r="S239" s="119"/>
      <c r="T239" s="26"/>
      <c r="U239" s="26"/>
      <c r="V239" s="26"/>
      <c r="W239" s="119"/>
      <c r="X239" s="26"/>
      <c r="Y239" s="26"/>
      <c r="Z239" s="26"/>
    </row>
    <row r="240" spans="1:26" ht="12.75" customHeight="1">
      <c r="A240" s="129"/>
      <c r="B240" s="54"/>
      <c r="C240" s="26"/>
      <c r="D240" s="26"/>
      <c r="E240" s="124"/>
      <c r="F240" s="124"/>
      <c r="G240" s="124"/>
      <c r="H240" s="124"/>
      <c r="I240" s="124"/>
      <c r="J240" s="124"/>
      <c r="K240" s="130"/>
      <c r="L240" s="56"/>
      <c r="M240" s="56"/>
      <c r="N240" s="56"/>
      <c r="O240" s="56"/>
      <c r="P240" s="56"/>
      <c r="Q240" s="56"/>
      <c r="R240" s="133"/>
      <c r="S240" s="119"/>
      <c r="T240" s="26"/>
      <c r="U240" s="26"/>
      <c r="V240" s="26"/>
      <c r="W240" s="119"/>
      <c r="X240" s="26"/>
      <c r="Y240" s="26"/>
      <c r="Z240" s="26"/>
    </row>
    <row r="241" spans="1:26" ht="12.75" customHeight="1">
      <c r="A241" s="129"/>
      <c r="B241" s="54"/>
      <c r="C241" s="26"/>
      <c r="D241" s="26"/>
      <c r="E241" s="124"/>
      <c r="F241" s="124"/>
      <c r="G241" s="124"/>
      <c r="H241" s="124"/>
      <c r="I241" s="124"/>
      <c r="J241" s="124"/>
      <c r="K241" s="130"/>
      <c r="L241" s="56"/>
      <c r="M241" s="56"/>
      <c r="N241" s="56"/>
      <c r="O241" s="56"/>
      <c r="P241" s="56"/>
      <c r="Q241" s="56"/>
      <c r="R241" s="133"/>
      <c r="S241" s="119"/>
      <c r="T241" s="26"/>
      <c r="U241" s="26"/>
      <c r="V241" s="26"/>
      <c r="W241" s="119"/>
      <c r="X241" s="26"/>
      <c r="Y241" s="26"/>
      <c r="Z241" s="26"/>
    </row>
    <row r="242" spans="1:26" ht="12.75" customHeight="1">
      <c r="A242" s="129"/>
      <c r="B242" s="54"/>
      <c r="C242" s="26"/>
      <c r="D242" s="26"/>
      <c r="E242" s="124"/>
      <c r="F242" s="124"/>
      <c r="G242" s="124"/>
      <c r="H242" s="124"/>
      <c r="I242" s="124"/>
      <c r="J242" s="124"/>
      <c r="K242" s="130"/>
      <c r="L242" s="56"/>
      <c r="M242" s="56"/>
      <c r="N242" s="56"/>
      <c r="O242" s="56"/>
      <c r="P242" s="56"/>
      <c r="Q242" s="56"/>
      <c r="R242" s="133"/>
      <c r="S242" s="119"/>
      <c r="T242" s="26"/>
      <c r="U242" s="26"/>
      <c r="V242" s="26"/>
      <c r="W242" s="119"/>
      <c r="X242" s="26"/>
      <c r="Y242" s="26"/>
      <c r="Z242" s="26"/>
    </row>
    <row r="243" spans="1:26" ht="12.75" customHeight="1">
      <c r="A243" s="129"/>
      <c r="B243" s="54"/>
      <c r="C243" s="26"/>
      <c r="D243" s="26"/>
      <c r="E243" s="124"/>
      <c r="F243" s="124"/>
      <c r="G243" s="124"/>
      <c r="H243" s="124"/>
      <c r="I243" s="124"/>
      <c r="J243" s="124"/>
      <c r="K243" s="130"/>
      <c r="L243" s="56"/>
      <c r="M243" s="56"/>
      <c r="N243" s="56"/>
      <c r="O243" s="56"/>
      <c r="P243" s="56"/>
      <c r="Q243" s="56"/>
      <c r="R243" s="133"/>
      <c r="S243" s="119"/>
      <c r="T243" s="26"/>
      <c r="U243" s="26"/>
      <c r="V243" s="26"/>
      <c r="W243" s="119"/>
      <c r="X243" s="26"/>
      <c r="Y243" s="26"/>
      <c r="Z243" s="26"/>
    </row>
    <row r="244" spans="1:26" ht="12.75" customHeight="1">
      <c r="A244" s="129"/>
      <c r="B244" s="54"/>
      <c r="C244" s="26"/>
      <c r="D244" s="26"/>
      <c r="E244" s="124"/>
      <c r="F244" s="124"/>
      <c r="G244" s="124"/>
      <c r="H244" s="124"/>
      <c r="I244" s="124"/>
      <c r="J244" s="124"/>
      <c r="K244" s="130"/>
      <c r="L244" s="56"/>
      <c r="M244" s="56"/>
      <c r="N244" s="56"/>
      <c r="O244" s="56"/>
      <c r="P244" s="56"/>
      <c r="Q244" s="56"/>
      <c r="R244" s="133"/>
      <c r="S244" s="119"/>
      <c r="T244" s="26"/>
      <c r="U244" s="26"/>
      <c r="V244" s="26"/>
      <c r="W244" s="119"/>
      <c r="X244" s="26"/>
      <c r="Y244" s="26"/>
      <c r="Z244" s="26"/>
    </row>
    <row r="245" spans="1:26" ht="12.75" customHeight="1">
      <c r="A245" s="129"/>
      <c r="B245" s="54"/>
      <c r="C245" s="26"/>
      <c r="D245" s="26"/>
      <c r="E245" s="124"/>
      <c r="F245" s="124"/>
      <c r="G245" s="124"/>
      <c r="H245" s="124"/>
      <c r="I245" s="124"/>
      <c r="J245" s="124"/>
      <c r="K245" s="130"/>
      <c r="L245" s="56"/>
      <c r="M245" s="56"/>
      <c r="N245" s="56"/>
      <c r="O245" s="56"/>
      <c r="P245" s="56"/>
      <c r="Q245" s="56"/>
      <c r="R245" s="133"/>
      <c r="S245" s="119"/>
      <c r="T245" s="26"/>
      <c r="U245" s="26"/>
      <c r="V245" s="26"/>
      <c r="W245" s="119"/>
      <c r="X245" s="26"/>
      <c r="Y245" s="26"/>
      <c r="Z245" s="26"/>
    </row>
    <row r="246" spans="1:26" ht="12.75" customHeight="1">
      <c r="A246" s="129"/>
      <c r="B246" s="54"/>
      <c r="C246" s="26"/>
      <c r="D246" s="26"/>
      <c r="E246" s="124"/>
      <c r="F246" s="124"/>
      <c r="G246" s="124"/>
      <c r="H246" s="124"/>
      <c r="I246" s="124"/>
      <c r="J246" s="124"/>
      <c r="K246" s="130"/>
      <c r="L246" s="56"/>
      <c r="M246" s="56"/>
      <c r="N246" s="56"/>
      <c r="O246" s="56"/>
      <c r="P246" s="56"/>
      <c r="Q246" s="56"/>
      <c r="R246" s="133"/>
      <c r="S246" s="119"/>
      <c r="T246" s="26"/>
      <c r="U246" s="26"/>
      <c r="V246" s="26"/>
      <c r="W246" s="119"/>
      <c r="X246" s="26"/>
      <c r="Y246" s="26"/>
      <c r="Z246" s="26"/>
    </row>
    <row r="247" spans="1:26" ht="12.75" customHeight="1">
      <c r="A247" s="129"/>
      <c r="B247" s="54"/>
      <c r="C247" s="26"/>
      <c r="D247" s="26"/>
      <c r="E247" s="124"/>
      <c r="F247" s="124"/>
      <c r="G247" s="124"/>
      <c r="H247" s="124"/>
      <c r="I247" s="124"/>
      <c r="J247" s="124"/>
      <c r="K247" s="130"/>
      <c r="L247" s="56"/>
      <c r="M247" s="56"/>
      <c r="N247" s="56"/>
      <c r="O247" s="56"/>
      <c r="P247" s="56"/>
      <c r="Q247" s="56"/>
      <c r="R247" s="133"/>
      <c r="S247" s="119"/>
      <c r="T247" s="26"/>
      <c r="U247" s="26"/>
      <c r="V247" s="26"/>
      <c r="W247" s="119"/>
      <c r="X247" s="26"/>
      <c r="Y247" s="26"/>
      <c r="Z247" s="26"/>
    </row>
    <row r="248" spans="1:26" ht="12.75" customHeight="1">
      <c r="A248" s="129"/>
      <c r="B248" s="54"/>
      <c r="C248" s="26"/>
      <c r="D248" s="26"/>
      <c r="E248" s="124"/>
      <c r="F248" s="124"/>
      <c r="G248" s="124"/>
      <c r="H248" s="124"/>
      <c r="I248" s="124"/>
      <c r="J248" s="124"/>
      <c r="K248" s="130"/>
      <c r="L248" s="56"/>
      <c r="M248" s="56"/>
      <c r="N248" s="56"/>
      <c r="O248" s="56"/>
      <c r="P248" s="56"/>
      <c r="Q248" s="56"/>
      <c r="R248" s="133"/>
      <c r="S248" s="119"/>
      <c r="T248" s="26"/>
      <c r="U248" s="26"/>
      <c r="V248" s="26"/>
      <c r="W248" s="119"/>
      <c r="X248" s="26"/>
      <c r="Y248" s="26"/>
      <c r="Z248" s="26"/>
    </row>
    <row r="249" spans="1:26" ht="12.75" customHeight="1">
      <c r="A249" s="129"/>
      <c r="B249" s="54"/>
      <c r="C249" s="26"/>
      <c r="D249" s="26"/>
      <c r="E249" s="124"/>
      <c r="F249" s="124"/>
      <c r="G249" s="124"/>
      <c r="H249" s="124"/>
      <c r="I249" s="124"/>
      <c r="J249" s="124"/>
      <c r="K249" s="130"/>
      <c r="L249" s="56"/>
      <c r="M249" s="56"/>
      <c r="N249" s="56"/>
      <c r="O249" s="56"/>
      <c r="P249" s="56"/>
      <c r="Q249" s="56"/>
      <c r="R249" s="133"/>
      <c r="S249" s="119"/>
      <c r="T249" s="26"/>
      <c r="U249" s="26"/>
      <c r="V249" s="26"/>
      <c r="W249" s="119"/>
      <c r="X249" s="26"/>
      <c r="Y249" s="26"/>
      <c r="Z249" s="26"/>
    </row>
    <row r="250" spans="1:26" ht="12.75" customHeight="1">
      <c r="A250" s="129"/>
      <c r="B250" s="54"/>
      <c r="C250" s="26"/>
      <c r="D250" s="26"/>
      <c r="E250" s="124"/>
      <c r="F250" s="124"/>
      <c r="G250" s="124"/>
      <c r="H250" s="124"/>
      <c r="I250" s="124"/>
      <c r="J250" s="124"/>
      <c r="K250" s="130"/>
      <c r="L250" s="56"/>
      <c r="M250" s="56"/>
      <c r="N250" s="56"/>
      <c r="O250" s="56"/>
      <c r="P250" s="56"/>
      <c r="Q250" s="56"/>
      <c r="R250" s="133"/>
      <c r="S250" s="119"/>
      <c r="T250" s="26"/>
      <c r="U250" s="26"/>
      <c r="V250" s="26"/>
      <c r="W250" s="119"/>
      <c r="X250" s="26"/>
      <c r="Y250" s="26"/>
      <c r="Z250" s="26"/>
    </row>
    <row r="251" spans="1:26" ht="12.75" customHeight="1">
      <c r="A251" s="129"/>
      <c r="B251" s="54"/>
      <c r="C251" s="26"/>
      <c r="D251" s="26"/>
      <c r="E251" s="124"/>
      <c r="F251" s="124"/>
      <c r="G251" s="124"/>
      <c r="H251" s="124"/>
      <c r="I251" s="124"/>
      <c r="J251" s="124"/>
      <c r="K251" s="130"/>
      <c r="L251" s="56"/>
      <c r="M251" s="56"/>
      <c r="N251" s="56"/>
      <c r="O251" s="56"/>
      <c r="P251" s="56"/>
      <c r="Q251" s="56"/>
      <c r="R251" s="133"/>
      <c r="S251" s="119"/>
      <c r="T251" s="26"/>
      <c r="U251" s="26"/>
      <c r="V251" s="26"/>
      <c r="W251" s="119"/>
      <c r="X251" s="26"/>
      <c r="Y251" s="26"/>
      <c r="Z251" s="26"/>
    </row>
    <row r="252" spans="1:26" ht="12.75" customHeight="1">
      <c r="A252" s="129"/>
      <c r="B252" s="54"/>
      <c r="C252" s="26"/>
      <c r="D252" s="26"/>
      <c r="E252" s="124"/>
      <c r="F252" s="124"/>
      <c r="G252" s="124"/>
      <c r="H252" s="124"/>
      <c r="I252" s="124"/>
      <c r="J252" s="124"/>
      <c r="K252" s="130"/>
      <c r="L252" s="56"/>
      <c r="M252" s="56"/>
      <c r="N252" s="56"/>
      <c r="O252" s="56"/>
      <c r="P252" s="56"/>
      <c r="Q252" s="56"/>
      <c r="R252" s="133"/>
      <c r="S252" s="119"/>
      <c r="T252" s="26"/>
      <c r="U252" s="26"/>
      <c r="V252" s="26"/>
      <c r="W252" s="119"/>
      <c r="X252" s="26"/>
      <c r="Y252" s="26"/>
      <c r="Z252" s="26"/>
    </row>
    <row r="253" spans="1:26" ht="12.75" customHeight="1">
      <c r="A253" s="129"/>
      <c r="B253" s="54"/>
      <c r="C253" s="26"/>
      <c r="D253" s="26"/>
      <c r="E253" s="124"/>
      <c r="F253" s="124"/>
      <c r="G253" s="124"/>
      <c r="H253" s="124"/>
      <c r="I253" s="124"/>
      <c r="J253" s="124"/>
      <c r="K253" s="130"/>
      <c r="L253" s="56"/>
      <c r="M253" s="56"/>
      <c r="N253" s="56"/>
      <c r="O253" s="56"/>
      <c r="P253" s="56"/>
      <c r="Q253" s="56"/>
      <c r="R253" s="133"/>
      <c r="S253" s="119"/>
      <c r="T253" s="26"/>
      <c r="U253" s="26"/>
      <c r="V253" s="26"/>
      <c r="W253" s="119"/>
      <c r="X253" s="26"/>
      <c r="Y253" s="26"/>
      <c r="Z253" s="26"/>
    </row>
    <row r="254" spans="1:26" ht="12.75" customHeight="1">
      <c r="A254" s="129"/>
      <c r="B254" s="54"/>
      <c r="C254" s="26"/>
      <c r="D254" s="26"/>
      <c r="E254" s="124"/>
      <c r="F254" s="124"/>
      <c r="G254" s="124"/>
      <c r="H254" s="124"/>
      <c r="I254" s="124"/>
      <c r="J254" s="124"/>
      <c r="K254" s="130"/>
      <c r="L254" s="56"/>
      <c r="M254" s="56"/>
      <c r="N254" s="56"/>
      <c r="O254" s="56"/>
      <c r="P254" s="56"/>
      <c r="Q254" s="56"/>
      <c r="R254" s="133"/>
      <c r="S254" s="119"/>
      <c r="T254" s="26"/>
      <c r="U254" s="26"/>
      <c r="V254" s="26"/>
      <c r="W254" s="119"/>
      <c r="X254" s="26"/>
      <c r="Y254" s="26"/>
      <c r="Z254" s="26"/>
    </row>
    <row r="255" spans="1:26" ht="12.75" customHeight="1">
      <c r="A255" s="129"/>
      <c r="B255" s="54"/>
      <c r="C255" s="26"/>
      <c r="D255" s="26"/>
      <c r="E255" s="124"/>
      <c r="F255" s="124"/>
      <c r="G255" s="124"/>
      <c r="H255" s="124"/>
      <c r="I255" s="124"/>
      <c r="J255" s="124"/>
      <c r="K255" s="130"/>
      <c r="L255" s="56"/>
      <c r="M255" s="56"/>
      <c r="N255" s="56"/>
      <c r="O255" s="56"/>
      <c r="P255" s="56"/>
      <c r="Q255" s="56"/>
      <c r="R255" s="133"/>
      <c r="S255" s="119"/>
      <c r="T255" s="26"/>
      <c r="U255" s="26"/>
      <c r="V255" s="26"/>
      <c r="W255" s="119"/>
      <c r="X255" s="26"/>
      <c r="Y255" s="26"/>
      <c r="Z255" s="26"/>
    </row>
    <row r="256" spans="1:26" ht="12.75" customHeight="1">
      <c r="A256" s="129"/>
      <c r="B256" s="54"/>
      <c r="C256" s="26"/>
      <c r="D256" s="26"/>
      <c r="E256" s="124"/>
      <c r="F256" s="124"/>
      <c r="G256" s="124"/>
      <c r="H256" s="124"/>
      <c r="I256" s="124"/>
      <c r="J256" s="124"/>
      <c r="K256" s="130"/>
      <c r="L256" s="56"/>
      <c r="M256" s="56"/>
      <c r="N256" s="56"/>
      <c r="O256" s="56"/>
      <c r="P256" s="56"/>
      <c r="Q256" s="56"/>
      <c r="R256" s="133"/>
      <c r="S256" s="119"/>
      <c r="T256" s="26"/>
      <c r="U256" s="26"/>
      <c r="V256" s="26"/>
      <c r="W256" s="119"/>
      <c r="X256" s="26"/>
      <c r="Y256" s="26"/>
      <c r="Z256" s="26"/>
    </row>
    <row r="257" spans="1:26" ht="12.75" customHeight="1">
      <c r="A257" s="129"/>
      <c r="B257" s="54"/>
      <c r="C257" s="26"/>
      <c r="D257" s="26"/>
      <c r="E257" s="124"/>
      <c r="F257" s="124"/>
      <c r="G257" s="124"/>
      <c r="H257" s="124"/>
      <c r="I257" s="124"/>
      <c r="J257" s="124"/>
      <c r="K257" s="130"/>
      <c r="L257" s="56"/>
      <c r="M257" s="56"/>
      <c r="N257" s="56"/>
      <c r="O257" s="56"/>
      <c r="P257" s="56"/>
      <c r="Q257" s="56"/>
      <c r="R257" s="133"/>
      <c r="S257" s="119"/>
      <c r="T257" s="26"/>
      <c r="U257" s="26"/>
      <c r="V257" s="26"/>
      <c r="W257" s="119"/>
      <c r="X257" s="26"/>
      <c r="Y257" s="26"/>
      <c r="Z257" s="26"/>
    </row>
    <row r="258" spans="1:26" ht="12.75" customHeight="1">
      <c r="A258" s="129"/>
      <c r="B258" s="54"/>
      <c r="C258" s="26"/>
      <c r="D258" s="26"/>
      <c r="E258" s="124"/>
      <c r="F258" s="124"/>
      <c r="G258" s="124"/>
      <c r="H258" s="124"/>
      <c r="I258" s="124"/>
      <c r="J258" s="124"/>
      <c r="K258" s="130"/>
      <c r="L258" s="56"/>
      <c r="M258" s="56"/>
      <c r="N258" s="56"/>
      <c r="O258" s="56"/>
      <c r="P258" s="56"/>
      <c r="Q258" s="56"/>
      <c r="R258" s="133"/>
      <c r="S258" s="119"/>
      <c r="T258" s="26"/>
      <c r="U258" s="26"/>
      <c r="V258" s="26"/>
      <c r="W258" s="119"/>
      <c r="X258" s="26"/>
      <c r="Y258" s="26"/>
      <c r="Z258" s="26"/>
    </row>
    <row r="259" spans="1:26" ht="12.75" customHeight="1">
      <c r="A259" s="129"/>
      <c r="B259" s="54"/>
      <c r="C259" s="26"/>
      <c r="D259" s="26"/>
      <c r="E259" s="124"/>
      <c r="F259" s="124"/>
      <c r="G259" s="124"/>
      <c r="H259" s="124"/>
      <c r="I259" s="124"/>
      <c r="J259" s="124"/>
      <c r="K259" s="130"/>
      <c r="L259" s="56"/>
      <c r="M259" s="56"/>
      <c r="N259" s="56"/>
      <c r="O259" s="56"/>
      <c r="P259" s="56"/>
      <c r="Q259" s="56"/>
      <c r="R259" s="133"/>
      <c r="S259" s="119"/>
      <c r="T259" s="26"/>
      <c r="U259" s="26"/>
      <c r="V259" s="26"/>
      <c r="W259" s="119"/>
      <c r="X259" s="26"/>
      <c r="Y259" s="26"/>
      <c r="Z259" s="26"/>
    </row>
    <row r="260" spans="1:26" ht="12.75" customHeight="1">
      <c r="A260" s="129"/>
      <c r="B260" s="54"/>
      <c r="C260" s="26"/>
      <c r="D260" s="26"/>
      <c r="E260" s="124"/>
      <c r="F260" s="124"/>
      <c r="G260" s="124"/>
      <c r="H260" s="124"/>
      <c r="I260" s="124"/>
      <c r="J260" s="124"/>
      <c r="K260" s="130"/>
      <c r="L260" s="56"/>
      <c r="M260" s="56"/>
      <c r="N260" s="56"/>
      <c r="O260" s="56"/>
      <c r="P260" s="56"/>
      <c r="Q260" s="56"/>
      <c r="R260" s="133"/>
      <c r="S260" s="119"/>
      <c r="T260" s="26"/>
      <c r="U260" s="26"/>
      <c r="V260" s="26"/>
      <c r="W260" s="119"/>
      <c r="X260" s="26"/>
      <c r="Y260" s="26"/>
      <c r="Z260" s="26"/>
    </row>
    <row r="261" spans="1:26" ht="12.75" customHeight="1">
      <c r="A261" s="129"/>
      <c r="B261" s="54"/>
      <c r="C261" s="26"/>
      <c r="D261" s="26"/>
      <c r="E261" s="124"/>
      <c r="F261" s="124"/>
      <c r="G261" s="124"/>
      <c r="H261" s="124"/>
      <c r="I261" s="124"/>
      <c r="J261" s="124"/>
      <c r="K261" s="130"/>
      <c r="L261" s="56"/>
      <c r="M261" s="56"/>
      <c r="N261" s="56"/>
      <c r="O261" s="56"/>
      <c r="P261" s="56"/>
      <c r="Q261" s="56"/>
      <c r="R261" s="133"/>
      <c r="S261" s="119"/>
      <c r="T261" s="26"/>
      <c r="U261" s="26"/>
      <c r="V261" s="26"/>
      <c r="W261" s="119"/>
      <c r="X261" s="26"/>
      <c r="Y261" s="26"/>
      <c r="Z261" s="26"/>
    </row>
    <row r="262" spans="1:26" ht="12.75" customHeight="1">
      <c r="A262" s="129"/>
      <c r="B262" s="54"/>
      <c r="C262" s="26"/>
      <c r="D262" s="26"/>
      <c r="E262" s="124"/>
      <c r="F262" s="124"/>
      <c r="G262" s="124"/>
      <c r="H262" s="124"/>
      <c r="I262" s="124"/>
      <c r="J262" s="124"/>
      <c r="K262" s="130"/>
      <c r="L262" s="56"/>
      <c r="M262" s="56"/>
      <c r="N262" s="56"/>
      <c r="O262" s="56"/>
      <c r="P262" s="56"/>
      <c r="Q262" s="56"/>
      <c r="R262" s="133"/>
      <c r="S262" s="119"/>
      <c r="T262" s="26"/>
      <c r="U262" s="26"/>
      <c r="V262" s="26"/>
      <c r="W262" s="119"/>
      <c r="X262" s="26"/>
      <c r="Y262" s="26"/>
      <c r="Z262" s="26"/>
    </row>
    <row r="263" spans="1:26" ht="12.75" customHeight="1">
      <c r="A263" s="129"/>
      <c r="B263" s="54"/>
      <c r="C263" s="26"/>
      <c r="D263" s="26"/>
      <c r="E263" s="124"/>
      <c r="F263" s="124"/>
      <c r="G263" s="124"/>
      <c r="H263" s="124"/>
      <c r="I263" s="124"/>
      <c r="J263" s="124"/>
      <c r="K263" s="130"/>
      <c r="L263" s="56"/>
      <c r="M263" s="56"/>
      <c r="N263" s="56"/>
      <c r="O263" s="56"/>
      <c r="P263" s="56"/>
      <c r="Q263" s="56"/>
      <c r="R263" s="133"/>
      <c r="S263" s="119"/>
      <c r="T263" s="26"/>
      <c r="U263" s="26"/>
      <c r="V263" s="26"/>
      <c r="W263" s="119"/>
      <c r="X263" s="26"/>
      <c r="Y263" s="26"/>
      <c r="Z263" s="26"/>
    </row>
    <row r="264" spans="1:26" ht="12.75" customHeight="1">
      <c r="A264" s="129"/>
      <c r="B264" s="54"/>
      <c r="C264" s="26"/>
      <c r="D264" s="26"/>
      <c r="E264" s="124"/>
      <c r="F264" s="124"/>
      <c r="G264" s="124"/>
      <c r="H264" s="124"/>
      <c r="I264" s="124"/>
      <c r="J264" s="124"/>
      <c r="K264" s="130"/>
      <c r="L264" s="56"/>
      <c r="M264" s="56"/>
      <c r="N264" s="56"/>
      <c r="O264" s="56"/>
      <c r="P264" s="56"/>
      <c r="Q264" s="56"/>
      <c r="R264" s="133"/>
      <c r="S264" s="119"/>
      <c r="T264" s="26"/>
      <c r="U264" s="26"/>
      <c r="V264" s="26"/>
      <c r="W264" s="119"/>
      <c r="X264" s="26"/>
      <c r="Y264" s="26"/>
      <c r="Z264" s="26"/>
    </row>
    <row r="265" spans="1:26" ht="12.75" customHeight="1">
      <c r="A265" s="129"/>
      <c r="B265" s="54"/>
      <c r="C265" s="26"/>
      <c r="D265" s="26"/>
      <c r="E265" s="124"/>
      <c r="F265" s="124"/>
      <c r="G265" s="124"/>
      <c r="H265" s="124"/>
      <c r="I265" s="124"/>
      <c r="J265" s="124"/>
      <c r="K265" s="130"/>
      <c r="L265" s="56"/>
      <c r="M265" s="56"/>
      <c r="N265" s="56"/>
      <c r="O265" s="56"/>
      <c r="P265" s="56"/>
      <c r="Q265" s="56"/>
      <c r="R265" s="133"/>
      <c r="S265" s="119"/>
      <c r="T265" s="26"/>
      <c r="U265" s="26"/>
      <c r="V265" s="26"/>
      <c r="W265" s="119"/>
      <c r="X265" s="26"/>
      <c r="Y265" s="26"/>
      <c r="Z265" s="26"/>
    </row>
    <row r="266" spans="1:26" ht="12.75" customHeight="1">
      <c r="A266" s="129"/>
      <c r="B266" s="54"/>
      <c r="C266" s="26"/>
      <c r="D266" s="26"/>
      <c r="E266" s="124"/>
      <c r="F266" s="124"/>
      <c r="G266" s="124"/>
      <c r="H266" s="124"/>
      <c r="I266" s="124"/>
      <c r="J266" s="124"/>
      <c r="K266" s="130"/>
      <c r="L266" s="56"/>
      <c r="M266" s="56"/>
      <c r="N266" s="56"/>
      <c r="O266" s="56"/>
      <c r="P266" s="56"/>
      <c r="Q266" s="56"/>
      <c r="R266" s="133"/>
      <c r="S266" s="119"/>
      <c r="T266" s="26"/>
      <c r="U266" s="26"/>
      <c r="V266" s="26"/>
      <c r="W266" s="119"/>
      <c r="X266" s="26"/>
      <c r="Y266" s="26"/>
      <c r="Z266" s="26"/>
    </row>
    <row r="267" spans="1:26" ht="12.75" customHeight="1">
      <c r="A267" s="129"/>
      <c r="B267" s="54"/>
      <c r="C267" s="26"/>
      <c r="D267" s="26"/>
      <c r="E267" s="124"/>
      <c r="F267" s="124"/>
      <c r="G267" s="124"/>
      <c r="H267" s="124"/>
      <c r="I267" s="124"/>
      <c r="J267" s="124"/>
      <c r="K267" s="130"/>
      <c r="L267" s="56"/>
      <c r="M267" s="56"/>
      <c r="N267" s="56"/>
      <c r="O267" s="56"/>
      <c r="P267" s="56"/>
      <c r="Q267" s="56"/>
      <c r="R267" s="133"/>
      <c r="S267" s="119"/>
      <c r="T267" s="26"/>
      <c r="U267" s="26"/>
      <c r="V267" s="26"/>
      <c r="W267" s="119"/>
      <c r="X267" s="26"/>
      <c r="Y267" s="26"/>
      <c r="Z267" s="26"/>
    </row>
    <row r="268" spans="1:26" ht="12.75" customHeight="1">
      <c r="A268" s="129"/>
      <c r="B268" s="54"/>
      <c r="C268" s="26"/>
      <c r="D268" s="26"/>
      <c r="E268" s="124"/>
      <c r="F268" s="124"/>
      <c r="G268" s="124"/>
      <c r="H268" s="124"/>
      <c r="I268" s="124"/>
      <c r="J268" s="124"/>
      <c r="K268" s="130"/>
      <c r="L268" s="56"/>
      <c r="M268" s="56"/>
      <c r="N268" s="56"/>
      <c r="O268" s="56"/>
      <c r="P268" s="56"/>
      <c r="Q268" s="56"/>
      <c r="R268" s="133"/>
      <c r="S268" s="119"/>
      <c r="T268" s="26"/>
      <c r="U268" s="26"/>
      <c r="V268" s="26"/>
      <c r="W268" s="119"/>
      <c r="X268" s="26"/>
      <c r="Y268" s="26"/>
      <c r="Z268" s="26"/>
    </row>
    <row r="269" spans="1:26" ht="12.75" customHeight="1">
      <c r="A269" s="129"/>
      <c r="B269" s="54"/>
      <c r="C269" s="26"/>
      <c r="D269" s="26"/>
      <c r="E269" s="124"/>
      <c r="F269" s="124"/>
      <c r="G269" s="124"/>
      <c r="H269" s="124"/>
      <c r="I269" s="124"/>
      <c r="J269" s="124"/>
      <c r="K269" s="130"/>
      <c r="L269" s="56"/>
      <c r="M269" s="56"/>
      <c r="N269" s="56"/>
      <c r="O269" s="56"/>
      <c r="P269" s="56"/>
      <c r="Q269" s="56"/>
      <c r="R269" s="133"/>
      <c r="S269" s="119"/>
      <c r="T269" s="26"/>
      <c r="U269" s="26"/>
      <c r="V269" s="26"/>
      <c r="W269" s="119"/>
      <c r="X269" s="26"/>
      <c r="Y269" s="26"/>
      <c r="Z269" s="26"/>
    </row>
    <row r="270" spans="1:26" ht="12.75" customHeight="1">
      <c r="A270" s="129"/>
      <c r="B270" s="54"/>
      <c r="C270" s="26"/>
      <c r="D270" s="26"/>
      <c r="E270" s="124"/>
      <c r="F270" s="124"/>
      <c r="G270" s="124"/>
      <c r="H270" s="124"/>
      <c r="I270" s="124"/>
      <c r="J270" s="124"/>
      <c r="K270" s="130"/>
      <c r="L270" s="56"/>
      <c r="M270" s="56"/>
      <c r="N270" s="56"/>
      <c r="O270" s="56"/>
      <c r="P270" s="56"/>
      <c r="Q270" s="56"/>
      <c r="R270" s="133"/>
      <c r="S270" s="119"/>
      <c r="T270" s="26"/>
      <c r="U270" s="26"/>
      <c r="V270" s="26"/>
      <c r="W270" s="119"/>
      <c r="X270" s="26"/>
      <c r="Y270" s="26"/>
      <c r="Z270" s="26"/>
    </row>
    <row r="271" spans="1:26" ht="12.75" customHeight="1">
      <c r="A271" s="129"/>
      <c r="B271" s="54"/>
      <c r="C271" s="26"/>
      <c r="D271" s="26"/>
      <c r="E271" s="124"/>
      <c r="F271" s="124"/>
      <c r="G271" s="124"/>
      <c r="H271" s="124"/>
      <c r="I271" s="124"/>
      <c r="J271" s="124"/>
      <c r="K271" s="130"/>
      <c r="L271" s="56"/>
      <c r="M271" s="56"/>
      <c r="N271" s="56"/>
      <c r="O271" s="56"/>
      <c r="P271" s="56"/>
      <c r="Q271" s="56"/>
      <c r="R271" s="133"/>
      <c r="S271" s="119"/>
      <c r="T271" s="26"/>
      <c r="U271" s="26"/>
      <c r="V271" s="26"/>
      <c r="W271" s="119"/>
      <c r="X271" s="26"/>
      <c r="Y271" s="26"/>
      <c r="Z271" s="26"/>
    </row>
    <row r="272" spans="1:26" ht="12.75" customHeight="1">
      <c r="A272" s="129"/>
      <c r="B272" s="54"/>
      <c r="C272" s="26"/>
      <c r="D272" s="26"/>
      <c r="E272" s="124"/>
      <c r="F272" s="124"/>
      <c r="G272" s="124"/>
      <c r="H272" s="124"/>
      <c r="I272" s="124"/>
      <c r="J272" s="124"/>
      <c r="K272" s="130"/>
      <c r="L272" s="56"/>
      <c r="M272" s="56"/>
      <c r="N272" s="56"/>
      <c r="O272" s="56"/>
      <c r="P272" s="56"/>
      <c r="Q272" s="56"/>
      <c r="R272" s="133"/>
      <c r="S272" s="119"/>
      <c r="T272" s="26"/>
      <c r="U272" s="26"/>
      <c r="V272" s="26"/>
      <c r="W272" s="119"/>
      <c r="X272" s="26"/>
      <c r="Y272" s="26"/>
      <c r="Z272" s="26"/>
    </row>
    <row r="273" spans="1:26" ht="12.75" customHeight="1">
      <c r="A273" s="129"/>
      <c r="B273" s="54"/>
      <c r="C273" s="26"/>
      <c r="D273" s="26"/>
      <c r="E273" s="124"/>
      <c r="F273" s="124"/>
      <c r="G273" s="124"/>
      <c r="H273" s="124"/>
      <c r="I273" s="124"/>
      <c r="J273" s="124"/>
      <c r="K273" s="130"/>
      <c r="L273" s="56"/>
      <c r="M273" s="56"/>
      <c r="N273" s="56"/>
      <c r="O273" s="56"/>
      <c r="P273" s="56"/>
      <c r="Q273" s="56"/>
      <c r="R273" s="133"/>
      <c r="S273" s="119"/>
      <c r="T273" s="26"/>
      <c r="U273" s="26"/>
      <c r="V273" s="26"/>
      <c r="W273" s="119"/>
      <c r="X273" s="26"/>
      <c r="Y273" s="26"/>
      <c r="Z273" s="26"/>
    </row>
    <row r="274" spans="1:26" ht="12.75" customHeight="1">
      <c r="A274" s="129"/>
      <c r="B274" s="54"/>
      <c r="C274" s="26"/>
      <c r="D274" s="26"/>
      <c r="E274" s="124"/>
      <c r="F274" s="124"/>
      <c r="G274" s="124"/>
      <c r="H274" s="124"/>
      <c r="I274" s="124"/>
      <c r="J274" s="124"/>
      <c r="K274" s="130"/>
      <c r="L274" s="56"/>
      <c r="M274" s="56"/>
      <c r="N274" s="56"/>
      <c r="O274" s="56"/>
      <c r="P274" s="56"/>
      <c r="Q274" s="56"/>
      <c r="R274" s="133"/>
      <c r="S274" s="119"/>
      <c r="T274" s="26"/>
      <c r="U274" s="26"/>
      <c r="V274" s="26"/>
      <c r="W274" s="119"/>
      <c r="X274" s="26"/>
      <c r="Y274" s="26"/>
      <c r="Z274" s="26"/>
    </row>
    <row r="275" spans="1:26" ht="12.75" customHeight="1">
      <c r="A275" s="129"/>
      <c r="B275" s="54"/>
      <c r="C275" s="26"/>
      <c r="D275" s="26"/>
      <c r="E275" s="124"/>
      <c r="F275" s="124"/>
      <c r="G275" s="124"/>
      <c r="H275" s="124"/>
      <c r="I275" s="124"/>
      <c r="J275" s="124"/>
      <c r="K275" s="130"/>
      <c r="L275" s="56"/>
      <c r="M275" s="56"/>
      <c r="N275" s="56"/>
      <c r="O275" s="56"/>
      <c r="P275" s="56"/>
      <c r="Q275" s="56"/>
      <c r="R275" s="133"/>
      <c r="S275" s="119"/>
      <c r="T275" s="26"/>
      <c r="U275" s="26"/>
      <c r="V275" s="26"/>
      <c r="W275" s="119"/>
      <c r="X275" s="26"/>
      <c r="Y275" s="26"/>
      <c r="Z275" s="26"/>
    </row>
    <row r="276" spans="1:26" ht="12.75" customHeight="1">
      <c r="A276" s="129"/>
      <c r="B276" s="54"/>
      <c r="C276" s="26"/>
      <c r="D276" s="26"/>
      <c r="E276" s="124"/>
      <c r="F276" s="124"/>
      <c r="G276" s="124"/>
      <c r="H276" s="124"/>
      <c r="I276" s="124"/>
      <c r="J276" s="124"/>
      <c r="K276" s="130"/>
      <c r="L276" s="56"/>
      <c r="M276" s="56"/>
      <c r="N276" s="56"/>
      <c r="O276" s="56"/>
      <c r="P276" s="56"/>
      <c r="Q276" s="56"/>
      <c r="R276" s="133"/>
      <c r="S276" s="119"/>
      <c r="T276" s="26"/>
      <c r="U276" s="26"/>
      <c r="V276" s="26"/>
      <c r="W276" s="119"/>
      <c r="X276" s="26"/>
      <c r="Y276" s="26"/>
      <c r="Z276" s="26"/>
    </row>
    <row r="277" spans="1:26" ht="12.75" customHeight="1">
      <c r="A277" s="129"/>
      <c r="B277" s="54"/>
      <c r="C277" s="26"/>
      <c r="D277" s="26"/>
      <c r="E277" s="124"/>
      <c r="F277" s="124"/>
      <c r="G277" s="124"/>
      <c r="H277" s="124"/>
      <c r="I277" s="124"/>
      <c r="J277" s="124"/>
      <c r="K277" s="130"/>
      <c r="L277" s="56"/>
      <c r="M277" s="56"/>
      <c r="N277" s="56"/>
      <c r="O277" s="56"/>
      <c r="P277" s="56"/>
      <c r="Q277" s="56"/>
      <c r="R277" s="133"/>
      <c r="S277" s="119"/>
      <c r="T277" s="26"/>
      <c r="U277" s="26"/>
      <c r="V277" s="26"/>
      <c r="W277" s="119"/>
      <c r="X277" s="26"/>
      <c r="Y277" s="26"/>
      <c r="Z277" s="26"/>
    </row>
    <row r="278" spans="1:26" ht="12.75" customHeight="1">
      <c r="A278" s="129"/>
      <c r="B278" s="54"/>
      <c r="C278" s="26"/>
      <c r="D278" s="26"/>
      <c r="E278" s="124"/>
      <c r="F278" s="124"/>
      <c r="G278" s="124"/>
      <c r="H278" s="124"/>
      <c r="I278" s="124"/>
      <c r="J278" s="124"/>
      <c r="K278" s="130"/>
      <c r="L278" s="56"/>
      <c r="M278" s="56"/>
      <c r="N278" s="56"/>
      <c r="O278" s="56"/>
      <c r="P278" s="56"/>
      <c r="Q278" s="56"/>
      <c r="R278" s="133"/>
      <c r="S278" s="119"/>
      <c r="T278" s="26"/>
      <c r="U278" s="26"/>
      <c r="V278" s="26"/>
      <c r="W278" s="119"/>
      <c r="X278" s="26"/>
      <c r="Y278" s="26"/>
      <c r="Z278" s="26"/>
    </row>
    <row r="279" spans="1:26" ht="12.75" customHeight="1">
      <c r="A279" s="129"/>
      <c r="B279" s="54"/>
      <c r="C279" s="26"/>
      <c r="D279" s="26"/>
      <c r="E279" s="124"/>
      <c r="F279" s="124"/>
      <c r="G279" s="124"/>
      <c r="H279" s="124"/>
      <c r="I279" s="124"/>
      <c r="J279" s="124"/>
      <c r="K279" s="130"/>
      <c r="L279" s="56"/>
      <c r="M279" s="56"/>
      <c r="N279" s="56"/>
      <c r="O279" s="56"/>
      <c r="P279" s="56"/>
      <c r="Q279" s="56"/>
      <c r="R279" s="133"/>
      <c r="S279" s="119"/>
      <c r="T279" s="26"/>
      <c r="U279" s="26"/>
      <c r="V279" s="26"/>
      <c r="W279" s="119"/>
      <c r="X279" s="26"/>
      <c r="Y279" s="26"/>
      <c r="Z279" s="26"/>
    </row>
    <row r="280" spans="1:26" ht="12.75" customHeight="1">
      <c r="A280" s="129"/>
      <c r="B280" s="54"/>
      <c r="C280" s="26"/>
      <c r="D280" s="26"/>
      <c r="E280" s="124"/>
      <c r="F280" s="124"/>
      <c r="G280" s="124"/>
      <c r="H280" s="124"/>
      <c r="I280" s="124"/>
      <c r="J280" s="124"/>
      <c r="K280" s="130"/>
      <c r="L280" s="56"/>
      <c r="M280" s="56"/>
      <c r="N280" s="56"/>
      <c r="O280" s="56"/>
      <c r="P280" s="56"/>
      <c r="Q280" s="56"/>
      <c r="R280" s="133"/>
      <c r="S280" s="119"/>
      <c r="T280" s="26"/>
      <c r="U280" s="26"/>
      <c r="V280" s="26"/>
      <c r="W280" s="119"/>
      <c r="X280" s="26"/>
      <c r="Y280" s="26"/>
      <c r="Z280" s="26"/>
    </row>
    <row r="281" spans="1:26" ht="12.75" customHeight="1">
      <c r="A281" s="129"/>
      <c r="B281" s="54"/>
      <c r="C281" s="26"/>
      <c r="D281" s="26"/>
      <c r="E281" s="124"/>
      <c r="F281" s="124"/>
      <c r="G281" s="124"/>
      <c r="H281" s="124"/>
      <c r="I281" s="124"/>
      <c r="J281" s="124"/>
      <c r="K281" s="130"/>
      <c r="L281" s="56"/>
      <c r="M281" s="56"/>
      <c r="N281" s="56"/>
      <c r="O281" s="56"/>
      <c r="P281" s="56"/>
      <c r="Q281" s="56"/>
      <c r="R281" s="133"/>
      <c r="S281" s="119"/>
      <c r="T281" s="26"/>
      <c r="U281" s="26"/>
      <c r="V281" s="26"/>
      <c r="W281" s="119"/>
      <c r="X281" s="26"/>
      <c r="Y281" s="26"/>
      <c r="Z281" s="26"/>
    </row>
    <row r="282" spans="1:26" ht="12.75" customHeight="1">
      <c r="A282" s="129"/>
      <c r="B282" s="54"/>
      <c r="C282" s="26"/>
      <c r="D282" s="26"/>
      <c r="E282" s="124"/>
      <c r="F282" s="124"/>
      <c r="G282" s="124"/>
      <c r="H282" s="124"/>
      <c r="I282" s="124"/>
      <c r="J282" s="124"/>
      <c r="K282" s="130"/>
      <c r="L282" s="56"/>
      <c r="M282" s="56"/>
      <c r="N282" s="56"/>
      <c r="O282" s="56"/>
      <c r="P282" s="56"/>
      <c r="Q282" s="56"/>
      <c r="R282" s="133"/>
      <c r="S282" s="119"/>
      <c r="T282" s="26"/>
      <c r="U282" s="26"/>
      <c r="V282" s="26"/>
      <c r="W282" s="119"/>
      <c r="X282" s="26"/>
      <c r="Y282" s="26"/>
      <c r="Z282" s="26"/>
    </row>
    <row r="283" spans="1:26" ht="12.75" customHeight="1">
      <c r="A283" s="129"/>
      <c r="B283" s="54"/>
      <c r="C283" s="26"/>
      <c r="D283" s="26"/>
      <c r="E283" s="124"/>
      <c r="F283" s="124"/>
      <c r="G283" s="124"/>
      <c r="H283" s="124"/>
      <c r="I283" s="124"/>
      <c r="J283" s="124"/>
      <c r="K283" s="130"/>
      <c r="L283" s="56"/>
      <c r="M283" s="56"/>
      <c r="N283" s="56"/>
      <c r="O283" s="56"/>
      <c r="P283" s="56"/>
      <c r="Q283" s="56"/>
      <c r="R283" s="133"/>
      <c r="S283" s="119"/>
      <c r="T283" s="26"/>
      <c r="U283" s="26"/>
      <c r="V283" s="26"/>
      <c r="W283" s="119"/>
      <c r="X283" s="26"/>
      <c r="Y283" s="26"/>
      <c r="Z283" s="26"/>
    </row>
    <row r="284" spans="1:26" ht="12.75" customHeight="1">
      <c r="A284" s="129"/>
      <c r="B284" s="54"/>
      <c r="C284" s="26"/>
      <c r="D284" s="26"/>
      <c r="E284" s="124"/>
      <c r="F284" s="124"/>
      <c r="G284" s="124"/>
      <c r="H284" s="124"/>
      <c r="I284" s="124"/>
      <c r="J284" s="124"/>
      <c r="K284" s="130"/>
      <c r="L284" s="56"/>
      <c r="M284" s="56"/>
      <c r="N284" s="56"/>
      <c r="O284" s="56"/>
      <c r="P284" s="56"/>
      <c r="Q284" s="56"/>
      <c r="R284" s="133"/>
      <c r="S284" s="119"/>
      <c r="T284" s="26"/>
      <c r="U284" s="26"/>
      <c r="V284" s="26"/>
      <c r="W284" s="119"/>
      <c r="X284" s="26"/>
      <c r="Y284" s="26"/>
      <c r="Z284" s="26"/>
    </row>
    <row r="285" spans="1:26" ht="12.75" customHeight="1">
      <c r="A285" s="129"/>
      <c r="B285" s="54"/>
      <c r="C285" s="26"/>
      <c r="D285" s="26"/>
      <c r="E285" s="124"/>
      <c r="F285" s="124"/>
      <c r="G285" s="124"/>
      <c r="H285" s="124"/>
      <c r="I285" s="124"/>
      <c r="J285" s="124"/>
      <c r="K285" s="130"/>
      <c r="L285" s="56"/>
      <c r="M285" s="56"/>
      <c r="N285" s="56"/>
      <c r="O285" s="56"/>
      <c r="P285" s="56"/>
      <c r="Q285" s="56"/>
      <c r="R285" s="133"/>
      <c r="S285" s="119"/>
      <c r="T285" s="26"/>
      <c r="U285" s="26"/>
      <c r="V285" s="26"/>
      <c r="W285" s="119"/>
      <c r="X285" s="26"/>
      <c r="Y285" s="26"/>
      <c r="Z285" s="26"/>
    </row>
    <row r="286" spans="1:26" ht="12.75" customHeight="1">
      <c r="A286" s="129"/>
      <c r="B286" s="54"/>
      <c r="C286" s="26"/>
      <c r="D286" s="26"/>
      <c r="E286" s="124"/>
      <c r="F286" s="124"/>
      <c r="G286" s="124"/>
      <c r="H286" s="124"/>
      <c r="I286" s="124"/>
      <c r="J286" s="124"/>
      <c r="K286" s="130"/>
      <c r="L286" s="56"/>
      <c r="M286" s="56"/>
      <c r="N286" s="56"/>
      <c r="O286" s="56"/>
      <c r="P286" s="56"/>
      <c r="Q286" s="56"/>
      <c r="R286" s="133"/>
      <c r="S286" s="119"/>
      <c r="T286" s="26"/>
      <c r="U286" s="26"/>
      <c r="V286" s="26"/>
      <c r="W286" s="119"/>
      <c r="X286" s="26"/>
      <c r="Y286" s="26"/>
      <c r="Z286" s="26"/>
    </row>
    <row r="287" spans="1:26" ht="12.75" customHeight="1">
      <c r="A287" s="129"/>
      <c r="B287" s="54"/>
      <c r="C287" s="26"/>
      <c r="D287" s="26"/>
      <c r="E287" s="124"/>
      <c r="F287" s="124"/>
      <c r="G287" s="124"/>
      <c r="H287" s="124"/>
      <c r="I287" s="124"/>
      <c r="J287" s="124"/>
      <c r="K287" s="130"/>
      <c r="L287" s="56"/>
      <c r="M287" s="56"/>
      <c r="N287" s="56"/>
      <c r="O287" s="56"/>
      <c r="P287" s="56"/>
      <c r="Q287" s="56"/>
      <c r="R287" s="133"/>
      <c r="S287" s="119"/>
      <c r="T287" s="26"/>
      <c r="U287" s="26"/>
      <c r="V287" s="26"/>
      <c r="W287" s="119"/>
      <c r="X287" s="26"/>
      <c r="Y287" s="26"/>
      <c r="Z287" s="26"/>
    </row>
    <row r="288" spans="1:26" ht="12.75" customHeight="1">
      <c r="A288" s="129"/>
      <c r="B288" s="54"/>
      <c r="C288" s="26"/>
      <c r="D288" s="26"/>
      <c r="E288" s="124"/>
      <c r="F288" s="124"/>
      <c r="G288" s="124"/>
      <c r="H288" s="124"/>
      <c r="I288" s="124"/>
      <c r="J288" s="124"/>
      <c r="K288" s="130"/>
      <c r="L288" s="56"/>
      <c r="M288" s="56"/>
      <c r="N288" s="56"/>
      <c r="O288" s="56"/>
      <c r="P288" s="56"/>
      <c r="Q288" s="56"/>
      <c r="R288" s="133"/>
      <c r="S288" s="119"/>
      <c r="T288" s="26"/>
      <c r="U288" s="26"/>
      <c r="V288" s="26"/>
      <c r="W288" s="119"/>
      <c r="X288" s="26"/>
      <c r="Y288" s="26"/>
      <c r="Z288" s="26"/>
    </row>
    <row r="289" spans="1:26" ht="12.75" customHeight="1">
      <c r="A289" s="129"/>
      <c r="B289" s="54"/>
      <c r="C289" s="26"/>
      <c r="D289" s="26"/>
      <c r="E289" s="124"/>
      <c r="F289" s="124"/>
      <c r="G289" s="124"/>
      <c r="H289" s="124"/>
      <c r="I289" s="124"/>
      <c r="J289" s="124"/>
      <c r="K289" s="130"/>
      <c r="L289" s="56"/>
      <c r="M289" s="56"/>
      <c r="N289" s="56"/>
      <c r="O289" s="56"/>
      <c r="P289" s="56"/>
      <c r="Q289" s="56"/>
      <c r="R289" s="133"/>
      <c r="S289" s="119"/>
      <c r="T289" s="26"/>
      <c r="U289" s="26"/>
      <c r="V289" s="26"/>
      <c r="W289" s="119"/>
      <c r="X289" s="26"/>
      <c r="Y289" s="26"/>
      <c r="Z289" s="26"/>
    </row>
    <row r="290" spans="1:26" ht="12.75" customHeight="1">
      <c r="A290" s="129"/>
      <c r="B290" s="54"/>
      <c r="C290" s="26"/>
      <c r="D290" s="26"/>
      <c r="E290" s="124"/>
      <c r="F290" s="124"/>
      <c r="G290" s="124"/>
      <c r="H290" s="124"/>
      <c r="I290" s="124"/>
      <c r="J290" s="124"/>
      <c r="K290" s="130"/>
      <c r="L290" s="56"/>
      <c r="M290" s="56"/>
      <c r="N290" s="56"/>
      <c r="O290" s="56"/>
      <c r="P290" s="56"/>
      <c r="Q290" s="56"/>
      <c r="R290" s="133"/>
      <c r="S290" s="119"/>
      <c r="T290" s="26"/>
      <c r="U290" s="26"/>
      <c r="V290" s="26"/>
      <c r="W290" s="119"/>
      <c r="X290" s="26"/>
      <c r="Y290" s="26"/>
      <c r="Z290" s="26"/>
    </row>
    <row r="291" spans="1:26" ht="12.75" customHeight="1">
      <c r="A291" s="129"/>
      <c r="B291" s="54"/>
      <c r="C291" s="26"/>
      <c r="D291" s="26"/>
      <c r="E291" s="124"/>
      <c r="F291" s="124"/>
      <c r="G291" s="124"/>
      <c r="H291" s="124"/>
      <c r="I291" s="124"/>
      <c r="J291" s="124"/>
      <c r="K291" s="130"/>
      <c r="L291" s="56"/>
      <c r="M291" s="56"/>
      <c r="N291" s="56"/>
      <c r="O291" s="56"/>
      <c r="P291" s="56"/>
      <c r="Q291" s="56"/>
      <c r="R291" s="133"/>
      <c r="S291" s="119"/>
      <c r="T291" s="26"/>
      <c r="U291" s="26"/>
      <c r="V291" s="26"/>
      <c r="W291" s="119"/>
      <c r="X291" s="26"/>
      <c r="Y291" s="26"/>
      <c r="Z291" s="26"/>
    </row>
    <row r="292" spans="1:26" ht="12.75" customHeight="1">
      <c r="A292" s="129"/>
      <c r="B292" s="54"/>
      <c r="C292" s="26"/>
      <c r="D292" s="26"/>
      <c r="E292" s="124"/>
      <c r="F292" s="124"/>
      <c r="G292" s="124"/>
      <c r="H292" s="124"/>
      <c r="I292" s="124"/>
      <c r="J292" s="124"/>
      <c r="K292" s="130"/>
      <c r="L292" s="56"/>
      <c r="M292" s="56"/>
      <c r="N292" s="56"/>
      <c r="O292" s="56"/>
      <c r="P292" s="56"/>
      <c r="Q292" s="56"/>
      <c r="R292" s="133"/>
      <c r="S292" s="119"/>
      <c r="T292" s="26"/>
      <c r="U292" s="26"/>
      <c r="V292" s="26"/>
      <c r="W292" s="119"/>
      <c r="X292" s="26"/>
      <c r="Y292" s="26"/>
      <c r="Z292" s="26"/>
    </row>
    <row r="293" spans="1:26" ht="12.75" customHeight="1">
      <c r="A293" s="129"/>
      <c r="B293" s="54"/>
      <c r="C293" s="26"/>
      <c r="D293" s="26"/>
      <c r="E293" s="124"/>
      <c r="F293" s="124"/>
      <c r="G293" s="124"/>
      <c r="H293" s="124"/>
      <c r="I293" s="124"/>
      <c r="J293" s="124"/>
      <c r="K293" s="130"/>
      <c r="L293" s="56"/>
      <c r="M293" s="56"/>
      <c r="N293" s="56"/>
      <c r="O293" s="56"/>
      <c r="P293" s="56"/>
      <c r="Q293" s="56"/>
      <c r="R293" s="133"/>
      <c r="S293" s="119"/>
      <c r="T293" s="26"/>
      <c r="U293" s="26"/>
      <c r="V293" s="26"/>
      <c r="W293" s="119"/>
      <c r="X293" s="26"/>
      <c r="Y293" s="26"/>
      <c r="Z293" s="26"/>
    </row>
    <row r="294" spans="1:26" ht="12.75" customHeight="1">
      <c r="A294" s="129"/>
      <c r="B294" s="54"/>
      <c r="C294" s="26"/>
      <c r="D294" s="26"/>
      <c r="E294" s="124"/>
      <c r="F294" s="124"/>
      <c r="G294" s="124"/>
      <c r="H294" s="124"/>
      <c r="I294" s="124"/>
      <c r="J294" s="124"/>
      <c r="K294" s="130"/>
      <c r="L294" s="56"/>
      <c r="M294" s="56"/>
      <c r="N294" s="56"/>
      <c r="O294" s="56"/>
      <c r="P294" s="56"/>
      <c r="Q294" s="56"/>
      <c r="R294" s="133"/>
      <c r="S294" s="119"/>
      <c r="T294" s="26"/>
      <c r="U294" s="26"/>
      <c r="V294" s="26"/>
      <c r="W294" s="119"/>
      <c r="X294" s="26"/>
      <c r="Y294" s="26"/>
      <c r="Z294" s="26"/>
    </row>
    <row r="295" spans="1:26" ht="12.75" customHeight="1">
      <c r="A295" s="129"/>
      <c r="B295" s="54"/>
      <c r="C295" s="26"/>
      <c r="D295" s="26"/>
      <c r="E295" s="124"/>
      <c r="F295" s="124"/>
      <c r="G295" s="124"/>
      <c r="H295" s="124"/>
      <c r="I295" s="124"/>
      <c r="J295" s="124"/>
      <c r="K295" s="130"/>
      <c r="L295" s="56"/>
      <c r="M295" s="56"/>
      <c r="N295" s="56"/>
      <c r="O295" s="56"/>
      <c r="P295" s="56"/>
      <c r="Q295" s="56"/>
      <c r="R295" s="133"/>
      <c r="S295" s="119"/>
      <c r="T295" s="26"/>
      <c r="U295" s="26"/>
      <c r="V295" s="26"/>
      <c r="W295" s="119"/>
      <c r="X295" s="26"/>
      <c r="Y295" s="26"/>
      <c r="Z295" s="26"/>
    </row>
    <row r="296" spans="1:26" ht="12.75" customHeight="1">
      <c r="A296" s="129"/>
      <c r="B296" s="54"/>
      <c r="C296" s="26"/>
      <c r="D296" s="26"/>
      <c r="E296" s="124"/>
      <c r="F296" s="124"/>
      <c r="G296" s="124"/>
      <c r="H296" s="124"/>
      <c r="I296" s="124"/>
      <c r="J296" s="124"/>
      <c r="K296" s="130"/>
      <c r="L296" s="56"/>
      <c r="M296" s="56"/>
      <c r="N296" s="56"/>
      <c r="O296" s="56"/>
      <c r="P296" s="56"/>
      <c r="Q296" s="56"/>
      <c r="R296" s="133"/>
      <c r="S296" s="119"/>
      <c r="T296" s="26"/>
      <c r="U296" s="26"/>
      <c r="V296" s="26"/>
      <c r="W296" s="119"/>
      <c r="X296" s="26"/>
      <c r="Y296" s="26"/>
      <c r="Z296" s="26"/>
    </row>
    <row r="297" spans="1:26" ht="12.75" customHeight="1">
      <c r="A297" s="129"/>
      <c r="B297" s="54"/>
      <c r="C297" s="26"/>
      <c r="D297" s="26"/>
      <c r="E297" s="124"/>
      <c r="F297" s="124"/>
      <c r="G297" s="124"/>
      <c r="H297" s="124"/>
      <c r="I297" s="124"/>
      <c r="J297" s="124"/>
      <c r="K297" s="130"/>
      <c r="L297" s="56"/>
      <c r="M297" s="56"/>
      <c r="N297" s="56"/>
      <c r="O297" s="56"/>
      <c r="P297" s="56"/>
      <c r="Q297" s="56"/>
      <c r="R297" s="133"/>
      <c r="S297" s="119"/>
      <c r="T297" s="26"/>
      <c r="U297" s="26"/>
      <c r="V297" s="26"/>
      <c r="W297" s="119"/>
      <c r="X297" s="26"/>
      <c r="Y297" s="26"/>
      <c r="Z297" s="26"/>
    </row>
    <row r="298" spans="1:26" ht="12.75" customHeight="1">
      <c r="A298" s="129"/>
      <c r="B298" s="54"/>
      <c r="C298" s="26"/>
      <c r="D298" s="26"/>
      <c r="E298" s="124"/>
      <c r="F298" s="124"/>
      <c r="G298" s="124"/>
      <c r="H298" s="124"/>
      <c r="I298" s="124"/>
      <c r="J298" s="124"/>
      <c r="K298" s="130"/>
      <c r="L298" s="56"/>
      <c r="M298" s="56"/>
      <c r="N298" s="56"/>
      <c r="O298" s="56"/>
      <c r="P298" s="56"/>
      <c r="Q298" s="56"/>
      <c r="R298" s="133"/>
      <c r="S298" s="119"/>
      <c r="T298" s="26"/>
      <c r="U298" s="26"/>
      <c r="V298" s="26"/>
      <c r="W298" s="119"/>
      <c r="X298" s="26"/>
      <c r="Y298" s="26"/>
      <c r="Z298" s="26"/>
    </row>
    <row r="299" spans="1:26" ht="12.75" customHeight="1">
      <c r="A299" s="129"/>
      <c r="B299" s="54"/>
      <c r="C299" s="26"/>
      <c r="D299" s="26"/>
      <c r="E299" s="124"/>
      <c r="F299" s="124"/>
      <c r="G299" s="124"/>
      <c r="H299" s="124"/>
      <c r="I299" s="124"/>
      <c r="J299" s="124"/>
      <c r="K299" s="130"/>
      <c r="L299" s="56"/>
      <c r="M299" s="56"/>
      <c r="N299" s="56"/>
      <c r="O299" s="56"/>
      <c r="P299" s="56"/>
      <c r="Q299" s="56"/>
      <c r="R299" s="133"/>
      <c r="S299" s="119"/>
      <c r="T299" s="26"/>
      <c r="U299" s="26"/>
      <c r="V299" s="26"/>
      <c r="W299" s="119"/>
      <c r="X299" s="26"/>
      <c r="Y299" s="26"/>
      <c r="Z299" s="26"/>
    </row>
    <row r="300" spans="1:26" ht="12.75" customHeight="1">
      <c r="A300" s="129"/>
      <c r="B300" s="54"/>
      <c r="C300" s="26"/>
      <c r="D300" s="26"/>
      <c r="E300" s="124"/>
      <c r="F300" s="124"/>
      <c r="G300" s="124"/>
      <c r="H300" s="124"/>
      <c r="I300" s="124"/>
      <c r="J300" s="124"/>
      <c r="K300" s="130"/>
      <c r="L300" s="56"/>
      <c r="M300" s="56"/>
      <c r="N300" s="56"/>
      <c r="O300" s="56"/>
      <c r="P300" s="56"/>
      <c r="Q300" s="56"/>
      <c r="R300" s="133"/>
      <c r="S300" s="119"/>
      <c r="T300" s="26"/>
      <c r="U300" s="26"/>
      <c r="V300" s="26"/>
      <c r="W300" s="119"/>
      <c r="X300" s="26"/>
      <c r="Y300" s="26"/>
      <c r="Z300" s="26"/>
    </row>
    <row r="301" spans="1:26" ht="12.75" customHeight="1">
      <c r="A301" s="129"/>
      <c r="B301" s="54"/>
      <c r="C301" s="26"/>
      <c r="D301" s="26"/>
      <c r="E301" s="124"/>
      <c r="F301" s="124"/>
      <c r="G301" s="124"/>
      <c r="H301" s="124"/>
      <c r="I301" s="124"/>
      <c r="J301" s="124"/>
      <c r="K301" s="130"/>
      <c r="L301" s="56"/>
      <c r="M301" s="56"/>
      <c r="N301" s="56"/>
      <c r="O301" s="56"/>
      <c r="P301" s="56"/>
      <c r="Q301" s="56"/>
      <c r="R301" s="133"/>
      <c r="S301" s="119"/>
      <c r="T301" s="26"/>
      <c r="U301" s="26"/>
      <c r="V301" s="26"/>
      <c r="W301" s="119"/>
      <c r="X301" s="26"/>
      <c r="Y301" s="26"/>
      <c r="Z301" s="26"/>
    </row>
    <row r="302" spans="1:26" ht="12.75" customHeight="1">
      <c r="A302" s="129"/>
      <c r="B302" s="54"/>
      <c r="C302" s="26"/>
      <c r="D302" s="26"/>
      <c r="E302" s="124"/>
      <c r="F302" s="124"/>
      <c r="G302" s="124"/>
      <c r="H302" s="124"/>
      <c r="I302" s="124"/>
      <c r="J302" s="124"/>
      <c r="K302" s="130"/>
      <c r="L302" s="56"/>
      <c r="M302" s="56"/>
      <c r="N302" s="56"/>
      <c r="O302" s="56"/>
      <c r="P302" s="56"/>
      <c r="Q302" s="56"/>
      <c r="R302" s="133"/>
      <c r="S302" s="119"/>
      <c r="T302" s="26"/>
      <c r="U302" s="26"/>
      <c r="V302" s="26"/>
      <c r="W302" s="119"/>
      <c r="X302" s="26"/>
      <c r="Y302" s="26"/>
      <c r="Z302" s="26"/>
    </row>
    <row r="303" spans="1:26" ht="12.75" customHeight="1">
      <c r="A303" s="129"/>
      <c r="B303" s="54"/>
      <c r="C303" s="26"/>
      <c r="D303" s="26"/>
      <c r="E303" s="124"/>
      <c r="F303" s="124"/>
      <c r="G303" s="124"/>
      <c r="H303" s="124"/>
      <c r="I303" s="124"/>
      <c r="J303" s="124"/>
      <c r="K303" s="130"/>
      <c r="L303" s="56"/>
      <c r="M303" s="56"/>
      <c r="N303" s="56"/>
      <c r="O303" s="56"/>
      <c r="P303" s="56"/>
      <c r="Q303" s="56"/>
      <c r="R303" s="133"/>
      <c r="S303" s="119"/>
      <c r="T303" s="26"/>
      <c r="U303" s="26"/>
      <c r="V303" s="26"/>
      <c r="W303" s="119"/>
      <c r="X303" s="26"/>
      <c r="Y303" s="26"/>
      <c r="Z303" s="26"/>
    </row>
    <row r="304" spans="1:26" ht="12.75" customHeight="1">
      <c r="A304" s="129"/>
      <c r="B304" s="54"/>
      <c r="C304" s="26"/>
      <c r="D304" s="26"/>
      <c r="E304" s="124"/>
      <c r="F304" s="124"/>
      <c r="G304" s="124"/>
      <c r="H304" s="124"/>
      <c r="I304" s="124"/>
      <c r="J304" s="124"/>
      <c r="K304" s="130"/>
      <c r="L304" s="56"/>
      <c r="M304" s="56"/>
      <c r="N304" s="56"/>
      <c r="O304" s="56"/>
      <c r="P304" s="56"/>
      <c r="Q304" s="56"/>
      <c r="R304" s="133"/>
      <c r="S304" s="119"/>
      <c r="T304" s="26"/>
      <c r="U304" s="26"/>
      <c r="V304" s="26"/>
      <c r="W304" s="119"/>
      <c r="X304" s="26"/>
      <c r="Y304" s="26"/>
      <c r="Z304" s="26"/>
    </row>
    <row r="305" spans="1:26" ht="12.75" customHeight="1">
      <c r="A305" s="129"/>
      <c r="B305" s="54"/>
      <c r="C305" s="26"/>
      <c r="D305" s="26"/>
      <c r="E305" s="124"/>
      <c r="F305" s="124"/>
      <c r="G305" s="124"/>
      <c r="H305" s="124"/>
      <c r="I305" s="124"/>
      <c r="J305" s="124"/>
      <c r="K305" s="130"/>
      <c r="L305" s="56"/>
      <c r="M305" s="56"/>
      <c r="N305" s="56"/>
      <c r="O305" s="56"/>
      <c r="P305" s="56"/>
      <c r="Q305" s="56"/>
      <c r="R305" s="133"/>
      <c r="S305" s="119"/>
      <c r="T305" s="26"/>
      <c r="U305" s="26"/>
      <c r="V305" s="26"/>
      <c r="W305" s="119"/>
      <c r="X305" s="26"/>
      <c r="Y305" s="26"/>
      <c r="Z305" s="26"/>
    </row>
    <row r="306" spans="1:26" ht="12.75" customHeight="1">
      <c r="A306" s="129"/>
      <c r="B306" s="54"/>
      <c r="C306" s="26"/>
      <c r="D306" s="26"/>
      <c r="E306" s="124"/>
      <c r="F306" s="124"/>
      <c r="G306" s="124"/>
      <c r="H306" s="124"/>
      <c r="I306" s="124"/>
      <c r="J306" s="124"/>
      <c r="K306" s="130"/>
      <c r="L306" s="56"/>
      <c r="M306" s="56"/>
      <c r="N306" s="56"/>
      <c r="O306" s="56"/>
      <c r="P306" s="56"/>
      <c r="Q306" s="56"/>
      <c r="R306" s="133"/>
      <c r="S306" s="119"/>
      <c r="T306" s="26"/>
      <c r="U306" s="26"/>
      <c r="V306" s="26"/>
      <c r="W306" s="119"/>
      <c r="X306" s="26"/>
      <c r="Y306" s="26"/>
      <c r="Z306" s="26"/>
    </row>
    <row r="307" spans="1:26" ht="12.75" customHeight="1">
      <c r="A307" s="129"/>
      <c r="B307" s="54"/>
      <c r="C307" s="26"/>
      <c r="D307" s="26"/>
      <c r="E307" s="124"/>
      <c r="F307" s="124"/>
      <c r="G307" s="124"/>
      <c r="H307" s="124"/>
      <c r="I307" s="124"/>
      <c r="J307" s="124"/>
      <c r="K307" s="130"/>
      <c r="L307" s="56"/>
      <c r="M307" s="56"/>
      <c r="N307" s="56"/>
      <c r="O307" s="56"/>
      <c r="P307" s="56"/>
      <c r="Q307" s="56"/>
      <c r="R307" s="133"/>
      <c r="S307" s="119"/>
      <c r="T307" s="26"/>
      <c r="U307" s="26"/>
      <c r="V307" s="26"/>
      <c r="W307" s="119"/>
      <c r="X307" s="26"/>
      <c r="Y307" s="26"/>
      <c r="Z307" s="26"/>
    </row>
    <row r="308" spans="1:26" ht="12.75" customHeight="1">
      <c r="A308" s="129"/>
      <c r="B308" s="54"/>
      <c r="C308" s="26"/>
      <c r="D308" s="26"/>
      <c r="E308" s="124"/>
      <c r="F308" s="124"/>
      <c r="G308" s="124"/>
      <c r="H308" s="124"/>
      <c r="I308" s="124"/>
      <c r="J308" s="124"/>
      <c r="K308" s="130"/>
      <c r="L308" s="56"/>
      <c r="M308" s="56"/>
      <c r="N308" s="56"/>
      <c r="O308" s="56"/>
      <c r="P308" s="56"/>
      <c r="Q308" s="56"/>
      <c r="R308" s="133"/>
      <c r="S308" s="119"/>
      <c r="T308" s="26"/>
      <c r="U308" s="26"/>
      <c r="V308" s="26"/>
      <c r="W308" s="119"/>
      <c r="X308" s="26"/>
      <c r="Y308" s="26"/>
      <c r="Z308" s="26"/>
    </row>
    <row r="309" spans="1:26" ht="12.75" customHeight="1">
      <c r="A309" s="129"/>
      <c r="B309" s="54"/>
      <c r="C309" s="26"/>
      <c r="D309" s="26"/>
      <c r="E309" s="124"/>
      <c r="F309" s="124"/>
      <c r="G309" s="124"/>
      <c r="H309" s="124"/>
      <c r="I309" s="124"/>
      <c r="J309" s="124"/>
      <c r="K309" s="130"/>
      <c r="L309" s="56"/>
      <c r="M309" s="56"/>
      <c r="N309" s="56"/>
      <c r="O309" s="56"/>
      <c r="P309" s="56"/>
      <c r="Q309" s="56"/>
      <c r="R309" s="133"/>
      <c r="S309" s="119"/>
      <c r="T309" s="26"/>
      <c r="U309" s="26"/>
      <c r="V309" s="26"/>
      <c r="W309" s="119"/>
      <c r="X309" s="26"/>
      <c r="Y309" s="26"/>
      <c r="Z309" s="26"/>
    </row>
    <row r="310" spans="1:26" ht="12.75" customHeight="1">
      <c r="A310" s="129"/>
      <c r="B310" s="54"/>
      <c r="C310" s="26"/>
      <c r="D310" s="26"/>
      <c r="E310" s="124"/>
      <c r="F310" s="124"/>
      <c r="G310" s="124"/>
      <c r="H310" s="124"/>
      <c r="I310" s="124"/>
      <c r="J310" s="124"/>
      <c r="K310" s="130"/>
      <c r="L310" s="56"/>
      <c r="M310" s="56"/>
      <c r="N310" s="56"/>
      <c r="O310" s="56"/>
      <c r="P310" s="56"/>
      <c r="Q310" s="56"/>
      <c r="R310" s="133"/>
      <c r="S310" s="119"/>
      <c r="T310" s="26"/>
      <c r="U310" s="26"/>
      <c r="V310" s="26"/>
      <c r="W310" s="119"/>
      <c r="X310" s="26"/>
      <c r="Y310" s="26"/>
      <c r="Z310" s="26"/>
    </row>
    <row r="311" spans="1:26" ht="12.75" customHeight="1">
      <c r="A311" s="129"/>
      <c r="B311" s="54"/>
      <c r="C311" s="26"/>
      <c r="D311" s="26"/>
      <c r="E311" s="124"/>
      <c r="F311" s="124"/>
      <c r="G311" s="124"/>
      <c r="H311" s="124"/>
      <c r="I311" s="124"/>
      <c r="J311" s="124"/>
      <c r="K311" s="130"/>
      <c r="L311" s="56"/>
      <c r="M311" s="56"/>
      <c r="N311" s="56"/>
      <c r="O311" s="56"/>
      <c r="P311" s="56"/>
      <c r="Q311" s="56"/>
      <c r="R311" s="133"/>
      <c r="S311" s="119"/>
      <c r="T311" s="26"/>
      <c r="U311" s="26"/>
      <c r="V311" s="26"/>
      <c r="W311" s="119"/>
      <c r="X311" s="26"/>
      <c r="Y311" s="26"/>
      <c r="Z311" s="26"/>
    </row>
    <row r="312" spans="1:26" ht="12.75" customHeight="1">
      <c r="A312" s="129"/>
      <c r="B312" s="54"/>
      <c r="C312" s="26"/>
      <c r="D312" s="26"/>
      <c r="E312" s="124"/>
      <c r="F312" s="124"/>
      <c r="G312" s="124"/>
      <c r="H312" s="124"/>
      <c r="I312" s="124"/>
      <c r="J312" s="124"/>
      <c r="K312" s="130"/>
      <c r="L312" s="56"/>
      <c r="M312" s="56"/>
      <c r="N312" s="56"/>
      <c r="O312" s="56"/>
      <c r="P312" s="56"/>
      <c r="Q312" s="56"/>
      <c r="R312" s="133"/>
      <c r="S312" s="119"/>
      <c r="T312" s="26"/>
      <c r="U312" s="26"/>
      <c r="V312" s="26"/>
      <c r="W312" s="119"/>
      <c r="X312" s="26"/>
      <c r="Y312" s="26"/>
      <c r="Z312" s="26"/>
    </row>
    <row r="313" spans="1:26" ht="12.75" customHeight="1">
      <c r="A313" s="129"/>
      <c r="B313" s="54"/>
      <c r="C313" s="26"/>
      <c r="D313" s="26"/>
      <c r="E313" s="124"/>
      <c r="F313" s="124"/>
      <c r="G313" s="124"/>
      <c r="H313" s="124"/>
      <c r="I313" s="124"/>
      <c r="J313" s="124"/>
      <c r="K313" s="130"/>
      <c r="L313" s="56"/>
      <c r="M313" s="56"/>
      <c r="N313" s="56"/>
      <c r="O313" s="56"/>
      <c r="P313" s="56"/>
      <c r="Q313" s="56"/>
      <c r="R313" s="133"/>
      <c r="S313" s="119"/>
      <c r="T313" s="26"/>
      <c r="U313" s="26"/>
      <c r="V313" s="26"/>
      <c r="W313" s="119"/>
      <c r="X313" s="26"/>
      <c r="Y313" s="26"/>
      <c r="Z313" s="26"/>
    </row>
    <row r="314" spans="1:26" ht="12.75" customHeight="1">
      <c r="A314" s="129"/>
      <c r="B314" s="54"/>
      <c r="C314" s="26"/>
      <c r="D314" s="26"/>
      <c r="E314" s="124"/>
      <c r="F314" s="124"/>
      <c r="G314" s="124"/>
      <c r="H314" s="124"/>
      <c r="I314" s="124"/>
      <c r="J314" s="124"/>
      <c r="K314" s="130"/>
      <c r="L314" s="56"/>
      <c r="M314" s="56"/>
      <c r="N314" s="56"/>
      <c r="O314" s="56"/>
      <c r="P314" s="56"/>
      <c r="Q314" s="56"/>
      <c r="R314" s="133"/>
      <c r="S314" s="119"/>
      <c r="T314" s="26"/>
      <c r="U314" s="26"/>
      <c r="V314" s="26"/>
      <c r="W314" s="119"/>
      <c r="X314" s="26"/>
      <c r="Y314" s="26"/>
      <c r="Z314" s="26"/>
    </row>
    <row r="315" spans="1:26" ht="12.75" customHeight="1">
      <c r="A315" s="129"/>
      <c r="B315" s="54"/>
      <c r="C315" s="26"/>
      <c r="D315" s="26"/>
      <c r="E315" s="124"/>
      <c r="F315" s="124"/>
      <c r="G315" s="124"/>
      <c r="H315" s="124"/>
      <c r="I315" s="124"/>
      <c r="J315" s="124"/>
      <c r="K315" s="130"/>
      <c r="L315" s="56"/>
      <c r="M315" s="56"/>
      <c r="N315" s="56"/>
      <c r="O315" s="56"/>
      <c r="P315" s="56"/>
      <c r="Q315" s="56"/>
      <c r="R315" s="133"/>
      <c r="S315" s="119"/>
      <c r="T315" s="26"/>
      <c r="U315" s="26"/>
      <c r="V315" s="26"/>
      <c r="W315" s="119"/>
      <c r="X315" s="26"/>
      <c r="Y315" s="26"/>
      <c r="Z315" s="26"/>
    </row>
    <row r="316" spans="1:26" ht="12.75" customHeight="1">
      <c r="A316" s="129"/>
      <c r="B316" s="54"/>
      <c r="C316" s="26"/>
      <c r="D316" s="26"/>
      <c r="E316" s="124"/>
      <c r="F316" s="124"/>
      <c r="G316" s="124"/>
      <c r="H316" s="124"/>
      <c r="I316" s="124"/>
      <c r="J316" s="124"/>
      <c r="K316" s="130"/>
      <c r="L316" s="56"/>
      <c r="M316" s="56"/>
      <c r="N316" s="56"/>
      <c r="O316" s="56"/>
      <c r="P316" s="56"/>
      <c r="Q316" s="56"/>
      <c r="R316" s="133"/>
      <c r="S316" s="119"/>
      <c r="T316" s="26"/>
      <c r="U316" s="26"/>
      <c r="V316" s="26"/>
      <c r="W316" s="119"/>
      <c r="X316" s="26"/>
      <c r="Y316" s="26"/>
      <c r="Z316" s="26"/>
    </row>
    <row r="317" spans="1:26" ht="12.75" customHeight="1">
      <c r="A317" s="129"/>
      <c r="B317" s="54"/>
      <c r="C317" s="26"/>
      <c r="D317" s="26"/>
      <c r="E317" s="124"/>
      <c r="F317" s="124"/>
      <c r="G317" s="124"/>
      <c r="H317" s="124"/>
      <c r="I317" s="124"/>
      <c r="J317" s="124"/>
      <c r="K317" s="130"/>
      <c r="L317" s="56"/>
      <c r="M317" s="56"/>
      <c r="N317" s="56"/>
      <c r="O317" s="56"/>
      <c r="P317" s="56"/>
      <c r="Q317" s="56"/>
      <c r="R317" s="133"/>
      <c r="S317" s="119"/>
      <c r="T317" s="26"/>
      <c r="U317" s="26"/>
      <c r="V317" s="26"/>
      <c r="W317" s="119"/>
      <c r="X317" s="26"/>
      <c r="Y317" s="26"/>
      <c r="Z317" s="26"/>
    </row>
    <row r="318" spans="1:26" ht="12.75" customHeight="1">
      <c r="A318" s="129"/>
      <c r="B318" s="54"/>
      <c r="C318" s="26"/>
      <c r="D318" s="26"/>
      <c r="E318" s="124"/>
      <c r="F318" s="124"/>
      <c r="G318" s="124"/>
      <c r="H318" s="124"/>
      <c r="I318" s="124"/>
      <c r="J318" s="124"/>
      <c r="K318" s="130"/>
      <c r="L318" s="56"/>
      <c r="M318" s="56"/>
      <c r="N318" s="56"/>
      <c r="O318" s="56"/>
      <c r="P318" s="56"/>
      <c r="Q318" s="56"/>
      <c r="R318" s="133"/>
      <c r="S318" s="119"/>
      <c r="T318" s="26"/>
      <c r="U318" s="26"/>
      <c r="V318" s="26"/>
      <c r="W318" s="119"/>
      <c r="X318" s="26"/>
      <c r="Y318" s="26"/>
      <c r="Z318" s="26"/>
    </row>
    <row r="319" spans="1:26" ht="12.75" customHeight="1">
      <c r="A319" s="129"/>
      <c r="B319" s="54"/>
      <c r="C319" s="26"/>
      <c r="D319" s="26"/>
      <c r="E319" s="124"/>
      <c r="F319" s="124"/>
      <c r="G319" s="124"/>
      <c r="H319" s="124"/>
      <c r="I319" s="124"/>
      <c r="J319" s="124"/>
      <c r="K319" s="130"/>
      <c r="L319" s="56"/>
      <c r="M319" s="56"/>
      <c r="N319" s="56"/>
      <c r="O319" s="56"/>
      <c r="P319" s="56"/>
      <c r="Q319" s="56"/>
      <c r="R319" s="133"/>
      <c r="S319" s="119"/>
      <c r="T319" s="26"/>
      <c r="U319" s="26"/>
      <c r="V319" s="26"/>
      <c r="W319" s="119"/>
      <c r="X319" s="26"/>
      <c r="Y319" s="26"/>
      <c r="Z319" s="26"/>
    </row>
    <row r="320" spans="1:26" ht="12.75" customHeight="1">
      <c r="A320" s="129"/>
      <c r="B320" s="54"/>
      <c r="C320" s="26"/>
      <c r="D320" s="26"/>
      <c r="E320" s="124"/>
      <c r="F320" s="124"/>
      <c r="G320" s="124"/>
      <c r="H320" s="124"/>
      <c r="I320" s="124"/>
      <c r="J320" s="124"/>
      <c r="K320" s="130"/>
      <c r="L320" s="56"/>
      <c r="M320" s="56"/>
      <c r="N320" s="56"/>
      <c r="O320" s="56"/>
      <c r="P320" s="56"/>
      <c r="Q320" s="56"/>
      <c r="R320" s="133"/>
      <c r="S320" s="119"/>
      <c r="T320" s="26"/>
      <c r="U320" s="26"/>
      <c r="V320" s="26"/>
      <c r="W320" s="119"/>
      <c r="X320" s="26"/>
      <c r="Y320" s="26"/>
      <c r="Z320" s="26"/>
    </row>
    <row r="321" spans="1:26" ht="12.75" customHeight="1">
      <c r="A321" s="129"/>
      <c r="B321" s="54"/>
      <c r="C321" s="26"/>
      <c r="D321" s="26"/>
      <c r="E321" s="124"/>
      <c r="F321" s="124"/>
      <c r="G321" s="124"/>
      <c r="H321" s="124"/>
      <c r="I321" s="124"/>
      <c r="J321" s="124"/>
      <c r="K321" s="130"/>
      <c r="L321" s="56"/>
      <c r="M321" s="56"/>
      <c r="N321" s="56"/>
      <c r="O321" s="56"/>
      <c r="P321" s="56"/>
      <c r="Q321" s="56"/>
      <c r="R321" s="133"/>
      <c r="S321" s="119"/>
      <c r="T321" s="26"/>
      <c r="U321" s="26"/>
      <c r="V321" s="26"/>
      <c r="W321" s="119"/>
      <c r="X321" s="26"/>
      <c r="Y321" s="26"/>
      <c r="Z321" s="26"/>
    </row>
    <row r="322" spans="1:26" ht="12.75" customHeight="1">
      <c r="A322" s="129"/>
      <c r="B322" s="54"/>
      <c r="C322" s="26"/>
      <c r="D322" s="26"/>
      <c r="E322" s="124"/>
      <c r="F322" s="124"/>
      <c r="G322" s="124"/>
      <c r="H322" s="124"/>
      <c r="I322" s="124"/>
      <c r="J322" s="124"/>
      <c r="K322" s="130"/>
      <c r="L322" s="56"/>
      <c r="M322" s="56"/>
      <c r="N322" s="56"/>
      <c r="O322" s="56"/>
      <c r="P322" s="56"/>
      <c r="Q322" s="56"/>
      <c r="R322" s="133"/>
      <c r="S322" s="119"/>
      <c r="T322" s="26"/>
      <c r="U322" s="26"/>
      <c r="V322" s="26"/>
      <c r="W322" s="119"/>
      <c r="X322" s="26"/>
      <c r="Y322" s="26"/>
      <c r="Z322" s="26"/>
    </row>
    <row r="323" spans="1:26" ht="12.75" customHeight="1">
      <c r="A323" s="129"/>
      <c r="B323" s="54"/>
      <c r="C323" s="26"/>
      <c r="D323" s="26"/>
      <c r="E323" s="124"/>
      <c r="F323" s="124"/>
      <c r="G323" s="124"/>
      <c r="H323" s="124"/>
      <c r="I323" s="124"/>
      <c r="J323" s="124"/>
      <c r="K323" s="130"/>
      <c r="L323" s="56"/>
      <c r="M323" s="56"/>
      <c r="N323" s="56"/>
      <c r="O323" s="56"/>
      <c r="P323" s="56"/>
      <c r="Q323" s="56"/>
      <c r="R323" s="133"/>
      <c r="S323" s="119"/>
      <c r="T323" s="26"/>
      <c r="U323" s="26"/>
      <c r="V323" s="26"/>
      <c r="W323" s="119"/>
      <c r="X323" s="26"/>
      <c r="Y323" s="26"/>
      <c r="Z323" s="26"/>
    </row>
    <row r="324" spans="1:26" ht="12.75" customHeight="1">
      <c r="A324" s="129"/>
      <c r="B324" s="54"/>
      <c r="C324" s="26"/>
      <c r="D324" s="26"/>
      <c r="E324" s="124"/>
      <c r="F324" s="124"/>
      <c r="G324" s="124"/>
      <c r="H324" s="124"/>
      <c r="I324" s="124"/>
      <c r="J324" s="124"/>
      <c r="K324" s="130"/>
      <c r="L324" s="56"/>
      <c r="M324" s="56"/>
      <c r="N324" s="56"/>
      <c r="O324" s="56"/>
      <c r="P324" s="56"/>
      <c r="Q324" s="56"/>
      <c r="R324" s="133"/>
      <c r="S324" s="119"/>
      <c r="T324" s="26"/>
      <c r="U324" s="26"/>
      <c r="V324" s="26"/>
      <c r="W324" s="119"/>
      <c r="X324" s="26"/>
      <c r="Y324" s="26"/>
      <c r="Z324" s="26"/>
    </row>
    <row r="325" spans="1:26" ht="12.75" customHeight="1">
      <c r="A325" s="129"/>
      <c r="B325" s="54"/>
      <c r="C325" s="26"/>
      <c r="D325" s="26"/>
      <c r="E325" s="124"/>
      <c r="F325" s="124"/>
      <c r="G325" s="124"/>
      <c r="H325" s="124"/>
      <c r="I325" s="124"/>
      <c r="J325" s="124"/>
      <c r="K325" s="130"/>
      <c r="L325" s="56"/>
      <c r="M325" s="56"/>
      <c r="N325" s="56"/>
      <c r="O325" s="56"/>
      <c r="P325" s="56"/>
      <c r="Q325" s="56"/>
      <c r="R325" s="133"/>
      <c r="S325" s="119"/>
      <c r="T325" s="26"/>
      <c r="U325" s="26"/>
      <c r="V325" s="26"/>
      <c r="W325" s="119"/>
      <c r="X325" s="26"/>
      <c r="Y325" s="26"/>
      <c r="Z325" s="26"/>
    </row>
    <row r="326" spans="1:26" ht="12.75" customHeight="1">
      <c r="A326" s="129"/>
      <c r="B326" s="54"/>
      <c r="C326" s="26"/>
      <c r="D326" s="26"/>
      <c r="E326" s="124"/>
      <c r="F326" s="124"/>
      <c r="G326" s="124"/>
      <c r="H326" s="124"/>
      <c r="I326" s="124"/>
      <c r="J326" s="124"/>
      <c r="K326" s="130"/>
      <c r="L326" s="56"/>
      <c r="M326" s="56"/>
      <c r="N326" s="56"/>
      <c r="O326" s="56"/>
      <c r="P326" s="56"/>
      <c r="Q326" s="56"/>
      <c r="R326" s="133"/>
      <c r="S326" s="119"/>
      <c r="T326" s="26"/>
      <c r="U326" s="26"/>
      <c r="V326" s="26"/>
      <c r="W326" s="119"/>
      <c r="X326" s="26"/>
      <c r="Y326" s="26"/>
      <c r="Z326" s="26"/>
    </row>
    <row r="327" spans="1:26" ht="12.75" customHeight="1">
      <c r="A327" s="129"/>
      <c r="B327" s="54"/>
      <c r="C327" s="26"/>
      <c r="D327" s="26"/>
      <c r="E327" s="124"/>
      <c r="F327" s="124"/>
      <c r="G327" s="124"/>
      <c r="H327" s="124"/>
      <c r="I327" s="124"/>
      <c r="J327" s="124"/>
      <c r="K327" s="130"/>
      <c r="L327" s="56"/>
      <c r="M327" s="56"/>
      <c r="N327" s="56"/>
      <c r="O327" s="56"/>
      <c r="P327" s="56"/>
      <c r="Q327" s="56"/>
      <c r="R327" s="133"/>
      <c r="S327" s="119"/>
      <c r="T327" s="26"/>
      <c r="U327" s="26"/>
      <c r="V327" s="26"/>
      <c r="W327" s="119"/>
      <c r="X327" s="26"/>
      <c r="Y327" s="26"/>
      <c r="Z327" s="26"/>
    </row>
    <row r="328" spans="1:26" ht="12.75" customHeight="1">
      <c r="A328" s="129"/>
      <c r="B328" s="54"/>
      <c r="C328" s="26"/>
      <c r="D328" s="26"/>
      <c r="E328" s="124"/>
      <c r="F328" s="124"/>
      <c r="G328" s="124"/>
      <c r="H328" s="124"/>
      <c r="I328" s="124"/>
      <c r="J328" s="124"/>
      <c r="K328" s="130"/>
      <c r="L328" s="56"/>
      <c r="M328" s="56"/>
      <c r="N328" s="56"/>
      <c r="O328" s="56"/>
      <c r="P328" s="56"/>
      <c r="Q328" s="56"/>
      <c r="R328" s="133"/>
      <c r="S328" s="119"/>
      <c r="T328" s="26"/>
      <c r="U328" s="26"/>
      <c r="V328" s="26"/>
      <c r="W328" s="119"/>
      <c r="X328" s="26"/>
      <c r="Y328" s="26"/>
      <c r="Z328" s="26"/>
    </row>
    <row r="329" spans="1:26" ht="12.75" customHeight="1">
      <c r="A329" s="129"/>
      <c r="B329" s="54"/>
      <c r="C329" s="26"/>
      <c r="D329" s="26"/>
      <c r="E329" s="124"/>
      <c r="F329" s="124"/>
      <c r="G329" s="124"/>
      <c r="H329" s="124"/>
      <c r="I329" s="124"/>
      <c r="J329" s="124"/>
      <c r="K329" s="130"/>
      <c r="L329" s="56"/>
      <c r="M329" s="56"/>
      <c r="N329" s="56"/>
      <c r="O329" s="56"/>
      <c r="P329" s="56"/>
      <c r="Q329" s="56"/>
      <c r="R329" s="133"/>
      <c r="S329" s="119"/>
      <c r="T329" s="26"/>
      <c r="U329" s="26"/>
      <c r="V329" s="26"/>
      <c r="W329" s="119"/>
      <c r="X329" s="26"/>
      <c r="Y329" s="26"/>
      <c r="Z329" s="26"/>
    </row>
    <row r="330" spans="1:26" ht="12.75" customHeight="1">
      <c r="A330" s="129"/>
      <c r="B330" s="54"/>
      <c r="C330" s="26"/>
      <c r="D330" s="26"/>
      <c r="E330" s="124"/>
      <c r="F330" s="124"/>
      <c r="G330" s="124"/>
      <c r="H330" s="124"/>
      <c r="I330" s="124"/>
      <c r="J330" s="124"/>
      <c r="K330" s="130"/>
      <c r="L330" s="56"/>
      <c r="M330" s="56"/>
      <c r="N330" s="56"/>
      <c r="O330" s="56"/>
      <c r="P330" s="56"/>
      <c r="Q330" s="56"/>
      <c r="R330" s="133"/>
      <c r="S330" s="119"/>
      <c r="T330" s="26"/>
      <c r="U330" s="26"/>
      <c r="V330" s="26"/>
      <c r="W330" s="119"/>
      <c r="X330" s="26"/>
      <c r="Y330" s="26"/>
      <c r="Z330" s="26"/>
    </row>
    <row r="331" spans="1:26" ht="12.75" customHeight="1">
      <c r="A331" s="129"/>
      <c r="B331" s="54"/>
      <c r="C331" s="26"/>
      <c r="D331" s="26"/>
      <c r="E331" s="124"/>
      <c r="F331" s="124"/>
      <c r="G331" s="124"/>
      <c r="H331" s="124"/>
      <c r="I331" s="124"/>
      <c r="J331" s="124"/>
      <c r="K331" s="130"/>
      <c r="L331" s="56"/>
      <c r="M331" s="56"/>
      <c r="N331" s="56"/>
      <c r="O331" s="56"/>
      <c r="P331" s="56"/>
      <c r="Q331" s="56"/>
      <c r="R331" s="133"/>
      <c r="S331" s="119"/>
      <c r="T331" s="26"/>
      <c r="U331" s="26"/>
      <c r="V331" s="26"/>
      <c r="W331" s="119"/>
      <c r="X331" s="26"/>
      <c r="Y331" s="26"/>
      <c r="Z331" s="26"/>
    </row>
    <row r="332" spans="1:26" ht="12.75" customHeight="1">
      <c r="A332" s="129"/>
      <c r="B332" s="54"/>
      <c r="C332" s="26"/>
      <c r="D332" s="26"/>
      <c r="E332" s="124"/>
      <c r="F332" s="124"/>
      <c r="G332" s="124"/>
      <c r="H332" s="124"/>
      <c r="I332" s="124"/>
      <c r="J332" s="124"/>
      <c r="K332" s="130"/>
      <c r="L332" s="56"/>
      <c r="M332" s="56"/>
      <c r="N332" s="56"/>
      <c r="O332" s="56"/>
      <c r="P332" s="56"/>
      <c r="Q332" s="56"/>
      <c r="R332" s="133"/>
      <c r="S332" s="119"/>
      <c r="T332" s="26"/>
      <c r="U332" s="26"/>
      <c r="V332" s="26"/>
      <c r="W332" s="119"/>
      <c r="X332" s="26"/>
      <c r="Y332" s="26"/>
      <c r="Z332" s="26"/>
    </row>
    <row r="333" spans="1:26" ht="12.75" customHeight="1">
      <c r="A333" s="129"/>
      <c r="B333" s="54"/>
      <c r="C333" s="26"/>
      <c r="D333" s="26"/>
      <c r="E333" s="124"/>
      <c r="F333" s="124"/>
      <c r="G333" s="124"/>
      <c r="H333" s="124"/>
      <c r="I333" s="124"/>
      <c r="J333" s="124"/>
      <c r="K333" s="130"/>
      <c r="L333" s="56"/>
      <c r="M333" s="56"/>
      <c r="N333" s="56"/>
      <c r="O333" s="56"/>
      <c r="P333" s="56"/>
      <c r="Q333" s="56"/>
      <c r="R333" s="133"/>
      <c r="S333" s="119"/>
      <c r="T333" s="26"/>
      <c r="U333" s="26"/>
      <c r="V333" s="26"/>
      <c r="W333" s="119"/>
      <c r="X333" s="26"/>
      <c r="Y333" s="26"/>
      <c r="Z333" s="26"/>
    </row>
    <row r="334" spans="1:26" ht="12.75" customHeight="1">
      <c r="A334" s="129"/>
      <c r="B334" s="54"/>
      <c r="C334" s="26"/>
      <c r="D334" s="26"/>
      <c r="E334" s="124"/>
      <c r="F334" s="124"/>
      <c r="G334" s="124"/>
      <c r="H334" s="124"/>
      <c r="I334" s="124"/>
      <c r="J334" s="124"/>
      <c r="K334" s="130"/>
      <c r="L334" s="56"/>
      <c r="M334" s="56"/>
      <c r="N334" s="56"/>
      <c r="O334" s="56"/>
      <c r="P334" s="56"/>
      <c r="Q334" s="56"/>
      <c r="R334" s="133"/>
      <c r="S334" s="119"/>
      <c r="T334" s="26"/>
      <c r="U334" s="26"/>
      <c r="V334" s="26"/>
      <c r="W334" s="119"/>
      <c r="X334" s="26"/>
      <c r="Y334" s="26"/>
      <c r="Z334" s="26"/>
    </row>
    <row r="335" spans="1:26" ht="12.75" customHeight="1">
      <c r="A335" s="129"/>
      <c r="B335" s="54"/>
      <c r="C335" s="26"/>
      <c r="D335" s="26"/>
      <c r="E335" s="124"/>
      <c r="F335" s="124"/>
      <c r="G335" s="124"/>
      <c r="H335" s="124"/>
      <c r="I335" s="124"/>
      <c r="J335" s="124"/>
      <c r="K335" s="130"/>
      <c r="L335" s="56"/>
      <c r="M335" s="56"/>
      <c r="N335" s="56"/>
      <c r="O335" s="56"/>
      <c r="P335" s="56"/>
      <c r="Q335" s="56"/>
      <c r="R335" s="133"/>
      <c r="S335" s="119"/>
      <c r="T335" s="26"/>
      <c r="U335" s="26"/>
      <c r="V335" s="26"/>
      <c r="W335" s="119"/>
      <c r="X335" s="26"/>
      <c r="Y335" s="26"/>
      <c r="Z335" s="26"/>
    </row>
    <row r="336" spans="1:26" ht="12.75" customHeight="1">
      <c r="A336" s="129"/>
      <c r="B336" s="54"/>
      <c r="C336" s="26"/>
      <c r="D336" s="26"/>
      <c r="E336" s="124"/>
      <c r="F336" s="124"/>
      <c r="G336" s="124"/>
      <c r="H336" s="124"/>
      <c r="I336" s="124"/>
      <c r="J336" s="124"/>
      <c r="K336" s="130"/>
      <c r="L336" s="56"/>
      <c r="M336" s="56"/>
      <c r="N336" s="56"/>
      <c r="O336" s="56"/>
      <c r="P336" s="56"/>
      <c r="Q336" s="56"/>
      <c r="R336" s="133"/>
      <c r="S336" s="119"/>
      <c r="T336" s="26"/>
      <c r="U336" s="26"/>
      <c r="V336" s="26"/>
      <c r="W336" s="119"/>
      <c r="X336" s="26"/>
      <c r="Y336" s="26"/>
      <c r="Z336" s="26"/>
    </row>
    <row r="337" spans="1:26" ht="12.75" customHeight="1">
      <c r="A337" s="129"/>
      <c r="B337" s="54"/>
      <c r="C337" s="26"/>
      <c r="D337" s="26"/>
      <c r="E337" s="124"/>
      <c r="F337" s="124"/>
      <c r="G337" s="124"/>
      <c r="H337" s="124"/>
      <c r="I337" s="124"/>
      <c r="J337" s="124"/>
      <c r="K337" s="130"/>
      <c r="L337" s="56"/>
      <c r="M337" s="56"/>
      <c r="N337" s="56"/>
      <c r="O337" s="56"/>
      <c r="P337" s="56"/>
      <c r="Q337" s="56"/>
      <c r="R337" s="133"/>
      <c r="S337" s="119"/>
      <c r="T337" s="26"/>
      <c r="U337" s="26"/>
      <c r="V337" s="26"/>
      <c r="W337" s="119"/>
      <c r="X337" s="26"/>
      <c r="Y337" s="26"/>
      <c r="Z337" s="26"/>
    </row>
    <row r="338" spans="1:26" ht="12.75" customHeight="1">
      <c r="A338" s="129"/>
      <c r="B338" s="54"/>
      <c r="C338" s="26"/>
      <c r="D338" s="26"/>
      <c r="E338" s="124"/>
      <c r="F338" s="124"/>
      <c r="G338" s="124"/>
      <c r="H338" s="124"/>
      <c r="I338" s="124"/>
      <c r="J338" s="124"/>
      <c r="K338" s="130"/>
      <c r="L338" s="56"/>
      <c r="M338" s="56"/>
      <c r="N338" s="56"/>
      <c r="O338" s="56"/>
      <c r="P338" s="56"/>
      <c r="Q338" s="56"/>
      <c r="R338" s="133"/>
      <c r="S338" s="119"/>
      <c r="T338" s="26"/>
      <c r="U338" s="26"/>
      <c r="V338" s="26"/>
      <c r="W338" s="119"/>
      <c r="X338" s="26"/>
      <c r="Y338" s="26"/>
      <c r="Z338" s="26"/>
    </row>
    <row r="339" spans="1:26" ht="12.75" customHeight="1">
      <c r="A339" s="129"/>
      <c r="B339" s="54"/>
      <c r="C339" s="26"/>
      <c r="D339" s="26"/>
      <c r="E339" s="124"/>
      <c r="F339" s="124"/>
      <c r="G339" s="124"/>
      <c r="H339" s="124"/>
      <c r="I339" s="124"/>
      <c r="J339" s="124"/>
      <c r="K339" s="130"/>
      <c r="L339" s="56"/>
      <c r="M339" s="56"/>
      <c r="N339" s="56"/>
      <c r="O339" s="56"/>
      <c r="P339" s="56"/>
      <c r="Q339" s="56"/>
      <c r="R339" s="133"/>
      <c r="S339" s="119"/>
      <c r="T339" s="26"/>
      <c r="U339" s="26"/>
      <c r="V339" s="26"/>
      <c r="W339" s="119"/>
      <c r="X339" s="26"/>
      <c r="Y339" s="26"/>
      <c r="Z339" s="26"/>
    </row>
    <row r="340" spans="1:26" ht="12.75" customHeight="1">
      <c r="A340" s="129"/>
      <c r="B340" s="54"/>
      <c r="C340" s="26"/>
      <c r="D340" s="26"/>
      <c r="E340" s="124"/>
      <c r="F340" s="124"/>
      <c r="G340" s="124"/>
      <c r="H340" s="124"/>
      <c r="I340" s="124"/>
      <c r="J340" s="124"/>
      <c r="K340" s="130"/>
      <c r="L340" s="56"/>
      <c r="M340" s="56"/>
      <c r="N340" s="56"/>
      <c r="O340" s="56"/>
      <c r="P340" s="56"/>
      <c r="Q340" s="56"/>
      <c r="R340" s="133"/>
      <c r="S340" s="119"/>
      <c r="T340" s="26"/>
      <c r="U340" s="26"/>
      <c r="V340" s="26"/>
      <c r="W340" s="119"/>
      <c r="X340" s="26"/>
      <c r="Y340" s="26"/>
      <c r="Z340" s="26"/>
    </row>
    <row r="341" spans="1:26" ht="12.75" customHeight="1">
      <c r="A341" s="129"/>
      <c r="B341" s="54"/>
      <c r="C341" s="26"/>
      <c r="D341" s="26"/>
      <c r="E341" s="124"/>
      <c r="F341" s="124"/>
      <c r="G341" s="124"/>
      <c r="H341" s="124"/>
      <c r="I341" s="124"/>
      <c r="J341" s="124"/>
      <c r="K341" s="130"/>
      <c r="L341" s="56"/>
      <c r="M341" s="56"/>
      <c r="N341" s="56"/>
      <c r="O341" s="56"/>
      <c r="P341" s="56"/>
      <c r="Q341" s="56"/>
      <c r="R341" s="133"/>
      <c r="S341" s="119"/>
      <c r="T341" s="26"/>
      <c r="U341" s="26"/>
      <c r="V341" s="26"/>
      <c r="W341" s="119"/>
      <c r="X341" s="26"/>
      <c r="Y341" s="26"/>
      <c r="Z341" s="26"/>
    </row>
    <row r="342" spans="1:26" ht="12.75" customHeight="1">
      <c r="A342" s="129"/>
      <c r="B342" s="54"/>
      <c r="C342" s="26"/>
      <c r="D342" s="26"/>
      <c r="E342" s="124"/>
      <c r="F342" s="124"/>
      <c r="G342" s="124"/>
      <c r="H342" s="124"/>
      <c r="I342" s="124"/>
      <c r="J342" s="124"/>
      <c r="K342" s="130"/>
      <c r="L342" s="56"/>
      <c r="M342" s="56"/>
      <c r="N342" s="56"/>
      <c r="O342" s="56"/>
      <c r="P342" s="56"/>
      <c r="Q342" s="56"/>
      <c r="R342" s="133"/>
      <c r="S342" s="119"/>
      <c r="T342" s="26"/>
      <c r="U342" s="26"/>
      <c r="V342" s="26"/>
      <c r="W342" s="119"/>
      <c r="X342" s="26"/>
      <c r="Y342" s="26"/>
      <c r="Z342" s="26"/>
    </row>
    <row r="343" spans="1:26" ht="12.75" customHeight="1">
      <c r="A343" s="129"/>
      <c r="B343" s="54"/>
      <c r="C343" s="26"/>
      <c r="D343" s="26"/>
      <c r="E343" s="124"/>
      <c r="F343" s="124"/>
      <c r="G343" s="124"/>
      <c r="H343" s="124"/>
      <c r="I343" s="124"/>
      <c r="J343" s="124"/>
      <c r="K343" s="130"/>
      <c r="L343" s="56"/>
      <c r="M343" s="56"/>
      <c r="N343" s="56"/>
      <c r="O343" s="56"/>
      <c r="P343" s="56"/>
      <c r="Q343" s="56"/>
      <c r="R343" s="133"/>
      <c r="S343" s="119"/>
      <c r="T343" s="26"/>
      <c r="U343" s="26"/>
      <c r="V343" s="26"/>
      <c r="W343" s="119"/>
      <c r="X343" s="26"/>
      <c r="Y343" s="26"/>
      <c r="Z343" s="26"/>
    </row>
    <row r="344" spans="1:26" ht="12.75" customHeight="1">
      <c r="A344" s="129"/>
      <c r="B344" s="54"/>
      <c r="C344" s="26"/>
      <c r="D344" s="26"/>
      <c r="E344" s="124"/>
      <c r="F344" s="124"/>
      <c r="G344" s="124"/>
      <c r="H344" s="124"/>
      <c r="I344" s="124"/>
      <c r="J344" s="124"/>
      <c r="K344" s="130"/>
      <c r="L344" s="56"/>
      <c r="M344" s="56"/>
      <c r="N344" s="56"/>
      <c r="O344" s="56"/>
      <c r="P344" s="56"/>
      <c r="Q344" s="56"/>
      <c r="R344" s="133"/>
      <c r="S344" s="119"/>
      <c r="T344" s="26"/>
      <c r="U344" s="26"/>
      <c r="V344" s="26"/>
      <c r="W344" s="119"/>
      <c r="X344" s="26"/>
      <c r="Y344" s="26"/>
      <c r="Z344" s="26"/>
    </row>
    <row r="345" spans="1:26" ht="12.75" customHeight="1">
      <c r="A345" s="129"/>
      <c r="B345" s="54"/>
      <c r="C345" s="26"/>
      <c r="D345" s="26"/>
      <c r="E345" s="124"/>
      <c r="F345" s="124"/>
      <c r="G345" s="124"/>
      <c r="H345" s="124"/>
      <c r="I345" s="124"/>
      <c r="J345" s="124"/>
      <c r="K345" s="130"/>
      <c r="L345" s="56"/>
      <c r="M345" s="56"/>
      <c r="N345" s="56"/>
      <c r="O345" s="56"/>
      <c r="P345" s="56"/>
      <c r="Q345" s="56"/>
      <c r="R345" s="133"/>
      <c r="S345" s="119"/>
      <c r="T345" s="26"/>
      <c r="U345" s="26"/>
      <c r="V345" s="26"/>
      <c r="W345" s="119"/>
      <c r="X345" s="26"/>
      <c r="Y345" s="26"/>
      <c r="Z345" s="26"/>
    </row>
    <row r="346" spans="1:26" ht="12.75" customHeight="1">
      <c r="A346" s="129"/>
      <c r="B346" s="54"/>
      <c r="C346" s="26"/>
      <c r="D346" s="26"/>
      <c r="E346" s="124"/>
      <c r="F346" s="124"/>
      <c r="G346" s="124"/>
      <c r="H346" s="124"/>
      <c r="I346" s="124"/>
      <c r="J346" s="124"/>
      <c r="K346" s="130"/>
      <c r="L346" s="56"/>
      <c r="M346" s="56"/>
      <c r="N346" s="56"/>
      <c r="O346" s="56"/>
      <c r="P346" s="56"/>
      <c r="Q346" s="56"/>
      <c r="R346" s="133"/>
      <c r="S346" s="119"/>
      <c r="T346" s="26"/>
      <c r="U346" s="26"/>
      <c r="V346" s="26"/>
      <c r="W346" s="119"/>
      <c r="X346" s="26"/>
      <c r="Y346" s="26"/>
      <c r="Z346" s="26"/>
    </row>
    <row r="347" spans="1:26" ht="12.75" customHeight="1">
      <c r="A347" s="129"/>
      <c r="B347" s="54"/>
      <c r="C347" s="26"/>
      <c r="D347" s="26"/>
      <c r="E347" s="124"/>
      <c r="F347" s="124"/>
      <c r="G347" s="124"/>
      <c r="H347" s="124"/>
      <c r="I347" s="124"/>
      <c r="J347" s="124"/>
      <c r="K347" s="130"/>
      <c r="L347" s="56"/>
      <c r="M347" s="56"/>
      <c r="N347" s="56"/>
      <c r="O347" s="56"/>
      <c r="P347" s="56"/>
      <c r="Q347" s="56"/>
      <c r="R347" s="133"/>
      <c r="S347" s="119"/>
      <c r="T347" s="26"/>
      <c r="U347" s="26"/>
      <c r="V347" s="26"/>
      <c r="W347" s="119"/>
      <c r="X347" s="26"/>
      <c r="Y347" s="26"/>
      <c r="Z347" s="26"/>
    </row>
    <row r="348" spans="1:26" ht="12.75" customHeight="1">
      <c r="A348" s="129"/>
      <c r="B348" s="54"/>
      <c r="C348" s="26"/>
      <c r="D348" s="26"/>
      <c r="E348" s="124"/>
      <c r="F348" s="124"/>
      <c r="G348" s="124"/>
      <c r="H348" s="124"/>
      <c r="I348" s="124"/>
      <c r="J348" s="124"/>
      <c r="K348" s="130"/>
      <c r="L348" s="56"/>
      <c r="M348" s="56"/>
      <c r="N348" s="56"/>
      <c r="O348" s="56"/>
      <c r="P348" s="56"/>
      <c r="Q348" s="56"/>
      <c r="R348" s="133"/>
      <c r="S348" s="119"/>
      <c r="T348" s="26"/>
      <c r="U348" s="26"/>
      <c r="V348" s="26"/>
      <c r="W348" s="119"/>
      <c r="X348" s="26"/>
      <c r="Y348" s="26"/>
      <c r="Z348" s="26"/>
    </row>
    <row r="349" spans="1:26" ht="12.75" customHeight="1">
      <c r="A349" s="129"/>
      <c r="B349" s="54"/>
      <c r="C349" s="26"/>
      <c r="D349" s="26"/>
      <c r="E349" s="124"/>
      <c r="F349" s="124"/>
      <c r="G349" s="124"/>
      <c r="H349" s="124"/>
      <c r="I349" s="124"/>
      <c r="J349" s="124"/>
      <c r="K349" s="130"/>
      <c r="L349" s="56"/>
      <c r="M349" s="56"/>
      <c r="N349" s="56"/>
      <c r="O349" s="56"/>
      <c r="P349" s="56"/>
      <c r="Q349" s="56"/>
      <c r="R349" s="133"/>
      <c r="S349" s="119"/>
      <c r="T349" s="26"/>
      <c r="U349" s="26"/>
      <c r="V349" s="26"/>
      <c r="W349" s="119"/>
      <c r="X349" s="26"/>
      <c r="Y349" s="26"/>
      <c r="Z349" s="26"/>
    </row>
    <row r="350" spans="1:26" ht="12.75" customHeight="1">
      <c r="A350" s="129"/>
      <c r="B350" s="54"/>
      <c r="C350" s="26"/>
      <c r="D350" s="26"/>
      <c r="E350" s="124"/>
      <c r="F350" s="124"/>
      <c r="G350" s="124"/>
      <c r="H350" s="124"/>
      <c r="I350" s="124"/>
      <c r="J350" s="124"/>
      <c r="K350" s="130"/>
      <c r="L350" s="56"/>
      <c r="M350" s="56"/>
      <c r="N350" s="56"/>
      <c r="O350" s="56"/>
      <c r="P350" s="56"/>
      <c r="Q350" s="56"/>
      <c r="R350" s="133"/>
      <c r="S350" s="119"/>
      <c r="T350" s="26"/>
      <c r="U350" s="26"/>
      <c r="V350" s="26"/>
      <c r="W350" s="119"/>
      <c r="X350" s="26"/>
      <c r="Y350" s="26"/>
      <c r="Z350" s="26"/>
    </row>
    <row r="351" spans="1:26" ht="12.75" customHeight="1">
      <c r="A351" s="129"/>
      <c r="B351" s="54"/>
      <c r="C351" s="26"/>
      <c r="D351" s="26"/>
      <c r="E351" s="124"/>
      <c r="F351" s="124"/>
      <c r="G351" s="124"/>
      <c r="H351" s="124"/>
      <c r="I351" s="124"/>
      <c r="J351" s="124"/>
      <c r="K351" s="130"/>
      <c r="L351" s="56"/>
      <c r="M351" s="56"/>
      <c r="N351" s="56"/>
      <c r="O351" s="56"/>
      <c r="P351" s="56"/>
      <c r="Q351" s="56"/>
      <c r="R351" s="133"/>
      <c r="S351" s="119"/>
      <c r="T351" s="26"/>
      <c r="U351" s="26"/>
      <c r="V351" s="26"/>
      <c r="W351" s="119"/>
      <c r="X351" s="26"/>
      <c r="Y351" s="26"/>
      <c r="Z351" s="26"/>
    </row>
    <row r="352" spans="1:26" ht="12.75" customHeight="1">
      <c r="A352" s="129"/>
      <c r="B352" s="54"/>
      <c r="C352" s="26"/>
      <c r="D352" s="26"/>
      <c r="E352" s="124"/>
      <c r="F352" s="124"/>
      <c r="G352" s="124"/>
      <c r="H352" s="124"/>
      <c r="I352" s="124"/>
      <c r="J352" s="124"/>
      <c r="K352" s="130"/>
      <c r="L352" s="56"/>
      <c r="M352" s="56"/>
      <c r="N352" s="56"/>
      <c r="O352" s="56"/>
      <c r="P352" s="56"/>
      <c r="Q352" s="56"/>
      <c r="R352" s="133"/>
      <c r="S352" s="119"/>
      <c r="T352" s="26"/>
      <c r="U352" s="26"/>
      <c r="V352" s="26"/>
      <c r="W352" s="119"/>
      <c r="X352" s="26"/>
      <c r="Y352" s="26"/>
      <c r="Z352" s="26"/>
    </row>
    <row r="353" spans="1:26" ht="12.75" customHeight="1">
      <c r="A353" s="129"/>
      <c r="B353" s="54"/>
      <c r="C353" s="26"/>
      <c r="D353" s="26"/>
      <c r="E353" s="124"/>
      <c r="F353" s="124"/>
      <c r="G353" s="124"/>
      <c r="H353" s="124"/>
      <c r="I353" s="124"/>
      <c r="J353" s="124"/>
      <c r="K353" s="130"/>
      <c r="L353" s="56"/>
      <c r="M353" s="56"/>
      <c r="N353" s="56"/>
      <c r="O353" s="56"/>
      <c r="P353" s="56"/>
      <c r="Q353" s="56"/>
      <c r="R353" s="133"/>
      <c r="S353" s="119"/>
      <c r="T353" s="26"/>
      <c r="U353" s="26"/>
      <c r="V353" s="26"/>
      <c r="W353" s="119"/>
      <c r="X353" s="26"/>
      <c r="Y353" s="26"/>
      <c r="Z353" s="26"/>
    </row>
    <row r="354" spans="1:26" ht="12.75" customHeight="1">
      <c r="A354" s="129"/>
      <c r="B354" s="54"/>
      <c r="C354" s="26"/>
      <c r="D354" s="26"/>
      <c r="E354" s="124"/>
      <c r="F354" s="124"/>
      <c r="G354" s="124"/>
      <c r="H354" s="124"/>
      <c r="I354" s="124"/>
      <c r="J354" s="124"/>
      <c r="K354" s="130"/>
      <c r="L354" s="56"/>
      <c r="M354" s="56"/>
      <c r="N354" s="56"/>
      <c r="O354" s="56"/>
      <c r="P354" s="56"/>
      <c r="Q354" s="56"/>
      <c r="R354" s="133"/>
      <c r="S354" s="119"/>
      <c r="T354" s="26"/>
      <c r="U354" s="26"/>
      <c r="V354" s="26"/>
      <c r="W354" s="119"/>
      <c r="X354" s="26"/>
      <c r="Y354" s="26"/>
      <c r="Z354" s="26"/>
    </row>
    <row r="355" spans="1:26" ht="12.75" customHeight="1">
      <c r="A355" s="129"/>
      <c r="B355" s="54"/>
      <c r="C355" s="26"/>
      <c r="D355" s="26"/>
      <c r="E355" s="124"/>
      <c r="F355" s="124"/>
      <c r="G355" s="124"/>
      <c r="H355" s="124"/>
      <c r="I355" s="124"/>
      <c r="J355" s="124"/>
      <c r="K355" s="130"/>
      <c r="L355" s="56"/>
      <c r="M355" s="56"/>
      <c r="N355" s="56"/>
      <c r="O355" s="56"/>
      <c r="P355" s="56"/>
      <c r="Q355" s="56"/>
      <c r="R355" s="133"/>
      <c r="S355" s="119"/>
      <c r="T355" s="26"/>
      <c r="U355" s="26"/>
      <c r="V355" s="26"/>
      <c r="W355" s="119"/>
      <c r="X355" s="26"/>
      <c r="Y355" s="26"/>
      <c r="Z355" s="26"/>
    </row>
    <row r="356" spans="1:26" ht="12.75" customHeight="1">
      <c r="A356" s="129"/>
      <c r="B356" s="54"/>
      <c r="C356" s="26"/>
      <c r="D356" s="26"/>
      <c r="E356" s="124"/>
      <c r="F356" s="124"/>
      <c r="G356" s="124"/>
      <c r="H356" s="124"/>
      <c r="I356" s="124"/>
      <c r="J356" s="124"/>
      <c r="K356" s="130"/>
      <c r="L356" s="56"/>
      <c r="M356" s="56"/>
      <c r="N356" s="56"/>
      <c r="O356" s="56"/>
      <c r="P356" s="56"/>
      <c r="Q356" s="56"/>
      <c r="R356" s="133"/>
      <c r="S356" s="119"/>
      <c r="T356" s="26"/>
      <c r="U356" s="26"/>
      <c r="V356" s="26"/>
      <c r="W356" s="119"/>
      <c r="X356" s="26"/>
      <c r="Y356" s="26"/>
      <c r="Z356" s="26"/>
    </row>
    <row r="357" spans="1:26" ht="12.75" customHeight="1">
      <c r="A357" s="129"/>
      <c r="B357" s="54"/>
      <c r="C357" s="26"/>
      <c r="D357" s="26"/>
      <c r="E357" s="124"/>
      <c r="F357" s="124"/>
      <c r="G357" s="124"/>
      <c r="H357" s="124"/>
      <c r="I357" s="124"/>
      <c r="J357" s="124"/>
      <c r="K357" s="130"/>
      <c r="L357" s="56"/>
      <c r="M357" s="56"/>
      <c r="N357" s="56"/>
      <c r="O357" s="56"/>
      <c r="P357" s="56"/>
      <c r="Q357" s="56"/>
      <c r="R357" s="133"/>
      <c r="S357" s="119"/>
      <c r="T357" s="26"/>
      <c r="U357" s="26"/>
      <c r="V357" s="26"/>
      <c r="W357" s="119"/>
      <c r="X357" s="26"/>
      <c r="Y357" s="26"/>
      <c r="Z357" s="26"/>
    </row>
    <row r="358" spans="1:26" ht="12.75" customHeight="1">
      <c r="A358" s="129"/>
      <c r="B358" s="54"/>
      <c r="C358" s="26"/>
      <c r="D358" s="26"/>
      <c r="E358" s="124"/>
      <c r="F358" s="124"/>
      <c r="G358" s="124"/>
      <c r="H358" s="124"/>
      <c r="I358" s="124"/>
      <c r="J358" s="124"/>
      <c r="K358" s="130"/>
      <c r="L358" s="56"/>
      <c r="M358" s="56"/>
      <c r="N358" s="56"/>
      <c r="O358" s="56"/>
      <c r="P358" s="56"/>
      <c r="Q358" s="56"/>
      <c r="R358" s="133"/>
      <c r="S358" s="119"/>
      <c r="T358" s="26"/>
      <c r="U358" s="26"/>
      <c r="V358" s="26"/>
      <c r="W358" s="119"/>
      <c r="X358" s="26"/>
      <c r="Y358" s="26"/>
      <c r="Z358" s="26"/>
    </row>
    <row r="359" spans="1:26" ht="12.75" customHeight="1">
      <c r="A359" s="129"/>
      <c r="B359" s="54"/>
      <c r="C359" s="26"/>
      <c r="D359" s="26"/>
      <c r="E359" s="124"/>
      <c r="F359" s="124"/>
      <c r="G359" s="124"/>
      <c r="H359" s="124"/>
      <c r="I359" s="124"/>
      <c r="J359" s="124"/>
      <c r="K359" s="130"/>
      <c r="L359" s="56"/>
      <c r="M359" s="56"/>
      <c r="N359" s="56"/>
      <c r="O359" s="56"/>
      <c r="P359" s="56"/>
      <c r="Q359" s="56"/>
      <c r="R359" s="133"/>
      <c r="S359" s="119"/>
      <c r="T359" s="26"/>
      <c r="U359" s="26"/>
      <c r="V359" s="26"/>
      <c r="W359" s="119"/>
      <c r="X359" s="26"/>
      <c r="Y359" s="26"/>
      <c r="Z359" s="26"/>
    </row>
    <row r="360" spans="1:26" ht="12.75" customHeight="1">
      <c r="A360" s="129"/>
      <c r="B360" s="54"/>
      <c r="C360" s="26"/>
      <c r="D360" s="26"/>
      <c r="E360" s="124"/>
      <c r="F360" s="124"/>
      <c r="G360" s="124"/>
      <c r="H360" s="124"/>
      <c r="I360" s="124"/>
      <c r="J360" s="124"/>
      <c r="K360" s="130"/>
      <c r="L360" s="56"/>
      <c r="M360" s="56"/>
      <c r="N360" s="56"/>
      <c r="O360" s="56"/>
      <c r="P360" s="56"/>
      <c r="Q360" s="56"/>
      <c r="R360" s="133"/>
      <c r="S360" s="119"/>
      <c r="T360" s="26"/>
      <c r="U360" s="26"/>
      <c r="V360" s="26"/>
      <c r="W360" s="119"/>
      <c r="X360" s="26"/>
      <c r="Y360" s="26"/>
      <c r="Z360" s="26"/>
    </row>
    <row r="361" spans="1:26" ht="12.75" customHeight="1">
      <c r="A361" s="129"/>
      <c r="B361" s="54"/>
      <c r="C361" s="26"/>
      <c r="D361" s="26"/>
      <c r="E361" s="124"/>
      <c r="F361" s="124"/>
      <c r="G361" s="124"/>
      <c r="H361" s="124"/>
      <c r="I361" s="124"/>
      <c r="J361" s="124"/>
      <c r="K361" s="130"/>
      <c r="L361" s="56"/>
      <c r="M361" s="56"/>
      <c r="N361" s="56"/>
      <c r="O361" s="56"/>
      <c r="P361" s="56"/>
      <c r="Q361" s="56"/>
      <c r="R361" s="133"/>
      <c r="S361" s="119"/>
      <c r="T361" s="26"/>
      <c r="U361" s="26"/>
      <c r="V361" s="26"/>
      <c r="W361" s="119"/>
      <c r="X361" s="26"/>
      <c r="Y361" s="26"/>
      <c r="Z361" s="26"/>
    </row>
    <row r="362" spans="1:26" ht="12.75" customHeight="1">
      <c r="A362" s="129"/>
      <c r="B362" s="54"/>
      <c r="C362" s="26"/>
      <c r="D362" s="26"/>
      <c r="E362" s="124"/>
      <c r="F362" s="124"/>
      <c r="G362" s="124"/>
      <c r="H362" s="124"/>
      <c r="I362" s="124"/>
      <c r="J362" s="124"/>
      <c r="K362" s="130"/>
      <c r="L362" s="56"/>
      <c r="M362" s="56"/>
      <c r="N362" s="56"/>
      <c r="O362" s="56"/>
      <c r="P362" s="56"/>
      <c r="Q362" s="56"/>
      <c r="R362" s="133"/>
      <c r="S362" s="119"/>
      <c r="T362" s="26"/>
      <c r="U362" s="26"/>
      <c r="V362" s="26"/>
      <c r="W362" s="119"/>
      <c r="X362" s="26"/>
      <c r="Y362" s="26"/>
      <c r="Z362" s="26"/>
    </row>
    <row r="363" spans="1:26" ht="12.75" customHeight="1">
      <c r="A363" s="129"/>
      <c r="B363" s="54"/>
      <c r="C363" s="26"/>
      <c r="D363" s="26"/>
      <c r="E363" s="124"/>
      <c r="F363" s="124"/>
      <c r="G363" s="124"/>
      <c r="H363" s="124"/>
      <c r="I363" s="124"/>
      <c r="J363" s="124"/>
      <c r="K363" s="130"/>
      <c r="L363" s="56"/>
      <c r="M363" s="56"/>
      <c r="N363" s="56"/>
      <c r="O363" s="56"/>
      <c r="P363" s="56"/>
      <c r="Q363" s="56"/>
      <c r="R363" s="133"/>
      <c r="S363" s="119"/>
      <c r="T363" s="26"/>
      <c r="U363" s="26"/>
      <c r="V363" s="26"/>
      <c r="W363" s="119"/>
      <c r="X363" s="26"/>
      <c r="Y363" s="26"/>
      <c r="Z363" s="26"/>
    </row>
    <row r="364" spans="1:26" ht="12.75" customHeight="1">
      <c r="A364" s="129"/>
      <c r="B364" s="54"/>
      <c r="C364" s="26"/>
      <c r="D364" s="26"/>
      <c r="E364" s="124"/>
      <c r="F364" s="124"/>
      <c r="G364" s="124"/>
      <c r="H364" s="124"/>
      <c r="I364" s="124"/>
      <c r="J364" s="124"/>
      <c r="K364" s="130"/>
      <c r="L364" s="56"/>
      <c r="M364" s="56"/>
      <c r="N364" s="56"/>
      <c r="O364" s="56"/>
      <c r="P364" s="56"/>
      <c r="Q364" s="56"/>
      <c r="R364" s="133"/>
      <c r="S364" s="119"/>
      <c r="T364" s="26"/>
      <c r="U364" s="26"/>
      <c r="V364" s="26"/>
      <c r="W364" s="119"/>
      <c r="X364" s="26"/>
      <c r="Y364" s="26"/>
      <c r="Z364" s="26"/>
    </row>
    <row r="365" spans="1:26" ht="12.75" customHeight="1">
      <c r="A365" s="129"/>
      <c r="B365" s="54"/>
      <c r="C365" s="26"/>
      <c r="D365" s="26"/>
      <c r="E365" s="124"/>
      <c r="F365" s="124"/>
      <c r="G365" s="124"/>
      <c r="H365" s="124"/>
      <c r="I365" s="124"/>
      <c r="J365" s="124"/>
      <c r="K365" s="130"/>
      <c r="L365" s="56"/>
      <c r="M365" s="56"/>
      <c r="N365" s="56"/>
      <c r="O365" s="56"/>
      <c r="P365" s="56"/>
      <c r="Q365" s="56"/>
      <c r="R365" s="133"/>
      <c r="S365" s="119"/>
      <c r="T365" s="26"/>
      <c r="U365" s="26"/>
      <c r="V365" s="26"/>
      <c r="W365" s="119"/>
      <c r="X365" s="26"/>
      <c r="Y365" s="26"/>
      <c r="Z365" s="26"/>
    </row>
    <row r="366" spans="1:26" ht="12.75" customHeight="1">
      <c r="A366" s="129"/>
      <c r="B366" s="54"/>
      <c r="C366" s="26"/>
      <c r="D366" s="26"/>
      <c r="E366" s="124"/>
      <c r="F366" s="124"/>
      <c r="G366" s="124"/>
      <c r="H366" s="124"/>
      <c r="I366" s="124"/>
      <c r="J366" s="124"/>
      <c r="K366" s="130"/>
      <c r="L366" s="56"/>
      <c r="M366" s="56"/>
      <c r="N366" s="56"/>
      <c r="O366" s="56"/>
      <c r="P366" s="56"/>
      <c r="Q366" s="56"/>
      <c r="R366" s="133"/>
      <c r="S366" s="119"/>
      <c r="T366" s="26"/>
      <c r="U366" s="26"/>
      <c r="V366" s="26"/>
      <c r="W366" s="119"/>
      <c r="X366" s="26"/>
      <c r="Y366" s="26"/>
      <c r="Z366" s="26"/>
    </row>
    <row r="367" spans="1:26" ht="12.75" customHeight="1">
      <c r="A367" s="129"/>
      <c r="B367" s="54"/>
      <c r="C367" s="26"/>
      <c r="D367" s="26"/>
      <c r="E367" s="124"/>
      <c r="F367" s="124"/>
      <c r="G367" s="124"/>
      <c r="H367" s="124"/>
      <c r="I367" s="124"/>
      <c r="J367" s="124"/>
      <c r="K367" s="130"/>
      <c r="L367" s="56"/>
      <c r="M367" s="56"/>
      <c r="N367" s="56"/>
      <c r="O367" s="56"/>
      <c r="P367" s="56"/>
      <c r="Q367" s="56"/>
      <c r="R367" s="133"/>
      <c r="S367" s="119"/>
      <c r="T367" s="26"/>
      <c r="U367" s="26"/>
      <c r="V367" s="26"/>
      <c r="W367" s="119"/>
      <c r="X367" s="26"/>
      <c r="Y367" s="26"/>
      <c r="Z367" s="26"/>
    </row>
    <row r="368" spans="1:26" ht="12.75" customHeight="1">
      <c r="A368" s="129"/>
      <c r="B368" s="54"/>
      <c r="C368" s="26"/>
      <c r="D368" s="26"/>
      <c r="E368" s="124"/>
      <c r="F368" s="124"/>
      <c r="G368" s="124"/>
      <c r="H368" s="124"/>
      <c r="I368" s="124"/>
      <c r="J368" s="124"/>
      <c r="K368" s="130"/>
      <c r="L368" s="56"/>
      <c r="M368" s="56"/>
      <c r="N368" s="56"/>
      <c r="O368" s="56"/>
      <c r="P368" s="56"/>
      <c r="Q368" s="56"/>
      <c r="R368" s="133"/>
      <c r="S368" s="119"/>
      <c r="T368" s="26"/>
      <c r="U368" s="26"/>
      <c r="V368" s="26"/>
      <c r="W368" s="119"/>
      <c r="X368" s="26"/>
      <c r="Y368" s="26"/>
      <c r="Z368" s="26"/>
    </row>
    <row r="369" spans="1:26" ht="12.75" customHeight="1">
      <c r="A369" s="129"/>
      <c r="B369" s="54"/>
      <c r="C369" s="26"/>
      <c r="D369" s="26"/>
      <c r="E369" s="124"/>
      <c r="F369" s="124"/>
      <c r="G369" s="124"/>
      <c r="H369" s="124"/>
      <c r="I369" s="124"/>
      <c r="J369" s="124"/>
      <c r="K369" s="130"/>
      <c r="L369" s="56"/>
      <c r="M369" s="56"/>
      <c r="N369" s="56"/>
      <c r="O369" s="56"/>
      <c r="P369" s="56"/>
      <c r="Q369" s="56"/>
      <c r="R369" s="133"/>
      <c r="S369" s="119"/>
      <c r="T369" s="26"/>
      <c r="U369" s="26"/>
      <c r="V369" s="26"/>
      <c r="W369" s="119"/>
      <c r="X369" s="26"/>
      <c r="Y369" s="26"/>
      <c r="Z369" s="26"/>
    </row>
    <row r="370" spans="1:26" ht="12.75" customHeight="1">
      <c r="A370" s="129"/>
      <c r="B370" s="54"/>
      <c r="C370" s="26"/>
      <c r="D370" s="26"/>
      <c r="E370" s="124"/>
      <c r="F370" s="124"/>
      <c r="G370" s="124"/>
      <c r="H370" s="124"/>
      <c r="I370" s="124"/>
      <c r="J370" s="124"/>
      <c r="K370" s="130"/>
      <c r="L370" s="56"/>
      <c r="M370" s="56"/>
      <c r="N370" s="56"/>
      <c r="O370" s="56"/>
      <c r="P370" s="56"/>
      <c r="Q370" s="56"/>
      <c r="R370" s="133"/>
      <c r="S370" s="119"/>
      <c r="T370" s="26"/>
      <c r="U370" s="26"/>
      <c r="V370" s="26"/>
      <c r="W370" s="119"/>
      <c r="X370" s="26"/>
      <c r="Y370" s="26"/>
      <c r="Z370" s="26"/>
    </row>
    <row r="371" spans="1:26" ht="12.75" customHeight="1">
      <c r="A371" s="129"/>
      <c r="B371" s="54"/>
      <c r="C371" s="26"/>
      <c r="D371" s="26"/>
      <c r="E371" s="124"/>
      <c r="F371" s="124"/>
      <c r="G371" s="124"/>
      <c r="H371" s="124"/>
      <c r="I371" s="124"/>
      <c r="J371" s="124"/>
      <c r="K371" s="130"/>
      <c r="L371" s="56"/>
      <c r="M371" s="56"/>
      <c r="N371" s="56"/>
      <c r="O371" s="56"/>
      <c r="P371" s="56"/>
      <c r="Q371" s="56"/>
      <c r="R371" s="133"/>
      <c r="S371" s="119"/>
      <c r="T371" s="26"/>
      <c r="U371" s="26"/>
      <c r="V371" s="26"/>
      <c r="W371" s="119"/>
      <c r="X371" s="26"/>
      <c r="Y371" s="26"/>
      <c r="Z371" s="26"/>
    </row>
    <row r="372" spans="1:26" ht="12.75" customHeight="1">
      <c r="A372" s="129"/>
      <c r="B372" s="54"/>
      <c r="C372" s="26"/>
      <c r="D372" s="26"/>
      <c r="E372" s="124"/>
      <c r="F372" s="124"/>
      <c r="G372" s="124"/>
      <c r="H372" s="124"/>
      <c r="I372" s="124"/>
      <c r="J372" s="124"/>
      <c r="K372" s="130"/>
      <c r="L372" s="56"/>
      <c r="M372" s="56"/>
      <c r="N372" s="56"/>
      <c r="O372" s="56"/>
      <c r="P372" s="56"/>
      <c r="Q372" s="56"/>
      <c r="R372" s="133"/>
      <c r="S372" s="119"/>
      <c r="T372" s="26"/>
      <c r="U372" s="26"/>
      <c r="V372" s="26"/>
      <c r="W372" s="119"/>
      <c r="X372" s="26"/>
      <c r="Y372" s="26"/>
      <c r="Z372" s="26"/>
    </row>
    <row r="373" spans="1:26" ht="12.75" customHeight="1">
      <c r="A373" s="129"/>
      <c r="B373" s="54"/>
      <c r="C373" s="26"/>
      <c r="D373" s="26"/>
      <c r="E373" s="124"/>
      <c r="F373" s="124"/>
      <c r="G373" s="124"/>
      <c r="H373" s="124"/>
      <c r="I373" s="124"/>
      <c r="J373" s="124"/>
      <c r="K373" s="130"/>
      <c r="L373" s="56"/>
      <c r="M373" s="56"/>
      <c r="N373" s="56"/>
      <c r="O373" s="56"/>
      <c r="P373" s="56"/>
      <c r="Q373" s="56"/>
      <c r="R373" s="133"/>
      <c r="S373" s="119"/>
      <c r="T373" s="26"/>
      <c r="U373" s="26"/>
      <c r="V373" s="26"/>
      <c r="W373" s="119"/>
      <c r="X373" s="26"/>
      <c r="Y373" s="26"/>
      <c r="Z373" s="26"/>
    </row>
    <row r="374" spans="1:26" ht="12.75" customHeight="1">
      <c r="A374" s="129"/>
      <c r="B374" s="54"/>
      <c r="C374" s="26"/>
      <c r="D374" s="26"/>
      <c r="E374" s="124"/>
      <c r="F374" s="124"/>
      <c r="G374" s="124"/>
      <c r="H374" s="124"/>
      <c r="I374" s="124"/>
      <c r="J374" s="124"/>
      <c r="K374" s="130"/>
      <c r="L374" s="56"/>
      <c r="M374" s="56"/>
      <c r="N374" s="56"/>
      <c r="O374" s="56"/>
      <c r="P374" s="56"/>
      <c r="Q374" s="56"/>
      <c r="R374" s="133"/>
      <c r="S374" s="119"/>
      <c r="T374" s="26"/>
      <c r="U374" s="26"/>
      <c r="V374" s="26"/>
      <c r="W374" s="119"/>
      <c r="X374" s="26"/>
      <c r="Y374" s="26"/>
      <c r="Z374" s="26"/>
    </row>
    <row r="375" spans="1:26" ht="12.75" customHeight="1">
      <c r="A375" s="129"/>
      <c r="B375" s="54"/>
      <c r="C375" s="26"/>
      <c r="D375" s="26"/>
      <c r="E375" s="124"/>
      <c r="F375" s="124"/>
      <c r="G375" s="124"/>
      <c r="H375" s="124"/>
      <c r="I375" s="124"/>
      <c r="J375" s="124"/>
      <c r="K375" s="130"/>
      <c r="L375" s="56"/>
      <c r="M375" s="56"/>
      <c r="N375" s="56"/>
      <c r="O375" s="56"/>
      <c r="P375" s="56"/>
      <c r="Q375" s="56"/>
      <c r="R375" s="133"/>
      <c r="S375" s="119"/>
      <c r="T375" s="26"/>
      <c r="U375" s="26"/>
      <c r="V375" s="26"/>
      <c r="W375" s="119"/>
      <c r="X375" s="26"/>
      <c r="Y375" s="26"/>
      <c r="Z375" s="26"/>
    </row>
    <row r="376" spans="1:26" ht="12.75" customHeight="1">
      <c r="A376" s="129"/>
      <c r="B376" s="54"/>
      <c r="C376" s="26"/>
      <c r="D376" s="26"/>
      <c r="E376" s="124"/>
      <c r="F376" s="124"/>
      <c r="G376" s="124"/>
      <c r="H376" s="124"/>
      <c r="I376" s="124"/>
      <c r="J376" s="124"/>
      <c r="K376" s="130"/>
      <c r="L376" s="56"/>
      <c r="M376" s="56"/>
      <c r="N376" s="56"/>
      <c r="O376" s="56"/>
      <c r="P376" s="56"/>
      <c r="Q376" s="56"/>
      <c r="R376" s="133"/>
      <c r="S376" s="119"/>
      <c r="T376" s="26"/>
      <c r="U376" s="26"/>
      <c r="V376" s="26"/>
      <c r="W376" s="119"/>
      <c r="X376" s="26"/>
      <c r="Y376" s="26"/>
      <c r="Z376" s="26"/>
    </row>
    <row r="377" spans="1:26" ht="12.75" customHeight="1">
      <c r="A377" s="129"/>
      <c r="B377" s="54"/>
      <c r="C377" s="26"/>
      <c r="D377" s="26"/>
      <c r="E377" s="124"/>
      <c r="F377" s="124"/>
      <c r="G377" s="124"/>
      <c r="H377" s="124"/>
      <c r="I377" s="124"/>
      <c r="J377" s="124"/>
      <c r="K377" s="130"/>
      <c r="L377" s="56"/>
      <c r="M377" s="56"/>
      <c r="N377" s="56"/>
      <c r="O377" s="56"/>
      <c r="P377" s="56"/>
      <c r="Q377" s="56"/>
      <c r="R377" s="133"/>
      <c r="S377" s="119"/>
      <c r="T377" s="26"/>
      <c r="U377" s="26"/>
      <c r="V377" s="26"/>
      <c r="W377" s="119"/>
      <c r="X377" s="26"/>
      <c r="Y377" s="26"/>
      <c r="Z377" s="26"/>
    </row>
    <row r="378" spans="1:26" ht="12.75" customHeight="1">
      <c r="A378" s="129"/>
      <c r="B378" s="54"/>
      <c r="C378" s="26"/>
      <c r="D378" s="26"/>
      <c r="E378" s="124"/>
      <c r="F378" s="124"/>
      <c r="G378" s="124"/>
      <c r="H378" s="124"/>
      <c r="I378" s="124"/>
      <c r="J378" s="124"/>
      <c r="K378" s="130"/>
      <c r="L378" s="56"/>
      <c r="M378" s="56"/>
      <c r="N378" s="56"/>
      <c r="O378" s="56"/>
      <c r="P378" s="56"/>
      <c r="Q378" s="56"/>
      <c r="R378" s="133"/>
      <c r="S378" s="119"/>
      <c r="T378" s="26"/>
      <c r="U378" s="26"/>
      <c r="V378" s="26"/>
      <c r="W378" s="119"/>
      <c r="X378" s="26"/>
      <c r="Y378" s="26"/>
      <c r="Z378" s="26"/>
    </row>
    <row r="379" spans="1:26" ht="12.75" customHeight="1">
      <c r="A379" s="129"/>
      <c r="B379" s="54"/>
      <c r="C379" s="26"/>
      <c r="D379" s="26"/>
      <c r="E379" s="124"/>
      <c r="F379" s="124"/>
      <c r="G379" s="124"/>
      <c r="H379" s="124"/>
      <c r="I379" s="124"/>
      <c r="J379" s="124"/>
      <c r="K379" s="130"/>
      <c r="L379" s="56"/>
      <c r="M379" s="56"/>
      <c r="N379" s="56"/>
      <c r="O379" s="56"/>
      <c r="P379" s="56"/>
      <c r="Q379" s="56"/>
      <c r="R379" s="133"/>
      <c r="S379" s="119"/>
      <c r="T379" s="26"/>
      <c r="U379" s="26"/>
      <c r="V379" s="26"/>
      <c r="W379" s="119"/>
      <c r="X379" s="26"/>
      <c r="Y379" s="26"/>
      <c r="Z379" s="26"/>
    </row>
    <row r="380" spans="1:26" ht="12.75" customHeight="1">
      <c r="A380" s="129"/>
      <c r="B380" s="54"/>
      <c r="C380" s="26"/>
      <c r="D380" s="26"/>
      <c r="E380" s="124"/>
      <c r="F380" s="124"/>
      <c r="G380" s="124"/>
      <c r="H380" s="124"/>
      <c r="I380" s="124"/>
      <c r="J380" s="124"/>
      <c r="K380" s="130"/>
      <c r="L380" s="56"/>
      <c r="M380" s="56"/>
      <c r="N380" s="56"/>
      <c r="O380" s="56"/>
      <c r="P380" s="56"/>
      <c r="Q380" s="56"/>
      <c r="R380" s="133"/>
      <c r="S380" s="119"/>
      <c r="T380" s="26"/>
      <c r="U380" s="26"/>
      <c r="V380" s="26"/>
      <c r="W380" s="119"/>
      <c r="X380" s="26"/>
      <c r="Y380" s="26"/>
      <c r="Z380" s="26"/>
    </row>
    <row r="381" spans="1:26" ht="12.75" customHeight="1">
      <c r="A381" s="129"/>
      <c r="B381" s="54"/>
      <c r="C381" s="26"/>
      <c r="D381" s="26"/>
      <c r="E381" s="124"/>
      <c r="F381" s="124"/>
      <c r="G381" s="124"/>
      <c r="H381" s="124"/>
      <c r="I381" s="124"/>
      <c r="J381" s="124"/>
      <c r="K381" s="130"/>
      <c r="L381" s="56"/>
      <c r="M381" s="56"/>
      <c r="N381" s="56"/>
      <c r="O381" s="56"/>
      <c r="P381" s="56"/>
      <c r="Q381" s="56"/>
      <c r="R381" s="133"/>
      <c r="S381" s="119"/>
      <c r="T381" s="26"/>
      <c r="U381" s="26"/>
      <c r="V381" s="26"/>
      <c r="W381" s="119"/>
      <c r="X381" s="26"/>
      <c r="Y381" s="26"/>
      <c r="Z381" s="26"/>
    </row>
    <row r="382" spans="1:26" ht="12.75" customHeight="1">
      <c r="A382" s="129"/>
      <c r="B382" s="54"/>
      <c r="C382" s="26"/>
      <c r="D382" s="26"/>
      <c r="E382" s="124"/>
      <c r="F382" s="124"/>
      <c r="G382" s="124"/>
      <c r="H382" s="124"/>
      <c r="I382" s="124"/>
      <c r="J382" s="124"/>
      <c r="K382" s="130"/>
      <c r="L382" s="56"/>
      <c r="M382" s="56"/>
      <c r="N382" s="56"/>
      <c r="O382" s="56"/>
      <c r="P382" s="56"/>
      <c r="Q382" s="56"/>
      <c r="R382" s="133"/>
      <c r="S382" s="119"/>
      <c r="T382" s="26"/>
      <c r="U382" s="26"/>
      <c r="V382" s="26"/>
      <c r="W382" s="119"/>
      <c r="X382" s="26"/>
      <c r="Y382" s="26"/>
      <c r="Z382" s="26"/>
    </row>
    <row r="383" spans="1:26" ht="12.75" customHeight="1">
      <c r="A383" s="129"/>
      <c r="B383" s="54"/>
      <c r="C383" s="26"/>
      <c r="D383" s="26"/>
      <c r="E383" s="124"/>
      <c r="F383" s="124"/>
      <c r="G383" s="124"/>
      <c r="H383" s="124"/>
      <c r="I383" s="124"/>
      <c r="J383" s="124"/>
      <c r="K383" s="130"/>
      <c r="L383" s="56"/>
      <c r="M383" s="56"/>
      <c r="N383" s="56"/>
      <c r="O383" s="56"/>
      <c r="P383" s="56"/>
      <c r="Q383" s="56"/>
      <c r="R383" s="133"/>
      <c r="S383" s="119"/>
      <c r="T383" s="26"/>
      <c r="U383" s="26"/>
      <c r="V383" s="26"/>
      <c r="W383" s="119"/>
      <c r="X383" s="26"/>
      <c r="Y383" s="26"/>
      <c r="Z383" s="26"/>
    </row>
    <row r="384" spans="1:26" ht="12.75" customHeight="1">
      <c r="A384" s="129"/>
      <c r="B384" s="54"/>
      <c r="C384" s="26"/>
      <c r="D384" s="26"/>
      <c r="E384" s="124"/>
      <c r="F384" s="124"/>
      <c r="G384" s="124"/>
      <c r="H384" s="124"/>
      <c r="I384" s="124"/>
      <c r="J384" s="124"/>
      <c r="K384" s="130"/>
      <c r="L384" s="56"/>
      <c r="M384" s="56"/>
      <c r="N384" s="56"/>
      <c r="O384" s="56"/>
      <c r="P384" s="56"/>
      <c r="Q384" s="56"/>
      <c r="R384" s="133"/>
      <c r="S384" s="119"/>
      <c r="T384" s="26"/>
      <c r="U384" s="26"/>
      <c r="V384" s="26"/>
      <c r="W384" s="119"/>
      <c r="X384" s="26"/>
      <c r="Y384" s="26"/>
      <c r="Z384" s="26"/>
    </row>
    <row r="385" spans="1:26" ht="12.75" customHeight="1">
      <c r="A385" s="129"/>
      <c r="B385" s="54"/>
      <c r="C385" s="26"/>
      <c r="D385" s="26"/>
      <c r="E385" s="124"/>
      <c r="F385" s="124"/>
      <c r="G385" s="124"/>
      <c r="H385" s="124"/>
      <c r="I385" s="124"/>
      <c r="J385" s="124"/>
      <c r="K385" s="130"/>
      <c r="L385" s="56"/>
      <c r="M385" s="56"/>
      <c r="N385" s="56"/>
      <c r="O385" s="56"/>
      <c r="P385" s="56"/>
      <c r="Q385" s="56"/>
      <c r="R385" s="133"/>
      <c r="S385" s="119"/>
      <c r="T385" s="26"/>
      <c r="U385" s="26"/>
      <c r="V385" s="26"/>
      <c r="W385" s="119"/>
      <c r="X385" s="26"/>
      <c r="Y385" s="26"/>
      <c r="Z385" s="26"/>
    </row>
    <row r="386" spans="1:26" ht="12.75" customHeight="1">
      <c r="A386" s="129"/>
      <c r="B386" s="54"/>
      <c r="C386" s="26"/>
      <c r="D386" s="26"/>
      <c r="E386" s="124"/>
      <c r="F386" s="124"/>
      <c r="G386" s="124"/>
      <c r="H386" s="124"/>
      <c r="I386" s="124"/>
      <c r="J386" s="124"/>
      <c r="K386" s="130"/>
      <c r="L386" s="56"/>
      <c r="M386" s="56"/>
      <c r="N386" s="56"/>
      <c r="O386" s="56"/>
      <c r="P386" s="56"/>
      <c r="Q386" s="56"/>
      <c r="R386" s="133"/>
      <c r="S386" s="119"/>
      <c r="T386" s="26"/>
      <c r="U386" s="26"/>
      <c r="V386" s="26"/>
      <c r="W386" s="119"/>
      <c r="X386" s="26"/>
      <c r="Y386" s="26"/>
      <c r="Z386" s="26"/>
    </row>
    <row r="387" spans="1:26" ht="12.75" customHeight="1">
      <c r="A387" s="129"/>
      <c r="B387" s="54"/>
      <c r="C387" s="26"/>
      <c r="D387" s="26"/>
      <c r="E387" s="124"/>
      <c r="F387" s="124"/>
      <c r="G387" s="124"/>
      <c r="H387" s="124"/>
      <c r="I387" s="124"/>
      <c r="J387" s="124"/>
      <c r="K387" s="130"/>
      <c r="L387" s="56"/>
      <c r="M387" s="56"/>
      <c r="N387" s="56"/>
      <c r="O387" s="56"/>
      <c r="P387" s="56"/>
      <c r="Q387" s="56"/>
      <c r="R387" s="133"/>
      <c r="S387" s="119"/>
      <c r="T387" s="26"/>
      <c r="U387" s="26"/>
      <c r="V387" s="26"/>
      <c r="W387" s="119"/>
      <c r="X387" s="26"/>
      <c r="Y387" s="26"/>
      <c r="Z387" s="26"/>
    </row>
    <row r="388" spans="1:26" ht="12.75" customHeight="1">
      <c r="A388" s="129"/>
      <c r="B388" s="54"/>
      <c r="C388" s="26"/>
      <c r="D388" s="26"/>
      <c r="E388" s="124"/>
      <c r="F388" s="124"/>
      <c r="G388" s="124"/>
      <c r="H388" s="124"/>
      <c r="I388" s="124"/>
      <c r="J388" s="124"/>
      <c r="K388" s="130"/>
      <c r="L388" s="56"/>
      <c r="M388" s="56"/>
      <c r="N388" s="56"/>
      <c r="O388" s="56"/>
      <c r="P388" s="56"/>
      <c r="Q388" s="56"/>
      <c r="R388" s="133"/>
      <c r="S388" s="119"/>
      <c r="T388" s="26"/>
      <c r="U388" s="26"/>
      <c r="V388" s="26"/>
      <c r="W388" s="119"/>
      <c r="X388" s="26"/>
      <c r="Y388" s="26"/>
      <c r="Z388" s="26"/>
    </row>
    <row r="389" spans="1:26" ht="12.75" customHeight="1">
      <c r="A389" s="129"/>
      <c r="B389" s="54"/>
      <c r="C389" s="26"/>
      <c r="D389" s="26"/>
      <c r="E389" s="124"/>
      <c r="F389" s="124"/>
      <c r="G389" s="124"/>
      <c r="H389" s="124"/>
      <c r="I389" s="124"/>
      <c r="J389" s="124"/>
      <c r="K389" s="130"/>
      <c r="L389" s="56"/>
      <c r="M389" s="56"/>
      <c r="N389" s="56"/>
      <c r="O389" s="56"/>
      <c r="P389" s="56"/>
      <c r="Q389" s="56"/>
      <c r="R389" s="133"/>
      <c r="S389" s="119"/>
      <c r="T389" s="26"/>
      <c r="U389" s="26"/>
      <c r="V389" s="26"/>
      <c r="W389" s="119"/>
      <c r="X389" s="26"/>
      <c r="Y389" s="26"/>
      <c r="Z389" s="26"/>
    </row>
    <row r="390" spans="1:26" ht="12.75" customHeight="1">
      <c r="A390" s="129"/>
      <c r="B390" s="54"/>
      <c r="C390" s="26"/>
      <c r="D390" s="26"/>
      <c r="E390" s="124"/>
      <c r="F390" s="124"/>
      <c r="G390" s="124"/>
      <c r="H390" s="124"/>
      <c r="I390" s="124"/>
      <c r="J390" s="124"/>
      <c r="K390" s="130"/>
      <c r="L390" s="56"/>
      <c r="M390" s="56"/>
      <c r="N390" s="56"/>
      <c r="O390" s="56"/>
      <c r="P390" s="56"/>
      <c r="Q390" s="56"/>
      <c r="R390" s="133"/>
      <c r="S390" s="119"/>
      <c r="T390" s="26"/>
      <c r="U390" s="26"/>
      <c r="V390" s="26"/>
      <c r="W390" s="119"/>
      <c r="X390" s="26"/>
      <c r="Y390" s="26"/>
      <c r="Z390" s="26"/>
    </row>
    <row r="391" spans="1:26" ht="12.75" customHeight="1">
      <c r="A391" s="129"/>
      <c r="B391" s="54"/>
      <c r="C391" s="26"/>
      <c r="D391" s="26"/>
      <c r="E391" s="124"/>
      <c r="F391" s="124"/>
      <c r="G391" s="124"/>
      <c r="H391" s="124"/>
      <c r="I391" s="124"/>
      <c r="J391" s="124"/>
      <c r="K391" s="130"/>
      <c r="L391" s="56"/>
      <c r="M391" s="56"/>
      <c r="N391" s="56"/>
      <c r="O391" s="56"/>
      <c r="P391" s="56"/>
      <c r="Q391" s="56"/>
      <c r="R391" s="133"/>
      <c r="S391" s="119"/>
      <c r="T391" s="26"/>
      <c r="U391" s="26"/>
      <c r="V391" s="26"/>
      <c r="W391" s="119"/>
      <c r="X391" s="26"/>
      <c r="Y391" s="26"/>
      <c r="Z391" s="26"/>
    </row>
    <row r="392" spans="1:26" ht="12.75" customHeight="1">
      <c r="A392" s="129"/>
      <c r="B392" s="54"/>
      <c r="C392" s="26"/>
      <c r="D392" s="26"/>
      <c r="E392" s="124"/>
      <c r="F392" s="124"/>
      <c r="G392" s="124"/>
      <c r="H392" s="124"/>
      <c r="I392" s="124"/>
      <c r="J392" s="124"/>
      <c r="K392" s="130"/>
      <c r="L392" s="56"/>
      <c r="M392" s="56"/>
      <c r="N392" s="56"/>
      <c r="O392" s="56"/>
      <c r="P392" s="56"/>
      <c r="Q392" s="56"/>
      <c r="R392" s="133"/>
      <c r="S392" s="119"/>
      <c r="T392" s="26"/>
      <c r="U392" s="26"/>
      <c r="V392" s="26"/>
      <c r="W392" s="119"/>
      <c r="X392" s="26"/>
      <c r="Y392" s="26"/>
      <c r="Z392" s="26"/>
    </row>
    <row r="393" spans="1:26" ht="12.75" customHeight="1">
      <c r="A393" s="129"/>
      <c r="B393" s="54"/>
      <c r="C393" s="26"/>
      <c r="D393" s="26"/>
      <c r="E393" s="124"/>
      <c r="F393" s="124"/>
      <c r="G393" s="124"/>
      <c r="H393" s="124"/>
      <c r="I393" s="124"/>
      <c r="J393" s="124"/>
      <c r="K393" s="130"/>
      <c r="L393" s="56"/>
      <c r="M393" s="56"/>
      <c r="N393" s="56"/>
      <c r="O393" s="56"/>
      <c r="P393" s="56"/>
      <c r="Q393" s="56"/>
      <c r="R393" s="133"/>
      <c r="S393" s="119"/>
      <c r="T393" s="26"/>
      <c r="U393" s="26"/>
      <c r="V393" s="26"/>
      <c r="W393" s="119"/>
      <c r="X393" s="26"/>
      <c r="Y393" s="26"/>
      <c r="Z393" s="26"/>
    </row>
    <row r="394" spans="1:26" ht="12.75" customHeight="1">
      <c r="A394" s="129"/>
      <c r="B394" s="54"/>
      <c r="C394" s="26"/>
      <c r="D394" s="26"/>
      <c r="E394" s="124"/>
      <c r="F394" s="124"/>
      <c r="G394" s="124"/>
      <c r="H394" s="124"/>
      <c r="I394" s="124"/>
      <c r="J394" s="124"/>
      <c r="K394" s="130"/>
      <c r="L394" s="56"/>
      <c r="M394" s="56"/>
      <c r="N394" s="56"/>
      <c r="O394" s="56"/>
      <c r="P394" s="56"/>
      <c r="Q394" s="56"/>
      <c r="R394" s="133"/>
      <c r="S394" s="119"/>
      <c r="T394" s="26"/>
      <c r="U394" s="26"/>
      <c r="V394" s="26"/>
      <c r="W394" s="119"/>
      <c r="X394" s="26"/>
      <c r="Y394" s="26"/>
      <c r="Z394" s="26"/>
    </row>
    <row r="395" spans="1:26" ht="12.75" customHeight="1">
      <c r="A395" s="129"/>
      <c r="B395" s="54"/>
      <c r="C395" s="26"/>
      <c r="D395" s="26"/>
      <c r="E395" s="124"/>
      <c r="F395" s="124"/>
      <c r="G395" s="124"/>
      <c r="H395" s="124"/>
      <c r="I395" s="124"/>
      <c r="J395" s="124"/>
      <c r="K395" s="130"/>
      <c r="L395" s="56"/>
      <c r="M395" s="56"/>
      <c r="N395" s="56"/>
      <c r="O395" s="56"/>
      <c r="P395" s="56"/>
      <c r="Q395" s="56"/>
      <c r="R395" s="133"/>
      <c r="S395" s="119"/>
      <c r="T395" s="26"/>
      <c r="U395" s="26"/>
      <c r="V395" s="26"/>
      <c r="W395" s="119"/>
      <c r="X395" s="26"/>
      <c r="Y395" s="26"/>
      <c r="Z395" s="26"/>
    </row>
    <row r="396" spans="1:26" ht="12.75" customHeight="1">
      <c r="A396" s="129"/>
      <c r="B396" s="54"/>
      <c r="C396" s="26"/>
      <c r="D396" s="26"/>
      <c r="E396" s="124"/>
      <c r="F396" s="124"/>
      <c r="G396" s="124"/>
      <c r="H396" s="124"/>
      <c r="I396" s="124"/>
      <c r="J396" s="124"/>
      <c r="K396" s="130"/>
      <c r="L396" s="56"/>
      <c r="M396" s="56"/>
      <c r="N396" s="56"/>
      <c r="O396" s="56"/>
      <c r="P396" s="56"/>
      <c r="Q396" s="56"/>
      <c r="R396" s="133"/>
      <c r="S396" s="119"/>
      <c r="T396" s="26"/>
      <c r="U396" s="26"/>
      <c r="V396" s="26"/>
      <c r="W396" s="119"/>
      <c r="X396" s="26"/>
      <c r="Y396" s="26"/>
      <c r="Z396" s="26"/>
    </row>
    <row r="397" spans="1:26" ht="12.75" customHeight="1">
      <c r="A397" s="129"/>
      <c r="B397" s="54"/>
      <c r="C397" s="26"/>
      <c r="D397" s="26"/>
      <c r="E397" s="124"/>
      <c r="F397" s="124"/>
      <c r="G397" s="124"/>
      <c r="H397" s="124"/>
      <c r="I397" s="124"/>
      <c r="J397" s="124"/>
      <c r="K397" s="130"/>
      <c r="L397" s="56"/>
      <c r="M397" s="56"/>
      <c r="N397" s="56"/>
      <c r="O397" s="56"/>
      <c r="P397" s="56"/>
      <c r="Q397" s="56"/>
      <c r="R397" s="133"/>
      <c r="S397" s="119"/>
      <c r="T397" s="26"/>
      <c r="U397" s="26"/>
      <c r="V397" s="26"/>
      <c r="W397" s="119"/>
      <c r="X397" s="26"/>
      <c r="Y397" s="26"/>
      <c r="Z397" s="26"/>
    </row>
    <row r="398" spans="1:26" ht="12.75" customHeight="1">
      <c r="A398" s="129"/>
      <c r="B398" s="54"/>
      <c r="C398" s="26"/>
      <c r="D398" s="26"/>
      <c r="E398" s="124"/>
      <c r="F398" s="124"/>
      <c r="G398" s="124"/>
      <c r="H398" s="124"/>
      <c r="I398" s="124"/>
      <c r="J398" s="124"/>
      <c r="K398" s="130"/>
      <c r="L398" s="56"/>
      <c r="M398" s="56"/>
      <c r="N398" s="56"/>
      <c r="O398" s="56"/>
      <c r="P398" s="56"/>
      <c r="Q398" s="56"/>
      <c r="R398" s="133"/>
      <c r="S398" s="119"/>
      <c r="T398" s="26"/>
      <c r="U398" s="26"/>
      <c r="V398" s="26"/>
      <c r="W398" s="119"/>
      <c r="X398" s="26"/>
      <c r="Y398" s="26"/>
      <c r="Z398" s="26"/>
    </row>
    <row r="399" spans="1:26" ht="12.75" customHeight="1">
      <c r="A399" s="129"/>
      <c r="B399" s="54"/>
      <c r="C399" s="26"/>
      <c r="D399" s="26"/>
      <c r="E399" s="124"/>
      <c r="F399" s="124"/>
      <c r="G399" s="124"/>
      <c r="H399" s="124"/>
      <c r="I399" s="124"/>
      <c r="J399" s="124"/>
      <c r="K399" s="130"/>
      <c r="L399" s="56"/>
      <c r="M399" s="56"/>
      <c r="N399" s="56"/>
      <c r="O399" s="56"/>
      <c r="P399" s="56"/>
      <c r="Q399" s="56"/>
      <c r="R399" s="133"/>
      <c r="S399" s="119"/>
      <c r="T399" s="26"/>
      <c r="U399" s="26"/>
      <c r="V399" s="26"/>
      <c r="W399" s="119"/>
      <c r="X399" s="26"/>
      <c r="Y399" s="26"/>
      <c r="Z399" s="26"/>
    </row>
    <row r="400" spans="1:26" ht="12.75" customHeight="1">
      <c r="A400" s="129"/>
      <c r="B400" s="54"/>
      <c r="C400" s="26"/>
      <c r="D400" s="26"/>
      <c r="E400" s="124"/>
      <c r="F400" s="124"/>
      <c r="G400" s="124"/>
      <c r="H400" s="124"/>
      <c r="I400" s="124"/>
      <c r="J400" s="124"/>
      <c r="K400" s="130"/>
      <c r="L400" s="56"/>
      <c r="M400" s="56"/>
      <c r="N400" s="56"/>
      <c r="O400" s="56"/>
      <c r="P400" s="56"/>
      <c r="Q400" s="56"/>
      <c r="R400" s="133"/>
      <c r="S400" s="119"/>
      <c r="T400" s="26"/>
      <c r="U400" s="26"/>
      <c r="V400" s="26"/>
      <c r="W400" s="119"/>
      <c r="X400" s="26"/>
      <c r="Y400" s="26"/>
      <c r="Z400" s="26"/>
    </row>
    <row r="401" spans="1:26" ht="12.75" customHeight="1">
      <c r="A401" s="129"/>
      <c r="B401" s="54"/>
      <c r="C401" s="26"/>
      <c r="D401" s="26"/>
      <c r="E401" s="124"/>
      <c r="F401" s="124"/>
      <c r="G401" s="124"/>
      <c r="H401" s="124"/>
      <c r="I401" s="124"/>
      <c r="J401" s="124"/>
      <c r="K401" s="130"/>
      <c r="L401" s="56"/>
      <c r="M401" s="56"/>
      <c r="N401" s="56"/>
      <c r="O401" s="56"/>
      <c r="P401" s="56"/>
      <c r="Q401" s="56"/>
      <c r="R401" s="133"/>
      <c r="S401" s="119"/>
      <c r="T401" s="26"/>
      <c r="U401" s="26"/>
      <c r="V401" s="26"/>
      <c r="W401" s="119"/>
      <c r="X401" s="26"/>
      <c r="Y401" s="26"/>
      <c r="Z401" s="26"/>
    </row>
    <row r="402" spans="1:26" ht="12.75" customHeight="1">
      <c r="A402" s="129"/>
      <c r="B402" s="54"/>
      <c r="C402" s="26"/>
      <c r="D402" s="26"/>
      <c r="E402" s="124"/>
      <c r="F402" s="124"/>
      <c r="G402" s="124"/>
      <c r="H402" s="124"/>
      <c r="I402" s="124"/>
      <c r="J402" s="124"/>
      <c r="K402" s="130"/>
      <c r="L402" s="56"/>
      <c r="M402" s="56"/>
      <c r="N402" s="56"/>
      <c r="O402" s="56"/>
      <c r="P402" s="56"/>
      <c r="Q402" s="56"/>
      <c r="R402" s="133"/>
      <c r="S402" s="119"/>
      <c r="T402" s="26"/>
      <c r="U402" s="26"/>
      <c r="V402" s="26"/>
      <c r="W402" s="119"/>
      <c r="X402" s="26"/>
      <c r="Y402" s="26"/>
      <c r="Z402" s="26"/>
    </row>
    <row r="403" spans="1:26" ht="12.75" customHeight="1">
      <c r="A403" s="129"/>
      <c r="B403" s="54"/>
      <c r="C403" s="26"/>
      <c r="D403" s="26"/>
      <c r="E403" s="124"/>
      <c r="F403" s="124"/>
      <c r="G403" s="124"/>
      <c r="H403" s="124"/>
      <c r="I403" s="124"/>
      <c r="J403" s="124"/>
      <c r="K403" s="130"/>
      <c r="L403" s="56"/>
      <c r="M403" s="56"/>
      <c r="N403" s="56"/>
      <c r="O403" s="56"/>
      <c r="P403" s="56"/>
      <c r="Q403" s="56"/>
      <c r="R403" s="133"/>
      <c r="S403" s="119"/>
      <c r="T403" s="26"/>
      <c r="U403" s="26"/>
      <c r="V403" s="26"/>
      <c r="W403" s="119"/>
      <c r="X403" s="26"/>
      <c r="Y403" s="26"/>
      <c r="Z403" s="26"/>
    </row>
    <row r="404" spans="1:26" ht="12.75" customHeight="1">
      <c r="A404" s="129"/>
      <c r="B404" s="54"/>
      <c r="C404" s="26"/>
      <c r="D404" s="26"/>
      <c r="E404" s="124"/>
      <c r="F404" s="124"/>
      <c r="G404" s="124"/>
      <c r="H404" s="124"/>
      <c r="I404" s="124"/>
      <c r="J404" s="124"/>
      <c r="K404" s="130"/>
      <c r="L404" s="56"/>
      <c r="M404" s="56"/>
      <c r="N404" s="56"/>
      <c r="O404" s="56"/>
      <c r="P404" s="56"/>
      <c r="Q404" s="56"/>
      <c r="R404" s="133"/>
      <c r="S404" s="119"/>
      <c r="T404" s="26"/>
      <c r="U404" s="26"/>
      <c r="V404" s="26"/>
      <c r="W404" s="119"/>
      <c r="X404" s="26"/>
      <c r="Y404" s="26"/>
      <c r="Z404" s="26"/>
    </row>
    <row r="405" spans="1:26" ht="12.75" customHeight="1">
      <c r="A405" s="129"/>
      <c r="B405" s="54"/>
      <c r="C405" s="26"/>
      <c r="D405" s="26"/>
      <c r="E405" s="124"/>
      <c r="F405" s="124"/>
      <c r="G405" s="124"/>
      <c r="H405" s="124"/>
      <c r="I405" s="124"/>
      <c r="J405" s="124"/>
      <c r="K405" s="130"/>
      <c r="L405" s="56"/>
      <c r="M405" s="56"/>
      <c r="N405" s="56"/>
      <c r="O405" s="56"/>
      <c r="P405" s="56"/>
      <c r="Q405" s="56"/>
      <c r="R405" s="133"/>
      <c r="S405" s="119"/>
      <c r="T405" s="26"/>
      <c r="U405" s="26"/>
      <c r="V405" s="26"/>
      <c r="W405" s="119"/>
      <c r="X405" s="26"/>
      <c r="Y405" s="26"/>
      <c r="Z405" s="26"/>
    </row>
    <row r="406" spans="1:26" ht="12.75" customHeight="1">
      <c r="A406" s="129"/>
      <c r="B406" s="54"/>
      <c r="C406" s="26"/>
      <c r="D406" s="26"/>
      <c r="E406" s="124"/>
      <c r="F406" s="124"/>
      <c r="G406" s="124"/>
      <c r="H406" s="124"/>
      <c r="I406" s="124"/>
      <c r="J406" s="124"/>
      <c r="K406" s="130"/>
      <c r="L406" s="56"/>
      <c r="M406" s="56"/>
      <c r="N406" s="56"/>
      <c r="O406" s="56"/>
      <c r="P406" s="56"/>
      <c r="Q406" s="56"/>
      <c r="R406" s="133"/>
      <c r="S406" s="119"/>
      <c r="T406" s="26"/>
      <c r="U406" s="26"/>
      <c r="V406" s="26"/>
      <c r="W406" s="119"/>
      <c r="X406" s="26"/>
      <c r="Y406" s="26"/>
      <c r="Z406" s="26"/>
    </row>
    <row r="407" spans="1:26" ht="12.75" customHeight="1">
      <c r="A407" s="129"/>
      <c r="B407" s="54"/>
      <c r="C407" s="26"/>
      <c r="D407" s="26"/>
      <c r="E407" s="124"/>
      <c r="F407" s="124"/>
      <c r="G407" s="124"/>
      <c r="H407" s="124"/>
      <c r="I407" s="124"/>
      <c r="J407" s="124"/>
      <c r="K407" s="130"/>
      <c r="L407" s="56"/>
      <c r="M407" s="56"/>
      <c r="N407" s="56"/>
      <c r="O407" s="56"/>
      <c r="P407" s="56"/>
      <c r="Q407" s="56"/>
      <c r="R407" s="133"/>
      <c r="S407" s="119"/>
      <c r="T407" s="26"/>
      <c r="U407" s="26"/>
      <c r="V407" s="26"/>
      <c r="W407" s="119"/>
      <c r="X407" s="26"/>
      <c r="Y407" s="26"/>
      <c r="Z407" s="26"/>
    </row>
    <row r="408" spans="1:26" ht="12.75" customHeight="1">
      <c r="A408" s="129"/>
      <c r="B408" s="54"/>
      <c r="C408" s="26"/>
      <c r="D408" s="26"/>
      <c r="E408" s="124"/>
      <c r="F408" s="124"/>
      <c r="G408" s="124"/>
      <c r="H408" s="124"/>
      <c r="I408" s="124"/>
      <c r="J408" s="124"/>
      <c r="K408" s="130"/>
      <c r="L408" s="56"/>
      <c r="M408" s="56"/>
      <c r="N408" s="56"/>
      <c r="O408" s="56"/>
      <c r="P408" s="56"/>
      <c r="Q408" s="56"/>
      <c r="R408" s="133"/>
      <c r="S408" s="119"/>
      <c r="T408" s="26"/>
      <c r="U408" s="26"/>
      <c r="V408" s="26"/>
      <c r="W408" s="119"/>
      <c r="X408" s="26"/>
      <c r="Y408" s="26"/>
      <c r="Z408" s="26"/>
    </row>
    <row r="409" spans="1:26" ht="12.75" customHeight="1">
      <c r="A409" s="129"/>
      <c r="B409" s="54"/>
      <c r="C409" s="26"/>
      <c r="D409" s="26"/>
      <c r="E409" s="124"/>
      <c r="F409" s="124"/>
      <c r="G409" s="124"/>
      <c r="H409" s="124"/>
      <c r="I409" s="124"/>
      <c r="J409" s="124"/>
      <c r="K409" s="130"/>
      <c r="L409" s="56"/>
      <c r="M409" s="56"/>
      <c r="N409" s="56"/>
      <c r="O409" s="56"/>
      <c r="P409" s="56"/>
      <c r="Q409" s="56"/>
      <c r="R409" s="133"/>
      <c r="S409" s="119"/>
      <c r="T409" s="26"/>
      <c r="U409" s="26"/>
      <c r="V409" s="26"/>
      <c r="W409" s="119"/>
      <c r="X409" s="26"/>
      <c r="Y409" s="26"/>
      <c r="Z409" s="26"/>
    </row>
    <row r="410" spans="1:26" ht="12.75" customHeight="1">
      <c r="A410" s="129"/>
      <c r="B410" s="54"/>
      <c r="C410" s="26"/>
      <c r="D410" s="26"/>
      <c r="E410" s="124"/>
      <c r="F410" s="124"/>
      <c r="G410" s="124"/>
      <c r="H410" s="124"/>
      <c r="I410" s="124"/>
      <c r="J410" s="124"/>
      <c r="K410" s="130"/>
      <c r="L410" s="56"/>
      <c r="M410" s="56"/>
      <c r="N410" s="56"/>
      <c r="O410" s="56"/>
      <c r="P410" s="56"/>
      <c r="Q410" s="56"/>
      <c r="R410" s="133"/>
      <c r="S410" s="119"/>
      <c r="T410" s="26"/>
      <c r="U410" s="26"/>
      <c r="V410" s="26"/>
      <c r="W410" s="119"/>
      <c r="X410" s="26"/>
      <c r="Y410" s="26"/>
      <c r="Z410" s="26"/>
    </row>
    <row r="411" spans="1:26" ht="12.75" customHeight="1">
      <c r="A411" s="129"/>
      <c r="B411" s="54"/>
      <c r="C411" s="26"/>
      <c r="D411" s="26"/>
      <c r="E411" s="124"/>
      <c r="F411" s="124"/>
      <c r="G411" s="124"/>
      <c r="H411" s="124"/>
      <c r="I411" s="124"/>
      <c r="J411" s="124"/>
      <c r="K411" s="130"/>
      <c r="L411" s="56"/>
      <c r="M411" s="56"/>
      <c r="N411" s="56"/>
      <c r="O411" s="56"/>
      <c r="P411" s="56"/>
      <c r="Q411" s="56"/>
      <c r="R411" s="133"/>
      <c r="S411" s="119"/>
      <c r="T411" s="26"/>
      <c r="U411" s="26"/>
      <c r="V411" s="26"/>
      <c r="W411" s="119"/>
      <c r="X411" s="26"/>
      <c r="Y411" s="26"/>
      <c r="Z411" s="26"/>
    </row>
    <row r="412" spans="1:26" ht="12.75" customHeight="1">
      <c r="A412" s="129"/>
      <c r="B412" s="54"/>
      <c r="C412" s="26"/>
      <c r="D412" s="26"/>
      <c r="E412" s="124"/>
      <c r="F412" s="124"/>
      <c r="G412" s="124"/>
      <c r="H412" s="124"/>
      <c r="I412" s="124"/>
      <c r="J412" s="124"/>
      <c r="K412" s="130"/>
      <c r="L412" s="56"/>
      <c r="M412" s="56"/>
      <c r="N412" s="56"/>
      <c r="O412" s="56"/>
      <c r="P412" s="56"/>
      <c r="Q412" s="56"/>
      <c r="R412" s="133"/>
      <c r="S412" s="119"/>
      <c r="T412" s="26"/>
      <c r="U412" s="26"/>
      <c r="V412" s="26"/>
      <c r="W412" s="119"/>
      <c r="X412" s="26"/>
      <c r="Y412" s="26"/>
      <c r="Z412" s="26"/>
    </row>
    <row r="413" spans="1:26" ht="12.75" customHeight="1">
      <c r="A413" s="129"/>
      <c r="B413" s="54"/>
      <c r="C413" s="26"/>
      <c r="D413" s="26"/>
      <c r="E413" s="124"/>
      <c r="F413" s="124"/>
      <c r="G413" s="124"/>
      <c r="H413" s="124"/>
      <c r="I413" s="124"/>
      <c r="J413" s="124"/>
      <c r="K413" s="130"/>
      <c r="L413" s="56"/>
      <c r="M413" s="56"/>
      <c r="N413" s="56"/>
      <c r="O413" s="56"/>
      <c r="P413" s="56"/>
      <c r="Q413" s="56"/>
      <c r="R413" s="133"/>
      <c r="S413" s="119"/>
      <c r="T413" s="26"/>
      <c r="U413" s="26"/>
      <c r="V413" s="26"/>
      <c r="W413" s="119"/>
      <c r="X413" s="26"/>
      <c r="Y413" s="26"/>
      <c r="Z413" s="26"/>
    </row>
    <row r="414" spans="1:26" ht="12.75" customHeight="1">
      <c r="A414" s="129"/>
      <c r="B414" s="54"/>
      <c r="C414" s="26"/>
      <c r="D414" s="26"/>
      <c r="E414" s="124"/>
      <c r="F414" s="124"/>
      <c r="G414" s="124"/>
      <c r="H414" s="124"/>
      <c r="I414" s="124"/>
      <c r="J414" s="124"/>
      <c r="K414" s="130"/>
      <c r="L414" s="56"/>
      <c r="M414" s="56"/>
      <c r="N414" s="56"/>
      <c r="O414" s="56"/>
      <c r="P414" s="56"/>
      <c r="Q414" s="56"/>
      <c r="R414" s="133"/>
      <c r="S414" s="119"/>
      <c r="T414" s="26"/>
      <c r="U414" s="26"/>
      <c r="V414" s="26"/>
      <c r="W414" s="119"/>
      <c r="X414" s="26"/>
      <c r="Y414" s="26"/>
      <c r="Z414" s="26"/>
    </row>
    <row r="415" spans="1:26" ht="12.75" customHeight="1">
      <c r="A415" s="129"/>
      <c r="B415" s="54"/>
      <c r="C415" s="26"/>
      <c r="D415" s="26"/>
      <c r="E415" s="124"/>
      <c r="F415" s="124"/>
      <c r="G415" s="124"/>
      <c r="H415" s="124"/>
      <c r="I415" s="124"/>
      <c r="J415" s="124"/>
      <c r="K415" s="130"/>
      <c r="L415" s="56"/>
      <c r="M415" s="56"/>
      <c r="N415" s="56"/>
      <c r="O415" s="56"/>
      <c r="P415" s="56"/>
      <c r="Q415" s="56"/>
      <c r="R415" s="133"/>
      <c r="S415" s="119"/>
      <c r="T415" s="26"/>
      <c r="U415" s="26"/>
      <c r="V415" s="26"/>
      <c r="W415" s="119"/>
      <c r="X415" s="26"/>
      <c r="Y415" s="26"/>
      <c r="Z415" s="26"/>
    </row>
    <row r="416" spans="1:26" ht="12.75" customHeight="1">
      <c r="A416" s="129"/>
      <c r="B416" s="54"/>
      <c r="C416" s="26"/>
      <c r="D416" s="26"/>
      <c r="E416" s="124"/>
      <c r="F416" s="124"/>
      <c r="G416" s="124"/>
      <c r="H416" s="124"/>
      <c r="I416" s="124"/>
      <c r="J416" s="124"/>
      <c r="K416" s="130"/>
      <c r="L416" s="56"/>
      <c r="M416" s="56"/>
      <c r="N416" s="56"/>
      <c r="O416" s="56"/>
      <c r="P416" s="56"/>
      <c r="Q416" s="56"/>
      <c r="R416" s="133"/>
      <c r="S416" s="119"/>
      <c r="T416" s="26"/>
      <c r="U416" s="26"/>
      <c r="V416" s="26"/>
      <c r="W416" s="119"/>
      <c r="X416" s="26"/>
      <c r="Y416" s="26"/>
      <c r="Z416" s="26"/>
    </row>
    <row r="417" spans="1:26" ht="12.75" customHeight="1">
      <c r="A417" s="129"/>
      <c r="B417" s="54"/>
      <c r="C417" s="26"/>
      <c r="D417" s="26"/>
      <c r="E417" s="124"/>
      <c r="F417" s="124"/>
      <c r="G417" s="124"/>
      <c r="H417" s="124"/>
      <c r="I417" s="124"/>
      <c r="J417" s="124"/>
      <c r="K417" s="130"/>
      <c r="L417" s="56"/>
      <c r="M417" s="56"/>
      <c r="N417" s="56"/>
      <c r="O417" s="56"/>
      <c r="P417" s="56"/>
      <c r="Q417" s="56"/>
      <c r="R417" s="133"/>
      <c r="S417" s="119"/>
      <c r="T417" s="26"/>
      <c r="U417" s="26"/>
      <c r="V417" s="26"/>
      <c r="W417" s="119"/>
      <c r="X417" s="26"/>
      <c r="Y417" s="26"/>
      <c r="Z417" s="26"/>
    </row>
    <row r="418" spans="1:26" ht="12.75" customHeight="1">
      <c r="A418" s="129"/>
      <c r="B418" s="54"/>
      <c r="C418" s="26"/>
      <c r="D418" s="26"/>
      <c r="E418" s="124"/>
      <c r="F418" s="124"/>
      <c r="G418" s="124"/>
      <c r="H418" s="124"/>
      <c r="I418" s="124"/>
      <c r="J418" s="124"/>
      <c r="K418" s="130"/>
      <c r="L418" s="56"/>
      <c r="M418" s="56"/>
      <c r="N418" s="56"/>
      <c r="O418" s="56"/>
      <c r="P418" s="56"/>
      <c r="Q418" s="56"/>
      <c r="R418" s="133"/>
      <c r="S418" s="119"/>
      <c r="T418" s="26"/>
      <c r="U418" s="26"/>
      <c r="V418" s="26"/>
      <c r="W418" s="119"/>
      <c r="X418" s="26"/>
      <c r="Y418" s="26"/>
      <c r="Z418" s="26"/>
    </row>
    <row r="419" spans="1:26" ht="12.75" customHeight="1">
      <c r="A419" s="129"/>
      <c r="B419" s="54"/>
      <c r="C419" s="26"/>
      <c r="D419" s="26"/>
      <c r="E419" s="124"/>
      <c r="F419" s="124"/>
      <c r="G419" s="124"/>
      <c r="H419" s="124"/>
      <c r="I419" s="124"/>
      <c r="J419" s="124"/>
      <c r="K419" s="130"/>
      <c r="L419" s="56"/>
      <c r="M419" s="56"/>
      <c r="N419" s="56"/>
      <c r="O419" s="56"/>
      <c r="P419" s="56"/>
      <c r="Q419" s="56"/>
      <c r="R419" s="133"/>
      <c r="S419" s="119"/>
      <c r="T419" s="26"/>
      <c r="U419" s="26"/>
      <c r="V419" s="26"/>
      <c r="W419" s="119"/>
      <c r="X419" s="26"/>
      <c r="Y419" s="26"/>
      <c r="Z419" s="26"/>
    </row>
    <row r="420" spans="1:26" ht="12.75" customHeight="1">
      <c r="A420" s="129"/>
      <c r="B420" s="54"/>
      <c r="C420" s="26"/>
      <c r="D420" s="26"/>
      <c r="E420" s="124"/>
      <c r="F420" s="124"/>
      <c r="G420" s="124"/>
      <c r="H420" s="124"/>
      <c r="I420" s="124"/>
      <c r="J420" s="124"/>
      <c r="K420" s="130"/>
      <c r="L420" s="56"/>
      <c r="M420" s="56"/>
      <c r="N420" s="56"/>
      <c r="O420" s="56"/>
      <c r="P420" s="56"/>
      <c r="Q420" s="56"/>
      <c r="R420" s="133"/>
      <c r="S420" s="119"/>
      <c r="T420" s="26"/>
      <c r="U420" s="26"/>
      <c r="V420" s="26"/>
      <c r="W420" s="119"/>
      <c r="X420" s="26"/>
      <c r="Y420" s="26"/>
      <c r="Z420" s="26"/>
    </row>
    <row r="421" spans="1:26" ht="12.75" customHeight="1">
      <c r="A421" s="129"/>
      <c r="B421" s="54"/>
      <c r="C421" s="26"/>
      <c r="D421" s="26"/>
      <c r="E421" s="124"/>
      <c r="F421" s="124"/>
      <c r="G421" s="124"/>
      <c r="H421" s="124"/>
      <c r="I421" s="124"/>
      <c r="J421" s="124"/>
      <c r="K421" s="130"/>
      <c r="L421" s="56"/>
      <c r="M421" s="56"/>
      <c r="N421" s="56"/>
      <c r="O421" s="56"/>
      <c r="P421" s="56"/>
      <c r="Q421" s="56"/>
      <c r="R421" s="133"/>
      <c r="S421" s="119"/>
      <c r="T421" s="26"/>
      <c r="U421" s="26"/>
      <c r="V421" s="26"/>
      <c r="W421" s="119"/>
      <c r="X421" s="26"/>
      <c r="Y421" s="26"/>
      <c r="Z421" s="26"/>
    </row>
    <row r="422" spans="1:26" ht="12.75" customHeight="1">
      <c r="A422" s="129"/>
      <c r="B422" s="54"/>
      <c r="C422" s="26"/>
      <c r="D422" s="26"/>
      <c r="E422" s="124"/>
      <c r="F422" s="124"/>
      <c r="G422" s="124"/>
      <c r="H422" s="124"/>
      <c r="I422" s="124"/>
      <c r="J422" s="124"/>
      <c r="K422" s="130"/>
      <c r="L422" s="56"/>
      <c r="M422" s="56"/>
      <c r="N422" s="56"/>
      <c r="O422" s="56"/>
      <c r="P422" s="56"/>
      <c r="Q422" s="56"/>
      <c r="R422" s="133"/>
      <c r="S422" s="119"/>
      <c r="T422" s="26"/>
      <c r="U422" s="26"/>
      <c r="V422" s="26"/>
      <c r="W422" s="119"/>
      <c r="X422" s="26"/>
      <c r="Y422" s="26"/>
      <c r="Z422" s="26"/>
    </row>
    <row r="423" spans="1:26" ht="12.75" customHeight="1">
      <c r="A423" s="129"/>
      <c r="B423" s="54"/>
      <c r="C423" s="26"/>
      <c r="D423" s="26"/>
      <c r="E423" s="124"/>
      <c r="F423" s="124"/>
      <c r="G423" s="124"/>
      <c r="H423" s="124"/>
      <c r="I423" s="124"/>
      <c r="J423" s="124"/>
      <c r="K423" s="130"/>
      <c r="L423" s="56"/>
      <c r="M423" s="56"/>
      <c r="N423" s="56"/>
      <c r="O423" s="56"/>
      <c r="P423" s="56"/>
      <c r="Q423" s="56"/>
      <c r="R423" s="133"/>
      <c r="S423" s="119"/>
      <c r="T423" s="26"/>
      <c r="U423" s="26"/>
      <c r="V423" s="26"/>
      <c r="W423" s="119"/>
      <c r="X423" s="26"/>
      <c r="Y423" s="26"/>
      <c r="Z423" s="26"/>
    </row>
    <row r="424" spans="1:26" ht="12.75" customHeight="1">
      <c r="A424" s="129"/>
      <c r="B424" s="54"/>
      <c r="C424" s="26"/>
      <c r="D424" s="26"/>
      <c r="E424" s="124"/>
      <c r="F424" s="124"/>
      <c r="G424" s="124"/>
      <c r="H424" s="124"/>
      <c r="I424" s="124"/>
      <c r="J424" s="124"/>
      <c r="K424" s="130"/>
      <c r="L424" s="56"/>
      <c r="M424" s="56"/>
      <c r="N424" s="56"/>
      <c r="O424" s="56"/>
      <c r="P424" s="56"/>
      <c r="Q424" s="56"/>
      <c r="R424" s="133"/>
      <c r="S424" s="119"/>
      <c r="T424" s="26"/>
      <c r="U424" s="26"/>
      <c r="V424" s="26"/>
      <c r="W424" s="119"/>
      <c r="X424" s="26"/>
      <c r="Y424" s="26"/>
      <c r="Z424" s="26"/>
    </row>
    <row r="425" spans="1:26" ht="12.75" customHeight="1">
      <c r="A425" s="129"/>
      <c r="B425" s="54"/>
      <c r="C425" s="26"/>
      <c r="D425" s="26"/>
      <c r="E425" s="124"/>
      <c r="F425" s="124"/>
      <c r="G425" s="124"/>
      <c r="H425" s="124"/>
      <c r="I425" s="124"/>
      <c r="J425" s="124"/>
      <c r="K425" s="130"/>
      <c r="L425" s="56"/>
      <c r="M425" s="56"/>
      <c r="N425" s="56"/>
      <c r="O425" s="56"/>
      <c r="P425" s="56"/>
      <c r="Q425" s="56"/>
      <c r="R425" s="133"/>
      <c r="S425" s="119"/>
      <c r="T425" s="26"/>
      <c r="U425" s="26"/>
      <c r="V425" s="26"/>
      <c r="W425" s="119"/>
      <c r="X425" s="26"/>
      <c r="Y425" s="26"/>
      <c r="Z425" s="26"/>
    </row>
    <row r="426" spans="1:26" ht="12.75" customHeight="1">
      <c r="A426" s="129"/>
      <c r="B426" s="54"/>
      <c r="C426" s="26"/>
      <c r="D426" s="26"/>
      <c r="E426" s="124"/>
      <c r="F426" s="124"/>
      <c r="G426" s="124"/>
      <c r="H426" s="124"/>
      <c r="I426" s="124"/>
      <c r="J426" s="124"/>
      <c r="K426" s="130"/>
      <c r="L426" s="56"/>
      <c r="M426" s="56"/>
      <c r="N426" s="56"/>
      <c r="O426" s="56"/>
      <c r="P426" s="56"/>
      <c r="Q426" s="56"/>
      <c r="R426" s="133"/>
      <c r="S426" s="119"/>
      <c r="T426" s="26"/>
      <c r="U426" s="26"/>
      <c r="V426" s="26"/>
      <c r="W426" s="119"/>
      <c r="X426" s="26"/>
      <c r="Y426" s="26"/>
      <c r="Z426" s="26"/>
    </row>
    <row r="427" spans="1:26" ht="12.75" customHeight="1">
      <c r="A427" s="129"/>
      <c r="B427" s="54"/>
      <c r="C427" s="26"/>
      <c r="D427" s="26"/>
      <c r="E427" s="124"/>
      <c r="F427" s="124"/>
      <c r="G427" s="124"/>
      <c r="H427" s="124"/>
      <c r="I427" s="124"/>
      <c r="J427" s="124"/>
      <c r="K427" s="130"/>
      <c r="L427" s="56"/>
      <c r="M427" s="56"/>
      <c r="N427" s="56"/>
      <c r="O427" s="56"/>
      <c r="P427" s="56"/>
      <c r="Q427" s="56"/>
      <c r="R427" s="133"/>
      <c r="S427" s="119"/>
      <c r="T427" s="26"/>
      <c r="U427" s="26"/>
      <c r="V427" s="26"/>
      <c r="W427" s="119"/>
      <c r="X427" s="26"/>
      <c r="Y427" s="26"/>
      <c r="Z427" s="26"/>
    </row>
    <row r="428" spans="1:26" ht="12.75" customHeight="1">
      <c r="A428" s="129"/>
      <c r="B428" s="54"/>
      <c r="C428" s="26"/>
      <c r="D428" s="26"/>
      <c r="E428" s="124"/>
      <c r="F428" s="124"/>
      <c r="G428" s="124"/>
      <c r="H428" s="124"/>
      <c r="I428" s="124"/>
      <c r="J428" s="124"/>
      <c r="K428" s="130"/>
      <c r="L428" s="56"/>
      <c r="M428" s="56"/>
      <c r="N428" s="56"/>
      <c r="O428" s="56"/>
      <c r="P428" s="56"/>
      <c r="Q428" s="56"/>
      <c r="R428" s="133"/>
      <c r="S428" s="119"/>
      <c r="T428" s="26"/>
      <c r="U428" s="26"/>
      <c r="V428" s="26"/>
      <c r="W428" s="119"/>
      <c r="X428" s="26"/>
      <c r="Y428" s="26"/>
      <c r="Z428" s="26"/>
    </row>
    <row r="429" spans="1:26" ht="12.75" customHeight="1">
      <c r="A429" s="129"/>
      <c r="B429" s="54"/>
      <c r="C429" s="26"/>
      <c r="D429" s="26"/>
      <c r="E429" s="124"/>
      <c r="F429" s="124"/>
      <c r="G429" s="124"/>
      <c r="H429" s="124"/>
      <c r="I429" s="124"/>
      <c r="J429" s="124"/>
      <c r="K429" s="130"/>
      <c r="L429" s="56"/>
      <c r="M429" s="56"/>
      <c r="N429" s="56"/>
      <c r="O429" s="56"/>
      <c r="P429" s="56"/>
      <c r="Q429" s="56"/>
      <c r="R429" s="133"/>
      <c r="S429" s="119"/>
      <c r="T429" s="26"/>
      <c r="U429" s="26"/>
      <c r="V429" s="26"/>
      <c r="W429" s="119"/>
      <c r="X429" s="26"/>
      <c r="Y429" s="26"/>
      <c r="Z429" s="26"/>
    </row>
    <row r="430" spans="1:26" ht="12.75" customHeight="1">
      <c r="A430" s="129"/>
      <c r="B430" s="54"/>
      <c r="C430" s="26"/>
      <c r="D430" s="26"/>
      <c r="E430" s="124"/>
      <c r="F430" s="124"/>
      <c r="G430" s="124"/>
      <c r="H430" s="124"/>
      <c r="I430" s="124"/>
      <c r="J430" s="124"/>
      <c r="K430" s="130"/>
      <c r="L430" s="56"/>
      <c r="M430" s="56"/>
      <c r="N430" s="56"/>
      <c r="O430" s="56"/>
      <c r="P430" s="56"/>
      <c r="Q430" s="56"/>
      <c r="R430" s="133"/>
      <c r="S430" s="119"/>
      <c r="T430" s="26"/>
      <c r="U430" s="26"/>
      <c r="V430" s="26"/>
      <c r="W430" s="119"/>
      <c r="X430" s="26"/>
      <c r="Y430" s="26"/>
      <c r="Z430" s="26"/>
    </row>
    <row r="431" spans="1:26" ht="12.75" customHeight="1">
      <c r="A431" s="129"/>
      <c r="B431" s="54"/>
      <c r="C431" s="26"/>
      <c r="D431" s="26"/>
      <c r="E431" s="124"/>
      <c r="F431" s="124"/>
      <c r="G431" s="124"/>
      <c r="H431" s="124"/>
      <c r="I431" s="124"/>
      <c r="J431" s="124"/>
      <c r="K431" s="130"/>
      <c r="L431" s="56"/>
      <c r="M431" s="56"/>
      <c r="N431" s="56"/>
      <c r="O431" s="56"/>
      <c r="P431" s="56"/>
      <c r="Q431" s="56"/>
      <c r="R431" s="133"/>
      <c r="S431" s="119"/>
      <c r="T431" s="26"/>
      <c r="U431" s="26"/>
      <c r="V431" s="26"/>
      <c r="W431" s="119"/>
      <c r="X431" s="26"/>
      <c r="Y431" s="26"/>
      <c r="Z431" s="26"/>
    </row>
    <row r="432" spans="1:26" ht="12.75" customHeight="1">
      <c r="A432" s="129"/>
      <c r="B432" s="54"/>
      <c r="C432" s="26"/>
      <c r="D432" s="26"/>
      <c r="E432" s="124"/>
      <c r="F432" s="124"/>
      <c r="G432" s="124"/>
      <c r="H432" s="124"/>
      <c r="I432" s="124"/>
      <c r="J432" s="124"/>
      <c r="K432" s="130"/>
      <c r="L432" s="56"/>
      <c r="M432" s="56"/>
      <c r="N432" s="56"/>
      <c r="O432" s="56"/>
      <c r="P432" s="56"/>
      <c r="Q432" s="56"/>
      <c r="R432" s="133"/>
      <c r="S432" s="119"/>
      <c r="T432" s="26"/>
      <c r="U432" s="26"/>
      <c r="V432" s="26"/>
      <c r="W432" s="119"/>
      <c r="X432" s="26"/>
      <c r="Y432" s="26"/>
      <c r="Z432" s="26"/>
    </row>
    <row r="433" spans="1:26" ht="12.75" customHeight="1">
      <c r="A433" s="129"/>
      <c r="B433" s="54"/>
      <c r="C433" s="26"/>
      <c r="D433" s="26"/>
      <c r="E433" s="124"/>
      <c r="F433" s="124"/>
      <c r="G433" s="124"/>
      <c r="H433" s="124"/>
      <c r="I433" s="124"/>
      <c r="J433" s="124"/>
      <c r="K433" s="130"/>
      <c r="L433" s="56"/>
      <c r="M433" s="56"/>
      <c r="N433" s="56"/>
      <c r="O433" s="56"/>
      <c r="P433" s="56"/>
      <c r="Q433" s="56"/>
      <c r="R433" s="133"/>
      <c r="S433" s="119"/>
      <c r="T433" s="26"/>
      <c r="U433" s="26"/>
      <c r="V433" s="26"/>
      <c r="W433" s="119"/>
      <c r="X433" s="26"/>
      <c r="Y433" s="26"/>
      <c r="Z433" s="26"/>
    </row>
    <row r="434" spans="1:26" ht="12.75" customHeight="1">
      <c r="A434" s="129"/>
      <c r="B434" s="54"/>
      <c r="C434" s="26"/>
      <c r="D434" s="26"/>
      <c r="E434" s="124"/>
      <c r="F434" s="124"/>
      <c r="G434" s="124"/>
      <c r="H434" s="124"/>
      <c r="I434" s="124"/>
      <c r="J434" s="124"/>
      <c r="K434" s="130"/>
      <c r="L434" s="56"/>
      <c r="M434" s="56"/>
      <c r="N434" s="56"/>
      <c r="O434" s="56"/>
      <c r="P434" s="56"/>
      <c r="Q434" s="56"/>
      <c r="R434" s="133"/>
      <c r="S434" s="119"/>
      <c r="T434" s="26"/>
      <c r="U434" s="26"/>
      <c r="V434" s="26"/>
      <c r="W434" s="119"/>
      <c r="X434" s="26"/>
      <c r="Y434" s="26"/>
      <c r="Z434" s="26"/>
    </row>
    <row r="435" spans="1:26" ht="12.75" customHeight="1">
      <c r="A435" s="129"/>
      <c r="B435" s="54"/>
      <c r="C435" s="26"/>
      <c r="D435" s="26"/>
      <c r="E435" s="124"/>
      <c r="F435" s="124"/>
      <c r="G435" s="124"/>
      <c r="H435" s="124"/>
      <c r="I435" s="124"/>
      <c r="J435" s="124"/>
      <c r="K435" s="130"/>
      <c r="L435" s="56"/>
      <c r="M435" s="56"/>
      <c r="N435" s="56"/>
      <c r="O435" s="56"/>
      <c r="P435" s="56"/>
      <c r="Q435" s="56"/>
      <c r="R435" s="133"/>
      <c r="S435" s="119"/>
      <c r="T435" s="26"/>
      <c r="U435" s="26"/>
      <c r="V435" s="26"/>
      <c r="W435" s="119"/>
      <c r="X435" s="26"/>
      <c r="Y435" s="26"/>
      <c r="Z435" s="26"/>
    </row>
    <row r="436" spans="1:26" ht="12.75" customHeight="1">
      <c r="A436" s="129"/>
      <c r="B436" s="54"/>
      <c r="C436" s="26"/>
      <c r="D436" s="26"/>
      <c r="E436" s="124"/>
      <c r="F436" s="124"/>
      <c r="G436" s="124"/>
      <c r="H436" s="124"/>
      <c r="I436" s="124"/>
      <c r="J436" s="124"/>
      <c r="K436" s="130"/>
      <c r="L436" s="56"/>
      <c r="M436" s="56"/>
      <c r="N436" s="56"/>
      <c r="O436" s="56"/>
      <c r="P436" s="56"/>
      <c r="Q436" s="56"/>
      <c r="R436" s="133"/>
      <c r="S436" s="119"/>
      <c r="T436" s="26"/>
      <c r="U436" s="26"/>
      <c r="V436" s="26"/>
      <c r="W436" s="119"/>
      <c r="X436" s="26"/>
      <c r="Y436" s="26"/>
      <c r="Z436" s="26"/>
    </row>
    <row r="437" spans="1:26" ht="12.75" customHeight="1">
      <c r="A437" s="129"/>
      <c r="B437" s="54"/>
      <c r="C437" s="26"/>
      <c r="D437" s="26"/>
      <c r="E437" s="124"/>
      <c r="F437" s="124"/>
      <c r="G437" s="124"/>
      <c r="H437" s="124"/>
      <c r="I437" s="124"/>
      <c r="J437" s="124"/>
      <c r="K437" s="130"/>
      <c r="L437" s="56"/>
      <c r="M437" s="56"/>
      <c r="N437" s="56"/>
      <c r="O437" s="56"/>
      <c r="P437" s="56"/>
      <c r="Q437" s="56"/>
      <c r="R437" s="133"/>
      <c r="S437" s="119"/>
      <c r="T437" s="26"/>
      <c r="U437" s="26"/>
      <c r="V437" s="26"/>
      <c r="W437" s="119"/>
      <c r="X437" s="26"/>
      <c r="Y437" s="26"/>
      <c r="Z437" s="26"/>
    </row>
    <row r="438" spans="1:26" ht="12.75" customHeight="1">
      <c r="A438" s="129"/>
      <c r="B438" s="54"/>
      <c r="C438" s="26"/>
      <c r="D438" s="26"/>
      <c r="E438" s="124"/>
      <c r="F438" s="124"/>
      <c r="G438" s="124"/>
      <c r="H438" s="124"/>
      <c r="I438" s="124"/>
      <c r="J438" s="124"/>
      <c r="K438" s="130"/>
      <c r="L438" s="56"/>
      <c r="M438" s="56"/>
      <c r="N438" s="56"/>
      <c r="O438" s="56"/>
      <c r="P438" s="56"/>
      <c r="Q438" s="56"/>
      <c r="R438" s="133"/>
      <c r="S438" s="119"/>
      <c r="T438" s="26"/>
      <c r="U438" s="26"/>
      <c r="V438" s="26"/>
      <c r="W438" s="119"/>
      <c r="X438" s="26"/>
      <c r="Y438" s="26"/>
      <c r="Z438" s="26"/>
    </row>
    <row r="439" spans="1:26" ht="12.75" customHeight="1">
      <c r="A439" s="129"/>
      <c r="B439" s="54"/>
      <c r="C439" s="26"/>
      <c r="D439" s="26"/>
      <c r="E439" s="124"/>
      <c r="F439" s="124"/>
      <c r="G439" s="124"/>
      <c r="H439" s="124"/>
      <c r="I439" s="124"/>
      <c r="J439" s="124"/>
      <c r="K439" s="130"/>
      <c r="L439" s="56"/>
      <c r="M439" s="56"/>
      <c r="N439" s="56"/>
      <c r="O439" s="56"/>
      <c r="P439" s="56"/>
      <c r="Q439" s="56"/>
      <c r="R439" s="133"/>
      <c r="S439" s="119"/>
      <c r="T439" s="26"/>
      <c r="U439" s="26"/>
      <c r="V439" s="26"/>
      <c r="W439" s="119"/>
      <c r="X439" s="26"/>
      <c r="Y439" s="26"/>
      <c r="Z439" s="26"/>
    </row>
    <row r="440" spans="1:26" ht="12.75" customHeight="1">
      <c r="A440" s="129"/>
      <c r="B440" s="54"/>
      <c r="C440" s="26"/>
      <c r="D440" s="26"/>
      <c r="E440" s="124"/>
      <c r="F440" s="124"/>
      <c r="G440" s="124"/>
      <c r="H440" s="124"/>
      <c r="I440" s="124"/>
      <c r="J440" s="124"/>
      <c r="K440" s="130"/>
      <c r="L440" s="56"/>
      <c r="M440" s="56"/>
      <c r="N440" s="56"/>
      <c r="O440" s="56"/>
      <c r="P440" s="56"/>
      <c r="Q440" s="56"/>
      <c r="R440" s="133"/>
      <c r="S440" s="119"/>
      <c r="T440" s="26"/>
      <c r="U440" s="26"/>
      <c r="V440" s="26"/>
      <c r="W440" s="119"/>
      <c r="X440" s="26"/>
      <c r="Y440" s="26"/>
      <c r="Z440" s="26"/>
    </row>
    <row r="441" spans="1:26" ht="12.75" customHeight="1">
      <c r="A441" s="129"/>
      <c r="B441" s="54"/>
      <c r="C441" s="26"/>
      <c r="D441" s="26"/>
      <c r="E441" s="124"/>
      <c r="F441" s="124"/>
      <c r="G441" s="124"/>
      <c r="H441" s="124"/>
      <c r="I441" s="124"/>
      <c r="J441" s="124"/>
      <c r="K441" s="130"/>
      <c r="L441" s="56"/>
      <c r="M441" s="56"/>
      <c r="N441" s="56"/>
      <c r="O441" s="56"/>
      <c r="P441" s="56"/>
      <c r="Q441" s="56"/>
      <c r="R441" s="133"/>
      <c r="S441" s="119"/>
      <c r="T441" s="26"/>
      <c r="U441" s="26"/>
      <c r="V441" s="26"/>
      <c r="W441" s="119"/>
      <c r="X441" s="26"/>
      <c r="Y441" s="26"/>
      <c r="Z441" s="26"/>
    </row>
    <row r="442" spans="1:26" ht="12.75" customHeight="1">
      <c r="A442" s="129"/>
      <c r="B442" s="54"/>
      <c r="C442" s="26"/>
      <c r="D442" s="26"/>
      <c r="E442" s="124"/>
      <c r="F442" s="124"/>
      <c r="G442" s="124"/>
      <c r="H442" s="124"/>
      <c r="I442" s="124"/>
      <c r="J442" s="124"/>
      <c r="K442" s="130"/>
      <c r="L442" s="56"/>
      <c r="M442" s="56"/>
      <c r="N442" s="56"/>
      <c r="O442" s="56"/>
      <c r="P442" s="56"/>
      <c r="Q442" s="56"/>
      <c r="R442" s="133"/>
      <c r="S442" s="119"/>
      <c r="T442" s="26"/>
      <c r="U442" s="26"/>
      <c r="V442" s="26"/>
      <c r="W442" s="119"/>
      <c r="X442" s="26"/>
      <c r="Y442" s="26"/>
      <c r="Z442" s="26"/>
    </row>
    <row r="443" spans="1:26" ht="12.75" customHeight="1">
      <c r="A443" s="129"/>
      <c r="B443" s="54"/>
      <c r="C443" s="26"/>
      <c r="D443" s="26"/>
      <c r="E443" s="124"/>
      <c r="F443" s="124"/>
      <c r="G443" s="124"/>
      <c r="H443" s="124"/>
      <c r="I443" s="124"/>
      <c r="J443" s="124"/>
      <c r="K443" s="130"/>
      <c r="L443" s="56"/>
      <c r="M443" s="56"/>
      <c r="N443" s="56"/>
      <c r="O443" s="56"/>
      <c r="P443" s="56"/>
      <c r="Q443" s="56"/>
      <c r="R443" s="133"/>
      <c r="S443" s="119"/>
      <c r="T443" s="26"/>
      <c r="U443" s="26"/>
      <c r="V443" s="26"/>
      <c r="W443" s="119"/>
      <c r="X443" s="26"/>
      <c r="Y443" s="26"/>
      <c r="Z443" s="26"/>
    </row>
    <row r="444" spans="1:26" ht="12.75" customHeight="1">
      <c r="A444" s="129"/>
      <c r="B444" s="54"/>
      <c r="C444" s="26"/>
      <c r="D444" s="26"/>
      <c r="E444" s="124"/>
      <c r="F444" s="124"/>
      <c r="G444" s="124"/>
      <c r="H444" s="124"/>
      <c r="I444" s="124"/>
      <c r="J444" s="124"/>
      <c r="K444" s="130"/>
      <c r="L444" s="56"/>
      <c r="M444" s="56"/>
      <c r="N444" s="56"/>
      <c r="O444" s="56"/>
      <c r="P444" s="56"/>
      <c r="Q444" s="56"/>
      <c r="R444" s="133"/>
      <c r="S444" s="119"/>
      <c r="T444" s="26"/>
      <c r="U444" s="26"/>
      <c r="V444" s="26"/>
      <c r="W444" s="119"/>
      <c r="X444" s="26"/>
      <c r="Y444" s="26"/>
      <c r="Z444" s="26"/>
    </row>
    <row r="445" spans="1:26" ht="12.75" customHeight="1">
      <c r="A445" s="129"/>
      <c r="B445" s="54"/>
      <c r="C445" s="26"/>
      <c r="D445" s="26"/>
      <c r="E445" s="124"/>
      <c r="F445" s="124"/>
      <c r="G445" s="124"/>
      <c r="H445" s="124"/>
      <c r="I445" s="124"/>
      <c r="J445" s="124"/>
      <c r="K445" s="130"/>
      <c r="L445" s="56"/>
      <c r="M445" s="56"/>
      <c r="N445" s="56"/>
      <c r="O445" s="56"/>
      <c r="P445" s="56"/>
      <c r="Q445" s="56"/>
      <c r="R445" s="133"/>
      <c r="S445" s="119"/>
      <c r="T445" s="26"/>
      <c r="U445" s="26"/>
      <c r="V445" s="26"/>
      <c r="W445" s="119"/>
      <c r="X445" s="26"/>
      <c r="Y445" s="26"/>
      <c r="Z445" s="26"/>
    </row>
    <row r="446" spans="1:26" ht="12.75" customHeight="1">
      <c r="A446" s="129"/>
      <c r="B446" s="54"/>
      <c r="C446" s="26"/>
      <c r="D446" s="26"/>
      <c r="E446" s="124"/>
      <c r="F446" s="124"/>
      <c r="G446" s="124"/>
      <c r="H446" s="124"/>
      <c r="I446" s="124"/>
      <c r="J446" s="124"/>
      <c r="K446" s="130"/>
      <c r="L446" s="56"/>
      <c r="M446" s="56"/>
      <c r="N446" s="56"/>
      <c r="O446" s="56"/>
      <c r="P446" s="56"/>
      <c r="Q446" s="56"/>
      <c r="R446" s="133"/>
      <c r="S446" s="119"/>
      <c r="T446" s="26"/>
      <c r="U446" s="26"/>
      <c r="V446" s="26"/>
      <c r="W446" s="119"/>
      <c r="X446" s="26"/>
      <c r="Y446" s="26"/>
      <c r="Z446" s="26"/>
    </row>
    <row r="447" spans="1:26" ht="12.75" customHeight="1">
      <c r="A447" s="129"/>
      <c r="B447" s="54"/>
      <c r="C447" s="26"/>
      <c r="D447" s="26"/>
      <c r="E447" s="124"/>
      <c r="F447" s="124"/>
      <c r="G447" s="124"/>
      <c r="H447" s="124"/>
      <c r="I447" s="124"/>
      <c r="J447" s="124"/>
      <c r="K447" s="130"/>
      <c r="L447" s="56"/>
      <c r="M447" s="56"/>
      <c r="N447" s="56"/>
      <c r="O447" s="56"/>
      <c r="P447" s="56"/>
      <c r="Q447" s="56"/>
      <c r="R447" s="133"/>
      <c r="S447" s="119"/>
      <c r="T447" s="26"/>
      <c r="U447" s="26"/>
      <c r="V447" s="26"/>
      <c r="W447" s="119"/>
      <c r="X447" s="26"/>
      <c r="Y447" s="26"/>
      <c r="Z447" s="26"/>
    </row>
    <row r="448" spans="1:26" ht="12.75" customHeight="1">
      <c r="A448" s="129"/>
      <c r="B448" s="54"/>
      <c r="C448" s="26"/>
      <c r="D448" s="26"/>
      <c r="E448" s="124"/>
      <c r="F448" s="124"/>
      <c r="G448" s="124"/>
      <c r="H448" s="124"/>
      <c r="I448" s="124"/>
      <c r="J448" s="124"/>
      <c r="K448" s="130"/>
      <c r="L448" s="56"/>
      <c r="M448" s="56"/>
      <c r="N448" s="56"/>
      <c r="O448" s="56"/>
      <c r="P448" s="56"/>
      <c r="Q448" s="56"/>
      <c r="R448" s="133"/>
      <c r="S448" s="119"/>
      <c r="T448" s="26"/>
      <c r="U448" s="26"/>
      <c r="V448" s="26"/>
      <c r="W448" s="119"/>
      <c r="X448" s="26"/>
      <c r="Y448" s="26"/>
      <c r="Z448" s="26"/>
    </row>
    <row r="449" spans="1:26" ht="12.75" customHeight="1">
      <c r="A449" s="129"/>
      <c r="B449" s="54"/>
      <c r="C449" s="26"/>
      <c r="D449" s="26"/>
      <c r="E449" s="124"/>
      <c r="F449" s="124"/>
      <c r="G449" s="124"/>
      <c r="H449" s="124"/>
      <c r="I449" s="124"/>
      <c r="J449" s="124"/>
      <c r="K449" s="130"/>
      <c r="L449" s="56"/>
      <c r="M449" s="56"/>
      <c r="N449" s="56"/>
      <c r="O449" s="56"/>
      <c r="P449" s="56"/>
      <c r="Q449" s="56"/>
      <c r="R449" s="133"/>
      <c r="S449" s="119"/>
      <c r="T449" s="26"/>
      <c r="U449" s="26"/>
      <c r="V449" s="26"/>
      <c r="W449" s="119"/>
      <c r="X449" s="26"/>
      <c r="Y449" s="26"/>
      <c r="Z449" s="26"/>
    </row>
    <row r="450" spans="1:26" ht="12.75" customHeight="1">
      <c r="A450" s="129"/>
      <c r="B450" s="54"/>
      <c r="C450" s="26"/>
      <c r="D450" s="26"/>
      <c r="E450" s="124"/>
      <c r="F450" s="124"/>
      <c r="G450" s="124"/>
      <c r="H450" s="124"/>
      <c r="I450" s="124"/>
      <c r="J450" s="124"/>
      <c r="K450" s="130"/>
      <c r="L450" s="56"/>
      <c r="M450" s="56"/>
      <c r="N450" s="56"/>
      <c r="O450" s="56"/>
      <c r="P450" s="56"/>
      <c r="Q450" s="56"/>
      <c r="R450" s="133"/>
      <c r="S450" s="119"/>
      <c r="T450" s="26"/>
      <c r="U450" s="26"/>
      <c r="V450" s="26"/>
      <c r="W450" s="119"/>
      <c r="X450" s="26"/>
      <c r="Y450" s="26"/>
      <c r="Z450" s="26"/>
    </row>
    <row r="451" spans="1:26" ht="12.75" customHeight="1">
      <c r="A451" s="129"/>
      <c r="B451" s="54"/>
      <c r="C451" s="26"/>
      <c r="D451" s="26"/>
      <c r="E451" s="124"/>
      <c r="F451" s="124"/>
      <c r="G451" s="124"/>
      <c r="H451" s="124"/>
      <c r="I451" s="124"/>
      <c r="J451" s="124"/>
      <c r="K451" s="130"/>
      <c r="L451" s="56"/>
      <c r="M451" s="56"/>
      <c r="N451" s="56"/>
      <c r="O451" s="56"/>
      <c r="P451" s="56"/>
      <c r="Q451" s="56"/>
      <c r="R451" s="133"/>
      <c r="S451" s="119"/>
      <c r="T451" s="26"/>
      <c r="U451" s="26"/>
      <c r="V451" s="26"/>
      <c r="W451" s="119"/>
      <c r="X451" s="26"/>
      <c r="Y451" s="26"/>
      <c r="Z451" s="26"/>
    </row>
    <row r="452" spans="1:26" ht="12.75" customHeight="1">
      <c r="A452" s="129"/>
      <c r="B452" s="54"/>
      <c r="C452" s="26"/>
      <c r="D452" s="26"/>
      <c r="E452" s="124"/>
      <c r="F452" s="124"/>
      <c r="G452" s="124"/>
      <c r="H452" s="124"/>
      <c r="I452" s="124"/>
      <c r="J452" s="124"/>
      <c r="K452" s="130"/>
      <c r="L452" s="56"/>
      <c r="M452" s="56"/>
      <c r="N452" s="56"/>
      <c r="O452" s="56"/>
      <c r="P452" s="56"/>
      <c r="Q452" s="56"/>
      <c r="R452" s="133"/>
      <c r="S452" s="119"/>
      <c r="T452" s="26"/>
      <c r="U452" s="26"/>
      <c r="V452" s="26"/>
      <c r="W452" s="119"/>
      <c r="X452" s="26"/>
      <c r="Y452" s="26"/>
      <c r="Z452" s="26"/>
    </row>
    <row r="453" spans="1:26" ht="12.75" customHeight="1">
      <c r="A453" s="129"/>
      <c r="B453" s="54"/>
      <c r="C453" s="26"/>
      <c r="D453" s="26"/>
      <c r="E453" s="124"/>
      <c r="F453" s="124"/>
      <c r="G453" s="124"/>
      <c r="H453" s="124"/>
      <c r="I453" s="124"/>
      <c r="J453" s="124"/>
      <c r="K453" s="130"/>
      <c r="L453" s="56"/>
      <c r="M453" s="56"/>
      <c r="N453" s="56"/>
      <c r="O453" s="56"/>
      <c r="P453" s="56"/>
      <c r="Q453" s="56"/>
      <c r="R453" s="133"/>
      <c r="S453" s="119"/>
      <c r="T453" s="26"/>
      <c r="U453" s="26"/>
      <c r="V453" s="26"/>
      <c r="W453" s="119"/>
      <c r="X453" s="26"/>
      <c r="Y453" s="26"/>
      <c r="Z453" s="26"/>
    </row>
    <row r="454" spans="1:26" ht="12.75" customHeight="1">
      <c r="A454" s="129"/>
      <c r="B454" s="54"/>
      <c r="C454" s="26"/>
      <c r="D454" s="26"/>
      <c r="E454" s="124"/>
      <c r="F454" s="124"/>
      <c r="G454" s="124"/>
      <c r="H454" s="124"/>
      <c r="I454" s="124"/>
      <c r="J454" s="124"/>
      <c r="K454" s="130"/>
      <c r="L454" s="56"/>
      <c r="M454" s="56"/>
      <c r="N454" s="56"/>
      <c r="O454" s="56"/>
      <c r="P454" s="56"/>
      <c r="Q454" s="56"/>
      <c r="R454" s="133"/>
      <c r="S454" s="119"/>
      <c r="T454" s="26"/>
      <c r="U454" s="26"/>
      <c r="V454" s="26"/>
      <c r="W454" s="119"/>
      <c r="X454" s="26"/>
      <c r="Y454" s="26"/>
      <c r="Z454" s="26"/>
    </row>
    <row r="455" spans="1:26" ht="12.75" customHeight="1">
      <c r="A455" s="129"/>
      <c r="B455" s="54"/>
      <c r="C455" s="26"/>
      <c r="D455" s="26"/>
      <c r="E455" s="124"/>
      <c r="F455" s="124"/>
      <c r="G455" s="124"/>
      <c r="H455" s="124"/>
      <c r="I455" s="124"/>
      <c r="J455" s="124"/>
      <c r="K455" s="130"/>
      <c r="L455" s="56"/>
      <c r="M455" s="56"/>
      <c r="N455" s="56"/>
      <c r="O455" s="56"/>
      <c r="P455" s="56"/>
      <c r="Q455" s="56"/>
      <c r="R455" s="133"/>
      <c r="S455" s="119"/>
      <c r="T455" s="26"/>
      <c r="U455" s="26"/>
      <c r="V455" s="26"/>
      <c r="W455" s="119"/>
      <c r="X455" s="26"/>
      <c r="Y455" s="26"/>
      <c r="Z455" s="26"/>
    </row>
    <row r="456" spans="1:26" ht="12.75" customHeight="1">
      <c r="A456" s="129"/>
      <c r="B456" s="54"/>
      <c r="C456" s="26"/>
      <c r="D456" s="26"/>
      <c r="E456" s="124"/>
      <c r="F456" s="124"/>
      <c r="G456" s="124"/>
      <c r="H456" s="124"/>
      <c r="I456" s="124"/>
      <c r="J456" s="124"/>
      <c r="K456" s="130"/>
      <c r="L456" s="56"/>
      <c r="M456" s="56"/>
      <c r="N456" s="56"/>
      <c r="O456" s="56"/>
      <c r="P456" s="56"/>
      <c r="Q456" s="56"/>
      <c r="R456" s="133"/>
      <c r="S456" s="119"/>
      <c r="T456" s="26"/>
      <c r="U456" s="26"/>
      <c r="V456" s="26"/>
      <c r="W456" s="119"/>
      <c r="X456" s="26"/>
      <c r="Y456" s="26"/>
      <c r="Z456" s="26"/>
    </row>
    <row r="457" spans="1:26" ht="12.75" customHeight="1">
      <c r="A457" s="129"/>
      <c r="B457" s="54"/>
      <c r="C457" s="26"/>
      <c r="D457" s="26"/>
      <c r="E457" s="124"/>
      <c r="F457" s="124"/>
      <c r="G457" s="124"/>
      <c r="H457" s="124"/>
      <c r="I457" s="124"/>
      <c r="J457" s="124"/>
      <c r="K457" s="130"/>
      <c r="L457" s="56"/>
      <c r="M457" s="56"/>
      <c r="N457" s="56"/>
      <c r="O457" s="56"/>
      <c r="P457" s="56"/>
      <c r="Q457" s="56"/>
      <c r="R457" s="133"/>
      <c r="S457" s="119"/>
      <c r="T457" s="26"/>
      <c r="U457" s="26"/>
      <c r="V457" s="26"/>
      <c r="W457" s="119"/>
      <c r="X457" s="26"/>
      <c r="Y457" s="26"/>
      <c r="Z457" s="26"/>
    </row>
    <row r="458" spans="1:26" ht="12.75" customHeight="1">
      <c r="A458" s="129"/>
      <c r="B458" s="54"/>
      <c r="C458" s="26"/>
      <c r="D458" s="26"/>
      <c r="E458" s="124"/>
      <c r="F458" s="124"/>
      <c r="G458" s="124"/>
      <c r="H458" s="124"/>
      <c r="I458" s="124"/>
      <c r="J458" s="124"/>
      <c r="K458" s="130"/>
      <c r="L458" s="56"/>
      <c r="M458" s="56"/>
      <c r="N458" s="56"/>
      <c r="O458" s="56"/>
      <c r="P458" s="56"/>
      <c r="Q458" s="56"/>
      <c r="R458" s="133"/>
      <c r="S458" s="119"/>
      <c r="T458" s="26"/>
      <c r="U458" s="26"/>
      <c r="V458" s="26"/>
      <c r="W458" s="119"/>
      <c r="X458" s="26"/>
      <c r="Y458" s="26"/>
      <c r="Z458" s="26"/>
    </row>
    <row r="459" spans="1:26" ht="12.75" customHeight="1">
      <c r="A459" s="129"/>
      <c r="B459" s="54"/>
      <c r="C459" s="26"/>
      <c r="D459" s="26"/>
      <c r="E459" s="124"/>
      <c r="F459" s="124"/>
      <c r="G459" s="124"/>
      <c r="H459" s="124"/>
      <c r="I459" s="124"/>
      <c r="J459" s="124"/>
      <c r="K459" s="130"/>
      <c r="L459" s="56"/>
      <c r="M459" s="56"/>
      <c r="N459" s="56"/>
      <c r="O459" s="56"/>
      <c r="P459" s="56"/>
      <c r="Q459" s="56"/>
      <c r="R459" s="133"/>
      <c r="S459" s="119"/>
      <c r="T459" s="26"/>
      <c r="U459" s="26"/>
      <c r="V459" s="26"/>
      <c r="W459" s="119"/>
      <c r="X459" s="26"/>
      <c r="Y459" s="26"/>
      <c r="Z459" s="26"/>
    </row>
    <row r="460" spans="1:26" ht="12.75" customHeight="1">
      <c r="A460" s="129"/>
      <c r="B460" s="54"/>
      <c r="C460" s="26"/>
      <c r="D460" s="26"/>
      <c r="E460" s="124"/>
      <c r="F460" s="124"/>
      <c r="G460" s="124"/>
      <c r="H460" s="124"/>
      <c r="I460" s="124"/>
      <c r="J460" s="124"/>
      <c r="K460" s="130"/>
      <c r="L460" s="56"/>
      <c r="M460" s="56"/>
      <c r="N460" s="56"/>
      <c r="O460" s="56"/>
      <c r="P460" s="56"/>
      <c r="Q460" s="56"/>
      <c r="R460" s="133"/>
      <c r="S460" s="119"/>
      <c r="T460" s="26"/>
      <c r="U460" s="26"/>
      <c r="V460" s="26"/>
      <c r="W460" s="119"/>
      <c r="X460" s="26"/>
      <c r="Y460" s="26"/>
      <c r="Z460" s="26"/>
    </row>
    <row r="461" spans="1:26" ht="12.75" customHeight="1">
      <c r="A461" s="129"/>
      <c r="B461" s="54"/>
      <c r="C461" s="26"/>
      <c r="D461" s="26"/>
      <c r="E461" s="124"/>
      <c r="F461" s="124"/>
      <c r="G461" s="124"/>
      <c r="H461" s="124"/>
      <c r="I461" s="124"/>
      <c r="J461" s="124"/>
      <c r="K461" s="130"/>
      <c r="L461" s="56"/>
      <c r="M461" s="56"/>
      <c r="N461" s="56"/>
      <c r="O461" s="56"/>
      <c r="P461" s="56"/>
      <c r="Q461" s="56"/>
      <c r="R461" s="133"/>
      <c r="S461" s="119"/>
      <c r="T461" s="26"/>
      <c r="U461" s="26"/>
      <c r="V461" s="26"/>
      <c r="W461" s="119"/>
      <c r="X461" s="26"/>
      <c r="Y461" s="26"/>
      <c r="Z461" s="26"/>
    </row>
    <row r="462" spans="1:26" ht="12.75" customHeight="1">
      <c r="A462" s="129"/>
      <c r="B462" s="54"/>
      <c r="C462" s="26"/>
      <c r="D462" s="26"/>
      <c r="E462" s="124"/>
      <c r="F462" s="124"/>
      <c r="G462" s="124"/>
      <c r="H462" s="124"/>
      <c r="I462" s="124"/>
      <c r="J462" s="124"/>
      <c r="K462" s="130"/>
      <c r="L462" s="56"/>
      <c r="M462" s="56"/>
      <c r="N462" s="56"/>
      <c r="O462" s="56"/>
      <c r="P462" s="56"/>
      <c r="Q462" s="56"/>
      <c r="R462" s="133"/>
      <c r="S462" s="119"/>
      <c r="T462" s="26"/>
      <c r="U462" s="26"/>
      <c r="V462" s="26"/>
      <c r="W462" s="119"/>
      <c r="X462" s="26"/>
      <c r="Y462" s="26"/>
      <c r="Z462" s="26"/>
    </row>
    <row r="463" spans="1:26" ht="12.75" customHeight="1">
      <c r="A463" s="129"/>
      <c r="B463" s="54"/>
      <c r="C463" s="26"/>
      <c r="D463" s="26"/>
      <c r="E463" s="124"/>
      <c r="F463" s="124"/>
      <c r="G463" s="124"/>
      <c r="H463" s="124"/>
      <c r="I463" s="124"/>
      <c r="J463" s="124"/>
      <c r="K463" s="130"/>
      <c r="L463" s="56"/>
      <c r="M463" s="56"/>
      <c r="N463" s="56"/>
      <c r="O463" s="56"/>
      <c r="P463" s="56"/>
      <c r="Q463" s="56"/>
      <c r="R463" s="133"/>
      <c r="S463" s="119"/>
      <c r="T463" s="26"/>
      <c r="U463" s="26"/>
      <c r="V463" s="26"/>
      <c r="W463" s="119"/>
      <c r="X463" s="26"/>
      <c r="Y463" s="26"/>
      <c r="Z463" s="26"/>
    </row>
    <row r="464" spans="1:26" ht="12.75" customHeight="1">
      <c r="A464" s="129"/>
      <c r="B464" s="54"/>
      <c r="C464" s="26"/>
      <c r="D464" s="26"/>
      <c r="E464" s="124"/>
      <c r="F464" s="124"/>
      <c r="G464" s="124"/>
      <c r="H464" s="124"/>
      <c r="I464" s="124"/>
      <c r="J464" s="124"/>
      <c r="K464" s="130"/>
      <c r="L464" s="56"/>
      <c r="M464" s="56"/>
      <c r="N464" s="56"/>
      <c r="O464" s="56"/>
      <c r="P464" s="56"/>
      <c r="Q464" s="56"/>
      <c r="R464" s="133"/>
      <c r="S464" s="119"/>
      <c r="T464" s="26"/>
      <c r="U464" s="26"/>
      <c r="V464" s="26"/>
      <c r="W464" s="119"/>
      <c r="X464" s="26"/>
      <c r="Y464" s="26"/>
      <c r="Z464" s="26"/>
    </row>
    <row r="465" spans="1:26" ht="12.75" customHeight="1">
      <c r="A465" s="129"/>
      <c r="B465" s="54"/>
      <c r="C465" s="26"/>
      <c r="D465" s="26"/>
      <c r="E465" s="124"/>
      <c r="F465" s="124"/>
      <c r="G465" s="124"/>
      <c r="H465" s="124"/>
      <c r="I465" s="124"/>
      <c r="J465" s="124"/>
      <c r="K465" s="130"/>
      <c r="L465" s="56"/>
      <c r="M465" s="56"/>
      <c r="N465" s="56"/>
      <c r="O465" s="56"/>
      <c r="P465" s="56"/>
      <c r="Q465" s="56"/>
      <c r="R465" s="133"/>
      <c r="S465" s="119"/>
      <c r="T465" s="26"/>
      <c r="U465" s="26"/>
      <c r="V465" s="26"/>
      <c r="W465" s="119"/>
      <c r="X465" s="26"/>
      <c r="Y465" s="26"/>
      <c r="Z465" s="26"/>
    </row>
    <row r="466" spans="1:26" ht="12.75" customHeight="1">
      <c r="A466" s="129"/>
      <c r="B466" s="54"/>
      <c r="C466" s="26"/>
      <c r="D466" s="26"/>
      <c r="E466" s="124"/>
      <c r="F466" s="124"/>
      <c r="G466" s="124"/>
      <c r="H466" s="124"/>
      <c r="I466" s="124"/>
      <c r="J466" s="124"/>
      <c r="K466" s="130"/>
      <c r="L466" s="56"/>
      <c r="M466" s="56"/>
      <c r="N466" s="56"/>
      <c r="O466" s="56"/>
      <c r="P466" s="56"/>
      <c r="Q466" s="56"/>
      <c r="R466" s="133"/>
      <c r="S466" s="119"/>
      <c r="T466" s="26"/>
      <c r="U466" s="26"/>
      <c r="V466" s="26"/>
      <c r="W466" s="119"/>
      <c r="X466" s="26"/>
      <c r="Y466" s="26"/>
      <c r="Z466" s="26"/>
    </row>
    <row r="467" spans="1:26" ht="12.75" customHeight="1">
      <c r="A467" s="129"/>
      <c r="B467" s="54"/>
      <c r="C467" s="26"/>
      <c r="D467" s="26"/>
      <c r="E467" s="124"/>
      <c r="F467" s="124"/>
      <c r="G467" s="124"/>
      <c r="H467" s="124"/>
      <c r="I467" s="124"/>
      <c r="J467" s="124"/>
      <c r="K467" s="130"/>
      <c r="L467" s="56"/>
      <c r="M467" s="56"/>
      <c r="N467" s="56"/>
      <c r="O467" s="56"/>
      <c r="P467" s="56"/>
      <c r="Q467" s="56"/>
      <c r="R467" s="133"/>
      <c r="S467" s="119"/>
      <c r="T467" s="26"/>
      <c r="U467" s="26"/>
      <c r="V467" s="26"/>
      <c r="W467" s="119"/>
      <c r="X467" s="26"/>
      <c r="Y467" s="26"/>
      <c r="Z467" s="26"/>
    </row>
    <row r="468" spans="1:26" ht="12.75" customHeight="1">
      <c r="A468" s="129"/>
      <c r="B468" s="54"/>
      <c r="C468" s="26"/>
      <c r="D468" s="26"/>
      <c r="E468" s="124"/>
      <c r="F468" s="124"/>
      <c r="G468" s="124"/>
      <c r="H468" s="124"/>
      <c r="I468" s="124"/>
      <c r="J468" s="124"/>
      <c r="K468" s="130"/>
      <c r="L468" s="56"/>
      <c r="M468" s="56"/>
      <c r="N468" s="56"/>
      <c r="O468" s="56"/>
      <c r="P468" s="56"/>
      <c r="Q468" s="56"/>
      <c r="R468" s="133"/>
      <c r="S468" s="119"/>
      <c r="T468" s="26"/>
      <c r="U468" s="26"/>
      <c r="V468" s="26"/>
      <c r="W468" s="119"/>
      <c r="X468" s="26"/>
      <c r="Y468" s="26"/>
      <c r="Z468" s="26"/>
    </row>
    <row r="469" spans="1:26" ht="12.75" customHeight="1">
      <c r="A469" s="129"/>
      <c r="B469" s="54"/>
      <c r="C469" s="26"/>
      <c r="D469" s="26"/>
      <c r="E469" s="124"/>
      <c r="F469" s="124"/>
      <c r="G469" s="124"/>
      <c r="H469" s="124"/>
      <c r="I469" s="124"/>
      <c r="J469" s="124"/>
      <c r="K469" s="130"/>
      <c r="L469" s="56"/>
      <c r="M469" s="56"/>
      <c r="N469" s="56"/>
      <c r="O469" s="56"/>
      <c r="P469" s="56"/>
      <c r="Q469" s="56"/>
      <c r="R469" s="133"/>
      <c r="S469" s="119"/>
      <c r="T469" s="26"/>
      <c r="U469" s="26"/>
      <c r="V469" s="26"/>
      <c r="W469" s="119"/>
      <c r="X469" s="26"/>
      <c r="Y469" s="26"/>
      <c r="Z469" s="26"/>
    </row>
    <row r="470" spans="1:26" ht="12.75" customHeight="1">
      <c r="A470" s="129"/>
      <c r="B470" s="54"/>
      <c r="C470" s="26"/>
      <c r="D470" s="26"/>
      <c r="E470" s="124"/>
      <c r="F470" s="124"/>
      <c r="G470" s="124"/>
      <c r="H470" s="124"/>
      <c r="I470" s="124"/>
      <c r="J470" s="124"/>
      <c r="K470" s="130"/>
      <c r="L470" s="56"/>
      <c r="M470" s="56"/>
      <c r="N470" s="56"/>
      <c r="O470" s="56"/>
      <c r="P470" s="56"/>
      <c r="Q470" s="56"/>
      <c r="R470" s="133"/>
      <c r="S470" s="119"/>
      <c r="T470" s="26"/>
      <c r="U470" s="26"/>
      <c r="V470" s="26"/>
      <c r="W470" s="119"/>
      <c r="X470" s="26"/>
      <c r="Y470" s="26"/>
      <c r="Z470" s="26"/>
    </row>
    <row r="471" spans="1:26" ht="12.75" customHeight="1">
      <c r="A471" s="129"/>
      <c r="B471" s="54"/>
      <c r="C471" s="26"/>
      <c r="D471" s="26"/>
      <c r="E471" s="124"/>
      <c r="F471" s="124"/>
      <c r="G471" s="124"/>
      <c r="H471" s="124"/>
      <c r="I471" s="124"/>
      <c r="J471" s="124"/>
      <c r="K471" s="130"/>
      <c r="L471" s="56"/>
      <c r="M471" s="56"/>
      <c r="N471" s="56"/>
      <c r="O471" s="56"/>
      <c r="P471" s="56"/>
      <c r="Q471" s="56"/>
      <c r="R471" s="133"/>
      <c r="S471" s="119"/>
      <c r="T471" s="26"/>
      <c r="U471" s="26"/>
      <c r="V471" s="26"/>
      <c r="W471" s="119"/>
      <c r="X471" s="26"/>
      <c r="Y471" s="26"/>
      <c r="Z471" s="26"/>
    </row>
    <row r="472" spans="1:26" ht="12.75" customHeight="1">
      <c r="A472" s="129"/>
      <c r="B472" s="54"/>
      <c r="C472" s="26"/>
      <c r="D472" s="26"/>
      <c r="E472" s="124"/>
      <c r="F472" s="124"/>
      <c r="G472" s="124"/>
      <c r="H472" s="124"/>
      <c r="I472" s="124"/>
      <c r="J472" s="124"/>
      <c r="K472" s="130"/>
      <c r="L472" s="56"/>
      <c r="M472" s="56"/>
      <c r="N472" s="56"/>
      <c r="O472" s="56"/>
      <c r="P472" s="56"/>
      <c r="Q472" s="56"/>
      <c r="R472" s="133"/>
      <c r="S472" s="119"/>
      <c r="T472" s="26"/>
      <c r="U472" s="26"/>
      <c r="V472" s="26"/>
      <c r="W472" s="119"/>
      <c r="X472" s="26"/>
      <c r="Y472" s="26"/>
      <c r="Z472" s="26"/>
    </row>
    <row r="473" spans="1:26" ht="12.75" customHeight="1">
      <c r="A473" s="129"/>
      <c r="B473" s="54"/>
      <c r="C473" s="26"/>
      <c r="D473" s="26"/>
      <c r="E473" s="124"/>
      <c r="F473" s="124"/>
      <c r="G473" s="124"/>
      <c r="H473" s="124"/>
      <c r="I473" s="124"/>
      <c r="J473" s="124"/>
      <c r="K473" s="130"/>
      <c r="L473" s="56"/>
      <c r="M473" s="56"/>
      <c r="N473" s="56"/>
      <c r="O473" s="56"/>
      <c r="P473" s="56"/>
      <c r="Q473" s="56"/>
      <c r="R473" s="133"/>
      <c r="S473" s="119"/>
      <c r="T473" s="26"/>
      <c r="U473" s="26"/>
      <c r="V473" s="26"/>
      <c r="W473" s="119"/>
      <c r="X473" s="26"/>
      <c r="Y473" s="26"/>
      <c r="Z473" s="26"/>
    </row>
    <row r="474" spans="1:26" ht="12.75" customHeight="1">
      <c r="A474" s="129"/>
      <c r="B474" s="54"/>
      <c r="C474" s="26"/>
      <c r="D474" s="26"/>
      <c r="E474" s="124"/>
      <c r="F474" s="124"/>
      <c r="G474" s="124"/>
      <c r="H474" s="124"/>
      <c r="I474" s="124"/>
      <c r="J474" s="124"/>
      <c r="K474" s="130"/>
      <c r="L474" s="56"/>
      <c r="M474" s="56"/>
      <c r="N474" s="56"/>
      <c r="O474" s="56"/>
      <c r="P474" s="56"/>
      <c r="Q474" s="56"/>
      <c r="R474" s="133"/>
      <c r="S474" s="119"/>
      <c r="T474" s="26"/>
      <c r="U474" s="26"/>
      <c r="V474" s="26"/>
      <c r="W474" s="119"/>
      <c r="X474" s="26"/>
      <c r="Y474" s="26"/>
      <c r="Z474" s="26"/>
    </row>
    <row r="475" spans="1:26" ht="12.75" customHeight="1">
      <c r="A475" s="129"/>
      <c r="B475" s="54"/>
      <c r="C475" s="26"/>
      <c r="D475" s="26"/>
      <c r="E475" s="124"/>
      <c r="F475" s="124"/>
      <c r="G475" s="124"/>
      <c r="H475" s="124"/>
      <c r="I475" s="124"/>
      <c r="J475" s="124"/>
      <c r="K475" s="130"/>
      <c r="L475" s="56"/>
      <c r="M475" s="56"/>
      <c r="N475" s="56"/>
      <c r="O475" s="56"/>
      <c r="P475" s="56"/>
      <c r="Q475" s="56"/>
      <c r="R475" s="133"/>
      <c r="S475" s="119"/>
      <c r="T475" s="26"/>
      <c r="U475" s="26"/>
      <c r="V475" s="26"/>
      <c r="W475" s="119"/>
      <c r="X475" s="26"/>
      <c r="Y475" s="26"/>
      <c r="Z475" s="26"/>
    </row>
    <row r="476" spans="1:26" ht="12.75" customHeight="1">
      <c r="A476" s="129"/>
      <c r="B476" s="54"/>
      <c r="C476" s="26"/>
      <c r="D476" s="26"/>
      <c r="E476" s="124"/>
      <c r="F476" s="124"/>
      <c r="G476" s="124"/>
      <c r="H476" s="124"/>
      <c r="I476" s="124"/>
      <c r="J476" s="124"/>
      <c r="K476" s="130"/>
      <c r="L476" s="56"/>
      <c r="M476" s="56"/>
      <c r="N476" s="56"/>
      <c r="O476" s="56"/>
      <c r="P476" s="56"/>
      <c r="Q476" s="56"/>
      <c r="R476" s="133"/>
      <c r="S476" s="119"/>
      <c r="T476" s="26"/>
      <c r="U476" s="26"/>
      <c r="V476" s="26"/>
      <c r="W476" s="119"/>
      <c r="X476" s="26"/>
      <c r="Y476" s="26"/>
      <c r="Z476" s="26"/>
    </row>
    <row r="477" spans="1:26" ht="12.75" customHeight="1">
      <c r="A477" s="129"/>
      <c r="B477" s="54"/>
      <c r="C477" s="26"/>
      <c r="D477" s="26"/>
      <c r="E477" s="124"/>
      <c r="F477" s="124"/>
      <c r="G477" s="124"/>
      <c r="H477" s="124"/>
      <c r="I477" s="124"/>
      <c r="J477" s="124"/>
      <c r="K477" s="130"/>
      <c r="L477" s="56"/>
      <c r="M477" s="56"/>
      <c r="N477" s="56"/>
      <c r="O477" s="56"/>
      <c r="P477" s="56"/>
      <c r="Q477" s="56"/>
      <c r="R477" s="133"/>
      <c r="S477" s="119"/>
      <c r="T477" s="26"/>
      <c r="U477" s="26"/>
      <c r="V477" s="26"/>
      <c r="W477" s="119"/>
      <c r="X477" s="26"/>
      <c r="Y477" s="26"/>
      <c r="Z477" s="26"/>
    </row>
    <row r="478" spans="1:26" ht="12.75" customHeight="1">
      <c r="A478" s="129"/>
      <c r="B478" s="54"/>
      <c r="C478" s="26"/>
      <c r="D478" s="26"/>
      <c r="E478" s="124"/>
      <c r="F478" s="124"/>
      <c r="G478" s="124"/>
      <c r="H478" s="124"/>
      <c r="I478" s="124"/>
      <c r="J478" s="124"/>
      <c r="K478" s="130"/>
      <c r="L478" s="56"/>
      <c r="M478" s="56"/>
      <c r="N478" s="56"/>
      <c r="O478" s="56"/>
      <c r="P478" s="56"/>
      <c r="Q478" s="56"/>
      <c r="R478" s="133"/>
      <c r="S478" s="119"/>
      <c r="T478" s="26"/>
      <c r="U478" s="26"/>
      <c r="V478" s="26"/>
      <c r="W478" s="119"/>
      <c r="X478" s="26"/>
      <c r="Y478" s="26"/>
      <c r="Z478" s="26"/>
    </row>
    <row r="479" spans="1:26" ht="12.75" customHeight="1">
      <c r="A479" s="129"/>
      <c r="B479" s="54"/>
      <c r="C479" s="26"/>
      <c r="D479" s="26"/>
      <c r="E479" s="124"/>
      <c r="F479" s="124"/>
      <c r="G479" s="124"/>
      <c r="H479" s="124"/>
      <c r="I479" s="124"/>
      <c r="J479" s="124"/>
      <c r="K479" s="130"/>
      <c r="L479" s="56"/>
      <c r="M479" s="56"/>
      <c r="N479" s="56"/>
      <c r="O479" s="56"/>
      <c r="P479" s="56"/>
      <c r="Q479" s="56"/>
      <c r="R479" s="133"/>
      <c r="S479" s="119"/>
      <c r="T479" s="26"/>
      <c r="U479" s="26"/>
      <c r="V479" s="26"/>
      <c r="W479" s="119"/>
      <c r="X479" s="26"/>
      <c r="Y479" s="26"/>
      <c r="Z479" s="26"/>
    </row>
    <row r="480" spans="1:26" ht="12.75" customHeight="1">
      <c r="A480" s="129"/>
      <c r="B480" s="54"/>
      <c r="C480" s="26"/>
      <c r="D480" s="26"/>
      <c r="E480" s="124"/>
      <c r="F480" s="124"/>
      <c r="G480" s="124"/>
      <c r="H480" s="124"/>
      <c r="I480" s="124"/>
      <c r="J480" s="124"/>
      <c r="K480" s="130"/>
      <c r="L480" s="56"/>
      <c r="M480" s="56"/>
      <c r="N480" s="56"/>
      <c r="O480" s="56"/>
      <c r="P480" s="56"/>
      <c r="Q480" s="56"/>
      <c r="R480" s="133"/>
      <c r="S480" s="119"/>
      <c r="T480" s="26"/>
      <c r="U480" s="26"/>
      <c r="V480" s="26"/>
      <c r="W480" s="119"/>
      <c r="X480" s="26"/>
      <c r="Y480" s="26"/>
      <c r="Z480" s="26"/>
    </row>
    <row r="481" spans="1:26" ht="12.75" customHeight="1">
      <c r="A481" s="129"/>
      <c r="B481" s="54"/>
      <c r="C481" s="26"/>
      <c r="D481" s="26"/>
      <c r="E481" s="124"/>
      <c r="F481" s="124"/>
      <c r="G481" s="124"/>
      <c r="H481" s="124"/>
      <c r="I481" s="124"/>
      <c r="J481" s="124"/>
      <c r="K481" s="130"/>
      <c r="L481" s="56"/>
      <c r="M481" s="56"/>
      <c r="N481" s="56"/>
      <c r="O481" s="56"/>
      <c r="P481" s="56"/>
      <c r="Q481" s="56"/>
      <c r="R481" s="133"/>
      <c r="S481" s="119"/>
      <c r="T481" s="26"/>
      <c r="U481" s="26"/>
      <c r="V481" s="26"/>
      <c r="W481" s="119"/>
      <c r="X481" s="26"/>
      <c r="Y481" s="26"/>
      <c r="Z481" s="26"/>
    </row>
    <row r="482" spans="1:26" ht="12.75" customHeight="1">
      <c r="A482" s="129"/>
      <c r="B482" s="54"/>
      <c r="C482" s="26"/>
      <c r="D482" s="26"/>
      <c r="E482" s="124"/>
      <c r="F482" s="124"/>
      <c r="G482" s="124"/>
      <c r="H482" s="124"/>
      <c r="I482" s="124"/>
      <c r="J482" s="124"/>
      <c r="K482" s="130"/>
      <c r="L482" s="56"/>
      <c r="M482" s="56"/>
      <c r="N482" s="56"/>
      <c r="O482" s="56"/>
      <c r="P482" s="56"/>
      <c r="Q482" s="56"/>
      <c r="R482" s="133"/>
      <c r="S482" s="119"/>
      <c r="T482" s="26"/>
      <c r="U482" s="26"/>
      <c r="V482" s="26"/>
      <c r="W482" s="119"/>
      <c r="X482" s="26"/>
      <c r="Y482" s="26"/>
      <c r="Z482" s="26"/>
    </row>
    <row r="483" spans="1:26" ht="12.75" customHeight="1">
      <c r="A483" s="129"/>
      <c r="B483" s="54"/>
      <c r="C483" s="26"/>
      <c r="D483" s="26"/>
      <c r="E483" s="124"/>
      <c r="F483" s="124"/>
      <c r="G483" s="124"/>
      <c r="H483" s="124"/>
      <c r="I483" s="124"/>
      <c r="J483" s="124"/>
      <c r="K483" s="130"/>
      <c r="L483" s="56"/>
      <c r="M483" s="56"/>
      <c r="N483" s="56"/>
      <c r="O483" s="56"/>
      <c r="P483" s="56"/>
      <c r="Q483" s="56"/>
      <c r="R483" s="133"/>
      <c r="S483" s="119"/>
      <c r="T483" s="26"/>
      <c r="U483" s="26"/>
      <c r="V483" s="26"/>
      <c r="W483" s="119"/>
      <c r="X483" s="26"/>
      <c r="Y483" s="26"/>
      <c r="Z483" s="26"/>
    </row>
    <row r="484" spans="1:26" ht="12.75" customHeight="1">
      <c r="A484" s="129"/>
      <c r="B484" s="54"/>
      <c r="C484" s="26"/>
      <c r="D484" s="26"/>
      <c r="E484" s="124"/>
      <c r="F484" s="124"/>
      <c r="G484" s="124"/>
      <c r="H484" s="124"/>
      <c r="I484" s="124"/>
      <c r="J484" s="124"/>
      <c r="K484" s="130"/>
      <c r="L484" s="56"/>
      <c r="M484" s="56"/>
      <c r="N484" s="56"/>
      <c r="O484" s="56"/>
      <c r="P484" s="56"/>
      <c r="Q484" s="56"/>
      <c r="R484" s="133"/>
      <c r="S484" s="119"/>
      <c r="T484" s="26"/>
      <c r="U484" s="26"/>
      <c r="V484" s="26"/>
      <c r="W484" s="119"/>
      <c r="X484" s="26"/>
      <c r="Y484" s="26"/>
      <c r="Z484" s="26"/>
    </row>
    <row r="485" spans="1:26" ht="12.75" customHeight="1">
      <c r="A485" s="129"/>
      <c r="B485" s="54"/>
      <c r="C485" s="26"/>
      <c r="D485" s="26"/>
      <c r="E485" s="124"/>
      <c r="F485" s="124"/>
      <c r="G485" s="124"/>
      <c r="H485" s="124"/>
      <c r="I485" s="124"/>
      <c r="J485" s="124"/>
      <c r="K485" s="130"/>
      <c r="L485" s="56"/>
      <c r="M485" s="56"/>
      <c r="N485" s="56"/>
      <c r="O485" s="56"/>
      <c r="P485" s="56"/>
      <c r="Q485" s="56"/>
      <c r="R485" s="133"/>
      <c r="S485" s="119"/>
      <c r="T485" s="26"/>
      <c r="U485" s="26"/>
      <c r="V485" s="26"/>
      <c r="W485" s="119"/>
      <c r="X485" s="26"/>
      <c r="Y485" s="26"/>
      <c r="Z485" s="26"/>
    </row>
    <row r="486" spans="1:26" ht="12.75" customHeight="1">
      <c r="A486" s="129"/>
      <c r="B486" s="54"/>
      <c r="C486" s="26"/>
      <c r="D486" s="26"/>
      <c r="E486" s="124"/>
      <c r="F486" s="124"/>
      <c r="G486" s="124"/>
      <c r="H486" s="124"/>
      <c r="I486" s="124"/>
      <c r="J486" s="124"/>
      <c r="K486" s="130"/>
      <c r="L486" s="56"/>
      <c r="M486" s="56"/>
      <c r="N486" s="56"/>
      <c r="O486" s="56"/>
      <c r="P486" s="56"/>
      <c r="Q486" s="56"/>
      <c r="R486" s="133"/>
      <c r="S486" s="119"/>
      <c r="T486" s="26"/>
      <c r="U486" s="26"/>
      <c r="V486" s="26"/>
      <c r="W486" s="119"/>
      <c r="X486" s="26"/>
      <c r="Y486" s="26"/>
      <c r="Z486" s="26"/>
    </row>
    <row r="487" spans="1:26" ht="12.75" customHeight="1">
      <c r="A487" s="129"/>
      <c r="B487" s="54"/>
      <c r="C487" s="26"/>
      <c r="D487" s="26"/>
      <c r="E487" s="124"/>
      <c r="F487" s="124"/>
      <c r="G487" s="124"/>
      <c r="H487" s="124"/>
      <c r="I487" s="124"/>
      <c r="J487" s="124"/>
      <c r="K487" s="130"/>
      <c r="L487" s="56"/>
      <c r="M487" s="56"/>
      <c r="N487" s="56"/>
      <c r="O487" s="56"/>
      <c r="P487" s="56"/>
      <c r="Q487" s="56"/>
      <c r="R487" s="133"/>
      <c r="S487" s="119"/>
      <c r="T487" s="26"/>
      <c r="U487" s="26"/>
      <c r="V487" s="26"/>
      <c r="W487" s="119"/>
      <c r="X487" s="26"/>
      <c r="Y487" s="26"/>
      <c r="Z487" s="26"/>
    </row>
    <row r="488" spans="1:26" ht="12.75" customHeight="1">
      <c r="A488" s="129"/>
      <c r="B488" s="54"/>
      <c r="C488" s="26"/>
      <c r="D488" s="26"/>
      <c r="E488" s="124"/>
      <c r="F488" s="124"/>
      <c r="G488" s="124"/>
      <c r="H488" s="124"/>
      <c r="I488" s="124"/>
      <c r="J488" s="124"/>
      <c r="K488" s="130"/>
      <c r="L488" s="56"/>
      <c r="M488" s="56"/>
      <c r="N488" s="56"/>
      <c r="O488" s="56"/>
      <c r="P488" s="56"/>
      <c r="Q488" s="56"/>
      <c r="R488" s="133"/>
      <c r="S488" s="119"/>
      <c r="T488" s="26"/>
      <c r="U488" s="26"/>
      <c r="V488" s="26"/>
      <c r="W488" s="119"/>
      <c r="X488" s="26"/>
      <c r="Y488" s="26"/>
      <c r="Z488" s="26"/>
    </row>
    <row r="489" spans="1:26" ht="12.75" customHeight="1">
      <c r="A489" s="129"/>
      <c r="B489" s="54"/>
      <c r="C489" s="26"/>
      <c r="D489" s="26"/>
      <c r="E489" s="124"/>
      <c r="F489" s="124"/>
      <c r="G489" s="124"/>
      <c r="H489" s="124"/>
      <c r="I489" s="124"/>
      <c r="J489" s="124"/>
      <c r="K489" s="130"/>
      <c r="L489" s="56"/>
      <c r="M489" s="56"/>
      <c r="N489" s="56"/>
      <c r="O489" s="56"/>
      <c r="P489" s="56"/>
      <c r="Q489" s="56"/>
      <c r="R489" s="133"/>
      <c r="S489" s="119"/>
      <c r="T489" s="26"/>
      <c r="U489" s="26"/>
      <c r="V489" s="26"/>
      <c r="W489" s="119"/>
      <c r="X489" s="26"/>
      <c r="Y489" s="26"/>
      <c r="Z489" s="26"/>
    </row>
    <row r="490" spans="1:26" ht="12.75" customHeight="1">
      <c r="A490" s="129"/>
      <c r="B490" s="54"/>
      <c r="C490" s="26"/>
      <c r="D490" s="26"/>
      <c r="E490" s="124"/>
      <c r="F490" s="124"/>
      <c r="G490" s="124"/>
      <c r="H490" s="124"/>
      <c r="I490" s="124"/>
      <c r="J490" s="124"/>
      <c r="K490" s="130"/>
      <c r="L490" s="56"/>
      <c r="M490" s="56"/>
      <c r="N490" s="56"/>
      <c r="O490" s="56"/>
      <c r="P490" s="56"/>
      <c r="Q490" s="56"/>
      <c r="R490" s="133"/>
      <c r="S490" s="119"/>
      <c r="T490" s="26"/>
      <c r="U490" s="26"/>
      <c r="V490" s="26"/>
      <c r="W490" s="119"/>
      <c r="X490" s="26"/>
      <c r="Y490" s="26"/>
      <c r="Z490" s="26"/>
    </row>
    <row r="491" spans="1:26" ht="12.75" customHeight="1">
      <c r="A491" s="129"/>
      <c r="B491" s="54"/>
      <c r="C491" s="26"/>
      <c r="D491" s="26"/>
      <c r="E491" s="124"/>
      <c r="F491" s="124"/>
      <c r="G491" s="124"/>
      <c r="H491" s="124"/>
      <c r="I491" s="124"/>
      <c r="J491" s="124"/>
      <c r="K491" s="130"/>
      <c r="L491" s="56"/>
      <c r="M491" s="56"/>
      <c r="N491" s="56"/>
      <c r="O491" s="56"/>
      <c r="P491" s="56"/>
      <c r="Q491" s="56"/>
      <c r="R491" s="133"/>
      <c r="S491" s="119"/>
      <c r="T491" s="26"/>
      <c r="U491" s="26"/>
      <c r="V491" s="26"/>
      <c r="W491" s="119"/>
      <c r="X491" s="26"/>
      <c r="Y491" s="26"/>
      <c r="Z491" s="26"/>
    </row>
    <row r="492" spans="1:26" ht="12.75" customHeight="1">
      <c r="A492" s="129"/>
      <c r="B492" s="54"/>
      <c r="C492" s="26"/>
      <c r="D492" s="26"/>
      <c r="E492" s="124"/>
      <c r="F492" s="124"/>
      <c r="G492" s="124"/>
      <c r="H492" s="124"/>
      <c r="I492" s="124"/>
      <c r="J492" s="124"/>
      <c r="K492" s="130"/>
      <c r="L492" s="56"/>
      <c r="M492" s="56"/>
      <c r="N492" s="56"/>
      <c r="O492" s="56"/>
      <c r="P492" s="56"/>
      <c r="Q492" s="56"/>
      <c r="R492" s="133"/>
      <c r="S492" s="119"/>
      <c r="T492" s="26"/>
      <c r="U492" s="26"/>
      <c r="V492" s="26"/>
      <c r="W492" s="119"/>
      <c r="X492" s="26"/>
      <c r="Y492" s="26"/>
      <c r="Z492" s="26"/>
    </row>
    <row r="493" spans="1:26" ht="12.75" customHeight="1">
      <c r="A493" s="129"/>
      <c r="B493" s="54"/>
      <c r="C493" s="26"/>
      <c r="D493" s="26"/>
      <c r="E493" s="124"/>
      <c r="F493" s="124"/>
      <c r="G493" s="124"/>
      <c r="H493" s="124"/>
      <c r="I493" s="124"/>
      <c r="J493" s="124"/>
      <c r="K493" s="130"/>
      <c r="L493" s="56"/>
      <c r="M493" s="56"/>
      <c r="N493" s="56"/>
      <c r="O493" s="56"/>
      <c r="P493" s="56"/>
      <c r="Q493" s="56"/>
      <c r="R493" s="133"/>
      <c r="S493" s="119"/>
      <c r="T493" s="26"/>
      <c r="U493" s="26"/>
      <c r="V493" s="26"/>
      <c r="W493" s="119"/>
      <c r="X493" s="26"/>
      <c r="Y493" s="26"/>
      <c r="Z493" s="26"/>
    </row>
    <row r="494" spans="1:26" ht="12.75" customHeight="1">
      <c r="A494" s="129"/>
      <c r="B494" s="54"/>
      <c r="C494" s="26"/>
      <c r="D494" s="26"/>
      <c r="E494" s="124"/>
      <c r="F494" s="124"/>
      <c r="G494" s="124"/>
      <c r="H494" s="124"/>
      <c r="I494" s="124"/>
      <c r="J494" s="124"/>
      <c r="K494" s="130"/>
      <c r="L494" s="56"/>
      <c r="M494" s="56"/>
      <c r="N494" s="56"/>
      <c r="O494" s="56"/>
      <c r="P494" s="56"/>
      <c r="Q494" s="56"/>
      <c r="R494" s="133"/>
      <c r="S494" s="119"/>
      <c r="T494" s="26"/>
      <c r="U494" s="26"/>
      <c r="V494" s="26"/>
      <c r="W494" s="119"/>
      <c r="X494" s="26"/>
      <c r="Y494" s="26"/>
      <c r="Z494" s="26"/>
    </row>
    <row r="495" spans="1:26" ht="12.75" customHeight="1">
      <c r="A495" s="129"/>
      <c r="B495" s="54"/>
      <c r="C495" s="26"/>
      <c r="D495" s="26"/>
      <c r="E495" s="124"/>
      <c r="F495" s="124"/>
      <c r="G495" s="124"/>
      <c r="H495" s="124"/>
      <c r="I495" s="124"/>
      <c r="J495" s="124"/>
      <c r="K495" s="130"/>
      <c r="L495" s="56"/>
      <c r="M495" s="56"/>
      <c r="N495" s="56"/>
      <c r="O495" s="56"/>
      <c r="P495" s="56"/>
      <c r="Q495" s="56"/>
      <c r="R495" s="133"/>
      <c r="S495" s="119"/>
      <c r="T495" s="26"/>
      <c r="U495" s="26"/>
      <c r="V495" s="26"/>
      <c r="W495" s="119"/>
      <c r="X495" s="26"/>
      <c r="Y495" s="26"/>
      <c r="Z495" s="26"/>
    </row>
    <row r="496" spans="1:26" ht="12.75" customHeight="1">
      <c r="A496" s="129"/>
      <c r="B496" s="54"/>
      <c r="C496" s="26"/>
      <c r="D496" s="26"/>
      <c r="E496" s="124"/>
      <c r="F496" s="124"/>
      <c r="G496" s="124"/>
      <c r="H496" s="124"/>
      <c r="I496" s="124"/>
      <c r="J496" s="124"/>
      <c r="K496" s="130"/>
      <c r="L496" s="56"/>
      <c r="M496" s="56"/>
      <c r="N496" s="56"/>
      <c r="O496" s="56"/>
      <c r="P496" s="56"/>
      <c r="Q496" s="56"/>
      <c r="R496" s="133"/>
      <c r="S496" s="119"/>
      <c r="T496" s="26"/>
      <c r="U496" s="26"/>
      <c r="V496" s="26"/>
      <c r="W496" s="119"/>
      <c r="X496" s="26"/>
      <c r="Y496" s="26"/>
      <c r="Z496" s="26"/>
    </row>
    <row r="497" spans="1:26" ht="12.75" customHeight="1">
      <c r="A497" s="129"/>
      <c r="B497" s="54"/>
      <c r="C497" s="26"/>
      <c r="D497" s="26"/>
      <c r="E497" s="124"/>
      <c r="F497" s="124"/>
      <c r="G497" s="124"/>
      <c r="H497" s="124"/>
      <c r="I497" s="124"/>
      <c r="J497" s="124"/>
      <c r="K497" s="130"/>
      <c r="L497" s="56"/>
      <c r="M497" s="56"/>
      <c r="N497" s="56"/>
      <c r="O497" s="56"/>
      <c r="P497" s="56"/>
      <c r="Q497" s="56"/>
      <c r="R497" s="133"/>
      <c r="S497" s="119"/>
      <c r="T497" s="26"/>
      <c r="U497" s="26"/>
      <c r="V497" s="26"/>
      <c r="W497" s="119"/>
      <c r="X497" s="26"/>
      <c r="Y497" s="26"/>
      <c r="Z497" s="26"/>
    </row>
    <row r="498" spans="1:26" ht="12.75" customHeight="1">
      <c r="A498" s="129"/>
      <c r="B498" s="54"/>
      <c r="C498" s="26"/>
      <c r="D498" s="26"/>
      <c r="E498" s="124"/>
      <c r="F498" s="124"/>
      <c r="G498" s="124"/>
      <c r="H498" s="124"/>
      <c r="I498" s="124"/>
      <c r="J498" s="124"/>
      <c r="K498" s="130"/>
      <c r="L498" s="56"/>
      <c r="M498" s="56"/>
      <c r="N498" s="56"/>
      <c r="O498" s="56"/>
      <c r="P498" s="56"/>
      <c r="Q498" s="56"/>
      <c r="R498" s="133"/>
      <c r="S498" s="119"/>
      <c r="T498" s="26"/>
      <c r="U498" s="26"/>
      <c r="V498" s="26"/>
      <c r="W498" s="119"/>
      <c r="X498" s="26"/>
      <c r="Y498" s="26"/>
      <c r="Z498" s="26"/>
    </row>
    <row r="499" spans="1:26" ht="12.75" customHeight="1">
      <c r="A499" s="129"/>
      <c r="B499" s="54"/>
      <c r="C499" s="26"/>
      <c r="D499" s="26"/>
      <c r="E499" s="124"/>
      <c r="F499" s="124"/>
      <c r="G499" s="124"/>
      <c r="H499" s="124"/>
      <c r="I499" s="124"/>
      <c r="J499" s="124"/>
      <c r="K499" s="130"/>
      <c r="L499" s="56"/>
      <c r="M499" s="56"/>
      <c r="N499" s="56"/>
      <c r="O499" s="56"/>
      <c r="P499" s="56"/>
      <c r="Q499" s="56"/>
      <c r="R499" s="133"/>
      <c r="S499" s="119"/>
      <c r="T499" s="26"/>
      <c r="U499" s="26"/>
      <c r="V499" s="26"/>
      <c r="W499" s="119"/>
      <c r="X499" s="26"/>
      <c r="Y499" s="26"/>
      <c r="Z499" s="26"/>
    </row>
    <row r="500" spans="1:26" ht="12.75" customHeight="1">
      <c r="A500" s="129"/>
      <c r="B500" s="54"/>
      <c r="C500" s="26"/>
      <c r="D500" s="26"/>
      <c r="E500" s="124"/>
      <c r="F500" s="124"/>
      <c r="G500" s="124"/>
      <c r="H500" s="124"/>
      <c r="I500" s="124"/>
      <c r="J500" s="124"/>
      <c r="K500" s="130"/>
      <c r="L500" s="56"/>
      <c r="M500" s="56"/>
      <c r="N500" s="56"/>
      <c r="O500" s="56"/>
      <c r="P500" s="56"/>
      <c r="Q500" s="56"/>
      <c r="R500" s="133"/>
      <c r="S500" s="119"/>
      <c r="T500" s="26"/>
      <c r="U500" s="26"/>
      <c r="V500" s="26"/>
      <c r="W500" s="119"/>
      <c r="X500" s="26"/>
      <c r="Y500" s="26"/>
      <c r="Z500" s="26"/>
    </row>
    <row r="501" spans="1:26" ht="12.75" customHeight="1">
      <c r="A501" s="129"/>
      <c r="B501" s="54"/>
      <c r="C501" s="26"/>
      <c r="D501" s="26"/>
      <c r="E501" s="124"/>
      <c r="F501" s="124"/>
      <c r="G501" s="124"/>
      <c r="H501" s="124"/>
      <c r="I501" s="124"/>
      <c r="J501" s="124"/>
      <c r="K501" s="130"/>
      <c r="L501" s="56"/>
      <c r="M501" s="56"/>
      <c r="N501" s="56"/>
      <c r="O501" s="56"/>
      <c r="P501" s="56"/>
      <c r="Q501" s="56"/>
      <c r="R501" s="133"/>
      <c r="S501" s="119"/>
      <c r="T501" s="26"/>
      <c r="U501" s="26"/>
      <c r="V501" s="26"/>
      <c r="W501" s="119"/>
      <c r="X501" s="26"/>
      <c r="Y501" s="26"/>
      <c r="Z501" s="26"/>
    </row>
    <row r="502" spans="1:26" ht="12.75" customHeight="1">
      <c r="A502" s="129"/>
      <c r="B502" s="54"/>
      <c r="C502" s="26"/>
      <c r="D502" s="26"/>
      <c r="E502" s="124"/>
      <c r="F502" s="124"/>
      <c r="G502" s="124"/>
      <c r="H502" s="124"/>
      <c r="I502" s="124"/>
      <c r="J502" s="124"/>
      <c r="K502" s="130"/>
      <c r="L502" s="56"/>
      <c r="M502" s="56"/>
      <c r="N502" s="56"/>
      <c r="O502" s="56"/>
      <c r="P502" s="56"/>
      <c r="Q502" s="56"/>
      <c r="R502" s="133"/>
      <c r="S502" s="119"/>
      <c r="T502" s="26"/>
      <c r="U502" s="26"/>
      <c r="V502" s="26"/>
      <c r="W502" s="119"/>
      <c r="X502" s="26"/>
      <c r="Y502" s="26"/>
      <c r="Z502" s="26"/>
    </row>
    <row r="503" spans="1:26" ht="12.75" customHeight="1">
      <c r="A503" s="129"/>
      <c r="B503" s="54"/>
      <c r="C503" s="26"/>
      <c r="D503" s="26"/>
      <c r="E503" s="124"/>
      <c r="F503" s="124"/>
      <c r="G503" s="124"/>
      <c r="H503" s="124"/>
      <c r="I503" s="124"/>
      <c r="J503" s="124"/>
      <c r="K503" s="130"/>
      <c r="L503" s="56"/>
      <c r="M503" s="56"/>
      <c r="N503" s="56"/>
      <c r="O503" s="56"/>
      <c r="P503" s="56"/>
      <c r="Q503" s="56"/>
      <c r="R503" s="133"/>
      <c r="S503" s="119"/>
      <c r="T503" s="26"/>
      <c r="U503" s="26"/>
      <c r="V503" s="26"/>
      <c r="W503" s="119"/>
      <c r="X503" s="26"/>
      <c r="Y503" s="26"/>
      <c r="Z503" s="26"/>
    </row>
    <row r="504" spans="1:26" ht="12.75" customHeight="1">
      <c r="A504" s="129"/>
      <c r="B504" s="54"/>
      <c r="C504" s="26"/>
      <c r="D504" s="26"/>
      <c r="E504" s="124"/>
      <c r="F504" s="124"/>
      <c r="G504" s="124"/>
      <c r="H504" s="124"/>
      <c r="I504" s="124"/>
      <c r="J504" s="124"/>
      <c r="K504" s="130"/>
      <c r="L504" s="56"/>
      <c r="M504" s="56"/>
      <c r="N504" s="56"/>
      <c r="O504" s="56"/>
      <c r="P504" s="56"/>
      <c r="Q504" s="56"/>
      <c r="R504" s="133"/>
      <c r="S504" s="119"/>
      <c r="T504" s="26"/>
      <c r="U504" s="26"/>
      <c r="V504" s="26"/>
      <c r="W504" s="119"/>
      <c r="X504" s="26"/>
      <c r="Y504" s="26"/>
      <c r="Z504" s="26"/>
    </row>
    <row r="505" spans="1:26" ht="12.75" customHeight="1">
      <c r="A505" s="129"/>
      <c r="B505" s="54"/>
      <c r="C505" s="26"/>
      <c r="D505" s="26"/>
      <c r="E505" s="124"/>
      <c r="F505" s="124"/>
      <c r="G505" s="124"/>
      <c r="H505" s="124"/>
      <c r="I505" s="124"/>
      <c r="J505" s="124"/>
      <c r="K505" s="130"/>
      <c r="L505" s="56"/>
      <c r="M505" s="56"/>
      <c r="N505" s="56"/>
      <c r="O505" s="56"/>
      <c r="P505" s="56"/>
      <c r="Q505" s="56"/>
      <c r="R505" s="133"/>
      <c r="S505" s="119"/>
      <c r="T505" s="26"/>
      <c r="U505" s="26"/>
      <c r="V505" s="26"/>
      <c r="W505" s="119"/>
      <c r="X505" s="26"/>
      <c r="Y505" s="26"/>
      <c r="Z505" s="26"/>
    </row>
    <row r="506" spans="1:26" ht="12.75" customHeight="1">
      <c r="A506" s="129"/>
      <c r="B506" s="54"/>
      <c r="C506" s="26"/>
      <c r="D506" s="26"/>
      <c r="E506" s="124"/>
      <c r="F506" s="124"/>
      <c r="G506" s="124"/>
      <c r="H506" s="124"/>
      <c r="I506" s="124"/>
      <c r="J506" s="124"/>
      <c r="K506" s="130"/>
      <c r="L506" s="56"/>
      <c r="M506" s="56"/>
      <c r="N506" s="56"/>
      <c r="O506" s="56"/>
      <c r="P506" s="56"/>
      <c r="Q506" s="56"/>
      <c r="R506" s="133"/>
      <c r="S506" s="119"/>
      <c r="T506" s="26"/>
      <c r="U506" s="26"/>
      <c r="V506" s="26"/>
      <c r="W506" s="119"/>
      <c r="X506" s="26"/>
      <c r="Y506" s="26"/>
      <c r="Z506" s="26"/>
    </row>
    <row r="507" spans="1:26" ht="12.75" customHeight="1">
      <c r="A507" s="129"/>
      <c r="B507" s="54"/>
      <c r="C507" s="26"/>
      <c r="D507" s="26"/>
      <c r="E507" s="124"/>
      <c r="F507" s="124"/>
      <c r="G507" s="124"/>
      <c r="H507" s="124"/>
      <c r="I507" s="124"/>
      <c r="J507" s="124"/>
      <c r="K507" s="130"/>
      <c r="L507" s="56"/>
      <c r="M507" s="56"/>
      <c r="N507" s="56"/>
      <c r="O507" s="56"/>
      <c r="P507" s="56"/>
      <c r="Q507" s="56"/>
      <c r="R507" s="133"/>
      <c r="S507" s="119"/>
      <c r="T507" s="26"/>
      <c r="U507" s="26"/>
      <c r="V507" s="26"/>
      <c r="W507" s="119"/>
      <c r="X507" s="26"/>
      <c r="Y507" s="26"/>
      <c r="Z507" s="26"/>
    </row>
    <row r="508" spans="1:26" ht="12.75" customHeight="1">
      <c r="A508" s="129"/>
      <c r="B508" s="54"/>
      <c r="C508" s="26"/>
      <c r="D508" s="26"/>
      <c r="E508" s="124"/>
      <c r="F508" s="124"/>
      <c r="G508" s="124"/>
      <c r="H508" s="124"/>
      <c r="I508" s="124"/>
      <c r="J508" s="124"/>
      <c r="K508" s="130"/>
      <c r="L508" s="56"/>
      <c r="M508" s="56"/>
      <c r="N508" s="56"/>
      <c r="O508" s="56"/>
      <c r="P508" s="56"/>
      <c r="Q508" s="56"/>
      <c r="R508" s="133"/>
      <c r="S508" s="119"/>
      <c r="T508" s="26"/>
      <c r="U508" s="26"/>
      <c r="V508" s="26"/>
      <c r="W508" s="119"/>
      <c r="X508" s="26"/>
      <c r="Y508" s="26"/>
      <c r="Z508" s="26"/>
    </row>
    <row r="509" spans="1:26" ht="12.75" customHeight="1">
      <c r="A509" s="129"/>
      <c r="B509" s="54"/>
      <c r="C509" s="26"/>
      <c r="D509" s="26"/>
      <c r="E509" s="124"/>
      <c r="F509" s="124"/>
      <c r="G509" s="124"/>
      <c r="H509" s="124"/>
      <c r="I509" s="124"/>
      <c r="J509" s="124"/>
      <c r="K509" s="130"/>
      <c r="L509" s="56"/>
      <c r="M509" s="56"/>
      <c r="N509" s="56"/>
      <c r="O509" s="56"/>
      <c r="P509" s="56"/>
      <c r="Q509" s="56"/>
      <c r="R509" s="133"/>
      <c r="S509" s="119"/>
      <c r="T509" s="26"/>
      <c r="U509" s="26"/>
      <c r="V509" s="26"/>
      <c r="W509" s="119"/>
      <c r="X509" s="26"/>
      <c r="Y509" s="26"/>
      <c r="Z509" s="26"/>
    </row>
    <row r="510" spans="1:26" ht="12.75" customHeight="1">
      <c r="A510" s="129"/>
      <c r="B510" s="54"/>
      <c r="C510" s="26"/>
      <c r="D510" s="26"/>
      <c r="E510" s="124"/>
      <c r="F510" s="124"/>
      <c r="G510" s="124"/>
      <c r="H510" s="124"/>
      <c r="I510" s="124"/>
      <c r="J510" s="124"/>
      <c r="K510" s="130"/>
      <c r="L510" s="56"/>
      <c r="M510" s="56"/>
      <c r="N510" s="56"/>
      <c r="O510" s="56"/>
      <c r="P510" s="56"/>
      <c r="Q510" s="56"/>
      <c r="R510" s="133"/>
      <c r="S510" s="119"/>
      <c r="T510" s="26"/>
      <c r="U510" s="26"/>
      <c r="V510" s="26"/>
      <c r="W510" s="119"/>
      <c r="X510" s="26"/>
      <c r="Y510" s="26"/>
      <c r="Z510" s="26"/>
    </row>
    <row r="511" spans="1:26" ht="12.75" customHeight="1">
      <c r="A511" s="129"/>
      <c r="B511" s="54"/>
      <c r="C511" s="26"/>
      <c r="D511" s="26"/>
      <c r="E511" s="124"/>
      <c r="F511" s="124"/>
      <c r="G511" s="124"/>
      <c r="H511" s="124"/>
      <c r="I511" s="124"/>
      <c r="J511" s="124"/>
      <c r="K511" s="130"/>
      <c r="L511" s="56"/>
      <c r="M511" s="56"/>
      <c r="N511" s="56"/>
      <c r="O511" s="56"/>
      <c r="P511" s="56"/>
      <c r="Q511" s="56"/>
      <c r="R511" s="133"/>
      <c r="S511" s="119"/>
      <c r="T511" s="26"/>
      <c r="U511" s="26"/>
      <c r="V511" s="26"/>
      <c r="W511" s="119"/>
      <c r="X511" s="26"/>
      <c r="Y511" s="26"/>
      <c r="Z511" s="26"/>
    </row>
    <row r="512" spans="1:26" ht="12.75" customHeight="1">
      <c r="A512" s="129"/>
      <c r="B512" s="54"/>
      <c r="C512" s="26"/>
      <c r="D512" s="26"/>
      <c r="E512" s="124"/>
      <c r="F512" s="124"/>
      <c r="G512" s="124"/>
      <c r="H512" s="124"/>
      <c r="I512" s="124"/>
      <c r="J512" s="124"/>
      <c r="K512" s="130"/>
      <c r="L512" s="56"/>
      <c r="M512" s="56"/>
      <c r="N512" s="56"/>
      <c r="O512" s="56"/>
      <c r="P512" s="56"/>
      <c r="Q512" s="56"/>
      <c r="R512" s="133"/>
      <c r="S512" s="119"/>
      <c r="T512" s="26"/>
      <c r="U512" s="26"/>
      <c r="V512" s="26"/>
      <c r="W512" s="119"/>
      <c r="X512" s="26"/>
      <c r="Y512" s="26"/>
      <c r="Z512" s="26"/>
    </row>
    <row r="513" spans="1:26" ht="12.75" customHeight="1">
      <c r="A513" s="129"/>
      <c r="B513" s="54"/>
      <c r="C513" s="26"/>
      <c r="D513" s="26"/>
      <c r="E513" s="124"/>
      <c r="F513" s="124"/>
      <c r="G513" s="124"/>
      <c r="H513" s="124"/>
      <c r="I513" s="124"/>
      <c r="J513" s="124"/>
      <c r="K513" s="130"/>
      <c r="L513" s="56"/>
      <c r="M513" s="56"/>
      <c r="N513" s="56"/>
      <c r="O513" s="56"/>
      <c r="P513" s="56"/>
      <c r="Q513" s="56"/>
      <c r="R513" s="133"/>
      <c r="S513" s="119"/>
      <c r="T513" s="26"/>
      <c r="U513" s="26"/>
      <c r="V513" s="26"/>
      <c r="W513" s="119"/>
      <c r="X513" s="26"/>
      <c r="Y513" s="26"/>
      <c r="Z513" s="26"/>
    </row>
    <row r="514" spans="1:26" ht="12.75" customHeight="1">
      <c r="A514" s="129"/>
      <c r="B514" s="54"/>
      <c r="C514" s="26"/>
      <c r="D514" s="26"/>
      <c r="E514" s="124"/>
      <c r="F514" s="124"/>
      <c r="G514" s="124"/>
      <c r="H514" s="124"/>
      <c r="I514" s="124"/>
      <c r="J514" s="124"/>
      <c r="K514" s="130"/>
      <c r="L514" s="56"/>
      <c r="M514" s="56"/>
      <c r="N514" s="56"/>
      <c r="O514" s="56"/>
      <c r="P514" s="56"/>
      <c r="Q514" s="56"/>
      <c r="R514" s="133"/>
      <c r="S514" s="119"/>
      <c r="T514" s="26"/>
      <c r="U514" s="26"/>
      <c r="V514" s="26"/>
      <c r="W514" s="119"/>
      <c r="X514" s="26"/>
      <c r="Y514" s="26"/>
      <c r="Z514" s="26"/>
    </row>
    <row r="515" spans="1:26" ht="12.75" customHeight="1">
      <c r="A515" s="129"/>
      <c r="B515" s="54"/>
      <c r="C515" s="26"/>
      <c r="D515" s="26"/>
      <c r="E515" s="124"/>
      <c r="F515" s="124"/>
      <c r="G515" s="124"/>
      <c r="H515" s="124"/>
      <c r="I515" s="124"/>
      <c r="J515" s="124"/>
      <c r="K515" s="130"/>
      <c r="L515" s="56"/>
      <c r="M515" s="56"/>
      <c r="N515" s="56"/>
      <c r="O515" s="56"/>
      <c r="P515" s="56"/>
      <c r="Q515" s="56"/>
      <c r="R515" s="133"/>
      <c r="S515" s="119"/>
      <c r="T515" s="26"/>
      <c r="U515" s="26"/>
      <c r="V515" s="26"/>
      <c r="W515" s="119"/>
      <c r="X515" s="26"/>
      <c r="Y515" s="26"/>
      <c r="Z515" s="26"/>
    </row>
    <row r="516" spans="1:26" ht="12.75" customHeight="1">
      <c r="A516" s="129"/>
      <c r="B516" s="54"/>
      <c r="C516" s="26"/>
      <c r="D516" s="26"/>
      <c r="E516" s="124"/>
      <c r="F516" s="124"/>
      <c r="G516" s="124"/>
      <c r="H516" s="124"/>
      <c r="I516" s="124"/>
      <c r="J516" s="124"/>
      <c r="K516" s="130"/>
      <c r="L516" s="56"/>
      <c r="M516" s="56"/>
      <c r="N516" s="56"/>
      <c r="O516" s="56"/>
      <c r="P516" s="56"/>
      <c r="Q516" s="56"/>
      <c r="R516" s="133"/>
      <c r="S516" s="119"/>
      <c r="T516" s="26"/>
      <c r="U516" s="26"/>
      <c r="V516" s="26"/>
      <c r="W516" s="119"/>
      <c r="X516" s="26"/>
      <c r="Y516" s="26"/>
      <c r="Z516" s="26"/>
    </row>
    <row r="517" spans="1:26" ht="12.75" customHeight="1">
      <c r="A517" s="129"/>
      <c r="B517" s="54"/>
      <c r="C517" s="26"/>
      <c r="D517" s="26"/>
      <c r="E517" s="124"/>
      <c r="F517" s="124"/>
      <c r="G517" s="124"/>
      <c r="H517" s="124"/>
      <c r="I517" s="124"/>
      <c r="J517" s="124"/>
      <c r="K517" s="130"/>
      <c r="L517" s="56"/>
      <c r="M517" s="56"/>
      <c r="N517" s="56"/>
      <c r="O517" s="56"/>
      <c r="P517" s="56"/>
      <c r="Q517" s="56"/>
      <c r="R517" s="133"/>
      <c r="S517" s="119"/>
      <c r="T517" s="26"/>
      <c r="U517" s="26"/>
      <c r="V517" s="26"/>
      <c r="W517" s="119"/>
      <c r="X517" s="26"/>
      <c r="Y517" s="26"/>
      <c r="Z517" s="26"/>
    </row>
    <row r="518" spans="1:26" ht="12.75" customHeight="1">
      <c r="A518" s="129"/>
      <c r="B518" s="54"/>
      <c r="C518" s="26"/>
      <c r="D518" s="26"/>
      <c r="E518" s="124"/>
      <c r="F518" s="124"/>
      <c r="G518" s="124"/>
      <c r="H518" s="124"/>
      <c r="I518" s="124"/>
      <c r="J518" s="124"/>
      <c r="K518" s="130"/>
      <c r="L518" s="56"/>
      <c r="M518" s="56"/>
      <c r="N518" s="56"/>
      <c r="O518" s="56"/>
      <c r="P518" s="56"/>
      <c r="Q518" s="56"/>
      <c r="R518" s="133"/>
      <c r="S518" s="119"/>
      <c r="T518" s="26"/>
      <c r="U518" s="26"/>
      <c r="V518" s="26"/>
      <c r="W518" s="119"/>
      <c r="X518" s="26"/>
      <c r="Y518" s="26"/>
      <c r="Z518" s="26"/>
    </row>
    <row r="519" spans="1:26" ht="12.75" customHeight="1">
      <c r="A519" s="129"/>
      <c r="B519" s="54"/>
      <c r="C519" s="26"/>
      <c r="D519" s="26"/>
      <c r="E519" s="124"/>
      <c r="F519" s="124"/>
      <c r="G519" s="124"/>
      <c r="H519" s="124"/>
      <c r="I519" s="124"/>
      <c r="J519" s="124"/>
      <c r="K519" s="130"/>
      <c r="L519" s="56"/>
      <c r="M519" s="56"/>
      <c r="N519" s="56"/>
      <c r="O519" s="56"/>
      <c r="P519" s="56"/>
      <c r="Q519" s="56"/>
      <c r="R519" s="133"/>
      <c r="S519" s="119"/>
      <c r="T519" s="26"/>
      <c r="U519" s="26"/>
      <c r="V519" s="26"/>
      <c r="W519" s="119"/>
      <c r="X519" s="26"/>
      <c r="Y519" s="26"/>
      <c r="Z519" s="26"/>
    </row>
    <row r="520" spans="1:26" ht="12.75" customHeight="1">
      <c r="A520" s="129"/>
      <c r="B520" s="54"/>
      <c r="C520" s="26"/>
      <c r="D520" s="26"/>
      <c r="E520" s="124"/>
      <c r="F520" s="124"/>
      <c r="G520" s="124"/>
      <c r="H520" s="124"/>
      <c r="I520" s="124"/>
      <c r="J520" s="124"/>
      <c r="K520" s="130"/>
      <c r="L520" s="56"/>
      <c r="M520" s="56"/>
      <c r="N520" s="56"/>
      <c r="O520" s="56"/>
      <c r="P520" s="56"/>
      <c r="Q520" s="56"/>
      <c r="R520" s="133"/>
      <c r="S520" s="119"/>
      <c r="T520" s="26"/>
      <c r="U520" s="26"/>
      <c r="V520" s="26"/>
      <c r="W520" s="119"/>
      <c r="X520" s="26"/>
      <c r="Y520" s="26"/>
      <c r="Z520" s="26"/>
    </row>
    <row r="521" spans="1:26" ht="12.75" customHeight="1">
      <c r="A521" s="129"/>
      <c r="B521" s="54"/>
      <c r="C521" s="26"/>
      <c r="D521" s="26"/>
      <c r="E521" s="124"/>
      <c r="F521" s="124"/>
      <c r="G521" s="124"/>
      <c r="H521" s="124"/>
      <c r="I521" s="124"/>
      <c r="J521" s="124"/>
      <c r="K521" s="130"/>
      <c r="L521" s="56"/>
      <c r="M521" s="56"/>
      <c r="N521" s="56"/>
      <c r="O521" s="56"/>
      <c r="P521" s="56"/>
      <c r="Q521" s="56"/>
      <c r="R521" s="133"/>
      <c r="S521" s="119"/>
      <c r="T521" s="26"/>
      <c r="U521" s="26"/>
      <c r="V521" s="26"/>
      <c r="W521" s="119"/>
      <c r="X521" s="26"/>
      <c r="Y521" s="26"/>
      <c r="Z521" s="26"/>
    </row>
    <row r="522" spans="1:26" ht="12.75" customHeight="1">
      <c r="A522" s="129"/>
      <c r="B522" s="54"/>
      <c r="C522" s="26"/>
      <c r="D522" s="26"/>
      <c r="E522" s="124"/>
      <c r="F522" s="124"/>
      <c r="G522" s="124"/>
      <c r="H522" s="124"/>
      <c r="I522" s="124"/>
      <c r="J522" s="124"/>
      <c r="K522" s="130"/>
      <c r="L522" s="56"/>
      <c r="M522" s="56"/>
      <c r="N522" s="56"/>
      <c r="O522" s="56"/>
      <c r="P522" s="56"/>
      <c r="Q522" s="56"/>
      <c r="R522" s="133"/>
      <c r="S522" s="119"/>
      <c r="T522" s="26"/>
      <c r="U522" s="26"/>
      <c r="V522" s="26"/>
      <c r="W522" s="119"/>
      <c r="X522" s="26"/>
      <c r="Y522" s="26"/>
      <c r="Z522" s="26"/>
    </row>
    <row r="523" spans="1:26" ht="12.75" customHeight="1">
      <c r="A523" s="129"/>
      <c r="B523" s="54"/>
      <c r="C523" s="26"/>
      <c r="D523" s="26"/>
      <c r="E523" s="124"/>
      <c r="F523" s="124"/>
      <c r="G523" s="124"/>
      <c r="H523" s="124"/>
      <c r="I523" s="124"/>
      <c r="J523" s="124"/>
      <c r="K523" s="130"/>
      <c r="L523" s="56"/>
      <c r="M523" s="56"/>
      <c r="N523" s="56"/>
      <c r="O523" s="56"/>
      <c r="P523" s="56"/>
      <c r="Q523" s="56"/>
      <c r="R523" s="133"/>
      <c r="S523" s="119"/>
      <c r="T523" s="26"/>
      <c r="U523" s="26"/>
      <c r="V523" s="26"/>
      <c r="W523" s="119"/>
      <c r="X523" s="26"/>
      <c r="Y523" s="26"/>
      <c r="Z523" s="26"/>
    </row>
    <row r="524" spans="1:26" ht="12.75" customHeight="1">
      <c r="A524" s="129"/>
      <c r="B524" s="54"/>
      <c r="C524" s="26"/>
      <c r="D524" s="26"/>
      <c r="E524" s="124"/>
      <c r="F524" s="124"/>
      <c r="G524" s="124"/>
      <c r="H524" s="124"/>
      <c r="I524" s="124"/>
      <c r="J524" s="124"/>
      <c r="K524" s="130"/>
      <c r="L524" s="56"/>
      <c r="M524" s="56"/>
      <c r="N524" s="56"/>
      <c r="O524" s="56"/>
      <c r="P524" s="56"/>
      <c r="Q524" s="56"/>
      <c r="R524" s="133"/>
      <c r="S524" s="119"/>
      <c r="T524" s="26"/>
      <c r="U524" s="26"/>
      <c r="V524" s="26"/>
      <c r="W524" s="119"/>
      <c r="X524" s="26"/>
      <c r="Y524" s="26"/>
      <c r="Z524" s="26"/>
    </row>
    <row r="525" spans="1:26" ht="12.75" customHeight="1">
      <c r="A525" s="129"/>
      <c r="B525" s="54"/>
      <c r="C525" s="26"/>
      <c r="D525" s="26"/>
      <c r="E525" s="124"/>
      <c r="F525" s="124"/>
      <c r="G525" s="124"/>
      <c r="H525" s="124"/>
      <c r="I525" s="124"/>
      <c r="J525" s="124"/>
      <c r="K525" s="130"/>
      <c r="L525" s="56"/>
      <c r="M525" s="56"/>
      <c r="N525" s="56"/>
      <c r="O525" s="56"/>
      <c r="P525" s="56"/>
      <c r="Q525" s="56"/>
      <c r="R525" s="133"/>
      <c r="S525" s="119"/>
      <c r="T525" s="26"/>
      <c r="U525" s="26"/>
      <c r="V525" s="26"/>
      <c r="W525" s="119"/>
      <c r="X525" s="26"/>
      <c r="Y525" s="26"/>
      <c r="Z525" s="26"/>
    </row>
    <row r="526" spans="1:26" ht="12.75" customHeight="1">
      <c r="A526" s="129"/>
      <c r="B526" s="54"/>
      <c r="C526" s="26"/>
      <c r="D526" s="26"/>
      <c r="E526" s="124"/>
      <c r="F526" s="124"/>
      <c r="G526" s="124"/>
      <c r="H526" s="124"/>
      <c r="I526" s="124"/>
      <c r="J526" s="124"/>
      <c r="K526" s="130"/>
      <c r="L526" s="56"/>
      <c r="M526" s="56"/>
      <c r="N526" s="56"/>
      <c r="O526" s="56"/>
      <c r="P526" s="56"/>
      <c r="Q526" s="56"/>
      <c r="R526" s="133"/>
      <c r="S526" s="119"/>
      <c r="T526" s="26"/>
      <c r="U526" s="26"/>
      <c r="V526" s="26"/>
      <c r="W526" s="119"/>
      <c r="X526" s="26"/>
      <c r="Y526" s="26"/>
      <c r="Z526" s="26"/>
    </row>
    <row r="527" spans="1:26" ht="12.75" customHeight="1">
      <c r="A527" s="129"/>
      <c r="B527" s="54"/>
      <c r="C527" s="26"/>
      <c r="D527" s="26"/>
      <c r="E527" s="124"/>
      <c r="F527" s="124"/>
      <c r="G527" s="124"/>
      <c r="H527" s="124"/>
      <c r="I527" s="124"/>
      <c r="J527" s="124"/>
      <c r="K527" s="130"/>
      <c r="L527" s="56"/>
      <c r="M527" s="56"/>
      <c r="N527" s="56"/>
      <c r="O527" s="56"/>
      <c r="P527" s="56"/>
      <c r="Q527" s="56"/>
      <c r="R527" s="133"/>
      <c r="S527" s="119"/>
      <c r="T527" s="26"/>
      <c r="U527" s="26"/>
      <c r="V527" s="26"/>
      <c r="W527" s="119"/>
      <c r="X527" s="26"/>
      <c r="Y527" s="26"/>
      <c r="Z527" s="26"/>
    </row>
    <row r="528" spans="1:26" ht="12.75" customHeight="1">
      <c r="A528" s="129"/>
      <c r="B528" s="54"/>
      <c r="C528" s="26"/>
      <c r="D528" s="26"/>
      <c r="E528" s="124"/>
      <c r="F528" s="124"/>
      <c r="G528" s="124"/>
      <c r="H528" s="124"/>
      <c r="I528" s="124"/>
      <c r="J528" s="124"/>
      <c r="K528" s="130"/>
      <c r="L528" s="56"/>
      <c r="M528" s="56"/>
      <c r="N528" s="56"/>
      <c r="O528" s="56"/>
      <c r="P528" s="56"/>
      <c r="Q528" s="56"/>
      <c r="R528" s="133"/>
      <c r="S528" s="119"/>
      <c r="T528" s="26"/>
      <c r="U528" s="26"/>
      <c r="V528" s="26"/>
      <c r="W528" s="119"/>
      <c r="X528" s="26"/>
      <c r="Y528" s="26"/>
      <c r="Z528" s="26"/>
    </row>
    <row r="529" spans="1:26" ht="12.75" customHeight="1">
      <c r="A529" s="129"/>
      <c r="B529" s="54"/>
      <c r="C529" s="26"/>
      <c r="D529" s="26"/>
      <c r="E529" s="124"/>
      <c r="F529" s="124"/>
      <c r="G529" s="124"/>
      <c r="H529" s="124"/>
      <c r="I529" s="124"/>
      <c r="J529" s="124"/>
      <c r="K529" s="130"/>
      <c r="L529" s="56"/>
      <c r="M529" s="56"/>
      <c r="N529" s="56"/>
      <c r="O529" s="56"/>
      <c r="P529" s="56"/>
      <c r="Q529" s="56"/>
      <c r="R529" s="133"/>
      <c r="S529" s="119"/>
      <c r="T529" s="26"/>
      <c r="U529" s="26"/>
      <c r="V529" s="26"/>
      <c r="W529" s="119"/>
      <c r="X529" s="26"/>
      <c r="Y529" s="26"/>
      <c r="Z529" s="26"/>
    </row>
    <row r="530" spans="1:26" ht="12.75" customHeight="1">
      <c r="A530" s="129"/>
      <c r="B530" s="54"/>
      <c r="C530" s="26"/>
      <c r="D530" s="26"/>
      <c r="E530" s="124"/>
      <c r="F530" s="124"/>
      <c r="G530" s="124"/>
      <c r="H530" s="124"/>
      <c r="I530" s="124"/>
      <c r="J530" s="124"/>
      <c r="K530" s="130"/>
      <c r="L530" s="56"/>
      <c r="M530" s="56"/>
      <c r="N530" s="56"/>
      <c r="O530" s="56"/>
      <c r="P530" s="56"/>
      <c r="Q530" s="56"/>
      <c r="R530" s="133"/>
      <c r="S530" s="119"/>
      <c r="T530" s="26"/>
      <c r="U530" s="26"/>
      <c r="V530" s="26"/>
      <c r="W530" s="119"/>
      <c r="X530" s="26"/>
      <c r="Y530" s="26"/>
      <c r="Z530" s="26"/>
    </row>
    <row r="531" spans="1:26" ht="12.75" customHeight="1">
      <c r="A531" s="129"/>
      <c r="B531" s="54"/>
      <c r="C531" s="26"/>
      <c r="D531" s="26"/>
      <c r="E531" s="124"/>
      <c r="F531" s="124"/>
      <c r="G531" s="124"/>
      <c r="H531" s="124"/>
      <c r="I531" s="124"/>
      <c r="J531" s="124"/>
      <c r="K531" s="130"/>
      <c r="L531" s="56"/>
      <c r="M531" s="56"/>
      <c r="N531" s="56"/>
      <c r="O531" s="56"/>
      <c r="P531" s="56"/>
      <c r="Q531" s="56"/>
      <c r="R531" s="133"/>
      <c r="S531" s="119"/>
      <c r="T531" s="26"/>
      <c r="U531" s="26"/>
      <c r="V531" s="26"/>
      <c r="W531" s="119"/>
      <c r="X531" s="26"/>
      <c r="Y531" s="26"/>
      <c r="Z531" s="26"/>
    </row>
    <row r="532" spans="1:26" ht="12.75" customHeight="1">
      <c r="A532" s="129"/>
      <c r="B532" s="54"/>
      <c r="C532" s="26"/>
      <c r="D532" s="26"/>
      <c r="E532" s="124"/>
      <c r="F532" s="124"/>
      <c r="G532" s="124"/>
      <c r="H532" s="124"/>
      <c r="I532" s="124"/>
      <c r="J532" s="124"/>
      <c r="K532" s="130"/>
      <c r="L532" s="56"/>
      <c r="M532" s="56"/>
      <c r="N532" s="56"/>
      <c r="O532" s="56"/>
      <c r="P532" s="56"/>
      <c r="Q532" s="56"/>
      <c r="R532" s="133"/>
      <c r="S532" s="119"/>
      <c r="T532" s="26"/>
      <c r="U532" s="26"/>
      <c r="V532" s="26"/>
      <c r="W532" s="119"/>
      <c r="X532" s="26"/>
      <c r="Y532" s="26"/>
      <c r="Z532" s="26"/>
    </row>
    <row r="533" spans="1:26" ht="12.75" customHeight="1">
      <c r="A533" s="129"/>
      <c r="B533" s="54"/>
      <c r="C533" s="26"/>
      <c r="D533" s="26"/>
      <c r="E533" s="124"/>
      <c r="F533" s="124"/>
      <c r="G533" s="124"/>
      <c r="H533" s="124"/>
      <c r="I533" s="124"/>
      <c r="J533" s="124"/>
      <c r="K533" s="130"/>
      <c r="L533" s="56"/>
      <c r="M533" s="56"/>
      <c r="N533" s="56"/>
      <c r="O533" s="56"/>
      <c r="P533" s="56"/>
      <c r="Q533" s="56"/>
      <c r="R533" s="133"/>
      <c r="S533" s="119"/>
      <c r="T533" s="26"/>
      <c r="U533" s="26"/>
      <c r="V533" s="26"/>
      <c r="W533" s="119"/>
      <c r="X533" s="26"/>
      <c r="Y533" s="26"/>
      <c r="Z533" s="26"/>
    </row>
    <row r="534" spans="1:26" ht="12.75" customHeight="1">
      <c r="A534" s="129"/>
      <c r="B534" s="54"/>
      <c r="C534" s="26"/>
      <c r="D534" s="26"/>
      <c r="E534" s="124"/>
      <c r="F534" s="124"/>
      <c r="G534" s="124"/>
      <c r="H534" s="124"/>
      <c r="I534" s="124"/>
      <c r="J534" s="124"/>
      <c r="K534" s="130"/>
      <c r="L534" s="56"/>
      <c r="M534" s="56"/>
      <c r="N534" s="56"/>
      <c r="O534" s="56"/>
      <c r="P534" s="56"/>
      <c r="Q534" s="56"/>
      <c r="R534" s="133"/>
      <c r="S534" s="119"/>
      <c r="T534" s="26"/>
      <c r="U534" s="26"/>
      <c r="V534" s="26"/>
      <c r="W534" s="119"/>
      <c r="X534" s="26"/>
      <c r="Y534" s="26"/>
      <c r="Z534" s="26"/>
    </row>
    <row r="535" spans="1:26" ht="12.75" customHeight="1">
      <c r="A535" s="129"/>
      <c r="B535" s="54"/>
      <c r="C535" s="26"/>
      <c r="D535" s="26"/>
      <c r="E535" s="124"/>
      <c r="F535" s="124"/>
      <c r="G535" s="124"/>
      <c r="H535" s="124"/>
      <c r="I535" s="124"/>
      <c r="J535" s="124"/>
      <c r="K535" s="130"/>
      <c r="L535" s="56"/>
      <c r="M535" s="56"/>
      <c r="N535" s="56"/>
      <c r="O535" s="56"/>
      <c r="P535" s="56"/>
      <c r="Q535" s="56"/>
      <c r="R535" s="133"/>
      <c r="S535" s="119"/>
      <c r="T535" s="26"/>
      <c r="U535" s="26"/>
      <c r="V535" s="26"/>
      <c r="W535" s="119"/>
      <c r="X535" s="26"/>
      <c r="Y535" s="26"/>
      <c r="Z535" s="26"/>
    </row>
    <row r="536" spans="1:26" ht="12.75" customHeight="1">
      <c r="A536" s="129"/>
      <c r="B536" s="54"/>
      <c r="C536" s="26"/>
      <c r="D536" s="26"/>
      <c r="E536" s="124"/>
      <c r="F536" s="124"/>
      <c r="G536" s="124"/>
      <c r="H536" s="124"/>
      <c r="I536" s="124"/>
      <c r="J536" s="124"/>
      <c r="K536" s="130"/>
      <c r="L536" s="56"/>
      <c r="M536" s="56"/>
      <c r="N536" s="56"/>
      <c r="O536" s="56"/>
      <c r="P536" s="56"/>
      <c r="Q536" s="56"/>
      <c r="R536" s="133"/>
      <c r="S536" s="119"/>
      <c r="T536" s="26"/>
      <c r="U536" s="26"/>
      <c r="V536" s="26"/>
      <c r="W536" s="119"/>
      <c r="X536" s="26"/>
      <c r="Y536" s="26"/>
      <c r="Z536" s="26"/>
    </row>
    <row r="537" spans="1:26" ht="12.75" customHeight="1">
      <c r="A537" s="129"/>
      <c r="B537" s="54"/>
      <c r="C537" s="26"/>
      <c r="D537" s="26"/>
      <c r="E537" s="124"/>
      <c r="F537" s="124"/>
      <c r="G537" s="124"/>
      <c r="H537" s="124"/>
      <c r="I537" s="124"/>
      <c r="J537" s="124"/>
      <c r="K537" s="130"/>
      <c r="L537" s="56"/>
      <c r="M537" s="56"/>
      <c r="N537" s="56"/>
      <c r="O537" s="56"/>
      <c r="P537" s="56"/>
      <c r="Q537" s="56"/>
      <c r="R537" s="133"/>
      <c r="S537" s="119"/>
      <c r="T537" s="26"/>
      <c r="U537" s="26"/>
      <c r="V537" s="26"/>
      <c r="W537" s="119"/>
      <c r="X537" s="26"/>
      <c r="Y537" s="26"/>
      <c r="Z537" s="26"/>
    </row>
    <row r="538" spans="1:26" ht="12.75" customHeight="1">
      <c r="A538" s="129"/>
      <c r="B538" s="54"/>
      <c r="C538" s="26"/>
      <c r="D538" s="26"/>
      <c r="E538" s="124"/>
      <c r="F538" s="124"/>
      <c r="G538" s="124"/>
      <c r="H538" s="124"/>
      <c r="I538" s="124"/>
      <c r="J538" s="124"/>
      <c r="K538" s="130"/>
      <c r="L538" s="56"/>
      <c r="M538" s="56"/>
      <c r="N538" s="56"/>
      <c r="O538" s="56"/>
      <c r="P538" s="56"/>
      <c r="Q538" s="56"/>
      <c r="R538" s="133"/>
      <c r="S538" s="119"/>
      <c r="T538" s="26"/>
      <c r="U538" s="26"/>
      <c r="V538" s="26"/>
      <c r="W538" s="119"/>
      <c r="X538" s="26"/>
      <c r="Y538" s="26"/>
      <c r="Z538" s="26"/>
    </row>
    <row r="539" spans="1:26" ht="12.75" customHeight="1">
      <c r="A539" s="129"/>
      <c r="B539" s="54"/>
      <c r="C539" s="26"/>
      <c r="D539" s="26"/>
      <c r="E539" s="124"/>
      <c r="F539" s="124"/>
      <c r="G539" s="124"/>
      <c r="H539" s="124"/>
      <c r="I539" s="124"/>
      <c r="J539" s="124"/>
      <c r="K539" s="130"/>
      <c r="L539" s="56"/>
      <c r="M539" s="56"/>
      <c r="N539" s="56"/>
      <c r="O539" s="56"/>
      <c r="P539" s="56"/>
      <c r="Q539" s="56"/>
      <c r="R539" s="133"/>
      <c r="S539" s="119"/>
      <c r="T539" s="26"/>
      <c r="U539" s="26"/>
      <c r="V539" s="26"/>
      <c r="W539" s="119"/>
      <c r="X539" s="26"/>
      <c r="Y539" s="26"/>
      <c r="Z539" s="26"/>
    </row>
    <row r="540" spans="1:26" ht="12.75" customHeight="1">
      <c r="A540" s="129"/>
      <c r="B540" s="54"/>
      <c r="C540" s="26"/>
      <c r="D540" s="26"/>
      <c r="E540" s="124"/>
      <c r="F540" s="124"/>
      <c r="G540" s="124"/>
      <c r="H540" s="124"/>
      <c r="I540" s="124"/>
      <c r="J540" s="124"/>
      <c r="K540" s="130"/>
      <c r="L540" s="56"/>
      <c r="M540" s="56"/>
      <c r="N540" s="56"/>
      <c r="O540" s="56"/>
      <c r="P540" s="56"/>
      <c r="Q540" s="56"/>
      <c r="R540" s="133"/>
      <c r="S540" s="119"/>
      <c r="T540" s="26"/>
      <c r="U540" s="26"/>
      <c r="V540" s="26"/>
      <c r="W540" s="119"/>
      <c r="X540" s="26"/>
      <c r="Y540" s="26"/>
      <c r="Z540" s="26"/>
    </row>
    <row r="541" spans="1:26" ht="12.75" customHeight="1">
      <c r="A541" s="129"/>
      <c r="B541" s="54"/>
      <c r="C541" s="26"/>
      <c r="D541" s="26"/>
      <c r="E541" s="124"/>
      <c r="F541" s="124"/>
      <c r="G541" s="124"/>
      <c r="H541" s="124"/>
      <c r="I541" s="124"/>
      <c r="J541" s="124"/>
      <c r="K541" s="130"/>
      <c r="L541" s="56"/>
      <c r="M541" s="56"/>
      <c r="N541" s="56"/>
      <c r="O541" s="56"/>
      <c r="P541" s="56"/>
      <c r="Q541" s="56"/>
      <c r="R541" s="133"/>
      <c r="S541" s="119"/>
      <c r="T541" s="26"/>
      <c r="U541" s="26"/>
      <c r="V541" s="26"/>
      <c r="W541" s="119"/>
      <c r="X541" s="26"/>
      <c r="Y541" s="26"/>
      <c r="Z541" s="26"/>
    </row>
    <row r="542" spans="1:26" ht="12.75" customHeight="1">
      <c r="A542" s="129"/>
      <c r="B542" s="54"/>
      <c r="C542" s="26"/>
      <c r="D542" s="26"/>
      <c r="E542" s="124"/>
      <c r="F542" s="124"/>
      <c r="G542" s="124"/>
      <c r="H542" s="124"/>
      <c r="I542" s="124"/>
      <c r="J542" s="124"/>
      <c r="K542" s="130"/>
      <c r="L542" s="56"/>
      <c r="M542" s="56"/>
      <c r="N542" s="56"/>
      <c r="O542" s="56"/>
      <c r="P542" s="56"/>
      <c r="Q542" s="56"/>
      <c r="R542" s="133"/>
      <c r="S542" s="119"/>
      <c r="T542" s="26"/>
      <c r="U542" s="26"/>
      <c r="V542" s="26"/>
      <c r="W542" s="119"/>
      <c r="X542" s="26"/>
      <c r="Y542" s="26"/>
      <c r="Z542" s="26"/>
    </row>
    <row r="543" spans="1:26" ht="12.75" customHeight="1">
      <c r="A543" s="129"/>
      <c r="B543" s="54"/>
      <c r="C543" s="26"/>
      <c r="D543" s="26"/>
      <c r="E543" s="124"/>
      <c r="F543" s="124"/>
      <c r="G543" s="124"/>
      <c r="H543" s="124"/>
      <c r="I543" s="124"/>
      <c r="J543" s="124"/>
      <c r="K543" s="130"/>
      <c r="L543" s="56"/>
      <c r="M543" s="56"/>
      <c r="N543" s="56"/>
      <c r="O543" s="56"/>
      <c r="P543" s="56"/>
      <c r="Q543" s="56"/>
      <c r="R543" s="133"/>
      <c r="S543" s="119"/>
      <c r="T543" s="26"/>
      <c r="U543" s="26"/>
      <c r="V543" s="26"/>
      <c r="W543" s="119"/>
      <c r="X543" s="26"/>
      <c r="Y543" s="26"/>
      <c r="Z543" s="26"/>
    </row>
    <row r="544" spans="1:26" ht="12.75" customHeight="1">
      <c r="A544" s="129"/>
      <c r="B544" s="54"/>
      <c r="C544" s="26"/>
      <c r="D544" s="26"/>
      <c r="E544" s="124"/>
      <c r="F544" s="124"/>
      <c r="G544" s="124"/>
      <c r="H544" s="124"/>
      <c r="I544" s="124"/>
      <c r="J544" s="124"/>
      <c r="K544" s="130"/>
      <c r="L544" s="56"/>
      <c r="M544" s="56"/>
      <c r="N544" s="56"/>
      <c r="O544" s="56"/>
      <c r="P544" s="56"/>
      <c r="Q544" s="56"/>
      <c r="R544" s="133"/>
      <c r="S544" s="119"/>
      <c r="T544" s="26"/>
      <c r="U544" s="26"/>
      <c r="V544" s="26"/>
      <c r="W544" s="119"/>
      <c r="X544" s="26"/>
      <c r="Y544" s="26"/>
      <c r="Z544" s="26"/>
    </row>
    <row r="545" spans="1:26" ht="12.75" customHeight="1">
      <c r="A545" s="129"/>
      <c r="B545" s="54"/>
      <c r="C545" s="26"/>
      <c r="D545" s="26"/>
      <c r="E545" s="124"/>
      <c r="F545" s="124"/>
      <c r="G545" s="124"/>
      <c r="H545" s="124"/>
      <c r="I545" s="124"/>
      <c r="J545" s="124"/>
      <c r="K545" s="130"/>
      <c r="L545" s="56"/>
      <c r="M545" s="56"/>
      <c r="N545" s="56"/>
      <c r="O545" s="56"/>
      <c r="P545" s="56"/>
      <c r="Q545" s="56"/>
      <c r="R545" s="133"/>
      <c r="S545" s="119"/>
      <c r="T545" s="26"/>
      <c r="U545" s="26"/>
      <c r="V545" s="26"/>
      <c r="W545" s="119"/>
      <c r="X545" s="26"/>
      <c r="Y545" s="26"/>
      <c r="Z545" s="26"/>
    </row>
    <row r="546" spans="1:26" ht="12.75" customHeight="1">
      <c r="A546" s="129"/>
      <c r="B546" s="54"/>
      <c r="C546" s="26"/>
      <c r="D546" s="26"/>
      <c r="E546" s="124"/>
      <c r="F546" s="124"/>
      <c r="G546" s="124"/>
      <c r="H546" s="124"/>
      <c r="I546" s="124"/>
      <c r="J546" s="124"/>
      <c r="K546" s="130"/>
      <c r="L546" s="56"/>
      <c r="M546" s="56"/>
      <c r="N546" s="56"/>
      <c r="O546" s="56"/>
      <c r="P546" s="56"/>
      <c r="Q546" s="56"/>
      <c r="R546" s="133"/>
      <c r="S546" s="119"/>
      <c r="T546" s="26"/>
      <c r="U546" s="26"/>
      <c r="V546" s="26"/>
      <c r="W546" s="119"/>
      <c r="X546" s="26"/>
      <c r="Y546" s="26"/>
      <c r="Z546" s="26"/>
    </row>
    <row r="547" spans="1:26" ht="12.75" customHeight="1">
      <c r="A547" s="129"/>
      <c r="B547" s="54"/>
      <c r="C547" s="26"/>
      <c r="D547" s="26"/>
      <c r="E547" s="124"/>
      <c r="F547" s="124"/>
      <c r="G547" s="124"/>
      <c r="H547" s="124"/>
      <c r="I547" s="124"/>
      <c r="J547" s="124"/>
      <c r="K547" s="130"/>
      <c r="L547" s="56"/>
      <c r="M547" s="56"/>
      <c r="N547" s="56"/>
      <c r="O547" s="56"/>
      <c r="P547" s="56"/>
      <c r="Q547" s="56"/>
      <c r="R547" s="133"/>
      <c r="S547" s="119"/>
      <c r="T547" s="26"/>
      <c r="U547" s="26"/>
      <c r="V547" s="26"/>
      <c r="W547" s="119"/>
      <c r="X547" s="26"/>
      <c r="Y547" s="26"/>
      <c r="Z547" s="26"/>
    </row>
    <row r="548" spans="1:26" ht="12.75" customHeight="1">
      <c r="A548" s="129"/>
      <c r="B548" s="54"/>
      <c r="C548" s="26"/>
      <c r="D548" s="26"/>
      <c r="E548" s="124"/>
      <c r="F548" s="124"/>
      <c r="G548" s="124"/>
      <c r="H548" s="124"/>
      <c r="I548" s="124"/>
      <c r="J548" s="124"/>
      <c r="K548" s="130"/>
      <c r="L548" s="56"/>
      <c r="M548" s="56"/>
      <c r="N548" s="56"/>
      <c r="O548" s="56"/>
      <c r="P548" s="56"/>
      <c r="Q548" s="56"/>
      <c r="R548" s="133"/>
      <c r="S548" s="119"/>
      <c r="T548" s="26"/>
      <c r="U548" s="26"/>
      <c r="V548" s="26"/>
      <c r="W548" s="119"/>
      <c r="X548" s="26"/>
      <c r="Y548" s="26"/>
      <c r="Z548" s="26"/>
    </row>
    <row r="549" spans="1:26" ht="12.75" customHeight="1">
      <c r="A549" s="129"/>
      <c r="B549" s="54"/>
      <c r="C549" s="26"/>
      <c r="D549" s="26"/>
      <c r="E549" s="124"/>
      <c r="F549" s="124"/>
      <c r="G549" s="124"/>
      <c r="H549" s="124"/>
      <c r="I549" s="124"/>
      <c r="J549" s="124"/>
      <c r="K549" s="130"/>
      <c r="L549" s="56"/>
      <c r="M549" s="56"/>
      <c r="N549" s="56"/>
      <c r="O549" s="56"/>
      <c r="P549" s="56"/>
      <c r="Q549" s="56"/>
      <c r="R549" s="133"/>
      <c r="S549" s="119"/>
      <c r="T549" s="26"/>
      <c r="U549" s="26"/>
      <c r="V549" s="26"/>
      <c r="W549" s="119"/>
      <c r="X549" s="26"/>
      <c r="Y549" s="26"/>
      <c r="Z549" s="26"/>
    </row>
    <row r="550" spans="1:26" ht="12.75" customHeight="1">
      <c r="A550" s="129"/>
      <c r="B550" s="54"/>
      <c r="C550" s="26"/>
      <c r="D550" s="26"/>
      <c r="E550" s="124"/>
      <c r="F550" s="124"/>
      <c r="G550" s="124"/>
      <c r="H550" s="124"/>
      <c r="I550" s="124"/>
      <c r="J550" s="124"/>
      <c r="K550" s="130"/>
      <c r="L550" s="56"/>
      <c r="M550" s="56"/>
      <c r="N550" s="56"/>
      <c r="O550" s="56"/>
      <c r="P550" s="56"/>
      <c r="Q550" s="56"/>
      <c r="R550" s="133"/>
      <c r="S550" s="119"/>
      <c r="T550" s="26"/>
      <c r="U550" s="26"/>
      <c r="V550" s="26"/>
      <c r="W550" s="119"/>
      <c r="X550" s="26"/>
      <c r="Y550" s="26"/>
      <c r="Z550" s="26"/>
    </row>
    <row r="551" spans="1:26" ht="12.75" customHeight="1">
      <c r="A551" s="129"/>
      <c r="B551" s="54"/>
      <c r="C551" s="26"/>
      <c r="D551" s="26"/>
      <c r="E551" s="124"/>
      <c r="F551" s="124"/>
      <c r="G551" s="124"/>
      <c r="H551" s="124"/>
      <c r="I551" s="124"/>
      <c r="J551" s="124"/>
      <c r="K551" s="130"/>
      <c r="L551" s="56"/>
      <c r="M551" s="56"/>
      <c r="N551" s="56"/>
      <c r="O551" s="56"/>
      <c r="P551" s="56"/>
      <c r="Q551" s="56"/>
      <c r="R551" s="133"/>
      <c r="S551" s="119"/>
      <c r="T551" s="26"/>
      <c r="U551" s="26"/>
      <c r="V551" s="26"/>
      <c r="W551" s="119"/>
      <c r="X551" s="26"/>
      <c r="Y551" s="26"/>
      <c r="Z551" s="26"/>
    </row>
    <row r="552" spans="1:26" ht="12.75" customHeight="1">
      <c r="A552" s="129"/>
      <c r="B552" s="54"/>
      <c r="C552" s="26"/>
      <c r="D552" s="26"/>
      <c r="E552" s="124"/>
      <c r="F552" s="124"/>
      <c r="G552" s="124"/>
      <c r="H552" s="124"/>
      <c r="I552" s="124"/>
      <c r="J552" s="124"/>
      <c r="K552" s="130"/>
      <c r="L552" s="56"/>
      <c r="M552" s="56"/>
      <c r="N552" s="56"/>
      <c r="O552" s="56"/>
      <c r="P552" s="56"/>
      <c r="Q552" s="56"/>
      <c r="R552" s="133"/>
      <c r="S552" s="119"/>
      <c r="T552" s="26"/>
      <c r="U552" s="26"/>
      <c r="V552" s="26"/>
      <c r="W552" s="119"/>
      <c r="X552" s="26"/>
      <c r="Y552" s="26"/>
      <c r="Z552" s="26"/>
    </row>
    <row r="553" spans="1:26" ht="12.75" customHeight="1">
      <c r="A553" s="129"/>
      <c r="B553" s="54"/>
      <c r="C553" s="26"/>
      <c r="D553" s="26"/>
      <c r="E553" s="124"/>
      <c r="F553" s="124"/>
      <c r="G553" s="124"/>
      <c r="H553" s="124"/>
      <c r="I553" s="124"/>
      <c r="J553" s="124"/>
      <c r="K553" s="130"/>
      <c r="L553" s="56"/>
      <c r="M553" s="56"/>
      <c r="N553" s="56"/>
      <c r="O553" s="56"/>
      <c r="P553" s="56"/>
      <c r="Q553" s="56"/>
      <c r="R553" s="133"/>
      <c r="S553" s="119"/>
      <c r="T553" s="26"/>
      <c r="U553" s="26"/>
      <c r="V553" s="26"/>
      <c r="W553" s="119"/>
      <c r="X553" s="26"/>
      <c r="Y553" s="26"/>
      <c r="Z553" s="26"/>
    </row>
    <row r="554" spans="1:26" ht="12.75" customHeight="1">
      <c r="A554" s="129"/>
      <c r="B554" s="54"/>
      <c r="C554" s="26"/>
      <c r="D554" s="26"/>
      <c r="E554" s="124"/>
      <c r="F554" s="124"/>
      <c r="G554" s="124"/>
      <c r="H554" s="124"/>
      <c r="I554" s="124"/>
      <c r="J554" s="124"/>
      <c r="K554" s="130"/>
      <c r="L554" s="56"/>
      <c r="M554" s="56"/>
      <c r="N554" s="56"/>
      <c r="O554" s="56"/>
      <c r="P554" s="56"/>
      <c r="Q554" s="56"/>
      <c r="R554" s="133"/>
      <c r="S554" s="119"/>
      <c r="T554" s="26"/>
      <c r="U554" s="26"/>
      <c r="V554" s="26"/>
      <c r="W554" s="119"/>
      <c r="X554" s="26"/>
      <c r="Y554" s="26"/>
      <c r="Z554" s="26"/>
    </row>
    <row r="555" spans="1:26" ht="12.75" customHeight="1">
      <c r="A555" s="129"/>
      <c r="B555" s="54"/>
      <c r="C555" s="26"/>
      <c r="D555" s="26"/>
      <c r="E555" s="124"/>
      <c r="F555" s="124"/>
      <c r="G555" s="124"/>
      <c r="H555" s="124"/>
      <c r="I555" s="124"/>
      <c r="J555" s="124"/>
      <c r="K555" s="130"/>
      <c r="L555" s="56"/>
      <c r="M555" s="56"/>
      <c r="N555" s="56"/>
      <c r="O555" s="56"/>
      <c r="P555" s="56"/>
      <c r="Q555" s="56"/>
      <c r="R555" s="133"/>
      <c r="S555" s="119"/>
      <c r="T555" s="26"/>
      <c r="U555" s="26"/>
      <c r="V555" s="26"/>
      <c r="W555" s="119"/>
      <c r="X555" s="26"/>
      <c r="Y555" s="26"/>
      <c r="Z555" s="26"/>
    </row>
    <row r="556" spans="1:26" ht="12.75" customHeight="1">
      <c r="A556" s="129"/>
      <c r="B556" s="54"/>
      <c r="C556" s="26"/>
      <c r="D556" s="26"/>
      <c r="E556" s="124"/>
      <c r="F556" s="124"/>
      <c r="G556" s="124"/>
      <c r="H556" s="124"/>
      <c r="I556" s="124"/>
      <c r="J556" s="124"/>
      <c r="K556" s="130"/>
      <c r="L556" s="56"/>
      <c r="M556" s="56"/>
      <c r="N556" s="56"/>
      <c r="O556" s="56"/>
      <c r="P556" s="56"/>
      <c r="Q556" s="56"/>
      <c r="R556" s="133"/>
      <c r="S556" s="119"/>
      <c r="T556" s="26"/>
      <c r="U556" s="26"/>
      <c r="V556" s="26"/>
      <c r="W556" s="119"/>
      <c r="X556" s="26"/>
      <c r="Y556" s="26"/>
      <c r="Z556" s="26"/>
    </row>
    <row r="557" spans="1:26" ht="12.75" customHeight="1">
      <c r="A557" s="129"/>
      <c r="B557" s="54"/>
      <c r="C557" s="26"/>
      <c r="D557" s="26"/>
      <c r="E557" s="124"/>
      <c r="F557" s="124"/>
      <c r="G557" s="124"/>
      <c r="H557" s="124"/>
      <c r="I557" s="124"/>
      <c r="J557" s="124"/>
      <c r="K557" s="130"/>
      <c r="L557" s="56"/>
      <c r="M557" s="56"/>
      <c r="N557" s="56"/>
      <c r="O557" s="56"/>
      <c r="P557" s="56"/>
      <c r="Q557" s="56"/>
      <c r="R557" s="133"/>
      <c r="S557" s="119"/>
      <c r="T557" s="26"/>
      <c r="U557" s="26"/>
      <c r="V557" s="26"/>
      <c r="W557" s="119"/>
      <c r="X557" s="26"/>
      <c r="Y557" s="26"/>
      <c r="Z557" s="26"/>
    </row>
    <row r="558" spans="1:26" ht="12.75" customHeight="1">
      <c r="A558" s="129"/>
      <c r="B558" s="54"/>
      <c r="C558" s="26"/>
      <c r="D558" s="26"/>
      <c r="E558" s="124"/>
      <c r="F558" s="124"/>
      <c r="G558" s="124"/>
      <c r="H558" s="124"/>
      <c r="I558" s="124"/>
      <c r="J558" s="124"/>
      <c r="K558" s="130"/>
      <c r="L558" s="56"/>
      <c r="M558" s="56"/>
      <c r="N558" s="56"/>
      <c r="O558" s="56"/>
      <c r="P558" s="56"/>
      <c r="Q558" s="56"/>
      <c r="R558" s="133"/>
      <c r="S558" s="119"/>
      <c r="T558" s="26"/>
      <c r="U558" s="26"/>
      <c r="V558" s="26"/>
      <c r="W558" s="119"/>
      <c r="X558" s="26"/>
      <c r="Y558" s="26"/>
      <c r="Z558" s="26"/>
    </row>
    <row r="559" spans="1:26" ht="12.75" customHeight="1">
      <c r="A559" s="129"/>
      <c r="B559" s="54"/>
      <c r="C559" s="26"/>
      <c r="D559" s="26"/>
      <c r="E559" s="124"/>
      <c r="F559" s="124"/>
      <c r="G559" s="124"/>
      <c r="H559" s="124"/>
      <c r="I559" s="124"/>
      <c r="J559" s="124"/>
      <c r="K559" s="130"/>
      <c r="L559" s="56"/>
      <c r="M559" s="56"/>
      <c r="N559" s="56"/>
      <c r="O559" s="56"/>
      <c r="P559" s="56"/>
      <c r="Q559" s="56"/>
      <c r="R559" s="133"/>
      <c r="S559" s="119"/>
      <c r="T559" s="26"/>
      <c r="U559" s="26"/>
      <c r="V559" s="26"/>
      <c r="W559" s="119"/>
      <c r="X559" s="26"/>
      <c r="Y559" s="26"/>
      <c r="Z559" s="26"/>
    </row>
    <row r="560" spans="1:26" ht="12.75" customHeight="1">
      <c r="A560" s="129"/>
      <c r="B560" s="54"/>
      <c r="C560" s="26"/>
      <c r="D560" s="26"/>
      <c r="E560" s="124"/>
      <c r="F560" s="124"/>
      <c r="G560" s="124"/>
      <c r="H560" s="124"/>
      <c r="I560" s="124"/>
      <c r="J560" s="124"/>
      <c r="K560" s="130"/>
      <c r="L560" s="56"/>
      <c r="M560" s="56"/>
      <c r="N560" s="56"/>
      <c r="O560" s="56"/>
      <c r="P560" s="56"/>
      <c r="Q560" s="56"/>
      <c r="R560" s="133"/>
      <c r="S560" s="119"/>
      <c r="T560" s="26"/>
      <c r="U560" s="26"/>
      <c r="V560" s="26"/>
      <c r="W560" s="119"/>
      <c r="X560" s="26"/>
      <c r="Y560" s="26"/>
      <c r="Z560" s="26"/>
    </row>
    <row r="561" spans="1:26" ht="12.75" customHeight="1">
      <c r="A561" s="129"/>
      <c r="B561" s="54"/>
      <c r="C561" s="26"/>
      <c r="D561" s="26"/>
      <c r="E561" s="124"/>
      <c r="F561" s="124"/>
      <c r="G561" s="124"/>
      <c r="H561" s="124"/>
      <c r="I561" s="124"/>
      <c r="J561" s="124"/>
      <c r="K561" s="130"/>
      <c r="L561" s="56"/>
      <c r="M561" s="56"/>
      <c r="N561" s="56"/>
      <c r="O561" s="56"/>
      <c r="P561" s="56"/>
      <c r="Q561" s="56"/>
      <c r="R561" s="133"/>
      <c r="S561" s="119"/>
      <c r="T561" s="26"/>
      <c r="U561" s="26"/>
      <c r="V561" s="26"/>
      <c r="W561" s="119"/>
      <c r="X561" s="26"/>
      <c r="Y561" s="26"/>
      <c r="Z561" s="26"/>
    </row>
    <row r="562" spans="1:26" ht="12.75" customHeight="1">
      <c r="A562" s="129"/>
      <c r="B562" s="54"/>
      <c r="C562" s="26"/>
      <c r="D562" s="26"/>
      <c r="E562" s="124"/>
      <c r="F562" s="124"/>
      <c r="G562" s="124"/>
      <c r="H562" s="124"/>
      <c r="I562" s="124"/>
      <c r="J562" s="124"/>
      <c r="K562" s="130"/>
      <c r="L562" s="56"/>
      <c r="M562" s="56"/>
      <c r="N562" s="56"/>
      <c r="O562" s="56"/>
      <c r="P562" s="56"/>
      <c r="Q562" s="56"/>
      <c r="R562" s="133"/>
      <c r="S562" s="119"/>
      <c r="T562" s="26"/>
      <c r="U562" s="26"/>
      <c r="V562" s="26"/>
      <c r="W562" s="119"/>
      <c r="X562" s="26"/>
      <c r="Y562" s="26"/>
      <c r="Z562" s="26"/>
    </row>
    <row r="563" spans="1:26" ht="12.75" customHeight="1">
      <c r="A563" s="129"/>
      <c r="B563" s="54"/>
      <c r="C563" s="26"/>
      <c r="D563" s="26"/>
      <c r="E563" s="124"/>
      <c r="F563" s="124"/>
      <c r="G563" s="124"/>
      <c r="H563" s="124"/>
      <c r="I563" s="124"/>
      <c r="J563" s="124"/>
      <c r="K563" s="130"/>
      <c r="L563" s="56"/>
      <c r="M563" s="56"/>
      <c r="N563" s="56"/>
      <c r="O563" s="56"/>
      <c r="P563" s="56"/>
      <c r="Q563" s="56"/>
      <c r="R563" s="133"/>
      <c r="S563" s="119"/>
      <c r="T563" s="26"/>
      <c r="U563" s="26"/>
      <c r="V563" s="26"/>
      <c r="W563" s="119"/>
      <c r="X563" s="26"/>
      <c r="Y563" s="26"/>
      <c r="Z563" s="26"/>
    </row>
    <row r="564" spans="1:26" ht="12.75" customHeight="1">
      <c r="A564" s="129"/>
      <c r="B564" s="54"/>
      <c r="C564" s="26"/>
      <c r="D564" s="26"/>
      <c r="E564" s="124"/>
      <c r="F564" s="124"/>
      <c r="G564" s="124"/>
      <c r="H564" s="124"/>
      <c r="I564" s="124"/>
      <c r="J564" s="124"/>
      <c r="K564" s="130"/>
      <c r="L564" s="56"/>
      <c r="M564" s="56"/>
      <c r="N564" s="56"/>
      <c r="O564" s="56"/>
      <c r="P564" s="56"/>
      <c r="Q564" s="56"/>
      <c r="R564" s="133"/>
      <c r="S564" s="119"/>
      <c r="T564" s="26"/>
      <c r="U564" s="26"/>
      <c r="V564" s="26"/>
      <c r="W564" s="119"/>
      <c r="X564" s="26"/>
      <c r="Y564" s="26"/>
      <c r="Z564" s="26"/>
    </row>
    <row r="565" spans="1:26" ht="12.75" customHeight="1">
      <c r="A565" s="129"/>
      <c r="B565" s="54"/>
      <c r="C565" s="26"/>
      <c r="D565" s="26"/>
      <c r="E565" s="124"/>
      <c r="F565" s="124"/>
      <c r="G565" s="124"/>
      <c r="H565" s="124"/>
      <c r="I565" s="124"/>
      <c r="J565" s="124"/>
      <c r="K565" s="130"/>
      <c r="L565" s="56"/>
      <c r="M565" s="56"/>
      <c r="N565" s="56"/>
      <c r="O565" s="56"/>
      <c r="P565" s="56"/>
      <c r="Q565" s="56"/>
      <c r="R565" s="133"/>
      <c r="S565" s="119"/>
      <c r="T565" s="26"/>
      <c r="U565" s="26"/>
      <c r="V565" s="26"/>
      <c r="W565" s="119"/>
      <c r="X565" s="26"/>
      <c r="Y565" s="26"/>
      <c r="Z565" s="26"/>
    </row>
    <row r="566" spans="1:26" ht="12.75" customHeight="1">
      <c r="A566" s="129"/>
      <c r="B566" s="54"/>
      <c r="C566" s="26"/>
      <c r="D566" s="26"/>
      <c r="E566" s="124"/>
      <c r="F566" s="124"/>
      <c r="G566" s="124"/>
      <c r="H566" s="124"/>
      <c r="I566" s="124"/>
      <c r="J566" s="124"/>
      <c r="K566" s="130"/>
      <c r="L566" s="56"/>
      <c r="M566" s="56"/>
      <c r="N566" s="56"/>
      <c r="O566" s="56"/>
      <c r="P566" s="56"/>
      <c r="Q566" s="56"/>
      <c r="R566" s="133"/>
      <c r="S566" s="119"/>
      <c r="T566" s="26"/>
      <c r="U566" s="26"/>
      <c r="V566" s="26"/>
      <c r="W566" s="119"/>
      <c r="X566" s="26"/>
      <c r="Y566" s="26"/>
      <c r="Z566" s="26"/>
    </row>
    <row r="567" spans="1:26" ht="12.75" customHeight="1">
      <c r="A567" s="129"/>
      <c r="B567" s="54"/>
      <c r="C567" s="26"/>
      <c r="D567" s="26"/>
      <c r="E567" s="124"/>
      <c r="F567" s="124"/>
      <c r="G567" s="124"/>
      <c r="H567" s="124"/>
      <c r="I567" s="124"/>
      <c r="J567" s="124"/>
      <c r="K567" s="130"/>
      <c r="L567" s="56"/>
      <c r="M567" s="56"/>
      <c r="N567" s="56"/>
      <c r="O567" s="56"/>
      <c r="P567" s="56"/>
      <c r="Q567" s="56"/>
      <c r="R567" s="133"/>
      <c r="S567" s="119"/>
      <c r="T567" s="26"/>
      <c r="U567" s="26"/>
      <c r="V567" s="26"/>
      <c r="W567" s="119"/>
      <c r="X567" s="26"/>
      <c r="Y567" s="26"/>
      <c r="Z567" s="26"/>
    </row>
    <row r="568" spans="1:26" ht="12.75" customHeight="1">
      <c r="A568" s="129"/>
      <c r="B568" s="54"/>
      <c r="C568" s="26"/>
      <c r="D568" s="26"/>
      <c r="E568" s="124"/>
      <c r="F568" s="124"/>
      <c r="G568" s="124"/>
      <c r="H568" s="124"/>
      <c r="I568" s="124"/>
      <c r="J568" s="124"/>
      <c r="K568" s="130"/>
      <c r="L568" s="56"/>
      <c r="M568" s="56"/>
      <c r="N568" s="56"/>
      <c r="O568" s="56"/>
      <c r="P568" s="56"/>
      <c r="Q568" s="56"/>
      <c r="R568" s="133"/>
      <c r="S568" s="119"/>
      <c r="T568" s="26"/>
      <c r="U568" s="26"/>
      <c r="V568" s="26"/>
      <c r="W568" s="119"/>
      <c r="X568" s="26"/>
      <c r="Y568" s="26"/>
      <c r="Z568" s="26"/>
    </row>
    <row r="569" spans="1:26" ht="12.75" customHeight="1">
      <c r="A569" s="129"/>
      <c r="B569" s="54"/>
      <c r="C569" s="26"/>
      <c r="D569" s="26"/>
      <c r="E569" s="124"/>
      <c r="F569" s="124"/>
      <c r="G569" s="124"/>
      <c r="H569" s="124"/>
      <c r="I569" s="124"/>
      <c r="J569" s="124"/>
      <c r="K569" s="130"/>
      <c r="L569" s="56"/>
      <c r="M569" s="56"/>
      <c r="N569" s="56"/>
      <c r="O569" s="56"/>
      <c r="P569" s="56"/>
      <c r="Q569" s="56"/>
      <c r="R569" s="133"/>
      <c r="S569" s="119"/>
      <c r="T569" s="26"/>
      <c r="U569" s="26"/>
      <c r="V569" s="26"/>
      <c r="W569" s="119"/>
      <c r="X569" s="26"/>
      <c r="Y569" s="26"/>
      <c r="Z569" s="26"/>
    </row>
    <row r="570" spans="1:26" ht="12.75" customHeight="1">
      <c r="A570" s="129"/>
      <c r="B570" s="54"/>
      <c r="C570" s="26"/>
      <c r="D570" s="26"/>
      <c r="E570" s="124"/>
      <c r="F570" s="124"/>
      <c r="G570" s="124"/>
      <c r="H570" s="124"/>
      <c r="I570" s="124"/>
      <c r="J570" s="124"/>
      <c r="K570" s="130"/>
      <c r="L570" s="56"/>
      <c r="M570" s="56"/>
      <c r="N570" s="56"/>
      <c r="O570" s="56"/>
      <c r="P570" s="56"/>
      <c r="Q570" s="56"/>
      <c r="R570" s="133"/>
      <c r="S570" s="119"/>
      <c r="T570" s="26"/>
      <c r="U570" s="26"/>
      <c r="V570" s="26"/>
      <c r="W570" s="119"/>
      <c r="X570" s="26"/>
      <c r="Y570" s="26"/>
      <c r="Z570" s="26"/>
    </row>
    <row r="571" spans="1:26" ht="12.75" customHeight="1">
      <c r="A571" s="129"/>
      <c r="B571" s="54"/>
      <c r="C571" s="26"/>
      <c r="D571" s="26"/>
      <c r="E571" s="124"/>
      <c r="F571" s="124"/>
      <c r="G571" s="124"/>
      <c r="H571" s="124"/>
      <c r="I571" s="124"/>
      <c r="J571" s="124"/>
      <c r="K571" s="130"/>
      <c r="L571" s="56"/>
      <c r="M571" s="56"/>
      <c r="N571" s="56"/>
      <c r="O571" s="56"/>
      <c r="P571" s="56"/>
      <c r="Q571" s="56"/>
      <c r="R571" s="133"/>
      <c r="S571" s="119"/>
      <c r="T571" s="26"/>
      <c r="U571" s="26"/>
      <c r="V571" s="26"/>
      <c r="W571" s="119"/>
      <c r="X571" s="26"/>
      <c r="Y571" s="26"/>
      <c r="Z571" s="26"/>
    </row>
    <row r="572" spans="1:26" ht="12.75" customHeight="1">
      <c r="A572" s="129"/>
      <c r="B572" s="54"/>
      <c r="C572" s="26"/>
      <c r="D572" s="26"/>
      <c r="E572" s="124"/>
      <c r="F572" s="124"/>
      <c r="G572" s="124"/>
      <c r="H572" s="124"/>
      <c r="I572" s="124"/>
      <c r="J572" s="124"/>
      <c r="K572" s="130"/>
      <c r="L572" s="56"/>
      <c r="M572" s="56"/>
      <c r="N572" s="56"/>
      <c r="O572" s="56"/>
      <c r="P572" s="56"/>
      <c r="Q572" s="56"/>
      <c r="R572" s="133"/>
      <c r="S572" s="119"/>
      <c r="T572" s="26"/>
      <c r="U572" s="26"/>
      <c r="V572" s="26"/>
      <c r="W572" s="119"/>
      <c r="X572" s="26"/>
      <c r="Y572" s="26"/>
      <c r="Z572" s="26"/>
    </row>
    <row r="573" spans="1:26" ht="12.75" customHeight="1">
      <c r="A573" s="129"/>
      <c r="B573" s="54"/>
      <c r="C573" s="26"/>
      <c r="D573" s="26"/>
      <c r="E573" s="124"/>
      <c r="F573" s="124"/>
      <c r="G573" s="124"/>
      <c r="H573" s="124"/>
      <c r="I573" s="124"/>
      <c r="J573" s="124"/>
      <c r="K573" s="130"/>
      <c r="L573" s="56"/>
      <c r="M573" s="56"/>
      <c r="N573" s="56"/>
      <c r="O573" s="56"/>
      <c r="P573" s="56"/>
      <c r="Q573" s="56"/>
      <c r="R573" s="133"/>
      <c r="S573" s="119"/>
      <c r="T573" s="26"/>
      <c r="U573" s="26"/>
      <c r="V573" s="26"/>
      <c r="W573" s="119"/>
      <c r="X573" s="26"/>
      <c r="Y573" s="26"/>
      <c r="Z573" s="26"/>
    </row>
    <row r="574" spans="1:26" ht="12.75" customHeight="1">
      <c r="A574" s="129"/>
      <c r="B574" s="54"/>
      <c r="C574" s="26"/>
      <c r="D574" s="26"/>
      <c r="E574" s="124"/>
      <c r="F574" s="124"/>
      <c r="G574" s="124"/>
      <c r="H574" s="124"/>
      <c r="I574" s="124"/>
      <c r="J574" s="124"/>
      <c r="K574" s="130"/>
      <c r="L574" s="56"/>
      <c r="M574" s="56"/>
      <c r="N574" s="56"/>
      <c r="O574" s="56"/>
      <c r="P574" s="56"/>
      <c r="Q574" s="56"/>
      <c r="R574" s="133"/>
      <c r="S574" s="119"/>
      <c r="T574" s="26"/>
      <c r="U574" s="26"/>
      <c r="V574" s="26"/>
      <c r="W574" s="119"/>
      <c r="X574" s="26"/>
      <c r="Y574" s="26"/>
      <c r="Z574" s="26"/>
    </row>
    <row r="575" spans="1:26" ht="12.75" customHeight="1">
      <c r="A575" s="129"/>
      <c r="B575" s="54"/>
      <c r="C575" s="26"/>
      <c r="D575" s="26"/>
      <c r="E575" s="124"/>
      <c r="F575" s="124"/>
      <c r="G575" s="124"/>
      <c r="H575" s="124"/>
      <c r="I575" s="124"/>
      <c r="J575" s="124"/>
      <c r="K575" s="130"/>
      <c r="L575" s="56"/>
      <c r="M575" s="56"/>
      <c r="N575" s="56"/>
      <c r="O575" s="56"/>
      <c r="P575" s="56"/>
      <c r="Q575" s="56"/>
      <c r="R575" s="133"/>
      <c r="S575" s="119"/>
      <c r="T575" s="26"/>
      <c r="U575" s="26"/>
      <c r="V575" s="26"/>
      <c r="W575" s="119"/>
      <c r="X575" s="26"/>
      <c r="Y575" s="26"/>
      <c r="Z575" s="26"/>
    </row>
    <row r="576" spans="1:26" ht="12.75" customHeight="1">
      <c r="A576" s="129"/>
      <c r="B576" s="54"/>
      <c r="C576" s="26"/>
      <c r="D576" s="26"/>
      <c r="E576" s="124"/>
      <c r="F576" s="124"/>
      <c r="G576" s="124"/>
      <c r="H576" s="124"/>
      <c r="I576" s="124"/>
      <c r="J576" s="124"/>
      <c r="K576" s="130"/>
      <c r="L576" s="56"/>
      <c r="M576" s="56"/>
      <c r="N576" s="56"/>
      <c r="O576" s="56"/>
      <c r="P576" s="56"/>
      <c r="Q576" s="56"/>
      <c r="R576" s="133"/>
      <c r="S576" s="119"/>
      <c r="T576" s="26"/>
      <c r="U576" s="26"/>
      <c r="V576" s="26"/>
      <c r="W576" s="119"/>
      <c r="X576" s="26"/>
      <c r="Y576" s="26"/>
      <c r="Z576" s="26"/>
    </row>
    <row r="577" spans="1:26" ht="12.75" customHeight="1">
      <c r="A577" s="129"/>
      <c r="B577" s="54"/>
      <c r="C577" s="26"/>
      <c r="D577" s="26"/>
      <c r="E577" s="124"/>
      <c r="F577" s="124"/>
      <c r="G577" s="124"/>
      <c r="H577" s="124"/>
      <c r="I577" s="124"/>
      <c r="J577" s="124"/>
      <c r="K577" s="130"/>
      <c r="L577" s="56"/>
      <c r="M577" s="56"/>
      <c r="N577" s="56"/>
      <c r="O577" s="56"/>
      <c r="P577" s="56"/>
      <c r="Q577" s="56"/>
      <c r="R577" s="133"/>
      <c r="S577" s="119"/>
      <c r="T577" s="26"/>
      <c r="U577" s="26"/>
      <c r="V577" s="26"/>
      <c r="W577" s="119"/>
      <c r="X577" s="26"/>
      <c r="Y577" s="26"/>
      <c r="Z577" s="26"/>
    </row>
    <row r="578" spans="1:26" ht="12.75" customHeight="1">
      <c r="A578" s="129"/>
      <c r="B578" s="54"/>
      <c r="C578" s="26"/>
      <c r="D578" s="26"/>
      <c r="E578" s="124"/>
      <c r="F578" s="124"/>
      <c r="G578" s="124"/>
      <c r="H578" s="124"/>
      <c r="I578" s="124"/>
      <c r="J578" s="124"/>
      <c r="K578" s="130"/>
      <c r="L578" s="56"/>
      <c r="M578" s="56"/>
      <c r="N578" s="56"/>
      <c r="O578" s="56"/>
      <c r="P578" s="56"/>
      <c r="Q578" s="56"/>
      <c r="R578" s="133"/>
      <c r="S578" s="119"/>
      <c r="T578" s="26"/>
      <c r="U578" s="26"/>
      <c r="V578" s="26"/>
      <c r="W578" s="119"/>
      <c r="X578" s="26"/>
      <c r="Y578" s="26"/>
      <c r="Z578" s="26"/>
    </row>
    <row r="579" spans="1:26" ht="12.75" customHeight="1">
      <c r="A579" s="129"/>
      <c r="B579" s="54"/>
      <c r="C579" s="26"/>
      <c r="D579" s="26"/>
      <c r="E579" s="124"/>
      <c r="F579" s="124"/>
      <c r="G579" s="124"/>
      <c r="H579" s="124"/>
      <c r="I579" s="124"/>
      <c r="J579" s="124"/>
      <c r="K579" s="130"/>
      <c r="L579" s="56"/>
      <c r="M579" s="56"/>
      <c r="N579" s="56"/>
      <c r="O579" s="56"/>
      <c r="P579" s="56"/>
      <c r="Q579" s="56"/>
      <c r="R579" s="133"/>
      <c r="S579" s="119"/>
      <c r="T579" s="26"/>
      <c r="U579" s="26"/>
      <c r="V579" s="26"/>
      <c r="W579" s="119"/>
      <c r="X579" s="26"/>
      <c r="Y579" s="26"/>
      <c r="Z579" s="26"/>
    </row>
    <row r="580" spans="1:26" ht="12.75" customHeight="1">
      <c r="A580" s="129"/>
      <c r="B580" s="54"/>
      <c r="C580" s="26"/>
      <c r="D580" s="26"/>
      <c r="E580" s="124"/>
      <c r="F580" s="124"/>
      <c r="G580" s="124"/>
      <c r="H580" s="124"/>
      <c r="I580" s="124"/>
      <c r="J580" s="124"/>
      <c r="K580" s="130"/>
      <c r="L580" s="56"/>
      <c r="M580" s="56"/>
      <c r="N580" s="56"/>
      <c r="O580" s="56"/>
      <c r="P580" s="56"/>
      <c r="Q580" s="56"/>
      <c r="R580" s="133"/>
      <c r="S580" s="119"/>
      <c r="T580" s="26"/>
      <c r="U580" s="26"/>
      <c r="V580" s="26"/>
      <c r="W580" s="119"/>
      <c r="X580" s="26"/>
      <c r="Y580" s="26"/>
      <c r="Z580" s="26"/>
    </row>
    <row r="581" spans="1:26" ht="12.75" customHeight="1">
      <c r="A581" s="129"/>
      <c r="B581" s="54"/>
      <c r="C581" s="26"/>
      <c r="D581" s="26"/>
      <c r="E581" s="124"/>
      <c r="F581" s="124"/>
      <c r="G581" s="124"/>
      <c r="H581" s="124"/>
      <c r="I581" s="124"/>
      <c r="J581" s="124"/>
      <c r="K581" s="130"/>
      <c r="L581" s="56"/>
      <c r="M581" s="56"/>
      <c r="N581" s="56"/>
      <c r="O581" s="56"/>
      <c r="P581" s="56"/>
      <c r="Q581" s="56"/>
      <c r="R581" s="133"/>
      <c r="S581" s="119"/>
      <c r="T581" s="26"/>
      <c r="U581" s="26"/>
      <c r="V581" s="26"/>
      <c r="W581" s="119"/>
      <c r="X581" s="26"/>
      <c r="Y581" s="26"/>
      <c r="Z581" s="26"/>
    </row>
    <row r="582" spans="1:26" ht="12.75" customHeight="1">
      <c r="A582" s="129"/>
      <c r="B582" s="54"/>
      <c r="C582" s="26"/>
      <c r="D582" s="26"/>
      <c r="E582" s="124"/>
      <c r="F582" s="124"/>
      <c r="G582" s="124"/>
      <c r="H582" s="124"/>
      <c r="I582" s="124"/>
      <c r="J582" s="124"/>
      <c r="K582" s="130"/>
      <c r="L582" s="56"/>
      <c r="M582" s="56"/>
      <c r="N582" s="56"/>
      <c r="O582" s="56"/>
      <c r="P582" s="56"/>
      <c r="Q582" s="56"/>
      <c r="R582" s="133"/>
      <c r="S582" s="119"/>
      <c r="T582" s="26"/>
      <c r="U582" s="26"/>
      <c r="V582" s="26"/>
      <c r="W582" s="119"/>
      <c r="X582" s="26"/>
      <c r="Y582" s="26"/>
      <c r="Z582" s="26"/>
    </row>
    <row r="583" spans="1:26" ht="12.75" customHeight="1">
      <c r="A583" s="129"/>
      <c r="B583" s="54"/>
      <c r="C583" s="26"/>
      <c r="D583" s="26"/>
      <c r="E583" s="124"/>
      <c r="F583" s="124"/>
      <c r="G583" s="124"/>
      <c r="H583" s="124"/>
      <c r="I583" s="124"/>
      <c r="J583" s="124"/>
      <c r="K583" s="130"/>
      <c r="L583" s="56"/>
      <c r="M583" s="56"/>
      <c r="N583" s="56"/>
      <c r="O583" s="56"/>
      <c r="P583" s="56"/>
      <c r="Q583" s="56"/>
      <c r="R583" s="133"/>
      <c r="S583" s="119"/>
      <c r="T583" s="26"/>
      <c r="U583" s="26"/>
      <c r="V583" s="26"/>
      <c r="W583" s="119"/>
      <c r="X583" s="26"/>
      <c r="Y583" s="26"/>
      <c r="Z583" s="26"/>
    </row>
    <row r="584" spans="1:26" ht="12.75" customHeight="1">
      <c r="A584" s="129"/>
      <c r="B584" s="54"/>
      <c r="C584" s="26"/>
      <c r="D584" s="26"/>
      <c r="E584" s="124"/>
      <c r="F584" s="124"/>
      <c r="G584" s="124"/>
      <c r="H584" s="124"/>
      <c r="I584" s="124"/>
      <c r="J584" s="124"/>
      <c r="K584" s="130"/>
      <c r="L584" s="56"/>
      <c r="M584" s="56"/>
      <c r="N584" s="56"/>
      <c r="O584" s="56"/>
      <c r="P584" s="56"/>
      <c r="Q584" s="56"/>
      <c r="R584" s="133"/>
      <c r="S584" s="119"/>
      <c r="T584" s="26"/>
      <c r="U584" s="26"/>
      <c r="V584" s="26"/>
      <c r="W584" s="119"/>
      <c r="X584" s="26"/>
      <c r="Y584" s="26"/>
      <c r="Z584" s="26"/>
    </row>
    <row r="585" spans="1:26" ht="12.75" customHeight="1">
      <c r="A585" s="129"/>
      <c r="B585" s="54"/>
      <c r="C585" s="26"/>
      <c r="D585" s="26"/>
      <c r="E585" s="124"/>
      <c r="F585" s="124"/>
      <c r="G585" s="124"/>
      <c r="H585" s="124"/>
      <c r="I585" s="124"/>
      <c r="J585" s="124"/>
      <c r="K585" s="130"/>
      <c r="L585" s="56"/>
      <c r="M585" s="56"/>
      <c r="N585" s="56"/>
      <c r="O585" s="56"/>
      <c r="P585" s="56"/>
      <c r="Q585" s="56"/>
      <c r="R585" s="133"/>
      <c r="S585" s="119"/>
      <c r="T585" s="26"/>
      <c r="U585" s="26"/>
      <c r="V585" s="26"/>
      <c r="W585" s="119"/>
      <c r="X585" s="26"/>
      <c r="Y585" s="26"/>
      <c r="Z585" s="26"/>
    </row>
    <row r="586" spans="1:26" ht="12.75" customHeight="1">
      <c r="A586" s="129"/>
      <c r="B586" s="54"/>
      <c r="C586" s="26"/>
      <c r="D586" s="26"/>
      <c r="E586" s="124"/>
      <c r="F586" s="124"/>
      <c r="G586" s="124"/>
      <c r="H586" s="124"/>
      <c r="I586" s="124"/>
      <c r="J586" s="124"/>
      <c r="K586" s="130"/>
      <c r="L586" s="56"/>
      <c r="M586" s="56"/>
      <c r="N586" s="56"/>
      <c r="O586" s="56"/>
      <c r="P586" s="56"/>
      <c r="Q586" s="56"/>
      <c r="R586" s="133"/>
      <c r="S586" s="119"/>
      <c r="T586" s="26"/>
      <c r="U586" s="26"/>
      <c r="V586" s="26"/>
      <c r="W586" s="119"/>
      <c r="X586" s="26"/>
      <c r="Y586" s="26"/>
      <c r="Z586" s="26"/>
    </row>
    <row r="587" spans="1:26" ht="12.75" customHeight="1">
      <c r="A587" s="129"/>
      <c r="B587" s="54"/>
      <c r="C587" s="26"/>
      <c r="D587" s="26"/>
      <c r="E587" s="124"/>
      <c r="F587" s="124"/>
      <c r="G587" s="124"/>
      <c r="H587" s="124"/>
      <c r="I587" s="124"/>
      <c r="J587" s="124"/>
      <c r="K587" s="130"/>
      <c r="L587" s="56"/>
      <c r="M587" s="56"/>
      <c r="N587" s="56"/>
      <c r="O587" s="56"/>
      <c r="P587" s="56"/>
      <c r="Q587" s="56"/>
      <c r="R587" s="133"/>
      <c r="S587" s="119"/>
      <c r="T587" s="26"/>
      <c r="U587" s="26"/>
      <c r="V587" s="26"/>
      <c r="W587" s="119"/>
      <c r="X587" s="26"/>
      <c r="Y587" s="26"/>
      <c r="Z587" s="26"/>
    </row>
    <row r="588" spans="1:26" ht="12.75" customHeight="1">
      <c r="A588" s="129"/>
      <c r="B588" s="54"/>
      <c r="C588" s="26"/>
      <c r="D588" s="26"/>
      <c r="E588" s="124"/>
      <c r="F588" s="124"/>
      <c r="G588" s="124"/>
      <c r="H588" s="124"/>
      <c r="I588" s="124"/>
      <c r="J588" s="124"/>
      <c r="K588" s="130"/>
      <c r="L588" s="56"/>
      <c r="M588" s="56"/>
      <c r="N588" s="56"/>
      <c r="O588" s="56"/>
      <c r="P588" s="56"/>
      <c r="Q588" s="56"/>
      <c r="R588" s="133"/>
      <c r="S588" s="119"/>
      <c r="T588" s="26"/>
      <c r="U588" s="26"/>
      <c r="V588" s="26"/>
      <c r="W588" s="119"/>
      <c r="X588" s="26"/>
      <c r="Y588" s="26"/>
      <c r="Z588" s="26"/>
    </row>
    <row r="589" spans="1:26" ht="12.75" customHeight="1">
      <c r="A589" s="129"/>
      <c r="B589" s="54"/>
      <c r="C589" s="26"/>
      <c r="D589" s="26"/>
      <c r="E589" s="124"/>
      <c r="F589" s="124"/>
      <c r="G589" s="124"/>
      <c r="H589" s="124"/>
      <c r="I589" s="124"/>
      <c r="J589" s="124"/>
      <c r="K589" s="130"/>
      <c r="L589" s="56"/>
      <c r="M589" s="56"/>
      <c r="N589" s="56"/>
      <c r="O589" s="56"/>
      <c r="P589" s="56"/>
      <c r="Q589" s="56"/>
      <c r="R589" s="133"/>
      <c r="S589" s="119"/>
      <c r="T589" s="26"/>
      <c r="U589" s="26"/>
      <c r="V589" s="26"/>
      <c r="W589" s="119"/>
      <c r="X589" s="26"/>
      <c r="Y589" s="26"/>
      <c r="Z589" s="26"/>
    </row>
    <row r="590" spans="1:26" ht="12.75" customHeight="1">
      <c r="A590" s="129"/>
      <c r="B590" s="54"/>
      <c r="C590" s="26"/>
      <c r="D590" s="26"/>
      <c r="E590" s="124"/>
      <c r="F590" s="124"/>
      <c r="G590" s="124"/>
      <c r="H590" s="124"/>
      <c r="I590" s="124"/>
      <c r="J590" s="124"/>
      <c r="K590" s="130"/>
      <c r="L590" s="56"/>
      <c r="M590" s="56"/>
      <c r="N590" s="56"/>
      <c r="O590" s="56"/>
      <c r="P590" s="56"/>
      <c r="Q590" s="56"/>
      <c r="R590" s="133"/>
      <c r="S590" s="119"/>
      <c r="T590" s="26"/>
      <c r="U590" s="26"/>
      <c r="V590" s="26"/>
      <c r="W590" s="119"/>
      <c r="X590" s="26"/>
      <c r="Y590" s="26"/>
      <c r="Z590" s="26"/>
    </row>
    <row r="591" spans="1:26" ht="12.75" customHeight="1">
      <c r="A591" s="129"/>
      <c r="B591" s="54"/>
      <c r="C591" s="26"/>
      <c r="D591" s="26"/>
      <c r="E591" s="124"/>
      <c r="F591" s="124"/>
      <c r="G591" s="124"/>
      <c r="H591" s="124"/>
      <c r="I591" s="124"/>
      <c r="J591" s="124"/>
      <c r="K591" s="130"/>
      <c r="L591" s="56"/>
      <c r="M591" s="56"/>
      <c r="N591" s="56"/>
      <c r="O591" s="56"/>
      <c r="P591" s="56"/>
      <c r="Q591" s="56"/>
      <c r="R591" s="133"/>
      <c r="S591" s="119"/>
      <c r="T591" s="26"/>
      <c r="U591" s="26"/>
      <c r="V591" s="26"/>
      <c r="W591" s="119"/>
      <c r="X591" s="26"/>
      <c r="Y591" s="26"/>
      <c r="Z591" s="26"/>
    </row>
    <row r="592" spans="1:26" ht="12.75" customHeight="1">
      <c r="A592" s="129"/>
      <c r="B592" s="54"/>
      <c r="C592" s="26"/>
      <c r="D592" s="26"/>
      <c r="E592" s="124"/>
      <c r="F592" s="124"/>
      <c r="G592" s="124"/>
      <c r="H592" s="124"/>
      <c r="I592" s="124"/>
      <c r="J592" s="124"/>
      <c r="K592" s="130"/>
      <c r="L592" s="56"/>
      <c r="M592" s="56"/>
      <c r="N592" s="56"/>
      <c r="O592" s="56"/>
      <c r="P592" s="56"/>
      <c r="Q592" s="56"/>
      <c r="R592" s="133"/>
      <c r="S592" s="119"/>
      <c r="T592" s="26"/>
      <c r="U592" s="26"/>
      <c r="V592" s="26"/>
      <c r="W592" s="119"/>
      <c r="X592" s="26"/>
      <c r="Y592" s="26"/>
      <c r="Z592" s="26"/>
    </row>
    <row r="593" spans="1:26" ht="12.75" customHeight="1">
      <c r="A593" s="129"/>
      <c r="B593" s="54"/>
      <c r="C593" s="26"/>
      <c r="D593" s="26"/>
      <c r="E593" s="124"/>
      <c r="F593" s="124"/>
      <c r="G593" s="124"/>
      <c r="H593" s="124"/>
      <c r="I593" s="124"/>
      <c r="J593" s="124"/>
      <c r="K593" s="130"/>
      <c r="L593" s="56"/>
      <c r="M593" s="56"/>
      <c r="N593" s="56"/>
      <c r="O593" s="56"/>
      <c r="P593" s="56"/>
      <c r="Q593" s="56"/>
      <c r="R593" s="133"/>
      <c r="S593" s="119"/>
      <c r="T593" s="26"/>
      <c r="U593" s="26"/>
      <c r="V593" s="26"/>
      <c r="W593" s="119"/>
      <c r="X593" s="26"/>
      <c r="Y593" s="26"/>
      <c r="Z593" s="26"/>
    </row>
    <row r="594" spans="1:26" ht="12.75" customHeight="1">
      <c r="A594" s="129"/>
      <c r="B594" s="54"/>
      <c r="C594" s="26"/>
      <c r="D594" s="26"/>
      <c r="E594" s="124"/>
      <c r="F594" s="124"/>
      <c r="G594" s="124"/>
      <c r="H594" s="124"/>
      <c r="I594" s="124"/>
      <c r="J594" s="124"/>
      <c r="K594" s="130"/>
      <c r="L594" s="56"/>
      <c r="M594" s="56"/>
      <c r="N594" s="56"/>
      <c r="O594" s="56"/>
      <c r="P594" s="56"/>
      <c r="Q594" s="56"/>
      <c r="R594" s="133"/>
      <c r="S594" s="119"/>
      <c r="T594" s="26"/>
      <c r="U594" s="26"/>
      <c r="V594" s="26"/>
      <c r="W594" s="119"/>
      <c r="X594" s="26"/>
      <c r="Y594" s="26"/>
      <c r="Z594" s="26"/>
    </row>
    <row r="595" spans="1:26" ht="12.75" customHeight="1">
      <c r="A595" s="129"/>
      <c r="B595" s="54"/>
      <c r="C595" s="26"/>
      <c r="D595" s="26"/>
      <c r="E595" s="124"/>
      <c r="F595" s="124"/>
      <c r="G595" s="124"/>
      <c r="H595" s="124"/>
      <c r="I595" s="124"/>
      <c r="J595" s="124"/>
      <c r="K595" s="130"/>
      <c r="L595" s="56"/>
      <c r="M595" s="56"/>
      <c r="N595" s="56"/>
      <c r="O595" s="56"/>
      <c r="P595" s="56"/>
      <c r="Q595" s="56"/>
      <c r="R595" s="133"/>
      <c r="S595" s="119"/>
      <c r="T595" s="26"/>
      <c r="U595" s="26"/>
      <c r="V595" s="26"/>
      <c r="W595" s="119"/>
      <c r="X595" s="26"/>
      <c r="Y595" s="26"/>
      <c r="Z595" s="26"/>
    </row>
    <row r="596" spans="1:26" ht="12.75" customHeight="1">
      <c r="A596" s="129"/>
      <c r="B596" s="54"/>
      <c r="C596" s="26"/>
      <c r="D596" s="26"/>
      <c r="E596" s="124"/>
      <c r="F596" s="124"/>
      <c r="G596" s="124"/>
      <c r="H596" s="124"/>
      <c r="I596" s="124"/>
      <c r="J596" s="124"/>
      <c r="K596" s="130"/>
      <c r="L596" s="56"/>
      <c r="M596" s="56"/>
      <c r="N596" s="56"/>
      <c r="O596" s="56"/>
      <c r="P596" s="56"/>
      <c r="Q596" s="56"/>
      <c r="R596" s="133"/>
      <c r="S596" s="119"/>
      <c r="T596" s="26"/>
      <c r="U596" s="26"/>
      <c r="V596" s="26"/>
      <c r="W596" s="119"/>
      <c r="X596" s="26"/>
      <c r="Y596" s="26"/>
      <c r="Z596" s="26"/>
    </row>
    <row r="597" spans="1:26" ht="12.75" customHeight="1">
      <c r="A597" s="129"/>
      <c r="B597" s="54"/>
      <c r="C597" s="26"/>
      <c r="D597" s="26"/>
      <c r="E597" s="124"/>
      <c r="F597" s="124"/>
      <c r="G597" s="124"/>
      <c r="H597" s="124"/>
      <c r="I597" s="124"/>
      <c r="J597" s="124"/>
      <c r="K597" s="130"/>
      <c r="L597" s="56"/>
      <c r="M597" s="56"/>
      <c r="N597" s="56"/>
      <c r="O597" s="56"/>
      <c r="P597" s="56"/>
      <c r="Q597" s="56"/>
      <c r="R597" s="133"/>
      <c r="S597" s="119"/>
      <c r="T597" s="26"/>
      <c r="U597" s="26"/>
      <c r="V597" s="26"/>
      <c r="W597" s="119"/>
      <c r="X597" s="26"/>
      <c r="Y597" s="26"/>
      <c r="Z597" s="26"/>
    </row>
    <row r="598" spans="1:26" ht="12.75" customHeight="1">
      <c r="A598" s="129"/>
      <c r="B598" s="54"/>
      <c r="C598" s="26"/>
      <c r="D598" s="26"/>
      <c r="E598" s="124"/>
      <c r="F598" s="124"/>
      <c r="G598" s="124"/>
      <c r="H598" s="124"/>
      <c r="I598" s="124"/>
      <c r="J598" s="124"/>
      <c r="K598" s="130"/>
      <c r="L598" s="56"/>
      <c r="M598" s="56"/>
      <c r="N598" s="56"/>
      <c r="O598" s="56"/>
      <c r="P598" s="56"/>
      <c r="Q598" s="56"/>
      <c r="R598" s="133"/>
      <c r="S598" s="119"/>
      <c r="T598" s="26"/>
      <c r="U598" s="26"/>
      <c r="V598" s="26"/>
      <c r="W598" s="119"/>
      <c r="X598" s="26"/>
      <c r="Y598" s="26"/>
      <c r="Z598" s="26"/>
    </row>
    <row r="599" spans="1:26" ht="12.75" customHeight="1">
      <c r="A599" s="129"/>
      <c r="B599" s="54"/>
      <c r="C599" s="26"/>
      <c r="D599" s="26"/>
      <c r="E599" s="124"/>
      <c r="F599" s="124"/>
      <c r="G599" s="124"/>
      <c r="H599" s="124"/>
      <c r="I599" s="124"/>
      <c r="J599" s="124"/>
      <c r="K599" s="130"/>
      <c r="L599" s="56"/>
      <c r="M599" s="56"/>
      <c r="N599" s="56"/>
      <c r="O599" s="56"/>
      <c r="P599" s="56"/>
      <c r="Q599" s="56"/>
      <c r="R599" s="133"/>
      <c r="S599" s="119"/>
      <c r="T599" s="26"/>
      <c r="U599" s="26"/>
      <c r="V599" s="26"/>
      <c r="W599" s="119"/>
      <c r="X599" s="26"/>
      <c r="Y599" s="26"/>
      <c r="Z599" s="26"/>
    </row>
    <row r="600" spans="1:26" ht="12.75" customHeight="1">
      <c r="A600" s="129"/>
      <c r="B600" s="54"/>
      <c r="C600" s="26"/>
      <c r="D600" s="26"/>
      <c r="E600" s="124"/>
      <c r="F600" s="124"/>
      <c r="G600" s="124"/>
      <c r="H600" s="124"/>
      <c r="I600" s="124"/>
      <c r="J600" s="124"/>
      <c r="K600" s="130"/>
      <c r="L600" s="56"/>
      <c r="M600" s="56"/>
      <c r="N600" s="56"/>
      <c r="O600" s="56"/>
      <c r="P600" s="56"/>
      <c r="Q600" s="56"/>
      <c r="R600" s="133"/>
      <c r="S600" s="119"/>
      <c r="T600" s="26"/>
      <c r="U600" s="26"/>
      <c r="V600" s="26"/>
      <c r="W600" s="119"/>
      <c r="X600" s="26"/>
      <c r="Y600" s="26"/>
      <c r="Z600" s="26"/>
    </row>
    <row r="601" spans="1:26" ht="12.75" customHeight="1">
      <c r="A601" s="129"/>
      <c r="B601" s="54"/>
      <c r="C601" s="26"/>
      <c r="D601" s="26"/>
      <c r="E601" s="124"/>
      <c r="F601" s="124"/>
      <c r="G601" s="124"/>
      <c r="H601" s="124"/>
      <c r="I601" s="124"/>
      <c r="J601" s="124"/>
      <c r="K601" s="130"/>
      <c r="L601" s="56"/>
      <c r="M601" s="56"/>
      <c r="N601" s="56"/>
      <c r="O601" s="56"/>
      <c r="P601" s="56"/>
      <c r="Q601" s="56"/>
      <c r="R601" s="133"/>
      <c r="S601" s="119"/>
      <c r="T601" s="26"/>
      <c r="U601" s="26"/>
      <c r="V601" s="26"/>
      <c r="W601" s="119"/>
      <c r="X601" s="26"/>
      <c r="Y601" s="26"/>
      <c r="Z601" s="26"/>
    </row>
    <row r="602" spans="1:26" ht="12.75" customHeight="1">
      <c r="A602" s="129"/>
      <c r="B602" s="54"/>
      <c r="C602" s="26"/>
      <c r="D602" s="26"/>
      <c r="E602" s="124"/>
      <c r="F602" s="124"/>
      <c r="G602" s="124"/>
      <c r="H602" s="124"/>
      <c r="I602" s="124"/>
      <c r="J602" s="124"/>
      <c r="K602" s="130"/>
      <c r="L602" s="56"/>
      <c r="M602" s="56"/>
      <c r="N602" s="56"/>
      <c r="O602" s="56"/>
      <c r="P602" s="56"/>
      <c r="Q602" s="56"/>
      <c r="R602" s="133"/>
      <c r="S602" s="119"/>
      <c r="T602" s="26"/>
      <c r="U602" s="26"/>
      <c r="V602" s="26"/>
      <c r="W602" s="119"/>
      <c r="X602" s="26"/>
      <c r="Y602" s="26"/>
      <c r="Z602" s="26"/>
    </row>
    <row r="603" spans="1:26" ht="12.75" customHeight="1">
      <c r="A603" s="129"/>
      <c r="B603" s="54"/>
      <c r="C603" s="26"/>
      <c r="D603" s="26"/>
      <c r="E603" s="124"/>
      <c r="F603" s="124"/>
      <c r="G603" s="124"/>
      <c r="H603" s="124"/>
      <c r="I603" s="124"/>
      <c r="J603" s="124"/>
      <c r="K603" s="130"/>
      <c r="L603" s="56"/>
      <c r="M603" s="56"/>
      <c r="N603" s="56"/>
      <c r="O603" s="56"/>
      <c r="P603" s="56"/>
      <c r="Q603" s="56"/>
      <c r="R603" s="133"/>
      <c r="S603" s="119"/>
      <c r="T603" s="26"/>
      <c r="U603" s="26"/>
      <c r="V603" s="26"/>
      <c r="W603" s="119"/>
      <c r="X603" s="26"/>
      <c r="Y603" s="26"/>
      <c r="Z603" s="26"/>
    </row>
    <row r="604" spans="1:26" ht="12.75" customHeight="1">
      <c r="A604" s="129"/>
      <c r="B604" s="54"/>
      <c r="C604" s="26"/>
      <c r="D604" s="26"/>
      <c r="E604" s="124"/>
      <c r="F604" s="124"/>
      <c r="G604" s="124"/>
      <c r="H604" s="124"/>
      <c r="I604" s="124"/>
      <c r="J604" s="124"/>
      <c r="K604" s="130"/>
      <c r="L604" s="56"/>
      <c r="M604" s="56"/>
      <c r="N604" s="56"/>
      <c r="O604" s="56"/>
      <c r="P604" s="56"/>
      <c r="Q604" s="56"/>
      <c r="R604" s="133"/>
      <c r="S604" s="119"/>
      <c r="T604" s="26"/>
      <c r="U604" s="26"/>
      <c r="V604" s="26"/>
      <c r="W604" s="119"/>
      <c r="X604" s="26"/>
      <c r="Y604" s="26"/>
      <c r="Z604" s="26"/>
    </row>
    <row r="605" spans="1:26" ht="12.75" customHeight="1">
      <c r="A605" s="129"/>
      <c r="B605" s="54"/>
      <c r="C605" s="26"/>
      <c r="D605" s="26"/>
      <c r="E605" s="124"/>
      <c r="F605" s="124"/>
      <c r="G605" s="124"/>
      <c r="H605" s="124"/>
      <c r="I605" s="124"/>
      <c r="J605" s="124"/>
      <c r="K605" s="130"/>
      <c r="L605" s="56"/>
      <c r="M605" s="56"/>
      <c r="N605" s="56"/>
      <c r="O605" s="56"/>
      <c r="P605" s="56"/>
      <c r="Q605" s="56"/>
      <c r="R605" s="133"/>
      <c r="S605" s="119"/>
      <c r="T605" s="26"/>
      <c r="U605" s="26"/>
      <c r="V605" s="26"/>
      <c r="W605" s="119"/>
      <c r="X605" s="26"/>
      <c r="Y605" s="26"/>
      <c r="Z605" s="26"/>
    </row>
    <row r="606" spans="1:26" ht="12.75" customHeight="1">
      <c r="A606" s="129"/>
      <c r="B606" s="54"/>
      <c r="C606" s="26"/>
      <c r="D606" s="26"/>
      <c r="E606" s="124"/>
      <c r="F606" s="124"/>
      <c r="G606" s="124"/>
      <c r="H606" s="124"/>
      <c r="I606" s="124"/>
      <c r="J606" s="124"/>
      <c r="K606" s="130"/>
      <c r="L606" s="56"/>
      <c r="M606" s="56"/>
      <c r="N606" s="56"/>
      <c r="O606" s="56"/>
      <c r="P606" s="56"/>
      <c r="Q606" s="56"/>
      <c r="R606" s="133"/>
      <c r="S606" s="119"/>
      <c r="T606" s="26"/>
      <c r="U606" s="26"/>
      <c r="V606" s="26"/>
      <c r="W606" s="119"/>
      <c r="X606" s="26"/>
      <c r="Y606" s="26"/>
      <c r="Z606" s="26"/>
    </row>
    <row r="607" spans="1:26" ht="12.75" customHeight="1">
      <c r="A607" s="129"/>
      <c r="B607" s="54"/>
      <c r="C607" s="26"/>
      <c r="D607" s="26"/>
      <c r="E607" s="124"/>
      <c r="F607" s="124"/>
      <c r="G607" s="124"/>
      <c r="H607" s="124"/>
      <c r="I607" s="124"/>
      <c r="J607" s="124"/>
      <c r="K607" s="130"/>
      <c r="L607" s="56"/>
      <c r="M607" s="56"/>
      <c r="N607" s="56"/>
      <c r="O607" s="56"/>
      <c r="P607" s="56"/>
      <c r="Q607" s="56"/>
      <c r="R607" s="133"/>
      <c r="S607" s="119"/>
      <c r="T607" s="26"/>
      <c r="U607" s="26"/>
      <c r="V607" s="26"/>
      <c r="W607" s="119"/>
      <c r="X607" s="26"/>
      <c r="Y607" s="26"/>
      <c r="Z607" s="26"/>
    </row>
    <row r="608" spans="1:26" ht="12.75" customHeight="1">
      <c r="A608" s="129"/>
      <c r="B608" s="54"/>
      <c r="C608" s="26"/>
      <c r="D608" s="26"/>
      <c r="E608" s="124"/>
      <c r="F608" s="124"/>
      <c r="G608" s="124"/>
      <c r="H608" s="124"/>
      <c r="I608" s="124"/>
      <c r="J608" s="124"/>
      <c r="K608" s="130"/>
      <c r="L608" s="56"/>
      <c r="M608" s="56"/>
      <c r="N608" s="56"/>
      <c r="O608" s="56"/>
      <c r="P608" s="56"/>
      <c r="Q608" s="56"/>
      <c r="R608" s="133"/>
      <c r="S608" s="119"/>
      <c r="T608" s="26"/>
      <c r="U608" s="26"/>
      <c r="V608" s="26"/>
      <c r="W608" s="119"/>
      <c r="X608" s="26"/>
      <c r="Y608" s="26"/>
      <c r="Z608" s="26"/>
    </row>
    <row r="609" spans="1:26" ht="12.75" customHeight="1">
      <c r="A609" s="129"/>
      <c r="B609" s="54"/>
      <c r="C609" s="26"/>
      <c r="D609" s="26"/>
      <c r="E609" s="124"/>
      <c r="F609" s="124"/>
      <c r="G609" s="124"/>
      <c r="H609" s="124"/>
      <c r="I609" s="124"/>
      <c r="J609" s="124"/>
      <c r="K609" s="130"/>
      <c r="L609" s="56"/>
      <c r="M609" s="56"/>
      <c r="N609" s="56"/>
      <c r="O609" s="56"/>
      <c r="P609" s="56"/>
      <c r="Q609" s="56"/>
      <c r="R609" s="133"/>
      <c r="S609" s="119"/>
      <c r="T609" s="26"/>
      <c r="U609" s="26"/>
      <c r="V609" s="26"/>
      <c r="W609" s="119"/>
      <c r="X609" s="26"/>
      <c r="Y609" s="26"/>
      <c r="Z609" s="26"/>
    </row>
    <row r="610" spans="1:26" ht="12.75" customHeight="1">
      <c r="A610" s="129"/>
      <c r="B610" s="54"/>
      <c r="C610" s="26"/>
      <c r="D610" s="26"/>
      <c r="E610" s="124"/>
      <c r="F610" s="124"/>
      <c r="G610" s="124"/>
      <c r="H610" s="124"/>
      <c r="I610" s="124"/>
      <c r="J610" s="124"/>
      <c r="K610" s="130"/>
      <c r="L610" s="56"/>
      <c r="M610" s="56"/>
      <c r="N610" s="56"/>
      <c r="O610" s="56"/>
      <c r="P610" s="56"/>
      <c r="Q610" s="56"/>
      <c r="R610" s="133"/>
      <c r="S610" s="119"/>
      <c r="T610" s="26"/>
      <c r="U610" s="26"/>
      <c r="V610" s="26"/>
      <c r="W610" s="119"/>
      <c r="X610" s="26"/>
      <c r="Y610" s="26"/>
      <c r="Z610" s="26"/>
    </row>
    <row r="611" spans="1:26" ht="12.75" customHeight="1">
      <c r="A611" s="129"/>
      <c r="B611" s="54"/>
      <c r="C611" s="26"/>
      <c r="D611" s="26"/>
      <c r="E611" s="124"/>
      <c r="F611" s="124"/>
      <c r="G611" s="124"/>
      <c r="H611" s="124"/>
      <c r="I611" s="124"/>
      <c r="J611" s="124"/>
      <c r="K611" s="130"/>
      <c r="L611" s="56"/>
      <c r="M611" s="56"/>
      <c r="N611" s="56"/>
      <c r="O611" s="56"/>
      <c r="P611" s="56"/>
      <c r="Q611" s="56"/>
      <c r="R611" s="133"/>
      <c r="S611" s="119"/>
      <c r="T611" s="26"/>
      <c r="U611" s="26"/>
      <c r="V611" s="26"/>
      <c r="W611" s="119"/>
      <c r="X611" s="26"/>
      <c r="Y611" s="26"/>
      <c r="Z611" s="26"/>
    </row>
    <row r="612" spans="1:26" ht="12.75" customHeight="1">
      <c r="A612" s="129"/>
      <c r="B612" s="54"/>
      <c r="C612" s="26"/>
      <c r="D612" s="26"/>
      <c r="E612" s="124"/>
      <c r="F612" s="124"/>
      <c r="G612" s="124"/>
      <c r="H612" s="124"/>
      <c r="I612" s="124"/>
      <c r="J612" s="124"/>
      <c r="K612" s="130"/>
      <c r="L612" s="56"/>
      <c r="M612" s="56"/>
      <c r="N612" s="56"/>
      <c r="O612" s="56"/>
      <c r="P612" s="56"/>
      <c r="Q612" s="56"/>
      <c r="R612" s="133"/>
      <c r="S612" s="119"/>
      <c r="T612" s="26"/>
      <c r="U612" s="26"/>
      <c r="V612" s="26"/>
      <c r="W612" s="119"/>
      <c r="X612" s="26"/>
      <c r="Y612" s="26"/>
      <c r="Z612" s="26"/>
    </row>
    <row r="613" spans="1:26" ht="12.75" customHeight="1">
      <c r="A613" s="129"/>
      <c r="B613" s="54"/>
      <c r="C613" s="26"/>
      <c r="D613" s="26"/>
      <c r="E613" s="124"/>
      <c r="F613" s="124"/>
      <c r="G613" s="124"/>
      <c r="H613" s="124"/>
      <c r="I613" s="124"/>
      <c r="J613" s="124"/>
      <c r="K613" s="130"/>
      <c r="L613" s="56"/>
      <c r="M613" s="56"/>
      <c r="N613" s="56"/>
      <c r="O613" s="56"/>
      <c r="P613" s="56"/>
      <c r="Q613" s="56"/>
      <c r="R613" s="133"/>
      <c r="S613" s="119"/>
      <c r="T613" s="26"/>
      <c r="U613" s="26"/>
      <c r="V613" s="26"/>
      <c r="W613" s="119"/>
      <c r="X613" s="26"/>
      <c r="Y613" s="26"/>
      <c r="Z613" s="26"/>
    </row>
    <row r="614" spans="1:26" ht="12.75" customHeight="1">
      <c r="A614" s="129"/>
      <c r="B614" s="54"/>
      <c r="C614" s="26"/>
      <c r="D614" s="26"/>
      <c r="E614" s="124"/>
      <c r="F614" s="124"/>
      <c r="G614" s="124"/>
      <c r="H614" s="124"/>
      <c r="I614" s="124"/>
      <c r="J614" s="124"/>
      <c r="K614" s="130"/>
      <c r="L614" s="56"/>
      <c r="M614" s="56"/>
      <c r="N614" s="56"/>
      <c r="O614" s="56"/>
      <c r="P614" s="56"/>
      <c r="Q614" s="56"/>
      <c r="R614" s="133"/>
      <c r="S614" s="119"/>
      <c r="T614" s="26"/>
      <c r="U614" s="26"/>
      <c r="V614" s="26"/>
      <c r="W614" s="119"/>
      <c r="X614" s="26"/>
      <c r="Y614" s="26"/>
      <c r="Z614" s="26"/>
    </row>
    <row r="615" spans="1:26" ht="12.75" customHeight="1">
      <c r="A615" s="129"/>
      <c r="B615" s="54"/>
      <c r="C615" s="26"/>
      <c r="D615" s="26"/>
      <c r="E615" s="124"/>
      <c r="F615" s="124"/>
      <c r="G615" s="124"/>
      <c r="H615" s="124"/>
      <c r="I615" s="124"/>
      <c r="J615" s="124"/>
      <c r="K615" s="130"/>
      <c r="L615" s="56"/>
      <c r="M615" s="56"/>
      <c r="N615" s="56"/>
      <c r="O615" s="56"/>
      <c r="P615" s="56"/>
      <c r="Q615" s="56"/>
      <c r="R615" s="133"/>
      <c r="S615" s="119"/>
      <c r="T615" s="26"/>
      <c r="U615" s="26"/>
      <c r="V615" s="26"/>
      <c r="W615" s="119"/>
      <c r="X615" s="26"/>
      <c r="Y615" s="26"/>
      <c r="Z615" s="26"/>
    </row>
    <row r="616" spans="1:26" ht="12.75" customHeight="1">
      <c r="A616" s="129"/>
      <c r="B616" s="54"/>
      <c r="C616" s="26"/>
      <c r="D616" s="26"/>
      <c r="E616" s="124"/>
      <c r="F616" s="124"/>
      <c r="G616" s="124"/>
      <c r="H616" s="124"/>
      <c r="I616" s="124"/>
      <c r="J616" s="124"/>
      <c r="K616" s="130"/>
      <c r="L616" s="56"/>
      <c r="M616" s="56"/>
      <c r="N616" s="56"/>
      <c r="O616" s="56"/>
      <c r="P616" s="56"/>
      <c r="Q616" s="56"/>
      <c r="R616" s="133"/>
      <c r="S616" s="119"/>
      <c r="T616" s="26"/>
      <c r="U616" s="26"/>
      <c r="V616" s="26"/>
      <c r="W616" s="119"/>
      <c r="X616" s="26"/>
      <c r="Y616" s="26"/>
      <c r="Z616" s="26"/>
    </row>
    <row r="617" spans="1:26" ht="12.75" customHeight="1">
      <c r="A617" s="129"/>
      <c r="B617" s="54"/>
      <c r="C617" s="26"/>
      <c r="D617" s="26"/>
      <c r="E617" s="124"/>
      <c r="F617" s="124"/>
      <c r="G617" s="124"/>
      <c r="H617" s="124"/>
      <c r="I617" s="124"/>
      <c r="J617" s="124"/>
      <c r="K617" s="130"/>
      <c r="L617" s="56"/>
      <c r="M617" s="56"/>
      <c r="N617" s="56"/>
      <c r="O617" s="56"/>
      <c r="P617" s="56"/>
      <c r="Q617" s="56"/>
      <c r="R617" s="133"/>
      <c r="S617" s="119"/>
      <c r="T617" s="26"/>
      <c r="U617" s="26"/>
      <c r="V617" s="26"/>
      <c r="W617" s="119"/>
      <c r="X617" s="26"/>
      <c r="Y617" s="26"/>
      <c r="Z617" s="26"/>
    </row>
    <row r="618" spans="1:26" ht="12.75" customHeight="1">
      <c r="A618" s="129"/>
      <c r="B618" s="54"/>
      <c r="C618" s="26"/>
      <c r="D618" s="26"/>
      <c r="E618" s="124"/>
      <c r="F618" s="124"/>
      <c r="G618" s="124"/>
      <c r="H618" s="124"/>
      <c r="I618" s="124"/>
      <c r="J618" s="124"/>
      <c r="K618" s="130"/>
      <c r="L618" s="56"/>
      <c r="M618" s="56"/>
      <c r="N618" s="56"/>
      <c r="O618" s="56"/>
      <c r="P618" s="56"/>
      <c r="Q618" s="56"/>
      <c r="R618" s="133"/>
      <c r="S618" s="119"/>
      <c r="T618" s="26"/>
      <c r="U618" s="26"/>
      <c r="V618" s="26"/>
      <c r="W618" s="119"/>
      <c r="X618" s="26"/>
      <c r="Y618" s="26"/>
      <c r="Z618" s="26"/>
    </row>
    <row r="619" spans="1:26" ht="12.75" customHeight="1">
      <c r="A619" s="129"/>
      <c r="B619" s="54"/>
      <c r="C619" s="26"/>
      <c r="D619" s="26"/>
      <c r="E619" s="124"/>
      <c r="F619" s="124"/>
      <c r="G619" s="124"/>
      <c r="H619" s="124"/>
      <c r="I619" s="124"/>
      <c r="J619" s="124"/>
      <c r="K619" s="130"/>
      <c r="L619" s="56"/>
      <c r="M619" s="56"/>
      <c r="N619" s="56"/>
      <c r="O619" s="56"/>
      <c r="P619" s="56"/>
      <c r="Q619" s="56"/>
      <c r="R619" s="133"/>
      <c r="S619" s="119"/>
      <c r="T619" s="26"/>
      <c r="U619" s="26"/>
      <c r="V619" s="26"/>
      <c r="W619" s="119"/>
      <c r="X619" s="26"/>
      <c r="Y619" s="26"/>
      <c r="Z619" s="26"/>
    </row>
    <row r="620" spans="1:26" ht="12.75" customHeight="1">
      <c r="A620" s="129"/>
      <c r="B620" s="54"/>
      <c r="C620" s="26"/>
      <c r="D620" s="26"/>
      <c r="E620" s="124"/>
      <c r="F620" s="124"/>
      <c r="G620" s="124"/>
      <c r="H620" s="124"/>
      <c r="I620" s="124"/>
      <c r="J620" s="124"/>
      <c r="K620" s="130"/>
      <c r="L620" s="56"/>
      <c r="M620" s="56"/>
      <c r="N620" s="56"/>
      <c r="O620" s="56"/>
      <c r="P620" s="56"/>
      <c r="Q620" s="56"/>
      <c r="R620" s="133"/>
      <c r="S620" s="119"/>
      <c r="T620" s="26"/>
      <c r="U620" s="26"/>
      <c r="V620" s="26"/>
      <c r="W620" s="119"/>
      <c r="X620" s="26"/>
      <c r="Y620" s="26"/>
      <c r="Z620" s="26"/>
    </row>
    <row r="621" spans="1:26" ht="12.75" customHeight="1">
      <c r="A621" s="129"/>
      <c r="B621" s="54"/>
      <c r="C621" s="26"/>
      <c r="D621" s="26"/>
      <c r="E621" s="124"/>
      <c r="F621" s="124"/>
      <c r="G621" s="124"/>
      <c r="H621" s="124"/>
      <c r="I621" s="124"/>
      <c r="J621" s="124"/>
      <c r="K621" s="130"/>
      <c r="L621" s="56"/>
      <c r="M621" s="56"/>
      <c r="N621" s="56"/>
      <c r="O621" s="56"/>
      <c r="P621" s="56"/>
      <c r="Q621" s="56"/>
      <c r="R621" s="133"/>
      <c r="S621" s="119"/>
      <c r="T621" s="26"/>
      <c r="U621" s="26"/>
      <c r="V621" s="26"/>
      <c r="W621" s="119"/>
      <c r="X621" s="26"/>
      <c r="Y621" s="26"/>
      <c r="Z621" s="26"/>
    </row>
    <row r="622" spans="1:26" ht="12.75" customHeight="1">
      <c r="A622" s="129"/>
      <c r="B622" s="54"/>
      <c r="C622" s="26"/>
      <c r="D622" s="26"/>
      <c r="E622" s="124"/>
      <c r="F622" s="124"/>
      <c r="G622" s="124"/>
      <c r="H622" s="124"/>
      <c r="I622" s="124"/>
      <c r="J622" s="124"/>
      <c r="K622" s="130"/>
      <c r="L622" s="56"/>
      <c r="M622" s="56"/>
      <c r="N622" s="56"/>
      <c r="O622" s="56"/>
      <c r="P622" s="56"/>
      <c r="Q622" s="56"/>
      <c r="R622" s="133"/>
      <c r="S622" s="119"/>
      <c r="T622" s="26"/>
      <c r="U622" s="26"/>
      <c r="V622" s="26"/>
      <c r="W622" s="119"/>
      <c r="X622" s="26"/>
      <c r="Y622" s="26"/>
      <c r="Z622" s="26"/>
    </row>
    <row r="623" spans="1:26" ht="12.75" customHeight="1">
      <c r="A623" s="129"/>
      <c r="B623" s="54"/>
      <c r="C623" s="26"/>
      <c r="D623" s="26"/>
      <c r="E623" s="124"/>
      <c r="F623" s="124"/>
      <c r="G623" s="124"/>
      <c r="H623" s="124"/>
      <c r="I623" s="124"/>
      <c r="J623" s="124"/>
      <c r="K623" s="130"/>
      <c r="L623" s="56"/>
      <c r="M623" s="56"/>
      <c r="N623" s="56"/>
      <c r="O623" s="56"/>
      <c r="P623" s="56"/>
      <c r="Q623" s="56"/>
      <c r="R623" s="133"/>
      <c r="S623" s="119"/>
      <c r="T623" s="26"/>
      <c r="U623" s="26"/>
      <c r="V623" s="26"/>
      <c r="W623" s="119"/>
      <c r="X623" s="26"/>
      <c r="Y623" s="26"/>
      <c r="Z623" s="26"/>
    </row>
    <row r="624" spans="1:26" ht="12.75" customHeight="1">
      <c r="A624" s="129"/>
      <c r="B624" s="54"/>
      <c r="C624" s="26"/>
      <c r="D624" s="26"/>
      <c r="E624" s="124"/>
      <c r="F624" s="124"/>
      <c r="G624" s="124"/>
      <c r="H624" s="124"/>
      <c r="I624" s="124"/>
      <c r="J624" s="124"/>
      <c r="K624" s="130"/>
      <c r="L624" s="56"/>
      <c r="M624" s="56"/>
      <c r="N624" s="56"/>
      <c r="O624" s="56"/>
      <c r="P624" s="56"/>
      <c r="Q624" s="56"/>
      <c r="R624" s="133"/>
      <c r="S624" s="119"/>
      <c r="T624" s="26"/>
      <c r="U624" s="26"/>
      <c r="V624" s="26"/>
      <c r="W624" s="119"/>
      <c r="X624" s="26"/>
      <c r="Y624" s="26"/>
      <c r="Z624" s="26"/>
    </row>
    <row r="625" spans="1:26" ht="12.75" customHeight="1">
      <c r="A625" s="129"/>
      <c r="B625" s="54"/>
      <c r="C625" s="26"/>
      <c r="D625" s="26"/>
      <c r="E625" s="124"/>
      <c r="F625" s="124"/>
      <c r="G625" s="124"/>
      <c r="H625" s="124"/>
      <c r="I625" s="124"/>
      <c r="J625" s="124"/>
      <c r="K625" s="130"/>
      <c r="L625" s="56"/>
      <c r="M625" s="56"/>
      <c r="N625" s="56"/>
      <c r="O625" s="56"/>
      <c r="P625" s="56"/>
      <c r="Q625" s="56"/>
      <c r="R625" s="133"/>
      <c r="S625" s="119"/>
      <c r="T625" s="26"/>
      <c r="U625" s="26"/>
      <c r="V625" s="26"/>
      <c r="W625" s="119"/>
      <c r="X625" s="26"/>
      <c r="Y625" s="26"/>
      <c r="Z625" s="26"/>
    </row>
    <row r="626" spans="1:26" ht="12.75" customHeight="1">
      <c r="A626" s="129"/>
      <c r="B626" s="54"/>
      <c r="C626" s="26"/>
      <c r="D626" s="26"/>
      <c r="E626" s="124"/>
      <c r="F626" s="124"/>
      <c r="G626" s="124"/>
      <c r="H626" s="124"/>
      <c r="I626" s="124"/>
      <c r="J626" s="124"/>
      <c r="K626" s="130"/>
      <c r="L626" s="56"/>
      <c r="M626" s="56"/>
      <c r="N626" s="56"/>
      <c r="O626" s="56"/>
      <c r="P626" s="56"/>
      <c r="Q626" s="56"/>
      <c r="R626" s="133"/>
      <c r="S626" s="119"/>
      <c r="T626" s="26"/>
      <c r="U626" s="26"/>
      <c r="V626" s="26"/>
      <c r="W626" s="119"/>
      <c r="X626" s="26"/>
      <c r="Y626" s="26"/>
      <c r="Z626" s="26"/>
    </row>
    <row r="627" spans="1:26" ht="12.75" customHeight="1">
      <c r="A627" s="129"/>
      <c r="B627" s="54"/>
      <c r="C627" s="26"/>
      <c r="D627" s="26"/>
      <c r="E627" s="124"/>
      <c r="F627" s="124"/>
      <c r="G627" s="124"/>
      <c r="H627" s="124"/>
      <c r="I627" s="124"/>
      <c r="J627" s="124"/>
      <c r="K627" s="130"/>
      <c r="L627" s="56"/>
      <c r="M627" s="56"/>
      <c r="N627" s="56"/>
      <c r="O627" s="56"/>
      <c r="P627" s="56"/>
      <c r="Q627" s="56"/>
      <c r="R627" s="133"/>
      <c r="S627" s="119"/>
      <c r="T627" s="26"/>
      <c r="U627" s="26"/>
      <c r="V627" s="26"/>
      <c r="W627" s="119"/>
      <c r="X627" s="26"/>
      <c r="Y627" s="26"/>
      <c r="Z627" s="26"/>
    </row>
    <row r="628" spans="1:26" ht="12.75" customHeight="1">
      <c r="A628" s="129"/>
      <c r="B628" s="54"/>
      <c r="C628" s="26"/>
      <c r="D628" s="26"/>
      <c r="E628" s="124"/>
      <c r="F628" s="124"/>
      <c r="G628" s="124"/>
      <c r="H628" s="124"/>
      <c r="I628" s="124"/>
      <c r="J628" s="124"/>
      <c r="K628" s="130"/>
      <c r="L628" s="56"/>
      <c r="M628" s="56"/>
      <c r="N628" s="56"/>
      <c r="O628" s="56"/>
      <c r="P628" s="56"/>
      <c r="Q628" s="56"/>
      <c r="R628" s="133"/>
      <c r="S628" s="119"/>
      <c r="T628" s="26"/>
      <c r="U628" s="26"/>
      <c r="V628" s="26"/>
      <c r="W628" s="119"/>
      <c r="X628" s="26"/>
      <c r="Y628" s="26"/>
      <c r="Z628" s="26"/>
    </row>
    <row r="629" spans="1:26" ht="12.75" customHeight="1">
      <c r="A629" s="129"/>
      <c r="B629" s="54"/>
      <c r="C629" s="26"/>
      <c r="D629" s="26"/>
      <c r="E629" s="124"/>
      <c r="F629" s="124"/>
      <c r="G629" s="124"/>
      <c r="H629" s="124"/>
      <c r="I629" s="124"/>
      <c r="J629" s="124"/>
      <c r="K629" s="130"/>
      <c r="L629" s="56"/>
      <c r="M629" s="56"/>
      <c r="N629" s="56"/>
      <c r="O629" s="56"/>
      <c r="P629" s="56"/>
      <c r="Q629" s="56"/>
      <c r="R629" s="133"/>
      <c r="S629" s="119"/>
      <c r="T629" s="26"/>
      <c r="U629" s="26"/>
      <c r="V629" s="26"/>
      <c r="W629" s="119"/>
      <c r="X629" s="26"/>
      <c r="Y629" s="26"/>
      <c r="Z629" s="26"/>
    </row>
    <row r="630" spans="1:26" ht="12.75" customHeight="1">
      <c r="A630" s="129"/>
      <c r="B630" s="54"/>
      <c r="C630" s="26"/>
      <c r="D630" s="26"/>
      <c r="E630" s="124"/>
      <c r="F630" s="124"/>
      <c r="G630" s="124"/>
      <c r="H630" s="124"/>
      <c r="I630" s="124"/>
      <c r="J630" s="124"/>
      <c r="K630" s="130"/>
      <c r="L630" s="56"/>
      <c r="M630" s="56"/>
      <c r="N630" s="56"/>
      <c r="O630" s="56"/>
      <c r="P630" s="56"/>
      <c r="Q630" s="56"/>
      <c r="R630" s="133"/>
      <c r="S630" s="119"/>
      <c r="T630" s="26"/>
      <c r="U630" s="26"/>
      <c r="V630" s="26"/>
      <c r="W630" s="119"/>
      <c r="X630" s="26"/>
      <c r="Y630" s="26"/>
      <c r="Z630" s="26"/>
    </row>
    <row r="631" spans="1:26" ht="12.75" customHeight="1">
      <c r="A631" s="129"/>
      <c r="B631" s="54"/>
      <c r="C631" s="26"/>
      <c r="D631" s="26"/>
      <c r="E631" s="124"/>
      <c r="F631" s="124"/>
      <c r="G631" s="124"/>
      <c r="H631" s="124"/>
      <c r="I631" s="124"/>
      <c r="J631" s="124"/>
      <c r="K631" s="130"/>
      <c r="L631" s="56"/>
      <c r="M631" s="56"/>
      <c r="N631" s="56"/>
      <c r="O631" s="56"/>
      <c r="P631" s="56"/>
      <c r="Q631" s="56"/>
      <c r="R631" s="133"/>
      <c r="S631" s="119"/>
      <c r="T631" s="26"/>
      <c r="U631" s="26"/>
      <c r="V631" s="26"/>
      <c r="W631" s="119"/>
      <c r="X631" s="26"/>
      <c r="Y631" s="26"/>
      <c r="Z631" s="26"/>
    </row>
    <row r="632" spans="1:26" ht="12.75" customHeight="1">
      <c r="A632" s="129"/>
      <c r="B632" s="54"/>
      <c r="C632" s="26"/>
      <c r="D632" s="26"/>
      <c r="E632" s="124"/>
      <c r="F632" s="124"/>
      <c r="G632" s="124"/>
      <c r="H632" s="124"/>
      <c r="I632" s="124"/>
      <c r="J632" s="124"/>
      <c r="K632" s="130"/>
      <c r="L632" s="56"/>
      <c r="M632" s="56"/>
      <c r="N632" s="56"/>
      <c r="O632" s="56"/>
      <c r="P632" s="56"/>
      <c r="Q632" s="56"/>
      <c r="R632" s="133"/>
      <c r="S632" s="119"/>
      <c r="T632" s="26"/>
      <c r="U632" s="26"/>
      <c r="V632" s="26"/>
      <c r="W632" s="119"/>
      <c r="X632" s="26"/>
      <c r="Y632" s="26"/>
      <c r="Z632" s="26"/>
    </row>
    <row r="633" spans="1:26" ht="12.75" customHeight="1">
      <c r="A633" s="129"/>
      <c r="B633" s="54"/>
      <c r="C633" s="26"/>
      <c r="D633" s="26"/>
      <c r="E633" s="124"/>
      <c r="F633" s="124"/>
      <c r="G633" s="124"/>
      <c r="H633" s="124"/>
      <c r="I633" s="124"/>
      <c r="J633" s="124"/>
      <c r="K633" s="130"/>
      <c r="L633" s="56"/>
      <c r="M633" s="56"/>
      <c r="N633" s="56"/>
      <c r="O633" s="56"/>
      <c r="P633" s="56"/>
      <c r="Q633" s="56"/>
      <c r="R633" s="133"/>
      <c r="S633" s="119"/>
      <c r="T633" s="26"/>
      <c r="U633" s="26"/>
      <c r="V633" s="26"/>
      <c r="W633" s="119"/>
      <c r="X633" s="26"/>
      <c r="Y633" s="26"/>
      <c r="Z633" s="26"/>
    </row>
    <row r="634" spans="1:26" ht="12.75" customHeight="1">
      <c r="A634" s="129"/>
      <c r="B634" s="54"/>
      <c r="C634" s="26"/>
      <c r="D634" s="26"/>
      <c r="E634" s="124"/>
      <c r="F634" s="124"/>
      <c r="G634" s="124"/>
      <c r="H634" s="124"/>
      <c r="I634" s="124"/>
      <c r="J634" s="124"/>
      <c r="K634" s="130"/>
      <c r="L634" s="56"/>
      <c r="M634" s="56"/>
      <c r="N634" s="56"/>
      <c r="O634" s="56"/>
      <c r="P634" s="56"/>
      <c r="Q634" s="56"/>
      <c r="R634" s="133"/>
      <c r="S634" s="119"/>
      <c r="T634" s="26"/>
      <c r="U634" s="26"/>
      <c r="V634" s="26"/>
      <c r="W634" s="119"/>
      <c r="X634" s="26"/>
      <c r="Y634" s="26"/>
      <c r="Z634" s="26"/>
    </row>
    <row r="635" spans="1:26" ht="12.75" customHeight="1">
      <c r="A635" s="129"/>
      <c r="B635" s="54"/>
      <c r="C635" s="26"/>
      <c r="D635" s="26"/>
      <c r="E635" s="124"/>
      <c r="F635" s="124"/>
      <c r="G635" s="124"/>
      <c r="H635" s="124"/>
      <c r="I635" s="124"/>
      <c r="J635" s="124"/>
      <c r="K635" s="130"/>
      <c r="L635" s="56"/>
      <c r="M635" s="56"/>
      <c r="N635" s="56"/>
      <c r="O635" s="56"/>
      <c r="P635" s="56"/>
      <c r="Q635" s="56"/>
      <c r="R635" s="133"/>
      <c r="S635" s="119"/>
      <c r="T635" s="26"/>
      <c r="U635" s="26"/>
      <c r="V635" s="26"/>
      <c r="W635" s="119"/>
      <c r="X635" s="26"/>
      <c r="Y635" s="26"/>
      <c r="Z635" s="26"/>
    </row>
    <row r="636" spans="1:26" ht="12.75" customHeight="1">
      <c r="A636" s="129"/>
      <c r="B636" s="54"/>
      <c r="C636" s="26"/>
      <c r="D636" s="26"/>
      <c r="E636" s="124"/>
      <c r="F636" s="124"/>
      <c r="G636" s="124"/>
      <c r="H636" s="124"/>
      <c r="I636" s="124"/>
      <c r="J636" s="124"/>
      <c r="K636" s="130"/>
      <c r="L636" s="56"/>
      <c r="M636" s="56"/>
      <c r="N636" s="56"/>
      <c r="O636" s="56"/>
      <c r="P636" s="56"/>
      <c r="Q636" s="56"/>
      <c r="R636" s="133"/>
      <c r="S636" s="119"/>
      <c r="T636" s="26"/>
      <c r="U636" s="26"/>
      <c r="V636" s="26"/>
      <c r="W636" s="119"/>
      <c r="X636" s="26"/>
      <c r="Y636" s="26"/>
      <c r="Z636" s="26"/>
    </row>
    <row r="637" spans="1:26" ht="12.75" customHeight="1">
      <c r="A637" s="129"/>
      <c r="B637" s="54"/>
      <c r="C637" s="26"/>
      <c r="D637" s="26"/>
      <c r="E637" s="124"/>
      <c r="F637" s="124"/>
      <c r="G637" s="124"/>
      <c r="H637" s="124"/>
      <c r="I637" s="124"/>
      <c r="J637" s="124"/>
      <c r="K637" s="130"/>
      <c r="L637" s="56"/>
      <c r="M637" s="56"/>
      <c r="N637" s="56"/>
      <c r="O637" s="56"/>
      <c r="P637" s="56"/>
      <c r="Q637" s="56"/>
      <c r="R637" s="133"/>
      <c r="S637" s="119"/>
      <c r="T637" s="26"/>
      <c r="U637" s="26"/>
      <c r="V637" s="26"/>
      <c r="W637" s="119"/>
      <c r="X637" s="26"/>
      <c r="Y637" s="26"/>
      <c r="Z637" s="26"/>
    </row>
    <row r="638" spans="1:26" ht="12.75" customHeight="1">
      <c r="A638" s="129"/>
      <c r="B638" s="54"/>
      <c r="C638" s="26"/>
      <c r="D638" s="26"/>
      <c r="E638" s="124"/>
      <c r="F638" s="124"/>
      <c r="G638" s="124"/>
      <c r="H638" s="124"/>
      <c r="I638" s="124"/>
      <c r="J638" s="124"/>
      <c r="K638" s="130"/>
      <c r="L638" s="56"/>
      <c r="M638" s="56"/>
      <c r="N638" s="56"/>
      <c r="O638" s="56"/>
      <c r="P638" s="56"/>
      <c r="Q638" s="56"/>
      <c r="R638" s="133"/>
      <c r="S638" s="119"/>
      <c r="T638" s="26"/>
      <c r="U638" s="26"/>
      <c r="V638" s="26"/>
      <c r="W638" s="119"/>
      <c r="X638" s="26"/>
      <c r="Y638" s="26"/>
      <c r="Z638" s="26"/>
    </row>
    <row r="639" spans="1:26" ht="12.75" customHeight="1">
      <c r="A639" s="129"/>
      <c r="B639" s="54"/>
      <c r="C639" s="26"/>
      <c r="D639" s="26"/>
      <c r="E639" s="124"/>
      <c r="F639" s="124"/>
      <c r="G639" s="124"/>
      <c r="H639" s="124"/>
      <c r="I639" s="124"/>
      <c r="J639" s="124"/>
      <c r="K639" s="130"/>
      <c r="L639" s="56"/>
      <c r="M639" s="56"/>
      <c r="N639" s="56"/>
      <c r="O639" s="56"/>
      <c r="P639" s="56"/>
      <c r="Q639" s="56"/>
      <c r="R639" s="133"/>
      <c r="S639" s="119"/>
      <c r="T639" s="26"/>
      <c r="U639" s="26"/>
      <c r="V639" s="26"/>
      <c r="W639" s="119"/>
      <c r="X639" s="26"/>
      <c r="Y639" s="26"/>
      <c r="Z639" s="26"/>
    </row>
    <row r="640" spans="1:26" ht="12.75" customHeight="1">
      <c r="A640" s="129"/>
      <c r="B640" s="54"/>
      <c r="C640" s="26"/>
      <c r="D640" s="26"/>
      <c r="E640" s="124"/>
      <c r="F640" s="124"/>
      <c r="G640" s="124"/>
      <c r="H640" s="124"/>
      <c r="I640" s="124"/>
      <c r="J640" s="124"/>
      <c r="K640" s="130"/>
      <c r="L640" s="56"/>
      <c r="M640" s="56"/>
      <c r="N640" s="56"/>
      <c r="O640" s="56"/>
      <c r="P640" s="56"/>
      <c r="Q640" s="56"/>
      <c r="R640" s="133"/>
      <c r="S640" s="119"/>
      <c r="T640" s="26"/>
      <c r="U640" s="26"/>
      <c r="V640" s="26"/>
      <c r="W640" s="119"/>
      <c r="X640" s="26"/>
      <c r="Y640" s="26"/>
      <c r="Z640" s="26"/>
    </row>
    <row r="641" spans="1:26" ht="12.75" customHeight="1">
      <c r="A641" s="129"/>
      <c r="B641" s="54"/>
      <c r="C641" s="26"/>
      <c r="D641" s="26"/>
      <c r="E641" s="124"/>
      <c r="F641" s="124"/>
      <c r="G641" s="124"/>
      <c r="H641" s="124"/>
      <c r="I641" s="124"/>
      <c r="J641" s="124"/>
      <c r="K641" s="130"/>
      <c r="L641" s="56"/>
      <c r="M641" s="56"/>
      <c r="N641" s="56"/>
      <c r="O641" s="56"/>
      <c r="P641" s="56"/>
      <c r="Q641" s="56"/>
      <c r="R641" s="133"/>
      <c r="S641" s="119"/>
      <c r="T641" s="26"/>
      <c r="U641" s="26"/>
      <c r="V641" s="26"/>
      <c r="W641" s="119"/>
      <c r="X641" s="26"/>
      <c r="Y641" s="26"/>
      <c r="Z641" s="26"/>
    </row>
    <row r="642" spans="1:26" ht="12.75" customHeight="1">
      <c r="A642" s="129"/>
      <c r="B642" s="54"/>
      <c r="C642" s="26"/>
      <c r="D642" s="26"/>
      <c r="E642" s="124"/>
      <c r="F642" s="124"/>
      <c r="G642" s="124"/>
      <c r="H642" s="124"/>
      <c r="I642" s="124"/>
      <c r="J642" s="124"/>
      <c r="K642" s="130"/>
      <c r="L642" s="56"/>
      <c r="M642" s="56"/>
      <c r="N642" s="56"/>
      <c r="O642" s="56"/>
      <c r="P642" s="56"/>
      <c r="Q642" s="56"/>
      <c r="R642" s="133"/>
      <c r="S642" s="119"/>
      <c r="T642" s="26"/>
      <c r="U642" s="26"/>
      <c r="V642" s="26"/>
      <c r="W642" s="119"/>
      <c r="X642" s="26"/>
      <c r="Y642" s="26"/>
      <c r="Z642" s="26"/>
    </row>
    <row r="643" spans="1:26" ht="12.75" customHeight="1">
      <c r="A643" s="129"/>
      <c r="B643" s="54"/>
      <c r="C643" s="26"/>
      <c r="D643" s="26"/>
      <c r="E643" s="124"/>
      <c r="F643" s="124"/>
      <c r="G643" s="124"/>
      <c r="H643" s="124"/>
      <c r="I643" s="124"/>
      <c r="J643" s="124"/>
      <c r="K643" s="130"/>
      <c r="L643" s="56"/>
      <c r="M643" s="56"/>
      <c r="N643" s="56"/>
      <c r="O643" s="56"/>
      <c r="P643" s="56"/>
      <c r="Q643" s="56"/>
      <c r="R643" s="133"/>
      <c r="S643" s="119"/>
      <c r="T643" s="26"/>
      <c r="U643" s="26"/>
      <c r="V643" s="26"/>
      <c r="W643" s="119"/>
      <c r="X643" s="26"/>
      <c r="Y643" s="26"/>
      <c r="Z643" s="26"/>
    </row>
    <row r="644" spans="1:26" ht="12.75" customHeight="1">
      <c r="A644" s="129"/>
      <c r="B644" s="54"/>
      <c r="C644" s="26"/>
      <c r="D644" s="26"/>
      <c r="E644" s="124"/>
      <c r="F644" s="124"/>
      <c r="G644" s="124"/>
      <c r="H644" s="124"/>
      <c r="I644" s="124"/>
      <c r="J644" s="124"/>
      <c r="K644" s="130"/>
      <c r="L644" s="56"/>
      <c r="M644" s="56"/>
      <c r="N644" s="56"/>
      <c r="O644" s="56"/>
      <c r="P644" s="56"/>
      <c r="Q644" s="56"/>
      <c r="R644" s="133"/>
      <c r="S644" s="119"/>
      <c r="T644" s="26"/>
      <c r="U644" s="26"/>
      <c r="V644" s="26"/>
      <c r="W644" s="119"/>
      <c r="X644" s="26"/>
      <c r="Y644" s="26"/>
      <c r="Z644" s="26"/>
    </row>
    <row r="645" spans="1:26" ht="12.75" customHeight="1">
      <c r="A645" s="129"/>
      <c r="B645" s="54"/>
      <c r="C645" s="26"/>
      <c r="D645" s="26"/>
      <c r="E645" s="124"/>
      <c r="F645" s="124"/>
      <c r="G645" s="124"/>
      <c r="H645" s="124"/>
      <c r="I645" s="124"/>
      <c r="J645" s="124"/>
      <c r="K645" s="130"/>
      <c r="L645" s="56"/>
      <c r="M645" s="56"/>
      <c r="N645" s="56"/>
      <c r="O645" s="56"/>
      <c r="P645" s="56"/>
      <c r="Q645" s="56"/>
      <c r="R645" s="133"/>
      <c r="S645" s="119"/>
      <c r="T645" s="26"/>
      <c r="U645" s="26"/>
      <c r="V645" s="26"/>
      <c r="W645" s="119"/>
      <c r="X645" s="26"/>
      <c r="Y645" s="26"/>
      <c r="Z645" s="26"/>
    </row>
    <row r="646" spans="1:26" ht="12.75" customHeight="1">
      <c r="A646" s="129"/>
      <c r="B646" s="54"/>
      <c r="C646" s="26"/>
      <c r="D646" s="26"/>
      <c r="E646" s="124"/>
      <c r="F646" s="124"/>
      <c r="G646" s="124"/>
      <c r="H646" s="124"/>
      <c r="I646" s="124"/>
      <c r="J646" s="124"/>
      <c r="K646" s="130"/>
      <c r="L646" s="56"/>
      <c r="M646" s="56"/>
      <c r="N646" s="56"/>
      <c r="O646" s="56"/>
      <c r="P646" s="56"/>
      <c r="Q646" s="56"/>
      <c r="R646" s="133"/>
      <c r="S646" s="119"/>
      <c r="T646" s="26"/>
      <c r="U646" s="26"/>
      <c r="V646" s="26"/>
      <c r="W646" s="119"/>
      <c r="X646" s="26"/>
      <c r="Y646" s="26"/>
      <c r="Z646" s="26"/>
    </row>
    <row r="647" spans="1:26" ht="12.75" customHeight="1">
      <c r="A647" s="129"/>
      <c r="B647" s="54"/>
      <c r="C647" s="26"/>
      <c r="D647" s="26"/>
      <c r="E647" s="124"/>
      <c r="F647" s="124"/>
      <c r="G647" s="124"/>
      <c r="H647" s="124"/>
      <c r="I647" s="124"/>
      <c r="J647" s="124"/>
      <c r="K647" s="130"/>
      <c r="L647" s="56"/>
      <c r="M647" s="56"/>
      <c r="N647" s="56"/>
      <c r="O647" s="56"/>
      <c r="P647" s="56"/>
      <c r="Q647" s="56"/>
      <c r="R647" s="133"/>
      <c r="S647" s="119"/>
      <c r="T647" s="26"/>
      <c r="U647" s="26"/>
      <c r="V647" s="26"/>
      <c r="W647" s="119"/>
      <c r="X647" s="26"/>
      <c r="Y647" s="26"/>
      <c r="Z647" s="26"/>
    </row>
    <row r="648" spans="1:26" ht="12.75" customHeight="1">
      <c r="A648" s="129"/>
      <c r="B648" s="54"/>
      <c r="C648" s="26"/>
      <c r="D648" s="26"/>
      <c r="E648" s="124"/>
      <c r="F648" s="124"/>
      <c r="G648" s="124"/>
      <c r="H648" s="124"/>
      <c r="I648" s="124"/>
      <c r="J648" s="124"/>
      <c r="K648" s="130"/>
      <c r="L648" s="56"/>
      <c r="M648" s="56"/>
      <c r="N648" s="56"/>
      <c r="O648" s="56"/>
      <c r="P648" s="56"/>
      <c r="Q648" s="56"/>
      <c r="R648" s="133"/>
      <c r="S648" s="119"/>
      <c r="T648" s="26"/>
      <c r="U648" s="26"/>
      <c r="V648" s="26"/>
      <c r="W648" s="119"/>
      <c r="X648" s="26"/>
      <c r="Y648" s="26"/>
      <c r="Z648" s="26"/>
    </row>
    <row r="649" spans="1:26" ht="12.75" customHeight="1">
      <c r="A649" s="129"/>
      <c r="B649" s="54"/>
      <c r="C649" s="26"/>
      <c r="D649" s="26"/>
      <c r="E649" s="124"/>
      <c r="F649" s="124"/>
      <c r="G649" s="124"/>
      <c r="H649" s="124"/>
      <c r="I649" s="124"/>
      <c r="J649" s="124"/>
      <c r="K649" s="130"/>
      <c r="L649" s="56"/>
      <c r="M649" s="56"/>
      <c r="N649" s="56"/>
      <c r="O649" s="56"/>
      <c r="P649" s="56"/>
      <c r="Q649" s="56"/>
      <c r="R649" s="133"/>
      <c r="S649" s="119"/>
      <c r="T649" s="26"/>
      <c r="U649" s="26"/>
      <c r="V649" s="26"/>
      <c r="W649" s="119"/>
      <c r="X649" s="26"/>
      <c r="Y649" s="26"/>
      <c r="Z649" s="26"/>
    </row>
    <row r="650" spans="1:26" ht="12.75" customHeight="1">
      <c r="A650" s="129"/>
      <c r="B650" s="54"/>
      <c r="C650" s="26"/>
      <c r="D650" s="26"/>
      <c r="E650" s="124"/>
      <c r="F650" s="124"/>
      <c r="G650" s="124"/>
      <c r="H650" s="124"/>
      <c r="I650" s="124"/>
      <c r="J650" s="124"/>
      <c r="K650" s="130"/>
      <c r="L650" s="56"/>
      <c r="M650" s="56"/>
      <c r="N650" s="56"/>
      <c r="O650" s="56"/>
      <c r="P650" s="56"/>
      <c r="Q650" s="56"/>
      <c r="R650" s="133"/>
      <c r="S650" s="119"/>
      <c r="T650" s="26"/>
      <c r="U650" s="26"/>
      <c r="V650" s="26"/>
      <c r="W650" s="119"/>
      <c r="X650" s="26"/>
      <c r="Y650" s="26"/>
      <c r="Z650" s="26"/>
    </row>
    <row r="651" spans="1:26" ht="12.75" customHeight="1">
      <c r="A651" s="129"/>
      <c r="B651" s="54"/>
      <c r="C651" s="26"/>
      <c r="D651" s="26"/>
      <c r="E651" s="124"/>
      <c r="F651" s="124"/>
      <c r="G651" s="124"/>
      <c r="H651" s="124"/>
      <c r="I651" s="124"/>
      <c r="J651" s="124"/>
      <c r="K651" s="130"/>
      <c r="L651" s="56"/>
      <c r="M651" s="56"/>
      <c r="N651" s="56"/>
      <c r="O651" s="56"/>
      <c r="P651" s="56"/>
      <c r="Q651" s="56"/>
      <c r="R651" s="133"/>
      <c r="S651" s="119"/>
      <c r="T651" s="26"/>
      <c r="U651" s="26"/>
      <c r="V651" s="26"/>
      <c r="W651" s="119"/>
      <c r="X651" s="26"/>
      <c r="Y651" s="26"/>
      <c r="Z651" s="26"/>
    </row>
    <row r="652" spans="1:26" ht="12.75" customHeight="1">
      <c r="A652" s="129"/>
      <c r="B652" s="54"/>
      <c r="C652" s="26"/>
      <c r="D652" s="26"/>
      <c r="E652" s="124"/>
      <c r="F652" s="124"/>
      <c r="G652" s="124"/>
      <c r="H652" s="124"/>
      <c r="I652" s="124"/>
      <c r="J652" s="124"/>
      <c r="K652" s="130"/>
      <c r="L652" s="56"/>
      <c r="M652" s="56"/>
      <c r="N652" s="56"/>
      <c r="O652" s="56"/>
      <c r="P652" s="56"/>
      <c r="Q652" s="56"/>
      <c r="R652" s="133"/>
      <c r="S652" s="119"/>
      <c r="T652" s="26"/>
      <c r="U652" s="26"/>
      <c r="V652" s="26"/>
      <c r="W652" s="119"/>
      <c r="X652" s="26"/>
      <c r="Y652" s="26"/>
      <c r="Z652" s="26"/>
    </row>
    <row r="653" spans="1:26" ht="12.75" customHeight="1">
      <c r="A653" s="129"/>
      <c r="B653" s="54"/>
      <c r="C653" s="26"/>
      <c r="D653" s="26"/>
      <c r="E653" s="124"/>
      <c r="F653" s="124"/>
      <c r="G653" s="124"/>
      <c r="H653" s="124"/>
      <c r="I653" s="124"/>
      <c r="J653" s="124"/>
      <c r="K653" s="130"/>
      <c r="L653" s="56"/>
      <c r="M653" s="56"/>
      <c r="N653" s="56"/>
      <c r="O653" s="56"/>
      <c r="P653" s="56"/>
      <c r="Q653" s="56"/>
      <c r="R653" s="133"/>
      <c r="S653" s="119"/>
      <c r="T653" s="26"/>
      <c r="U653" s="26"/>
      <c r="V653" s="26"/>
      <c r="W653" s="119"/>
      <c r="X653" s="26"/>
      <c r="Y653" s="26"/>
      <c r="Z653" s="26"/>
    </row>
    <row r="654" spans="1:26" ht="12.75" customHeight="1">
      <c r="A654" s="129"/>
      <c r="B654" s="54"/>
      <c r="C654" s="26"/>
      <c r="D654" s="26"/>
      <c r="E654" s="124"/>
      <c r="F654" s="124"/>
      <c r="G654" s="124"/>
      <c r="H654" s="124"/>
      <c r="I654" s="124"/>
      <c r="J654" s="124"/>
      <c r="K654" s="130"/>
      <c r="L654" s="56"/>
      <c r="M654" s="56"/>
      <c r="N654" s="56"/>
      <c r="O654" s="56"/>
      <c r="P654" s="56"/>
      <c r="Q654" s="56"/>
      <c r="R654" s="133"/>
      <c r="S654" s="119"/>
      <c r="T654" s="26"/>
      <c r="U654" s="26"/>
      <c r="V654" s="26"/>
      <c r="W654" s="119"/>
      <c r="X654" s="26"/>
      <c r="Y654" s="26"/>
      <c r="Z654" s="26"/>
    </row>
    <row r="655" spans="1:26" ht="12.75" customHeight="1">
      <c r="A655" s="129"/>
      <c r="B655" s="54"/>
      <c r="C655" s="26"/>
      <c r="D655" s="26"/>
      <c r="E655" s="124"/>
      <c r="F655" s="124"/>
      <c r="G655" s="124"/>
      <c r="H655" s="124"/>
      <c r="I655" s="124"/>
      <c r="J655" s="124"/>
      <c r="K655" s="130"/>
      <c r="L655" s="56"/>
      <c r="M655" s="56"/>
      <c r="N655" s="56"/>
      <c r="O655" s="56"/>
      <c r="P655" s="56"/>
      <c r="Q655" s="56"/>
      <c r="R655" s="133"/>
      <c r="S655" s="119"/>
      <c r="T655" s="26"/>
      <c r="U655" s="26"/>
      <c r="V655" s="26"/>
      <c r="W655" s="119"/>
      <c r="X655" s="26"/>
      <c r="Y655" s="26"/>
      <c r="Z655" s="26"/>
    </row>
    <row r="656" spans="1:26" ht="12.75" customHeight="1">
      <c r="A656" s="129"/>
      <c r="B656" s="54"/>
      <c r="C656" s="26"/>
      <c r="D656" s="26"/>
      <c r="E656" s="124"/>
      <c r="F656" s="124"/>
      <c r="G656" s="124"/>
      <c r="H656" s="124"/>
      <c r="I656" s="124"/>
      <c r="J656" s="124"/>
      <c r="K656" s="130"/>
      <c r="L656" s="56"/>
      <c r="M656" s="56"/>
      <c r="N656" s="56"/>
      <c r="O656" s="56"/>
      <c r="P656" s="56"/>
      <c r="Q656" s="56"/>
      <c r="R656" s="133"/>
      <c r="S656" s="119"/>
      <c r="T656" s="26"/>
      <c r="U656" s="26"/>
      <c r="V656" s="26"/>
      <c r="W656" s="119"/>
      <c r="X656" s="26"/>
      <c r="Y656" s="26"/>
      <c r="Z656" s="26"/>
    </row>
    <row r="657" spans="1:26" ht="12.75" customHeight="1">
      <c r="A657" s="129"/>
      <c r="B657" s="54"/>
      <c r="C657" s="26"/>
      <c r="D657" s="26"/>
      <c r="E657" s="124"/>
      <c r="F657" s="124"/>
      <c r="G657" s="124"/>
      <c r="H657" s="124"/>
      <c r="I657" s="124"/>
      <c r="J657" s="124"/>
      <c r="K657" s="130"/>
      <c r="L657" s="56"/>
      <c r="M657" s="56"/>
      <c r="N657" s="56"/>
      <c r="O657" s="56"/>
      <c r="P657" s="56"/>
      <c r="Q657" s="56"/>
      <c r="R657" s="133"/>
      <c r="S657" s="119"/>
      <c r="T657" s="26"/>
      <c r="U657" s="26"/>
      <c r="V657" s="26"/>
      <c r="W657" s="119"/>
      <c r="X657" s="26"/>
      <c r="Y657" s="26"/>
      <c r="Z657" s="26"/>
    </row>
    <row r="658" spans="1:26" ht="12.75" customHeight="1">
      <c r="A658" s="129"/>
      <c r="B658" s="54"/>
      <c r="C658" s="26"/>
      <c r="D658" s="26"/>
      <c r="E658" s="124"/>
      <c r="F658" s="124"/>
      <c r="G658" s="124"/>
      <c r="H658" s="124"/>
      <c r="I658" s="124"/>
      <c r="J658" s="124"/>
      <c r="K658" s="130"/>
      <c r="L658" s="56"/>
      <c r="M658" s="56"/>
      <c r="N658" s="56"/>
      <c r="O658" s="56"/>
      <c r="P658" s="56"/>
      <c r="Q658" s="56"/>
      <c r="R658" s="133"/>
      <c r="S658" s="119"/>
      <c r="T658" s="26"/>
      <c r="U658" s="26"/>
      <c r="V658" s="26"/>
      <c r="W658" s="119"/>
      <c r="X658" s="26"/>
      <c r="Y658" s="26"/>
      <c r="Z658" s="26"/>
    </row>
    <row r="659" spans="1:26" ht="12.75" customHeight="1">
      <c r="A659" s="129"/>
      <c r="B659" s="54"/>
      <c r="C659" s="26"/>
      <c r="D659" s="26"/>
      <c r="E659" s="124"/>
      <c r="F659" s="124"/>
      <c r="G659" s="124"/>
      <c r="H659" s="124"/>
      <c r="I659" s="124"/>
      <c r="J659" s="124"/>
      <c r="K659" s="130"/>
      <c r="L659" s="56"/>
      <c r="M659" s="56"/>
      <c r="N659" s="56"/>
      <c r="O659" s="56"/>
      <c r="P659" s="56"/>
      <c r="Q659" s="56"/>
      <c r="R659" s="133"/>
      <c r="S659" s="119"/>
      <c r="T659" s="26"/>
      <c r="U659" s="26"/>
      <c r="V659" s="26"/>
      <c r="W659" s="119"/>
      <c r="X659" s="26"/>
      <c r="Y659" s="26"/>
      <c r="Z659" s="26"/>
    </row>
    <row r="660" spans="1:26" ht="12.75" customHeight="1">
      <c r="A660" s="129"/>
      <c r="B660" s="54"/>
      <c r="C660" s="26"/>
      <c r="D660" s="26"/>
      <c r="E660" s="124"/>
      <c r="F660" s="124"/>
      <c r="G660" s="124"/>
      <c r="H660" s="124"/>
      <c r="I660" s="124"/>
      <c r="J660" s="124"/>
      <c r="K660" s="130"/>
      <c r="L660" s="56"/>
      <c r="M660" s="56"/>
      <c r="N660" s="56"/>
      <c r="O660" s="56"/>
      <c r="P660" s="56"/>
      <c r="Q660" s="56"/>
      <c r="R660" s="133"/>
      <c r="S660" s="119"/>
      <c r="T660" s="26"/>
      <c r="U660" s="26"/>
      <c r="V660" s="26"/>
      <c r="W660" s="119"/>
      <c r="X660" s="26"/>
      <c r="Y660" s="26"/>
      <c r="Z660" s="26"/>
    </row>
    <row r="661" spans="1:26" ht="12.75" customHeight="1">
      <c r="A661" s="129"/>
      <c r="B661" s="54"/>
      <c r="C661" s="26"/>
      <c r="D661" s="26"/>
      <c r="E661" s="124"/>
      <c r="F661" s="124"/>
      <c r="G661" s="124"/>
      <c r="H661" s="124"/>
      <c r="I661" s="124"/>
      <c r="J661" s="124"/>
      <c r="K661" s="130"/>
      <c r="L661" s="56"/>
      <c r="M661" s="56"/>
      <c r="N661" s="56"/>
      <c r="O661" s="56"/>
      <c r="P661" s="56"/>
      <c r="Q661" s="56"/>
      <c r="R661" s="133"/>
      <c r="S661" s="119"/>
      <c r="T661" s="26"/>
      <c r="U661" s="26"/>
      <c r="V661" s="26"/>
      <c r="W661" s="119"/>
      <c r="X661" s="26"/>
      <c r="Y661" s="26"/>
      <c r="Z661" s="26"/>
    </row>
    <row r="662" spans="1:26" ht="12.75" customHeight="1">
      <c r="A662" s="129"/>
      <c r="B662" s="54"/>
      <c r="C662" s="26"/>
      <c r="D662" s="26"/>
      <c r="E662" s="124"/>
      <c r="F662" s="124"/>
      <c r="G662" s="124"/>
      <c r="H662" s="124"/>
      <c r="I662" s="124"/>
      <c r="J662" s="124"/>
      <c r="K662" s="130"/>
      <c r="L662" s="56"/>
      <c r="M662" s="56"/>
      <c r="N662" s="56"/>
      <c r="O662" s="56"/>
      <c r="P662" s="56"/>
      <c r="Q662" s="56"/>
      <c r="R662" s="133"/>
      <c r="S662" s="119"/>
      <c r="T662" s="26"/>
      <c r="U662" s="26"/>
      <c r="V662" s="26"/>
      <c r="W662" s="119"/>
      <c r="X662" s="26"/>
      <c r="Y662" s="26"/>
      <c r="Z662" s="26"/>
    </row>
    <row r="663" spans="1:26" ht="12.75" customHeight="1">
      <c r="A663" s="129"/>
      <c r="B663" s="54"/>
      <c r="C663" s="26"/>
      <c r="D663" s="26"/>
      <c r="E663" s="124"/>
      <c r="F663" s="124"/>
      <c r="G663" s="124"/>
      <c r="H663" s="124"/>
      <c r="I663" s="124"/>
      <c r="J663" s="124"/>
      <c r="K663" s="130"/>
      <c r="L663" s="56"/>
      <c r="M663" s="56"/>
      <c r="N663" s="56"/>
      <c r="O663" s="56"/>
      <c r="P663" s="56"/>
      <c r="Q663" s="56"/>
      <c r="R663" s="133"/>
      <c r="S663" s="119"/>
      <c r="T663" s="26"/>
      <c r="U663" s="26"/>
      <c r="V663" s="26"/>
      <c r="W663" s="119"/>
      <c r="X663" s="26"/>
      <c r="Y663" s="26"/>
      <c r="Z663" s="26"/>
    </row>
    <row r="664" spans="1:26" ht="12.75" customHeight="1">
      <c r="A664" s="129"/>
      <c r="B664" s="54"/>
      <c r="C664" s="26"/>
      <c r="D664" s="26"/>
      <c r="E664" s="124"/>
      <c r="F664" s="124"/>
      <c r="G664" s="124"/>
      <c r="H664" s="124"/>
      <c r="I664" s="124"/>
      <c r="J664" s="124"/>
      <c r="K664" s="130"/>
      <c r="L664" s="56"/>
      <c r="M664" s="56"/>
      <c r="N664" s="56"/>
      <c r="O664" s="56"/>
      <c r="P664" s="56"/>
      <c r="Q664" s="56"/>
      <c r="R664" s="133"/>
      <c r="S664" s="119"/>
      <c r="T664" s="26"/>
      <c r="U664" s="26"/>
      <c r="V664" s="26"/>
      <c r="W664" s="119"/>
      <c r="X664" s="26"/>
      <c r="Y664" s="26"/>
      <c r="Z664" s="26"/>
    </row>
    <row r="665" spans="1:26" ht="12.75" customHeight="1">
      <c r="A665" s="129"/>
      <c r="B665" s="54"/>
      <c r="C665" s="26"/>
      <c r="D665" s="26"/>
      <c r="E665" s="124"/>
      <c r="F665" s="124"/>
      <c r="G665" s="124"/>
      <c r="H665" s="124"/>
      <c r="I665" s="124"/>
      <c r="J665" s="124"/>
      <c r="K665" s="130"/>
      <c r="L665" s="56"/>
      <c r="M665" s="56"/>
      <c r="N665" s="56"/>
      <c r="O665" s="56"/>
      <c r="P665" s="56"/>
      <c r="Q665" s="56"/>
      <c r="R665" s="133"/>
      <c r="S665" s="119"/>
      <c r="T665" s="26"/>
      <c r="U665" s="26"/>
      <c r="V665" s="26"/>
      <c r="W665" s="119"/>
      <c r="X665" s="26"/>
      <c r="Y665" s="26"/>
      <c r="Z665" s="26"/>
    </row>
    <row r="666" spans="1:26" ht="12.75" customHeight="1">
      <c r="A666" s="129"/>
      <c r="B666" s="54"/>
      <c r="C666" s="26"/>
      <c r="D666" s="26"/>
      <c r="E666" s="124"/>
      <c r="F666" s="124"/>
      <c r="G666" s="124"/>
      <c r="H666" s="124"/>
      <c r="I666" s="124"/>
      <c r="J666" s="124"/>
      <c r="K666" s="130"/>
      <c r="L666" s="56"/>
      <c r="M666" s="56"/>
      <c r="N666" s="56"/>
      <c r="O666" s="56"/>
      <c r="P666" s="56"/>
      <c r="Q666" s="56"/>
      <c r="R666" s="133"/>
      <c r="S666" s="119"/>
      <c r="T666" s="26"/>
      <c r="U666" s="26"/>
      <c r="V666" s="26"/>
      <c r="W666" s="119"/>
      <c r="X666" s="26"/>
      <c r="Y666" s="26"/>
      <c r="Z666" s="26"/>
    </row>
    <row r="667" spans="1:26" ht="12.75" customHeight="1">
      <c r="A667" s="129"/>
      <c r="B667" s="54"/>
      <c r="C667" s="26"/>
      <c r="D667" s="26"/>
      <c r="E667" s="124"/>
      <c r="F667" s="124"/>
      <c r="G667" s="124"/>
      <c r="H667" s="124"/>
      <c r="I667" s="124"/>
      <c r="J667" s="124"/>
      <c r="K667" s="130"/>
      <c r="L667" s="56"/>
      <c r="M667" s="56"/>
      <c r="N667" s="56"/>
      <c r="O667" s="56"/>
      <c r="P667" s="56"/>
      <c r="Q667" s="56"/>
      <c r="R667" s="133"/>
      <c r="S667" s="119"/>
      <c r="T667" s="26"/>
      <c r="U667" s="26"/>
      <c r="V667" s="26"/>
      <c r="W667" s="119"/>
      <c r="X667" s="26"/>
      <c r="Y667" s="26"/>
      <c r="Z667" s="26"/>
    </row>
    <row r="668" spans="1:26" ht="12.75" customHeight="1">
      <c r="A668" s="129"/>
      <c r="B668" s="54"/>
      <c r="C668" s="26"/>
      <c r="D668" s="26"/>
      <c r="E668" s="124"/>
      <c r="F668" s="124"/>
      <c r="G668" s="124"/>
      <c r="H668" s="124"/>
      <c r="I668" s="124"/>
      <c r="J668" s="124"/>
      <c r="K668" s="130"/>
      <c r="L668" s="56"/>
      <c r="M668" s="56"/>
      <c r="N668" s="56"/>
      <c r="O668" s="56"/>
      <c r="P668" s="56"/>
      <c r="Q668" s="56"/>
      <c r="R668" s="133"/>
      <c r="S668" s="119"/>
      <c r="T668" s="26"/>
      <c r="U668" s="26"/>
      <c r="V668" s="26"/>
      <c r="W668" s="119"/>
      <c r="X668" s="26"/>
      <c r="Y668" s="26"/>
      <c r="Z668" s="26"/>
    </row>
    <row r="669" spans="1:26" ht="12.75" customHeight="1">
      <c r="A669" s="129"/>
      <c r="B669" s="54"/>
      <c r="C669" s="26"/>
      <c r="D669" s="26"/>
      <c r="E669" s="124"/>
      <c r="F669" s="124"/>
      <c r="G669" s="124"/>
      <c r="H669" s="124"/>
      <c r="I669" s="124"/>
      <c r="J669" s="124"/>
      <c r="K669" s="130"/>
      <c r="L669" s="56"/>
      <c r="M669" s="56"/>
      <c r="N669" s="56"/>
      <c r="O669" s="56"/>
      <c r="P669" s="56"/>
      <c r="Q669" s="56"/>
      <c r="R669" s="133"/>
      <c r="S669" s="119"/>
      <c r="T669" s="26"/>
      <c r="U669" s="26"/>
      <c r="V669" s="26"/>
      <c r="W669" s="119"/>
      <c r="X669" s="26"/>
      <c r="Y669" s="26"/>
      <c r="Z669" s="26"/>
    </row>
    <row r="670" spans="1:26" ht="12.75" customHeight="1">
      <c r="A670" s="129"/>
      <c r="B670" s="54"/>
      <c r="C670" s="26"/>
      <c r="D670" s="26"/>
      <c r="E670" s="124"/>
      <c r="F670" s="124"/>
      <c r="G670" s="124"/>
      <c r="H670" s="124"/>
      <c r="I670" s="124"/>
      <c r="J670" s="124"/>
      <c r="K670" s="130"/>
      <c r="L670" s="56"/>
      <c r="M670" s="56"/>
      <c r="N670" s="56"/>
      <c r="O670" s="56"/>
      <c r="P670" s="56"/>
      <c r="Q670" s="56"/>
      <c r="R670" s="133"/>
      <c r="S670" s="119"/>
      <c r="T670" s="26"/>
      <c r="U670" s="26"/>
      <c r="V670" s="26"/>
      <c r="W670" s="119"/>
      <c r="X670" s="26"/>
      <c r="Y670" s="26"/>
      <c r="Z670" s="26"/>
    </row>
    <row r="671" spans="1:26" ht="12.75" customHeight="1">
      <c r="A671" s="129"/>
      <c r="B671" s="54"/>
      <c r="C671" s="26"/>
      <c r="D671" s="26"/>
      <c r="E671" s="124"/>
      <c r="F671" s="124"/>
      <c r="G671" s="124"/>
      <c r="H671" s="124"/>
      <c r="I671" s="124"/>
      <c r="J671" s="124"/>
      <c r="K671" s="130"/>
      <c r="L671" s="56"/>
      <c r="M671" s="56"/>
      <c r="N671" s="56"/>
      <c r="O671" s="56"/>
      <c r="P671" s="56"/>
      <c r="Q671" s="56"/>
      <c r="R671" s="133"/>
      <c r="S671" s="119"/>
      <c r="T671" s="26"/>
      <c r="U671" s="26"/>
      <c r="V671" s="26"/>
      <c r="W671" s="119"/>
      <c r="X671" s="26"/>
      <c r="Y671" s="26"/>
      <c r="Z671" s="26"/>
    </row>
    <row r="672" spans="1:26" ht="12.75" customHeight="1">
      <c r="A672" s="129"/>
      <c r="B672" s="54"/>
      <c r="C672" s="26"/>
      <c r="D672" s="26"/>
      <c r="E672" s="124"/>
      <c r="F672" s="124"/>
      <c r="G672" s="124"/>
      <c r="H672" s="124"/>
      <c r="I672" s="124"/>
      <c r="J672" s="124"/>
      <c r="K672" s="130"/>
      <c r="L672" s="56"/>
      <c r="M672" s="56"/>
      <c r="N672" s="56"/>
      <c r="O672" s="56"/>
      <c r="P672" s="56"/>
      <c r="Q672" s="56"/>
      <c r="R672" s="133"/>
      <c r="S672" s="119"/>
      <c r="T672" s="26"/>
      <c r="U672" s="26"/>
      <c r="V672" s="26"/>
      <c r="W672" s="119"/>
      <c r="X672" s="26"/>
      <c r="Y672" s="26"/>
      <c r="Z672" s="26"/>
    </row>
    <row r="673" spans="1:26" ht="12.75" customHeight="1">
      <c r="A673" s="129"/>
      <c r="B673" s="54"/>
      <c r="C673" s="26"/>
      <c r="D673" s="26"/>
      <c r="E673" s="124"/>
      <c r="F673" s="124"/>
      <c r="G673" s="124"/>
      <c r="H673" s="124"/>
      <c r="I673" s="124"/>
      <c r="J673" s="124"/>
      <c r="K673" s="130"/>
      <c r="L673" s="56"/>
      <c r="M673" s="56"/>
      <c r="N673" s="56"/>
      <c r="O673" s="56"/>
      <c r="P673" s="56"/>
      <c r="Q673" s="56"/>
      <c r="R673" s="133"/>
      <c r="S673" s="119"/>
      <c r="T673" s="26"/>
      <c r="U673" s="26"/>
      <c r="V673" s="26"/>
      <c r="W673" s="119"/>
      <c r="X673" s="26"/>
      <c r="Y673" s="26"/>
      <c r="Z673" s="26"/>
    </row>
    <row r="674" spans="1:26" ht="12.75" customHeight="1">
      <c r="A674" s="129"/>
      <c r="B674" s="54"/>
      <c r="C674" s="26"/>
      <c r="D674" s="26"/>
      <c r="E674" s="124"/>
      <c r="F674" s="124"/>
      <c r="G674" s="124"/>
      <c r="H674" s="124"/>
      <c r="I674" s="124"/>
      <c r="J674" s="124"/>
      <c r="K674" s="130"/>
      <c r="L674" s="56"/>
      <c r="M674" s="56"/>
      <c r="N674" s="56"/>
      <c r="O674" s="56"/>
      <c r="P674" s="56"/>
      <c r="Q674" s="56"/>
      <c r="R674" s="133"/>
      <c r="S674" s="119"/>
      <c r="T674" s="26"/>
      <c r="U674" s="26"/>
      <c r="V674" s="26"/>
      <c r="W674" s="119"/>
      <c r="X674" s="26"/>
      <c r="Y674" s="26"/>
      <c r="Z674" s="26"/>
    </row>
    <row r="675" spans="1:26" ht="12.75" customHeight="1">
      <c r="A675" s="129"/>
      <c r="B675" s="54"/>
      <c r="C675" s="26"/>
      <c r="D675" s="26"/>
      <c r="E675" s="124"/>
      <c r="F675" s="124"/>
      <c r="G675" s="124"/>
      <c r="H675" s="124"/>
      <c r="I675" s="124"/>
      <c r="J675" s="124"/>
      <c r="K675" s="130"/>
      <c r="L675" s="56"/>
      <c r="M675" s="56"/>
      <c r="N675" s="56"/>
      <c r="O675" s="56"/>
      <c r="P675" s="56"/>
      <c r="Q675" s="56"/>
      <c r="R675" s="133"/>
      <c r="S675" s="119"/>
      <c r="T675" s="26"/>
      <c r="U675" s="26"/>
      <c r="V675" s="26"/>
      <c r="W675" s="119"/>
      <c r="X675" s="26"/>
      <c r="Y675" s="26"/>
      <c r="Z675" s="26"/>
    </row>
    <row r="676" spans="1:26" ht="12.75" customHeight="1">
      <c r="A676" s="129"/>
      <c r="B676" s="54"/>
      <c r="C676" s="26"/>
      <c r="D676" s="26"/>
      <c r="E676" s="124"/>
      <c r="F676" s="124"/>
      <c r="G676" s="124"/>
      <c r="H676" s="124"/>
      <c r="I676" s="124"/>
      <c r="J676" s="124"/>
      <c r="K676" s="130"/>
      <c r="L676" s="56"/>
      <c r="M676" s="56"/>
      <c r="N676" s="56"/>
      <c r="O676" s="56"/>
      <c r="P676" s="56"/>
      <c r="Q676" s="56"/>
      <c r="R676" s="133"/>
      <c r="S676" s="119"/>
      <c r="T676" s="26"/>
      <c r="U676" s="26"/>
      <c r="V676" s="26"/>
      <c r="W676" s="119"/>
      <c r="X676" s="26"/>
      <c r="Y676" s="26"/>
      <c r="Z676" s="26"/>
    </row>
    <row r="677" spans="1:26" ht="12.75" customHeight="1">
      <c r="A677" s="129"/>
      <c r="B677" s="54"/>
      <c r="C677" s="26"/>
      <c r="D677" s="26"/>
      <c r="E677" s="124"/>
      <c r="F677" s="124"/>
      <c r="G677" s="124"/>
      <c r="H677" s="124"/>
      <c r="I677" s="124"/>
      <c r="J677" s="124"/>
      <c r="K677" s="130"/>
      <c r="L677" s="56"/>
      <c r="M677" s="56"/>
      <c r="N677" s="56"/>
      <c r="O677" s="56"/>
      <c r="P677" s="56"/>
      <c r="Q677" s="56"/>
      <c r="R677" s="133"/>
      <c r="S677" s="119"/>
      <c r="T677" s="26"/>
      <c r="U677" s="26"/>
      <c r="V677" s="26"/>
      <c r="W677" s="119"/>
      <c r="X677" s="26"/>
      <c r="Y677" s="26"/>
      <c r="Z677" s="26"/>
    </row>
    <row r="678" spans="1:26" ht="12.75" customHeight="1">
      <c r="A678" s="129"/>
      <c r="B678" s="54"/>
      <c r="C678" s="26"/>
      <c r="D678" s="26"/>
      <c r="E678" s="124"/>
      <c r="F678" s="124"/>
      <c r="G678" s="124"/>
      <c r="H678" s="124"/>
      <c r="I678" s="124"/>
      <c r="J678" s="124"/>
      <c r="K678" s="130"/>
      <c r="L678" s="56"/>
      <c r="M678" s="56"/>
      <c r="N678" s="56"/>
      <c r="O678" s="56"/>
      <c r="P678" s="56"/>
      <c r="Q678" s="56"/>
      <c r="R678" s="133"/>
      <c r="S678" s="119"/>
      <c r="T678" s="26"/>
      <c r="U678" s="26"/>
      <c r="V678" s="26"/>
      <c r="W678" s="119"/>
      <c r="X678" s="26"/>
      <c r="Y678" s="26"/>
      <c r="Z678" s="26"/>
    </row>
    <row r="679" spans="1:26" ht="12.75" customHeight="1">
      <c r="A679" s="129"/>
      <c r="B679" s="54"/>
      <c r="C679" s="26"/>
      <c r="D679" s="26"/>
      <c r="E679" s="124"/>
      <c r="F679" s="124"/>
      <c r="G679" s="124"/>
      <c r="H679" s="124"/>
      <c r="I679" s="124"/>
      <c r="J679" s="124"/>
      <c r="K679" s="130"/>
      <c r="L679" s="56"/>
      <c r="M679" s="56"/>
      <c r="N679" s="56"/>
      <c r="O679" s="56"/>
      <c r="P679" s="56"/>
      <c r="Q679" s="56"/>
      <c r="R679" s="133"/>
      <c r="S679" s="119"/>
      <c r="T679" s="26"/>
      <c r="U679" s="26"/>
      <c r="V679" s="26"/>
      <c r="W679" s="119"/>
      <c r="X679" s="26"/>
      <c r="Y679" s="26"/>
      <c r="Z679" s="26"/>
    </row>
    <row r="680" spans="1:26" ht="12.75" customHeight="1">
      <c r="A680" s="129"/>
      <c r="B680" s="54"/>
      <c r="C680" s="26"/>
      <c r="D680" s="26"/>
      <c r="E680" s="124"/>
      <c r="F680" s="124"/>
      <c r="G680" s="124"/>
      <c r="H680" s="124"/>
      <c r="I680" s="124"/>
      <c r="J680" s="124"/>
      <c r="K680" s="130"/>
      <c r="L680" s="56"/>
      <c r="M680" s="56"/>
      <c r="N680" s="56"/>
      <c r="O680" s="56"/>
      <c r="P680" s="56"/>
      <c r="Q680" s="56"/>
      <c r="R680" s="133"/>
      <c r="S680" s="119"/>
      <c r="T680" s="26"/>
      <c r="U680" s="26"/>
      <c r="V680" s="26"/>
      <c r="W680" s="119"/>
      <c r="X680" s="26"/>
      <c r="Y680" s="26"/>
      <c r="Z680" s="26"/>
    </row>
    <row r="681" spans="1:26" ht="12.75" customHeight="1">
      <c r="A681" s="129"/>
      <c r="B681" s="54"/>
      <c r="C681" s="26"/>
      <c r="D681" s="26"/>
      <c r="E681" s="124"/>
      <c r="F681" s="124"/>
      <c r="G681" s="124"/>
      <c r="H681" s="124"/>
      <c r="I681" s="124"/>
      <c r="J681" s="124"/>
      <c r="K681" s="130"/>
      <c r="L681" s="56"/>
      <c r="M681" s="56"/>
      <c r="N681" s="56"/>
      <c r="O681" s="56"/>
      <c r="P681" s="56"/>
      <c r="Q681" s="56"/>
      <c r="R681" s="133"/>
      <c r="S681" s="119"/>
      <c r="T681" s="26"/>
      <c r="U681" s="26"/>
      <c r="V681" s="26"/>
      <c r="W681" s="119"/>
      <c r="X681" s="26"/>
      <c r="Y681" s="26"/>
      <c r="Z681" s="26"/>
    </row>
    <row r="682" spans="1:26" ht="12.75" customHeight="1">
      <c r="A682" s="129"/>
      <c r="B682" s="54"/>
      <c r="C682" s="26"/>
      <c r="D682" s="26"/>
      <c r="E682" s="124"/>
      <c r="F682" s="124"/>
      <c r="G682" s="124"/>
      <c r="H682" s="124"/>
      <c r="I682" s="124"/>
      <c r="J682" s="124"/>
      <c r="K682" s="130"/>
      <c r="L682" s="56"/>
      <c r="M682" s="56"/>
      <c r="N682" s="56"/>
      <c r="O682" s="56"/>
      <c r="P682" s="56"/>
      <c r="Q682" s="56"/>
      <c r="R682" s="133"/>
      <c r="S682" s="119"/>
      <c r="T682" s="26"/>
      <c r="U682" s="26"/>
      <c r="V682" s="26"/>
      <c r="W682" s="119"/>
      <c r="X682" s="26"/>
      <c r="Y682" s="26"/>
      <c r="Z682" s="26"/>
    </row>
    <row r="683" spans="1:26" ht="12.75" customHeight="1">
      <c r="A683" s="129"/>
      <c r="B683" s="54"/>
      <c r="C683" s="26"/>
      <c r="D683" s="26"/>
      <c r="E683" s="124"/>
      <c r="F683" s="124"/>
      <c r="G683" s="124"/>
      <c r="H683" s="124"/>
      <c r="I683" s="124"/>
      <c r="J683" s="124"/>
      <c r="K683" s="130"/>
      <c r="L683" s="56"/>
      <c r="M683" s="56"/>
      <c r="N683" s="56"/>
      <c r="O683" s="56"/>
      <c r="P683" s="56"/>
      <c r="Q683" s="56"/>
      <c r="R683" s="133"/>
      <c r="S683" s="119"/>
      <c r="T683" s="26"/>
      <c r="U683" s="26"/>
      <c r="V683" s="26"/>
      <c r="W683" s="119"/>
      <c r="X683" s="26"/>
      <c r="Y683" s="26"/>
      <c r="Z683" s="26"/>
    </row>
    <row r="684" spans="1:26" ht="12.75" customHeight="1">
      <c r="A684" s="129"/>
      <c r="B684" s="54"/>
      <c r="C684" s="26"/>
      <c r="D684" s="26"/>
      <c r="E684" s="124"/>
      <c r="F684" s="124"/>
      <c r="G684" s="124"/>
      <c r="H684" s="124"/>
      <c r="I684" s="124"/>
      <c r="J684" s="124"/>
      <c r="K684" s="130"/>
      <c r="L684" s="56"/>
      <c r="M684" s="56"/>
      <c r="N684" s="56"/>
      <c r="O684" s="56"/>
      <c r="P684" s="56"/>
      <c r="Q684" s="56"/>
      <c r="R684" s="133"/>
      <c r="S684" s="119"/>
      <c r="T684" s="26"/>
      <c r="U684" s="26"/>
      <c r="V684" s="26"/>
      <c r="W684" s="119"/>
      <c r="X684" s="26"/>
      <c r="Y684" s="26"/>
      <c r="Z684" s="26"/>
    </row>
    <row r="685" spans="1:26" ht="12.75" customHeight="1">
      <c r="A685" s="129"/>
      <c r="B685" s="54"/>
      <c r="C685" s="26"/>
      <c r="D685" s="26"/>
      <c r="E685" s="124"/>
      <c r="F685" s="124"/>
      <c r="G685" s="124"/>
      <c r="H685" s="124"/>
      <c r="I685" s="124"/>
      <c r="J685" s="124"/>
      <c r="K685" s="130"/>
      <c r="L685" s="56"/>
      <c r="M685" s="56"/>
      <c r="N685" s="56"/>
      <c r="O685" s="56"/>
      <c r="P685" s="56"/>
      <c r="Q685" s="56"/>
      <c r="R685" s="133"/>
      <c r="S685" s="119"/>
      <c r="T685" s="26"/>
      <c r="U685" s="26"/>
      <c r="V685" s="26"/>
      <c r="W685" s="119"/>
      <c r="X685" s="26"/>
      <c r="Y685" s="26"/>
      <c r="Z685" s="26"/>
    </row>
    <row r="686" spans="1:26" ht="12.75" customHeight="1">
      <c r="A686" s="129"/>
      <c r="B686" s="54"/>
      <c r="C686" s="26"/>
      <c r="D686" s="26"/>
      <c r="E686" s="124"/>
      <c r="F686" s="124"/>
      <c r="G686" s="124"/>
      <c r="H686" s="124"/>
      <c r="I686" s="124"/>
      <c r="J686" s="124"/>
      <c r="K686" s="130"/>
      <c r="L686" s="56"/>
      <c r="M686" s="56"/>
      <c r="N686" s="56"/>
      <c r="O686" s="56"/>
      <c r="P686" s="56"/>
      <c r="Q686" s="56"/>
      <c r="R686" s="133"/>
      <c r="S686" s="119"/>
      <c r="T686" s="26"/>
      <c r="U686" s="26"/>
      <c r="V686" s="26"/>
      <c r="W686" s="119"/>
      <c r="X686" s="26"/>
      <c r="Y686" s="26"/>
      <c r="Z686" s="26"/>
    </row>
    <row r="687" spans="1:26" ht="12.75" customHeight="1">
      <c r="A687" s="129"/>
      <c r="B687" s="54"/>
      <c r="C687" s="26"/>
      <c r="D687" s="26"/>
      <c r="E687" s="124"/>
      <c r="F687" s="124"/>
      <c r="G687" s="124"/>
      <c r="H687" s="124"/>
      <c r="I687" s="124"/>
      <c r="J687" s="124"/>
      <c r="K687" s="130"/>
      <c r="L687" s="56"/>
      <c r="M687" s="56"/>
      <c r="N687" s="56"/>
      <c r="O687" s="56"/>
      <c r="P687" s="56"/>
      <c r="Q687" s="56"/>
      <c r="R687" s="133"/>
      <c r="S687" s="119"/>
      <c r="T687" s="26"/>
      <c r="U687" s="26"/>
      <c r="V687" s="26"/>
      <c r="W687" s="119"/>
      <c r="X687" s="26"/>
      <c r="Y687" s="26"/>
      <c r="Z687" s="26"/>
    </row>
    <row r="688" spans="1:26" ht="12.75" customHeight="1">
      <c r="A688" s="129"/>
      <c r="B688" s="54"/>
      <c r="C688" s="26"/>
      <c r="D688" s="26"/>
      <c r="E688" s="124"/>
      <c r="F688" s="124"/>
      <c r="G688" s="124"/>
      <c r="H688" s="124"/>
      <c r="I688" s="124"/>
      <c r="J688" s="124"/>
      <c r="K688" s="130"/>
      <c r="L688" s="56"/>
      <c r="M688" s="56"/>
      <c r="N688" s="56"/>
      <c r="O688" s="56"/>
      <c r="P688" s="56"/>
      <c r="Q688" s="56"/>
      <c r="R688" s="133"/>
      <c r="S688" s="119"/>
      <c r="T688" s="26"/>
      <c r="U688" s="26"/>
      <c r="V688" s="26"/>
      <c r="W688" s="119"/>
      <c r="X688" s="26"/>
      <c r="Y688" s="26"/>
      <c r="Z688" s="26"/>
    </row>
    <row r="689" spans="1:26" ht="12.75" customHeight="1">
      <c r="A689" s="129"/>
      <c r="B689" s="54"/>
      <c r="C689" s="26"/>
      <c r="D689" s="26"/>
      <c r="E689" s="124"/>
      <c r="F689" s="124"/>
      <c r="G689" s="124"/>
      <c r="H689" s="124"/>
      <c r="I689" s="124"/>
      <c r="J689" s="124"/>
      <c r="K689" s="130"/>
      <c r="L689" s="56"/>
      <c r="M689" s="56"/>
      <c r="N689" s="56"/>
      <c r="O689" s="56"/>
      <c r="P689" s="56"/>
      <c r="Q689" s="56"/>
      <c r="R689" s="133"/>
      <c r="S689" s="119"/>
      <c r="T689" s="26"/>
      <c r="U689" s="26"/>
      <c r="V689" s="26"/>
      <c r="W689" s="119"/>
      <c r="X689" s="26"/>
      <c r="Y689" s="26"/>
      <c r="Z689" s="26"/>
    </row>
    <row r="690" spans="1:26" ht="12.75" customHeight="1">
      <c r="A690" s="129"/>
      <c r="B690" s="54"/>
      <c r="C690" s="26"/>
      <c r="D690" s="26"/>
      <c r="E690" s="124"/>
      <c r="F690" s="124"/>
      <c r="G690" s="124"/>
      <c r="H690" s="124"/>
      <c r="I690" s="124"/>
      <c r="J690" s="124"/>
      <c r="K690" s="130"/>
      <c r="L690" s="56"/>
      <c r="M690" s="56"/>
      <c r="N690" s="56"/>
      <c r="O690" s="56"/>
      <c r="P690" s="56"/>
      <c r="Q690" s="56"/>
      <c r="R690" s="133"/>
      <c r="S690" s="119"/>
      <c r="T690" s="26"/>
      <c r="U690" s="26"/>
      <c r="V690" s="26"/>
      <c r="W690" s="119"/>
      <c r="X690" s="26"/>
      <c r="Y690" s="26"/>
      <c r="Z690" s="26"/>
    </row>
    <row r="691" spans="1:26" ht="12.75" customHeight="1">
      <c r="A691" s="129"/>
      <c r="B691" s="54"/>
      <c r="C691" s="26"/>
      <c r="D691" s="26"/>
      <c r="E691" s="124"/>
      <c r="F691" s="124"/>
      <c r="G691" s="124"/>
      <c r="H691" s="124"/>
      <c r="I691" s="124"/>
      <c r="J691" s="124"/>
      <c r="K691" s="130"/>
      <c r="L691" s="56"/>
      <c r="M691" s="56"/>
      <c r="N691" s="56"/>
      <c r="O691" s="56"/>
      <c r="P691" s="56"/>
      <c r="Q691" s="56"/>
      <c r="R691" s="133"/>
      <c r="S691" s="119"/>
      <c r="T691" s="26"/>
      <c r="U691" s="26"/>
      <c r="V691" s="26"/>
      <c r="W691" s="119"/>
      <c r="X691" s="26"/>
      <c r="Y691" s="26"/>
      <c r="Z691" s="26"/>
    </row>
    <row r="692" spans="1:26" ht="12.75" customHeight="1">
      <c r="A692" s="129"/>
      <c r="B692" s="54"/>
      <c r="C692" s="26"/>
      <c r="D692" s="26"/>
      <c r="E692" s="124"/>
      <c r="F692" s="124"/>
      <c r="G692" s="124"/>
      <c r="H692" s="124"/>
      <c r="I692" s="124"/>
      <c r="J692" s="124"/>
      <c r="K692" s="130"/>
      <c r="L692" s="56"/>
      <c r="M692" s="56"/>
      <c r="N692" s="56"/>
      <c r="O692" s="56"/>
      <c r="P692" s="56"/>
      <c r="Q692" s="56"/>
      <c r="R692" s="133"/>
      <c r="S692" s="119"/>
      <c r="T692" s="26"/>
      <c r="U692" s="26"/>
      <c r="V692" s="26"/>
      <c r="W692" s="119"/>
      <c r="X692" s="26"/>
      <c r="Y692" s="26"/>
      <c r="Z692" s="26"/>
    </row>
    <row r="693" spans="1:26" ht="12.75" customHeight="1">
      <c r="A693" s="129"/>
      <c r="B693" s="54"/>
      <c r="C693" s="26"/>
      <c r="D693" s="26"/>
      <c r="E693" s="124"/>
      <c r="F693" s="124"/>
      <c r="G693" s="124"/>
      <c r="H693" s="124"/>
      <c r="I693" s="124"/>
      <c r="J693" s="124"/>
      <c r="K693" s="130"/>
      <c r="L693" s="56"/>
      <c r="M693" s="56"/>
      <c r="N693" s="56"/>
      <c r="O693" s="56"/>
      <c r="P693" s="56"/>
      <c r="Q693" s="56"/>
      <c r="R693" s="133"/>
      <c r="S693" s="119"/>
      <c r="T693" s="26"/>
      <c r="U693" s="26"/>
      <c r="V693" s="26"/>
      <c r="W693" s="119"/>
      <c r="X693" s="26"/>
      <c r="Y693" s="26"/>
      <c r="Z693" s="26"/>
    </row>
    <row r="694" spans="1:26" ht="12.75" customHeight="1">
      <c r="A694" s="129"/>
      <c r="B694" s="54"/>
      <c r="C694" s="26"/>
      <c r="D694" s="26"/>
      <c r="E694" s="124"/>
      <c r="F694" s="124"/>
      <c r="G694" s="124"/>
      <c r="H694" s="124"/>
      <c r="I694" s="124"/>
      <c r="J694" s="124"/>
      <c r="K694" s="130"/>
      <c r="L694" s="56"/>
      <c r="M694" s="56"/>
      <c r="N694" s="56"/>
      <c r="O694" s="56"/>
      <c r="P694" s="56"/>
      <c r="Q694" s="56"/>
      <c r="R694" s="133"/>
      <c r="S694" s="119"/>
      <c r="T694" s="26"/>
      <c r="U694" s="26"/>
      <c r="V694" s="26"/>
      <c r="W694" s="119"/>
      <c r="X694" s="26"/>
      <c r="Y694" s="26"/>
      <c r="Z694" s="26"/>
    </row>
    <row r="695" spans="1:26" ht="12.75" customHeight="1">
      <c r="A695" s="129"/>
      <c r="B695" s="54"/>
      <c r="C695" s="26"/>
      <c r="D695" s="26"/>
      <c r="E695" s="124"/>
      <c r="F695" s="124"/>
      <c r="G695" s="124"/>
      <c r="H695" s="124"/>
      <c r="I695" s="124"/>
      <c r="J695" s="124"/>
      <c r="K695" s="130"/>
      <c r="L695" s="56"/>
      <c r="M695" s="56"/>
      <c r="N695" s="56"/>
      <c r="O695" s="56"/>
      <c r="P695" s="56"/>
      <c r="Q695" s="56"/>
      <c r="R695" s="133"/>
      <c r="S695" s="119"/>
      <c r="T695" s="26"/>
      <c r="U695" s="26"/>
      <c r="V695" s="26"/>
      <c r="W695" s="119"/>
      <c r="X695" s="26"/>
      <c r="Y695" s="26"/>
      <c r="Z695" s="26"/>
    </row>
    <row r="696" spans="1:26" ht="12.75" customHeight="1">
      <c r="A696" s="129"/>
      <c r="B696" s="54"/>
      <c r="C696" s="26"/>
      <c r="D696" s="26"/>
      <c r="E696" s="124"/>
      <c r="F696" s="124"/>
      <c r="G696" s="124"/>
      <c r="H696" s="124"/>
      <c r="I696" s="124"/>
      <c r="J696" s="124"/>
      <c r="K696" s="130"/>
      <c r="L696" s="56"/>
      <c r="M696" s="56"/>
      <c r="N696" s="56"/>
      <c r="O696" s="56"/>
      <c r="P696" s="56"/>
      <c r="Q696" s="56"/>
      <c r="R696" s="133"/>
      <c r="S696" s="119"/>
      <c r="T696" s="26"/>
      <c r="U696" s="26"/>
      <c r="V696" s="26"/>
      <c r="W696" s="119"/>
      <c r="X696" s="26"/>
      <c r="Y696" s="26"/>
      <c r="Z696" s="26"/>
    </row>
    <row r="697" spans="1:26" ht="12.75" customHeight="1">
      <c r="A697" s="129"/>
      <c r="B697" s="54"/>
      <c r="C697" s="26"/>
      <c r="D697" s="26"/>
      <c r="E697" s="124"/>
      <c r="F697" s="124"/>
      <c r="G697" s="124"/>
      <c r="H697" s="124"/>
      <c r="I697" s="124"/>
      <c r="J697" s="124"/>
      <c r="K697" s="130"/>
      <c r="L697" s="56"/>
      <c r="M697" s="56"/>
      <c r="N697" s="56"/>
      <c r="O697" s="56"/>
      <c r="P697" s="56"/>
      <c r="Q697" s="56"/>
      <c r="R697" s="133"/>
      <c r="S697" s="119"/>
      <c r="T697" s="26"/>
      <c r="U697" s="26"/>
      <c r="V697" s="26"/>
      <c r="W697" s="119"/>
      <c r="X697" s="26"/>
      <c r="Y697" s="26"/>
      <c r="Z697" s="26"/>
    </row>
    <row r="698" spans="1:26" ht="12.75" customHeight="1">
      <c r="A698" s="129"/>
      <c r="B698" s="54"/>
      <c r="C698" s="26"/>
      <c r="D698" s="26"/>
      <c r="E698" s="124"/>
      <c r="F698" s="124"/>
      <c r="G698" s="124"/>
      <c r="H698" s="124"/>
      <c r="I698" s="124"/>
      <c r="J698" s="124"/>
      <c r="K698" s="130"/>
      <c r="L698" s="56"/>
      <c r="M698" s="56"/>
      <c r="N698" s="56"/>
      <c r="O698" s="56"/>
      <c r="P698" s="56"/>
      <c r="Q698" s="56"/>
      <c r="R698" s="133"/>
      <c r="S698" s="119"/>
      <c r="T698" s="26"/>
      <c r="U698" s="26"/>
      <c r="V698" s="26"/>
      <c r="W698" s="119"/>
      <c r="X698" s="26"/>
      <c r="Y698" s="26"/>
      <c r="Z698" s="26"/>
    </row>
    <row r="699" spans="1:26" ht="12.75" customHeight="1">
      <c r="A699" s="129"/>
      <c r="B699" s="54"/>
      <c r="C699" s="26"/>
      <c r="D699" s="26"/>
      <c r="E699" s="124"/>
      <c r="F699" s="124"/>
      <c r="G699" s="124"/>
      <c r="H699" s="124"/>
      <c r="I699" s="124"/>
      <c r="J699" s="124"/>
      <c r="K699" s="130"/>
      <c r="L699" s="56"/>
      <c r="M699" s="56"/>
      <c r="N699" s="56"/>
      <c r="O699" s="56"/>
      <c r="P699" s="56"/>
      <c r="Q699" s="56"/>
      <c r="R699" s="133"/>
      <c r="S699" s="119"/>
      <c r="T699" s="26"/>
      <c r="U699" s="26"/>
      <c r="V699" s="26"/>
      <c r="W699" s="119"/>
      <c r="X699" s="26"/>
      <c r="Y699" s="26"/>
      <c r="Z699" s="26"/>
    </row>
    <row r="700" spans="1:26" ht="12.75" customHeight="1">
      <c r="A700" s="129"/>
      <c r="B700" s="54"/>
      <c r="C700" s="26"/>
      <c r="D700" s="26"/>
      <c r="E700" s="124"/>
      <c r="F700" s="124"/>
      <c r="G700" s="124"/>
      <c r="H700" s="124"/>
      <c r="I700" s="124"/>
      <c r="J700" s="124"/>
      <c r="K700" s="130"/>
      <c r="L700" s="56"/>
      <c r="M700" s="56"/>
      <c r="N700" s="56"/>
      <c r="O700" s="56"/>
      <c r="P700" s="56"/>
      <c r="Q700" s="56"/>
      <c r="R700" s="133"/>
      <c r="S700" s="119"/>
      <c r="T700" s="26"/>
      <c r="U700" s="26"/>
      <c r="V700" s="26"/>
      <c r="W700" s="119"/>
      <c r="X700" s="26"/>
      <c r="Y700" s="26"/>
      <c r="Z700" s="26"/>
    </row>
    <row r="701" spans="1:26" ht="12.75" customHeight="1">
      <c r="A701" s="129"/>
      <c r="B701" s="54"/>
      <c r="C701" s="26"/>
      <c r="D701" s="26"/>
      <c r="E701" s="124"/>
      <c r="F701" s="124"/>
      <c r="G701" s="124"/>
      <c r="H701" s="124"/>
      <c r="I701" s="124"/>
      <c r="J701" s="124"/>
      <c r="K701" s="130"/>
      <c r="L701" s="56"/>
      <c r="M701" s="56"/>
      <c r="N701" s="56"/>
      <c r="O701" s="56"/>
      <c r="P701" s="56"/>
      <c r="Q701" s="56"/>
      <c r="R701" s="133"/>
      <c r="S701" s="119"/>
      <c r="T701" s="26"/>
      <c r="U701" s="26"/>
      <c r="V701" s="26"/>
      <c r="W701" s="119"/>
      <c r="X701" s="26"/>
      <c r="Y701" s="26"/>
      <c r="Z701" s="26"/>
    </row>
    <row r="702" spans="1:26" ht="12.75" customHeight="1">
      <c r="A702" s="129"/>
      <c r="B702" s="54"/>
      <c r="C702" s="26"/>
      <c r="D702" s="26"/>
      <c r="E702" s="124"/>
      <c r="F702" s="124"/>
      <c r="G702" s="124"/>
      <c r="H702" s="124"/>
      <c r="I702" s="124"/>
      <c r="J702" s="124"/>
      <c r="K702" s="130"/>
      <c r="L702" s="56"/>
      <c r="M702" s="56"/>
      <c r="N702" s="56"/>
      <c r="O702" s="56"/>
      <c r="P702" s="56"/>
      <c r="Q702" s="56"/>
      <c r="R702" s="133"/>
      <c r="S702" s="119"/>
      <c r="T702" s="26"/>
      <c r="U702" s="26"/>
      <c r="V702" s="26"/>
      <c r="W702" s="119"/>
      <c r="X702" s="26"/>
      <c r="Y702" s="26"/>
      <c r="Z702" s="26"/>
    </row>
    <row r="703" spans="1:26" ht="12.75" customHeight="1">
      <c r="A703" s="129"/>
      <c r="B703" s="54"/>
      <c r="C703" s="26"/>
      <c r="D703" s="26"/>
      <c r="E703" s="124"/>
      <c r="F703" s="124"/>
      <c r="G703" s="124"/>
      <c r="H703" s="124"/>
      <c r="I703" s="124"/>
      <c r="J703" s="124"/>
      <c r="K703" s="130"/>
      <c r="L703" s="56"/>
      <c r="M703" s="56"/>
      <c r="N703" s="56"/>
      <c r="O703" s="56"/>
      <c r="P703" s="56"/>
      <c r="Q703" s="56"/>
      <c r="R703" s="133"/>
      <c r="S703" s="119"/>
      <c r="T703" s="26"/>
      <c r="U703" s="26"/>
      <c r="V703" s="26"/>
      <c r="W703" s="119"/>
      <c r="X703" s="26"/>
      <c r="Y703" s="26"/>
      <c r="Z703" s="26"/>
    </row>
    <row r="704" spans="1:26" ht="12.75" customHeight="1">
      <c r="A704" s="129"/>
      <c r="B704" s="54"/>
      <c r="C704" s="26"/>
      <c r="D704" s="26"/>
      <c r="E704" s="124"/>
      <c r="F704" s="124"/>
      <c r="G704" s="124"/>
      <c r="H704" s="124"/>
      <c r="I704" s="124"/>
      <c r="J704" s="124"/>
      <c r="K704" s="130"/>
      <c r="L704" s="56"/>
      <c r="M704" s="56"/>
      <c r="N704" s="56"/>
      <c r="O704" s="56"/>
      <c r="P704" s="56"/>
      <c r="Q704" s="56"/>
      <c r="R704" s="133"/>
      <c r="S704" s="119"/>
      <c r="T704" s="26"/>
      <c r="U704" s="26"/>
      <c r="V704" s="26"/>
      <c r="W704" s="119"/>
      <c r="X704" s="26"/>
      <c r="Y704" s="26"/>
      <c r="Z704" s="26"/>
    </row>
    <row r="705" spans="1:26" ht="12.75" customHeight="1">
      <c r="A705" s="129"/>
      <c r="B705" s="54"/>
      <c r="C705" s="26"/>
      <c r="D705" s="26"/>
      <c r="E705" s="124"/>
      <c r="F705" s="124"/>
      <c r="G705" s="124"/>
      <c r="H705" s="124"/>
      <c r="I705" s="124"/>
      <c r="J705" s="124"/>
      <c r="K705" s="130"/>
      <c r="L705" s="56"/>
      <c r="M705" s="56"/>
      <c r="N705" s="56"/>
      <c r="O705" s="56"/>
      <c r="P705" s="56"/>
      <c r="Q705" s="56"/>
      <c r="R705" s="133"/>
      <c r="S705" s="119"/>
      <c r="T705" s="26"/>
      <c r="U705" s="26"/>
      <c r="V705" s="26"/>
      <c r="W705" s="119"/>
      <c r="X705" s="26"/>
      <c r="Y705" s="26"/>
      <c r="Z705" s="26"/>
    </row>
    <row r="706" spans="1:26" ht="12.75" customHeight="1">
      <c r="A706" s="129"/>
      <c r="B706" s="54"/>
      <c r="C706" s="26"/>
      <c r="D706" s="26"/>
      <c r="E706" s="124"/>
      <c r="F706" s="124"/>
      <c r="G706" s="124"/>
      <c r="H706" s="124"/>
      <c r="I706" s="124"/>
      <c r="J706" s="124"/>
      <c r="K706" s="130"/>
      <c r="L706" s="56"/>
      <c r="M706" s="56"/>
      <c r="N706" s="56"/>
      <c r="O706" s="56"/>
      <c r="P706" s="56"/>
      <c r="Q706" s="56"/>
      <c r="R706" s="133"/>
      <c r="S706" s="119"/>
      <c r="T706" s="26"/>
      <c r="U706" s="26"/>
      <c r="V706" s="26"/>
      <c r="W706" s="119"/>
      <c r="X706" s="26"/>
      <c r="Y706" s="26"/>
      <c r="Z706" s="26"/>
    </row>
    <row r="707" spans="1:26" ht="12.75" customHeight="1">
      <c r="A707" s="129"/>
      <c r="B707" s="54"/>
      <c r="C707" s="26"/>
      <c r="D707" s="26"/>
      <c r="E707" s="124"/>
      <c r="F707" s="124"/>
      <c r="G707" s="124"/>
      <c r="H707" s="124"/>
      <c r="I707" s="124"/>
      <c r="J707" s="124"/>
      <c r="K707" s="130"/>
      <c r="L707" s="56"/>
      <c r="M707" s="56"/>
      <c r="N707" s="56"/>
      <c r="O707" s="56"/>
      <c r="P707" s="56"/>
      <c r="Q707" s="56"/>
      <c r="R707" s="133"/>
      <c r="S707" s="119"/>
      <c r="T707" s="26"/>
      <c r="U707" s="26"/>
      <c r="V707" s="26"/>
      <c r="W707" s="119"/>
      <c r="X707" s="26"/>
      <c r="Y707" s="26"/>
      <c r="Z707" s="26"/>
    </row>
    <row r="708" spans="1:26" ht="12.75" customHeight="1">
      <c r="A708" s="129"/>
      <c r="B708" s="54"/>
      <c r="C708" s="26"/>
      <c r="D708" s="26"/>
      <c r="E708" s="124"/>
      <c r="F708" s="124"/>
      <c r="G708" s="124"/>
      <c r="H708" s="124"/>
      <c r="I708" s="124"/>
      <c r="J708" s="124"/>
      <c r="K708" s="130"/>
      <c r="L708" s="56"/>
      <c r="M708" s="56"/>
      <c r="N708" s="56"/>
      <c r="O708" s="56"/>
      <c r="P708" s="56"/>
      <c r="Q708" s="56"/>
      <c r="R708" s="133"/>
      <c r="S708" s="119"/>
      <c r="T708" s="26"/>
      <c r="U708" s="26"/>
      <c r="V708" s="26"/>
      <c r="W708" s="119"/>
      <c r="X708" s="26"/>
      <c r="Y708" s="26"/>
      <c r="Z708" s="26"/>
    </row>
    <row r="709" spans="1:26" ht="12.75" customHeight="1">
      <c r="A709" s="129"/>
      <c r="B709" s="54"/>
      <c r="C709" s="26"/>
      <c r="D709" s="26"/>
      <c r="E709" s="124"/>
      <c r="F709" s="124"/>
      <c r="G709" s="124"/>
      <c r="H709" s="124"/>
      <c r="I709" s="124"/>
      <c r="J709" s="124"/>
      <c r="K709" s="130"/>
      <c r="L709" s="56"/>
      <c r="M709" s="56"/>
      <c r="N709" s="56"/>
      <c r="O709" s="56"/>
      <c r="P709" s="56"/>
      <c r="Q709" s="56"/>
      <c r="R709" s="133"/>
      <c r="S709" s="119"/>
      <c r="T709" s="26"/>
      <c r="U709" s="26"/>
      <c r="V709" s="26"/>
      <c r="W709" s="119"/>
      <c r="X709" s="26"/>
      <c r="Y709" s="26"/>
      <c r="Z709" s="26"/>
    </row>
    <row r="710" spans="1:26" ht="12.75" customHeight="1">
      <c r="A710" s="129"/>
      <c r="B710" s="54"/>
      <c r="C710" s="26"/>
      <c r="D710" s="26"/>
      <c r="E710" s="124"/>
      <c r="F710" s="124"/>
      <c r="G710" s="124"/>
      <c r="H710" s="124"/>
      <c r="I710" s="124"/>
      <c r="J710" s="124"/>
      <c r="K710" s="130"/>
      <c r="L710" s="56"/>
      <c r="M710" s="56"/>
      <c r="N710" s="56"/>
      <c r="O710" s="56"/>
      <c r="P710" s="56"/>
      <c r="Q710" s="56"/>
      <c r="R710" s="133"/>
      <c r="S710" s="119"/>
      <c r="T710" s="26"/>
      <c r="U710" s="26"/>
      <c r="V710" s="26"/>
      <c r="W710" s="119"/>
      <c r="X710" s="26"/>
      <c r="Y710" s="26"/>
      <c r="Z710" s="26"/>
    </row>
    <row r="711" spans="1:26" ht="12.75" customHeight="1">
      <c r="A711" s="129"/>
      <c r="B711" s="54"/>
      <c r="C711" s="26"/>
      <c r="D711" s="26"/>
      <c r="E711" s="124"/>
      <c r="F711" s="124"/>
      <c r="G711" s="124"/>
      <c r="H711" s="124"/>
      <c r="I711" s="124"/>
      <c r="J711" s="124"/>
      <c r="K711" s="130"/>
      <c r="L711" s="56"/>
      <c r="M711" s="56"/>
      <c r="N711" s="56"/>
      <c r="O711" s="56"/>
      <c r="P711" s="56"/>
      <c r="Q711" s="56"/>
      <c r="R711" s="133"/>
      <c r="S711" s="119"/>
      <c r="T711" s="26"/>
      <c r="U711" s="26"/>
      <c r="V711" s="26"/>
      <c r="W711" s="119"/>
      <c r="X711" s="26"/>
      <c r="Y711" s="26"/>
      <c r="Z711" s="26"/>
    </row>
    <row r="712" spans="1:26" ht="12.75" customHeight="1">
      <c r="A712" s="129"/>
      <c r="B712" s="54"/>
      <c r="C712" s="26"/>
      <c r="D712" s="26"/>
      <c r="E712" s="124"/>
      <c r="F712" s="124"/>
      <c r="G712" s="124"/>
      <c r="H712" s="124"/>
      <c r="I712" s="124"/>
      <c r="J712" s="124"/>
      <c r="K712" s="130"/>
      <c r="L712" s="56"/>
      <c r="M712" s="56"/>
      <c r="N712" s="56"/>
      <c r="O712" s="56"/>
      <c r="P712" s="56"/>
      <c r="Q712" s="56"/>
      <c r="R712" s="133"/>
      <c r="S712" s="119"/>
      <c r="T712" s="26"/>
      <c r="U712" s="26"/>
      <c r="V712" s="26"/>
      <c r="W712" s="119"/>
      <c r="X712" s="26"/>
      <c r="Y712" s="26"/>
      <c r="Z712" s="26"/>
    </row>
    <row r="713" spans="1:26" ht="12.75" customHeight="1">
      <c r="A713" s="129"/>
      <c r="B713" s="54"/>
      <c r="C713" s="26"/>
      <c r="D713" s="26"/>
      <c r="E713" s="124"/>
      <c r="F713" s="124"/>
      <c r="G713" s="124"/>
      <c r="H713" s="124"/>
      <c r="I713" s="124"/>
      <c r="J713" s="124"/>
      <c r="K713" s="130"/>
      <c r="L713" s="56"/>
      <c r="M713" s="56"/>
      <c r="N713" s="56"/>
      <c r="O713" s="56"/>
      <c r="P713" s="56"/>
      <c r="Q713" s="56"/>
      <c r="R713" s="133"/>
      <c r="S713" s="119"/>
      <c r="T713" s="26"/>
      <c r="U713" s="26"/>
      <c r="V713" s="26"/>
      <c r="W713" s="119"/>
      <c r="X713" s="26"/>
      <c r="Y713" s="26"/>
      <c r="Z713" s="26"/>
    </row>
    <row r="714" spans="1:26" ht="12.75" customHeight="1">
      <c r="A714" s="129"/>
      <c r="B714" s="54"/>
      <c r="C714" s="26"/>
      <c r="D714" s="26"/>
      <c r="E714" s="124"/>
      <c r="F714" s="124"/>
      <c r="G714" s="124"/>
      <c r="H714" s="124"/>
      <c r="I714" s="124"/>
      <c r="J714" s="124"/>
      <c r="K714" s="130"/>
      <c r="L714" s="56"/>
      <c r="M714" s="56"/>
      <c r="N714" s="56"/>
      <c r="O714" s="56"/>
      <c r="P714" s="56"/>
      <c r="Q714" s="56"/>
      <c r="R714" s="133"/>
      <c r="S714" s="119"/>
      <c r="T714" s="26"/>
      <c r="U714" s="26"/>
      <c r="V714" s="26"/>
      <c r="W714" s="119"/>
      <c r="X714" s="26"/>
      <c r="Y714" s="26"/>
      <c r="Z714" s="26"/>
    </row>
    <row r="715" spans="1:26" ht="12.75" customHeight="1">
      <c r="A715" s="129"/>
      <c r="B715" s="54"/>
      <c r="C715" s="26"/>
      <c r="D715" s="26"/>
      <c r="E715" s="124"/>
      <c r="F715" s="124"/>
      <c r="G715" s="124"/>
      <c r="H715" s="124"/>
      <c r="I715" s="124"/>
      <c r="J715" s="124"/>
      <c r="K715" s="130"/>
      <c r="L715" s="56"/>
      <c r="M715" s="56"/>
      <c r="N715" s="56"/>
      <c r="O715" s="56"/>
      <c r="P715" s="56"/>
      <c r="Q715" s="56"/>
      <c r="R715" s="133"/>
      <c r="S715" s="119"/>
      <c r="T715" s="26"/>
      <c r="U715" s="26"/>
      <c r="V715" s="26"/>
      <c r="W715" s="119"/>
      <c r="X715" s="26"/>
      <c r="Y715" s="26"/>
      <c r="Z715" s="26"/>
    </row>
    <row r="716" spans="1:26" ht="12.75" customHeight="1">
      <c r="A716" s="129"/>
      <c r="B716" s="54"/>
      <c r="C716" s="26"/>
      <c r="D716" s="26"/>
      <c r="E716" s="124"/>
      <c r="F716" s="124"/>
      <c r="G716" s="124"/>
      <c r="H716" s="124"/>
      <c r="I716" s="124"/>
      <c r="J716" s="124"/>
      <c r="K716" s="130"/>
      <c r="L716" s="56"/>
      <c r="M716" s="56"/>
      <c r="N716" s="56"/>
      <c r="O716" s="56"/>
      <c r="P716" s="56"/>
      <c r="Q716" s="56"/>
      <c r="R716" s="133"/>
      <c r="S716" s="119"/>
      <c r="T716" s="26"/>
      <c r="U716" s="26"/>
      <c r="V716" s="26"/>
      <c r="W716" s="119"/>
      <c r="X716" s="26"/>
      <c r="Y716" s="26"/>
      <c r="Z716" s="26"/>
    </row>
    <row r="717" spans="1:26" ht="12.75" customHeight="1">
      <c r="A717" s="129"/>
      <c r="B717" s="54"/>
      <c r="C717" s="26"/>
      <c r="D717" s="26"/>
      <c r="E717" s="124"/>
      <c r="F717" s="124"/>
      <c r="G717" s="124"/>
      <c r="H717" s="124"/>
      <c r="I717" s="124"/>
      <c r="J717" s="124"/>
      <c r="K717" s="130"/>
      <c r="L717" s="56"/>
      <c r="M717" s="56"/>
      <c r="N717" s="56"/>
      <c r="O717" s="56"/>
      <c r="P717" s="56"/>
      <c r="Q717" s="56"/>
      <c r="R717" s="133"/>
      <c r="S717" s="119"/>
      <c r="T717" s="26"/>
      <c r="U717" s="26"/>
      <c r="V717" s="26"/>
      <c r="W717" s="119"/>
      <c r="X717" s="26"/>
      <c r="Y717" s="26"/>
      <c r="Z717" s="26"/>
    </row>
    <row r="718" spans="1:26" ht="12.75" customHeight="1">
      <c r="A718" s="129"/>
      <c r="B718" s="54"/>
      <c r="C718" s="26"/>
      <c r="D718" s="26"/>
      <c r="E718" s="124"/>
      <c r="F718" s="124"/>
      <c r="G718" s="124"/>
      <c r="H718" s="124"/>
      <c r="I718" s="124"/>
      <c r="J718" s="124"/>
      <c r="K718" s="130"/>
      <c r="L718" s="56"/>
      <c r="M718" s="56"/>
      <c r="N718" s="56"/>
      <c r="O718" s="56"/>
      <c r="P718" s="56"/>
      <c r="Q718" s="56"/>
      <c r="R718" s="133"/>
      <c r="S718" s="119"/>
      <c r="T718" s="26"/>
      <c r="U718" s="26"/>
      <c r="V718" s="26"/>
      <c r="W718" s="119"/>
      <c r="X718" s="26"/>
      <c r="Y718" s="26"/>
      <c r="Z718" s="26"/>
    </row>
    <row r="719" spans="1:26" ht="12.75" customHeight="1">
      <c r="A719" s="129"/>
      <c r="B719" s="54"/>
      <c r="C719" s="26"/>
      <c r="D719" s="26"/>
      <c r="E719" s="124"/>
      <c r="F719" s="124"/>
      <c r="G719" s="124"/>
      <c r="H719" s="124"/>
      <c r="I719" s="124"/>
      <c r="J719" s="124"/>
      <c r="K719" s="130"/>
      <c r="L719" s="56"/>
      <c r="M719" s="56"/>
      <c r="N719" s="56"/>
      <c r="O719" s="56"/>
      <c r="P719" s="56"/>
      <c r="Q719" s="56"/>
      <c r="R719" s="133"/>
      <c r="S719" s="119"/>
      <c r="T719" s="26"/>
      <c r="U719" s="26"/>
      <c r="V719" s="26"/>
      <c r="W719" s="119"/>
      <c r="X719" s="26"/>
      <c r="Y719" s="26"/>
      <c r="Z719" s="26"/>
    </row>
    <row r="720" spans="1:26" ht="12.75" customHeight="1">
      <c r="A720" s="129"/>
      <c r="B720" s="54"/>
      <c r="C720" s="26"/>
      <c r="D720" s="26"/>
      <c r="E720" s="124"/>
      <c r="F720" s="124"/>
      <c r="G720" s="124"/>
      <c r="H720" s="124"/>
      <c r="I720" s="124"/>
      <c r="J720" s="124"/>
      <c r="K720" s="130"/>
      <c r="L720" s="56"/>
      <c r="M720" s="56"/>
      <c r="N720" s="56"/>
      <c r="O720" s="56"/>
      <c r="P720" s="56"/>
      <c r="Q720" s="56"/>
      <c r="R720" s="133"/>
      <c r="S720" s="119"/>
      <c r="T720" s="26"/>
      <c r="U720" s="26"/>
      <c r="V720" s="26"/>
      <c r="W720" s="119"/>
      <c r="X720" s="26"/>
      <c r="Y720" s="26"/>
      <c r="Z720" s="26"/>
    </row>
    <row r="721" spans="1:26" ht="12.75" customHeight="1">
      <c r="A721" s="129"/>
      <c r="B721" s="54"/>
      <c r="C721" s="26"/>
      <c r="D721" s="26"/>
      <c r="E721" s="124"/>
      <c r="F721" s="124"/>
      <c r="G721" s="124"/>
      <c r="H721" s="124"/>
      <c r="I721" s="124"/>
      <c r="J721" s="124"/>
      <c r="K721" s="130"/>
      <c r="L721" s="56"/>
      <c r="M721" s="56"/>
      <c r="N721" s="56"/>
      <c r="O721" s="56"/>
      <c r="P721" s="56"/>
      <c r="Q721" s="56"/>
      <c r="R721" s="133"/>
      <c r="S721" s="119"/>
      <c r="T721" s="26"/>
      <c r="U721" s="26"/>
      <c r="V721" s="26"/>
      <c r="W721" s="119"/>
      <c r="X721" s="26"/>
      <c r="Y721" s="26"/>
      <c r="Z721" s="26"/>
    </row>
    <row r="722" spans="1:26" ht="12.75" customHeight="1">
      <c r="A722" s="129"/>
      <c r="B722" s="54"/>
      <c r="C722" s="26"/>
      <c r="D722" s="26"/>
      <c r="E722" s="124"/>
      <c r="F722" s="124"/>
      <c r="G722" s="124"/>
      <c r="H722" s="124"/>
      <c r="I722" s="124"/>
      <c r="J722" s="124"/>
      <c r="K722" s="130"/>
      <c r="L722" s="56"/>
      <c r="M722" s="56"/>
      <c r="N722" s="56"/>
      <c r="O722" s="56"/>
      <c r="P722" s="56"/>
      <c r="Q722" s="56"/>
      <c r="R722" s="133"/>
      <c r="S722" s="119"/>
      <c r="T722" s="26"/>
      <c r="U722" s="26"/>
      <c r="V722" s="26"/>
      <c r="W722" s="119"/>
      <c r="X722" s="26"/>
      <c r="Y722" s="26"/>
      <c r="Z722" s="26"/>
    </row>
    <row r="723" spans="1:26" ht="12.75" customHeight="1">
      <c r="A723" s="129"/>
      <c r="B723" s="54"/>
      <c r="C723" s="26"/>
      <c r="D723" s="26"/>
      <c r="E723" s="124"/>
      <c r="F723" s="124"/>
      <c r="G723" s="124"/>
      <c r="H723" s="124"/>
      <c r="I723" s="124"/>
      <c r="J723" s="124"/>
      <c r="K723" s="130"/>
      <c r="L723" s="56"/>
      <c r="M723" s="56"/>
      <c r="N723" s="56"/>
      <c r="O723" s="56"/>
      <c r="P723" s="56"/>
      <c r="Q723" s="56"/>
      <c r="R723" s="133"/>
      <c r="S723" s="119"/>
      <c r="T723" s="26"/>
      <c r="U723" s="26"/>
      <c r="V723" s="26"/>
      <c r="W723" s="119"/>
      <c r="X723" s="26"/>
      <c r="Y723" s="26"/>
      <c r="Z723" s="26"/>
    </row>
    <row r="724" spans="1:26" ht="12.75" customHeight="1">
      <c r="A724" s="129"/>
      <c r="B724" s="54"/>
      <c r="C724" s="26"/>
      <c r="D724" s="26"/>
      <c r="E724" s="124"/>
      <c r="F724" s="124"/>
      <c r="G724" s="124"/>
      <c r="H724" s="124"/>
      <c r="I724" s="124"/>
      <c r="J724" s="124"/>
      <c r="K724" s="130"/>
      <c r="L724" s="56"/>
      <c r="M724" s="56"/>
      <c r="N724" s="56"/>
      <c r="O724" s="56"/>
      <c r="P724" s="56"/>
      <c r="Q724" s="56"/>
      <c r="R724" s="133"/>
      <c r="S724" s="119"/>
      <c r="T724" s="26"/>
      <c r="U724" s="26"/>
      <c r="V724" s="26"/>
      <c r="W724" s="119"/>
      <c r="X724" s="26"/>
      <c r="Y724" s="26"/>
      <c r="Z724" s="26"/>
    </row>
    <row r="725" spans="1:26" ht="12.75" customHeight="1">
      <c r="A725" s="129"/>
      <c r="B725" s="54"/>
      <c r="C725" s="26"/>
      <c r="D725" s="26"/>
      <c r="E725" s="124"/>
      <c r="F725" s="124"/>
      <c r="G725" s="124"/>
      <c r="H725" s="124"/>
      <c r="I725" s="124"/>
      <c r="J725" s="124"/>
      <c r="K725" s="130"/>
      <c r="L725" s="56"/>
      <c r="M725" s="56"/>
      <c r="N725" s="56"/>
      <c r="O725" s="56"/>
      <c r="P725" s="56"/>
      <c r="Q725" s="56"/>
      <c r="R725" s="133"/>
      <c r="S725" s="119"/>
      <c r="T725" s="26"/>
      <c r="U725" s="26"/>
      <c r="V725" s="26"/>
      <c r="W725" s="119"/>
      <c r="X725" s="26"/>
      <c r="Y725" s="26"/>
      <c r="Z725" s="26"/>
    </row>
    <row r="726" spans="1:26" ht="12.75" customHeight="1">
      <c r="A726" s="129"/>
      <c r="B726" s="54"/>
      <c r="C726" s="26"/>
      <c r="D726" s="26"/>
      <c r="E726" s="124"/>
      <c r="F726" s="124"/>
      <c r="G726" s="124"/>
      <c r="H726" s="124"/>
      <c r="I726" s="124"/>
      <c r="J726" s="124"/>
      <c r="K726" s="130"/>
      <c r="L726" s="56"/>
      <c r="M726" s="56"/>
      <c r="N726" s="56"/>
      <c r="O726" s="56"/>
      <c r="P726" s="56"/>
      <c r="Q726" s="56"/>
      <c r="R726" s="133"/>
      <c r="S726" s="119"/>
      <c r="T726" s="26"/>
      <c r="U726" s="26"/>
      <c r="V726" s="26"/>
      <c r="W726" s="119"/>
      <c r="X726" s="26"/>
      <c r="Y726" s="26"/>
      <c r="Z726" s="26"/>
    </row>
    <row r="727" spans="1:26" ht="12.75" customHeight="1">
      <c r="A727" s="129"/>
      <c r="B727" s="54"/>
      <c r="C727" s="26"/>
      <c r="D727" s="26"/>
      <c r="E727" s="124"/>
      <c r="F727" s="124"/>
      <c r="G727" s="124"/>
      <c r="H727" s="124"/>
      <c r="I727" s="124"/>
      <c r="J727" s="124"/>
      <c r="K727" s="130"/>
      <c r="L727" s="56"/>
      <c r="M727" s="56"/>
      <c r="N727" s="56"/>
      <c r="O727" s="56"/>
      <c r="P727" s="56"/>
      <c r="Q727" s="56"/>
      <c r="R727" s="133"/>
      <c r="S727" s="119"/>
      <c r="T727" s="26"/>
      <c r="U727" s="26"/>
      <c r="V727" s="26"/>
      <c r="W727" s="119"/>
      <c r="X727" s="26"/>
      <c r="Y727" s="26"/>
      <c r="Z727" s="26"/>
    </row>
    <row r="728" spans="1:26" ht="12.75" customHeight="1">
      <c r="A728" s="129"/>
      <c r="B728" s="54"/>
      <c r="C728" s="26"/>
      <c r="D728" s="26"/>
      <c r="E728" s="124"/>
      <c r="F728" s="124"/>
      <c r="G728" s="124"/>
      <c r="H728" s="124"/>
      <c r="I728" s="124"/>
      <c r="J728" s="124"/>
      <c r="K728" s="130"/>
      <c r="L728" s="56"/>
      <c r="M728" s="56"/>
      <c r="N728" s="56"/>
      <c r="O728" s="56"/>
      <c r="P728" s="56"/>
      <c r="Q728" s="56"/>
      <c r="R728" s="133"/>
      <c r="S728" s="119"/>
      <c r="T728" s="26"/>
      <c r="U728" s="26"/>
      <c r="V728" s="26"/>
      <c r="W728" s="119"/>
      <c r="X728" s="26"/>
      <c r="Y728" s="26"/>
      <c r="Z728" s="26"/>
    </row>
    <row r="729" spans="1:26" ht="12.75" customHeight="1">
      <c r="A729" s="129"/>
      <c r="B729" s="54"/>
      <c r="C729" s="26"/>
      <c r="D729" s="26"/>
      <c r="E729" s="124"/>
      <c r="F729" s="124"/>
      <c r="G729" s="124"/>
      <c r="H729" s="124"/>
      <c r="I729" s="124"/>
      <c r="J729" s="124"/>
      <c r="K729" s="130"/>
      <c r="L729" s="56"/>
      <c r="M729" s="56"/>
      <c r="N729" s="56"/>
      <c r="O729" s="56"/>
      <c r="P729" s="56"/>
      <c r="Q729" s="56"/>
      <c r="R729" s="133"/>
      <c r="S729" s="119"/>
      <c r="T729" s="26"/>
      <c r="U729" s="26"/>
      <c r="V729" s="26"/>
      <c r="W729" s="119"/>
      <c r="X729" s="26"/>
      <c r="Y729" s="26"/>
      <c r="Z729" s="26"/>
    </row>
    <row r="730" spans="1:26" ht="12.75" customHeight="1">
      <c r="A730" s="129"/>
      <c r="B730" s="54"/>
      <c r="C730" s="26"/>
      <c r="D730" s="26"/>
      <c r="E730" s="124"/>
      <c r="F730" s="124"/>
      <c r="G730" s="124"/>
      <c r="H730" s="124"/>
      <c r="I730" s="124"/>
      <c r="J730" s="124"/>
      <c r="K730" s="130"/>
      <c r="L730" s="56"/>
      <c r="M730" s="56"/>
      <c r="N730" s="56"/>
      <c r="O730" s="56"/>
      <c r="P730" s="56"/>
      <c r="Q730" s="56"/>
      <c r="R730" s="133"/>
      <c r="S730" s="119"/>
      <c r="T730" s="26"/>
      <c r="U730" s="26"/>
      <c r="V730" s="26"/>
      <c r="W730" s="119"/>
      <c r="X730" s="26"/>
      <c r="Y730" s="26"/>
      <c r="Z730" s="26"/>
    </row>
    <row r="731" spans="1:26" ht="12.75" customHeight="1">
      <c r="A731" s="129"/>
      <c r="B731" s="54"/>
      <c r="C731" s="26"/>
      <c r="D731" s="26"/>
      <c r="E731" s="124"/>
      <c r="F731" s="124"/>
      <c r="G731" s="124"/>
      <c r="H731" s="124"/>
      <c r="I731" s="124"/>
      <c r="J731" s="124"/>
      <c r="K731" s="130"/>
      <c r="L731" s="56"/>
      <c r="M731" s="56"/>
      <c r="N731" s="56"/>
      <c r="O731" s="56"/>
      <c r="P731" s="56"/>
      <c r="Q731" s="56"/>
      <c r="R731" s="133"/>
      <c r="S731" s="119"/>
      <c r="T731" s="26"/>
      <c r="U731" s="26"/>
      <c r="V731" s="26"/>
      <c r="W731" s="119"/>
      <c r="X731" s="26"/>
      <c r="Y731" s="26"/>
      <c r="Z731" s="26"/>
    </row>
    <row r="732" spans="1:26" ht="12.75" customHeight="1">
      <c r="A732" s="129"/>
      <c r="B732" s="54"/>
      <c r="C732" s="26"/>
      <c r="D732" s="26"/>
      <c r="E732" s="124"/>
      <c r="F732" s="124"/>
      <c r="G732" s="124"/>
      <c r="H732" s="124"/>
      <c r="I732" s="124"/>
      <c r="J732" s="124"/>
      <c r="K732" s="130"/>
      <c r="L732" s="56"/>
      <c r="M732" s="56"/>
      <c r="N732" s="56"/>
      <c r="O732" s="56"/>
      <c r="P732" s="56"/>
      <c r="Q732" s="56"/>
      <c r="R732" s="133"/>
      <c r="S732" s="119"/>
      <c r="T732" s="26"/>
      <c r="U732" s="26"/>
      <c r="V732" s="26"/>
      <c r="W732" s="119"/>
      <c r="X732" s="26"/>
      <c r="Y732" s="26"/>
      <c r="Z732" s="26"/>
    </row>
    <row r="733" spans="1:26" ht="12.75" customHeight="1">
      <c r="A733" s="129"/>
      <c r="B733" s="54"/>
      <c r="C733" s="26"/>
      <c r="D733" s="26"/>
      <c r="E733" s="124"/>
      <c r="F733" s="124"/>
      <c r="G733" s="124"/>
      <c r="H733" s="124"/>
      <c r="I733" s="124"/>
      <c r="J733" s="124"/>
      <c r="K733" s="130"/>
      <c r="L733" s="56"/>
      <c r="M733" s="56"/>
      <c r="N733" s="56"/>
      <c r="O733" s="56"/>
      <c r="P733" s="56"/>
      <c r="Q733" s="56"/>
      <c r="R733" s="133"/>
      <c r="S733" s="119"/>
      <c r="T733" s="26"/>
      <c r="U733" s="26"/>
      <c r="V733" s="26"/>
      <c r="W733" s="119"/>
      <c r="X733" s="26"/>
      <c r="Y733" s="26"/>
      <c r="Z733" s="26"/>
    </row>
    <row r="734" spans="1:26" ht="12.75" customHeight="1">
      <c r="A734" s="129"/>
      <c r="B734" s="54"/>
      <c r="C734" s="26"/>
      <c r="D734" s="26"/>
      <c r="E734" s="124"/>
      <c r="F734" s="124"/>
      <c r="G734" s="124"/>
      <c r="H734" s="124"/>
      <c r="I734" s="124"/>
      <c r="J734" s="124"/>
      <c r="K734" s="130"/>
      <c r="L734" s="56"/>
      <c r="M734" s="56"/>
      <c r="N734" s="56"/>
      <c r="O734" s="56"/>
      <c r="P734" s="56"/>
      <c r="Q734" s="56"/>
      <c r="R734" s="133"/>
      <c r="S734" s="119"/>
      <c r="T734" s="26"/>
      <c r="U734" s="26"/>
      <c r="V734" s="26"/>
      <c r="W734" s="119"/>
      <c r="X734" s="26"/>
      <c r="Y734" s="26"/>
      <c r="Z734" s="26"/>
    </row>
    <row r="735" spans="1:26" ht="12.75" customHeight="1">
      <c r="A735" s="129"/>
      <c r="B735" s="54"/>
      <c r="C735" s="26"/>
      <c r="D735" s="26"/>
      <c r="E735" s="124"/>
      <c r="F735" s="124"/>
      <c r="G735" s="124"/>
      <c r="H735" s="124"/>
      <c r="I735" s="124"/>
      <c r="J735" s="124"/>
      <c r="K735" s="130"/>
      <c r="L735" s="56"/>
      <c r="M735" s="56"/>
      <c r="N735" s="56"/>
      <c r="O735" s="56"/>
      <c r="P735" s="56"/>
      <c r="Q735" s="56"/>
      <c r="R735" s="133"/>
      <c r="S735" s="119"/>
      <c r="T735" s="26"/>
      <c r="U735" s="26"/>
      <c r="V735" s="26"/>
      <c r="W735" s="119"/>
      <c r="X735" s="26"/>
      <c r="Y735" s="26"/>
      <c r="Z735" s="26"/>
    </row>
    <row r="736" spans="1:26" ht="12.75" customHeight="1">
      <c r="A736" s="129"/>
      <c r="B736" s="54"/>
      <c r="C736" s="26"/>
      <c r="D736" s="26"/>
      <c r="E736" s="124"/>
      <c r="F736" s="124"/>
      <c r="G736" s="124"/>
      <c r="H736" s="124"/>
      <c r="I736" s="124"/>
      <c r="J736" s="124"/>
      <c r="K736" s="130"/>
      <c r="L736" s="56"/>
      <c r="M736" s="56"/>
      <c r="N736" s="56"/>
      <c r="O736" s="56"/>
      <c r="P736" s="56"/>
      <c r="Q736" s="56"/>
      <c r="R736" s="133"/>
      <c r="S736" s="119"/>
      <c r="T736" s="26"/>
      <c r="U736" s="26"/>
      <c r="V736" s="26"/>
      <c r="W736" s="119"/>
      <c r="X736" s="26"/>
      <c r="Y736" s="26"/>
      <c r="Z736" s="26"/>
    </row>
    <row r="737" spans="1:26" ht="12.75" customHeight="1">
      <c r="A737" s="129"/>
      <c r="B737" s="54"/>
      <c r="C737" s="26"/>
      <c r="D737" s="26"/>
      <c r="E737" s="124"/>
      <c r="F737" s="124"/>
      <c r="G737" s="124"/>
      <c r="H737" s="124"/>
      <c r="I737" s="124"/>
      <c r="J737" s="124"/>
      <c r="K737" s="130"/>
      <c r="L737" s="56"/>
      <c r="M737" s="56"/>
      <c r="N737" s="56"/>
      <c r="O737" s="56"/>
      <c r="P737" s="56"/>
      <c r="Q737" s="56"/>
      <c r="R737" s="133"/>
      <c r="S737" s="119"/>
      <c r="T737" s="26"/>
      <c r="U737" s="26"/>
      <c r="V737" s="26"/>
      <c r="W737" s="119"/>
      <c r="X737" s="26"/>
      <c r="Y737" s="26"/>
      <c r="Z737" s="26"/>
    </row>
    <row r="738" spans="1:26" ht="12.75" customHeight="1">
      <c r="A738" s="129"/>
      <c r="B738" s="54"/>
      <c r="C738" s="26"/>
      <c r="D738" s="26"/>
      <c r="E738" s="124"/>
      <c r="F738" s="124"/>
      <c r="G738" s="124"/>
      <c r="H738" s="124"/>
      <c r="I738" s="124"/>
      <c r="J738" s="124"/>
      <c r="K738" s="130"/>
      <c r="L738" s="56"/>
      <c r="M738" s="56"/>
      <c r="N738" s="56"/>
      <c r="O738" s="56"/>
      <c r="P738" s="56"/>
      <c r="Q738" s="56"/>
      <c r="R738" s="133"/>
      <c r="S738" s="119"/>
      <c r="T738" s="26"/>
      <c r="U738" s="26"/>
      <c r="V738" s="26"/>
      <c r="W738" s="119"/>
      <c r="X738" s="26"/>
      <c r="Y738" s="26"/>
      <c r="Z738" s="26"/>
    </row>
    <row r="739" spans="1:26" ht="12.75" customHeight="1">
      <c r="A739" s="129"/>
      <c r="B739" s="54"/>
      <c r="C739" s="26"/>
      <c r="D739" s="26"/>
      <c r="E739" s="124"/>
      <c r="F739" s="124"/>
      <c r="G739" s="124"/>
      <c r="H739" s="124"/>
      <c r="I739" s="124"/>
      <c r="J739" s="124"/>
      <c r="K739" s="130"/>
      <c r="L739" s="56"/>
      <c r="M739" s="56"/>
      <c r="N739" s="56"/>
      <c r="O739" s="56"/>
      <c r="P739" s="56"/>
      <c r="Q739" s="56"/>
      <c r="R739" s="133"/>
      <c r="S739" s="119"/>
      <c r="T739" s="26"/>
      <c r="U739" s="26"/>
      <c r="V739" s="26"/>
      <c r="W739" s="119"/>
      <c r="X739" s="26"/>
      <c r="Y739" s="26"/>
      <c r="Z739" s="26"/>
    </row>
    <row r="740" spans="1:26" ht="12.75" customHeight="1">
      <c r="A740" s="129"/>
      <c r="B740" s="54"/>
      <c r="C740" s="26"/>
      <c r="D740" s="26"/>
      <c r="E740" s="124"/>
      <c r="F740" s="124"/>
      <c r="G740" s="124"/>
      <c r="H740" s="124"/>
      <c r="I740" s="124"/>
      <c r="J740" s="124"/>
      <c r="K740" s="130"/>
      <c r="L740" s="56"/>
      <c r="M740" s="56"/>
      <c r="N740" s="56"/>
      <c r="O740" s="56"/>
      <c r="P740" s="56"/>
      <c r="Q740" s="56"/>
      <c r="R740" s="133"/>
      <c r="S740" s="119"/>
      <c r="T740" s="26"/>
      <c r="U740" s="26"/>
      <c r="V740" s="26"/>
      <c r="W740" s="119"/>
      <c r="X740" s="26"/>
      <c r="Y740" s="26"/>
      <c r="Z740" s="26"/>
    </row>
    <row r="741" spans="1:26" ht="12.75" customHeight="1">
      <c r="A741" s="129"/>
      <c r="B741" s="54"/>
      <c r="C741" s="26"/>
      <c r="D741" s="26"/>
      <c r="E741" s="124"/>
      <c r="F741" s="124"/>
      <c r="G741" s="124"/>
      <c r="H741" s="124"/>
      <c r="I741" s="124"/>
      <c r="J741" s="124"/>
      <c r="K741" s="130"/>
      <c r="L741" s="56"/>
      <c r="M741" s="56"/>
      <c r="N741" s="56"/>
      <c r="O741" s="56"/>
      <c r="P741" s="56"/>
      <c r="Q741" s="56"/>
      <c r="R741" s="133"/>
      <c r="S741" s="119"/>
      <c r="T741" s="26"/>
      <c r="U741" s="26"/>
      <c r="V741" s="26"/>
      <c r="W741" s="119"/>
      <c r="X741" s="26"/>
      <c r="Y741" s="26"/>
      <c r="Z741" s="26"/>
    </row>
    <row r="742" spans="1:26" ht="12.75" customHeight="1">
      <c r="A742" s="129"/>
      <c r="B742" s="54"/>
      <c r="C742" s="26"/>
      <c r="D742" s="26"/>
      <c r="E742" s="124"/>
      <c r="F742" s="124"/>
      <c r="G742" s="124"/>
      <c r="H742" s="124"/>
      <c r="I742" s="124"/>
      <c r="J742" s="124"/>
      <c r="K742" s="130"/>
      <c r="L742" s="56"/>
      <c r="M742" s="56"/>
      <c r="N742" s="56"/>
      <c r="O742" s="56"/>
      <c r="P742" s="56"/>
      <c r="Q742" s="56"/>
      <c r="R742" s="133"/>
      <c r="S742" s="119"/>
      <c r="T742" s="26"/>
      <c r="U742" s="26"/>
      <c r="V742" s="26"/>
      <c r="W742" s="119"/>
      <c r="X742" s="26"/>
      <c r="Y742" s="26"/>
      <c r="Z742" s="26"/>
    </row>
    <row r="743" spans="1:26" ht="12.75" customHeight="1">
      <c r="A743" s="129"/>
      <c r="B743" s="54"/>
      <c r="C743" s="26"/>
      <c r="D743" s="26"/>
      <c r="E743" s="124"/>
      <c r="F743" s="124"/>
      <c r="G743" s="124"/>
      <c r="H743" s="124"/>
      <c r="I743" s="124"/>
      <c r="J743" s="124"/>
      <c r="K743" s="130"/>
      <c r="L743" s="56"/>
      <c r="M743" s="56"/>
      <c r="N743" s="56"/>
      <c r="O743" s="56"/>
      <c r="P743" s="56"/>
      <c r="Q743" s="56"/>
      <c r="R743" s="133"/>
      <c r="S743" s="119"/>
      <c r="T743" s="26"/>
      <c r="U743" s="26"/>
      <c r="V743" s="26"/>
      <c r="W743" s="119"/>
      <c r="X743" s="26"/>
      <c r="Y743" s="26"/>
      <c r="Z743" s="26"/>
    </row>
    <row r="744" spans="1:26" ht="12.75" customHeight="1">
      <c r="A744" s="129"/>
      <c r="B744" s="54"/>
      <c r="C744" s="26"/>
      <c r="D744" s="26"/>
      <c r="E744" s="124"/>
      <c r="F744" s="124"/>
      <c r="G744" s="124"/>
      <c r="H744" s="124"/>
      <c r="I744" s="124"/>
      <c r="J744" s="124"/>
      <c r="K744" s="130"/>
      <c r="L744" s="56"/>
      <c r="M744" s="56"/>
      <c r="N744" s="56"/>
      <c r="O744" s="56"/>
      <c r="P744" s="56"/>
      <c r="Q744" s="56"/>
      <c r="R744" s="133"/>
      <c r="S744" s="119"/>
      <c r="T744" s="26"/>
      <c r="U744" s="26"/>
      <c r="V744" s="26"/>
      <c r="W744" s="119"/>
      <c r="X744" s="26"/>
      <c r="Y744" s="26"/>
      <c r="Z744" s="26"/>
    </row>
    <row r="745" spans="1:26" ht="12.75" customHeight="1">
      <c r="A745" s="129"/>
      <c r="B745" s="54"/>
      <c r="C745" s="26"/>
      <c r="D745" s="26"/>
      <c r="E745" s="124"/>
      <c r="F745" s="124"/>
      <c r="G745" s="124"/>
      <c r="H745" s="124"/>
      <c r="I745" s="124"/>
      <c r="J745" s="124"/>
      <c r="K745" s="130"/>
      <c r="L745" s="56"/>
      <c r="M745" s="56"/>
      <c r="N745" s="56"/>
      <c r="O745" s="56"/>
      <c r="P745" s="56"/>
      <c r="Q745" s="56"/>
      <c r="R745" s="133"/>
      <c r="S745" s="119"/>
      <c r="T745" s="26"/>
      <c r="U745" s="26"/>
      <c r="V745" s="26"/>
      <c r="W745" s="119"/>
      <c r="X745" s="26"/>
      <c r="Y745" s="26"/>
      <c r="Z745" s="26"/>
    </row>
    <row r="746" spans="1:26" ht="12.75" customHeight="1">
      <c r="A746" s="129"/>
      <c r="B746" s="54"/>
      <c r="C746" s="26"/>
      <c r="D746" s="26"/>
      <c r="E746" s="124"/>
      <c r="F746" s="124"/>
      <c r="G746" s="124"/>
      <c r="H746" s="124"/>
      <c r="I746" s="124"/>
      <c r="J746" s="124"/>
      <c r="K746" s="130"/>
      <c r="L746" s="56"/>
      <c r="M746" s="56"/>
      <c r="N746" s="56"/>
      <c r="O746" s="56"/>
      <c r="P746" s="56"/>
      <c r="Q746" s="56"/>
      <c r="R746" s="133"/>
      <c r="S746" s="119"/>
      <c r="T746" s="26"/>
      <c r="U746" s="26"/>
      <c r="V746" s="26"/>
      <c r="W746" s="119"/>
      <c r="X746" s="26"/>
      <c r="Y746" s="26"/>
      <c r="Z746" s="26"/>
    </row>
    <row r="747" spans="1:26" ht="12.75" customHeight="1">
      <c r="A747" s="129"/>
      <c r="B747" s="54"/>
      <c r="C747" s="26"/>
      <c r="D747" s="26"/>
      <c r="E747" s="124"/>
      <c r="F747" s="124"/>
      <c r="G747" s="124"/>
      <c r="H747" s="124"/>
      <c r="I747" s="124"/>
      <c r="J747" s="124"/>
      <c r="K747" s="130"/>
      <c r="L747" s="56"/>
      <c r="M747" s="56"/>
      <c r="N747" s="56"/>
      <c r="O747" s="56"/>
      <c r="P747" s="56"/>
      <c r="Q747" s="56"/>
      <c r="R747" s="133"/>
      <c r="S747" s="119"/>
      <c r="T747" s="26"/>
      <c r="U747" s="26"/>
      <c r="V747" s="26"/>
      <c r="W747" s="119"/>
      <c r="X747" s="26"/>
      <c r="Y747" s="26"/>
      <c r="Z747" s="26"/>
    </row>
    <row r="748" spans="1:26" ht="12.75" customHeight="1">
      <c r="A748" s="129"/>
      <c r="B748" s="54"/>
      <c r="C748" s="26"/>
      <c r="D748" s="26"/>
      <c r="E748" s="124"/>
      <c r="F748" s="124"/>
      <c r="G748" s="124"/>
      <c r="H748" s="124"/>
      <c r="I748" s="124"/>
      <c r="J748" s="124"/>
      <c r="K748" s="130"/>
      <c r="L748" s="56"/>
      <c r="M748" s="56"/>
      <c r="N748" s="56"/>
      <c r="O748" s="56"/>
      <c r="P748" s="56"/>
      <c r="Q748" s="56"/>
      <c r="R748" s="133"/>
      <c r="S748" s="119"/>
      <c r="T748" s="26"/>
      <c r="U748" s="26"/>
      <c r="V748" s="26"/>
      <c r="W748" s="119"/>
      <c r="X748" s="26"/>
      <c r="Y748" s="26"/>
      <c r="Z748" s="26"/>
    </row>
    <row r="749" spans="1:26" ht="12.75" customHeight="1">
      <c r="A749" s="129"/>
      <c r="B749" s="54"/>
      <c r="C749" s="26"/>
      <c r="D749" s="26"/>
      <c r="E749" s="124"/>
      <c r="F749" s="124"/>
      <c r="G749" s="124"/>
      <c r="H749" s="124"/>
      <c r="I749" s="124"/>
      <c r="J749" s="124"/>
      <c r="K749" s="130"/>
      <c r="L749" s="56"/>
      <c r="M749" s="56"/>
      <c r="N749" s="56"/>
      <c r="O749" s="56"/>
      <c r="P749" s="56"/>
      <c r="Q749" s="56"/>
      <c r="R749" s="133"/>
      <c r="S749" s="119"/>
      <c r="T749" s="26"/>
      <c r="U749" s="26"/>
      <c r="V749" s="26"/>
      <c r="W749" s="119"/>
      <c r="X749" s="26"/>
      <c r="Y749" s="26"/>
      <c r="Z749" s="26"/>
    </row>
    <row r="750" spans="1:26" ht="12.75" customHeight="1">
      <c r="A750" s="129"/>
      <c r="B750" s="54"/>
      <c r="C750" s="26"/>
      <c r="D750" s="26"/>
      <c r="E750" s="124"/>
      <c r="F750" s="124"/>
      <c r="G750" s="124"/>
      <c r="H750" s="124"/>
      <c r="I750" s="124"/>
      <c r="J750" s="124"/>
      <c r="K750" s="130"/>
      <c r="L750" s="56"/>
      <c r="M750" s="56"/>
      <c r="N750" s="56"/>
      <c r="O750" s="56"/>
      <c r="P750" s="56"/>
      <c r="Q750" s="56"/>
      <c r="R750" s="133"/>
      <c r="S750" s="119"/>
      <c r="T750" s="26"/>
      <c r="U750" s="26"/>
      <c r="V750" s="26"/>
      <c r="W750" s="119"/>
      <c r="X750" s="26"/>
      <c r="Y750" s="26"/>
      <c r="Z750" s="26"/>
    </row>
    <row r="751" spans="1:26" ht="12.75" customHeight="1">
      <c r="A751" s="129"/>
      <c r="B751" s="54"/>
      <c r="C751" s="26"/>
      <c r="D751" s="26"/>
      <c r="E751" s="124"/>
      <c r="F751" s="124"/>
      <c r="G751" s="124"/>
      <c r="H751" s="124"/>
      <c r="I751" s="124"/>
      <c r="J751" s="124"/>
      <c r="K751" s="130"/>
      <c r="L751" s="56"/>
      <c r="M751" s="56"/>
      <c r="N751" s="56"/>
      <c r="O751" s="56"/>
      <c r="P751" s="56"/>
      <c r="Q751" s="56"/>
      <c r="R751" s="133"/>
      <c r="S751" s="119"/>
      <c r="T751" s="26"/>
      <c r="U751" s="26"/>
      <c r="V751" s="26"/>
      <c r="W751" s="119"/>
      <c r="X751" s="26"/>
      <c r="Y751" s="26"/>
      <c r="Z751" s="26"/>
    </row>
    <row r="752" spans="1:26" ht="12.75" customHeight="1">
      <c r="A752" s="129"/>
      <c r="B752" s="54"/>
      <c r="C752" s="26"/>
      <c r="D752" s="26"/>
      <c r="E752" s="124"/>
      <c r="F752" s="124"/>
      <c r="G752" s="124"/>
      <c r="H752" s="124"/>
      <c r="I752" s="124"/>
      <c r="J752" s="124"/>
      <c r="K752" s="130"/>
      <c r="L752" s="56"/>
      <c r="M752" s="56"/>
      <c r="N752" s="56"/>
      <c r="O752" s="56"/>
      <c r="P752" s="56"/>
      <c r="Q752" s="56"/>
      <c r="R752" s="133"/>
      <c r="S752" s="119"/>
      <c r="T752" s="26"/>
      <c r="U752" s="26"/>
      <c r="V752" s="26"/>
      <c r="W752" s="119"/>
      <c r="X752" s="26"/>
      <c r="Y752" s="26"/>
      <c r="Z752" s="26"/>
    </row>
    <row r="753" spans="1:26" ht="12.75" customHeight="1">
      <c r="A753" s="129"/>
      <c r="B753" s="54"/>
      <c r="C753" s="26"/>
      <c r="D753" s="26"/>
      <c r="E753" s="124"/>
      <c r="F753" s="124"/>
      <c r="G753" s="124"/>
      <c r="H753" s="124"/>
      <c r="I753" s="124"/>
      <c r="J753" s="124"/>
      <c r="K753" s="130"/>
      <c r="L753" s="56"/>
      <c r="M753" s="56"/>
      <c r="N753" s="56"/>
      <c r="O753" s="56"/>
      <c r="P753" s="56"/>
      <c r="Q753" s="56"/>
      <c r="R753" s="133"/>
      <c r="S753" s="119"/>
      <c r="T753" s="26"/>
      <c r="U753" s="26"/>
      <c r="V753" s="26"/>
      <c r="W753" s="119"/>
      <c r="X753" s="26"/>
      <c r="Y753" s="26"/>
      <c r="Z753" s="26"/>
    </row>
    <row r="754" spans="1:26" ht="12.75" customHeight="1">
      <c r="A754" s="129"/>
      <c r="B754" s="54"/>
      <c r="C754" s="26"/>
      <c r="D754" s="26"/>
      <c r="E754" s="124"/>
      <c r="F754" s="124"/>
      <c r="G754" s="124"/>
      <c r="H754" s="124"/>
      <c r="I754" s="124"/>
      <c r="J754" s="124"/>
      <c r="K754" s="130"/>
      <c r="L754" s="56"/>
      <c r="M754" s="56"/>
      <c r="N754" s="56"/>
      <c r="O754" s="56"/>
      <c r="P754" s="56"/>
      <c r="Q754" s="56"/>
      <c r="R754" s="133"/>
      <c r="S754" s="119"/>
      <c r="T754" s="26"/>
      <c r="U754" s="26"/>
      <c r="V754" s="26"/>
      <c r="W754" s="119"/>
      <c r="X754" s="26"/>
      <c r="Y754" s="26"/>
      <c r="Z754" s="26"/>
    </row>
    <row r="755" spans="1:26" ht="12.75" customHeight="1">
      <c r="A755" s="129"/>
      <c r="B755" s="54"/>
      <c r="C755" s="26"/>
      <c r="D755" s="26"/>
      <c r="E755" s="124"/>
      <c r="F755" s="124"/>
      <c r="G755" s="124"/>
      <c r="H755" s="124"/>
      <c r="I755" s="124"/>
      <c r="J755" s="124"/>
      <c r="K755" s="130"/>
      <c r="L755" s="56"/>
      <c r="M755" s="56"/>
      <c r="N755" s="56"/>
      <c r="O755" s="56"/>
      <c r="P755" s="56"/>
      <c r="Q755" s="56"/>
      <c r="R755" s="133"/>
      <c r="S755" s="119"/>
      <c r="T755" s="26"/>
      <c r="U755" s="26"/>
      <c r="V755" s="26"/>
      <c r="W755" s="119"/>
      <c r="X755" s="26"/>
      <c r="Y755" s="26"/>
      <c r="Z755" s="26"/>
    </row>
    <row r="756" spans="1:26" ht="12.75" customHeight="1">
      <c r="A756" s="129"/>
      <c r="B756" s="54"/>
      <c r="C756" s="26"/>
      <c r="D756" s="26"/>
      <c r="E756" s="124"/>
      <c r="F756" s="124"/>
      <c r="G756" s="124"/>
      <c r="H756" s="124"/>
      <c r="I756" s="124"/>
      <c r="J756" s="124"/>
      <c r="K756" s="130"/>
      <c r="L756" s="56"/>
      <c r="M756" s="56"/>
      <c r="N756" s="56"/>
      <c r="O756" s="56"/>
      <c r="P756" s="56"/>
      <c r="Q756" s="56"/>
      <c r="R756" s="133"/>
      <c r="S756" s="119"/>
      <c r="T756" s="26"/>
      <c r="U756" s="26"/>
      <c r="V756" s="26"/>
      <c r="W756" s="119"/>
      <c r="X756" s="26"/>
      <c r="Y756" s="26"/>
      <c r="Z756" s="26"/>
    </row>
    <row r="757" spans="1:26" ht="12.75" customHeight="1">
      <c r="A757" s="129"/>
      <c r="B757" s="54"/>
      <c r="C757" s="26"/>
      <c r="D757" s="26"/>
      <c r="E757" s="124"/>
      <c r="F757" s="124"/>
      <c r="G757" s="124"/>
      <c r="H757" s="124"/>
      <c r="I757" s="124"/>
      <c r="J757" s="124"/>
      <c r="K757" s="130"/>
      <c r="L757" s="56"/>
      <c r="M757" s="56"/>
      <c r="N757" s="56"/>
      <c r="O757" s="56"/>
      <c r="P757" s="56"/>
      <c r="Q757" s="56"/>
      <c r="R757" s="133"/>
      <c r="S757" s="119"/>
      <c r="T757" s="26"/>
      <c r="U757" s="26"/>
      <c r="V757" s="26"/>
      <c r="W757" s="119"/>
      <c r="X757" s="26"/>
      <c r="Y757" s="26"/>
      <c r="Z757" s="26"/>
    </row>
    <row r="758" spans="1:26" ht="12.75" customHeight="1">
      <c r="A758" s="129"/>
      <c r="B758" s="54"/>
      <c r="C758" s="26"/>
      <c r="D758" s="26"/>
      <c r="E758" s="124"/>
      <c r="F758" s="124"/>
      <c r="G758" s="124"/>
      <c r="H758" s="124"/>
      <c r="I758" s="124"/>
      <c r="J758" s="124"/>
      <c r="K758" s="130"/>
      <c r="L758" s="56"/>
      <c r="M758" s="56"/>
      <c r="N758" s="56"/>
      <c r="O758" s="56"/>
      <c r="P758" s="56"/>
      <c r="Q758" s="56"/>
      <c r="R758" s="133"/>
      <c r="S758" s="119"/>
      <c r="T758" s="26"/>
      <c r="U758" s="26"/>
      <c r="V758" s="26"/>
      <c r="W758" s="119"/>
      <c r="X758" s="26"/>
      <c r="Y758" s="26"/>
      <c r="Z758" s="26"/>
    </row>
    <row r="759" spans="1:26" ht="12.75" customHeight="1">
      <c r="A759" s="129"/>
      <c r="B759" s="54"/>
      <c r="C759" s="26"/>
      <c r="D759" s="26"/>
      <c r="E759" s="124"/>
      <c r="F759" s="124"/>
      <c r="G759" s="124"/>
      <c r="H759" s="124"/>
      <c r="I759" s="124"/>
      <c r="J759" s="124"/>
      <c r="K759" s="130"/>
      <c r="L759" s="56"/>
      <c r="M759" s="56"/>
      <c r="N759" s="56"/>
      <c r="O759" s="56"/>
      <c r="P759" s="56"/>
      <c r="Q759" s="56"/>
      <c r="R759" s="133"/>
      <c r="S759" s="119"/>
      <c r="T759" s="26"/>
      <c r="U759" s="26"/>
      <c r="V759" s="26"/>
      <c r="W759" s="119"/>
      <c r="X759" s="26"/>
      <c r="Y759" s="26"/>
      <c r="Z759" s="26"/>
    </row>
    <row r="760" spans="1:26" ht="12.75" customHeight="1">
      <c r="A760" s="129"/>
      <c r="B760" s="54"/>
      <c r="C760" s="26"/>
      <c r="D760" s="26"/>
      <c r="E760" s="124"/>
      <c r="F760" s="124"/>
      <c r="G760" s="124"/>
      <c r="H760" s="124"/>
      <c r="I760" s="124"/>
      <c r="J760" s="124"/>
      <c r="K760" s="130"/>
      <c r="L760" s="56"/>
      <c r="M760" s="56"/>
      <c r="N760" s="56"/>
      <c r="O760" s="56"/>
      <c r="P760" s="56"/>
      <c r="Q760" s="56"/>
      <c r="R760" s="133"/>
      <c r="S760" s="119"/>
      <c r="T760" s="26"/>
      <c r="U760" s="26"/>
      <c r="V760" s="26"/>
      <c r="W760" s="119"/>
      <c r="X760" s="26"/>
      <c r="Y760" s="26"/>
      <c r="Z760" s="26"/>
    </row>
    <row r="761" spans="1:26" ht="12.75" customHeight="1">
      <c r="A761" s="129"/>
      <c r="B761" s="54"/>
      <c r="C761" s="26"/>
      <c r="D761" s="26"/>
      <c r="E761" s="124"/>
      <c r="F761" s="124"/>
      <c r="G761" s="124"/>
      <c r="H761" s="124"/>
      <c r="I761" s="124"/>
      <c r="J761" s="124"/>
      <c r="K761" s="130"/>
      <c r="L761" s="56"/>
      <c r="M761" s="56"/>
      <c r="N761" s="56"/>
      <c r="O761" s="56"/>
      <c r="P761" s="56"/>
      <c r="Q761" s="56"/>
      <c r="R761" s="133"/>
      <c r="S761" s="119"/>
      <c r="T761" s="26"/>
      <c r="U761" s="26"/>
      <c r="V761" s="26"/>
      <c r="W761" s="119"/>
      <c r="X761" s="26"/>
      <c r="Y761" s="26"/>
      <c r="Z761" s="26"/>
    </row>
    <row r="762" spans="1:26" ht="12.75" customHeight="1">
      <c r="A762" s="129"/>
      <c r="B762" s="54"/>
      <c r="C762" s="26"/>
      <c r="D762" s="26"/>
      <c r="E762" s="124"/>
      <c r="F762" s="124"/>
      <c r="G762" s="124"/>
      <c r="H762" s="124"/>
      <c r="I762" s="124"/>
      <c r="J762" s="124"/>
      <c r="K762" s="130"/>
      <c r="L762" s="56"/>
      <c r="M762" s="56"/>
      <c r="N762" s="56"/>
      <c r="O762" s="56"/>
      <c r="P762" s="56"/>
      <c r="Q762" s="56"/>
      <c r="R762" s="133"/>
      <c r="S762" s="119"/>
      <c r="T762" s="26"/>
      <c r="U762" s="26"/>
      <c r="V762" s="26"/>
      <c r="W762" s="119"/>
      <c r="X762" s="26"/>
      <c r="Y762" s="26"/>
      <c r="Z762" s="26"/>
    </row>
    <row r="763" spans="1:26" ht="12.75" customHeight="1">
      <c r="A763" s="129"/>
      <c r="B763" s="54"/>
      <c r="C763" s="26"/>
      <c r="D763" s="26"/>
      <c r="E763" s="124"/>
      <c r="F763" s="124"/>
      <c r="G763" s="124"/>
      <c r="H763" s="124"/>
      <c r="I763" s="124"/>
      <c r="J763" s="124"/>
      <c r="K763" s="130"/>
      <c r="L763" s="56"/>
      <c r="M763" s="56"/>
      <c r="N763" s="56"/>
      <c r="O763" s="56"/>
      <c r="P763" s="56"/>
      <c r="Q763" s="56"/>
      <c r="R763" s="133"/>
      <c r="S763" s="119"/>
      <c r="T763" s="26"/>
      <c r="U763" s="26"/>
      <c r="V763" s="26"/>
      <c r="W763" s="119"/>
      <c r="X763" s="26"/>
      <c r="Y763" s="26"/>
      <c r="Z763" s="26"/>
    </row>
    <row r="764" spans="1:26" ht="12.75" customHeight="1">
      <c r="A764" s="129"/>
      <c r="B764" s="54"/>
      <c r="C764" s="26"/>
      <c r="D764" s="26"/>
      <c r="E764" s="124"/>
      <c r="F764" s="124"/>
      <c r="G764" s="124"/>
      <c r="H764" s="124"/>
      <c r="I764" s="124"/>
      <c r="J764" s="124"/>
      <c r="K764" s="130"/>
      <c r="L764" s="56"/>
      <c r="M764" s="56"/>
      <c r="N764" s="56"/>
      <c r="O764" s="56"/>
      <c r="P764" s="56"/>
      <c r="Q764" s="56"/>
      <c r="R764" s="133"/>
      <c r="S764" s="119"/>
      <c r="T764" s="26"/>
      <c r="U764" s="26"/>
      <c r="V764" s="26"/>
      <c r="W764" s="119"/>
      <c r="X764" s="26"/>
      <c r="Y764" s="26"/>
      <c r="Z764" s="26"/>
    </row>
    <row r="765" spans="1:26" ht="12.75" customHeight="1">
      <c r="A765" s="129"/>
      <c r="B765" s="54"/>
      <c r="C765" s="26"/>
      <c r="D765" s="26"/>
      <c r="E765" s="124"/>
      <c r="F765" s="124"/>
      <c r="G765" s="124"/>
      <c r="H765" s="124"/>
      <c r="I765" s="124"/>
      <c r="J765" s="124"/>
      <c r="K765" s="130"/>
      <c r="L765" s="56"/>
      <c r="M765" s="56"/>
      <c r="N765" s="56"/>
      <c r="O765" s="56"/>
      <c r="P765" s="56"/>
      <c r="Q765" s="56"/>
      <c r="R765" s="133"/>
      <c r="S765" s="119"/>
      <c r="T765" s="26"/>
      <c r="U765" s="26"/>
      <c r="V765" s="26"/>
      <c r="W765" s="119"/>
      <c r="X765" s="26"/>
      <c r="Y765" s="26"/>
      <c r="Z765" s="26"/>
    </row>
    <row r="766" spans="1:26" ht="12.75" customHeight="1">
      <c r="A766" s="129"/>
      <c r="B766" s="54"/>
      <c r="C766" s="26"/>
      <c r="D766" s="26"/>
      <c r="E766" s="124"/>
      <c r="F766" s="124"/>
      <c r="G766" s="124"/>
      <c r="H766" s="124"/>
      <c r="I766" s="124"/>
      <c r="J766" s="124"/>
      <c r="K766" s="130"/>
      <c r="L766" s="56"/>
      <c r="M766" s="56"/>
      <c r="N766" s="56"/>
      <c r="O766" s="56"/>
      <c r="P766" s="56"/>
      <c r="Q766" s="56"/>
      <c r="R766" s="133"/>
      <c r="S766" s="119"/>
      <c r="T766" s="26"/>
      <c r="U766" s="26"/>
      <c r="V766" s="26"/>
      <c r="W766" s="119"/>
      <c r="X766" s="26"/>
      <c r="Y766" s="26"/>
      <c r="Z766" s="26"/>
    </row>
    <row r="767" spans="1:26" ht="12.75" customHeight="1">
      <c r="A767" s="129"/>
      <c r="B767" s="54"/>
      <c r="C767" s="26"/>
      <c r="D767" s="26"/>
      <c r="E767" s="124"/>
      <c r="F767" s="124"/>
      <c r="G767" s="124"/>
      <c r="H767" s="124"/>
      <c r="I767" s="124"/>
      <c r="J767" s="124"/>
      <c r="K767" s="130"/>
      <c r="L767" s="56"/>
      <c r="M767" s="56"/>
      <c r="N767" s="56"/>
      <c r="O767" s="56"/>
      <c r="P767" s="56"/>
      <c r="Q767" s="56"/>
      <c r="R767" s="133"/>
      <c r="S767" s="119"/>
      <c r="T767" s="26"/>
      <c r="U767" s="26"/>
      <c r="V767" s="26"/>
      <c r="W767" s="119"/>
      <c r="X767" s="26"/>
      <c r="Y767" s="26"/>
      <c r="Z767" s="26"/>
    </row>
    <row r="768" spans="1:26" ht="12.75" customHeight="1">
      <c r="A768" s="129"/>
      <c r="B768" s="54"/>
      <c r="C768" s="26"/>
      <c r="D768" s="26"/>
      <c r="E768" s="124"/>
      <c r="F768" s="124"/>
      <c r="G768" s="124"/>
      <c r="H768" s="124"/>
      <c r="I768" s="124"/>
      <c r="J768" s="124"/>
      <c r="K768" s="130"/>
      <c r="L768" s="56"/>
      <c r="M768" s="56"/>
      <c r="N768" s="56"/>
      <c r="O768" s="56"/>
      <c r="P768" s="56"/>
      <c r="Q768" s="56"/>
      <c r="R768" s="133"/>
      <c r="S768" s="119"/>
      <c r="T768" s="26"/>
      <c r="U768" s="26"/>
      <c r="V768" s="26"/>
      <c r="W768" s="119"/>
      <c r="X768" s="26"/>
      <c r="Y768" s="26"/>
      <c r="Z768" s="26"/>
    </row>
    <row r="769" spans="1:26" ht="12.75" customHeight="1">
      <c r="A769" s="129"/>
      <c r="B769" s="54"/>
      <c r="C769" s="26"/>
      <c r="D769" s="26"/>
      <c r="E769" s="124"/>
      <c r="F769" s="124"/>
      <c r="G769" s="124"/>
      <c r="H769" s="124"/>
      <c r="I769" s="124"/>
      <c r="J769" s="124"/>
      <c r="K769" s="130"/>
      <c r="L769" s="56"/>
      <c r="M769" s="56"/>
      <c r="N769" s="56"/>
      <c r="O769" s="56"/>
      <c r="P769" s="56"/>
      <c r="Q769" s="56"/>
      <c r="R769" s="133"/>
      <c r="S769" s="119"/>
      <c r="T769" s="26"/>
      <c r="U769" s="26"/>
      <c r="V769" s="26"/>
      <c r="W769" s="119"/>
      <c r="X769" s="26"/>
      <c r="Y769" s="26"/>
      <c r="Z769" s="26"/>
    </row>
    <row r="770" spans="1:26" ht="12.75" customHeight="1">
      <c r="A770" s="129"/>
      <c r="B770" s="54"/>
      <c r="C770" s="26"/>
      <c r="D770" s="26"/>
      <c r="E770" s="124"/>
      <c r="F770" s="124"/>
      <c r="G770" s="124"/>
      <c r="H770" s="124"/>
      <c r="I770" s="124"/>
      <c r="J770" s="124"/>
      <c r="K770" s="130"/>
      <c r="L770" s="56"/>
      <c r="M770" s="56"/>
      <c r="N770" s="56"/>
      <c r="O770" s="56"/>
      <c r="P770" s="56"/>
      <c r="Q770" s="56"/>
      <c r="R770" s="133"/>
      <c r="S770" s="119"/>
      <c r="T770" s="26"/>
      <c r="U770" s="26"/>
      <c r="V770" s="26"/>
      <c r="W770" s="119"/>
      <c r="X770" s="26"/>
      <c r="Y770" s="26"/>
      <c r="Z770" s="26"/>
    </row>
    <row r="771" spans="1:26" ht="12.75" customHeight="1">
      <c r="A771" s="129"/>
      <c r="B771" s="54"/>
      <c r="C771" s="26"/>
      <c r="D771" s="26"/>
      <c r="E771" s="124"/>
      <c r="F771" s="124"/>
      <c r="G771" s="124"/>
      <c r="H771" s="124"/>
      <c r="I771" s="124"/>
      <c r="J771" s="124"/>
      <c r="K771" s="130"/>
      <c r="L771" s="56"/>
      <c r="M771" s="56"/>
      <c r="N771" s="56"/>
      <c r="O771" s="56"/>
      <c r="P771" s="56"/>
      <c r="Q771" s="56"/>
      <c r="R771" s="133"/>
      <c r="S771" s="119"/>
      <c r="T771" s="26"/>
      <c r="U771" s="26"/>
      <c r="V771" s="26"/>
      <c r="W771" s="119"/>
      <c r="X771" s="26"/>
      <c r="Y771" s="26"/>
      <c r="Z771" s="26"/>
    </row>
    <row r="772" spans="1:26" ht="12.75" customHeight="1">
      <c r="A772" s="129"/>
      <c r="B772" s="54"/>
      <c r="C772" s="26"/>
      <c r="D772" s="26"/>
      <c r="E772" s="124"/>
      <c r="F772" s="124"/>
      <c r="G772" s="124"/>
      <c r="H772" s="124"/>
      <c r="I772" s="124"/>
      <c r="J772" s="124"/>
      <c r="K772" s="130"/>
      <c r="L772" s="56"/>
      <c r="M772" s="56"/>
      <c r="N772" s="56"/>
      <c r="O772" s="56"/>
      <c r="P772" s="56"/>
      <c r="Q772" s="56"/>
      <c r="R772" s="133"/>
      <c r="S772" s="119"/>
      <c r="T772" s="26"/>
      <c r="U772" s="26"/>
      <c r="V772" s="26"/>
      <c r="W772" s="119"/>
      <c r="X772" s="26"/>
      <c r="Y772" s="26"/>
      <c r="Z772" s="26"/>
    </row>
    <row r="773" spans="1:26" ht="12.75" customHeight="1">
      <c r="A773" s="129"/>
      <c r="B773" s="54"/>
      <c r="C773" s="26"/>
      <c r="D773" s="26"/>
      <c r="E773" s="124"/>
      <c r="F773" s="124"/>
      <c r="G773" s="124"/>
      <c r="H773" s="124"/>
      <c r="I773" s="124"/>
      <c r="J773" s="124"/>
      <c r="K773" s="130"/>
      <c r="L773" s="56"/>
      <c r="M773" s="56"/>
      <c r="N773" s="56"/>
      <c r="O773" s="56"/>
      <c r="P773" s="56"/>
      <c r="Q773" s="56"/>
      <c r="R773" s="133"/>
      <c r="S773" s="119"/>
      <c r="T773" s="26"/>
      <c r="U773" s="26"/>
      <c r="V773" s="26"/>
      <c r="W773" s="119"/>
      <c r="X773" s="26"/>
      <c r="Y773" s="26"/>
      <c r="Z773" s="26"/>
    </row>
    <row r="774" spans="1:26" ht="12.75" customHeight="1">
      <c r="A774" s="129"/>
      <c r="B774" s="54"/>
      <c r="C774" s="26"/>
      <c r="D774" s="26"/>
      <c r="E774" s="124"/>
      <c r="F774" s="124"/>
      <c r="G774" s="124"/>
      <c r="H774" s="124"/>
      <c r="I774" s="124"/>
      <c r="J774" s="124"/>
      <c r="K774" s="130"/>
      <c r="L774" s="56"/>
      <c r="M774" s="56"/>
      <c r="N774" s="56"/>
      <c r="O774" s="56"/>
      <c r="P774" s="56"/>
      <c r="Q774" s="56"/>
      <c r="R774" s="133"/>
      <c r="S774" s="119"/>
      <c r="T774" s="26"/>
      <c r="U774" s="26"/>
      <c r="V774" s="26"/>
      <c r="W774" s="119"/>
      <c r="X774" s="26"/>
      <c r="Y774" s="26"/>
      <c r="Z774" s="26"/>
    </row>
    <row r="775" spans="1:26" ht="12.75" customHeight="1">
      <c r="A775" s="129"/>
      <c r="B775" s="54"/>
      <c r="C775" s="26"/>
      <c r="D775" s="26"/>
      <c r="E775" s="124"/>
      <c r="F775" s="124"/>
      <c r="G775" s="124"/>
      <c r="H775" s="124"/>
      <c r="I775" s="124"/>
      <c r="J775" s="124"/>
      <c r="K775" s="130"/>
      <c r="L775" s="56"/>
      <c r="M775" s="56"/>
      <c r="N775" s="56"/>
      <c r="O775" s="56"/>
      <c r="P775" s="56"/>
      <c r="Q775" s="56"/>
      <c r="R775" s="133"/>
      <c r="S775" s="119"/>
      <c r="T775" s="26"/>
      <c r="U775" s="26"/>
      <c r="V775" s="26"/>
      <c r="W775" s="119"/>
      <c r="X775" s="26"/>
      <c r="Y775" s="26"/>
      <c r="Z775" s="26"/>
    </row>
    <row r="776" spans="1:26" ht="12.75" customHeight="1">
      <c r="A776" s="129"/>
      <c r="B776" s="54"/>
      <c r="C776" s="26"/>
      <c r="D776" s="26"/>
      <c r="E776" s="124"/>
      <c r="F776" s="124"/>
      <c r="G776" s="124"/>
      <c r="H776" s="124"/>
      <c r="I776" s="124"/>
      <c r="J776" s="124"/>
      <c r="K776" s="130"/>
      <c r="L776" s="56"/>
      <c r="M776" s="56"/>
      <c r="N776" s="56"/>
      <c r="O776" s="56"/>
      <c r="P776" s="56"/>
      <c r="Q776" s="56"/>
      <c r="R776" s="133"/>
      <c r="S776" s="119"/>
      <c r="T776" s="26"/>
      <c r="U776" s="26"/>
      <c r="V776" s="26"/>
      <c r="W776" s="119"/>
      <c r="X776" s="26"/>
      <c r="Y776" s="26"/>
      <c r="Z776" s="26"/>
    </row>
    <row r="777" spans="1:26" ht="12.75" customHeight="1">
      <c r="A777" s="129"/>
      <c r="B777" s="54"/>
      <c r="C777" s="26"/>
      <c r="D777" s="26"/>
      <c r="E777" s="124"/>
      <c r="F777" s="124"/>
      <c r="G777" s="124"/>
      <c r="H777" s="124"/>
      <c r="I777" s="124"/>
      <c r="J777" s="124"/>
      <c r="K777" s="130"/>
      <c r="L777" s="56"/>
      <c r="M777" s="56"/>
      <c r="N777" s="56"/>
      <c r="O777" s="56"/>
      <c r="P777" s="56"/>
      <c r="Q777" s="56"/>
      <c r="R777" s="133"/>
      <c r="S777" s="119"/>
      <c r="T777" s="26"/>
      <c r="U777" s="26"/>
      <c r="V777" s="26"/>
      <c r="W777" s="119"/>
      <c r="X777" s="26"/>
      <c r="Y777" s="26"/>
      <c r="Z777" s="26"/>
    </row>
    <row r="778" spans="1:26" ht="12.75" customHeight="1">
      <c r="A778" s="129"/>
      <c r="B778" s="54"/>
      <c r="C778" s="26"/>
      <c r="D778" s="26"/>
      <c r="E778" s="124"/>
      <c r="F778" s="124"/>
      <c r="G778" s="124"/>
      <c r="H778" s="124"/>
      <c r="I778" s="124"/>
      <c r="J778" s="124"/>
      <c r="K778" s="130"/>
      <c r="L778" s="56"/>
      <c r="M778" s="56"/>
      <c r="N778" s="56"/>
      <c r="O778" s="56"/>
      <c r="P778" s="56"/>
      <c r="Q778" s="56"/>
      <c r="R778" s="133"/>
      <c r="S778" s="119"/>
      <c r="T778" s="26"/>
      <c r="U778" s="26"/>
      <c r="V778" s="26"/>
      <c r="W778" s="119"/>
      <c r="X778" s="26"/>
      <c r="Y778" s="26"/>
      <c r="Z778" s="26"/>
    </row>
    <row r="779" spans="1:26" ht="12.75" customHeight="1">
      <c r="A779" s="129"/>
      <c r="B779" s="54"/>
      <c r="C779" s="26"/>
      <c r="D779" s="26"/>
      <c r="E779" s="124"/>
      <c r="F779" s="124"/>
      <c r="G779" s="124"/>
      <c r="H779" s="124"/>
      <c r="I779" s="124"/>
      <c r="J779" s="124"/>
      <c r="K779" s="130"/>
      <c r="L779" s="56"/>
      <c r="M779" s="56"/>
      <c r="N779" s="56"/>
      <c r="O779" s="56"/>
      <c r="P779" s="56"/>
      <c r="Q779" s="56"/>
      <c r="R779" s="133"/>
      <c r="S779" s="119"/>
      <c r="T779" s="26"/>
      <c r="U779" s="26"/>
      <c r="V779" s="26"/>
      <c r="W779" s="119"/>
      <c r="X779" s="26"/>
      <c r="Y779" s="26"/>
      <c r="Z779" s="26"/>
    </row>
    <row r="780" spans="1:26" ht="12.75" customHeight="1">
      <c r="A780" s="129"/>
      <c r="B780" s="54"/>
      <c r="C780" s="26"/>
      <c r="D780" s="26"/>
      <c r="E780" s="124"/>
      <c r="F780" s="124"/>
      <c r="G780" s="124"/>
      <c r="H780" s="124"/>
      <c r="I780" s="124"/>
      <c r="J780" s="124"/>
      <c r="K780" s="130"/>
      <c r="L780" s="56"/>
      <c r="M780" s="56"/>
      <c r="N780" s="56"/>
      <c r="O780" s="56"/>
      <c r="P780" s="56"/>
      <c r="Q780" s="56"/>
      <c r="R780" s="133"/>
      <c r="S780" s="119"/>
      <c r="T780" s="26"/>
      <c r="U780" s="26"/>
      <c r="V780" s="26"/>
      <c r="W780" s="119"/>
      <c r="X780" s="26"/>
      <c r="Y780" s="26"/>
      <c r="Z780" s="26"/>
    </row>
    <row r="781" spans="1:26" ht="12.75" customHeight="1">
      <c r="A781" s="129"/>
      <c r="B781" s="54"/>
      <c r="C781" s="26"/>
      <c r="D781" s="26"/>
      <c r="E781" s="124"/>
      <c r="F781" s="124"/>
      <c r="G781" s="124"/>
      <c r="H781" s="124"/>
      <c r="I781" s="124"/>
      <c r="J781" s="124"/>
      <c r="K781" s="130"/>
      <c r="L781" s="56"/>
      <c r="M781" s="56"/>
      <c r="N781" s="56"/>
      <c r="O781" s="56"/>
      <c r="P781" s="56"/>
      <c r="Q781" s="56"/>
      <c r="R781" s="133"/>
      <c r="S781" s="119"/>
      <c r="T781" s="26"/>
      <c r="U781" s="26"/>
      <c r="V781" s="26"/>
      <c r="W781" s="119"/>
      <c r="X781" s="26"/>
      <c r="Y781" s="26"/>
      <c r="Z781" s="26"/>
    </row>
    <row r="782" spans="1:26" ht="12.75" customHeight="1">
      <c r="A782" s="129"/>
      <c r="B782" s="54"/>
      <c r="C782" s="26"/>
      <c r="D782" s="26"/>
      <c r="E782" s="124"/>
      <c r="F782" s="124"/>
      <c r="G782" s="124"/>
      <c r="H782" s="124"/>
      <c r="I782" s="124"/>
      <c r="J782" s="124"/>
      <c r="K782" s="130"/>
      <c r="L782" s="56"/>
      <c r="M782" s="56"/>
      <c r="N782" s="56"/>
      <c r="O782" s="56"/>
      <c r="P782" s="56"/>
      <c r="Q782" s="56"/>
      <c r="R782" s="133"/>
      <c r="S782" s="119"/>
      <c r="T782" s="26"/>
      <c r="U782" s="26"/>
      <c r="V782" s="26"/>
      <c r="W782" s="119"/>
      <c r="X782" s="26"/>
      <c r="Y782" s="26"/>
      <c r="Z782" s="26"/>
    </row>
    <row r="783" spans="1:26" ht="12.75" customHeight="1">
      <c r="A783" s="129"/>
      <c r="B783" s="54"/>
      <c r="C783" s="26"/>
      <c r="D783" s="26"/>
      <c r="E783" s="124"/>
      <c r="F783" s="124"/>
      <c r="G783" s="124"/>
      <c r="H783" s="124"/>
      <c r="I783" s="124"/>
      <c r="J783" s="124"/>
      <c r="K783" s="130"/>
      <c r="L783" s="56"/>
      <c r="M783" s="56"/>
      <c r="N783" s="56"/>
      <c r="O783" s="56"/>
      <c r="P783" s="56"/>
      <c r="Q783" s="56"/>
      <c r="R783" s="133"/>
      <c r="S783" s="119"/>
      <c r="T783" s="26"/>
      <c r="U783" s="26"/>
      <c r="V783" s="26"/>
      <c r="W783" s="119"/>
      <c r="X783" s="26"/>
      <c r="Y783" s="26"/>
      <c r="Z783" s="26"/>
    </row>
    <row r="784" spans="1:26" ht="12.75" customHeight="1">
      <c r="A784" s="129"/>
      <c r="B784" s="54"/>
      <c r="C784" s="26"/>
      <c r="D784" s="26"/>
      <c r="E784" s="124"/>
      <c r="F784" s="124"/>
      <c r="G784" s="124"/>
      <c r="H784" s="124"/>
      <c r="I784" s="124"/>
      <c r="J784" s="124"/>
      <c r="K784" s="130"/>
      <c r="L784" s="56"/>
      <c r="M784" s="56"/>
      <c r="N784" s="56"/>
      <c r="O784" s="56"/>
      <c r="P784" s="56"/>
      <c r="Q784" s="56"/>
      <c r="R784" s="133"/>
      <c r="S784" s="119"/>
      <c r="T784" s="26"/>
      <c r="U784" s="26"/>
      <c r="V784" s="26"/>
      <c r="W784" s="119"/>
      <c r="X784" s="26"/>
      <c r="Y784" s="26"/>
      <c r="Z784" s="26"/>
    </row>
    <row r="785" spans="1:26" ht="12.75" customHeight="1">
      <c r="A785" s="129"/>
      <c r="B785" s="54"/>
      <c r="C785" s="26"/>
      <c r="D785" s="26"/>
      <c r="E785" s="124"/>
      <c r="F785" s="124"/>
      <c r="G785" s="124"/>
      <c r="H785" s="124"/>
      <c r="I785" s="124"/>
      <c r="J785" s="124"/>
      <c r="K785" s="130"/>
      <c r="L785" s="56"/>
      <c r="M785" s="56"/>
      <c r="N785" s="56"/>
      <c r="O785" s="56"/>
      <c r="P785" s="56"/>
      <c r="Q785" s="56"/>
      <c r="R785" s="133"/>
      <c r="S785" s="119"/>
      <c r="T785" s="26"/>
      <c r="U785" s="26"/>
      <c r="V785" s="26"/>
      <c r="W785" s="119"/>
      <c r="X785" s="26"/>
      <c r="Y785" s="26"/>
      <c r="Z785" s="26"/>
    </row>
    <row r="786" spans="1:26" ht="12.75" customHeight="1">
      <c r="A786" s="129"/>
      <c r="B786" s="54"/>
      <c r="C786" s="26"/>
      <c r="D786" s="26"/>
      <c r="E786" s="124"/>
      <c r="F786" s="124"/>
      <c r="G786" s="124"/>
      <c r="H786" s="124"/>
      <c r="I786" s="124"/>
      <c r="J786" s="124"/>
      <c r="K786" s="130"/>
      <c r="L786" s="56"/>
      <c r="M786" s="56"/>
      <c r="N786" s="56"/>
      <c r="O786" s="56"/>
      <c r="P786" s="56"/>
      <c r="Q786" s="56"/>
      <c r="R786" s="133"/>
      <c r="S786" s="119"/>
      <c r="T786" s="26"/>
      <c r="U786" s="26"/>
      <c r="V786" s="26"/>
      <c r="W786" s="119"/>
      <c r="X786" s="26"/>
      <c r="Y786" s="26"/>
      <c r="Z786" s="26"/>
    </row>
    <row r="787" spans="1:26" ht="12.75" customHeight="1">
      <c r="A787" s="129"/>
      <c r="B787" s="54"/>
      <c r="C787" s="26"/>
      <c r="D787" s="26"/>
      <c r="E787" s="124"/>
      <c r="F787" s="124"/>
      <c r="G787" s="124"/>
      <c r="H787" s="124"/>
      <c r="I787" s="124"/>
      <c r="J787" s="124"/>
      <c r="K787" s="130"/>
      <c r="L787" s="56"/>
      <c r="M787" s="56"/>
      <c r="N787" s="56"/>
      <c r="O787" s="56"/>
      <c r="P787" s="56"/>
      <c r="Q787" s="56"/>
      <c r="R787" s="133"/>
      <c r="S787" s="119"/>
      <c r="T787" s="26"/>
      <c r="U787" s="26"/>
      <c r="V787" s="26"/>
      <c r="W787" s="119"/>
      <c r="X787" s="26"/>
      <c r="Y787" s="26"/>
      <c r="Z787" s="26"/>
    </row>
    <row r="788" spans="1:26" ht="12.75" customHeight="1">
      <c r="A788" s="129"/>
      <c r="B788" s="54"/>
      <c r="C788" s="26"/>
      <c r="D788" s="26"/>
      <c r="E788" s="124"/>
      <c r="F788" s="124"/>
      <c r="G788" s="124"/>
      <c r="H788" s="124"/>
      <c r="I788" s="124"/>
      <c r="J788" s="124"/>
      <c r="K788" s="130"/>
      <c r="L788" s="56"/>
      <c r="M788" s="56"/>
      <c r="N788" s="56"/>
      <c r="O788" s="56"/>
      <c r="P788" s="56"/>
      <c r="Q788" s="56"/>
      <c r="R788" s="133"/>
      <c r="S788" s="119"/>
      <c r="T788" s="26"/>
      <c r="U788" s="26"/>
      <c r="V788" s="26"/>
      <c r="W788" s="119"/>
      <c r="X788" s="26"/>
      <c r="Y788" s="26"/>
      <c r="Z788" s="26"/>
    </row>
    <row r="789" spans="1:26" ht="12.75" customHeight="1">
      <c r="A789" s="129"/>
      <c r="B789" s="54"/>
      <c r="C789" s="26"/>
      <c r="D789" s="26"/>
      <c r="E789" s="124"/>
      <c r="F789" s="124"/>
      <c r="G789" s="124"/>
      <c r="H789" s="124"/>
      <c r="I789" s="124"/>
      <c r="J789" s="124"/>
      <c r="K789" s="130"/>
      <c r="L789" s="56"/>
      <c r="M789" s="56"/>
      <c r="N789" s="56"/>
      <c r="O789" s="56"/>
      <c r="P789" s="56"/>
      <c r="Q789" s="56"/>
      <c r="R789" s="133"/>
      <c r="S789" s="119"/>
      <c r="T789" s="26"/>
      <c r="U789" s="26"/>
      <c r="V789" s="26"/>
      <c r="W789" s="119"/>
      <c r="X789" s="26"/>
      <c r="Y789" s="26"/>
      <c r="Z789" s="26"/>
    </row>
    <row r="790" spans="1:26" ht="12.75" customHeight="1">
      <c r="A790" s="129"/>
      <c r="B790" s="54"/>
      <c r="C790" s="26"/>
      <c r="D790" s="26"/>
      <c r="E790" s="124"/>
      <c r="F790" s="124"/>
      <c r="G790" s="124"/>
      <c r="H790" s="124"/>
      <c r="I790" s="124"/>
      <c r="J790" s="124"/>
      <c r="K790" s="130"/>
      <c r="L790" s="56"/>
      <c r="M790" s="56"/>
      <c r="N790" s="56"/>
      <c r="O790" s="56"/>
      <c r="P790" s="56"/>
      <c r="Q790" s="56"/>
      <c r="R790" s="133"/>
      <c r="S790" s="119"/>
      <c r="T790" s="26"/>
      <c r="U790" s="26"/>
      <c r="V790" s="26"/>
      <c r="W790" s="119"/>
      <c r="X790" s="26"/>
      <c r="Y790" s="26"/>
      <c r="Z790" s="26"/>
    </row>
    <row r="791" spans="1:26" ht="12.75" customHeight="1">
      <c r="A791" s="129"/>
      <c r="B791" s="54"/>
      <c r="C791" s="26"/>
      <c r="D791" s="26"/>
      <c r="E791" s="124"/>
      <c r="F791" s="124"/>
      <c r="G791" s="124"/>
      <c r="H791" s="124"/>
      <c r="I791" s="124"/>
      <c r="J791" s="124"/>
      <c r="K791" s="130"/>
      <c r="L791" s="56"/>
      <c r="M791" s="56"/>
      <c r="N791" s="56"/>
      <c r="O791" s="56"/>
      <c r="P791" s="56"/>
      <c r="Q791" s="56"/>
      <c r="R791" s="133"/>
      <c r="S791" s="119"/>
      <c r="T791" s="26"/>
      <c r="U791" s="26"/>
      <c r="V791" s="26"/>
      <c r="W791" s="119"/>
      <c r="X791" s="26"/>
      <c r="Y791" s="26"/>
      <c r="Z791" s="26"/>
    </row>
    <row r="792" spans="1:26" ht="12.75" customHeight="1">
      <c r="A792" s="129"/>
      <c r="B792" s="54"/>
      <c r="C792" s="26"/>
      <c r="D792" s="26"/>
      <c r="E792" s="124"/>
      <c r="F792" s="124"/>
      <c r="G792" s="124"/>
      <c r="H792" s="124"/>
      <c r="I792" s="124"/>
      <c r="J792" s="124"/>
      <c r="K792" s="130"/>
      <c r="L792" s="56"/>
      <c r="M792" s="56"/>
      <c r="N792" s="56"/>
      <c r="O792" s="56"/>
      <c r="P792" s="56"/>
      <c r="Q792" s="56"/>
      <c r="R792" s="133"/>
      <c r="S792" s="119"/>
      <c r="T792" s="26"/>
      <c r="U792" s="26"/>
      <c r="V792" s="26"/>
      <c r="W792" s="119"/>
      <c r="X792" s="26"/>
      <c r="Y792" s="26"/>
      <c r="Z792" s="26"/>
    </row>
    <row r="793" spans="1:26" ht="12.75" customHeight="1">
      <c r="A793" s="129"/>
      <c r="B793" s="54"/>
      <c r="C793" s="26"/>
      <c r="D793" s="26"/>
      <c r="E793" s="124"/>
      <c r="F793" s="124"/>
      <c r="G793" s="124"/>
      <c r="H793" s="124"/>
      <c r="I793" s="124"/>
      <c r="J793" s="124"/>
      <c r="K793" s="130"/>
      <c r="L793" s="56"/>
      <c r="M793" s="56"/>
      <c r="N793" s="56"/>
      <c r="O793" s="56"/>
      <c r="P793" s="56"/>
      <c r="Q793" s="56"/>
      <c r="R793" s="133"/>
      <c r="S793" s="119"/>
      <c r="T793" s="26"/>
      <c r="U793" s="26"/>
      <c r="V793" s="26"/>
      <c r="W793" s="119"/>
      <c r="X793" s="26"/>
      <c r="Y793" s="26"/>
      <c r="Z793" s="26"/>
    </row>
    <row r="794" spans="1:26" ht="12.75" customHeight="1">
      <c r="A794" s="129"/>
      <c r="B794" s="54"/>
      <c r="C794" s="26"/>
      <c r="D794" s="26"/>
      <c r="E794" s="124"/>
      <c r="F794" s="124"/>
      <c r="G794" s="124"/>
      <c r="H794" s="124"/>
      <c r="I794" s="124"/>
      <c r="J794" s="124"/>
      <c r="K794" s="130"/>
      <c r="L794" s="56"/>
      <c r="M794" s="56"/>
      <c r="N794" s="56"/>
      <c r="O794" s="56"/>
      <c r="P794" s="56"/>
      <c r="Q794" s="56"/>
      <c r="R794" s="133"/>
      <c r="S794" s="119"/>
      <c r="T794" s="26"/>
      <c r="U794" s="26"/>
      <c r="V794" s="26"/>
      <c r="W794" s="119"/>
      <c r="X794" s="26"/>
      <c r="Y794" s="26"/>
      <c r="Z794" s="26"/>
    </row>
    <row r="795" spans="1:26" ht="12.75" customHeight="1">
      <c r="A795" s="129"/>
      <c r="B795" s="54"/>
      <c r="C795" s="26"/>
      <c r="D795" s="26"/>
      <c r="E795" s="124"/>
      <c r="F795" s="124"/>
      <c r="G795" s="124"/>
      <c r="H795" s="124"/>
      <c r="I795" s="124"/>
      <c r="J795" s="124"/>
      <c r="K795" s="130"/>
      <c r="L795" s="56"/>
      <c r="M795" s="56"/>
      <c r="N795" s="56"/>
      <c r="O795" s="56"/>
      <c r="P795" s="56"/>
      <c r="Q795" s="56"/>
      <c r="R795" s="133"/>
      <c r="S795" s="119"/>
      <c r="T795" s="26"/>
      <c r="U795" s="26"/>
      <c r="V795" s="26"/>
      <c r="W795" s="119"/>
      <c r="X795" s="26"/>
      <c r="Y795" s="26"/>
      <c r="Z795" s="26"/>
    </row>
    <row r="796" spans="1:26" ht="12.75" customHeight="1">
      <c r="A796" s="129"/>
      <c r="B796" s="54"/>
      <c r="C796" s="26"/>
      <c r="D796" s="26"/>
      <c r="E796" s="124"/>
      <c r="F796" s="124"/>
      <c r="G796" s="124"/>
      <c r="H796" s="124"/>
      <c r="I796" s="124"/>
      <c r="J796" s="124"/>
      <c r="K796" s="130"/>
      <c r="L796" s="56"/>
      <c r="M796" s="56"/>
      <c r="N796" s="56"/>
      <c r="O796" s="56"/>
      <c r="P796" s="56"/>
      <c r="Q796" s="56"/>
      <c r="R796" s="133"/>
      <c r="S796" s="119"/>
      <c r="T796" s="26"/>
      <c r="U796" s="26"/>
      <c r="V796" s="26"/>
      <c r="W796" s="119"/>
      <c r="X796" s="26"/>
      <c r="Y796" s="26"/>
      <c r="Z796" s="26"/>
    </row>
    <row r="797" spans="1:26" ht="12.75" customHeight="1">
      <c r="A797" s="129"/>
      <c r="B797" s="54"/>
      <c r="C797" s="26"/>
      <c r="D797" s="26"/>
      <c r="E797" s="124"/>
      <c r="F797" s="124"/>
      <c r="G797" s="124"/>
      <c r="H797" s="124"/>
      <c r="I797" s="124"/>
      <c r="J797" s="124"/>
      <c r="K797" s="130"/>
      <c r="L797" s="56"/>
      <c r="M797" s="56"/>
      <c r="N797" s="56"/>
      <c r="O797" s="56"/>
      <c r="P797" s="56"/>
      <c r="Q797" s="56"/>
      <c r="R797" s="133"/>
      <c r="S797" s="119"/>
      <c r="T797" s="26"/>
      <c r="U797" s="26"/>
      <c r="V797" s="26"/>
      <c r="W797" s="119"/>
      <c r="X797" s="26"/>
      <c r="Y797" s="26"/>
      <c r="Z797" s="26"/>
    </row>
    <row r="798" spans="1:26" ht="12.75" customHeight="1">
      <c r="A798" s="129"/>
      <c r="B798" s="54"/>
      <c r="C798" s="26"/>
      <c r="D798" s="26"/>
      <c r="E798" s="124"/>
      <c r="F798" s="124"/>
      <c r="G798" s="124"/>
      <c r="H798" s="124"/>
      <c r="I798" s="124"/>
      <c r="J798" s="124"/>
      <c r="K798" s="130"/>
      <c r="L798" s="56"/>
      <c r="M798" s="56"/>
      <c r="N798" s="56"/>
      <c r="O798" s="56"/>
      <c r="P798" s="56"/>
      <c r="Q798" s="56"/>
      <c r="R798" s="133"/>
      <c r="S798" s="119"/>
      <c r="T798" s="26"/>
      <c r="U798" s="26"/>
      <c r="V798" s="26"/>
      <c r="W798" s="119"/>
      <c r="X798" s="26"/>
      <c r="Y798" s="26"/>
      <c r="Z798" s="26"/>
    </row>
    <row r="799" spans="1:26" ht="12.75" customHeight="1">
      <c r="A799" s="129"/>
      <c r="B799" s="54"/>
      <c r="C799" s="26"/>
      <c r="D799" s="26"/>
      <c r="E799" s="124"/>
      <c r="F799" s="124"/>
      <c r="G799" s="124"/>
      <c r="H799" s="124"/>
      <c r="I799" s="124"/>
      <c r="J799" s="124"/>
      <c r="K799" s="130"/>
      <c r="L799" s="56"/>
      <c r="M799" s="56"/>
      <c r="N799" s="56"/>
      <c r="O799" s="56"/>
      <c r="P799" s="56"/>
      <c r="Q799" s="56"/>
      <c r="R799" s="133"/>
      <c r="S799" s="119"/>
      <c r="T799" s="26"/>
      <c r="U799" s="26"/>
      <c r="V799" s="26"/>
      <c r="W799" s="119"/>
      <c r="X799" s="26"/>
      <c r="Y799" s="26"/>
      <c r="Z799" s="26"/>
    </row>
    <row r="800" spans="1:26" ht="12.75" customHeight="1">
      <c r="A800" s="129"/>
      <c r="B800" s="54"/>
      <c r="C800" s="26"/>
      <c r="D800" s="26"/>
      <c r="E800" s="124"/>
      <c r="F800" s="124"/>
      <c r="G800" s="124"/>
      <c r="H800" s="124"/>
      <c r="I800" s="124"/>
      <c r="J800" s="124"/>
      <c r="K800" s="130"/>
      <c r="L800" s="56"/>
      <c r="M800" s="56"/>
      <c r="N800" s="56"/>
      <c r="O800" s="56"/>
      <c r="P800" s="56"/>
      <c r="Q800" s="56"/>
      <c r="R800" s="133"/>
      <c r="S800" s="119"/>
      <c r="T800" s="26"/>
      <c r="U800" s="26"/>
      <c r="V800" s="26"/>
      <c r="W800" s="119"/>
      <c r="X800" s="26"/>
      <c r="Y800" s="26"/>
      <c r="Z800" s="26"/>
    </row>
    <row r="801" spans="1:26" ht="12.75" customHeight="1">
      <c r="A801" s="129"/>
      <c r="B801" s="54"/>
      <c r="C801" s="26"/>
      <c r="D801" s="26"/>
      <c r="E801" s="124"/>
      <c r="F801" s="124"/>
      <c r="G801" s="124"/>
      <c r="H801" s="124"/>
      <c r="I801" s="124"/>
      <c r="J801" s="124"/>
      <c r="K801" s="130"/>
      <c r="L801" s="56"/>
      <c r="M801" s="56"/>
      <c r="N801" s="56"/>
      <c r="O801" s="56"/>
      <c r="P801" s="56"/>
      <c r="Q801" s="56"/>
      <c r="R801" s="133"/>
      <c r="S801" s="119"/>
      <c r="T801" s="26"/>
      <c r="U801" s="26"/>
      <c r="V801" s="26"/>
      <c r="W801" s="119"/>
      <c r="X801" s="26"/>
      <c r="Y801" s="26"/>
      <c r="Z801" s="26"/>
    </row>
    <row r="802" spans="1:26" ht="12.75" customHeight="1">
      <c r="A802" s="129"/>
      <c r="B802" s="54"/>
      <c r="C802" s="26"/>
      <c r="D802" s="26"/>
      <c r="E802" s="124"/>
      <c r="F802" s="124"/>
      <c r="G802" s="124"/>
      <c r="H802" s="124"/>
      <c r="I802" s="124"/>
      <c r="J802" s="124"/>
      <c r="K802" s="130"/>
      <c r="L802" s="56"/>
      <c r="M802" s="56"/>
      <c r="N802" s="56"/>
      <c r="O802" s="56"/>
      <c r="P802" s="56"/>
      <c r="Q802" s="56"/>
      <c r="R802" s="133"/>
      <c r="S802" s="119"/>
      <c r="T802" s="26"/>
      <c r="U802" s="26"/>
      <c r="V802" s="26"/>
      <c r="W802" s="119"/>
      <c r="X802" s="26"/>
      <c r="Y802" s="26"/>
      <c r="Z802" s="26"/>
    </row>
    <row r="803" spans="1:26" ht="12.75" customHeight="1">
      <c r="A803" s="129"/>
      <c r="B803" s="54"/>
      <c r="C803" s="26"/>
      <c r="D803" s="26"/>
      <c r="E803" s="124"/>
      <c r="F803" s="124"/>
      <c r="G803" s="124"/>
      <c r="H803" s="124"/>
      <c r="I803" s="124"/>
      <c r="J803" s="124"/>
      <c r="K803" s="130"/>
      <c r="L803" s="56"/>
      <c r="M803" s="56"/>
      <c r="N803" s="56"/>
      <c r="O803" s="56"/>
      <c r="P803" s="56"/>
      <c r="Q803" s="56"/>
      <c r="R803" s="133"/>
      <c r="S803" s="119"/>
      <c r="T803" s="26"/>
      <c r="U803" s="26"/>
      <c r="V803" s="26"/>
      <c r="W803" s="119"/>
      <c r="X803" s="26"/>
      <c r="Y803" s="26"/>
      <c r="Z803" s="26"/>
    </row>
    <row r="804" spans="1:26" ht="12.75" customHeight="1">
      <c r="A804" s="129"/>
      <c r="B804" s="54"/>
      <c r="C804" s="26"/>
      <c r="D804" s="26"/>
      <c r="E804" s="124"/>
      <c r="F804" s="124"/>
      <c r="G804" s="124"/>
      <c r="H804" s="124"/>
      <c r="I804" s="124"/>
      <c r="J804" s="124"/>
      <c r="K804" s="130"/>
      <c r="L804" s="56"/>
      <c r="M804" s="56"/>
      <c r="N804" s="56"/>
      <c r="O804" s="56"/>
      <c r="P804" s="56"/>
      <c r="Q804" s="56"/>
      <c r="R804" s="133"/>
      <c r="S804" s="119"/>
      <c r="T804" s="26"/>
      <c r="U804" s="26"/>
      <c r="V804" s="26"/>
      <c r="W804" s="119"/>
      <c r="X804" s="26"/>
      <c r="Y804" s="26"/>
      <c r="Z804" s="26"/>
    </row>
    <row r="805" spans="1:26" ht="12.75" customHeight="1">
      <c r="A805" s="129"/>
      <c r="B805" s="54"/>
      <c r="C805" s="26"/>
      <c r="D805" s="26"/>
      <c r="E805" s="124"/>
      <c r="F805" s="124"/>
      <c r="G805" s="124"/>
      <c r="H805" s="124"/>
      <c r="I805" s="124"/>
      <c r="J805" s="124"/>
      <c r="K805" s="130"/>
      <c r="L805" s="56"/>
      <c r="M805" s="56"/>
      <c r="N805" s="56"/>
      <c r="O805" s="56"/>
      <c r="P805" s="56"/>
      <c r="Q805" s="56"/>
      <c r="R805" s="133"/>
      <c r="S805" s="119"/>
      <c r="T805" s="26"/>
      <c r="U805" s="26"/>
      <c r="V805" s="26"/>
      <c r="W805" s="119"/>
      <c r="X805" s="26"/>
      <c r="Y805" s="26"/>
      <c r="Z805" s="26"/>
    </row>
    <row r="806" spans="1:26" ht="12.75" customHeight="1">
      <c r="A806" s="129"/>
      <c r="B806" s="54"/>
      <c r="C806" s="26"/>
      <c r="D806" s="26"/>
      <c r="E806" s="124"/>
      <c r="F806" s="124"/>
      <c r="G806" s="124"/>
      <c r="H806" s="124"/>
      <c r="I806" s="124"/>
      <c r="J806" s="124"/>
      <c r="K806" s="130"/>
      <c r="L806" s="56"/>
      <c r="M806" s="56"/>
      <c r="N806" s="56"/>
      <c r="O806" s="56"/>
      <c r="P806" s="56"/>
      <c r="Q806" s="56"/>
      <c r="R806" s="133"/>
      <c r="S806" s="119"/>
      <c r="T806" s="26"/>
      <c r="U806" s="26"/>
      <c r="V806" s="26"/>
      <c r="W806" s="119"/>
      <c r="X806" s="26"/>
      <c r="Y806" s="26"/>
      <c r="Z806" s="26"/>
    </row>
    <row r="807" spans="1:26" ht="12.75" customHeight="1">
      <c r="A807" s="129"/>
      <c r="B807" s="54"/>
      <c r="C807" s="26"/>
      <c r="D807" s="26"/>
      <c r="E807" s="124"/>
      <c r="F807" s="124"/>
      <c r="G807" s="124"/>
      <c r="H807" s="124"/>
      <c r="I807" s="124"/>
      <c r="J807" s="124"/>
      <c r="K807" s="130"/>
      <c r="L807" s="56"/>
      <c r="M807" s="56"/>
      <c r="N807" s="56"/>
      <c r="O807" s="56"/>
      <c r="P807" s="56"/>
      <c r="Q807" s="56"/>
      <c r="R807" s="133"/>
      <c r="S807" s="119"/>
      <c r="T807" s="26"/>
      <c r="U807" s="26"/>
      <c r="V807" s="26"/>
      <c r="W807" s="119"/>
      <c r="X807" s="26"/>
      <c r="Y807" s="26"/>
      <c r="Z807" s="26"/>
    </row>
    <row r="808" spans="1:26" ht="12.75" customHeight="1">
      <c r="A808" s="129"/>
      <c r="B808" s="54"/>
      <c r="C808" s="26"/>
      <c r="D808" s="26"/>
      <c r="E808" s="124"/>
      <c r="F808" s="124"/>
      <c r="G808" s="124"/>
      <c r="H808" s="124"/>
      <c r="I808" s="124"/>
      <c r="J808" s="124"/>
      <c r="K808" s="130"/>
      <c r="L808" s="56"/>
      <c r="M808" s="56"/>
      <c r="N808" s="56"/>
      <c r="O808" s="56"/>
      <c r="P808" s="56"/>
      <c r="Q808" s="56"/>
      <c r="R808" s="133"/>
      <c r="S808" s="119"/>
      <c r="T808" s="26"/>
      <c r="U808" s="26"/>
      <c r="V808" s="26"/>
      <c r="W808" s="119"/>
      <c r="X808" s="26"/>
      <c r="Y808" s="26"/>
      <c r="Z808" s="26"/>
    </row>
    <row r="809" spans="1:26" ht="12.75" customHeight="1">
      <c r="A809" s="129"/>
      <c r="B809" s="54"/>
      <c r="C809" s="26"/>
      <c r="D809" s="26"/>
      <c r="E809" s="124"/>
      <c r="F809" s="124"/>
      <c r="G809" s="124"/>
      <c r="H809" s="124"/>
      <c r="I809" s="124"/>
      <c r="J809" s="124"/>
      <c r="K809" s="130"/>
      <c r="L809" s="56"/>
      <c r="M809" s="56"/>
      <c r="N809" s="56"/>
      <c r="O809" s="56"/>
      <c r="P809" s="56"/>
      <c r="Q809" s="56"/>
      <c r="R809" s="133"/>
      <c r="S809" s="119"/>
      <c r="T809" s="26"/>
      <c r="U809" s="26"/>
      <c r="V809" s="26"/>
      <c r="W809" s="119"/>
      <c r="X809" s="26"/>
      <c r="Y809" s="26"/>
      <c r="Z809" s="26"/>
    </row>
    <row r="810" spans="1:26" ht="12.75" customHeight="1">
      <c r="A810" s="129"/>
      <c r="B810" s="54"/>
      <c r="C810" s="26"/>
      <c r="D810" s="26"/>
      <c r="E810" s="124"/>
      <c r="F810" s="124"/>
      <c r="G810" s="124"/>
      <c r="H810" s="124"/>
      <c r="I810" s="124"/>
      <c r="J810" s="124"/>
      <c r="K810" s="130"/>
      <c r="L810" s="56"/>
      <c r="M810" s="56"/>
      <c r="N810" s="56"/>
      <c r="O810" s="56"/>
      <c r="P810" s="56"/>
      <c r="Q810" s="56"/>
      <c r="R810" s="133"/>
      <c r="S810" s="119"/>
      <c r="T810" s="26"/>
      <c r="U810" s="26"/>
      <c r="V810" s="26"/>
      <c r="W810" s="119"/>
      <c r="X810" s="26"/>
      <c r="Y810" s="26"/>
      <c r="Z810" s="26"/>
    </row>
    <row r="811" spans="1:26" ht="12.75" customHeight="1">
      <c r="A811" s="129"/>
      <c r="B811" s="54"/>
      <c r="C811" s="26"/>
      <c r="D811" s="26"/>
      <c r="E811" s="124"/>
      <c r="F811" s="124"/>
      <c r="G811" s="124"/>
      <c r="H811" s="124"/>
      <c r="I811" s="124"/>
      <c r="J811" s="124"/>
      <c r="K811" s="130"/>
      <c r="L811" s="56"/>
      <c r="M811" s="56"/>
      <c r="N811" s="56"/>
      <c r="O811" s="56"/>
      <c r="P811" s="56"/>
      <c r="Q811" s="56"/>
      <c r="R811" s="133"/>
      <c r="S811" s="119"/>
      <c r="T811" s="26"/>
      <c r="U811" s="26"/>
      <c r="V811" s="26"/>
      <c r="W811" s="119"/>
      <c r="X811" s="26"/>
      <c r="Y811" s="26"/>
      <c r="Z811" s="26"/>
    </row>
    <row r="812" spans="1:26" ht="12.75" customHeight="1">
      <c r="A812" s="129"/>
      <c r="B812" s="54"/>
      <c r="C812" s="26"/>
      <c r="D812" s="26"/>
      <c r="E812" s="124"/>
      <c r="F812" s="124"/>
      <c r="G812" s="124"/>
      <c r="H812" s="124"/>
      <c r="I812" s="124"/>
      <c r="J812" s="124"/>
      <c r="K812" s="130"/>
      <c r="L812" s="56"/>
      <c r="M812" s="56"/>
      <c r="N812" s="56"/>
      <c r="O812" s="56"/>
      <c r="P812" s="56"/>
      <c r="Q812" s="56"/>
      <c r="R812" s="133"/>
      <c r="S812" s="119"/>
      <c r="T812" s="26"/>
      <c r="U812" s="26"/>
      <c r="V812" s="26"/>
      <c r="W812" s="119"/>
      <c r="X812" s="26"/>
      <c r="Y812" s="26"/>
      <c r="Z812" s="26"/>
    </row>
    <row r="813" spans="1:26" ht="12.75" customHeight="1">
      <c r="A813" s="129"/>
      <c r="B813" s="54"/>
      <c r="C813" s="26"/>
      <c r="D813" s="26"/>
      <c r="E813" s="124"/>
      <c r="F813" s="124"/>
      <c r="G813" s="124"/>
      <c r="H813" s="124"/>
      <c r="I813" s="124"/>
      <c r="J813" s="124"/>
      <c r="K813" s="130"/>
      <c r="L813" s="56"/>
      <c r="M813" s="56"/>
      <c r="N813" s="56"/>
      <c r="O813" s="56"/>
      <c r="P813" s="56"/>
      <c r="Q813" s="56"/>
      <c r="R813" s="133"/>
      <c r="S813" s="119"/>
      <c r="T813" s="26"/>
      <c r="U813" s="26"/>
      <c r="V813" s="26"/>
      <c r="W813" s="119"/>
      <c r="X813" s="26"/>
      <c r="Y813" s="26"/>
      <c r="Z813" s="26"/>
    </row>
    <row r="814" spans="1:26" ht="12.75" customHeight="1">
      <c r="A814" s="129"/>
      <c r="B814" s="54"/>
      <c r="C814" s="26"/>
      <c r="D814" s="26"/>
      <c r="E814" s="124"/>
      <c r="F814" s="124"/>
      <c r="G814" s="124"/>
      <c r="H814" s="124"/>
      <c r="I814" s="124"/>
      <c r="J814" s="124"/>
      <c r="K814" s="130"/>
      <c r="L814" s="56"/>
      <c r="M814" s="56"/>
      <c r="N814" s="56"/>
      <c r="O814" s="56"/>
      <c r="P814" s="56"/>
      <c r="Q814" s="56"/>
      <c r="R814" s="133"/>
      <c r="S814" s="119"/>
      <c r="T814" s="26"/>
      <c r="U814" s="26"/>
      <c r="V814" s="26"/>
      <c r="W814" s="119"/>
      <c r="X814" s="26"/>
      <c r="Y814" s="26"/>
      <c r="Z814" s="26"/>
    </row>
    <row r="815" spans="1:26" ht="12.75" customHeight="1">
      <c r="A815" s="129"/>
      <c r="B815" s="54"/>
      <c r="C815" s="26"/>
      <c r="D815" s="26"/>
      <c r="E815" s="124"/>
      <c r="F815" s="124"/>
      <c r="G815" s="124"/>
      <c r="H815" s="124"/>
      <c r="I815" s="124"/>
      <c r="J815" s="124"/>
      <c r="K815" s="130"/>
      <c r="L815" s="56"/>
      <c r="M815" s="56"/>
      <c r="N815" s="56"/>
      <c r="O815" s="56"/>
      <c r="P815" s="56"/>
      <c r="Q815" s="56"/>
      <c r="R815" s="133"/>
      <c r="S815" s="119"/>
      <c r="T815" s="26"/>
      <c r="U815" s="26"/>
      <c r="V815" s="26"/>
      <c r="W815" s="119"/>
      <c r="X815" s="26"/>
      <c r="Y815" s="26"/>
      <c r="Z815" s="26"/>
    </row>
    <row r="816" spans="1:26" ht="12.75" customHeight="1">
      <c r="A816" s="129"/>
      <c r="B816" s="54"/>
      <c r="C816" s="26"/>
      <c r="D816" s="26"/>
      <c r="E816" s="124"/>
      <c r="F816" s="124"/>
      <c r="G816" s="124"/>
      <c r="H816" s="124"/>
      <c r="I816" s="124"/>
      <c r="J816" s="124"/>
      <c r="K816" s="130"/>
      <c r="L816" s="56"/>
      <c r="M816" s="56"/>
      <c r="N816" s="56"/>
      <c r="O816" s="56"/>
      <c r="P816" s="56"/>
      <c r="Q816" s="56"/>
      <c r="R816" s="133"/>
      <c r="S816" s="119"/>
      <c r="T816" s="26"/>
      <c r="U816" s="26"/>
      <c r="V816" s="26"/>
      <c r="W816" s="119"/>
      <c r="X816" s="26"/>
      <c r="Y816" s="26"/>
      <c r="Z816" s="26"/>
    </row>
    <row r="817" spans="1:26" ht="12.75" customHeight="1">
      <c r="A817" s="129"/>
      <c r="B817" s="54"/>
      <c r="C817" s="26"/>
      <c r="D817" s="26"/>
      <c r="E817" s="124"/>
      <c r="F817" s="124"/>
      <c r="G817" s="124"/>
      <c r="H817" s="124"/>
      <c r="I817" s="124"/>
      <c r="J817" s="124"/>
      <c r="K817" s="130"/>
      <c r="L817" s="56"/>
      <c r="M817" s="56"/>
      <c r="N817" s="56"/>
      <c r="O817" s="56"/>
      <c r="P817" s="56"/>
      <c r="Q817" s="56"/>
      <c r="R817" s="133"/>
      <c r="S817" s="119"/>
      <c r="T817" s="26"/>
      <c r="U817" s="26"/>
      <c r="V817" s="26"/>
      <c r="W817" s="119"/>
      <c r="X817" s="26"/>
      <c r="Y817" s="26"/>
      <c r="Z817" s="26"/>
    </row>
    <row r="818" spans="1:26" ht="12.75" customHeight="1">
      <c r="A818" s="129"/>
      <c r="B818" s="54"/>
      <c r="C818" s="26"/>
      <c r="D818" s="26"/>
      <c r="E818" s="124"/>
      <c r="F818" s="124"/>
      <c r="G818" s="124"/>
      <c r="H818" s="124"/>
      <c r="I818" s="124"/>
      <c r="J818" s="124"/>
      <c r="K818" s="130"/>
      <c r="L818" s="56"/>
      <c r="M818" s="56"/>
      <c r="N818" s="56"/>
      <c r="O818" s="56"/>
      <c r="P818" s="56"/>
      <c r="Q818" s="56"/>
      <c r="R818" s="133"/>
      <c r="S818" s="119"/>
      <c r="T818" s="26"/>
      <c r="U818" s="26"/>
      <c r="V818" s="26"/>
      <c r="W818" s="119"/>
      <c r="X818" s="26"/>
      <c r="Y818" s="26"/>
      <c r="Z818" s="26"/>
    </row>
    <row r="819" spans="1:26" ht="12.75" customHeight="1">
      <c r="A819" s="129"/>
      <c r="B819" s="54"/>
      <c r="C819" s="26"/>
      <c r="D819" s="26"/>
      <c r="E819" s="124"/>
      <c r="F819" s="124"/>
      <c r="G819" s="124"/>
      <c r="H819" s="124"/>
      <c r="I819" s="124"/>
      <c r="J819" s="124"/>
      <c r="K819" s="130"/>
      <c r="L819" s="56"/>
      <c r="M819" s="56"/>
      <c r="N819" s="56"/>
      <c r="O819" s="56"/>
      <c r="P819" s="56"/>
      <c r="Q819" s="56"/>
      <c r="R819" s="133"/>
      <c r="S819" s="119"/>
      <c r="T819" s="26"/>
      <c r="U819" s="26"/>
      <c r="V819" s="26"/>
      <c r="W819" s="119"/>
      <c r="X819" s="26"/>
      <c r="Y819" s="26"/>
      <c r="Z819" s="26"/>
    </row>
    <row r="820" spans="1:26" ht="12.75" customHeight="1">
      <c r="A820" s="129"/>
      <c r="B820" s="54"/>
      <c r="C820" s="26"/>
      <c r="D820" s="26"/>
      <c r="E820" s="124"/>
      <c r="F820" s="124"/>
      <c r="G820" s="124"/>
      <c r="H820" s="124"/>
      <c r="I820" s="124"/>
      <c r="J820" s="124"/>
      <c r="K820" s="130"/>
      <c r="L820" s="56"/>
      <c r="M820" s="56"/>
      <c r="N820" s="56"/>
      <c r="O820" s="56"/>
      <c r="P820" s="56"/>
      <c r="Q820" s="56"/>
      <c r="R820" s="133"/>
      <c r="S820" s="119"/>
      <c r="T820" s="26"/>
      <c r="U820" s="26"/>
      <c r="V820" s="26"/>
      <c r="W820" s="119"/>
      <c r="X820" s="26"/>
      <c r="Y820" s="26"/>
      <c r="Z820" s="26"/>
    </row>
    <row r="821" spans="1:26" ht="12.75" customHeight="1">
      <c r="A821" s="129"/>
      <c r="B821" s="54"/>
      <c r="C821" s="26"/>
      <c r="D821" s="26"/>
      <c r="E821" s="124"/>
      <c r="F821" s="124"/>
      <c r="G821" s="124"/>
      <c r="H821" s="124"/>
      <c r="I821" s="124"/>
      <c r="J821" s="124"/>
      <c r="K821" s="130"/>
      <c r="L821" s="56"/>
      <c r="M821" s="56"/>
      <c r="N821" s="56"/>
      <c r="O821" s="56"/>
      <c r="P821" s="56"/>
      <c r="Q821" s="56"/>
      <c r="R821" s="133"/>
      <c r="S821" s="119"/>
      <c r="T821" s="26"/>
      <c r="U821" s="26"/>
      <c r="V821" s="26"/>
      <c r="W821" s="119"/>
      <c r="X821" s="26"/>
      <c r="Y821" s="26"/>
      <c r="Z821" s="26"/>
    </row>
    <row r="822" spans="1:26" ht="12.75" customHeight="1">
      <c r="A822" s="129"/>
      <c r="B822" s="54"/>
      <c r="C822" s="26"/>
      <c r="D822" s="26"/>
      <c r="E822" s="124"/>
      <c r="F822" s="124"/>
      <c r="G822" s="124"/>
      <c r="H822" s="124"/>
      <c r="I822" s="124"/>
      <c r="J822" s="124"/>
      <c r="K822" s="130"/>
      <c r="L822" s="56"/>
      <c r="M822" s="56"/>
      <c r="N822" s="56"/>
      <c r="O822" s="56"/>
      <c r="P822" s="56"/>
      <c r="Q822" s="56"/>
      <c r="R822" s="133"/>
      <c r="S822" s="119"/>
      <c r="T822" s="26"/>
      <c r="U822" s="26"/>
      <c r="V822" s="26"/>
      <c r="W822" s="119"/>
      <c r="X822" s="26"/>
      <c r="Y822" s="26"/>
      <c r="Z822" s="26"/>
    </row>
    <row r="823" spans="1:26" ht="12.75" customHeight="1">
      <c r="A823" s="129"/>
      <c r="B823" s="54"/>
      <c r="C823" s="26"/>
      <c r="D823" s="26"/>
      <c r="E823" s="124"/>
      <c r="F823" s="124"/>
      <c r="G823" s="124"/>
      <c r="H823" s="124"/>
      <c r="I823" s="124"/>
      <c r="J823" s="124"/>
      <c r="K823" s="130"/>
      <c r="L823" s="56"/>
      <c r="M823" s="56"/>
      <c r="N823" s="56"/>
      <c r="O823" s="56"/>
      <c r="P823" s="56"/>
      <c r="Q823" s="56"/>
      <c r="R823" s="133"/>
      <c r="S823" s="119"/>
      <c r="T823" s="26"/>
      <c r="U823" s="26"/>
      <c r="V823" s="26"/>
      <c r="W823" s="119"/>
      <c r="X823" s="26"/>
      <c r="Y823" s="26"/>
      <c r="Z823" s="26"/>
    </row>
    <row r="824" spans="1:26" ht="12.75" customHeight="1">
      <c r="A824" s="129"/>
      <c r="B824" s="54"/>
      <c r="C824" s="26"/>
      <c r="D824" s="26"/>
      <c r="E824" s="124"/>
      <c r="F824" s="124"/>
      <c r="G824" s="124"/>
      <c r="H824" s="124"/>
      <c r="I824" s="124"/>
      <c r="J824" s="124"/>
      <c r="K824" s="130"/>
      <c r="L824" s="56"/>
      <c r="M824" s="56"/>
      <c r="N824" s="56"/>
      <c r="O824" s="56"/>
      <c r="P824" s="56"/>
      <c r="Q824" s="56"/>
      <c r="R824" s="133"/>
      <c r="S824" s="119"/>
      <c r="T824" s="26"/>
      <c r="U824" s="26"/>
      <c r="V824" s="26"/>
      <c r="W824" s="119"/>
      <c r="X824" s="26"/>
      <c r="Y824" s="26"/>
      <c r="Z824" s="26"/>
    </row>
    <row r="825" spans="1:26" ht="12.75" customHeight="1">
      <c r="A825" s="129"/>
      <c r="B825" s="54"/>
      <c r="C825" s="26"/>
      <c r="D825" s="26"/>
      <c r="E825" s="124"/>
      <c r="F825" s="124"/>
      <c r="G825" s="124"/>
      <c r="H825" s="124"/>
      <c r="I825" s="124"/>
      <c r="J825" s="124"/>
      <c r="K825" s="130"/>
      <c r="L825" s="56"/>
      <c r="M825" s="56"/>
      <c r="N825" s="56"/>
      <c r="O825" s="56"/>
      <c r="P825" s="56"/>
      <c r="Q825" s="56"/>
      <c r="R825" s="133"/>
      <c r="S825" s="119"/>
      <c r="T825" s="26"/>
      <c r="U825" s="26"/>
      <c r="V825" s="26"/>
      <c r="W825" s="119"/>
      <c r="X825" s="26"/>
      <c r="Y825" s="26"/>
      <c r="Z825" s="26"/>
    </row>
    <row r="826" spans="1:26" ht="12.75" customHeight="1">
      <c r="A826" s="129"/>
      <c r="B826" s="54"/>
      <c r="C826" s="26"/>
      <c r="D826" s="26"/>
      <c r="E826" s="124"/>
      <c r="F826" s="124"/>
      <c r="G826" s="124"/>
      <c r="H826" s="124"/>
      <c r="I826" s="124"/>
      <c r="J826" s="124"/>
      <c r="K826" s="130"/>
      <c r="L826" s="56"/>
      <c r="M826" s="56"/>
      <c r="N826" s="56"/>
      <c r="O826" s="56"/>
      <c r="P826" s="56"/>
      <c r="Q826" s="56"/>
      <c r="R826" s="133"/>
      <c r="S826" s="119"/>
      <c r="T826" s="26"/>
      <c r="U826" s="26"/>
      <c r="V826" s="26"/>
      <c r="W826" s="119"/>
      <c r="X826" s="26"/>
      <c r="Y826" s="26"/>
      <c r="Z826" s="26"/>
    </row>
    <row r="827" spans="1:26" ht="12.75" customHeight="1">
      <c r="A827" s="129"/>
      <c r="B827" s="54"/>
      <c r="C827" s="26"/>
      <c r="D827" s="26"/>
      <c r="E827" s="124"/>
      <c r="F827" s="124"/>
      <c r="G827" s="124"/>
      <c r="H827" s="124"/>
      <c r="I827" s="124"/>
      <c r="J827" s="124"/>
      <c r="K827" s="130"/>
      <c r="L827" s="56"/>
      <c r="M827" s="56"/>
      <c r="N827" s="56"/>
      <c r="O827" s="56"/>
      <c r="P827" s="56"/>
      <c r="Q827" s="56"/>
      <c r="R827" s="133"/>
      <c r="S827" s="119"/>
      <c r="T827" s="26"/>
      <c r="U827" s="26"/>
      <c r="V827" s="26"/>
      <c r="W827" s="119"/>
      <c r="X827" s="26"/>
      <c r="Y827" s="26"/>
      <c r="Z827" s="26"/>
    </row>
    <row r="828" spans="1:26" ht="12.75" customHeight="1">
      <c r="A828" s="129"/>
      <c r="B828" s="54"/>
      <c r="C828" s="26"/>
      <c r="D828" s="26"/>
      <c r="E828" s="124"/>
      <c r="F828" s="124"/>
      <c r="G828" s="124"/>
      <c r="H828" s="124"/>
      <c r="I828" s="124"/>
      <c r="J828" s="124"/>
      <c r="K828" s="130"/>
      <c r="L828" s="56"/>
      <c r="M828" s="56"/>
      <c r="N828" s="56"/>
      <c r="O828" s="56"/>
      <c r="P828" s="56"/>
      <c r="Q828" s="56"/>
      <c r="R828" s="133"/>
      <c r="S828" s="119"/>
      <c r="T828" s="26"/>
      <c r="U828" s="26"/>
      <c r="V828" s="26"/>
      <c r="W828" s="119"/>
      <c r="X828" s="26"/>
      <c r="Y828" s="26"/>
      <c r="Z828" s="26"/>
    </row>
    <row r="829" spans="1:26" ht="12.75" customHeight="1">
      <c r="A829" s="129"/>
      <c r="B829" s="54"/>
      <c r="C829" s="26"/>
      <c r="D829" s="26"/>
      <c r="E829" s="124"/>
      <c r="F829" s="124"/>
      <c r="G829" s="124"/>
      <c r="H829" s="124"/>
      <c r="I829" s="124"/>
      <c r="J829" s="124"/>
      <c r="K829" s="130"/>
      <c r="L829" s="56"/>
      <c r="M829" s="56"/>
      <c r="N829" s="56"/>
      <c r="O829" s="56"/>
      <c r="P829" s="56"/>
      <c r="Q829" s="56"/>
      <c r="R829" s="133"/>
      <c r="S829" s="119"/>
      <c r="T829" s="26"/>
      <c r="U829" s="26"/>
      <c r="V829" s="26"/>
      <c r="W829" s="119"/>
      <c r="X829" s="26"/>
      <c r="Y829" s="26"/>
      <c r="Z829" s="26"/>
    </row>
    <row r="830" spans="1:26" ht="12.75" customHeight="1">
      <c r="A830" s="129"/>
      <c r="B830" s="54"/>
      <c r="C830" s="26"/>
      <c r="D830" s="26"/>
      <c r="E830" s="124"/>
      <c r="F830" s="124"/>
      <c r="G830" s="124"/>
      <c r="H830" s="124"/>
      <c r="I830" s="124"/>
      <c r="J830" s="124"/>
      <c r="K830" s="130"/>
      <c r="L830" s="56"/>
      <c r="M830" s="56"/>
      <c r="N830" s="56"/>
      <c r="O830" s="56"/>
      <c r="P830" s="56"/>
      <c r="Q830" s="56"/>
      <c r="R830" s="133"/>
      <c r="S830" s="119"/>
      <c r="T830" s="26"/>
      <c r="U830" s="26"/>
      <c r="V830" s="26"/>
      <c r="W830" s="119"/>
      <c r="X830" s="26"/>
      <c r="Y830" s="26"/>
      <c r="Z830" s="26"/>
    </row>
    <row r="831" spans="1:26" ht="12.75" customHeight="1">
      <c r="A831" s="129"/>
      <c r="B831" s="54"/>
      <c r="C831" s="26"/>
      <c r="D831" s="26"/>
      <c r="E831" s="124"/>
      <c r="F831" s="124"/>
      <c r="G831" s="124"/>
      <c r="H831" s="124"/>
      <c r="I831" s="124"/>
      <c r="J831" s="124"/>
      <c r="K831" s="130"/>
      <c r="L831" s="56"/>
      <c r="M831" s="56"/>
      <c r="N831" s="56"/>
      <c r="O831" s="56"/>
      <c r="P831" s="56"/>
      <c r="Q831" s="56"/>
      <c r="R831" s="133"/>
      <c r="S831" s="119"/>
      <c r="T831" s="26"/>
      <c r="U831" s="26"/>
      <c r="V831" s="26"/>
      <c r="W831" s="119"/>
      <c r="X831" s="26"/>
      <c r="Y831" s="26"/>
      <c r="Z831" s="26"/>
    </row>
    <row r="832" spans="1:26" ht="12.75" customHeight="1">
      <c r="A832" s="129"/>
      <c r="B832" s="54"/>
      <c r="C832" s="26"/>
      <c r="D832" s="26"/>
      <c r="E832" s="124"/>
      <c r="F832" s="124"/>
      <c r="G832" s="124"/>
      <c r="H832" s="124"/>
      <c r="I832" s="124"/>
      <c r="J832" s="124"/>
      <c r="K832" s="130"/>
      <c r="L832" s="56"/>
      <c r="M832" s="56"/>
      <c r="N832" s="56"/>
      <c r="O832" s="56"/>
      <c r="P832" s="56"/>
      <c r="Q832" s="56"/>
      <c r="R832" s="133"/>
      <c r="S832" s="119"/>
      <c r="T832" s="26"/>
      <c r="U832" s="26"/>
      <c r="V832" s="26"/>
      <c r="W832" s="119"/>
      <c r="X832" s="26"/>
      <c r="Y832" s="26"/>
      <c r="Z832" s="26"/>
    </row>
    <row r="833" spans="1:26" ht="12.75" customHeight="1">
      <c r="A833" s="129"/>
      <c r="B833" s="54"/>
      <c r="C833" s="26"/>
      <c r="D833" s="26"/>
      <c r="E833" s="124"/>
      <c r="F833" s="124"/>
      <c r="G833" s="124"/>
      <c r="H833" s="124"/>
      <c r="I833" s="124"/>
      <c r="J833" s="124"/>
      <c r="K833" s="130"/>
      <c r="L833" s="56"/>
      <c r="M833" s="56"/>
      <c r="N833" s="56"/>
      <c r="O833" s="56"/>
      <c r="P833" s="56"/>
      <c r="Q833" s="56"/>
      <c r="R833" s="133"/>
      <c r="S833" s="119"/>
      <c r="T833" s="26"/>
      <c r="U833" s="26"/>
      <c r="V833" s="26"/>
      <c r="W833" s="119"/>
      <c r="X833" s="26"/>
      <c r="Y833" s="26"/>
      <c r="Z833" s="26"/>
    </row>
    <row r="834" spans="1:26" ht="12.75" customHeight="1">
      <c r="A834" s="129"/>
      <c r="B834" s="54"/>
      <c r="C834" s="26"/>
      <c r="D834" s="26"/>
      <c r="E834" s="124"/>
      <c r="F834" s="124"/>
      <c r="G834" s="124"/>
      <c r="H834" s="124"/>
      <c r="I834" s="124"/>
      <c r="J834" s="124"/>
      <c r="K834" s="130"/>
      <c r="L834" s="56"/>
      <c r="M834" s="56"/>
      <c r="N834" s="56"/>
      <c r="O834" s="56"/>
      <c r="P834" s="56"/>
      <c r="Q834" s="56"/>
      <c r="R834" s="133"/>
      <c r="S834" s="119"/>
      <c r="T834" s="26"/>
      <c r="U834" s="26"/>
      <c r="V834" s="26"/>
      <c r="W834" s="119"/>
      <c r="X834" s="26"/>
      <c r="Y834" s="26"/>
      <c r="Z834" s="26"/>
    </row>
    <row r="835" spans="1:26" ht="12.75" customHeight="1">
      <c r="A835" s="129"/>
      <c r="B835" s="54"/>
      <c r="C835" s="26"/>
      <c r="D835" s="26"/>
      <c r="E835" s="124"/>
      <c r="F835" s="124"/>
      <c r="G835" s="124"/>
      <c r="H835" s="124"/>
      <c r="I835" s="124"/>
      <c r="J835" s="124"/>
      <c r="K835" s="130"/>
      <c r="L835" s="56"/>
      <c r="M835" s="56"/>
      <c r="N835" s="56"/>
      <c r="O835" s="56"/>
      <c r="P835" s="56"/>
      <c r="Q835" s="56"/>
      <c r="R835" s="133"/>
      <c r="S835" s="119"/>
      <c r="T835" s="26"/>
      <c r="U835" s="26"/>
      <c r="V835" s="26"/>
      <c r="W835" s="119"/>
      <c r="X835" s="26"/>
      <c r="Y835" s="26"/>
      <c r="Z835" s="26"/>
    </row>
    <row r="836" spans="1:26" ht="12.75" customHeight="1">
      <c r="A836" s="129"/>
      <c r="B836" s="54"/>
      <c r="C836" s="26"/>
      <c r="D836" s="26"/>
      <c r="E836" s="124"/>
      <c r="F836" s="124"/>
      <c r="G836" s="124"/>
      <c r="H836" s="124"/>
      <c r="I836" s="124"/>
      <c r="J836" s="124"/>
      <c r="K836" s="130"/>
      <c r="L836" s="56"/>
      <c r="M836" s="56"/>
      <c r="N836" s="56"/>
      <c r="O836" s="56"/>
      <c r="P836" s="56"/>
      <c r="Q836" s="56"/>
      <c r="R836" s="133"/>
      <c r="S836" s="119"/>
      <c r="T836" s="26"/>
      <c r="U836" s="26"/>
      <c r="V836" s="26"/>
      <c r="W836" s="119"/>
      <c r="X836" s="26"/>
      <c r="Y836" s="26"/>
      <c r="Z836" s="26"/>
    </row>
    <row r="837" spans="1:26" ht="12.75" customHeight="1">
      <c r="A837" s="129"/>
      <c r="B837" s="54"/>
      <c r="C837" s="26"/>
      <c r="D837" s="26"/>
      <c r="E837" s="124"/>
      <c r="F837" s="124"/>
      <c r="G837" s="124"/>
      <c r="H837" s="124"/>
      <c r="I837" s="124"/>
      <c r="J837" s="124"/>
      <c r="K837" s="130"/>
      <c r="L837" s="56"/>
      <c r="M837" s="56"/>
      <c r="N837" s="56"/>
      <c r="O837" s="56"/>
      <c r="P837" s="56"/>
      <c r="Q837" s="56"/>
      <c r="R837" s="133"/>
      <c r="S837" s="119"/>
      <c r="T837" s="26"/>
      <c r="U837" s="26"/>
      <c r="V837" s="26"/>
      <c r="W837" s="119"/>
      <c r="X837" s="26"/>
      <c r="Y837" s="26"/>
      <c r="Z837" s="26"/>
    </row>
    <row r="838" spans="1:26" ht="12.75" customHeight="1">
      <c r="A838" s="129"/>
      <c r="B838" s="54"/>
      <c r="C838" s="26"/>
      <c r="D838" s="26"/>
      <c r="E838" s="124"/>
      <c r="F838" s="124"/>
      <c r="G838" s="124"/>
      <c r="H838" s="124"/>
      <c r="I838" s="124"/>
      <c r="J838" s="124"/>
      <c r="K838" s="130"/>
      <c r="L838" s="56"/>
      <c r="M838" s="56"/>
      <c r="N838" s="56"/>
      <c r="O838" s="56"/>
      <c r="P838" s="56"/>
      <c r="Q838" s="56"/>
      <c r="R838" s="133"/>
      <c r="S838" s="119"/>
      <c r="T838" s="26"/>
      <c r="U838" s="26"/>
      <c r="V838" s="26"/>
      <c r="W838" s="119"/>
      <c r="X838" s="26"/>
      <c r="Y838" s="26"/>
      <c r="Z838" s="26"/>
    </row>
    <row r="839" spans="1:26" ht="12.75" customHeight="1">
      <c r="A839" s="129"/>
      <c r="B839" s="54"/>
      <c r="C839" s="26"/>
      <c r="D839" s="26"/>
      <c r="E839" s="124"/>
      <c r="F839" s="124"/>
      <c r="G839" s="124"/>
      <c r="H839" s="124"/>
      <c r="I839" s="124"/>
      <c r="J839" s="124"/>
      <c r="K839" s="130"/>
      <c r="L839" s="56"/>
      <c r="M839" s="56"/>
      <c r="N839" s="56"/>
      <c r="O839" s="56"/>
      <c r="P839" s="56"/>
      <c r="Q839" s="56"/>
      <c r="R839" s="133"/>
      <c r="S839" s="119"/>
      <c r="T839" s="26"/>
      <c r="U839" s="26"/>
      <c r="V839" s="26"/>
      <c r="W839" s="119"/>
      <c r="X839" s="26"/>
      <c r="Y839" s="26"/>
      <c r="Z839" s="26"/>
    </row>
    <row r="840" spans="1:26" ht="12.75" customHeight="1">
      <c r="A840" s="129"/>
      <c r="B840" s="54"/>
      <c r="C840" s="26"/>
      <c r="D840" s="26"/>
      <c r="E840" s="124"/>
      <c r="F840" s="124"/>
      <c r="G840" s="124"/>
      <c r="H840" s="124"/>
      <c r="I840" s="124"/>
      <c r="J840" s="124"/>
      <c r="K840" s="130"/>
      <c r="L840" s="56"/>
      <c r="M840" s="56"/>
      <c r="N840" s="56"/>
      <c r="O840" s="56"/>
      <c r="P840" s="56"/>
      <c r="Q840" s="56"/>
      <c r="R840" s="133"/>
      <c r="S840" s="119"/>
      <c r="T840" s="26"/>
      <c r="U840" s="26"/>
      <c r="V840" s="26"/>
      <c r="W840" s="119"/>
      <c r="X840" s="26"/>
      <c r="Y840" s="26"/>
      <c r="Z840" s="26"/>
    </row>
    <row r="841" spans="1:26" ht="12.75" customHeight="1">
      <c r="A841" s="129"/>
      <c r="B841" s="54"/>
      <c r="C841" s="26"/>
      <c r="D841" s="26"/>
      <c r="E841" s="124"/>
      <c r="F841" s="124"/>
      <c r="G841" s="124"/>
      <c r="H841" s="124"/>
      <c r="I841" s="124"/>
      <c r="J841" s="124"/>
      <c r="K841" s="130"/>
      <c r="L841" s="56"/>
      <c r="M841" s="56"/>
      <c r="N841" s="56"/>
      <c r="O841" s="56"/>
      <c r="P841" s="56"/>
      <c r="Q841" s="56"/>
      <c r="R841" s="133"/>
      <c r="S841" s="119"/>
      <c r="T841" s="26"/>
      <c r="U841" s="26"/>
      <c r="V841" s="26"/>
      <c r="W841" s="119"/>
      <c r="X841" s="26"/>
      <c r="Y841" s="26"/>
      <c r="Z841" s="26"/>
    </row>
    <row r="842" spans="1:26" ht="12.75" customHeight="1">
      <c r="A842" s="129"/>
      <c r="B842" s="54"/>
      <c r="C842" s="26"/>
      <c r="D842" s="26"/>
      <c r="E842" s="124"/>
      <c r="F842" s="124"/>
      <c r="G842" s="124"/>
      <c r="H842" s="124"/>
      <c r="I842" s="124"/>
      <c r="J842" s="124"/>
      <c r="K842" s="130"/>
      <c r="L842" s="56"/>
      <c r="M842" s="56"/>
      <c r="N842" s="56"/>
      <c r="O842" s="56"/>
      <c r="P842" s="56"/>
      <c r="Q842" s="56"/>
      <c r="R842" s="133"/>
      <c r="S842" s="119"/>
      <c r="T842" s="26"/>
      <c r="U842" s="26"/>
      <c r="V842" s="26"/>
      <c r="W842" s="119"/>
      <c r="X842" s="26"/>
      <c r="Y842" s="26"/>
      <c r="Z842" s="26"/>
    </row>
    <row r="843" spans="1:26" ht="12.75" customHeight="1">
      <c r="A843" s="129"/>
      <c r="B843" s="54"/>
      <c r="C843" s="26"/>
      <c r="D843" s="26"/>
      <c r="E843" s="124"/>
      <c r="F843" s="124"/>
      <c r="G843" s="124"/>
      <c r="H843" s="124"/>
      <c r="I843" s="124"/>
      <c r="J843" s="124"/>
      <c r="K843" s="130"/>
      <c r="L843" s="56"/>
      <c r="M843" s="56"/>
      <c r="N843" s="56"/>
      <c r="O843" s="56"/>
      <c r="P843" s="56"/>
      <c r="Q843" s="56"/>
      <c r="R843" s="133"/>
      <c r="S843" s="119"/>
      <c r="T843" s="26"/>
      <c r="U843" s="26"/>
      <c r="V843" s="26"/>
      <c r="W843" s="119"/>
      <c r="X843" s="26"/>
      <c r="Y843" s="26"/>
      <c r="Z843" s="26"/>
    </row>
    <row r="844" spans="1:26" ht="12.75" customHeight="1">
      <c r="A844" s="129"/>
      <c r="B844" s="54"/>
      <c r="C844" s="26"/>
      <c r="D844" s="26"/>
      <c r="E844" s="124"/>
      <c r="F844" s="124"/>
      <c r="G844" s="124"/>
      <c r="H844" s="124"/>
      <c r="I844" s="124"/>
      <c r="J844" s="124"/>
      <c r="K844" s="130"/>
      <c r="L844" s="56"/>
      <c r="M844" s="56"/>
      <c r="N844" s="56"/>
      <c r="O844" s="56"/>
      <c r="P844" s="56"/>
      <c r="Q844" s="56"/>
      <c r="R844" s="133"/>
      <c r="S844" s="119"/>
      <c r="T844" s="26"/>
      <c r="U844" s="26"/>
      <c r="V844" s="26"/>
      <c r="W844" s="119"/>
      <c r="X844" s="26"/>
      <c r="Y844" s="26"/>
      <c r="Z844" s="26"/>
    </row>
    <row r="845" spans="1:26" ht="12.75" customHeight="1">
      <c r="A845" s="129"/>
      <c r="B845" s="54"/>
      <c r="C845" s="26"/>
      <c r="D845" s="26"/>
      <c r="E845" s="124"/>
      <c r="F845" s="124"/>
      <c r="G845" s="124"/>
      <c r="H845" s="124"/>
      <c r="I845" s="124"/>
      <c r="J845" s="124"/>
      <c r="K845" s="130"/>
      <c r="L845" s="56"/>
      <c r="M845" s="56"/>
      <c r="N845" s="56"/>
      <c r="O845" s="56"/>
      <c r="P845" s="56"/>
      <c r="Q845" s="56"/>
      <c r="R845" s="133"/>
      <c r="S845" s="119"/>
      <c r="T845" s="26"/>
      <c r="U845" s="26"/>
      <c r="V845" s="26"/>
      <c r="W845" s="119"/>
      <c r="X845" s="26"/>
      <c r="Y845" s="26"/>
      <c r="Z845" s="26"/>
    </row>
    <row r="846" spans="1:26" ht="12.75" customHeight="1">
      <c r="A846" s="129"/>
      <c r="B846" s="54"/>
      <c r="C846" s="26"/>
      <c r="D846" s="26"/>
      <c r="E846" s="124"/>
      <c r="F846" s="124"/>
      <c r="G846" s="124"/>
      <c r="H846" s="124"/>
      <c r="I846" s="124"/>
      <c r="J846" s="124"/>
      <c r="K846" s="130"/>
      <c r="L846" s="56"/>
      <c r="M846" s="56"/>
      <c r="N846" s="56"/>
      <c r="O846" s="56"/>
      <c r="P846" s="56"/>
      <c r="Q846" s="56"/>
      <c r="R846" s="133"/>
      <c r="S846" s="119"/>
      <c r="T846" s="26"/>
      <c r="U846" s="26"/>
      <c r="V846" s="26"/>
      <c r="W846" s="119"/>
      <c r="X846" s="26"/>
      <c r="Y846" s="26"/>
      <c r="Z846" s="26"/>
    </row>
    <row r="847" spans="1:26" ht="12.75" customHeight="1">
      <c r="A847" s="129"/>
      <c r="B847" s="54"/>
      <c r="C847" s="26"/>
      <c r="D847" s="26"/>
      <c r="E847" s="124"/>
      <c r="F847" s="124"/>
      <c r="G847" s="124"/>
      <c r="H847" s="124"/>
      <c r="I847" s="124"/>
      <c r="J847" s="124"/>
      <c r="K847" s="130"/>
      <c r="L847" s="56"/>
      <c r="M847" s="56"/>
      <c r="N847" s="56"/>
      <c r="O847" s="56"/>
      <c r="P847" s="56"/>
      <c r="Q847" s="56"/>
      <c r="R847" s="133"/>
      <c r="S847" s="119"/>
      <c r="T847" s="26"/>
      <c r="U847" s="26"/>
      <c r="V847" s="26"/>
      <c r="W847" s="119"/>
      <c r="X847" s="26"/>
      <c r="Y847" s="26"/>
      <c r="Z847" s="26"/>
    </row>
    <row r="848" spans="1:26" ht="12.75" customHeight="1">
      <c r="A848" s="129"/>
      <c r="B848" s="54"/>
      <c r="C848" s="26"/>
      <c r="D848" s="26"/>
      <c r="E848" s="124"/>
      <c r="F848" s="124"/>
      <c r="G848" s="124"/>
      <c r="H848" s="124"/>
      <c r="I848" s="124"/>
      <c r="J848" s="124"/>
      <c r="K848" s="130"/>
      <c r="L848" s="56"/>
      <c r="M848" s="56"/>
      <c r="N848" s="56"/>
      <c r="O848" s="56"/>
      <c r="P848" s="56"/>
      <c r="Q848" s="56"/>
      <c r="R848" s="133"/>
      <c r="S848" s="119"/>
      <c r="T848" s="26"/>
      <c r="U848" s="26"/>
      <c r="V848" s="26"/>
      <c r="W848" s="119"/>
      <c r="X848" s="26"/>
      <c r="Y848" s="26"/>
      <c r="Z848" s="26"/>
    </row>
    <row r="849" spans="1:26" ht="12.75" customHeight="1">
      <c r="A849" s="129"/>
      <c r="B849" s="54"/>
      <c r="C849" s="26"/>
      <c r="D849" s="26"/>
      <c r="E849" s="124"/>
      <c r="F849" s="124"/>
      <c r="G849" s="124"/>
      <c r="H849" s="124"/>
      <c r="I849" s="124"/>
      <c r="J849" s="124"/>
      <c r="K849" s="130"/>
      <c r="L849" s="56"/>
      <c r="M849" s="56"/>
      <c r="N849" s="56"/>
      <c r="O849" s="56"/>
      <c r="P849" s="56"/>
      <c r="Q849" s="56"/>
      <c r="R849" s="133"/>
      <c r="S849" s="119"/>
      <c r="T849" s="26"/>
      <c r="U849" s="26"/>
      <c r="V849" s="26"/>
      <c r="W849" s="119"/>
      <c r="X849" s="26"/>
      <c r="Y849" s="26"/>
      <c r="Z849" s="26"/>
    </row>
    <row r="850" spans="1:26" ht="12.75" customHeight="1">
      <c r="A850" s="129"/>
      <c r="B850" s="54"/>
      <c r="C850" s="26"/>
      <c r="D850" s="26"/>
      <c r="E850" s="124"/>
      <c r="F850" s="124"/>
      <c r="G850" s="124"/>
      <c r="H850" s="124"/>
      <c r="I850" s="124"/>
      <c r="J850" s="124"/>
      <c r="K850" s="130"/>
      <c r="L850" s="56"/>
      <c r="M850" s="56"/>
      <c r="N850" s="56"/>
      <c r="O850" s="56"/>
      <c r="P850" s="56"/>
      <c r="Q850" s="56"/>
      <c r="R850" s="133"/>
      <c r="S850" s="119"/>
      <c r="T850" s="26"/>
      <c r="U850" s="26"/>
      <c r="V850" s="26"/>
      <c r="W850" s="119"/>
      <c r="X850" s="26"/>
      <c r="Y850" s="26"/>
      <c r="Z850" s="26"/>
    </row>
    <row r="851" spans="1:26" ht="12.75" customHeight="1">
      <c r="A851" s="129"/>
      <c r="B851" s="54"/>
      <c r="C851" s="26"/>
      <c r="D851" s="26"/>
      <c r="E851" s="124"/>
      <c r="F851" s="124"/>
      <c r="G851" s="124"/>
      <c r="H851" s="124"/>
      <c r="I851" s="124"/>
      <c r="J851" s="124"/>
      <c r="K851" s="130"/>
      <c r="L851" s="56"/>
      <c r="M851" s="56"/>
      <c r="N851" s="56"/>
      <c r="O851" s="56"/>
      <c r="P851" s="56"/>
      <c r="Q851" s="56"/>
      <c r="R851" s="133"/>
      <c r="S851" s="119"/>
      <c r="T851" s="26"/>
      <c r="U851" s="26"/>
      <c r="V851" s="26"/>
      <c r="W851" s="119"/>
      <c r="X851" s="26"/>
      <c r="Y851" s="26"/>
      <c r="Z851" s="26"/>
    </row>
    <row r="852" spans="1:26" ht="12.75" customHeight="1">
      <c r="A852" s="129"/>
      <c r="B852" s="54"/>
      <c r="C852" s="26"/>
      <c r="D852" s="26"/>
      <c r="E852" s="124"/>
      <c r="F852" s="124"/>
      <c r="G852" s="124"/>
      <c r="H852" s="124"/>
      <c r="I852" s="124"/>
      <c r="J852" s="124"/>
      <c r="K852" s="130"/>
      <c r="L852" s="56"/>
      <c r="M852" s="56"/>
      <c r="N852" s="56"/>
      <c r="O852" s="56"/>
      <c r="P852" s="56"/>
      <c r="Q852" s="56"/>
      <c r="R852" s="133"/>
      <c r="S852" s="119"/>
      <c r="T852" s="26"/>
      <c r="U852" s="26"/>
      <c r="V852" s="26"/>
      <c r="W852" s="119"/>
      <c r="X852" s="26"/>
      <c r="Y852" s="26"/>
      <c r="Z852" s="26"/>
    </row>
    <row r="853" spans="1:26" ht="12.75" customHeight="1">
      <c r="A853" s="129"/>
      <c r="B853" s="54"/>
      <c r="C853" s="26"/>
      <c r="D853" s="26"/>
      <c r="E853" s="124"/>
      <c r="F853" s="124"/>
      <c r="G853" s="124"/>
      <c r="H853" s="124"/>
      <c r="I853" s="124"/>
      <c r="J853" s="124"/>
      <c r="K853" s="130"/>
      <c r="L853" s="56"/>
      <c r="M853" s="56"/>
      <c r="N853" s="56"/>
      <c r="O853" s="56"/>
      <c r="P853" s="56"/>
      <c r="Q853" s="56"/>
      <c r="R853" s="133"/>
      <c r="S853" s="119"/>
      <c r="T853" s="26"/>
      <c r="U853" s="26"/>
      <c r="V853" s="26"/>
      <c r="W853" s="119"/>
      <c r="X853" s="26"/>
      <c r="Y853" s="26"/>
      <c r="Z853" s="26"/>
    </row>
    <row r="854" spans="1:26" ht="12.75" customHeight="1">
      <c r="A854" s="129"/>
      <c r="B854" s="54"/>
      <c r="C854" s="26"/>
      <c r="D854" s="26"/>
      <c r="E854" s="124"/>
      <c r="F854" s="124"/>
      <c r="G854" s="124"/>
      <c r="H854" s="124"/>
      <c r="I854" s="124"/>
      <c r="J854" s="124"/>
      <c r="K854" s="130"/>
      <c r="L854" s="56"/>
      <c r="M854" s="56"/>
      <c r="N854" s="56"/>
      <c r="O854" s="56"/>
      <c r="P854" s="56"/>
      <c r="Q854" s="56"/>
      <c r="R854" s="133"/>
      <c r="S854" s="119"/>
      <c r="T854" s="26"/>
      <c r="U854" s="26"/>
      <c r="V854" s="26"/>
      <c r="W854" s="119"/>
      <c r="X854" s="26"/>
      <c r="Y854" s="26"/>
      <c r="Z854" s="26"/>
    </row>
    <row r="855" spans="1:26" ht="12.75" customHeight="1">
      <c r="A855" s="129"/>
      <c r="B855" s="54"/>
      <c r="C855" s="26"/>
      <c r="D855" s="26"/>
      <c r="E855" s="124"/>
      <c r="F855" s="124"/>
      <c r="G855" s="124"/>
      <c r="H855" s="124"/>
      <c r="I855" s="124"/>
      <c r="J855" s="124"/>
      <c r="K855" s="130"/>
      <c r="L855" s="56"/>
      <c r="M855" s="56"/>
      <c r="N855" s="56"/>
      <c r="O855" s="56"/>
      <c r="P855" s="56"/>
      <c r="Q855" s="56"/>
      <c r="R855" s="133"/>
      <c r="S855" s="119"/>
      <c r="T855" s="26"/>
      <c r="U855" s="26"/>
      <c r="V855" s="26"/>
      <c r="W855" s="119"/>
      <c r="X855" s="26"/>
      <c r="Y855" s="26"/>
      <c r="Z855" s="26"/>
    </row>
    <row r="856" spans="1:26" ht="12.75" customHeight="1">
      <c r="A856" s="129"/>
      <c r="B856" s="54"/>
      <c r="C856" s="26"/>
      <c r="D856" s="26"/>
      <c r="E856" s="124"/>
      <c r="F856" s="124"/>
      <c r="G856" s="124"/>
      <c r="H856" s="124"/>
      <c r="I856" s="124"/>
      <c r="J856" s="124"/>
      <c r="K856" s="130"/>
      <c r="L856" s="56"/>
      <c r="M856" s="56"/>
      <c r="N856" s="56"/>
      <c r="O856" s="56"/>
      <c r="P856" s="56"/>
      <c r="Q856" s="56"/>
      <c r="R856" s="133"/>
      <c r="S856" s="119"/>
      <c r="T856" s="26"/>
      <c r="U856" s="26"/>
      <c r="V856" s="26"/>
      <c r="W856" s="119"/>
      <c r="X856" s="26"/>
      <c r="Y856" s="26"/>
      <c r="Z856" s="26"/>
    </row>
    <row r="857" spans="1:26" ht="12.75" customHeight="1">
      <c r="A857" s="129"/>
      <c r="B857" s="54"/>
      <c r="C857" s="26"/>
      <c r="D857" s="26"/>
      <c r="E857" s="124"/>
      <c r="F857" s="124"/>
      <c r="G857" s="124"/>
      <c r="H857" s="124"/>
      <c r="I857" s="124"/>
      <c r="J857" s="124"/>
      <c r="K857" s="130"/>
      <c r="L857" s="56"/>
      <c r="M857" s="56"/>
      <c r="N857" s="56"/>
      <c r="O857" s="56"/>
      <c r="P857" s="56"/>
      <c r="Q857" s="56"/>
      <c r="R857" s="133"/>
      <c r="S857" s="119"/>
      <c r="T857" s="26"/>
      <c r="U857" s="26"/>
      <c r="V857" s="26"/>
      <c r="W857" s="119"/>
      <c r="X857" s="26"/>
      <c r="Y857" s="26"/>
      <c r="Z857" s="26"/>
    </row>
    <row r="858" spans="1:26" ht="12.75" customHeight="1">
      <c r="A858" s="129"/>
      <c r="B858" s="54"/>
      <c r="C858" s="26"/>
      <c r="D858" s="26"/>
      <c r="E858" s="124"/>
      <c r="F858" s="124"/>
      <c r="G858" s="124"/>
      <c r="H858" s="124"/>
      <c r="I858" s="124"/>
      <c r="J858" s="124"/>
      <c r="K858" s="130"/>
      <c r="L858" s="56"/>
      <c r="M858" s="56"/>
      <c r="N858" s="56"/>
      <c r="O858" s="56"/>
      <c r="P858" s="56"/>
      <c r="Q858" s="56"/>
      <c r="R858" s="133"/>
      <c r="S858" s="119"/>
      <c r="T858" s="26"/>
      <c r="U858" s="26"/>
      <c r="V858" s="26"/>
      <c r="W858" s="119"/>
      <c r="X858" s="26"/>
      <c r="Y858" s="26"/>
      <c r="Z858" s="26"/>
    </row>
    <row r="859" spans="1:26" ht="12.75" customHeight="1">
      <c r="A859" s="129"/>
      <c r="B859" s="54"/>
      <c r="C859" s="26"/>
      <c r="D859" s="26"/>
      <c r="E859" s="124"/>
      <c r="F859" s="124"/>
      <c r="G859" s="124"/>
      <c r="H859" s="124"/>
      <c r="I859" s="124"/>
      <c r="J859" s="124"/>
      <c r="K859" s="130"/>
      <c r="L859" s="56"/>
      <c r="M859" s="56"/>
      <c r="N859" s="56"/>
      <c r="O859" s="56"/>
      <c r="P859" s="56"/>
      <c r="Q859" s="56"/>
      <c r="R859" s="133"/>
      <c r="S859" s="119"/>
      <c r="T859" s="26"/>
      <c r="U859" s="26"/>
      <c r="V859" s="26"/>
      <c r="W859" s="119"/>
      <c r="X859" s="26"/>
      <c r="Y859" s="26"/>
      <c r="Z859" s="26"/>
    </row>
    <row r="860" spans="1:26" ht="12.75" customHeight="1">
      <c r="A860" s="129"/>
      <c r="B860" s="54"/>
      <c r="C860" s="26"/>
      <c r="D860" s="26"/>
      <c r="E860" s="124"/>
      <c r="F860" s="124"/>
      <c r="G860" s="124"/>
      <c r="H860" s="124"/>
      <c r="I860" s="124"/>
      <c r="J860" s="124"/>
      <c r="K860" s="130"/>
      <c r="L860" s="56"/>
      <c r="M860" s="56"/>
      <c r="N860" s="56"/>
      <c r="O860" s="56"/>
      <c r="P860" s="56"/>
      <c r="Q860" s="56"/>
      <c r="R860" s="133"/>
      <c r="S860" s="119"/>
      <c r="T860" s="26"/>
      <c r="U860" s="26"/>
      <c r="V860" s="26"/>
      <c r="W860" s="119"/>
      <c r="X860" s="26"/>
      <c r="Y860" s="26"/>
      <c r="Z860" s="26"/>
    </row>
    <row r="861" spans="1:26" ht="12.75" customHeight="1">
      <c r="A861" s="129"/>
      <c r="B861" s="54"/>
      <c r="C861" s="26"/>
      <c r="D861" s="26"/>
      <c r="E861" s="124"/>
      <c r="F861" s="124"/>
      <c r="G861" s="124"/>
      <c r="H861" s="124"/>
      <c r="I861" s="124"/>
      <c r="J861" s="124"/>
      <c r="K861" s="130"/>
      <c r="L861" s="56"/>
      <c r="M861" s="56"/>
      <c r="N861" s="56"/>
      <c r="O861" s="56"/>
      <c r="P861" s="56"/>
      <c r="Q861" s="56"/>
      <c r="R861" s="133"/>
      <c r="S861" s="119"/>
      <c r="T861" s="26"/>
      <c r="U861" s="26"/>
      <c r="V861" s="26"/>
      <c r="W861" s="119"/>
      <c r="X861" s="26"/>
      <c r="Y861" s="26"/>
      <c r="Z861" s="26"/>
    </row>
    <row r="862" spans="1:26" ht="12.75" customHeight="1">
      <c r="A862" s="129"/>
      <c r="B862" s="54"/>
      <c r="C862" s="26"/>
      <c r="D862" s="26"/>
      <c r="E862" s="124"/>
      <c r="F862" s="124"/>
      <c r="G862" s="124"/>
      <c r="H862" s="124"/>
      <c r="I862" s="124"/>
      <c r="J862" s="124"/>
      <c r="K862" s="130"/>
      <c r="L862" s="56"/>
      <c r="M862" s="56"/>
      <c r="N862" s="56"/>
      <c r="O862" s="56"/>
      <c r="P862" s="56"/>
      <c r="Q862" s="56"/>
      <c r="R862" s="133"/>
      <c r="S862" s="119"/>
      <c r="T862" s="26"/>
      <c r="U862" s="26"/>
      <c r="V862" s="26"/>
      <c r="W862" s="119"/>
      <c r="X862" s="26"/>
      <c r="Y862" s="26"/>
      <c r="Z862" s="26"/>
    </row>
    <row r="863" spans="1:26" ht="12.75" customHeight="1">
      <c r="A863" s="129"/>
      <c r="B863" s="54"/>
      <c r="C863" s="26"/>
      <c r="D863" s="26"/>
      <c r="E863" s="124"/>
      <c r="F863" s="124"/>
      <c r="G863" s="124"/>
      <c r="H863" s="124"/>
      <c r="I863" s="124"/>
      <c r="J863" s="124"/>
      <c r="K863" s="130"/>
      <c r="L863" s="56"/>
      <c r="M863" s="56"/>
      <c r="N863" s="56"/>
      <c r="O863" s="56"/>
      <c r="P863" s="56"/>
      <c r="Q863" s="56"/>
      <c r="R863" s="133"/>
      <c r="S863" s="119"/>
      <c r="T863" s="26"/>
      <c r="U863" s="26"/>
      <c r="V863" s="26"/>
      <c r="W863" s="119"/>
      <c r="X863" s="26"/>
      <c r="Y863" s="26"/>
      <c r="Z863" s="26"/>
    </row>
    <row r="864" spans="1:26" ht="12.75" customHeight="1">
      <c r="A864" s="129"/>
      <c r="B864" s="54"/>
      <c r="C864" s="26"/>
      <c r="D864" s="26"/>
      <c r="E864" s="124"/>
      <c r="F864" s="124"/>
      <c r="G864" s="124"/>
      <c r="H864" s="124"/>
      <c r="I864" s="124"/>
      <c r="J864" s="124"/>
      <c r="K864" s="130"/>
      <c r="L864" s="56"/>
      <c r="M864" s="56"/>
      <c r="N864" s="56"/>
      <c r="O864" s="56"/>
      <c r="P864" s="56"/>
      <c r="Q864" s="56"/>
      <c r="R864" s="133"/>
      <c r="S864" s="119"/>
      <c r="T864" s="26"/>
      <c r="U864" s="26"/>
      <c r="V864" s="26"/>
      <c r="W864" s="119"/>
      <c r="X864" s="26"/>
      <c r="Y864" s="26"/>
      <c r="Z864" s="26"/>
    </row>
    <row r="865" spans="1:26" ht="12.75" customHeight="1">
      <c r="A865" s="129"/>
      <c r="B865" s="54"/>
      <c r="C865" s="26"/>
      <c r="D865" s="26"/>
      <c r="E865" s="124"/>
      <c r="F865" s="124"/>
      <c r="G865" s="124"/>
      <c r="H865" s="124"/>
      <c r="I865" s="124"/>
      <c r="J865" s="124"/>
      <c r="K865" s="130"/>
      <c r="L865" s="56"/>
      <c r="M865" s="56"/>
      <c r="N865" s="56"/>
      <c r="O865" s="56"/>
      <c r="P865" s="56"/>
      <c r="Q865" s="56"/>
      <c r="R865" s="133"/>
      <c r="S865" s="119"/>
      <c r="T865" s="26"/>
      <c r="U865" s="26"/>
      <c r="V865" s="26"/>
      <c r="W865" s="119"/>
      <c r="X865" s="26"/>
      <c r="Y865" s="26"/>
      <c r="Z865" s="26"/>
    </row>
    <row r="866" spans="1:26" ht="12.75" customHeight="1">
      <c r="A866" s="129"/>
      <c r="B866" s="54"/>
      <c r="C866" s="26"/>
      <c r="D866" s="26"/>
      <c r="E866" s="124"/>
      <c r="F866" s="124"/>
      <c r="G866" s="124"/>
      <c r="H866" s="124"/>
      <c r="I866" s="124"/>
      <c r="J866" s="124"/>
      <c r="K866" s="130"/>
      <c r="L866" s="56"/>
      <c r="M866" s="56"/>
      <c r="N866" s="56"/>
      <c r="O866" s="56"/>
      <c r="P866" s="56"/>
      <c r="Q866" s="56"/>
      <c r="R866" s="133"/>
      <c r="S866" s="119"/>
      <c r="T866" s="26"/>
      <c r="U866" s="26"/>
      <c r="V866" s="26"/>
      <c r="W866" s="119"/>
      <c r="X866" s="26"/>
      <c r="Y866" s="26"/>
      <c r="Z866" s="26"/>
    </row>
    <row r="867" spans="1:26" ht="12.75" customHeight="1">
      <c r="A867" s="129"/>
      <c r="B867" s="54"/>
      <c r="C867" s="26"/>
      <c r="D867" s="26"/>
      <c r="E867" s="124"/>
      <c r="F867" s="124"/>
      <c r="G867" s="124"/>
      <c r="H867" s="124"/>
      <c r="I867" s="124"/>
      <c r="J867" s="124"/>
      <c r="K867" s="130"/>
      <c r="L867" s="56"/>
      <c r="M867" s="56"/>
      <c r="N867" s="56"/>
      <c r="O867" s="56"/>
      <c r="P867" s="56"/>
      <c r="Q867" s="56"/>
      <c r="R867" s="133"/>
      <c r="S867" s="119"/>
      <c r="T867" s="26"/>
      <c r="U867" s="26"/>
      <c r="V867" s="26"/>
      <c r="W867" s="119"/>
      <c r="X867" s="26"/>
      <c r="Y867" s="26"/>
      <c r="Z867" s="26"/>
    </row>
    <row r="868" spans="1:26" ht="12.75" customHeight="1">
      <c r="A868" s="129"/>
      <c r="B868" s="54"/>
      <c r="C868" s="26"/>
      <c r="D868" s="26"/>
      <c r="E868" s="124"/>
      <c r="F868" s="124"/>
      <c r="G868" s="124"/>
      <c r="H868" s="124"/>
      <c r="I868" s="124"/>
      <c r="J868" s="124"/>
      <c r="K868" s="130"/>
      <c r="L868" s="56"/>
      <c r="M868" s="56"/>
      <c r="N868" s="56"/>
      <c r="O868" s="56"/>
      <c r="P868" s="56"/>
      <c r="Q868" s="56"/>
      <c r="R868" s="133"/>
      <c r="S868" s="119"/>
      <c r="T868" s="26"/>
      <c r="U868" s="26"/>
      <c r="V868" s="26"/>
      <c r="W868" s="119"/>
      <c r="X868" s="26"/>
      <c r="Y868" s="26"/>
      <c r="Z868" s="26"/>
    </row>
    <row r="869" spans="1:26" ht="12.75" customHeight="1">
      <c r="A869" s="129"/>
      <c r="B869" s="54"/>
      <c r="C869" s="26"/>
      <c r="D869" s="26"/>
      <c r="E869" s="124"/>
      <c r="F869" s="124"/>
      <c r="G869" s="124"/>
      <c r="H869" s="124"/>
      <c r="I869" s="124"/>
      <c r="J869" s="124"/>
      <c r="K869" s="130"/>
      <c r="L869" s="56"/>
      <c r="M869" s="56"/>
      <c r="N869" s="56"/>
      <c r="O869" s="56"/>
      <c r="P869" s="56"/>
      <c r="Q869" s="56"/>
      <c r="R869" s="133"/>
      <c r="S869" s="119"/>
      <c r="T869" s="26"/>
      <c r="U869" s="26"/>
      <c r="V869" s="26"/>
      <c r="W869" s="119"/>
      <c r="X869" s="26"/>
      <c r="Y869" s="26"/>
      <c r="Z869" s="26"/>
    </row>
    <row r="870" spans="1:26" ht="12.75" customHeight="1">
      <c r="A870" s="129"/>
      <c r="B870" s="54"/>
      <c r="C870" s="26"/>
      <c r="D870" s="26"/>
      <c r="E870" s="124"/>
      <c r="F870" s="124"/>
      <c r="G870" s="124"/>
      <c r="H870" s="124"/>
      <c r="I870" s="124"/>
      <c r="J870" s="124"/>
      <c r="K870" s="130"/>
      <c r="L870" s="56"/>
      <c r="M870" s="56"/>
      <c r="N870" s="56"/>
      <c r="O870" s="56"/>
      <c r="P870" s="56"/>
      <c r="Q870" s="56"/>
      <c r="R870" s="133"/>
      <c r="S870" s="119"/>
      <c r="T870" s="26"/>
      <c r="U870" s="26"/>
      <c r="V870" s="26"/>
      <c r="W870" s="119"/>
      <c r="X870" s="26"/>
      <c r="Y870" s="26"/>
      <c r="Z870" s="26"/>
    </row>
    <row r="871" spans="1:26" ht="12.75" customHeight="1">
      <c r="A871" s="129"/>
      <c r="B871" s="54"/>
      <c r="C871" s="26"/>
      <c r="D871" s="26"/>
      <c r="E871" s="124"/>
      <c r="F871" s="124"/>
      <c r="G871" s="124"/>
      <c r="H871" s="124"/>
      <c r="I871" s="124"/>
      <c r="J871" s="124"/>
      <c r="K871" s="130"/>
      <c r="L871" s="56"/>
      <c r="M871" s="56"/>
      <c r="N871" s="56"/>
      <c r="O871" s="56"/>
      <c r="P871" s="56"/>
      <c r="Q871" s="56"/>
      <c r="R871" s="133"/>
      <c r="S871" s="119"/>
      <c r="T871" s="26"/>
      <c r="U871" s="26"/>
      <c r="V871" s="26"/>
      <c r="W871" s="119"/>
      <c r="X871" s="26"/>
      <c r="Y871" s="26"/>
      <c r="Z871" s="26"/>
    </row>
    <row r="872" spans="1:26" ht="12.75" customHeight="1">
      <c r="A872" s="129"/>
      <c r="B872" s="54"/>
      <c r="C872" s="26"/>
      <c r="D872" s="26"/>
      <c r="E872" s="124"/>
      <c r="F872" s="124"/>
      <c r="G872" s="124"/>
      <c r="H872" s="124"/>
      <c r="I872" s="124"/>
      <c r="J872" s="124"/>
      <c r="K872" s="130"/>
      <c r="L872" s="56"/>
      <c r="M872" s="56"/>
      <c r="N872" s="56"/>
      <c r="O872" s="56"/>
      <c r="P872" s="56"/>
      <c r="Q872" s="56"/>
      <c r="R872" s="133"/>
      <c r="S872" s="119"/>
      <c r="T872" s="26"/>
      <c r="U872" s="26"/>
      <c r="V872" s="26"/>
      <c r="W872" s="119"/>
      <c r="X872" s="26"/>
      <c r="Y872" s="26"/>
      <c r="Z872" s="26"/>
    </row>
    <row r="873" spans="1:26" ht="12.75" customHeight="1">
      <c r="A873" s="129"/>
      <c r="B873" s="54"/>
      <c r="C873" s="26"/>
      <c r="D873" s="26"/>
      <c r="E873" s="124"/>
      <c r="F873" s="124"/>
      <c r="G873" s="124"/>
      <c r="H873" s="124"/>
      <c r="I873" s="124"/>
      <c r="J873" s="124"/>
      <c r="K873" s="130"/>
      <c r="L873" s="56"/>
      <c r="M873" s="56"/>
      <c r="N873" s="56"/>
      <c r="O873" s="56"/>
      <c r="P873" s="56"/>
      <c r="Q873" s="56"/>
      <c r="R873" s="133"/>
      <c r="S873" s="119"/>
      <c r="T873" s="26"/>
      <c r="U873" s="26"/>
      <c r="V873" s="26"/>
      <c r="W873" s="119"/>
      <c r="X873" s="26"/>
      <c r="Y873" s="26"/>
      <c r="Z873" s="26"/>
    </row>
    <row r="874" spans="1:26" ht="12.75" customHeight="1">
      <c r="A874" s="129"/>
      <c r="B874" s="54"/>
      <c r="C874" s="26"/>
      <c r="D874" s="26"/>
      <c r="E874" s="124"/>
      <c r="F874" s="124"/>
      <c r="G874" s="124"/>
      <c r="H874" s="124"/>
      <c r="I874" s="124"/>
      <c r="J874" s="124"/>
      <c r="K874" s="130"/>
      <c r="L874" s="56"/>
      <c r="M874" s="56"/>
      <c r="N874" s="56"/>
      <c r="O874" s="56"/>
      <c r="P874" s="56"/>
      <c r="Q874" s="56"/>
      <c r="R874" s="133"/>
      <c r="S874" s="119"/>
      <c r="T874" s="26"/>
      <c r="U874" s="26"/>
      <c r="V874" s="26"/>
      <c r="W874" s="119"/>
      <c r="X874" s="26"/>
      <c r="Y874" s="26"/>
      <c r="Z874" s="26"/>
    </row>
    <row r="875" spans="1:26" ht="12.75" customHeight="1">
      <c r="A875" s="129"/>
      <c r="B875" s="54"/>
      <c r="C875" s="26"/>
      <c r="D875" s="26"/>
      <c r="E875" s="124"/>
      <c r="F875" s="124"/>
      <c r="G875" s="124"/>
      <c r="H875" s="124"/>
      <c r="I875" s="124"/>
      <c r="J875" s="124"/>
      <c r="K875" s="130"/>
      <c r="L875" s="56"/>
      <c r="M875" s="56"/>
      <c r="N875" s="56"/>
      <c r="O875" s="56"/>
      <c r="P875" s="56"/>
      <c r="Q875" s="56"/>
      <c r="R875" s="133"/>
      <c r="S875" s="119"/>
      <c r="T875" s="26"/>
      <c r="U875" s="26"/>
      <c r="V875" s="26"/>
      <c r="W875" s="119"/>
      <c r="X875" s="26"/>
      <c r="Y875" s="26"/>
      <c r="Z875" s="26"/>
    </row>
    <row r="876" spans="1:26" ht="12.75" customHeight="1">
      <c r="A876" s="129"/>
      <c r="B876" s="54"/>
      <c r="C876" s="26"/>
      <c r="D876" s="26"/>
      <c r="E876" s="124"/>
      <c r="F876" s="124"/>
      <c r="G876" s="124"/>
      <c r="H876" s="124"/>
      <c r="I876" s="124"/>
      <c r="J876" s="124"/>
      <c r="K876" s="130"/>
      <c r="L876" s="56"/>
      <c r="M876" s="56"/>
      <c r="N876" s="56"/>
      <c r="O876" s="56"/>
      <c r="P876" s="56"/>
      <c r="Q876" s="56"/>
      <c r="R876" s="133"/>
      <c r="S876" s="119"/>
      <c r="T876" s="26"/>
      <c r="U876" s="26"/>
      <c r="V876" s="26"/>
      <c r="W876" s="119"/>
      <c r="X876" s="26"/>
      <c r="Y876" s="26"/>
      <c r="Z876" s="26"/>
    </row>
    <row r="877" spans="1:26" ht="12.75" customHeight="1">
      <c r="A877" s="129"/>
      <c r="B877" s="54"/>
      <c r="C877" s="26"/>
      <c r="D877" s="26"/>
      <c r="E877" s="124"/>
      <c r="F877" s="124"/>
      <c r="G877" s="124"/>
      <c r="H877" s="124"/>
      <c r="I877" s="124"/>
      <c r="J877" s="124"/>
      <c r="K877" s="130"/>
      <c r="L877" s="56"/>
      <c r="M877" s="56"/>
      <c r="N877" s="56"/>
      <c r="O877" s="56"/>
      <c r="P877" s="56"/>
      <c r="Q877" s="56"/>
      <c r="R877" s="133"/>
      <c r="S877" s="119"/>
      <c r="T877" s="26"/>
      <c r="U877" s="26"/>
      <c r="V877" s="26"/>
      <c r="W877" s="119"/>
      <c r="X877" s="26"/>
      <c r="Y877" s="26"/>
      <c r="Z877" s="26"/>
    </row>
    <row r="878" spans="1:26" ht="12.75" customHeight="1">
      <c r="A878" s="129"/>
      <c r="B878" s="54"/>
      <c r="C878" s="26"/>
      <c r="D878" s="26"/>
      <c r="E878" s="124"/>
      <c r="F878" s="124"/>
      <c r="G878" s="124"/>
      <c r="H878" s="124"/>
      <c r="I878" s="124"/>
      <c r="J878" s="124"/>
      <c r="K878" s="130"/>
      <c r="L878" s="56"/>
      <c r="M878" s="56"/>
      <c r="N878" s="56"/>
      <c r="O878" s="56"/>
      <c r="P878" s="56"/>
      <c r="Q878" s="56"/>
      <c r="R878" s="133"/>
      <c r="S878" s="119"/>
      <c r="T878" s="26"/>
      <c r="U878" s="26"/>
      <c r="V878" s="26"/>
      <c r="W878" s="119"/>
      <c r="X878" s="26"/>
      <c r="Y878" s="26"/>
      <c r="Z878" s="26"/>
    </row>
    <row r="879" spans="1:26" ht="12.75" customHeight="1">
      <c r="A879" s="129"/>
      <c r="B879" s="54"/>
      <c r="C879" s="26"/>
      <c r="D879" s="26"/>
      <c r="E879" s="124"/>
      <c r="F879" s="124"/>
      <c r="G879" s="124"/>
      <c r="H879" s="124"/>
      <c r="I879" s="124"/>
      <c r="J879" s="124"/>
      <c r="K879" s="130"/>
      <c r="L879" s="56"/>
      <c r="M879" s="56"/>
      <c r="N879" s="56"/>
      <c r="O879" s="56"/>
      <c r="P879" s="56"/>
      <c r="Q879" s="56"/>
      <c r="R879" s="133"/>
      <c r="S879" s="119"/>
      <c r="T879" s="26"/>
      <c r="U879" s="26"/>
      <c r="V879" s="26"/>
      <c r="W879" s="119"/>
      <c r="X879" s="26"/>
      <c r="Y879" s="26"/>
      <c r="Z879" s="26"/>
    </row>
    <row r="880" spans="1:26" ht="12.75" customHeight="1">
      <c r="A880" s="129"/>
      <c r="B880" s="54"/>
      <c r="C880" s="26"/>
      <c r="D880" s="26"/>
      <c r="E880" s="124"/>
      <c r="F880" s="124"/>
      <c r="G880" s="124"/>
      <c r="H880" s="124"/>
      <c r="I880" s="124"/>
      <c r="J880" s="124"/>
      <c r="K880" s="130"/>
      <c r="L880" s="56"/>
      <c r="M880" s="56"/>
      <c r="N880" s="56"/>
      <c r="O880" s="56"/>
      <c r="P880" s="56"/>
      <c r="Q880" s="56"/>
      <c r="R880" s="133"/>
      <c r="S880" s="119"/>
      <c r="T880" s="26"/>
      <c r="U880" s="26"/>
      <c r="V880" s="26"/>
      <c r="W880" s="119"/>
      <c r="X880" s="26"/>
      <c r="Y880" s="26"/>
      <c r="Z880" s="26"/>
    </row>
    <row r="881" spans="1:26" ht="12.75" customHeight="1">
      <c r="A881" s="129"/>
      <c r="B881" s="54"/>
      <c r="C881" s="26"/>
      <c r="D881" s="26"/>
      <c r="E881" s="124"/>
      <c r="F881" s="124"/>
      <c r="G881" s="124"/>
      <c r="H881" s="124"/>
      <c r="I881" s="124"/>
      <c r="J881" s="124"/>
      <c r="K881" s="130"/>
      <c r="L881" s="56"/>
      <c r="M881" s="56"/>
      <c r="N881" s="56"/>
      <c r="O881" s="56"/>
      <c r="P881" s="56"/>
      <c r="Q881" s="56"/>
      <c r="R881" s="133"/>
      <c r="S881" s="119"/>
      <c r="T881" s="26"/>
      <c r="U881" s="26"/>
      <c r="V881" s="26"/>
      <c r="W881" s="119"/>
      <c r="X881" s="26"/>
      <c r="Y881" s="26"/>
      <c r="Z881" s="26"/>
    </row>
    <row r="882" spans="1:26" ht="12.75" customHeight="1">
      <c r="A882" s="129"/>
      <c r="B882" s="54"/>
      <c r="C882" s="26"/>
      <c r="D882" s="26"/>
      <c r="E882" s="124"/>
      <c r="F882" s="124"/>
      <c r="G882" s="124"/>
      <c r="H882" s="124"/>
      <c r="I882" s="124"/>
      <c r="J882" s="124"/>
      <c r="K882" s="130"/>
      <c r="L882" s="56"/>
      <c r="M882" s="56"/>
      <c r="N882" s="56"/>
      <c r="O882" s="56"/>
      <c r="P882" s="56"/>
      <c r="Q882" s="56"/>
      <c r="R882" s="133"/>
      <c r="S882" s="119"/>
      <c r="T882" s="26"/>
      <c r="U882" s="26"/>
      <c r="V882" s="26"/>
      <c r="W882" s="119"/>
      <c r="X882" s="26"/>
      <c r="Y882" s="26"/>
      <c r="Z882" s="26"/>
    </row>
    <row r="883" spans="1:26" ht="12.75" customHeight="1">
      <c r="A883" s="129"/>
      <c r="B883" s="54"/>
      <c r="C883" s="26"/>
      <c r="D883" s="26"/>
      <c r="E883" s="124"/>
      <c r="F883" s="124"/>
      <c r="G883" s="124"/>
      <c r="H883" s="124"/>
      <c r="I883" s="124"/>
      <c r="J883" s="124"/>
      <c r="K883" s="130"/>
      <c r="L883" s="56"/>
      <c r="M883" s="56"/>
      <c r="N883" s="56"/>
      <c r="O883" s="56"/>
      <c r="P883" s="56"/>
      <c r="Q883" s="56"/>
      <c r="R883" s="133"/>
      <c r="S883" s="119"/>
      <c r="T883" s="26"/>
      <c r="U883" s="26"/>
      <c r="V883" s="26"/>
      <c r="W883" s="119"/>
      <c r="X883" s="26"/>
      <c r="Y883" s="26"/>
      <c r="Z883" s="26"/>
    </row>
    <row r="884" spans="1:26" ht="12.75" customHeight="1">
      <c r="A884" s="129"/>
      <c r="B884" s="54"/>
      <c r="C884" s="26"/>
      <c r="D884" s="26"/>
      <c r="E884" s="124"/>
      <c r="F884" s="124"/>
      <c r="G884" s="124"/>
      <c r="H884" s="124"/>
      <c r="I884" s="124"/>
      <c r="J884" s="124"/>
      <c r="K884" s="130"/>
      <c r="L884" s="56"/>
      <c r="M884" s="56"/>
      <c r="N884" s="56"/>
      <c r="O884" s="56"/>
      <c r="P884" s="56"/>
      <c r="Q884" s="56"/>
      <c r="R884" s="133"/>
      <c r="S884" s="119"/>
      <c r="T884" s="26"/>
      <c r="U884" s="26"/>
      <c r="V884" s="26"/>
      <c r="W884" s="119"/>
      <c r="X884" s="26"/>
      <c r="Y884" s="26"/>
      <c r="Z884" s="26"/>
    </row>
    <row r="885" spans="1:26" ht="12.75" customHeight="1">
      <c r="A885" s="129"/>
      <c r="B885" s="54"/>
      <c r="C885" s="26"/>
      <c r="D885" s="26"/>
      <c r="E885" s="124"/>
      <c r="F885" s="124"/>
      <c r="G885" s="124"/>
      <c r="H885" s="124"/>
      <c r="I885" s="124"/>
      <c r="J885" s="124"/>
      <c r="K885" s="130"/>
      <c r="L885" s="56"/>
      <c r="M885" s="56"/>
      <c r="N885" s="56"/>
      <c r="O885" s="56"/>
      <c r="P885" s="56"/>
      <c r="Q885" s="56"/>
      <c r="R885" s="133"/>
      <c r="S885" s="119"/>
      <c r="T885" s="26"/>
      <c r="U885" s="26"/>
      <c r="V885" s="26"/>
      <c r="W885" s="119"/>
      <c r="X885" s="26"/>
      <c r="Y885" s="26"/>
      <c r="Z885" s="26"/>
    </row>
    <row r="886" spans="1:26" ht="12.75" customHeight="1">
      <c r="A886" s="129"/>
      <c r="B886" s="54"/>
      <c r="C886" s="26"/>
      <c r="D886" s="26"/>
      <c r="E886" s="124"/>
      <c r="F886" s="124"/>
      <c r="G886" s="124"/>
      <c r="H886" s="124"/>
      <c r="I886" s="124"/>
      <c r="J886" s="124"/>
      <c r="K886" s="130"/>
      <c r="L886" s="56"/>
      <c r="M886" s="56"/>
      <c r="N886" s="56"/>
      <c r="O886" s="56"/>
      <c r="P886" s="56"/>
      <c r="Q886" s="56"/>
      <c r="R886" s="133"/>
      <c r="S886" s="119"/>
      <c r="T886" s="26"/>
      <c r="U886" s="26"/>
      <c r="V886" s="26"/>
      <c r="W886" s="119"/>
      <c r="X886" s="26"/>
      <c r="Y886" s="26"/>
      <c r="Z886" s="26"/>
    </row>
    <row r="887" spans="1:26" ht="12.75" customHeight="1">
      <c r="A887" s="129"/>
      <c r="B887" s="54"/>
      <c r="C887" s="26"/>
      <c r="D887" s="26"/>
      <c r="E887" s="124"/>
      <c r="F887" s="124"/>
      <c r="G887" s="124"/>
      <c r="H887" s="124"/>
      <c r="I887" s="124"/>
      <c r="J887" s="124"/>
      <c r="K887" s="130"/>
      <c r="L887" s="56"/>
      <c r="M887" s="56"/>
      <c r="N887" s="56"/>
      <c r="O887" s="56"/>
      <c r="P887" s="56"/>
      <c r="Q887" s="56"/>
      <c r="R887" s="133"/>
      <c r="S887" s="119"/>
      <c r="T887" s="26"/>
      <c r="U887" s="26"/>
      <c r="V887" s="26"/>
      <c r="W887" s="119"/>
      <c r="X887" s="26"/>
      <c r="Y887" s="26"/>
      <c r="Z887" s="26"/>
    </row>
    <row r="888" spans="1:26" ht="12.75" customHeight="1">
      <c r="A888" s="129"/>
      <c r="B888" s="54"/>
      <c r="C888" s="26"/>
      <c r="D888" s="26"/>
      <c r="E888" s="124"/>
      <c r="F888" s="124"/>
      <c r="G888" s="124"/>
      <c r="H888" s="124"/>
      <c r="I888" s="124"/>
      <c r="J888" s="124"/>
      <c r="K888" s="130"/>
      <c r="L888" s="56"/>
      <c r="M888" s="56"/>
      <c r="N888" s="56"/>
      <c r="O888" s="56"/>
      <c r="P888" s="56"/>
      <c r="Q888" s="56"/>
      <c r="R888" s="133"/>
      <c r="S888" s="119"/>
      <c r="T888" s="26"/>
      <c r="U888" s="26"/>
      <c r="V888" s="26"/>
      <c r="W888" s="119"/>
      <c r="X888" s="26"/>
      <c r="Y888" s="26"/>
      <c r="Z888" s="26"/>
    </row>
    <row r="889" spans="1:26" ht="12.75" customHeight="1">
      <c r="A889" s="129"/>
      <c r="B889" s="54"/>
      <c r="C889" s="26"/>
      <c r="D889" s="26"/>
      <c r="E889" s="124"/>
      <c r="F889" s="124"/>
      <c r="G889" s="124"/>
      <c r="H889" s="124"/>
      <c r="I889" s="124"/>
      <c r="J889" s="124"/>
      <c r="K889" s="130"/>
      <c r="L889" s="56"/>
      <c r="M889" s="56"/>
      <c r="N889" s="56"/>
      <c r="O889" s="56"/>
      <c r="P889" s="56"/>
      <c r="Q889" s="56"/>
      <c r="R889" s="133"/>
      <c r="S889" s="119"/>
      <c r="T889" s="26"/>
      <c r="U889" s="26"/>
      <c r="V889" s="26"/>
      <c r="W889" s="119"/>
      <c r="X889" s="26"/>
      <c r="Y889" s="26"/>
      <c r="Z889" s="26"/>
    </row>
    <row r="890" spans="1:26" ht="12.75" customHeight="1">
      <c r="A890" s="129"/>
      <c r="B890" s="54"/>
      <c r="C890" s="26"/>
      <c r="D890" s="26"/>
      <c r="E890" s="124"/>
      <c r="F890" s="124"/>
      <c r="G890" s="124"/>
      <c r="H890" s="124"/>
      <c r="I890" s="124"/>
      <c r="J890" s="124"/>
      <c r="K890" s="130"/>
      <c r="L890" s="56"/>
      <c r="M890" s="56"/>
      <c r="N890" s="56"/>
      <c r="O890" s="56"/>
      <c r="P890" s="56"/>
      <c r="Q890" s="56"/>
      <c r="R890" s="133"/>
      <c r="S890" s="119"/>
      <c r="T890" s="26"/>
      <c r="U890" s="26"/>
      <c r="V890" s="26"/>
      <c r="W890" s="119"/>
      <c r="X890" s="26"/>
      <c r="Y890" s="26"/>
      <c r="Z890" s="26"/>
    </row>
    <row r="891" spans="1:26" ht="12.75" customHeight="1">
      <c r="A891" s="129"/>
      <c r="B891" s="54"/>
      <c r="C891" s="26"/>
      <c r="D891" s="26"/>
      <c r="E891" s="124"/>
      <c r="F891" s="124"/>
      <c r="G891" s="124"/>
      <c r="H891" s="124"/>
      <c r="I891" s="124"/>
      <c r="J891" s="124"/>
      <c r="K891" s="130"/>
      <c r="L891" s="56"/>
      <c r="M891" s="56"/>
      <c r="N891" s="56"/>
      <c r="O891" s="56"/>
      <c r="P891" s="56"/>
      <c r="Q891" s="56"/>
      <c r="R891" s="133"/>
      <c r="S891" s="119"/>
      <c r="T891" s="26"/>
      <c r="U891" s="26"/>
      <c r="V891" s="26"/>
      <c r="W891" s="119"/>
      <c r="X891" s="26"/>
      <c r="Y891" s="26"/>
      <c r="Z891" s="26"/>
    </row>
    <row r="892" spans="1:26" ht="12.75" customHeight="1">
      <c r="A892" s="129"/>
      <c r="B892" s="54"/>
      <c r="C892" s="26"/>
      <c r="D892" s="26"/>
      <c r="E892" s="124"/>
      <c r="F892" s="124"/>
      <c r="G892" s="124"/>
      <c r="H892" s="124"/>
      <c r="I892" s="124"/>
      <c r="J892" s="124"/>
      <c r="K892" s="130"/>
      <c r="L892" s="56"/>
      <c r="M892" s="56"/>
      <c r="N892" s="56"/>
      <c r="O892" s="56"/>
      <c r="P892" s="56"/>
      <c r="Q892" s="56"/>
      <c r="R892" s="133"/>
      <c r="S892" s="119"/>
      <c r="T892" s="26"/>
      <c r="U892" s="26"/>
      <c r="V892" s="26"/>
      <c r="W892" s="119"/>
      <c r="X892" s="26"/>
      <c r="Y892" s="26"/>
      <c r="Z892" s="26"/>
    </row>
    <row r="893" spans="1:26" ht="12.75" customHeight="1">
      <c r="A893" s="129"/>
      <c r="B893" s="54"/>
      <c r="C893" s="26"/>
      <c r="D893" s="26"/>
      <c r="E893" s="124"/>
      <c r="F893" s="124"/>
      <c r="G893" s="124"/>
      <c r="H893" s="124"/>
      <c r="I893" s="124"/>
      <c r="J893" s="124"/>
      <c r="K893" s="130"/>
      <c r="L893" s="56"/>
      <c r="M893" s="56"/>
      <c r="N893" s="56"/>
      <c r="O893" s="56"/>
      <c r="P893" s="56"/>
      <c r="Q893" s="56"/>
      <c r="R893" s="133"/>
      <c r="S893" s="119"/>
      <c r="T893" s="26"/>
      <c r="U893" s="26"/>
      <c r="V893" s="26"/>
      <c r="W893" s="119"/>
      <c r="X893" s="26"/>
      <c r="Y893" s="26"/>
      <c r="Z893" s="26"/>
    </row>
    <row r="894" spans="1:26" ht="12.75" customHeight="1">
      <c r="A894" s="129"/>
      <c r="B894" s="54"/>
      <c r="C894" s="26"/>
      <c r="D894" s="26"/>
      <c r="E894" s="124"/>
      <c r="F894" s="124"/>
      <c r="G894" s="124"/>
      <c r="H894" s="124"/>
      <c r="I894" s="124"/>
      <c r="J894" s="124"/>
      <c r="K894" s="130"/>
      <c r="L894" s="56"/>
      <c r="M894" s="56"/>
      <c r="N894" s="56"/>
      <c r="O894" s="56"/>
      <c r="P894" s="56"/>
      <c r="Q894" s="56"/>
      <c r="R894" s="133"/>
      <c r="S894" s="119"/>
      <c r="T894" s="26"/>
      <c r="U894" s="26"/>
      <c r="V894" s="26"/>
      <c r="W894" s="119"/>
      <c r="X894" s="26"/>
      <c r="Y894" s="26"/>
      <c r="Z894" s="26"/>
    </row>
    <row r="895" spans="1:26" ht="12.75" customHeight="1">
      <c r="A895" s="129"/>
      <c r="B895" s="54"/>
      <c r="C895" s="26"/>
      <c r="D895" s="26"/>
      <c r="E895" s="124"/>
      <c r="F895" s="124"/>
      <c r="G895" s="124"/>
      <c r="H895" s="124"/>
      <c r="I895" s="124"/>
      <c r="J895" s="124"/>
      <c r="K895" s="130"/>
      <c r="L895" s="56"/>
      <c r="M895" s="56"/>
      <c r="N895" s="56"/>
      <c r="O895" s="56"/>
      <c r="P895" s="56"/>
      <c r="Q895" s="56"/>
      <c r="R895" s="133"/>
      <c r="S895" s="119"/>
      <c r="T895" s="26"/>
      <c r="U895" s="26"/>
      <c r="V895" s="26"/>
      <c r="W895" s="119"/>
      <c r="X895" s="26"/>
      <c r="Y895" s="26"/>
      <c r="Z895" s="26"/>
    </row>
    <row r="896" spans="1:26" ht="12.75" customHeight="1">
      <c r="A896" s="129"/>
      <c r="B896" s="54"/>
      <c r="C896" s="26"/>
      <c r="D896" s="26"/>
      <c r="E896" s="124"/>
      <c r="F896" s="124"/>
      <c r="G896" s="124"/>
      <c r="H896" s="124"/>
      <c r="I896" s="124"/>
      <c r="J896" s="124"/>
      <c r="K896" s="130"/>
      <c r="L896" s="56"/>
      <c r="M896" s="56"/>
      <c r="N896" s="56"/>
      <c r="O896" s="56"/>
      <c r="P896" s="56"/>
      <c r="Q896" s="56"/>
      <c r="R896" s="133"/>
      <c r="S896" s="119"/>
      <c r="T896" s="26"/>
      <c r="U896" s="26"/>
      <c r="V896" s="26"/>
      <c r="W896" s="119"/>
      <c r="X896" s="26"/>
      <c r="Y896" s="26"/>
      <c r="Z896" s="26"/>
    </row>
    <row r="897" spans="1:26" ht="12.75" customHeight="1">
      <c r="A897" s="129"/>
      <c r="B897" s="54"/>
      <c r="C897" s="26"/>
      <c r="D897" s="26"/>
      <c r="E897" s="124"/>
      <c r="F897" s="124"/>
      <c r="G897" s="124"/>
      <c r="H897" s="124"/>
      <c r="I897" s="124"/>
      <c r="J897" s="124"/>
      <c r="K897" s="130"/>
      <c r="L897" s="56"/>
      <c r="M897" s="56"/>
      <c r="N897" s="56"/>
      <c r="O897" s="56"/>
      <c r="P897" s="56"/>
      <c r="Q897" s="56"/>
      <c r="R897" s="133"/>
      <c r="S897" s="119"/>
      <c r="T897" s="26"/>
      <c r="U897" s="26"/>
      <c r="V897" s="26"/>
      <c r="W897" s="119"/>
      <c r="X897" s="26"/>
      <c r="Y897" s="26"/>
      <c r="Z897" s="26"/>
    </row>
    <row r="898" spans="1:26" ht="12.75" customHeight="1">
      <c r="A898" s="129"/>
      <c r="B898" s="54"/>
      <c r="C898" s="26"/>
      <c r="D898" s="26"/>
      <c r="E898" s="124"/>
      <c r="F898" s="124"/>
      <c r="G898" s="124"/>
      <c r="H898" s="124"/>
      <c r="I898" s="124"/>
      <c r="J898" s="124"/>
      <c r="K898" s="130"/>
      <c r="L898" s="56"/>
      <c r="M898" s="56"/>
      <c r="N898" s="56"/>
      <c r="O898" s="56"/>
      <c r="P898" s="56"/>
      <c r="Q898" s="56"/>
      <c r="R898" s="133"/>
      <c r="S898" s="119"/>
      <c r="T898" s="26"/>
      <c r="U898" s="26"/>
      <c r="V898" s="26"/>
      <c r="W898" s="119"/>
      <c r="X898" s="26"/>
      <c r="Y898" s="26"/>
      <c r="Z898" s="26"/>
    </row>
    <row r="899" spans="1:26" ht="12.75" customHeight="1">
      <c r="A899" s="129"/>
      <c r="B899" s="54"/>
      <c r="C899" s="26"/>
      <c r="D899" s="26"/>
      <c r="E899" s="124"/>
      <c r="F899" s="124"/>
      <c r="G899" s="124"/>
      <c r="H899" s="124"/>
      <c r="I899" s="124"/>
      <c r="J899" s="124"/>
      <c r="K899" s="130"/>
      <c r="L899" s="56"/>
      <c r="M899" s="56"/>
      <c r="N899" s="56"/>
      <c r="O899" s="56"/>
      <c r="P899" s="56"/>
      <c r="Q899" s="56"/>
      <c r="R899" s="133"/>
      <c r="S899" s="119"/>
      <c r="T899" s="26"/>
      <c r="U899" s="26"/>
      <c r="V899" s="26"/>
      <c r="W899" s="119"/>
      <c r="X899" s="26"/>
      <c r="Y899" s="26"/>
      <c r="Z899" s="26"/>
    </row>
    <row r="900" spans="1:26" ht="12.75" customHeight="1">
      <c r="A900" s="129"/>
      <c r="B900" s="54"/>
      <c r="C900" s="26"/>
      <c r="D900" s="26"/>
      <c r="E900" s="124"/>
      <c r="F900" s="124"/>
      <c r="G900" s="124"/>
      <c r="H900" s="124"/>
      <c r="I900" s="124"/>
      <c r="J900" s="124"/>
      <c r="K900" s="130"/>
      <c r="L900" s="56"/>
      <c r="M900" s="56"/>
      <c r="N900" s="56"/>
      <c r="O900" s="56"/>
      <c r="P900" s="56"/>
      <c r="Q900" s="56"/>
      <c r="R900" s="133"/>
      <c r="S900" s="119"/>
      <c r="T900" s="26"/>
      <c r="U900" s="26"/>
      <c r="V900" s="26"/>
      <c r="W900" s="119"/>
      <c r="X900" s="26"/>
      <c r="Y900" s="26"/>
      <c r="Z900" s="26"/>
    </row>
    <row r="901" spans="1:26" ht="12.75" customHeight="1">
      <c r="A901" s="129"/>
      <c r="B901" s="54"/>
      <c r="C901" s="26"/>
      <c r="D901" s="26"/>
      <c r="E901" s="124"/>
      <c r="F901" s="124"/>
      <c r="G901" s="124"/>
      <c r="H901" s="124"/>
      <c r="I901" s="124"/>
      <c r="J901" s="124"/>
      <c r="K901" s="130"/>
      <c r="L901" s="56"/>
      <c r="M901" s="56"/>
      <c r="N901" s="56"/>
      <c r="O901" s="56"/>
      <c r="P901" s="56"/>
      <c r="Q901" s="56"/>
      <c r="R901" s="133"/>
      <c r="S901" s="119"/>
      <c r="T901" s="26"/>
      <c r="U901" s="26"/>
      <c r="V901" s="26"/>
      <c r="W901" s="119"/>
      <c r="X901" s="26"/>
      <c r="Y901" s="26"/>
      <c r="Z901" s="26"/>
    </row>
    <row r="902" spans="1:26" ht="12.75" customHeight="1">
      <c r="A902" s="129"/>
      <c r="B902" s="54"/>
      <c r="C902" s="26"/>
      <c r="D902" s="26"/>
      <c r="E902" s="124"/>
      <c r="F902" s="124"/>
      <c r="G902" s="124"/>
      <c r="H902" s="124"/>
      <c r="I902" s="124"/>
      <c r="J902" s="124"/>
      <c r="K902" s="130"/>
      <c r="L902" s="56"/>
      <c r="M902" s="56"/>
      <c r="N902" s="56"/>
      <c r="O902" s="56"/>
      <c r="P902" s="56"/>
      <c r="Q902" s="56"/>
      <c r="R902" s="133"/>
      <c r="S902" s="119"/>
      <c r="T902" s="26"/>
      <c r="U902" s="26"/>
      <c r="V902" s="26"/>
      <c r="W902" s="119"/>
      <c r="X902" s="26"/>
      <c r="Y902" s="26"/>
      <c r="Z902" s="26"/>
    </row>
    <row r="903" spans="1:26" ht="12.75" customHeight="1">
      <c r="A903" s="129"/>
      <c r="B903" s="54"/>
      <c r="C903" s="26"/>
      <c r="D903" s="26"/>
      <c r="E903" s="124"/>
      <c r="F903" s="124"/>
      <c r="G903" s="124"/>
      <c r="H903" s="124"/>
      <c r="I903" s="124"/>
      <c r="J903" s="124"/>
      <c r="K903" s="130"/>
      <c r="L903" s="56"/>
      <c r="M903" s="56"/>
      <c r="N903" s="56"/>
      <c r="O903" s="56"/>
      <c r="P903" s="56"/>
      <c r="Q903" s="56"/>
      <c r="R903" s="133"/>
      <c r="S903" s="119"/>
      <c r="T903" s="26"/>
      <c r="U903" s="26"/>
      <c r="V903" s="26"/>
      <c r="W903" s="119"/>
      <c r="X903" s="26"/>
      <c r="Y903" s="26"/>
      <c r="Z903" s="26"/>
    </row>
    <row r="904" spans="1:26" ht="12.75" customHeight="1">
      <c r="A904" s="129"/>
      <c r="B904" s="54"/>
      <c r="C904" s="26"/>
      <c r="D904" s="26"/>
      <c r="E904" s="124"/>
      <c r="F904" s="124"/>
      <c r="G904" s="124"/>
      <c r="H904" s="124"/>
      <c r="I904" s="124"/>
      <c r="J904" s="124"/>
      <c r="K904" s="130"/>
      <c r="L904" s="56"/>
      <c r="M904" s="56"/>
      <c r="N904" s="56"/>
      <c r="O904" s="56"/>
      <c r="P904" s="56"/>
      <c r="Q904" s="56"/>
      <c r="R904" s="133"/>
      <c r="S904" s="119"/>
      <c r="T904" s="26"/>
      <c r="U904" s="26"/>
      <c r="V904" s="26"/>
      <c r="W904" s="119"/>
      <c r="X904" s="26"/>
      <c r="Y904" s="26"/>
      <c r="Z904" s="26"/>
    </row>
    <row r="905" spans="1:26" ht="12.75" customHeight="1">
      <c r="A905" s="129"/>
      <c r="B905" s="54"/>
      <c r="C905" s="26"/>
      <c r="D905" s="26"/>
      <c r="E905" s="124"/>
      <c r="F905" s="124"/>
      <c r="G905" s="124"/>
      <c r="H905" s="124"/>
      <c r="I905" s="124"/>
      <c r="J905" s="124"/>
      <c r="K905" s="130"/>
      <c r="L905" s="56"/>
      <c r="M905" s="56"/>
      <c r="N905" s="56"/>
      <c r="O905" s="56"/>
      <c r="P905" s="56"/>
      <c r="Q905" s="56"/>
      <c r="R905" s="133"/>
      <c r="S905" s="119"/>
      <c r="T905" s="26"/>
      <c r="U905" s="26"/>
      <c r="V905" s="26"/>
      <c r="W905" s="119"/>
      <c r="X905" s="26"/>
      <c r="Y905" s="26"/>
      <c r="Z905" s="26"/>
    </row>
    <row r="906" spans="1:26" ht="12.75" customHeight="1">
      <c r="A906" s="129"/>
      <c r="B906" s="54"/>
      <c r="C906" s="26"/>
      <c r="D906" s="26"/>
      <c r="E906" s="124"/>
      <c r="F906" s="124"/>
      <c r="G906" s="124"/>
      <c r="H906" s="124"/>
      <c r="I906" s="124"/>
      <c r="J906" s="124"/>
      <c r="K906" s="130"/>
      <c r="L906" s="56"/>
      <c r="M906" s="56"/>
      <c r="N906" s="56"/>
      <c r="O906" s="56"/>
      <c r="P906" s="56"/>
      <c r="Q906" s="56"/>
      <c r="R906" s="133"/>
      <c r="S906" s="119"/>
      <c r="T906" s="26"/>
      <c r="U906" s="26"/>
      <c r="V906" s="26"/>
      <c r="W906" s="119"/>
      <c r="X906" s="26"/>
      <c r="Y906" s="26"/>
      <c r="Z906" s="26"/>
    </row>
    <row r="907" spans="1:26" ht="12.75" customHeight="1">
      <c r="A907" s="129"/>
      <c r="B907" s="54"/>
      <c r="C907" s="26"/>
      <c r="D907" s="26"/>
      <c r="E907" s="124"/>
      <c r="F907" s="124"/>
      <c r="G907" s="124"/>
      <c r="H907" s="124"/>
      <c r="I907" s="124"/>
      <c r="J907" s="124"/>
      <c r="K907" s="130"/>
      <c r="L907" s="56"/>
      <c r="M907" s="56"/>
      <c r="N907" s="56"/>
      <c r="O907" s="56"/>
      <c r="P907" s="56"/>
      <c r="Q907" s="56"/>
      <c r="R907" s="133"/>
      <c r="S907" s="119"/>
      <c r="T907" s="26"/>
      <c r="U907" s="26"/>
      <c r="V907" s="26"/>
      <c r="W907" s="119"/>
      <c r="X907" s="26"/>
      <c r="Y907" s="26"/>
      <c r="Z907" s="26"/>
    </row>
    <row r="908" spans="1:26" ht="12.75" customHeight="1">
      <c r="A908" s="129"/>
      <c r="B908" s="54"/>
      <c r="C908" s="26"/>
      <c r="D908" s="26"/>
      <c r="E908" s="124"/>
      <c r="F908" s="124"/>
      <c r="G908" s="124"/>
      <c r="H908" s="124"/>
      <c r="I908" s="124"/>
      <c r="J908" s="124"/>
      <c r="K908" s="130"/>
      <c r="L908" s="56"/>
      <c r="M908" s="56"/>
      <c r="N908" s="56"/>
      <c r="O908" s="56"/>
      <c r="P908" s="56"/>
      <c r="Q908" s="56"/>
      <c r="R908" s="133"/>
      <c r="S908" s="119"/>
      <c r="T908" s="26"/>
      <c r="U908" s="26"/>
      <c r="V908" s="26"/>
      <c r="W908" s="119"/>
      <c r="X908" s="26"/>
      <c r="Y908" s="26"/>
      <c r="Z908" s="26"/>
    </row>
    <row r="909" spans="1:26" ht="12.75" customHeight="1">
      <c r="A909" s="129"/>
      <c r="B909" s="54"/>
      <c r="C909" s="26"/>
      <c r="D909" s="26"/>
      <c r="E909" s="124"/>
      <c r="F909" s="124"/>
      <c r="G909" s="124"/>
      <c r="H909" s="124"/>
      <c r="I909" s="124"/>
      <c r="J909" s="124"/>
      <c r="K909" s="130"/>
      <c r="L909" s="56"/>
      <c r="M909" s="56"/>
      <c r="N909" s="56"/>
      <c r="O909" s="56"/>
      <c r="P909" s="56"/>
      <c r="Q909" s="56"/>
      <c r="R909" s="133"/>
      <c r="S909" s="119"/>
      <c r="T909" s="26"/>
      <c r="U909" s="26"/>
      <c r="V909" s="26"/>
      <c r="W909" s="119"/>
      <c r="X909" s="26"/>
      <c r="Y909" s="26"/>
      <c r="Z909" s="26"/>
    </row>
    <row r="910" spans="1:26" ht="12.75" customHeight="1">
      <c r="A910" s="129"/>
      <c r="B910" s="54"/>
      <c r="C910" s="26"/>
      <c r="D910" s="26"/>
      <c r="E910" s="124"/>
      <c r="F910" s="124"/>
      <c r="G910" s="124"/>
      <c r="H910" s="124"/>
      <c r="I910" s="124"/>
      <c r="J910" s="124"/>
      <c r="K910" s="130"/>
      <c r="L910" s="56"/>
      <c r="M910" s="56"/>
      <c r="N910" s="56"/>
      <c r="O910" s="56"/>
      <c r="P910" s="56"/>
      <c r="Q910" s="56"/>
      <c r="R910" s="133"/>
      <c r="S910" s="119"/>
      <c r="T910" s="26"/>
      <c r="U910" s="26"/>
      <c r="V910" s="26"/>
      <c r="W910" s="119"/>
      <c r="X910" s="26"/>
      <c r="Y910" s="26"/>
      <c r="Z910" s="26"/>
    </row>
    <row r="911" spans="1:26" ht="12.75" customHeight="1">
      <c r="A911" s="129"/>
      <c r="B911" s="54"/>
      <c r="C911" s="26"/>
      <c r="D911" s="26"/>
      <c r="E911" s="124"/>
      <c r="F911" s="124"/>
      <c r="G911" s="124"/>
      <c r="H911" s="124"/>
      <c r="I911" s="124"/>
      <c r="J911" s="124"/>
      <c r="K911" s="130"/>
      <c r="L911" s="56"/>
      <c r="M911" s="56"/>
      <c r="N911" s="56"/>
      <c r="O911" s="56"/>
      <c r="P911" s="56"/>
      <c r="Q911" s="56"/>
      <c r="R911" s="133"/>
      <c r="S911" s="119"/>
      <c r="T911" s="26"/>
      <c r="U911" s="26"/>
      <c r="V911" s="26"/>
      <c r="W911" s="119"/>
      <c r="X911" s="26"/>
      <c r="Y911" s="26"/>
      <c r="Z911" s="26"/>
    </row>
    <row r="912" spans="1:26" ht="12.75" customHeight="1">
      <c r="A912" s="129"/>
      <c r="B912" s="54"/>
      <c r="C912" s="26"/>
      <c r="D912" s="26"/>
      <c r="E912" s="124"/>
      <c r="F912" s="124"/>
      <c r="G912" s="124"/>
      <c r="H912" s="124"/>
      <c r="I912" s="124"/>
      <c r="J912" s="124"/>
      <c r="K912" s="130"/>
      <c r="L912" s="56"/>
      <c r="M912" s="56"/>
      <c r="N912" s="56"/>
      <c r="O912" s="56"/>
      <c r="P912" s="56"/>
      <c r="Q912" s="56"/>
      <c r="R912" s="133"/>
      <c r="S912" s="119"/>
      <c r="T912" s="26"/>
      <c r="U912" s="26"/>
      <c r="V912" s="26"/>
      <c r="W912" s="119"/>
      <c r="X912" s="26"/>
      <c r="Y912" s="26"/>
      <c r="Z912" s="26"/>
    </row>
    <row r="913" spans="1:26" ht="12.75" customHeight="1">
      <c r="A913" s="129"/>
      <c r="B913" s="54"/>
      <c r="C913" s="26"/>
      <c r="D913" s="26"/>
      <c r="E913" s="124"/>
      <c r="F913" s="124"/>
      <c r="G913" s="124"/>
      <c r="H913" s="124"/>
      <c r="I913" s="124"/>
      <c r="J913" s="124"/>
      <c r="K913" s="130"/>
      <c r="L913" s="56"/>
      <c r="M913" s="56"/>
      <c r="N913" s="56"/>
      <c r="O913" s="56"/>
      <c r="P913" s="56"/>
      <c r="Q913" s="56"/>
      <c r="R913" s="133"/>
      <c r="S913" s="119"/>
      <c r="T913" s="26"/>
      <c r="U913" s="26"/>
      <c r="V913" s="26"/>
      <c r="W913" s="119"/>
      <c r="X913" s="26"/>
      <c r="Y913" s="26"/>
      <c r="Z913" s="26"/>
    </row>
    <row r="914" spans="1:26" ht="12.75" customHeight="1">
      <c r="A914" s="129"/>
      <c r="B914" s="54"/>
      <c r="C914" s="26"/>
      <c r="D914" s="26"/>
      <c r="E914" s="124"/>
      <c r="F914" s="124"/>
      <c r="G914" s="124"/>
      <c r="H914" s="124"/>
      <c r="I914" s="124"/>
      <c r="J914" s="124"/>
      <c r="K914" s="130"/>
      <c r="L914" s="56"/>
      <c r="M914" s="56"/>
      <c r="N914" s="56"/>
      <c r="O914" s="56"/>
      <c r="P914" s="56"/>
      <c r="Q914" s="56"/>
      <c r="R914" s="133"/>
      <c r="S914" s="119"/>
      <c r="T914" s="26"/>
      <c r="U914" s="26"/>
      <c r="V914" s="26"/>
      <c r="W914" s="119"/>
      <c r="X914" s="26"/>
      <c r="Y914" s="26"/>
      <c r="Z914" s="26"/>
    </row>
    <row r="915" spans="1:26" ht="12.75" customHeight="1">
      <c r="A915" s="129"/>
      <c r="B915" s="54"/>
      <c r="C915" s="26"/>
      <c r="D915" s="26"/>
      <c r="E915" s="124"/>
      <c r="F915" s="124"/>
      <c r="G915" s="124"/>
      <c r="H915" s="124"/>
      <c r="I915" s="124"/>
      <c r="J915" s="124"/>
      <c r="K915" s="130"/>
      <c r="L915" s="56"/>
      <c r="M915" s="56"/>
      <c r="N915" s="56"/>
      <c r="O915" s="56"/>
      <c r="P915" s="56"/>
      <c r="Q915" s="56"/>
      <c r="R915" s="133"/>
      <c r="S915" s="119"/>
      <c r="T915" s="26"/>
      <c r="U915" s="26"/>
      <c r="V915" s="26"/>
      <c r="W915" s="119"/>
      <c r="X915" s="26"/>
      <c r="Y915" s="26"/>
      <c r="Z915" s="26"/>
    </row>
    <row r="916" spans="1:26" ht="12.75" customHeight="1">
      <c r="A916" s="129"/>
      <c r="B916" s="54"/>
      <c r="C916" s="26"/>
      <c r="D916" s="26"/>
      <c r="E916" s="124"/>
      <c r="F916" s="124"/>
      <c r="G916" s="124"/>
      <c r="H916" s="124"/>
      <c r="I916" s="124"/>
      <c r="J916" s="124"/>
      <c r="K916" s="130"/>
      <c r="L916" s="56"/>
      <c r="M916" s="56"/>
      <c r="N916" s="56"/>
      <c r="O916" s="56"/>
      <c r="P916" s="56"/>
      <c r="Q916" s="56"/>
      <c r="R916" s="133"/>
      <c r="S916" s="119"/>
      <c r="T916" s="26"/>
      <c r="U916" s="26"/>
      <c r="V916" s="26"/>
      <c r="W916" s="119"/>
      <c r="X916" s="26"/>
      <c r="Y916" s="26"/>
      <c r="Z916" s="26"/>
    </row>
    <row r="917" spans="1:26" ht="12.75" customHeight="1">
      <c r="A917" s="129"/>
      <c r="B917" s="54"/>
      <c r="C917" s="26"/>
      <c r="D917" s="26"/>
      <c r="E917" s="124"/>
      <c r="F917" s="124"/>
      <c r="G917" s="124"/>
      <c r="H917" s="124"/>
      <c r="I917" s="124"/>
      <c r="J917" s="124"/>
      <c r="K917" s="130"/>
      <c r="L917" s="56"/>
      <c r="M917" s="56"/>
      <c r="N917" s="56"/>
      <c r="O917" s="56"/>
      <c r="P917" s="56"/>
      <c r="Q917" s="56"/>
      <c r="R917" s="133"/>
      <c r="S917" s="119"/>
      <c r="T917" s="26"/>
      <c r="U917" s="26"/>
      <c r="V917" s="26"/>
      <c r="W917" s="119"/>
      <c r="X917" s="26"/>
      <c r="Y917" s="26"/>
      <c r="Z917" s="26"/>
    </row>
    <row r="918" spans="1:26" ht="12.75" customHeight="1">
      <c r="A918" s="129"/>
      <c r="B918" s="54"/>
      <c r="C918" s="26"/>
      <c r="D918" s="26"/>
      <c r="E918" s="124"/>
      <c r="F918" s="124"/>
      <c r="G918" s="124"/>
      <c r="H918" s="124"/>
      <c r="I918" s="124"/>
      <c r="J918" s="124"/>
      <c r="K918" s="130"/>
      <c r="L918" s="56"/>
      <c r="M918" s="56"/>
      <c r="N918" s="56"/>
      <c r="O918" s="56"/>
      <c r="P918" s="56"/>
      <c r="Q918" s="56"/>
      <c r="R918" s="133"/>
      <c r="S918" s="119"/>
      <c r="T918" s="26"/>
      <c r="U918" s="26"/>
      <c r="V918" s="26"/>
      <c r="W918" s="119"/>
      <c r="X918" s="26"/>
      <c r="Y918" s="26"/>
      <c r="Z918" s="26"/>
    </row>
    <row r="919" spans="1:26" ht="12.75" customHeight="1">
      <c r="A919" s="129"/>
      <c r="B919" s="54"/>
      <c r="C919" s="26"/>
      <c r="D919" s="26"/>
      <c r="E919" s="124"/>
      <c r="F919" s="124"/>
      <c r="G919" s="124"/>
      <c r="H919" s="124"/>
      <c r="I919" s="124"/>
      <c r="J919" s="124"/>
      <c r="K919" s="130"/>
      <c r="L919" s="56"/>
      <c r="M919" s="56"/>
      <c r="N919" s="56"/>
      <c r="O919" s="56"/>
      <c r="P919" s="56"/>
      <c r="Q919" s="56"/>
      <c r="R919" s="133"/>
      <c r="S919" s="119"/>
      <c r="T919" s="26"/>
      <c r="U919" s="26"/>
      <c r="V919" s="26"/>
      <c r="W919" s="119"/>
      <c r="X919" s="26"/>
      <c r="Y919" s="26"/>
      <c r="Z919" s="26"/>
    </row>
    <row r="920" spans="1:26" ht="12.75" customHeight="1">
      <c r="A920" s="129"/>
      <c r="B920" s="54"/>
      <c r="C920" s="26"/>
      <c r="D920" s="26"/>
      <c r="E920" s="124"/>
      <c r="F920" s="124"/>
      <c r="G920" s="124"/>
      <c r="H920" s="124"/>
      <c r="I920" s="124"/>
      <c r="J920" s="124"/>
      <c r="K920" s="130"/>
      <c r="L920" s="56"/>
      <c r="M920" s="56"/>
      <c r="N920" s="56"/>
      <c r="O920" s="56"/>
      <c r="P920" s="56"/>
      <c r="Q920" s="56"/>
      <c r="R920" s="133"/>
      <c r="S920" s="119"/>
      <c r="T920" s="26"/>
      <c r="U920" s="26"/>
      <c r="V920" s="26"/>
      <c r="W920" s="119"/>
      <c r="X920" s="26"/>
      <c r="Y920" s="26"/>
      <c r="Z920" s="26"/>
    </row>
    <row r="921" spans="1:26" ht="12.75" customHeight="1">
      <c r="A921" s="129"/>
      <c r="B921" s="54"/>
      <c r="C921" s="26"/>
      <c r="D921" s="26"/>
      <c r="E921" s="124"/>
      <c r="F921" s="124"/>
      <c r="G921" s="124"/>
      <c r="H921" s="124"/>
      <c r="I921" s="124"/>
      <c r="J921" s="124"/>
      <c r="K921" s="130"/>
      <c r="L921" s="56"/>
      <c r="M921" s="56"/>
      <c r="N921" s="56"/>
      <c r="O921" s="56"/>
      <c r="P921" s="56"/>
      <c r="Q921" s="56"/>
      <c r="R921" s="133"/>
      <c r="S921" s="119"/>
      <c r="T921" s="26"/>
      <c r="U921" s="26"/>
      <c r="V921" s="26"/>
      <c r="W921" s="119"/>
      <c r="X921" s="26"/>
      <c r="Y921" s="26"/>
      <c r="Z921" s="26"/>
    </row>
    <row r="922" spans="1:26" ht="12.75" customHeight="1">
      <c r="A922" s="129"/>
      <c r="B922" s="54"/>
      <c r="C922" s="26"/>
      <c r="D922" s="26"/>
      <c r="E922" s="124"/>
      <c r="F922" s="124"/>
      <c r="G922" s="124"/>
      <c r="H922" s="124"/>
      <c r="I922" s="124"/>
      <c r="J922" s="124"/>
      <c r="K922" s="130"/>
      <c r="L922" s="56"/>
      <c r="M922" s="56"/>
      <c r="N922" s="56"/>
      <c r="O922" s="56"/>
      <c r="P922" s="56"/>
      <c r="Q922" s="56"/>
      <c r="R922" s="133"/>
      <c r="S922" s="119"/>
      <c r="T922" s="26"/>
      <c r="U922" s="26"/>
      <c r="V922" s="26"/>
      <c r="W922" s="119"/>
      <c r="X922" s="26"/>
      <c r="Y922" s="26"/>
      <c r="Z922" s="26"/>
    </row>
    <row r="923" spans="1:26" ht="12.75" customHeight="1">
      <c r="A923" s="129"/>
      <c r="B923" s="54"/>
      <c r="C923" s="26"/>
      <c r="D923" s="26"/>
      <c r="E923" s="124"/>
      <c r="F923" s="124"/>
      <c r="G923" s="124"/>
      <c r="H923" s="124"/>
      <c r="I923" s="124"/>
      <c r="J923" s="124"/>
      <c r="K923" s="130"/>
      <c r="L923" s="56"/>
      <c r="M923" s="56"/>
      <c r="N923" s="56"/>
      <c r="O923" s="56"/>
      <c r="P923" s="56"/>
      <c r="Q923" s="56"/>
      <c r="R923" s="133"/>
      <c r="S923" s="119"/>
      <c r="T923" s="26"/>
      <c r="U923" s="26"/>
      <c r="V923" s="26"/>
      <c r="W923" s="119"/>
      <c r="X923" s="26"/>
      <c r="Y923" s="26"/>
      <c r="Z923" s="26"/>
    </row>
    <row r="924" spans="1:26" ht="12.75" customHeight="1">
      <c r="A924" s="129"/>
      <c r="B924" s="54"/>
      <c r="C924" s="26"/>
      <c r="D924" s="26"/>
      <c r="E924" s="124"/>
      <c r="F924" s="124"/>
      <c r="G924" s="124"/>
      <c r="H924" s="124"/>
      <c r="I924" s="124"/>
      <c r="J924" s="124"/>
      <c r="K924" s="130"/>
      <c r="L924" s="56"/>
      <c r="M924" s="56"/>
      <c r="N924" s="56"/>
      <c r="O924" s="56"/>
      <c r="P924" s="56"/>
      <c r="Q924" s="56"/>
      <c r="R924" s="133"/>
      <c r="S924" s="119"/>
      <c r="T924" s="26"/>
      <c r="U924" s="26"/>
      <c r="V924" s="26"/>
      <c r="W924" s="119"/>
      <c r="X924" s="26"/>
      <c r="Y924" s="26"/>
      <c r="Z924" s="26"/>
    </row>
    <row r="925" spans="1:26" ht="12.75" customHeight="1">
      <c r="A925" s="129"/>
      <c r="B925" s="54"/>
      <c r="C925" s="26"/>
      <c r="D925" s="26"/>
      <c r="E925" s="124"/>
      <c r="F925" s="124"/>
      <c r="G925" s="124"/>
      <c r="H925" s="124"/>
      <c r="I925" s="124"/>
      <c r="J925" s="124"/>
      <c r="K925" s="130"/>
      <c r="L925" s="56"/>
      <c r="M925" s="56"/>
      <c r="N925" s="56"/>
      <c r="O925" s="56"/>
      <c r="P925" s="56"/>
      <c r="Q925" s="56"/>
      <c r="R925" s="133"/>
      <c r="S925" s="119"/>
      <c r="T925" s="26"/>
      <c r="U925" s="26"/>
      <c r="V925" s="26"/>
      <c r="W925" s="119"/>
      <c r="X925" s="26"/>
      <c r="Y925" s="26"/>
      <c r="Z925" s="26"/>
    </row>
    <row r="926" spans="1:26" ht="12.75" customHeight="1">
      <c r="A926" s="129"/>
      <c r="B926" s="54"/>
      <c r="C926" s="26"/>
      <c r="D926" s="26"/>
      <c r="E926" s="124"/>
      <c r="F926" s="124"/>
      <c r="G926" s="124"/>
      <c r="H926" s="124"/>
      <c r="I926" s="124"/>
      <c r="J926" s="124"/>
      <c r="K926" s="130"/>
      <c r="L926" s="56"/>
      <c r="M926" s="56"/>
      <c r="N926" s="56"/>
      <c r="O926" s="56"/>
      <c r="P926" s="56"/>
      <c r="Q926" s="56"/>
      <c r="R926" s="133"/>
      <c r="S926" s="119"/>
      <c r="T926" s="26"/>
      <c r="U926" s="26"/>
      <c r="V926" s="26"/>
      <c r="W926" s="119"/>
      <c r="X926" s="26"/>
      <c r="Y926" s="26"/>
      <c r="Z926" s="26"/>
    </row>
    <row r="927" spans="1:26" ht="12.75" customHeight="1">
      <c r="A927" s="129"/>
      <c r="B927" s="54"/>
      <c r="C927" s="26"/>
      <c r="D927" s="26"/>
      <c r="E927" s="124"/>
      <c r="F927" s="124"/>
      <c r="G927" s="124"/>
      <c r="H927" s="124"/>
      <c r="I927" s="124"/>
      <c r="J927" s="124"/>
      <c r="K927" s="130"/>
      <c r="L927" s="56"/>
      <c r="M927" s="56"/>
      <c r="N927" s="56"/>
      <c r="O927" s="56"/>
      <c r="P927" s="56"/>
      <c r="Q927" s="56"/>
      <c r="R927" s="133"/>
      <c r="S927" s="119"/>
      <c r="T927" s="26"/>
      <c r="U927" s="26"/>
      <c r="V927" s="26"/>
      <c r="W927" s="119"/>
      <c r="X927" s="26"/>
      <c r="Y927" s="26"/>
      <c r="Z927" s="26"/>
    </row>
    <row r="928" spans="1:26" ht="12.75" customHeight="1">
      <c r="A928" s="129"/>
      <c r="B928" s="54"/>
      <c r="C928" s="26"/>
      <c r="D928" s="26"/>
      <c r="E928" s="124"/>
      <c r="F928" s="124"/>
      <c r="G928" s="124"/>
      <c r="H928" s="124"/>
      <c r="I928" s="124"/>
      <c r="J928" s="124"/>
      <c r="K928" s="130"/>
      <c r="L928" s="56"/>
      <c r="M928" s="56"/>
      <c r="N928" s="56"/>
      <c r="O928" s="56"/>
      <c r="P928" s="56"/>
      <c r="Q928" s="56"/>
      <c r="R928" s="133"/>
      <c r="S928" s="119"/>
      <c r="T928" s="26"/>
      <c r="U928" s="26"/>
      <c r="V928" s="26"/>
      <c r="W928" s="119"/>
      <c r="X928" s="26"/>
      <c r="Y928" s="26"/>
      <c r="Z928" s="26"/>
    </row>
    <row r="929" spans="1:26" ht="12.75" customHeight="1">
      <c r="A929" s="129"/>
      <c r="B929" s="54"/>
      <c r="C929" s="26"/>
      <c r="D929" s="26"/>
      <c r="E929" s="124"/>
      <c r="F929" s="124"/>
      <c r="G929" s="124"/>
      <c r="H929" s="124"/>
      <c r="I929" s="124"/>
      <c r="J929" s="124"/>
      <c r="K929" s="130"/>
      <c r="L929" s="56"/>
      <c r="M929" s="56"/>
      <c r="N929" s="56"/>
      <c r="O929" s="56"/>
      <c r="P929" s="56"/>
      <c r="Q929" s="56"/>
      <c r="R929" s="133"/>
      <c r="S929" s="119"/>
      <c r="T929" s="26"/>
      <c r="U929" s="26"/>
      <c r="V929" s="26"/>
      <c r="W929" s="119"/>
      <c r="X929" s="26"/>
      <c r="Y929" s="26"/>
      <c r="Z929" s="26"/>
    </row>
    <row r="930" spans="1:26" ht="12.75" customHeight="1">
      <c r="A930" s="129"/>
      <c r="B930" s="54"/>
      <c r="C930" s="26"/>
      <c r="D930" s="26"/>
      <c r="E930" s="124"/>
      <c r="F930" s="124"/>
      <c r="G930" s="124"/>
      <c r="H930" s="124"/>
      <c r="I930" s="124"/>
      <c r="J930" s="124"/>
      <c r="K930" s="130"/>
      <c r="L930" s="56"/>
      <c r="M930" s="56"/>
      <c r="N930" s="56"/>
      <c r="O930" s="56"/>
      <c r="P930" s="56"/>
      <c r="Q930" s="56"/>
      <c r="R930" s="133"/>
      <c r="S930" s="119"/>
      <c r="T930" s="26"/>
      <c r="U930" s="26"/>
      <c r="V930" s="26"/>
      <c r="W930" s="119"/>
      <c r="X930" s="26"/>
      <c r="Y930" s="26"/>
      <c r="Z930" s="26"/>
    </row>
    <row r="931" spans="1:26" ht="12.75" customHeight="1">
      <c r="A931" s="129"/>
      <c r="B931" s="54"/>
      <c r="C931" s="26"/>
      <c r="D931" s="26"/>
      <c r="E931" s="124"/>
      <c r="F931" s="124"/>
      <c r="G931" s="124"/>
      <c r="H931" s="124"/>
      <c r="I931" s="124"/>
      <c r="J931" s="124"/>
      <c r="K931" s="130"/>
      <c r="L931" s="56"/>
      <c r="M931" s="56"/>
      <c r="N931" s="56"/>
      <c r="O931" s="56"/>
      <c r="P931" s="56"/>
      <c r="Q931" s="56"/>
      <c r="R931" s="133"/>
      <c r="S931" s="119"/>
      <c r="T931" s="26"/>
      <c r="U931" s="26"/>
      <c r="V931" s="26"/>
      <c r="W931" s="119"/>
      <c r="X931" s="26"/>
      <c r="Y931" s="26"/>
      <c r="Z931" s="26"/>
    </row>
    <row r="932" spans="1:26" ht="12.75" customHeight="1">
      <c r="A932" s="129"/>
      <c r="B932" s="54"/>
      <c r="C932" s="26"/>
      <c r="D932" s="26"/>
      <c r="E932" s="124"/>
      <c r="F932" s="124"/>
      <c r="G932" s="124"/>
      <c r="H932" s="124"/>
      <c r="I932" s="124"/>
      <c r="J932" s="124"/>
      <c r="K932" s="130"/>
      <c r="L932" s="56"/>
      <c r="M932" s="56"/>
      <c r="N932" s="56"/>
      <c r="O932" s="56"/>
      <c r="P932" s="56"/>
      <c r="Q932" s="56"/>
      <c r="R932" s="133"/>
      <c r="S932" s="119"/>
      <c r="T932" s="26"/>
      <c r="U932" s="26"/>
      <c r="V932" s="26"/>
      <c r="W932" s="119"/>
      <c r="X932" s="26"/>
      <c r="Y932" s="26"/>
      <c r="Z932" s="26"/>
    </row>
    <row r="933" spans="1:26" ht="12.75" customHeight="1">
      <c r="A933" s="129"/>
      <c r="B933" s="54"/>
      <c r="C933" s="26"/>
      <c r="D933" s="26"/>
      <c r="E933" s="124"/>
      <c r="F933" s="124"/>
      <c r="G933" s="124"/>
      <c r="H933" s="124"/>
      <c r="I933" s="124"/>
      <c r="J933" s="124"/>
      <c r="K933" s="130"/>
      <c r="L933" s="56"/>
      <c r="M933" s="56"/>
      <c r="N933" s="56"/>
      <c r="O933" s="56"/>
      <c r="P933" s="56"/>
      <c r="Q933" s="56"/>
      <c r="R933" s="133"/>
      <c r="S933" s="119"/>
      <c r="T933" s="26"/>
      <c r="U933" s="26"/>
      <c r="V933" s="26"/>
      <c r="W933" s="119"/>
      <c r="X933" s="26"/>
      <c r="Y933" s="26"/>
      <c r="Z933" s="26"/>
    </row>
    <row r="934" spans="1:26" ht="12.75" customHeight="1">
      <c r="A934" s="129"/>
      <c r="B934" s="54"/>
      <c r="C934" s="26"/>
      <c r="D934" s="26"/>
      <c r="E934" s="124"/>
      <c r="F934" s="124"/>
      <c r="G934" s="124"/>
      <c r="H934" s="124"/>
      <c r="I934" s="124"/>
      <c r="J934" s="124"/>
      <c r="K934" s="130"/>
      <c r="L934" s="56"/>
      <c r="M934" s="56"/>
      <c r="N934" s="56"/>
      <c r="O934" s="56"/>
      <c r="P934" s="56"/>
      <c r="Q934" s="56"/>
      <c r="R934" s="133"/>
      <c r="S934" s="119"/>
      <c r="T934" s="26"/>
      <c r="U934" s="26"/>
      <c r="V934" s="26"/>
      <c r="W934" s="119"/>
      <c r="X934" s="26"/>
      <c r="Y934" s="26"/>
      <c r="Z934" s="26"/>
    </row>
    <row r="935" spans="1:26" ht="12.75" customHeight="1">
      <c r="A935" s="129"/>
      <c r="B935" s="54"/>
      <c r="C935" s="26"/>
      <c r="D935" s="26"/>
      <c r="E935" s="124"/>
      <c r="F935" s="124"/>
      <c r="G935" s="124"/>
      <c r="H935" s="124"/>
      <c r="I935" s="124"/>
      <c r="J935" s="124"/>
      <c r="K935" s="130"/>
      <c r="L935" s="56"/>
      <c r="M935" s="56"/>
      <c r="N935" s="56"/>
      <c r="O935" s="56"/>
      <c r="P935" s="56"/>
      <c r="Q935" s="56"/>
      <c r="R935" s="133"/>
      <c r="S935" s="119"/>
      <c r="T935" s="26"/>
      <c r="U935" s="26"/>
      <c r="V935" s="26"/>
      <c r="W935" s="119"/>
      <c r="X935" s="26"/>
      <c r="Y935" s="26"/>
      <c r="Z935" s="26"/>
    </row>
    <row r="936" spans="1:26" ht="12.75" customHeight="1">
      <c r="A936" s="129"/>
      <c r="B936" s="54"/>
      <c r="C936" s="26"/>
      <c r="D936" s="26"/>
      <c r="E936" s="124"/>
      <c r="F936" s="124"/>
      <c r="G936" s="124"/>
      <c r="H936" s="124"/>
      <c r="I936" s="124"/>
      <c r="J936" s="124"/>
      <c r="K936" s="130"/>
      <c r="L936" s="56"/>
      <c r="M936" s="56"/>
      <c r="N936" s="56"/>
      <c r="O936" s="56"/>
      <c r="P936" s="56"/>
      <c r="Q936" s="56"/>
      <c r="R936" s="133"/>
      <c r="S936" s="119"/>
      <c r="T936" s="26"/>
      <c r="U936" s="26"/>
      <c r="V936" s="26"/>
      <c r="W936" s="119"/>
      <c r="X936" s="26"/>
      <c r="Y936" s="26"/>
      <c r="Z936" s="26"/>
    </row>
    <row r="937" spans="1:26" ht="12.75" customHeight="1">
      <c r="A937" s="129"/>
      <c r="B937" s="54"/>
      <c r="C937" s="26"/>
      <c r="D937" s="26"/>
      <c r="E937" s="124"/>
      <c r="F937" s="124"/>
      <c r="G937" s="124"/>
      <c r="H937" s="124"/>
      <c r="I937" s="124"/>
      <c r="J937" s="124"/>
      <c r="K937" s="130"/>
      <c r="L937" s="56"/>
      <c r="M937" s="56"/>
      <c r="N937" s="56"/>
      <c r="O937" s="56"/>
      <c r="P937" s="56"/>
      <c r="Q937" s="56"/>
      <c r="R937" s="133"/>
      <c r="S937" s="119"/>
      <c r="T937" s="26"/>
      <c r="U937" s="26"/>
      <c r="V937" s="26"/>
      <c r="W937" s="119"/>
      <c r="X937" s="26"/>
      <c r="Y937" s="26"/>
      <c r="Z937" s="26"/>
    </row>
    <row r="938" spans="1:26" ht="12.75" customHeight="1">
      <c r="A938" s="129"/>
      <c r="B938" s="54"/>
      <c r="C938" s="26"/>
      <c r="D938" s="26"/>
      <c r="E938" s="124"/>
      <c r="F938" s="124"/>
      <c r="G938" s="124"/>
      <c r="H938" s="124"/>
      <c r="I938" s="124"/>
      <c r="J938" s="124"/>
      <c r="K938" s="130"/>
      <c r="L938" s="56"/>
      <c r="M938" s="56"/>
      <c r="N938" s="56"/>
      <c r="O938" s="56"/>
      <c r="P938" s="56"/>
      <c r="Q938" s="56"/>
      <c r="R938" s="133"/>
      <c r="S938" s="119"/>
      <c r="T938" s="26"/>
      <c r="U938" s="26"/>
      <c r="V938" s="26"/>
      <c r="W938" s="119"/>
      <c r="X938" s="26"/>
      <c r="Y938" s="26"/>
      <c r="Z938" s="26"/>
    </row>
    <row r="939" spans="1:26" ht="12.75" customHeight="1">
      <c r="A939" s="129"/>
      <c r="B939" s="54"/>
      <c r="C939" s="26"/>
      <c r="D939" s="26"/>
      <c r="E939" s="124"/>
      <c r="F939" s="124"/>
      <c r="G939" s="124"/>
      <c r="H939" s="124"/>
      <c r="I939" s="124"/>
      <c r="J939" s="124"/>
      <c r="K939" s="130"/>
      <c r="L939" s="56"/>
      <c r="M939" s="56"/>
      <c r="N939" s="56"/>
      <c r="O939" s="56"/>
      <c r="P939" s="56"/>
      <c r="Q939" s="56"/>
      <c r="R939" s="133"/>
      <c r="S939" s="119"/>
      <c r="T939" s="26"/>
      <c r="U939" s="26"/>
      <c r="V939" s="26"/>
      <c r="W939" s="119"/>
      <c r="X939" s="26"/>
      <c r="Y939" s="26"/>
      <c r="Z939" s="26"/>
    </row>
    <row r="940" spans="1:26" ht="12.75" customHeight="1">
      <c r="A940" s="129"/>
      <c r="B940" s="54"/>
      <c r="C940" s="26"/>
      <c r="D940" s="26"/>
      <c r="E940" s="124"/>
      <c r="F940" s="124"/>
      <c r="G940" s="124"/>
      <c r="H940" s="124"/>
      <c r="I940" s="124"/>
      <c r="J940" s="124"/>
      <c r="K940" s="130"/>
      <c r="L940" s="56"/>
      <c r="M940" s="56"/>
      <c r="N940" s="56"/>
      <c r="O940" s="56"/>
      <c r="P940" s="56"/>
      <c r="Q940" s="56"/>
      <c r="R940" s="133"/>
      <c r="S940" s="119"/>
      <c r="T940" s="26"/>
      <c r="U940" s="26"/>
      <c r="V940" s="26"/>
      <c r="W940" s="119"/>
      <c r="X940" s="26"/>
      <c r="Y940" s="26"/>
      <c r="Z940" s="26"/>
    </row>
    <row r="941" spans="1:26" ht="12.75" customHeight="1">
      <c r="A941" s="129"/>
      <c r="B941" s="54"/>
      <c r="C941" s="26"/>
      <c r="D941" s="26"/>
      <c r="E941" s="124"/>
      <c r="F941" s="124"/>
      <c r="G941" s="124"/>
      <c r="H941" s="124"/>
      <c r="I941" s="124"/>
      <c r="J941" s="124"/>
      <c r="K941" s="130"/>
      <c r="L941" s="56"/>
      <c r="M941" s="56"/>
      <c r="N941" s="56"/>
      <c r="O941" s="56"/>
      <c r="P941" s="56"/>
      <c r="Q941" s="56"/>
      <c r="R941" s="133"/>
      <c r="S941" s="119"/>
      <c r="T941" s="26"/>
      <c r="U941" s="26"/>
      <c r="V941" s="26"/>
      <c r="W941" s="119"/>
      <c r="X941" s="26"/>
      <c r="Y941" s="26"/>
      <c r="Z941" s="26"/>
    </row>
    <row r="942" spans="1:26" ht="12.75" customHeight="1">
      <c r="A942" s="129"/>
      <c r="B942" s="54"/>
      <c r="C942" s="26"/>
      <c r="D942" s="26"/>
      <c r="E942" s="124"/>
      <c r="F942" s="124"/>
      <c r="G942" s="124"/>
      <c r="H942" s="124"/>
      <c r="I942" s="124"/>
      <c r="J942" s="124"/>
      <c r="K942" s="130"/>
      <c r="L942" s="56"/>
      <c r="M942" s="56"/>
      <c r="N942" s="56"/>
      <c r="O942" s="56"/>
      <c r="P942" s="56"/>
      <c r="Q942" s="56"/>
      <c r="R942" s="133"/>
      <c r="S942" s="119"/>
      <c r="T942" s="26"/>
      <c r="U942" s="26"/>
      <c r="V942" s="26"/>
      <c r="W942" s="119"/>
      <c r="X942" s="26"/>
      <c r="Y942" s="26"/>
      <c r="Z942" s="26"/>
    </row>
    <row r="943" spans="1:26" ht="12.75" customHeight="1">
      <c r="A943" s="129"/>
      <c r="B943" s="54"/>
      <c r="C943" s="26"/>
      <c r="D943" s="26"/>
      <c r="E943" s="124"/>
      <c r="F943" s="124"/>
      <c r="G943" s="124"/>
      <c r="H943" s="124"/>
      <c r="I943" s="124"/>
      <c r="J943" s="124"/>
      <c r="K943" s="130"/>
      <c r="L943" s="56"/>
      <c r="M943" s="56"/>
      <c r="N943" s="56"/>
      <c r="O943" s="56"/>
      <c r="P943" s="56"/>
      <c r="Q943" s="56"/>
      <c r="R943" s="133"/>
      <c r="S943" s="119"/>
      <c r="T943" s="26"/>
      <c r="U943" s="26"/>
      <c r="V943" s="26"/>
      <c r="W943" s="119"/>
      <c r="X943" s="26"/>
      <c r="Y943" s="26"/>
      <c r="Z943" s="26"/>
    </row>
    <row r="944" spans="1:26" ht="12.75" customHeight="1">
      <c r="A944" s="129"/>
      <c r="B944" s="54"/>
      <c r="C944" s="26"/>
      <c r="D944" s="26"/>
      <c r="E944" s="124"/>
      <c r="F944" s="124"/>
      <c r="G944" s="124"/>
      <c r="H944" s="124"/>
      <c r="I944" s="124"/>
      <c r="J944" s="124"/>
      <c r="K944" s="130"/>
      <c r="L944" s="56"/>
      <c r="M944" s="56"/>
      <c r="N944" s="56"/>
      <c r="O944" s="56"/>
      <c r="P944" s="56"/>
      <c r="Q944" s="56"/>
      <c r="R944" s="133"/>
      <c r="S944" s="119"/>
      <c r="T944" s="26"/>
      <c r="U944" s="26"/>
      <c r="V944" s="26"/>
      <c r="W944" s="119"/>
      <c r="X944" s="26"/>
      <c r="Y944" s="26"/>
      <c r="Z944" s="26"/>
    </row>
    <row r="945" spans="1:26" ht="12.75" customHeight="1">
      <c r="A945" s="129"/>
      <c r="B945" s="54"/>
      <c r="C945" s="26"/>
      <c r="D945" s="26"/>
      <c r="E945" s="124"/>
      <c r="F945" s="124"/>
      <c r="G945" s="124"/>
      <c r="H945" s="124"/>
      <c r="I945" s="124"/>
      <c r="J945" s="124"/>
      <c r="K945" s="130"/>
      <c r="L945" s="56"/>
      <c r="M945" s="56"/>
      <c r="N945" s="56"/>
      <c r="O945" s="56"/>
      <c r="P945" s="56"/>
      <c r="Q945" s="56"/>
      <c r="R945" s="133"/>
      <c r="S945" s="119"/>
      <c r="T945" s="26"/>
      <c r="U945" s="26"/>
      <c r="V945" s="26"/>
      <c r="W945" s="119"/>
      <c r="X945" s="26"/>
      <c r="Y945" s="26"/>
      <c r="Z945" s="26"/>
    </row>
    <row r="946" spans="1:26" ht="12.75" customHeight="1">
      <c r="A946" s="129"/>
      <c r="B946" s="54"/>
      <c r="C946" s="26"/>
      <c r="D946" s="26"/>
      <c r="E946" s="124"/>
      <c r="F946" s="124"/>
      <c r="G946" s="124"/>
      <c r="H946" s="124"/>
      <c r="I946" s="124"/>
      <c r="J946" s="124"/>
      <c r="K946" s="130"/>
      <c r="L946" s="56"/>
      <c r="M946" s="56"/>
      <c r="N946" s="56"/>
      <c r="O946" s="56"/>
      <c r="P946" s="56"/>
      <c r="Q946" s="56"/>
      <c r="R946" s="133"/>
      <c r="S946" s="119"/>
      <c r="T946" s="26"/>
      <c r="U946" s="26"/>
      <c r="V946" s="26"/>
      <c r="W946" s="119"/>
      <c r="X946" s="26"/>
      <c r="Y946" s="26"/>
      <c r="Z946" s="26"/>
    </row>
    <row r="947" spans="1:26" ht="12.75" customHeight="1">
      <c r="A947" s="129"/>
      <c r="B947" s="54"/>
      <c r="C947" s="26"/>
      <c r="D947" s="26"/>
      <c r="E947" s="124"/>
      <c r="F947" s="124"/>
      <c r="G947" s="124"/>
      <c r="H947" s="124"/>
      <c r="I947" s="124"/>
      <c r="J947" s="124"/>
      <c r="K947" s="130"/>
      <c r="L947" s="56"/>
      <c r="M947" s="56"/>
      <c r="N947" s="56"/>
      <c r="O947" s="56"/>
      <c r="P947" s="56"/>
      <c r="Q947" s="56"/>
      <c r="R947" s="133"/>
      <c r="S947" s="119"/>
      <c r="T947" s="26"/>
      <c r="U947" s="26"/>
      <c r="V947" s="26"/>
      <c r="W947" s="119"/>
      <c r="X947" s="26"/>
      <c r="Y947" s="26"/>
      <c r="Z947" s="26"/>
    </row>
    <row r="948" spans="1:26" ht="12.75" customHeight="1">
      <c r="A948" s="129"/>
      <c r="B948" s="54"/>
      <c r="C948" s="26"/>
      <c r="D948" s="26"/>
      <c r="E948" s="124"/>
      <c r="F948" s="124"/>
      <c r="G948" s="124"/>
      <c r="H948" s="124"/>
      <c r="I948" s="124"/>
      <c r="J948" s="124"/>
      <c r="K948" s="130"/>
      <c r="L948" s="56"/>
      <c r="M948" s="56"/>
      <c r="N948" s="56"/>
      <c r="O948" s="56"/>
      <c r="P948" s="56"/>
      <c r="Q948" s="56"/>
      <c r="R948" s="133"/>
      <c r="S948" s="119"/>
      <c r="T948" s="26"/>
      <c r="U948" s="26"/>
      <c r="V948" s="26"/>
      <c r="W948" s="119"/>
      <c r="X948" s="26"/>
      <c r="Y948" s="26"/>
      <c r="Z948" s="26"/>
    </row>
    <row r="949" spans="1:26" ht="12.75" customHeight="1">
      <c r="A949" s="129"/>
      <c r="B949" s="54"/>
      <c r="C949" s="26"/>
      <c r="D949" s="26"/>
      <c r="E949" s="124"/>
      <c r="F949" s="124"/>
      <c r="G949" s="124"/>
      <c r="H949" s="124"/>
      <c r="I949" s="124"/>
      <c r="J949" s="124"/>
      <c r="K949" s="130"/>
      <c r="L949" s="56"/>
      <c r="M949" s="56"/>
      <c r="N949" s="56"/>
      <c r="O949" s="56"/>
      <c r="P949" s="56"/>
      <c r="Q949" s="56"/>
      <c r="R949" s="133"/>
      <c r="S949" s="119"/>
      <c r="T949" s="26"/>
      <c r="U949" s="26"/>
      <c r="V949" s="26"/>
      <c r="W949" s="119"/>
      <c r="X949" s="26"/>
      <c r="Y949" s="26"/>
      <c r="Z949" s="26"/>
    </row>
    <row r="950" spans="1:26" ht="12.75" customHeight="1">
      <c r="A950" s="129"/>
      <c r="B950" s="54"/>
      <c r="C950" s="26"/>
      <c r="D950" s="26"/>
      <c r="E950" s="124"/>
      <c r="F950" s="124"/>
      <c r="G950" s="124"/>
      <c r="H950" s="124"/>
      <c r="I950" s="124"/>
      <c r="J950" s="124"/>
      <c r="K950" s="130"/>
      <c r="L950" s="56"/>
      <c r="M950" s="56"/>
      <c r="N950" s="56"/>
      <c r="O950" s="56"/>
      <c r="P950" s="56"/>
      <c r="Q950" s="56"/>
      <c r="R950" s="133"/>
      <c r="S950" s="119"/>
      <c r="T950" s="26"/>
      <c r="U950" s="26"/>
      <c r="V950" s="26"/>
      <c r="W950" s="119"/>
      <c r="X950" s="26"/>
      <c r="Y950" s="26"/>
      <c r="Z950" s="26"/>
    </row>
    <row r="951" spans="1:26" ht="12.75" customHeight="1">
      <c r="A951" s="129"/>
      <c r="B951" s="54"/>
      <c r="C951" s="26"/>
      <c r="D951" s="26"/>
      <c r="E951" s="124"/>
      <c r="F951" s="124"/>
      <c r="G951" s="124"/>
      <c r="H951" s="124"/>
      <c r="I951" s="124"/>
      <c r="J951" s="124"/>
      <c r="K951" s="130"/>
      <c r="L951" s="56"/>
      <c r="M951" s="56"/>
      <c r="N951" s="56"/>
      <c r="O951" s="56"/>
      <c r="P951" s="56"/>
      <c r="Q951" s="56"/>
      <c r="R951" s="133"/>
      <c r="S951" s="119"/>
      <c r="T951" s="26"/>
      <c r="U951" s="26"/>
      <c r="V951" s="26"/>
      <c r="W951" s="119"/>
      <c r="X951" s="26"/>
      <c r="Y951" s="26"/>
      <c r="Z951" s="26"/>
    </row>
    <row r="952" spans="1:26" ht="12.75" customHeight="1">
      <c r="A952" s="129"/>
      <c r="B952" s="54"/>
      <c r="C952" s="26"/>
      <c r="D952" s="26"/>
      <c r="E952" s="124"/>
      <c r="F952" s="124"/>
      <c r="G952" s="124"/>
      <c r="H952" s="124"/>
      <c r="I952" s="124"/>
      <c r="J952" s="124"/>
      <c r="K952" s="130"/>
      <c r="L952" s="56"/>
      <c r="M952" s="56"/>
      <c r="N952" s="56"/>
      <c r="O952" s="56"/>
      <c r="P952" s="56"/>
      <c r="Q952" s="56"/>
      <c r="R952" s="133"/>
      <c r="S952" s="119"/>
      <c r="T952" s="26"/>
      <c r="U952" s="26"/>
      <c r="V952" s="26"/>
      <c r="W952" s="119"/>
      <c r="X952" s="26"/>
      <c r="Y952" s="26"/>
      <c r="Z952" s="26"/>
    </row>
    <row r="953" spans="1:26" ht="12.75" customHeight="1">
      <c r="A953" s="129"/>
      <c r="B953" s="54"/>
      <c r="C953" s="26"/>
      <c r="D953" s="26"/>
      <c r="E953" s="124"/>
      <c r="F953" s="124"/>
      <c r="G953" s="124"/>
      <c r="H953" s="124"/>
      <c r="I953" s="124"/>
      <c r="J953" s="124"/>
      <c r="K953" s="130"/>
      <c r="L953" s="56"/>
      <c r="M953" s="56"/>
      <c r="N953" s="56"/>
      <c r="O953" s="56"/>
      <c r="P953" s="56"/>
      <c r="Q953" s="56"/>
      <c r="R953" s="133"/>
      <c r="S953" s="119"/>
      <c r="T953" s="26"/>
      <c r="U953" s="26"/>
      <c r="V953" s="26"/>
      <c r="W953" s="119"/>
      <c r="X953" s="26"/>
      <c r="Y953" s="26"/>
      <c r="Z953" s="26"/>
    </row>
    <row r="954" spans="1:26" ht="12.75" customHeight="1">
      <c r="A954" s="129"/>
      <c r="B954" s="54"/>
      <c r="C954" s="26"/>
      <c r="D954" s="26"/>
      <c r="E954" s="124"/>
      <c r="F954" s="124"/>
      <c r="G954" s="124"/>
      <c r="H954" s="124"/>
      <c r="I954" s="124"/>
      <c r="J954" s="124"/>
      <c r="K954" s="130"/>
      <c r="L954" s="56"/>
      <c r="M954" s="56"/>
      <c r="N954" s="56"/>
      <c r="O954" s="56"/>
      <c r="P954" s="56"/>
      <c r="Q954" s="56"/>
      <c r="R954" s="133"/>
      <c r="S954" s="119"/>
      <c r="T954" s="26"/>
      <c r="U954" s="26"/>
      <c r="V954" s="26"/>
      <c r="W954" s="119"/>
      <c r="X954" s="26"/>
      <c r="Y954" s="26"/>
      <c r="Z954" s="26"/>
    </row>
    <row r="955" spans="1:26" ht="12.75" customHeight="1">
      <c r="A955" s="129"/>
      <c r="B955" s="54"/>
      <c r="C955" s="26"/>
      <c r="D955" s="26"/>
      <c r="E955" s="124"/>
      <c r="F955" s="124"/>
      <c r="G955" s="124"/>
      <c r="H955" s="124"/>
      <c r="I955" s="124"/>
      <c r="J955" s="124"/>
      <c r="K955" s="130"/>
      <c r="L955" s="56"/>
      <c r="M955" s="56"/>
      <c r="N955" s="56"/>
      <c r="O955" s="56"/>
      <c r="P955" s="56"/>
      <c r="Q955" s="56"/>
      <c r="R955" s="133"/>
      <c r="S955" s="119"/>
      <c r="T955" s="26"/>
      <c r="U955" s="26"/>
      <c r="V955" s="26"/>
      <c r="W955" s="119"/>
      <c r="X955" s="26"/>
      <c r="Y955" s="26"/>
      <c r="Z955" s="26"/>
    </row>
    <row r="956" spans="1:26" ht="12.75" customHeight="1">
      <c r="A956" s="129"/>
      <c r="B956" s="54"/>
      <c r="C956" s="26"/>
      <c r="D956" s="26"/>
      <c r="E956" s="124"/>
      <c r="F956" s="124"/>
      <c r="G956" s="124"/>
      <c r="H956" s="124"/>
      <c r="I956" s="124"/>
      <c r="J956" s="124"/>
      <c r="K956" s="130"/>
      <c r="L956" s="56"/>
      <c r="M956" s="56"/>
      <c r="N956" s="56"/>
      <c r="O956" s="56"/>
      <c r="P956" s="56"/>
      <c r="Q956" s="56"/>
      <c r="R956" s="133"/>
      <c r="S956" s="119"/>
      <c r="T956" s="26"/>
      <c r="U956" s="26"/>
      <c r="V956" s="26"/>
      <c r="W956" s="119"/>
      <c r="X956" s="26"/>
      <c r="Y956" s="26"/>
      <c r="Z956" s="26"/>
    </row>
    <row r="957" spans="1:26" ht="12.75" customHeight="1">
      <c r="A957" s="129"/>
      <c r="B957" s="54"/>
      <c r="C957" s="26"/>
      <c r="D957" s="26"/>
      <c r="E957" s="124"/>
      <c r="F957" s="124"/>
      <c r="G957" s="124"/>
      <c r="H957" s="124"/>
      <c r="I957" s="124"/>
      <c r="J957" s="124"/>
      <c r="K957" s="130"/>
      <c r="L957" s="56"/>
      <c r="M957" s="56"/>
      <c r="N957" s="56"/>
      <c r="O957" s="56"/>
      <c r="P957" s="56"/>
      <c r="Q957" s="56"/>
      <c r="R957" s="133"/>
      <c r="S957" s="119"/>
      <c r="T957" s="26"/>
      <c r="U957" s="26"/>
      <c r="V957" s="26"/>
      <c r="W957" s="119"/>
      <c r="X957" s="26"/>
      <c r="Y957" s="26"/>
      <c r="Z957" s="26"/>
    </row>
    <row r="958" spans="1:26" ht="12.75" customHeight="1">
      <c r="A958" s="129"/>
      <c r="B958" s="54"/>
      <c r="C958" s="26"/>
      <c r="D958" s="26"/>
      <c r="E958" s="124"/>
      <c r="F958" s="124"/>
      <c r="G958" s="124"/>
      <c r="H958" s="124"/>
      <c r="I958" s="124"/>
      <c r="J958" s="124"/>
      <c r="K958" s="130"/>
      <c r="L958" s="56"/>
      <c r="M958" s="56"/>
      <c r="N958" s="56"/>
      <c r="O958" s="56"/>
      <c r="P958" s="56"/>
      <c r="Q958" s="56"/>
      <c r="R958" s="133"/>
      <c r="S958" s="119"/>
      <c r="T958" s="26"/>
      <c r="U958" s="26"/>
      <c r="V958" s="26"/>
      <c r="W958" s="119"/>
      <c r="X958" s="26"/>
      <c r="Y958" s="26"/>
      <c r="Z958" s="26"/>
    </row>
    <row r="959" spans="1:26" ht="12.75" customHeight="1">
      <c r="A959" s="129"/>
      <c r="B959" s="54"/>
      <c r="C959" s="26"/>
      <c r="D959" s="26"/>
      <c r="E959" s="124"/>
      <c r="F959" s="124"/>
      <c r="G959" s="124"/>
      <c r="H959" s="124"/>
      <c r="I959" s="124"/>
      <c r="J959" s="124"/>
      <c r="K959" s="130"/>
      <c r="L959" s="56"/>
      <c r="M959" s="56"/>
      <c r="N959" s="56"/>
      <c r="O959" s="56"/>
      <c r="P959" s="56"/>
      <c r="Q959" s="56"/>
      <c r="R959" s="133"/>
      <c r="S959" s="119"/>
      <c r="T959" s="26"/>
      <c r="U959" s="26"/>
      <c r="V959" s="26"/>
      <c r="W959" s="119"/>
      <c r="X959" s="26"/>
      <c r="Y959" s="26"/>
      <c r="Z959" s="26"/>
    </row>
    <row r="960" spans="1:26" ht="12.75" customHeight="1">
      <c r="A960" s="129"/>
      <c r="B960" s="54"/>
      <c r="C960" s="26"/>
      <c r="D960" s="26"/>
      <c r="E960" s="124"/>
      <c r="F960" s="124"/>
      <c r="G960" s="124"/>
      <c r="H960" s="124"/>
      <c r="I960" s="124"/>
      <c r="J960" s="124"/>
      <c r="K960" s="130"/>
      <c r="L960" s="56"/>
      <c r="M960" s="56"/>
      <c r="N960" s="56"/>
      <c r="O960" s="56"/>
      <c r="P960" s="56"/>
      <c r="Q960" s="56"/>
      <c r="R960" s="133"/>
      <c r="S960" s="119"/>
      <c r="T960" s="26"/>
      <c r="U960" s="26"/>
      <c r="V960" s="26"/>
      <c r="W960" s="119"/>
      <c r="X960" s="26"/>
      <c r="Y960" s="26"/>
      <c r="Z960" s="26"/>
    </row>
    <row r="961" spans="1:26" ht="12.75" customHeight="1">
      <c r="A961" s="129"/>
      <c r="B961" s="54"/>
      <c r="C961" s="26"/>
      <c r="D961" s="26"/>
      <c r="E961" s="124"/>
      <c r="F961" s="124"/>
      <c r="G961" s="124"/>
      <c r="H961" s="124"/>
      <c r="I961" s="124"/>
      <c r="J961" s="124"/>
      <c r="K961" s="130"/>
      <c r="L961" s="56"/>
      <c r="M961" s="56"/>
      <c r="N961" s="56"/>
      <c r="O961" s="56"/>
      <c r="P961" s="56"/>
      <c r="Q961" s="56"/>
      <c r="R961" s="133"/>
      <c r="S961" s="119"/>
      <c r="T961" s="26"/>
      <c r="U961" s="26"/>
      <c r="V961" s="26"/>
      <c r="W961" s="119"/>
      <c r="X961" s="26"/>
      <c r="Y961" s="26"/>
      <c r="Z961" s="26"/>
    </row>
    <row r="962" spans="1:26" ht="12.75" customHeight="1">
      <c r="A962" s="129"/>
      <c r="B962" s="54"/>
      <c r="C962" s="26"/>
      <c r="D962" s="26"/>
      <c r="E962" s="124"/>
      <c r="F962" s="124"/>
      <c r="G962" s="124"/>
      <c r="H962" s="124"/>
      <c r="I962" s="124"/>
      <c r="J962" s="124"/>
      <c r="K962" s="130"/>
      <c r="L962" s="56"/>
      <c r="M962" s="56"/>
      <c r="N962" s="56"/>
      <c r="O962" s="56"/>
      <c r="P962" s="56"/>
      <c r="Q962" s="56"/>
      <c r="R962" s="133"/>
      <c r="S962" s="119"/>
      <c r="T962" s="26"/>
      <c r="U962" s="26"/>
      <c r="V962" s="26"/>
      <c r="W962" s="119"/>
      <c r="X962" s="26"/>
      <c r="Y962" s="26"/>
      <c r="Z962" s="26"/>
    </row>
    <row r="963" spans="1:26" ht="12.75" customHeight="1">
      <c r="A963" s="129"/>
      <c r="B963" s="54"/>
      <c r="C963" s="26"/>
      <c r="D963" s="26"/>
      <c r="E963" s="124"/>
      <c r="F963" s="124"/>
      <c r="G963" s="124"/>
      <c r="H963" s="124"/>
      <c r="I963" s="124"/>
      <c r="J963" s="124"/>
      <c r="K963" s="130"/>
      <c r="L963" s="56"/>
      <c r="M963" s="56"/>
      <c r="N963" s="56"/>
      <c r="O963" s="56"/>
      <c r="P963" s="56"/>
      <c r="Q963" s="56"/>
      <c r="R963" s="133"/>
      <c r="S963" s="119"/>
      <c r="T963" s="26"/>
      <c r="U963" s="26"/>
      <c r="V963" s="26"/>
      <c r="W963" s="119"/>
      <c r="X963" s="26"/>
      <c r="Y963" s="26"/>
      <c r="Z963" s="26"/>
    </row>
    <row r="964" spans="1:26" ht="12.75" customHeight="1">
      <c r="A964" s="129"/>
      <c r="B964" s="54"/>
      <c r="C964" s="26"/>
      <c r="D964" s="26"/>
      <c r="E964" s="124"/>
      <c r="F964" s="124"/>
      <c r="G964" s="124"/>
      <c r="H964" s="124"/>
      <c r="I964" s="124"/>
      <c r="J964" s="124"/>
      <c r="K964" s="130"/>
      <c r="L964" s="56"/>
      <c r="M964" s="56"/>
      <c r="N964" s="56"/>
      <c r="O964" s="56"/>
      <c r="P964" s="56"/>
      <c r="Q964" s="56"/>
      <c r="R964" s="133"/>
      <c r="S964" s="119"/>
      <c r="T964" s="26"/>
      <c r="U964" s="26"/>
      <c r="V964" s="26"/>
      <c r="W964" s="119"/>
      <c r="X964" s="26"/>
      <c r="Y964" s="26"/>
      <c r="Z964" s="26"/>
    </row>
    <row r="965" spans="1:26" ht="12.75" customHeight="1">
      <c r="A965" s="129"/>
      <c r="B965" s="54"/>
      <c r="C965" s="26"/>
      <c r="D965" s="26"/>
      <c r="E965" s="124"/>
      <c r="F965" s="124"/>
      <c r="G965" s="124"/>
      <c r="H965" s="124"/>
      <c r="I965" s="124"/>
      <c r="J965" s="124"/>
      <c r="K965" s="130"/>
      <c r="L965" s="56"/>
      <c r="M965" s="56"/>
      <c r="N965" s="56"/>
      <c r="O965" s="56"/>
      <c r="P965" s="56"/>
      <c r="Q965" s="56"/>
      <c r="R965" s="133"/>
      <c r="S965" s="119"/>
      <c r="T965" s="26"/>
      <c r="U965" s="26"/>
      <c r="V965" s="26"/>
      <c r="W965" s="119"/>
      <c r="X965" s="26"/>
      <c r="Y965" s="26"/>
      <c r="Z965" s="26"/>
    </row>
    <row r="966" spans="1:26" ht="12.75" customHeight="1">
      <c r="A966" s="129"/>
      <c r="B966" s="54"/>
      <c r="C966" s="26"/>
      <c r="D966" s="26"/>
      <c r="E966" s="124"/>
      <c r="F966" s="124"/>
      <c r="G966" s="124"/>
      <c r="H966" s="124"/>
      <c r="I966" s="124"/>
      <c r="J966" s="124"/>
      <c r="K966" s="130"/>
      <c r="L966" s="56"/>
      <c r="M966" s="56"/>
      <c r="N966" s="56"/>
      <c r="O966" s="56"/>
      <c r="P966" s="56"/>
      <c r="Q966" s="56"/>
      <c r="R966" s="133"/>
      <c r="S966" s="119"/>
      <c r="T966" s="26"/>
      <c r="U966" s="26"/>
      <c r="V966" s="26"/>
      <c r="W966" s="119"/>
      <c r="X966" s="26"/>
      <c r="Y966" s="26"/>
      <c r="Z966" s="26"/>
    </row>
    <row r="967" spans="1:26" ht="12.75" customHeight="1">
      <c r="A967" s="129"/>
      <c r="B967" s="54"/>
      <c r="C967" s="26"/>
      <c r="D967" s="26"/>
      <c r="E967" s="124"/>
      <c r="F967" s="124"/>
      <c r="G967" s="124"/>
      <c r="H967" s="124"/>
      <c r="I967" s="124"/>
      <c r="J967" s="124"/>
      <c r="K967" s="130"/>
      <c r="L967" s="56"/>
      <c r="M967" s="56"/>
      <c r="N967" s="56"/>
      <c r="O967" s="56"/>
      <c r="P967" s="56"/>
      <c r="Q967" s="56"/>
      <c r="R967" s="133"/>
      <c r="S967" s="119"/>
      <c r="T967" s="26"/>
      <c r="U967" s="26"/>
      <c r="V967" s="26"/>
      <c r="W967" s="119"/>
      <c r="X967" s="26"/>
      <c r="Y967" s="26"/>
      <c r="Z967" s="26"/>
    </row>
    <row r="968" spans="1:26" ht="12.75" customHeight="1">
      <c r="A968" s="129"/>
      <c r="B968" s="54"/>
      <c r="C968" s="26"/>
      <c r="D968" s="26"/>
      <c r="E968" s="124"/>
      <c r="F968" s="124"/>
      <c r="G968" s="124"/>
      <c r="H968" s="124"/>
      <c r="I968" s="124"/>
      <c r="J968" s="124"/>
      <c r="K968" s="130"/>
      <c r="L968" s="56"/>
      <c r="M968" s="56"/>
      <c r="N968" s="56"/>
      <c r="O968" s="56"/>
      <c r="P968" s="56"/>
      <c r="Q968" s="56"/>
      <c r="R968" s="133"/>
      <c r="S968" s="119"/>
      <c r="T968" s="26"/>
      <c r="U968" s="26"/>
      <c r="V968" s="26"/>
      <c r="W968" s="119"/>
      <c r="X968" s="26"/>
      <c r="Y968" s="26"/>
      <c r="Z968" s="26"/>
    </row>
    <row r="969" spans="1:26" ht="12.75" customHeight="1">
      <c r="A969" s="129"/>
      <c r="B969" s="54"/>
      <c r="C969" s="26"/>
      <c r="D969" s="26"/>
      <c r="E969" s="124"/>
      <c r="F969" s="124"/>
      <c r="G969" s="124"/>
      <c r="H969" s="124"/>
      <c r="I969" s="124"/>
      <c r="J969" s="124"/>
      <c r="K969" s="130"/>
      <c r="L969" s="56"/>
      <c r="M969" s="56"/>
      <c r="N969" s="56"/>
      <c r="O969" s="56"/>
      <c r="P969" s="56"/>
      <c r="Q969" s="56"/>
      <c r="R969" s="133"/>
      <c r="S969" s="119"/>
      <c r="T969" s="26"/>
      <c r="U969" s="26"/>
      <c r="V969" s="26"/>
      <c r="W969" s="119"/>
      <c r="X969" s="26"/>
      <c r="Y969" s="26"/>
      <c r="Z969" s="26"/>
    </row>
    <row r="970" spans="1:26" ht="12.75" customHeight="1">
      <c r="A970" s="129"/>
      <c r="B970" s="54"/>
      <c r="C970" s="26"/>
      <c r="D970" s="26"/>
      <c r="E970" s="124"/>
      <c r="F970" s="124"/>
      <c r="G970" s="124"/>
      <c r="H970" s="124"/>
      <c r="I970" s="124"/>
      <c r="J970" s="124"/>
      <c r="K970" s="130"/>
      <c r="L970" s="56"/>
      <c r="M970" s="56"/>
      <c r="N970" s="56"/>
      <c r="O970" s="56"/>
      <c r="P970" s="56"/>
      <c r="Q970" s="56"/>
      <c r="R970" s="133"/>
      <c r="S970" s="119"/>
      <c r="T970" s="26"/>
      <c r="U970" s="26"/>
      <c r="V970" s="26"/>
      <c r="W970" s="119"/>
      <c r="X970" s="26"/>
      <c r="Y970" s="26"/>
      <c r="Z970" s="26"/>
    </row>
    <row r="971" spans="1:26" ht="12.75" customHeight="1">
      <c r="A971" s="129"/>
      <c r="B971" s="54"/>
      <c r="C971" s="26"/>
      <c r="D971" s="26"/>
      <c r="E971" s="124"/>
      <c r="F971" s="124"/>
      <c r="G971" s="124"/>
      <c r="H971" s="124"/>
      <c r="I971" s="124"/>
      <c r="J971" s="124"/>
      <c r="K971" s="130"/>
      <c r="L971" s="56"/>
      <c r="M971" s="56"/>
      <c r="N971" s="56"/>
      <c r="O971" s="56"/>
      <c r="P971" s="56"/>
      <c r="Q971" s="56"/>
      <c r="R971" s="133"/>
      <c r="S971" s="119"/>
      <c r="T971" s="26"/>
      <c r="U971" s="26"/>
      <c r="V971" s="26"/>
      <c r="W971" s="119"/>
      <c r="X971" s="26"/>
      <c r="Y971" s="26"/>
      <c r="Z971" s="26"/>
    </row>
    <row r="972" spans="1:26" ht="12.75" customHeight="1">
      <c r="A972" s="129"/>
      <c r="B972" s="54"/>
      <c r="C972" s="26"/>
      <c r="D972" s="26"/>
      <c r="E972" s="124"/>
      <c r="F972" s="124"/>
      <c r="G972" s="124"/>
      <c r="H972" s="124"/>
      <c r="I972" s="124"/>
      <c r="J972" s="124"/>
      <c r="K972" s="130"/>
      <c r="L972" s="56"/>
      <c r="M972" s="56"/>
      <c r="N972" s="56"/>
      <c r="O972" s="56"/>
      <c r="P972" s="56"/>
      <c r="Q972" s="56"/>
      <c r="R972" s="133"/>
      <c r="S972" s="119"/>
      <c r="T972" s="26"/>
      <c r="U972" s="26"/>
      <c r="V972" s="26"/>
      <c r="W972" s="119"/>
      <c r="X972" s="26"/>
      <c r="Y972" s="26"/>
      <c r="Z972" s="26"/>
    </row>
    <row r="973" spans="1:26" ht="12.75" customHeight="1">
      <c r="A973" s="129"/>
      <c r="B973" s="54"/>
      <c r="C973" s="26"/>
      <c r="D973" s="26"/>
      <c r="E973" s="124"/>
      <c r="F973" s="124"/>
      <c r="G973" s="124"/>
      <c r="H973" s="124"/>
      <c r="I973" s="124"/>
      <c r="J973" s="124"/>
      <c r="K973" s="130"/>
      <c r="L973" s="56"/>
      <c r="M973" s="56"/>
      <c r="N973" s="56"/>
      <c r="O973" s="56"/>
      <c r="P973" s="56"/>
      <c r="Q973" s="56"/>
      <c r="R973" s="133"/>
      <c r="S973" s="119"/>
      <c r="T973" s="26"/>
      <c r="U973" s="26"/>
      <c r="V973" s="26"/>
      <c r="W973" s="119"/>
      <c r="X973" s="26"/>
      <c r="Y973" s="26"/>
      <c r="Z973" s="26"/>
    </row>
    <row r="974" spans="1:26" ht="12.75" customHeight="1">
      <c r="A974" s="129"/>
      <c r="B974" s="54"/>
      <c r="C974" s="26"/>
      <c r="D974" s="26"/>
      <c r="E974" s="124"/>
      <c r="F974" s="124"/>
      <c r="G974" s="124"/>
      <c r="H974" s="124"/>
      <c r="I974" s="124"/>
      <c r="J974" s="124"/>
      <c r="K974" s="130"/>
      <c r="L974" s="56"/>
      <c r="M974" s="56"/>
      <c r="N974" s="56"/>
      <c r="O974" s="56"/>
      <c r="P974" s="56"/>
      <c r="Q974" s="56"/>
      <c r="R974" s="133"/>
      <c r="S974" s="119"/>
      <c r="T974" s="26"/>
      <c r="U974" s="26"/>
      <c r="V974" s="26"/>
      <c r="W974" s="119"/>
      <c r="X974" s="26"/>
      <c r="Y974" s="26"/>
      <c r="Z974" s="26"/>
    </row>
    <row r="975" spans="1:26" ht="12.75" customHeight="1">
      <c r="A975" s="129"/>
      <c r="B975" s="54"/>
      <c r="C975" s="26"/>
      <c r="D975" s="26"/>
      <c r="E975" s="124"/>
      <c r="F975" s="124"/>
      <c r="G975" s="124"/>
      <c r="H975" s="124"/>
      <c r="I975" s="124"/>
      <c r="J975" s="124"/>
      <c r="K975" s="130"/>
      <c r="L975" s="56"/>
      <c r="M975" s="56"/>
      <c r="N975" s="56"/>
      <c r="O975" s="56"/>
      <c r="P975" s="56"/>
      <c r="Q975" s="56"/>
      <c r="R975" s="133"/>
      <c r="S975" s="119"/>
      <c r="T975" s="26"/>
      <c r="U975" s="26"/>
      <c r="V975" s="26"/>
      <c r="W975" s="119"/>
      <c r="X975" s="26"/>
      <c r="Y975" s="26"/>
      <c r="Z975" s="26"/>
    </row>
    <row r="976" spans="1:26" ht="12.75" customHeight="1">
      <c r="A976" s="129"/>
      <c r="B976" s="54"/>
      <c r="C976" s="26"/>
      <c r="D976" s="26"/>
      <c r="E976" s="124"/>
      <c r="F976" s="124"/>
      <c r="G976" s="124"/>
      <c r="H976" s="124"/>
      <c r="I976" s="124"/>
      <c r="J976" s="124"/>
      <c r="K976" s="130"/>
      <c r="L976" s="56"/>
      <c r="M976" s="56"/>
      <c r="N976" s="56"/>
      <c r="O976" s="56"/>
      <c r="P976" s="56"/>
      <c r="Q976" s="56"/>
      <c r="R976" s="133"/>
      <c r="S976" s="119"/>
      <c r="T976" s="26"/>
      <c r="U976" s="26"/>
      <c r="V976" s="26"/>
      <c r="W976" s="119"/>
      <c r="X976" s="26"/>
      <c r="Y976" s="26"/>
      <c r="Z976" s="26"/>
    </row>
    <row r="977" spans="1:26" ht="12.75" customHeight="1">
      <c r="A977" s="129"/>
      <c r="B977" s="54"/>
      <c r="C977" s="26"/>
      <c r="D977" s="26"/>
      <c r="E977" s="124"/>
      <c r="F977" s="124"/>
      <c r="G977" s="124"/>
      <c r="H977" s="124"/>
      <c r="I977" s="124"/>
      <c r="J977" s="124"/>
      <c r="K977" s="130"/>
      <c r="L977" s="56"/>
      <c r="M977" s="56"/>
      <c r="N977" s="56"/>
      <c r="O977" s="56"/>
      <c r="P977" s="56"/>
      <c r="Q977" s="56"/>
      <c r="R977" s="133"/>
      <c r="S977" s="119"/>
      <c r="T977" s="26"/>
      <c r="U977" s="26"/>
      <c r="V977" s="26"/>
      <c r="W977" s="119"/>
      <c r="X977" s="26"/>
      <c r="Y977" s="26"/>
      <c r="Z977" s="26"/>
    </row>
    <row r="978" spans="1:26" ht="12.75" customHeight="1">
      <c r="A978" s="129"/>
      <c r="B978" s="54"/>
      <c r="C978" s="26"/>
      <c r="D978" s="26"/>
      <c r="E978" s="124"/>
      <c r="F978" s="124"/>
      <c r="G978" s="124"/>
      <c r="H978" s="124"/>
      <c r="I978" s="124"/>
      <c r="J978" s="124"/>
      <c r="K978" s="130"/>
      <c r="L978" s="56"/>
      <c r="M978" s="56"/>
      <c r="N978" s="56"/>
      <c r="O978" s="56"/>
      <c r="P978" s="56"/>
      <c r="Q978" s="56"/>
      <c r="R978" s="133"/>
      <c r="S978" s="119"/>
      <c r="T978" s="26"/>
      <c r="U978" s="26"/>
      <c r="V978" s="26"/>
      <c r="W978" s="119"/>
      <c r="X978" s="26"/>
      <c r="Y978" s="26"/>
      <c r="Z978" s="26"/>
    </row>
    <row r="979" spans="1:26" ht="12.75" customHeight="1">
      <c r="A979" s="129"/>
      <c r="B979" s="54"/>
      <c r="C979" s="26"/>
      <c r="D979" s="26"/>
      <c r="E979" s="124"/>
      <c r="F979" s="124"/>
      <c r="G979" s="124"/>
      <c r="H979" s="124"/>
      <c r="I979" s="124"/>
      <c r="J979" s="124"/>
      <c r="K979" s="130"/>
      <c r="L979" s="56"/>
      <c r="M979" s="56"/>
      <c r="N979" s="56"/>
      <c r="O979" s="56"/>
      <c r="P979" s="56"/>
      <c r="Q979" s="56"/>
      <c r="R979" s="133"/>
      <c r="S979" s="119"/>
      <c r="T979" s="26"/>
      <c r="U979" s="26"/>
      <c r="V979" s="26"/>
      <c r="W979" s="119"/>
      <c r="X979" s="26"/>
      <c r="Y979" s="26"/>
      <c r="Z979" s="26"/>
    </row>
    <row r="980" spans="1:26" ht="12.75" customHeight="1">
      <c r="A980" s="129"/>
      <c r="B980" s="54"/>
      <c r="C980" s="26"/>
      <c r="D980" s="26"/>
      <c r="E980" s="124"/>
      <c r="F980" s="124"/>
      <c r="G980" s="124"/>
      <c r="H980" s="124"/>
      <c r="I980" s="124"/>
      <c r="J980" s="124"/>
      <c r="K980" s="130"/>
      <c r="L980" s="56"/>
      <c r="M980" s="56"/>
      <c r="N980" s="56"/>
      <c r="O980" s="56"/>
      <c r="P980" s="56"/>
      <c r="Q980" s="56"/>
      <c r="R980" s="133"/>
      <c r="S980" s="119"/>
      <c r="T980" s="26"/>
      <c r="U980" s="26"/>
      <c r="V980" s="26"/>
      <c r="W980" s="119"/>
      <c r="X980" s="26"/>
      <c r="Y980" s="26"/>
      <c r="Z980" s="26"/>
    </row>
    <row r="981" spans="1:26" ht="12.75" customHeight="1">
      <c r="A981" s="129"/>
      <c r="B981" s="54"/>
      <c r="C981" s="26"/>
      <c r="D981" s="26"/>
      <c r="E981" s="124"/>
      <c r="F981" s="124"/>
      <c r="G981" s="124"/>
      <c r="H981" s="124"/>
      <c r="I981" s="124"/>
      <c r="J981" s="124"/>
      <c r="K981" s="130"/>
      <c r="L981" s="56"/>
      <c r="M981" s="56"/>
      <c r="N981" s="56"/>
      <c r="O981" s="56"/>
      <c r="P981" s="56"/>
      <c r="Q981" s="56"/>
      <c r="R981" s="133"/>
      <c r="S981" s="119"/>
      <c r="T981" s="26"/>
      <c r="U981" s="26"/>
      <c r="V981" s="26"/>
      <c r="W981" s="119"/>
      <c r="X981" s="26"/>
      <c r="Y981" s="26"/>
      <c r="Z981" s="26"/>
    </row>
    <row r="982" spans="1:26" ht="12.75" customHeight="1">
      <c r="A982" s="129"/>
      <c r="B982" s="54"/>
      <c r="C982" s="26"/>
      <c r="D982" s="26"/>
      <c r="E982" s="124"/>
      <c r="F982" s="124"/>
      <c r="G982" s="124"/>
      <c r="H982" s="124"/>
      <c r="I982" s="124"/>
      <c r="J982" s="124"/>
      <c r="K982" s="130"/>
      <c r="L982" s="56"/>
      <c r="M982" s="56"/>
      <c r="N982" s="56"/>
      <c r="O982" s="56"/>
      <c r="P982" s="56"/>
      <c r="Q982" s="56"/>
      <c r="R982" s="133"/>
      <c r="S982" s="119"/>
      <c r="T982" s="26"/>
      <c r="U982" s="26"/>
      <c r="V982" s="26"/>
      <c r="W982" s="119"/>
      <c r="X982" s="26"/>
      <c r="Y982" s="26"/>
      <c r="Z982" s="26"/>
    </row>
    <row r="983" spans="1:26" ht="12.75" customHeight="1">
      <c r="A983" s="129"/>
      <c r="B983" s="54"/>
      <c r="C983" s="26"/>
      <c r="D983" s="26"/>
      <c r="E983" s="124"/>
      <c r="F983" s="124"/>
      <c r="G983" s="124"/>
      <c r="H983" s="124"/>
      <c r="I983" s="124"/>
      <c r="J983" s="124"/>
      <c r="K983" s="130"/>
      <c r="L983" s="56"/>
      <c r="M983" s="56"/>
      <c r="N983" s="56"/>
      <c r="O983" s="56"/>
      <c r="P983" s="56"/>
      <c r="Q983" s="56"/>
      <c r="R983" s="133"/>
      <c r="S983" s="119"/>
      <c r="T983" s="26"/>
      <c r="U983" s="26"/>
      <c r="V983" s="26"/>
      <c r="W983" s="119"/>
      <c r="X983" s="26"/>
      <c r="Y983" s="26"/>
      <c r="Z983" s="26"/>
    </row>
    <row r="984" spans="1:26" ht="12.75" customHeight="1">
      <c r="A984" s="129"/>
      <c r="B984" s="54"/>
      <c r="C984" s="26"/>
      <c r="D984" s="26"/>
      <c r="E984" s="124"/>
      <c r="F984" s="124"/>
      <c r="G984" s="124"/>
      <c r="H984" s="124"/>
      <c r="I984" s="124"/>
      <c r="J984" s="124"/>
      <c r="K984" s="130"/>
      <c r="L984" s="56"/>
      <c r="M984" s="56"/>
      <c r="N984" s="56"/>
      <c r="O984" s="56"/>
      <c r="P984" s="56"/>
      <c r="Q984" s="56"/>
      <c r="R984" s="133"/>
      <c r="S984" s="119"/>
      <c r="T984" s="26"/>
      <c r="U984" s="26"/>
      <c r="V984" s="26"/>
      <c r="W984" s="119"/>
      <c r="X984" s="26"/>
      <c r="Y984" s="26"/>
      <c r="Z984" s="26"/>
    </row>
    <row r="985" spans="1:26" ht="12.75" customHeight="1">
      <c r="A985" s="129"/>
      <c r="B985" s="54"/>
      <c r="C985" s="26"/>
      <c r="D985" s="26"/>
      <c r="E985" s="124"/>
      <c r="F985" s="124"/>
      <c r="G985" s="124"/>
      <c r="H985" s="124"/>
      <c r="I985" s="124"/>
      <c r="J985" s="124"/>
      <c r="K985" s="130"/>
      <c r="L985" s="56"/>
      <c r="M985" s="56"/>
      <c r="N985" s="56"/>
      <c r="O985" s="56"/>
      <c r="P985" s="56"/>
      <c r="Q985" s="56"/>
      <c r="R985" s="133"/>
      <c r="S985" s="119"/>
      <c r="T985" s="26"/>
      <c r="U985" s="26"/>
      <c r="V985" s="26"/>
      <c r="W985" s="119"/>
      <c r="X985" s="26"/>
      <c r="Y985" s="26"/>
      <c r="Z985" s="26"/>
    </row>
    <row r="986" spans="1:26" ht="12.75" customHeight="1">
      <c r="A986" s="129"/>
      <c r="B986" s="54"/>
      <c r="C986" s="26"/>
      <c r="D986" s="26"/>
      <c r="E986" s="124"/>
      <c r="F986" s="124"/>
      <c r="G986" s="124"/>
      <c r="H986" s="124"/>
      <c r="I986" s="124"/>
      <c r="J986" s="124"/>
      <c r="K986" s="130"/>
      <c r="L986" s="56"/>
      <c r="M986" s="56"/>
      <c r="N986" s="56"/>
      <c r="O986" s="56"/>
      <c r="P986" s="56"/>
      <c r="Q986" s="56"/>
      <c r="R986" s="133"/>
      <c r="S986" s="119"/>
      <c r="T986" s="26"/>
      <c r="U986" s="26"/>
      <c r="V986" s="26"/>
      <c r="W986" s="119"/>
      <c r="X986" s="26"/>
      <c r="Y986" s="26"/>
      <c r="Z986" s="26"/>
    </row>
    <row r="987" spans="1:26" ht="12.75" customHeight="1">
      <c r="A987" s="129"/>
      <c r="B987" s="54"/>
      <c r="C987" s="26"/>
      <c r="D987" s="26"/>
      <c r="E987" s="124"/>
      <c r="F987" s="124"/>
      <c r="G987" s="124"/>
      <c r="H987" s="124"/>
      <c r="I987" s="124"/>
      <c r="J987" s="124"/>
      <c r="K987" s="130"/>
      <c r="L987" s="56"/>
      <c r="M987" s="56"/>
      <c r="N987" s="56"/>
      <c r="O987" s="56"/>
      <c r="P987" s="56"/>
      <c r="Q987" s="56"/>
      <c r="R987" s="133"/>
      <c r="S987" s="119"/>
      <c r="T987" s="26"/>
      <c r="U987" s="26"/>
      <c r="V987" s="26"/>
      <c r="W987" s="119"/>
      <c r="X987" s="26"/>
      <c r="Y987" s="26"/>
      <c r="Z987" s="26"/>
    </row>
    <row r="988" spans="1:26" ht="12.75" customHeight="1">
      <c r="A988" s="129"/>
      <c r="B988" s="54"/>
      <c r="C988" s="26"/>
      <c r="D988" s="26"/>
      <c r="E988" s="124"/>
      <c r="F988" s="124"/>
      <c r="G988" s="124"/>
      <c r="H988" s="124"/>
      <c r="I988" s="124"/>
      <c r="J988" s="124"/>
      <c r="K988" s="130"/>
      <c r="L988" s="56"/>
      <c r="M988" s="56"/>
      <c r="N988" s="56"/>
      <c r="O988" s="56"/>
      <c r="P988" s="56"/>
      <c r="Q988" s="56"/>
      <c r="R988" s="133"/>
      <c r="S988" s="119"/>
      <c r="T988" s="26"/>
      <c r="U988" s="26"/>
      <c r="V988" s="26"/>
      <c r="W988" s="119"/>
      <c r="X988" s="26"/>
      <c r="Y988" s="26"/>
      <c r="Z988" s="26"/>
    </row>
    <row r="989" spans="1:26" ht="12.75" customHeight="1">
      <c r="A989" s="129"/>
      <c r="B989" s="54"/>
      <c r="C989" s="26"/>
      <c r="D989" s="26"/>
      <c r="E989" s="124"/>
      <c r="F989" s="124"/>
      <c r="G989" s="124"/>
      <c r="H989" s="124"/>
      <c r="I989" s="124"/>
      <c r="J989" s="124"/>
      <c r="K989" s="130"/>
      <c r="L989" s="56"/>
      <c r="M989" s="56"/>
      <c r="N989" s="56"/>
      <c r="O989" s="56"/>
      <c r="P989" s="56"/>
      <c r="Q989" s="56"/>
      <c r="R989" s="133"/>
      <c r="S989" s="119"/>
      <c r="T989" s="26"/>
      <c r="U989" s="26"/>
      <c r="V989" s="26"/>
      <c r="W989" s="119"/>
      <c r="X989" s="26"/>
      <c r="Y989" s="26"/>
      <c r="Z989" s="26"/>
    </row>
    <row r="990" spans="1:26" ht="12.75" customHeight="1">
      <c r="A990" s="129"/>
      <c r="B990" s="54"/>
      <c r="C990" s="26"/>
      <c r="D990" s="26"/>
      <c r="E990" s="124"/>
      <c r="F990" s="124"/>
      <c r="G990" s="124"/>
      <c r="H990" s="124"/>
      <c r="I990" s="124"/>
      <c r="J990" s="124"/>
      <c r="K990" s="130"/>
      <c r="L990" s="56"/>
      <c r="M990" s="56"/>
      <c r="N990" s="56"/>
      <c r="O990" s="56"/>
      <c r="P990" s="56"/>
      <c r="Q990" s="56"/>
      <c r="R990" s="133"/>
      <c r="S990" s="119"/>
      <c r="T990" s="26"/>
      <c r="U990" s="26"/>
      <c r="V990" s="26"/>
      <c r="W990" s="119"/>
      <c r="X990" s="26"/>
      <c r="Y990" s="26"/>
      <c r="Z990" s="26"/>
    </row>
    <row r="991" spans="1:26" ht="12.75" customHeight="1">
      <c r="A991" s="129"/>
      <c r="B991" s="54"/>
      <c r="C991" s="26"/>
      <c r="D991" s="26"/>
      <c r="E991" s="124"/>
      <c r="F991" s="124"/>
      <c r="G991" s="124"/>
      <c r="H991" s="124"/>
      <c r="I991" s="124"/>
      <c r="J991" s="124"/>
      <c r="K991" s="130"/>
      <c r="L991" s="56"/>
      <c r="M991" s="56"/>
      <c r="N991" s="56"/>
      <c r="O991" s="56"/>
      <c r="P991" s="56"/>
      <c r="Q991" s="56"/>
      <c r="R991" s="133"/>
      <c r="S991" s="119"/>
      <c r="T991" s="26"/>
      <c r="U991" s="26"/>
      <c r="V991" s="26"/>
      <c r="W991" s="119"/>
      <c r="X991" s="26"/>
      <c r="Y991" s="26"/>
      <c r="Z991" s="26"/>
    </row>
    <row r="992" spans="1:26" ht="12.75" customHeight="1">
      <c r="A992" s="129"/>
      <c r="B992" s="54"/>
      <c r="C992" s="26"/>
      <c r="D992" s="26"/>
      <c r="E992" s="124"/>
      <c r="F992" s="124"/>
      <c r="G992" s="124"/>
      <c r="H992" s="124"/>
      <c r="I992" s="124"/>
      <c r="J992" s="124"/>
      <c r="K992" s="130"/>
      <c r="L992" s="56"/>
      <c r="M992" s="56"/>
      <c r="N992" s="56"/>
      <c r="O992" s="56"/>
      <c r="P992" s="56"/>
      <c r="Q992" s="56"/>
      <c r="R992" s="133"/>
      <c r="S992" s="119"/>
      <c r="T992" s="26"/>
      <c r="U992" s="26"/>
      <c r="V992" s="26"/>
      <c r="W992" s="119"/>
      <c r="X992" s="26"/>
      <c r="Y992" s="26"/>
      <c r="Z992" s="26"/>
    </row>
    <row r="993" spans="1:26" ht="12.75" customHeight="1">
      <c r="A993" s="129"/>
      <c r="B993" s="54"/>
      <c r="C993" s="26"/>
      <c r="D993" s="26"/>
      <c r="E993" s="124"/>
      <c r="F993" s="124"/>
      <c r="G993" s="124"/>
      <c r="H993" s="124"/>
      <c r="I993" s="124"/>
      <c r="J993" s="124"/>
      <c r="K993" s="130"/>
      <c r="L993" s="56"/>
      <c r="M993" s="56"/>
      <c r="N993" s="56"/>
      <c r="O993" s="56"/>
      <c r="P993" s="56"/>
      <c r="Q993" s="56"/>
      <c r="R993" s="133"/>
      <c r="S993" s="119"/>
      <c r="T993" s="26"/>
      <c r="U993" s="26"/>
      <c r="V993" s="26"/>
      <c r="W993" s="119"/>
      <c r="X993" s="26"/>
      <c r="Y993" s="26"/>
      <c r="Z993" s="26"/>
    </row>
    <row r="994" spans="1:26" ht="12.75" customHeight="1">
      <c r="A994" s="129"/>
      <c r="B994" s="54"/>
      <c r="C994" s="26"/>
      <c r="D994" s="26"/>
      <c r="E994" s="124"/>
      <c r="F994" s="124"/>
      <c r="G994" s="124"/>
      <c r="H994" s="124"/>
      <c r="I994" s="124"/>
      <c r="J994" s="124"/>
      <c r="K994" s="130"/>
      <c r="L994" s="56"/>
      <c r="M994" s="56"/>
      <c r="N994" s="56"/>
      <c r="O994" s="56"/>
      <c r="P994" s="56"/>
      <c r="Q994" s="56"/>
      <c r="R994" s="133"/>
      <c r="S994" s="119"/>
      <c r="T994" s="26"/>
      <c r="U994" s="26"/>
      <c r="V994" s="26"/>
      <c r="W994" s="119"/>
      <c r="X994" s="26"/>
      <c r="Y994" s="26"/>
      <c r="Z994" s="26"/>
    </row>
    <row r="995" spans="1:26" ht="12.75" customHeight="1">
      <c r="A995" s="129"/>
      <c r="B995" s="54"/>
      <c r="C995" s="26"/>
      <c r="D995" s="26"/>
      <c r="E995" s="124"/>
      <c r="F995" s="124"/>
      <c r="G995" s="124"/>
      <c r="H995" s="124"/>
      <c r="I995" s="124"/>
      <c r="J995" s="124"/>
      <c r="K995" s="130"/>
      <c r="L995" s="56"/>
      <c r="M995" s="56"/>
      <c r="N995" s="56"/>
      <c r="O995" s="56"/>
      <c r="P995" s="56"/>
      <c r="Q995" s="56"/>
      <c r="R995" s="133"/>
      <c r="S995" s="119"/>
      <c r="T995" s="26"/>
      <c r="U995" s="26"/>
      <c r="V995" s="26"/>
      <c r="W995" s="119"/>
      <c r="X995" s="26"/>
      <c r="Y995" s="26"/>
      <c r="Z995" s="26"/>
    </row>
    <row r="996" spans="1:26" ht="12.75" customHeight="1">
      <c r="A996" s="129"/>
      <c r="B996" s="54"/>
      <c r="C996" s="26"/>
      <c r="D996" s="26"/>
      <c r="E996" s="124"/>
      <c r="F996" s="124"/>
      <c r="G996" s="124"/>
      <c r="H996" s="124"/>
      <c r="I996" s="124"/>
      <c r="J996" s="124"/>
      <c r="K996" s="130"/>
      <c r="L996" s="56"/>
      <c r="M996" s="56"/>
      <c r="N996" s="56"/>
      <c r="O996" s="56"/>
      <c r="P996" s="56"/>
      <c r="Q996" s="56"/>
      <c r="R996" s="133"/>
      <c r="S996" s="119"/>
      <c r="T996" s="26"/>
      <c r="U996" s="26"/>
      <c r="V996" s="26"/>
      <c r="W996" s="119"/>
      <c r="X996" s="26"/>
      <c r="Y996" s="26"/>
      <c r="Z996" s="26"/>
    </row>
    <row r="997" spans="1:26" ht="12.75" customHeight="1">
      <c r="A997" s="129"/>
      <c r="B997" s="54"/>
      <c r="C997" s="26"/>
      <c r="D997" s="26"/>
      <c r="E997" s="124"/>
      <c r="F997" s="124"/>
      <c r="G997" s="124"/>
      <c r="H997" s="124"/>
      <c r="I997" s="124"/>
      <c r="J997" s="124"/>
      <c r="K997" s="130"/>
      <c r="L997" s="56"/>
      <c r="M997" s="56"/>
      <c r="N997" s="56"/>
      <c r="O997" s="56"/>
      <c r="P997" s="56"/>
      <c r="Q997" s="56"/>
      <c r="R997" s="133"/>
      <c r="S997" s="119"/>
      <c r="T997" s="26"/>
      <c r="U997" s="26"/>
      <c r="V997" s="26"/>
      <c r="W997" s="119"/>
      <c r="X997" s="26"/>
      <c r="Y997" s="26"/>
      <c r="Z997" s="26"/>
    </row>
    <row r="998" spans="1:26" ht="12.75" customHeight="1">
      <c r="A998" s="129"/>
      <c r="B998" s="54"/>
      <c r="C998" s="26"/>
      <c r="D998" s="26"/>
      <c r="E998" s="124"/>
      <c r="F998" s="124"/>
      <c r="G998" s="124"/>
      <c r="H998" s="124"/>
      <c r="I998" s="124"/>
      <c r="J998" s="124"/>
      <c r="K998" s="130"/>
      <c r="L998" s="56"/>
      <c r="M998" s="56"/>
      <c r="N998" s="56"/>
      <c r="O998" s="56"/>
      <c r="P998" s="56"/>
      <c r="Q998" s="56"/>
      <c r="R998" s="133"/>
      <c r="S998" s="119"/>
      <c r="T998" s="26"/>
      <c r="U998" s="26"/>
      <c r="V998" s="26"/>
      <c r="W998" s="119"/>
      <c r="X998" s="26"/>
      <c r="Y998" s="26"/>
      <c r="Z998" s="26"/>
    </row>
    <row r="999" spans="1:26" ht="12.75" customHeight="1">
      <c r="A999" s="129"/>
      <c r="B999" s="54"/>
      <c r="C999" s="26"/>
      <c r="D999" s="26"/>
      <c r="E999" s="124"/>
      <c r="F999" s="124"/>
      <c r="G999" s="124"/>
      <c r="H999" s="124"/>
      <c r="I999" s="124"/>
      <c r="J999" s="124"/>
      <c r="K999" s="130"/>
      <c r="L999" s="56"/>
      <c r="M999" s="56"/>
      <c r="N999" s="56"/>
      <c r="O999" s="56"/>
      <c r="P999" s="56"/>
      <c r="Q999" s="56"/>
      <c r="R999" s="133"/>
      <c r="S999" s="119"/>
      <c r="T999" s="26"/>
      <c r="U999" s="26"/>
      <c r="V999" s="26"/>
      <c r="W999" s="119"/>
      <c r="X999" s="26"/>
      <c r="Y999" s="26"/>
      <c r="Z999" s="26"/>
    </row>
    <row r="1000" spans="1:26" ht="12.75" customHeight="1">
      <c r="A1000" s="129"/>
      <c r="B1000" s="54"/>
      <c r="C1000" s="26"/>
      <c r="D1000" s="26"/>
      <c r="E1000" s="124"/>
      <c r="F1000" s="124"/>
      <c r="G1000" s="124"/>
      <c r="H1000" s="124"/>
      <c r="I1000" s="124"/>
      <c r="J1000" s="124"/>
      <c r="K1000" s="130"/>
      <c r="L1000" s="56"/>
      <c r="M1000" s="56"/>
      <c r="N1000" s="56"/>
      <c r="O1000" s="56"/>
      <c r="P1000" s="56"/>
      <c r="Q1000" s="56"/>
      <c r="R1000" s="133"/>
      <c r="S1000" s="119"/>
      <c r="T1000" s="26"/>
      <c r="U1000" s="26"/>
      <c r="V1000" s="26"/>
      <c r="W1000" s="119"/>
      <c r="X1000" s="26"/>
      <c r="Y1000" s="26"/>
      <c r="Z1000" s="26"/>
    </row>
  </sheetData>
  <mergeCells count="11">
    <mergeCell ref="R5:R6"/>
    <mergeCell ref="A1:M1"/>
    <mergeCell ref="E5:I5"/>
    <mergeCell ref="L5:M5"/>
    <mergeCell ref="N5:O5"/>
    <mergeCell ref="P5:Q5"/>
    <mergeCell ref="A5:A6"/>
    <mergeCell ref="B5:B6"/>
    <mergeCell ref="C5:C6"/>
    <mergeCell ref="D5:D6"/>
    <mergeCell ref="K5:K6"/>
  </mergeCells>
  <printOptions horizontalCentered="1"/>
  <pageMargins left="0.4" right="0.4" top="0.5" bottom="0.5" header="0" footer="0"/>
  <pageSetup paperSize="9" fitToHeight="0" orientation="landscape"/>
  <headerFooter>
    <oddFooter>&amp;L &amp;A&amp;R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06AD6"/>
    <pageSetUpPr fitToPage="1"/>
  </sheetPr>
  <dimension ref="A1:Z1000"/>
  <sheetViews>
    <sheetView workbookViewId="0">
      <selection sqref="A1:B1"/>
    </sheetView>
  </sheetViews>
  <sheetFormatPr defaultColWidth="14.42578125" defaultRowHeight="15" customHeight="1" outlineLevelCol="1"/>
  <cols>
    <col min="1" max="1" width="5.5703125" customWidth="1"/>
    <col min="2" max="2" width="43.42578125" customWidth="1"/>
    <col min="3" max="3" width="26.140625" customWidth="1"/>
    <col min="4" max="4" width="6.7109375" customWidth="1"/>
    <col min="5" max="9" width="10.7109375" hidden="1" customWidth="1" outlineLevel="1"/>
    <col min="10" max="10" width="12.7109375" hidden="1" customWidth="1" outlineLevel="1"/>
    <col min="11" max="11" width="9.7109375" customWidth="1"/>
    <col min="12" max="12" width="12.7109375" customWidth="1"/>
    <col min="13" max="13" width="17.7109375" customWidth="1"/>
    <col min="14" max="14" width="12.7109375" customWidth="1"/>
    <col min="15" max="15" width="17.7109375" customWidth="1"/>
    <col min="16" max="16" width="12.7109375" customWidth="1"/>
    <col min="17" max="17" width="17.7109375" customWidth="1"/>
    <col min="18" max="18" width="16.28515625" customWidth="1"/>
    <col min="19" max="19" width="13.85546875" customWidth="1"/>
    <col min="20" max="20" width="14.85546875" customWidth="1"/>
    <col min="21" max="21" width="13.85546875" customWidth="1"/>
    <col min="22" max="22" width="9.140625" customWidth="1"/>
    <col min="23" max="23" width="16.28515625" customWidth="1"/>
    <col min="24" max="24" width="17.7109375" customWidth="1"/>
    <col min="25" max="25" width="16.28515625" customWidth="1"/>
    <col min="26" max="26" width="9.140625" customWidth="1"/>
  </cols>
  <sheetData>
    <row r="1" spans="1:26" ht="39.75" customHeight="1">
      <c r="A1" s="688" t="s">
        <v>548</v>
      </c>
      <c r="B1" s="634"/>
      <c r="C1" s="196"/>
      <c r="D1" s="197"/>
      <c r="E1" s="198"/>
      <c r="F1" s="198"/>
      <c r="G1" s="198"/>
      <c r="H1" s="198"/>
      <c r="I1" s="198"/>
      <c r="J1" s="198"/>
      <c r="K1" s="223"/>
      <c r="L1" s="224"/>
      <c r="M1" s="224"/>
      <c r="N1" s="224" t="s">
        <v>2223</v>
      </c>
      <c r="O1" s="224"/>
      <c r="P1" s="224"/>
      <c r="Q1" s="224"/>
      <c r="R1" s="237"/>
      <c r="S1" s="238"/>
      <c r="T1" s="238"/>
      <c r="U1" s="238"/>
      <c r="V1" s="239"/>
      <c r="W1" s="239"/>
      <c r="X1" s="239"/>
      <c r="Y1" s="238"/>
      <c r="Z1" s="239"/>
    </row>
    <row r="2" spans="1:26" ht="27.75" customHeight="1">
      <c r="A2" s="199" t="e">
        <f>'Bill 3-External works'!#REF!</f>
        <v>#REF!</v>
      </c>
      <c r="B2" s="200"/>
      <c r="C2" s="201"/>
      <c r="D2" s="200"/>
      <c r="E2" s="202"/>
      <c r="F2" s="202"/>
      <c r="G2" s="202"/>
      <c r="H2" s="202"/>
      <c r="I2" s="202"/>
      <c r="J2" s="202"/>
      <c r="K2" s="225"/>
      <c r="L2" s="226"/>
      <c r="M2" s="226"/>
      <c r="N2" s="226"/>
      <c r="O2" s="226"/>
      <c r="P2" s="226"/>
      <c r="Q2" s="226"/>
      <c r="R2" s="240"/>
      <c r="S2" s="241"/>
      <c r="T2" s="241"/>
      <c r="U2" s="241"/>
      <c r="V2" s="242"/>
      <c r="W2" s="242"/>
      <c r="X2" s="242"/>
      <c r="Y2" s="241"/>
      <c r="Z2" s="242"/>
    </row>
    <row r="3" spans="1:26" ht="27.75" customHeight="1">
      <c r="A3" s="199" t="s">
        <v>2328</v>
      </c>
      <c r="B3" s="200"/>
      <c r="C3" s="201"/>
      <c r="D3" s="200"/>
      <c r="E3" s="202"/>
      <c r="F3" s="202"/>
      <c r="G3" s="202"/>
      <c r="H3" s="202"/>
      <c r="I3" s="202"/>
      <c r="J3" s="202"/>
      <c r="K3" s="225"/>
      <c r="L3" s="226"/>
      <c r="M3" s="226"/>
      <c r="N3" s="226"/>
      <c r="O3" s="226"/>
      <c r="P3" s="226"/>
      <c r="Q3" s="226"/>
      <c r="R3" s="243"/>
      <c r="S3" s="241"/>
      <c r="T3" s="241"/>
      <c r="U3" s="241"/>
      <c r="V3" s="242"/>
      <c r="W3" s="242"/>
      <c r="X3" s="242"/>
      <c r="Y3" s="241"/>
      <c r="Z3" s="242"/>
    </row>
    <row r="4" spans="1:26" ht="27.75" customHeight="1">
      <c r="A4" s="203"/>
      <c r="B4" s="204"/>
      <c r="C4" s="205"/>
      <c r="D4" s="204"/>
      <c r="E4" s="206"/>
      <c r="F4" s="206"/>
      <c r="G4" s="206"/>
      <c r="H4" s="206"/>
      <c r="I4" s="206"/>
      <c r="J4" s="206"/>
      <c r="K4" s="227"/>
      <c r="L4" s="228"/>
      <c r="M4" s="228"/>
      <c r="N4" s="228"/>
      <c r="O4" s="228"/>
      <c r="P4" s="228"/>
      <c r="Q4" s="228"/>
      <c r="R4" s="244"/>
      <c r="S4" s="238"/>
      <c r="T4" s="238"/>
      <c r="U4" s="238"/>
      <c r="V4" s="239"/>
      <c r="W4" s="239"/>
      <c r="X4" s="239"/>
      <c r="Y4" s="238"/>
      <c r="Z4" s="239"/>
    </row>
    <row r="5" spans="1:26" ht="37.5" customHeight="1">
      <c r="A5" s="691" t="s">
        <v>39</v>
      </c>
      <c r="B5" s="692" t="s">
        <v>21</v>
      </c>
      <c r="C5" s="692" t="s">
        <v>167</v>
      </c>
      <c r="D5" s="692" t="s">
        <v>168</v>
      </c>
      <c r="E5" s="689" t="s">
        <v>169</v>
      </c>
      <c r="F5" s="683"/>
      <c r="G5" s="683"/>
      <c r="H5" s="683"/>
      <c r="I5" s="658"/>
      <c r="J5" s="229" t="s">
        <v>170</v>
      </c>
      <c r="K5" s="693" t="s">
        <v>53</v>
      </c>
      <c r="L5" s="690" t="s">
        <v>171</v>
      </c>
      <c r="M5" s="658"/>
      <c r="N5" s="690" t="s">
        <v>172</v>
      </c>
      <c r="O5" s="658"/>
      <c r="P5" s="690" t="s">
        <v>173</v>
      </c>
      <c r="Q5" s="658"/>
      <c r="R5" s="694" t="s">
        <v>23</v>
      </c>
      <c r="S5" s="176" t="str">
        <f>'C03.CSA_ANCILLARAY'!S5</f>
        <v>Profit</v>
      </c>
      <c r="T5" s="176" t="e">
        <f>'C03.CSA_ANCILLARAY'!T5</f>
        <v>#REF!</v>
      </c>
      <c r="U5" s="119"/>
      <c r="V5" s="239"/>
      <c r="W5" s="239"/>
      <c r="X5" s="239"/>
      <c r="Y5" s="238"/>
      <c r="Z5" s="239"/>
    </row>
    <row r="6" spans="1:26" ht="27.75" customHeight="1">
      <c r="A6" s="679"/>
      <c r="B6" s="679"/>
      <c r="C6" s="679"/>
      <c r="D6" s="679"/>
      <c r="E6" s="207" t="s">
        <v>174</v>
      </c>
      <c r="F6" s="207" t="s">
        <v>175</v>
      </c>
      <c r="G6" s="207" t="s">
        <v>176</v>
      </c>
      <c r="H6" s="207" t="s">
        <v>177</v>
      </c>
      <c r="I6" s="207" t="s">
        <v>178</v>
      </c>
      <c r="J6" s="207" t="s">
        <v>179</v>
      </c>
      <c r="K6" s="679"/>
      <c r="L6" s="230" t="s">
        <v>180</v>
      </c>
      <c r="M6" s="230" t="s">
        <v>22</v>
      </c>
      <c r="N6" s="230" t="s">
        <v>180</v>
      </c>
      <c r="O6" s="230" t="s">
        <v>22</v>
      </c>
      <c r="P6" s="230" t="s">
        <v>52</v>
      </c>
      <c r="Q6" s="230" t="s">
        <v>22</v>
      </c>
      <c r="R6" s="679"/>
      <c r="S6" s="124"/>
      <c r="T6" s="177" t="str">
        <f>'C03.CSA_ANCILLARAY'!T6</f>
        <v>Vật tư</v>
      </c>
      <c r="U6" s="177" t="str">
        <f>'C03.CSA_ANCILLARAY'!U6</f>
        <v>Nhân công</v>
      </c>
      <c r="V6" s="239"/>
      <c r="W6" s="239"/>
      <c r="X6" s="239"/>
      <c r="Y6" s="238"/>
      <c r="Z6" s="239"/>
    </row>
    <row r="7" spans="1:26" ht="27.75" customHeight="1">
      <c r="A7" s="621" t="s">
        <v>2329</v>
      </c>
      <c r="B7" s="209" t="s">
        <v>2330</v>
      </c>
      <c r="C7" s="210"/>
      <c r="D7" s="211"/>
      <c r="E7" s="212"/>
      <c r="F7" s="212"/>
      <c r="G7" s="212"/>
      <c r="H7" s="212"/>
      <c r="I7" s="212"/>
      <c r="J7" s="212"/>
      <c r="K7" s="231"/>
      <c r="L7" s="232"/>
      <c r="M7" s="233" t="e">
        <f>SUBTOTAL(109,M8:M10)</f>
        <v>#REF!</v>
      </c>
      <c r="N7" s="233"/>
      <c r="O7" s="233" t="e">
        <f>SUBTOTAL(109,O8:O10)</f>
        <v>#REF!</v>
      </c>
      <c r="P7" s="234"/>
      <c r="Q7" s="232" t="e">
        <f>O7+M7</f>
        <v>#REF!</v>
      </c>
      <c r="R7" s="245"/>
      <c r="S7" s="238"/>
      <c r="T7" s="238"/>
      <c r="U7" s="238"/>
      <c r="V7" s="239"/>
      <c r="W7" s="239"/>
      <c r="X7" s="239"/>
      <c r="Y7" s="238"/>
      <c r="Z7" s="239"/>
    </row>
    <row r="8" spans="1:26" ht="33" customHeight="1">
      <c r="A8" s="140" t="str">
        <f t="shared" ref="A8:B8" si="0">A11</f>
        <v>I</v>
      </c>
      <c r="B8" s="213" t="str">
        <f t="shared" si="0"/>
        <v>AIR CONDITIONING SYSTEM  /HỆ THỐNG ĐIỀU HÒA KHÔNG KHÍ</v>
      </c>
      <c r="C8" s="155"/>
      <c r="D8" s="214"/>
      <c r="E8" s="156"/>
      <c r="F8" s="157"/>
      <c r="G8" s="157"/>
      <c r="H8" s="157"/>
      <c r="I8" s="157"/>
      <c r="J8" s="157"/>
      <c r="K8" s="157"/>
      <c r="L8" s="167">
        <f t="shared" ref="L8:Q8" si="1">L11</f>
        <v>0</v>
      </c>
      <c r="M8" s="175" t="e">
        <f t="shared" si="1"/>
        <v>#REF!</v>
      </c>
      <c r="N8" s="167">
        <f t="shared" si="1"/>
        <v>0</v>
      </c>
      <c r="O8" s="167" t="e">
        <f t="shared" si="1"/>
        <v>#REF!</v>
      </c>
      <c r="P8" s="167">
        <f t="shared" si="1"/>
        <v>0</v>
      </c>
      <c r="Q8" s="167" t="e">
        <f t="shared" si="1"/>
        <v>#REF!</v>
      </c>
      <c r="R8" s="155"/>
      <c r="S8" s="124"/>
      <c r="T8" s="119"/>
      <c r="U8" s="119"/>
      <c r="V8" s="124"/>
      <c r="W8" s="124"/>
      <c r="X8" s="124"/>
      <c r="Y8" s="124"/>
      <c r="Z8" s="124"/>
    </row>
    <row r="9" spans="1:26" ht="32.25" customHeight="1">
      <c r="A9" s="140" t="str">
        <f t="shared" ref="A9:B9" si="2">A33</f>
        <v>II</v>
      </c>
      <c r="B9" s="142" t="str">
        <f t="shared" si="2"/>
        <v>VENTILATION SYSTEM/ HỆ THỐNG THÔNG GIÓ</v>
      </c>
      <c r="C9" s="155"/>
      <c r="D9" s="214"/>
      <c r="E9" s="156"/>
      <c r="F9" s="157"/>
      <c r="G9" s="157"/>
      <c r="H9" s="157"/>
      <c r="I9" s="157"/>
      <c r="J9" s="157"/>
      <c r="K9" s="157"/>
      <c r="L9" s="167">
        <f t="shared" ref="L9:Q9" si="3">L33</f>
        <v>0</v>
      </c>
      <c r="M9" s="175" t="e">
        <f t="shared" si="3"/>
        <v>#REF!</v>
      </c>
      <c r="N9" s="167">
        <f t="shared" si="3"/>
        <v>0</v>
      </c>
      <c r="O9" s="167" t="e">
        <f t="shared" si="3"/>
        <v>#REF!</v>
      </c>
      <c r="P9" s="167">
        <f t="shared" si="3"/>
        <v>0</v>
      </c>
      <c r="Q9" s="167" t="e">
        <f t="shared" si="3"/>
        <v>#REF!</v>
      </c>
      <c r="R9" s="155"/>
      <c r="S9" s="124"/>
      <c r="T9" s="119"/>
      <c r="U9" s="119"/>
      <c r="V9" s="124"/>
      <c r="W9" s="124"/>
      <c r="X9" s="124"/>
      <c r="Y9" s="124"/>
      <c r="Z9" s="124"/>
    </row>
    <row r="10" spans="1:26" ht="32.25" customHeight="1">
      <c r="A10" s="140"/>
      <c r="B10" s="142"/>
      <c r="C10" s="155"/>
      <c r="D10" s="214"/>
      <c r="E10" s="156"/>
      <c r="F10" s="157"/>
      <c r="G10" s="157"/>
      <c r="H10" s="157"/>
      <c r="I10" s="157"/>
      <c r="J10" s="157"/>
      <c r="K10" s="157"/>
      <c r="L10" s="167"/>
      <c r="M10" s="175"/>
      <c r="N10" s="167"/>
      <c r="O10" s="167"/>
      <c r="P10" s="167"/>
      <c r="Q10" s="167"/>
      <c r="R10" s="155"/>
      <c r="S10" s="124"/>
      <c r="T10" s="119"/>
      <c r="U10" s="119"/>
      <c r="V10" s="124"/>
      <c r="W10" s="124"/>
      <c r="X10" s="124"/>
      <c r="Y10" s="124"/>
      <c r="Z10" s="124"/>
    </row>
    <row r="11" spans="1:26" ht="27.75" customHeight="1">
      <c r="A11" s="154" t="s">
        <v>58</v>
      </c>
      <c r="B11" s="153" t="s">
        <v>2331</v>
      </c>
      <c r="C11" s="153"/>
      <c r="D11" s="134"/>
      <c r="E11" s="150"/>
      <c r="F11" s="151"/>
      <c r="G11" s="151"/>
      <c r="H11" s="151"/>
      <c r="I11" s="151"/>
      <c r="J11" s="151"/>
      <c r="K11" s="151"/>
      <c r="L11" s="174"/>
      <c r="M11" s="174" t="e">
        <f>SUBTOTAL(109,M12:M32)</f>
        <v>#REF!</v>
      </c>
      <c r="N11" s="174"/>
      <c r="O11" s="174" t="e">
        <f>SUBTOTAL(109,O12:O32)</f>
        <v>#REF!</v>
      </c>
      <c r="P11" s="174"/>
      <c r="Q11" s="174" t="e">
        <f>O11+M11</f>
        <v>#REF!</v>
      </c>
      <c r="R11" s="153"/>
      <c r="S11" s="124"/>
      <c r="T11" s="119"/>
      <c r="U11" s="119"/>
      <c r="V11" s="124"/>
      <c r="W11" s="124"/>
      <c r="X11" s="124"/>
      <c r="Y11" s="124"/>
      <c r="Z11" s="124"/>
    </row>
    <row r="12" spans="1:26" ht="27.75" customHeight="1">
      <c r="A12" s="152" t="s">
        <v>2332</v>
      </c>
      <c r="B12" s="153" t="s">
        <v>2333</v>
      </c>
      <c r="C12" s="153"/>
      <c r="D12" s="134"/>
      <c r="E12" s="150"/>
      <c r="F12" s="151"/>
      <c r="G12" s="151"/>
      <c r="H12" s="151"/>
      <c r="I12" s="151"/>
      <c r="J12" s="151"/>
      <c r="K12" s="151"/>
      <c r="L12" s="174"/>
      <c r="M12" s="174"/>
      <c r="N12" s="174"/>
      <c r="O12" s="174"/>
      <c r="P12" s="174"/>
      <c r="Q12" s="174"/>
      <c r="R12" s="153"/>
      <c r="S12" s="124"/>
      <c r="T12" s="119"/>
      <c r="U12" s="119"/>
      <c r="V12" s="124"/>
      <c r="W12" s="124"/>
      <c r="X12" s="124"/>
      <c r="Y12" s="124"/>
      <c r="Z12" s="124"/>
    </row>
    <row r="13" spans="1:26" ht="38.25" customHeight="1">
      <c r="A13" s="144">
        <v>1</v>
      </c>
      <c r="B13" s="155" t="s">
        <v>2334</v>
      </c>
      <c r="C13" s="155" t="s">
        <v>2335</v>
      </c>
      <c r="D13" s="158" t="s">
        <v>280</v>
      </c>
      <c r="E13" s="156"/>
      <c r="F13" s="157"/>
      <c r="G13" s="157"/>
      <c r="H13" s="157"/>
      <c r="I13" s="157"/>
      <c r="J13" s="157"/>
      <c r="K13" s="157">
        <v>5</v>
      </c>
      <c r="L13" s="175" t="e">
        <f t="shared" ref="L13:L31" si="4">T13*$T$5</f>
        <v>#REF!</v>
      </c>
      <c r="M13" s="175" t="e">
        <f t="shared" ref="M13:M31" si="5">ROUND(L13*K13,0)</f>
        <v>#REF!</v>
      </c>
      <c r="N13" s="175" t="e">
        <f t="shared" ref="N13:N31" si="6">U13*$T$5</f>
        <v>#REF!</v>
      </c>
      <c r="O13" s="175" t="e">
        <f t="shared" ref="O13:O31" si="7">ROUND(N13*K13,0)</f>
        <v>#REF!</v>
      </c>
      <c r="P13" s="175" t="e">
        <f t="shared" ref="P13:P31" si="8">N13+L13</f>
        <v>#REF!</v>
      </c>
      <c r="Q13" s="175" t="e">
        <f t="shared" ref="Q13:Q31" si="9">P13*K13</f>
        <v>#REF!</v>
      </c>
      <c r="R13" s="155"/>
      <c r="S13" s="124"/>
      <c r="T13" s="119">
        <v>35687270</v>
      </c>
      <c r="U13" s="119">
        <v>1826000</v>
      </c>
      <c r="V13" s="124"/>
      <c r="W13" s="124"/>
      <c r="X13" s="124"/>
      <c r="Y13" s="124"/>
      <c r="Z13" s="124"/>
    </row>
    <row r="14" spans="1:26" ht="38.25" customHeight="1">
      <c r="A14" s="144">
        <v>2</v>
      </c>
      <c r="B14" s="155" t="s">
        <v>2336</v>
      </c>
      <c r="C14" s="155" t="s">
        <v>2335</v>
      </c>
      <c r="D14" s="158" t="s">
        <v>280</v>
      </c>
      <c r="E14" s="156"/>
      <c r="F14" s="157"/>
      <c r="G14" s="157"/>
      <c r="H14" s="157"/>
      <c r="I14" s="157"/>
      <c r="J14" s="157"/>
      <c r="K14" s="157">
        <v>2</v>
      </c>
      <c r="L14" s="175" t="e">
        <f t="shared" si="4"/>
        <v>#REF!</v>
      </c>
      <c r="M14" s="175" t="e">
        <f t="shared" si="5"/>
        <v>#REF!</v>
      </c>
      <c r="N14" s="175" t="e">
        <f t="shared" si="6"/>
        <v>#REF!</v>
      </c>
      <c r="O14" s="175" t="e">
        <f t="shared" si="7"/>
        <v>#REF!</v>
      </c>
      <c r="P14" s="175" t="e">
        <f t="shared" si="8"/>
        <v>#REF!</v>
      </c>
      <c r="Q14" s="175" t="e">
        <f t="shared" si="9"/>
        <v>#REF!</v>
      </c>
      <c r="R14" s="155"/>
      <c r="S14" s="124"/>
      <c r="T14" s="119">
        <v>46490000</v>
      </c>
      <c r="U14" s="119">
        <v>2310000</v>
      </c>
      <c r="V14" s="124"/>
      <c r="W14" s="124"/>
      <c r="X14" s="124"/>
      <c r="Y14" s="124"/>
      <c r="Z14" s="124"/>
    </row>
    <row r="15" spans="1:26" ht="38.25" customHeight="1">
      <c r="A15" s="144">
        <v>3</v>
      </c>
      <c r="B15" s="155" t="s">
        <v>2337</v>
      </c>
      <c r="C15" s="155" t="s">
        <v>2335</v>
      </c>
      <c r="D15" s="158" t="s">
        <v>280</v>
      </c>
      <c r="E15" s="156"/>
      <c r="F15" s="157"/>
      <c r="G15" s="157"/>
      <c r="H15" s="157"/>
      <c r="I15" s="157"/>
      <c r="J15" s="157"/>
      <c r="K15" s="157">
        <v>4</v>
      </c>
      <c r="L15" s="175" t="e">
        <f t="shared" si="4"/>
        <v>#REF!</v>
      </c>
      <c r="M15" s="175" t="e">
        <f t="shared" si="5"/>
        <v>#REF!</v>
      </c>
      <c r="N15" s="175" t="e">
        <f t="shared" si="6"/>
        <v>#REF!</v>
      </c>
      <c r="O15" s="175" t="e">
        <f t="shared" si="7"/>
        <v>#REF!</v>
      </c>
      <c r="P15" s="175" t="e">
        <f t="shared" si="8"/>
        <v>#REF!</v>
      </c>
      <c r="Q15" s="175" t="e">
        <f t="shared" si="9"/>
        <v>#REF!</v>
      </c>
      <c r="R15" s="155"/>
      <c r="S15" s="124"/>
      <c r="T15" s="119">
        <v>10538182</v>
      </c>
      <c r="U15" s="119">
        <v>495000</v>
      </c>
      <c r="V15" s="124"/>
      <c r="W15" s="124"/>
      <c r="X15" s="124"/>
      <c r="Y15" s="124"/>
      <c r="Z15" s="124"/>
    </row>
    <row r="16" spans="1:26" ht="38.25" customHeight="1">
      <c r="A16" s="144">
        <v>4</v>
      </c>
      <c r="B16" s="155" t="s">
        <v>2338</v>
      </c>
      <c r="C16" s="155" t="s">
        <v>2335</v>
      </c>
      <c r="D16" s="158" t="s">
        <v>280</v>
      </c>
      <c r="E16" s="156"/>
      <c r="F16" s="157"/>
      <c r="G16" s="157"/>
      <c r="H16" s="157"/>
      <c r="I16" s="157"/>
      <c r="J16" s="157"/>
      <c r="K16" s="157">
        <v>2</v>
      </c>
      <c r="L16" s="175" t="e">
        <f t="shared" si="4"/>
        <v>#REF!</v>
      </c>
      <c r="M16" s="175" t="e">
        <f t="shared" si="5"/>
        <v>#REF!</v>
      </c>
      <c r="N16" s="175" t="e">
        <f t="shared" si="6"/>
        <v>#REF!</v>
      </c>
      <c r="O16" s="175" t="e">
        <f t="shared" si="7"/>
        <v>#REF!</v>
      </c>
      <c r="P16" s="175" t="e">
        <f t="shared" si="8"/>
        <v>#REF!</v>
      </c>
      <c r="Q16" s="175" t="e">
        <f t="shared" si="9"/>
        <v>#REF!</v>
      </c>
      <c r="R16" s="155"/>
      <c r="S16" s="124"/>
      <c r="T16" s="119">
        <v>12727273</v>
      </c>
      <c r="U16" s="119">
        <v>495000</v>
      </c>
      <c r="V16" s="124"/>
      <c r="W16" s="124"/>
      <c r="X16" s="124"/>
      <c r="Y16" s="124"/>
      <c r="Z16" s="124"/>
    </row>
    <row r="17" spans="1:26" ht="27.75" customHeight="1">
      <c r="A17" s="152" t="s">
        <v>2339</v>
      </c>
      <c r="B17" s="153" t="s">
        <v>2340</v>
      </c>
      <c r="C17" s="153"/>
      <c r="D17" s="134"/>
      <c r="E17" s="150"/>
      <c r="F17" s="151"/>
      <c r="G17" s="151"/>
      <c r="H17" s="151"/>
      <c r="I17" s="151"/>
      <c r="J17" s="151"/>
      <c r="K17" s="151"/>
      <c r="L17" s="174" t="e">
        <f t="shared" si="4"/>
        <v>#REF!</v>
      </c>
      <c r="M17" s="174" t="e">
        <f t="shared" si="5"/>
        <v>#REF!</v>
      </c>
      <c r="N17" s="174" t="e">
        <f t="shared" si="6"/>
        <v>#REF!</v>
      </c>
      <c r="O17" s="174" t="e">
        <f t="shared" si="7"/>
        <v>#REF!</v>
      </c>
      <c r="P17" s="174" t="e">
        <f t="shared" si="8"/>
        <v>#REF!</v>
      </c>
      <c r="Q17" s="174" t="e">
        <f t="shared" si="9"/>
        <v>#REF!</v>
      </c>
      <c r="R17" s="153"/>
      <c r="S17" s="124"/>
      <c r="T17" s="119"/>
      <c r="U17" s="119"/>
      <c r="V17" s="124"/>
      <c r="W17" s="124"/>
      <c r="X17" s="124"/>
      <c r="Y17" s="124"/>
      <c r="Z17" s="124"/>
    </row>
    <row r="18" spans="1:26" ht="38.25" customHeight="1">
      <c r="A18" s="144">
        <v>1</v>
      </c>
      <c r="B18" s="155" t="s">
        <v>2341</v>
      </c>
      <c r="C18" s="155"/>
      <c r="D18" s="158" t="s">
        <v>421</v>
      </c>
      <c r="E18" s="156"/>
      <c r="F18" s="157"/>
      <c r="G18" s="157"/>
      <c r="H18" s="157"/>
      <c r="I18" s="157"/>
      <c r="J18" s="157"/>
      <c r="K18" s="157">
        <v>97.9</v>
      </c>
      <c r="L18" s="175" t="e">
        <f t="shared" si="4"/>
        <v>#REF!</v>
      </c>
      <c r="M18" s="175" t="e">
        <f t="shared" si="5"/>
        <v>#REF!</v>
      </c>
      <c r="N18" s="175" t="e">
        <f t="shared" si="6"/>
        <v>#REF!</v>
      </c>
      <c r="O18" s="175" t="e">
        <f t="shared" si="7"/>
        <v>#REF!</v>
      </c>
      <c r="P18" s="175" t="e">
        <f t="shared" si="8"/>
        <v>#REF!</v>
      </c>
      <c r="Q18" s="175" t="e">
        <f t="shared" si="9"/>
        <v>#REF!</v>
      </c>
      <c r="R18" s="155"/>
      <c r="S18" s="124"/>
      <c r="T18" s="119">
        <v>75000</v>
      </c>
      <c r="U18" s="119">
        <v>60500</v>
      </c>
      <c r="V18" s="124"/>
      <c r="W18" s="124"/>
      <c r="X18" s="124"/>
      <c r="Y18" s="124"/>
      <c r="Z18" s="124"/>
    </row>
    <row r="19" spans="1:26" ht="38.25" customHeight="1">
      <c r="A19" s="144">
        <v>2</v>
      </c>
      <c r="B19" s="155" t="s">
        <v>2342</v>
      </c>
      <c r="C19" s="155"/>
      <c r="D19" s="158" t="s">
        <v>421</v>
      </c>
      <c r="E19" s="156"/>
      <c r="F19" s="157"/>
      <c r="G19" s="157"/>
      <c r="H19" s="157"/>
      <c r="I19" s="157"/>
      <c r="J19" s="157"/>
      <c r="K19" s="157">
        <v>11</v>
      </c>
      <c r="L19" s="175" t="e">
        <f t="shared" si="4"/>
        <v>#REF!</v>
      </c>
      <c r="M19" s="175" t="e">
        <f t="shared" si="5"/>
        <v>#REF!</v>
      </c>
      <c r="N19" s="175" t="e">
        <f t="shared" si="6"/>
        <v>#REF!</v>
      </c>
      <c r="O19" s="175" t="e">
        <f t="shared" si="7"/>
        <v>#REF!</v>
      </c>
      <c r="P19" s="175" t="e">
        <f t="shared" si="8"/>
        <v>#REF!</v>
      </c>
      <c r="Q19" s="175" t="e">
        <f t="shared" si="9"/>
        <v>#REF!</v>
      </c>
      <c r="R19" s="155"/>
      <c r="S19" s="124"/>
      <c r="T19" s="119">
        <v>115000</v>
      </c>
      <c r="U19" s="119">
        <v>70000</v>
      </c>
      <c r="V19" s="124"/>
      <c r="W19" s="124"/>
      <c r="X19" s="124"/>
      <c r="Y19" s="124"/>
      <c r="Z19" s="124"/>
    </row>
    <row r="20" spans="1:26" ht="38.25" customHeight="1">
      <c r="A20" s="144">
        <v>3</v>
      </c>
      <c r="B20" s="155" t="s">
        <v>2343</v>
      </c>
      <c r="C20" s="155"/>
      <c r="D20" s="158" t="s">
        <v>421</v>
      </c>
      <c r="E20" s="156"/>
      <c r="F20" s="157"/>
      <c r="G20" s="157"/>
      <c r="H20" s="157"/>
      <c r="I20" s="157"/>
      <c r="J20" s="157"/>
      <c r="K20" s="157">
        <v>248.82</v>
      </c>
      <c r="L20" s="175" t="e">
        <f t="shared" si="4"/>
        <v>#REF!</v>
      </c>
      <c r="M20" s="175" t="e">
        <f t="shared" si="5"/>
        <v>#REF!</v>
      </c>
      <c r="N20" s="175" t="e">
        <f t="shared" si="6"/>
        <v>#REF!</v>
      </c>
      <c r="O20" s="175" t="e">
        <f t="shared" si="7"/>
        <v>#REF!</v>
      </c>
      <c r="P20" s="175" t="e">
        <f t="shared" si="8"/>
        <v>#REF!</v>
      </c>
      <c r="Q20" s="175" t="e">
        <f t="shared" si="9"/>
        <v>#REF!</v>
      </c>
      <c r="R20" s="155"/>
      <c r="S20" s="124"/>
      <c r="T20" s="119">
        <v>95000</v>
      </c>
      <c r="U20" s="119">
        <v>64900</v>
      </c>
      <c r="V20" s="124"/>
      <c r="W20" s="124"/>
      <c r="X20" s="124"/>
      <c r="Y20" s="124"/>
      <c r="Z20" s="124"/>
    </row>
    <row r="21" spans="1:26" ht="38.25" customHeight="1">
      <c r="A21" s="144">
        <v>4</v>
      </c>
      <c r="B21" s="155" t="s">
        <v>2344</v>
      </c>
      <c r="C21" s="155"/>
      <c r="D21" s="158" t="s">
        <v>421</v>
      </c>
      <c r="E21" s="156"/>
      <c r="F21" s="157"/>
      <c r="G21" s="157"/>
      <c r="H21" s="157"/>
      <c r="I21" s="157"/>
      <c r="J21" s="157"/>
      <c r="K21" s="157">
        <v>161.91999999999999</v>
      </c>
      <c r="L21" s="175" t="e">
        <f t="shared" si="4"/>
        <v>#REF!</v>
      </c>
      <c r="M21" s="175" t="e">
        <f t="shared" si="5"/>
        <v>#REF!</v>
      </c>
      <c r="N21" s="175" t="e">
        <f t="shared" si="6"/>
        <v>#REF!</v>
      </c>
      <c r="O21" s="175" t="e">
        <f t="shared" si="7"/>
        <v>#REF!</v>
      </c>
      <c r="P21" s="175" t="e">
        <f t="shared" si="8"/>
        <v>#REF!</v>
      </c>
      <c r="Q21" s="175" t="e">
        <f t="shared" si="9"/>
        <v>#REF!</v>
      </c>
      <c r="R21" s="155"/>
      <c r="S21" s="124"/>
      <c r="T21" s="119">
        <v>128000</v>
      </c>
      <c r="U21" s="119">
        <v>75000</v>
      </c>
      <c r="V21" s="124"/>
      <c r="W21" s="124"/>
      <c r="X21" s="124"/>
      <c r="Y21" s="124"/>
      <c r="Z21" s="124"/>
    </row>
    <row r="22" spans="1:26" ht="38.25" customHeight="1">
      <c r="A22" s="144">
        <v>5</v>
      </c>
      <c r="B22" s="155" t="s">
        <v>2345</v>
      </c>
      <c r="C22" s="155"/>
      <c r="D22" s="158" t="s">
        <v>421</v>
      </c>
      <c r="E22" s="156"/>
      <c r="F22" s="157"/>
      <c r="G22" s="157"/>
      <c r="H22" s="157"/>
      <c r="I22" s="157"/>
      <c r="J22" s="157"/>
      <c r="K22" s="157">
        <v>88</v>
      </c>
      <c r="L22" s="175" t="e">
        <f t="shared" si="4"/>
        <v>#REF!</v>
      </c>
      <c r="M22" s="175" t="e">
        <f t="shared" si="5"/>
        <v>#REF!</v>
      </c>
      <c r="N22" s="175" t="e">
        <f t="shared" si="6"/>
        <v>#REF!</v>
      </c>
      <c r="O22" s="175" t="e">
        <f t="shared" si="7"/>
        <v>#REF!</v>
      </c>
      <c r="P22" s="175" t="e">
        <f t="shared" si="8"/>
        <v>#REF!</v>
      </c>
      <c r="Q22" s="175" t="e">
        <f t="shared" si="9"/>
        <v>#REF!</v>
      </c>
      <c r="R22" s="155"/>
      <c r="S22" s="124"/>
      <c r="T22" s="119">
        <v>31000</v>
      </c>
      <c r="U22" s="119">
        <v>33000</v>
      </c>
      <c r="V22" s="124"/>
      <c r="W22" s="124"/>
      <c r="X22" s="124"/>
      <c r="Y22" s="124"/>
      <c r="Z22" s="124"/>
    </row>
    <row r="23" spans="1:26" ht="38.25" customHeight="1">
      <c r="A23" s="144">
        <v>6</v>
      </c>
      <c r="B23" s="155" t="s">
        <v>2346</v>
      </c>
      <c r="C23" s="155"/>
      <c r="D23" s="158" t="s">
        <v>421</v>
      </c>
      <c r="E23" s="156"/>
      <c r="F23" s="157"/>
      <c r="G23" s="157"/>
      <c r="H23" s="157"/>
      <c r="I23" s="157"/>
      <c r="J23" s="157"/>
      <c r="K23" s="157">
        <v>38.5</v>
      </c>
      <c r="L23" s="175" t="e">
        <f t="shared" si="4"/>
        <v>#REF!</v>
      </c>
      <c r="M23" s="175" t="e">
        <f t="shared" si="5"/>
        <v>#REF!</v>
      </c>
      <c r="N23" s="175" t="e">
        <f t="shared" si="6"/>
        <v>#REF!</v>
      </c>
      <c r="O23" s="175" t="e">
        <f t="shared" si="7"/>
        <v>#REF!</v>
      </c>
      <c r="P23" s="175" t="e">
        <f t="shared" si="8"/>
        <v>#REF!</v>
      </c>
      <c r="Q23" s="175" t="e">
        <f t="shared" si="9"/>
        <v>#REF!</v>
      </c>
      <c r="R23" s="155"/>
      <c r="S23" s="124"/>
      <c r="T23" s="119">
        <v>41000</v>
      </c>
      <c r="U23" s="119">
        <v>38000</v>
      </c>
      <c r="V23" s="124"/>
      <c r="W23" s="124"/>
      <c r="X23" s="124"/>
      <c r="Y23" s="124"/>
      <c r="Z23" s="124"/>
    </row>
    <row r="24" spans="1:26" ht="38.25" customHeight="1">
      <c r="A24" s="144">
        <v>7</v>
      </c>
      <c r="B24" s="155" t="s">
        <v>2347</v>
      </c>
      <c r="C24" s="155"/>
      <c r="D24" s="158" t="s">
        <v>421</v>
      </c>
      <c r="E24" s="156"/>
      <c r="F24" s="157"/>
      <c r="G24" s="157"/>
      <c r="H24" s="157"/>
      <c r="I24" s="157"/>
      <c r="J24" s="157"/>
      <c r="K24" s="157">
        <v>38.5</v>
      </c>
      <c r="L24" s="175" t="e">
        <f t="shared" si="4"/>
        <v>#REF!</v>
      </c>
      <c r="M24" s="175" t="e">
        <f t="shared" si="5"/>
        <v>#REF!</v>
      </c>
      <c r="N24" s="175" t="e">
        <f t="shared" si="6"/>
        <v>#REF!</v>
      </c>
      <c r="O24" s="175" t="e">
        <f t="shared" si="7"/>
        <v>#REF!</v>
      </c>
      <c r="P24" s="175" t="e">
        <f t="shared" si="8"/>
        <v>#REF!</v>
      </c>
      <c r="Q24" s="175" t="e">
        <f t="shared" si="9"/>
        <v>#REF!</v>
      </c>
      <c r="R24" s="155"/>
      <c r="S24" s="124"/>
      <c r="T24" s="119">
        <v>61000</v>
      </c>
      <c r="U24" s="119">
        <v>57000</v>
      </c>
      <c r="V24" s="124"/>
      <c r="W24" s="124"/>
      <c r="X24" s="124"/>
      <c r="Y24" s="124"/>
      <c r="Z24" s="124"/>
    </row>
    <row r="25" spans="1:26" ht="38.25" customHeight="1">
      <c r="A25" s="144">
        <v>8</v>
      </c>
      <c r="B25" s="155" t="s">
        <v>2348</v>
      </c>
      <c r="C25" s="155"/>
      <c r="D25" s="158" t="s">
        <v>421</v>
      </c>
      <c r="E25" s="156"/>
      <c r="F25" s="157"/>
      <c r="G25" s="157"/>
      <c r="H25" s="157"/>
      <c r="I25" s="157"/>
      <c r="J25" s="157"/>
      <c r="K25" s="157">
        <v>33</v>
      </c>
      <c r="L25" s="175" t="e">
        <f t="shared" si="4"/>
        <v>#REF!</v>
      </c>
      <c r="M25" s="175" t="e">
        <f t="shared" si="5"/>
        <v>#REF!</v>
      </c>
      <c r="N25" s="175" t="e">
        <f t="shared" si="6"/>
        <v>#REF!</v>
      </c>
      <c r="O25" s="175" t="e">
        <f t="shared" si="7"/>
        <v>#REF!</v>
      </c>
      <c r="P25" s="175" t="e">
        <f t="shared" si="8"/>
        <v>#REF!</v>
      </c>
      <c r="Q25" s="175" t="e">
        <f t="shared" si="9"/>
        <v>#REF!</v>
      </c>
      <c r="R25" s="155"/>
      <c r="S25" s="124"/>
      <c r="T25" s="119">
        <v>70000</v>
      </c>
      <c r="U25" s="119">
        <v>55000</v>
      </c>
      <c r="V25" s="124"/>
      <c r="W25" s="124"/>
      <c r="X25" s="124"/>
      <c r="Y25" s="124"/>
      <c r="Z25" s="124"/>
    </row>
    <row r="26" spans="1:26" ht="38.25" customHeight="1">
      <c r="A26" s="144">
        <v>9</v>
      </c>
      <c r="B26" s="155" t="s">
        <v>2349</v>
      </c>
      <c r="C26" s="155"/>
      <c r="D26" s="158" t="s">
        <v>163</v>
      </c>
      <c r="E26" s="156"/>
      <c r="F26" s="157"/>
      <c r="G26" s="157"/>
      <c r="H26" s="157"/>
      <c r="I26" s="157"/>
      <c r="J26" s="157"/>
      <c r="K26" s="157">
        <v>1</v>
      </c>
      <c r="L26" s="175" t="e">
        <f t="shared" si="4"/>
        <v>#REF!</v>
      </c>
      <c r="M26" s="175" t="e">
        <f t="shared" si="5"/>
        <v>#REF!</v>
      </c>
      <c r="N26" s="175" t="e">
        <f t="shared" si="6"/>
        <v>#REF!</v>
      </c>
      <c r="O26" s="175" t="e">
        <f t="shared" si="7"/>
        <v>#REF!</v>
      </c>
      <c r="P26" s="175" t="e">
        <f t="shared" si="8"/>
        <v>#REF!</v>
      </c>
      <c r="Q26" s="175" t="e">
        <f t="shared" si="9"/>
        <v>#REF!</v>
      </c>
      <c r="R26" s="155"/>
      <c r="S26" s="124"/>
      <c r="T26" s="119">
        <v>3500000</v>
      </c>
      <c r="U26" s="119">
        <v>500000</v>
      </c>
      <c r="V26" s="124"/>
      <c r="W26" s="124"/>
      <c r="X26" s="124"/>
      <c r="Y26" s="124"/>
      <c r="Z26" s="124"/>
    </row>
    <row r="27" spans="1:26" ht="38.25" customHeight="1">
      <c r="A27" s="144">
        <v>10</v>
      </c>
      <c r="B27" s="155" t="s">
        <v>2350</v>
      </c>
      <c r="C27" s="155"/>
      <c r="D27" s="158" t="s">
        <v>421</v>
      </c>
      <c r="E27" s="156"/>
      <c r="F27" s="157"/>
      <c r="G27" s="157"/>
      <c r="H27" s="157"/>
      <c r="I27" s="157"/>
      <c r="J27" s="157"/>
      <c r="K27" s="157">
        <v>88</v>
      </c>
      <c r="L27" s="175" t="e">
        <f t="shared" si="4"/>
        <v>#REF!</v>
      </c>
      <c r="M27" s="175" t="e">
        <f t="shared" si="5"/>
        <v>#REF!</v>
      </c>
      <c r="N27" s="175" t="e">
        <f t="shared" si="6"/>
        <v>#REF!</v>
      </c>
      <c r="O27" s="175" t="e">
        <f t="shared" si="7"/>
        <v>#REF!</v>
      </c>
      <c r="P27" s="175" t="e">
        <f t="shared" si="8"/>
        <v>#REF!</v>
      </c>
      <c r="Q27" s="175" t="e">
        <f t="shared" si="9"/>
        <v>#REF!</v>
      </c>
      <c r="R27" s="155"/>
      <c r="S27" s="124"/>
      <c r="T27" s="119">
        <f>7750*4</f>
        <v>31000</v>
      </c>
      <c r="U27" s="119">
        <v>12000</v>
      </c>
      <c r="V27" s="124"/>
      <c r="W27" s="124"/>
      <c r="X27" s="124"/>
      <c r="Y27" s="124"/>
      <c r="Z27" s="124"/>
    </row>
    <row r="28" spans="1:26" ht="38.25" customHeight="1">
      <c r="A28" s="144">
        <v>10</v>
      </c>
      <c r="B28" s="155" t="s">
        <v>2351</v>
      </c>
      <c r="C28" s="155"/>
      <c r="D28" s="158" t="s">
        <v>421</v>
      </c>
      <c r="E28" s="156"/>
      <c r="F28" s="157"/>
      <c r="G28" s="157"/>
      <c r="H28" s="157"/>
      <c r="I28" s="157"/>
      <c r="J28" s="157"/>
      <c r="K28" s="157">
        <v>159.5</v>
      </c>
      <c r="L28" s="175" t="e">
        <f t="shared" si="4"/>
        <v>#REF!</v>
      </c>
      <c r="M28" s="175" t="e">
        <f t="shared" si="5"/>
        <v>#REF!</v>
      </c>
      <c r="N28" s="175" t="e">
        <f t="shared" si="6"/>
        <v>#REF!</v>
      </c>
      <c r="O28" s="175" t="e">
        <f t="shared" si="7"/>
        <v>#REF!</v>
      </c>
      <c r="P28" s="175" t="e">
        <f t="shared" si="8"/>
        <v>#REF!</v>
      </c>
      <c r="Q28" s="175" t="e">
        <f t="shared" si="9"/>
        <v>#REF!</v>
      </c>
      <c r="R28" s="155"/>
      <c r="S28" s="124"/>
      <c r="T28" s="119">
        <f>8750*4</f>
        <v>35000</v>
      </c>
      <c r="U28" s="119">
        <v>13500</v>
      </c>
      <c r="V28" s="124"/>
      <c r="W28" s="124"/>
      <c r="X28" s="124"/>
      <c r="Y28" s="124"/>
      <c r="Z28" s="124"/>
    </row>
    <row r="29" spans="1:26" ht="38.25" customHeight="1">
      <c r="A29" s="144">
        <v>12</v>
      </c>
      <c r="B29" s="155" t="s">
        <v>2352</v>
      </c>
      <c r="C29" s="155"/>
      <c r="D29" s="158" t="s">
        <v>163</v>
      </c>
      <c r="E29" s="156" t="s">
        <v>163</v>
      </c>
      <c r="F29" s="157"/>
      <c r="G29" s="157"/>
      <c r="H29" s="157"/>
      <c r="I29" s="157"/>
      <c r="J29" s="157"/>
      <c r="K29" s="157">
        <v>1</v>
      </c>
      <c r="L29" s="175" t="e">
        <f t="shared" si="4"/>
        <v>#REF!</v>
      </c>
      <c r="M29" s="175" t="e">
        <f t="shared" si="5"/>
        <v>#REF!</v>
      </c>
      <c r="N29" s="175" t="e">
        <f t="shared" si="6"/>
        <v>#REF!</v>
      </c>
      <c r="O29" s="175" t="e">
        <f t="shared" si="7"/>
        <v>#REF!</v>
      </c>
      <c r="P29" s="175" t="e">
        <f t="shared" si="8"/>
        <v>#REF!</v>
      </c>
      <c r="Q29" s="175" t="e">
        <f t="shared" si="9"/>
        <v>#REF!</v>
      </c>
      <c r="R29" s="155"/>
      <c r="S29" s="124"/>
      <c r="T29" s="119">
        <v>6500000</v>
      </c>
      <c r="U29" s="119">
        <v>1750000</v>
      </c>
      <c r="V29" s="124"/>
      <c r="W29" s="124"/>
      <c r="X29" s="124"/>
      <c r="Y29" s="124"/>
      <c r="Z29" s="124"/>
    </row>
    <row r="30" spans="1:26" ht="38.25" customHeight="1">
      <c r="A30" s="144">
        <v>13</v>
      </c>
      <c r="B30" s="155" t="s">
        <v>2353</v>
      </c>
      <c r="C30" s="155"/>
      <c r="D30" s="158" t="s">
        <v>163</v>
      </c>
      <c r="E30" s="156"/>
      <c r="F30" s="157"/>
      <c r="G30" s="157"/>
      <c r="H30" s="157"/>
      <c r="I30" s="157"/>
      <c r="J30" s="157"/>
      <c r="K30" s="157">
        <v>1</v>
      </c>
      <c r="L30" s="175" t="e">
        <f t="shared" si="4"/>
        <v>#REF!</v>
      </c>
      <c r="M30" s="175" t="e">
        <f t="shared" si="5"/>
        <v>#REF!</v>
      </c>
      <c r="N30" s="175" t="e">
        <f t="shared" si="6"/>
        <v>#REF!</v>
      </c>
      <c r="O30" s="175" t="e">
        <f t="shared" si="7"/>
        <v>#REF!</v>
      </c>
      <c r="P30" s="175" t="e">
        <f t="shared" si="8"/>
        <v>#REF!</v>
      </c>
      <c r="Q30" s="175" t="e">
        <f t="shared" si="9"/>
        <v>#REF!</v>
      </c>
      <c r="R30" s="155"/>
      <c r="S30" s="124"/>
      <c r="T30" s="119">
        <v>7500000</v>
      </c>
      <c r="U30" s="119">
        <v>3000000</v>
      </c>
      <c r="V30" s="124"/>
      <c r="W30" s="124"/>
      <c r="X30" s="124"/>
      <c r="Y30" s="124"/>
      <c r="Z30" s="124"/>
    </row>
    <row r="31" spans="1:26" ht="38.25" customHeight="1">
      <c r="A31" s="144">
        <v>11</v>
      </c>
      <c r="B31" s="155" t="s">
        <v>2158</v>
      </c>
      <c r="C31" s="155"/>
      <c r="D31" s="158" t="s">
        <v>163</v>
      </c>
      <c r="E31" s="156"/>
      <c r="F31" s="157"/>
      <c r="G31" s="157"/>
      <c r="H31" s="157"/>
      <c r="I31" s="157"/>
      <c r="J31" s="157"/>
      <c r="K31" s="157">
        <v>1</v>
      </c>
      <c r="L31" s="175" t="e">
        <f t="shared" si="4"/>
        <v>#REF!</v>
      </c>
      <c r="M31" s="175" t="e">
        <f t="shared" si="5"/>
        <v>#REF!</v>
      </c>
      <c r="N31" s="175" t="e">
        <f t="shared" si="6"/>
        <v>#REF!</v>
      </c>
      <c r="O31" s="175" t="e">
        <f t="shared" si="7"/>
        <v>#REF!</v>
      </c>
      <c r="P31" s="175" t="e">
        <f t="shared" si="8"/>
        <v>#REF!</v>
      </c>
      <c r="Q31" s="175" t="e">
        <f t="shared" si="9"/>
        <v>#REF!</v>
      </c>
      <c r="R31" s="155"/>
      <c r="S31" s="124"/>
      <c r="T31" s="119">
        <v>4500000</v>
      </c>
      <c r="U31" s="119">
        <v>550000</v>
      </c>
      <c r="V31" s="124"/>
      <c r="W31" s="124"/>
      <c r="X31" s="124"/>
      <c r="Y31" s="124"/>
      <c r="Z31" s="124"/>
    </row>
    <row r="32" spans="1:26" ht="15.75" customHeight="1">
      <c r="A32" s="215"/>
      <c r="B32" s="216"/>
      <c r="C32" s="217"/>
      <c r="D32" s="217"/>
      <c r="E32" s="218"/>
      <c r="F32" s="219"/>
      <c r="G32" s="219"/>
      <c r="H32" s="219"/>
      <c r="I32" s="219"/>
      <c r="J32" s="219"/>
      <c r="K32" s="231"/>
      <c r="L32" s="235"/>
      <c r="M32" s="235"/>
      <c r="N32" s="235"/>
      <c r="O32" s="235"/>
      <c r="P32" s="235"/>
      <c r="Q32" s="235"/>
      <c r="R32" s="246"/>
      <c r="S32" s="238"/>
      <c r="T32" s="238"/>
      <c r="U32" s="238"/>
      <c r="V32" s="239"/>
      <c r="W32" s="239"/>
      <c r="X32" s="239"/>
      <c r="Y32" s="238"/>
      <c r="Z32" s="239"/>
    </row>
    <row r="33" spans="1:26" ht="27.75" customHeight="1">
      <c r="A33" s="208" t="s">
        <v>149</v>
      </c>
      <c r="B33" s="211" t="s">
        <v>2354</v>
      </c>
      <c r="C33" s="220"/>
      <c r="D33" s="220"/>
      <c r="E33" s="221"/>
      <c r="F33" s="222"/>
      <c r="G33" s="222"/>
      <c r="H33" s="222"/>
      <c r="I33" s="222"/>
      <c r="J33" s="222"/>
      <c r="K33" s="236"/>
      <c r="L33" s="232"/>
      <c r="M33" s="232" t="e">
        <f>SUBTOTAL(109,M35:M66)</f>
        <v>#REF!</v>
      </c>
      <c r="N33" s="232"/>
      <c r="O33" s="232" t="e">
        <f>SUBTOTAL(109,O35:O66)</f>
        <v>#REF!</v>
      </c>
      <c r="P33" s="232"/>
      <c r="Q33" s="232" t="e">
        <f>O33+M33</f>
        <v>#REF!</v>
      </c>
      <c r="R33" s="245"/>
      <c r="S33" s="238"/>
      <c r="T33" s="238"/>
      <c r="U33" s="238"/>
      <c r="V33" s="239"/>
      <c r="W33" s="239"/>
      <c r="X33" s="239"/>
      <c r="Y33" s="238"/>
      <c r="Z33" s="239"/>
    </row>
    <row r="34" spans="1:26" ht="27.75" customHeight="1">
      <c r="A34" s="152" t="s">
        <v>2332</v>
      </c>
      <c r="B34" s="153" t="s">
        <v>2355</v>
      </c>
      <c r="C34" s="153"/>
      <c r="D34" s="134"/>
      <c r="E34" s="150"/>
      <c r="F34" s="151"/>
      <c r="G34" s="151"/>
      <c r="H34" s="151"/>
      <c r="I34" s="151"/>
      <c r="J34" s="151"/>
      <c r="K34" s="151"/>
      <c r="L34" s="174"/>
      <c r="M34" s="174"/>
      <c r="N34" s="174"/>
      <c r="O34" s="174"/>
      <c r="P34" s="174"/>
      <c r="Q34" s="174"/>
      <c r="R34" s="153"/>
      <c r="S34" s="124"/>
      <c r="T34" s="119"/>
      <c r="U34" s="119"/>
      <c r="V34" s="124"/>
      <c r="W34" s="124"/>
      <c r="X34" s="124"/>
      <c r="Y34" s="124"/>
      <c r="Z34" s="124"/>
    </row>
    <row r="35" spans="1:26" ht="38.25" customHeight="1">
      <c r="A35" s="144">
        <v>1</v>
      </c>
      <c r="B35" s="155" t="s">
        <v>2356</v>
      </c>
      <c r="C35" s="155"/>
      <c r="D35" s="158" t="s">
        <v>929</v>
      </c>
      <c r="E35" s="156"/>
      <c r="F35" s="157"/>
      <c r="G35" s="157"/>
      <c r="H35" s="157"/>
      <c r="I35" s="157"/>
      <c r="J35" s="157"/>
      <c r="K35" s="157">
        <v>2</v>
      </c>
      <c r="L35" s="175" t="e">
        <f t="shared" ref="L35:L66" si="10">T35*$T$5</f>
        <v>#REF!</v>
      </c>
      <c r="M35" s="175" t="e">
        <f t="shared" ref="M35:M66" si="11">ROUND(L35*K35,0)</f>
        <v>#REF!</v>
      </c>
      <c r="N35" s="175" t="e">
        <f t="shared" ref="N35:N66" si="12">U35*$T$5</f>
        <v>#REF!</v>
      </c>
      <c r="O35" s="175" t="e">
        <f t="shared" ref="O35:O66" si="13">ROUND(N35*K35,0)</f>
        <v>#REF!</v>
      </c>
      <c r="P35" s="175" t="e">
        <f t="shared" ref="P35:P66" si="14">N35+L35</f>
        <v>#REF!</v>
      </c>
      <c r="Q35" s="175" t="e">
        <f t="shared" ref="Q35:Q66" si="15">P35*K35</f>
        <v>#REF!</v>
      </c>
      <c r="R35" s="155"/>
      <c r="S35" s="124"/>
      <c r="T35" s="119">
        <v>1230500</v>
      </c>
      <c r="U35" s="119">
        <v>319000</v>
      </c>
      <c r="V35" s="124"/>
      <c r="W35" s="124"/>
      <c r="X35" s="124"/>
      <c r="Y35" s="124"/>
      <c r="Z35" s="124"/>
    </row>
    <row r="36" spans="1:26" ht="38.25" customHeight="1">
      <c r="A36" s="144">
        <v>2</v>
      </c>
      <c r="B36" s="155" t="s">
        <v>2357</v>
      </c>
      <c r="C36" s="155"/>
      <c r="D36" s="158" t="s">
        <v>929</v>
      </c>
      <c r="E36" s="156"/>
      <c r="F36" s="157"/>
      <c r="G36" s="157"/>
      <c r="H36" s="157"/>
      <c r="I36" s="157"/>
      <c r="J36" s="157"/>
      <c r="K36" s="157">
        <v>1</v>
      </c>
      <c r="L36" s="175" t="e">
        <f t="shared" si="10"/>
        <v>#REF!</v>
      </c>
      <c r="M36" s="175" t="e">
        <f t="shared" si="11"/>
        <v>#REF!</v>
      </c>
      <c r="N36" s="175" t="e">
        <f t="shared" si="12"/>
        <v>#REF!</v>
      </c>
      <c r="O36" s="175" t="e">
        <f t="shared" si="13"/>
        <v>#REF!</v>
      </c>
      <c r="P36" s="175" t="e">
        <f t="shared" si="14"/>
        <v>#REF!</v>
      </c>
      <c r="Q36" s="175" t="e">
        <f t="shared" si="15"/>
        <v>#REF!</v>
      </c>
      <c r="R36" s="155"/>
      <c r="S36" s="124"/>
      <c r="T36" s="119">
        <v>3145800</v>
      </c>
      <c r="U36" s="119">
        <v>319000</v>
      </c>
      <c r="V36" s="124"/>
      <c r="W36" s="124"/>
      <c r="X36" s="124"/>
      <c r="Y36" s="124"/>
      <c r="Z36" s="124"/>
    </row>
    <row r="37" spans="1:26" ht="38.25" customHeight="1">
      <c r="A37" s="144">
        <v>4</v>
      </c>
      <c r="B37" s="155" t="s">
        <v>2358</v>
      </c>
      <c r="C37" s="155"/>
      <c r="D37" s="158" t="s">
        <v>929</v>
      </c>
      <c r="E37" s="156"/>
      <c r="F37" s="157"/>
      <c r="G37" s="157"/>
      <c r="H37" s="157"/>
      <c r="I37" s="157"/>
      <c r="J37" s="157"/>
      <c r="K37" s="157">
        <v>1</v>
      </c>
      <c r="L37" s="175" t="e">
        <f t="shared" si="10"/>
        <v>#REF!</v>
      </c>
      <c r="M37" s="175" t="e">
        <f t="shared" si="11"/>
        <v>#REF!</v>
      </c>
      <c r="N37" s="175" t="e">
        <f t="shared" si="12"/>
        <v>#REF!</v>
      </c>
      <c r="O37" s="175" t="e">
        <f t="shared" si="13"/>
        <v>#REF!</v>
      </c>
      <c r="P37" s="175" t="e">
        <f t="shared" si="14"/>
        <v>#REF!</v>
      </c>
      <c r="Q37" s="175" t="e">
        <f t="shared" si="15"/>
        <v>#REF!</v>
      </c>
      <c r="R37" s="155"/>
      <c r="S37" s="124"/>
      <c r="T37" s="119">
        <v>3145800</v>
      </c>
      <c r="U37" s="119">
        <v>319000</v>
      </c>
      <c r="V37" s="124"/>
      <c r="W37" s="124"/>
      <c r="X37" s="124"/>
      <c r="Y37" s="124"/>
      <c r="Z37" s="124"/>
    </row>
    <row r="38" spans="1:26" ht="38.25" customHeight="1">
      <c r="A38" s="144">
        <v>5</v>
      </c>
      <c r="B38" s="155" t="s">
        <v>2359</v>
      </c>
      <c r="C38" s="155"/>
      <c r="D38" s="158" t="s">
        <v>929</v>
      </c>
      <c r="E38" s="156"/>
      <c r="F38" s="157"/>
      <c r="G38" s="157"/>
      <c r="H38" s="157"/>
      <c r="I38" s="157"/>
      <c r="J38" s="157"/>
      <c r="K38" s="157">
        <v>1</v>
      </c>
      <c r="L38" s="175" t="e">
        <f t="shared" si="10"/>
        <v>#REF!</v>
      </c>
      <c r="M38" s="175" t="e">
        <f t="shared" si="11"/>
        <v>#REF!</v>
      </c>
      <c r="N38" s="175" t="e">
        <f t="shared" si="12"/>
        <v>#REF!</v>
      </c>
      <c r="O38" s="175" t="e">
        <f t="shared" si="13"/>
        <v>#REF!</v>
      </c>
      <c r="P38" s="175" t="e">
        <f t="shared" si="14"/>
        <v>#REF!</v>
      </c>
      <c r="Q38" s="175" t="e">
        <f t="shared" si="15"/>
        <v>#REF!</v>
      </c>
      <c r="R38" s="155"/>
      <c r="S38" s="124"/>
      <c r="T38" s="119">
        <v>4579600</v>
      </c>
      <c r="U38" s="119">
        <v>464000</v>
      </c>
      <c r="V38" s="124"/>
      <c r="W38" s="124"/>
      <c r="X38" s="124"/>
      <c r="Y38" s="124"/>
      <c r="Z38" s="124"/>
    </row>
    <row r="39" spans="1:26" ht="38.25" customHeight="1">
      <c r="A39" s="144">
        <v>6</v>
      </c>
      <c r="B39" s="155" t="s">
        <v>2360</v>
      </c>
      <c r="C39" s="155"/>
      <c r="D39" s="158" t="s">
        <v>929</v>
      </c>
      <c r="E39" s="156"/>
      <c r="F39" s="157"/>
      <c r="G39" s="157"/>
      <c r="H39" s="157"/>
      <c r="I39" s="157"/>
      <c r="J39" s="157"/>
      <c r="K39" s="157">
        <v>3</v>
      </c>
      <c r="L39" s="175" t="e">
        <f t="shared" si="10"/>
        <v>#REF!</v>
      </c>
      <c r="M39" s="175" t="e">
        <f t="shared" si="11"/>
        <v>#REF!</v>
      </c>
      <c r="N39" s="175" t="e">
        <f t="shared" si="12"/>
        <v>#REF!</v>
      </c>
      <c r="O39" s="175" t="e">
        <f t="shared" si="13"/>
        <v>#REF!</v>
      </c>
      <c r="P39" s="175" t="e">
        <f t="shared" si="14"/>
        <v>#REF!</v>
      </c>
      <c r="Q39" s="175" t="e">
        <f t="shared" si="15"/>
        <v>#REF!</v>
      </c>
      <c r="R39" s="155"/>
      <c r="S39" s="124"/>
      <c r="T39" s="119">
        <v>5906400</v>
      </c>
      <c r="U39" s="119">
        <v>599000</v>
      </c>
      <c r="V39" s="124"/>
      <c r="W39" s="124"/>
      <c r="X39" s="124"/>
      <c r="Y39" s="124"/>
      <c r="Z39" s="124"/>
    </row>
    <row r="40" spans="1:26" ht="38.25" customHeight="1">
      <c r="A40" s="144">
        <v>7</v>
      </c>
      <c r="B40" s="155" t="s">
        <v>2361</v>
      </c>
      <c r="C40" s="155"/>
      <c r="D40" s="158" t="s">
        <v>929</v>
      </c>
      <c r="E40" s="156"/>
      <c r="F40" s="157"/>
      <c r="G40" s="157"/>
      <c r="H40" s="157"/>
      <c r="I40" s="157"/>
      <c r="J40" s="157"/>
      <c r="K40" s="157">
        <v>2</v>
      </c>
      <c r="L40" s="175" t="e">
        <f t="shared" si="10"/>
        <v>#REF!</v>
      </c>
      <c r="M40" s="175" t="e">
        <f t="shared" si="11"/>
        <v>#REF!</v>
      </c>
      <c r="N40" s="175" t="e">
        <f t="shared" si="12"/>
        <v>#REF!</v>
      </c>
      <c r="O40" s="175" t="e">
        <f t="shared" si="13"/>
        <v>#REF!</v>
      </c>
      <c r="P40" s="175" t="e">
        <f t="shared" si="14"/>
        <v>#REF!</v>
      </c>
      <c r="Q40" s="175" t="e">
        <f t="shared" si="15"/>
        <v>#REF!</v>
      </c>
      <c r="R40" s="155"/>
      <c r="S40" s="124"/>
      <c r="T40" s="119">
        <v>2568000</v>
      </c>
      <c r="U40" s="119">
        <v>319000</v>
      </c>
      <c r="V40" s="124"/>
      <c r="W40" s="124"/>
      <c r="X40" s="124"/>
      <c r="Y40" s="124"/>
      <c r="Z40" s="124"/>
    </row>
    <row r="41" spans="1:26" ht="38.25" customHeight="1">
      <c r="A41" s="144">
        <v>8</v>
      </c>
      <c r="B41" s="155" t="s">
        <v>2362</v>
      </c>
      <c r="C41" s="155"/>
      <c r="D41" s="158" t="s">
        <v>929</v>
      </c>
      <c r="E41" s="156"/>
      <c r="F41" s="157"/>
      <c r="G41" s="157"/>
      <c r="H41" s="157"/>
      <c r="I41" s="157"/>
      <c r="J41" s="157"/>
      <c r="K41" s="157">
        <v>6</v>
      </c>
      <c r="L41" s="175" t="e">
        <f t="shared" si="10"/>
        <v>#REF!</v>
      </c>
      <c r="M41" s="175" t="e">
        <f t="shared" si="11"/>
        <v>#REF!</v>
      </c>
      <c r="N41" s="175" t="e">
        <f t="shared" si="12"/>
        <v>#REF!</v>
      </c>
      <c r="O41" s="175" t="e">
        <f t="shared" si="13"/>
        <v>#REF!</v>
      </c>
      <c r="P41" s="175" t="e">
        <f t="shared" si="14"/>
        <v>#REF!</v>
      </c>
      <c r="Q41" s="175" t="e">
        <f t="shared" si="15"/>
        <v>#REF!</v>
      </c>
      <c r="R41" s="155"/>
      <c r="S41" s="124"/>
      <c r="T41" s="119">
        <v>3777100</v>
      </c>
      <c r="U41" s="119">
        <v>319000</v>
      </c>
      <c r="V41" s="124"/>
      <c r="W41" s="124"/>
      <c r="X41" s="124"/>
      <c r="Y41" s="124"/>
      <c r="Z41" s="124"/>
    </row>
    <row r="42" spans="1:26" ht="38.25" customHeight="1">
      <c r="A42" s="144">
        <v>9</v>
      </c>
      <c r="B42" s="155" t="s">
        <v>2363</v>
      </c>
      <c r="C42" s="155"/>
      <c r="D42" s="158" t="s">
        <v>929</v>
      </c>
      <c r="E42" s="156"/>
      <c r="F42" s="157"/>
      <c r="G42" s="157"/>
      <c r="H42" s="157"/>
      <c r="I42" s="157"/>
      <c r="J42" s="157"/>
      <c r="K42" s="157">
        <v>1</v>
      </c>
      <c r="L42" s="175" t="e">
        <f t="shared" si="10"/>
        <v>#REF!</v>
      </c>
      <c r="M42" s="175" t="e">
        <f t="shared" si="11"/>
        <v>#REF!</v>
      </c>
      <c r="N42" s="175" t="e">
        <f t="shared" si="12"/>
        <v>#REF!</v>
      </c>
      <c r="O42" s="175" t="e">
        <f t="shared" si="13"/>
        <v>#REF!</v>
      </c>
      <c r="P42" s="175" t="e">
        <f t="shared" si="14"/>
        <v>#REF!</v>
      </c>
      <c r="Q42" s="175" t="e">
        <f t="shared" si="15"/>
        <v>#REF!</v>
      </c>
      <c r="R42" s="155"/>
      <c r="S42" s="124"/>
      <c r="T42" s="119">
        <v>3777100</v>
      </c>
      <c r="U42" s="119">
        <v>319000</v>
      </c>
      <c r="V42" s="124"/>
      <c r="W42" s="124"/>
      <c r="X42" s="124"/>
      <c r="Y42" s="124"/>
      <c r="Z42" s="124"/>
    </row>
    <row r="43" spans="1:26" ht="38.25" customHeight="1">
      <c r="A43" s="144">
        <v>10</v>
      </c>
      <c r="B43" s="155" t="s">
        <v>2364</v>
      </c>
      <c r="C43" s="155"/>
      <c r="D43" s="158" t="s">
        <v>929</v>
      </c>
      <c r="E43" s="156"/>
      <c r="F43" s="157"/>
      <c r="G43" s="157"/>
      <c r="H43" s="157"/>
      <c r="I43" s="157"/>
      <c r="J43" s="157"/>
      <c r="K43" s="157">
        <v>1</v>
      </c>
      <c r="L43" s="175" t="e">
        <f t="shared" si="10"/>
        <v>#REF!</v>
      </c>
      <c r="M43" s="175" t="e">
        <f t="shared" si="11"/>
        <v>#REF!</v>
      </c>
      <c r="N43" s="175" t="e">
        <f t="shared" si="12"/>
        <v>#REF!</v>
      </c>
      <c r="O43" s="175" t="e">
        <f t="shared" si="13"/>
        <v>#REF!</v>
      </c>
      <c r="P43" s="175" t="e">
        <f t="shared" si="14"/>
        <v>#REF!</v>
      </c>
      <c r="Q43" s="175" t="e">
        <f t="shared" si="15"/>
        <v>#REF!</v>
      </c>
      <c r="R43" s="155"/>
      <c r="S43" s="124"/>
      <c r="T43" s="119">
        <v>3777100</v>
      </c>
      <c r="U43" s="119">
        <v>319000</v>
      </c>
      <c r="V43" s="124"/>
      <c r="W43" s="124"/>
      <c r="X43" s="124"/>
      <c r="Y43" s="124"/>
      <c r="Z43" s="124"/>
    </row>
    <row r="44" spans="1:26" ht="38.25" customHeight="1">
      <c r="A44" s="144">
        <v>11</v>
      </c>
      <c r="B44" s="155" t="s">
        <v>2365</v>
      </c>
      <c r="C44" s="155"/>
      <c r="D44" s="158" t="s">
        <v>929</v>
      </c>
      <c r="E44" s="156"/>
      <c r="F44" s="157"/>
      <c r="G44" s="157"/>
      <c r="H44" s="157"/>
      <c r="I44" s="157"/>
      <c r="J44" s="157"/>
      <c r="K44" s="157">
        <v>1</v>
      </c>
      <c r="L44" s="175" t="e">
        <f t="shared" si="10"/>
        <v>#REF!</v>
      </c>
      <c r="M44" s="175" t="e">
        <f t="shared" si="11"/>
        <v>#REF!</v>
      </c>
      <c r="N44" s="175" t="e">
        <f t="shared" si="12"/>
        <v>#REF!</v>
      </c>
      <c r="O44" s="175" t="e">
        <f t="shared" si="13"/>
        <v>#REF!</v>
      </c>
      <c r="P44" s="175" t="e">
        <f t="shared" si="14"/>
        <v>#REF!</v>
      </c>
      <c r="Q44" s="175" t="e">
        <f t="shared" si="15"/>
        <v>#REF!</v>
      </c>
      <c r="R44" s="155"/>
      <c r="S44" s="124"/>
      <c r="T44" s="119">
        <v>7490000</v>
      </c>
      <c r="U44" s="119">
        <v>760000</v>
      </c>
      <c r="V44" s="124"/>
      <c r="W44" s="124"/>
      <c r="X44" s="124"/>
      <c r="Y44" s="124"/>
      <c r="Z44" s="124"/>
    </row>
    <row r="45" spans="1:26" ht="38.25" customHeight="1">
      <c r="A45" s="144">
        <v>12</v>
      </c>
      <c r="B45" s="155" t="s">
        <v>2366</v>
      </c>
      <c r="C45" s="155"/>
      <c r="D45" s="158" t="s">
        <v>163</v>
      </c>
      <c r="E45" s="156"/>
      <c r="F45" s="157"/>
      <c r="G45" s="157"/>
      <c r="H45" s="157"/>
      <c r="I45" s="157"/>
      <c r="J45" s="157"/>
      <c r="K45" s="157">
        <v>1</v>
      </c>
      <c r="L45" s="175" t="e">
        <f t="shared" si="10"/>
        <v>#REF!</v>
      </c>
      <c r="M45" s="175" t="e">
        <f t="shared" si="11"/>
        <v>#REF!</v>
      </c>
      <c r="N45" s="175" t="e">
        <f t="shared" si="12"/>
        <v>#REF!</v>
      </c>
      <c r="O45" s="175" t="e">
        <f t="shared" si="13"/>
        <v>#REF!</v>
      </c>
      <c r="P45" s="175" t="e">
        <f t="shared" si="14"/>
        <v>#REF!</v>
      </c>
      <c r="Q45" s="175" t="e">
        <f t="shared" si="15"/>
        <v>#REF!</v>
      </c>
      <c r="R45" s="155"/>
      <c r="S45" s="124"/>
      <c r="T45" s="119">
        <v>3500000</v>
      </c>
      <c r="U45" s="119">
        <v>580000</v>
      </c>
      <c r="V45" s="124"/>
      <c r="W45" s="124"/>
      <c r="X45" s="124"/>
      <c r="Y45" s="124"/>
      <c r="Z45" s="124"/>
    </row>
    <row r="46" spans="1:26" ht="38.25" customHeight="1">
      <c r="A46" s="144">
        <v>13</v>
      </c>
      <c r="B46" s="155" t="s">
        <v>2367</v>
      </c>
      <c r="C46" s="155"/>
      <c r="D46" s="158" t="s">
        <v>163</v>
      </c>
      <c r="E46" s="156"/>
      <c r="F46" s="157"/>
      <c r="G46" s="157"/>
      <c r="H46" s="157"/>
      <c r="I46" s="157"/>
      <c r="J46" s="157"/>
      <c r="K46" s="157">
        <v>1</v>
      </c>
      <c r="L46" s="175" t="e">
        <f t="shared" si="10"/>
        <v>#REF!</v>
      </c>
      <c r="M46" s="175" t="e">
        <f t="shared" si="11"/>
        <v>#REF!</v>
      </c>
      <c r="N46" s="175" t="e">
        <f t="shared" si="12"/>
        <v>#REF!</v>
      </c>
      <c r="O46" s="175" t="e">
        <f t="shared" si="13"/>
        <v>#REF!</v>
      </c>
      <c r="P46" s="175" t="e">
        <f t="shared" si="14"/>
        <v>#REF!</v>
      </c>
      <c r="Q46" s="175" t="e">
        <f t="shared" si="15"/>
        <v>#REF!</v>
      </c>
      <c r="R46" s="155"/>
      <c r="S46" s="124"/>
      <c r="T46" s="119">
        <v>7500000</v>
      </c>
      <c r="U46" s="119">
        <v>2500000</v>
      </c>
      <c r="V46" s="124"/>
      <c r="W46" s="124"/>
      <c r="X46" s="124"/>
      <c r="Y46" s="124"/>
      <c r="Z46" s="124"/>
    </row>
    <row r="47" spans="1:26" ht="27.75" customHeight="1">
      <c r="A47" s="152" t="s">
        <v>2339</v>
      </c>
      <c r="B47" s="153" t="s">
        <v>2340</v>
      </c>
      <c r="C47" s="153"/>
      <c r="D47" s="134"/>
      <c r="E47" s="150"/>
      <c r="F47" s="151"/>
      <c r="G47" s="151"/>
      <c r="H47" s="151"/>
      <c r="I47" s="151"/>
      <c r="J47" s="151"/>
      <c r="K47" s="151"/>
      <c r="L47" s="174" t="e">
        <f t="shared" si="10"/>
        <v>#REF!</v>
      </c>
      <c r="M47" s="174" t="e">
        <f t="shared" si="11"/>
        <v>#REF!</v>
      </c>
      <c r="N47" s="174" t="e">
        <f t="shared" si="12"/>
        <v>#REF!</v>
      </c>
      <c r="O47" s="174" t="e">
        <f t="shared" si="13"/>
        <v>#REF!</v>
      </c>
      <c r="P47" s="174" t="e">
        <f t="shared" si="14"/>
        <v>#REF!</v>
      </c>
      <c r="Q47" s="174" t="e">
        <f t="shared" si="15"/>
        <v>#REF!</v>
      </c>
      <c r="R47" s="153"/>
      <c r="S47" s="124"/>
      <c r="T47" s="119"/>
      <c r="U47" s="119"/>
      <c r="V47" s="124"/>
      <c r="W47" s="124"/>
      <c r="X47" s="124"/>
      <c r="Y47" s="124"/>
      <c r="Z47" s="124"/>
    </row>
    <row r="48" spans="1:26" ht="38.25" customHeight="1">
      <c r="A48" s="144">
        <v>1</v>
      </c>
      <c r="B48" s="155" t="s">
        <v>2368</v>
      </c>
      <c r="C48" s="155" t="s">
        <v>2369</v>
      </c>
      <c r="D48" s="158" t="s">
        <v>421</v>
      </c>
      <c r="E48" s="156"/>
      <c r="F48" s="157"/>
      <c r="G48" s="157"/>
      <c r="H48" s="157"/>
      <c r="I48" s="157"/>
      <c r="J48" s="157"/>
      <c r="K48" s="157">
        <v>10</v>
      </c>
      <c r="L48" s="175" t="e">
        <f t="shared" si="10"/>
        <v>#REF!</v>
      </c>
      <c r="M48" s="175" t="e">
        <f t="shared" si="11"/>
        <v>#REF!</v>
      </c>
      <c r="N48" s="175" t="e">
        <f t="shared" si="12"/>
        <v>#REF!</v>
      </c>
      <c r="O48" s="175" t="e">
        <f t="shared" si="13"/>
        <v>#REF!</v>
      </c>
      <c r="P48" s="175" t="e">
        <f t="shared" si="14"/>
        <v>#REF!</v>
      </c>
      <c r="Q48" s="175" t="e">
        <f t="shared" si="15"/>
        <v>#REF!</v>
      </c>
      <c r="R48" s="155"/>
      <c r="S48" s="124"/>
      <c r="T48" s="119">
        <v>529000</v>
      </c>
      <c r="U48" s="119">
        <v>322000</v>
      </c>
      <c r="V48" s="124"/>
      <c r="W48" s="124"/>
      <c r="X48" s="124"/>
      <c r="Y48" s="124"/>
      <c r="Z48" s="124"/>
    </row>
    <row r="49" spans="1:26" ht="38.25" customHeight="1">
      <c r="A49" s="144">
        <v>2</v>
      </c>
      <c r="B49" s="155" t="s">
        <v>2370</v>
      </c>
      <c r="C49" s="155" t="s">
        <v>2369</v>
      </c>
      <c r="D49" s="158" t="s">
        <v>421</v>
      </c>
      <c r="E49" s="156"/>
      <c r="F49" s="157"/>
      <c r="G49" s="157"/>
      <c r="H49" s="157"/>
      <c r="I49" s="157"/>
      <c r="J49" s="157"/>
      <c r="K49" s="157">
        <v>1</v>
      </c>
      <c r="L49" s="175" t="e">
        <f t="shared" si="10"/>
        <v>#REF!</v>
      </c>
      <c r="M49" s="175" t="e">
        <f t="shared" si="11"/>
        <v>#REF!</v>
      </c>
      <c r="N49" s="175" t="e">
        <f t="shared" si="12"/>
        <v>#REF!</v>
      </c>
      <c r="O49" s="175" t="e">
        <f t="shared" si="13"/>
        <v>#REF!</v>
      </c>
      <c r="P49" s="175" t="e">
        <f t="shared" si="14"/>
        <v>#REF!</v>
      </c>
      <c r="Q49" s="175" t="e">
        <f t="shared" si="15"/>
        <v>#REF!</v>
      </c>
      <c r="R49" s="155"/>
      <c r="S49" s="124"/>
      <c r="T49" s="119">
        <v>529000</v>
      </c>
      <c r="U49" s="119">
        <v>322</v>
      </c>
      <c r="V49" s="124"/>
      <c r="W49" s="124"/>
      <c r="X49" s="124"/>
      <c r="Y49" s="124"/>
      <c r="Z49" s="124"/>
    </row>
    <row r="50" spans="1:26" ht="38.25" customHeight="1">
      <c r="A50" s="144">
        <v>3</v>
      </c>
      <c r="B50" s="155" t="s">
        <v>2371</v>
      </c>
      <c r="C50" s="155" t="s">
        <v>2369</v>
      </c>
      <c r="D50" s="158" t="s">
        <v>421</v>
      </c>
      <c r="E50" s="156"/>
      <c r="F50" s="157"/>
      <c r="G50" s="157"/>
      <c r="H50" s="157"/>
      <c r="I50" s="157"/>
      <c r="J50" s="157"/>
      <c r="K50" s="157">
        <v>3</v>
      </c>
      <c r="L50" s="175" t="e">
        <f t="shared" si="10"/>
        <v>#REF!</v>
      </c>
      <c r="M50" s="175" t="e">
        <f t="shared" si="11"/>
        <v>#REF!</v>
      </c>
      <c r="N50" s="175" t="e">
        <f t="shared" si="12"/>
        <v>#REF!</v>
      </c>
      <c r="O50" s="175" t="e">
        <f t="shared" si="13"/>
        <v>#REF!</v>
      </c>
      <c r="P50" s="175" t="e">
        <f t="shared" si="14"/>
        <v>#REF!</v>
      </c>
      <c r="Q50" s="175" t="e">
        <f t="shared" si="15"/>
        <v>#REF!</v>
      </c>
      <c r="R50" s="155"/>
      <c r="S50" s="124"/>
      <c r="T50" s="119">
        <v>430000</v>
      </c>
      <c r="U50" s="119">
        <v>262000</v>
      </c>
      <c r="V50" s="124"/>
      <c r="W50" s="124"/>
      <c r="X50" s="124"/>
      <c r="Y50" s="124"/>
      <c r="Z50" s="124"/>
    </row>
    <row r="51" spans="1:26" ht="38.25" customHeight="1">
      <c r="A51" s="144">
        <v>4</v>
      </c>
      <c r="B51" s="155" t="s">
        <v>2372</v>
      </c>
      <c r="C51" s="155" t="s">
        <v>2369</v>
      </c>
      <c r="D51" s="158" t="s">
        <v>421</v>
      </c>
      <c r="E51" s="156"/>
      <c r="F51" s="157"/>
      <c r="G51" s="157"/>
      <c r="H51" s="157"/>
      <c r="I51" s="157"/>
      <c r="J51" s="157"/>
      <c r="K51" s="157">
        <v>1</v>
      </c>
      <c r="L51" s="175" t="e">
        <f t="shared" si="10"/>
        <v>#REF!</v>
      </c>
      <c r="M51" s="175" t="e">
        <f t="shared" si="11"/>
        <v>#REF!</v>
      </c>
      <c r="N51" s="175" t="e">
        <f t="shared" si="12"/>
        <v>#REF!</v>
      </c>
      <c r="O51" s="175" t="e">
        <f t="shared" si="13"/>
        <v>#REF!</v>
      </c>
      <c r="P51" s="175" t="e">
        <f t="shared" si="14"/>
        <v>#REF!</v>
      </c>
      <c r="Q51" s="175" t="e">
        <f t="shared" si="15"/>
        <v>#REF!</v>
      </c>
      <c r="R51" s="155"/>
      <c r="S51" s="124"/>
      <c r="T51" s="119">
        <v>455000</v>
      </c>
      <c r="U51" s="119">
        <v>277000</v>
      </c>
      <c r="V51" s="124"/>
      <c r="W51" s="124"/>
      <c r="X51" s="124"/>
      <c r="Y51" s="124"/>
      <c r="Z51" s="124"/>
    </row>
    <row r="52" spans="1:26" ht="38.25" customHeight="1">
      <c r="A52" s="144">
        <v>5</v>
      </c>
      <c r="B52" s="155" t="s">
        <v>2373</v>
      </c>
      <c r="C52" s="155" t="s">
        <v>2369</v>
      </c>
      <c r="D52" s="158" t="s">
        <v>421</v>
      </c>
      <c r="E52" s="156"/>
      <c r="F52" s="157"/>
      <c r="G52" s="157"/>
      <c r="H52" s="157"/>
      <c r="I52" s="157"/>
      <c r="J52" s="157"/>
      <c r="K52" s="157">
        <v>2</v>
      </c>
      <c r="L52" s="175" t="e">
        <f t="shared" si="10"/>
        <v>#REF!</v>
      </c>
      <c r="M52" s="175" t="e">
        <f t="shared" si="11"/>
        <v>#REF!</v>
      </c>
      <c r="N52" s="175" t="e">
        <f t="shared" si="12"/>
        <v>#REF!</v>
      </c>
      <c r="O52" s="175" t="e">
        <f t="shared" si="13"/>
        <v>#REF!</v>
      </c>
      <c r="P52" s="175" t="e">
        <f t="shared" si="14"/>
        <v>#REF!</v>
      </c>
      <c r="Q52" s="175" t="e">
        <f t="shared" si="15"/>
        <v>#REF!</v>
      </c>
      <c r="R52" s="155"/>
      <c r="S52" s="124"/>
      <c r="T52" s="119">
        <v>164000</v>
      </c>
      <c r="U52" s="119">
        <v>89000</v>
      </c>
      <c r="V52" s="124"/>
      <c r="W52" s="124"/>
      <c r="X52" s="124"/>
      <c r="Y52" s="124"/>
      <c r="Z52" s="124"/>
    </row>
    <row r="53" spans="1:26" ht="38.25" customHeight="1">
      <c r="A53" s="144">
        <v>6</v>
      </c>
      <c r="B53" s="155" t="s">
        <v>2374</v>
      </c>
      <c r="C53" s="155" t="s">
        <v>2369</v>
      </c>
      <c r="D53" s="158" t="s">
        <v>421</v>
      </c>
      <c r="E53" s="156"/>
      <c r="F53" s="157"/>
      <c r="G53" s="157"/>
      <c r="H53" s="157"/>
      <c r="I53" s="157"/>
      <c r="J53" s="157"/>
      <c r="K53" s="157">
        <v>1</v>
      </c>
      <c r="L53" s="175" t="e">
        <f t="shared" si="10"/>
        <v>#REF!</v>
      </c>
      <c r="M53" s="175" t="e">
        <f t="shared" si="11"/>
        <v>#REF!</v>
      </c>
      <c r="N53" s="175" t="e">
        <f t="shared" si="12"/>
        <v>#REF!</v>
      </c>
      <c r="O53" s="175" t="e">
        <f t="shared" si="13"/>
        <v>#REF!</v>
      </c>
      <c r="P53" s="175" t="e">
        <f t="shared" si="14"/>
        <v>#REF!</v>
      </c>
      <c r="Q53" s="175" t="e">
        <f t="shared" si="15"/>
        <v>#REF!</v>
      </c>
      <c r="R53" s="155"/>
      <c r="S53" s="124"/>
      <c r="T53" s="119">
        <v>252000</v>
      </c>
      <c r="U53" s="119">
        <v>136000</v>
      </c>
      <c r="V53" s="124"/>
      <c r="W53" s="124"/>
      <c r="X53" s="124"/>
      <c r="Y53" s="124"/>
      <c r="Z53" s="124"/>
    </row>
    <row r="54" spans="1:26" ht="38.25" customHeight="1">
      <c r="A54" s="144">
        <v>7</v>
      </c>
      <c r="B54" s="155" t="s">
        <v>2375</v>
      </c>
      <c r="C54" s="155" t="s">
        <v>2369</v>
      </c>
      <c r="D54" s="158" t="s">
        <v>421</v>
      </c>
      <c r="E54" s="156"/>
      <c r="F54" s="157"/>
      <c r="G54" s="157"/>
      <c r="H54" s="157"/>
      <c r="I54" s="157"/>
      <c r="J54" s="157"/>
      <c r="K54" s="157">
        <v>1</v>
      </c>
      <c r="L54" s="175" t="e">
        <f t="shared" si="10"/>
        <v>#REF!</v>
      </c>
      <c r="M54" s="175" t="e">
        <f t="shared" si="11"/>
        <v>#REF!</v>
      </c>
      <c r="N54" s="175" t="e">
        <f t="shared" si="12"/>
        <v>#REF!</v>
      </c>
      <c r="O54" s="175" t="e">
        <f t="shared" si="13"/>
        <v>#REF!</v>
      </c>
      <c r="P54" s="175" t="e">
        <f t="shared" si="14"/>
        <v>#REF!</v>
      </c>
      <c r="Q54" s="175" t="e">
        <f t="shared" si="15"/>
        <v>#REF!</v>
      </c>
      <c r="R54" s="155"/>
      <c r="S54" s="124"/>
      <c r="T54" s="119">
        <v>373000</v>
      </c>
      <c r="U54" s="119">
        <v>202000</v>
      </c>
      <c r="V54" s="124"/>
      <c r="W54" s="124"/>
      <c r="X54" s="124"/>
      <c r="Y54" s="124"/>
      <c r="Z54" s="124"/>
    </row>
    <row r="55" spans="1:26" ht="38.25" customHeight="1">
      <c r="A55" s="144">
        <v>8</v>
      </c>
      <c r="B55" s="155" t="s">
        <v>2376</v>
      </c>
      <c r="C55" s="155"/>
      <c r="D55" s="158" t="s">
        <v>421</v>
      </c>
      <c r="E55" s="156"/>
      <c r="F55" s="157"/>
      <c r="G55" s="157"/>
      <c r="H55" s="157"/>
      <c r="I55" s="157"/>
      <c r="J55" s="157"/>
      <c r="K55" s="157">
        <v>1</v>
      </c>
      <c r="L55" s="175" t="e">
        <f t="shared" si="10"/>
        <v>#REF!</v>
      </c>
      <c r="M55" s="175" t="e">
        <f t="shared" si="11"/>
        <v>#REF!</v>
      </c>
      <c r="N55" s="175" t="e">
        <f t="shared" si="12"/>
        <v>#REF!</v>
      </c>
      <c r="O55" s="175" t="e">
        <f t="shared" si="13"/>
        <v>#REF!</v>
      </c>
      <c r="P55" s="175" t="e">
        <f t="shared" si="14"/>
        <v>#REF!</v>
      </c>
      <c r="Q55" s="175" t="e">
        <f t="shared" si="15"/>
        <v>#REF!</v>
      </c>
      <c r="R55" s="155"/>
      <c r="S55" s="124"/>
      <c r="T55" s="119">
        <v>492000</v>
      </c>
      <c r="U55" s="119">
        <v>266000</v>
      </c>
      <c r="V55" s="124"/>
      <c r="W55" s="124"/>
      <c r="X55" s="124"/>
      <c r="Y55" s="124"/>
      <c r="Z55" s="124"/>
    </row>
    <row r="56" spans="1:26" ht="38.25" customHeight="1">
      <c r="A56" s="144">
        <v>9</v>
      </c>
      <c r="B56" s="155" t="s">
        <v>2377</v>
      </c>
      <c r="C56" s="155"/>
      <c r="D56" s="158" t="s">
        <v>929</v>
      </c>
      <c r="E56" s="156"/>
      <c r="F56" s="157"/>
      <c r="G56" s="157"/>
      <c r="H56" s="157"/>
      <c r="I56" s="157"/>
      <c r="J56" s="157"/>
      <c r="K56" s="157">
        <v>1</v>
      </c>
      <c r="L56" s="175" t="e">
        <f t="shared" si="10"/>
        <v>#REF!</v>
      </c>
      <c r="M56" s="175" t="e">
        <f t="shared" si="11"/>
        <v>#REF!</v>
      </c>
      <c r="N56" s="175" t="e">
        <f t="shared" si="12"/>
        <v>#REF!</v>
      </c>
      <c r="O56" s="175" t="e">
        <f t="shared" si="13"/>
        <v>#REF!</v>
      </c>
      <c r="P56" s="175" t="e">
        <f t="shared" si="14"/>
        <v>#REF!</v>
      </c>
      <c r="Q56" s="175" t="e">
        <f t="shared" si="15"/>
        <v>#REF!</v>
      </c>
      <c r="R56" s="155"/>
      <c r="S56" s="124"/>
      <c r="T56" s="119">
        <v>405000</v>
      </c>
      <c r="U56" s="119">
        <v>217000</v>
      </c>
      <c r="V56" s="124"/>
      <c r="W56" s="124"/>
      <c r="X56" s="124"/>
      <c r="Y56" s="124"/>
      <c r="Z56" s="124"/>
    </row>
    <row r="57" spans="1:26" ht="38.25" customHeight="1">
      <c r="A57" s="144">
        <v>10</v>
      </c>
      <c r="B57" s="155" t="s">
        <v>2378</v>
      </c>
      <c r="C57" s="155"/>
      <c r="D57" s="158" t="s">
        <v>929</v>
      </c>
      <c r="E57" s="156"/>
      <c r="F57" s="157"/>
      <c r="G57" s="157"/>
      <c r="H57" s="157"/>
      <c r="I57" s="157"/>
      <c r="J57" s="157"/>
      <c r="K57" s="157">
        <v>1</v>
      </c>
      <c r="L57" s="175" t="e">
        <f t="shared" si="10"/>
        <v>#REF!</v>
      </c>
      <c r="M57" s="175" t="e">
        <f t="shared" si="11"/>
        <v>#REF!</v>
      </c>
      <c r="N57" s="175" t="e">
        <f t="shared" si="12"/>
        <v>#REF!</v>
      </c>
      <c r="O57" s="175" t="e">
        <f t="shared" si="13"/>
        <v>#REF!</v>
      </c>
      <c r="P57" s="175" t="e">
        <f t="shared" si="14"/>
        <v>#REF!</v>
      </c>
      <c r="Q57" s="175" t="e">
        <f t="shared" si="15"/>
        <v>#REF!</v>
      </c>
      <c r="R57" s="155"/>
      <c r="S57" s="124"/>
      <c r="T57" s="119">
        <v>645000</v>
      </c>
      <c r="U57" s="119">
        <v>217000</v>
      </c>
      <c r="V57" s="124"/>
      <c r="W57" s="124"/>
      <c r="X57" s="124"/>
      <c r="Y57" s="124"/>
      <c r="Z57" s="124"/>
    </row>
    <row r="58" spans="1:26" ht="38.25" customHeight="1">
      <c r="A58" s="144">
        <v>11</v>
      </c>
      <c r="B58" s="155" t="s">
        <v>2379</v>
      </c>
      <c r="C58" s="155"/>
      <c r="D58" s="158" t="s">
        <v>929</v>
      </c>
      <c r="E58" s="156"/>
      <c r="F58" s="157"/>
      <c r="G58" s="157"/>
      <c r="H58" s="157"/>
      <c r="I58" s="157"/>
      <c r="J58" s="157"/>
      <c r="K58" s="157">
        <v>2</v>
      </c>
      <c r="L58" s="175" t="e">
        <f t="shared" si="10"/>
        <v>#REF!</v>
      </c>
      <c r="M58" s="175" t="e">
        <f t="shared" si="11"/>
        <v>#REF!</v>
      </c>
      <c r="N58" s="175" t="e">
        <f t="shared" si="12"/>
        <v>#REF!</v>
      </c>
      <c r="O58" s="175" t="e">
        <f t="shared" si="13"/>
        <v>#REF!</v>
      </c>
      <c r="P58" s="175" t="e">
        <f t="shared" si="14"/>
        <v>#REF!</v>
      </c>
      <c r="Q58" s="175" t="e">
        <f t="shared" si="15"/>
        <v>#REF!</v>
      </c>
      <c r="R58" s="155"/>
      <c r="S58" s="124"/>
      <c r="T58" s="119">
        <v>1485000</v>
      </c>
      <c r="U58" s="119">
        <v>465000</v>
      </c>
      <c r="V58" s="124"/>
      <c r="W58" s="124"/>
      <c r="X58" s="124"/>
      <c r="Y58" s="124"/>
      <c r="Z58" s="124"/>
    </row>
    <row r="59" spans="1:26" ht="38.25" customHeight="1">
      <c r="A59" s="144">
        <v>12</v>
      </c>
      <c r="B59" s="155" t="s">
        <v>2380</v>
      </c>
      <c r="C59" s="155"/>
      <c r="D59" s="158" t="s">
        <v>929</v>
      </c>
      <c r="E59" s="156"/>
      <c r="F59" s="157"/>
      <c r="G59" s="157"/>
      <c r="H59" s="157"/>
      <c r="I59" s="157"/>
      <c r="J59" s="157"/>
      <c r="K59" s="157">
        <v>8</v>
      </c>
      <c r="L59" s="175" t="e">
        <f t="shared" si="10"/>
        <v>#REF!</v>
      </c>
      <c r="M59" s="175" t="e">
        <f t="shared" si="11"/>
        <v>#REF!</v>
      </c>
      <c r="N59" s="175" t="e">
        <f t="shared" si="12"/>
        <v>#REF!</v>
      </c>
      <c r="O59" s="175" t="e">
        <f t="shared" si="13"/>
        <v>#REF!</v>
      </c>
      <c r="P59" s="175" t="e">
        <f t="shared" si="14"/>
        <v>#REF!</v>
      </c>
      <c r="Q59" s="175" t="e">
        <f t="shared" si="15"/>
        <v>#REF!</v>
      </c>
      <c r="R59" s="155"/>
      <c r="S59" s="124"/>
      <c r="T59" s="119">
        <v>244000</v>
      </c>
      <c r="U59" s="119">
        <v>110000</v>
      </c>
      <c r="V59" s="124"/>
      <c r="W59" s="124"/>
      <c r="X59" s="124"/>
      <c r="Y59" s="124"/>
      <c r="Z59" s="124"/>
    </row>
    <row r="60" spans="1:26" ht="38.25" customHeight="1">
      <c r="A60" s="144">
        <v>13</v>
      </c>
      <c r="B60" s="155" t="s">
        <v>2381</v>
      </c>
      <c r="C60" s="155"/>
      <c r="D60" s="158" t="s">
        <v>929</v>
      </c>
      <c r="E60" s="156"/>
      <c r="F60" s="157"/>
      <c r="G60" s="157"/>
      <c r="H60" s="157"/>
      <c r="I60" s="157"/>
      <c r="J60" s="157"/>
      <c r="K60" s="157">
        <v>2</v>
      </c>
      <c r="L60" s="175" t="e">
        <f t="shared" si="10"/>
        <v>#REF!</v>
      </c>
      <c r="M60" s="175" t="e">
        <f t="shared" si="11"/>
        <v>#REF!</v>
      </c>
      <c r="N60" s="175" t="e">
        <f t="shared" si="12"/>
        <v>#REF!</v>
      </c>
      <c r="O60" s="175" t="e">
        <f t="shared" si="13"/>
        <v>#REF!</v>
      </c>
      <c r="P60" s="175" t="e">
        <f t="shared" si="14"/>
        <v>#REF!</v>
      </c>
      <c r="Q60" s="175" t="e">
        <f t="shared" si="15"/>
        <v>#REF!</v>
      </c>
      <c r="R60" s="155"/>
      <c r="S60" s="124"/>
      <c r="T60" s="119">
        <v>350000</v>
      </c>
      <c r="U60" s="119">
        <v>110000</v>
      </c>
      <c r="V60" s="124"/>
      <c r="W60" s="124"/>
      <c r="X60" s="124"/>
      <c r="Y60" s="124"/>
      <c r="Z60" s="124"/>
    </row>
    <row r="61" spans="1:26" ht="38.25" customHeight="1">
      <c r="A61" s="144">
        <v>14</v>
      </c>
      <c r="B61" s="155" t="s">
        <v>2382</v>
      </c>
      <c r="C61" s="155"/>
      <c r="D61" s="158" t="s">
        <v>421</v>
      </c>
      <c r="E61" s="156"/>
      <c r="F61" s="157"/>
      <c r="G61" s="157"/>
      <c r="H61" s="157"/>
      <c r="I61" s="157"/>
      <c r="J61" s="157"/>
      <c r="K61" s="157">
        <v>16</v>
      </c>
      <c r="L61" s="175" t="e">
        <f t="shared" si="10"/>
        <v>#REF!</v>
      </c>
      <c r="M61" s="175" t="e">
        <f t="shared" si="11"/>
        <v>#REF!</v>
      </c>
      <c r="N61" s="175" t="e">
        <f t="shared" si="12"/>
        <v>#REF!</v>
      </c>
      <c r="O61" s="175" t="e">
        <f t="shared" si="13"/>
        <v>#REF!</v>
      </c>
      <c r="P61" s="175" t="e">
        <f t="shared" si="14"/>
        <v>#REF!</v>
      </c>
      <c r="Q61" s="175" t="e">
        <f t="shared" si="15"/>
        <v>#REF!</v>
      </c>
      <c r="R61" s="155"/>
      <c r="S61" s="124"/>
      <c r="T61" s="119">
        <v>285000</v>
      </c>
      <c r="U61" s="119">
        <v>66000</v>
      </c>
      <c r="V61" s="124"/>
      <c r="W61" s="124"/>
      <c r="X61" s="124"/>
      <c r="Y61" s="124"/>
      <c r="Z61" s="124"/>
    </row>
    <row r="62" spans="1:26" ht="38.25" customHeight="1">
      <c r="A62" s="144">
        <v>15</v>
      </c>
      <c r="B62" s="155" t="s">
        <v>2383</v>
      </c>
      <c r="C62" s="155"/>
      <c r="D62" s="158" t="s">
        <v>421</v>
      </c>
      <c r="E62" s="156"/>
      <c r="F62" s="157"/>
      <c r="G62" s="157"/>
      <c r="H62" s="157"/>
      <c r="I62" s="157"/>
      <c r="J62" s="157"/>
      <c r="K62" s="157">
        <v>3</v>
      </c>
      <c r="L62" s="175" t="e">
        <f t="shared" si="10"/>
        <v>#REF!</v>
      </c>
      <c r="M62" s="175" t="e">
        <f t="shared" si="11"/>
        <v>#REF!</v>
      </c>
      <c r="N62" s="175" t="e">
        <f t="shared" si="12"/>
        <v>#REF!</v>
      </c>
      <c r="O62" s="175" t="e">
        <f t="shared" si="13"/>
        <v>#REF!</v>
      </c>
      <c r="P62" s="175" t="e">
        <f t="shared" si="14"/>
        <v>#REF!</v>
      </c>
      <c r="Q62" s="175" t="e">
        <f t="shared" si="15"/>
        <v>#REF!</v>
      </c>
      <c r="R62" s="155"/>
      <c r="S62" s="124"/>
      <c r="T62" s="119">
        <v>315000</v>
      </c>
      <c r="U62" s="119">
        <v>66000</v>
      </c>
      <c r="V62" s="124"/>
      <c r="W62" s="124"/>
      <c r="X62" s="124"/>
      <c r="Y62" s="124"/>
      <c r="Z62" s="124"/>
    </row>
    <row r="63" spans="1:26" ht="38.25" customHeight="1">
      <c r="A63" s="144">
        <v>16</v>
      </c>
      <c r="B63" s="155" t="s">
        <v>2384</v>
      </c>
      <c r="C63" s="155"/>
      <c r="D63" s="158" t="s">
        <v>421</v>
      </c>
      <c r="E63" s="156"/>
      <c r="F63" s="157"/>
      <c r="G63" s="157"/>
      <c r="H63" s="157"/>
      <c r="I63" s="157"/>
      <c r="J63" s="157"/>
      <c r="K63" s="157">
        <v>16</v>
      </c>
      <c r="L63" s="175" t="e">
        <f t="shared" si="10"/>
        <v>#REF!</v>
      </c>
      <c r="M63" s="175" t="e">
        <f t="shared" si="11"/>
        <v>#REF!</v>
      </c>
      <c r="N63" s="175" t="e">
        <f t="shared" si="12"/>
        <v>#REF!</v>
      </c>
      <c r="O63" s="175" t="e">
        <f t="shared" si="13"/>
        <v>#REF!</v>
      </c>
      <c r="P63" s="175" t="e">
        <f t="shared" si="14"/>
        <v>#REF!</v>
      </c>
      <c r="Q63" s="175" t="e">
        <f t="shared" si="15"/>
        <v>#REF!</v>
      </c>
      <c r="R63" s="155"/>
      <c r="S63" s="124"/>
      <c r="T63" s="119">
        <f>'PL01.PLUMPING'!T66</f>
        <v>302580</v>
      </c>
      <c r="U63" s="119">
        <v>132000</v>
      </c>
      <c r="V63" s="124"/>
      <c r="W63" s="124"/>
      <c r="X63" s="124"/>
      <c r="Y63" s="124"/>
      <c r="Z63" s="124"/>
    </row>
    <row r="64" spans="1:26" ht="38.25" customHeight="1">
      <c r="A64" s="144">
        <v>17</v>
      </c>
      <c r="B64" s="155" t="s">
        <v>2385</v>
      </c>
      <c r="C64" s="155"/>
      <c r="D64" s="158" t="s">
        <v>421</v>
      </c>
      <c r="E64" s="156"/>
      <c r="F64" s="157"/>
      <c r="G64" s="157"/>
      <c r="H64" s="157"/>
      <c r="I64" s="157"/>
      <c r="J64" s="157"/>
      <c r="K64" s="157">
        <v>3</v>
      </c>
      <c r="L64" s="175" t="e">
        <f t="shared" si="10"/>
        <v>#REF!</v>
      </c>
      <c r="M64" s="175" t="e">
        <f t="shared" si="11"/>
        <v>#REF!</v>
      </c>
      <c r="N64" s="175" t="e">
        <f t="shared" si="12"/>
        <v>#REF!</v>
      </c>
      <c r="O64" s="175" t="e">
        <f t="shared" si="13"/>
        <v>#REF!</v>
      </c>
      <c r="P64" s="175" t="e">
        <f t="shared" si="14"/>
        <v>#REF!</v>
      </c>
      <c r="Q64" s="175" t="e">
        <f t="shared" si="15"/>
        <v>#REF!</v>
      </c>
      <c r="R64" s="155"/>
      <c r="S64" s="124"/>
      <c r="T64" s="119">
        <f>'PL01.PLUMPING'!T68</f>
        <v>579388.57142857194</v>
      </c>
      <c r="U64" s="119">
        <v>132000</v>
      </c>
      <c r="V64" s="124"/>
      <c r="W64" s="124"/>
      <c r="X64" s="124"/>
      <c r="Y64" s="124"/>
      <c r="Z64" s="124"/>
    </row>
    <row r="65" spans="1:26" ht="38.25" customHeight="1">
      <c r="A65" s="144">
        <v>18</v>
      </c>
      <c r="B65" s="155" t="s">
        <v>2386</v>
      </c>
      <c r="C65" s="155"/>
      <c r="D65" s="158" t="s">
        <v>163</v>
      </c>
      <c r="E65" s="156"/>
      <c r="F65" s="157"/>
      <c r="G65" s="157"/>
      <c r="H65" s="157"/>
      <c r="I65" s="157"/>
      <c r="J65" s="157"/>
      <c r="K65" s="157">
        <v>1</v>
      </c>
      <c r="L65" s="175" t="e">
        <f t="shared" si="10"/>
        <v>#REF!</v>
      </c>
      <c r="M65" s="175" t="e">
        <f t="shared" si="11"/>
        <v>#REF!</v>
      </c>
      <c r="N65" s="175" t="e">
        <f t="shared" si="12"/>
        <v>#REF!</v>
      </c>
      <c r="O65" s="175" t="e">
        <f t="shared" si="13"/>
        <v>#REF!</v>
      </c>
      <c r="P65" s="175" t="e">
        <f t="shared" si="14"/>
        <v>#REF!</v>
      </c>
      <c r="Q65" s="175" t="e">
        <f t="shared" si="15"/>
        <v>#REF!</v>
      </c>
      <c r="R65" s="155"/>
      <c r="S65" s="124"/>
      <c r="T65" s="119">
        <v>4500000</v>
      </c>
      <c r="U65" s="119">
        <v>1500000</v>
      </c>
      <c r="V65" s="124"/>
      <c r="W65" s="124"/>
      <c r="X65" s="124"/>
      <c r="Y65" s="124"/>
      <c r="Z65" s="124"/>
    </row>
    <row r="66" spans="1:26" ht="31.5" customHeight="1">
      <c r="A66" s="144">
        <v>19</v>
      </c>
      <c r="B66" s="155" t="s">
        <v>2387</v>
      </c>
      <c r="C66" s="155"/>
      <c r="D66" s="158" t="s">
        <v>163</v>
      </c>
      <c r="E66" s="156"/>
      <c r="F66" s="157"/>
      <c r="G66" s="157"/>
      <c r="H66" s="157"/>
      <c r="I66" s="157"/>
      <c r="J66" s="157"/>
      <c r="K66" s="157">
        <v>1</v>
      </c>
      <c r="L66" s="175" t="e">
        <f t="shared" si="10"/>
        <v>#REF!</v>
      </c>
      <c r="M66" s="175" t="e">
        <f t="shared" si="11"/>
        <v>#REF!</v>
      </c>
      <c r="N66" s="175" t="e">
        <f t="shared" si="12"/>
        <v>#REF!</v>
      </c>
      <c r="O66" s="175" t="e">
        <f t="shared" si="13"/>
        <v>#REF!</v>
      </c>
      <c r="P66" s="175" t="e">
        <f t="shared" si="14"/>
        <v>#REF!</v>
      </c>
      <c r="Q66" s="175" t="e">
        <f t="shared" si="15"/>
        <v>#REF!</v>
      </c>
      <c r="R66" s="155"/>
      <c r="S66" s="124"/>
      <c r="T66" s="119">
        <v>5500000</v>
      </c>
      <c r="U66" s="119">
        <v>2500000</v>
      </c>
      <c r="V66" s="124"/>
      <c r="W66" s="124"/>
      <c r="X66" s="124"/>
      <c r="Y66" s="124"/>
      <c r="Z66" s="124"/>
    </row>
    <row r="67" spans="1:26" ht="26.25" customHeight="1">
      <c r="A67" s="247"/>
      <c r="B67" s="248"/>
      <c r="C67" s="248"/>
      <c r="D67" s="249"/>
      <c r="E67" s="250"/>
      <c r="F67" s="251"/>
      <c r="G67" s="251"/>
      <c r="H67" s="251"/>
      <c r="I67" s="251"/>
      <c r="J67" s="251"/>
      <c r="K67" s="251"/>
      <c r="L67" s="256"/>
      <c r="M67" s="256"/>
      <c r="N67" s="256"/>
      <c r="O67" s="256"/>
      <c r="P67" s="256"/>
      <c r="Q67" s="256"/>
      <c r="R67" s="248"/>
      <c r="S67" s="124"/>
      <c r="T67" s="119"/>
      <c r="U67" s="119"/>
      <c r="V67" s="124"/>
      <c r="W67" s="124"/>
      <c r="X67" s="124"/>
      <c r="Y67" s="124"/>
      <c r="Z67" s="124"/>
    </row>
    <row r="68" spans="1:26" ht="12.75" customHeight="1">
      <c r="A68" s="252"/>
      <c r="B68" s="253"/>
      <c r="C68" s="254"/>
      <c r="D68" s="253"/>
      <c r="E68" s="255"/>
      <c r="F68" s="255"/>
      <c r="G68" s="255"/>
      <c r="H68" s="255"/>
      <c r="I68" s="255"/>
      <c r="J68" s="255"/>
      <c r="K68" s="257"/>
      <c r="L68" s="258"/>
      <c r="M68" s="258"/>
      <c r="N68" s="258"/>
      <c r="O68" s="258"/>
      <c r="P68" s="258"/>
      <c r="Q68" s="258"/>
      <c r="R68" s="259"/>
      <c r="S68" s="238"/>
      <c r="T68" s="238"/>
      <c r="U68" s="238"/>
      <c r="V68" s="239"/>
      <c r="W68" s="239"/>
      <c r="X68" s="239"/>
      <c r="Y68" s="238"/>
      <c r="Z68" s="239"/>
    </row>
    <row r="69" spans="1:26" ht="12.75" customHeight="1">
      <c r="A69" s="252"/>
      <c r="B69" s="253"/>
      <c r="C69" s="254"/>
      <c r="D69" s="253"/>
      <c r="E69" s="255"/>
      <c r="F69" s="255"/>
      <c r="G69" s="255"/>
      <c r="H69" s="255"/>
      <c r="I69" s="255"/>
      <c r="J69" s="255"/>
      <c r="K69" s="257"/>
      <c r="L69" s="258"/>
      <c r="M69" s="258"/>
      <c r="N69" s="258"/>
      <c r="O69" s="258"/>
      <c r="P69" s="258"/>
      <c r="Q69" s="258"/>
      <c r="R69" s="259"/>
      <c r="S69" s="238"/>
      <c r="T69" s="238"/>
      <c r="U69" s="238"/>
      <c r="V69" s="239"/>
      <c r="W69" s="239"/>
      <c r="X69" s="239"/>
      <c r="Y69" s="238"/>
      <c r="Z69" s="239"/>
    </row>
    <row r="70" spans="1:26" ht="12.75" customHeight="1">
      <c r="A70" s="252"/>
      <c r="B70" s="253"/>
      <c r="C70" s="254"/>
      <c r="D70" s="253"/>
      <c r="E70" s="255"/>
      <c r="F70" s="255"/>
      <c r="G70" s="255"/>
      <c r="H70" s="255"/>
      <c r="I70" s="255"/>
      <c r="J70" s="255"/>
      <c r="K70" s="257"/>
      <c r="L70" s="258"/>
      <c r="M70" s="258"/>
      <c r="N70" s="258"/>
      <c r="O70" s="258"/>
      <c r="P70" s="258"/>
      <c r="Q70" s="258"/>
      <c r="R70" s="259"/>
      <c r="S70" s="238"/>
      <c r="T70" s="238"/>
      <c r="U70" s="238"/>
      <c r="V70" s="239"/>
      <c r="W70" s="239"/>
      <c r="X70" s="239"/>
      <c r="Y70" s="238"/>
      <c r="Z70" s="239"/>
    </row>
    <row r="71" spans="1:26" ht="12.75" customHeight="1">
      <c r="A71" s="252"/>
      <c r="B71" s="253"/>
      <c r="C71" s="254"/>
      <c r="D71" s="253"/>
      <c r="E71" s="255"/>
      <c r="F71" s="255"/>
      <c r="G71" s="255"/>
      <c r="H71" s="255"/>
      <c r="I71" s="255"/>
      <c r="J71" s="255"/>
      <c r="K71" s="257"/>
      <c r="L71" s="258"/>
      <c r="M71" s="258"/>
      <c r="N71" s="258"/>
      <c r="O71" s="258"/>
      <c r="P71" s="258"/>
      <c r="Q71" s="258"/>
      <c r="R71" s="259"/>
      <c r="S71" s="238"/>
      <c r="T71" s="238"/>
      <c r="U71" s="238"/>
      <c r="V71" s="239"/>
      <c r="W71" s="239"/>
      <c r="X71" s="239"/>
      <c r="Y71" s="238"/>
      <c r="Z71" s="239"/>
    </row>
    <row r="72" spans="1:26" ht="12.75" customHeight="1">
      <c r="A72" s="252"/>
      <c r="B72" s="253"/>
      <c r="C72" s="254"/>
      <c r="D72" s="253"/>
      <c r="E72" s="255"/>
      <c r="F72" s="255"/>
      <c r="G72" s="255"/>
      <c r="H72" s="255"/>
      <c r="I72" s="255"/>
      <c r="J72" s="255"/>
      <c r="K72" s="257"/>
      <c r="L72" s="258"/>
      <c r="M72" s="258"/>
      <c r="N72" s="258"/>
      <c r="O72" s="258"/>
      <c r="P72" s="258"/>
      <c r="Q72" s="258"/>
      <c r="R72" s="259"/>
      <c r="S72" s="238"/>
      <c r="T72" s="238"/>
      <c r="U72" s="238"/>
      <c r="V72" s="239"/>
      <c r="W72" s="239"/>
      <c r="X72" s="239"/>
      <c r="Y72" s="238"/>
      <c r="Z72" s="239"/>
    </row>
    <row r="73" spans="1:26" ht="12.75" customHeight="1">
      <c r="A73" s="252"/>
      <c r="B73" s="253"/>
      <c r="C73" s="254"/>
      <c r="D73" s="253"/>
      <c r="E73" s="255"/>
      <c r="F73" s="255"/>
      <c r="G73" s="255"/>
      <c r="H73" s="255"/>
      <c r="I73" s="255"/>
      <c r="J73" s="255"/>
      <c r="K73" s="257"/>
      <c r="L73" s="258"/>
      <c r="M73" s="258"/>
      <c r="N73" s="258"/>
      <c r="O73" s="258"/>
      <c r="P73" s="258"/>
      <c r="Q73" s="258"/>
      <c r="R73" s="259"/>
      <c r="S73" s="238"/>
      <c r="T73" s="238"/>
      <c r="U73" s="238"/>
      <c r="V73" s="239"/>
      <c r="W73" s="239"/>
      <c r="X73" s="239"/>
      <c r="Y73" s="238"/>
      <c r="Z73" s="239"/>
    </row>
    <row r="74" spans="1:26" ht="12.75" customHeight="1">
      <c r="A74" s="252"/>
      <c r="B74" s="253"/>
      <c r="C74" s="254"/>
      <c r="D74" s="253"/>
      <c r="E74" s="255"/>
      <c r="F74" s="255"/>
      <c r="G74" s="255"/>
      <c r="H74" s="255"/>
      <c r="I74" s="255"/>
      <c r="J74" s="255"/>
      <c r="K74" s="257"/>
      <c r="L74" s="258"/>
      <c r="M74" s="258"/>
      <c r="N74" s="258"/>
      <c r="O74" s="258"/>
      <c r="P74" s="258"/>
      <c r="Q74" s="258"/>
      <c r="R74" s="259"/>
      <c r="S74" s="238"/>
      <c r="T74" s="238"/>
      <c r="U74" s="238"/>
      <c r="V74" s="239"/>
      <c r="W74" s="239"/>
      <c r="X74" s="239"/>
      <c r="Y74" s="238"/>
      <c r="Z74" s="239"/>
    </row>
    <row r="75" spans="1:26" ht="12.75" customHeight="1">
      <c r="A75" s="252"/>
      <c r="B75" s="253"/>
      <c r="C75" s="254"/>
      <c r="D75" s="253"/>
      <c r="E75" s="255"/>
      <c r="F75" s="255"/>
      <c r="G75" s="255"/>
      <c r="H75" s="255"/>
      <c r="I75" s="255"/>
      <c r="J75" s="255"/>
      <c r="K75" s="257"/>
      <c r="L75" s="258"/>
      <c r="M75" s="258"/>
      <c r="N75" s="258"/>
      <c r="O75" s="258"/>
      <c r="P75" s="258"/>
      <c r="Q75" s="258"/>
      <c r="R75" s="259"/>
      <c r="S75" s="238"/>
      <c r="T75" s="238"/>
      <c r="U75" s="238"/>
      <c r="V75" s="239"/>
      <c r="W75" s="239"/>
      <c r="X75" s="239"/>
      <c r="Y75" s="238"/>
      <c r="Z75" s="239"/>
    </row>
    <row r="76" spans="1:26" ht="12.75" customHeight="1">
      <c r="A76" s="252"/>
      <c r="B76" s="253"/>
      <c r="C76" s="254"/>
      <c r="D76" s="253"/>
      <c r="E76" s="255"/>
      <c r="F76" s="255"/>
      <c r="G76" s="255"/>
      <c r="H76" s="255"/>
      <c r="I76" s="255"/>
      <c r="J76" s="255"/>
      <c r="K76" s="257"/>
      <c r="L76" s="258"/>
      <c r="M76" s="258"/>
      <c r="N76" s="258"/>
      <c r="O76" s="258"/>
      <c r="P76" s="258"/>
      <c r="Q76" s="258"/>
      <c r="R76" s="259"/>
      <c r="S76" s="238"/>
      <c r="T76" s="238"/>
      <c r="U76" s="238"/>
      <c r="V76" s="239"/>
      <c r="W76" s="239"/>
      <c r="X76" s="239"/>
      <c r="Y76" s="238"/>
      <c r="Z76" s="239"/>
    </row>
    <row r="77" spans="1:26" ht="12.75" customHeight="1">
      <c r="A77" s="252"/>
      <c r="B77" s="253"/>
      <c r="C77" s="254"/>
      <c r="D77" s="253"/>
      <c r="E77" s="255"/>
      <c r="F77" s="255"/>
      <c r="G77" s="255"/>
      <c r="H77" s="255"/>
      <c r="I77" s="255"/>
      <c r="J77" s="255"/>
      <c r="K77" s="257"/>
      <c r="L77" s="258"/>
      <c r="M77" s="258"/>
      <c r="N77" s="258"/>
      <c r="O77" s="258"/>
      <c r="P77" s="258"/>
      <c r="Q77" s="258"/>
      <c r="R77" s="259"/>
      <c r="S77" s="238"/>
      <c r="T77" s="238"/>
      <c r="U77" s="238"/>
      <c r="V77" s="239"/>
      <c r="W77" s="239"/>
      <c r="X77" s="239"/>
      <c r="Y77" s="238"/>
      <c r="Z77" s="239"/>
    </row>
    <row r="78" spans="1:26" ht="12.75" customHeight="1">
      <c r="A78" s="252"/>
      <c r="B78" s="253"/>
      <c r="C78" s="254"/>
      <c r="D78" s="253"/>
      <c r="E78" s="255"/>
      <c r="F78" s="255"/>
      <c r="G78" s="255"/>
      <c r="H78" s="255"/>
      <c r="I78" s="255"/>
      <c r="J78" s="255"/>
      <c r="K78" s="257"/>
      <c r="L78" s="258"/>
      <c r="M78" s="258"/>
      <c r="N78" s="258"/>
      <c r="O78" s="258"/>
      <c r="P78" s="258"/>
      <c r="Q78" s="258"/>
      <c r="R78" s="259"/>
      <c r="S78" s="238"/>
      <c r="T78" s="238"/>
      <c r="U78" s="238"/>
      <c r="V78" s="239"/>
      <c r="W78" s="239"/>
      <c r="X78" s="239"/>
      <c r="Y78" s="238"/>
      <c r="Z78" s="239"/>
    </row>
    <row r="79" spans="1:26" ht="12.75" customHeight="1">
      <c r="A79" s="252"/>
      <c r="B79" s="253"/>
      <c r="C79" s="254"/>
      <c r="D79" s="253"/>
      <c r="E79" s="255"/>
      <c r="F79" s="255"/>
      <c r="G79" s="255"/>
      <c r="H79" s="255"/>
      <c r="I79" s="255"/>
      <c r="J79" s="255"/>
      <c r="K79" s="257"/>
      <c r="L79" s="258"/>
      <c r="M79" s="258"/>
      <c r="N79" s="258"/>
      <c r="O79" s="258"/>
      <c r="P79" s="258"/>
      <c r="Q79" s="258"/>
      <c r="R79" s="259"/>
      <c r="S79" s="238"/>
      <c r="T79" s="238"/>
      <c r="U79" s="238"/>
      <c r="V79" s="239"/>
      <c r="W79" s="239"/>
      <c r="X79" s="239"/>
      <c r="Y79" s="238"/>
      <c r="Z79" s="239"/>
    </row>
    <row r="80" spans="1:26" ht="12.75" customHeight="1">
      <c r="A80" s="252"/>
      <c r="B80" s="253"/>
      <c r="C80" s="254"/>
      <c r="D80" s="253"/>
      <c r="E80" s="255"/>
      <c r="F80" s="255"/>
      <c r="G80" s="255"/>
      <c r="H80" s="255"/>
      <c r="I80" s="255"/>
      <c r="J80" s="255"/>
      <c r="K80" s="257"/>
      <c r="L80" s="258"/>
      <c r="M80" s="258"/>
      <c r="N80" s="258"/>
      <c r="O80" s="258"/>
      <c r="P80" s="258"/>
      <c r="Q80" s="258"/>
      <c r="R80" s="259"/>
      <c r="S80" s="238"/>
      <c r="T80" s="238"/>
      <c r="U80" s="238"/>
      <c r="V80" s="239"/>
      <c r="W80" s="239"/>
      <c r="X80" s="239"/>
      <c r="Y80" s="238"/>
      <c r="Z80" s="239"/>
    </row>
    <row r="81" spans="1:26" ht="12.75" customHeight="1">
      <c r="A81" s="252"/>
      <c r="B81" s="253"/>
      <c r="C81" s="254"/>
      <c r="D81" s="253"/>
      <c r="E81" s="255"/>
      <c r="F81" s="255"/>
      <c r="G81" s="255"/>
      <c r="H81" s="255"/>
      <c r="I81" s="255"/>
      <c r="J81" s="255"/>
      <c r="K81" s="257"/>
      <c r="L81" s="258"/>
      <c r="M81" s="258"/>
      <c r="N81" s="258"/>
      <c r="O81" s="258"/>
      <c r="P81" s="258"/>
      <c r="Q81" s="258"/>
      <c r="R81" s="259"/>
      <c r="S81" s="238"/>
      <c r="T81" s="238"/>
      <c r="U81" s="238"/>
      <c r="V81" s="239"/>
      <c r="W81" s="239"/>
      <c r="X81" s="239"/>
      <c r="Y81" s="238"/>
      <c r="Z81" s="239"/>
    </row>
    <row r="82" spans="1:26" ht="12.75" customHeight="1">
      <c r="A82" s="252"/>
      <c r="B82" s="253"/>
      <c r="C82" s="254"/>
      <c r="D82" s="253"/>
      <c r="E82" s="255"/>
      <c r="F82" s="255"/>
      <c r="G82" s="255"/>
      <c r="H82" s="255"/>
      <c r="I82" s="255"/>
      <c r="J82" s="255"/>
      <c r="K82" s="257"/>
      <c r="L82" s="258"/>
      <c r="M82" s="258"/>
      <c r="N82" s="258"/>
      <c r="O82" s="258"/>
      <c r="P82" s="258"/>
      <c r="Q82" s="258"/>
      <c r="R82" s="259"/>
      <c r="S82" s="238"/>
      <c r="T82" s="238"/>
      <c r="U82" s="238"/>
      <c r="V82" s="239"/>
      <c r="W82" s="239"/>
      <c r="X82" s="239"/>
      <c r="Y82" s="238"/>
      <c r="Z82" s="239"/>
    </row>
    <row r="83" spans="1:26" ht="12.75" customHeight="1">
      <c r="A83" s="252"/>
      <c r="B83" s="253"/>
      <c r="C83" s="254"/>
      <c r="D83" s="253"/>
      <c r="E83" s="255"/>
      <c r="F83" s="255"/>
      <c r="G83" s="255"/>
      <c r="H83" s="255"/>
      <c r="I83" s="255"/>
      <c r="J83" s="255"/>
      <c r="K83" s="257"/>
      <c r="L83" s="258"/>
      <c r="M83" s="258"/>
      <c r="N83" s="258"/>
      <c r="O83" s="258"/>
      <c r="P83" s="258"/>
      <c r="Q83" s="258"/>
      <c r="R83" s="259"/>
      <c r="S83" s="238"/>
      <c r="T83" s="238"/>
      <c r="U83" s="238"/>
      <c r="V83" s="239"/>
      <c r="W83" s="239"/>
      <c r="X83" s="239"/>
      <c r="Y83" s="238"/>
      <c r="Z83" s="239"/>
    </row>
    <row r="84" spans="1:26" ht="12.75" customHeight="1">
      <c r="A84" s="252"/>
      <c r="B84" s="253"/>
      <c r="C84" s="254"/>
      <c r="D84" s="253"/>
      <c r="E84" s="255"/>
      <c r="F84" s="255"/>
      <c r="G84" s="255"/>
      <c r="H84" s="255"/>
      <c r="I84" s="255"/>
      <c r="J84" s="255"/>
      <c r="K84" s="257"/>
      <c r="L84" s="258"/>
      <c r="M84" s="258"/>
      <c r="N84" s="258"/>
      <c r="O84" s="258"/>
      <c r="P84" s="258"/>
      <c r="Q84" s="258"/>
      <c r="R84" s="259"/>
      <c r="S84" s="238"/>
      <c r="T84" s="238"/>
      <c r="U84" s="238"/>
      <c r="V84" s="239"/>
      <c r="W84" s="239"/>
      <c r="X84" s="239"/>
      <c r="Y84" s="238"/>
      <c r="Z84" s="239"/>
    </row>
    <row r="85" spans="1:26" ht="12.75" customHeight="1">
      <c r="A85" s="252"/>
      <c r="B85" s="253"/>
      <c r="C85" s="254"/>
      <c r="D85" s="253"/>
      <c r="E85" s="255"/>
      <c r="F85" s="255"/>
      <c r="G85" s="255"/>
      <c r="H85" s="255"/>
      <c r="I85" s="255"/>
      <c r="J85" s="255"/>
      <c r="K85" s="257"/>
      <c r="L85" s="258"/>
      <c r="M85" s="258"/>
      <c r="N85" s="258"/>
      <c r="O85" s="258"/>
      <c r="P85" s="258"/>
      <c r="Q85" s="258"/>
      <c r="R85" s="259"/>
      <c r="S85" s="238"/>
      <c r="T85" s="238"/>
      <c r="U85" s="238"/>
      <c r="V85" s="239"/>
      <c r="W85" s="239"/>
      <c r="X85" s="239"/>
      <c r="Y85" s="238"/>
      <c r="Z85" s="239"/>
    </row>
    <row r="86" spans="1:26" ht="12.75" customHeight="1">
      <c r="A86" s="252"/>
      <c r="B86" s="253"/>
      <c r="C86" s="254"/>
      <c r="D86" s="253"/>
      <c r="E86" s="255"/>
      <c r="F86" s="255"/>
      <c r="G86" s="255"/>
      <c r="H86" s="255"/>
      <c r="I86" s="255"/>
      <c r="J86" s="255"/>
      <c r="K86" s="257"/>
      <c r="L86" s="258"/>
      <c r="M86" s="258"/>
      <c r="N86" s="258"/>
      <c r="O86" s="258"/>
      <c r="P86" s="258"/>
      <c r="Q86" s="258"/>
      <c r="R86" s="259"/>
      <c r="S86" s="238"/>
      <c r="T86" s="238"/>
      <c r="U86" s="238"/>
      <c r="V86" s="239"/>
      <c r="W86" s="239"/>
      <c r="X86" s="239"/>
      <c r="Y86" s="238"/>
      <c r="Z86" s="239"/>
    </row>
    <row r="87" spans="1:26" ht="12.75" customHeight="1">
      <c r="A87" s="252"/>
      <c r="B87" s="253"/>
      <c r="C87" s="254"/>
      <c r="D87" s="253"/>
      <c r="E87" s="255"/>
      <c r="F87" s="255"/>
      <c r="G87" s="255"/>
      <c r="H87" s="255"/>
      <c r="I87" s="255"/>
      <c r="J87" s="255"/>
      <c r="K87" s="257"/>
      <c r="L87" s="258"/>
      <c r="M87" s="258"/>
      <c r="N87" s="258"/>
      <c r="O87" s="258"/>
      <c r="P87" s="258"/>
      <c r="Q87" s="258"/>
      <c r="R87" s="259"/>
      <c r="S87" s="238"/>
      <c r="T87" s="238"/>
      <c r="U87" s="238"/>
      <c r="V87" s="239"/>
      <c r="W87" s="239"/>
      <c r="X87" s="239"/>
      <c r="Y87" s="238"/>
      <c r="Z87" s="239"/>
    </row>
    <row r="88" spans="1:26" ht="12.75" customHeight="1">
      <c r="A88" s="252"/>
      <c r="B88" s="253"/>
      <c r="C88" s="254"/>
      <c r="D88" s="253"/>
      <c r="E88" s="255"/>
      <c r="F88" s="255"/>
      <c r="G88" s="255"/>
      <c r="H88" s="255"/>
      <c r="I88" s="255"/>
      <c r="J88" s="255"/>
      <c r="K88" s="257"/>
      <c r="L88" s="258"/>
      <c r="M88" s="258"/>
      <c r="N88" s="258"/>
      <c r="O88" s="258"/>
      <c r="P88" s="258"/>
      <c r="Q88" s="258"/>
      <c r="R88" s="259"/>
      <c r="S88" s="238"/>
      <c r="T88" s="238"/>
      <c r="U88" s="238"/>
      <c r="V88" s="239"/>
      <c r="W88" s="239"/>
      <c r="X88" s="239"/>
      <c r="Y88" s="238"/>
      <c r="Z88" s="239"/>
    </row>
    <row r="89" spans="1:26" ht="12.75" customHeight="1">
      <c r="A89" s="252"/>
      <c r="B89" s="253"/>
      <c r="C89" s="254"/>
      <c r="D89" s="253"/>
      <c r="E89" s="255"/>
      <c r="F89" s="255"/>
      <c r="G89" s="255"/>
      <c r="H89" s="255"/>
      <c r="I89" s="255"/>
      <c r="J89" s="255"/>
      <c r="K89" s="257"/>
      <c r="L89" s="258"/>
      <c r="M89" s="258"/>
      <c r="N89" s="258"/>
      <c r="O89" s="258"/>
      <c r="P89" s="258"/>
      <c r="Q89" s="258"/>
      <c r="R89" s="259"/>
      <c r="S89" s="238"/>
      <c r="T89" s="238"/>
      <c r="U89" s="238"/>
      <c r="V89" s="239"/>
      <c r="W89" s="239"/>
      <c r="X89" s="239"/>
      <c r="Y89" s="238"/>
      <c r="Z89" s="239"/>
    </row>
    <row r="90" spans="1:26" ht="12.75" customHeight="1">
      <c r="A90" s="252"/>
      <c r="B90" s="253"/>
      <c r="C90" s="254"/>
      <c r="D90" s="253"/>
      <c r="E90" s="255"/>
      <c r="F90" s="255"/>
      <c r="G90" s="255"/>
      <c r="H90" s="255"/>
      <c r="I90" s="255"/>
      <c r="J90" s="255"/>
      <c r="K90" s="257"/>
      <c r="L90" s="258"/>
      <c r="M90" s="258"/>
      <c r="N90" s="258"/>
      <c r="O90" s="258"/>
      <c r="P90" s="258"/>
      <c r="Q90" s="258"/>
      <c r="R90" s="259"/>
      <c r="S90" s="238"/>
      <c r="T90" s="238"/>
      <c r="U90" s="238"/>
      <c r="V90" s="239"/>
      <c r="W90" s="239"/>
      <c r="X90" s="239"/>
      <c r="Y90" s="238"/>
      <c r="Z90" s="239"/>
    </row>
    <row r="91" spans="1:26" ht="12.75" customHeight="1">
      <c r="A91" s="252"/>
      <c r="B91" s="253"/>
      <c r="C91" s="254"/>
      <c r="D91" s="253"/>
      <c r="E91" s="255"/>
      <c r="F91" s="255"/>
      <c r="G91" s="255"/>
      <c r="H91" s="255"/>
      <c r="I91" s="255"/>
      <c r="J91" s="255"/>
      <c r="K91" s="257"/>
      <c r="L91" s="258"/>
      <c r="M91" s="258"/>
      <c r="N91" s="258"/>
      <c r="O91" s="258"/>
      <c r="P91" s="258"/>
      <c r="Q91" s="258"/>
      <c r="R91" s="259"/>
      <c r="S91" s="238"/>
      <c r="T91" s="238"/>
      <c r="U91" s="238"/>
      <c r="V91" s="239"/>
      <c r="W91" s="239"/>
      <c r="X91" s="239"/>
      <c r="Y91" s="238"/>
      <c r="Z91" s="239"/>
    </row>
    <row r="92" spans="1:26" ht="12.75" customHeight="1">
      <c r="A92" s="252"/>
      <c r="B92" s="253"/>
      <c r="C92" s="254"/>
      <c r="D92" s="253"/>
      <c r="E92" s="255"/>
      <c r="F92" s="255"/>
      <c r="G92" s="255"/>
      <c r="H92" s="255"/>
      <c r="I92" s="255"/>
      <c r="J92" s="255"/>
      <c r="K92" s="257"/>
      <c r="L92" s="258"/>
      <c r="M92" s="258"/>
      <c r="N92" s="258"/>
      <c r="O92" s="258"/>
      <c r="P92" s="258"/>
      <c r="Q92" s="258"/>
      <c r="R92" s="259"/>
      <c r="S92" s="238"/>
      <c r="T92" s="238"/>
      <c r="U92" s="238"/>
      <c r="V92" s="239"/>
      <c r="W92" s="239"/>
      <c r="X92" s="239"/>
      <c r="Y92" s="238"/>
      <c r="Z92" s="239"/>
    </row>
    <row r="93" spans="1:26" ht="12.75" customHeight="1">
      <c r="A93" s="252"/>
      <c r="B93" s="253"/>
      <c r="C93" s="254"/>
      <c r="D93" s="253"/>
      <c r="E93" s="255"/>
      <c r="F93" s="255"/>
      <c r="G93" s="255"/>
      <c r="H93" s="255"/>
      <c r="I93" s="255"/>
      <c r="J93" s="255"/>
      <c r="K93" s="257"/>
      <c r="L93" s="258"/>
      <c r="M93" s="258"/>
      <c r="N93" s="258"/>
      <c r="O93" s="258"/>
      <c r="P93" s="258"/>
      <c r="Q93" s="258"/>
      <c r="R93" s="259"/>
      <c r="S93" s="238"/>
      <c r="T93" s="238"/>
      <c r="U93" s="238"/>
      <c r="V93" s="239"/>
      <c r="W93" s="239"/>
      <c r="X93" s="239"/>
      <c r="Y93" s="238"/>
      <c r="Z93" s="239"/>
    </row>
    <row r="94" spans="1:26" ht="12.75" customHeight="1">
      <c r="A94" s="252"/>
      <c r="B94" s="253"/>
      <c r="C94" s="254"/>
      <c r="D94" s="253"/>
      <c r="E94" s="255"/>
      <c r="F94" s="255"/>
      <c r="G94" s="255"/>
      <c r="H94" s="255"/>
      <c r="I94" s="255"/>
      <c r="J94" s="255"/>
      <c r="K94" s="257"/>
      <c r="L94" s="258"/>
      <c r="M94" s="258"/>
      <c r="N94" s="258"/>
      <c r="O94" s="258"/>
      <c r="P94" s="258"/>
      <c r="Q94" s="258"/>
      <c r="R94" s="259"/>
      <c r="S94" s="238"/>
      <c r="T94" s="238"/>
      <c r="U94" s="238"/>
      <c r="V94" s="239"/>
      <c r="W94" s="239"/>
      <c r="X94" s="239"/>
      <c r="Y94" s="238"/>
      <c r="Z94" s="239"/>
    </row>
    <row r="95" spans="1:26" ht="12.75" customHeight="1">
      <c r="A95" s="252"/>
      <c r="B95" s="253"/>
      <c r="C95" s="254"/>
      <c r="D95" s="253"/>
      <c r="E95" s="255"/>
      <c r="F95" s="255"/>
      <c r="G95" s="255"/>
      <c r="H95" s="255"/>
      <c r="I95" s="255"/>
      <c r="J95" s="255"/>
      <c r="K95" s="257"/>
      <c r="L95" s="258"/>
      <c r="M95" s="258"/>
      <c r="N95" s="258"/>
      <c r="O95" s="258"/>
      <c r="P95" s="258"/>
      <c r="Q95" s="258"/>
      <c r="R95" s="259"/>
      <c r="S95" s="238"/>
      <c r="T95" s="238"/>
      <c r="U95" s="238"/>
      <c r="V95" s="239"/>
      <c r="W95" s="239"/>
      <c r="X95" s="239"/>
      <c r="Y95" s="238"/>
      <c r="Z95" s="239"/>
    </row>
    <row r="96" spans="1:26" ht="12.75" customHeight="1">
      <c r="A96" s="252"/>
      <c r="B96" s="253"/>
      <c r="C96" s="254"/>
      <c r="D96" s="253"/>
      <c r="E96" s="255"/>
      <c r="F96" s="255"/>
      <c r="G96" s="255"/>
      <c r="H96" s="255"/>
      <c r="I96" s="255"/>
      <c r="J96" s="255"/>
      <c r="K96" s="257"/>
      <c r="L96" s="258"/>
      <c r="M96" s="258"/>
      <c r="N96" s="258"/>
      <c r="O96" s="258"/>
      <c r="P96" s="258"/>
      <c r="Q96" s="258"/>
      <c r="R96" s="259"/>
      <c r="S96" s="238"/>
      <c r="T96" s="238"/>
      <c r="U96" s="238"/>
      <c r="V96" s="239"/>
      <c r="W96" s="239"/>
      <c r="X96" s="239"/>
      <c r="Y96" s="238"/>
      <c r="Z96" s="239"/>
    </row>
    <row r="97" spans="1:26" ht="12.75" customHeight="1">
      <c r="A97" s="252"/>
      <c r="B97" s="253"/>
      <c r="C97" s="254"/>
      <c r="D97" s="253"/>
      <c r="E97" s="255"/>
      <c r="F97" s="255"/>
      <c r="G97" s="255"/>
      <c r="H97" s="255"/>
      <c r="I97" s="255"/>
      <c r="J97" s="255"/>
      <c r="K97" s="257"/>
      <c r="L97" s="258"/>
      <c r="M97" s="258"/>
      <c r="N97" s="258"/>
      <c r="O97" s="258"/>
      <c r="P97" s="258"/>
      <c r="Q97" s="258"/>
      <c r="R97" s="259"/>
      <c r="S97" s="238"/>
      <c r="T97" s="238"/>
      <c r="U97" s="238"/>
      <c r="V97" s="239"/>
      <c r="W97" s="239"/>
      <c r="X97" s="239"/>
      <c r="Y97" s="238"/>
      <c r="Z97" s="239"/>
    </row>
    <row r="98" spans="1:26" ht="12.75" customHeight="1">
      <c r="A98" s="252"/>
      <c r="B98" s="253"/>
      <c r="C98" s="254"/>
      <c r="D98" s="253"/>
      <c r="E98" s="255"/>
      <c r="F98" s="255"/>
      <c r="G98" s="255"/>
      <c r="H98" s="255"/>
      <c r="I98" s="255"/>
      <c r="J98" s="255"/>
      <c r="K98" s="257"/>
      <c r="L98" s="258"/>
      <c r="M98" s="258"/>
      <c r="N98" s="258"/>
      <c r="O98" s="258"/>
      <c r="P98" s="258"/>
      <c r="Q98" s="258"/>
      <c r="R98" s="259"/>
      <c r="S98" s="238"/>
      <c r="T98" s="238"/>
      <c r="U98" s="238"/>
      <c r="V98" s="239"/>
      <c r="W98" s="239"/>
      <c r="X98" s="239"/>
      <c r="Y98" s="238"/>
      <c r="Z98" s="239"/>
    </row>
    <row r="99" spans="1:26" ht="12.75" customHeight="1">
      <c r="A99" s="252"/>
      <c r="B99" s="253"/>
      <c r="C99" s="254"/>
      <c r="D99" s="253"/>
      <c r="E99" s="255"/>
      <c r="F99" s="255"/>
      <c r="G99" s="255"/>
      <c r="H99" s="255"/>
      <c r="I99" s="255"/>
      <c r="J99" s="255"/>
      <c r="K99" s="257"/>
      <c r="L99" s="258"/>
      <c r="M99" s="258"/>
      <c r="N99" s="258"/>
      <c r="O99" s="258"/>
      <c r="P99" s="258"/>
      <c r="Q99" s="258"/>
      <c r="R99" s="259"/>
      <c r="S99" s="238"/>
      <c r="T99" s="238"/>
      <c r="U99" s="238"/>
      <c r="V99" s="239"/>
      <c r="W99" s="239"/>
      <c r="X99" s="239"/>
      <c r="Y99" s="238"/>
      <c r="Z99" s="239"/>
    </row>
    <row r="100" spans="1:26" ht="12.75" customHeight="1">
      <c r="A100" s="252"/>
      <c r="B100" s="253"/>
      <c r="C100" s="254"/>
      <c r="D100" s="253"/>
      <c r="E100" s="255"/>
      <c r="F100" s="255"/>
      <c r="G100" s="255"/>
      <c r="H100" s="255"/>
      <c r="I100" s="255"/>
      <c r="J100" s="255"/>
      <c r="K100" s="257"/>
      <c r="L100" s="258"/>
      <c r="M100" s="258"/>
      <c r="N100" s="258"/>
      <c r="O100" s="258"/>
      <c r="P100" s="258"/>
      <c r="Q100" s="258"/>
      <c r="R100" s="259"/>
      <c r="S100" s="238"/>
      <c r="T100" s="238"/>
      <c r="U100" s="238"/>
      <c r="V100" s="239"/>
      <c r="W100" s="239"/>
      <c r="X100" s="239"/>
      <c r="Y100" s="238"/>
      <c r="Z100" s="239"/>
    </row>
    <row r="101" spans="1:26" ht="12.75" customHeight="1">
      <c r="A101" s="252"/>
      <c r="B101" s="253"/>
      <c r="C101" s="254"/>
      <c r="D101" s="253"/>
      <c r="E101" s="255"/>
      <c r="F101" s="255"/>
      <c r="G101" s="255"/>
      <c r="H101" s="255"/>
      <c r="I101" s="255"/>
      <c r="J101" s="255"/>
      <c r="K101" s="257"/>
      <c r="L101" s="258"/>
      <c r="M101" s="258"/>
      <c r="N101" s="258"/>
      <c r="O101" s="258"/>
      <c r="P101" s="258"/>
      <c r="Q101" s="258"/>
      <c r="R101" s="259"/>
      <c r="S101" s="238"/>
      <c r="T101" s="238"/>
      <c r="U101" s="238"/>
      <c r="V101" s="239"/>
      <c r="W101" s="239"/>
      <c r="X101" s="239"/>
      <c r="Y101" s="238"/>
      <c r="Z101" s="239"/>
    </row>
    <row r="102" spans="1:26" ht="12.75" customHeight="1">
      <c r="A102" s="252"/>
      <c r="B102" s="253"/>
      <c r="C102" s="254"/>
      <c r="D102" s="253"/>
      <c r="E102" s="255"/>
      <c r="F102" s="255"/>
      <c r="G102" s="255"/>
      <c r="H102" s="255"/>
      <c r="I102" s="255"/>
      <c r="J102" s="255"/>
      <c r="K102" s="257"/>
      <c r="L102" s="258"/>
      <c r="M102" s="258"/>
      <c r="N102" s="258"/>
      <c r="O102" s="258"/>
      <c r="P102" s="258"/>
      <c r="Q102" s="258"/>
      <c r="R102" s="259"/>
      <c r="S102" s="238"/>
      <c r="T102" s="238"/>
      <c r="U102" s="238"/>
      <c r="V102" s="239"/>
      <c r="W102" s="239"/>
      <c r="X102" s="239"/>
      <c r="Y102" s="238"/>
      <c r="Z102" s="239"/>
    </row>
    <row r="103" spans="1:26" ht="12.75" customHeight="1">
      <c r="A103" s="252"/>
      <c r="B103" s="253"/>
      <c r="C103" s="254"/>
      <c r="D103" s="253"/>
      <c r="E103" s="255"/>
      <c r="F103" s="255"/>
      <c r="G103" s="255"/>
      <c r="H103" s="255"/>
      <c r="I103" s="255"/>
      <c r="J103" s="255"/>
      <c r="K103" s="257"/>
      <c r="L103" s="258"/>
      <c r="M103" s="258"/>
      <c r="N103" s="258"/>
      <c r="O103" s="258"/>
      <c r="P103" s="258"/>
      <c r="Q103" s="258"/>
      <c r="R103" s="259"/>
      <c r="S103" s="238"/>
      <c r="T103" s="238"/>
      <c r="U103" s="238"/>
      <c r="V103" s="239"/>
      <c r="W103" s="239"/>
      <c r="X103" s="239"/>
      <c r="Y103" s="238"/>
      <c r="Z103" s="239"/>
    </row>
    <row r="104" spans="1:26" ht="12.75" customHeight="1">
      <c r="A104" s="252"/>
      <c r="B104" s="253"/>
      <c r="C104" s="254"/>
      <c r="D104" s="253"/>
      <c r="E104" s="255"/>
      <c r="F104" s="255"/>
      <c r="G104" s="255"/>
      <c r="H104" s="255"/>
      <c r="I104" s="255"/>
      <c r="J104" s="255"/>
      <c r="K104" s="257"/>
      <c r="L104" s="258"/>
      <c r="M104" s="258"/>
      <c r="N104" s="258"/>
      <c r="O104" s="258"/>
      <c r="P104" s="258"/>
      <c r="Q104" s="258"/>
      <c r="R104" s="259"/>
      <c r="S104" s="238"/>
      <c r="T104" s="238"/>
      <c r="U104" s="238"/>
      <c r="V104" s="239"/>
      <c r="W104" s="239"/>
      <c r="X104" s="239"/>
      <c r="Y104" s="238"/>
      <c r="Z104" s="239"/>
    </row>
    <row r="105" spans="1:26" ht="12.75" customHeight="1">
      <c r="A105" s="252"/>
      <c r="B105" s="253"/>
      <c r="C105" s="254"/>
      <c r="D105" s="253"/>
      <c r="E105" s="255"/>
      <c r="F105" s="255"/>
      <c r="G105" s="255"/>
      <c r="H105" s="255"/>
      <c r="I105" s="255"/>
      <c r="J105" s="255"/>
      <c r="K105" s="257"/>
      <c r="L105" s="258"/>
      <c r="M105" s="258"/>
      <c r="N105" s="258"/>
      <c r="O105" s="258"/>
      <c r="P105" s="258"/>
      <c r="Q105" s="258"/>
      <c r="R105" s="259"/>
      <c r="S105" s="238"/>
      <c r="T105" s="238"/>
      <c r="U105" s="238"/>
      <c r="V105" s="239"/>
      <c r="W105" s="239"/>
      <c r="X105" s="239"/>
      <c r="Y105" s="238"/>
      <c r="Z105" s="239"/>
    </row>
    <row r="106" spans="1:26" ht="12.75" customHeight="1">
      <c r="A106" s="252"/>
      <c r="B106" s="253"/>
      <c r="C106" s="254"/>
      <c r="D106" s="253"/>
      <c r="E106" s="255"/>
      <c r="F106" s="255"/>
      <c r="G106" s="255"/>
      <c r="H106" s="255"/>
      <c r="I106" s="255"/>
      <c r="J106" s="255"/>
      <c r="K106" s="257"/>
      <c r="L106" s="258"/>
      <c r="M106" s="258"/>
      <c r="N106" s="258"/>
      <c r="O106" s="258"/>
      <c r="P106" s="258"/>
      <c r="Q106" s="258"/>
      <c r="R106" s="259"/>
      <c r="S106" s="238"/>
      <c r="T106" s="238"/>
      <c r="U106" s="238"/>
      <c r="V106" s="239"/>
      <c r="W106" s="239"/>
      <c r="X106" s="239"/>
      <c r="Y106" s="238"/>
      <c r="Z106" s="239"/>
    </row>
    <row r="107" spans="1:26" ht="12.75" customHeight="1">
      <c r="A107" s="252"/>
      <c r="B107" s="253"/>
      <c r="C107" s="254"/>
      <c r="D107" s="253"/>
      <c r="E107" s="255"/>
      <c r="F107" s="255"/>
      <c r="G107" s="255"/>
      <c r="H107" s="255"/>
      <c r="I107" s="255"/>
      <c r="J107" s="255"/>
      <c r="K107" s="257"/>
      <c r="L107" s="258"/>
      <c r="M107" s="258"/>
      <c r="N107" s="258"/>
      <c r="O107" s="258"/>
      <c r="P107" s="258"/>
      <c r="Q107" s="258"/>
      <c r="R107" s="259"/>
      <c r="S107" s="238"/>
      <c r="T107" s="238"/>
      <c r="U107" s="238"/>
      <c r="V107" s="239"/>
      <c r="W107" s="239"/>
      <c r="X107" s="239"/>
      <c r="Y107" s="238"/>
      <c r="Z107" s="239"/>
    </row>
    <row r="108" spans="1:26" ht="12.75" customHeight="1">
      <c r="A108" s="252"/>
      <c r="B108" s="253"/>
      <c r="C108" s="254"/>
      <c r="D108" s="253"/>
      <c r="E108" s="255"/>
      <c r="F108" s="255"/>
      <c r="G108" s="255"/>
      <c r="H108" s="255"/>
      <c r="I108" s="255"/>
      <c r="J108" s="255"/>
      <c r="K108" s="257"/>
      <c r="L108" s="258"/>
      <c r="M108" s="258"/>
      <c r="N108" s="258"/>
      <c r="O108" s="258"/>
      <c r="P108" s="258"/>
      <c r="Q108" s="258"/>
      <c r="R108" s="259"/>
      <c r="S108" s="238"/>
      <c r="T108" s="238"/>
      <c r="U108" s="238"/>
      <c r="V108" s="239"/>
      <c r="W108" s="239"/>
      <c r="X108" s="239"/>
      <c r="Y108" s="238"/>
      <c r="Z108" s="239"/>
    </row>
    <row r="109" spans="1:26" ht="12.75" customHeight="1">
      <c r="A109" s="252"/>
      <c r="B109" s="253"/>
      <c r="C109" s="254"/>
      <c r="D109" s="253"/>
      <c r="E109" s="255"/>
      <c r="F109" s="255"/>
      <c r="G109" s="255"/>
      <c r="H109" s="255"/>
      <c r="I109" s="255"/>
      <c r="J109" s="255"/>
      <c r="K109" s="257"/>
      <c r="L109" s="258"/>
      <c r="M109" s="258"/>
      <c r="N109" s="258"/>
      <c r="O109" s="258"/>
      <c r="P109" s="258"/>
      <c r="Q109" s="258"/>
      <c r="R109" s="259"/>
      <c r="S109" s="238"/>
      <c r="T109" s="238"/>
      <c r="U109" s="238"/>
      <c r="V109" s="239"/>
      <c r="W109" s="239"/>
      <c r="X109" s="239"/>
      <c r="Y109" s="238"/>
      <c r="Z109" s="239"/>
    </row>
    <row r="110" spans="1:26" ht="12.75" customHeight="1">
      <c r="A110" s="252"/>
      <c r="B110" s="253"/>
      <c r="C110" s="254"/>
      <c r="D110" s="253"/>
      <c r="E110" s="255"/>
      <c r="F110" s="255"/>
      <c r="G110" s="255"/>
      <c r="H110" s="255"/>
      <c r="I110" s="255"/>
      <c r="J110" s="255"/>
      <c r="K110" s="257"/>
      <c r="L110" s="258"/>
      <c r="M110" s="258"/>
      <c r="N110" s="258"/>
      <c r="O110" s="258"/>
      <c r="P110" s="258"/>
      <c r="Q110" s="258"/>
      <c r="R110" s="259"/>
      <c r="S110" s="238"/>
      <c r="T110" s="238"/>
      <c r="U110" s="238"/>
      <c r="V110" s="239"/>
      <c r="W110" s="239"/>
      <c r="X110" s="239"/>
      <c r="Y110" s="238"/>
      <c r="Z110" s="239"/>
    </row>
    <row r="111" spans="1:26" ht="12.75" customHeight="1">
      <c r="A111" s="252"/>
      <c r="B111" s="253"/>
      <c r="C111" s="254"/>
      <c r="D111" s="253"/>
      <c r="E111" s="255"/>
      <c r="F111" s="255"/>
      <c r="G111" s="255"/>
      <c r="H111" s="255"/>
      <c r="I111" s="255"/>
      <c r="J111" s="255"/>
      <c r="K111" s="257"/>
      <c r="L111" s="258"/>
      <c r="M111" s="258"/>
      <c r="N111" s="258"/>
      <c r="O111" s="258"/>
      <c r="P111" s="258"/>
      <c r="Q111" s="258"/>
      <c r="R111" s="259"/>
      <c r="S111" s="238"/>
      <c r="T111" s="238"/>
      <c r="U111" s="238"/>
      <c r="V111" s="239"/>
      <c r="W111" s="239"/>
      <c r="X111" s="239"/>
      <c r="Y111" s="238"/>
      <c r="Z111" s="239"/>
    </row>
    <row r="112" spans="1:26" ht="12.75" customHeight="1">
      <c r="A112" s="252"/>
      <c r="B112" s="253"/>
      <c r="C112" s="254"/>
      <c r="D112" s="253"/>
      <c r="E112" s="255"/>
      <c r="F112" s="255"/>
      <c r="G112" s="255"/>
      <c r="H112" s="255"/>
      <c r="I112" s="255"/>
      <c r="J112" s="255"/>
      <c r="K112" s="257"/>
      <c r="L112" s="258"/>
      <c r="M112" s="258"/>
      <c r="N112" s="258"/>
      <c r="O112" s="258"/>
      <c r="P112" s="258"/>
      <c r="Q112" s="258"/>
      <c r="R112" s="259"/>
      <c r="S112" s="238"/>
      <c r="T112" s="238"/>
      <c r="U112" s="238"/>
      <c r="V112" s="239"/>
      <c r="W112" s="239"/>
      <c r="X112" s="239"/>
      <c r="Y112" s="238"/>
      <c r="Z112" s="239"/>
    </row>
    <row r="113" spans="1:26" ht="12.75" customHeight="1">
      <c r="A113" s="252"/>
      <c r="B113" s="253"/>
      <c r="C113" s="254"/>
      <c r="D113" s="253"/>
      <c r="E113" s="255"/>
      <c r="F113" s="255"/>
      <c r="G113" s="255"/>
      <c r="H113" s="255"/>
      <c r="I113" s="255"/>
      <c r="J113" s="255"/>
      <c r="K113" s="257"/>
      <c r="L113" s="258"/>
      <c r="M113" s="258"/>
      <c r="N113" s="258"/>
      <c r="O113" s="258"/>
      <c r="P113" s="258"/>
      <c r="Q113" s="258"/>
      <c r="R113" s="259"/>
      <c r="S113" s="238"/>
      <c r="T113" s="238"/>
      <c r="U113" s="238"/>
      <c r="V113" s="239"/>
      <c r="W113" s="239"/>
      <c r="X113" s="239"/>
      <c r="Y113" s="238"/>
      <c r="Z113" s="239"/>
    </row>
    <row r="114" spans="1:26" ht="12.75" customHeight="1">
      <c r="A114" s="252"/>
      <c r="B114" s="253"/>
      <c r="C114" s="254"/>
      <c r="D114" s="253"/>
      <c r="E114" s="255"/>
      <c r="F114" s="255"/>
      <c r="G114" s="255"/>
      <c r="H114" s="255"/>
      <c r="I114" s="255"/>
      <c r="J114" s="255"/>
      <c r="K114" s="257"/>
      <c r="L114" s="258"/>
      <c r="M114" s="258"/>
      <c r="N114" s="258"/>
      <c r="O114" s="258"/>
      <c r="P114" s="258"/>
      <c r="Q114" s="258"/>
      <c r="R114" s="259"/>
      <c r="S114" s="238"/>
      <c r="T114" s="238"/>
      <c r="U114" s="238"/>
      <c r="V114" s="239"/>
      <c r="W114" s="239"/>
      <c r="X114" s="239"/>
      <c r="Y114" s="238"/>
      <c r="Z114" s="239"/>
    </row>
    <row r="115" spans="1:26" ht="12.75" customHeight="1">
      <c r="A115" s="252"/>
      <c r="B115" s="253"/>
      <c r="C115" s="254"/>
      <c r="D115" s="253"/>
      <c r="E115" s="255"/>
      <c r="F115" s="255"/>
      <c r="G115" s="255"/>
      <c r="H115" s="255"/>
      <c r="I115" s="255"/>
      <c r="J115" s="255"/>
      <c r="K115" s="257"/>
      <c r="L115" s="258"/>
      <c r="M115" s="258"/>
      <c r="N115" s="258"/>
      <c r="O115" s="258"/>
      <c r="P115" s="258"/>
      <c r="Q115" s="258"/>
      <c r="R115" s="259"/>
      <c r="S115" s="238"/>
      <c r="T115" s="238"/>
      <c r="U115" s="238"/>
      <c r="V115" s="239"/>
      <c r="W115" s="239"/>
      <c r="X115" s="239"/>
      <c r="Y115" s="238"/>
      <c r="Z115" s="239"/>
    </row>
    <row r="116" spans="1:26" ht="12.75" customHeight="1">
      <c r="A116" s="252"/>
      <c r="B116" s="253"/>
      <c r="C116" s="254"/>
      <c r="D116" s="253"/>
      <c r="E116" s="255"/>
      <c r="F116" s="255"/>
      <c r="G116" s="255"/>
      <c r="H116" s="255"/>
      <c r="I116" s="255"/>
      <c r="J116" s="255"/>
      <c r="K116" s="257"/>
      <c r="L116" s="258"/>
      <c r="M116" s="258"/>
      <c r="N116" s="258"/>
      <c r="O116" s="258"/>
      <c r="P116" s="258"/>
      <c r="Q116" s="258"/>
      <c r="R116" s="259"/>
      <c r="S116" s="238"/>
      <c r="T116" s="238"/>
      <c r="U116" s="238"/>
      <c r="V116" s="239"/>
      <c r="W116" s="239"/>
      <c r="X116" s="239"/>
      <c r="Y116" s="238"/>
      <c r="Z116" s="239"/>
    </row>
    <row r="117" spans="1:26" ht="12.75" customHeight="1">
      <c r="A117" s="252"/>
      <c r="B117" s="253"/>
      <c r="C117" s="254"/>
      <c r="D117" s="253"/>
      <c r="E117" s="255"/>
      <c r="F117" s="255"/>
      <c r="G117" s="255"/>
      <c r="H117" s="255"/>
      <c r="I117" s="255"/>
      <c r="J117" s="255"/>
      <c r="K117" s="257"/>
      <c r="L117" s="258"/>
      <c r="M117" s="258"/>
      <c r="N117" s="258"/>
      <c r="O117" s="258"/>
      <c r="P117" s="258"/>
      <c r="Q117" s="258"/>
      <c r="R117" s="259"/>
      <c r="S117" s="238"/>
      <c r="T117" s="238"/>
      <c r="U117" s="238"/>
      <c r="V117" s="239"/>
      <c r="W117" s="239"/>
      <c r="X117" s="239"/>
      <c r="Y117" s="238"/>
      <c r="Z117" s="239"/>
    </row>
    <row r="118" spans="1:26" ht="12.75" customHeight="1">
      <c r="A118" s="252"/>
      <c r="B118" s="253"/>
      <c r="C118" s="254"/>
      <c r="D118" s="253"/>
      <c r="E118" s="255"/>
      <c r="F118" s="255"/>
      <c r="G118" s="255"/>
      <c r="H118" s="255"/>
      <c r="I118" s="255"/>
      <c r="J118" s="255"/>
      <c r="K118" s="257"/>
      <c r="L118" s="258"/>
      <c r="M118" s="258"/>
      <c r="N118" s="258"/>
      <c r="O118" s="258"/>
      <c r="P118" s="258"/>
      <c r="Q118" s="258"/>
      <c r="R118" s="259"/>
      <c r="S118" s="238"/>
      <c r="T118" s="238"/>
      <c r="U118" s="238"/>
      <c r="V118" s="239"/>
      <c r="W118" s="239"/>
      <c r="X118" s="239"/>
      <c r="Y118" s="238"/>
      <c r="Z118" s="239"/>
    </row>
    <row r="119" spans="1:26" ht="12.75" customHeight="1">
      <c r="A119" s="252"/>
      <c r="B119" s="253"/>
      <c r="C119" s="254"/>
      <c r="D119" s="253"/>
      <c r="E119" s="255"/>
      <c r="F119" s="255"/>
      <c r="G119" s="255"/>
      <c r="H119" s="255"/>
      <c r="I119" s="255"/>
      <c r="J119" s="255"/>
      <c r="K119" s="257"/>
      <c r="L119" s="258"/>
      <c r="M119" s="258"/>
      <c r="N119" s="258"/>
      <c r="O119" s="258"/>
      <c r="P119" s="258"/>
      <c r="Q119" s="258"/>
      <c r="R119" s="259"/>
      <c r="S119" s="238"/>
      <c r="T119" s="238"/>
      <c r="U119" s="238"/>
      <c r="V119" s="239"/>
      <c r="W119" s="239"/>
      <c r="X119" s="239"/>
      <c r="Y119" s="238"/>
      <c r="Z119" s="239"/>
    </row>
    <row r="120" spans="1:26" ht="12.75" customHeight="1">
      <c r="A120" s="252"/>
      <c r="B120" s="253"/>
      <c r="C120" s="254"/>
      <c r="D120" s="253"/>
      <c r="E120" s="255"/>
      <c r="F120" s="255"/>
      <c r="G120" s="255"/>
      <c r="H120" s="255"/>
      <c r="I120" s="255"/>
      <c r="J120" s="255"/>
      <c r="K120" s="257"/>
      <c r="L120" s="258"/>
      <c r="M120" s="258"/>
      <c r="N120" s="258"/>
      <c r="O120" s="258"/>
      <c r="P120" s="258"/>
      <c r="Q120" s="258"/>
      <c r="R120" s="259"/>
      <c r="S120" s="238"/>
      <c r="T120" s="238"/>
      <c r="U120" s="238"/>
      <c r="V120" s="239"/>
      <c r="W120" s="239"/>
      <c r="X120" s="239"/>
      <c r="Y120" s="238"/>
      <c r="Z120" s="239"/>
    </row>
    <row r="121" spans="1:26" ht="12.75" customHeight="1">
      <c r="A121" s="252"/>
      <c r="B121" s="253"/>
      <c r="C121" s="254"/>
      <c r="D121" s="253"/>
      <c r="E121" s="255"/>
      <c r="F121" s="255"/>
      <c r="G121" s="255"/>
      <c r="H121" s="255"/>
      <c r="I121" s="255"/>
      <c r="J121" s="255"/>
      <c r="K121" s="257"/>
      <c r="L121" s="258"/>
      <c r="M121" s="258"/>
      <c r="N121" s="258"/>
      <c r="O121" s="258"/>
      <c r="P121" s="258"/>
      <c r="Q121" s="258"/>
      <c r="R121" s="259"/>
      <c r="S121" s="238"/>
      <c r="T121" s="238"/>
      <c r="U121" s="238"/>
      <c r="V121" s="239"/>
      <c r="W121" s="239"/>
      <c r="X121" s="239"/>
      <c r="Y121" s="238"/>
      <c r="Z121" s="239"/>
    </row>
    <row r="122" spans="1:26" ht="12.75" customHeight="1">
      <c r="A122" s="252"/>
      <c r="B122" s="253"/>
      <c r="C122" s="254"/>
      <c r="D122" s="253"/>
      <c r="E122" s="255"/>
      <c r="F122" s="255"/>
      <c r="G122" s="255"/>
      <c r="H122" s="255"/>
      <c r="I122" s="255"/>
      <c r="J122" s="255"/>
      <c r="K122" s="257"/>
      <c r="L122" s="258"/>
      <c r="M122" s="258"/>
      <c r="N122" s="258"/>
      <c r="O122" s="258"/>
      <c r="P122" s="258"/>
      <c r="Q122" s="258"/>
      <c r="R122" s="259"/>
      <c r="S122" s="238"/>
      <c r="T122" s="238"/>
      <c r="U122" s="238"/>
      <c r="V122" s="239"/>
      <c r="W122" s="239"/>
      <c r="X122" s="239"/>
      <c r="Y122" s="238"/>
      <c r="Z122" s="239"/>
    </row>
    <row r="123" spans="1:26" ht="12.75" customHeight="1">
      <c r="A123" s="252"/>
      <c r="B123" s="253"/>
      <c r="C123" s="254"/>
      <c r="D123" s="253"/>
      <c r="E123" s="255"/>
      <c r="F123" s="255"/>
      <c r="G123" s="255"/>
      <c r="H123" s="255"/>
      <c r="I123" s="255"/>
      <c r="J123" s="255"/>
      <c r="K123" s="257"/>
      <c r="L123" s="258"/>
      <c r="M123" s="258"/>
      <c r="N123" s="258"/>
      <c r="O123" s="258"/>
      <c r="P123" s="258"/>
      <c r="Q123" s="258"/>
      <c r="R123" s="259"/>
      <c r="S123" s="238"/>
      <c r="T123" s="238"/>
      <c r="U123" s="238"/>
      <c r="V123" s="239"/>
      <c r="W123" s="239"/>
      <c r="X123" s="239"/>
      <c r="Y123" s="238"/>
      <c r="Z123" s="239"/>
    </row>
    <row r="124" spans="1:26" ht="12.75" customHeight="1">
      <c r="A124" s="252"/>
      <c r="B124" s="253"/>
      <c r="C124" s="254"/>
      <c r="D124" s="253"/>
      <c r="E124" s="255"/>
      <c r="F124" s="255"/>
      <c r="G124" s="255"/>
      <c r="H124" s="255"/>
      <c r="I124" s="255"/>
      <c r="J124" s="255"/>
      <c r="K124" s="257"/>
      <c r="L124" s="258"/>
      <c r="M124" s="258"/>
      <c r="N124" s="258"/>
      <c r="O124" s="258"/>
      <c r="P124" s="258"/>
      <c r="Q124" s="258"/>
      <c r="R124" s="259"/>
      <c r="S124" s="238"/>
      <c r="T124" s="238"/>
      <c r="U124" s="238"/>
      <c r="V124" s="239"/>
      <c r="W124" s="239"/>
      <c r="X124" s="239"/>
      <c r="Y124" s="238"/>
      <c r="Z124" s="239"/>
    </row>
    <row r="125" spans="1:26" ht="12.75" customHeight="1">
      <c r="A125" s="252"/>
      <c r="B125" s="253"/>
      <c r="C125" s="254"/>
      <c r="D125" s="253"/>
      <c r="E125" s="255"/>
      <c r="F125" s="255"/>
      <c r="G125" s="255"/>
      <c r="H125" s="255"/>
      <c r="I125" s="255"/>
      <c r="J125" s="255"/>
      <c r="K125" s="257"/>
      <c r="L125" s="258"/>
      <c r="M125" s="258"/>
      <c r="N125" s="258"/>
      <c r="O125" s="258"/>
      <c r="P125" s="258"/>
      <c r="Q125" s="258"/>
      <c r="R125" s="259"/>
      <c r="S125" s="238"/>
      <c r="T125" s="238"/>
      <c r="U125" s="238"/>
      <c r="V125" s="239"/>
      <c r="W125" s="239"/>
      <c r="X125" s="239"/>
      <c r="Y125" s="238"/>
      <c r="Z125" s="239"/>
    </row>
    <row r="126" spans="1:26" ht="12.75" customHeight="1">
      <c r="A126" s="252"/>
      <c r="B126" s="253"/>
      <c r="C126" s="254"/>
      <c r="D126" s="253"/>
      <c r="E126" s="255"/>
      <c r="F126" s="255"/>
      <c r="G126" s="255"/>
      <c r="H126" s="255"/>
      <c r="I126" s="255"/>
      <c r="J126" s="255"/>
      <c r="K126" s="257"/>
      <c r="L126" s="258"/>
      <c r="M126" s="258"/>
      <c r="N126" s="258"/>
      <c r="O126" s="258"/>
      <c r="P126" s="258"/>
      <c r="Q126" s="258"/>
      <c r="R126" s="259"/>
      <c r="S126" s="238"/>
      <c r="T126" s="238"/>
      <c r="U126" s="238"/>
      <c r="V126" s="239"/>
      <c r="W126" s="239"/>
      <c r="X126" s="239"/>
      <c r="Y126" s="238"/>
      <c r="Z126" s="239"/>
    </row>
    <row r="127" spans="1:26" ht="12.75" customHeight="1">
      <c r="A127" s="252"/>
      <c r="B127" s="253"/>
      <c r="C127" s="254"/>
      <c r="D127" s="253"/>
      <c r="E127" s="255"/>
      <c r="F127" s="255"/>
      <c r="G127" s="255"/>
      <c r="H127" s="255"/>
      <c r="I127" s="255"/>
      <c r="J127" s="255"/>
      <c r="K127" s="257"/>
      <c r="L127" s="258"/>
      <c r="M127" s="258"/>
      <c r="N127" s="258"/>
      <c r="O127" s="258"/>
      <c r="P127" s="258"/>
      <c r="Q127" s="258"/>
      <c r="R127" s="259"/>
      <c r="S127" s="238"/>
      <c r="T127" s="238"/>
      <c r="U127" s="238"/>
      <c r="V127" s="239"/>
      <c r="W127" s="239"/>
      <c r="X127" s="239"/>
      <c r="Y127" s="238"/>
      <c r="Z127" s="239"/>
    </row>
    <row r="128" spans="1:26" ht="12.75" customHeight="1">
      <c r="A128" s="252"/>
      <c r="B128" s="253"/>
      <c r="C128" s="254"/>
      <c r="D128" s="253"/>
      <c r="E128" s="255"/>
      <c r="F128" s="255"/>
      <c r="G128" s="255"/>
      <c r="H128" s="255"/>
      <c r="I128" s="255"/>
      <c r="J128" s="255"/>
      <c r="K128" s="257"/>
      <c r="L128" s="258"/>
      <c r="M128" s="258"/>
      <c r="N128" s="258"/>
      <c r="O128" s="258"/>
      <c r="P128" s="258"/>
      <c r="Q128" s="258"/>
      <c r="R128" s="259"/>
      <c r="S128" s="238"/>
      <c r="T128" s="238"/>
      <c r="U128" s="238"/>
      <c r="V128" s="239"/>
      <c r="W128" s="239"/>
      <c r="X128" s="239"/>
      <c r="Y128" s="238"/>
      <c r="Z128" s="239"/>
    </row>
    <row r="129" spans="1:26" ht="12.75" customHeight="1">
      <c r="A129" s="252"/>
      <c r="B129" s="253"/>
      <c r="C129" s="254"/>
      <c r="D129" s="253"/>
      <c r="E129" s="255"/>
      <c r="F129" s="255"/>
      <c r="G129" s="255"/>
      <c r="H129" s="255"/>
      <c r="I129" s="255"/>
      <c r="J129" s="255"/>
      <c r="K129" s="257"/>
      <c r="L129" s="258"/>
      <c r="M129" s="258"/>
      <c r="N129" s="258"/>
      <c r="O129" s="258"/>
      <c r="P129" s="258"/>
      <c r="Q129" s="258"/>
      <c r="R129" s="259"/>
      <c r="S129" s="238"/>
      <c r="T129" s="238"/>
      <c r="U129" s="238"/>
      <c r="V129" s="239"/>
      <c r="W129" s="239"/>
      <c r="X129" s="239"/>
      <c r="Y129" s="238"/>
      <c r="Z129" s="239"/>
    </row>
    <row r="130" spans="1:26" ht="12.75" customHeight="1">
      <c r="A130" s="252"/>
      <c r="B130" s="253"/>
      <c r="C130" s="254"/>
      <c r="D130" s="253"/>
      <c r="E130" s="255"/>
      <c r="F130" s="255"/>
      <c r="G130" s="255"/>
      <c r="H130" s="255"/>
      <c r="I130" s="255"/>
      <c r="J130" s="255"/>
      <c r="K130" s="257"/>
      <c r="L130" s="258"/>
      <c r="M130" s="258"/>
      <c r="N130" s="258"/>
      <c r="O130" s="258"/>
      <c r="P130" s="258"/>
      <c r="Q130" s="258"/>
      <c r="R130" s="259"/>
      <c r="S130" s="238"/>
      <c r="T130" s="238"/>
      <c r="U130" s="238"/>
      <c r="V130" s="239"/>
      <c r="W130" s="239"/>
      <c r="X130" s="239"/>
      <c r="Y130" s="238"/>
      <c r="Z130" s="239"/>
    </row>
    <row r="131" spans="1:26" ht="12.75" customHeight="1">
      <c r="A131" s="252"/>
      <c r="B131" s="253"/>
      <c r="C131" s="254"/>
      <c r="D131" s="253"/>
      <c r="E131" s="255"/>
      <c r="F131" s="255"/>
      <c r="G131" s="255"/>
      <c r="H131" s="255"/>
      <c r="I131" s="255"/>
      <c r="J131" s="255"/>
      <c r="K131" s="257"/>
      <c r="L131" s="258"/>
      <c r="M131" s="258"/>
      <c r="N131" s="258"/>
      <c r="O131" s="258"/>
      <c r="P131" s="258"/>
      <c r="Q131" s="258"/>
      <c r="R131" s="259"/>
      <c r="S131" s="238"/>
      <c r="T131" s="238"/>
      <c r="U131" s="238"/>
      <c r="V131" s="239"/>
      <c r="W131" s="239"/>
      <c r="X131" s="239"/>
      <c r="Y131" s="238"/>
      <c r="Z131" s="239"/>
    </row>
    <row r="132" spans="1:26" ht="12.75" customHeight="1">
      <c r="A132" s="252"/>
      <c r="B132" s="253"/>
      <c r="C132" s="254"/>
      <c r="D132" s="253"/>
      <c r="E132" s="255"/>
      <c r="F132" s="255"/>
      <c r="G132" s="255"/>
      <c r="H132" s="255"/>
      <c r="I132" s="255"/>
      <c r="J132" s="255"/>
      <c r="K132" s="257"/>
      <c r="L132" s="258"/>
      <c r="M132" s="258"/>
      <c r="N132" s="258"/>
      <c r="O132" s="258"/>
      <c r="P132" s="258"/>
      <c r="Q132" s="258"/>
      <c r="R132" s="259"/>
      <c r="S132" s="238"/>
      <c r="T132" s="238"/>
      <c r="U132" s="238"/>
      <c r="V132" s="239"/>
      <c r="W132" s="239"/>
      <c r="X132" s="239"/>
      <c r="Y132" s="238"/>
      <c r="Z132" s="239"/>
    </row>
    <row r="133" spans="1:26" ht="12.75" customHeight="1">
      <c r="A133" s="252"/>
      <c r="B133" s="253"/>
      <c r="C133" s="254"/>
      <c r="D133" s="253"/>
      <c r="E133" s="255"/>
      <c r="F133" s="255"/>
      <c r="G133" s="255"/>
      <c r="H133" s="255"/>
      <c r="I133" s="255"/>
      <c r="J133" s="255"/>
      <c r="K133" s="257"/>
      <c r="L133" s="258"/>
      <c r="M133" s="258"/>
      <c r="N133" s="258"/>
      <c r="O133" s="258"/>
      <c r="P133" s="258"/>
      <c r="Q133" s="258"/>
      <c r="R133" s="259"/>
      <c r="S133" s="238"/>
      <c r="T133" s="238"/>
      <c r="U133" s="238"/>
      <c r="V133" s="239"/>
      <c r="W133" s="239"/>
      <c r="X133" s="239"/>
      <c r="Y133" s="238"/>
      <c r="Z133" s="239"/>
    </row>
    <row r="134" spans="1:26" ht="12.75" customHeight="1">
      <c r="A134" s="252"/>
      <c r="B134" s="253"/>
      <c r="C134" s="254"/>
      <c r="D134" s="253"/>
      <c r="E134" s="255"/>
      <c r="F134" s="255"/>
      <c r="G134" s="255"/>
      <c r="H134" s="255"/>
      <c r="I134" s="255"/>
      <c r="J134" s="255"/>
      <c r="K134" s="257"/>
      <c r="L134" s="258"/>
      <c r="M134" s="258"/>
      <c r="N134" s="258"/>
      <c r="O134" s="258"/>
      <c r="P134" s="258"/>
      <c r="Q134" s="258"/>
      <c r="R134" s="259"/>
      <c r="S134" s="238"/>
      <c r="T134" s="238"/>
      <c r="U134" s="238"/>
      <c r="V134" s="239"/>
      <c r="W134" s="239"/>
      <c r="X134" s="239"/>
      <c r="Y134" s="238"/>
      <c r="Z134" s="239"/>
    </row>
    <row r="135" spans="1:26" ht="12.75" customHeight="1">
      <c r="A135" s="252"/>
      <c r="B135" s="253"/>
      <c r="C135" s="254"/>
      <c r="D135" s="253"/>
      <c r="E135" s="255"/>
      <c r="F135" s="255"/>
      <c r="G135" s="255"/>
      <c r="H135" s="255"/>
      <c r="I135" s="255"/>
      <c r="J135" s="255"/>
      <c r="K135" s="257"/>
      <c r="L135" s="258"/>
      <c r="M135" s="258"/>
      <c r="N135" s="258"/>
      <c r="O135" s="258"/>
      <c r="P135" s="258"/>
      <c r="Q135" s="258"/>
      <c r="R135" s="259"/>
      <c r="S135" s="238"/>
      <c r="T135" s="238"/>
      <c r="U135" s="238"/>
      <c r="V135" s="239"/>
      <c r="W135" s="239"/>
      <c r="X135" s="239"/>
      <c r="Y135" s="238"/>
      <c r="Z135" s="239"/>
    </row>
    <row r="136" spans="1:26" ht="12.75" customHeight="1">
      <c r="A136" s="252"/>
      <c r="B136" s="253"/>
      <c r="C136" s="254"/>
      <c r="D136" s="253"/>
      <c r="E136" s="255"/>
      <c r="F136" s="255"/>
      <c r="G136" s="255"/>
      <c r="H136" s="255"/>
      <c r="I136" s="255"/>
      <c r="J136" s="255"/>
      <c r="K136" s="257"/>
      <c r="L136" s="258"/>
      <c r="M136" s="258"/>
      <c r="N136" s="258"/>
      <c r="O136" s="258"/>
      <c r="P136" s="258"/>
      <c r="Q136" s="258"/>
      <c r="R136" s="259"/>
      <c r="S136" s="238"/>
      <c r="T136" s="238"/>
      <c r="U136" s="238"/>
      <c r="V136" s="239"/>
      <c r="W136" s="239"/>
      <c r="X136" s="239"/>
      <c r="Y136" s="238"/>
      <c r="Z136" s="239"/>
    </row>
    <row r="137" spans="1:26" ht="12.75" customHeight="1">
      <c r="A137" s="252"/>
      <c r="B137" s="253"/>
      <c r="C137" s="254"/>
      <c r="D137" s="253"/>
      <c r="E137" s="255"/>
      <c r="F137" s="255"/>
      <c r="G137" s="255"/>
      <c r="H137" s="255"/>
      <c r="I137" s="255"/>
      <c r="J137" s="255"/>
      <c r="K137" s="257"/>
      <c r="L137" s="258"/>
      <c r="M137" s="258"/>
      <c r="N137" s="258"/>
      <c r="O137" s="258"/>
      <c r="P137" s="258"/>
      <c r="Q137" s="258"/>
      <c r="R137" s="259"/>
      <c r="S137" s="238"/>
      <c r="T137" s="238"/>
      <c r="U137" s="238"/>
      <c r="V137" s="239"/>
      <c r="W137" s="239"/>
      <c r="X137" s="239"/>
      <c r="Y137" s="238"/>
      <c r="Z137" s="239"/>
    </row>
    <row r="138" spans="1:26" ht="12.75" customHeight="1">
      <c r="A138" s="252"/>
      <c r="B138" s="253"/>
      <c r="C138" s="254"/>
      <c r="D138" s="253"/>
      <c r="E138" s="255"/>
      <c r="F138" s="255"/>
      <c r="G138" s="255"/>
      <c r="H138" s="255"/>
      <c r="I138" s="255"/>
      <c r="J138" s="255"/>
      <c r="K138" s="257"/>
      <c r="L138" s="258"/>
      <c r="M138" s="258"/>
      <c r="N138" s="258"/>
      <c r="O138" s="258"/>
      <c r="P138" s="258"/>
      <c r="Q138" s="258"/>
      <c r="R138" s="259"/>
      <c r="S138" s="238"/>
      <c r="T138" s="238"/>
      <c r="U138" s="238"/>
      <c r="V138" s="239"/>
      <c r="W138" s="239"/>
      <c r="X138" s="239"/>
      <c r="Y138" s="238"/>
      <c r="Z138" s="239"/>
    </row>
    <row r="139" spans="1:26" ht="12.75" customHeight="1">
      <c r="A139" s="252"/>
      <c r="B139" s="253"/>
      <c r="C139" s="254"/>
      <c r="D139" s="253"/>
      <c r="E139" s="255"/>
      <c r="F139" s="255"/>
      <c r="G139" s="255"/>
      <c r="H139" s="255"/>
      <c r="I139" s="255"/>
      <c r="J139" s="255"/>
      <c r="K139" s="257"/>
      <c r="L139" s="258"/>
      <c r="M139" s="258"/>
      <c r="N139" s="258"/>
      <c r="O139" s="258"/>
      <c r="P139" s="258"/>
      <c r="Q139" s="258"/>
      <c r="R139" s="259"/>
      <c r="S139" s="238"/>
      <c r="T139" s="238"/>
      <c r="U139" s="238"/>
      <c r="V139" s="239"/>
      <c r="W139" s="239"/>
      <c r="X139" s="239"/>
      <c r="Y139" s="238"/>
      <c r="Z139" s="239"/>
    </row>
    <row r="140" spans="1:26" ht="12.75" customHeight="1">
      <c r="A140" s="252"/>
      <c r="B140" s="253"/>
      <c r="C140" s="254"/>
      <c r="D140" s="253"/>
      <c r="E140" s="255"/>
      <c r="F140" s="255"/>
      <c r="G140" s="255"/>
      <c r="H140" s="255"/>
      <c r="I140" s="255"/>
      <c r="J140" s="255"/>
      <c r="K140" s="257"/>
      <c r="L140" s="258"/>
      <c r="M140" s="258"/>
      <c r="N140" s="258"/>
      <c r="O140" s="258"/>
      <c r="P140" s="258"/>
      <c r="Q140" s="258"/>
      <c r="R140" s="259"/>
      <c r="S140" s="238"/>
      <c r="T140" s="238"/>
      <c r="U140" s="238"/>
      <c r="V140" s="239"/>
      <c r="W140" s="239"/>
      <c r="X140" s="239"/>
      <c r="Y140" s="238"/>
      <c r="Z140" s="239"/>
    </row>
    <row r="141" spans="1:26" ht="12.75" customHeight="1">
      <c r="A141" s="252"/>
      <c r="B141" s="253"/>
      <c r="C141" s="254"/>
      <c r="D141" s="253"/>
      <c r="E141" s="255"/>
      <c r="F141" s="255"/>
      <c r="G141" s="255"/>
      <c r="H141" s="255"/>
      <c r="I141" s="255"/>
      <c r="J141" s="255"/>
      <c r="K141" s="257"/>
      <c r="L141" s="258"/>
      <c r="M141" s="258"/>
      <c r="N141" s="258"/>
      <c r="O141" s="258"/>
      <c r="P141" s="258"/>
      <c r="Q141" s="258"/>
      <c r="R141" s="259"/>
      <c r="S141" s="238"/>
      <c r="T141" s="238"/>
      <c r="U141" s="238"/>
      <c r="V141" s="239"/>
      <c r="W141" s="239"/>
      <c r="X141" s="239"/>
      <c r="Y141" s="238"/>
      <c r="Z141" s="239"/>
    </row>
    <row r="142" spans="1:26" ht="12.75" customHeight="1">
      <c r="A142" s="252"/>
      <c r="B142" s="253"/>
      <c r="C142" s="254"/>
      <c r="D142" s="253"/>
      <c r="E142" s="255"/>
      <c r="F142" s="255"/>
      <c r="G142" s="255"/>
      <c r="H142" s="255"/>
      <c r="I142" s="255"/>
      <c r="J142" s="255"/>
      <c r="K142" s="257"/>
      <c r="L142" s="258"/>
      <c r="M142" s="258"/>
      <c r="N142" s="258"/>
      <c r="O142" s="258"/>
      <c r="P142" s="258"/>
      <c r="Q142" s="258"/>
      <c r="R142" s="259"/>
      <c r="S142" s="238"/>
      <c r="T142" s="238"/>
      <c r="U142" s="238"/>
      <c r="V142" s="239"/>
      <c r="W142" s="239"/>
      <c r="X142" s="239"/>
      <c r="Y142" s="238"/>
      <c r="Z142" s="239"/>
    </row>
    <row r="143" spans="1:26" ht="12.75" customHeight="1">
      <c r="A143" s="252"/>
      <c r="B143" s="253"/>
      <c r="C143" s="254"/>
      <c r="D143" s="253"/>
      <c r="E143" s="255"/>
      <c r="F143" s="255"/>
      <c r="G143" s="255"/>
      <c r="H143" s="255"/>
      <c r="I143" s="255"/>
      <c r="J143" s="255"/>
      <c r="K143" s="257"/>
      <c r="L143" s="258"/>
      <c r="M143" s="258"/>
      <c r="N143" s="258"/>
      <c r="O143" s="258"/>
      <c r="P143" s="258"/>
      <c r="Q143" s="258"/>
      <c r="R143" s="259"/>
      <c r="S143" s="238"/>
      <c r="T143" s="238"/>
      <c r="U143" s="238"/>
      <c r="V143" s="239"/>
      <c r="W143" s="239"/>
      <c r="X143" s="239"/>
      <c r="Y143" s="238"/>
      <c r="Z143" s="239"/>
    </row>
    <row r="144" spans="1:26" ht="12.75" customHeight="1">
      <c r="A144" s="252"/>
      <c r="B144" s="253"/>
      <c r="C144" s="254"/>
      <c r="D144" s="253"/>
      <c r="E144" s="255"/>
      <c r="F144" s="255"/>
      <c r="G144" s="255"/>
      <c r="H144" s="255"/>
      <c r="I144" s="255"/>
      <c r="J144" s="255"/>
      <c r="K144" s="257"/>
      <c r="L144" s="258"/>
      <c r="M144" s="258"/>
      <c r="N144" s="258"/>
      <c r="O144" s="258"/>
      <c r="P144" s="258"/>
      <c r="Q144" s="258"/>
      <c r="R144" s="259"/>
      <c r="S144" s="238"/>
      <c r="T144" s="238"/>
      <c r="U144" s="238"/>
      <c r="V144" s="239"/>
      <c r="W144" s="239"/>
      <c r="X144" s="239"/>
      <c r="Y144" s="238"/>
      <c r="Z144" s="239"/>
    </row>
    <row r="145" spans="1:26" ht="12.75" customHeight="1">
      <c r="A145" s="252"/>
      <c r="B145" s="253"/>
      <c r="C145" s="254"/>
      <c r="D145" s="253"/>
      <c r="E145" s="255"/>
      <c r="F145" s="255"/>
      <c r="G145" s="255"/>
      <c r="H145" s="255"/>
      <c r="I145" s="255"/>
      <c r="J145" s="255"/>
      <c r="K145" s="257"/>
      <c r="L145" s="258"/>
      <c r="M145" s="258"/>
      <c r="N145" s="258"/>
      <c r="O145" s="258"/>
      <c r="P145" s="258"/>
      <c r="Q145" s="258"/>
      <c r="R145" s="259"/>
      <c r="S145" s="238"/>
      <c r="T145" s="238"/>
      <c r="U145" s="238"/>
      <c r="V145" s="239"/>
      <c r="W145" s="239"/>
      <c r="X145" s="239"/>
      <c r="Y145" s="238"/>
      <c r="Z145" s="239"/>
    </row>
    <row r="146" spans="1:26" ht="12.75" customHeight="1">
      <c r="A146" s="252"/>
      <c r="B146" s="253"/>
      <c r="C146" s="254"/>
      <c r="D146" s="253"/>
      <c r="E146" s="255"/>
      <c r="F146" s="255"/>
      <c r="G146" s="255"/>
      <c r="H146" s="255"/>
      <c r="I146" s="255"/>
      <c r="J146" s="255"/>
      <c r="K146" s="257"/>
      <c r="L146" s="258"/>
      <c r="M146" s="258"/>
      <c r="N146" s="258"/>
      <c r="O146" s="258"/>
      <c r="P146" s="258"/>
      <c r="Q146" s="258"/>
      <c r="R146" s="259"/>
      <c r="S146" s="238"/>
      <c r="T146" s="238"/>
      <c r="U146" s="238"/>
      <c r="V146" s="239"/>
      <c r="W146" s="239"/>
      <c r="X146" s="239"/>
      <c r="Y146" s="238"/>
      <c r="Z146" s="239"/>
    </row>
    <row r="147" spans="1:26" ht="12.75" customHeight="1">
      <c r="A147" s="252"/>
      <c r="B147" s="253"/>
      <c r="C147" s="254"/>
      <c r="D147" s="253"/>
      <c r="E147" s="255"/>
      <c r="F147" s="255"/>
      <c r="G147" s="255"/>
      <c r="H147" s="255"/>
      <c r="I147" s="255"/>
      <c r="J147" s="255"/>
      <c r="K147" s="257"/>
      <c r="L147" s="258"/>
      <c r="M147" s="258"/>
      <c r="N147" s="258"/>
      <c r="O147" s="258"/>
      <c r="P147" s="258"/>
      <c r="Q147" s="258"/>
      <c r="R147" s="259"/>
      <c r="S147" s="238"/>
      <c r="T147" s="238"/>
      <c r="U147" s="238"/>
      <c r="V147" s="239"/>
      <c r="W147" s="239"/>
      <c r="X147" s="239"/>
      <c r="Y147" s="238"/>
      <c r="Z147" s="239"/>
    </row>
    <row r="148" spans="1:26" ht="12.75" customHeight="1">
      <c r="A148" s="252"/>
      <c r="B148" s="253"/>
      <c r="C148" s="254"/>
      <c r="D148" s="253"/>
      <c r="E148" s="255"/>
      <c r="F148" s="255"/>
      <c r="G148" s="255"/>
      <c r="H148" s="255"/>
      <c r="I148" s="255"/>
      <c r="J148" s="255"/>
      <c r="K148" s="257"/>
      <c r="L148" s="258"/>
      <c r="M148" s="258"/>
      <c r="N148" s="258"/>
      <c r="O148" s="258"/>
      <c r="P148" s="258"/>
      <c r="Q148" s="258"/>
      <c r="R148" s="259"/>
      <c r="S148" s="238"/>
      <c r="T148" s="238"/>
      <c r="U148" s="238"/>
      <c r="V148" s="239"/>
      <c r="W148" s="239"/>
      <c r="X148" s="239"/>
      <c r="Y148" s="238"/>
      <c r="Z148" s="239"/>
    </row>
    <row r="149" spans="1:26" ht="12.75" customHeight="1">
      <c r="A149" s="252"/>
      <c r="B149" s="253"/>
      <c r="C149" s="254"/>
      <c r="D149" s="253"/>
      <c r="E149" s="255"/>
      <c r="F149" s="255"/>
      <c r="G149" s="255"/>
      <c r="H149" s="255"/>
      <c r="I149" s="255"/>
      <c r="J149" s="255"/>
      <c r="K149" s="257"/>
      <c r="L149" s="258"/>
      <c r="M149" s="258"/>
      <c r="N149" s="258"/>
      <c r="O149" s="258"/>
      <c r="P149" s="258"/>
      <c r="Q149" s="258"/>
      <c r="R149" s="259"/>
      <c r="S149" s="238"/>
      <c r="T149" s="238"/>
      <c r="U149" s="238"/>
      <c r="V149" s="239"/>
      <c r="W149" s="239"/>
      <c r="X149" s="239"/>
      <c r="Y149" s="238"/>
      <c r="Z149" s="239"/>
    </row>
    <row r="150" spans="1:26" ht="12.75" customHeight="1">
      <c r="A150" s="252"/>
      <c r="B150" s="253"/>
      <c r="C150" s="254"/>
      <c r="D150" s="253"/>
      <c r="E150" s="255"/>
      <c r="F150" s="255"/>
      <c r="G150" s="255"/>
      <c r="H150" s="255"/>
      <c r="I150" s="255"/>
      <c r="J150" s="255"/>
      <c r="K150" s="257"/>
      <c r="L150" s="258"/>
      <c r="M150" s="258"/>
      <c r="N150" s="258"/>
      <c r="O150" s="258"/>
      <c r="P150" s="258"/>
      <c r="Q150" s="258"/>
      <c r="R150" s="259"/>
      <c r="S150" s="238"/>
      <c r="T150" s="238"/>
      <c r="U150" s="238"/>
      <c r="V150" s="239"/>
      <c r="W150" s="239"/>
      <c r="X150" s="239"/>
      <c r="Y150" s="238"/>
      <c r="Z150" s="239"/>
    </row>
    <row r="151" spans="1:26" ht="12.75" customHeight="1">
      <c r="A151" s="252"/>
      <c r="B151" s="253"/>
      <c r="C151" s="254"/>
      <c r="D151" s="253"/>
      <c r="E151" s="255"/>
      <c r="F151" s="255"/>
      <c r="G151" s="255"/>
      <c r="H151" s="255"/>
      <c r="I151" s="255"/>
      <c r="J151" s="255"/>
      <c r="K151" s="257"/>
      <c r="L151" s="258"/>
      <c r="M151" s="258"/>
      <c r="N151" s="258"/>
      <c r="O151" s="258"/>
      <c r="P151" s="258"/>
      <c r="Q151" s="258"/>
      <c r="R151" s="259"/>
      <c r="S151" s="238"/>
      <c r="T151" s="238"/>
      <c r="U151" s="238"/>
      <c r="V151" s="239"/>
      <c r="W151" s="239"/>
      <c r="X151" s="239"/>
      <c r="Y151" s="238"/>
      <c r="Z151" s="239"/>
    </row>
    <row r="152" spans="1:26" ht="12.75" customHeight="1">
      <c r="A152" s="252"/>
      <c r="B152" s="253"/>
      <c r="C152" s="254"/>
      <c r="D152" s="253"/>
      <c r="E152" s="255"/>
      <c r="F152" s="255"/>
      <c r="G152" s="255"/>
      <c r="H152" s="255"/>
      <c r="I152" s="255"/>
      <c r="J152" s="255"/>
      <c r="K152" s="257"/>
      <c r="L152" s="258"/>
      <c r="M152" s="258"/>
      <c r="N152" s="258"/>
      <c r="O152" s="258"/>
      <c r="P152" s="258"/>
      <c r="Q152" s="258"/>
      <c r="R152" s="259"/>
      <c r="S152" s="238"/>
      <c r="T152" s="238"/>
      <c r="U152" s="238"/>
      <c r="V152" s="239"/>
      <c r="W152" s="239"/>
      <c r="X152" s="239"/>
      <c r="Y152" s="238"/>
      <c r="Z152" s="239"/>
    </row>
    <row r="153" spans="1:26" ht="12.75" customHeight="1">
      <c r="A153" s="252"/>
      <c r="B153" s="253"/>
      <c r="C153" s="254"/>
      <c r="D153" s="253"/>
      <c r="E153" s="255"/>
      <c r="F153" s="255"/>
      <c r="G153" s="255"/>
      <c r="H153" s="255"/>
      <c r="I153" s="255"/>
      <c r="J153" s="255"/>
      <c r="K153" s="257"/>
      <c r="L153" s="258"/>
      <c r="M153" s="258"/>
      <c r="N153" s="258"/>
      <c r="O153" s="258"/>
      <c r="P153" s="258"/>
      <c r="Q153" s="258"/>
      <c r="R153" s="259"/>
      <c r="S153" s="238"/>
      <c r="T153" s="238"/>
      <c r="U153" s="238"/>
      <c r="V153" s="239"/>
      <c r="W153" s="239"/>
      <c r="X153" s="239"/>
      <c r="Y153" s="238"/>
      <c r="Z153" s="239"/>
    </row>
    <row r="154" spans="1:26" ht="12.75" customHeight="1">
      <c r="A154" s="252"/>
      <c r="B154" s="253"/>
      <c r="C154" s="254"/>
      <c r="D154" s="253"/>
      <c r="E154" s="255"/>
      <c r="F154" s="255"/>
      <c r="G154" s="255"/>
      <c r="H154" s="255"/>
      <c r="I154" s="255"/>
      <c r="J154" s="255"/>
      <c r="K154" s="257"/>
      <c r="L154" s="258"/>
      <c r="M154" s="258"/>
      <c r="N154" s="258"/>
      <c r="O154" s="258"/>
      <c r="P154" s="258"/>
      <c r="Q154" s="258"/>
      <c r="R154" s="259"/>
      <c r="S154" s="238"/>
      <c r="T154" s="238"/>
      <c r="U154" s="238"/>
      <c r="V154" s="239"/>
      <c r="W154" s="239"/>
      <c r="X154" s="239"/>
      <c r="Y154" s="238"/>
      <c r="Z154" s="239"/>
    </row>
    <row r="155" spans="1:26" ht="12.75" customHeight="1">
      <c r="A155" s="252"/>
      <c r="B155" s="253"/>
      <c r="C155" s="254"/>
      <c r="D155" s="253"/>
      <c r="E155" s="255"/>
      <c r="F155" s="255"/>
      <c r="G155" s="255"/>
      <c r="H155" s="255"/>
      <c r="I155" s="255"/>
      <c r="J155" s="255"/>
      <c r="K155" s="257"/>
      <c r="L155" s="258"/>
      <c r="M155" s="258"/>
      <c r="N155" s="258"/>
      <c r="O155" s="258"/>
      <c r="P155" s="258"/>
      <c r="Q155" s="258"/>
      <c r="R155" s="259"/>
      <c r="S155" s="238"/>
      <c r="T155" s="238"/>
      <c r="U155" s="238"/>
      <c r="V155" s="239"/>
      <c r="W155" s="239"/>
      <c r="X155" s="239"/>
      <c r="Y155" s="238"/>
      <c r="Z155" s="239"/>
    </row>
    <row r="156" spans="1:26" ht="12.75" customHeight="1">
      <c r="A156" s="252"/>
      <c r="B156" s="253"/>
      <c r="C156" s="254"/>
      <c r="D156" s="253"/>
      <c r="E156" s="255"/>
      <c r="F156" s="255"/>
      <c r="G156" s="255"/>
      <c r="H156" s="255"/>
      <c r="I156" s="255"/>
      <c r="J156" s="255"/>
      <c r="K156" s="257"/>
      <c r="L156" s="258"/>
      <c r="M156" s="258"/>
      <c r="N156" s="258"/>
      <c r="O156" s="258"/>
      <c r="P156" s="258"/>
      <c r="Q156" s="258"/>
      <c r="R156" s="259"/>
      <c r="S156" s="238"/>
      <c r="T156" s="238"/>
      <c r="U156" s="238"/>
      <c r="V156" s="239"/>
      <c r="W156" s="239"/>
      <c r="X156" s="239"/>
      <c r="Y156" s="238"/>
      <c r="Z156" s="239"/>
    </row>
    <row r="157" spans="1:26" ht="12.75" customHeight="1">
      <c r="A157" s="252"/>
      <c r="B157" s="253"/>
      <c r="C157" s="254"/>
      <c r="D157" s="253"/>
      <c r="E157" s="255"/>
      <c r="F157" s="255"/>
      <c r="G157" s="255"/>
      <c r="H157" s="255"/>
      <c r="I157" s="255"/>
      <c r="J157" s="255"/>
      <c r="K157" s="257"/>
      <c r="L157" s="258"/>
      <c r="M157" s="258"/>
      <c r="N157" s="258"/>
      <c r="O157" s="258"/>
      <c r="P157" s="258"/>
      <c r="Q157" s="258"/>
      <c r="R157" s="259"/>
      <c r="S157" s="238"/>
      <c r="T157" s="238"/>
      <c r="U157" s="238"/>
      <c r="V157" s="239"/>
      <c r="W157" s="239"/>
      <c r="X157" s="239"/>
      <c r="Y157" s="238"/>
      <c r="Z157" s="239"/>
    </row>
    <row r="158" spans="1:26" ht="12.75" customHeight="1">
      <c r="A158" s="252"/>
      <c r="B158" s="253"/>
      <c r="C158" s="254"/>
      <c r="D158" s="253"/>
      <c r="E158" s="255"/>
      <c r="F158" s="255"/>
      <c r="G158" s="255"/>
      <c r="H158" s="255"/>
      <c r="I158" s="255"/>
      <c r="J158" s="255"/>
      <c r="K158" s="257"/>
      <c r="L158" s="258"/>
      <c r="M158" s="258"/>
      <c r="N158" s="258"/>
      <c r="O158" s="258"/>
      <c r="P158" s="258"/>
      <c r="Q158" s="258"/>
      <c r="R158" s="259"/>
      <c r="S158" s="238"/>
      <c r="T158" s="238"/>
      <c r="U158" s="238"/>
      <c r="V158" s="239"/>
      <c r="W158" s="239"/>
      <c r="X158" s="239"/>
      <c r="Y158" s="238"/>
      <c r="Z158" s="239"/>
    </row>
    <row r="159" spans="1:26" ht="12.75" customHeight="1">
      <c r="A159" s="252"/>
      <c r="B159" s="253"/>
      <c r="C159" s="254"/>
      <c r="D159" s="253"/>
      <c r="E159" s="255"/>
      <c r="F159" s="255"/>
      <c r="G159" s="255"/>
      <c r="H159" s="255"/>
      <c r="I159" s="255"/>
      <c r="J159" s="255"/>
      <c r="K159" s="257"/>
      <c r="L159" s="258"/>
      <c r="M159" s="258"/>
      <c r="N159" s="258"/>
      <c r="O159" s="258"/>
      <c r="P159" s="258"/>
      <c r="Q159" s="258"/>
      <c r="R159" s="259"/>
      <c r="S159" s="238"/>
      <c r="T159" s="238"/>
      <c r="U159" s="238"/>
      <c r="V159" s="239"/>
      <c r="W159" s="239"/>
      <c r="X159" s="239"/>
      <c r="Y159" s="238"/>
      <c r="Z159" s="239"/>
    </row>
    <row r="160" spans="1:26" ht="12.75" customHeight="1">
      <c r="A160" s="252"/>
      <c r="B160" s="253"/>
      <c r="C160" s="254"/>
      <c r="D160" s="253"/>
      <c r="E160" s="255"/>
      <c r="F160" s="255"/>
      <c r="G160" s="255"/>
      <c r="H160" s="255"/>
      <c r="I160" s="255"/>
      <c r="J160" s="255"/>
      <c r="K160" s="257"/>
      <c r="L160" s="258"/>
      <c r="M160" s="258"/>
      <c r="N160" s="258"/>
      <c r="O160" s="258"/>
      <c r="P160" s="258"/>
      <c r="Q160" s="258"/>
      <c r="R160" s="259"/>
      <c r="S160" s="238"/>
      <c r="T160" s="238"/>
      <c r="U160" s="238"/>
      <c r="V160" s="239"/>
      <c r="W160" s="239"/>
      <c r="X160" s="239"/>
      <c r="Y160" s="238"/>
      <c r="Z160" s="239"/>
    </row>
    <row r="161" spans="1:26" ht="12.75" customHeight="1">
      <c r="A161" s="252"/>
      <c r="B161" s="253"/>
      <c r="C161" s="254"/>
      <c r="D161" s="253"/>
      <c r="E161" s="255"/>
      <c r="F161" s="255"/>
      <c r="G161" s="255"/>
      <c r="H161" s="255"/>
      <c r="I161" s="255"/>
      <c r="J161" s="255"/>
      <c r="K161" s="257"/>
      <c r="L161" s="258"/>
      <c r="M161" s="258"/>
      <c r="N161" s="258"/>
      <c r="O161" s="258"/>
      <c r="P161" s="258"/>
      <c r="Q161" s="258"/>
      <c r="R161" s="259"/>
      <c r="S161" s="238"/>
      <c r="T161" s="238"/>
      <c r="U161" s="238"/>
      <c r="V161" s="239"/>
      <c r="W161" s="239"/>
      <c r="X161" s="239"/>
      <c r="Y161" s="238"/>
      <c r="Z161" s="239"/>
    </row>
    <row r="162" spans="1:26" ht="12.75" customHeight="1">
      <c r="A162" s="252"/>
      <c r="B162" s="253"/>
      <c r="C162" s="254"/>
      <c r="D162" s="253"/>
      <c r="E162" s="255"/>
      <c r="F162" s="255"/>
      <c r="G162" s="255"/>
      <c r="H162" s="255"/>
      <c r="I162" s="255"/>
      <c r="J162" s="255"/>
      <c r="K162" s="257"/>
      <c r="L162" s="258"/>
      <c r="M162" s="258"/>
      <c r="N162" s="258"/>
      <c r="O162" s="258"/>
      <c r="P162" s="258"/>
      <c r="Q162" s="258"/>
      <c r="R162" s="259"/>
      <c r="S162" s="238"/>
      <c r="T162" s="238"/>
      <c r="U162" s="238"/>
      <c r="V162" s="239"/>
      <c r="W162" s="239"/>
      <c r="X162" s="239"/>
      <c r="Y162" s="238"/>
      <c r="Z162" s="239"/>
    </row>
    <row r="163" spans="1:26" ht="12.75" customHeight="1">
      <c r="A163" s="252"/>
      <c r="B163" s="253"/>
      <c r="C163" s="254"/>
      <c r="D163" s="253"/>
      <c r="E163" s="255"/>
      <c r="F163" s="255"/>
      <c r="G163" s="255"/>
      <c r="H163" s="255"/>
      <c r="I163" s="255"/>
      <c r="J163" s="255"/>
      <c r="K163" s="257"/>
      <c r="L163" s="258"/>
      <c r="M163" s="258"/>
      <c r="N163" s="258"/>
      <c r="O163" s="258"/>
      <c r="P163" s="258"/>
      <c r="Q163" s="258"/>
      <c r="R163" s="259"/>
      <c r="S163" s="238"/>
      <c r="T163" s="238"/>
      <c r="U163" s="238"/>
      <c r="V163" s="239"/>
      <c r="W163" s="239"/>
      <c r="X163" s="239"/>
      <c r="Y163" s="238"/>
      <c r="Z163" s="239"/>
    </row>
    <row r="164" spans="1:26" ht="12.75" customHeight="1">
      <c r="A164" s="252"/>
      <c r="B164" s="253"/>
      <c r="C164" s="254"/>
      <c r="D164" s="253"/>
      <c r="E164" s="255"/>
      <c r="F164" s="255"/>
      <c r="G164" s="255"/>
      <c r="H164" s="255"/>
      <c r="I164" s="255"/>
      <c r="J164" s="255"/>
      <c r="K164" s="257"/>
      <c r="L164" s="258"/>
      <c r="M164" s="258"/>
      <c r="N164" s="258"/>
      <c r="O164" s="258"/>
      <c r="P164" s="258"/>
      <c r="Q164" s="258"/>
      <c r="R164" s="259"/>
      <c r="S164" s="238"/>
      <c r="T164" s="238"/>
      <c r="U164" s="238"/>
      <c r="V164" s="239"/>
      <c r="W164" s="239"/>
      <c r="X164" s="239"/>
      <c r="Y164" s="238"/>
      <c r="Z164" s="239"/>
    </row>
    <row r="165" spans="1:26" ht="12.75" customHeight="1">
      <c r="A165" s="252"/>
      <c r="B165" s="253"/>
      <c r="C165" s="254"/>
      <c r="D165" s="253"/>
      <c r="E165" s="255"/>
      <c r="F165" s="255"/>
      <c r="G165" s="255"/>
      <c r="H165" s="255"/>
      <c r="I165" s="255"/>
      <c r="J165" s="255"/>
      <c r="K165" s="257"/>
      <c r="L165" s="258"/>
      <c r="M165" s="258"/>
      <c r="N165" s="258"/>
      <c r="O165" s="258"/>
      <c r="P165" s="258"/>
      <c r="Q165" s="258"/>
      <c r="R165" s="259"/>
      <c r="S165" s="238"/>
      <c r="T165" s="238"/>
      <c r="U165" s="238"/>
      <c r="V165" s="239"/>
      <c r="W165" s="239"/>
      <c r="X165" s="239"/>
      <c r="Y165" s="238"/>
      <c r="Z165" s="239"/>
    </row>
    <row r="166" spans="1:26" ht="12.75" customHeight="1">
      <c r="A166" s="252"/>
      <c r="B166" s="253"/>
      <c r="C166" s="254"/>
      <c r="D166" s="253"/>
      <c r="E166" s="255"/>
      <c r="F166" s="255"/>
      <c r="G166" s="255"/>
      <c r="H166" s="255"/>
      <c r="I166" s="255"/>
      <c r="J166" s="255"/>
      <c r="K166" s="257"/>
      <c r="L166" s="258"/>
      <c r="M166" s="258"/>
      <c r="N166" s="258"/>
      <c r="O166" s="258"/>
      <c r="P166" s="258"/>
      <c r="Q166" s="258"/>
      <c r="R166" s="259"/>
      <c r="S166" s="238"/>
      <c r="T166" s="238"/>
      <c r="U166" s="238"/>
      <c r="V166" s="239"/>
      <c r="W166" s="239"/>
      <c r="X166" s="239"/>
      <c r="Y166" s="238"/>
      <c r="Z166" s="239"/>
    </row>
    <row r="167" spans="1:26" ht="12.75" customHeight="1">
      <c r="A167" s="252"/>
      <c r="B167" s="253"/>
      <c r="C167" s="254"/>
      <c r="D167" s="253"/>
      <c r="E167" s="255"/>
      <c r="F167" s="255"/>
      <c r="G167" s="255"/>
      <c r="H167" s="255"/>
      <c r="I167" s="255"/>
      <c r="J167" s="255"/>
      <c r="K167" s="257"/>
      <c r="L167" s="258"/>
      <c r="M167" s="258"/>
      <c r="N167" s="258"/>
      <c r="O167" s="258"/>
      <c r="P167" s="258"/>
      <c r="Q167" s="258"/>
      <c r="R167" s="259"/>
      <c r="S167" s="238"/>
      <c r="T167" s="238"/>
      <c r="U167" s="238"/>
      <c r="V167" s="239"/>
      <c r="W167" s="239"/>
      <c r="X167" s="239"/>
      <c r="Y167" s="238"/>
      <c r="Z167" s="239"/>
    </row>
    <row r="168" spans="1:26" ht="12.75" customHeight="1">
      <c r="A168" s="252"/>
      <c r="B168" s="253"/>
      <c r="C168" s="254"/>
      <c r="D168" s="253"/>
      <c r="E168" s="255"/>
      <c r="F168" s="255"/>
      <c r="G168" s="255"/>
      <c r="H168" s="255"/>
      <c r="I168" s="255"/>
      <c r="J168" s="255"/>
      <c r="K168" s="257"/>
      <c r="L168" s="258"/>
      <c r="M168" s="258"/>
      <c r="N168" s="258"/>
      <c r="O168" s="258"/>
      <c r="P168" s="258"/>
      <c r="Q168" s="258"/>
      <c r="R168" s="259"/>
      <c r="S168" s="238"/>
      <c r="T168" s="238"/>
      <c r="U168" s="238"/>
      <c r="V168" s="239"/>
      <c r="W168" s="239"/>
      <c r="X168" s="239"/>
      <c r="Y168" s="238"/>
      <c r="Z168" s="239"/>
    </row>
    <row r="169" spans="1:26" ht="12.75" customHeight="1">
      <c r="A169" s="252"/>
      <c r="B169" s="253"/>
      <c r="C169" s="254"/>
      <c r="D169" s="253"/>
      <c r="E169" s="255"/>
      <c r="F169" s="255"/>
      <c r="G169" s="255"/>
      <c r="H169" s="255"/>
      <c r="I169" s="255"/>
      <c r="J169" s="255"/>
      <c r="K169" s="257"/>
      <c r="L169" s="258"/>
      <c r="M169" s="258"/>
      <c r="N169" s="258"/>
      <c r="O169" s="258"/>
      <c r="P169" s="258"/>
      <c r="Q169" s="258"/>
      <c r="R169" s="259"/>
      <c r="S169" s="238"/>
      <c r="T169" s="238"/>
      <c r="U169" s="238"/>
      <c r="V169" s="239"/>
      <c r="W169" s="239"/>
      <c r="X169" s="239"/>
      <c r="Y169" s="238"/>
      <c r="Z169" s="239"/>
    </row>
    <row r="170" spans="1:26" ht="12.75" customHeight="1">
      <c r="A170" s="252"/>
      <c r="B170" s="253"/>
      <c r="C170" s="254"/>
      <c r="D170" s="253"/>
      <c r="E170" s="255"/>
      <c r="F170" s="255"/>
      <c r="G170" s="255"/>
      <c r="H170" s="255"/>
      <c r="I170" s="255"/>
      <c r="J170" s="255"/>
      <c r="K170" s="257"/>
      <c r="L170" s="258"/>
      <c r="M170" s="258"/>
      <c r="N170" s="258"/>
      <c r="O170" s="258"/>
      <c r="P170" s="258"/>
      <c r="Q170" s="258"/>
      <c r="R170" s="259"/>
      <c r="S170" s="238"/>
      <c r="T170" s="238"/>
      <c r="U170" s="238"/>
      <c r="V170" s="239"/>
      <c r="W170" s="239"/>
      <c r="X170" s="239"/>
      <c r="Y170" s="238"/>
      <c r="Z170" s="239"/>
    </row>
    <row r="171" spans="1:26" ht="12.75" customHeight="1">
      <c r="A171" s="252"/>
      <c r="B171" s="253"/>
      <c r="C171" s="254"/>
      <c r="D171" s="253"/>
      <c r="E171" s="255"/>
      <c r="F171" s="255"/>
      <c r="G171" s="255"/>
      <c r="H171" s="255"/>
      <c r="I171" s="255"/>
      <c r="J171" s="255"/>
      <c r="K171" s="257"/>
      <c r="L171" s="258"/>
      <c r="M171" s="258"/>
      <c r="N171" s="258"/>
      <c r="O171" s="258"/>
      <c r="P171" s="258"/>
      <c r="Q171" s="258"/>
      <c r="R171" s="259"/>
      <c r="S171" s="238"/>
      <c r="T171" s="238"/>
      <c r="U171" s="238"/>
      <c r="V171" s="239"/>
      <c r="W171" s="239"/>
      <c r="X171" s="239"/>
      <c r="Y171" s="238"/>
      <c r="Z171" s="239"/>
    </row>
    <row r="172" spans="1:26" ht="12.75" customHeight="1">
      <c r="A172" s="252"/>
      <c r="B172" s="253"/>
      <c r="C172" s="254"/>
      <c r="D172" s="253"/>
      <c r="E172" s="255"/>
      <c r="F172" s="255"/>
      <c r="G172" s="255"/>
      <c r="H172" s="255"/>
      <c r="I172" s="255"/>
      <c r="J172" s="255"/>
      <c r="K172" s="257"/>
      <c r="L172" s="258"/>
      <c r="M172" s="258"/>
      <c r="N172" s="258"/>
      <c r="O172" s="258"/>
      <c r="P172" s="258"/>
      <c r="Q172" s="258"/>
      <c r="R172" s="259"/>
      <c r="S172" s="238"/>
      <c r="T172" s="238"/>
      <c r="U172" s="238"/>
      <c r="V172" s="239"/>
      <c r="W172" s="239"/>
      <c r="X172" s="239"/>
      <c r="Y172" s="238"/>
      <c r="Z172" s="239"/>
    </row>
    <row r="173" spans="1:26" ht="12.75" customHeight="1">
      <c r="A173" s="252"/>
      <c r="B173" s="253"/>
      <c r="C173" s="254"/>
      <c r="D173" s="253"/>
      <c r="E173" s="255"/>
      <c r="F173" s="255"/>
      <c r="G173" s="255"/>
      <c r="H173" s="255"/>
      <c r="I173" s="255"/>
      <c r="J173" s="255"/>
      <c r="K173" s="257"/>
      <c r="L173" s="258"/>
      <c r="M173" s="258"/>
      <c r="N173" s="258"/>
      <c r="O173" s="258"/>
      <c r="P173" s="258"/>
      <c r="Q173" s="258"/>
      <c r="R173" s="259"/>
      <c r="S173" s="238"/>
      <c r="T173" s="238"/>
      <c r="U173" s="238"/>
      <c r="V173" s="239"/>
      <c r="W173" s="239"/>
      <c r="X173" s="239"/>
      <c r="Y173" s="238"/>
      <c r="Z173" s="239"/>
    </row>
    <row r="174" spans="1:26" ht="12.75" customHeight="1">
      <c r="A174" s="252"/>
      <c r="B174" s="253"/>
      <c r="C174" s="254"/>
      <c r="D174" s="253"/>
      <c r="E174" s="255"/>
      <c r="F174" s="255"/>
      <c r="G174" s="255"/>
      <c r="H174" s="255"/>
      <c r="I174" s="255"/>
      <c r="J174" s="255"/>
      <c r="K174" s="257"/>
      <c r="L174" s="258"/>
      <c r="M174" s="258"/>
      <c r="N174" s="258"/>
      <c r="O174" s="258"/>
      <c r="P174" s="258"/>
      <c r="Q174" s="258"/>
      <c r="R174" s="259"/>
      <c r="S174" s="238"/>
      <c r="T174" s="238"/>
      <c r="U174" s="238"/>
      <c r="V174" s="239"/>
      <c r="W174" s="239"/>
      <c r="X174" s="239"/>
      <c r="Y174" s="238"/>
      <c r="Z174" s="239"/>
    </row>
    <row r="175" spans="1:26" ht="12.75" customHeight="1">
      <c r="A175" s="252"/>
      <c r="B175" s="253"/>
      <c r="C175" s="254"/>
      <c r="D175" s="253"/>
      <c r="E175" s="255"/>
      <c r="F175" s="255"/>
      <c r="G175" s="255"/>
      <c r="H175" s="255"/>
      <c r="I175" s="255"/>
      <c r="J175" s="255"/>
      <c r="K175" s="257"/>
      <c r="L175" s="258"/>
      <c r="M175" s="258"/>
      <c r="N175" s="258"/>
      <c r="O175" s="258"/>
      <c r="P175" s="258"/>
      <c r="Q175" s="258"/>
      <c r="R175" s="259"/>
      <c r="S175" s="238"/>
      <c r="T175" s="238"/>
      <c r="U175" s="238"/>
      <c r="V175" s="239"/>
      <c r="W175" s="239"/>
      <c r="X175" s="239"/>
      <c r="Y175" s="238"/>
      <c r="Z175" s="239"/>
    </row>
    <row r="176" spans="1:26" ht="12.75" customHeight="1">
      <c r="A176" s="252"/>
      <c r="B176" s="253"/>
      <c r="C176" s="254"/>
      <c r="D176" s="253"/>
      <c r="E176" s="255"/>
      <c r="F176" s="255"/>
      <c r="G176" s="255"/>
      <c r="H176" s="255"/>
      <c r="I176" s="255"/>
      <c r="J176" s="255"/>
      <c r="K176" s="257"/>
      <c r="L176" s="258"/>
      <c r="M176" s="258"/>
      <c r="N176" s="258"/>
      <c r="O176" s="258"/>
      <c r="P176" s="258"/>
      <c r="Q176" s="258"/>
      <c r="R176" s="259"/>
      <c r="S176" s="238"/>
      <c r="T176" s="238"/>
      <c r="U176" s="238"/>
      <c r="V176" s="239"/>
      <c r="W176" s="239"/>
      <c r="X176" s="239"/>
      <c r="Y176" s="238"/>
      <c r="Z176" s="239"/>
    </row>
    <row r="177" spans="1:26" ht="12.75" customHeight="1">
      <c r="A177" s="252"/>
      <c r="B177" s="253"/>
      <c r="C177" s="254"/>
      <c r="D177" s="253"/>
      <c r="E177" s="255"/>
      <c r="F177" s="255"/>
      <c r="G177" s="255"/>
      <c r="H177" s="255"/>
      <c r="I177" s="255"/>
      <c r="J177" s="255"/>
      <c r="K177" s="257"/>
      <c r="L177" s="258"/>
      <c r="M177" s="258"/>
      <c r="N177" s="258"/>
      <c r="O177" s="258"/>
      <c r="P177" s="258"/>
      <c r="Q177" s="258"/>
      <c r="R177" s="259"/>
      <c r="S177" s="238"/>
      <c r="T177" s="238"/>
      <c r="U177" s="238"/>
      <c r="V177" s="239"/>
      <c r="W177" s="239"/>
      <c r="X177" s="239"/>
      <c r="Y177" s="238"/>
      <c r="Z177" s="239"/>
    </row>
    <row r="178" spans="1:26" ht="12.75" customHeight="1">
      <c r="A178" s="252"/>
      <c r="B178" s="253"/>
      <c r="C178" s="254"/>
      <c r="D178" s="253"/>
      <c r="E178" s="255"/>
      <c r="F178" s="255"/>
      <c r="G178" s="255"/>
      <c r="H178" s="255"/>
      <c r="I178" s="255"/>
      <c r="J178" s="255"/>
      <c r="K178" s="257"/>
      <c r="L178" s="258"/>
      <c r="M178" s="258"/>
      <c r="N178" s="258"/>
      <c r="O178" s="258"/>
      <c r="P178" s="258"/>
      <c r="Q178" s="258"/>
      <c r="R178" s="259"/>
      <c r="S178" s="238"/>
      <c r="T178" s="238"/>
      <c r="U178" s="238"/>
      <c r="V178" s="239"/>
      <c r="W178" s="239"/>
      <c r="X178" s="239"/>
      <c r="Y178" s="238"/>
      <c r="Z178" s="239"/>
    </row>
    <row r="179" spans="1:26" ht="12.75" customHeight="1">
      <c r="A179" s="252"/>
      <c r="B179" s="253"/>
      <c r="C179" s="254"/>
      <c r="D179" s="253"/>
      <c r="E179" s="255"/>
      <c r="F179" s="255"/>
      <c r="G179" s="255"/>
      <c r="H179" s="255"/>
      <c r="I179" s="255"/>
      <c r="J179" s="255"/>
      <c r="K179" s="257"/>
      <c r="L179" s="258"/>
      <c r="M179" s="258"/>
      <c r="N179" s="258"/>
      <c r="O179" s="258"/>
      <c r="P179" s="258"/>
      <c r="Q179" s="258"/>
      <c r="R179" s="259"/>
      <c r="S179" s="238"/>
      <c r="T179" s="238"/>
      <c r="U179" s="238"/>
      <c r="V179" s="239"/>
      <c r="W179" s="239"/>
      <c r="X179" s="239"/>
      <c r="Y179" s="238"/>
      <c r="Z179" s="239"/>
    </row>
    <row r="180" spans="1:26" ht="12.75" customHeight="1">
      <c r="A180" s="252"/>
      <c r="B180" s="253"/>
      <c r="C180" s="254"/>
      <c r="D180" s="253"/>
      <c r="E180" s="255"/>
      <c r="F180" s="255"/>
      <c r="G180" s="255"/>
      <c r="H180" s="255"/>
      <c r="I180" s="255"/>
      <c r="J180" s="255"/>
      <c r="K180" s="257"/>
      <c r="L180" s="258"/>
      <c r="M180" s="258"/>
      <c r="N180" s="258"/>
      <c r="O180" s="258"/>
      <c r="P180" s="258"/>
      <c r="Q180" s="258"/>
      <c r="R180" s="259"/>
      <c r="S180" s="238"/>
      <c r="T180" s="238"/>
      <c r="U180" s="238"/>
      <c r="V180" s="239"/>
      <c r="W180" s="239"/>
      <c r="X180" s="239"/>
      <c r="Y180" s="238"/>
      <c r="Z180" s="239"/>
    </row>
    <row r="181" spans="1:26" ht="12.75" customHeight="1">
      <c r="A181" s="252"/>
      <c r="B181" s="253"/>
      <c r="C181" s="254"/>
      <c r="D181" s="253"/>
      <c r="E181" s="255"/>
      <c r="F181" s="255"/>
      <c r="G181" s="255"/>
      <c r="H181" s="255"/>
      <c r="I181" s="255"/>
      <c r="J181" s="255"/>
      <c r="K181" s="257"/>
      <c r="L181" s="258"/>
      <c r="M181" s="258"/>
      <c r="N181" s="258"/>
      <c r="O181" s="258"/>
      <c r="P181" s="258"/>
      <c r="Q181" s="258"/>
      <c r="R181" s="259"/>
      <c r="S181" s="238"/>
      <c r="T181" s="238"/>
      <c r="U181" s="238"/>
      <c r="V181" s="239"/>
      <c r="W181" s="239"/>
      <c r="X181" s="239"/>
      <c r="Y181" s="238"/>
      <c r="Z181" s="239"/>
    </row>
    <row r="182" spans="1:26" ht="12.75" customHeight="1">
      <c r="A182" s="252"/>
      <c r="B182" s="253"/>
      <c r="C182" s="254"/>
      <c r="D182" s="253"/>
      <c r="E182" s="255"/>
      <c r="F182" s="255"/>
      <c r="G182" s="255"/>
      <c r="H182" s="255"/>
      <c r="I182" s="255"/>
      <c r="J182" s="255"/>
      <c r="K182" s="257"/>
      <c r="L182" s="258"/>
      <c r="M182" s="258"/>
      <c r="N182" s="258"/>
      <c r="O182" s="258"/>
      <c r="P182" s="258"/>
      <c r="Q182" s="258"/>
      <c r="R182" s="259"/>
      <c r="S182" s="238"/>
      <c r="T182" s="238"/>
      <c r="U182" s="238"/>
      <c r="V182" s="239"/>
      <c r="W182" s="239"/>
      <c r="X182" s="239"/>
      <c r="Y182" s="238"/>
      <c r="Z182" s="239"/>
    </row>
    <row r="183" spans="1:26" ht="12.75" customHeight="1">
      <c r="A183" s="252"/>
      <c r="B183" s="253"/>
      <c r="C183" s="254"/>
      <c r="D183" s="253"/>
      <c r="E183" s="255"/>
      <c r="F183" s="255"/>
      <c r="G183" s="255"/>
      <c r="H183" s="255"/>
      <c r="I183" s="255"/>
      <c r="J183" s="255"/>
      <c r="K183" s="257"/>
      <c r="L183" s="258"/>
      <c r="M183" s="258"/>
      <c r="N183" s="258"/>
      <c r="O183" s="258"/>
      <c r="P183" s="258"/>
      <c r="Q183" s="258"/>
      <c r="R183" s="259"/>
      <c r="S183" s="238"/>
      <c r="T183" s="238"/>
      <c r="U183" s="238"/>
      <c r="V183" s="239"/>
      <c r="W183" s="239"/>
      <c r="X183" s="239"/>
      <c r="Y183" s="238"/>
      <c r="Z183" s="239"/>
    </row>
    <row r="184" spans="1:26" ht="12.75" customHeight="1">
      <c r="A184" s="252"/>
      <c r="B184" s="253"/>
      <c r="C184" s="254"/>
      <c r="D184" s="253"/>
      <c r="E184" s="255"/>
      <c r="F184" s="255"/>
      <c r="G184" s="255"/>
      <c r="H184" s="255"/>
      <c r="I184" s="255"/>
      <c r="J184" s="255"/>
      <c r="K184" s="257"/>
      <c r="L184" s="258"/>
      <c r="M184" s="258"/>
      <c r="N184" s="258"/>
      <c r="O184" s="258"/>
      <c r="P184" s="258"/>
      <c r="Q184" s="258"/>
      <c r="R184" s="259"/>
      <c r="S184" s="238"/>
      <c r="T184" s="238"/>
      <c r="U184" s="238"/>
      <c r="V184" s="239"/>
      <c r="W184" s="239"/>
      <c r="X184" s="239"/>
      <c r="Y184" s="238"/>
      <c r="Z184" s="239"/>
    </row>
    <row r="185" spans="1:26" ht="12.75" customHeight="1">
      <c r="A185" s="252"/>
      <c r="B185" s="253"/>
      <c r="C185" s="254"/>
      <c r="D185" s="253"/>
      <c r="E185" s="255"/>
      <c r="F185" s="255"/>
      <c r="G185" s="255"/>
      <c r="H185" s="255"/>
      <c r="I185" s="255"/>
      <c r="J185" s="255"/>
      <c r="K185" s="257"/>
      <c r="L185" s="258"/>
      <c r="M185" s="258"/>
      <c r="N185" s="258"/>
      <c r="O185" s="258"/>
      <c r="P185" s="258"/>
      <c r="Q185" s="258"/>
      <c r="R185" s="259"/>
      <c r="S185" s="238"/>
      <c r="T185" s="238"/>
      <c r="U185" s="238"/>
      <c r="V185" s="239"/>
      <c r="W185" s="239"/>
      <c r="X185" s="239"/>
      <c r="Y185" s="238"/>
      <c r="Z185" s="239"/>
    </row>
    <row r="186" spans="1:26" ht="12.75" customHeight="1">
      <c r="A186" s="252"/>
      <c r="B186" s="253"/>
      <c r="C186" s="254"/>
      <c r="D186" s="253"/>
      <c r="E186" s="255"/>
      <c r="F186" s="255"/>
      <c r="G186" s="255"/>
      <c r="H186" s="255"/>
      <c r="I186" s="255"/>
      <c r="J186" s="255"/>
      <c r="K186" s="257"/>
      <c r="L186" s="258"/>
      <c r="M186" s="258"/>
      <c r="N186" s="258"/>
      <c r="O186" s="258"/>
      <c r="P186" s="258"/>
      <c r="Q186" s="258"/>
      <c r="R186" s="259"/>
      <c r="S186" s="238"/>
      <c r="T186" s="238"/>
      <c r="U186" s="238"/>
      <c r="V186" s="239"/>
      <c r="W186" s="239"/>
      <c r="X186" s="239"/>
      <c r="Y186" s="238"/>
      <c r="Z186" s="239"/>
    </row>
    <row r="187" spans="1:26" ht="12.75" customHeight="1">
      <c r="A187" s="252"/>
      <c r="B187" s="253"/>
      <c r="C187" s="254"/>
      <c r="D187" s="253"/>
      <c r="E187" s="255"/>
      <c r="F187" s="255"/>
      <c r="G187" s="255"/>
      <c r="H187" s="255"/>
      <c r="I187" s="255"/>
      <c r="J187" s="255"/>
      <c r="K187" s="257"/>
      <c r="L187" s="258"/>
      <c r="M187" s="258"/>
      <c r="N187" s="258"/>
      <c r="O187" s="258"/>
      <c r="P187" s="258"/>
      <c r="Q187" s="258"/>
      <c r="R187" s="259"/>
      <c r="S187" s="238"/>
      <c r="T187" s="238"/>
      <c r="U187" s="238"/>
      <c r="V187" s="239"/>
      <c r="W187" s="239"/>
      <c r="X187" s="239"/>
      <c r="Y187" s="238"/>
      <c r="Z187" s="239"/>
    </row>
    <row r="188" spans="1:26" ht="12.75" customHeight="1">
      <c r="A188" s="252"/>
      <c r="B188" s="253"/>
      <c r="C188" s="254"/>
      <c r="D188" s="253"/>
      <c r="E188" s="255"/>
      <c r="F188" s="255"/>
      <c r="G188" s="255"/>
      <c r="H188" s="255"/>
      <c r="I188" s="255"/>
      <c r="J188" s="255"/>
      <c r="K188" s="257"/>
      <c r="L188" s="258"/>
      <c r="M188" s="258"/>
      <c r="N188" s="258"/>
      <c r="O188" s="258"/>
      <c r="P188" s="258"/>
      <c r="Q188" s="258"/>
      <c r="R188" s="259"/>
      <c r="S188" s="238"/>
      <c r="T188" s="238"/>
      <c r="U188" s="238"/>
      <c r="V188" s="239"/>
      <c r="W188" s="239"/>
      <c r="X188" s="239"/>
      <c r="Y188" s="238"/>
      <c r="Z188" s="239"/>
    </row>
    <row r="189" spans="1:26" ht="12.75" customHeight="1">
      <c r="A189" s="252"/>
      <c r="B189" s="253"/>
      <c r="C189" s="254"/>
      <c r="D189" s="253"/>
      <c r="E189" s="255"/>
      <c r="F189" s="255"/>
      <c r="G189" s="255"/>
      <c r="H189" s="255"/>
      <c r="I189" s="255"/>
      <c r="J189" s="255"/>
      <c r="K189" s="257"/>
      <c r="L189" s="258"/>
      <c r="M189" s="258"/>
      <c r="N189" s="258"/>
      <c r="O189" s="258"/>
      <c r="P189" s="258"/>
      <c r="Q189" s="258"/>
      <c r="R189" s="259"/>
      <c r="S189" s="238"/>
      <c r="T189" s="238"/>
      <c r="U189" s="238"/>
      <c r="V189" s="239"/>
      <c r="W189" s="239"/>
      <c r="X189" s="239"/>
      <c r="Y189" s="238"/>
      <c r="Z189" s="239"/>
    </row>
    <row r="190" spans="1:26" ht="12.75" customHeight="1">
      <c r="A190" s="252"/>
      <c r="B190" s="253"/>
      <c r="C190" s="254"/>
      <c r="D190" s="253"/>
      <c r="E190" s="255"/>
      <c r="F190" s="255"/>
      <c r="G190" s="255"/>
      <c r="H190" s="255"/>
      <c r="I190" s="255"/>
      <c r="J190" s="255"/>
      <c r="K190" s="257"/>
      <c r="L190" s="258"/>
      <c r="M190" s="258"/>
      <c r="N190" s="258"/>
      <c r="O190" s="258"/>
      <c r="P190" s="258"/>
      <c r="Q190" s="258"/>
      <c r="R190" s="259"/>
      <c r="S190" s="238"/>
      <c r="T190" s="238"/>
      <c r="U190" s="238"/>
      <c r="V190" s="239"/>
      <c r="W190" s="239"/>
      <c r="X190" s="239"/>
      <c r="Y190" s="238"/>
      <c r="Z190" s="239"/>
    </row>
    <row r="191" spans="1:26" ht="12.75" customHeight="1">
      <c r="A191" s="252"/>
      <c r="B191" s="253"/>
      <c r="C191" s="254"/>
      <c r="D191" s="253"/>
      <c r="E191" s="255"/>
      <c r="F191" s="255"/>
      <c r="G191" s="255"/>
      <c r="H191" s="255"/>
      <c r="I191" s="255"/>
      <c r="J191" s="255"/>
      <c r="K191" s="257"/>
      <c r="L191" s="258"/>
      <c r="M191" s="258"/>
      <c r="N191" s="258"/>
      <c r="O191" s="258"/>
      <c r="P191" s="258"/>
      <c r="Q191" s="258"/>
      <c r="R191" s="259"/>
      <c r="S191" s="238"/>
      <c r="T191" s="238"/>
      <c r="U191" s="238"/>
      <c r="V191" s="239"/>
      <c r="W191" s="239"/>
      <c r="X191" s="239"/>
      <c r="Y191" s="238"/>
      <c r="Z191" s="239"/>
    </row>
    <row r="192" spans="1:26" ht="12.75" customHeight="1">
      <c r="A192" s="252"/>
      <c r="B192" s="253"/>
      <c r="C192" s="254"/>
      <c r="D192" s="253"/>
      <c r="E192" s="255"/>
      <c r="F192" s="255"/>
      <c r="G192" s="255"/>
      <c r="H192" s="255"/>
      <c r="I192" s="255"/>
      <c r="J192" s="255"/>
      <c r="K192" s="257"/>
      <c r="L192" s="258"/>
      <c r="M192" s="258"/>
      <c r="N192" s="258"/>
      <c r="O192" s="258"/>
      <c r="P192" s="258"/>
      <c r="Q192" s="258"/>
      <c r="R192" s="259"/>
      <c r="S192" s="238"/>
      <c r="T192" s="238"/>
      <c r="U192" s="238"/>
      <c r="V192" s="239"/>
      <c r="W192" s="239"/>
      <c r="X192" s="239"/>
      <c r="Y192" s="238"/>
      <c r="Z192" s="239"/>
    </row>
    <row r="193" spans="1:26" ht="12.75" customHeight="1">
      <c r="A193" s="252"/>
      <c r="B193" s="253"/>
      <c r="C193" s="254"/>
      <c r="D193" s="253"/>
      <c r="E193" s="255"/>
      <c r="F193" s="255"/>
      <c r="G193" s="255"/>
      <c r="H193" s="255"/>
      <c r="I193" s="255"/>
      <c r="J193" s="255"/>
      <c r="K193" s="257"/>
      <c r="L193" s="258"/>
      <c r="M193" s="258"/>
      <c r="N193" s="258"/>
      <c r="O193" s="258"/>
      <c r="P193" s="258"/>
      <c r="Q193" s="258"/>
      <c r="R193" s="259"/>
      <c r="S193" s="238"/>
      <c r="T193" s="238"/>
      <c r="U193" s="238"/>
      <c r="V193" s="239"/>
      <c r="W193" s="239"/>
      <c r="X193" s="239"/>
      <c r="Y193" s="238"/>
      <c r="Z193" s="239"/>
    </row>
    <row r="194" spans="1:26" ht="12.75" customHeight="1">
      <c r="A194" s="252"/>
      <c r="B194" s="253"/>
      <c r="C194" s="254"/>
      <c r="D194" s="253"/>
      <c r="E194" s="255"/>
      <c r="F194" s="255"/>
      <c r="G194" s="255"/>
      <c r="H194" s="255"/>
      <c r="I194" s="255"/>
      <c r="J194" s="255"/>
      <c r="K194" s="257"/>
      <c r="L194" s="258"/>
      <c r="M194" s="258"/>
      <c r="N194" s="258"/>
      <c r="O194" s="258"/>
      <c r="P194" s="258"/>
      <c r="Q194" s="258"/>
      <c r="R194" s="259"/>
      <c r="S194" s="238"/>
      <c r="T194" s="238"/>
      <c r="U194" s="238"/>
      <c r="V194" s="239"/>
      <c r="W194" s="239"/>
      <c r="X194" s="239"/>
      <c r="Y194" s="238"/>
      <c r="Z194" s="239"/>
    </row>
    <row r="195" spans="1:26" ht="12.75" customHeight="1">
      <c r="A195" s="252"/>
      <c r="B195" s="253"/>
      <c r="C195" s="254"/>
      <c r="D195" s="253"/>
      <c r="E195" s="255"/>
      <c r="F195" s="255"/>
      <c r="G195" s="255"/>
      <c r="H195" s="255"/>
      <c r="I195" s="255"/>
      <c r="J195" s="255"/>
      <c r="K195" s="257"/>
      <c r="L195" s="258"/>
      <c r="M195" s="258"/>
      <c r="N195" s="258"/>
      <c r="O195" s="258"/>
      <c r="P195" s="258"/>
      <c r="Q195" s="258"/>
      <c r="R195" s="259"/>
      <c r="S195" s="238"/>
      <c r="T195" s="238"/>
      <c r="U195" s="238"/>
      <c r="V195" s="239"/>
      <c r="W195" s="239"/>
      <c r="X195" s="239"/>
      <c r="Y195" s="238"/>
      <c r="Z195" s="239"/>
    </row>
    <row r="196" spans="1:26" ht="12.75" customHeight="1">
      <c r="A196" s="252"/>
      <c r="B196" s="253"/>
      <c r="C196" s="254"/>
      <c r="D196" s="253"/>
      <c r="E196" s="255"/>
      <c r="F196" s="255"/>
      <c r="G196" s="255"/>
      <c r="H196" s="255"/>
      <c r="I196" s="255"/>
      <c r="J196" s="255"/>
      <c r="K196" s="257"/>
      <c r="L196" s="258"/>
      <c r="M196" s="258"/>
      <c r="N196" s="258"/>
      <c r="O196" s="258"/>
      <c r="P196" s="258"/>
      <c r="Q196" s="258"/>
      <c r="R196" s="259"/>
      <c r="S196" s="238"/>
      <c r="T196" s="238"/>
      <c r="U196" s="238"/>
      <c r="V196" s="239"/>
      <c r="W196" s="239"/>
      <c r="X196" s="239"/>
      <c r="Y196" s="238"/>
      <c r="Z196" s="239"/>
    </row>
    <row r="197" spans="1:26" ht="12.75" customHeight="1">
      <c r="A197" s="252"/>
      <c r="B197" s="253"/>
      <c r="C197" s="254"/>
      <c r="D197" s="253"/>
      <c r="E197" s="255"/>
      <c r="F197" s="255"/>
      <c r="G197" s="255"/>
      <c r="H197" s="255"/>
      <c r="I197" s="255"/>
      <c r="J197" s="255"/>
      <c r="K197" s="257"/>
      <c r="L197" s="258"/>
      <c r="M197" s="258"/>
      <c r="N197" s="258"/>
      <c r="O197" s="258"/>
      <c r="P197" s="258"/>
      <c r="Q197" s="258"/>
      <c r="R197" s="259"/>
      <c r="S197" s="238"/>
      <c r="T197" s="238"/>
      <c r="U197" s="238"/>
      <c r="V197" s="239"/>
      <c r="W197" s="239"/>
      <c r="X197" s="239"/>
      <c r="Y197" s="238"/>
      <c r="Z197" s="239"/>
    </row>
    <row r="198" spans="1:26" ht="12.75" customHeight="1">
      <c r="A198" s="252"/>
      <c r="B198" s="253"/>
      <c r="C198" s="254"/>
      <c r="D198" s="253"/>
      <c r="E198" s="255"/>
      <c r="F198" s="255"/>
      <c r="G198" s="255"/>
      <c r="H198" s="255"/>
      <c r="I198" s="255"/>
      <c r="J198" s="255"/>
      <c r="K198" s="257"/>
      <c r="L198" s="258"/>
      <c r="M198" s="258"/>
      <c r="N198" s="258"/>
      <c r="O198" s="258"/>
      <c r="P198" s="258"/>
      <c r="Q198" s="258"/>
      <c r="R198" s="259"/>
      <c r="S198" s="238"/>
      <c r="T198" s="238"/>
      <c r="U198" s="238"/>
      <c r="V198" s="239"/>
      <c r="W198" s="239"/>
      <c r="X198" s="239"/>
      <c r="Y198" s="238"/>
      <c r="Z198" s="239"/>
    </row>
    <row r="199" spans="1:26" ht="12.75" customHeight="1">
      <c r="A199" s="252"/>
      <c r="B199" s="253"/>
      <c r="C199" s="254"/>
      <c r="D199" s="253"/>
      <c r="E199" s="255"/>
      <c r="F199" s="255"/>
      <c r="G199" s="255"/>
      <c r="H199" s="255"/>
      <c r="I199" s="255"/>
      <c r="J199" s="255"/>
      <c r="K199" s="257"/>
      <c r="L199" s="258"/>
      <c r="M199" s="258"/>
      <c r="N199" s="258"/>
      <c r="O199" s="258"/>
      <c r="P199" s="258"/>
      <c r="Q199" s="258"/>
      <c r="R199" s="259"/>
      <c r="S199" s="238"/>
      <c r="T199" s="238"/>
      <c r="U199" s="238"/>
      <c r="V199" s="239"/>
      <c r="W199" s="239"/>
      <c r="X199" s="239"/>
      <c r="Y199" s="238"/>
      <c r="Z199" s="239"/>
    </row>
    <row r="200" spans="1:26" ht="12.75" customHeight="1">
      <c r="A200" s="252"/>
      <c r="B200" s="253"/>
      <c r="C200" s="254"/>
      <c r="D200" s="253"/>
      <c r="E200" s="255"/>
      <c r="F200" s="255"/>
      <c r="G200" s="255"/>
      <c r="H200" s="255"/>
      <c r="I200" s="255"/>
      <c r="J200" s="255"/>
      <c r="K200" s="257"/>
      <c r="L200" s="258"/>
      <c r="M200" s="258"/>
      <c r="N200" s="258"/>
      <c r="O200" s="258"/>
      <c r="P200" s="258"/>
      <c r="Q200" s="258"/>
      <c r="R200" s="259"/>
      <c r="S200" s="238"/>
      <c r="T200" s="238"/>
      <c r="U200" s="238"/>
      <c r="V200" s="239"/>
      <c r="W200" s="239"/>
      <c r="X200" s="239"/>
      <c r="Y200" s="238"/>
      <c r="Z200" s="239"/>
    </row>
    <row r="201" spans="1:26" ht="12.75" customHeight="1">
      <c r="A201" s="252"/>
      <c r="B201" s="253"/>
      <c r="C201" s="254"/>
      <c r="D201" s="253"/>
      <c r="E201" s="255"/>
      <c r="F201" s="255"/>
      <c r="G201" s="255"/>
      <c r="H201" s="255"/>
      <c r="I201" s="255"/>
      <c r="J201" s="255"/>
      <c r="K201" s="257"/>
      <c r="L201" s="258"/>
      <c r="M201" s="258"/>
      <c r="N201" s="258"/>
      <c r="O201" s="258"/>
      <c r="P201" s="258"/>
      <c r="Q201" s="258"/>
      <c r="R201" s="259"/>
      <c r="S201" s="238"/>
      <c r="T201" s="238"/>
      <c r="U201" s="238"/>
      <c r="V201" s="239"/>
      <c r="W201" s="239"/>
      <c r="X201" s="239"/>
      <c r="Y201" s="238"/>
      <c r="Z201" s="239"/>
    </row>
    <row r="202" spans="1:26" ht="12.75" customHeight="1">
      <c r="A202" s="252"/>
      <c r="B202" s="253"/>
      <c r="C202" s="254"/>
      <c r="D202" s="253"/>
      <c r="E202" s="255"/>
      <c r="F202" s="255"/>
      <c r="G202" s="255"/>
      <c r="H202" s="255"/>
      <c r="I202" s="255"/>
      <c r="J202" s="255"/>
      <c r="K202" s="257"/>
      <c r="L202" s="258"/>
      <c r="M202" s="258"/>
      <c r="N202" s="258"/>
      <c r="O202" s="258"/>
      <c r="P202" s="258"/>
      <c r="Q202" s="258"/>
      <c r="R202" s="259"/>
      <c r="S202" s="238"/>
      <c r="T202" s="238"/>
      <c r="U202" s="238"/>
      <c r="V202" s="239"/>
      <c r="W202" s="239"/>
      <c r="X202" s="239"/>
      <c r="Y202" s="238"/>
      <c r="Z202" s="239"/>
    </row>
    <row r="203" spans="1:26" ht="12.75" customHeight="1">
      <c r="A203" s="252"/>
      <c r="B203" s="253"/>
      <c r="C203" s="254"/>
      <c r="D203" s="253"/>
      <c r="E203" s="255"/>
      <c r="F203" s="255"/>
      <c r="G203" s="255"/>
      <c r="H203" s="255"/>
      <c r="I203" s="255"/>
      <c r="J203" s="255"/>
      <c r="K203" s="257"/>
      <c r="L203" s="258"/>
      <c r="M203" s="258"/>
      <c r="N203" s="258"/>
      <c r="O203" s="258"/>
      <c r="P203" s="258"/>
      <c r="Q203" s="258"/>
      <c r="R203" s="259"/>
      <c r="S203" s="238"/>
      <c r="T203" s="238"/>
      <c r="U203" s="238"/>
      <c r="V203" s="239"/>
      <c r="W203" s="239"/>
      <c r="X203" s="239"/>
      <c r="Y203" s="238"/>
      <c r="Z203" s="239"/>
    </row>
    <row r="204" spans="1:26" ht="12.75" customHeight="1">
      <c r="A204" s="252"/>
      <c r="B204" s="253"/>
      <c r="C204" s="254"/>
      <c r="D204" s="253"/>
      <c r="E204" s="255"/>
      <c r="F204" s="255"/>
      <c r="G204" s="255"/>
      <c r="H204" s="255"/>
      <c r="I204" s="255"/>
      <c r="J204" s="255"/>
      <c r="K204" s="257"/>
      <c r="L204" s="258"/>
      <c r="M204" s="258"/>
      <c r="N204" s="258"/>
      <c r="O204" s="258"/>
      <c r="P204" s="258"/>
      <c r="Q204" s="258"/>
      <c r="R204" s="259"/>
      <c r="S204" s="238"/>
      <c r="T204" s="238"/>
      <c r="U204" s="238"/>
      <c r="V204" s="239"/>
      <c r="W204" s="239"/>
      <c r="X204" s="239"/>
      <c r="Y204" s="238"/>
      <c r="Z204" s="239"/>
    </row>
    <row r="205" spans="1:26" ht="12.75" customHeight="1">
      <c r="A205" s="252"/>
      <c r="B205" s="253"/>
      <c r="C205" s="254"/>
      <c r="D205" s="253"/>
      <c r="E205" s="255"/>
      <c r="F205" s="255"/>
      <c r="G205" s="255"/>
      <c r="H205" s="255"/>
      <c r="I205" s="255"/>
      <c r="J205" s="255"/>
      <c r="K205" s="257"/>
      <c r="L205" s="258"/>
      <c r="M205" s="258"/>
      <c r="N205" s="258"/>
      <c r="O205" s="258"/>
      <c r="P205" s="258"/>
      <c r="Q205" s="258"/>
      <c r="R205" s="259"/>
      <c r="S205" s="238"/>
      <c r="T205" s="238"/>
      <c r="U205" s="238"/>
      <c r="V205" s="239"/>
      <c r="W205" s="239"/>
      <c r="X205" s="239"/>
      <c r="Y205" s="238"/>
      <c r="Z205" s="239"/>
    </row>
    <row r="206" spans="1:26" ht="12.75" customHeight="1">
      <c r="A206" s="252"/>
      <c r="B206" s="253"/>
      <c r="C206" s="254"/>
      <c r="D206" s="253"/>
      <c r="E206" s="255"/>
      <c r="F206" s="255"/>
      <c r="G206" s="255"/>
      <c r="H206" s="255"/>
      <c r="I206" s="255"/>
      <c r="J206" s="255"/>
      <c r="K206" s="257"/>
      <c r="L206" s="258"/>
      <c r="M206" s="258"/>
      <c r="N206" s="258"/>
      <c r="O206" s="258"/>
      <c r="P206" s="258"/>
      <c r="Q206" s="258"/>
      <c r="R206" s="259"/>
      <c r="S206" s="238"/>
      <c r="T206" s="238"/>
      <c r="U206" s="238"/>
      <c r="V206" s="239"/>
      <c r="W206" s="239"/>
      <c r="X206" s="239"/>
      <c r="Y206" s="238"/>
      <c r="Z206" s="239"/>
    </row>
    <row r="207" spans="1:26" ht="12.75" customHeight="1">
      <c r="A207" s="252"/>
      <c r="B207" s="253"/>
      <c r="C207" s="254"/>
      <c r="D207" s="253"/>
      <c r="E207" s="255"/>
      <c r="F207" s="255"/>
      <c r="G207" s="255"/>
      <c r="H207" s="255"/>
      <c r="I207" s="255"/>
      <c r="J207" s="255"/>
      <c r="K207" s="257"/>
      <c r="L207" s="258"/>
      <c r="M207" s="258"/>
      <c r="N207" s="258"/>
      <c r="O207" s="258"/>
      <c r="P207" s="258"/>
      <c r="Q207" s="258"/>
      <c r="R207" s="259"/>
      <c r="S207" s="238"/>
      <c r="T207" s="238"/>
      <c r="U207" s="238"/>
      <c r="V207" s="239"/>
      <c r="W207" s="239"/>
      <c r="X207" s="239"/>
      <c r="Y207" s="238"/>
      <c r="Z207" s="239"/>
    </row>
    <row r="208" spans="1:26" ht="12.75" customHeight="1">
      <c r="A208" s="252"/>
      <c r="B208" s="253"/>
      <c r="C208" s="254"/>
      <c r="D208" s="253"/>
      <c r="E208" s="255"/>
      <c r="F208" s="255"/>
      <c r="G208" s="255"/>
      <c r="H208" s="255"/>
      <c r="I208" s="255"/>
      <c r="J208" s="255"/>
      <c r="K208" s="257"/>
      <c r="L208" s="258"/>
      <c r="M208" s="258"/>
      <c r="N208" s="258"/>
      <c r="O208" s="258"/>
      <c r="P208" s="258"/>
      <c r="Q208" s="258"/>
      <c r="R208" s="259"/>
      <c r="S208" s="238"/>
      <c r="T208" s="238"/>
      <c r="U208" s="238"/>
      <c r="V208" s="239"/>
      <c r="W208" s="239"/>
      <c r="X208" s="239"/>
      <c r="Y208" s="238"/>
      <c r="Z208" s="239"/>
    </row>
    <row r="209" spans="1:26" ht="12.75" customHeight="1">
      <c r="A209" s="252"/>
      <c r="B209" s="253"/>
      <c r="C209" s="254"/>
      <c r="D209" s="253"/>
      <c r="E209" s="255"/>
      <c r="F209" s="255"/>
      <c r="G209" s="255"/>
      <c r="H209" s="255"/>
      <c r="I209" s="255"/>
      <c r="J209" s="255"/>
      <c r="K209" s="257"/>
      <c r="L209" s="258"/>
      <c r="M209" s="258"/>
      <c r="N209" s="258"/>
      <c r="O209" s="258"/>
      <c r="P209" s="258"/>
      <c r="Q209" s="258"/>
      <c r="R209" s="259"/>
      <c r="S209" s="238"/>
      <c r="T209" s="238"/>
      <c r="U209" s="238"/>
      <c r="V209" s="239"/>
      <c r="W209" s="239"/>
      <c r="X209" s="239"/>
      <c r="Y209" s="238"/>
      <c r="Z209" s="239"/>
    </row>
    <row r="210" spans="1:26" ht="12.75" customHeight="1">
      <c r="A210" s="252"/>
      <c r="B210" s="253"/>
      <c r="C210" s="254"/>
      <c r="D210" s="253"/>
      <c r="E210" s="255"/>
      <c r="F210" s="255"/>
      <c r="G210" s="255"/>
      <c r="H210" s="255"/>
      <c r="I210" s="255"/>
      <c r="J210" s="255"/>
      <c r="K210" s="257"/>
      <c r="L210" s="258"/>
      <c r="M210" s="258"/>
      <c r="N210" s="258"/>
      <c r="O210" s="258"/>
      <c r="P210" s="258"/>
      <c r="Q210" s="258"/>
      <c r="R210" s="259"/>
      <c r="S210" s="238"/>
      <c r="T210" s="238"/>
      <c r="U210" s="238"/>
      <c r="V210" s="239"/>
      <c r="W210" s="239"/>
      <c r="X210" s="239"/>
      <c r="Y210" s="238"/>
      <c r="Z210" s="239"/>
    </row>
    <row r="211" spans="1:26" ht="12.75" customHeight="1">
      <c r="A211" s="252"/>
      <c r="B211" s="253"/>
      <c r="C211" s="254"/>
      <c r="D211" s="253"/>
      <c r="E211" s="255"/>
      <c r="F211" s="255"/>
      <c r="G211" s="255"/>
      <c r="H211" s="255"/>
      <c r="I211" s="255"/>
      <c r="J211" s="255"/>
      <c r="K211" s="257"/>
      <c r="L211" s="258"/>
      <c r="M211" s="258"/>
      <c r="N211" s="258"/>
      <c r="O211" s="258"/>
      <c r="P211" s="258"/>
      <c r="Q211" s="258"/>
      <c r="R211" s="259"/>
      <c r="S211" s="238"/>
      <c r="T211" s="238"/>
      <c r="U211" s="238"/>
      <c r="V211" s="239"/>
      <c r="W211" s="239"/>
      <c r="X211" s="239"/>
      <c r="Y211" s="238"/>
      <c r="Z211" s="239"/>
    </row>
    <row r="212" spans="1:26" ht="12.75" customHeight="1">
      <c r="A212" s="252"/>
      <c r="B212" s="253"/>
      <c r="C212" s="254"/>
      <c r="D212" s="253"/>
      <c r="E212" s="255"/>
      <c r="F212" s="255"/>
      <c r="G212" s="255"/>
      <c r="H212" s="255"/>
      <c r="I212" s="255"/>
      <c r="J212" s="255"/>
      <c r="K212" s="257"/>
      <c r="L212" s="258"/>
      <c r="M212" s="258"/>
      <c r="N212" s="258"/>
      <c r="O212" s="258"/>
      <c r="P212" s="258"/>
      <c r="Q212" s="258"/>
      <c r="R212" s="259"/>
      <c r="S212" s="238"/>
      <c r="T212" s="238"/>
      <c r="U212" s="238"/>
      <c r="V212" s="239"/>
      <c r="W212" s="239"/>
      <c r="X212" s="239"/>
      <c r="Y212" s="238"/>
      <c r="Z212" s="239"/>
    </row>
    <row r="213" spans="1:26" ht="12.75" customHeight="1">
      <c r="A213" s="252"/>
      <c r="B213" s="253"/>
      <c r="C213" s="254"/>
      <c r="D213" s="253"/>
      <c r="E213" s="255"/>
      <c r="F213" s="255"/>
      <c r="G213" s="255"/>
      <c r="H213" s="255"/>
      <c r="I213" s="255"/>
      <c r="J213" s="255"/>
      <c r="K213" s="257"/>
      <c r="L213" s="258"/>
      <c r="M213" s="258"/>
      <c r="N213" s="258"/>
      <c r="O213" s="258"/>
      <c r="P213" s="258"/>
      <c r="Q213" s="258"/>
      <c r="R213" s="259"/>
      <c r="S213" s="238"/>
      <c r="T213" s="238"/>
      <c r="U213" s="238"/>
      <c r="V213" s="239"/>
      <c r="W213" s="239"/>
      <c r="X213" s="239"/>
      <c r="Y213" s="238"/>
      <c r="Z213" s="239"/>
    </row>
    <row r="214" spans="1:26" ht="12.75" customHeight="1">
      <c r="A214" s="252"/>
      <c r="B214" s="253"/>
      <c r="C214" s="254"/>
      <c r="D214" s="253"/>
      <c r="E214" s="255"/>
      <c r="F214" s="255"/>
      <c r="G214" s="255"/>
      <c r="H214" s="255"/>
      <c r="I214" s="255"/>
      <c r="J214" s="255"/>
      <c r="K214" s="257"/>
      <c r="L214" s="258"/>
      <c r="M214" s="258"/>
      <c r="N214" s="258"/>
      <c r="O214" s="258"/>
      <c r="P214" s="258"/>
      <c r="Q214" s="258"/>
      <c r="R214" s="259"/>
      <c r="S214" s="238"/>
      <c r="T214" s="238"/>
      <c r="U214" s="238"/>
      <c r="V214" s="239"/>
      <c r="W214" s="239"/>
      <c r="X214" s="239"/>
      <c r="Y214" s="238"/>
      <c r="Z214" s="239"/>
    </row>
    <row r="215" spans="1:26" ht="12.75" customHeight="1">
      <c r="A215" s="252"/>
      <c r="B215" s="253"/>
      <c r="C215" s="254"/>
      <c r="D215" s="253"/>
      <c r="E215" s="255"/>
      <c r="F215" s="255"/>
      <c r="G215" s="255"/>
      <c r="H215" s="255"/>
      <c r="I215" s="255"/>
      <c r="J215" s="255"/>
      <c r="K215" s="257"/>
      <c r="L215" s="258"/>
      <c r="M215" s="258"/>
      <c r="N215" s="258"/>
      <c r="O215" s="258"/>
      <c r="P215" s="258"/>
      <c r="Q215" s="258"/>
      <c r="R215" s="259"/>
      <c r="S215" s="238"/>
      <c r="T215" s="238"/>
      <c r="U215" s="238"/>
      <c r="V215" s="239"/>
      <c r="W215" s="239"/>
      <c r="X215" s="239"/>
      <c r="Y215" s="238"/>
      <c r="Z215" s="239"/>
    </row>
    <row r="216" spans="1:26" ht="12.75" customHeight="1">
      <c r="A216" s="252"/>
      <c r="B216" s="253"/>
      <c r="C216" s="254"/>
      <c r="D216" s="253"/>
      <c r="E216" s="255"/>
      <c r="F216" s="255"/>
      <c r="G216" s="255"/>
      <c r="H216" s="255"/>
      <c r="I216" s="255"/>
      <c r="J216" s="255"/>
      <c r="K216" s="257"/>
      <c r="L216" s="258"/>
      <c r="M216" s="258"/>
      <c r="N216" s="258"/>
      <c r="O216" s="258"/>
      <c r="P216" s="258"/>
      <c r="Q216" s="258"/>
      <c r="R216" s="259"/>
      <c r="S216" s="238"/>
      <c r="T216" s="238"/>
      <c r="U216" s="238"/>
      <c r="V216" s="239"/>
      <c r="W216" s="239"/>
      <c r="X216" s="239"/>
      <c r="Y216" s="238"/>
      <c r="Z216" s="239"/>
    </row>
    <row r="217" spans="1:26" ht="12.75" customHeight="1">
      <c r="A217" s="252"/>
      <c r="B217" s="253"/>
      <c r="C217" s="254"/>
      <c r="D217" s="253"/>
      <c r="E217" s="255"/>
      <c r="F217" s="255"/>
      <c r="G217" s="255"/>
      <c r="H217" s="255"/>
      <c r="I217" s="255"/>
      <c r="J217" s="255"/>
      <c r="K217" s="257"/>
      <c r="L217" s="258"/>
      <c r="M217" s="258"/>
      <c r="N217" s="258"/>
      <c r="O217" s="258"/>
      <c r="P217" s="258"/>
      <c r="Q217" s="258"/>
      <c r="R217" s="259"/>
      <c r="S217" s="238"/>
      <c r="T217" s="238"/>
      <c r="U217" s="238"/>
      <c r="V217" s="239"/>
      <c r="W217" s="239"/>
      <c r="X217" s="239"/>
      <c r="Y217" s="238"/>
      <c r="Z217" s="239"/>
    </row>
    <row r="218" spans="1:26" ht="12.75" customHeight="1">
      <c r="A218" s="252"/>
      <c r="B218" s="253"/>
      <c r="C218" s="254"/>
      <c r="D218" s="253"/>
      <c r="E218" s="255"/>
      <c r="F218" s="255"/>
      <c r="G218" s="255"/>
      <c r="H218" s="255"/>
      <c r="I218" s="255"/>
      <c r="J218" s="255"/>
      <c r="K218" s="257"/>
      <c r="L218" s="258"/>
      <c r="M218" s="258"/>
      <c r="N218" s="258"/>
      <c r="O218" s="258"/>
      <c r="P218" s="258"/>
      <c r="Q218" s="258"/>
      <c r="R218" s="259"/>
      <c r="S218" s="238"/>
      <c r="T218" s="238"/>
      <c r="U218" s="238"/>
      <c r="V218" s="239"/>
      <c r="W218" s="239"/>
      <c r="X218" s="239"/>
      <c r="Y218" s="238"/>
      <c r="Z218" s="239"/>
    </row>
    <row r="219" spans="1:26" ht="12.75" customHeight="1">
      <c r="A219" s="252"/>
      <c r="B219" s="253"/>
      <c r="C219" s="254"/>
      <c r="D219" s="253"/>
      <c r="E219" s="255"/>
      <c r="F219" s="255"/>
      <c r="G219" s="255"/>
      <c r="H219" s="255"/>
      <c r="I219" s="255"/>
      <c r="J219" s="255"/>
      <c r="K219" s="257"/>
      <c r="L219" s="258"/>
      <c r="M219" s="258"/>
      <c r="N219" s="258"/>
      <c r="O219" s="258"/>
      <c r="P219" s="258"/>
      <c r="Q219" s="258"/>
      <c r="R219" s="259"/>
      <c r="S219" s="238"/>
      <c r="T219" s="238"/>
      <c r="U219" s="238"/>
      <c r="V219" s="239"/>
      <c r="W219" s="239"/>
      <c r="X219" s="239"/>
      <c r="Y219" s="238"/>
      <c r="Z219" s="239"/>
    </row>
    <row r="220" spans="1:26" ht="12.75" customHeight="1">
      <c r="A220" s="252"/>
      <c r="B220" s="253"/>
      <c r="C220" s="254"/>
      <c r="D220" s="253"/>
      <c r="E220" s="255"/>
      <c r="F220" s="255"/>
      <c r="G220" s="255"/>
      <c r="H220" s="255"/>
      <c r="I220" s="255"/>
      <c r="J220" s="255"/>
      <c r="K220" s="257"/>
      <c r="L220" s="258"/>
      <c r="M220" s="258"/>
      <c r="N220" s="258"/>
      <c r="O220" s="258"/>
      <c r="P220" s="258"/>
      <c r="Q220" s="258"/>
      <c r="R220" s="259"/>
      <c r="S220" s="238"/>
      <c r="T220" s="238"/>
      <c r="U220" s="238"/>
      <c r="V220" s="239"/>
      <c r="W220" s="239"/>
      <c r="X220" s="239"/>
      <c r="Y220" s="238"/>
      <c r="Z220" s="239"/>
    </row>
    <row r="221" spans="1:26" ht="12.75" customHeight="1">
      <c r="A221" s="252"/>
      <c r="B221" s="253"/>
      <c r="C221" s="254"/>
      <c r="D221" s="253"/>
      <c r="E221" s="255"/>
      <c r="F221" s="255"/>
      <c r="G221" s="255"/>
      <c r="H221" s="255"/>
      <c r="I221" s="255"/>
      <c r="J221" s="255"/>
      <c r="K221" s="257"/>
      <c r="L221" s="258"/>
      <c r="M221" s="258"/>
      <c r="N221" s="258"/>
      <c r="O221" s="258"/>
      <c r="P221" s="258"/>
      <c r="Q221" s="258"/>
      <c r="R221" s="259"/>
      <c r="S221" s="238"/>
      <c r="T221" s="238"/>
      <c r="U221" s="238"/>
      <c r="V221" s="239"/>
      <c r="W221" s="239"/>
      <c r="X221" s="239"/>
      <c r="Y221" s="238"/>
      <c r="Z221" s="239"/>
    </row>
    <row r="222" spans="1:26" ht="12.75" customHeight="1">
      <c r="A222" s="252"/>
      <c r="B222" s="253"/>
      <c r="C222" s="254"/>
      <c r="D222" s="253"/>
      <c r="E222" s="255"/>
      <c r="F222" s="255"/>
      <c r="G222" s="255"/>
      <c r="H222" s="255"/>
      <c r="I222" s="255"/>
      <c r="J222" s="255"/>
      <c r="K222" s="257"/>
      <c r="L222" s="258"/>
      <c r="M222" s="258"/>
      <c r="N222" s="258"/>
      <c r="O222" s="258"/>
      <c r="P222" s="258"/>
      <c r="Q222" s="258"/>
      <c r="R222" s="259"/>
      <c r="S222" s="238"/>
      <c r="T222" s="238"/>
      <c r="U222" s="238"/>
      <c r="V222" s="239"/>
      <c r="W222" s="239"/>
      <c r="X222" s="239"/>
      <c r="Y222" s="238"/>
      <c r="Z222" s="239"/>
    </row>
    <row r="223" spans="1:26" ht="12.75" customHeight="1">
      <c r="A223" s="252"/>
      <c r="B223" s="253"/>
      <c r="C223" s="254"/>
      <c r="D223" s="253"/>
      <c r="E223" s="255"/>
      <c r="F223" s="255"/>
      <c r="G223" s="255"/>
      <c r="H223" s="255"/>
      <c r="I223" s="255"/>
      <c r="J223" s="255"/>
      <c r="K223" s="257"/>
      <c r="L223" s="258"/>
      <c r="M223" s="258"/>
      <c r="N223" s="258"/>
      <c r="O223" s="258"/>
      <c r="P223" s="258"/>
      <c r="Q223" s="258"/>
      <c r="R223" s="259"/>
      <c r="S223" s="238"/>
      <c r="T223" s="238"/>
      <c r="U223" s="238"/>
      <c r="V223" s="239"/>
      <c r="W223" s="239"/>
      <c r="X223" s="239"/>
      <c r="Y223" s="238"/>
      <c r="Z223" s="239"/>
    </row>
    <row r="224" spans="1:26" ht="12.75" customHeight="1">
      <c r="A224" s="252"/>
      <c r="B224" s="253"/>
      <c r="C224" s="254"/>
      <c r="D224" s="253"/>
      <c r="E224" s="255"/>
      <c r="F224" s="255"/>
      <c r="G224" s="255"/>
      <c r="H224" s="255"/>
      <c r="I224" s="255"/>
      <c r="J224" s="255"/>
      <c r="K224" s="257"/>
      <c r="L224" s="258"/>
      <c r="M224" s="258"/>
      <c r="N224" s="258"/>
      <c r="O224" s="258"/>
      <c r="P224" s="258"/>
      <c r="Q224" s="258"/>
      <c r="R224" s="259"/>
      <c r="S224" s="238"/>
      <c r="T224" s="238"/>
      <c r="U224" s="238"/>
      <c r="V224" s="239"/>
      <c r="W224" s="239"/>
      <c r="X224" s="239"/>
      <c r="Y224" s="238"/>
      <c r="Z224" s="239"/>
    </row>
    <row r="225" spans="1:26" ht="12.75" customHeight="1">
      <c r="A225" s="252"/>
      <c r="B225" s="253"/>
      <c r="C225" s="254"/>
      <c r="D225" s="253"/>
      <c r="E225" s="255"/>
      <c r="F225" s="255"/>
      <c r="G225" s="255"/>
      <c r="H225" s="255"/>
      <c r="I225" s="255"/>
      <c r="J225" s="255"/>
      <c r="K225" s="257"/>
      <c r="L225" s="258"/>
      <c r="M225" s="258"/>
      <c r="N225" s="258"/>
      <c r="O225" s="258"/>
      <c r="P225" s="258"/>
      <c r="Q225" s="258"/>
      <c r="R225" s="259"/>
      <c r="S225" s="238"/>
      <c r="T225" s="238"/>
      <c r="U225" s="238"/>
      <c r="V225" s="239"/>
      <c r="W225" s="239"/>
      <c r="X225" s="239"/>
      <c r="Y225" s="238"/>
      <c r="Z225" s="239"/>
    </row>
    <row r="226" spans="1:26" ht="12.75" customHeight="1">
      <c r="A226" s="252"/>
      <c r="B226" s="253"/>
      <c r="C226" s="254"/>
      <c r="D226" s="253"/>
      <c r="E226" s="255"/>
      <c r="F226" s="255"/>
      <c r="G226" s="255"/>
      <c r="H226" s="255"/>
      <c r="I226" s="255"/>
      <c r="J226" s="255"/>
      <c r="K226" s="257"/>
      <c r="L226" s="258"/>
      <c r="M226" s="258"/>
      <c r="N226" s="258"/>
      <c r="O226" s="258"/>
      <c r="P226" s="258"/>
      <c r="Q226" s="258"/>
      <c r="R226" s="259"/>
      <c r="S226" s="238"/>
      <c r="T226" s="238"/>
      <c r="U226" s="238"/>
      <c r="V226" s="239"/>
      <c r="W226" s="239"/>
      <c r="X226" s="239"/>
      <c r="Y226" s="238"/>
      <c r="Z226" s="239"/>
    </row>
    <row r="227" spans="1:26" ht="12.75" customHeight="1">
      <c r="A227" s="252"/>
      <c r="B227" s="253"/>
      <c r="C227" s="254"/>
      <c r="D227" s="253"/>
      <c r="E227" s="255"/>
      <c r="F227" s="255"/>
      <c r="G227" s="255"/>
      <c r="H227" s="255"/>
      <c r="I227" s="255"/>
      <c r="J227" s="255"/>
      <c r="K227" s="257"/>
      <c r="L227" s="258"/>
      <c r="M227" s="258"/>
      <c r="N227" s="258"/>
      <c r="O227" s="258"/>
      <c r="P227" s="258"/>
      <c r="Q227" s="258"/>
      <c r="R227" s="259"/>
      <c r="S227" s="238"/>
      <c r="T227" s="238"/>
      <c r="U227" s="238"/>
      <c r="V227" s="239"/>
      <c r="W227" s="239"/>
      <c r="X227" s="239"/>
      <c r="Y227" s="238"/>
      <c r="Z227" s="239"/>
    </row>
    <row r="228" spans="1:26" ht="12.75" customHeight="1">
      <c r="A228" s="252"/>
      <c r="B228" s="253"/>
      <c r="C228" s="254"/>
      <c r="D228" s="253"/>
      <c r="E228" s="255"/>
      <c r="F228" s="255"/>
      <c r="G228" s="255"/>
      <c r="H228" s="255"/>
      <c r="I228" s="255"/>
      <c r="J228" s="255"/>
      <c r="K228" s="257"/>
      <c r="L228" s="258"/>
      <c r="M228" s="258"/>
      <c r="N228" s="258"/>
      <c r="O228" s="258"/>
      <c r="P228" s="258"/>
      <c r="Q228" s="258"/>
      <c r="R228" s="259"/>
      <c r="S228" s="238"/>
      <c r="T228" s="238"/>
      <c r="U228" s="238"/>
      <c r="V228" s="239"/>
      <c r="W228" s="239"/>
      <c r="X228" s="239"/>
      <c r="Y228" s="238"/>
      <c r="Z228" s="239"/>
    </row>
    <row r="229" spans="1:26" ht="12.75" customHeight="1">
      <c r="A229" s="252"/>
      <c r="B229" s="253"/>
      <c r="C229" s="254"/>
      <c r="D229" s="253"/>
      <c r="E229" s="255"/>
      <c r="F229" s="255"/>
      <c r="G229" s="255"/>
      <c r="H229" s="255"/>
      <c r="I229" s="255"/>
      <c r="J229" s="255"/>
      <c r="K229" s="257"/>
      <c r="L229" s="258"/>
      <c r="M229" s="258"/>
      <c r="N229" s="258"/>
      <c r="O229" s="258"/>
      <c r="P229" s="258"/>
      <c r="Q229" s="258"/>
      <c r="R229" s="259"/>
      <c r="S229" s="238"/>
      <c r="T229" s="238"/>
      <c r="U229" s="238"/>
      <c r="V229" s="239"/>
      <c r="W229" s="239"/>
      <c r="X229" s="239"/>
      <c r="Y229" s="238"/>
      <c r="Z229" s="239"/>
    </row>
    <row r="230" spans="1:26" ht="12.75" customHeight="1">
      <c r="A230" s="252"/>
      <c r="B230" s="253"/>
      <c r="C230" s="254"/>
      <c r="D230" s="253"/>
      <c r="E230" s="255"/>
      <c r="F230" s="255"/>
      <c r="G230" s="255"/>
      <c r="H230" s="255"/>
      <c r="I230" s="255"/>
      <c r="J230" s="255"/>
      <c r="K230" s="257"/>
      <c r="L230" s="258"/>
      <c r="M230" s="258"/>
      <c r="N230" s="258"/>
      <c r="O230" s="258"/>
      <c r="P230" s="258"/>
      <c r="Q230" s="258"/>
      <c r="R230" s="259"/>
      <c r="S230" s="238"/>
      <c r="T230" s="238"/>
      <c r="U230" s="238"/>
      <c r="V230" s="239"/>
      <c r="W230" s="239"/>
      <c r="X230" s="239"/>
      <c r="Y230" s="238"/>
      <c r="Z230" s="239"/>
    </row>
    <row r="231" spans="1:26" ht="12.75" customHeight="1">
      <c r="A231" s="252"/>
      <c r="B231" s="253"/>
      <c r="C231" s="254"/>
      <c r="D231" s="253"/>
      <c r="E231" s="255"/>
      <c r="F231" s="255"/>
      <c r="G231" s="255"/>
      <c r="H231" s="255"/>
      <c r="I231" s="255"/>
      <c r="J231" s="255"/>
      <c r="K231" s="257"/>
      <c r="L231" s="258"/>
      <c r="M231" s="258"/>
      <c r="N231" s="258"/>
      <c r="O231" s="258"/>
      <c r="P231" s="258"/>
      <c r="Q231" s="258"/>
      <c r="R231" s="259"/>
      <c r="S231" s="238"/>
      <c r="T231" s="238"/>
      <c r="U231" s="238"/>
      <c r="V231" s="239"/>
      <c r="W231" s="239"/>
      <c r="X231" s="239"/>
      <c r="Y231" s="238"/>
      <c r="Z231" s="239"/>
    </row>
    <row r="232" spans="1:26" ht="12.75" customHeight="1">
      <c r="A232" s="252"/>
      <c r="B232" s="253"/>
      <c r="C232" s="254"/>
      <c r="D232" s="253"/>
      <c r="E232" s="255"/>
      <c r="F232" s="255"/>
      <c r="G232" s="255"/>
      <c r="H232" s="255"/>
      <c r="I232" s="255"/>
      <c r="J232" s="255"/>
      <c r="K232" s="257"/>
      <c r="L232" s="258"/>
      <c r="M232" s="258"/>
      <c r="N232" s="258"/>
      <c r="O232" s="258"/>
      <c r="P232" s="258"/>
      <c r="Q232" s="258"/>
      <c r="R232" s="259"/>
      <c r="S232" s="238"/>
      <c r="T232" s="238"/>
      <c r="U232" s="238"/>
      <c r="V232" s="239"/>
      <c r="W232" s="239"/>
      <c r="X232" s="239"/>
      <c r="Y232" s="238"/>
      <c r="Z232" s="239"/>
    </row>
    <row r="233" spans="1:26" ht="12.75" customHeight="1">
      <c r="A233" s="252"/>
      <c r="B233" s="253"/>
      <c r="C233" s="254"/>
      <c r="D233" s="253"/>
      <c r="E233" s="255"/>
      <c r="F233" s="255"/>
      <c r="G233" s="255"/>
      <c r="H233" s="255"/>
      <c r="I233" s="255"/>
      <c r="J233" s="255"/>
      <c r="K233" s="257"/>
      <c r="L233" s="258"/>
      <c r="M233" s="258"/>
      <c r="N233" s="258"/>
      <c r="O233" s="258"/>
      <c r="P233" s="258"/>
      <c r="Q233" s="258"/>
      <c r="R233" s="259"/>
      <c r="S233" s="238"/>
      <c r="T233" s="238"/>
      <c r="U233" s="238"/>
      <c r="V233" s="239"/>
      <c r="W233" s="239"/>
      <c r="X233" s="239"/>
      <c r="Y233" s="238"/>
      <c r="Z233" s="239"/>
    </row>
    <row r="234" spans="1:26" ht="12.75" customHeight="1">
      <c r="A234" s="252"/>
      <c r="B234" s="253"/>
      <c r="C234" s="254"/>
      <c r="D234" s="253"/>
      <c r="E234" s="255"/>
      <c r="F234" s="255"/>
      <c r="G234" s="255"/>
      <c r="H234" s="255"/>
      <c r="I234" s="255"/>
      <c r="J234" s="255"/>
      <c r="K234" s="257"/>
      <c r="L234" s="258"/>
      <c r="M234" s="258"/>
      <c r="N234" s="258"/>
      <c r="O234" s="258"/>
      <c r="P234" s="258"/>
      <c r="Q234" s="258"/>
      <c r="R234" s="259"/>
      <c r="S234" s="238"/>
      <c r="T234" s="238"/>
      <c r="U234" s="238"/>
      <c r="V234" s="239"/>
      <c r="W234" s="239"/>
      <c r="X234" s="239"/>
      <c r="Y234" s="238"/>
      <c r="Z234" s="239"/>
    </row>
    <row r="235" spans="1:26" ht="12.75" customHeight="1">
      <c r="A235" s="252"/>
      <c r="B235" s="253"/>
      <c r="C235" s="254"/>
      <c r="D235" s="253"/>
      <c r="E235" s="255"/>
      <c r="F235" s="255"/>
      <c r="G235" s="255"/>
      <c r="H235" s="255"/>
      <c r="I235" s="255"/>
      <c r="J235" s="255"/>
      <c r="K235" s="257"/>
      <c r="L235" s="258"/>
      <c r="M235" s="258"/>
      <c r="N235" s="258"/>
      <c r="O235" s="258"/>
      <c r="P235" s="258"/>
      <c r="Q235" s="258"/>
      <c r="R235" s="259"/>
      <c r="S235" s="238"/>
      <c r="T235" s="238"/>
      <c r="U235" s="238"/>
      <c r="V235" s="239"/>
      <c r="W235" s="239"/>
      <c r="X235" s="239"/>
      <c r="Y235" s="238"/>
      <c r="Z235" s="239"/>
    </row>
    <row r="236" spans="1:26" ht="12.75" customHeight="1">
      <c r="A236" s="252"/>
      <c r="B236" s="253"/>
      <c r="C236" s="254"/>
      <c r="D236" s="253"/>
      <c r="E236" s="255"/>
      <c r="F236" s="255"/>
      <c r="G236" s="255"/>
      <c r="H236" s="255"/>
      <c r="I236" s="255"/>
      <c r="J236" s="255"/>
      <c r="K236" s="257"/>
      <c r="L236" s="258"/>
      <c r="M236" s="258"/>
      <c r="N236" s="258"/>
      <c r="O236" s="258"/>
      <c r="P236" s="258"/>
      <c r="Q236" s="258"/>
      <c r="R236" s="259"/>
      <c r="S236" s="238"/>
      <c r="T236" s="238"/>
      <c r="U236" s="238"/>
      <c r="V236" s="239"/>
      <c r="W236" s="239"/>
      <c r="X236" s="239"/>
      <c r="Y236" s="238"/>
      <c r="Z236" s="239"/>
    </row>
    <row r="237" spans="1:26" ht="12.75" customHeight="1">
      <c r="A237" s="252"/>
      <c r="B237" s="253"/>
      <c r="C237" s="254"/>
      <c r="D237" s="253"/>
      <c r="E237" s="255"/>
      <c r="F237" s="255"/>
      <c r="G237" s="255"/>
      <c r="H237" s="255"/>
      <c r="I237" s="255"/>
      <c r="J237" s="255"/>
      <c r="K237" s="257"/>
      <c r="L237" s="258"/>
      <c r="M237" s="258"/>
      <c r="N237" s="258"/>
      <c r="O237" s="258"/>
      <c r="P237" s="258"/>
      <c r="Q237" s="258"/>
      <c r="R237" s="259"/>
      <c r="S237" s="238"/>
      <c r="T237" s="238"/>
      <c r="U237" s="238"/>
      <c r="V237" s="239"/>
      <c r="W237" s="239"/>
      <c r="X237" s="239"/>
      <c r="Y237" s="238"/>
      <c r="Z237" s="239"/>
    </row>
    <row r="238" spans="1:26" ht="12.75" customHeight="1">
      <c r="A238" s="252"/>
      <c r="B238" s="253"/>
      <c r="C238" s="254"/>
      <c r="D238" s="253"/>
      <c r="E238" s="255"/>
      <c r="F238" s="255"/>
      <c r="G238" s="255"/>
      <c r="H238" s="255"/>
      <c r="I238" s="255"/>
      <c r="J238" s="255"/>
      <c r="K238" s="257"/>
      <c r="L238" s="258"/>
      <c r="M238" s="258"/>
      <c r="N238" s="258"/>
      <c r="O238" s="258"/>
      <c r="P238" s="258"/>
      <c r="Q238" s="258"/>
      <c r="R238" s="259"/>
      <c r="S238" s="238"/>
      <c r="T238" s="238"/>
      <c r="U238" s="238"/>
      <c r="V238" s="239"/>
      <c r="W238" s="239"/>
      <c r="X238" s="239"/>
      <c r="Y238" s="238"/>
      <c r="Z238" s="239"/>
    </row>
    <row r="239" spans="1:26" ht="12.75" customHeight="1">
      <c r="A239" s="252"/>
      <c r="B239" s="253"/>
      <c r="C239" s="254"/>
      <c r="D239" s="253"/>
      <c r="E239" s="255"/>
      <c r="F239" s="255"/>
      <c r="G239" s="255"/>
      <c r="H239" s="255"/>
      <c r="I239" s="255"/>
      <c r="J239" s="255"/>
      <c r="K239" s="257"/>
      <c r="L239" s="258"/>
      <c r="M239" s="258"/>
      <c r="N239" s="258"/>
      <c r="O239" s="258"/>
      <c r="P239" s="258"/>
      <c r="Q239" s="258"/>
      <c r="R239" s="259"/>
      <c r="S239" s="238"/>
      <c r="T239" s="238"/>
      <c r="U239" s="238"/>
      <c r="V239" s="239"/>
      <c r="W239" s="239"/>
      <c r="X239" s="239"/>
      <c r="Y239" s="238"/>
      <c r="Z239" s="239"/>
    </row>
    <row r="240" spans="1:26" ht="12.75" customHeight="1">
      <c r="A240" s="252"/>
      <c r="B240" s="253"/>
      <c r="C240" s="254"/>
      <c r="D240" s="253"/>
      <c r="E240" s="255"/>
      <c r="F240" s="255"/>
      <c r="G240" s="255"/>
      <c r="H240" s="255"/>
      <c r="I240" s="255"/>
      <c r="J240" s="255"/>
      <c r="K240" s="257"/>
      <c r="L240" s="258"/>
      <c r="M240" s="258"/>
      <c r="N240" s="258"/>
      <c r="O240" s="258"/>
      <c r="P240" s="258"/>
      <c r="Q240" s="258"/>
      <c r="R240" s="259"/>
      <c r="S240" s="238"/>
      <c r="T240" s="238"/>
      <c r="U240" s="238"/>
      <c r="V240" s="239"/>
      <c r="W240" s="239"/>
      <c r="X240" s="239"/>
      <c r="Y240" s="238"/>
      <c r="Z240" s="239"/>
    </row>
    <row r="241" spans="1:26" ht="12.75" customHeight="1">
      <c r="A241" s="252"/>
      <c r="B241" s="253"/>
      <c r="C241" s="254"/>
      <c r="D241" s="253"/>
      <c r="E241" s="255"/>
      <c r="F241" s="255"/>
      <c r="G241" s="255"/>
      <c r="H241" s="255"/>
      <c r="I241" s="255"/>
      <c r="J241" s="255"/>
      <c r="K241" s="257"/>
      <c r="L241" s="258"/>
      <c r="M241" s="258"/>
      <c r="N241" s="258"/>
      <c r="O241" s="258"/>
      <c r="P241" s="258"/>
      <c r="Q241" s="258"/>
      <c r="R241" s="259"/>
      <c r="S241" s="238"/>
      <c r="T241" s="238"/>
      <c r="U241" s="238"/>
      <c r="V241" s="239"/>
      <c r="W241" s="239"/>
      <c r="X241" s="239"/>
      <c r="Y241" s="238"/>
      <c r="Z241" s="239"/>
    </row>
    <row r="242" spans="1:26" ht="12.75" customHeight="1">
      <c r="A242" s="252"/>
      <c r="B242" s="253"/>
      <c r="C242" s="254"/>
      <c r="D242" s="253"/>
      <c r="E242" s="255"/>
      <c r="F242" s="255"/>
      <c r="G242" s="255"/>
      <c r="H242" s="255"/>
      <c r="I242" s="255"/>
      <c r="J242" s="255"/>
      <c r="K242" s="257"/>
      <c r="L242" s="258"/>
      <c r="M242" s="258"/>
      <c r="N242" s="258"/>
      <c r="O242" s="258"/>
      <c r="P242" s="258"/>
      <c r="Q242" s="258"/>
      <c r="R242" s="259"/>
      <c r="S242" s="238"/>
      <c r="T242" s="238"/>
      <c r="U242" s="238"/>
      <c r="V242" s="239"/>
      <c r="W242" s="239"/>
      <c r="X242" s="239"/>
      <c r="Y242" s="238"/>
      <c r="Z242" s="239"/>
    </row>
    <row r="243" spans="1:26" ht="12.75" customHeight="1">
      <c r="A243" s="252"/>
      <c r="B243" s="253"/>
      <c r="C243" s="254"/>
      <c r="D243" s="253"/>
      <c r="E243" s="255"/>
      <c r="F243" s="255"/>
      <c r="G243" s="255"/>
      <c r="H243" s="255"/>
      <c r="I243" s="255"/>
      <c r="J243" s="255"/>
      <c r="K243" s="257"/>
      <c r="L243" s="258"/>
      <c r="M243" s="258"/>
      <c r="N243" s="258"/>
      <c r="O243" s="258"/>
      <c r="P243" s="258"/>
      <c r="Q243" s="258"/>
      <c r="R243" s="259"/>
      <c r="S243" s="238"/>
      <c r="T243" s="238"/>
      <c r="U243" s="238"/>
      <c r="V243" s="239"/>
      <c r="W243" s="239"/>
      <c r="X243" s="239"/>
      <c r="Y243" s="238"/>
      <c r="Z243" s="239"/>
    </row>
    <row r="244" spans="1:26" ht="12.75" customHeight="1">
      <c r="A244" s="252"/>
      <c r="B244" s="253"/>
      <c r="C244" s="254"/>
      <c r="D244" s="253"/>
      <c r="E244" s="255"/>
      <c r="F244" s="255"/>
      <c r="G244" s="255"/>
      <c r="H244" s="255"/>
      <c r="I244" s="255"/>
      <c r="J244" s="255"/>
      <c r="K244" s="257"/>
      <c r="L244" s="258"/>
      <c r="M244" s="258"/>
      <c r="N244" s="258"/>
      <c r="O244" s="258"/>
      <c r="P244" s="258"/>
      <c r="Q244" s="258"/>
      <c r="R244" s="259"/>
      <c r="S244" s="238"/>
      <c r="T244" s="238"/>
      <c r="U244" s="238"/>
      <c r="V244" s="239"/>
      <c r="W244" s="239"/>
      <c r="X244" s="239"/>
      <c r="Y244" s="238"/>
      <c r="Z244" s="239"/>
    </row>
    <row r="245" spans="1:26" ht="12.75" customHeight="1">
      <c r="A245" s="252"/>
      <c r="B245" s="253"/>
      <c r="C245" s="254"/>
      <c r="D245" s="253"/>
      <c r="E245" s="255"/>
      <c r="F245" s="255"/>
      <c r="G245" s="255"/>
      <c r="H245" s="255"/>
      <c r="I245" s="255"/>
      <c r="J245" s="255"/>
      <c r="K245" s="257"/>
      <c r="L245" s="258"/>
      <c r="M245" s="258"/>
      <c r="N245" s="258"/>
      <c r="O245" s="258"/>
      <c r="P245" s="258"/>
      <c r="Q245" s="258"/>
      <c r="R245" s="259"/>
      <c r="S245" s="238"/>
      <c r="T245" s="238"/>
      <c r="U245" s="238"/>
      <c r="V245" s="239"/>
      <c r="W245" s="239"/>
      <c r="X245" s="239"/>
      <c r="Y245" s="238"/>
      <c r="Z245" s="239"/>
    </row>
    <row r="246" spans="1:26" ht="12.75" customHeight="1">
      <c r="A246" s="252"/>
      <c r="B246" s="253"/>
      <c r="C246" s="254"/>
      <c r="D246" s="253"/>
      <c r="E246" s="255"/>
      <c r="F246" s="255"/>
      <c r="G246" s="255"/>
      <c r="H246" s="255"/>
      <c r="I246" s="255"/>
      <c r="J246" s="255"/>
      <c r="K246" s="257"/>
      <c r="L246" s="258"/>
      <c r="M246" s="258"/>
      <c r="N246" s="258"/>
      <c r="O246" s="258"/>
      <c r="P246" s="258"/>
      <c r="Q246" s="258"/>
      <c r="R246" s="259"/>
      <c r="S246" s="238"/>
      <c r="T246" s="238"/>
      <c r="U246" s="238"/>
      <c r="V246" s="239"/>
      <c r="W246" s="239"/>
      <c r="X246" s="239"/>
      <c r="Y246" s="238"/>
      <c r="Z246" s="239"/>
    </row>
    <row r="247" spans="1:26" ht="12.75" customHeight="1">
      <c r="A247" s="252"/>
      <c r="B247" s="253"/>
      <c r="C247" s="254"/>
      <c r="D247" s="253"/>
      <c r="E247" s="255"/>
      <c r="F247" s="255"/>
      <c r="G247" s="255"/>
      <c r="H247" s="255"/>
      <c r="I247" s="255"/>
      <c r="J247" s="255"/>
      <c r="K247" s="257"/>
      <c r="L247" s="258"/>
      <c r="M247" s="258"/>
      <c r="N247" s="258"/>
      <c r="O247" s="258"/>
      <c r="P247" s="258"/>
      <c r="Q247" s="258"/>
      <c r="R247" s="259"/>
      <c r="S247" s="238"/>
      <c r="T247" s="238"/>
      <c r="U247" s="238"/>
      <c r="V247" s="239"/>
      <c r="W247" s="239"/>
      <c r="X247" s="239"/>
      <c r="Y247" s="238"/>
      <c r="Z247" s="239"/>
    </row>
    <row r="248" spans="1:26" ht="12.75" customHeight="1">
      <c r="A248" s="252"/>
      <c r="B248" s="253"/>
      <c r="C248" s="254"/>
      <c r="D248" s="253"/>
      <c r="E248" s="255"/>
      <c r="F248" s="255"/>
      <c r="G248" s="255"/>
      <c r="H248" s="255"/>
      <c r="I248" s="255"/>
      <c r="J248" s="255"/>
      <c r="K248" s="257"/>
      <c r="L248" s="258"/>
      <c r="M248" s="258"/>
      <c r="N248" s="258"/>
      <c r="O248" s="258"/>
      <c r="P248" s="258"/>
      <c r="Q248" s="258"/>
      <c r="R248" s="259"/>
      <c r="S248" s="238"/>
      <c r="T248" s="238"/>
      <c r="U248" s="238"/>
      <c r="V248" s="239"/>
      <c r="W248" s="239"/>
      <c r="X248" s="239"/>
      <c r="Y248" s="238"/>
      <c r="Z248" s="239"/>
    </row>
    <row r="249" spans="1:26" ht="12.75" customHeight="1">
      <c r="A249" s="252"/>
      <c r="B249" s="253"/>
      <c r="C249" s="254"/>
      <c r="D249" s="253"/>
      <c r="E249" s="255"/>
      <c r="F249" s="255"/>
      <c r="G249" s="255"/>
      <c r="H249" s="255"/>
      <c r="I249" s="255"/>
      <c r="J249" s="255"/>
      <c r="K249" s="257"/>
      <c r="L249" s="258"/>
      <c r="M249" s="258"/>
      <c r="N249" s="258"/>
      <c r="O249" s="258"/>
      <c r="P249" s="258"/>
      <c r="Q249" s="258"/>
      <c r="R249" s="259"/>
      <c r="S249" s="238"/>
      <c r="T249" s="238"/>
      <c r="U249" s="238"/>
      <c r="V249" s="239"/>
      <c r="W249" s="239"/>
      <c r="X249" s="239"/>
      <c r="Y249" s="238"/>
      <c r="Z249" s="239"/>
    </row>
    <row r="250" spans="1:26" ht="12.75" customHeight="1">
      <c r="A250" s="252"/>
      <c r="B250" s="253"/>
      <c r="C250" s="254"/>
      <c r="D250" s="253"/>
      <c r="E250" s="255"/>
      <c r="F250" s="255"/>
      <c r="G250" s="255"/>
      <c r="H250" s="255"/>
      <c r="I250" s="255"/>
      <c r="J250" s="255"/>
      <c r="K250" s="257"/>
      <c r="L250" s="258"/>
      <c r="M250" s="258"/>
      <c r="N250" s="258"/>
      <c r="O250" s="258"/>
      <c r="P250" s="258"/>
      <c r="Q250" s="258"/>
      <c r="R250" s="259"/>
      <c r="S250" s="238"/>
      <c r="T250" s="238"/>
      <c r="U250" s="238"/>
      <c r="V250" s="239"/>
      <c r="W250" s="239"/>
      <c r="X250" s="239"/>
      <c r="Y250" s="238"/>
      <c r="Z250" s="239"/>
    </row>
    <row r="251" spans="1:26" ht="12.75" customHeight="1">
      <c r="A251" s="252"/>
      <c r="B251" s="253"/>
      <c r="C251" s="254"/>
      <c r="D251" s="253"/>
      <c r="E251" s="255"/>
      <c r="F251" s="255"/>
      <c r="G251" s="255"/>
      <c r="H251" s="255"/>
      <c r="I251" s="255"/>
      <c r="J251" s="255"/>
      <c r="K251" s="257"/>
      <c r="L251" s="258"/>
      <c r="M251" s="258"/>
      <c r="N251" s="258"/>
      <c r="O251" s="258"/>
      <c r="P251" s="258"/>
      <c r="Q251" s="258"/>
      <c r="R251" s="259"/>
      <c r="S251" s="238"/>
      <c r="T251" s="238"/>
      <c r="U251" s="238"/>
      <c r="V251" s="239"/>
      <c r="W251" s="239"/>
      <c r="X251" s="239"/>
      <c r="Y251" s="238"/>
      <c r="Z251" s="239"/>
    </row>
    <row r="252" spans="1:26" ht="12.75" customHeight="1">
      <c r="A252" s="252"/>
      <c r="B252" s="253"/>
      <c r="C252" s="254"/>
      <c r="D252" s="253"/>
      <c r="E252" s="255"/>
      <c r="F252" s="255"/>
      <c r="G252" s="255"/>
      <c r="H252" s="255"/>
      <c r="I252" s="255"/>
      <c r="J252" s="255"/>
      <c r="K252" s="257"/>
      <c r="L252" s="258"/>
      <c r="M252" s="258"/>
      <c r="N252" s="258"/>
      <c r="O252" s="258"/>
      <c r="P252" s="258"/>
      <c r="Q252" s="258"/>
      <c r="R252" s="259"/>
      <c r="S252" s="238"/>
      <c r="T252" s="238"/>
      <c r="U252" s="238"/>
      <c r="V252" s="239"/>
      <c r="W252" s="239"/>
      <c r="X252" s="239"/>
      <c r="Y252" s="238"/>
      <c r="Z252" s="239"/>
    </row>
    <row r="253" spans="1:26" ht="12.75" customHeight="1">
      <c r="A253" s="252"/>
      <c r="B253" s="253"/>
      <c r="C253" s="254"/>
      <c r="D253" s="253"/>
      <c r="E253" s="255"/>
      <c r="F253" s="255"/>
      <c r="G253" s="255"/>
      <c r="H253" s="255"/>
      <c r="I253" s="255"/>
      <c r="J253" s="255"/>
      <c r="K253" s="257"/>
      <c r="L253" s="258"/>
      <c r="M253" s="258"/>
      <c r="N253" s="258"/>
      <c r="O253" s="258"/>
      <c r="P253" s="258"/>
      <c r="Q253" s="258"/>
      <c r="R253" s="259"/>
      <c r="S253" s="238"/>
      <c r="T253" s="238"/>
      <c r="U253" s="238"/>
      <c r="V253" s="239"/>
      <c r="W253" s="239"/>
      <c r="X253" s="239"/>
      <c r="Y253" s="238"/>
      <c r="Z253" s="239"/>
    </row>
    <row r="254" spans="1:26" ht="12.75" customHeight="1">
      <c r="A254" s="252"/>
      <c r="B254" s="253"/>
      <c r="C254" s="254"/>
      <c r="D254" s="253"/>
      <c r="E254" s="255"/>
      <c r="F254" s="255"/>
      <c r="G254" s="255"/>
      <c r="H254" s="255"/>
      <c r="I254" s="255"/>
      <c r="J254" s="255"/>
      <c r="K254" s="257"/>
      <c r="L254" s="258"/>
      <c r="M254" s="258"/>
      <c r="N254" s="258"/>
      <c r="O254" s="258"/>
      <c r="P254" s="258"/>
      <c r="Q254" s="258"/>
      <c r="R254" s="259"/>
      <c r="S254" s="238"/>
      <c r="T254" s="238"/>
      <c r="U254" s="238"/>
      <c r="V254" s="239"/>
      <c r="W254" s="239"/>
      <c r="X254" s="239"/>
      <c r="Y254" s="238"/>
      <c r="Z254" s="239"/>
    </row>
    <row r="255" spans="1:26" ht="12.75" customHeight="1">
      <c r="A255" s="252"/>
      <c r="B255" s="253"/>
      <c r="C255" s="254"/>
      <c r="D255" s="253"/>
      <c r="E255" s="255"/>
      <c r="F255" s="255"/>
      <c r="G255" s="255"/>
      <c r="H255" s="255"/>
      <c r="I255" s="255"/>
      <c r="J255" s="255"/>
      <c r="K255" s="257"/>
      <c r="L255" s="258"/>
      <c r="M255" s="258"/>
      <c r="N255" s="258"/>
      <c r="O255" s="258"/>
      <c r="P255" s="258"/>
      <c r="Q255" s="258"/>
      <c r="R255" s="259"/>
      <c r="S255" s="238"/>
      <c r="T255" s="238"/>
      <c r="U255" s="238"/>
      <c r="V255" s="239"/>
      <c r="W255" s="239"/>
      <c r="X255" s="239"/>
      <c r="Y255" s="238"/>
      <c r="Z255" s="239"/>
    </row>
    <row r="256" spans="1:26" ht="12.75" customHeight="1">
      <c r="A256" s="252"/>
      <c r="B256" s="253"/>
      <c r="C256" s="254"/>
      <c r="D256" s="253"/>
      <c r="E256" s="255"/>
      <c r="F256" s="255"/>
      <c r="G256" s="255"/>
      <c r="H256" s="255"/>
      <c r="I256" s="255"/>
      <c r="J256" s="255"/>
      <c r="K256" s="257"/>
      <c r="L256" s="258"/>
      <c r="M256" s="258"/>
      <c r="N256" s="258"/>
      <c r="O256" s="258"/>
      <c r="P256" s="258"/>
      <c r="Q256" s="258"/>
      <c r="R256" s="259"/>
      <c r="S256" s="238"/>
      <c r="T256" s="238"/>
      <c r="U256" s="238"/>
      <c r="V256" s="239"/>
      <c r="W256" s="239"/>
      <c r="X256" s="239"/>
      <c r="Y256" s="238"/>
      <c r="Z256" s="239"/>
    </row>
    <row r="257" spans="1:26" ht="12.75" customHeight="1">
      <c r="A257" s="252"/>
      <c r="B257" s="253"/>
      <c r="C257" s="254"/>
      <c r="D257" s="253"/>
      <c r="E257" s="255"/>
      <c r="F257" s="255"/>
      <c r="G257" s="255"/>
      <c r="H257" s="255"/>
      <c r="I257" s="255"/>
      <c r="J257" s="255"/>
      <c r="K257" s="257"/>
      <c r="L257" s="258"/>
      <c r="M257" s="258"/>
      <c r="N257" s="258"/>
      <c r="O257" s="258"/>
      <c r="P257" s="258"/>
      <c r="Q257" s="258"/>
      <c r="R257" s="259"/>
      <c r="S257" s="238"/>
      <c r="T257" s="238"/>
      <c r="U257" s="238"/>
      <c r="V257" s="239"/>
      <c r="W257" s="239"/>
      <c r="X257" s="239"/>
      <c r="Y257" s="238"/>
      <c r="Z257" s="239"/>
    </row>
    <row r="258" spans="1:26" ht="12.75" customHeight="1">
      <c r="A258" s="252"/>
      <c r="B258" s="253"/>
      <c r="C258" s="254"/>
      <c r="D258" s="253"/>
      <c r="E258" s="255"/>
      <c r="F258" s="255"/>
      <c r="G258" s="255"/>
      <c r="H258" s="255"/>
      <c r="I258" s="255"/>
      <c r="J258" s="255"/>
      <c r="K258" s="257"/>
      <c r="L258" s="258"/>
      <c r="M258" s="258"/>
      <c r="N258" s="258"/>
      <c r="O258" s="258"/>
      <c r="P258" s="258"/>
      <c r="Q258" s="258"/>
      <c r="R258" s="259"/>
      <c r="S258" s="238"/>
      <c r="T258" s="238"/>
      <c r="U258" s="238"/>
      <c r="V258" s="239"/>
      <c r="W258" s="239"/>
      <c r="X258" s="239"/>
      <c r="Y258" s="238"/>
      <c r="Z258" s="239"/>
    </row>
    <row r="259" spans="1:26" ht="12.75" customHeight="1">
      <c r="A259" s="252"/>
      <c r="B259" s="253"/>
      <c r="C259" s="254"/>
      <c r="D259" s="253"/>
      <c r="E259" s="255"/>
      <c r="F259" s="255"/>
      <c r="G259" s="255"/>
      <c r="H259" s="255"/>
      <c r="I259" s="255"/>
      <c r="J259" s="255"/>
      <c r="K259" s="257"/>
      <c r="L259" s="258"/>
      <c r="M259" s="258"/>
      <c r="N259" s="258"/>
      <c r="O259" s="258"/>
      <c r="P259" s="258"/>
      <c r="Q259" s="258"/>
      <c r="R259" s="259"/>
      <c r="S259" s="238"/>
      <c r="T259" s="238"/>
      <c r="U259" s="238"/>
      <c r="V259" s="239"/>
      <c r="W259" s="239"/>
      <c r="X259" s="239"/>
      <c r="Y259" s="238"/>
      <c r="Z259" s="239"/>
    </row>
    <row r="260" spans="1:26" ht="12.75" customHeight="1">
      <c r="A260" s="252"/>
      <c r="B260" s="253"/>
      <c r="C260" s="254"/>
      <c r="D260" s="253"/>
      <c r="E260" s="255"/>
      <c r="F260" s="255"/>
      <c r="G260" s="255"/>
      <c r="H260" s="255"/>
      <c r="I260" s="255"/>
      <c r="J260" s="255"/>
      <c r="K260" s="257"/>
      <c r="L260" s="258"/>
      <c r="M260" s="258"/>
      <c r="N260" s="258"/>
      <c r="O260" s="258"/>
      <c r="P260" s="258"/>
      <c r="Q260" s="258"/>
      <c r="R260" s="259"/>
      <c r="S260" s="238"/>
      <c r="T260" s="238"/>
      <c r="U260" s="238"/>
      <c r="V260" s="239"/>
      <c r="W260" s="239"/>
      <c r="X260" s="239"/>
      <c r="Y260" s="238"/>
      <c r="Z260" s="239"/>
    </row>
    <row r="261" spans="1:26" ht="12.75" customHeight="1">
      <c r="A261" s="252"/>
      <c r="B261" s="253"/>
      <c r="C261" s="254"/>
      <c r="D261" s="253"/>
      <c r="E261" s="255"/>
      <c r="F261" s="255"/>
      <c r="G261" s="255"/>
      <c r="H261" s="255"/>
      <c r="I261" s="255"/>
      <c r="J261" s="255"/>
      <c r="K261" s="257"/>
      <c r="L261" s="258"/>
      <c r="M261" s="258"/>
      <c r="N261" s="258"/>
      <c r="O261" s="258"/>
      <c r="P261" s="258"/>
      <c r="Q261" s="258"/>
      <c r="R261" s="259"/>
      <c r="S261" s="238"/>
      <c r="T261" s="238"/>
      <c r="U261" s="238"/>
      <c r="V261" s="239"/>
      <c r="W261" s="239"/>
      <c r="X261" s="239"/>
      <c r="Y261" s="238"/>
      <c r="Z261" s="239"/>
    </row>
    <row r="262" spans="1:26" ht="12.75" customHeight="1">
      <c r="A262" s="252"/>
      <c r="B262" s="253"/>
      <c r="C262" s="254"/>
      <c r="D262" s="253"/>
      <c r="E262" s="255"/>
      <c r="F262" s="255"/>
      <c r="G262" s="255"/>
      <c r="H262" s="255"/>
      <c r="I262" s="255"/>
      <c r="J262" s="255"/>
      <c r="K262" s="257"/>
      <c r="L262" s="258"/>
      <c r="M262" s="258"/>
      <c r="N262" s="258"/>
      <c r="O262" s="258"/>
      <c r="P262" s="258"/>
      <c r="Q262" s="258"/>
      <c r="R262" s="259"/>
      <c r="S262" s="238"/>
      <c r="T262" s="238"/>
      <c r="U262" s="238"/>
      <c r="V262" s="239"/>
      <c r="W262" s="239"/>
      <c r="X262" s="239"/>
      <c r="Y262" s="238"/>
      <c r="Z262" s="239"/>
    </row>
    <row r="263" spans="1:26" ht="12.75" customHeight="1">
      <c r="A263" s="252"/>
      <c r="B263" s="253"/>
      <c r="C263" s="254"/>
      <c r="D263" s="253"/>
      <c r="E263" s="255"/>
      <c r="F263" s="255"/>
      <c r="G263" s="255"/>
      <c r="H263" s="255"/>
      <c r="I263" s="255"/>
      <c r="J263" s="255"/>
      <c r="K263" s="257"/>
      <c r="L263" s="258"/>
      <c r="M263" s="258"/>
      <c r="N263" s="258"/>
      <c r="O263" s="258"/>
      <c r="P263" s="258"/>
      <c r="Q263" s="258"/>
      <c r="R263" s="259"/>
      <c r="S263" s="238"/>
      <c r="T263" s="238"/>
      <c r="U263" s="238"/>
      <c r="V263" s="239"/>
      <c r="W263" s="239"/>
      <c r="X263" s="239"/>
      <c r="Y263" s="238"/>
      <c r="Z263" s="239"/>
    </row>
    <row r="264" spans="1:26" ht="12.75" customHeight="1">
      <c r="A264" s="252"/>
      <c r="B264" s="253"/>
      <c r="C264" s="254"/>
      <c r="D264" s="253"/>
      <c r="E264" s="255"/>
      <c r="F264" s="255"/>
      <c r="G264" s="255"/>
      <c r="H264" s="255"/>
      <c r="I264" s="255"/>
      <c r="J264" s="255"/>
      <c r="K264" s="257"/>
      <c r="L264" s="258"/>
      <c r="M264" s="258"/>
      <c r="N264" s="258"/>
      <c r="O264" s="258"/>
      <c r="P264" s="258"/>
      <c r="Q264" s="258"/>
      <c r="R264" s="259"/>
      <c r="S264" s="238"/>
      <c r="T264" s="238"/>
      <c r="U264" s="238"/>
      <c r="V264" s="239"/>
      <c r="W264" s="239"/>
      <c r="X264" s="239"/>
      <c r="Y264" s="238"/>
      <c r="Z264" s="239"/>
    </row>
    <row r="265" spans="1:26" ht="12.75" customHeight="1">
      <c r="A265" s="252"/>
      <c r="B265" s="253"/>
      <c r="C265" s="254"/>
      <c r="D265" s="253"/>
      <c r="E265" s="255"/>
      <c r="F265" s="255"/>
      <c r="G265" s="255"/>
      <c r="H265" s="255"/>
      <c r="I265" s="255"/>
      <c r="J265" s="255"/>
      <c r="K265" s="257"/>
      <c r="L265" s="258"/>
      <c r="M265" s="258"/>
      <c r="N265" s="258"/>
      <c r="O265" s="258"/>
      <c r="P265" s="258"/>
      <c r="Q265" s="258"/>
      <c r="R265" s="259"/>
      <c r="S265" s="238"/>
      <c r="T265" s="238"/>
      <c r="U265" s="238"/>
      <c r="V265" s="239"/>
      <c r="W265" s="239"/>
      <c r="X265" s="239"/>
      <c r="Y265" s="238"/>
      <c r="Z265" s="239"/>
    </row>
    <row r="266" spans="1:26" ht="12.75" customHeight="1">
      <c r="A266" s="252"/>
      <c r="B266" s="253"/>
      <c r="C266" s="254"/>
      <c r="D266" s="253"/>
      <c r="E266" s="255"/>
      <c r="F266" s="255"/>
      <c r="G266" s="255"/>
      <c r="H266" s="255"/>
      <c r="I266" s="255"/>
      <c r="J266" s="255"/>
      <c r="K266" s="257"/>
      <c r="L266" s="258"/>
      <c r="M266" s="258"/>
      <c r="N266" s="258"/>
      <c r="O266" s="258"/>
      <c r="P266" s="258"/>
      <c r="Q266" s="258"/>
      <c r="R266" s="259"/>
      <c r="S266" s="238"/>
      <c r="T266" s="238"/>
      <c r="U266" s="238"/>
      <c r="V266" s="239"/>
      <c r="W266" s="239"/>
      <c r="X266" s="239"/>
      <c r="Y266" s="238"/>
      <c r="Z266" s="239"/>
    </row>
    <row r="267" spans="1:26" ht="12.75" customHeight="1">
      <c r="A267" s="252"/>
      <c r="B267" s="253"/>
      <c r="C267" s="254"/>
      <c r="D267" s="253"/>
      <c r="E267" s="255"/>
      <c r="F267" s="255"/>
      <c r="G267" s="255"/>
      <c r="H267" s="255"/>
      <c r="I267" s="255"/>
      <c r="J267" s="255"/>
      <c r="K267" s="257"/>
      <c r="L267" s="258"/>
      <c r="M267" s="258"/>
      <c r="N267" s="258"/>
      <c r="O267" s="258"/>
      <c r="P267" s="258"/>
      <c r="Q267" s="258"/>
      <c r="R267" s="259"/>
      <c r="S267" s="238"/>
      <c r="T267" s="238"/>
      <c r="U267" s="238"/>
      <c r="V267" s="239"/>
      <c r="W267" s="239"/>
      <c r="X267" s="239"/>
      <c r="Y267" s="238"/>
      <c r="Z267" s="239"/>
    </row>
    <row r="268" spans="1:26" ht="12.75" customHeight="1">
      <c r="A268" s="252"/>
      <c r="B268" s="253"/>
      <c r="C268" s="254"/>
      <c r="D268" s="253"/>
      <c r="E268" s="255"/>
      <c r="F268" s="255"/>
      <c r="G268" s="255"/>
      <c r="H268" s="255"/>
      <c r="I268" s="255"/>
      <c r="J268" s="255"/>
      <c r="K268" s="257"/>
      <c r="L268" s="258"/>
      <c r="M268" s="258"/>
      <c r="N268" s="258"/>
      <c r="O268" s="258"/>
      <c r="P268" s="258"/>
      <c r="Q268" s="258"/>
      <c r="R268" s="259"/>
      <c r="S268" s="238"/>
      <c r="T268" s="238"/>
      <c r="U268" s="238"/>
      <c r="V268" s="239"/>
      <c r="W268" s="239"/>
      <c r="X268" s="239"/>
      <c r="Y268" s="238"/>
      <c r="Z268" s="239"/>
    </row>
    <row r="269" spans="1:26" ht="12.75" customHeight="1">
      <c r="A269" s="252"/>
      <c r="B269" s="253"/>
      <c r="C269" s="254"/>
      <c r="D269" s="253"/>
      <c r="E269" s="255"/>
      <c r="F269" s="255"/>
      <c r="G269" s="255"/>
      <c r="H269" s="255"/>
      <c r="I269" s="255"/>
      <c r="J269" s="255"/>
      <c r="K269" s="257"/>
      <c r="L269" s="258"/>
      <c r="M269" s="258"/>
      <c r="N269" s="258"/>
      <c r="O269" s="258"/>
      <c r="P269" s="258"/>
      <c r="Q269" s="258"/>
      <c r="R269" s="259"/>
      <c r="S269" s="238"/>
      <c r="T269" s="238"/>
      <c r="U269" s="238"/>
      <c r="V269" s="239"/>
      <c r="W269" s="239"/>
      <c r="X269" s="239"/>
      <c r="Y269" s="238"/>
      <c r="Z269" s="239"/>
    </row>
    <row r="270" spans="1:26" ht="12.75" customHeight="1">
      <c r="A270" s="252"/>
      <c r="B270" s="253"/>
      <c r="C270" s="254"/>
      <c r="D270" s="253"/>
      <c r="E270" s="255"/>
      <c r="F270" s="255"/>
      <c r="G270" s="255"/>
      <c r="H270" s="255"/>
      <c r="I270" s="255"/>
      <c r="J270" s="255"/>
      <c r="K270" s="257"/>
      <c r="L270" s="258"/>
      <c r="M270" s="258"/>
      <c r="N270" s="258"/>
      <c r="O270" s="258"/>
      <c r="P270" s="258"/>
      <c r="Q270" s="258"/>
      <c r="R270" s="259"/>
      <c r="S270" s="238"/>
      <c r="T270" s="238"/>
      <c r="U270" s="238"/>
      <c r="V270" s="239"/>
      <c r="W270" s="239"/>
      <c r="X270" s="239"/>
      <c r="Y270" s="238"/>
      <c r="Z270" s="239"/>
    </row>
    <row r="271" spans="1:26" ht="12.75" customHeight="1">
      <c r="A271" s="252"/>
      <c r="B271" s="253"/>
      <c r="C271" s="254"/>
      <c r="D271" s="253"/>
      <c r="E271" s="255"/>
      <c r="F271" s="255"/>
      <c r="G271" s="255"/>
      <c r="H271" s="255"/>
      <c r="I271" s="255"/>
      <c r="J271" s="255"/>
      <c r="K271" s="257"/>
      <c r="L271" s="258"/>
      <c r="M271" s="258"/>
      <c r="N271" s="258"/>
      <c r="O271" s="258"/>
      <c r="P271" s="258"/>
      <c r="Q271" s="258"/>
      <c r="R271" s="259"/>
      <c r="S271" s="238"/>
      <c r="T271" s="238"/>
      <c r="U271" s="238"/>
      <c r="V271" s="239"/>
      <c r="W271" s="239"/>
      <c r="X271" s="239"/>
      <c r="Y271" s="238"/>
      <c r="Z271" s="239"/>
    </row>
    <row r="272" spans="1:26" ht="12.75" customHeight="1">
      <c r="A272" s="252"/>
      <c r="B272" s="253"/>
      <c r="C272" s="254"/>
      <c r="D272" s="253"/>
      <c r="E272" s="255"/>
      <c r="F272" s="255"/>
      <c r="G272" s="255"/>
      <c r="H272" s="255"/>
      <c r="I272" s="255"/>
      <c r="J272" s="255"/>
      <c r="K272" s="257"/>
      <c r="L272" s="258"/>
      <c r="M272" s="258"/>
      <c r="N272" s="258"/>
      <c r="O272" s="258"/>
      <c r="P272" s="258"/>
      <c r="Q272" s="258"/>
      <c r="R272" s="259"/>
      <c r="S272" s="238"/>
      <c r="T272" s="238"/>
      <c r="U272" s="238"/>
      <c r="V272" s="239"/>
      <c r="W272" s="239"/>
      <c r="X272" s="239"/>
      <c r="Y272" s="238"/>
      <c r="Z272" s="239"/>
    </row>
    <row r="273" spans="1:26" ht="12.75" customHeight="1">
      <c r="A273" s="252"/>
      <c r="B273" s="253"/>
      <c r="C273" s="254"/>
      <c r="D273" s="253"/>
      <c r="E273" s="255"/>
      <c r="F273" s="255"/>
      <c r="G273" s="255"/>
      <c r="H273" s="255"/>
      <c r="I273" s="255"/>
      <c r="J273" s="255"/>
      <c r="K273" s="257"/>
      <c r="L273" s="258"/>
      <c r="M273" s="258"/>
      <c r="N273" s="258"/>
      <c r="O273" s="258"/>
      <c r="P273" s="258"/>
      <c r="Q273" s="258"/>
      <c r="R273" s="259"/>
      <c r="S273" s="238"/>
      <c r="T273" s="238"/>
      <c r="U273" s="238"/>
      <c r="V273" s="239"/>
      <c r="W273" s="239"/>
      <c r="X273" s="239"/>
      <c r="Y273" s="238"/>
      <c r="Z273" s="239"/>
    </row>
    <row r="274" spans="1:26" ht="12.75" customHeight="1">
      <c r="A274" s="252"/>
      <c r="B274" s="253"/>
      <c r="C274" s="254"/>
      <c r="D274" s="253"/>
      <c r="E274" s="255"/>
      <c r="F274" s="255"/>
      <c r="G274" s="255"/>
      <c r="H274" s="255"/>
      <c r="I274" s="255"/>
      <c r="J274" s="255"/>
      <c r="K274" s="257"/>
      <c r="L274" s="258"/>
      <c r="M274" s="258"/>
      <c r="N274" s="258"/>
      <c r="O274" s="258"/>
      <c r="P274" s="258"/>
      <c r="Q274" s="258"/>
      <c r="R274" s="259"/>
      <c r="S274" s="238"/>
      <c r="T274" s="238"/>
      <c r="U274" s="238"/>
      <c r="V274" s="239"/>
      <c r="W274" s="239"/>
      <c r="X274" s="239"/>
      <c r="Y274" s="238"/>
      <c r="Z274" s="239"/>
    </row>
    <row r="275" spans="1:26" ht="12.75" customHeight="1">
      <c r="A275" s="252"/>
      <c r="B275" s="253"/>
      <c r="C275" s="254"/>
      <c r="D275" s="253"/>
      <c r="E275" s="255"/>
      <c r="F275" s="255"/>
      <c r="G275" s="255"/>
      <c r="H275" s="255"/>
      <c r="I275" s="255"/>
      <c r="J275" s="255"/>
      <c r="K275" s="257"/>
      <c r="L275" s="258"/>
      <c r="M275" s="258"/>
      <c r="N275" s="258"/>
      <c r="O275" s="258"/>
      <c r="P275" s="258"/>
      <c r="Q275" s="258"/>
      <c r="R275" s="259"/>
      <c r="S275" s="238"/>
      <c r="T275" s="238"/>
      <c r="U275" s="238"/>
      <c r="V275" s="239"/>
      <c r="W275" s="239"/>
      <c r="X275" s="239"/>
      <c r="Y275" s="238"/>
      <c r="Z275" s="239"/>
    </row>
    <row r="276" spans="1:26" ht="12.75" customHeight="1">
      <c r="A276" s="252"/>
      <c r="B276" s="253"/>
      <c r="C276" s="254"/>
      <c r="D276" s="253"/>
      <c r="E276" s="255"/>
      <c r="F276" s="255"/>
      <c r="G276" s="255"/>
      <c r="H276" s="255"/>
      <c r="I276" s="255"/>
      <c r="J276" s="255"/>
      <c r="K276" s="257"/>
      <c r="L276" s="258"/>
      <c r="M276" s="258"/>
      <c r="N276" s="258"/>
      <c r="O276" s="258"/>
      <c r="P276" s="258"/>
      <c r="Q276" s="258"/>
      <c r="R276" s="259"/>
      <c r="S276" s="238"/>
      <c r="T276" s="238"/>
      <c r="U276" s="238"/>
      <c r="V276" s="239"/>
      <c r="W276" s="239"/>
      <c r="X276" s="239"/>
      <c r="Y276" s="238"/>
      <c r="Z276" s="239"/>
    </row>
    <row r="277" spans="1:26" ht="12.75" customHeight="1">
      <c r="A277" s="252"/>
      <c r="B277" s="253"/>
      <c r="C277" s="254"/>
      <c r="D277" s="253"/>
      <c r="E277" s="255"/>
      <c r="F277" s="255"/>
      <c r="G277" s="255"/>
      <c r="H277" s="255"/>
      <c r="I277" s="255"/>
      <c r="J277" s="255"/>
      <c r="K277" s="257"/>
      <c r="L277" s="258"/>
      <c r="M277" s="258"/>
      <c r="N277" s="258"/>
      <c r="O277" s="258"/>
      <c r="P277" s="258"/>
      <c r="Q277" s="258"/>
      <c r="R277" s="259"/>
      <c r="S277" s="238"/>
      <c r="T277" s="238"/>
      <c r="U277" s="238"/>
      <c r="V277" s="239"/>
      <c r="W277" s="239"/>
      <c r="X277" s="239"/>
      <c r="Y277" s="238"/>
      <c r="Z277" s="239"/>
    </row>
    <row r="278" spans="1:26" ht="12.75" customHeight="1">
      <c r="A278" s="252"/>
      <c r="B278" s="253"/>
      <c r="C278" s="254"/>
      <c r="D278" s="253"/>
      <c r="E278" s="255"/>
      <c r="F278" s="255"/>
      <c r="G278" s="255"/>
      <c r="H278" s="255"/>
      <c r="I278" s="255"/>
      <c r="J278" s="255"/>
      <c r="K278" s="257"/>
      <c r="L278" s="258"/>
      <c r="M278" s="258"/>
      <c r="N278" s="258"/>
      <c r="O278" s="258"/>
      <c r="P278" s="258"/>
      <c r="Q278" s="258"/>
      <c r="R278" s="259"/>
      <c r="S278" s="238"/>
      <c r="T278" s="238"/>
      <c r="U278" s="238"/>
      <c r="V278" s="239"/>
      <c r="W278" s="239"/>
      <c r="X278" s="239"/>
      <c r="Y278" s="238"/>
      <c r="Z278" s="239"/>
    </row>
    <row r="279" spans="1:26" ht="12.75" customHeight="1">
      <c r="A279" s="252"/>
      <c r="B279" s="253"/>
      <c r="C279" s="254"/>
      <c r="D279" s="253"/>
      <c r="E279" s="255"/>
      <c r="F279" s="255"/>
      <c r="G279" s="255"/>
      <c r="H279" s="255"/>
      <c r="I279" s="255"/>
      <c r="J279" s="255"/>
      <c r="K279" s="257"/>
      <c r="L279" s="258"/>
      <c r="M279" s="258"/>
      <c r="N279" s="258"/>
      <c r="O279" s="258"/>
      <c r="P279" s="258"/>
      <c r="Q279" s="258"/>
      <c r="R279" s="259"/>
      <c r="S279" s="238"/>
      <c r="T279" s="238"/>
      <c r="U279" s="238"/>
      <c r="V279" s="239"/>
      <c r="W279" s="239"/>
      <c r="X279" s="239"/>
      <c r="Y279" s="238"/>
      <c r="Z279" s="239"/>
    </row>
    <row r="280" spans="1:26" ht="12.75" customHeight="1">
      <c r="A280" s="252"/>
      <c r="B280" s="253"/>
      <c r="C280" s="254"/>
      <c r="D280" s="253"/>
      <c r="E280" s="255"/>
      <c r="F280" s="255"/>
      <c r="G280" s="255"/>
      <c r="H280" s="255"/>
      <c r="I280" s="255"/>
      <c r="J280" s="255"/>
      <c r="K280" s="257"/>
      <c r="L280" s="258"/>
      <c r="M280" s="258"/>
      <c r="N280" s="258"/>
      <c r="O280" s="258"/>
      <c r="P280" s="258"/>
      <c r="Q280" s="258"/>
      <c r="R280" s="259"/>
      <c r="S280" s="238"/>
      <c r="T280" s="238"/>
      <c r="U280" s="238"/>
      <c r="V280" s="239"/>
      <c r="W280" s="239"/>
      <c r="X280" s="239"/>
      <c r="Y280" s="238"/>
      <c r="Z280" s="239"/>
    </row>
    <row r="281" spans="1:26" ht="12.75" customHeight="1">
      <c r="A281" s="252"/>
      <c r="B281" s="253"/>
      <c r="C281" s="254"/>
      <c r="D281" s="253"/>
      <c r="E281" s="255"/>
      <c r="F281" s="255"/>
      <c r="G281" s="255"/>
      <c r="H281" s="255"/>
      <c r="I281" s="255"/>
      <c r="J281" s="255"/>
      <c r="K281" s="257"/>
      <c r="L281" s="258"/>
      <c r="M281" s="258"/>
      <c r="N281" s="258"/>
      <c r="O281" s="258"/>
      <c r="P281" s="258"/>
      <c r="Q281" s="258"/>
      <c r="R281" s="259"/>
      <c r="S281" s="238"/>
      <c r="T281" s="238"/>
      <c r="U281" s="238"/>
      <c r="V281" s="239"/>
      <c r="W281" s="239"/>
      <c r="X281" s="239"/>
      <c r="Y281" s="238"/>
      <c r="Z281" s="239"/>
    </row>
    <row r="282" spans="1:26" ht="12.75" customHeight="1">
      <c r="A282" s="252"/>
      <c r="B282" s="253"/>
      <c r="C282" s="254"/>
      <c r="D282" s="253"/>
      <c r="E282" s="255"/>
      <c r="F282" s="255"/>
      <c r="G282" s="255"/>
      <c r="H282" s="255"/>
      <c r="I282" s="255"/>
      <c r="J282" s="255"/>
      <c r="K282" s="257"/>
      <c r="L282" s="258"/>
      <c r="M282" s="258"/>
      <c r="N282" s="258"/>
      <c r="O282" s="258"/>
      <c r="P282" s="258"/>
      <c r="Q282" s="258"/>
      <c r="R282" s="259"/>
      <c r="S282" s="238"/>
      <c r="T282" s="238"/>
      <c r="U282" s="238"/>
      <c r="V282" s="239"/>
      <c r="W282" s="239"/>
      <c r="X282" s="239"/>
      <c r="Y282" s="238"/>
      <c r="Z282" s="239"/>
    </row>
    <row r="283" spans="1:26" ht="12.75" customHeight="1">
      <c r="A283" s="252"/>
      <c r="B283" s="253"/>
      <c r="C283" s="254"/>
      <c r="D283" s="253"/>
      <c r="E283" s="255"/>
      <c r="F283" s="255"/>
      <c r="G283" s="255"/>
      <c r="H283" s="255"/>
      <c r="I283" s="255"/>
      <c r="J283" s="255"/>
      <c r="K283" s="257"/>
      <c r="L283" s="258"/>
      <c r="M283" s="258"/>
      <c r="N283" s="258"/>
      <c r="O283" s="258"/>
      <c r="P283" s="258"/>
      <c r="Q283" s="258"/>
      <c r="R283" s="259"/>
      <c r="S283" s="238"/>
      <c r="T283" s="238"/>
      <c r="U283" s="238"/>
      <c r="V283" s="239"/>
      <c r="W283" s="239"/>
      <c r="X283" s="239"/>
      <c r="Y283" s="238"/>
      <c r="Z283" s="239"/>
    </row>
    <row r="284" spans="1:26" ht="12.75" customHeight="1">
      <c r="A284" s="252"/>
      <c r="B284" s="253"/>
      <c r="C284" s="254"/>
      <c r="D284" s="253"/>
      <c r="E284" s="255"/>
      <c r="F284" s="255"/>
      <c r="G284" s="255"/>
      <c r="H284" s="255"/>
      <c r="I284" s="255"/>
      <c r="J284" s="255"/>
      <c r="K284" s="257"/>
      <c r="L284" s="258"/>
      <c r="M284" s="258"/>
      <c r="N284" s="258"/>
      <c r="O284" s="258"/>
      <c r="P284" s="258"/>
      <c r="Q284" s="258"/>
      <c r="R284" s="259"/>
      <c r="S284" s="238"/>
      <c r="T284" s="238"/>
      <c r="U284" s="238"/>
      <c r="V284" s="239"/>
      <c r="W284" s="239"/>
      <c r="X284" s="239"/>
      <c r="Y284" s="238"/>
      <c r="Z284" s="239"/>
    </row>
    <row r="285" spans="1:26" ht="12.75" customHeight="1">
      <c r="A285" s="252"/>
      <c r="B285" s="253"/>
      <c r="C285" s="254"/>
      <c r="D285" s="253"/>
      <c r="E285" s="255"/>
      <c r="F285" s="255"/>
      <c r="G285" s="255"/>
      <c r="H285" s="255"/>
      <c r="I285" s="255"/>
      <c r="J285" s="255"/>
      <c r="K285" s="257"/>
      <c r="L285" s="258"/>
      <c r="M285" s="258"/>
      <c r="N285" s="258"/>
      <c r="O285" s="258"/>
      <c r="P285" s="258"/>
      <c r="Q285" s="258"/>
      <c r="R285" s="259"/>
      <c r="S285" s="238"/>
      <c r="T285" s="238"/>
      <c r="U285" s="238"/>
      <c r="V285" s="239"/>
      <c r="W285" s="239"/>
      <c r="X285" s="239"/>
      <c r="Y285" s="238"/>
      <c r="Z285" s="239"/>
    </row>
    <row r="286" spans="1:26" ht="12.75" customHeight="1">
      <c r="A286" s="252"/>
      <c r="B286" s="253"/>
      <c r="C286" s="254"/>
      <c r="D286" s="253"/>
      <c r="E286" s="255"/>
      <c r="F286" s="255"/>
      <c r="G286" s="255"/>
      <c r="H286" s="255"/>
      <c r="I286" s="255"/>
      <c r="J286" s="255"/>
      <c r="K286" s="257"/>
      <c r="L286" s="258"/>
      <c r="M286" s="258"/>
      <c r="N286" s="258"/>
      <c r="O286" s="258"/>
      <c r="P286" s="258"/>
      <c r="Q286" s="258"/>
      <c r="R286" s="259"/>
      <c r="S286" s="238"/>
      <c r="T286" s="238"/>
      <c r="U286" s="238"/>
      <c r="V286" s="239"/>
      <c r="W286" s="239"/>
      <c r="X286" s="239"/>
      <c r="Y286" s="238"/>
      <c r="Z286" s="239"/>
    </row>
    <row r="287" spans="1:26" ht="12.75" customHeight="1">
      <c r="A287" s="252"/>
      <c r="B287" s="253"/>
      <c r="C287" s="254"/>
      <c r="D287" s="253"/>
      <c r="E287" s="255"/>
      <c r="F287" s="255"/>
      <c r="G287" s="255"/>
      <c r="H287" s="255"/>
      <c r="I287" s="255"/>
      <c r="J287" s="255"/>
      <c r="K287" s="257"/>
      <c r="L287" s="258"/>
      <c r="M287" s="258"/>
      <c r="N287" s="258"/>
      <c r="O287" s="258"/>
      <c r="P287" s="258"/>
      <c r="Q287" s="258"/>
      <c r="R287" s="259"/>
      <c r="S287" s="238"/>
      <c r="T287" s="238"/>
      <c r="U287" s="238"/>
      <c r="V287" s="239"/>
      <c r="W287" s="239"/>
      <c r="X287" s="239"/>
      <c r="Y287" s="238"/>
      <c r="Z287" s="239"/>
    </row>
    <row r="288" spans="1:26" ht="12.75" customHeight="1">
      <c r="A288" s="252"/>
      <c r="B288" s="253"/>
      <c r="C288" s="254"/>
      <c r="D288" s="253"/>
      <c r="E288" s="255"/>
      <c r="F288" s="255"/>
      <c r="G288" s="255"/>
      <c r="H288" s="255"/>
      <c r="I288" s="255"/>
      <c r="J288" s="255"/>
      <c r="K288" s="257"/>
      <c r="L288" s="258"/>
      <c r="M288" s="258"/>
      <c r="N288" s="258"/>
      <c r="O288" s="258"/>
      <c r="P288" s="258"/>
      <c r="Q288" s="258"/>
      <c r="R288" s="259"/>
      <c r="S288" s="238"/>
      <c r="T288" s="238"/>
      <c r="U288" s="238"/>
      <c r="V288" s="239"/>
      <c r="W288" s="239"/>
      <c r="X288" s="239"/>
      <c r="Y288" s="238"/>
      <c r="Z288" s="239"/>
    </row>
    <row r="289" spans="1:26" ht="12.75" customHeight="1">
      <c r="A289" s="252"/>
      <c r="B289" s="253"/>
      <c r="C289" s="254"/>
      <c r="D289" s="253"/>
      <c r="E289" s="255"/>
      <c r="F289" s="255"/>
      <c r="G289" s="255"/>
      <c r="H289" s="255"/>
      <c r="I289" s="255"/>
      <c r="J289" s="255"/>
      <c r="K289" s="257"/>
      <c r="L289" s="258"/>
      <c r="M289" s="258"/>
      <c r="N289" s="258"/>
      <c r="O289" s="258"/>
      <c r="P289" s="258"/>
      <c r="Q289" s="258"/>
      <c r="R289" s="259"/>
      <c r="S289" s="238"/>
      <c r="T289" s="238"/>
      <c r="U289" s="238"/>
      <c r="V289" s="239"/>
      <c r="W289" s="239"/>
      <c r="X289" s="239"/>
      <c r="Y289" s="238"/>
      <c r="Z289" s="239"/>
    </row>
    <row r="290" spans="1:26" ht="12.75" customHeight="1">
      <c r="A290" s="252"/>
      <c r="B290" s="253"/>
      <c r="C290" s="254"/>
      <c r="D290" s="253"/>
      <c r="E290" s="255"/>
      <c r="F290" s="255"/>
      <c r="G290" s="255"/>
      <c r="H290" s="255"/>
      <c r="I290" s="255"/>
      <c r="J290" s="255"/>
      <c r="K290" s="257"/>
      <c r="L290" s="258"/>
      <c r="M290" s="258"/>
      <c r="N290" s="258"/>
      <c r="O290" s="258"/>
      <c r="P290" s="258"/>
      <c r="Q290" s="258"/>
      <c r="R290" s="259"/>
      <c r="S290" s="238"/>
      <c r="T290" s="238"/>
      <c r="U290" s="238"/>
      <c r="V290" s="239"/>
      <c r="W290" s="239"/>
      <c r="X290" s="239"/>
      <c r="Y290" s="238"/>
      <c r="Z290" s="239"/>
    </row>
    <row r="291" spans="1:26" ht="12.75" customHeight="1">
      <c r="A291" s="252"/>
      <c r="B291" s="253"/>
      <c r="C291" s="254"/>
      <c r="D291" s="253"/>
      <c r="E291" s="255"/>
      <c r="F291" s="255"/>
      <c r="G291" s="255"/>
      <c r="H291" s="255"/>
      <c r="I291" s="255"/>
      <c r="J291" s="255"/>
      <c r="K291" s="257"/>
      <c r="L291" s="258"/>
      <c r="M291" s="258"/>
      <c r="N291" s="258"/>
      <c r="O291" s="258"/>
      <c r="P291" s="258"/>
      <c r="Q291" s="258"/>
      <c r="R291" s="259"/>
      <c r="S291" s="238"/>
      <c r="T291" s="238"/>
      <c r="U291" s="238"/>
      <c r="V291" s="239"/>
      <c r="W291" s="239"/>
      <c r="X291" s="239"/>
      <c r="Y291" s="238"/>
      <c r="Z291" s="239"/>
    </row>
    <row r="292" spans="1:26" ht="12.75" customHeight="1">
      <c r="A292" s="252"/>
      <c r="B292" s="253"/>
      <c r="C292" s="254"/>
      <c r="D292" s="253"/>
      <c r="E292" s="255"/>
      <c r="F292" s="255"/>
      <c r="G292" s="255"/>
      <c r="H292" s="255"/>
      <c r="I292" s="255"/>
      <c r="J292" s="255"/>
      <c r="K292" s="257"/>
      <c r="L292" s="258"/>
      <c r="M292" s="258"/>
      <c r="N292" s="258"/>
      <c r="O292" s="258"/>
      <c r="P292" s="258"/>
      <c r="Q292" s="258"/>
      <c r="R292" s="259"/>
      <c r="S292" s="238"/>
      <c r="T292" s="238"/>
      <c r="U292" s="238"/>
      <c r="V292" s="239"/>
      <c r="W292" s="239"/>
      <c r="X292" s="239"/>
      <c r="Y292" s="238"/>
      <c r="Z292" s="239"/>
    </row>
    <row r="293" spans="1:26" ht="12.75" customHeight="1">
      <c r="A293" s="252"/>
      <c r="B293" s="253"/>
      <c r="C293" s="254"/>
      <c r="D293" s="253"/>
      <c r="E293" s="255"/>
      <c r="F293" s="255"/>
      <c r="G293" s="255"/>
      <c r="H293" s="255"/>
      <c r="I293" s="255"/>
      <c r="J293" s="255"/>
      <c r="K293" s="257"/>
      <c r="L293" s="258"/>
      <c r="M293" s="258"/>
      <c r="N293" s="258"/>
      <c r="O293" s="258"/>
      <c r="P293" s="258"/>
      <c r="Q293" s="258"/>
      <c r="R293" s="259"/>
      <c r="S293" s="238"/>
      <c r="T293" s="238"/>
      <c r="U293" s="238"/>
      <c r="V293" s="239"/>
      <c r="W293" s="239"/>
      <c r="X293" s="239"/>
      <c r="Y293" s="238"/>
      <c r="Z293" s="239"/>
    </row>
    <row r="294" spans="1:26" ht="12.75" customHeight="1">
      <c r="A294" s="252"/>
      <c r="B294" s="253"/>
      <c r="C294" s="254"/>
      <c r="D294" s="253"/>
      <c r="E294" s="255"/>
      <c r="F294" s="255"/>
      <c r="G294" s="255"/>
      <c r="H294" s="255"/>
      <c r="I294" s="255"/>
      <c r="J294" s="255"/>
      <c r="K294" s="257"/>
      <c r="L294" s="258"/>
      <c r="M294" s="258"/>
      <c r="N294" s="258"/>
      <c r="O294" s="258"/>
      <c r="P294" s="258"/>
      <c r="Q294" s="258"/>
      <c r="R294" s="259"/>
      <c r="S294" s="238"/>
      <c r="T294" s="238"/>
      <c r="U294" s="238"/>
      <c r="V294" s="239"/>
      <c r="W294" s="239"/>
      <c r="X294" s="239"/>
      <c r="Y294" s="238"/>
      <c r="Z294" s="239"/>
    </row>
    <row r="295" spans="1:26" ht="12.75" customHeight="1">
      <c r="A295" s="252"/>
      <c r="B295" s="253"/>
      <c r="C295" s="254"/>
      <c r="D295" s="253"/>
      <c r="E295" s="255"/>
      <c r="F295" s="255"/>
      <c r="G295" s="255"/>
      <c r="H295" s="255"/>
      <c r="I295" s="255"/>
      <c r="J295" s="255"/>
      <c r="K295" s="257"/>
      <c r="L295" s="258"/>
      <c r="M295" s="258"/>
      <c r="N295" s="258"/>
      <c r="O295" s="258"/>
      <c r="P295" s="258"/>
      <c r="Q295" s="258"/>
      <c r="R295" s="259"/>
      <c r="S295" s="238"/>
      <c r="T295" s="238"/>
      <c r="U295" s="238"/>
      <c r="V295" s="239"/>
      <c r="W295" s="239"/>
      <c r="X295" s="239"/>
      <c r="Y295" s="238"/>
      <c r="Z295" s="239"/>
    </row>
    <row r="296" spans="1:26" ht="12.75" customHeight="1">
      <c r="A296" s="252"/>
      <c r="B296" s="253"/>
      <c r="C296" s="254"/>
      <c r="D296" s="253"/>
      <c r="E296" s="255"/>
      <c r="F296" s="255"/>
      <c r="G296" s="255"/>
      <c r="H296" s="255"/>
      <c r="I296" s="255"/>
      <c r="J296" s="255"/>
      <c r="K296" s="257"/>
      <c r="L296" s="258"/>
      <c r="M296" s="258"/>
      <c r="N296" s="258"/>
      <c r="O296" s="258"/>
      <c r="P296" s="258"/>
      <c r="Q296" s="258"/>
      <c r="R296" s="259"/>
      <c r="S296" s="238"/>
      <c r="T296" s="238"/>
      <c r="U296" s="238"/>
      <c r="V296" s="239"/>
      <c r="W296" s="239"/>
      <c r="X296" s="239"/>
      <c r="Y296" s="238"/>
      <c r="Z296" s="239"/>
    </row>
    <row r="297" spans="1:26" ht="12.75" customHeight="1">
      <c r="A297" s="252"/>
      <c r="B297" s="253"/>
      <c r="C297" s="254"/>
      <c r="D297" s="253"/>
      <c r="E297" s="255"/>
      <c r="F297" s="255"/>
      <c r="G297" s="255"/>
      <c r="H297" s="255"/>
      <c r="I297" s="255"/>
      <c r="J297" s="255"/>
      <c r="K297" s="257"/>
      <c r="L297" s="258"/>
      <c r="M297" s="258"/>
      <c r="N297" s="258"/>
      <c r="O297" s="258"/>
      <c r="P297" s="258"/>
      <c r="Q297" s="258"/>
      <c r="R297" s="259"/>
      <c r="S297" s="238"/>
      <c r="T297" s="238"/>
      <c r="U297" s="238"/>
      <c r="V297" s="239"/>
      <c r="W297" s="239"/>
      <c r="X297" s="239"/>
      <c r="Y297" s="238"/>
      <c r="Z297" s="239"/>
    </row>
    <row r="298" spans="1:26" ht="12.75" customHeight="1">
      <c r="A298" s="252"/>
      <c r="B298" s="253"/>
      <c r="C298" s="254"/>
      <c r="D298" s="253"/>
      <c r="E298" s="255"/>
      <c r="F298" s="255"/>
      <c r="G298" s="255"/>
      <c r="H298" s="255"/>
      <c r="I298" s="255"/>
      <c r="J298" s="255"/>
      <c r="K298" s="257"/>
      <c r="L298" s="258"/>
      <c r="M298" s="258"/>
      <c r="N298" s="258"/>
      <c r="O298" s="258"/>
      <c r="P298" s="258"/>
      <c r="Q298" s="258"/>
      <c r="R298" s="259"/>
      <c r="S298" s="238"/>
      <c r="T298" s="238"/>
      <c r="U298" s="238"/>
      <c r="V298" s="239"/>
      <c r="W298" s="239"/>
      <c r="X298" s="239"/>
      <c r="Y298" s="238"/>
      <c r="Z298" s="239"/>
    </row>
    <row r="299" spans="1:26" ht="12.75" customHeight="1">
      <c r="A299" s="252"/>
      <c r="B299" s="253"/>
      <c r="C299" s="254"/>
      <c r="D299" s="253"/>
      <c r="E299" s="255"/>
      <c r="F299" s="255"/>
      <c r="G299" s="255"/>
      <c r="H299" s="255"/>
      <c r="I299" s="255"/>
      <c r="J299" s="255"/>
      <c r="K299" s="257"/>
      <c r="L299" s="258"/>
      <c r="M299" s="258"/>
      <c r="N299" s="258"/>
      <c r="O299" s="258"/>
      <c r="P299" s="258"/>
      <c r="Q299" s="258"/>
      <c r="R299" s="259"/>
      <c r="S299" s="238"/>
      <c r="T299" s="238"/>
      <c r="U299" s="238"/>
      <c r="V299" s="239"/>
      <c r="W299" s="239"/>
      <c r="X299" s="239"/>
      <c r="Y299" s="238"/>
      <c r="Z299" s="239"/>
    </row>
    <row r="300" spans="1:26" ht="12.75" customHeight="1">
      <c r="A300" s="252"/>
      <c r="B300" s="253"/>
      <c r="C300" s="254"/>
      <c r="D300" s="253"/>
      <c r="E300" s="255"/>
      <c r="F300" s="255"/>
      <c r="G300" s="255"/>
      <c r="H300" s="255"/>
      <c r="I300" s="255"/>
      <c r="J300" s="255"/>
      <c r="K300" s="257"/>
      <c r="L300" s="258"/>
      <c r="M300" s="258"/>
      <c r="N300" s="258"/>
      <c r="O300" s="258"/>
      <c r="P300" s="258"/>
      <c r="Q300" s="258"/>
      <c r="R300" s="259"/>
      <c r="S300" s="238"/>
      <c r="T300" s="238"/>
      <c r="U300" s="238"/>
      <c r="V300" s="239"/>
      <c r="W300" s="239"/>
      <c r="X300" s="239"/>
      <c r="Y300" s="238"/>
      <c r="Z300" s="239"/>
    </row>
    <row r="301" spans="1:26" ht="12.75" customHeight="1">
      <c r="A301" s="252"/>
      <c r="B301" s="253"/>
      <c r="C301" s="254"/>
      <c r="D301" s="253"/>
      <c r="E301" s="255"/>
      <c r="F301" s="255"/>
      <c r="G301" s="255"/>
      <c r="H301" s="255"/>
      <c r="I301" s="255"/>
      <c r="J301" s="255"/>
      <c r="K301" s="257"/>
      <c r="L301" s="258"/>
      <c r="M301" s="258"/>
      <c r="N301" s="258"/>
      <c r="O301" s="258"/>
      <c r="P301" s="258"/>
      <c r="Q301" s="258"/>
      <c r="R301" s="259"/>
      <c r="S301" s="238"/>
      <c r="T301" s="238"/>
      <c r="U301" s="238"/>
      <c r="V301" s="239"/>
      <c r="W301" s="239"/>
      <c r="X301" s="239"/>
      <c r="Y301" s="238"/>
      <c r="Z301" s="239"/>
    </row>
    <row r="302" spans="1:26" ht="12.75" customHeight="1">
      <c r="A302" s="252"/>
      <c r="B302" s="253"/>
      <c r="C302" s="254"/>
      <c r="D302" s="253"/>
      <c r="E302" s="255"/>
      <c r="F302" s="255"/>
      <c r="G302" s="255"/>
      <c r="H302" s="255"/>
      <c r="I302" s="255"/>
      <c r="J302" s="255"/>
      <c r="K302" s="257"/>
      <c r="L302" s="258"/>
      <c r="M302" s="258"/>
      <c r="N302" s="258"/>
      <c r="O302" s="258"/>
      <c r="P302" s="258"/>
      <c r="Q302" s="258"/>
      <c r="R302" s="259"/>
      <c r="S302" s="238"/>
      <c r="T302" s="238"/>
      <c r="U302" s="238"/>
      <c r="V302" s="239"/>
      <c r="W302" s="239"/>
      <c r="X302" s="239"/>
      <c r="Y302" s="238"/>
      <c r="Z302" s="239"/>
    </row>
    <row r="303" spans="1:26" ht="12.75" customHeight="1">
      <c r="A303" s="252"/>
      <c r="B303" s="253"/>
      <c r="C303" s="254"/>
      <c r="D303" s="253"/>
      <c r="E303" s="255"/>
      <c r="F303" s="255"/>
      <c r="G303" s="255"/>
      <c r="H303" s="255"/>
      <c r="I303" s="255"/>
      <c r="J303" s="255"/>
      <c r="K303" s="257"/>
      <c r="L303" s="258"/>
      <c r="M303" s="258"/>
      <c r="N303" s="258"/>
      <c r="O303" s="258"/>
      <c r="P303" s="258"/>
      <c r="Q303" s="258"/>
      <c r="R303" s="259"/>
      <c r="S303" s="238"/>
      <c r="T303" s="238"/>
      <c r="U303" s="238"/>
      <c r="V303" s="239"/>
      <c r="W303" s="239"/>
      <c r="X303" s="239"/>
      <c r="Y303" s="238"/>
      <c r="Z303" s="239"/>
    </row>
    <row r="304" spans="1:26" ht="12.75" customHeight="1">
      <c r="A304" s="252"/>
      <c r="B304" s="253"/>
      <c r="C304" s="254"/>
      <c r="D304" s="253"/>
      <c r="E304" s="255"/>
      <c r="F304" s="255"/>
      <c r="G304" s="255"/>
      <c r="H304" s="255"/>
      <c r="I304" s="255"/>
      <c r="J304" s="255"/>
      <c r="K304" s="257"/>
      <c r="L304" s="258"/>
      <c r="M304" s="258"/>
      <c r="N304" s="258"/>
      <c r="O304" s="258"/>
      <c r="P304" s="258"/>
      <c r="Q304" s="258"/>
      <c r="R304" s="259"/>
      <c r="S304" s="238"/>
      <c r="T304" s="238"/>
      <c r="U304" s="238"/>
      <c r="V304" s="239"/>
      <c r="W304" s="239"/>
      <c r="X304" s="239"/>
      <c r="Y304" s="238"/>
      <c r="Z304" s="239"/>
    </row>
    <row r="305" spans="1:26" ht="12.75" customHeight="1">
      <c r="A305" s="252"/>
      <c r="B305" s="253"/>
      <c r="C305" s="254"/>
      <c r="D305" s="253"/>
      <c r="E305" s="255"/>
      <c r="F305" s="255"/>
      <c r="G305" s="255"/>
      <c r="H305" s="255"/>
      <c r="I305" s="255"/>
      <c r="J305" s="255"/>
      <c r="K305" s="257"/>
      <c r="L305" s="258"/>
      <c r="M305" s="258"/>
      <c r="N305" s="258"/>
      <c r="O305" s="258"/>
      <c r="P305" s="258"/>
      <c r="Q305" s="258"/>
      <c r="R305" s="259"/>
      <c r="S305" s="238"/>
      <c r="T305" s="238"/>
      <c r="U305" s="238"/>
      <c r="V305" s="239"/>
      <c r="W305" s="239"/>
      <c r="X305" s="239"/>
      <c r="Y305" s="238"/>
      <c r="Z305" s="239"/>
    </row>
    <row r="306" spans="1:26" ht="12.75" customHeight="1">
      <c r="A306" s="252"/>
      <c r="B306" s="253"/>
      <c r="C306" s="254"/>
      <c r="D306" s="253"/>
      <c r="E306" s="255"/>
      <c r="F306" s="255"/>
      <c r="G306" s="255"/>
      <c r="H306" s="255"/>
      <c r="I306" s="255"/>
      <c r="J306" s="255"/>
      <c r="K306" s="257"/>
      <c r="L306" s="258"/>
      <c r="M306" s="258"/>
      <c r="N306" s="258"/>
      <c r="O306" s="258"/>
      <c r="P306" s="258"/>
      <c r="Q306" s="258"/>
      <c r="R306" s="259"/>
      <c r="S306" s="238"/>
      <c r="T306" s="238"/>
      <c r="U306" s="238"/>
      <c r="V306" s="239"/>
      <c r="W306" s="239"/>
      <c r="X306" s="239"/>
      <c r="Y306" s="238"/>
      <c r="Z306" s="239"/>
    </row>
    <row r="307" spans="1:26" ht="12.75" customHeight="1">
      <c r="A307" s="252"/>
      <c r="B307" s="253"/>
      <c r="C307" s="254"/>
      <c r="D307" s="253"/>
      <c r="E307" s="255"/>
      <c r="F307" s="255"/>
      <c r="G307" s="255"/>
      <c r="H307" s="255"/>
      <c r="I307" s="255"/>
      <c r="J307" s="255"/>
      <c r="K307" s="257"/>
      <c r="L307" s="258"/>
      <c r="M307" s="258"/>
      <c r="N307" s="258"/>
      <c r="O307" s="258"/>
      <c r="P307" s="258"/>
      <c r="Q307" s="258"/>
      <c r="R307" s="259"/>
      <c r="S307" s="238"/>
      <c r="T307" s="238"/>
      <c r="U307" s="238"/>
      <c r="V307" s="239"/>
      <c r="W307" s="239"/>
      <c r="X307" s="239"/>
      <c r="Y307" s="238"/>
      <c r="Z307" s="239"/>
    </row>
    <row r="308" spans="1:26" ht="12.75" customHeight="1">
      <c r="A308" s="252"/>
      <c r="B308" s="253"/>
      <c r="C308" s="254"/>
      <c r="D308" s="253"/>
      <c r="E308" s="255"/>
      <c r="F308" s="255"/>
      <c r="G308" s="255"/>
      <c r="H308" s="255"/>
      <c r="I308" s="255"/>
      <c r="J308" s="255"/>
      <c r="K308" s="257"/>
      <c r="L308" s="258"/>
      <c r="M308" s="258"/>
      <c r="N308" s="258"/>
      <c r="O308" s="258"/>
      <c r="P308" s="258"/>
      <c r="Q308" s="258"/>
      <c r="R308" s="259"/>
      <c r="S308" s="238"/>
      <c r="T308" s="238"/>
      <c r="U308" s="238"/>
      <c r="V308" s="239"/>
      <c r="W308" s="239"/>
      <c r="X308" s="239"/>
      <c r="Y308" s="238"/>
      <c r="Z308" s="239"/>
    </row>
    <row r="309" spans="1:26" ht="12.75" customHeight="1">
      <c r="A309" s="252"/>
      <c r="B309" s="253"/>
      <c r="C309" s="254"/>
      <c r="D309" s="253"/>
      <c r="E309" s="255"/>
      <c r="F309" s="255"/>
      <c r="G309" s="255"/>
      <c r="H309" s="255"/>
      <c r="I309" s="255"/>
      <c r="J309" s="255"/>
      <c r="K309" s="257"/>
      <c r="L309" s="258"/>
      <c r="M309" s="258"/>
      <c r="N309" s="258"/>
      <c r="O309" s="258"/>
      <c r="P309" s="258"/>
      <c r="Q309" s="258"/>
      <c r="R309" s="259"/>
      <c r="S309" s="238"/>
      <c r="T309" s="238"/>
      <c r="U309" s="238"/>
      <c r="V309" s="239"/>
      <c r="W309" s="239"/>
      <c r="X309" s="239"/>
      <c r="Y309" s="238"/>
      <c r="Z309" s="239"/>
    </row>
    <row r="310" spans="1:26" ht="12.75" customHeight="1">
      <c r="A310" s="252"/>
      <c r="B310" s="253"/>
      <c r="C310" s="254"/>
      <c r="D310" s="253"/>
      <c r="E310" s="255"/>
      <c r="F310" s="255"/>
      <c r="G310" s="255"/>
      <c r="H310" s="255"/>
      <c r="I310" s="255"/>
      <c r="J310" s="255"/>
      <c r="K310" s="257"/>
      <c r="L310" s="258"/>
      <c r="M310" s="258"/>
      <c r="N310" s="258"/>
      <c r="O310" s="258"/>
      <c r="P310" s="258"/>
      <c r="Q310" s="258"/>
      <c r="R310" s="259"/>
      <c r="S310" s="238"/>
      <c r="T310" s="238"/>
      <c r="U310" s="238"/>
      <c r="V310" s="239"/>
      <c r="W310" s="239"/>
      <c r="X310" s="239"/>
      <c r="Y310" s="238"/>
      <c r="Z310" s="239"/>
    </row>
    <row r="311" spans="1:26" ht="12.75" customHeight="1">
      <c r="A311" s="252"/>
      <c r="B311" s="253"/>
      <c r="C311" s="254"/>
      <c r="D311" s="253"/>
      <c r="E311" s="255"/>
      <c r="F311" s="255"/>
      <c r="G311" s="255"/>
      <c r="H311" s="255"/>
      <c r="I311" s="255"/>
      <c r="J311" s="255"/>
      <c r="K311" s="257"/>
      <c r="L311" s="258"/>
      <c r="M311" s="258"/>
      <c r="N311" s="258"/>
      <c r="O311" s="258"/>
      <c r="P311" s="258"/>
      <c r="Q311" s="258"/>
      <c r="R311" s="259"/>
      <c r="S311" s="238"/>
      <c r="T311" s="238"/>
      <c r="U311" s="238"/>
      <c r="V311" s="239"/>
      <c r="W311" s="239"/>
      <c r="X311" s="239"/>
      <c r="Y311" s="238"/>
      <c r="Z311" s="239"/>
    </row>
    <row r="312" spans="1:26" ht="12.75" customHeight="1">
      <c r="A312" s="252"/>
      <c r="B312" s="253"/>
      <c r="C312" s="254"/>
      <c r="D312" s="253"/>
      <c r="E312" s="255"/>
      <c r="F312" s="255"/>
      <c r="G312" s="255"/>
      <c r="H312" s="255"/>
      <c r="I312" s="255"/>
      <c r="J312" s="255"/>
      <c r="K312" s="257"/>
      <c r="L312" s="258"/>
      <c r="M312" s="258"/>
      <c r="N312" s="258"/>
      <c r="O312" s="258"/>
      <c r="P312" s="258"/>
      <c r="Q312" s="258"/>
      <c r="R312" s="259"/>
      <c r="S312" s="238"/>
      <c r="T312" s="238"/>
      <c r="U312" s="238"/>
      <c r="V312" s="239"/>
      <c r="W312" s="239"/>
      <c r="X312" s="239"/>
      <c r="Y312" s="238"/>
      <c r="Z312" s="239"/>
    </row>
    <row r="313" spans="1:26" ht="12.75" customHeight="1">
      <c r="A313" s="252"/>
      <c r="B313" s="253"/>
      <c r="C313" s="254"/>
      <c r="D313" s="253"/>
      <c r="E313" s="255"/>
      <c r="F313" s="255"/>
      <c r="G313" s="255"/>
      <c r="H313" s="255"/>
      <c r="I313" s="255"/>
      <c r="J313" s="255"/>
      <c r="K313" s="257"/>
      <c r="L313" s="258"/>
      <c r="M313" s="258"/>
      <c r="N313" s="258"/>
      <c r="O313" s="258"/>
      <c r="P313" s="258"/>
      <c r="Q313" s="258"/>
      <c r="R313" s="259"/>
      <c r="S313" s="238"/>
      <c r="T313" s="238"/>
      <c r="U313" s="238"/>
      <c r="V313" s="239"/>
      <c r="W313" s="239"/>
      <c r="X313" s="239"/>
      <c r="Y313" s="238"/>
      <c r="Z313" s="239"/>
    </row>
    <row r="314" spans="1:26" ht="12.75" customHeight="1">
      <c r="A314" s="252"/>
      <c r="B314" s="253"/>
      <c r="C314" s="254"/>
      <c r="D314" s="253"/>
      <c r="E314" s="255"/>
      <c r="F314" s="255"/>
      <c r="G314" s="255"/>
      <c r="H314" s="255"/>
      <c r="I314" s="255"/>
      <c r="J314" s="255"/>
      <c r="K314" s="257"/>
      <c r="L314" s="258"/>
      <c r="M314" s="258"/>
      <c r="N314" s="258"/>
      <c r="O314" s="258"/>
      <c r="P314" s="258"/>
      <c r="Q314" s="258"/>
      <c r="R314" s="259"/>
      <c r="S314" s="238"/>
      <c r="T314" s="238"/>
      <c r="U314" s="238"/>
      <c r="V314" s="239"/>
      <c r="W314" s="239"/>
      <c r="X314" s="239"/>
      <c r="Y314" s="238"/>
      <c r="Z314" s="239"/>
    </row>
    <row r="315" spans="1:26" ht="12.75" customHeight="1">
      <c r="A315" s="252"/>
      <c r="B315" s="253"/>
      <c r="C315" s="254"/>
      <c r="D315" s="253"/>
      <c r="E315" s="255"/>
      <c r="F315" s="255"/>
      <c r="G315" s="255"/>
      <c r="H315" s="255"/>
      <c r="I315" s="255"/>
      <c r="J315" s="255"/>
      <c r="K315" s="257"/>
      <c r="L315" s="258"/>
      <c r="M315" s="258"/>
      <c r="N315" s="258"/>
      <c r="O315" s="258"/>
      <c r="P315" s="258"/>
      <c r="Q315" s="258"/>
      <c r="R315" s="259"/>
      <c r="S315" s="238"/>
      <c r="T315" s="238"/>
      <c r="U315" s="238"/>
      <c r="V315" s="239"/>
      <c r="W315" s="239"/>
      <c r="X315" s="239"/>
      <c r="Y315" s="238"/>
      <c r="Z315" s="239"/>
    </row>
    <row r="316" spans="1:26" ht="12.75" customHeight="1">
      <c r="A316" s="252"/>
      <c r="B316" s="253"/>
      <c r="C316" s="254"/>
      <c r="D316" s="253"/>
      <c r="E316" s="255"/>
      <c r="F316" s="255"/>
      <c r="G316" s="255"/>
      <c r="H316" s="255"/>
      <c r="I316" s="255"/>
      <c r="J316" s="255"/>
      <c r="K316" s="257"/>
      <c r="L316" s="258"/>
      <c r="M316" s="258"/>
      <c r="N316" s="258"/>
      <c r="O316" s="258"/>
      <c r="P316" s="258"/>
      <c r="Q316" s="258"/>
      <c r="R316" s="259"/>
      <c r="S316" s="238"/>
      <c r="T316" s="238"/>
      <c r="U316" s="238"/>
      <c r="V316" s="239"/>
      <c r="W316" s="239"/>
      <c r="X316" s="239"/>
      <c r="Y316" s="238"/>
      <c r="Z316" s="239"/>
    </row>
    <row r="317" spans="1:26" ht="12.75" customHeight="1">
      <c r="A317" s="252"/>
      <c r="B317" s="253"/>
      <c r="C317" s="254"/>
      <c r="D317" s="253"/>
      <c r="E317" s="255"/>
      <c r="F317" s="255"/>
      <c r="G317" s="255"/>
      <c r="H317" s="255"/>
      <c r="I317" s="255"/>
      <c r="J317" s="255"/>
      <c r="K317" s="257"/>
      <c r="L317" s="258"/>
      <c r="M317" s="258"/>
      <c r="N317" s="258"/>
      <c r="O317" s="258"/>
      <c r="P317" s="258"/>
      <c r="Q317" s="258"/>
      <c r="R317" s="259"/>
      <c r="S317" s="238"/>
      <c r="T317" s="238"/>
      <c r="U317" s="238"/>
      <c r="V317" s="239"/>
      <c r="W317" s="239"/>
      <c r="X317" s="239"/>
      <c r="Y317" s="238"/>
      <c r="Z317" s="239"/>
    </row>
    <row r="318" spans="1:26" ht="12.75" customHeight="1">
      <c r="A318" s="252"/>
      <c r="B318" s="253"/>
      <c r="C318" s="254"/>
      <c r="D318" s="253"/>
      <c r="E318" s="255"/>
      <c r="F318" s="255"/>
      <c r="G318" s="255"/>
      <c r="H318" s="255"/>
      <c r="I318" s="255"/>
      <c r="J318" s="255"/>
      <c r="K318" s="257"/>
      <c r="L318" s="258"/>
      <c r="M318" s="258"/>
      <c r="N318" s="258"/>
      <c r="O318" s="258"/>
      <c r="P318" s="258"/>
      <c r="Q318" s="258"/>
      <c r="R318" s="259"/>
      <c r="S318" s="238"/>
      <c r="T318" s="238"/>
      <c r="U318" s="238"/>
      <c r="V318" s="239"/>
      <c r="W318" s="239"/>
      <c r="X318" s="239"/>
      <c r="Y318" s="238"/>
      <c r="Z318" s="239"/>
    </row>
    <row r="319" spans="1:26" ht="12.75" customHeight="1">
      <c r="A319" s="252"/>
      <c r="B319" s="253"/>
      <c r="C319" s="254"/>
      <c r="D319" s="253"/>
      <c r="E319" s="255"/>
      <c r="F319" s="255"/>
      <c r="G319" s="255"/>
      <c r="H319" s="255"/>
      <c r="I319" s="255"/>
      <c r="J319" s="255"/>
      <c r="K319" s="257"/>
      <c r="L319" s="258"/>
      <c r="M319" s="258"/>
      <c r="N319" s="258"/>
      <c r="O319" s="258"/>
      <c r="P319" s="258"/>
      <c r="Q319" s="258"/>
      <c r="R319" s="259"/>
      <c r="S319" s="238"/>
      <c r="T319" s="238"/>
      <c r="U319" s="238"/>
      <c r="V319" s="239"/>
      <c r="W319" s="239"/>
      <c r="X319" s="239"/>
      <c r="Y319" s="238"/>
      <c r="Z319" s="239"/>
    </row>
    <row r="320" spans="1:26" ht="12.75" customHeight="1">
      <c r="A320" s="252"/>
      <c r="B320" s="253"/>
      <c r="C320" s="254"/>
      <c r="D320" s="253"/>
      <c r="E320" s="255"/>
      <c r="F320" s="255"/>
      <c r="G320" s="255"/>
      <c r="H320" s="255"/>
      <c r="I320" s="255"/>
      <c r="J320" s="255"/>
      <c r="K320" s="257"/>
      <c r="L320" s="258"/>
      <c r="M320" s="258"/>
      <c r="N320" s="258"/>
      <c r="O320" s="258"/>
      <c r="P320" s="258"/>
      <c r="Q320" s="258"/>
      <c r="R320" s="259"/>
      <c r="S320" s="238"/>
      <c r="T320" s="238"/>
      <c r="U320" s="238"/>
      <c r="V320" s="239"/>
      <c r="W320" s="239"/>
      <c r="X320" s="239"/>
      <c r="Y320" s="238"/>
      <c r="Z320" s="239"/>
    </row>
    <row r="321" spans="1:26" ht="12.75" customHeight="1">
      <c r="A321" s="252"/>
      <c r="B321" s="253"/>
      <c r="C321" s="254"/>
      <c r="D321" s="253"/>
      <c r="E321" s="255"/>
      <c r="F321" s="255"/>
      <c r="G321" s="255"/>
      <c r="H321" s="255"/>
      <c r="I321" s="255"/>
      <c r="J321" s="255"/>
      <c r="K321" s="257"/>
      <c r="L321" s="258"/>
      <c r="M321" s="258"/>
      <c r="N321" s="258"/>
      <c r="O321" s="258"/>
      <c r="P321" s="258"/>
      <c r="Q321" s="258"/>
      <c r="R321" s="259"/>
      <c r="S321" s="238"/>
      <c r="T321" s="238"/>
      <c r="U321" s="238"/>
      <c r="V321" s="239"/>
      <c r="W321" s="239"/>
      <c r="X321" s="239"/>
      <c r="Y321" s="238"/>
      <c r="Z321" s="239"/>
    </row>
    <row r="322" spans="1:26" ht="12.75" customHeight="1">
      <c r="A322" s="252"/>
      <c r="B322" s="253"/>
      <c r="C322" s="254"/>
      <c r="D322" s="253"/>
      <c r="E322" s="255"/>
      <c r="F322" s="255"/>
      <c r="G322" s="255"/>
      <c r="H322" s="255"/>
      <c r="I322" s="255"/>
      <c r="J322" s="255"/>
      <c r="K322" s="257"/>
      <c r="L322" s="258"/>
      <c r="M322" s="258"/>
      <c r="N322" s="258"/>
      <c r="O322" s="258"/>
      <c r="P322" s="258"/>
      <c r="Q322" s="258"/>
      <c r="R322" s="259"/>
      <c r="S322" s="238"/>
      <c r="T322" s="238"/>
      <c r="U322" s="238"/>
      <c r="V322" s="239"/>
      <c r="W322" s="239"/>
      <c r="X322" s="239"/>
      <c r="Y322" s="238"/>
      <c r="Z322" s="239"/>
    </row>
    <row r="323" spans="1:26" ht="12.75" customHeight="1">
      <c r="A323" s="252"/>
      <c r="B323" s="253"/>
      <c r="C323" s="254"/>
      <c r="D323" s="253"/>
      <c r="E323" s="255"/>
      <c r="F323" s="255"/>
      <c r="G323" s="255"/>
      <c r="H323" s="255"/>
      <c r="I323" s="255"/>
      <c r="J323" s="255"/>
      <c r="K323" s="257"/>
      <c r="L323" s="258"/>
      <c r="M323" s="258"/>
      <c r="N323" s="258"/>
      <c r="O323" s="258"/>
      <c r="P323" s="258"/>
      <c r="Q323" s="258"/>
      <c r="R323" s="259"/>
      <c r="S323" s="238"/>
      <c r="T323" s="238"/>
      <c r="U323" s="238"/>
      <c r="V323" s="239"/>
      <c r="W323" s="239"/>
      <c r="X323" s="239"/>
      <c r="Y323" s="238"/>
      <c r="Z323" s="239"/>
    </row>
    <row r="324" spans="1:26" ht="12.75" customHeight="1">
      <c r="A324" s="252"/>
      <c r="B324" s="253"/>
      <c r="C324" s="254"/>
      <c r="D324" s="253"/>
      <c r="E324" s="255"/>
      <c r="F324" s="255"/>
      <c r="G324" s="255"/>
      <c r="H324" s="255"/>
      <c r="I324" s="255"/>
      <c r="J324" s="255"/>
      <c r="K324" s="257"/>
      <c r="L324" s="258"/>
      <c r="M324" s="258"/>
      <c r="N324" s="258"/>
      <c r="O324" s="258"/>
      <c r="P324" s="258"/>
      <c r="Q324" s="258"/>
      <c r="R324" s="259"/>
      <c r="S324" s="238"/>
      <c r="T324" s="238"/>
      <c r="U324" s="238"/>
      <c r="V324" s="239"/>
      <c r="W324" s="239"/>
      <c r="X324" s="239"/>
      <c r="Y324" s="238"/>
      <c r="Z324" s="239"/>
    </row>
    <row r="325" spans="1:26" ht="12.75" customHeight="1">
      <c r="A325" s="252"/>
      <c r="B325" s="253"/>
      <c r="C325" s="254"/>
      <c r="D325" s="253"/>
      <c r="E325" s="255"/>
      <c r="F325" s="255"/>
      <c r="G325" s="255"/>
      <c r="H325" s="255"/>
      <c r="I325" s="255"/>
      <c r="J325" s="255"/>
      <c r="K325" s="257"/>
      <c r="L325" s="258"/>
      <c r="M325" s="258"/>
      <c r="N325" s="258"/>
      <c r="O325" s="258"/>
      <c r="P325" s="258"/>
      <c r="Q325" s="258"/>
      <c r="R325" s="259"/>
      <c r="S325" s="238"/>
      <c r="T325" s="238"/>
      <c r="U325" s="238"/>
      <c r="V325" s="239"/>
      <c r="W325" s="239"/>
      <c r="X325" s="239"/>
      <c r="Y325" s="238"/>
      <c r="Z325" s="239"/>
    </row>
    <row r="326" spans="1:26" ht="12.75" customHeight="1">
      <c r="A326" s="252"/>
      <c r="B326" s="253"/>
      <c r="C326" s="254"/>
      <c r="D326" s="253"/>
      <c r="E326" s="255"/>
      <c r="F326" s="255"/>
      <c r="G326" s="255"/>
      <c r="H326" s="255"/>
      <c r="I326" s="255"/>
      <c r="J326" s="255"/>
      <c r="K326" s="257"/>
      <c r="L326" s="258"/>
      <c r="M326" s="258"/>
      <c r="N326" s="258"/>
      <c r="O326" s="258"/>
      <c r="P326" s="258"/>
      <c r="Q326" s="258"/>
      <c r="R326" s="259"/>
      <c r="S326" s="238"/>
      <c r="T326" s="238"/>
      <c r="U326" s="238"/>
      <c r="V326" s="239"/>
      <c r="W326" s="239"/>
      <c r="X326" s="239"/>
      <c r="Y326" s="238"/>
      <c r="Z326" s="239"/>
    </row>
    <row r="327" spans="1:26" ht="12.75" customHeight="1">
      <c r="A327" s="252"/>
      <c r="B327" s="253"/>
      <c r="C327" s="254"/>
      <c r="D327" s="253"/>
      <c r="E327" s="255"/>
      <c r="F327" s="255"/>
      <c r="G327" s="255"/>
      <c r="H327" s="255"/>
      <c r="I327" s="255"/>
      <c r="J327" s="255"/>
      <c r="K327" s="257"/>
      <c r="L327" s="258"/>
      <c r="M327" s="258"/>
      <c r="N327" s="258"/>
      <c r="O327" s="258"/>
      <c r="P327" s="258"/>
      <c r="Q327" s="258"/>
      <c r="R327" s="259"/>
      <c r="S327" s="238"/>
      <c r="T327" s="238"/>
      <c r="U327" s="238"/>
      <c r="V327" s="239"/>
      <c r="W327" s="239"/>
      <c r="X327" s="239"/>
      <c r="Y327" s="238"/>
      <c r="Z327" s="239"/>
    </row>
    <row r="328" spans="1:26" ht="12.75" customHeight="1">
      <c r="A328" s="252"/>
      <c r="B328" s="253"/>
      <c r="C328" s="254"/>
      <c r="D328" s="253"/>
      <c r="E328" s="255"/>
      <c r="F328" s="255"/>
      <c r="G328" s="255"/>
      <c r="H328" s="255"/>
      <c r="I328" s="255"/>
      <c r="J328" s="255"/>
      <c r="K328" s="257"/>
      <c r="L328" s="258"/>
      <c r="M328" s="258"/>
      <c r="N328" s="258"/>
      <c r="O328" s="258"/>
      <c r="P328" s="258"/>
      <c r="Q328" s="258"/>
      <c r="R328" s="259"/>
      <c r="S328" s="238"/>
      <c r="T328" s="238"/>
      <c r="U328" s="238"/>
      <c r="V328" s="239"/>
      <c r="W328" s="239"/>
      <c r="X328" s="239"/>
      <c r="Y328" s="238"/>
      <c r="Z328" s="239"/>
    </row>
    <row r="329" spans="1:26" ht="12.75" customHeight="1">
      <c r="A329" s="252"/>
      <c r="B329" s="253"/>
      <c r="C329" s="254"/>
      <c r="D329" s="253"/>
      <c r="E329" s="255"/>
      <c r="F329" s="255"/>
      <c r="G329" s="255"/>
      <c r="H329" s="255"/>
      <c r="I329" s="255"/>
      <c r="J329" s="255"/>
      <c r="K329" s="257"/>
      <c r="L329" s="258"/>
      <c r="M329" s="258"/>
      <c r="N329" s="258"/>
      <c r="O329" s="258"/>
      <c r="P329" s="258"/>
      <c r="Q329" s="258"/>
      <c r="R329" s="259"/>
      <c r="S329" s="238"/>
      <c r="T329" s="238"/>
      <c r="U329" s="238"/>
      <c r="V329" s="239"/>
      <c r="W329" s="239"/>
      <c r="X329" s="239"/>
      <c r="Y329" s="238"/>
      <c r="Z329" s="239"/>
    </row>
    <row r="330" spans="1:26" ht="12.75" customHeight="1">
      <c r="A330" s="252"/>
      <c r="B330" s="253"/>
      <c r="C330" s="254"/>
      <c r="D330" s="253"/>
      <c r="E330" s="255"/>
      <c r="F330" s="255"/>
      <c r="G330" s="255"/>
      <c r="H330" s="255"/>
      <c r="I330" s="255"/>
      <c r="J330" s="255"/>
      <c r="K330" s="257"/>
      <c r="L330" s="258"/>
      <c r="M330" s="258"/>
      <c r="N330" s="258"/>
      <c r="O330" s="258"/>
      <c r="P330" s="258"/>
      <c r="Q330" s="258"/>
      <c r="R330" s="259"/>
      <c r="S330" s="238"/>
      <c r="T330" s="238"/>
      <c r="U330" s="238"/>
      <c r="V330" s="239"/>
      <c r="W330" s="239"/>
      <c r="X330" s="239"/>
      <c r="Y330" s="238"/>
      <c r="Z330" s="239"/>
    </row>
    <row r="331" spans="1:26" ht="12.75" customHeight="1">
      <c r="A331" s="252"/>
      <c r="B331" s="253"/>
      <c r="C331" s="254"/>
      <c r="D331" s="253"/>
      <c r="E331" s="255"/>
      <c r="F331" s="255"/>
      <c r="G331" s="255"/>
      <c r="H331" s="255"/>
      <c r="I331" s="255"/>
      <c r="J331" s="255"/>
      <c r="K331" s="257"/>
      <c r="L331" s="258"/>
      <c r="M331" s="258"/>
      <c r="N331" s="258"/>
      <c r="O331" s="258"/>
      <c r="P331" s="258"/>
      <c r="Q331" s="258"/>
      <c r="R331" s="259"/>
      <c r="S331" s="238"/>
      <c r="T331" s="238"/>
      <c r="U331" s="238"/>
      <c r="V331" s="239"/>
      <c r="W331" s="239"/>
      <c r="X331" s="239"/>
      <c r="Y331" s="238"/>
      <c r="Z331" s="239"/>
    </row>
    <row r="332" spans="1:26" ht="12.75" customHeight="1">
      <c r="A332" s="252"/>
      <c r="B332" s="253"/>
      <c r="C332" s="254"/>
      <c r="D332" s="253"/>
      <c r="E332" s="255"/>
      <c r="F332" s="255"/>
      <c r="G332" s="255"/>
      <c r="H332" s="255"/>
      <c r="I332" s="255"/>
      <c r="J332" s="255"/>
      <c r="K332" s="257"/>
      <c r="L332" s="258"/>
      <c r="M332" s="258"/>
      <c r="N332" s="258"/>
      <c r="O332" s="258"/>
      <c r="P332" s="258"/>
      <c r="Q332" s="258"/>
      <c r="R332" s="259"/>
      <c r="S332" s="238"/>
      <c r="T332" s="238"/>
      <c r="U332" s="238"/>
      <c r="V332" s="239"/>
      <c r="W332" s="239"/>
      <c r="X332" s="239"/>
      <c r="Y332" s="238"/>
      <c r="Z332" s="239"/>
    </row>
    <row r="333" spans="1:26" ht="12.75" customHeight="1">
      <c r="A333" s="252"/>
      <c r="B333" s="253"/>
      <c r="C333" s="254"/>
      <c r="D333" s="253"/>
      <c r="E333" s="255"/>
      <c r="F333" s="255"/>
      <c r="G333" s="255"/>
      <c r="H333" s="255"/>
      <c r="I333" s="255"/>
      <c r="J333" s="255"/>
      <c r="K333" s="257"/>
      <c r="L333" s="258"/>
      <c r="M333" s="258"/>
      <c r="N333" s="258"/>
      <c r="O333" s="258"/>
      <c r="P333" s="258"/>
      <c r="Q333" s="258"/>
      <c r="R333" s="259"/>
      <c r="S333" s="238"/>
      <c r="T333" s="238"/>
      <c r="U333" s="238"/>
      <c r="V333" s="239"/>
      <c r="W333" s="239"/>
      <c r="X333" s="239"/>
      <c r="Y333" s="238"/>
      <c r="Z333" s="239"/>
    </row>
    <row r="334" spans="1:26" ht="12.75" customHeight="1">
      <c r="A334" s="252"/>
      <c r="B334" s="253"/>
      <c r="C334" s="254"/>
      <c r="D334" s="253"/>
      <c r="E334" s="255"/>
      <c r="F334" s="255"/>
      <c r="G334" s="255"/>
      <c r="H334" s="255"/>
      <c r="I334" s="255"/>
      <c r="J334" s="255"/>
      <c r="K334" s="257"/>
      <c r="L334" s="258"/>
      <c r="M334" s="258"/>
      <c r="N334" s="258"/>
      <c r="O334" s="258"/>
      <c r="P334" s="258"/>
      <c r="Q334" s="258"/>
      <c r="R334" s="259"/>
      <c r="S334" s="238"/>
      <c r="T334" s="238"/>
      <c r="U334" s="238"/>
      <c r="V334" s="239"/>
      <c r="W334" s="239"/>
      <c r="X334" s="239"/>
      <c r="Y334" s="238"/>
      <c r="Z334" s="239"/>
    </row>
    <row r="335" spans="1:26" ht="12.75" customHeight="1">
      <c r="A335" s="252"/>
      <c r="B335" s="253"/>
      <c r="C335" s="254"/>
      <c r="D335" s="253"/>
      <c r="E335" s="255"/>
      <c r="F335" s="255"/>
      <c r="G335" s="255"/>
      <c r="H335" s="255"/>
      <c r="I335" s="255"/>
      <c r="J335" s="255"/>
      <c r="K335" s="257"/>
      <c r="L335" s="258"/>
      <c r="M335" s="258"/>
      <c r="N335" s="258"/>
      <c r="O335" s="258"/>
      <c r="P335" s="258"/>
      <c r="Q335" s="258"/>
      <c r="R335" s="259"/>
      <c r="S335" s="238"/>
      <c r="T335" s="238"/>
      <c r="U335" s="238"/>
      <c r="V335" s="239"/>
      <c r="W335" s="239"/>
      <c r="X335" s="239"/>
      <c r="Y335" s="238"/>
      <c r="Z335" s="239"/>
    </row>
    <row r="336" spans="1:26" ht="12.75" customHeight="1">
      <c r="A336" s="252"/>
      <c r="B336" s="253"/>
      <c r="C336" s="254"/>
      <c r="D336" s="253"/>
      <c r="E336" s="255"/>
      <c r="F336" s="255"/>
      <c r="G336" s="255"/>
      <c r="H336" s="255"/>
      <c r="I336" s="255"/>
      <c r="J336" s="255"/>
      <c r="K336" s="257"/>
      <c r="L336" s="258"/>
      <c r="M336" s="258"/>
      <c r="N336" s="258"/>
      <c r="O336" s="258"/>
      <c r="P336" s="258"/>
      <c r="Q336" s="258"/>
      <c r="R336" s="259"/>
      <c r="S336" s="238"/>
      <c r="T336" s="238"/>
      <c r="U336" s="238"/>
      <c r="V336" s="239"/>
      <c r="W336" s="239"/>
      <c r="X336" s="239"/>
      <c r="Y336" s="238"/>
      <c r="Z336" s="239"/>
    </row>
    <row r="337" spans="1:26" ht="12.75" customHeight="1">
      <c r="A337" s="252"/>
      <c r="B337" s="253"/>
      <c r="C337" s="254"/>
      <c r="D337" s="253"/>
      <c r="E337" s="255"/>
      <c r="F337" s="255"/>
      <c r="G337" s="255"/>
      <c r="H337" s="255"/>
      <c r="I337" s="255"/>
      <c r="J337" s="255"/>
      <c r="K337" s="257"/>
      <c r="L337" s="258"/>
      <c r="M337" s="258"/>
      <c r="N337" s="258"/>
      <c r="O337" s="258"/>
      <c r="P337" s="258"/>
      <c r="Q337" s="258"/>
      <c r="R337" s="259"/>
      <c r="S337" s="238"/>
      <c r="T337" s="238"/>
      <c r="U337" s="238"/>
      <c r="V337" s="239"/>
      <c r="W337" s="239"/>
      <c r="X337" s="239"/>
      <c r="Y337" s="238"/>
      <c r="Z337" s="239"/>
    </row>
    <row r="338" spans="1:26" ht="12.75" customHeight="1">
      <c r="A338" s="252"/>
      <c r="B338" s="253"/>
      <c r="C338" s="254"/>
      <c r="D338" s="253"/>
      <c r="E338" s="255"/>
      <c r="F338" s="255"/>
      <c r="G338" s="255"/>
      <c r="H338" s="255"/>
      <c r="I338" s="255"/>
      <c r="J338" s="255"/>
      <c r="K338" s="257"/>
      <c r="L338" s="258"/>
      <c r="M338" s="258"/>
      <c r="N338" s="258"/>
      <c r="O338" s="258"/>
      <c r="P338" s="258"/>
      <c r="Q338" s="258"/>
      <c r="R338" s="259"/>
      <c r="S338" s="238"/>
      <c r="T338" s="238"/>
      <c r="U338" s="238"/>
      <c r="V338" s="239"/>
      <c r="W338" s="239"/>
      <c r="X338" s="239"/>
      <c r="Y338" s="238"/>
      <c r="Z338" s="239"/>
    </row>
    <row r="339" spans="1:26" ht="12.75" customHeight="1">
      <c r="A339" s="252"/>
      <c r="B339" s="253"/>
      <c r="C339" s="254"/>
      <c r="D339" s="253"/>
      <c r="E339" s="255"/>
      <c r="F339" s="255"/>
      <c r="G339" s="255"/>
      <c r="H339" s="255"/>
      <c r="I339" s="255"/>
      <c r="J339" s="255"/>
      <c r="K339" s="257"/>
      <c r="L339" s="258"/>
      <c r="M339" s="258"/>
      <c r="N339" s="258"/>
      <c r="O339" s="258"/>
      <c r="P339" s="258"/>
      <c r="Q339" s="258"/>
      <c r="R339" s="259"/>
      <c r="S339" s="238"/>
      <c r="T339" s="238"/>
      <c r="U339" s="238"/>
      <c r="V339" s="239"/>
      <c r="W339" s="239"/>
      <c r="X339" s="239"/>
      <c r="Y339" s="238"/>
      <c r="Z339" s="239"/>
    </row>
    <row r="340" spans="1:26" ht="12.75" customHeight="1">
      <c r="A340" s="252"/>
      <c r="B340" s="253"/>
      <c r="C340" s="254"/>
      <c r="D340" s="253"/>
      <c r="E340" s="255"/>
      <c r="F340" s="255"/>
      <c r="G340" s="255"/>
      <c r="H340" s="255"/>
      <c r="I340" s="255"/>
      <c r="J340" s="255"/>
      <c r="K340" s="257"/>
      <c r="L340" s="258"/>
      <c r="M340" s="258"/>
      <c r="N340" s="258"/>
      <c r="O340" s="258"/>
      <c r="P340" s="258"/>
      <c r="Q340" s="258"/>
      <c r="R340" s="259"/>
      <c r="S340" s="238"/>
      <c r="T340" s="238"/>
      <c r="U340" s="238"/>
      <c r="V340" s="239"/>
      <c r="W340" s="239"/>
      <c r="X340" s="239"/>
      <c r="Y340" s="238"/>
      <c r="Z340" s="239"/>
    </row>
    <row r="341" spans="1:26" ht="12.75" customHeight="1">
      <c r="A341" s="252"/>
      <c r="B341" s="253"/>
      <c r="C341" s="254"/>
      <c r="D341" s="253"/>
      <c r="E341" s="255"/>
      <c r="F341" s="255"/>
      <c r="G341" s="255"/>
      <c r="H341" s="255"/>
      <c r="I341" s="255"/>
      <c r="J341" s="255"/>
      <c r="K341" s="257"/>
      <c r="L341" s="258"/>
      <c r="M341" s="258"/>
      <c r="N341" s="258"/>
      <c r="O341" s="258"/>
      <c r="P341" s="258"/>
      <c r="Q341" s="258"/>
      <c r="R341" s="259"/>
      <c r="S341" s="238"/>
      <c r="T341" s="238"/>
      <c r="U341" s="238"/>
      <c r="V341" s="239"/>
      <c r="W341" s="239"/>
      <c r="X341" s="239"/>
      <c r="Y341" s="238"/>
      <c r="Z341" s="239"/>
    </row>
    <row r="342" spans="1:26" ht="12.75" customHeight="1">
      <c r="A342" s="252"/>
      <c r="B342" s="253"/>
      <c r="C342" s="254"/>
      <c r="D342" s="253"/>
      <c r="E342" s="255"/>
      <c r="F342" s="255"/>
      <c r="G342" s="255"/>
      <c r="H342" s="255"/>
      <c r="I342" s="255"/>
      <c r="J342" s="255"/>
      <c r="K342" s="257"/>
      <c r="L342" s="258"/>
      <c r="M342" s="258"/>
      <c r="N342" s="258"/>
      <c r="O342" s="258"/>
      <c r="P342" s="258"/>
      <c r="Q342" s="258"/>
      <c r="R342" s="259"/>
      <c r="S342" s="238"/>
      <c r="T342" s="238"/>
      <c r="U342" s="238"/>
      <c r="V342" s="239"/>
      <c r="W342" s="239"/>
      <c r="X342" s="239"/>
      <c r="Y342" s="238"/>
      <c r="Z342" s="239"/>
    </row>
    <row r="343" spans="1:26" ht="12.75" customHeight="1">
      <c r="A343" s="252"/>
      <c r="B343" s="253"/>
      <c r="C343" s="254"/>
      <c r="D343" s="253"/>
      <c r="E343" s="255"/>
      <c r="F343" s="255"/>
      <c r="G343" s="255"/>
      <c r="H343" s="255"/>
      <c r="I343" s="255"/>
      <c r="J343" s="255"/>
      <c r="K343" s="257"/>
      <c r="L343" s="258"/>
      <c r="M343" s="258"/>
      <c r="N343" s="258"/>
      <c r="O343" s="258"/>
      <c r="P343" s="258"/>
      <c r="Q343" s="258"/>
      <c r="R343" s="259"/>
      <c r="S343" s="238"/>
      <c r="T343" s="238"/>
      <c r="U343" s="238"/>
      <c r="V343" s="239"/>
      <c r="W343" s="239"/>
      <c r="X343" s="239"/>
      <c r="Y343" s="238"/>
      <c r="Z343" s="239"/>
    </row>
    <row r="344" spans="1:26" ht="12.75" customHeight="1">
      <c r="A344" s="252"/>
      <c r="B344" s="253"/>
      <c r="C344" s="254"/>
      <c r="D344" s="253"/>
      <c r="E344" s="255"/>
      <c r="F344" s="255"/>
      <c r="G344" s="255"/>
      <c r="H344" s="255"/>
      <c r="I344" s="255"/>
      <c r="J344" s="255"/>
      <c r="K344" s="257"/>
      <c r="L344" s="258"/>
      <c r="M344" s="258"/>
      <c r="N344" s="258"/>
      <c r="O344" s="258"/>
      <c r="P344" s="258"/>
      <c r="Q344" s="258"/>
      <c r="R344" s="259"/>
      <c r="S344" s="238"/>
      <c r="T344" s="238"/>
      <c r="U344" s="238"/>
      <c r="V344" s="239"/>
      <c r="W344" s="239"/>
      <c r="X344" s="239"/>
      <c r="Y344" s="238"/>
      <c r="Z344" s="239"/>
    </row>
    <row r="345" spans="1:26" ht="12.75" customHeight="1">
      <c r="A345" s="252"/>
      <c r="B345" s="253"/>
      <c r="C345" s="254"/>
      <c r="D345" s="253"/>
      <c r="E345" s="255"/>
      <c r="F345" s="255"/>
      <c r="G345" s="255"/>
      <c r="H345" s="255"/>
      <c r="I345" s="255"/>
      <c r="J345" s="255"/>
      <c r="K345" s="257"/>
      <c r="L345" s="258"/>
      <c r="M345" s="258"/>
      <c r="N345" s="258"/>
      <c r="O345" s="258"/>
      <c r="P345" s="258"/>
      <c r="Q345" s="258"/>
      <c r="R345" s="259"/>
      <c r="S345" s="238"/>
      <c r="T345" s="238"/>
      <c r="U345" s="238"/>
      <c r="V345" s="239"/>
      <c r="W345" s="239"/>
      <c r="X345" s="239"/>
      <c r="Y345" s="238"/>
      <c r="Z345" s="239"/>
    </row>
    <row r="346" spans="1:26" ht="12.75" customHeight="1">
      <c r="A346" s="252"/>
      <c r="B346" s="253"/>
      <c r="C346" s="254"/>
      <c r="D346" s="253"/>
      <c r="E346" s="255"/>
      <c r="F346" s="255"/>
      <c r="G346" s="255"/>
      <c r="H346" s="255"/>
      <c r="I346" s="255"/>
      <c r="J346" s="255"/>
      <c r="K346" s="257"/>
      <c r="L346" s="258"/>
      <c r="M346" s="258"/>
      <c r="N346" s="258"/>
      <c r="O346" s="258"/>
      <c r="P346" s="258"/>
      <c r="Q346" s="258"/>
      <c r="R346" s="259"/>
      <c r="S346" s="238"/>
      <c r="T346" s="238"/>
      <c r="U346" s="238"/>
      <c r="V346" s="239"/>
      <c r="W346" s="239"/>
      <c r="X346" s="239"/>
      <c r="Y346" s="238"/>
      <c r="Z346" s="239"/>
    </row>
    <row r="347" spans="1:26" ht="12.75" customHeight="1">
      <c r="A347" s="252"/>
      <c r="B347" s="253"/>
      <c r="C347" s="254"/>
      <c r="D347" s="253"/>
      <c r="E347" s="255"/>
      <c r="F347" s="255"/>
      <c r="G347" s="255"/>
      <c r="H347" s="255"/>
      <c r="I347" s="255"/>
      <c r="J347" s="255"/>
      <c r="K347" s="257"/>
      <c r="L347" s="258"/>
      <c r="M347" s="258"/>
      <c r="N347" s="258"/>
      <c r="O347" s="258"/>
      <c r="P347" s="258"/>
      <c r="Q347" s="258"/>
      <c r="R347" s="259"/>
      <c r="S347" s="238"/>
      <c r="T347" s="238"/>
      <c r="U347" s="238"/>
      <c r="V347" s="239"/>
      <c r="W347" s="239"/>
      <c r="X347" s="239"/>
      <c r="Y347" s="238"/>
      <c r="Z347" s="239"/>
    </row>
    <row r="348" spans="1:26" ht="12.75" customHeight="1">
      <c r="A348" s="252"/>
      <c r="B348" s="253"/>
      <c r="C348" s="254"/>
      <c r="D348" s="253"/>
      <c r="E348" s="255"/>
      <c r="F348" s="255"/>
      <c r="G348" s="255"/>
      <c r="H348" s="255"/>
      <c r="I348" s="255"/>
      <c r="J348" s="255"/>
      <c r="K348" s="257"/>
      <c r="L348" s="258"/>
      <c r="M348" s="258"/>
      <c r="N348" s="258"/>
      <c r="O348" s="258"/>
      <c r="P348" s="258"/>
      <c r="Q348" s="258"/>
      <c r="R348" s="259"/>
      <c r="S348" s="238"/>
      <c r="T348" s="238"/>
      <c r="U348" s="238"/>
      <c r="V348" s="239"/>
      <c r="W348" s="239"/>
      <c r="X348" s="239"/>
      <c r="Y348" s="238"/>
      <c r="Z348" s="239"/>
    </row>
    <row r="349" spans="1:26" ht="12.75" customHeight="1">
      <c r="A349" s="252"/>
      <c r="B349" s="253"/>
      <c r="C349" s="254"/>
      <c r="D349" s="253"/>
      <c r="E349" s="255"/>
      <c r="F349" s="255"/>
      <c r="G349" s="255"/>
      <c r="H349" s="255"/>
      <c r="I349" s="255"/>
      <c r="J349" s="255"/>
      <c r="K349" s="257"/>
      <c r="L349" s="258"/>
      <c r="M349" s="258"/>
      <c r="N349" s="258"/>
      <c r="O349" s="258"/>
      <c r="P349" s="258"/>
      <c r="Q349" s="258"/>
      <c r="R349" s="259"/>
      <c r="S349" s="238"/>
      <c r="T349" s="238"/>
      <c r="U349" s="238"/>
      <c r="V349" s="239"/>
      <c r="W349" s="239"/>
      <c r="X349" s="239"/>
      <c r="Y349" s="238"/>
      <c r="Z349" s="239"/>
    </row>
    <row r="350" spans="1:26" ht="12.75" customHeight="1">
      <c r="A350" s="252"/>
      <c r="B350" s="253"/>
      <c r="C350" s="254"/>
      <c r="D350" s="253"/>
      <c r="E350" s="255"/>
      <c r="F350" s="255"/>
      <c r="G350" s="255"/>
      <c r="H350" s="255"/>
      <c r="I350" s="255"/>
      <c r="J350" s="255"/>
      <c r="K350" s="257"/>
      <c r="L350" s="258"/>
      <c r="M350" s="258"/>
      <c r="N350" s="258"/>
      <c r="O350" s="258"/>
      <c r="P350" s="258"/>
      <c r="Q350" s="258"/>
      <c r="R350" s="259"/>
      <c r="S350" s="238"/>
      <c r="T350" s="238"/>
      <c r="U350" s="238"/>
      <c r="V350" s="239"/>
      <c r="W350" s="239"/>
      <c r="X350" s="239"/>
      <c r="Y350" s="238"/>
      <c r="Z350" s="239"/>
    </row>
    <row r="351" spans="1:26" ht="12.75" customHeight="1">
      <c r="A351" s="252"/>
      <c r="B351" s="253"/>
      <c r="C351" s="254"/>
      <c r="D351" s="253"/>
      <c r="E351" s="255"/>
      <c r="F351" s="255"/>
      <c r="G351" s="255"/>
      <c r="H351" s="255"/>
      <c r="I351" s="255"/>
      <c r="J351" s="255"/>
      <c r="K351" s="257"/>
      <c r="L351" s="258"/>
      <c r="M351" s="258"/>
      <c r="N351" s="258"/>
      <c r="O351" s="258"/>
      <c r="P351" s="258"/>
      <c r="Q351" s="258"/>
      <c r="R351" s="259"/>
      <c r="S351" s="238"/>
      <c r="T351" s="238"/>
      <c r="U351" s="238"/>
      <c r="V351" s="239"/>
      <c r="W351" s="239"/>
      <c r="X351" s="239"/>
      <c r="Y351" s="238"/>
      <c r="Z351" s="239"/>
    </row>
    <row r="352" spans="1:26" ht="12.75" customHeight="1">
      <c r="A352" s="252"/>
      <c r="B352" s="253"/>
      <c r="C352" s="254"/>
      <c r="D352" s="253"/>
      <c r="E352" s="255"/>
      <c r="F352" s="255"/>
      <c r="G352" s="255"/>
      <c r="H352" s="255"/>
      <c r="I352" s="255"/>
      <c r="J352" s="255"/>
      <c r="K352" s="257"/>
      <c r="L352" s="258"/>
      <c r="M352" s="258"/>
      <c r="N352" s="258"/>
      <c r="O352" s="258"/>
      <c r="P352" s="258"/>
      <c r="Q352" s="258"/>
      <c r="R352" s="259"/>
      <c r="S352" s="238"/>
      <c r="T352" s="238"/>
      <c r="U352" s="238"/>
      <c r="V352" s="239"/>
      <c r="W352" s="239"/>
      <c r="X352" s="239"/>
      <c r="Y352" s="238"/>
      <c r="Z352" s="239"/>
    </row>
    <row r="353" spans="1:26" ht="12.75" customHeight="1">
      <c r="A353" s="252"/>
      <c r="B353" s="253"/>
      <c r="C353" s="254"/>
      <c r="D353" s="253"/>
      <c r="E353" s="255"/>
      <c r="F353" s="255"/>
      <c r="G353" s="255"/>
      <c r="H353" s="255"/>
      <c r="I353" s="255"/>
      <c r="J353" s="255"/>
      <c r="K353" s="257"/>
      <c r="L353" s="258"/>
      <c r="M353" s="258"/>
      <c r="N353" s="258"/>
      <c r="O353" s="258"/>
      <c r="P353" s="258"/>
      <c r="Q353" s="258"/>
      <c r="R353" s="259"/>
      <c r="S353" s="238"/>
      <c r="T353" s="238"/>
      <c r="U353" s="238"/>
      <c r="V353" s="239"/>
      <c r="W353" s="239"/>
      <c r="X353" s="239"/>
      <c r="Y353" s="238"/>
      <c r="Z353" s="239"/>
    </row>
    <row r="354" spans="1:26" ht="12.75" customHeight="1">
      <c r="A354" s="252"/>
      <c r="B354" s="253"/>
      <c r="C354" s="254"/>
      <c r="D354" s="253"/>
      <c r="E354" s="255"/>
      <c r="F354" s="255"/>
      <c r="G354" s="255"/>
      <c r="H354" s="255"/>
      <c r="I354" s="255"/>
      <c r="J354" s="255"/>
      <c r="K354" s="257"/>
      <c r="L354" s="258"/>
      <c r="M354" s="258"/>
      <c r="N354" s="258"/>
      <c r="O354" s="258"/>
      <c r="P354" s="258"/>
      <c r="Q354" s="258"/>
      <c r="R354" s="259"/>
      <c r="S354" s="238"/>
      <c r="T354" s="238"/>
      <c r="U354" s="238"/>
      <c r="V354" s="239"/>
      <c r="W354" s="239"/>
      <c r="X354" s="239"/>
      <c r="Y354" s="238"/>
      <c r="Z354" s="239"/>
    </row>
    <row r="355" spans="1:26" ht="12.75" customHeight="1">
      <c r="A355" s="252"/>
      <c r="B355" s="253"/>
      <c r="C355" s="254"/>
      <c r="D355" s="253"/>
      <c r="E355" s="255"/>
      <c r="F355" s="255"/>
      <c r="G355" s="255"/>
      <c r="H355" s="255"/>
      <c r="I355" s="255"/>
      <c r="J355" s="255"/>
      <c r="K355" s="257"/>
      <c r="L355" s="258"/>
      <c r="M355" s="258"/>
      <c r="N355" s="258"/>
      <c r="O355" s="258"/>
      <c r="P355" s="258"/>
      <c r="Q355" s="258"/>
      <c r="R355" s="259"/>
      <c r="S355" s="238"/>
      <c r="T355" s="238"/>
      <c r="U355" s="238"/>
      <c r="V355" s="239"/>
      <c r="W355" s="239"/>
      <c r="X355" s="239"/>
      <c r="Y355" s="238"/>
      <c r="Z355" s="239"/>
    </row>
    <row r="356" spans="1:26" ht="12.75" customHeight="1">
      <c r="A356" s="252"/>
      <c r="B356" s="253"/>
      <c r="C356" s="254"/>
      <c r="D356" s="253"/>
      <c r="E356" s="255"/>
      <c r="F356" s="255"/>
      <c r="G356" s="255"/>
      <c r="H356" s="255"/>
      <c r="I356" s="255"/>
      <c r="J356" s="255"/>
      <c r="K356" s="257"/>
      <c r="L356" s="258"/>
      <c r="M356" s="258"/>
      <c r="N356" s="258"/>
      <c r="O356" s="258"/>
      <c r="P356" s="258"/>
      <c r="Q356" s="258"/>
      <c r="R356" s="259"/>
      <c r="S356" s="238"/>
      <c r="T356" s="238"/>
      <c r="U356" s="238"/>
      <c r="V356" s="239"/>
      <c r="W356" s="239"/>
      <c r="X356" s="239"/>
      <c r="Y356" s="238"/>
      <c r="Z356" s="239"/>
    </row>
    <row r="357" spans="1:26" ht="12.75" customHeight="1">
      <c r="A357" s="252"/>
      <c r="B357" s="253"/>
      <c r="C357" s="254"/>
      <c r="D357" s="253"/>
      <c r="E357" s="255"/>
      <c r="F357" s="255"/>
      <c r="G357" s="255"/>
      <c r="H357" s="255"/>
      <c r="I357" s="255"/>
      <c r="J357" s="255"/>
      <c r="K357" s="257"/>
      <c r="L357" s="258"/>
      <c r="M357" s="258"/>
      <c r="N357" s="258"/>
      <c r="O357" s="258"/>
      <c r="P357" s="258"/>
      <c r="Q357" s="258"/>
      <c r="R357" s="259"/>
      <c r="S357" s="238"/>
      <c r="T357" s="238"/>
      <c r="U357" s="238"/>
      <c r="V357" s="239"/>
      <c r="W357" s="239"/>
      <c r="X357" s="239"/>
      <c r="Y357" s="238"/>
      <c r="Z357" s="239"/>
    </row>
    <row r="358" spans="1:26" ht="12.75" customHeight="1">
      <c r="A358" s="252"/>
      <c r="B358" s="253"/>
      <c r="C358" s="254"/>
      <c r="D358" s="253"/>
      <c r="E358" s="255"/>
      <c r="F358" s="255"/>
      <c r="G358" s="255"/>
      <c r="H358" s="255"/>
      <c r="I358" s="255"/>
      <c r="J358" s="255"/>
      <c r="K358" s="257"/>
      <c r="L358" s="258"/>
      <c r="M358" s="258"/>
      <c r="N358" s="258"/>
      <c r="O358" s="258"/>
      <c r="P358" s="258"/>
      <c r="Q358" s="258"/>
      <c r="R358" s="259"/>
      <c r="S358" s="238"/>
      <c r="T358" s="238"/>
      <c r="U358" s="238"/>
      <c r="V358" s="239"/>
      <c r="W358" s="239"/>
      <c r="X358" s="239"/>
      <c r="Y358" s="238"/>
      <c r="Z358" s="239"/>
    </row>
    <row r="359" spans="1:26" ht="12.75" customHeight="1">
      <c r="A359" s="252"/>
      <c r="B359" s="253"/>
      <c r="C359" s="254"/>
      <c r="D359" s="253"/>
      <c r="E359" s="255"/>
      <c r="F359" s="255"/>
      <c r="G359" s="255"/>
      <c r="H359" s="255"/>
      <c r="I359" s="255"/>
      <c r="J359" s="255"/>
      <c r="K359" s="257"/>
      <c r="L359" s="258"/>
      <c r="M359" s="258"/>
      <c r="N359" s="258"/>
      <c r="O359" s="258"/>
      <c r="P359" s="258"/>
      <c r="Q359" s="258"/>
      <c r="R359" s="259"/>
      <c r="S359" s="238"/>
      <c r="T359" s="238"/>
      <c r="U359" s="238"/>
      <c r="V359" s="239"/>
      <c r="W359" s="239"/>
      <c r="X359" s="239"/>
      <c r="Y359" s="238"/>
      <c r="Z359" s="239"/>
    </row>
    <row r="360" spans="1:26" ht="12.75" customHeight="1">
      <c r="A360" s="252"/>
      <c r="B360" s="253"/>
      <c r="C360" s="254"/>
      <c r="D360" s="253"/>
      <c r="E360" s="255"/>
      <c r="F360" s="255"/>
      <c r="G360" s="255"/>
      <c r="H360" s="255"/>
      <c r="I360" s="255"/>
      <c r="J360" s="255"/>
      <c r="K360" s="257"/>
      <c r="L360" s="258"/>
      <c r="M360" s="258"/>
      <c r="N360" s="258"/>
      <c r="O360" s="258"/>
      <c r="P360" s="258"/>
      <c r="Q360" s="258"/>
      <c r="R360" s="259"/>
      <c r="S360" s="238"/>
      <c r="T360" s="238"/>
      <c r="U360" s="238"/>
      <c r="V360" s="239"/>
      <c r="W360" s="239"/>
      <c r="X360" s="239"/>
      <c r="Y360" s="238"/>
      <c r="Z360" s="239"/>
    </row>
    <row r="361" spans="1:26" ht="12.75" customHeight="1">
      <c r="A361" s="252"/>
      <c r="B361" s="253"/>
      <c r="C361" s="254"/>
      <c r="D361" s="253"/>
      <c r="E361" s="255"/>
      <c r="F361" s="255"/>
      <c r="G361" s="255"/>
      <c r="H361" s="255"/>
      <c r="I361" s="255"/>
      <c r="J361" s="255"/>
      <c r="K361" s="257"/>
      <c r="L361" s="258"/>
      <c r="M361" s="258"/>
      <c r="N361" s="258"/>
      <c r="O361" s="258"/>
      <c r="P361" s="258"/>
      <c r="Q361" s="258"/>
      <c r="R361" s="259"/>
      <c r="S361" s="238"/>
      <c r="T361" s="238"/>
      <c r="U361" s="238"/>
      <c r="V361" s="239"/>
      <c r="W361" s="239"/>
      <c r="X361" s="239"/>
      <c r="Y361" s="238"/>
      <c r="Z361" s="239"/>
    </row>
    <row r="362" spans="1:26" ht="12.75" customHeight="1">
      <c r="A362" s="252"/>
      <c r="B362" s="253"/>
      <c r="C362" s="254"/>
      <c r="D362" s="253"/>
      <c r="E362" s="255"/>
      <c r="F362" s="255"/>
      <c r="G362" s="255"/>
      <c r="H362" s="255"/>
      <c r="I362" s="255"/>
      <c r="J362" s="255"/>
      <c r="K362" s="257"/>
      <c r="L362" s="258"/>
      <c r="M362" s="258"/>
      <c r="N362" s="258"/>
      <c r="O362" s="258"/>
      <c r="P362" s="258"/>
      <c r="Q362" s="258"/>
      <c r="R362" s="259"/>
      <c r="S362" s="238"/>
      <c r="T362" s="238"/>
      <c r="U362" s="238"/>
      <c r="V362" s="239"/>
      <c r="W362" s="239"/>
      <c r="X362" s="239"/>
      <c r="Y362" s="238"/>
      <c r="Z362" s="239"/>
    </row>
    <row r="363" spans="1:26" ht="12.75" customHeight="1">
      <c r="A363" s="252"/>
      <c r="B363" s="253"/>
      <c r="C363" s="254"/>
      <c r="D363" s="253"/>
      <c r="E363" s="255"/>
      <c r="F363" s="255"/>
      <c r="G363" s="255"/>
      <c r="H363" s="255"/>
      <c r="I363" s="255"/>
      <c r="J363" s="255"/>
      <c r="K363" s="257"/>
      <c r="L363" s="258"/>
      <c r="M363" s="258"/>
      <c r="N363" s="258"/>
      <c r="O363" s="258"/>
      <c r="P363" s="258"/>
      <c r="Q363" s="258"/>
      <c r="R363" s="259"/>
      <c r="S363" s="238"/>
      <c r="T363" s="238"/>
      <c r="U363" s="238"/>
      <c r="V363" s="239"/>
      <c r="W363" s="239"/>
      <c r="X363" s="239"/>
      <c r="Y363" s="238"/>
      <c r="Z363" s="239"/>
    </row>
    <row r="364" spans="1:26" ht="12.75" customHeight="1">
      <c r="A364" s="252"/>
      <c r="B364" s="253"/>
      <c r="C364" s="254"/>
      <c r="D364" s="253"/>
      <c r="E364" s="255"/>
      <c r="F364" s="255"/>
      <c r="G364" s="255"/>
      <c r="H364" s="255"/>
      <c r="I364" s="255"/>
      <c r="J364" s="255"/>
      <c r="K364" s="257"/>
      <c r="L364" s="258"/>
      <c r="M364" s="258"/>
      <c r="N364" s="258"/>
      <c r="O364" s="258"/>
      <c r="P364" s="258"/>
      <c r="Q364" s="258"/>
      <c r="R364" s="259"/>
      <c r="S364" s="238"/>
      <c r="T364" s="238"/>
      <c r="U364" s="238"/>
      <c r="V364" s="239"/>
      <c r="W364" s="239"/>
      <c r="X364" s="239"/>
      <c r="Y364" s="238"/>
      <c r="Z364" s="239"/>
    </row>
    <row r="365" spans="1:26" ht="12.75" customHeight="1">
      <c r="A365" s="252"/>
      <c r="B365" s="253"/>
      <c r="C365" s="254"/>
      <c r="D365" s="253"/>
      <c r="E365" s="255"/>
      <c r="F365" s="255"/>
      <c r="G365" s="255"/>
      <c r="H365" s="255"/>
      <c r="I365" s="255"/>
      <c r="J365" s="255"/>
      <c r="K365" s="257"/>
      <c r="L365" s="258"/>
      <c r="M365" s="258"/>
      <c r="N365" s="258"/>
      <c r="O365" s="258"/>
      <c r="P365" s="258"/>
      <c r="Q365" s="258"/>
      <c r="R365" s="259"/>
      <c r="S365" s="238"/>
      <c r="T365" s="238"/>
      <c r="U365" s="238"/>
      <c r="V365" s="239"/>
      <c r="W365" s="239"/>
      <c r="X365" s="239"/>
      <c r="Y365" s="238"/>
      <c r="Z365" s="239"/>
    </row>
    <row r="366" spans="1:26" ht="12.75" customHeight="1">
      <c r="A366" s="252"/>
      <c r="B366" s="253"/>
      <c r="C366" s="254"/>
      <c r="D366" s="253"/>
      <c r="E366" s="255"/>
      <c r="F366" s="255"/>
      <c r="G366" s="255"/>
      <c r="H366" s="255"/>
      <c r="I366" s="255"/>
      <c r="J366" s="255"/>
      <c r="K366" s="257"/>
      <c r="L366" s="258"/>
      <c r="M366" s="258"/>
      <c r="N366" s="258"/>
      <c r="O366" s="258"/>
      <c r="P366" s="258"/>
      <c r="Q366" s="258"/>
      <c r="R366" s="259"/>
      <c r="S366" s="238"/>
      <c r="T366" s="238"/>
      <c r="U366" s="238"/>
      <c r="V366" s="239"/>
      <c r="W366" s="239"/>
      <c r="X366" s="239"/>
      <c r="Y366" s="238"/>
      <c r="Z366" s="239"/>
    </row>
    <row r="367" spans="1:26" ht="12.75" customHeight="1">
      <c r="A367" s="252"/>
      <c r="B367" s="253"/>
      <c r="C367" s="254"/>
      <c r="D367" s="253"/>
      <c r="E367" s="255"/>
      <c r="F367" s="255"/>
      <c r="G367" s="255"/>
      <c r="H367" s="255"/>
      <c r="I367" s="255"/>
      <c r="J367" s="255"/>
      <c r="K367" s="257"/>
      <c r="L367" s="258"/>
      <c r="M367" s="258"/>
      <c r="N367" s="258"/>
      <c r="O367" s="258"/>
      <c r="P367" s="258"/>
      <c r="Q367" s="258"/>
      <c r="R367" s="259"/>
      <c r="S367" s="238"/>
      <c r="T367" s="238"/>
      <c r="U367" s="238"/>
      <c r="V367" s="239"/>
      <c r="W367" s="239"/>
      <c r="X367" s="239"/>
      <c r="Y367" s="238"/>
      <c r="Z367" s="239"/>
    </row>
    <row r="368" spans="1:26" ht="12.75" customHeight="1">
      <c r="A368" s="252"/>
      <c r="B368" s="253"/>
      <c r="C368" s="254"/>
      <c r="D368" s="253"/>
      <c r="E368" s="255"/>
      <c r="F368" s="255"/>
      <c r="G368" s="255"/>
      <c r="H368" s="255"/>
      <c r="I368" s="255"/>
      <c r="J368" s="255"/>
      <c r="K368" s="257"/>
      <c r="L368" s="258"/>
      <c r="M368" s="258"/>
      <c r="N368" s="258"/>
      <c r="O368" s="258"/>
      <c r="P368" s="258"/>
      <c r="Q368" s="258"/>
      <c r="R368" s="259"/>
      <c r="S368" s="238"/>
      <c r="T368" s="238"/>
      <c r="U368" s="238"/>
      <c r="V368" s="239"/>
      <c r="W368" s="239"/>
      <c r="X368" s="239"/>
      <c r="Y368" s="238"/>
      <c r="Z368" s="239"/>
    </row>
    <row r="369" spans="1:26" ht="12.75" customHeight="1">
      <c r="A369" s="252"/>
      <c r="B369" s="253"/>
      <c r="C369" s="254"/>
      <c r="D369" s="253"/>
      <c r="E369" s="255"/>
      <c r="F369" s="255"/>
      <c r="G369" s="255"/>
      <c r="H369" s="255"/>
      <c r="I369" s="255"/>
      <c r="J369" s="255"/>
      <c r="K369" s="257"/>
      <c r="L369" s="258"/>
      <c r="M369" s="258"/>
      <c r="N369" s="258"/>
      <c r="O369" s="258"/>
      <c r="P369" s="258"/>
      <c r="Q369" s="258"/>
      <c r="R369" s="259"/>
      <c r="S369" s="238"/>
      <c r="T369" s="238"/>
      <c r="U369" s="238"/>
      <c r="V369" s="239"/>
      <c r="W369" s="239"/>
      <c r="X369" s="239"/>
      <c r="Y369" s="238"/>
      <c r="Z369" s="239"/>
    </row>
    <row r="370" spans="1:26" ht="12.75" customHeight="1">
      <c r="A370" s="252"/>
      <c r="B370" s="253"/>
      <c r="C370" s="254"/>
      <c r="D370" s="253"/>
      <c r="E370" s="255"/>
      <c r="F370" s="255"/>
      <c r="G370" s="255"/>
      <c r="H370" s="255"/>
      <c r="I370" s="255"/>
      <c r="J370" s="255"/>
      <c r="K370" s="257"/>
      <c r="L370" s="258"/>
      <c r="M370" s="258"/>
      <c r="N370" s="258"/>
      <c r="O370" s="258"/>
      <c r="P370" s="258"/>
      <c r="Q370" s="258"/>
      <c r="R370" s="259"/>
      <c r="S370" s="238"/>
      <c r="T370" s="238"/>
      <c r="U370" s="238"/>
      <c r="V370" s="239"/>
      <c r="W370" s="239"/>
      <c r="X370" s="239"/>
      <c r="Y370" s="238"/>
      <c r="Z370" s="239"/>
    </row>
    <row r="371" spans="1:26" ht="12.75" customHeight="1">
      <c r="A371" s="252"/>
      <c r="B371" s="253"/>
      <c r="C371" s="254"/>
      <c r="D371" s="253"/>
      <c r="E371" s="255"/>
      <c r="F371" s="255"/>
      <c r="G371" s="255"/>
      <c r="H371" s="255"/>
      <c r="I371" s="255"/>
      <c r="J371" s="255"/>
      <c r="K371" s="257"/>
      <c r="L371" s="258"/>
      <c r="M371" s="258"/>
      <c r="N371" s="258"/>
      <c r="O371" s="258"/>
      <c r="P371" s="258"/>
      <c r="Q371" s="258"/>
      <c r="R371" s="259"/>
      <c r="S371" s="238"/>
      <c r="T371" s="238"/>
      <c r="U371" s="238"/>
      <c r="V371" s="239"/>
      <c r="W371" s="239"/>
      <c r="X371" s="239"/>
      <c r="Y371" s="238"/>
      <c r="Z371" s="239"/>
    </row>
    <row r="372" spans="1:26" ht="12.75" customHeight="1">
      <c r="A372" s="252"/>
      <c r="B372" s="253"/>
      <c r="C372" s="254"/>
      <c r="D372" s="253"/>
      <c r="E372" s="255"/>
      <c r="F372" s="255"/>
      <c r="G372" s="255"/>
      <c r="H372" s="255"/>
      <c r="I372" s="255"/>
      <c r="J372" s="255"/>
      <c r="K372" s="257"/>
      <c r="L372" s="258"/>
      <c r="M372" s="258"/>
      <c r="N372" s="258"/>
      <c r="O372" s="258"/>
      <c r="P372" s="258"/>
      <c r="Q372" s="258"/>
      <c r="R372" s="259"/>
      <c r="S372" s="238"/>
      <c r="T372" s="238"/>
      <c r="U372" s="238"/>
      <c r="V372" s="239"/>
      <c r="W372" s="239"/>
      <c r="X372" s="239"/>
      <c r="Y372" s="238"/>
      <c r="Z372" s="239"/>
    </row>
    <row r="373" spans="1:26" ht="12.75" customHeight="1">
      <c r="A373" s="252"/>
      <c r="B373" s="253"/>
      <c r="C373" s="254"/>
      <c r="D373" s="253"/>
      <c r="E373" s="255"/>
      <c r="F373" s="255"/>
      <c r="G373" s="255"/>
      <c r="H373" s="255"/>
      <c r="I373" s="255"/>
      <c r="J373" s="255"/>
      <c r="K373" s="257"/>
      <c r="L373" s="258"/>
      <c r="M373" s="258"/>
      <c r="N373" s="258"/>
      <c r="O373" s="258"/>
      <c r="P373" s="258"/>
      <c r="Q373" s="258"/>
      <c r="R373" s="259"/>
      <c r="S373" s="238"/>
      <c r="T373" s="238"/>
      <c r="U373" s="238"/>
      <c r="V373" s="239"/>
      <c r="W373" s="239"/>
      <c r="X373" s="239"/>
      <c r="Y373" s="238"/>
      <c r="Z373" s="239"/>
    </row>
    <row r="374" spans="1:26" ht="12.75" customHeight="1">
      <c r="A374" s="252"/>
      <c r="B374" s="253"/>
      <c r="C374" s="254"/>
      <c r="D374" s="253"/>
      <c r="E374" s="255"/>
      <c r="F374" s="255"/>
      <c r="G374" s="255"/>
      <c r="H374" s="255"/>
      <c r="I374" s="255"/>
      <c r="J374" s="255"/>
      <c r="K374" s="257"/>
      <c r="L374" s="258"/>
      <c r="M374" s="258"/>
      <c r="N374" s="258"/>
      <c r="O374" s="258"/>
      <c r="P374" s="258"/>
      <c r="Q374" s="258"/>
      <c r="R374" s="259"/>
      <c r="S374" s="238"/>
      <c r="T374" s="238"/>
      <c r="U374" s="238"/>
      <c r="V374" s="239"/>
      <c r="W374" s="239"/>
      <c r="X374" s="239"/>
      <c r="Y374" s="238"/>
      <c r="Z374" s="239"/>
    </row>
    <row r="375" spans="1:26" ht="12.75" customHeight="1">
      <c r="A375" s="252"/>
      <c r="B375" s="253"/>
      <c r="C375" s="254"/>
      <c r="D375" s="253"/>
      <c r="E375" s="255"/>
      <c r="F375" s="255"/>
      <c r="G375" s="255"/>
      <c r="H375" s="255"/>
      <c r="I375" s="255"/>
      <c r="J375" s="255"/>
      <c r="K375" s="257"/>
      <c r="L375" s="258"/>
      <c r="M375" s="258"/>
      <c r="N375" s="258"/>
      <c r="O375" s="258"/>
      <c r="P375" s="258"/>
      <c r="Q375" s="258"/>
      <c r="R375" s="259"/>
      <c r="S375" s="238"/>
      <c r="T375" s="238"/>
      <c r="U375" s="238"/>
      <c r="V375" s="239"/>
      <c r="W375" s="239"/>
      <c r="X375" s="239"/>
      <c r="Y375" s="238"/>
      <c r="Z375" s="239"/>
    </row>
    <row r="376" spans="1:26" ht="12.75" customHeight="1">
      <c r="A376" s="252"/>
      <c r="B376" s="253"/>
      <c r="C376" s="254"/>
      <c r="D376" s="253"/>
      <c r="E376" s="255"/>
      <c r="F376" s="255"/>
      <c r="G376" s="255"/>
      <c r="H376" s="255"/>
      <c r="I376" s="255"/>
      <c r="J376" s="255"/>
      <c r="K376" s="257"/>
      <c r="L376" s="258"/>
      <c r="M376" s="258"/>
      <c r="N376" s="258"/>
      <c r="O376" s="258"/>
      <c r="P376" s="258"/>
      <c r="Q376" s="258"/>
      <c r="R376" s="259"/>
      <c r="S376" s="238"/>
      <c r="T376" s="238"/>
      <c r="U376" s="238"/>
      <c r="V376" s="239"/>
      <c r="W376" s="239"/>
      <c r="X376" s="239"/>
      <c r="Y376" s="238"/>
      <c r="Z376" s="239"/>
    </row>
    <row r="377" spans="1:26" ht="12.75" customHeight="1">
      <c r="A377" s="252"/>
      <c r="B377" s="253"/>
      <c r="C377" s="254"/>
      <c r="D377" s="253"/>
      <c r="E377" s="255"/>
      <c r="F377" s="255"/>
      <c r="G377" s="255"/>
      <c r="H377" s="255"/>
      <c r="I377" s="255"/>
      <c r="J377" s="255"/>
      <c r="K377" s="257"/>
      <c r="L377" s="258"/>
      <c r="M377" s="258"/>
      <c r="N377" s="258"/>
      <c r="O377" s="258"/>
      <c r="P377" s="258"/>
      <c r="Q377" s="258"/>
      <c r="R377" s="259"/>
      <c r="S377" s="238"/>
      <c r="T377" s="238"/>
      <c r="U377" s="238"/>
      <c r="V377" s="239"/>
      <c r="W377" s="239"/>
      <c r="X377" s="239"/>
      <c r="Y377" s="238"/>
      <c r="Z377" s="239"/>
    </row>
    <row r="378" spans="1:26" ht="12.75" customHeight="1">
      <c r="A378" s="252"/>
      <c r="B378" s="253"/>
      <c r="C378" s="254"/>
      <c r="D378" s="253"/>
      <c r="E378" s="255"/>
      <c r="F378" s="255"/>
      <c r="G378" s="255"/>
      <c r="H378" s="255"/>
      <c r="I378" s="255"/>
      <c r="J378" s="255"/>
      <c r="K378" s="257"/>
      <c r="L378" s="258"/>
      <c r="M378" s="258"/>
      <c r="N378" s="258"/>
      <c r="O378" s="258"/>
      <c r="P378" s="258"/>
      <c r="Q378" s="258"/>
      <c r="R378" s="259"/>
      <c r="S378" s="238"/>
      <c r="T378" s="238"/>
      <c r="U378" s="238"/>
      <c r="V378" s="239"/>
      <c r="W378" s="239"/>
      <c r="X378" s="239"/>
      <c r="Y378" s="238"/>
      <c r="Z378" s="239"/>
    </row>
    <row r="379" spans="1:26" ht="12.75" customHeight="1">
      <c r="A379" s="252"/>
      <c r="B379" s="253"/>
      <c r="C379" s="254"/>
      <c r="D379" s="253"/>
      <c r="E379" s="255"/>
      <c r="F379" s="255"/>
      <c r="G379" s="255"/>
      <c r="H379" s="255"/>
      <c r="I379" s="255"/>
      <c r="J379" s="255"/>
      <c r="K379" s="257"/>
      <c r="L379" s="258"/>
      <c r="M379" s="258"/>
      <c r="N379" s="258"/>
      <c r="O379" s="258"/>
      <c r="P379" s="258"/>
      <c r="Q379" s="258"/>
      <c r="R379" s="259"/>
      <c r="S379" s="238"/>
      <c r="T379" s="238"/>
      <c r="U379" s="238"/>
      <c r="V379" s="239"/>
      <c r="W379" s="239"/>
      <c r="X379" s="239"/>
      <c r="Y379" s="238"/>
      <c r="Z379" s="239"/>
    </row>
    <row r="380" spans="1:26" ht="12.75" customHeight="1">
      <c r="A380" s="252"/>
      <c r="B380" s="253"/>
      <c r="C380" s="254"/>
      <c r="D380" s="253"/>
      <c r="E380" s="255"/>
      <c r="F380" s="255"/>
      <c r="G380" s="255"/>
      <c r="H380" s="255"/>
      <c r="I380" s="255"/>
      <c r="J380" s="255"/>
      <c r="K380" s="257"/>
      <c r="L380" s="258"/>
      <c r="M380" s="258"/>
      <c r="N380" s="258"/>
      <c r="O380" s="258"/>
      <c r="P380" s="258"/>
      <c r="Q380" s="258"/>
      <c r="R380" s="259"/>
      <c r="S380" s="238"/>
      <c r="T380" s="238"/>
      <c r="U380" s="238"/>
      <c r="V380" s="239"/>
      <c r="W380" s="239"/>
      <c r="X380" s="239"/>
      <c r="Y380" s="238"/>
      <c r="Z380" s="239"/>
    </row>
    <row r="381" spans="1:26" ht="12.75" customHeight="1">
      <c r="A381" s="252"/>
      <c r="B381" s="253"/>
      <c r="C381" s="254"/>
      <c r="D381" s="253"/>
      <c r="E381" s="255"/>
      <c r="F381" s="255"/>
      <c r="G381" s="255"/>
      <c r="H381" s="255"/>
      <c r="I381" s="255"/>
      <c r="J381" s="255"/>
      <c r="K381" s="257"/>
      <c r="L381" s="258"/>
      <c r="M381" s="258"/>
      <c r="N381" s="258"/>
      <c r="O381" s="258"/>
      <c r="P381" s="258"/>
      <c r="Q381" s="258"/>
      <c r="R381" s="259"/>
      <c r="S381" s="238"/>
      <c r="T381" s="238"/>
      <c r="U381" s="238"/>
      <c r="V381" s="239"/>
      <c r="W381" s="239"/>
      <c r="X381" s="239"/>
      <c r="Y381" s="238"/>
      <c r="Z381" s="239"/>
    </row>
    <row r="382" spans="1:26" ht="12.75" customHeight="1">
      <c r="A382" s="252"/>
      <c r="B382" s="253"/>
      <c r="C382" s="254"/>
      <c r="D382" s="253"/>
      <c r="E382" s="255"/>
      <c r="F382" s="255"/>
      <c r="G382" s="255"/>
      <c r="H382" s="255"/>
      <c r="I382" s="255"/>
      <c r="J382" s="255"/>
      <c r="K382" s="257"/>
      <c r="L382" s="258"/>
      <c r="M382" s="258"/>
      <c r="N382" s="258"/>
      <c r="O382" s="258"/>
      <c r="P382" s="258"/>
      <c r="Q382" s="258"/>
      <c r="R382" s="259"/>
      <c r="S382" s="238"/>
      <c r="T382" s="238"/>
      <c r="U382" s="238"/>
      <c r="V382" s="239"/>
      <c r="W382" s="239"/>
      <c r="X382" s="239"/>
      <c r="Y382" s="238"/>
      <c r="Z382" s="239"/>
    </row>
    <row r="383" spans="1:26" ht="12.75" customHeight="1">
      <c r="A383" s="252"/>
      <c r="B383" s="253"/>
      <c r="C383" s="254"/>
      <c r="D383" s="253"/>
      <c r="E383" s="255"/>
      <c r="F383" s="255"/>
      <c r="G383" s="255"/>
      <c r="H383" s="255"/>
      <c r="I383" s="255"/>
      <c r="J383" s="255"/>
      <c r="K383" s="257"/>
      <c r="L383" s="258"/>
      <c r="M383" s="258"/>
      <c r="N383" s="258"/>
      <c r="O383" s="258"/>
      <c r="P383" s="258"/>
      <c r="Q383" s="258"/>
      <c r="R383" s="259"/>
      <c r="S383" s="238"/>
      <c r="T383" s="238"/>
      <c r="U383" s="238"/>
      <c r="V383" s="239"/>
      <c r="W383" s="239"/>
      <c r="X383" s="239"/>
      <c r="Y383" s="238"/>
      <c r="Z383" s="239"/>
    </row>
    <row r="384" spans="1:26" ht="12.75" customHeight="1">
      <c r="A384" s="252"/>
      <c r="B384" s="253"/>
      <c r="C384" s="254"/>
      <c r="D384" s="253"/>
      <c r="E384" s="255"/>
      <c r="F384" s="255"/>
      <c r="G384" s="255"/>
      <c r="H384" s="255"/>
      <c r="I384" s="255"/>
      <c r="J384" s="255"/>
      <c r="K384" s="257"/>
      <c r="L384" s="258"/>
      <c r="M384" s="258"/>
      <c r="N384" s="258"/>
      <c r="O384" s="258"/>
      <c r="P384" s="258"/>
      <c r="Q384" s="258"/>
      <c r="R384" s="259"/>
      <c r="S384" s="238"/>
      <c r="T384" s="238"/>
      <c r="U384" s="238"/>
      <c r="V384" s="239"/>
      <c r="W384" s="239"/>
      <c r="X384" s="239"/>
      <c r="Y384" s="238"/>
      <c r="Z384" s="239"/>
    </row>
    <row r="385" spans="1:26" ht="12.75" customHeight="1">
      <c r="A385" s="252"/>
      <c r="B385" s="253"/>
      <c r="C385" s="254"/>
      <c r="D385" s="253"/>
      <c r="E385" s="255"/>
      <c r="F385" s="255"/>
      <c r="G385" s="255"/>
      <c r="H385" s="255"/>
      <c r="I385" s="255"/>
      <c r="J385" s="255"/>
      <c r="K385" s="257"/>
      <c r="L385" s="258"/>
      <c r="M385" s="258"/>
      <c r="N385" s="258"/>
      <c r="O385" s="258"/>
      <c r="P385" s="258"/>
      <c r="Q385" s="258"/>
      <c r="R385" s="259"/>
      <c r="S385" s="238"/>
      <c r="T385" s="238"/>
      <c r="U385" s="238"/>
      <c r="V385" s="239"/>
      <c r="W385" s="239"/>
      <c r="X385" s="239"/>
      <c r="Y385" s="238"/>
      <c r="Z385" s="239"/>
    </row>
    <row r="386" spans="1:26" ht="12.75" customHeight="1">
      <c r="A386" s="252"/>
      <c r="B386" s="253"/>
      <c r="C386" s="254"/>
      <c r="D386" s="253"/>
      <c r="E386" s="255"/>
      <c r="F386" s="255"/>
      <c r="G386" s="255"/>
      <c r="H386" s="255"/>
      <c r="I386" s="255"/>
      <c r="J386" s="255"/>
      <c r="K386" s="257"/>
      <c r="L386" s="258"/>
      <c r="M386" s="258"/>
      <c r="N386" s="258"/>
      <c r="O386" s="258"/>
      <c r="P386" s="258"/>
      <c r="Q386" s="258"/>
      <c r="R386" s="259"/>
      <c r="S386" s="238"/>
      <c r="T386" s="238"/>
      <c r="U386" s="238"/>
      <c r="V386" s="239"/>
      <c r="W386" s="239"/>
      <c r="X386" s="239"/>
      <c r="Y386" s="238"/>
      <c r="Z386" s="239"/>
    </row>
    <row r="387" spans="1:26" ht="12.75" customHeight="1">
      <c r="A387" s="252"/>
      <c r="B387" s="253"/>
      <c r="C387" s="254"/>
      <c r="D387" s="253"/>
      <c r="E387" s="255"/>
      <c r="F387" s="255"/>
      <c r="G387" s="255"/>
      <c r="H387" s="255"/>
      <c r="I387" s="255"/>
      <c r="J387" s="255"/>
      <c r="K387" s="257"/>
      <c r="L387" s="258"/>
      <c r="M387" s="258"/>
      <c r="N387" s="258"/>
      <c r="O387" s="258"/>
      <c r="P387" s="258"/>
      <c r="Q387" s="258"/>
      <c r="R387" s="259"/>
      <c r="S387" s="238"/>
      <c r="T387" s="238"/>
      <c r="U387" s="238"/>
      <c r="V387" s="239"/>
      <c r="W387" s="239"/>
      <c r="X387" s="239"/>
      <c r="Y387" s="238"/>
      <c r="Z387" s="239"/>
    </row>
    <row r="388" spans="1:26" ht="12.75" customHeight="1">
      <c r="A388" s="252"/>
      <c r="B388" s="253"/>
      <c r="C388" s="254"/>
      <c r="D388" s="253"/>
      <c r="E388" s="255"/>
      <c r="F388" s="255"/>
      <c r="G388" s="255"/>
      <c r="H388" s="255"/>
      <c r="I388" s="255"/>
      <c r="J388" s="255"/>
      <c r="K388" s="257"/>
      <c r="L388" s="258"/>
      <c r="M388" s="258"/>
      <c r="N388" s="258"/>
      <c r="O388" s="258"/>
      <c r="P388" s="258"/>
      <c r="Q388" s="258"/>
      <c r="R388" s="259"/>
      <c r="S388" s="238"/>
      <c r="T388" s="238"/>
      <c r="U388" s="238"/>
      <c r="V388" s="239"/>
      <c r="W388" s="239"/>
      <c r="X388" s="239"/>
      <c r="Y388" s="238"/>
      <c r="Z388" s="239"/>
    </row>
    <row r="389" spans="1:26" ht="12.75" customHeight="1">
      <c r="A389" s="252"/>
      <c r="B389" s="253"/>
      <c r="C389" s="254"/>
      <c r="D389" s="253"/>
      <c r="E389" s="255"/>
      <c r="F389" s="255"/>
      <c r="G389" s="255"/>
      <c r="H389" s="255"/>
      <c r="I389" s="255"/>
      <c r="J389" s="255"/>
      <c r="K389" s="257"/>
      <c r="L389" s="258"/>
      <c r="M389" s="258"/>
      <c r="N389" s="258"/>
      <c r="O389" s="258"/>
      <c r="P389" s="258"/>
      <c r="Q389" s="258"/>
      <c r="R389" s="259"/>
      <c r="S389" s="238"/>
      <c r="T389" s="238"/>
      <c r="U389" s="238"/>
      <c r="V389" s="239"/>
      <c r="W389" s="239"/>
      <c r="X389" s="239"/>
      <c r="Y389" s="238"/>
      <c r="Z389" s="239"/>
    </row>
    <row r="390" spans="1:26" ht="12.75" customHeight="1">
      <c r="A390" s="252"/>
      <c r="B390" s="253"/>
      <c r="C390" s="254"/>
      <c r="D390" s="253"/>
      <c r="E390" s="255"/>
      <c r="F390" s="255"/>
      <c r="G390" s="255"/>
      <c r="H390" s="255"/>
      <c r="I390" s="255"/>
      <c r="J390" s="255"/>
      <c r="K390" s="257"/>
      <c r="L390" s="258"/>
      <c r="M390" s="258"/>
      <c r="N390" s="258"/>
      <c r="O390" s="258"/>
      <c r="P390" s="258"/>
      <c r="Q390" s="258"/>
      <c r="R390" s="259"/>
      <c r="S390" s="238"/>
      <c r="T390" s="238"/>
      <c r="U390" s="238"/>
      <c r="V390" s="239"/>
      <c r="W390" s="239"/>
      <c r="X390" s="239"/>
      <c r="Y390" s="238"/>
      <c r="Z390" s="239"/>
    </row>
    <row r="391" spans="1:26" ht="12.75" customHeight="1">
      <c r="A391" s="252"/>
      <c r="B391" s="253"/>
      <c r="C391" s="254"/>
      <c r="D391" s="253"/>
      <c r="E391" s="255"/>
      <c r="F391" s="255"/>
      <c r="G391" s="255"/>
      <c r="H391" s="255"/>
      <c r="I391" s="255"/>
      <c r="J391" s="255"/>
      <c r="K391" s="257"/>
      <c r="L391" s="258"/>
      <c r="M391" s="258"/>
      <c r="N391" s="258"/>
      <c r="O391" s="258"/>
      <c r="P391" s="258"/>
      <c r="Q391" s="258"/>
      <c r="R391" s="259"/>
      <c r="S391" s="238"/>
      <c r="T391" s="238"/>
      <c r="U391" s="238"/>
      <c r="V391" s="239"/>
      <c r="W391" s="239"/>
      <c r="X391" s="239"/>
      <c r="Y391" s="238"/>
      <c r="Z391" s="239"/>
    </row>
    <row r="392" spans="1:26" ht="12.75" customHeight="1">
      <c r="A392" s="252"/>
      <c r="B392" s="253"/>
      <c r="C392" s="254"/>
      <c r="D392" s="253"/>
      <c r="E392" s="255"/>
      <c r="F392" s="255"/>
      <c r="G392" s="255"/>
      <c r="H392" s="255"/>
      <c r="I392" s="255"/>
      <c r="J392" s="255"/>
      <c r="K392" s="257"/>
      <c r="L392" s="258"/>
      <c r="M392" s="258"/>
      <c r="N392" s="258"/>
      <c r="O392" s="258"/>
      <c r="P392" s="258"/>
      <c r="Q392" s="258"/>
      <c r="R392" s="259"/>
      <c r="S392" s="238"/>
      <c r="T392" s="238"/>
      <c r="U392" s="238"/>
      <c r="V392" s="239"/>
      <c r="W392" s="239"/>
      <c r="X392" s="239"/>
      <c r="Y392" s="238"/>
      <c r="Z392" s="239"/>
    </row>
    <row r="393" spans="1:26" ht="12.75" customHeight="1">
      <c r="A393" s="252"/>
      <c r="B393" s="253"/>
      <c r="C393" s="254"/>
      <c r="D393" s="253"/>
      <c r="E393" s="255"/>
      <c r="F393" s="255"/>
      <c r="G393" s="255"/>
      <c r="H393" s="255"/>
      <c r="I393" s="255"/>
      <c r="J393" s="255"/>
      <c r="K393" s="257"/>
      <c r="L393" s="258"/>
      <c r="M393" s="258"/>
      <c r="N393" s="258"/>
      <c r="O393" s="258"/>
      <c r="P393" s="258"/>
      <c r="Q393" s="258"/>
      <c r="R393" s="259"/>
      <c r="S393" s="238"/>
      <c r="T393" s="238"/>
      <c r="U393" s="238"/>
      <c r="V393" s="239"/>
      <c r="W393" s="239"/>
      <c r="X393" s="239"/>
      <c r="Y393" s="238"/>
      <c r="Z393" s="239"/>
    </row>
    <row r="394" spans="1:26" ht="12.75" customHeight="1">
      <c r="A394" s="252"/>
      <c r="B394" s="253"/>
      <c r="C394" s="254"/>
      <c r="D394" s="253"/>
      <c r="E394" s="255"/>
      <c r="F394" s="255"/>
      <c r="G394" s="255"/>
      <c r="H394" s="255"/>
      <c r="I394" s="255"/>
      <c r="J394" s="255"/>
      <c r="K394" s="257"/>
      <c r="L394" s="258"/>
      <c r="M394" s="258"/>
      <c r="N394" s="258"/>
      <c r="O394" s="258"/>
      <c r="P394" s="258"/>
      <c r="Q394" s="258"/>
      <c r="R394" s="259"/>
      <c r="S394" s="238"/>
      <c r="T394" s="238"/>
      <c r="U394" s="238"/>
      <c r="V394" s="239"/>
      <c r="W394" s="239"/>
      <c r="X394" s="239"/>
      <c r="Y394" s="238"/>
      <c r="Z394" s="239"/>
    </row>
    <row r="395" spans="1:26" ht="12.75" customHeight="1">
      <c r="A395" s="252"/>
      <c r="B395" s="253"/>
      <c r="C395" s="254"/>
      <c r="D395" s="253"/>
      <c r="E395" s="255"/>
      <c r="F395" s="255"/>
      <c r="G395" s="255"/>
      <c r="H395" s="255"/>
      <c r="I395" s="255"/>
      <c r="J395" s="255"/>
      <c r="K395" s="257"/>
      <c r="L395" s="258"/>
      <c r="M395" s="258"/>
      <c r="N395" s="258"/>
      <c r="O395" s="258"/>
      <c r="P395" s="258"/>
      <c r="Q395" s="258"/>
      <c r="R395" s="259"/>
      <c r="S395" s="238"/>
      <c r="T395" s="238"/>
      <c r="U395" s="238"/>
      <c r="V395" s="239"/>
      <c r="W395" s="239"/>
      <c r="X395" s="239"/>
      <c r="Y395" s="238"/>
      <c r="Z395" s="239"/>
    </row>
    <row r="396" spans="1:26" ht="12.75" customHeight="1">
      <c r="A396" s="252"/>
      <c r="B396" s="253"/>
      <c r="C396" s="254"/>
      <c r="D396" s="253"/>
      <c r="E396" s="255"/>
      <c r="F396" s="255"/>
      <c r="G396" s="255"/>
      <c r="H396" s="255"/>
      <c r="I396" s="255"/>
      <c r="J396" s="255"/>
      <c r="K396" s="257"/>
      <c r="L396" s="258"/>
      <c r="M396" s="258"/>
      <c r="N396" s="258"/>
      <c r="O396" s="258"/>
      <c r="P396" s="258"/>
      <c r="Q396" s="258"/>
      <c r="R396" s="259"/>
      <c r="S396" s="238"/>
      <c r="T396" s="238"/>
      <c r="U396" s="238"/>
      <c r="V396" s="239"/>
      <c r="W396" s="239"/>
      <c r="X396" s="239"/>
      <c r="Y396" s="238"/>
      <c r="Z396" s="239"/>
    </row>
    <row r="397" spans="1:26" ht="12.75" customHeight="1">
      <c r="A397" s="252"/>
      <c r="B397" s="253"/>
      <c r="C397" s="254"/>
      <c r="D397" s="253"/>
      <c r="E397" s="255"/>
      <c r="F397" s="255"/>
      <c r="G397" s="255"/>
      <c r="H397" s="255"/>
      <c r="I397" s="255"/>
      <c r="J397" s="255"/>
      <c r="K397" s="257"/>
      <c r="L397" s="258"/>
      <c r="M397" s="258"/>
      <c r="N397" s="258"/>
      <c r="O397" s="258"/>
      <c r="P397" s="258"/>
      <c r="Q397" s="258"/>
      <c r="R397" s="259"/>
      <c r="S397" s="238"/>
      <c r="T397" s="238"/>
      <c r="U397" s="238"/>
      <c r="V397" s="239"/>
      <c r="W397" s="239"/>
      <c r="X397" s="239"/>
      <c r="Y397" s="238"/>
      <c r="Z397" s="239"/>
    </row>
    <row r="398" spans="1:26" ht="12.75" customHeight="1">
      <c r="A398" s="252"/>
      <c r="B398" s="253"/>
      <c r="C398" s="254"/>
      <c r="D398" s="253"/>
      <c r="E398" s="255"/>
      <c r="F398" s="255"/>
      <c r="G398" s="255"/>
      <c r="H398" s="255"/>
      <c r="I398" s="255"/>
      <c r="J398" s="255"/>
      <c r="K398" s="257"/>
      <c r="L398" s="258"/>
      <c r="M398" s="258"/>
      <c r="N398" s="258"/>
      <c r="O398" s="258"/>
      <c r="P398" s="258"/>
      <c r="Q398" s="258"/>
      <c r="R398" s="259"/>
      <c r="S398" s="238"/>
      <c r="T398" s="238"/>
      <c r="U398" s="238"/>
      <c r="V398" s="239"/>
      <c r="W398" s="239"/>
      <c r="X398" s="239"/>
      <c r="Y398" s="238"/>
      <c r="Z398" s="239"/>
    </row>
    <row r="399" spans="1:26" ht="12.75" customHeight="1">
      <c r="A399" s="252"/>
      <c r="B399" s="253"/>
      <c r="C399" s="254"/>
      <c r="D399" s="253"/>
      <c r="E399" s="255"/>
      <c r="F399" s="255"/>
      <c r="G399" s="255"/>
      <c r="H399" s="255"/>
      <c r="I399" s="255"/>
      <c r="J399" s="255"/>
      <c r="K399" s="257"/>
      <c r="L399" s="258"/>
      <c r="M399" s="258"/>
      <c r="N399" s="258"/>
      <c r="O399" s="258"/>
      <c r="P399" s="258"/>
      <c r="Q399" s="258"/>
      <c r="R399" s="259"/>
      <c r="S399" s="238"/>
      <c r="T399" s="238"/>
      <c r="U399" s="238"/>
      <c r="V399" s="239"/>
      <c r="W399" s="239"/>
      <c r="X399" s="239"/>
      <c r="Y399" s="238"/>
      <c r="Z399" s="239"/>
    </row>
    <row r="400" spans="1:26" ht="12.75" customHeight="1">
      <c r="A400" s="252"/>
      <c r="B400" s="253"/>
      <c r="C400" s="254"/>
      <c r="D400" s="253"/>
      <c r="E400" s="255"/>
      <c r="F400" s="255"/>
      <c r="G400" s="255"/>
      <c r="H400" s="255"/>
      <c r="I400" s="255"/>
      <c r="J400" s="255"/>
      <c r="K400" s="257"/>
      <c r="L400" s="258"/>
      <c r="M400" s="258"/>
      <c r="N400" s="258"/>
      <c r="O400" s="258"/>
      <c r="P400" s="258"/>
      <c r="Q400" s="258"/>
      <c r="R400" s="259"/>
      <c r="S400" s="238"/>
      <c r="T400" s="238"/>
      <c r="U400" s="238"/>
      <c r="V400" s="239"/>
      <c r="W400" s="239"/>
      <c r="X400" s="239"/>
      <c r="Y400" s="238"/>
      <c r="Z400" s="239"/>
    </row>
    <row r="401" spans="1:26" ht="12.75" customHeight="1">
      <c r="A401" s="252"/>
      <c r="B401" s="253"/>
      <c r="C401" s="254"/>
      <c r="D401" s="253"/>
      <c r="E401" s="255"/>
      <c r="F401" s="255"/>
      <c r="G401" s="255"/>
      <c r="H401" s="255"/>
      <c r="I401" s="255"/>
      <c r="J401" s="255"/>
      <c r="K401" s="257"/>
      <c r="L401" s="258"/>
      <c r="M401" s="258"/>
      <c r="N401" s="258"/>
      <c r="O401" s="258"/>
      <c r="P401" s="258"/>
      <c r="Q401" s="258"/>
      <c r="R401" s="259"/>
      <c r="S401" s="238"/>
      <c r="T401" s="238"/>
      <c r="U401" s="238"/>
      <c r="V401" s="239"/>
      <c r="W401" s="239"/>
      <c r="X401" s="239"/>
      <c r="Y401" s="238"/>
      <c r="Z401" s="239"/>
    </row>
    <row r="402" spans="1:26" ht="12.75" customHeight="1">
      <c r="A402" s="252"/>
      <c r="B402" s="253"/>
      <c r="C402" s="254"/>
      <c r="D402" s="253"/>
      <c r="E402" s="255"/>
      <c r="F402" s="255"/>
      <c r="G402" s="255"/>
      <c r="H402" s="255"/>
      <c r="I402" s="255"/>
      <c r="J402" s="255"/>
      <c r="K402" s="257"/>
      <c r="L402" s="258"/>
      <c r="M402" s="258"/>
      <c r="N402" s="258"/>
      <c r="O402" s="258"/>
      <c r="P402" s="258"/>
      <c r="Q402" s="258"/>
      <c r="R402" s="259"/>
      <c r="S402" s="238"/>
      <c r="T402" s="238"/>
      <c r="U402" s="238"/>
      <c r="V402" s="239"/>
      <c r="W402" s="239"/>
      <c r="X402" s="239"/>
      <c r="Y402" s="238"/>
      <c r="Z402" s="239"/>
    </row>
    <row r="403" spans="1:26" ht="12.75" customHeight="1">
      <c r="A403" s="252"/>
      <c r="B403" s="253"/>
      <c r="C403" s="254"/>
      <c r="D403" s="253"/>
      <c r="E403" s="255"/>
      <c r="F403" s="255"/>
      <c r="G403" s="255"/>
      <c r="H403" s="255"/>
      <c r="I403" s="255"/>
      <c r="J403" s="255"/>
      <c r="K403" s="257"/>
      <c r="L403" s="258"/>
      <c r="M403" s="258"/>
      <c r="N403" s="258"/>
      <c r="O403" s="258"/>
      <c r="P403" s="258"/>
      <c r="Q403" s="258"/>
      <c r="R403" s="259"/>
      <c r="S403" s="238"/>
      <c r="T403" s="238"/>
      <c r="U403" s="238"/>
      <c r="V403" s="239"/>
      <c r="W403" s="239"/>
      <c r="X403" s="239"/>
      <c r="Y403" s="238"/>
      <c r="Z403" s="239"/>
    </row>
    <row r="404" spans="1:26" ht="12.75" customHeight="1">
      <c r="A404" s="252"/>
      <c r="B404" s="253"/>
      <c r="C404" s="254"/>
      <c r="D404" s="253"/>
      <c r="E404" s="255"/>
      <c r="F404" s="255"/>
      <c r="G404" s="255"/>
      <c r="H404" s="255"/>
      <c r="I404" s="255"/>
      <c r="J404" s="255"/>
      <c r="K404" s="257"/>
      <c r="L404" s="258"/>
      <c r="M404" s="258"/>
      <c r="N404" s="258"/>
      <c r="O404" s="258"/>
      <c r="P404" s="258"/>
      <c r="Q404" s="258"/>
      <c r="R404" s="259"/>
      <c r="S404" s="238"/>
      <c r="T404" s="238"/>
      <c r="U404" s="238"/>
      <c r="V404" s="239"/>
      <c r="W404" s="239"/>
      <c r="X404" s="239"/>
      <c r="Y404" s="238"/>
      <c r="Z404" s="239"/>
    </row>
    <row r="405" spans="1:26" ht="12.75" customHeight="1">
      <c r="A405" s="252"/>
      <c r="B405" s="253"/>
      <c r="C405" s="254"/>
      <c r="D405" s="253"/>
      <c r="E405" s="255"/>
      <c r="F405" s="255"/>
      <c r="G405" s="255"/>
      <c r="H405" s="255"/>
      <c r="I405" s="255"/>
      <c r="J405" s="255"/>
      <c r="K405" s="257"/>
      <c r="L405" s="258"/>
      <c r="M405" s="258"/>
      <c r="N405" s="258"/>
      <c r="O405" s="258"/>
      <c r="P405" s="258"/>
      <c r="Q405" s="258"/>
      <c r="R405" s="259"/>
      <c r="S405" s="238"/>
      <c r="T405" s="238"/>
      <c r="U405" s="238"/>
      <c r="V405" s="239"/>
      <c r="W405" s="239"/>
      <c r="X405" s="239"/>
      <c r="Y405" s="238"/>
      <c r="Z405" s="239"/>
    </row>
    <row r="406" spans="1:26" ht="12.75" customHeight="1">
      <c r="A406" s="252"/>
      <c r="B406" s="253"/>
      <c r="C406" s="254"/>
      <c r="D406" s="253"/>
      <c r="E406" s="255"/>
      <c r="F406" s="255"/>
      <c r="G406" s="255"/>
      <c r="H406" s="255"/>
      <c r="I406" s="255"/>
      <c r="J406" s="255"/>
      <c r="K406" s="257"/>
      <c r="L406" s="258"/>
      <c r="M406" s="258"/>
      <c r="N406" s="258"/>
      <c r="O406" s="258"/>
      <c r="P406" s="258"/>
      <c r="Q406" s="258"/>
      <c r="R406" s="259"/>
      <c r="S406" s="238"/>
      <c r="T406" s="238"/>
      <c r="U406" s="238"/>
      <c r="V406" s="239"/>
      <c r="W406" s="239"/>
      <c r="X406" s="239"/>
      <c r="Y406" s="238"/>
      <c r="Z406" s="239"/>
    </row>
    <row r="407" spans="1:26" ht="12.75" customHeight="1">
      <c r="A407" s="252"/>
      <c r="B407" s="253"/>
      <c r="C407" s="254"/>
      <c r="D407" s="253"/>
      <c r="E407" s="255"/>
      <c r="F407" s="255"/>
      <c r="G407" s="255"/>
      <c r="H407" s="255"/>
      <c r="I407" s="255"/>
      <c r="J407" s="255"/>
      <c r="K407" s="257"/>
      <c r="L407" s="258"/>
      <c r="M407" s="258"/>
      <c r="N407" s="258"/>
      <c r="O407" s="258"/>
      <c r="P407" s="258"/>
      <c r="Q407" s="258"/>
      <c r="R407" s="259"/>
      <c r="S407" s="238"/>
      <c r="T407" s="238"/>
      <c r="U407" s="238"/>
      <c r="V407" s="239"/>
      <c r="W407" s="239"/>
      <c r="X407" s="239"/>
      <c r="Y407" s="238"/>
      <c r="Z407" s="239"/>
    </row>
    <row r="408" spans="1:26" ht="12.75" customHeight="1">
      <c r="A408" s="252"/>
      <c r="B408" s="253"/>
      <c r="C408" s="254"/>
      <c r="D408" s="253"/>
      <c r="E408" s="255"/>
      <c r="F408" s="255"/>
      <c r="G408" s="255"/>
      <c r="H408" s="255"/>
      <c r="I408" s="255"/>
      <c r="J408" s="255"/>
      <c r="K408" s="257"/>
      <c r="L408" s="258"/>
      <c r="M408" s="258"/>
      <c r="N408" s="258"/>
      <c r="O408" s="258"/>
      <c r="P408" s="258"/>
      <c r="Q408" s="258"/>
      <c r="R408" s="259"/>
      <c r="S408" s="238"/>
      <c r="T408" s="238"/>
      <c r="U408" s="238"/>
      <c r="V408" s="239"/>
      <c r="W408" s="239"/>
      <c r="X408" s="239"/>
      <c r="Y408" s="238"/>
      <c r="Z408" s="239"/>
    </row>
    <row r="409" spans="1:26" ht="12.75" customHeight="1">
      <c r="A409" s="252"/>
      <c r="B409" s="253"/>
      <c r="C409" s="254"/>
      <c r="D409" s="253"/>
      <c r="E409" s="255"/>
      <c r="F409" s="255"/>
      <c r="G409" s="255"/>
      <c r="H409" s="255"/>
      <c r="I409" s="255"/>
      <c r="J409" s="255"/>
      <c r="K409" s="257"/>
      <c r="L409" s="258"/>
      <c r="M409" s="258"/>
      <c r="N409" s="258"/>
      <c r="O409" s="258"/>
      <c r="P409" s="258"/>
      <c r="Q409" s="258"/>
      <c r="R409" s="259"/>
      <c r="S409" s="238"/>
      <c r="T409" s="238"/>
      <c r="U409" s="238"/>
      <c r="V409" s="239"/>
      <c r="W409" s="239"/>
      <c r="X409" s="239"/>
      <c r="Y409" s="238"/>
      <c r="Z409" s="239"/>
    </row>
    <row r="410" spans="1:26" ht="12.75" customHeight="1">
      <c r="A410" s="252"/>
      <c r="B410" s="253"/>
      <c r="C410" s="254"/>
      <c r="D410" s="253"/>
      <c r="E410" s="255"/>
      <c r="F410" s="255"/>
      <c r="G410" s="255"/>
      <c r="H410" s="255"/>
      <c r="I410" s="255"/>
      <c r="J410" s="255"/>
      <c r="K410" s="257"/>
      <c r="L410" s="258"/>
      <c r="M410" s="258"/>
      <c r="N410" s="258"/>
      <c r="O410" s="258"/>
      <c r="P410" s="258"/>
      <c r="Q410" s="258"/>
      <c r="R410" s="259"/>
      <c r="S410" s="238"/>
      <c r="T410" s="238"/>
      <c r="U410" s="238"/>
      <c r="V410" s="239"/>
      <c r="W410" s="239"/>
      <c r="X410" s="239"/>
      <c r="Y410" s="238"/>
      <c r="Z410" s="239"/>
    </row>
    <row r="411" spans="1:26" ht="12.75" customHeight="1">
      <c r="A411" s="252"/>
      <c r="B411" s="253"/>
      <c r="C411" s="254"/>
      <c r="D411" s="253"/>
      <c r="E411" s="255"/>
      <c r="F411" s="255"/>
      <c r="G411" s="255"/>
      <c r="H411" s="255"/>
      <c r="I411" s="255"/>
      <c r="J411" s="255"/>
      <c r="K411" s="257"/>
      <c r="L411" s="258"/>
      <c r="M411" s="258"/>
      <c r="N411" s="258"/>
      <c r="O411" s="258"/>
      <c r="P411" s="258"/>
      <c r="Q411" s="258"/>
      <c r="R411" s="259"/>
      <c r="S411" s="238"/>
      <c r="T411" s="238"/>
      <c r="U411" s="238"/>
      <c r="V411" s="239"/>
      <c r="W411" s="239"/>
      <c r="X411" s="239"/>
      <c r="Y411" s="238"/>
      <c r="Z411" s="239"/>
    </row>
    <row r="412" spans="1:26" ht="12.75" customHeight="1">
      <c r="A412" s="252"/>
      <c r="B412" s="253"/>
      <c r="C412" s="254"/>
      <c r="D412" s="253"/>
      <c r="E412" s="255"/>
      <c r="F412" s="255"/>
      <c r="G412" s="255"/>
      <c r="H412" s="255"/>
      <c r="I412" s="255"/>
      <c r="J412" s="255"/>
      <c r="K412" s="257"/>
      <c r="L412" s="258"/>
      <c r="M412" s="258"/>
      <c r="N412" s="258"/>
      <c r="O412" s="258"/>
      <c r="P412" s="258"/>
      <c r="Q412" s="258"/>
      <c r="R412" s="259"/>
      <c r="S412" s="238"/>
      <c r="T412" s="238"/>
      <c r="U412" s="238"/>
      <c r="V412" s="239"/>
      <c r="W412" s="239"/>
      <c r="X412" s="239"/>
      <c r="Y412" s="238"/>
      <c r="Z412" s="239"/>
    </row>
    <row r="413" spans="1:26" ht="12.75" customHeight="1">
      <c r="A413" s="252"/>
      <c r="B413" s="253"/>
      <c r="C413" s="254"/>
      <c r="D413" s="253"/>
      <c r="E413" s="255"/>
      <c r="F413" s="255"/>
      <c r="G413" s="255"/>
      <c r="H413" s="255"/>
      <c r="I413" s="255"/>
      <c r="J413" s="255"/>
      <c r="K413" s="257"/>
      <c r="L413" s="258"/>
      <c r="M413" s="258"/>
      <c r="N413" s="258"/>
      <c r="O413" s="258"/>
      <c r="P413" s="258"/>
      <c r="Q413" s="258"/>
      <c r="R413" s="259"/>
      <c r="S413" s="238"/>
      <c r="T413" s="238"/>
      <c r="U413" s="238"/>
      <c r="V413" s="239"/>
      <c r="W413" s="239"/>
      <c r="X413" s="239"/>
      <c r="Y413" s="238"/>
      <c r="Z413" s="239"/>
    </row>
    <row r="414" spans="1:26" ht="12.75" customHeight="1">
      <c r="A414" s="252"/>
      <c r="B414" s="253"/>
      <c r="C414" s="254"/>
      <c r="D414" s="253"/>
      <c r="E414" s="255"/>
      <c r="F414" s="255"/>
      <c r="G414" s="255"/>
      <c r="H414" s="255"/>
      <c r="I414" s="255"/>
      <c r="J414" s="255"/>
      <c r="K414" s="257"/>
      <c r="L414" s="258"/>
      <c r="M414" s="258"/>
      <c r="N414" s="258"/>
      <c r="O414" s="258"/>
      <c r="P414" s="258"/>
      <c r="Q414" s="258"/>
      <c r="R414" s="259"/>
      <c r="S414" s="238"/>
      <c r="T414" s="238"/>
      <c r="U414" s="238"/>
      <c r="V414" s="239"/>
      <c r="W414" s="239"/>
      <c r="X414" s="239"/>
      <c r="Y414" s="238"/>
      <c r="Z414" s="239"/>
    </row>
    <row r="415" spans="1:26" ht="12.75" customHeight="1">
      <c r="A415" s="252"/>
      <c r="B415" s="253"/>
      <c r="C415" s="254"/>
      <c r="D415" s="253"/>
      <c r="E415" s="255"/>
      <c r="F415" s="255"/>
      <c r="G415" s="255"/>
      <c r="H415" s="255"/>
      <c r="I415" s="255"/>
      <c r="J415" s="255"/>
      <c r="K415" s="257"/>
      <c r="L415" s="258"/>
      <c r="M415" s="258"/>
      <c r="N415" s="258"/>
      <c r="O415" s="258"/>
      <c r="P415" s="258"/>
      <c r="Q415" s="258"/>
      <c r="R415" s="259"/>
      <c r="S415" s="238"/>
      <c r="T415" s="238"/>
      <c r="U415" s="238"/>
      <c r="V415" s="239"/>
      <c r="W415" s="239"/>
      <c r="X415" s="239"/>
      <c r="Y415" s="238"/>
      <c r="Z415" s="239"/>
    </row>
    <row r="416" spans="1:26" ht="12.75" customHeight="1">
      <c r="A416" s="252"/>
      <c r="B416" s="253"/>
      <c r="C416" s="254"/>
      <c r="D416" s="253"/>
      <c r="E416" s="255"/>
      <c r="F416" s="255"/>
      <c r="G416" s="255"/>
      <c r="H416" s="255"/>
      <c r="I416" s="255"/>
      <c r="J416" s="255"/>
      <c r="K416" s="257"/>
      <c r="L416" s="258"/>
      <c r="M416" s="258"/>
      <c r="N416" s="258"/>
      <c r="O416" s="258"/>
      <c r="P416" s="258"/>
      <c r="Q416" s="258"/>
      <c r="R416" s="259"/>
      <c r="S416" s="238"/>
      <c r="T416" s="238"/>
      <c r="U416" s="238"/>
      <c r="V416" s="239"/>
      <c r="W416" s="239"/>
      <c r="X416" s="239"/>
      <c r="Y416" s="238"/>
      <c r="Z416" s="239"/>
    </row>
    <row r="417" spans="1:26" ht="12.75" customHeight="1">
      <c r="A417" s="252"/>
      <c r="B417" s="253"/>
      <c r="C417" s="254"/>
      <c r="D417" s="253"/>
      <c r="E417" s="255"/>
      <c r="F417" s="255"/>
      <c r="G417" s="255"/>
      <c r="H417" s="255"/>
      <c r="I417" s="255"/>
      <c r="J417" s="255"/>
      <c r="K417" s="257"/>
      <c r="L417" s="258"/>
      <c r="M417" s="258"/>
      <c r="N417" s="258"/>
      <c r="O417" s="258"/>
      <c r="P417" s="258"/>
      <c r="Q417" s="258"/>
      <c r="R417" s="259"/>
      <c r="S417" s="238"/>
      <c r="T417" s="238"/>
      <c r="U417" s="238"/>
      <c r="V417" s="239"/>
      <c r="W417" s="239"/>
      <c r="X417" s="239"/>
      <c r="Y417" s="238"/>
      <c r="Z417" s="239"/>
    </row>
    <row r="418" spans="1:26" ht="12.75" customHeight="1">
      <c r="A418" s="252"/>
      <c r="B418" s="253"/>
      <c r="C418" s="254"/>
      <c r="D418" s="253"/>
      <c r="E418" s="255"/>
      <c r="F418" s="255"/>
      <c r="G418" s="255"/>
      <c r="H418" s="255"/>
      <c r="I418" s="255"/>
      <c r="J418" s="255"/>
      <c r="K418" s="257"/>
      <c r="L418" s="258"/>
      <c r="M418" s="258"/>
      <c r="N418" s="258"/>
      <c r="O418" s="258"/>
      <c r="P418" s="258"/>
      <c r="Q418" s="258"/>
      <c r="R418" s="259"/>
      <c r="S418" s="238"/>
      <c r="T418" s="238"/>
      <c r="U418" s="238"/>
      <c r="V418" s="239"/>
      <c r="W418" s="239"/>
      <c r="X418" s="239"/>
      <c r="Y418" s="238"/>
      <c r="Z418" s="239"/>
    </row>
    <row r="419" spans="1:26" ht="12.75" customHeight="1">
      <c r="A419" s="252"/>
      <c r="B419" s="253"/>
      <c r="C419" s="254"/>
      <c r="D419" s="253"/>
      <c r="E419" s="255"/>
      <c r="F419" s="255"/>
      <c r="G419" s="255"/>
      <c r="H419" s="255"/>
      <c r="I419" s="255"/>
      <c r="J419" s="255"/>
      <c r="K419" s="257"/>
      <c r="L419" s="258"/>
      <c r="M419" s="258"/>
      <c r="N419" s="258"/>
      <c r="O419" s="258"/>
      <c r="P419" s="258"/>
      <c r="Q419" s="258"/>
      <c r="R419" s="259"/>
      <c r="S419" s="238"/>
      <c r="T419" s="238"/>
      <c r="U419" s="238"/>
      <c r="V419" s="239"/>
      <c r="W419" s="239"/>
      <c r="X419" s="239"/>
      <c r="Y419" s="238"/>
      <c r="Z419" s="239"/>
    </row>
    <row r="420" spans="1:26" ht="12.75" customHeight="1">
      <c r="A420" s="252"/>
      <c r="B420" s="253"/>
      <c r="C420" s="254"/>
      <c r="D420" s="253"/>
      <c r="E420" s="255"/>
      <c r="F420" s="255"/>
      <c r="G420" s="255"/>
      <c r="H420" s="255"/>
      <c r="I420" s="255"/>
      <c r="J420" s="255"/>
      <c r="K420" s="257"/>
      <c r="L420" s="258"/>
      <c r="M420" s="258"/>
      <c r="N420" s="258"/>
      <c r="O420" s="258"/>
      <c r="P420" s="258"/>
      <c r="Q420" s="258"/>
      <c r="R420" s="259"/>
      <c r="S420" s="238"/>
      <c r="T420" s="238"/>
      <c r="U420" s="238"/>
      <c r="V420" s="239"/>
      <c r="W420" s="239"/>
      <c r="X420" s="239"/>
      <c r="Y420" s="238"/>
      <c r="Z420" s="239"/>
    </row>
    <row r="421" spans="1:26" ht="12.75" customHeight="1">
      <c r="A421" s="252"/>
      <c r="B421" s="253"/>
      <c r="C421" s="254"/>
      <c r="D421" s="253"/>
      <c r="E421" s="255"/>
      <c r="F421" s="255"/>
      <c r="G421" s="255"/>
      <c r="H421" s="255"/>
      <c r="I421" s="255"/>
      <c r="J421" s="255"/>
      <c r="K421" s="257"/>
      <c r="L421" s="258"/>
      <c r="M421" s="258"/>
      <c r="N421" s="258"/>
      <c r="O421" s="258"/>
      <c r="P421" s="258"/>
      <c r="Q421" s="258"/>
      <c r="R421" s="259"/>
      <c r="S421" s="238"/>
      <c r="T421" s="238"/>
      <c r="U421" s="238"/>
      <c r="V421" s="239"/>
      <c r="W421" s="239"/>
      <c r="X421" s="239"/>
      <c r="Y421" s="238"/>
      <c r="Z421" s="239"/>
    </row>
    <row r="422" spans="1:26" ht="12.75" customHeight="1">
      <c r="A422" s="252"/>
      <c r="B422" s="253"/>
      <c r="C422" s="254"/>
      <c r="D422" s="253"/>
      <c r="E422" s="255"/>
      <c r="F422" s="255"/>
      <c r="G422" s="255"/>
      <c r="H422" s="255"/>
      <c r="I422" s="255"/>
      <c r="J422" s="255"/>
      <c r="K422" s="257"/>
      <c r="L422" s="258"/>
      <c r="M422" s="258"/>
      <c r="N422" s="258"/>
      <c r="O422" s="258"/>
      <c r="P422" s="258"/>
      <c r="Q422" s="258"/>
      <c r="R422" s="259"/>
      <c r="S422" s="238"/>
      <c r="T422" s="238"/>
      <c r="U422" s="238"/>
      <c r="V422" s="239"/>
      <c r="W422" s="239"/>
      <c r="X422" s="239"/>
      <c r="Y422" s="238"/>
      <c r="Z422" s="239"/>
    </row>
    <row r="423" spans="1:26" ht="12.75" customHeight="1">
      <c r="A423" s="252"/>
      <c r="B423" s="253"/>
      <c r="C423" s="254"/>
      <c r="D423" s="253"/>
      <c r="E423" s="255"/>
      <c r="F423" s="255"/>
      <c r="G423" s="255"/>
      <c r="H423" s="255"/>
      <c r="I423" s="255"/>
      <c r="J423" s="255"/>
      <c r="K423" s="257"/>
      <c r="L423" s="258"/>
      <c r="M423" s="258"/>
      <c r="N423" s="258"/>
      <c r="O423" s="258"/>
      <c r="P423" s="258"/>
      <c r="Q423" s="258"/>
      <c r="R423" s="259"/>
      <c r="S423" s="238"/>
      <c r="T423" s="238"/>
      <c r="U423" s="238"/>
      <c r="V423" s="239"/>
      <c r="W423" s="239"/>
      <c r="X423" s="239"/>
      <c r="Y423" s="238"/>
      <c r="Z423" s="239"/>
    </row>
    <row r="424" spans="1:26" ht="12.75" customHeight="1">
      <c r="A424" s="252"/>
      <c r="B424" s="253"/>
      <c r="C424" s="254"/>
      <c r="D424" s="253"/>
      <c r="E424" s="255"/>
      <c r="F424" s="255"/>
      <c r="G424" s="255"/>
      <c r="H424" s="255"/>
      <c r="I424" s="255"/>
      <c r="J424" s="255"/>
      <c r="K424" s="257"/>
      <c r="L424" s="258"/>
      <c r="M424" s="258"/>
      <c r="N424" s="258"/>
      <c r="O424" s="258"/>
      <c r="P424" s="258"/>
      <c r="Q424" s="258"/>
      <c r="R424" s="259"/>
      <c r="S424" s="238"/>
      <c r="T424" s="238"/>
      <c r="U424" s="238"/>
      <c r="V424" s="239"/>
      <c r="W424" s="239"/>
      <c r="X424" s="239"/>
      <c r="Y424" s="238"/>
      <c r="Z424" s="239"/>
    </row>
    <row r="425" spans="1:26" ht="12.75" customHeight="1">
      <c r="A425" s="252"/>
      <c r="B425" s="253"/>
      <c r="C425" s="254"/>
      <c r="D425" s="253"/>
      <c r="E425" s="255"/>
      <c r="F425" s="255"/>
      <c r="G425" s="255"/>
      <c r="H425" s="255"/>
      <c r="I425" s="255"/>
      <c r="J425" s="255"/>
      <c r="K425" s="257"/>
      <c r="L425" s="258"/>
      <c r="M425" s="258"/>
      <c r="N425" s="258"/>
      <c r="O425" s="258"/>
      <c r="P425" s="258"/>
      <c r="Q425" s="258"/>
      <c r="R425" s="259"/>
      <c r="S425" s="238"/>
      <c r="T425" s="238"/>
      <c r="U425" s="238"/>
      <c r="V425" s="239"/>
      <c r="W425" s="239"/>
      <c r="X425" s="239"/>
      <c r="Y425" s="238"/>
      <c r="Z425" s="239"/>
    </row>
    <row r="426" spans="1:26" ht="12.75" customHeight="1">
      <c r="A426" s="252"/>
      <c r="B426" s="253"/>
      <c r="C426" s="254"/>
      <c r="D426" s="253"/>
      <c r="E426" s="255"/>
      <c r="F426" s="255"/>
      <c r="G426" s="255"/>
      <c r="H426" s="255"/>
      <c r="I426" s="255"/>
      <c r="J426" s="255"/>
      <c r="K426" s="257"/>
      <c r="L426" s="258"/>
      <c r="M426" s="258"/>
      <c r="N426" s="258"/>
      <c r="O426" s="258"/>
      <c r="P426" s="258"/>
      <c r="Q426" s="258"/>
      <c r="R426" s="259"/>
      <c r="S426" s="238"/>
      <c r="T426" s="238"/>
      <c r="U426" s="238"/>
      <c r="V426" s="239"/>
      <c r="W426" s="239"/>
      <c r="X426" s="239"/>
      <c r="Y426" s="238"/>
      <c r="Z426" s="239"/>
    </row>
    <row r="427" spans="1:26" ht="12.75" customHeight="1">
      <c r="A427" s="252"/>
      <c r="B427" s="253"/>
      <c r="C427" s="254"/>
      <c r="D427" s="253"/>
      <c r="E427" s="255"/>
      <c r="F427" s="255"/>
      <c r="G427" s="255"/>
      <c r="H427" s="255"/>
      <c r="I427" s="255"/>
      <c r="J427" s="255"/>
      <c r="K427" s="257"/>
      <c r="L427" s="258"/>
      <c r="M427" s="258"/>
      <c r="N427" s="258"/>
      <c r="O427" s="258"/>
      <c r="P427" s="258"/>
      <c r="Q427" s="258"/>
      <c r="R427" s="259"/>
      <c r="S427" s="238"/>
      <c r="T427" s="238"/>
      <c r="U427" s="238"/>
      <c r="V427" s="239"/>
      <c r="W427" s="239"/>
      <c r="X427" s="239"/>
      <c r="Y427" s="238"/>
      <c r="Z427" s="239"/>
    </row>
    <row r="428" spans="1:26" ht="12.75" customHeight="1">
      <c r="A428" s="252"/>
      <c r="B428" s="253"/>
      <c r="C428" s="254"/>
      <c r="D428" s="253"/>
      <c r="E428" s="255"/>
      <c r="F428" s="255"/>
      <c r="G428" s="255"/>
      <c r="H428" s="255"/>
      <c r="I428" s="255"/>
      <c r="J428" s="255"/>
      <c r="K428" s="257"/>
      <c r="L428" s="258"/>
      <c r="M428" s="258"/>
      <c r="N428" s="258"/>
      <c r="O428" s="258"/>
      <c r="P428" s="258"/>
      <c r="Q428" s="258"/>
      <c r="R428" s="259"/>
      <c r="S428" s="238"/>
      <c r="T428" s="238"/>
      <c r="U428" s="238"/>
      <c r="V428" s="239"/>
      <c r="W428" s="239"/>
      <c r="X428" s="239"/>
      <c r="Y428" s="238"/>
      <c r="Z428" s="239"/>
    </row>
    <row r="429" spans="1:26" ht="12.75" customHeight="1">
      <c r="A429" s="252"/>
      <c r="B429" s="253"/>
      <c r="C429" s="254"/>
      <c r="D429" s="253"/>
      <c r="E429" s="255"/>
      <c r="F429" s="255"/>
      <c r="G429" s="255"/>
      <c r="H429" s="255"/>
      <c r="I429" s="255"/>
      <c r="J429" s="255"/>
      <c r="K429" s="257"/>
      <c r="L429" s="258"/>
      <c r="M429" s="258"/>
      <c r="N429" s="258"/>
      <c r="O429" s="258"/>
      <c r="P429" s="258"/>
      <c r="Q429" s="258"/>
      <c r="R429" s="259"/>
      <c r="S429" s="238"/>
      <c r="T429" s="238"/>
      <c r="U429" s="238"/>
      <c r="V429" s="239"/>
      <c r="W429" s="239"/>
      <c r="X429" s="239"/>
      <c r="Y429" s="238"/>
      <c r="Z429" s="239"/>
    </row>
    <row r="430" spans="1:26" ht="12.75" customHeight="1">
      <c r="A430" s="252"/>
      <c r="B430" s="253"/>
      <c r="C430" s="254"/>
      <c r="D430" s="253"/>
      <c r="E430" s="255"/>
      <c r="F430" s="255"/>
      <c r="G430" s="255"/>
      <c r="H430" s="255"/>
      <c r="I430" s="255"/>
      <c r="J430" s="255"/>
      <c r="K430" s="257"/>
      <c r="L430" s="258"/>
      <c r="M430" s="258"/>
      <c r="N430" s="258"/>
      <c r="O430" s="258"/>
      <c r="P430" s="258"/>
      <c r="Q430" s="258"/>
      <c r="R430" s="259"/>
      <c r="S430" s="238"/>
      <c r="T430" s="238"/>
      <c r="U430" s="238"/>
      <c r="V430" s="239"/>
      <c r="W430" s="239"/>
      <c r="X430" s="239"/>
      <c r="Y430" s="238"/>
      <c r="Z430" s="239"/>
    </row>
    <row r="431" spans="1:26" ht="12.75" customHeight="1">
      <c r="A431" s="252"/>
      <c r="B431" s="253"/>
      <c r="C431" s="254"/>
      <c r="D431" s="253"/>
      <c r="E431" s="255"/>
      <c r="F431" s="255"/>
      <c r="G431" s="255"/>
      <c r="H431" s="255"/>
      <c r="I431" s="255"/>
      <c r="J431" s="255"/>
      <c r="K431" s="257"/>
      <c r="L431" s="258"/>
      <c r="M431" s="258"/>
      <c r="N431" s="258"/>
      <c r="O431" s="258"/>
      <c r="P431" s="258"/>
      <c r="Q431" s="258"/>
      <c r="R431" s="259"/>
      <c r="S431" s="238"/>
      <c r="T431" s="238"/>
      <c r="U431" s="238"/>
      <c r="V431" s="239"/>
      <c r="W431" s="239"/>
      <c r="X431" s="239"/>
      <c r="Y431" s="238"/>
      <c r="Z431" s="239"/>
    </row>
    <row r="432" spans="1:26" ht="12.75" customHeight="1">
      <c r="A432" s="252"/>
      <c r="B432" s="253"/>
      <c r="C432" s="254"/>
      <c r="D432" s="253"/>
      <c r="E432" s="255"/>
      <c r="F432" s="255"/>
      <c r="G432" s="255"/>
      <c r="H432" s="255"/>
      <c r="I432" s="255"/>
      <c r="J432" s="255"/>
      <c r="K432" s="257"/>
      <c r="L432" s="258"/>
      <c r="M432" s="258"/>
      <c r="N432" s="258"/>
      <c r="O432" s="258"/>
      <c r="P432" s="258"/>
      <c r="Q432" s="258"/>
      <c r="R432" s="259"/>
      <c r="S432" s="238"/>
      <c r="T432" s="238"/>
      <c r="U432" s="238"/>
      <c r="V432" s="239"/>
      <c r="W432" s="239"/>
      <c r="X432" s="239"/>
      <c r="Y432" s="238"/>
      <c r="Z432" s="239"/>
    </row>
    <row r="433" spans="1:26" ht="12.75" customHeight="1">
      <c r="A433" s="252"/>
      <c r="B433" s="253"/>
      <c r="C433" s="254"/>
      <c r="D433" s="253"/>
      <c r="E433" s="255"/>
      <c r="F433" s="255"/>
      <c r="G433" s="255"/>
      <c r="H433" s="255"/>
      <c r="I433" s="255"/>
      <c r="J433" s="255"/>
      <c r="K433" s="257"/>
      <c r="L433" s="258"/>
      <c r="M433" s="258"/>
      <c r="N433" s="258"/>
      <c r="O433" s="258"/>
      <c r="P433" s="258"/>
      <c r="Q433" s="258"/>
      <c r="R433" s="259"/>
      <c r="S433" s="238"/>
      <c r="T433" s="238"/>
      <c r="U433" s="238"/>
      <c r="V433" s="239"/>
      <c r="W433" s="239"/>
      <c r="X433" s="239"/>
      <c r="Y433" s="238"/>
      <c r="Z433" s="239"/>
    </row>
    <row r="434" spans="1:26" ht="12.75" customHeight="1">
      <c r="A434" s="252"/>
      <c r="B434" s="253"/>
      <c r="C434" s="254"/>
      <c r="D434" s="253"/>
      <c r="E434" s="255"/>
      <c r="F434" s="255"/>
      <c r="G434" s="255"/>
      <c r="H434" s="255"/>
      <c r="I434" s="255"/>
      <c r="J434" s="255"/>
      <c r="K434" s="257"/>
      <c r="L434" s="258"/>
      <c r="M434" s="258"/>
      <c r="N434" s="258"/>
      <c r="O434" s="258"/>
      <c r="P434" s="258"/>
      <c r="Q434" s="258"/>
      <c r="R434" s="259"/>
      <c r="S434" s="238"/>
      <c r="T434" s="238"/>
      <c r="U434" s="238"/>
      <c r="V434" s="239"/>
      <c r="W434" s="239"/>
      <c r="X434" s="239"/>
      <c r="Y434" s="238"/>
      <c r="Z434" s="239"/>
    </row>
    <row r="435" spans="1:26" ht="12.75" customHeight="1">
      <c r="A435" s="252"/>
      <c r="B435" s="253"/>
      <c r="C435" s="254"/>
      <c r="D435" s="253"/>
      <c r="E435" s="255"/>
      <c r="F435" s="255"/>
      <c r="G435" s="255"/>
      <c r="H435" s="255"/>
      <c r="I435" s="255"/>
      <c r="J435" s="255"/>
      <c r="K435" s="257"/>
      <c r="L435" s="258"/>
      <c r="M435" s="258"/>
      <c r="N435" s="258"/>
      <c r="O435" s="258"/>
      <c r="P435" s="258"/>
      <c r="Q435" s="258"/>
      <c r="R435" s="259"/>
      <c r="S435" s="238"/>
      <c r="T435" s="238"/>
      <c r="U435" s="238"/>
      <c r="V435" s="239"/>
      <c r="W435" s="239"/>
      <c r="X435" s="239"/>
      <c r="Y435" s="238"/>
      <c r="Z435" s="239"/>
    </row>
    <row r="436" spans="1:26" ht="12.75" customHeight="1">
      <c r="A436" s="252"/>
      <c r="B436" s="253"/>
      <c r="C436" s="254"/>
      <c r="D436" s="253"/>
      <c r="E436" s="255"/>
      <c r="F436" s="255"/>
      <c r="G436" s="255"/>
      <c r="H436" s="255"/>
      <c r="I436" s="255"/>
      <c r="J436" s="255"/>
      <c r="K436" s="257"/>
      <c r="L436" s="258"/>
      <c r="M436" s="258"/>
      <c r="N436" s="258"/>
      <c r="O436" s="258"/>
      <c r="P436" s="258"/>
      <c r="Q436" s="258"/>
      <c r="R436" s="259"/>
      <c r="S436" s="238"/>
      <c r="T436" s="238"/>
      <c r="U436" s="238"/>
      <c r="V436" s="239"/>
      <c r="W436" s="239"/>
      <c r="X436" s="239"/>
      <c r="Y436" s="238"/>
      <c r="Z436" s="239"/>
    </row>
    <row r="437" spans="1:26" ht="12.75" customHeight="1">
      <c r="A437" s="252"/>
      <c r="B437" s="253"/>
      <c r="C437" s="254"/>
      <c r="D437" s="253"/>
      <c r="E437" s="255"/>
      <c r="F437" s="255"/>
      <c r="G437" s="255"/>
      <c r="H437" s="255"/>
      <c r="I437" s="255"/>
      <c r="J437" s="255"/>
      <c r="K437" s="257"/>
      <c r="L437" s="258"/>
      <c r="M437" s="258"/>
      <c r="N437" s="258"/>
      <c r="O437" s="258"/>
      <c r="P437" s="258"/>
      <c r="Q437" s="258"/>
      <c r="R437" s="259"/>
      <c r="S437" s="238"/>
      <c r="T437" s="238"/>
      <c r="U437" s="238"/>
      <c r="V437" s="239"/>
      <c r="W437" s="239"/>
      <c r="X437" s="239"/>
      <c r="Y437" s="238"/>
      <c r="Z437" s="239"/>
    </row>
    <row r="438" spans="1:26" ht="12.75" customHeight="1">
      <c r="A438" s="252"/>
      <c r="B438" s="253"/>
      <c r="C438" s="254"/>
      <c r="D438" s="253"/>
      <c r="E438" s="255"/>
      <c r="F438" s="255"/>
      <c r="G438" s="255"/>
      <c r="H438" s="255"/>
      <c r="I438" s="255"/>
      <c r="J438" s="255"/>
      <c r="K438" s="257"/>
      <c r="L438" s="258"/>
      <c r="M438" s="258"/>
      <c r="N438" s="258"/>
      <c r="O438" s="258"/>
      <c r="P438" s="258"/>
      <c r="Q438" s="258"/>
      <c r="R438" s="259"/>
      <c r="S438" s="238"/>
      <c r="T438" s="238"/>
      <c r="U438" s="238"/>
      <c r="V438" s="239"/>
      <c r="W438" s="239"/>
      <c r="X438" s="239"/>
      <c r="Y438" s="238"/>
      <c r="Z438" s="239"/>
    </row>
    <row r="439" spans="1:26" ht="12.75" customHeight="1">
      <c r="A439" s="252"/>
      <c r="B439" s="253"/>
      <c r="C439" s="254"/>
      <c r="D439" s="253"/>
      <c r="E439" s="255"/>
      <c r="F439" s="255"/>
      <c r="G439" s="255"/>
      <c r="H439" s="255"/>
      <c r="I439" s="255"/>
      <c r="J439" s="255"/>
      <c r="K439" s="257"/>
      <c r="L439" s="258"/>
      <c r="M439" s="258"/>
      <c r="N439" s="258"/>
      <c r="O439" s="258"/>
      <c r="P439" s="258"/>
      <c r="Q439" s="258"/>
      <c r="R439" s="259"/>
      <c r="S439" s="238"/>
      <c r="T439" s="238"/>
      <c r="U439" s="238"/>
      <c r="V439" s="239"/>
      <c r="W439" s="239"/>
      <c r="X439" s="239"/>
      <c r="Y439" s="238"/>
      <c r="Z439" s="239"/>
    </row>
    <row r="440" spans="1:26" ht="12.75" customHeight="1">
      <c r="A440" s="252"/>
      <c r="B440" s="253"/>
      <c r="C440" s="254"/>
      <c r="D440" s="253"/>
      <c r="E440" s="255"/>
      <c r="F440" s="255"/>
      <c r="G440" s="255"/>
      <c r="H440" s="255"/>
      <c r="I440" s="255"/>
      <c r="J440" s="255"/>
      <c r="K440" s="257"/>
      <c r="L440" s="258"/>
      <c r="M440" s="258"/>
      <c r="N440" s="258"/>
      <c r="O440" s="258"/>
      <c r="P440" s="258"/>
      <c r="Q440" s="258"/>
      <c r="R440" s="259"/>
      <c r="S440" s="238"/>
      <c r="T440" s="238"/>
      <c r="U440" s="238"/>
      <c r="V440" s="239"/>
      <c r="W440" s="239"/>
      <c r="X440" s="239"/>
      <c r="Y440" s="238"/>
      <c r="Z440" s="239"/>
    </row>
    <row r="441" spans="1:26" ht="12.75" customHeight="1">
      <c r="A441" s="252"/>
      <c r="B441" s="253"/>
      <c r="C441" s="254"/>
      <c r="D441" s="253"/>
      <c r="E441" s="255"/>
      <c r="F441" s="255"/>
      <c r="G441" s="255"/>
      <c r="H441" s="255"/>
      <c r="I441" s="255"/>
      <c r="J441" s="255"/>
      <c r="K441" s="257"/>
      <c r="L441" s="258"/>
      <c r="M441" s="258"/>
      <c r="N441" s="258"/>
      <c r="O441" s="258"/>
      <c r="P441" s="258"/>
      <c r="Q441" s="258"/>
      <c r="R441" s="259"/>
      <c r="S441" s="238"/>
      <c r="T441" s="238"/>
      <c r="U441" s="238"/>
      <c r="V441" s="239"/>
      <c r="W441" s="239"/>
      <c r="X441" s="239"/>
      <c r="Y441" s="238"/>
      <c r="Z441" s="239"/>
    </row>
    <row r="442" spans="1:26" ht="12.75" customHeight="1">
      <c r="A442" s="252"/>
      <c r="B442" s="253"/>
      <c r="C442" s="254"/>
      <c r="D442" s="253"/>
      <c r="E442" s="255"/>
      <c r="F442" s="255"/>
      <c r="G442" s="255"/>
      <c r="H442" s="255"/>
      <c r="I442" s="255"/>
      <c r="J442" s="255"/>
      <c r="K442" s="257"/>
      <c r="L442" s="258"/>
      <c r="M442" s="258"/>
      <c r="N442" s="258"/>
      <c r="O442" s="258"/>
      <c r="P442" s="258"/>
      <c r="Q442" s="258"/>
      <c r="R442" s="259"/>
      <c r="S442" s="238"/>
      <c r="T442" s="238"/>
      <c r="U442" s="238"/>
      <c r="V442" s="239"/>
      <c r="W442" s="239"/>
      <c r="X442" s="239"/>
      <c r="Y442" s="238"/>
      <c r="Z442" s="239"/>
    </row>
    <row r="443" spans="1:26" ht="12.75" customHeight="1">
      <c r="A443" s="252"/>
      <c r="B443" s="253"/>
      <c r="C443" s="254"/>
      <c r="D443" s="253"/>
      <c r="E443" s="255"/>
      <c r="F443" s="255"/>
      <c r="G443" s="255"/>
      <c r="H443" s="255"/>
      <c r="I443" s="255"/>
      <c r="J443" s="255"/>
      <c r="K443" s="257"/>
      <c r="L443" s="258"/>
      <c r="M443" s="258"/>
      <c r="N443" s="258"/>
      <c r="O443" s="258"/>
      <c r="P443" s="258"/>
      <c r="Q443" s="258"/>
      <c r="R443" s="259"/>
      <c r="S443" s="238"/>
      <c r="T443" s="238"/>
      <c r="U443" s="238"/>
      <c r="V443" s="239"/>
      <c r="W443" s="239"/>
      <c r="X443" s="239"/>
      <c r="Y443" s="238"/>
      <c r="Z443" s="239"/>
    </row>
    <row r="444" spans="1:26" ht="12.75" customHeight="1">
      <c r="A444" s="252"/>
      <c r="B444" s="253"/>
      <c r="C444" s="254"/>
      <c r="D444" s="253"/>
      <c r="E444" s="255"/>
      <c r="F444" s="255"/>
      <c r="G444" s="255"/>
      <c r="H444" s="255"/>
      <c r="I444" s="255"/>
      <c r="J444" s="255"/>
      <c r="K444" s="257"/>
      <c r="L444" s="258"/>
      <c r="M444" s="258"/>
      <c r="N444" s="258"/>
      <c r="O444" s="258"/>
      <c r="P444" s="258"/>
      <c r="Q444" s="258"/>
      <c r="R444" s="259"/>
      <c r="S444" s="238"/>
      <c r="T444" s="238"/>
      <c r="U444" s="238"/>
      <c r="V444" s="239"/>
      <c r="W444" s="239"/>
      <c r="X444" s="239"/>
      <c r="Y444" s="238"/>
      <c r="Z444" s="239"/>
    </row>
    <row r="445" spans="1:26" ht="12.75" customHeight="1">
      <c r="A445" s="252"/>
      <c r="B445" s="253"/>
      <c r="C445" s="254"/>
      <c r="D445" s="253"/>
      <c r="E445" s="255"/>
      <c r="F445" s="255"/>
      <c r="G445" s="255"/>
      <c r="H445" s="255"/>
      <c r="I445" s="255"/>
      <c r="J445" s="255"/>
      <c r="K445" s="257"/>
      <c r="L445" s="258"/>
      <c r="M445" s="258"/>
      <c r="N445" s="258"/>
      <c r="O445" s="258"/>
      <c r="P445" s="258"/>
      <c r="Q445" s="258"/>
      <c r="R445" s="259"/>
      <c r="S445" s="238"/>
      <c r="T445" s="238"/>
      <c r="U445" s="238"/>
      <c r="V445" s="239"/>
      <c r="W445" s="239"/>
      <c r="X445" s="239"/>
      <c r="Y445" s="238"/>
      <c r="Z445" s="239"/>
    </row>
    <row r="446" spans="1:26" ht="12.75" customHeight="1">
      <c r="A446" s="252"/>
      <c r="B446" s="253"/>
      <c r="C446" s="254"/>
      <c r="D446" s="253"/>
      <c r="E446" s="255"/>
      <c r="F446" s="255"/>
      <c r="G446" s="255"/>
      <c r="H446" s="255"/>
      <c r="I446" s="255"/>
      <c r="J446" s="255"/>
      <c r="K446" s="257"/>
      <c r="L446" s="258"/>
      <c r="M446" s="258"/>
      <c r="N446" s="258"/>
      <c r="O446" s="258"/>
      <c r="P446" s="258"/>
      <c r="Q446" s="258"/>
      <c r="R446" s="259"/>
      <c r="S446" s="238"/>
      <c r="T446" s="238"/>
      <c r="U446" s="238"/>
      <c r="V446" s="239"/>
      <c r="W446" s="239"/>
      <c r="X446" s="239"/>
      <c r="Y446" s="238"/>
      <c r="Z446" s="239"/>
    </row>
    <row r="447" spans="1:26" ht="12.75" customHeight="1">
      <c r="A447" s="252"/>
      <c r="B447" s="253"/>
      <c r="C447" s="254"/>
      <c r="D447" s="253"/>
      <c r="E447" s="255"/>
      <c r="F447" s="255"/>
      <c r="G447" s="255"/>
      <c r="H447" s="255"/>
      <c r="I447" s="255"/>
      <c r="J447" s="255"/>
      <c r="K447" s="257"/>
      <c r="L447" s="258"/>
      <c r="M447" s="258"/>
      <c r="N447" s="258"/>
      <c r="O447" s="258"/>
      <c r="P447" s="258"/>
      <c r="Q447" s="258"/>
      <c r="R447" s="259"/>
      <c r="S447" s="238"/>
      <c r="T447" s="238"/>
      <c r="U447" s="238"/>
      <c r="V447" s="239"/>
      <c r="W447" s="239"/>
      <c r="X447" s="239"/>
      <c r="Y447" s="238"/>
      <c r="Z447" s="239"/>
    </row>
    <row r="448" spans="1:26" ht="12.75" customHeight="1">
      <c r="A448" s="252"/>
      <c r="B448" s="253"/>
      <c r="C448" s="254"/>
      <c r="D448" s="253"/>
      <c r="E448" s="255"/>
      <c r="F448" s="255"/>
      <c r="G448" s="255"/>
      <c r="H448" s="255"/>
      <c r="I448" s="255"/>
      <c r="J448" s="255"/>
      <c r="K448" s="257"/>
      <c r="L448" s="258"/>
      <c r="M448" s="258"/>
      <c r="N448" s="258"/>
      <c r="O448" s="258"/>
      <c r="P448" s="258"/>
      <c r="Q448" s="258"/>
      <c r="R448" s="259"/>
      <c r="S448" s="238"/>
      <c r="T448" s="238"/>
      <c r="U448" s="238"/>
      <c r="V448" s="239"/>
      <c r="W448" s="239"/>
      <c r="X448" s="239"/>
      <c r="Y448" s="238"/>
      <c r="Z448" s="239"/>
    </row>
    <row r="449" spans="1:26" ht="12.75" customHeight="1">
      <c r="A449" s="252"/>
      <c r="B449" s="253"/>
      <c r="C449" s="254"/>
      <c r="D449" s="253"/>
      <c r="E449" s="255"/>
      <c r="F449" s="255"/>
      <c r="G449" s="255"/>
      <c r="H449" s="255"/>
      <c r="I449" s="255"/>
      <c r="J449" s="255"/>
      <c r="K449" s="257"/>
      <c r="L449" s="258"/>
      <c r="M449" s="258"/>
      <c r="N449" s="258"/>
      <c r="O449" s="258"/>
      <c r="P449" s="258"/>
      <c r="Q449" s="258"/>
      <c r="R449" s="259"/>
      <c r="S449" s="238"/>
      <c r="T449" s="238"/>
      <c r="U449" s="238"/>
      <c r="V449" s="239"/>
      <c r="W449" s="239"/>
      <c r="X449" s="239"/>
      <c r="Y449" s="238"/>
      <c r="Z449" s="239"/>
    </row>
    <row r="450" spans="1:26" ht="12.75" customHeight="1">
      <c r="A450" s="252"/>
      <c r="B450" s="253"/>
      <c r="C450" s="254"/>
      <c r="D450" s="253"/>
      <c r="E450" s="255"/>
      <c r="F450" s="255"/>
      <c r="G450" s="255"/>
      <c r="H450" s="255"/>
      <c r="I450" s="255"/>
      <c r="J450" s="255"/>
      <c r="K450" s="257"/>
      <c r="L450" s="258"/>
      <c r="M450" s="258"/>
      <c r="N450" s="258"/>
      <c r="O450" s="258"/>
      <c r="P450" s="258"/>
      <c r="Q450" s="258"/>
      <c r="R450" s="259"/>
      <c r="S450" s="238"/>
      <c r="T450" s="238"/>
      <c r="U450" s="238"/>
      <c r="V450" s="239"/>
      <c r="W450" s="239"/>
      <c r="X450" s="239"/>
      <c r="Y450" s="238"/>
      <c r="Z450" s="239"/>
    </row>
    <row r="451" spans="1:26" ht="12.75" customHeight="1">
      <c r="A451" s="252"/>
      <c r="B451" s="253"/>
      <c r="C451" s="254"/>
      <c r="D451" s="253"/>
      <c r="E451" s="255"/>
      <c r="F451" s="255"/>
      <c r="G451" s="255"/>
      <c r="H451" s="255"/>
      <c r="I451" s="255"/>
      <c r="J451" s="255"/>
      <c r="K451" s="257"/>
      <c r="L451" s="258"/>
      <c r="M451" s="258"/>
      <c r="N451" s="258"/>
      <c r="O451" s="258"/>
      <c r="P451" s="258"/>
      <c r="Q451" s="258"/>
      <c r="R451" s="259"/>
      <c r="S451" s="238"/>
      <c r="T451" s="238"/>
      <c r="U451" s="238"/>
      <c r="V451" s="239"/>
      <c r="W451" s="239"/>
      <c r="X451" s="239"/>
      <c r="Y451" s="238"/>
      <c r="Z451" s="239"/>
    </row>
    <row r="452" spans="1:26" ht="12.75" customHeight="1">
      <c r="A452" s="252"/>
      <c r="B452" s="253"/>
      <c r="C452" s="254"/>
      <c r="D452" s="253"/>
      <c r="E452" s="255"/>
      <c r="F452" s="255"/>
      <c r="G452" s="255"/>
      <c r="H452" s="255"/>
      <c r="I452" s="255"/>
      <c r="J452" s="255"/>
      <c r="K452" s="257"/>
      <c r="L452" s="258"/>
      <c r="M452" s="258"/>
      <c r="N452" s="258"/>
      <c r="O452" s="258"/>
      <c r="P452" s="258"/>
      <c r="Q452" s="258"/>
      <c r="R452" s="259"/>
      <c r="S452" s="238"/>
      <c r="T452" s="238"/>
      <c r="U452" s="238"/>
      <c r="V452" s="239"/>
      <c r="W452" s="239"/>
      <c r="X452" s="239"/>
      <c r="Y452" s="238"/>
      <c r="Z452" s="239"/>
    </row>
    <row r="453" spans="1:26" ht="12.75" customHeight="1">
      <c r="A453" s="252"/>
      <c r="B453" s="253"/>
      <c r="C453" s="254"/>
      <c r="D453" s="253"/>
      <c r="E453" s="255"/>
      <c r="F453" s="255"/>
      <c r="G453" s="255"/>
      <c r="H453" s="255"/>
      <c r="I453" s="255"/>
      <c r="J453" s="255"/>
      <c r="K453" s="257"/>
      <c r="L453" s="258"/>
      <c r="M453" s="258"/>
      <c r="N453" s="258"/>
      <c r="O453" s="258"/>
      <c r="P453" s="258"/>
      <c r="Q453" s="258"/>
      <c r="R453" s="259"/>
      <c r="S453" s="238"/>
      <c r="T453" s="238"/>
      <c r="U453" s="238"/>
      <c r="V453" s="239"/>
      <c r="W453" s="239"/>
      <c r="X453" s="239"/>
      <c r="Y453" s="238"/>
      <c r="Z453" s="239"/>
    </row>
    <row r="454" spans="1:26" ht="12.75" customHeight="1">
      <c r="A454" s="252"/>
      <c r="B454" s="253"/>
      <c r="C454" s="254"/>
      <c r="D454" s="253"/>
      <c r="E454" s="255"/>
      <c r="F454" s="255"/>
      <c r="G454" s="255"/>
      <c r="H454" s="255"/>
      <c r="I454" s="255"/>
      <c r="J454" s="255"/>
      <c r="K454" s="257"/>
      <c r="L454" s="258"/>
      <c r="M454" s="258"/>
      <c r="N454" s="258"/>
      <c r="O454" s="258"/>
      <c r="P454" s="258"/>
      <c r="Q454" s="258"/>
      <c r="R454" s="259"/>
      <c r="S454" s="238"/>
      <c r="T454" s="238"/>
      <c r="U454" s="238"/>
      <c r="V454" s="239"/>
      <c r="W454" s="239"/>
      <c r="X454" s="239"/>
      <c r="Y454" s="238"/>
      <c r="Z454" s="239"/>
    </row>
    <row r="455" spans="1:26" ht="12.75" customHeight="1">
      <c r="A455" s="252"/>
      <c r="B455" s="253"/>
      <c r="C455" s="254"/>
      <c r="D455" s="253"/>
      <c r="E455" s="255"/>
      <c r="F455" s="255"/>
      <c r="G455" s="255"/>
      <c r="H455" s="255"/>
      <c r="I455" s="255"/>
      <c r="J455" s="255"/>
      <c r="K455" s="257"/>
      <c r="L455" s="258"/>
      <c r="M455" s="258"/>
      <c r="N455" s="258"/>
      <c r="O455" s="258"/>
      <c r="P455" s="258"/>
      <c r="Q455" s="258"/>
      <c r="R455" s="259"/>
      <c r="S455" s="238"/>
      <c r="T455" s="238"/>
      <c r="U455" s="238"/>
      <c r="V455" s="239"/>
      <c r="W455" s="239"/>
      <c r="X455" s="239"/>
      <c r="Y455" s="238"/>
      <c r="Z455" s="239"/>
    </row>
    <row r="456" spans="1:26" ht="12.75" customHeight="1">
      <c r="A456" s="252"/>
      <c r="B456" s="253"/>
      <c r="C456" s="254"/>
      <c r="D456" s="253"/>
      <c r="E456" s="255"/>
      <c r="F456" s="255"/>
      <c r="G456" s="255"/>
      <c r="H456" s="255"/>
      <c r="I456" s="255"/>
      <c r="J456" s="255"/>
      <c r="K456" s="257"/>
      <c r="L456" s="258"/>
      <c r="M456" s="258"/>
      <c r="N456" s="258"/>
      <c r="O456" s="258"/>
      <c r="P456" s="258"/>
      <c r="Q456" s="258"/>
      <c r="R456" s="259"/>
      <c r="S456" s="238"/>
      <c r="T456" s="238"/>
      <c r="U456" s="238"/>
      <c r="V456" s="239"/>
      <c r="W456" s="239"/>
      <c r="X456" s="239"/>
      <c r="Y456" s="238"/>
      <c r="Z456" s="239"/>
    </row>
    <row r="457" spans="1:26" ht="12.75" customHeight="1">
      <c r="A457" s="252"/>
      <c r="B457" s="253"/>
      <c r="C457" s="254"/>
      <c r="D457" s="253"/>
      <c r="E457" s="255"/>
      <c r="F457" s="255"/>
      <c r="G457" s="255"/>
      <c r="H457" s="255"/>
      <c r="I457" s="255"/>
      <c r="J457" s="255"/>
      <c r="K457" s="257"/>
      <c r="L457" s="258"/>
      <c r="M457" s="258"/>
      <c r="N457" s="258"/>
      <c r="O457" s="258"/>
      <c r="P457" s="258"/>
      <c r="Q457" s="258"/>
      <c r="R457" s="259"/>
      <c r="S457" s="238"/>
      <c r="T457" s="238"/>
      <c r="U457" s="238"/>
      <c r="V457" s="239"/>
      <c r="W457" s="239"/>
      <c r="X457" s="239"/>
      <c r="Y457" s="238"/>
      <c r="Z457" s="239"/>
    </row>
    <row r="458" spans="1:26" ht="12.75" customHeight="1">
      <c r="A458" s="252"/>
      <c r="B458" s="253"/>
      <c r="C458" s="254"/>
      <c r="D458" s="253"/>
      <c r="E458" s="255"/>
      <c r="F458" s="255"/>
      <c r="G458" s="255"/>
      <c r="H458" s="255"/>
      <c r="I458" s="255"/>
      <c r="J458" s="255"/>
      <c r="K458" s="257"/>
      <c r="L458" s="258"/>
      <c r="M458" s="258"/>
      <c r="N458" s="258"/>
      <c r="O458" s="258"/>
      <c r="P458" s="258"/>
      <c r="Q458" s="258"/>
      <c r="R458" s="259"/>
      <c r="S458" s="238"/>
      <c r="T458" s="238"/>
      <c r="U458" s="238"/>
      <c r="V458" s="239"/>
      <c r="W458" s="239"/>
      <c r="X458" s="239"/>
      <c r="Y458" s="238"/>
      <c r="Z458" s="239"/>
    </row>
    <row r="459" spans="1:26" ht="12.75" customHeight="1">
      <c r="A459" s="252"/>
      <c r="B459" s="253"/>
      <c r="C459" s="254"/>
      <c r="D459" s="253"/>
      <c r="E459" s="255"/>
      <c r="F459" s="255"/>
      <c r="G459" s="255"/>
      <c r="H459" s="255"/>
      <c r="I459" s="255"/>
      <c r="J459" s="255"/>
      <c r="K459" s="257"/>
      <c r="L459" s="258"/>
      <c r="M459" s="258"/>
      <c r="N459" s="258"/>
      <c r="O459" s="258"/>
      <c r="P459" s="258"/>
      <c r="Q459" s="258"/>
      <c r="R459" s="259"/>
      <c r="S459" s="238"/>
      <c r="T459" s="238"/>
      <c r="U459" s="238"/>
      <c r="V459" s="239"/>
      <c r="W459" s="239"/>
      <c r="X459" s="239"/>
      <c r="Y459" s="238"/>
      <c r="Z459" s="239"/>
    </row>
    <row r="460" spans="1:26" ht="12.75" customHeight="1">
      <c r="A460" s="252"/>
      <c r="B460" s="253"/>
      <c r="C460" s="254"/>
      <c r="D460" s="253"/>
      <c r="E460" s="255"/>
      <c r="F460" s="255"/>
      <c r="G460" s="255"/>
      <c r="H460" s="255"/>
      <c r="I460" s="255"/>
      <c r="J460" s="255"/>
      <c r="K460" s="257"/>
      <c r="L460" s="258"/>
      <c r="M460" s="258"/>
      <c r="N460" s="258"/>
      <c r="O460" s="258"/>
      <c r="P460" s="258"/>
      <c r="Q460" s="258"/>
      <c r="R460" s="259"/>
      <c r="S460" s="238"/>
      <c r="T460" s="238"/>
      <c r="U460" s="238"/>
      <c r="V460" s="239"/>
      <c r="W460" s="239"/>
      <c r="X460" s="239"/>
      <c r="Y460" s="238"/>
      <c r="Z460" s="239"/>
    </row>
    <row r="461" spans="1:26" ht="12.75" customHeight="1">
      <c r="A461" s="252"/>
      <c r="B461" s="253"/>
      <c r="C461" s="254"/>
      <c r="D461" s="253"/>
      <c r="E461" s="255"/>
      <c r="F461" s="255"/>
      <c r="G461" s="255"/>
      <c r="H461" s="255"/>
      <c r="I461" s="255"/>
      <c r="J461" s="255"/>
      <c r="K461" s="257"/>
      <c r="L461" s="258"/>
      <c r="M461" s="258"/>
      <c r="N461" s="258"/>
      <c r="O461" s="258"/>
      <c r="P461" s="258"/>
      <c r="Q461" s="258"/>
      <c r="R461" s="259"/>
      <c r="S461" s="238"/>
      <c r="T461" s="238"/>
      <c r="U461" s="238"/>
      <c r="V461" s="239"/>
      <c r="W461" s="239"/>
      <c r="X461" s="239"/>
      <c r="Y461" s="238"/>
      <c r="Z461" s="239"/>
    </row>
    <row r="462" spans="1:26" ht="12.75" customHeight="1">
      <c r="A462" s="252"/>
      <c r="B462" s="253"/>
      <c r="C462" s="254"/>
      <c r="D462" s="253"/>
      <c r="E462" s="255"/>
      <c r="F462" s="255"/>
      <c r="G462" s="255"/>
      <c r="H462" s="255"/>
      <c r="I462" s="255"/>
      <c r="J462" s="255"/>
      <c r="K462" s="257"/>
      <c r="L462" s="258"/>
      <c r="M462" s="258"/>
      <c r="N462" s="258"/>
      <c r="O462" s="258"/>
      <c r="P462" s="258"/>
      <c r="Q462" s="258"/>
      <c r="R462" s="259"/>
      <c r="S462" s="238"/>
      <c r="T462" s="238"/>
      <c r="U462" s="238"/>
      <c r="V462" s="239"/>
      <c r="W462" s="239"/>
      <c r="X462" s="239"/>
      <c r="Y462" s="238"/>
      <c r="Z462" s="239"/>
    </row>
    <row r="463" spans="1:26" ht="12.75" customHeight="1">
      <c r="A463" s="252"/>
      <c r="B463" s="253"/>
      <c r="C463" s="254"/>
      <c r="D463" s="253"/>
      <c r="E463" s="255"/>
      <c r="F463" s="255"/>
      <c r="G463" s="255"/>
      <c r="H463" s="255"/>
      <c r="I463" s="255"/>
      <c r="J463" s="255"/>
      <c r="K463" s="257"/>
      <c r="L463" s="258"/>
      <c r="M463" s="258"/>
      <c r="N463" s="258"/>
      <c r="O463" s="258"/>
      <c r="P463" s="258"/>
      <c r="Q463" s="258"/>
      <c r="R463" s="259"/>
      <c r="S463" s="238"/>
      <c r="T463" s="238"/>
      <c r="U463" s="238"/>
      <c r="V463" s="239"/>
      <c r="W463" s="239"/>
      <c r="X463" s="239"/>
      <c r="Y463" s="238"/>
      <c r="Z463" s="239"/>
    </row>
    <row r="464" spans="1:26" ht="12.75" customHeight="1">
      <c r="A464" s="252"/>
      <c r="B464" s="253"/>
      <c r="C464" s="254"/>
      <c r="D464" s="253"/>
      <c r="E464" s="255"/>
      <c r="F464" s="255"/>
      <c r="G464" s="255"/>
      <c r="H464" s="255"/>
      <c r="I464" s="255"/>
      <c r="J464" s="255"/>
      <c r="K464" s="257"/>
      <c r="L464" s="258"/>
      <c r="M464" s="258"/>
      <c r="N464" s="258"/>
      <c r="O464" s="258"/>
      <c r="P464" s="258"/>
      <c r="Q464" s="258"/>
      <c r="R464" s="259"/>
      <c r="S464" s="238"/>
      <c r="T464" s="238"/>
      <c r="U464" s="238"/>
      <c r="V464" s="239"/>
      <c r="W464" s="239"/>
      <c r="X464" s="239"/>
      <c r="Y464" s="238"/>
      <c r="Z464" s="239"/>
    </row>
    <row r="465" spans="1:26" ht="12.75" customHeight="1">
      <c r="A465" s="252"/>
      <c r="B465" s="253"/>
      <c r="C465" s="254"/>
      <c r="D465" s="253"/>
      <c r="E465" s="255"/>
      <c r="F465" s="255"/>
      <c r="G465" s="255"/>
      <c r="H465" s="255"/>
      <c r="I465" s="255"/>
      <c r="J465" s="255"/>
      <c r="K465" s="257"/>
      <c r="L465" s="258"/>
      <c r="M465" s="258"/>
      <c r="N465" s="258"/>
      <c r="O465" s="258"/>
      <c r="P465" s="258"/>
      <c r="Q465" s="258"/>
      <c r="R465" s="259"/>
      <c r="S465" s="238"/>
      <c r="T465" s="238"/>
      <c r="U465" s="238"/>
      <c r="V465" s="239"/>
      <c r="W465" s="239"/>
      <c r="X465" s="239"/>
      <c r="Y465" s="238"/>
      <c r="Z465" s="239"/>
    </row>
    <row r="466" spans="1:26" ht="12.75" customHeight="1">
      <c r="A466" s="252"/>
      <c r="B466" s="253"/>
      <c r="C466" s="254"/>
      <c r="D466" s="253"/>
      <c r="E466" s="255"/>
      <c r="F466" s="255"/>
      <c r="G466" s="255"/>
      <c r="H466" s="255"/>
      <c r="I466" s="255"/>
      <c r="J466" s="255"/>
      <c r="K466" s="257"/>
      <c r="L466" s="258"/>
      <c r="M466" s="258"/>
      <c r="N466" s="258"/>
      <c r="O466" s="258"/>
      <c r="P466" s="258"/>
      <c r="Q466" s="258"/>
      <c r="R466" s="259"/>
      <c r="S466" s="238"/>
      <c r="T466" s="238"/>
      <c r="U466" s="238"/>
      <c r="V466" s="239"/>
      <c r="W466" s="239"/>
      <c r="X466" s="239"/>
      <c r="Y466" s="238"/>
      <c r="Z466" s="239"/>
    </row>
    <row r="467" spans="1:26" ht="12.75" customHeight="1">
      <c r="A467" s="252"/>
      <c r="B467" s="253"/>
      <c r="C467" s="254"/>
      <c r="D467" s="253"/>
      <c r="E467" s="255"/>
      <c r="F467" s="255"/>
      <c r="G467" s="255"/>
      <c r="H467" s="255"/>
      <c r="I467" s="255"/>
      <c r="J467" s="255"/>
      <c r="K467" s="257"/>
      <c r="L467" s="258"/>
      <c r="M467" s="258"/>
      <c r="N467" s="258"/>
      <c r="O467" s="258"/>
      <c r="P467" s="258"/>
      <c r="Q467" s="258"/>
      <c r="R467" s="259"/>
      <c r="S467" s="238"/>
      <c r="T467" s="238"/>
      <c r="U467" s="238"/>
      <c r="V467" s="239"/>
      <c r="W467" s="239"/>
      <c r="X467" s="239"/>
      <c r="Y467" s="238"/>
      <c r="Z467" s="239"/>
    </row>
    <row r="468" spans="1:26" ht="12.75" customHeight="1">
      <c r="A468" s="252"/>
      <c r="B468" s="253"/>
      <c r="C468" s="254"/>
      <c r="D468" s="253"/>
      <c r="E468" s="255"/>
      <c r="F468" s="255"/>
      <c r="G468" s="255"/>
      <c r="H468" s="255"/>
      <c r="I468" s="255"/>
      <c r="J468" s="255"/>
      <c r="K468" s="257"/>
      <c r="L468" s="258"/>
      <c r="M468" s="258"/>
      <c r="N468" s="258"/>
      <c r="O468" s="258"/>
      <c r="P468" s="258"/>
      <c r="Q468" s="258"/>
      <c r="R468" s="259"/>
      <c r="S468" s="238"/>
      <c r="T468" s="238"/>
      <c r="U468" s="238"/>
      <c r="V468" s="239"/>
      <c r="W468" s="239"/>
      <c r="X468" s="239"/>
      <c r="Y468" s="238"/>
      <c r="Z468" s="239"/>
    </row>
    <row r="469" spans="1:26" ht="12.75" customHeight="1">
      <c r="A469" s="252"/>
      <c r="B469" s="253"/>
      <c r="C469" s="254"/>
      <c r="D469" s="253"/>
      <c r="E469" s="255"/>
      <c r="F469" s="255"/>
      <c r="G469" s="255"/>
      <c r="H469" s="255"/>
      <c r="I469" s="255"/>
      <c r="J469" s="255"/>
      <c r="K469" s="257"/>
      <c r="L469" s="258"/>
      <c r="M469" s="258"/>
      <c r="N469" s="258"/>
      <c r="O469" s="258"/>
      <c r="P469" s="258"/>
      <c r="Q469" s="258"/>
      <c r="R469" s="259"/>
      <c r="S469" s="238"/>
      <c r="T469" s="238"/>
      <c r="U469" s="238"/>
      <c r="V469" s="239"/>
      <c r="W469" s="239"/>
      <c r="X469" s="239"/>
      <c r="Y469" s="238"/>
      <c r="Z469" s="239"/>
    </row>
    <row r="470" spans="1:26" ht="12.75" customHeight="1">
      <c r="A470" s="252"/>
      <c r="B470" s="253"/>
      <c r="C470" s="254"/>
      <c r="D470" s="253"/>
      <c r="E470" s="255"/>
      <c r="F470" s="255"/>
      <c r="G470" s="255"/>
      <c r="H470" s="255"/>
      <c r="I470" s="255"/>
      <c r="J470" s="255"/>
      <c r="K470" s="257"/>
      <c r="L470" s="258"/>
      <c r="M470" s="258"/>
      <c r="N470" s="258"/>
      <c r="O470" s="258"/>
      <c r="P470" s="258"/>
      <c r="Q470" s="258"/>
      <c r="R470" s="259"/>
      <c r="S470" s="238"/>
      <c r="T470" s="238"/>
      <c r="U470" s="238"/>
      <c r="V470" s="239"/>
      <c r="W470" s="239"/>
      <c r="X470" s="239"/>
      <c r="Y470" s="238"/>
      <c r="Z470" s="239"/>
    </row>
    <row r="471" spans="1:26" ht="12.75" customHeight="1">
      <c r="A471" s="252"/>
      <c r="B471" s="253"/>
      <c r="C471" s="254"/>
      <c r="D471" s="253"/>
      <c r="E471" s="255"/>
      <c r="F471" s="255"/>
      <c r="G471" s="255"/>
      <c r="H471" s="255"/>
      <c r="I471" s="255"/>
      <c r="J471" s="255"/>
      <c r="K471" s="257"/>
      <c r="L471" s="258"/>
      <c r="M471" s="258"/>
      <c r="N471" s="258"/>
      <c r="O471" s="258"/>
      <c r="P471" s="258"/>
      <c r="Q471" s="258"/>
      <c r="R471" s="259"/>
      <c r="S471" s="238"/>
      <c r="T471" s="238"/>
      <c r="U471" s="238"/>
      <c r="V471" s="239"/>
      <c r="W471" s="239"/>
      <c r="X471" s="239"/>
      <c r="Y471" s="238"/>
      <c r="Z471" s="239"/>
    </row>
    <row r="472" spans="1:26" ht="12.75" customHeight="1">
      <c r="A472" s="252"/>
      <c r="B472" s="253"/>
      <c r="C472" s="254"/>
      <c r="D472" s="253"/>
      <c r="E472" s="255"/>
      <c r="F472" s="255"/>
      <c r="G472" s="255"/>
      <c r="H472" s="255"/>
      <c r="I472" s="255"/>
      <c r="J472" s="255"/>
      <c r="K472" s="257"/>
      <c r="L472" s="258"/>
      <c r="M472" s="258"/>
      <c r="N472" s="258"/>
      <c r="O472" s="258"/>
      <c r="P472" s="258"/>
      <c r="Q472" s="258"/>
      <c r="R472" s="259"/>
      <c r="S472" s="238"/>
      <c r="T472" s="238"/>
      <c r="U472" s="238"/>
      <c r="V472" s="239"/>
      <c r="W472" s="239"/>
      <c r="X472" s="239"/>
      <c r="Y472" s="238"/>
      <c r="Z472" s="239"/>
    </row>
    <row r="473" spans="1:26" ht="12.75" customHeight="1">
      <c r="A473" s="252"/>
      <c r="B473" s="253"/>
      <c r="C473" s="254"/>
      <c r="D473" s="253"/>
      <c r="E473" s="255"/>
      <c r="F473" s="255"/>
      <c r="G473" s="255"/>
      <c r="H473" s="255"/>
      <c r="I473" s="255"/>
      <c r="J473" s="255"/>
      <c r="K473" s="257"/>
      <c r="L473" s="258"/>
      <c r="M473" s="258"/>
      <c r="N473" s="258"/>
      <c r="O473" s="258"/>
      <c r="P473" s="258"/>
      <c r="Q473" s="258"/>
      <c r="R473" s="259"/>
      <c r="S473" s="238"/>
      <c r="T473" s="238"/>
      <c r="U473" s="238"/>
      <c r="V473" s="239"/>
      <c r="W473" s="239"/>
      <c r="X473" s="239"/>
      <c r="Y473" s="238"/>
      <c r="Z473" s="239"/>
    </row>
    <row r="474" spans="1:26" ht="12.75" customHeight="1">
      <c r="A474" s="252"/>
      <c r="B474" s="253"/>
      <c r="C474" s="254"/>
      <c r="D474" s="253"/>
      <c r="E474" s="255"/>
      <c r="F474" s="255"/>
      <c r="G474" s="255"/>
      <c r="H474" s="255"/>
      <c r="I474" s="255"/>
      <c r="J474" s="255"/>
      <c r="K474" s="257"/>
      <c r="L474" s="258"/>
      <c r="M474" s="258"/>
      <c r="N474" s="258"/>
      <c r="O474" s="258"/>
      <c r="P474" s="258"/>
      <c r="Q474" s="258"/>
      <c r="R474" s="259"/>
      <c r="S474" s="238"/>
      <c r="T474" s="238"/>
      <c r="U474" s="238"/>
      <c r="V474" s="239"/>
      <c r="W474" s="239"/>
      <c r="X474" s="239"/>
      <c r="Y474" s="238"/>
      <c r="Z474" s="239"/>
    </row>
    <row r="475" spans="1:26" ht="12.75" customHeight="1">
      <c r="A475" s="252"/>
      <c r="B475" s="253"/>
      <c r="C475" s="254"/>
      <c r="D475" s="253"/>
      <c r="E475" s="255"/>
      <c r="F475" s="255"/>
      <c r="G475" s="255"/>
      <c r="H475" s="255"/>
      <c r="I475" s="255"/>
      <c r="J475" s="255"/>
      <c r="K475" s="257"/>
      <c r="L475" s="258"/>
      <c r="M475" s="258"/>
      <c r="N475" s="258"/>
      <c r="O475" s="258"/>
      <c r="P475" s="258"/>
      <c r="Q475" s="258"/>
      <c r="R475" s="259"/>
      <c r="S475" s="238"/>
      <c r="T475" s="238"/>
      <c r="U475" s="238"/>
      <c r="V475" s="239"/>
      <c r="W475" s="239"/>
      <c r="X475" s="239"/>
      <c r="Y475" s="238"/>
      <c r="Z475" s="239"/>
    </row>
    <row r="476" spans="1:26" ht="12.75" customHeight="1">
      <c r="A476" s="252"/>
      <c r="B476" s="253"/>
      <c r="C476" s="254"/>
      <c r="D476" s="253"/>
      <c r="E476" s="255"/>
      <c r="F476" s="255"/>
      <c r="G476" s="255"/>
      <c r="H476" s="255"/>
      <c r="I476" s="255"/>
      <c r="J476" s="255"/>
      <c r="K476" s="257"/>
      <c r="L476" s="258"/>
      <c r="M476" s="258"/>
      <c r="N476" s="258"/>
      <c r="O476" s="258"/>
      <c r="P476" s="258"/>
      <c r="Q476" s="258"/>
      <c r="R476" s="259"/>
      <c r="S476" s="238"/>
      <c r="T476" s="238"/>
      <c r="U476" s="238"/>
      <c r="V476" s="239"/>
      <c r="W476" s="239"/>
      <c r="X476" s="239"/>
      <c r="Y476" s="238"/>
      <c r="Z476" s="239"/>
    </row>
    <row r="477" spans="1:26" ht="12.75" customHeight="1">
      <c r="A477" s="252"/>
      <c r="B477" s="253"/>
      <c r="C477" s="254"/>
      <c r="D477" s="253"/>
      <c r="E477" s="255"/>
      <c r="F477" s="255"/>
      <c r="G477" s="255"/>
      <c r="H477" s="255"/>
      <c r="I477" s="255"/>
      <c r="J477" s="255"/>
      <c r="K477" s="257"/>
      <c r="L477" s="258"/>
      <c r="M477" s="258"/>
      <c r="N477" s="258"/>
      <c r="O477" s="258"/>
      <c r="P477" s="258"/>
      <c r="Q477" s="258"/>
      <c r="R477" s="259"/>
      <c r="S477" s="238"/>
      <c r="T477" s="238"/>
      <c r="U477" s="238"/>
      <c r="V477" s="239"/>
      <c r="W477" s="239"/>
      <c r="X477" s="239"/>
      <c r="Y477" s="238"/>
      <c r="Z477" s="239"/>
    </row>
    <row r="478" spans="1:26" ht="12.75" customHeight="1">
      <c r="A478" s="252"/>
      <c r="B478" s="253"/>
      <c r="C478" s="254"/>
      <c r="D478" s="253"/>
      <c r="E478" s="255"/>
      <c r="F478" s="255"/>
      <c r="G478" s="255"/>
      <c r="H478" s="255"/>
      <c r="I478" s="255"/>
      <c r="J478" s="255"/>
      <c r="K478" s="257"/>
      <c r="L478" s="258"/>
      <c r="M478" s="258"/>
      <c r="N478" s="258"/>
      <c r="O478" s="258"/>
      <c r="P478" s="258"/>
      <c r="Q478" s="258"/>
      <c r="R478" s="259"/>
      <c r="S478" s="238"/>
      <c r="T478" s="238"/>
      <c r="U478" s="238"/>
      <c r="V478" s="239"/>
      <c r="W478" s="239"/>
      <c r="X478" s="239"/>
      <c r="Y478" s="238"/>
      <c r="Z478" s="239"/>
    </row>
    <row r="479" spans="1:26" ht="12.75" customHeight="1">
      <c r="A479" s="252"/>
      <c r="B479" s="253"/>
      <c r="C479" s="254"/>
      <c r="D479" s="253"/>
      <c r="E479" s="255"/>
      <c r="F479" s="255"/>
      <c r="G479" s="255"/>
      <c r="H479" s="255"/>
      <c r="I479" s="255"/>
      <c r="J479" s="255"/>
      <c r="K479" s="257"/>
      <c r="L479" s="258"/>
      <c r="M479" s="258"/>
      <c r="N479" s="258"/>
      <c r="O479" s="258"/>
      <c r="P479" s="258"/>
      <c r="Q479" s="258"/>
      <c r="R479" s="259"/>
      <c r="S479" s="238"/>
      <c r="T479" s="238"/>
      <c r="U479" s="238"/>
      <c r="V479" s="239"/>
      <c r="W479" s="239"/>
      <c r="X479" s="239"/>
      <c r="Y479" s="238"/>
      <c r="Z479" s="239"/>
    </row>
    <row r="480" spans="1:26" ht="12.75" customHeight="1">
      <c r="A480" s="252"/>
      <c r="B480" s="253"/>
      <c r="C480" s="254"/>
      <c r="D480" s="253"/>
      <c r="E480" s="255"/>
      <c r="F480" s="255"/>
      <c r="G480" s="255"/>
      <c r="H480" s="255"/>
      <c r="I480" s="255"/>
      <c r="J480" s="255"/>
      <c r="K480" s="257"/>
      <c r="L480" s="258"/>
      <c r="M480" s="258"/>
      <c r="N480" s="258"/>
      <c r="O480" s="258"/>
      <c r="P480" s="258"/>
      <c r="Q480" s="258"/>
      <c r="R480" s="259"/>
      <c r="S480" s="238"/>
      <c r="T480" s="238"/>
      <c r="U480" s="238"/>
      <c r="V480" s="239"/>
      <c r="W480" s="239"/>
      <c r="X480" s="239"/>
      <c r="Y480" s="238"/>
      <c r="Z480" s="239"/>
    </row>
    <row r="481" spans="1:26" ht="12.75" customHeight="1">
      <c r="A481" s="252"/>
      <c r="B481" s="253"/>
      <c r="C481" s="254"/>
      <c r="D481" s="253"/>
      <c r="E481" s="255"/>
      <c r="F481" s="255"/>
      <c r="G481" s="255"/>
      <c r="H481" s="255"/>
      <c r="I481" s="255"/>
      <c r="J481" s="255"/>
      <c r="K481" s="257"/>
      <c r="L481" s="258"/>
      <c r="M481" s="258"/>
      <c r="N481" s="258"/>
      <c r="O481" s="258"/>
      <c r="P481" s="258"/>
      <c r="Q481" s="258"/>
      <c r="R481" s="259"/>
      <c r="S481" s="238"/>
      <c r="T481" s="238"/>
      <c r="U481" s="238"/>
      <c r="V481" s="239"/>
      <c r="W481" s="239"/>
      <c r="X481" s="239"/>
      <c r="Y481" s="238"/>
      <c r="Z481" s="239"/>
    </row>
    <row r="482" spans="1:26" ht="12.75" customHeight="1">
      <c r="A482" s="252"/>
      <c r="B482" s="253"/>
      <c r="C482" s="254"/>
      <c r="D482" s="253"/>
      <c r="E482" s="255"/>
      <c r="F482" s="255"/>
      <c r="G482" s="255"/>
      <c r="H482" s="255"/>
      <c r="I482" s="255"/>
      <c r="J482" s="255"/>
      <c r="K482" s="257"/>
      <c r="L482" s="258"/>
      <c r="M482" s="258"/>
      <c r="N482" s="258"/>
      <c r="O482" s="258"/>
      <c r="P482" s="258"/>
      <c r="Q482" s="258"/>
      <c r="R482" s="259"/>
      <c r="S482" s="238"/>
      <c r="T482" s="238"/>
      <c r="U482" s="238"/>
      <c r="V482" s="239"/>
      <c r="W482" s="239"/>
      <c r="X482" s="239"/>
      <c r="Y482" s="238"/>
      <c r="Z482" s="239"/>
    </row>
    <row r="483" spans="1:26" ht="12.75" customHeight="1">
      <c r="A483" s="252"/>
      <c r="B483" s="253"/>
      <c r="C483" s="254"/>
      <c r="D483" s="253"/>
      <c r="E483" s="255"/>
      <c r="F483" s="255"/>
      <c r="G483" s="255"/>
      <c r="H483" s="255"/>
      <c r="I483" s="255"/>
      <c r="J483" s="255"/>
      <c r="K483" s="257"/>
      <c r="L483" s="258"/>
      <c r="M483" s="258"/>
      <c r="N483" s="258"/>
      <c r="O483" s="258"/>
      <c r="P483" s="258"/>
      <c r="Q483" s="258"/>
      <c r="R483" s="259"/>
      <c r="S483" s="238"/>
      <c r="T483" s="238"/>
      <c r="U483" s="238"/>
      <c r="V483" s="239"/>
      <c r="W483" s="239"/>
      <c r="X483" s="239"/>
      <c r="Y483" s="238"/>
      <c r="Z483" s="239"/>
    </row>
    <row r="484" spans="1:26" ht="12.75" customHeight="1">
      <c r="A484" s="252"/>
      <c r="B484" s="253"/>
      <c r="C484" s="254"/>
      <c r="D484" s="253"/>
      <c r="E484" s="255"/>
      <c r="F484" s="255"/>
      <c r="G484" s="255"/>
      <c r="H484" s="255"/>
      <c r="I484" s="255"/>
      <c r="J484" s="255"/>
      <c r="K484" s="257"/>
      <c r="L484" s="258"/>
      <c r="M484" s="258"/>
      <c r="N484" s="258"/>
      <c r="O484" s="258"/>
      <c r="P484" s="258"/>
      <c r="Q484" s="258"/>
      <c r="R484" s="259"/>
      <c r="S484" s="238"/>
      <c r="T484" s="238"/>
      <c r="U484" s="238"/>
      <c r="V484" s="239"/>
      <c r="W484" s="239"/>
      <c r="X484" s="239"/>
      <c r="Y484" s="238"/>
      <c r="Z484" s="239"/>
    </row>
    <row r="485" spans="1:26" ht="12.75" customHeight="1">
      <c r="A485" s="252"/>
      <c r="B485" s="253"/>
      <c r="C485" s="254"/>
      <c r="D485" s="253"/>
      <c r="E485" s="255"/>
      <c r="F485" s="255"/>
      <c r="G485" s="255"/>
      <c r="H485" s="255"/>
      <c r="I485" s="255"/>
      <c r="J485" s="255"/>
      <c r="K485" s="257"/>
      <c r="L485" s="258"/>
      <c r="M485" s="258"/>
      <c r="N485" s="258"/>
      <c r="O485" s="258"/>
      <c r="P485" s="258"/>
      <c r="Q485" s="258"/>
      <c r="R485" s="259"/>
      <c r="S485" s="238"/>
      <c r="T485" s="238"/>
      <c r="U485" s="238"/>
      <c r="V485" s="239"/>
      <c r="W485" s="239"/>
      <c r="X485" s="239"/>
      <c r="Y485" s="238"/>
      <c r="Z485" s="239"/>
    </row>
    <row r="486" spans="1:26" ht="12.75" customHeight="1">
      <c r="A486" s="252"/>
      <c r="B486" s="253"/>
      <c r="C486" s="254"/>
      <c r="D486" s="253"/>
      <c r="E486" s="255"/>
      <c r="F486" s="255"/>
      <c r="G486" s="255"/>
      <c r="H486" s="255"/>
      <c r="I486" s="255"/>
      <c r="J486" s="255"/>
      <c r="K486" s="257"/>
      <c r="L486" s="258"/>
      <c r="M486" s="258"/>
      <c r="N486" s="258"/>
      <c r="O486" s="258"/>
      <c r="P486" s="258"/>
      <c r="Q486" s="258"/>
      <c r="R486" s="259"/>
      <c r="S486" s="238"/>
      <c r="T486" s="238"/>
      <c r="U486" s="238"/>
      <c r="V486" s="239"/>
      <c r="W486" s="239"/>
      <c r="X486" s="239"/>
      <c r="Y486" s="238"/>
      <c r="Z486" s="239"/>
    </row>
    <row r="487" spans="1:26" ht="12.75" customHeight="1">
      <c r="A487" s="252"/>
      <c r="B487" s="253"/>
      <c r="C487" s="254"/>
      <c r="D487" s="253"/>
      <c r="E487" s="255"/>
      <c r="F487" s="255"/>
      <c r="G487" s="255"/>
      <c r="H487" s="255"/>
      <c r="I487" s="255"/>
      <c r="J487" s="255"/>
      <c r="K487" s="257"/>
      <c r="L487" s="258"/>
      <c r="M487" s="258"/>
      <c r="N487" s="258"/>
      <c r="O487" s="258"/>
      <c r="P487" s="258"/>
      <c r="Q487" s="258"/>
      <c r="R487" s="259"/>
      <c r="S487" s="238"/>
      <c r="T487" s="238"/>
      <c r="U487" s="238"/>
      <c r="V487" s="239"/>
      <c r="W487" s="239"/>
      <c r="X487" s="239"/>
      <c r="Y487" s="238"/>
      <c r="Z487" s="239"/>
    </row>
    <row r="488" spans="1:26" ht="12.75" customHeight="1">
      <c r="A488" s="252"/>
      <c r="B488" s="253"/>
      <c r="C488" s="254"/>
      <c r="D488" s="253"/>
      <c r="E488" s="255"/>
      <c r="F488" s="255"/>
      <c r="G488" s="255"/>
      <c r="H488" s="255"/>
      <c r="I488" s="255"/>
      <c r="J488" s="255"/>
      <c r="K488" s="257"/>
      <c r="L488" s="258"/>
      <c r="M488" s="258"/>
      <c r="N488" s="258"/>
      <c r="O488" s="258"/>
      <c r="P488" s="258"/>
      <c r="Q488" s="258"/>
      <c r="R488" s="259"/>
      <c r="S488" s="238"/>
      <c r="T488" s="238"/>
      <c r="U488" s="238"/>
      <c r="V488" s="239"/>
      <c r="W488" s="239"/>
      <c r="X488" s="239"/>
      <c r="Y488" s="238"/>
      <c r="Z488" s="239"/>
    </row>
    <row r="489" spans="1:26" ht="12.75" customHeight="1">
      <c r="A489" s="252"/>
      <c r="B489" s="253"/>
      <c r="C489" s="254"/>
      <c r="D489" s="253"/>
      <c r="E489" s="255"/>
      <c r="F489" s="255"/>
      <c r="G489" s="255"/>
      <c r="H489" s="255"/>
      <c r="I489" s="255"/>
      <c r="J489" s="255"/>
      <c r="K489" s="257"/>
      <c r="L489" s="258"/>
      <c r="M489" s="258"/>
      <c r="N489" s="258"/>
      <c r="O489" s="258"/>
      <c r="P489" s="258"/>
      <c r="Q489" s="258"/>
      <c r="R489" s="259"/>
      <c r="S489" s="238"/>
      <c r="T489" s="238"/>
      <c r="U489" s="238"/>
      <c r="V489" s="239"/>
      <c r="W489" s="239"/>
      <c r="X489" s="239"/>
      <c r="Y489" s="238"/>
      <c r="Z489" s="239"/>
    </row>
    <row r="490" spans="1:26" ht="12.75" customHeight="1">
      <c r="A490" s="252"/>
      <c r="B490" s="253"/>
      <c r="C490" s="254"/>
      <c r="D490" s="253"/>
      <c r="E490" s="255"/>
      <c r="F490" s="255"/>
      <c r="G490" s="255"/>
      <c r="H490" s="255"/>
      <c r="I490" s="255"/>
      <c r="J490" s="255"/>
      <c r="K490" s="257"/>
      <c r="L490" s="258"/>
      <c r="M490" s="258"/>
      <c r="N490" s="258"/>
      <c r="O490" s="258"/>
      <c r="P490" s="258"/>
      <c r="Q490" s="258"/>
      <c r="R490" s="259"/>
      <c r="S490" s="238"/>
      <c r="T490" s="238"/>
      <c r="U490" s="238"/>
      <c r="V490" s="239"/>
      <c r="W490" s="239"/>
      <c r="X490" s="239"/>
      <c r="Y490" s="238"/>
      <c r="Z490" s="239"/>
    </row>
    <row r="491" spans="1:26" ht="12.75" customHeight="1">
      <c r="A491" s="252"/>
      <c r="B491" s="253"/>
      <c r="C491" s="254"/>
      <c r="D491" s="253"/>
      <c r="E491" s="255"/>
      <c r="F491" s="255"/>
      <c r="G491" s="255"/>
      <c r="H491" s="255"/>
      <c r="I491" s="255"/>
      <c r="J491" s="255"/>
      <c r="K491" s="257"/>
      <c r="L491" s="258"/>
      <c r="M491" s="258"/>
      <c r="N491" s="258"/>
      <c r="O491" s="258"/>
      <c r="P491" s="258"/>
      <c r="Q491" s="258"/>
      <c r="R491" s="259"/>
      <c r="S491" s="238"/>
      <c r="T491" s="238"/>
      <c r="U491" s="238"/>
      <c r="V491" s="239"/>
      <c r="W491" s="239"/>
      <c r="X491" s="239"/>
      <c r="Y491" s="238"/>
      <c r="Z491" s="239"/>
    </row>
    <row r="492" spans="1:26" ht="12.75" customHeight="1">
      <c r="A492" s="252"/>
      <c r="B492" s="253"/>
      <c r="C492" s="254"/>
      <c r="D492" s="253"/>
      <c r="E492" s="255"/>
      <c r="F492" s="255"/>
      <c r="G492" s="255"/>
      <c r="H492" s="255"/>
      <c r="I492" s="255"/>
      <c r="J492" s="255"/>
      <c r="K492" s="257"/>
      <c r="L492" s="258"/>
      <c r="M492" s="258"/>
      <c r="N492" s="258"/>
      <c r="O492" s="258"/>
      <c r="P492" s="258"/>
      <c r="Q492" s="258"/>
      <c r="R492" s="259"/>
      <c r="S492" s="238"/>
      <c r="T492" s="238"/>
      <c r="U492" s="238"/>
      <c r="V492" s="239"/>
      <c r="W492" s="239"/>
      <c r="X492" s="239"/>
      <c r="Y492" s="238"/>
      <c r="Z492" s="239"/>
    </row>
    <row r="493" spans="1:26" ht="12.75" customHeight="1">
      <c r="A493" s="252"/>
      <c r="B493" s="253"/>
      <c r="C493" s="254"/>
      <c r="D493" s="253"/>
      <c r="E493" s="255"/>
      <c r="F493" s="255"/>
      <c r="G493" s="255"/>
      <c r="H493" s="255"/>
      <c r="I493" s="255"/>
      <c r="J493" s="255"/>
      <c r="K493" s="257"/>
      <c r="L493" s="258"/>
      <c r="M493" s="258"/>
      <c r="N493" s="258"/>
      <c r="O493" s="258"/>
      <c r="P493" s="258"/>
      <c r="Q493" s="258"/>
      <c r="R493" s="259"/>
      <c r="S493" s="238"/>
      <c r="T493" s="238"/>
      <c r="U493" s="238"/>
      <c r="V493" s="239"/>
      <c r="W493" s="239"/>
      <c r="X493" s="239"/>
      <c r="Y493" s="238"/>
      <c r="Z493" s="239"/>
    </row>
    <row r="494" spans="1:26" ht="12.75" customHeight="1">
      <c r="A494" s="252"/>
      <c r="B494" s="253"/>
      <c r="C494" s="254"/>
      <c r="D494" s="253"/>
      <c r="E494" s="255"/>
      <c r="F494" s="255"/>
      <c r="G494" s="255"/>
      <c r="H494" s="255"/>
      <c r="I494" s="255"/>
      <c r="J494" s="255"/>
      <c r="K494" s="257"/>
      <c r="L494" s="258"/>
      <c r="M494" s="258"/>
      <c r="N494" s="258"/>
      <c r="O494" s="258"/>
      <c r="P494" s="258"/>
      <c r="Q494" s="258"/>
      <c r="R494" s="259"/>
      <c r="S494" s="238"/>
      <c r="T494" s="238"/>
      <c r="U494" s="238"/>
      <c r="V494" s="239"/>
      <c r="W494" s="239"/>
      <c r="X494" s="239"/>
      <c r="Y494" s="238"/>
      <c r="Z494" s="239"/>
    </row>
    <row r="495" spans="1:26" ht="12.75" customHeight="1">
      <c r="A495" s="252"/>
      <c r="B495" s="253"/>
      <c r="C495" s="254"/>
      <c r="D495" s="253"/>
      <c r="E495" s="255"/>
      <c r="F495" s="255"/>
      <c r="G495" s="255"/>
      <c r="H495" s="255"/>
      <c r="I495" s="255"/>
      <c r="J495" s="255"/>
      <c r="K495" s="257"/>
      <c r="L495" s="258"/>
      <c r="M495" s="258"/>
      <c r="N495" s="258"/>
      <c r="O495" s="258"/>
      <c r="P495" s="258"/>
      <c r="Q495" s="258"/>
      <c r="R495" s="259"/>
      <c r="S495" s="238"/>
      <c r="T495" s="238"/>
      <c r="U495" s="238"/>
      <c r="V495" s="239"/>
      <c r="W495" s="239"/>
      <c r="X495" s="239"/>
      <c r="Y495" s="238"/>
      <c r="Z495" s="239"/>
    </row>
    <row r="496" spans="1:26" ht="12.75" customHeight="1">
      <c r="A496" s="252"/>
      <c r="B496" s="253"/>
      <c r="C496" s="254"/>
      <c r="D496" s="253"/>
      <c r="E496" s="255"/>
      <c r="F496" s="255"/>
      <c r="G496" s="255"/>
      <c r="H496" s="255"/>
      <c r="I496" s="255"/>
      <c r="J496" s="255"/>
      <c r="K496" s="257"/>
      <c r="L496" s="258"/>
      <c r="M496" s="258"/>
      <c r="N496" s="258"/>
      <c r="O496" s="258"/>
      <c r="P496" s="258"/>
      <c r="Q496" s="258"/>
      <c r="R496" s="259"/>
      <c r="S496" s="238"/>
      <c r="T496" s="238"/>
      <c r="U496" s="238"/>
      <c r="V496" s="239"/>
      <c r="W496" s="239"/>
      <c r="X496" s="239"/>
      <c r="Y496" s="238"/>
      <c r="Z496" s="239"/>
    </row>
    <row r="497" spans="1:26" ht="12.75" customHeight="1">
      <c r="A497" s="252"/>
      <c r="B497" s="253"/>
      <c r="C497" s="254"/>
      <c r="D497" s="253"/>
      <c r="E497" s="255"/>
      <c r="F497" s="255"/>
      <c r="G497" s="255"/>
      <c r="H497" s="255"/>
      <c r="I497" s="255"/>
      <c r="J497" s="255"/>
      <c r="K497" s="257"/>
      <c r="L497" s="258"/>
      <c r="M497" s="258"/>
      <c r="N497" s="258"/>
      <c r="O497" s="258"/>
      <c r="P497" s="258"/>
      <c r="Q497" s="258"/>
      <c r="R497" s="259"/>
      <c r="S497" s="238"/>
      <c r="T497" s="238"/>
      <c r="U497" s="238"/>
      <c r="V497" s="239"/>
      <c r="W497" s="239"/>
      <c r="X497" s="239"/>
      <c r="Y497" s="238"/>
      <c r="Z497" s="239"/>
    </row>
    <row r="498" spans="1:26" ht="12.75" customHeight="1">
      <c r="A498" s="252"/>
      <c r="B498" s="253"/>
      <c r="C498" s="254"/>
      <c r="D498" s="253"/>
      <c r="E498" s="255"/>
      <c r="F498" s="255"/>
      <c r="G498" s="255"/>
      <c r="H498" s="255"/>
      <c r="I498" s="255"/>
      <c r="J498" s="255"/>
      <c r="K498" s="257"/>
      <c r="L498" s="258"/>
      <c r="M498" s="258"/>
      <c r="N498" s="258"/>
      <c r="O498" s="258"/>
      <c r="P498" s="258"/>
      <c r="Q498" s="258"/>
      <c r="R498" s="259"/>
      <c r="S498" s="238"/>
      <c r="T498" s="238"/>
      <c r="U498" s="238"/>
      <c r="V498" s="239"/>
      <c r="W498" s="239"/>
      <c r="X498" s="239"/>
      <c r="Y498" s="238"/>
      <c r="Z498" s="239"/>
    </row>
    <row r="499" spans="1:26" ht="12.75" customHeight="1">
      <c r="A499" s="252"/>
      <c r="B499" s="253"/>
      <c r="C499" s="254"/>
      <c r="D499" s="253"/>
      <c r="E499" s="255"/>
      <c r="F499" s="255"/>
      <c r="G499" s="255"/>
      <c r="H499" s="255"/>
      <c r="I499" s="255"/>
      <c r="J499" s="255"/>
      <c r="K499" s="257"/>
      <c r="L499" s="258"/>
      <c r="M499" s="258"/>
      <c r="N499" s="258"/>
      <c r="O499" s="258"/>
      <c r="P499" s="258"/>
      <c r="Q499" s="258"/>
      <c r="R499" s="259"/>
      <c r="S499" s="238"/>
      <c r="T499" s="238"/>
      <c r="U499" s="238"/>
      <c r="V499" s="239"/>
      <c r="W499" s="239"/>
      <c r="X499" s="239"/>
      <c r="Y499" s="238"/>
      <c r="Z499" s="239"/>
    </row>
    <row r="500" spans="1:26" ht="12.75" customHeight="1">
      <c r="A500" s="252"/>
      <c r="B500" s="253"/>
      <c r="C500" s="254"/>
      <c r="D500" s="253"/>
      <c r="E500" s="255"/>
      <c r="F500" s="255"/>
      <c r="G500" s="255"/>
      <c r="H500" s="255"/>
      <c r="I500" s="255"/>
      <c r="J500" s="255"/>
      <c r="K500" s="257"/>
      <c r="L500" s="258"/>
      <c r="M500" s="258"/>
      <c r="N500" s="258"/>
      <c r="O500" s="258"/>
      <c r="P500" s="258"/>
      <c r="Q500" s="258"/>
      <c r="R500" s="259"/>
      <c r="S500" s="238"/>
      <c r="T500" s="238"/>
      <c r="U500" s="238"/>
      <c r="V500" s="239"/>
      <c r="W500" s="239"/>
      <c r="X500" s="239"/>
      <c r="Y500" s="238"/>
      <c r="Z500" s="239"/>
    </row>
    <row r="501" spans="1:26" ht="12.75" customHeight="1">
      <c r="A501" s="252"/>
      <c r="B501" s="253"/>
      <c r="C501" s="254"/>
      <c r="D501" s="253"/>
      <c r="E501" s="255"/>
      <c r="F501" s="255"/>
      <c r="G501" s="255"/>
      <c r="H501" s="255"/>
      <c r="I501" s="255"/>
      <c r="J501" s="255"/>
      <c r="K501" s="257"/>
      <c r="L501" s="258"/>
      <c r="M501" s="258"/>
      <c r="N501" s="258"/>
      <c r="O501" s="258"/>
      <c r="P501" s="258"/>
      <c r="Q501" s="258"/>
      <c r="R501" s="259"/>
      <c r="S501" s="238"/>
      <c r="T501" s="238"/>
      <c r="U501" s="238"/>
      <c r="V501" s="239"/>
      <c r="W501" s="239"/>
      <c r="X501" s="239"/>
      <c r="Y501" s="238"/>
      <c r="Z501" s="239"/>
    </row>
    <row r="502" spans="1:26" ht="12.75" customHeight="1">
      <c r="A502" s="252"/>
      <c r="B502" s="253"/>
      <c r="C502" s="254"/>
      <c r="D502" s="253"/>
      <c r="E502" s="255"/>
      <c r="F502" s="255"/>
      <c r="G502" s="255"/>
      <c r="H502" s="255"/>
      <c r="I502" s="255"/>
      <c r="J502" s="255"/>
      <c r="K502" s="257"/>
      <c r="L502" s="258"/>
      <c r="M502" s="258"/>
      <c r="N502" s="258"/>
      <c r="O502" s="258"/>
      <c r="P502" s="258"/>
      <c r="Q502" s="258"/>
      <c r="R502" s="259"/>
      <c r="S502" s="238"/>
      <c r="T502" s="238"/>
      <c r="U502" s="238"/>
      <c r="V502" s="239"/>
      <c r="W502" s="239"/>
      <c r="X502" s="239"/>
      <c r="Y502" s="238"/>
      <c r="Z502" s="239"/>
    </row>
    <row r="503" spans="1:26" ht="12.75" customHeight="1">
      <c r="A503" s="252"/>
      <c r="B503" s="253"/>
      <c r="C503" s="254"/>
      <c r="D503" s="253"/>
      <c r="E503" s="255"/>
      <c r="F503" s="255"/>
      <c r="G503" s="255"/>
      <c r="H503" s="255"/>
      <c r="I503" s="255"/>
      <c r="J503" s="255"/>
      <c r="K503" s="257"/>
      <c r="L503" s="258"/>
      <c r="M503" s="258"/>
      <c r="N503" s="258"/>
      <c r="O503" s="258"/>
      <c r="P503" s="258"/>
      <c r="Q503" s="258"/>
      <c r="R503" s="259"/>
      <c r="S503" s="238"/>
      <c r="T503" s="238"/>
      <c r="U503" s="238"/>
      <c r="V503" s="239"/>
      <c r="W503" s="239"/>
      <c r="X503" s="239"/>
      <c r="Y503" s="238"/>
      <c r="Z503" s="239"/>
    </row>
    <row r="504" spans="1:26" ht="12.75" customHeight="1">
      <c r="A504" s="252"/>
      <c r="B504" s="253"/>
      <c r="C504" s="254"/>
      <c r="D504" s="253"/>
      <c r="E504" s="255"/>
      <c r="F504" s="255"/>
      <c r="G504" s="255"/>
      <c r="H504" s="255"/>
      <c r="I504" s="255"/>
      <c r="J504" s="255"/>
      <c r="K504" s="257"/>
      <c r="L504" s="258"/>
      <c r="M504" s="258"/>
      <c r="N504" s="258"/>
      <c r="O504" s="258"/>
      <c r="P504" s="258"/>
      <c r="Q504" s="258"/>
      <c r="R504" s="259"/>
      <c r="S504" s="238"/>
      <c r="T504" s="238"/>
      <c r="U504" s="238"/>
      <c r="V504" s="239"/>
      <c r="W504" s="239"/>
      <c r="X504" s="239"/>
      <c r="Y504" s="238"/>
      <c r="Z504" s="239"/>
    </row>
    <row r="505" spans="1:26" ht="12.75" customHeight="1">
      <c r="A505" s="252"/>
      <c r="B505" s="253"/>
      <c r="C505" s="254"/>
      <c r="D505" s="253"/>
      <c r="E505" s="255"/>
      <c r="F505" s="255"/>
      <c r="G505" s="255"/>
      <c r="H505" s="255"/>
      <c r="I505" s="255"/>
      <c r="J505" s="255"/>
      <c r="K505" s="257"/>
      <c r="L505" s="258"/>
      <c r="M505" s="258"/>
      <c r="N505" s="258"/>
      <c r="O505" s="258"/>
      <c r="P505" s="258"/>
      <c r="Q505" s="258"/>
      <c r="R505" s="259"/>
      <c r="S505" s="238"/>
      <c r="T505" s="238"/>
      <c r="U505" s="238"/>
      <c r="V505" s="239"/>
      <c r="W505" s="239"/>
      <c r="X505" s="239"/>
      <c r="Y505" s="238"/>
      <c r="Z505" s="239"/>
    </row>
    <row r="506" spans="1:26" ht="12.75" customHeight="1">
      <c r="A506" s="252"/>
      <c r="B506" s="253"/>
      <c r="C506" s="254"/>
      <c r="D506" s="253"/>
      <c r="E506" s="255"/>
      <c r="F506" s="255"/>
      <c r="G506" s="255"/>
      <c r="H506" s="255"/>
      <c r="I506" s="255"/>
      <c r="J506" s="255"/>
      <c r="K506" s="257"/>
      <c r="L506" s="258"/>
      <c r="M506" s="258"/>
      <c r="N506" s="258"/>
      <c r="O506" s="258"/>
      <c r="P506" s="258"/>
      <c r="Q506" s="258"/>
      <c r="R506" s="259"/>
      <c r="S506" s="238"/>
      <c r="T506" s="238"/>
      <c r="U506" s="238"/>
      <c r="V506" s="239"/>
      <c r="W506" s="239"/>
      <c r="X506" s="239"/>
      <c r="Y506" s="238"/>
      <c r="Z506" s="239"/>
    </row>
    <row r="507" spans="1:26" ht="12.75" customHeight="1">
      <c r="A507" s="252"/>
      <c r="B507" s="253"/>
      <c r="C507" s="254"/>
      <c r="D507" s="253"/>
      <c r="E507" s="255"/>
      <c r="F507" s="255"/>
      <c r="G507" s="255"/>
      <c r="H507" s="255"/>
      <c r="I507" s="255"/>
      <c r="J507" s="255"/>
      <c r="K507" s="257"/>
      <c r="L507" s="258"/>
      <c r="M507" s="258"/>
      <c r="N507" s="258"/>
      <c r="O507" s="258"/>
      <c r="P507" s="258"/>
      <c r="Q507" s="258"/>
      <c r="R507" s="259"/>
      <c r="S507" s="238"/>
      <c r="T507" s="238"/>
      <c r="U507" s="238"/>
      <c r="V507" s="239"/>
      <c r="W507" s="239"/>
      <c r="X507" s="239"/>
      <c r="Y507" s="238"/>
      <c r="Z507" s="239"/>
    </row>
    <row r="508" spans="1:26" ht="12.75" customHeight="1">
      <c r="A508" s="252"/>
      <c r="B508" s="253"/>
      <c r="C508" s="254"/>
      <c r="D508" s="253"/>
      <c r="E508" s="255"/>
      <c r="F508" s="255"/>
      <c r="G508" s="255"/>
      <c r="H508" s="255"/>
      <c r="I508" s="255"/>
      <c r="J508" s="255"/>
      <c r="K508" s="257"/>
      <c r="L508" s="258"/>
      <c r="M508" s="258"/>
      <c r="N508" s="258"/>
      <c r="O508" s="258"/>
      <c r="P508" s="258"/>
      <c r="Q508" s="258"/>
      <c r="R508" s="259"/>
      <c r="S508" s="238"/>
      <c r="T508" s="238"/>
      <c r="U508" s="238"/>
      <c r="V508" s="239"/>
      <c r="W508" s="239"/>
      <c r="X508" s="239"/>
      <c r="Y508" s="238"/>
      <c r="Z508" s="239"/>
    </row>
    <row r="509" spans="1:26" ht="12.75" customHeight="1">
      <c r="A509" s="252"/>
      <c r="B509" s="253"/>
      <c r="C509" s="254"/>
      <c r="D509" s="253"/>
      <c r="E509" s="255"/>
      <c r="F509" s="255"/>
      <c r="G509" s="255"/>
      <c r="H509" s="255"/>
      <c r="I509" s="255"/>
      <c r="J509" s="255"/>
      <c r="K509" s="257"/>
      <c r="L509" s="258"/>
      <c r="M509" s="258"/>
      <c r="N509" s="258"/>
      <c r="O509" s="258"/>
      <c r="P509" s="258"/>
      <c r="Q509" s="258"/>
      <c r="R509" s="259"/>
      <c r="S509" s="238"/>
      <c r="T509" s="238"/>
      <c r="U509" s="238"/>
      <c r="V509" s="239"/>
      <c r="W509" s="239"/>
      <c r="X509" s="239"/>
      <c r="Y509" s="238"/>
      <c r="Z509" s="239"/>
    </row>
    <row r="510" spans="1:26" ht="12.75" customHeight="1">
      <c r="A510" s="252"/>
      <c r="B510" s="253"/>
      <c r="C510" s="254"/>
      <c r="D510" s="253"/>
      <c r="E510" s="255"/>
      <c r="F510" s="255"/>
      <c r="G510" s="255"/>
      <c r="H510" s="255"/>
      <c r="I510" s="255"/>
      <c r="J510" s="255"/>
      <c r="K510" s="257"/>
      <c r="L510" s="258"/>
      <c r="M510" s="258"/>
      <c r="N510" s="258"/>
      <c r="O510" s="258"/>
      <c r="P510" s="258"/>
      <c r="Q510" s="258"/>
      <c r="R510" s="259"/>
      <c r="S510" s="238"/>
      <c r="T510" s="238"/>
      <c r="U510" s="238"/>
      <c r="V510" s="239"/>
      <c r="W510" s="239"/>
      <c r="X510" s="239"/>
      <c r="Y510" s="238"/>
      <c r="Z510" s="239"/>
    </row>
    <row r="511" spans="1:26" ht="12.75" customHeight="1">
      <c r="A511" s="252"/>
      <c r="B511" s="253"/>
      <c r="C511" s="254"/>
      <c r="D511" s="253"/>
      <c r="E511" s="255"/>
      <c r="F511" s="255"/>
      <c r="G511" s="255"/>
      <c r="H511" s="255"/>
      <c r="I511" s="255"/>
      <c r="J511" s="255"/>
      <c r="K511" s="257"/>
      <c r="L511" s="258"/>
      <c r="M511" s="258"/>
      <c r="N511" s="258"/>
      <c r="O511" s="258"/>
      <c r="P511" s="258"/>
      <c r="Q511" s="258"/>
      <c r="R511" s="259"/>
      <c r="S511" s="238"/>
      <c r="T511" s="238"/>
      <c r="U511" s="238"/>
      <c r="V511" s="239"/>
      <c r="W511" s="239"/>
      <c r="X511" s="239"/>
      <c r="Y511" s="238"/>
      <c r="Z511" s="239"/>
    </row>
    <row r="512" spans="1:26" ht="12.75" customHeight="1">
      <c r="A512" s="252"/>
      <c r="B512" s="253"/>
      <c r="C512" s="254"/>
      <c r="D512" s="253"/>
      <c r="E512" s="255"/>
      <c r="F512" s="255"/>
      <c r="G512" s="255"/>
      <c r="H512" s="255"/>
      <c r="I512" s="255"/>
      <c r="J512" s="255"/>
      <c r="K512" s="257"/>
      <c r="L512" s="258"/>
      <c r="M512" s="258"/>
      <c r="N512" s="258"/>
      <c r="O512" s="258"/>
      <c r="P512" s="258"/>
      <c r="Q512" s="258"/>
      <c r="R512" s="259"/>
      <c r="S512" s="238"/>
      <c r="T512" s="238"/>
      <c r="U512" s="238"/>
      <c r="V512" s="239"/>
      <c r="W512" s="239"/>
      <c r="X512" s="239"/>
      <c r="Y512" s="238"/>
      <c r="Z512" s="239"/>
    </row>
    <row r="513" spans="1:26" ht="12.75" customHeight="1">
      <c r="A513" s="252"/>
      <c r="B513" s="253"/>
      <c r="C513" s="254"/>
      <c r="D513" s="253"/>
      <c r="E513" s="255"/>
      <c r="F513" s="255"/>
      <c r="G513" s="255"/>
      <c r="H513" s="255"/>
      <c r="I513" s="255"/>
      <c r="J513" s="255"/>
      <c r="K513" s="257"/>
      <c r="L513" s="258"/>
      <c r="M513" s="258"/>
      <c r="N513" s="258"/>
      <c r="O513" s="258"/>
      <c r="P513" s="258"/>
      <c r="Q513" s="258"/>
      <c r="R513" s="259"/>
      <c r="S513" s="238"/>
      <c r="T513" s="238"/>
      <c r="U513" s="238"/>
      <c r="V513" s="239"/>
      <c r="W513" s="239"/>
      <c r="X513" s="239"/>
      <c r="Y513" s="238"/>
      <c r="Z513" s="239"/>
    </row>
    <row r="514" spans="1:26" ht="12.75" customHeight="1">
      <c r="A514" s="252"/>
      <c r="B514" s="253"/>
      <c r="C514" s="254"/>
      <c r="D514" s="253"/>
      <c r="E514" s="255"/>
      <c r="F514" s="255"/>
      <c r="G514" s="255"/>
      <c r="H514" s="255"/>
      <c r="I514" s="255"/>
      <c r="J514" s="255"/>
      <c r="K514" s="257"/>
      <c r="L514" s="258"/>
      <c r="M514" s="258"/>
      <c r="N514" s="258"/>
      <c r="O514" s="258"/>
      <c r="P514" s="258"/>
      <c r="Q514" s="258"/>
      <c r="R514" s="259"/>
      <c r="S514" s="238"/>
      <c r="T514" s="238"/>
      <c r="U514" s="238"/>
      <c r="V514" s="239"/>
      <c r="W514" s="239"/>
      <c r="X514" s="239"/>
      <c r="Y514" s="238"/>
      <c r="Z514" s="239"/>
    </row>
    <row r="515" spans="1:26" ht="12.75" customHeight="1">
      <c r="A515" s="252"/>
      <c r="B515" s="253"/>
      <c r="C515" s="254"/>
      <c r="D515" s="253"/>
      <c r="E515" s="255"/>
      <c r="F515" s="255"/>
      <c r="G515" s="255"/>
      <c r="H515" s="255"/>
      <c r="I515" s="255"/>
      <c r="J515" s="255"/>
      <c r="K515" s="257"/>
      <c r="L515" s="258"/>
      <c r="M515" s="258"/>
      <c r="N515" s="258"/>
      <c r="O515" s="258"/>
      <c r="P515" s="258"/>
      <c r="Q515" s="258"/>
      <c r="R515" s="259"/>
      <c r="S515" s="238"/>
      <c r="T515" s="238"/>
      <c r="U515" s="238"/>
      <c r="V515" s="239"/>
      <c r="W515" s="239"/>
      <c r="X515" s="239"/>
      <c r="Y515" s="238"/>
      <c r="Z515" s="239"/>
    </row>
    <row r="516" spans="1:26" ht="12.75" customHeight="1">
      <c r="A516" s="252"/>
      <c r="B516" s="253"/>
      <c r="C516" s="254"/>
      <c r="D516" s="253"/>
      <c r="E516" s="255"/>
      <c r="F516" s="255"/>
      <c r="G516" s="255"/>
      <c r="H516" s="255"/>
      <c r="I516" s="255"/>
      <c r="J516" s="255"/>
      <c r="K516" s="257"/>
      <c r="L516" s="258"/>
      <c r="M516" s="258"/>
      <c r="N516" s="258"/>
      <c r="O516" s="258"/>
      <c r="P516" s="258"/>
      <c r="Q516" s="258"/>
      <c r="R516" s="259"/>
      <c r="S516" s="238"/>
      <c r="T516" s="238"/>
      <c r="U516" s="238"/>
      <c r="V516" s="239"/>
      <c r="W516" s="239"/>
      <c r="X516" s="239"/>
      <c r="Y516" s="238"/>
      <c r="Z516" s="239"/>
    </row>
    <row r="517" spans="1:26" ht="12.75" customHeight="1">
      <c r="A517" s="252"/>
      <c r="B517" s="253"/>
      <c r="C517" s="254"/>
      <c r="D517" s="253"/>
      <c r="E517" s="255"/>
      <c r="F517" s="255"/>
      <c r="G517" s="255"/>
      <c r="H517" s="255"/>
      <c r="I517" s="255"/>
      <c r="J517" s="255"/>
      <c r="K517" s="257"/>
      <c r="L517" s="258"/>
      <c r="M517" s="258"/>
      <c r="N517" s="258"/>
      <c r="O517" s="258"/>
      <c r="P517" s="258"/>
      <c r="Q517" s="258"/>
      <c r="R517" s="259"/>
      <c r="S517" s="238"/>
      <c r="T517" s="238"/>
      <c r="U517" s="238"/>
      <c r="V517" s="239"/>
      <c r="W517" s="239"/>
      <c r="X517" s="239"/>
      <c r="Y517" s="238"/>
      <c r="Z517" s="239"/>
    </row>
    <row r="518" spans="1:26" ht="12.75" customHeight="1">
      <c r="A518" s="252"/>
      <c r="B518" s="253"/>
      <c r="C518" s="254"/>
      <c r="D518" s="253"/>
      <c r="E518" s="255"/>
      <c r="F518" s="255"/>
      <c r="G518" s="255"/>
      <c r="H518" s="255"/>
      <c r="I518" s="255"/>
      <c r="J518" s="255"/>
      <c r="K518" s="257"/>
      <c r="L518" s="258"/>
      <c r="M518" s="258"/>
      <c r="N518" s="258"/>
      <c r="O518" s="258"/>
      <c r="P518" s="258"/>
      <c r="Q518" s="258"/>
      <c r="R518" s="259"/>
      <c r="S518" s="238"/>
      <c r="T518" s="238"/>
      <c r="U518" s="238"/>
      <c r="V518" s="239"/>
      <c r="W518" s="239"/>
      <c r="X518" s="239"/>
      <c r="Y518" s="238"/>
      <c r="Z518" s="239"/>
    </row>
    <row r="519" spans="1:26" ht="12.75" customHeight="1">
      <c r="A519" s="252"/>
      <c r="B519" s="253"/>
      <c r="C519" s="254"/>
      <c r="D519" s="253"/>
      <c r="E519" s="255"/>
      <c r="F519" s="255"/>
      <c r="G519" s="255"/>
      <c r="H519" s="255"/>
      <c r="I519" s="255"/>
      <c r="J519" s="255"/>
      <c r="K519" s="257"/>
      <c r="L519" s="258"/>
      <c r="M519" s="258"/>
      <c r="N519" s="258"/>
      <c r="O519" s="258"/>
      <c r="P519" s="258"/>
      <c r="Q519" s="258"/>
      <c r="R519" s="259"/>
      <c r="S519" s="238"/>
      <c r="T519" s="238"/>
      <c r="U519" s="238"/>
      <c r="V519" s="239"/>
      <c r="W519" s="239"/>
      <c r="X519" s="239"/>
      <c r="Y519" s="238"/>
      <c r="Z519" s="239"/>
    </row>
    <row r="520" spans="1:26" ht="12.75" customHeight="1">
      <c r="A520" s="252"/>
      <c r="B520" s="253"/>
      <c r="C520" s="254"/>
      <c r="D520" s="253"/>
      <c r="E520" s="255"/>
      <c r="F520" s="255"/>
      <c r="G520" s="255"/>
      <c r="H520" s="255"/>
      <c r="I520" s="255"/>
      <c r="J520" s="255"/>
      <c r="K520" s="257"/>
      <c r="L520" s="258"/>
      <c r="M520" s="258"/>
      <c r="N520" s="258"/>
      <c r="O520" s="258"/>
      <c r="P520" s="258"/>
      <c r="Q520" s="258"/>
      <c r="R520" s="259"/>
      <c r="S520" s="238"/>
      <c r="T520" s="238"/>
      <c r="U520" s="238"/>
      <c r="V520" s="239"/>
      <c r="W520" s="239"/>
      <c r="X520" s="239"/>
      <c r="Y520" s="238"/>
      <c r="Z520" s="239"/>
    </row>
    <row r="521" spans="1:26" ht="12.75" customHeight="1">
      <c r="A521" s="252"/>
      <c r="B521" s="253"/>
      <c r="C521" s="254"/>
      <c r="D521" s="253"/>
      <c r="E521" s="255"/>
      <c r="F521" s="255"/>
      <c r="G521" s="255"/>
      <c r="H521" s="255"/>
      <c r="I521" s="255"/>
      <c r="J521" s="255"/>
      <c r="K521" s="257"/>
      <c r="L521" s="258"/>
      <c r="M521" s="258"/>
      <c r="N521" s="258"/>
      <c r="O521" s="258"/>
      <c r="P521" s="258"/>
      <c r="Q521" s="258"/>
      <c r="R521" s="259"/>
      <c r="S521" s="238"/>
      <c r="T521" s="238"/>
      <c r="U521" s="238"/>
      <c r="V521" s="239"/>
      <c r="W521" s="239"/>
      <c r="X521" s="239"/>
      <c r="Y521" s="238"/>
      <c r="Z521" s="239"/>
    </row>
    <row r="522" spans="1:26" ht="12.75" customHeight="1">
      <c r="A522" s="252"/>
      <c r="B522" s="253"/>
      <c r="C522" s="254"/>
      <c r="D522" s="253"/>
      <c r="E522" s="255"/>
      <c r="F522" s="255"/>
      <c r="G522" s="255"/>
      <c r="H522" s="255"/>
      <c r="I522" s="255"/>
      <c r="J522" s="255"/>
      <c r="K522" s="257"/>
      <c r="L522" s="258"/>
      <c r="M522" s="258"/>
      <c r="N522" s="258"/>
      <c r="O522" s="258"/>
      <c r="P522" s="258"/>
      <c r="Q522" s="258"/>
      <c r="R522" s="259"/>
      <c r="S522" s="238"/>
      <c r="T522" s="238"/>
      <c r="U522" s="238"/>
      <c r="V522" s="239"/>
      <c r="W522" s="239"/>
      <c r="X522" s="239"/>
      <c r="Y522" s="238"/>
      <c r="Z522" s="239"/>
    </row>
    <row r="523" spans="1:26" ht="12.75" customHeight="1">
      <c r="A523" s="252"/>
      <c r="B523" s="253"/>
      <c r="C523" s="254"/>
      <c r="D523" s="253"/>
      <c r="E523" s="255"/>
      <c r="F523" s="255"/>
      <c r="G523" s="255"/>
      <c r="H523" s="255"/>
      <c r="I523" s="255"/>
      <c r="J523" s="255"/>
      <c r="K523" s="257"/>
      <c r="L523" s="258"/>
      <c r="M523" s="258"/>
      <c r="N523" s="258"/>
      <c r="O523" s="258"/>
      <c r="P523" s="258"/>
      <c r="Q523" s="258"/>
      <c r="R523" s="259"/>
      <c r="S523" s="238"/>
      <c r="T523" s="238"/>
      <c r="U523" s="238"/>
      <c r="V523" s="239"/>
      <c r="W523" s="239"/>
      <c r="X523" s="239"/>
      <c r="Y523" s="238"/>
      <c r="Z523" s="239"/>
    </row>
    <row r="524" spans="1:26" ht="12.75" customHeight="1">
      <c r="A524" s="252"/>
      <c r="B524" s="253"/>
      <c r="C524" s="254"/>
      <c r="D524" s="253"/>
      <c r="E524" s="255"/>
      <c r="F524" s="255"/>
      <c r="G524" s="255"/>
      <c r="H524" s="255"/>
      <c r="I524" s="255"/>
      <c r="J524" s="255"/>
      <c r="K524" s="257"/>
      <c r="L524" s="258"/>
      <c r="M524" s="258"/>
      <c r="N524" s="258"/>
      <c r="O524" s="258"/>
      <c r="P524" s="258"/>
      <c r="Q524" s="258"/>
      <c r="R524" s="259"/>
      <c r="S524" s="238"/>
      <c r="T524" s="238"/>
      <c r="U524" s="238"/>
      <c r="V524" s="239"/>
      <c r="W524" s="239"/>
      <c r="X524" s="239"/>
      <c r="Y524" s="238"/>
      <c r="Z524" s="239"/>
    </row>
    <row r="525" spans="1:26" ht="12.75" customHeight="1">
      <c r="A525" s="252"/>
      <c r="B525" s="253"/>
      <c r="C525" s="254"/>
      <c r="D525" s="253"/>
      <c r="E525" s="255"/>
      <c r="F525" s="255"/>
      <c r="G525" s="255"/>
      <c r="H525" s="255"/>
      <c r="I525" s="255"/>
      <c r="J525" s="255"/>
      <c r="K525" s="257"/>
      <c r="L525" s="258"/>
      <c r="M525" s="258"/>
      <c r="N525" s="258"/>
      <c r="O525" s="258"/>
      <c r="P525" s="258"/>
      <c r="Q525" s="258"/>
      <c r="R525" s="259"/>
      <c r="S525" s="238"/>
      <c r="T525" s="238"/>
      <c r="U525" s="238"/>
      <c r="V525" s="239"/>
      <c r="W525" s="239"/>
      <c r="X525" s="239"/>
      <c r="Y525" s="238"/>
      <c r="Z525" s="239"/>
    </row>
    <row r="526" spans="1:26" ht="12.75" customHeight="1">
      <c r="A526" s="252"/>
      <c r="B526" s="253"/>
      <c r="C526" s="254"/>
      <c r="D526" s="253"/>
      <c r="E526" s="255"/>
      <c r="F526" s="255"/>
      <c r="G526" s="255"/>
      <c r="H526" s="255"/>
      <c r="I526" s="255"/>
      <c r="J526" s="255"/>
      <c r="K526" s="257"/>
      <c r="L526" s="258"/>
      <c r="M526" s="258"/>
      <c r="N526" s="258"/>
      <c r="O526" s="258"/>
      <c r="P526" s="258"/>
      <c r="Q526" s="258"/>
      <c r="R526" s="259"/>
      <c r="S526" s="238"/>
      <c r="T526" s="238"/>
      <c r="U526" s="238"/>
      <c r="V526" s="239"/>
      <c r="W526" s="239"/>
      <c r="X526" s="239"/>
      <c r="Y526" s="238"/>
      <c r="Z526" s="239"/>
    </row>
    <row r="527" spans="1:26" ht="12.75" customHeight="1">
      <c r="A527" s="252"/>
      <c r="B527" s="253"/>
      <c r="C527" s="254"/>
      <c r="D527" s="253"/>
      <c r="E527" s="255"/>
      <c r="F527" s="255"/>
      <c r="G527" s="255"/>
      <c r="H527" s="255"/>
      <c r="I527" s="255"/>
      <c r="J527" s="255"/>
      <c r="K527" s="257"/>
      <c r="L527" s="258"/>
      <c r="M527" s="258"/>
      <c r="N527" s="258"/>
      <c r="O527" s="258"/>
      <c r="P527" s="258"/>
      <c r="Q527" s="258"/>
      <c r="R527" s="259"/>
      <c r="S527" s="238"/>
      <c r="T527" s="238"/>
      <c r="U527" s="238"/>
      <c r="V527" s="239"/>
      <c r="W527" s="239"/>
      <c r="X527" s="239"/>
      <c r="Y527" s="238"/>
      <c r="Z527" s="239"/>
    </row>
    <row r="528" spans="1:26" ht="12.75" customHeight="1">
      <c r="A528" s="252"/>
      <c r="B528" s="253"/>
      <c r="C528" s="254"/>
      <c r="D528" s="253"/>
      <c r="E528" s="255"/>
      <c r="F528" s="255"/>
      <c r="G528" s="255"/>
      <c r="H528" s="255"/>
      <c r="I528" s="255"/>
      <c r="J528" s="255"/>
      <c r="K528" s="257"/>
      <c r="L528" s="258"/>
      <c r="M528" s="258"/>
      <c r="N528" s="258"/>
      <c r="O528" s="258"/>
      <c r="P528" s="258"/>
      <c r="Q528" s="258"/>
      <c r="R528" s="259"/>
      <c r="S528" s="238"/>
      <c r="T528" s="238"/>
      <c r="U528" s="238"/>
      <c r="V528" s="239"/>
      <c r="W528" s="239"/>
      <c r="X528" s="239"/>
      <c r="Y528" s="238"/>
      <c r="Z528" s="239"/>
    </row>
    <row r="529" spans="1:26" ht="12.75" customHeight="1">
      <c r="A529" s="252"/>
      <c r="B529" s="253"/>
      <c r="C529" s="254"/>
      <c r="D529" s="253"/>
      <c r="E529" s="255"/>
      <c r="F529" s="255"/>
      <c r="G529" s="255"/>
      <c r="H529" s="255"/>
      <c r="I529" s="255"/>
      <c r="J529" s="255"/>
      <c r="K529" s="257"/>
      <c r="L529" s="258"/>
      <c r="M529" s="258"/>
      <c r="N529" s="258"/>
      <c r="O529" s="258"/>
      <c r="P529" s="258"/>
      <c r="Q529" s="258"/>
      <c r="R529" s="259"/>
      <c r="S529" s="238"/>
      <c r="T529" s="238"/>
      <c r="U529" s="238"/>
      <c r="V529" s="239"/>
      <c r="W529" s="239"/>
      <c r="X529" s="239"/>
      <c r="Y529" s="238"/>
      <c r="Z529" s="239"/>
    </row>
    <row r="530" spans="1:26" ht="12.75" customHeight="1">
      <c r="A530" s="252"/>
      <c r="B530" s="253"/>
      <c r="C530" s="254"/>
      <c r="D530" s="253"/>
      <c r="E530" s="255"/>
      <c r="F530" s="255"/>
      <c r="G530" s="255"/>
      <c r="H530" s="255"/>
      <c r="I530" s="255"/>
      <c r="J530" s="255"/>
      <c r="K530" s="257"/>
      <c r="L530" s="258"/>
      <c r="M530" s="258"/>
      <c r="N530" s="258"/>
      <c r="O530" s="258"/>
      <c r="P530" s="258"/>
      <c r="Q530" s="258"/>
      <c r="R530" s="259"/>
      <c r="S530" s="238"/>
      <c r="T530" s="238"/>
      <c r="U530" s="238"/>
      <c r="V530" s="239"/>
      <c r="W530" s="239"/>
      <c r="X530" s="239"/>
      <c r="Y530" s="238"/>
      <c r="Z530" s="239"/>
    </row>
    <row r="531" spans="1:26" ht="12.75" customHeight="1">
      <c r="A531" s="252"/>
      <c r="B531" s="253"/>
      <c r="C531" s="254"/>
      <c r="D531" s="253"/>
      <c r="E531" s="255"/>
      <c r="F531" s="255"/>
      <c r="G531" s="255"/>
      <c r="H531" s="255"/>
      <c r="I531" s="255"/>
      <c r="J531" s="255"/>
      <c r="K531" s="257"/>
      <c r="L531" s="258"/>
      <c r="M531" s="258"/>
      <c r="N531" s="258"/>
      <c r="O531" s="258"/>
      <c r="P531" s="258"/>
      <c r="Q531" s="258"/>
      <c r="R531" s="259"/>
      <c r="S531" s="238"/>
      <c r="T531" s="238"/>
      <c r="U531" s="238"/>
      <c r="V531" s="239"/>
      <c r="W531" s="239"/>
      <c r="X531" s="239"/>
      <c r="Y531" s="238"/>
      <c r="Z531" s="239"/>
    </row>
    <row r="532" spans="1:26" ht="12.75" customHeight="1">
      <c r="A532" s="252"/>
      <c r="B532" s="253"/>
      <c r="C532" s="254"/>
      <c r="D532" s="253"/>
      <c r="E532" s="255"/>
      <c r="F532" s="255"/>
      <c r="G532" s="255"/>
      <c r="H532" s="255"/>
      <c r="I532" s="255"/>
      <c r="J532" s="255"/>
      <c r="K532" s="257"/>
      <c r="L532" s="258"/>
      <c r="M532" s="258"/>
      <c r="N532" s="258"/>
      <c r="O532" s="258"/>
      <c r="P532" s="258"/>
      <c r="Q532" s="258"/>
      <c r="R532" s="259"/>
      <c r="S532" s="238"/>
      <c r="T532" s="238"/>
      <c r="U532" s="238"/>
      <c r="V532" s="239"/>
      <c r="W532" s="239"/>
      <c r="X532" s="239"/>
      <c r="Y532" s="238"/>
      <c r="Z532" s="239"/>
    </row>
    <row r="533" spans="1:26" ht="12.75" customHeight="1">
      <c r="A533" s="252"/>
      <c r="B533" s="253"/>
      <c r="C533" s="254"/>
      <c r="D533" s="253"/>
      <c r="E533" s="255"/>
      <c r="F533" s="255"/>
      <c r="G533" s="255"/>
      <c r="H533" s="255"/>
      <c r="I533" s="255"/>
      <c r="J533" s="255"/>
      <c r="K533" s="257"/>
      <c r="L533" s="258"/>
      <c r="M533" s="258"/>
      <c r="N533" s="258"/>
      <c r="O533" s="258"/>
      <c r="P533" s="258"/>
      <c r="Q533" s="258"/>
      <c r="R533" s="259"/>
      <c r="S533" s="238"/>
      <c r="T533" s="238"/>
      <c r="U533" s="238"/>
      <c r="V533" s="239"/>
      <c r="W533" s="239"/>
      <c r="X533" s="239"/>
      <c r="Y533" s="238"/>
      <c r="Z533" s="239"/>
    </row>
    <row r="534" spans="1:26" ht="12.75" customHeight="1">
      <c r="A534" s="252"/>
      <c r="B534" s="253"/>
      <c r="C534" s="254"/>
      <c r="D534" s="253"/>
      <c r="E534" s="255"/>
      <c r="F534" s="255"/>
      <c r="G534" s="255"/>
      <c r="H534" s="255"/>
      <c r="I534" s="255"/>
      <c r="J534" s="255"/>
      <c r="K534" s="257"/>
      <c r="L534" s="258"/>
      <c r="M534" s="258"/>
      <c r="N534" s="258"/>
      <c r="O534" s="258"/>
      <c r="P534" s="258"/>
      <c r="Q534" s="258"/>
      <c r="R534" s="259"/>
      <c r="S534" s="238"/>
      <c r="T534" s="238"/>
      <c r="U534" s="238"/>
      <c r="V534" s="239"/>
      <c r="W534" s="239"/>
      <c r="X534" s="239"/>
      <c r="Y534" s="238"/>
      <c r="Z534" s="239"/>
    </row>
    <row r="535" spans="1:26" ht="12.75" customHeight="1">
      <c r="A535" s="252"/>
      <c r="B535" s="253"/>
      <c r="C535" s="254"/>
      <c r="D535" s="253"/>
      <c r="E535" s="255"/>
      <c r="F535" s="255"/>
      <c r="G535" s="255"/>
      <c r="H535" s="255"/>
      <c r="I535" s="255"/>
      <c r="J535" s="255"/>
      <c r="K535" s="257"/>
      <c r="L535" s="258"/>
      <c r="M535" s="258"/>
      <c r="N535" s="258"/>
      <c r="O535" s="258"/>
      <c r="P535" s="258"/>
      <c r="Q535" s="258"/>
      <c r="R535" s="259"/>
      <c r="S535" s="238"/>
      <c r="T535" s="238"/>
      <c r="U535" s="238"/>
      <c r="V535" s="239"/>
      <c r="W535" s="239"/>
      <c r="X535" s="239"/>
      <c r="Y535" s="238"/>
      <c r="Z535" s="239"/>
    </row>
    <row r="536" spans="1:26" ht="12.75" customHeight="1">
      <c r="A536" s="252"/>
      <c r="B536" s="253"/>
      <c r="C536" s="254"/>
      <c r="D536" s="253"/>
      <c r="E536" s="255"/>
      <c r="F536" s="255"/>
      <c r="G536" s="255"/>
      <c r="H536" s="255"/>
      <c r="I536" s="255"/>
      <c r="J536" s="255"/>
      <c r="K536" s="257"/>
      <c r="L536" s="258"/>
      <c r="M536" s="258"/>
      <c r="N536" s="258"/>
      <c r="O536" s="258"/>
      <c r="P536" s="258"/>
      <c r="Q536" s="258"/>
      <c r="R536" s="259"/>
      <c r="S536" s="238"/>
      <c r="T536" s="238"/>
      <c r="U536" s="238"/>
      <c r="V536" s="239"/>
      <c r="W536" s="239"/>
      <c r="X536" s="239"/>
      <c r="Y536" s="238"/>
      <c r="Z536" s="239"/>
    </row>
    <row r="537" spans="1:26" ht="12.75" customHeight="1">
      <c r="A537" s="252"/>
      <c r="B537" s="253"/>
      <c r="C537" s="254"/>
      <c r="D537" s="253"/>
      <c r="E537" s="255"/>
      <c r="F537" s="255"/>
      <c r="G537" s="255"/>
      <c r="H537" s="255"/>
      <c r="I537" s="255"/>
      <c r="J537" s="255"/>
      <c r="K537" s="257"/>
      <c r="L537" s="258"/>
      <c r="M537" s="258"/>
      <c r="N537" s="258"/>
      <c r="O537" s="258"/>
      <c r="P537" s="258"/>
      <c r="Q537" s="258"/>
      <c r="R537" s="259"/>
      <c r="S537" s="238"/>
      <c r="T537" s="238"/>
      <c r="U537" s="238"/>
      <c r="V537" s="239"/>
      <c r="W537" s="239"/>
      <c r="X537" s="239"/>
      <c r="Y537" s="238"/>
      <c r="Z537" s="239"/>
    </row>
    <row r="538" spans="1:26" ht="12.75" customHeight="1">
      <c r="A538" s="252"/>
      <c r="B538" s="253"/>
      <c r="C538" s="254"/>
      <c r="D538" s="253"/>
      <c r="E538" s="255"/>
      <c r="F538" s="255"/>
      <c r="G538" s="255"/>
      <c r="H538" s="255"/>
      <c r="I538" s="255"/>
      <c r="J538" s="255"/>
      <c r="K538" s="257"/>
      <c r="L538" s="258"/>
      <c r="M538" s="258"/>
      <c r="N538" s="258"/>
      <c r="O538" s="258"/>
      <c r="P538" s="258"/>
      <c r="Q538" s="258"/>
      <c r="R538" s="259"/>
      <c r="S538" s="238"/>
      <c r="T538" s="238"/>
      <c r="U538" s="238"/>
      <c r="V538" s="239"/>
      <c r="W538" s="239"/>
      <c r="X538" s="239"/>
      <c r="Y538" s="238"/>
      <c r="Z538" s="239"/>
    </row>
    <row r="539" spans="1:26" ht="12.75" customHeight="1">
      <c r="A539" s="252"/>
      <c r="B539" s="253"/>
      <c r="C539" s="254"/>
      <c r="D539" s="253"/>
      <c r="E539" s="255"/>
      <c r="F539" s="255"/>
      <c r="G539" s="255"/>
      <c r="H539" s="255"/>
      <c r="I539" s="255"/>
      <c r="J539" s="255"/>
      <c r="K539" s="257"/>
      <c r="L539" s="258"/>
      <c r="M539" s="258"/>
      <c r="N539" s="258"/>
      <c r="O539" s="258"/>
      <c r="P539" s="258"/>
      <c r="Q539" s="258"/>
      <c r="R539" s="259"/>
      <c r="S539" s="238"/>
      <c r="T539" s="238"/>
      <c r="U539" s="238"/>
      <c r="V539" s="239"/>
      <c r="W539" s="239"/>
      <c r="X539" s="239"/>
      <c r="Y539" s="238"/>
      <c r="Z539" s="239"/>
    </row>
    <row r="540" spans="1:26" ht="12.75" customHeight="1">
      <c r="A540" s="252"/>
      <c r="B540" s="253"/>
      <c r="C540" s="254"/>
      <c r="D540" s="253"/>
      <c r="E540" s="255"/>
      <c r="F540" s="255"/>
      <c r="G540" s="255"/>
      <c r="H540" s="255"/>
      <c r="I540" s="255"/>
      <c r="J540" s="255"/>
      <c r="K540" s="257"/>
      <c r="L540" s="258"/>
      <c r="M540" s="258"/>
      <c r="N540" s="258"/>
      <c r="O540" s="258"/>
      <c r="P540" s="258"/>
      <c r="Q540" s="258"/>
      <c r="R540" s="259"/>
      <c r="S540" s="238"/>
      <c r="T540" s="238"/>
      <c r="U540" s="238"/>
      <c r="V540" s="239"/>
      <c r="W540" s="239"/>
      <c r="X540" s="239"/>
      <c r="Y540" s="238"/>
      <c r="Z540" s="239"/>
    </row>
    <row r="541" spans="1:26" ht="12.75" customHeight="1">
      <c r="A541" s="252"/>
      <c r="B541" s="253"/>
      <c r="C541" s="254"/>
      <c r="D541" s="253"/>
      <c r="E541" s="255"/>
      <c r="F541" s="255"/>
      <c r="G541" s="255"/>
      <c r="H541" s="255"/>
      <c r="I541" s="255"/>
      <c r="J541" s="255"/>
      <c r="K541" s="257"/>
      <c r="L541" s="258"/>
      <c r="M541" s="258"/>
      <c r="N541" s="258"/>
      <c r="O541" s="258"/>
      <c r="P541" s="258"/>
      <c r="Q541" s="258"/>
      <c r="R541" s="259"/>
      <c r="S541" s="238"/>
      <c r="T541" s="238"/>
      <c r="U541" s="238"/>
      <c r="V541" s="239"/>
      <c r="W541" s="239"/>
      <c r="X541" s="239"/>
      <c r="Y541" s="238"/>
      <c r="Z541" s="239"/>
    </row>
    <row r="542" spans="1:26" ht="12.75" customHeight="1">
      <c r="A542" s="252"/>
      <c r="B542" s="253"/>
      <c r="C542" s="254"/>
      <c r="D542" s="253"/>
      <c r="E542" s="255"/>
      <c r="F542" s="255"/>
      <c r="G542" s="255"/>
      <c r="H542" s="255"/>
      <c r="I542" s="255"/>
      <c r="J542" s="255"/>
      <c r="K542" s="257"/>
      <c r="L542" s="258"/>
      <c r="M542" s="258"/>
      <c r="N542" s="258"/>
      <c r="O542" s="258"/>
      <c r="P542" s="258"/>
      <c r="Q542" s="258"/>
      <c r="R542" s="259"/>
      <c r="S542" s="238"/>
      <c r="T542" s="238"/>
      <c r="U542" s="238"/>
      <c r="V542" s="239"/>
      <c r="W542" s="239"/>
      <c r="X542" s="239"/>
      <c r="Y542" s="238"/>
      <c r="Z542" s="239"/>
    </row>
    <row r="543" spans="1:26" ht="12.75" customHeight="1">
      <c r="A543" s="252"/>
      <c r="B543" s="253"/>
      <c r="C543" s="254"/>
      <c r="D543" s="253"/>
      <c r="E543" s="255"/>
      <c r="F543" s="255"/>
      <c r="G543" s="255"/>
      <c r="H543" s="255"/>
      <c r="I543" s="255"/>
      <c r="J543" s="255"/>
      <c r="K543" s="257"/>
      <c r="L543" s="258"/>
      <c r="M543" s="258"/>
      <c r="N543" s="258"/>
      <c r="O543" s="258"/>
      <c r="P543" s="258"/>
      <c r="Q543" s="258"/>
      <c r="R543" s="259"/>
      <c r="S543" s="238"/>
      <c r="T543" s="238"/>
      <c r="U543" s="238"/>
      <c r="V543" s="239"/>
      <c r="W543" s="239"/>
      <c r="X543" s="239"/>
      <c r="Y543" s="238"/>
      <c r="Z543" s="239"/>
    </row>
    <row r="544" spans="1:26" ht="12.75" customHeight="1">
      <c r="A544" s="252"/>
      <c r="B544" s="253"/>
      <c r="C544" s="254"/>
      <c r="D544" s="253"/>
      <c r="E544" s="255"/>
      <c r="F544" s="255"/>
      <c r="G544" s="255"/>
      <c r="H544" s="255"/>
      <c r="I544" s="255"/>
      <c r="J544" s="255"/>
      <c r="K544" s="257"/>
      <c r="L544" s="258"/>
      <c r="M544" s="258"/>
      <c r="N544" s="258"/>
      <c r="O544" s="258"/>
      <c r="P544" s="258"/>
      <c r="Q544" s="258"/>
      <c r="R544" s="259"/>
      <c r="S544" s="238"/>
      <c r="T544" s="238"/>
      <c r="U544" s="238"/>
      <c r="V544" s="239"/>
      <c r="W544" s="239"/>
      <c r="X544" s="239"/>
      <c r="Y544" s="238"/>
      <c r="Z544" s="239"/>
    </row>
    <row r="545" spans="1:26" ht="12.75" customHeight="1">
      <c r="A545" s="252"/>
      <c r="B545" s="253"/>
      <c r="C545" s="254"/>
      <c r="D545" s="253"/>
      <c r="E545" s="255"/>
      <c r="F545" s="255"/>
      <c r="G545" s="255"/>
      <c r="H545" s="255"/>
      <c r="I545" s="255"/>
      <c r="J545" s="255"/>
      <c r="K545" s="257"/>
      <c r="L545" s="258"/>
      <c r="M545" s="258"/>
      <c r="N545" s="258"/>
      <c r="O545" s="258"/>
      <c r="P545" s="258"/>
      <c r="Q545" s="258"/>
      <c r="R545" s="259"/>
      <c r="S545" s="238"/>
      <c r="T545" s="238"/>
      <c r="U545" s="238"/>
      <c r="V545" s="239"/>
      <c r="W545" s="239"/>
      <c r="X545" s="239"/>
      <c r="Y545" s="238"/>
      <c r="Z545" s="239"/>
    </row>
    <row r="546" spans="1:26" ht="12.75" customHeight="1">
      <c r="A546" s="252"/>
      <c r="B546" s="253"/>
      <c r="C546" s="254"/>
      <c r="D546" s="253"/>
      <c r="E546" s="255"/>
      <c r="F546" s="255"/>
      <c r="G546" s="255"/>
      <c r="H546" s="255"/>
      <c r="I546" s="255"/>
      <c r="J546" s="255"/>
      <c r="K546" s="257"/>
      <c r="L546" s="258"/>
      <c r="M546" s="258"/>
      <c r="N546" s="258"/>
      <c r="O546" s="258"/>
      <c r="P546" s="258"/>
      <c r="Q546" s="258"/>
      <c r="R546" s="259"/>
      <c r="S546" s="238"/>
      <c r="T546" s="238"/>
      <c r="U546" s="238"/>
      <c r="V546" s="239"/>
      <c r="W546" s="239"/>
      <c r="X546" s="239"/>
      <c r="Y546" s="238"/>
      <c r="Z546" s="239"/>
    </row>
    <row r="547" spans="1:26" ht="12.75" customHeight="1">
      <c r="A547" s="252"/>
      <c r="B547" s="253"/>
      <c r="C547" s="254"/>
      <c r="D547" s="253"/>
      <c r="E547" s="255"/>
      <c r="F547" s="255"/>
      <c r="G547" s="255"/>
      <c r="H547" s="255"/>
      <c r="I547" s="255"/>
      <c r="J547" s="255"/>
      <c r="K547" s="257"/>
      <c r="L547" s="258"/>
      <c r="M547" s="258"/>
      <c r="N547" s="258"/>
      <c r="O547" s="258"/>
      <c r="P547" s="258"/>
      <c r="Q547" s="258"/>
      <c r="R547" s="259"/>
      <c r="S547" s="238"/>
      <c r="T547" s="238"/>
      <c r="U547" s="238"/>
      <c r="V547" s="239"/>
      <c r="W547" s="239"/>
      <c r="X547" s="239"/>
      <c r="Y547" s="238"/>
      <c r="Z547" s="239"/>
    </row>
    <row r="548" spans="1:26" ht="12.75" customHeight="1">
      <c r="A548" s="252"/>
      <c r="B548" s="253"/>
      <c r="C548" s="254"/>
      <c r="D548" s="253"/>
      <c r="E548" s="255"/>
      <c r="F548" s="255"/>
      <c r="G548" s="255"/>
      <c r="H548" s="255"/>
      <c r="I548" s="255"/>
      <c r="J548" s="255"/>
      <c r="K548" s="257"/>
      <c r="L548" s="258"/>
      <c r="M548" s="258"/>
      <c r="N548" s="258"/>
      <c r="O548" s="258"/>
      <c r="P548" s="258"/>
      <c r="Q548" s="258"/>
      <c r="R548" s="259"/>
      <c r="S548" s="238"/>
      <c r="T548" s="238"/>
      <c r="U548" s="238"/>
      <c r="V548" s="239"/>
      <c r="W548" s="239"/>
      <c r="X548" s="239"/>
      <c r="Y548" s="238"/>
      <c r="Z548" s="239"/>
    </row>
    <row r="549" spans="1:26" ht="12.75" customHeight="1">
      <c r="A549" s="252"/>
      <c r="B549" s="253"/>
      <c r="C549" s="254"/>
      <c r="D549" s="253"/>
      <c r="E549" s="255"/>
      <c r="F549" s="255"/>
      <c r="G549" s="255"/>
      <c r="H549" s="255"/>
      <c r="I549" s="255"/>
      <c r="J549" s="255"/>
      <c r="K549" s="257"/>
      <c r="L549" s="258"/>
      <c r="M549" s="258"/>
      <c r="N549" s="258"/>
      <c r="O549" s="258"/>
      <c r="P549" s="258"/>
      <c r="Q549" s="258"/>
      <c r="R549" s="259"/>
      <c r="S549" s="238"/>
      <c r="T549" s="238"/>
      <c r="U549" s="238"/>
      <c r="V549" s="239"/>
      <c r="W549" s="239"/>
      <c r="X549" s="239"/>
      <c r="Y549" s="238"/>
      <c r="Z549" s="239"/>
    </row>
    <row r="550" spans="1:26" ht="12.75" customHeight="1">
      <c r="A550" s="252"/>
      <c r="B550" s="253"/>
      <c r="C550" s="254"/>
      <c r="D550" s="253"/>
      <c r="E550" s="255"/>
      <c r="F550" s="255"/>
      <c r="G550" s="255"/>
      <c r="H550" s="255"/>
      <c r="I550" s="255"/>
      <c r="J550" s="255"/>
      <c r="K550" s="257"/>
      <c r="L550" s="258"/>
      <c r="M550" s="258"/>
      <c r="N550" s="258"/>
      <c r="O550" s="258"/>
      <c r="P550" s="258"/>
      <c r="Q550" s="258"/>
      <c r="R550" s="259"/>
      <c r="S550" s="238"/>
      <c r="T550" s="238"/>
      <c r="U550" s="238"/>
      <c r="V550" s="239"/>
      <c r="W550" s="239"/>
      <c r="X550" s="239"/>
      <c r="Y550" s="238"/>
      <c r="Z550" s="239"/>
    </row>
    <row r="551" spans="1:26" ht="12.75" customHeight="1">
      <c r="A551" s="252"/>
      <c r="B551" s="253"/>
      <c r="C551" s="254"/>
      <c r="D551" s="253"/>
      <c r="E551" s="255"/>
      <c r="F551" s="255"/>
      <c r="G551" s="255"/>
      <c r="H551" s="255"/>
      <c r="I551" s="255"/>
      <c r="J551" s="255"/>
      <c r="K551" s="257"/>
      <c r="L551" s="258"/>
      <c r="M551" s="258"/>
      <c r="N551" s="258"/>
      <c r="O551" s="258"/>
      <c r="P551" s="258"/>
      <c r="Q551" s="258"/>
      <c r="R551" s="259"/>
      <c r="S551" s="238"/>
      <c r="T551" s="238"/>
      <c r="U551" s="238"/>
      <c r="V551" s="239"/>
      <c r="W551" s="239"/>
      <c r="X551" s="239"/>
      <c r="Y551" s="238"/>
      <c r="Z551" s="239"/>
    </row>
    <row r="552" spans="1:26" ht="12.75" customHeight="1">
      <c r="A552" s="252"/>
      <c r="B552" s="253"/>
      <c r="C552" s="254"/>
      <c r="D552" s="253"/>
      <c r="E552" s="255"/>
      <c r="F552" s="255"/>
      <c r="G552" s="255"/>
      <c r="H552" s="255"/>
      <c r="I552" s="255"/>
      <c r="J552" s="255"/>
      <c r="K552" s="257"/>
      <c r="L552" s="258"/>
      <c r="M552" s="258"/>
      <c r="N552" s="258"/>
      <c r="O552" s="258"/>
      <c r="P552" s="258"/>
      <c r="Q552" s="258"/>
      <c r="R552" s="259"/>
      <c r="S552" s="238"/>
      <c r="T552" s="238"/>
      <c r="U552" s="238"/>
      <c r="V552" s="239"/>
      <c r="W552" s="239"/>
      <c r="X552" s="239"/>
      <c r="Y552" s="238"/>
      <c r="Z552" s="239"/>
    </row>
    <row r="553" spans="1:26" ht="12.75" customHeight="1">
      <c r="A553" s="252"/>
      <c r="B553" s="253"/>
      <c r="C553" s="254"/>
      <c r="D553" s="253"/>
      <c r="E553" s="255"/>
      <c r="F553" s="255"/>
      <c r="G553" s="255"/>
      <c r="H553" s="255"/>
      <c r="I553" s="255"/>
      <c r="J553" s="255"/>
      <c r="K553" s="257"/>
      <c r="L553" s="258"/>
      <c r="M553" s="258"/>
      <c r="N553" s="258"/>
      <c r="O553" s="258"/>
      <c r="P553" s="258"/>
      <c r="Q553" s="258"/>
      <c r="R553" s="259"/>
      <c r="S553" s="238"/>
      <c r="T553" s="238"/>
      <c r="U553" s="238"/>
      <c r="V553" s="239"/>
      <c r="W553" s="239"/>
      <c r="X553" s="239"/>
      <c r="Y553" s="238"/>
      <c r="Z553" s="239"/>
    </row>
    <row r="554" spans="1:26" ht="12.75" customHeight="1">
      <c r="A554" s="252"/>
      <c r="B554" s="253"/>
      <c r="C554" s="254"/>
      <c r="D554" s="253"/>
      <c r="E554" s="255"/>
      <c r="F554" s="255"/>
      <c r="G554" s="255"/>
      <c r="H554" s="255"/>
      <c r="I554" s="255"/>
      <c r="J554" s="255"/>
      <c r="K554" s="257"/>
      <c r="L554" s="258"/>
      <c r="M554" s="258"/>
      <c r="N554" s="258"/>
      <c r="O554" s="258"/>
      <c r="P554" s="258"/>
      <c r="Q554" s="258"/>
      <c r="R554" s="259"/>
      <c r="S554" s="238"/>
      <c r="T554" s="238"/>
      <c r="U554" s="238"/>
      <c r="V554" s="239"/>
      <c r="W554" s="239"/>
      <c r="X554" s="239"/>
      <c r="Y554" s="238"/>
      <c r="Z554" s="239"/>
    </row>
    <row r="555" spans="1:26" ht="12.75" customHeight="1">
      <c r="A555" s="252"/>
      <c r="B555" s="253"/>
      <c r="C555" s="254"/>
      <c r="D555" s="253"/>
      <c r="E555" s="255"/>
      <c r="F555" s="255"/>
      <c r="G555" s="255"/>
      <c r="H555" s="255"/>
      <c r="I555" s="255"/>
      <c r="J555" s="255"/>
      <c r="K555" s="257"/>
      <c r="L555" s="258"/>
      <c r="M555" s="258"/>
      <c r="N555" s="258"/>
      <c r="O555" s="258"/>
      <c r="P555" s="258"/>
      <c r="Q555" s="258"/>
      <c r="R555" s="259"/>
      <c r="S555" s="238"/>
      <c r="T555" s="238"/>
      <c r="U555" s="238"/>
      <c r="V555" s="239"/>
      <c r="W555" s="239"/>
      <c r="X555" s="239"/>
      <c r="Y555" s="238"/>
      <c r="Z555" s="239"/>
    </row>
    <row r="556" spans="1:26" ht="12.75" customHeight="1">
      <c r="A556" s="252"/>
      <c r="B556" s="253"/>
      <c r="C556" s="254"/>
      <c r="D556" s="253"/>
      <c r="E556" s="255"/>
      <c r="F556" s="255"/>
      <c r="G556" s="255"/>
      <c r="H556" s="255"/>
      <c r="I556" s="255"/>
      <c r="J556" s="255"/>
      <c r="K556" s="257"/>
      <c r="L556" s="258"/>
      <c r="M556" s="258"/>
      <c r="N556" s="258"/>
      <c r="O556" s="258"/>
      <c r="P556" s="258"/>
      <c r="Q556" s="258"/>
      <c r="R556" s="259"/>
      <c r="S556" s="238"/>
      <c r="T556" s="238"/>
      <c r="U556" s="238"/>
      <c r="V556" s="239"/>
      <c r="W556" s="239"/>
      <c r="X556" s="239"/>
      <c r="Y556" s="238"/>
      <c r="Z556" s="239"/>
    </row>
    <row r="557" spans="1:26" ht="12.75" customHeight="1">
      <c r="A557" s="252"/>
      <c r="B557" s="253"/>
      <c r="C557" s="254"/>
      <c r="D557" s="253"/>
      <c r="E557" s="255"/>
      <c r="F557" s="255"/>
      <c r="G557" s="255"/>
      <c r="H557" s="255"/>
      <c r="I557" s="255"/>
      <c r="J557" s="255"/>
      <c r="K557" s="257"/>
      <c r="L557" s="258"/>
      <c r="M557" s="258"/>
      <c r="N557" s="258"/>
      <c r="O557" s="258"/>
      <c r="P557" s="258"/>
      <c r="Q557" s="258"/>
      <c r="R557" s="259"/>
      <c r="S557" s="238"/>
      <c r="T557" s="238"/>
      <c r="U557" s="238"/>
      <c r="V557" s="239"/>
      <c r="W557" s="239"/>
      <c r="X557" s="239"/>
      <c r="Y557" s="238"/>
      <c r="Z557" s="239"/>
    </row>
    <row r="558" spans="1:26" ht="12.75" customHeight="1">
      <c r="A558" s="252"/>
      <c r="B558" s="253"/>
      <c r="C558" s="254"/>
      <c r="D558" s="253"/>
      <c r="E558" s="255"/>
      <c r="F558" s="255"/>
      <c r="G558" s="255"/>
      <c r="H558" s="255"/>
      <c r="I558" s="255"/>
      <c r="J558" s="255"/>
      <c r="K558" s="257"/>
      <c r="L558" s="258"/>
      <c r="M558" s="258"/>
      <c r="N558" s="258"/>
      <c r="O558" s="258"/>
      <c r="P558" s="258"/>
      <c r="Q558" s="258"/>
      <c r="R558" s="259"/>
      <c r="S558" s="238"/>
      <c r="T558" s="238"/>
      <c r="U558" s="238"/>
      <c r="V558" s="239"/>
      <c r="W558" s="239"/>
      <c r="X558" s="239"/>
      <c r="Y558" s="238"/>
      <c r="Z558" s="239"/>
    </row>
    <row r="559" spans="1:26" ht="12.75" customHeight="1">
      <c r="A559" s="252"/>
      <c r="B559" s="253"/>
      <c r="C559" s="254"/>
      <c r="D559" s="253"/>
      <c r="E559" s="255"/>
      <c r="F559" s="255"/>
      <c r="G559" s="255"/>
      <c r="H559" s="255"/>
      <c r="I559" s="255"/>
      <c r="J559" s="255"/>
      <c r="K559" s="257"/>
      <c r="L559" s="258"/>
      <c r="M559" s="258"/>
      <c r="N559" s="258"/>
      <c r="O559" s="258"/>
      <c r="P559" s="258"/>
      <c r="Q559" s="258"/>
      <c r="R559" s="259"/>
      <c r="S559" s="238"/>
      <c r="T559" s="238"/>
      <c r="U559" s="238"/>
      <c r="V559" s="239"/>
      <c r="W559" s="239"/>
      <c r="X559" s="239"/>
      <c r="Y559" s="238"/>
      <c r="Z559" s="239"/>
    </row>
    <row r="560" spans="1:26" ht="12.75" customHeight="1">
      <c r="A560" s="252"/>
      <c r="B560" s="253"/>
      <c r="C560" s="254"/>
      <c r="D560" s="253"/>
      <c r="E560" s="255"/>
      <c r="F560" s="255"/>
      <c r="G560" s="255"/>
      <c r="H560" s="255"/>
      <c r="I560" s="255"/>
      <c r="J560" s="255"/>
      <c r="K560" s="257"/>
      <c r="L560" s="258"/>
      <c r="M560" s="258"/>
      <c r="N560" s="258"/>
      <c r="O560" s="258"/>
      <c r="P560" s="258"/>
      <c r="Q560" s="258"/>
      <c r="R560" s="259"/>
      <c r="S560" s="238"/>
      <c r="T560" s="238"/>
      <c r="U560" s="238"/>
      <c r="V560" s="239"/>
      <c r="W560" s="239"/>
      <c r="X560" s="239"/>
      <c r="Y560" s="238"/>
      <c r="Z560" s="239"/>
    </row>
    <row r="561" spans="1:26" ht="12.75" customHeight="1">
      <c r="A561" s="252"/>
      <c r="B561" s="253"/>
      <c r="C561" s="254"/>
      <c r="D561" s="253"/>
      <c r="E561" s="255"/>
      <c r="F561" s="255"/>
      <c r="G561" s="255"/>
      <c r="H561" s="255"/>
      <c r="I561" s="255"/>
      <c r="J561" s="255"/>
      <c r="K561" s="257"/>
      <c r="L561" s="258"/>
      <c r="M561" s="258"/>
      <c r="N561" s="258"/>
      <c r="O561" s="258"/>
      <c r="P561" s="258"/>
      <c r="Q561" s="258"/>
      <c r="R561" s="259"/>
      <c r="S561" s="238"/>
      <c r="T561" s="238"/>
      <c r="U561" s="238"/>
      <c r="V561" s="239"/>
      <c r="W561" s="239"/>
      <c r="X561" s="239"/>
      <c r="Y561" s="238"/>
      <c r="Z561" s="239"/>
    </row>
    <row r="562" spans="1:26" ht="12.75" customHeight="1">
      <c r="A562" s="252"/>
      <c r="B562" s="253"/>
      <c r="C562" s="254"/>
      <c r="D562" s="253"/>
      <c r="E562" s="255"/>
      <c r="F562" s="255"/>
      <c r="G562" s="255"/>
      <c r="H562" s="255"/>
      <c r="I562" s="255"/>
      <c r="J562" s="255"/>
      <c r="K562" s="257"/>
      <c r="L562" s="258"/>
      <c r="M562" s="258"/>
      <c r="N562" s="258"/>
      <c r="O562" s="258"/>
      <c r="P562" s="258"/>
      <c r="Q562" s="258"/>
      <c r="R562" s="259"/>
      <c r="S562" s="238"/>
      <c r="T562" s="238"/>
      <c r="U562" s="238"/>
      <c r="V562" s="239"/>
      <c r="W562" s="239"/>
      <c r="X562" s="239"/>
      <c r="Y562" s="238"/>
      <c r="Z562" s="239"/>
    </row>
    <row r="563" spans="1:26" ht="12.75" customHeight="1">
      <c r="A563" s="252"/>
      <c r="B563" s="253"/>
      <c r="C563" s="254"/>
      <c r="D563" s="253"/>
      <c r="E563" s="255"/>
      <c r="F563" s="255"/>
      <c r="G563" s="255"/>
      <c r="H563" s="255"/>
      <c r="I563" s="255"/>
      <c r="J563" s="255"/>
      <c r="K563" s="257"/>
      <c r="L563" s="258"/>
      <c r="M563" s="258"/>
      <c r="N563" s="258"/>
      <c r="O563" s="258"/>
      <c r="P563" s="258"/>
      <c r="Q563" s="258"/>
      <c r="R563" s="259"/>
      <c r="S563" s="238"/>
      <c r="T563" s="238"/>
      <c r="U563" s="238"/>
      <c r="V563" s="239"/>
      <c r="W563" s="239"/>
      <c r="X563" s="239"/>
      <c r="Y563" s="238"/>
      <c r="Z563" s="239"/>
    </row>
    <row r="564" spans="1:26" ht="12.75" customHeight="1">
      <c r="A564" s="252"/>
      <c r="B564" s="253"/>
      <c r="C564" s="254"/>
      <c r="D564" s="253"/>
      <c r="E564" s="255"/>
      <c r="F564" s="255"/>
      <c r="G564" s="255"/>
      <c r="H564" s="255"/>
      <c r="I564" s="255"/>
      <c r="J564" s="255"/>
      <c r="K564" s="257"/>
      <c r="L564" s="258"/>
      <c r="M564" s="258"/>
      <c r="N564" s="258"/>
      <c r="O564" s="258"/>
      <c r="P564" s="258"/>
      <c r="Q564" s="258"/>
      <c r="R564" s="259"/>
      <c r="S564" s="238"/>
      <c r="T564" s="238"/>
      <c r="U564" s="238"/>
      <c r="V564" s="239"/>
      <c r="W564" s="239"/>
      <c r="X564" s="239"/>
      <c r="Y564" s="238"/>
      <c r="Z564" s="239"/>
    </row>
    <row r="565" spans="1:26" ht="12.75" customHeight="1">
      <c r="A565" s="252"/>
      <c r="B565" s="253"/>
      <c r="C565" s="254"/>
      <c r="D565" s="253"/>
      <c r="E565" s="255"/>
      <c r="F565" s="255"/>
      <c r="G565" s="255"/>
      <c r="H565" s="255"/>
      <c r="I565" s="255"/>
      <c r="J565" s="255"/>
      <c r="K565" s="257"/>
      <c r="L565" s="258"/>
      <c r="M565" s="258"/>
      <c r="N565" s="258"/>
      <c r="O565" s="258"/>
      <c r="P565" s="258"/>
      <c r="Q565" s="258"/>
      <c r="R565" s="259"/>
      <c r="S565" s="238"/>
      <c r="T565" s="238"/>
      <c r="U565" s="238"/>
      <c r="V565" s="239"/>
      <c r="W565" s="239"/>
      <c r="X565" s="239"/>
      <c r="Y565" s="238"/>
      <c r="Z565" s="239"/>
    </row>
    <row r="566" spans="1:26" ht="12.75" customHeight="1">
      <c r="A566" s="252"/>
      <c r="B566" s="253"/>
      <c r="C566" s="254"/>
      <c r="D566" s="253"/>
      <c r="E566" s="255"/>
      <c r="F566" s="255"/>
      <c r="G566" s="255"/>
      <c r="H566" s="255"/>
      <c r="I566" s="255"/>
      <c r="J566" s="255"/>
      <c r="K566" s="257"/>
      <c r="L566" s="258"/>
      <c r="M566" s="258"/>
      <c r="N566" s="258"/>
      <c r="O566" s="258"/>
      <c r="P566" s="258"/>
      <c r="Q566" s="258"/>
      <c r="R566" s="259"/>
      <c r="S566" s="238"/>
      <c r="T566" s="238"/>
      <c r="U566" s="238"/>
      <c r="V566" s="239"/>
      <c r="W566" s="239"/>
      <c r="X566" s="239"/>
      <c r="Y566" s="238"/>
      <c r="Z566" s="239"/>
    </row>
    <row r="567" spans="1:26" ht="12.75" customHeight="1">
      <c r="A567" s="252"/>
      <c r="B567" s="253"/>
      <c r="C567" s="254"/>
      <c r="D567" s="253"/>
      <c r="E567" s="255"/>
      <c r="F567" s="255"/>
      <c r="G567" s="255"/>
      <c r="H567" s="255"/>
      <c r="I567" s="255"/>
      <c r="J567" s="255"/>
      <c r="K567" s="257"/>
      <c r="L567" s="258"/>
      <c r="M567" s="258"/>
      <c r="N567" s="258"/>
      <c r="O567" s="258"/>
      <c r="P567" s="258"/>
      <c r="Q567" s="258"/>
      <c r="R567" s="259"/>
      <c r="S567" s="238"/>
      <c r="T567" s="238"/>
      <c r="U567" s="238"/>
      <c r="V567" s="239"/>
      <c r="W567" s="239"/>
      <c r="X567" s="239"/>
      <c r="Y567" s="238"/>
      <c r="Z567" s="239"/>
    </row>
    <row r="568" spans="1:26" ht="12.75" customHeight="1">
      <c r="A568" s="252"/>
      <c r="B568" s="253"/>
      <c r="C568" s="254"/>
      <c r="D568" s="253"/>
      <c r="E568" s="255"/>
      <c r="F568" s="255"/>
      <c r="G568" s="255"/>
      <c r="H568" s="255"/>
      <c r="I568" s="255"/>
      <c r="J568" s="255"/>
      <c r="K568" s="257"/>
      <c r="L568" s="258"/>
      <c r="M568" s="258"/>
      <c r="N568" s="258"/>
      <c r="O568" s="258"/>
      <c r="P568" s="258"/>
      <c r="Q568" s="258"/>
      <c r="R568" s="259"/>
      <c r="S568" s="238"/>
      <c r="T568" s="238"/>
      <c r="U568" s="238"/>
      <c r="V568" s="239"/>
      <c r="W568" s="239"/>
      <c r="X568" s="239"/>
      <c r="Y568" s="238"/>
      <c r="Z568" s="239"/>
    </row>
    <row r="569" spans="1:26" ht="12.75" customHeight="1">
      <c r="A569" s="252"/>
      <c r="B569" s="253"/>
      <c r="C569" s="254"/>
      <c r="D569" s="253"/>
      <c r="E569" s="255"/>
      <c r="F569" s="255"/>
      <c r="G569" s="255"/>
      <c r="H569" s="255"/>
      <c r="I569" s="255"/>
      <c r="J569" s="255"/>
      <c r="K569" s="257"/>
      <c r="L569" s="258"/>
      <c r="M569" s="258"/>
      <c r="N569" s="258"/>
      <c r="O569" s="258"/>
      <c r="P569" s="258"/>
      <c r="Q569" s="258"/>
      <c r="R569" s="259"/>
      <c r="S569" s="238"/>
      <c r="T569" s="238"/>
      <c r="U569" s="238"/>
      <c r="V569" s="239"/>
      <c r="W569" s="239"/>
      <c r="X569" s="239"/>
      <c r="Y569" s="238"/>
      <c r="Z569" s="239"/>
    </row>
    <row r="570" spans="1:26" ht="12.75" customHeight="1">
      <c r="A570" s="252"/>
      <c r="B570" s="253"/>
      <c r="C570" s="254"/>
      <c r="D570" s="253"/>
      <c r="E570" s="255"/>
      <c r="F570" s="255"/>
      <c r="G570" s="255"/>
      <c r="H570" s="255"/>
      <c r="I570" s="255"/>
      <c r="J570" s="255"/>
      <c r="K570" s="257"/>
      <c r="L570" s="258"/>
      <c r="M570" s="258"/>
      <c r="N570" s="258"/>
      <c r="O570" s="258"/>
      <c r="P570" s="258"/>
      <c r="Q570" s="258"/>
      <c r="R570" s="259"/>
      <c r="S570" s="238"/>
      <c r="T570" s="238"/>
      <c r="U570" s="238"/>
      <c r="V570" s="239"/>
      <c r="W570" s="239"/>
      <c r="X570" s="239"/>
      <c r="Y570" s="238"/>
      <c r="Z570" s="239"/>
    </row>
    <row r="571" spans="1:26" ht="12.75" customHeight="1">
      <c r="A571" s="252"/>
      <c r="B571" s="253"/>
      <c r="C571" s="254"/>
      <c r="D571" s="253"/>
      <c r="E571" s="255"/>
      <c r="F571" s="255"/>
      <c r="G571" s="255"/>
      <c r="H571" s="255"/>
      <c r="I571" s="255"/>
      <c r="J571" s="255"/>
      <c r="K571" s="257"/>
      <c r="L571" s="258"/>
      <c r="M571" s="258"/>
      <c r="N571" s="258"/>
      <c r="O571" s="258"/>
      <c r="P571" s="258"/>
      <c r="Q571" s="258"/>
      <c r="R571" s="259"/>
      <c r="S571" s="238"/>
      <c r="T571" s="238"/>
      <c r="U571" s="238"/>
      <c r="V571" s="239"/>
      <c r="W571" s="239"/>
      <c r="X571" s="239"/>
      <c r="Y571" s="238"/>
      <c r="Z571" s="239"/>
    </row>
    <row r="572" spans="1:26" ht="12.75" customHeight="1">
      <c r="A572" s="252"/>
      <c r="B572" s="253"/>
      <c r="C572" s="254"/>
      <c r="D572" s="253"/>
      <c r="E572" s="255"/>
      <c r="F572" s="255"/>
      <c r="G572" s="255"/>
      <c r="H572" s="255"/>
      <c r="I572" s="255"/>
      <c r="J572" s="255"/>
      <c r="K572" s="257"/>
      <c r="L572" s="258"/>
      <c r="M572" s="258"/>
      <c r="N572" s="258"/>
      <c r="O572" s="258"/>
      <c r="P572" s="258"/>
      <c r="Q572" s="258"/>
      <c r="R572" s="259"/>
      <c r="S572" s="238"/>
      <c r="T572" s="238"/>
      <c r="U572" s="238"/>
      <c r="V572" s="239"/>
      <c r="W572" s="239"/>
      <c r="X572" s="239"/>
      <c r="Y572" s="238"/>
      <c r="Z572" s="239"/>
    </row>
    <row r="573" spans="1:26" ht="12.75" customHeight="1">
      <c r="A573" s="252"/>
      <c r="B573" s="253"/>
      <c r="C573" s="254"/>
      <c r="D573" s="253"/>
      <c r="E573" s="255"/>
      <c r="F573" s="255"/>
      <c r="G573" s="255"/>
      <c r="H573" s="255"/>
      <c r="I573" s="255"/>
      <c r="J573" s="255"/>
      <c r="K573" s="257"/>
      <c r="L573" s="258"/>
      <c r="M573" s="258"/>
      <c r="N573" s="258"/>
      <c r="O573" s="258"/>
      <c r="P573" s="258"/>
      <c r="Q573" s="258"/>
      <c r="R573" s="259"/>
      <c r="S573" s="238"/>
      <c r="T573" s="238"/>
      <c r="U573" s="238"/>
      <c r="V573" s="239"/>
      <c r="W573" s="239"/>
      <c r="X573" s="239"/>
      <c r="Y573" s="238"/>
      <c r="Z573" s="239"/>
    </row>
    <row r="574" spans="1:26" ht="12.75" customHeight="1">
      <c r="A574" s="252"/>
      <c r="B574" s="253"/>
      <c r="C574" s="254"/>
      <c r="D574" s="253"/>
      <c r="E574" s="255"/>
      <c r="F574" s="255"/>
      <c r="G574" s="255"/>
      <c r="H574" s="255"/>
      <c r="I574" s="255"/>
      <c r="J574" s="255"/>
      <c r="K574" s="257"/>
      <c r="L574" s="258"/>
      <c r="M574" s="258"/>
      <c r="N574" s="258"/>
      <c r="O574" s="258"/>
      <c r="P574" s="258"/>
      <c r="Q574" s="258"/>
      <c r="R574" s="259"/>
      <c r="S574" s="238"/>
      <c r="T574" s="238"/>
      <c r="U574" s="238"/>
      <c r="V574" s="239"/>
      <c r="W574" s="239"/>
      <c r="X574" s="239"/>
      <c r="Y574" s="238"/>
      <c r="Z574" s="239"/>
    </row>
    <row r="575" spans="1:26" ht="12.75" customHeight="1">
      <c r="A575" s="252"/>
      <c r="B575" s="253"/>
      <c r="C575" s="254"/>
      <c r="D575" s="253"/>
      <c r="E575" s="255"/>
      <c r="F575" s="255"/>
      <c r="G575" s="255"/>
      <c r="H575" s="255"/>
      <c r="I575" s="255"/>
      <c r="J575" s="255"/>
      <c r="K575" s="257"/>
      <c r="L575" s="258"/>
      <c r="M575" s="258"/>
      <c r="N575" s="258"/>
      <c r="O575" s="258"/>
      <c r="P575" s="258"/>
      <c r="Q575" s="258"/>
      <c r="R575" s="259"/>
      <c r="S575" s="238"/>
      <c r="T575" s="238"/>
      <c r="U575" s="238"/>
      <c r="V575" s="239"/>
      <c r="W575" s="239"/>
      <c r="X575" s="239"/>
      <c r="Y575" s="238"/>
      <c r="Z575" s="239"/>
    </row>
    <row r="576" spans="1:26" ht="12.75" customHeight="1">
      <c r="A576" s="252"/>
      <c r="B576" s="253"/>
      <c r="C576" s="254"/>
      <c r="D576" s="253"/>
      <c r="E576" s="255"/>
      <c r="F576" s="255"/>
      <c r="G576" s="255"/>
      <c r="H576" s="255"/>
      <c r="I576" s="255"/>
      <c r="J576" s="255"/>
      <c r="K576" s="257"/>
      <c r="L576" s="258"/>
      <c r="M576" s="258"/>
      <c r="N576" s="258"/>
      <c r="O576" s="258"/>
      <c r="P576" s="258"/>
      <c r="Q576" s="258"/>
      <c r="R576" s="259"/>
      <c r="S576" s="238"/>
      <c r="T576" s="238"/>
      <c r="U576" s="238"/>
      <c r="V576" s="239"/>
      <c r="W576" s="239"/>
      <c r="X576" s="239"/>
      <c r="Y576" s="238"/>
      <c r="Z576" s="239"/>
    </row>
    <row r="577" spans="1:26" ht="12.75" customHeight="1">
      <c r="A577" s="252"/>
      <c r="B577" s="253"/>
      <c r="C577" s="254"/>
      <c r="D577" s="253"/>
      <c r="E577" s="255"/>
      <c r="F577" s="255"/>
      <c r="G577" s="255"/>
      <c r="H577" s="255"/>
      <c r="I577" s="255"/>
      <c r="J577" s="255"/>
      <c r="K577" s="257"/>
      <c r="L577" s="258"/>
      <c r="M577" s="258"/>
      <c r="N577" s="258"/>
      <c r="O577" s="258"/>
      <c r="P577" s="258"/>
      <c r="Q577" s="258"/>
      <c r="R577" s="259"/>
      <c r="S577" s="238"/>
      <c r="T577" s="238"/>
      <c r="U577" s="238"/>
      <c r="V577" s="239"/>
      <c r="W577" s="239"/>
      <c r="X577" s="239"/>
      <c r="Y577" s="238"/>
      <c r="Z577" s="239"/>
    </row>
    <row r="578" spans="1:26" ht="12.75" customHeight="1">
      <c r="A578" s="252"/>
      <c r="B578" s="253"/>
      <c r="C578" s="254"/>
      <c r="D578" s="253"/>
      <c r="E578" s="255"/>
      <c r="F578" s="255"/>
      <c r="G578" s="255"/>
      <c r="H578" s="255"/>
      <c r="I578" s="255"/>
      <c r="J578" s="255"/>
      <c r="K578" s="257"/>
      <c r="L578" s="258"/>
      <c r="M578" s="258"/>
      <c r="N578" s="258"/>
      <c r="O578" s="258"/>
      <c r="P578" s="258"/>
      <c r="Q578" s="258"/>
      <c r="R578" s="259"/>
      <c r="S578" s="238"/>
      <c r="T578" s="238"/>
      <c r="U578" s="238"/>
      <c r="V578" s="239"/>
      <c r="W578" s="239"/>
      <c r="X578" s="239"/>
      <c r="Y578" s="238"/>
      <c r="Z578" s="239"/>
    </row>
    <row r="579" spans="1:26" ht="12.75" customHeight="1">
      <c r="A579" s="252"/>
      <c r="B579" s="253"/>
      <c r="C579" s="254"/>
      <c r="D579" s="253"/>
      <c r="E579" s="255"/>
      <c r="F579" s="255"/>
      <c r="G579" s="255"/>
      <c r="H579" s="255"/>
      <c r="I579" s="255"/>
      <c r="J579" s="255"/>
      <c r="K579" s="257"/>
      <c r="L579" s="258"/>
      <c r="M579" s="258"/>
      <c r="N579" s="258"/>
      <c r="O579" s="258"/>
      <c r="P579" s="258"/>
      <c r="Q579" s="258"/>
      <c r="R579" s="259"/>
      <c r="S579" s="238"/>
      <c r="T579" s="238"/>
      <c r="U579" s="238"/>
      <c r="V579" s="239"/>
      <c r="W579" s="239"/>
      <c r="X579" s="239"/>
      <c r="Y579" s="238"/>
      <c r="Z579" s="239"/>
    </row>
    <row r="580" spans="1:26" ht="12.75" customHeight="1">
      <c r="A580" s="252"/>
      <c r="B580" s="253"/>
      <c r="C580" s="254"/>
      <c r="D580" s="253"/>
      <c r="E580" s="255"/>
      <c r="F580" s="255"/>
      <c r="G580" s="255"/>
      <c r="H580" s="255"/>
      <c r="I580" s="255"/>
      <c r="J580" s="255"/>
      <c r="K580" s="257"/>
      <c r="L580" s="258"/>
      <c r="M580" s="258"/>
      <c r="N580" s="258"/>
      <c r="O580" s="258"/>
      <c r="P580" s="258"/>
      <c r="Q580" s="258"/>
      <c r="R580" s="259"/>
      <c r="S580" s="238"/>
      <c r="T580" s="238"/>
      <c r="U580" s="238"/>
      <c r="V580" s="239"/>
      <c r="W580" s="239"/>
      <c r="X580" s="239"/>
      <c r="Y580" s="238"/>
      <c r="Z580" s="239"/>
    </row>
    <row r="581" spans="1:26" ht="12.75" customHeight="1">
      <c r="A581" s="252"/>
      <c r="B581" s="253"/>
      <c r="C581" s="254"/>
      <c r="D581" s="253"/>
      <c r="E581" s="255"/>
      <c r="F581" s="255"/>
      <c r="G581" s="255"/>
      <c r="H581" s="255"/>
      <c r="I581" s="255"/>
      <c r="J581" s="255"/>
      <c r="K581" s="257"/>
      <c r="L581" s="258"/>
      <c r="M581" s="258"/>
      <c r="N581" s="258"/>
      <c r="O581" s="258"/>
      <c r="P581" s="258"/>
      <c r="Q581" s="258"/>
      <c r="R581" s="259"/>
      <c r="S581" s="238"/>
      <c r="T581" s="238"/>
      <c r="U581" s="238"/>
      <c r="V581" s="239"/>
      <c r="W581" s="239"/>
      <c r="X581" s="239"/>
      <c r="Y581" s="238"/>
      <c r="Z581" s="239"/>
    </row>
    <row r="582" spans="1:26" ht="12.75" customHeight="1">
      <c r="A582" s="252"/>
      <c r="B582" s="253"/>
      <c r="C582" s="254"/>
      <c r="D582" s="253"/>
      <c r="E582" s="255"/>
      <c r="F582" s="255"/>
      <c r="G582" s="255"/>
      <c r="H582" s="255"/>
      <c r="I582" s="255"/>
      <c r="J582" s="255"/>
      <c r="K582" s="257"/>
      <c r="L582" s="258"/>
      <c r="M582" s="258"/>
      <c r="N582" s="258"/>
      <c r="O582" s="258"/>
      <c r="P582" s="258"/>
      <c r="Q582" s="258"/>
      <c r="R582" s="259"/>
      <c r="S582" s="238"/>
      <c r="T582" s="238"/>
      <c r="U582" s="238"/>
      <c r="V582" s="239"/>
      <c r="W582" s="239"/>
      <c r="X582" s="239"/>
      <c r="Y582" s="238"/>
      <c r="Z582" s="239"/>
    </row>
    <row r="583" spans="1:26" ht="12.75" customHeight="1">
      <c r="A583" s="252"/>
      <c r="B583" s="253"/>
      <c r="C583" s="254"/>
      <c r="D583" s="253"/>
      <c r="E583" s="255"/>
      <c r="F583" s="255"/>
      <c r="G583" s="255"/>
      <c r="H583" s="255"/>
      <c r="I583" s="255"/>
      <c r="J583" s="255"/>
      <c r="K583" s="257"/>
      <c r="L583" s="258"/>
      <c r="M583" s="258"/>
      <c r="N583" s="258"/>
      <c r="O583" s="258"/>
      <c r="P583" s="258"/>
      <c r="Q583" s="258"/>
      <c r="R583" s="259"/>
      <c r="S583" s="238"/>
      <c r="T583" s="238"/>
      <c r="U583" s="238"/>
      <c r="V583" s="239"/>
      <c r="W583" s="239"/>
      <c r="X583" s="239"/>
      <c r="Y583" s="238"/>
      <c r="Z583" s="239"/>
    </row>
    <row r="584" spans="1:26" ht="12.75" customHeight="1">
      <c r="A584" s="252"/>
      <c r="B584" s="253"/>
      <c r="C584" s="254"/>
      <c r="D584" s="253"/>
      <c r="E584" s="255"/>
      <c r="F584" s="255"/>
      <c r="G584" s="255"/>
      <c r="H584" s="255"/>
      <c r="I584" s="255"/>
      <c r="J584" s="255"/>
      <c r="K584" s="257"/>
      <c r="L584" s="258"/>
      <c r="M584" s="258"/>
      <c r="N584" s="258"/>
      <c r="O584" s="258"/>
      <c r="P584" s="258"/>
      <c r="Q584" s="258"/>
      <c r="R584" s="259"/>
      <c r="S584" s="238"/>
      <c r="T584" s="238"/>
      <c r="U584" s="238"/>
      <c r="V584" s="239"/>
      <c r="W584" s="239"/>
      <c r="X584" s="239"/>
      <c r="Y584" s="238"/>
      <c r="Z584" s="239"/>
    </row>
    <row r="585" spans="1:26" ht="12.75" customHeight="1">
      <c r="A585" s="252"/>
      <c r="B585" s="253"/>
      <c r="C585" s="254"/>
      <c r="D585" s="253"/>
      <c r="E585" s="255"/>
      <c r="F585" s="255"/>
      <c r="G585" s="255"/>
      <c r="H585" s="255"/>
      <c r="I585" s="255"/>
      <c r="J585" s="255"/>
      <c r="K585" s="257"/>
      <c r="L585" s="258"/>
      <c r="M585" s="258"/>
      <c r="N585" s="258"/>
      <c r="O585" s="258"/>
      <c r="P585" s="258"/>
      <c r="Q585" s="258"/>
      <c r="R585" s="259"/>
      <c r="S585" s="238"/>
      <c r="T585" s="238"/>
      <c r="U585" s="238"/>
      <c r="V585" s="239"/>
      <c r="W585" s="239"/>
      <c r="X585" s="239"/>
      <c r="Y585" s="238"/>
      <c r="Z585" s="239"/>
    </row>
    <row r="586" spans="1:26" ht="12.75" customHeight="1">
      <c r="A586" s="252"/>
      <c r="B586" s="253"/>
      <c r="C586" s="254"/>
      <c r="D586" s="253"/>
      <c r="E586" s="255"/>
      <c r="F586" s="255"/>
      <c r="G586" s="255"/>
      <c r="H586" s="255"/>
      <c r="I586" s="255"/>
      <c r="J586" s="255"/>
      <c r="K586" s="257"/>
      <c r="L586" s="258"/>
      <c r="M586" s="258"/>
      <c r="N586" s="258"/>
      <c r="O586" s="258"/>
      <c r="P586" s="258"/>
      <c r="Q586" s="258"/>
      <c r="R586" s="259"/>
      <c r="S586" s="238"/>
      <c r="T586" s="238"/>
      <c r="U586" s="238"/>
      <c r="V586" s="239"/>
      <c r="W586" s="239"/>
      <c r="X586" s="239"/>
      <c r="Y586" s="238"/>
      <c r="Z586" s="239"/>
    </row>
    <row r="587" spans="1:26" ht="12.75" customHeight="1">
      <c r="A587" s="252"/>
      <c r="B587" s="253"/>
      <c r="C587" s="254"/>
      <c r="D587" s="253"/>
      <c r="E587" s="255"/>
      <c r="F587" s="255"/>
      <c r="G587" s="255"/>
      <c r="H587" s="255"/>
      <c r="I587" s="255"/>
      <c r="J587" s="255"/>
      <c r="K587" s="257"/>
      <c r="L587" s="258"/>
      <c r="M587" s="258"/>
      <c r="N587" s="258"/>
      <c r="O587" s="258"/>
      <c r="P587" s="258"/>
      <c r="Q587" s="258"/>
      <c r="R587" s="259"/>
      <c r="S587" s="238"/>
      <c r="T587" s="238"/>
      <c r="U587" s="238"/>
      <c r="V587" s="239"/>
      <c r="W587" s="239"/>
      <c r="X587" s="239"/>
      <c r="Y587" s="238"/>
      <c r="Z587" s="239"/>
    </row>
    <row r="588" spans="1:26" ht="12.75" customHeight="1">
      <c r="A588" s="252"/>
      <c r="B588" s="253"/>
      <c r="C588" s="254"/>
      <c r="D588" s="253"/>
      <c r="E588" s="255"/>
      <c r="F588" s="255"/>
      <c r="G588" s="255"/>
      <c r="H588" s="255"/>
      <c r="I588" s="255"/>
      <c r="J588" s="255"/>
      <c r="K588" s="257"/>
      <c r="L588" s="258"/>
      <c r="M588" s="258"/>
      <c r="N588" s="258"/>
      <c r="O588" s="258"/>
      <c r="P588" s="258"/>
      <c r="Q588" s="258"/>
      <c r="R588" s="259"/>
      <c r="S588" s="238"/>
      <c r="T588" s="238"/>
      <c r="U588" s="238"/>
      <c r="V588" s="239"/>
      <c r="W588" s="239"/>
      <c r="X588" s="239"/>
      <c r="Y588" s="238"/>
      <c r="Z588" s="239"/>
    </row>
    <row r="589" spans="1:26" ht="12.75" customHeight="1">
      <c r="A589" s="252"/>
      <c r="B589" s="253"/>
      <c r="C589" s="254"/>
      <c r="D589" s="253"/>
      <c r="E589" s="255"/>
      <c r="F589" s="255"/>
      <c r="G589" s="255"/>
      <c r="H589" s="255"/>
      <c r="I589" s="255"/>
      <c r="J589" s="255"/>
      <c r="K589" s="257"/>
      <c r="L589" s="258"/>
      <c r="M589" s="258"/>
      <c r="N589" s="258"/>
      <c r="O589" s="258"/>
      <c r="P589" s="258"/>
      <c r="Q589" s="258"/>
      <c r="R589" s="259"/>
      <c r="S589" s="238"/>
      <c r="T589" s="238"/>
      <c r="U589" s="238"/>
      <c r="V589" s="239"/>
      <c r="W589" s="239"/>
      <c r="X589" s="239"/>
      <c r="Y589" s="238"/>
      <c r="Z589" s="239"/>
    </row>
    <row r="590" spans="1:26" ht="12.75" customHeight="1">
      <c r="A590" s="252"/>
      <c r="B590" s="253"/>
      <c r="C590" s="254"/>
      <c r="D590" s="253"/>
      <c r="E590" s="255"/>
      <c r="F590" s="255"/>
      <c r="G590" s="255"/>
      <c r="H590" s="255"/>
      <c r="I590" s="255"/>
      <c r="J590" s="255"/>
      <c r="K590" s="257"/>
      <c r="L590" s="258"/>
      <c r="M590" s="258"/>
      <c r="N590" s="258"/>
      <c r="O590" s="258"/>
      <c r="P590" s="258"/>
      <c r="Q590" s="258"/>
      <c r="R590" s="259"/>
      <c r="S590" s="238"/>
      <c r="T590" s="238"/>
      <c r="U590" s="238"/>
      <c r="V590" s="239"/>
      <c r="W590" s="239"/>
      <c r="X590" s="239"/>
      <c r="Y590" s="238"/>
      <c r="Z590" s="239"/>
    </row>
    <row r="591" spans="1:26" ht="12.75" customHeight="1">
      <c r="A591" s="252"/>
      <c r="B591" s="253"/>
      <c r="C591" s="254"/>
      <c r="D591" s="253"/>
      <c r="E591" s="255"/>
      <c r="F591" s="255"/>
      <c r="G591" s="255"/>
      <c r="H591" s="255"/>
      <c r="I591" s="255"/>
      <c r="J591" s="255"/>
      <c r="K591" s="257"/>
      <c r="L591" s="258"/>
      <c r="M591" s="258"/>
      <c r="N591" s="258"/>
      <c r="O591" s="258"/>
      <c r="P591" s="258"/>
      <c r="Q591" s="258"/>
      <c r="R591" s="259"/>
      <c r="S591" s="238"/>
      <c r="T591" s="238"/>
      <c r="U591" s="238"/>
      <c r="V591" s="239"/>
      <c r="W591" s="239"/>
      <c r="X591" s="239"/>
      <c r="Y591" s="238"/>
      <c r="Z591" s="239"/>
    </row>
    <row r="592" spans="1:26" ht="12.75" customHeight="1">
      <c r="A592" s="252"/>
      <c r="B592" s="253"/>
      <c r="C592" s="254"/>
      <c r="D592" s="253"/>
      <c r="E592" s="255"/>
      <c r="F592" s="255"/>
      <c r="G592" s="255"/>
      <c r="H592" s="255"/>
      <c r="I592" s="255"/>
      <c r="J592" s="255"/>
      <c r="K592" s="257"/>
      <c r="L592" s="258"/>
      <c r="M592" s="258"/>
      <c r="N592" s="258"/>
      <c r="O592" s="258"/>
      <c r="P592" s="258"/>
      <c r="Q592" s="258"/>
      <c r="R592" s="259"/>
      <c r="S592" s="238"/>
      <c r="T592" s="238"/>
      <c r="U592" s="238"/>
      <c r="V592" s="239"/>
      <c r="W592" s="239"/>
      <c r="X592" s="239"/>
      <c r="Y592" s="238"/>
      <c r="Z592" s="239"/>
    </row>
    <row r="593" spans="1:26" ht="12.75" customHeight="1">
      <c r="A593" s="252"/>
      <c r="B593" s="253"/>
      <c r="C593" s="254"/>
      <c r="D593" s="253"/>
      <c r="E593" s="255"/>
      <c r="F593" s="255"/>
      <c r="G593" s="255"/>
      <c r="H593" s="255"/>
      <c r="I593" s="255"/>
      <c r="J593" s="255"/>
      <c r="K593" s="257"/>
      <c r="L593" s="258"/>
      <c r="M593" s="258"/>
      <c r="N593" s="258"/>
      <c r="O593" s="258"/>
      <c r="P593" s="258"/>
      <c r="Q593" s="258"/>
      <c r="R593" s="259"/>
      <c r="S593" s="238"/>
      <c r="T593" s="238"/>
      <c r="U593" s="238"/>
      <c r="V593" s="239"/>
      <c r="W593" s="239"/>
      <c r="X593" s="239"/>
      <c r="Y593" s="238"/>
      <c r="Z593" s="239"/>
    </row>
    <row r="594" spans="1:26" ht="12.75" customHeight="1">
      <c r="A594" s="252"/>
      <c r="B594" s="253"/>
      <c r="C594" s="254"/>
      <c r="D594" s="253"/>
      <c r="E594" s="255"/>
      <c r="F594" s="255"/>
      <c r="G594" s="255"/>
      <c r="H594" s="255"/>
      <c r="I594" s="255"/>
      <c r="J594" s="255"/>
      <c r="K594" s="257"/>
      <c r="L594" s="258"/>
      <c r="M594" s="258"/>
      <c r="N594" s="258"/>
      <c r="O594" s="258"/>
      <c r="P594" s="258"/>
      <c r="Q594" s="258"/>
      <c r="R594" s="259"/>
      <c r="S594" s="238"/>
      <c r="T594" s="238"/>
      <c r="U594" s="238"/>
      <c r="V594" s="239"/>
      <c r="W594" s="239"/>
      <c r="X594" s="239"/>
      <c r="Y594" s="238"/>
      <c r="Z594" s="239"/>
    </row>
    <row r="595" spans="1:26" ht="12.75" customHeight="1">
      <c r="A595" s="252"/>
      <c r="B595" s="253"/>
      <c r="C595" s="254"/>
      <c r="D595" s="253"/>
      <c r="E595" s="255"/>
      <c r="F595" s="255"/>
      <c r="G595" s="255"/>
      <c r="H595" s="255"/>
      <c r="I595" s="255"/>
      <c r="J595" s="255"/>
      <c r="K595" s="257"/>
      <c r="L595" s="258"/>
      <c r="M595" s="258"/>
      <c r="N595" s="258"/>
      <c r="O595" s="258"/>
      <c r="P595" s="258"/>
      <c r="Q595" s="258"/>
      <c r="R595" s="259"/>
      <c r="S595" s="238"/>
      <c r="T595" s="238"/>
      <c r="U595" s="238"/>
      <c r="V595" s="239"/>
      <c r="W595" s="239"/>
      <c r="X595" s="239"/>
      <c r="Y595" s="238"/>
      <c r="Z595" s="239"/>
    </row>
    <row r="596" spans="1:26" ht="12.75" customHeight="1">
      <c r="A596" s="252"/>
      <c r="B596" s="253"/>
      <c r="C596" s="254"/>
      <c r="D596" s="253"/>
      <c r="E596" s="255"/>
      <c r="F596" s="255"/>
      <c r="G596" s="255"/>
      <c r="H596" s="255"/>
      <c r="I596" s="255"/>
      <c r="J596" s="255"/>
      <c r="K596" s="257"/>
      <c r="L596" s="258"/>
      <c r="M596" s="258"/>
      <c r="N596" s="258"/>
      <c r="O596" s="258"/>
      <c r="P596" s="258"/>
      <c r="Q596" s="258"/>
      <c r="R596" s="259"/>
      <c r="S596" s="238"/>
      <c r="T596" s="238"/>
      <c r="U596" s="238"/>
      <c r="V596" s="239"/>
      <c r="W596" s="239"/>
      <c r="X596" s="239"/>
      <c r="Y596" s="238"/>
      <c r="Z596" s="239"/>
    </row>
    <row r="597" spans="1:26" ht="12.75" customHeight="1">
      <c r="A597" s="252"/>
      <c r="B597" s="253"/>
      <c r="C597" s="254"/>
      <c r="D597" s="253"/>
      <c r="E597" s="255"/>
      <c r="F597" s="255"/>
      <c r="G597" s="255"/>
      <c r="H597" s="255"/>
      <c r="I597" s="255"/>
      <c r="J597" s="255"/>
      <c r="K597" s="257"/>
      <c r="L597" s="258"/>
      <c r="M597" s="258"/>
      <c r="N597" s="258"/>
      <c r="O597" s="258"/>
      <c r="P597" s="258"/>
      <c r="Q597" s="258"/>
      <c r="R597" s="259"/>
      <c r="S597" s="238"/>
      <c r="T597" s="238"/>
      <c r="U597" s="238"/>
      <c r="V597" s="239"/>
      <c r="W597" s="239"/>
      <c r="X597" s="239"/>
      <c r="Y597" s="238"/>
      <c r="Z597" s="239"/>
    </row>
    <row r="598" spans="1:26" ht="12.75" customHeight="1">
      <c r="A598" s="252"/>
      <c r="B598" s="253"/>
      <c r="C598" s="254"/>
      <c r="D598" s="253"/>
      <c r="E598" s="255"/>
      <c r="F598" s="255"/>
      <c r="G598" s="255"/>
      <c r="H598" s="255"/>
      <c r="I598" s="255"/>
      <c r="J598" s="255"/>
      <c r="K598" s="257"/>
      <c r="L598" s="258"/>
      <c r="M598" s="258"/>
      <c r="N598" s="258"/>
      <c r="O598" s="258"/>
      <c r="P598" s="258"/>
      <c r="Q598" s="258"/>
      <c r="R598" s="259"/>
      <c r="S598" s="238"/>
      <c r="T598" s="238"/>
      <c r="U598" s="238"/>
      <c r="V598" s="239"/>
      <c r="W598" s="239"/>
      <c r="X598" s="239"/>
      <c r="Y598" s="238"/>
      <c r="Z598" s="239"/>
    </row>
    <row r="599" spans="1:26" ht="12.75" customHeight="1">
      <c r="A599" s="252"/>
      <c r="B599" s="253"/>
      <c r="C599" s="254"/>
      <c r="D599" s="253"/>
      <c r="E599" s="255"/>
      <c r="F599" s="255"/>
      <c r="G599" s="255"/>
      <c r="H599" s="255"/>
      <c r="I599" s="255"/>
      <c r="J599" s="255"/>
      <c r="K599" s="257"/>
      <c r="L599" s="258"/>
      <c r="M599" s="258"/>
      <c r="N599" s="258"/>
      <c r="O599" s="258"/>
      <c r="P599" s="258"/>
      <c r="Q599" s="258"/>
      <c r="R599" s="259"/>
      <c r="S599" s="238"/>
      <c r="T599" s="238"/>
      <c r="U599" s="238"/>
      <c r="V599" s="239"/>
      <c r="W599" s="239"/>
      <c r="X599" s="239"/>
      <c r="Y599" s="238"/>
      <c r="Z599" s="239"/>
    </row>
    <row r="600" spans="1:26" ht="12.75" customHeight="1">
      <c r="A600" s="252"/>
      <c r="B600" s="253"/>
      <c r="C600" s="254"/>
      <c r="D600" s="253"/>
      <c r="E600" s="255"/>
      <c r="F600" s="255"/>
      <c r="G600" s="255"/>
      <c r="H600" s="255"/>
      <c r="I600" s="255"/>
      <c r="J600" s="255"/>
      <c r="K600" s="257"/>
      <c r="L600" s="258"/>
      <c r="M600" s="258"/>
      <c r="N600" s="258"/>
      <c r="O600" s="258"/>
      <c r="P600" s="258"/>
      <c r="Q600" s="258"/>
      <c r="R600" s="259"/>
      <c r="S600" s="238"/>
      <c r="T600" s="238"/>
      <c r="U600" s="238"/>
      <c r="V600" s="239"/>
      <c r="W600" s="239"/>
      <c r="X600" s="239"/>
      <c r="Y600" s="238"/>
      <c r="Z600" s="239"/>
    </row>
    <row r="601" spans="1:26" ht="12.75" customHeight="1">
      <c r="A601" s="252"/>
      <c r="B601" s="253"/>
      <c r="C601" s="254"/>
      <c r="D601" s="253"/>
      <c r="E601" s="255"/>
      <c r="F601" s="255"/>
      <c r="G601" s="255"/>
      <c r="H601" s="255"/>
      <c r="I601" s="255"/>
      <c r="J601" s="255"/>
      <c r="K601" s="257"/>
      <c r="L601" s="258"/>
      <c r="M601" s="258"/>
      <c r="N601" s="258"/>
      <c r="O601" s="258"/>
      <c r="P601" s="258"/>
      <c r="Q601" s="258"/>
      <c r="R601" s="259"/>
      <c r="S601" s="238"/>
      <c r="T601" s="238"/>
      <c r="U601" s="238"/>
      <c r="V601" s="239"/>
      <c r="W601" s="239"/>
      <c r="X601" s="239"/>
      <c r="Y601" s="238"/>
      <c r="Z601" s="239"/>
    </row>
    <row r="602" spans="1:26" ht="12.75" customHeight="1">
      <c r="A602" s="252"/>
      <c r="B602" s="253"/>
      <c r="C602" s="254"/>
      <c r="D602" s="253"/>
      <c r="E602" s="255"/>
      <c r="F602" s="255"/>
      <c r="G602" s="255"/>
      <c r="H602" s="255"/>
      <c r="I602" s="255"/>
      <c r="J602" s="255"/>
      <c r="K602" s="257"/>
      <c r="L602" s="258"/>
      <c r="M602" s="258"/>
      <c r="N602" s="258"/>
      <c r="O602" s="258"/>
      <c r="P602" s="258"/>
      <c r="Q602" s="258"/>
      <c r="R602" s="259"/>
      <c r="S602" s="238"/>
      <c r="T602" s="238"/>
      <c r="U602" s="238"/>
      <c r="V602" s="239"/>
      <c r="W602" s="239"/>
      <c r="X602" s="239"/>
      <c r="Y602" s="238"/>
      <c r="Z602" s="239"/>
    </row>
    <row r="603" spans="1:26" ht="12.75" customHeight="1">
      <c r="A603" s="252"/>
      <c r="B603" s="253"/>
      <c r="C603" s="254"/>
      <c r="D603" s="253"/>
      <c r="E603" s="255"/>
      <c r="F603" s="255"/>
      <c r="G603" s="255"/>
      <c r="H603" s="255"/>
      <c r="I603" s="255"/>
      <c r="J603" s="255"/>
      <c r="K603" s="257"/>
      <c r="L603" s="258"/>
      <c r="M603" s="258"/>
      <c r="N603" s="258"/>
      <c r="O603" s="258"/>
      <c r="P603" s="258"/>
      <c r="Q603" s="258"/>
      <c r="R603" s="259"/>
      <c r="S603" s="238"/>
      <c r="T603" s="238"/>
      <c r="U603" s="238"/>
      <c r="V603" s="239"/>
      <c r="W603" s="239"/>
      <c r="X603" s="239"/>
      <c r="Y603" s="238"/>
      <c r="Z603" s="239"/>
    </row>
    <row r="604" spans="1:26" ht="12.75" customHeight="1">
      <c r="A604" s="252"/>
      <c r="B604" s="253"/>
      <c r="C604" s="254"/>
      <c r="D604" s="253"/>
      <c r="E604" s="255"/>
      <c r="F604" s="255"/>
      <c r="G604" s="255"/>
      <c r="H604" s="255"/>
      <c r="I604" s="255"/>
      <c r="J604" s="255"/>
      <c r="K604" s="257"/>
      <c r="L604" s="258"/>
      <c r="M604" s="258"/>
      <c r="N604" s="258"/>
      <c r="O604" s="258"/>
      <c r="P604" s="258"/>
      <c r="Q604" s="258"/>
      <c r="R604" s="259"/>
      <c r="S604" s="238"/>
      <c r="T604" s="238"/>
      <c r="U604" s="238"/>
      <c r="V604" s="239"/>
      <c r="W604" s="239"/>
      <c r="X604" s="239"/>
      <c r="Y604" s="238"/>
      <c r="Z604" s="239"/>
    </row>
    <row r="605" spans="1:26" ht="12.75" customHeight="1">
      <c r="A605" s="252"/>
      <c r="B605" s="253"/>
      <c r="C605" s="254"/>
      <c r="D605" s="253"/>
      <c r="E605" s="255"/>
      <c r="F605" s="255"/>
      <c r="G605" s="255"/>
      <c r="H605" s="255"/>
      <c r="I605" s="255"/>
      <c r="J605" s="255"/>
      <c r="K605" s="257"/>
      <c r="L605" s="258"/>
      <c r="M605" s="258"/>
      <c r="N605" s="258"/>
      <c r="O605" s="258"/>
      <c r="P605" s="258"/>
      <c r="Q605" s="258"/>
      <c r="R605" s="259"/>
      <c r="S605" s="238"/>
      <c r="T605" s="238"/>
      <c r="U605" s="238"/>
      <c r="V605" s="239"/>
      <c r="W605" s="239"/>
      <c r="X605" s="239"/>
      <c r="Y605" s="238"/>
      <c r="Z605" s="239"/>
    </row>
    <row r="606" spans="1:26" ht="12.75" customHeight="1">
      <c r="A606" s="252"/>
      <c r="B606" s="253"/>
      <c r="C606" s="254"/>
      <c r="D606" s="253"/>
      <c r="E606" s="255"/>
      <c r="F606" s="255"/>
      <c r="G606" s="255"/>
      <c r="H606" s="255"/>
      <c r="I606" s="255"/>
      <c r="J606" s="255"/>
      <c r="K606" s="257"/>
      <c r="L606" s="258"/>
      <c r="M606" s="258"/>
      <c r="N606" s="258"/>
      <c r="O606" s="258"/>
      <c r="P606" s="258"/>
      <c r="Q606" s="258"/>
      <c r="R606" s="259"/>
      <c r="S606" s="238"/>
      <c r="T606" s="238"/>
      <c r="U606" s="238"/>
      <c r="V606" s="239"/>
      <c r="W606" s="239"/>
      <c r="X606" s="239"/>
      <c r="Y606" s="238"/>
      <c r="Z606" s="239"/>
    </row>
    <row r="607" spans="1:26" ht="12.75" customHeight="1">
      <c r="A607" s="252"/>
      <c r="B607" s="253"/>
      <c r="C607" s="254"/>
      <c r="D607" s="253"/>
      <c r="E607" s="255"/>
      <c r="F607" s="255"/>
      <c r="G607" s="255"/>
      <c r="H607" s="255"/>
      <c r="I607" s="255"/>
      <c r="J607" s="255"/>
      <c r="K607" s="257"/>
      <c r="L607" s="258"/>
      <c r="M607" s="258"/>
      <c r="N607" s="258"/>
      <c r="O607" s="258"/>
      <c r="P607" s="258"/>
      <c r="Q607" s="258"/>
      <c r="R607" s="259"/>
      <c r="S607" s="238"/>
      <c r="T607" s="238"/>
      <c r="U607" s="238"/>
      <c r="V607" s="239"/>
      <c r="W607" s="239"/>
      <c r="X607" s="239"/>
      <c r="Y607" s="238"/>
      <c r="Z607" s="239"/>
    </row>
    <row r="608" spans="1:26" ht="12.75" customHeight="1">
      <c r="A608" s="252"/>
      <c r="B608" s="253"/>
      <c r="C608" s="254"/>
      <c r="D608" s="253"/>
      <c r="E608" s="255"/>
      <c r="F608" s="255"/>
      <c r="G608" s="255"/>
      <c r="H608" s="255"/>
      <c r="I608" s="255"/>
      <c r="J608" s="255"/>
      <c r="K608" s="257"/>
      <c r="L608" s="258"/>
      <c r="M608" s="258"/>
      <c r="N608" s="258"/>
      <c r="O608" s="258"/>
      <c r="P608" s="258"/>
      <c r="Q608" s="258"/>
      <c r="R608" s="259"/>
      <c r="S608" s="238"/>
      <c r="T608" s="238"/>
      <c r="U608" s="238"/>
      <c r="V608" s="239"/>
      <c r="W608" s="239"/>
      <c r="X608" s="239"/>
      <c r="Y608" s="238"/>
      <c r="Z608" s="239"/>
    </row>
    <row r="609" spans="1:26" ht="12.75" customHeight="1">
      <c r="A609" s="252"/>
      <c r="B609" s="253"/>
      <c r="C609" s="254"/>
      <c r="D609" s="253"/>
      <c r="E609" s="255"/>
      <c r="F609" s="255"/>
      <c r="G609" s="255"/>
      <c r="H609" s="255"/>
      <c r="I609" s="255"/>
      <c r="J609" s="255"/>
      <c r="K609" s="257"/>
      <c r="L609" s="258"/>
      <c r="M609" s="258"/>
      <c r="N609" s="258"/>
      <c r="O609" s="258"/>
      <c r="P609" s="258"/>
      <c r="Q609" s="258"/>
      <c r="R609" s="259"/>
      <c r="S609" s="238"/>
      <c r="T609" s="238"/>
      <c r="U609" s="238"/>
      <c r="V609" s="239"/>
      <c r="W609" s="239"/>
      <c r="X609" s="239"/>
      <c r="Y609" s="238"/>
      <c r="Z609" s="239"/>
    </row>
    <row r="610" spans="1:26" ht="12.75" customHeight="1">
      <c r="A610" s="252"/>
      <c r="B610" s="253"/>
      <c r="C610" s="254"/>
      <c r="D610" s="253"/>
      <c r="E610" s="255"/>
      <c r="F610" s="255"/>
      <c r="G610" s="255"/>
      <c r="H610" s="255"/>
      <c r="I610" s="255"/>
      <c r="J610" s="255"/>
      <c r="K610" s="257"/>
      <c r="L610" s="258"/>
      <c r="M610" s="258"/>
      <c r="N610" s="258"/>
      <c r="O610" s="258"/>
      <c r="P610" s="258"/>
      <c r="Q610" s="258"/>
      <c r="R610" s="259"/>
      <c r="S610" s="238"/>
      <c r="T610" s="238"/>
      <c r="U610" s="238"/>
      <c r="V610" s="239"/>
      <c r="W610" s="239"/>
      <c r="X610" s="239"/>
      <c r="Y610" s="238"/>
      <c r="Z610" s="239"/>
    </row>
    <row r="611" spans="1:26" ht="12.75" customHeight="1">
      <c r="A611" s="252"/>
      <c r="B611" s="253"/>
      <c r="C611" s="254"/>
      <c r="D611" s="253"/>
      <c r="E611" s="255"/>
      <c r="F611" s="255"/>
      <c r="G611" s="255"/>
      <c r="H611" s="255"/>
      <c r="I611" s="255"/>
      <c r="J611" s="255"/>
      <c r="K611" s="257"/>
      <c r="L611" s="258"/>
      <c r="M611" s="258"/>
      <c r="N611" s="258"/>
      <c r="O611" s="258"/>
      <c r="P611" s="258"/>
      <c r="Q611" s="258"/>
      <c r="R611" s="259"/>
      <c r="S611" s="238"/>
      <c r="T611" s="238"/>
      <c r="U611" s="238"/>
      <c r="V611" s="239"/>
      <c r="W611" s="239"/>
      <c r="X611" s="239"/>
      <c r="Y611" s="238"/>
      <c r="Z611" s="239"/>
    </row>
    <row r="612" spans="1:26" ht="12.75" customHeight="1">
      <c r="A612" s="252"/>
      <c r="B612" s="253"/>
      <c r="C612" s="254"/>
      <c r="D612" s="253"/>
      <c r="E612" s="255"/>
      <c r="F612" s="255"/>
      <c r="G612" s="255"/>
      <c r="H612" s="255"/>
      <c r="I612" s="255"/>
      <c r="J612" s="255"/>
      <c r="K612" s="257"/>
      <c r="L612" s="258"/>
      <c r="M612" s="258"/>
      <c r="N612" s="258"/>
      <c r="O612" s="258"/>
      <c r="P612" s="258"/>
      <c r="Q612" s="258"/>
      <c r="R612" s="259"/>
      <c r="S612" s="238"/>
      <c r="T612" s="238"/>
      <c r="U612" s="238"/>
      <c r="V612" s="239"/>
      <c r="W612" s="239"/>
      <c r="X612" s="239"/>
      <c r="Y612" s="238"/>
      <c r="Z612" s="239"/>
    </row>
    <row r="613" spans="1:26" ht="12.75" customHeight="1">
      <c r="A613" s="252"/>
      <c r="B613" s="253"/>
      <c r="C613" s="254"/>
      <c r="D613" s="253"/>
      <c r="E613" s="255"/>
      <c r="F613" s="255"/>
      <c r="G613" s="255"/>
      <c r="H613" s="255"/>
      <c r="I613" s="255"/>
      <c r="J613" s="255"/>
      <c r="K613" s="257"/>
      <c r="L613" s="258"/>
      <c r="M613" s="258"/>
      <c r="N613" s="258"/>
      <c r="O613" s="258"/>
      <c r="P613" s="258"/>
      <c r="Q613" s="258"/>
      <c r="R613" s="259"/>
      <c r="S613" s="238"/>
      <c r="T613" s="238"/>
      <c r="U613" s="238"/>
      <c r="V613" s="239"/>
      <c r="W613" s="239"/>
      <c r="X613" s="239"/>
      <c r="Y613" s="238"/>
      <c r="Z613" s="239"/>
    </row>
    <row r="614" spans="1:26" ht="12.75" customHeight="1">
      <c r="A614" s="252"/>
      <c r="B614" s="253"/>
      <c r="C614" s="254"/>
      <c r="D614" s="253"/>
      <c r="E614" s="255"/>
      <c r="F614" s="255"/>
      <c r="G614" s="255"/>
      <c r="H614" s="255"/>
      <c r="I614" s="255"/>
      <c r="J614" s="255"/>
      <c r="K614" s="257"/>
      <c r="L614" s="258"/>
      <c r="M614" s="258"/>
      <c r="N614" s="258"/>
      <c r="O614" s="258"/>
      <c r="P614" s="258"/>
      <c r="Q614" s="258"/>
      <c r="R614" s="259"/>
      <c r="S614" s="238"/>
      <c r="T614" s="238"/>
      <c r="U614" s="238"/>
      <c r="V614" s="239"/>
      <c r="W614" s="239"/>
      <c r="X614" s="239"/>
      <c r="Y614" s="238"/>
      <c r="Z614" s="239"/>
    </row>
    <row r="615" spans="1:26" ht="12.75" customHeight="1">
      <c r="A615" s="252"/>
      <c r="B615" s="253"/>
      <c r="C615" s="254"/>
      <c r="D615" s="253"/>
      <c r="E615" s="255"/>
      <c r="F615" s="255"/>
      <c r="G615" s="255"/>
      <c r="H615" s="255"/>
      <c r="I615" s="255"/>
      <c r="J615" s="255"/>
      <c r="K615" s="257"/>
      <c r="L615" s="258"/>
      <c r="M615" s="258"/>
      <c r="N615" s="258"/>
      <c r="O615" s="258"/>
      <c r="P615" s="258"/>
      <c r="Q615" s="258"/>
      <c r="R615" s="259"/>
      <c r="S615" s="238"/>
      <c r="T615" s="238"/>
      <c r="U615" s="238"/>
      <c r="V615" s="239"/>
      <c r="W615" s="239"/>
      <c r="X615" s="239"/>
      <c r="Y615" s="238"/>
      <c r="Z615" s="239"/>
    </row>
    <row r="616" spans="1:26" ht="12.75" customHeight="1">
      <c r="A616" s="252"/>
      <c r="B616" s="253"/>
      <c r="C616" s="254"/>
      <c r="D616" s="253"/>
      <c r="E616" s="255"/>
      <c r="F616" s="255"/>
      <c r="G616" s="255"/>
      <c r="H616" s="255"/>
      <c r="I616" s="255"/>
      <c r="J616" s="255"/>
      <c r="K616" s="257"/>
      <c r="L616" s="258"/>
      <c r="M616" s="258"/>
      <c r="N616" s="258"/>
      <c r="O616" s="258"/>
      <c r="P616" s="258"/>
      <c r="Q616" s="258"/>
      <c r="R616" s="259"/>
      <c r="S616" s="238"/>
      <c r="T616" s="238"/>
      <c r="U616" s="238"/>
      <c r="V616" s="239"/>
      <c r="W616" s="239"/>
      <c r="X616" s="239"/>
      <c r="Y616" s="238"/>
      <c r="Z616" s="239"/>
    </row>
    <row r="617" spans="1:26" ht="12.75" customHeight="1">
      <c r="A617" s="252"/>
      <c r="B617" s="253"/>
      <c r="C617" s="254"/>
      <c r="D617" s="253"/>
      <c r="E617" s="255"/>
      <c r="F617" s="255"/>
      <c r="G617" s="255"/>
      <c r="H617" s="255"/>
      <c r="I617" s="255"/>
      <c r="J617" s="255"/>
      <c r="K617" s="257"/>
      <c r="L617" s="258"/>
      <c r="M617" s="258"/>
      <c r="N617" s="258"/>
      <c r="O617" s="258"/>
      <c r="P617" s="258"/>
      <c r="Q617" s="258"/>
      <c r="R617" s="259"/>
      <c r="S617" s="238"/>
      <c r="T617" s="238"/>
      <c r="U617" s="238"/>
      <c r="V617" s="239"/>
      <c r="W617" s="239"/>
      <c r="X617" s="239"/>
      <c r="Y617" s="238"/>
      <c r="Z617" s="239"/>
    </row>
    <row r="618" spans="1:26" ht="12.75" customHeight="1">
      <c r="A618" s="252"/>
      <c r="B618" s="253"/>
      <c r="C618" s="254"/>
      <c r="D618" s="253"/>
      <c r="E618" s="255"/>
      <c r="F618" s="255"/>
      <c r="G618" s="255"/>
      <c r="H618" s="255"/>
      <c r="I618" s="255"/>
      <c r="J618" s="255"/>
      <c r="K618" s="257"/>
      <c r="L618" s="258"/>
      <c r="M618" s="258"/>
      <c r="N618" s="258"/>
      <c r="O618" s="258"/>
      <c r="P618" s="258"/>
      <c r="Q618" s="258"/>
      <c r="R618" s="259"/>
      <c r="S618" s="238"/>
      <c r="T618" s="238"/>
      <c r="U618" s="238"/>
      <c r="V618" s="239"/>
      <c r="W618" s="239"/>
      <c r="X618" s="239"/>
      <c r="Y618" s="238"/>
      <c r="Z618" s="239"/>
    </row>
    <row r="619" spans="1:26" ht="12.75" customHeight="1">
      <c r="A619" s="252"/>
      <c r="B619" s="253"/>
      <c r="C619" s="254"/>
      <c r="D619" s="253"/>
      <c r="E619" s="255"/>
      <c r="F619" s="255"/>
      <c r="G619" s="255"/>
      <c r="H619" s="255"/>
      <c r="I619" s="255"/>
      <c r="J619" s="255"/>
      <c r="K619" s="257"/>
      <c r="L619" s="258"/>
      <c r="M619" s="258"/>
      <c r="N619" s="258"/>
      <c r="O619" s="258"/>
      <c r="P619" s="258"/>
      <c r="Q619" s="258"/>
      <c r="R619" s="259"/>
      <c r="S619" s="238"/>
      <c r="T619" s="238"/>
      <c r="U619" s="238"/>
      <c r="V619" s="239"/>
      <c r="W619" s="239"/>
      <c r="X619" s="239"/>
      <c r="Y619" s="238"/>
      <c r="Z619" s="239"/>
    </row>
    <row r="620" spans="1:26" ht="12.75" customHeight="1">
      <c r="A620" s="252"/>
      <c r="B620" s="253"/>
      <c r="C620" s="254"/>
      <c r="D620" s="253"/>
      <c r="E620" s="255"/>
      <c r="F620" s="255"/>
      <c r="G620" s="255"/>
      <c r="H620" s="255"/>
      <c r="I620" s="255"/>
      <c r="J620" s="255"/>
      <c r="K620" s="257"/>
      <c r="L620" s="258"/>
      <c r="M620" s="258"/>
      <c r="N620" s="258"/>
      <c r="O620" s="258"/>
      <c r="P620" s="258"/>
      <c r="Q620" s="258"/>
      <c r="R620" s="259"/>
      <c r="S620" s="238"/>
      <c r="T620" s="238"/>
      <c r="U620" s="238"/>
      <c r="V620" s="239"/>
      <c r="W620" s="239"/>
      <c r="X620" s="239"/>
      <c r="Y620" s="238"/>
      <c r="Z620" s="239"/>
    </row>
    <row r="621" spans="1:26" ht="12.75" customHeight="1">
      <c r="A621" s="252"/>
      <c r="B621" s="253"/>
      <c r="C621" s="254"/>
      <c r="D621" s="253"/>
      <c r="E621" s="255"/>
      <c r="F621" s="255"/>
      <c r="G621" s="255"/>
      <c r="H621" s="255"/>
      <c r="I621" s="255"/>
      <c r="J621" s="255"/>
      <c r="K621" s="257"/>
      <c r="L621" s="258"/>
      <c r="M621" s="258"/>
      <c r="N621" s="258"/>
      <c r="O621" s="258"/>
      <c r="P621" s="258"/>
      <c r="Q621" s="258"/>
      <c r="R621" s="259"/>
      <c r="S621" s="238"/>
      <c r="T621" s="238"/>
      <c r="U621" s="238"/>
      <c r="V621" s="239"/>
      <c r="W621" s="239"/>
      <c r="X621" s="239"/>
      <c r="Y621" s="238"/>
      <c r="Z621" s="239"/>
    </row>
    <row r="622" spans="1:26" ht="12.75" customHeight="1">
      <c r="A622" s="252"/>
      <c r="B622" s="253"/>
      <c r="C622" s="254"/>
      <c r="D622" s="253"/>
      <c r="E622" s="255"/>
      <c r="F622" s="255"/>
      <c r="G622" s="255"/>
      <c r="H622" s="255"/>
      <c r="I622" s="255"/>
      <c r="J622" s="255"/>
      <c r="K622" s="257"/>
      <c r="L622" s="258"/>
      <c r="M622" s="258"/>
      <c r="N622" s="258"/>
      <c r="O622" s="258"/>
      <c r="P622" s="258"/>
      <c r="Q622" s="258"/>
      <c r="R622" s="259"/>
      <c r="S622" s="238"/>
      <c r="T622" s="238"/>
      <c r="U622" s="238"/>
      <c r="V622" s="239"/>
      <c r="W622" s="239"/>
      <c r="X622" s="239"/>
      <c r="Y622" s="238"/>
      <c r="Z622" s="239"/>
    </row>
    <row r="623" spans="1:26" ht="12.75" customHeight="1">
      <c r="A623" s="252"/>
      <c r="B623" s="253"/>
      <c r="C623" s="254"/>
      <c r="D623" s="253"/>
      <c r="E623" s="255"/>
      <c r="F623" s="255"/>
      <c r="G623" s="255"/>
      <c r="H623" s="255"/>
      <c r="I623" s="255"/>
      <c r="J623" s="255"/>
      <c r="K623" s="257"/>
      <c r="L623" s="258"/>
      <c r="M623" s="258"/>
      <c r="N623" s="258"/>
      <c r="O623" s="258"/>
      <c r="P623" s="258"/>
      <c r="Q623" s="258"/>
      <c r="R623" s="259"/>
      <c r="S623" s="238"/>
      <c r="T623" s="238"/>
      <c r="U623" s="238"/>
      <c r="V623" s="239"/>
      <c r="W623" s="239"/>
      <c r="X623" s="239"/>
      <c r="Y623" s="238"/>
      <c r="Z623" s="239"/>
    </row>
    <row r="624" spans="1:26" ht="12.75" customHeight="1">
      <c r="A624" s="252"/>
      <c r="B624" s="253"/>
      <c r="C624" s="254"/>
      <c r="D624" s="253"/>
      <c r="E624" s="255"/>
      <c r="F624" s="255"/>
      <c r="G624" s="255"/>
      <c r="H624" s="255"/>
      <c r="I624" s="255"/>
      <c r="J624" s="255"/>
      <c r="K624" s="257"/>
      <c r="L624" s="258"/>
      <c r="M624" s="258"/>
      <c r="N624" s="258"/>
      <c r="O624" s="258"/>
      <c r="P624" s="258"/>
      <c r="Q624" s="258"/>
      <c r="R624" s="259"/>
      <c r="S624" s="238"/>
      <c r="T624" s="238"/>
      <c r="U624" s="238"/>
      <c r="V624" s="239"/>
      <c r="W624" s="239"/>
      <c r="X624" s="239"/>
      <c r="Y624" s="238"/>
      <c r="Z624" s="239"/>
    </row>
    <row r="625" spans="1:26" ht="12.75" customHeight="1">
      <c r="A625" s="252"/>
      <c r="B625" s="253"/>
      <c r="C625" s="254"/>
      <c r="D625" s="253"/>
      <c r="E625" s="255"/>
      <c r="F625" s="255"/>
      <c r="G625" s="255"/>
      <c r="H625" s="255"/>
      <c r="I625" s="255"/>
      <c r="J625" s="255"/>
      <c r="K625" s="257"/>
      <c r="L625" s="258"/>
      <c r="M625" s="258"/>
      <c r="N625" s="258"/>
      <c r="O625" s="258"/>
      <c r="P625" s="258"/>
      <c r="Q625" s="258"/>
      <c r="R625" s="259"/>
      <c r="S625" s="238"/>
      <c r="T625" s="238"/>
      <c r="U625" s="238"/>
      <c r="V625" s="239"/>
      <c r="W625" s="239"/>
      <c r="X625" s="239"/>
      <c r="Y625" s="238"/>
      <c r="Z625" s="239"/>
    </row>
    <row r="626" spans="1:26" ht="12.75" customHeight="1">
      <c r="A626" s="252"/>
      <c r="B626" s="253"/>
      <c r="C626" s="254"/>
      <c r="D626" s="253"/>
      <c r="E626" s="255"/>
      <c r="F626" s="255"/>
      <c r="G626" s="255"/>
      <c r="H626" s="255"/>
      <c r="I626" s="255"/>
      <c r="J626" s="255"/>
      <c r="K626" s="257"/>
      <c r="L626" s="258"/>
      <c r="M626" s="258"/>
      <c r="N626" s="258"/>
      <c r="O626" s="258"/>
      <c r="P626" s="258"/>
      <c r="Q626" s="258"/>
      <c r="R626" s="259"/>
      <c r="S626" s="238"/>
      <c r="T626" s="238"/>
      <c r="U626" s="238"/>
      <c r="V626" s="239"/>
      <c r="W626" s="239"/>
      <c r="X626" s="239"/>
      <c r="Y626" s="238"/>
      <c r="Z626" s="239"/>
    </row>
    <row r="627" spans="1:26" ht="12.75" customHeight="1">
      <c r="A627" s="252"/>
      <c r="B627" s="253"/>
      <c r="C627" s="254"/>
      <c r="D627" s="253"/>
      <c r="E627" s="255"/>
      <c r="F627" s="255"/>
      <c r="G627" s="255"/>
      <c r="H627" s="255"/>
      <c r="I627" s="255"/>
      <c r="J627" s="255"/>
      <c r="K627" s="257"/>
      <c r="L627" s="258"/>
      <c r="M627" s="258"/>
      <c r="N627" s="258"/>
      <c r="O627" s="258"/>
      <c r="P627" s="258"/>
      <c r="Q627" s="258"/>
      <c r="R627" s="259"/>
      <c r="S627" s="238"/>
      <c r="T627" s="238"/>
      <c r="U627" s="238"/>
      <c r="V627" s="239"/>
      <c r="W627" s="239"/>
      <c r="X627" s="239"/>
      <c r="Y627" s="238"/>
      <c r="Z627" s="239"/>
    </row>
    <row r="628" spans="1:26" ht="12.75" customHeight="1">
      <c r="A628" s="252"/>
      <c r="B628" s="253"/>
      <c r="C628" s="254"/>
      <c r="D628" s="253"/>
      <c r="E628" s="255"/>
      <c r="F628" s="255"/>
      <c r="G628" s="255"/>
      <c r="H628" s="255"/>
      <c r="I628" s="255"/>
      <c r="J628" s="255"/>
      <c r="K628" s="257"/>
      <c r="L628" s="258"/>
      <c r="M628" s="258"/>
      <c r="N628" s="258"/>
      <c r="O628" s="258"/>
      <c r="P628" s="258"/>
      <c r="Q628" s="258"/>
      <c r="R628" s="259"/>
      <c r="S628" s="238"/>
      <c r="T628" s="238"/>
      <c r="U628" s="238"/>
      <c r="V628" s="239"/>
      <c r="W628" s="239"/>
      <c r="X628" s="239"/>
      <c r="Y628" s="238"/>
      <c r="Z628" s="239"/>
    </row>
    <row r="629" spans="1:26" ht="12.75" customHeight="1">
      <c r="A629" s="252"/>
      <c r="B629" s="253"/>
      <c r="C629" s="254"/>
      <c r="D629" s="253"/>
      <c r="E629" s="255"/>
      <c r="F629" s="255"/>
      <c r="G629" s="255"/>
      <c r="H629" s="255"/>
      <c r="I629" s="255"/>
      <c r="J629" s="255"/>
      <c r="K629" s="257"/>
      <c r="L629" s="258"/>
      <c r="M629" s="258"/>
      <c r="N629" s="258"/>
      <c r="O629" s="258"/>
      <c r="P629" s="258"/>
      <c r="Q629" s="258"/>
      <c r="R629" s="259"/>
      <c r="S629" s="238"/>
      <c r="T629" s="238"/>
      <c r="U629" s="238"/>
      <c r="V629" s="239"/>
      <c r="W629" s="239"/>
      <c r="X629" s="239"/>
      <c r="Y629" s="238"/>
      <c r="Z629" s="239"/>
    </row>
    <row r="630" spans="1:26" ht="12.75" customHeight="1">
      <c r="A630" s="252"/>
      <c r="B630" s="253"/>
      <c r="C630" s="254"/>
      <c r="D630" s="253"/>
      <c r="E630" s="255"/>
      <c r="F630" s="255"/>
      <c r="G630" s="255"/>
      <c r="H630" s="255"/>
      <c r="I630" s="255"/>
      <c r="J630" s="255"/>
      <c r="K630" s="257"/>
      <c r="L630" s="258"/>
      <c r="M630" s="258"/>
      <c r="N630" s="258"/>
      <c r="O630" s="258"/>
      <c r="P630" s="258"/>
      <c r="Q630" s="258"/>
      <c r="R630" s="259"/>
      <c r="S630" s="238"/>
      <c r="T630" s="238"/>
      <c r="U630" s="238"/>
      <c r="V630" s="239"/>
      <c r="W630" s="239"/>
      <c r="X630" s="239"/>
      <c r="Y630" s="238"/>
      <c r="Z630" s="239"/>
    </row>
    <row r="631" spans="1:26" ht="12.75" customHeight="1">
      <c r="A631" s="252"/>
      <c r="B631" s="253"/>
      <c r="C631" s="254"/>
      <c r="D631" s="253"/>
      <c r="E631" s="255"/>
      <c r="F631" s="255"/>
      <c r="G631" s="255"/>
      <c r="H631" s="255"/>
      <c r="I631" s="255"/>
      <c r="J631" s="255"/>
      <c r="K631" s="257"/>
      <c r="L631" s="258"/>
      <c r="M631" s="258"/>
      <c r="N631" s="258"/>
      <c r="O631" s="258"/>
      <c r="P631" s="258"/>
      <c r="Q631" s="258"/>
      <c r="R631" s="259"/>
      <c r="S631" s="238"/>
      <c r="T631" s="238"/>
      <c r="U631" s="238"/>
      <c r="V631" s="239"/>
      <c r="W631" s="239"/>
      <c r="X631" s="239"/>
      <c r="Y631" s="238"/>
      <c r="Z631" s="239"/>
    </row>
    <row r="632" spans="1:26" ht="12.75" customHeight="1">
      <c r="A632" s="252"/>
      <c r="B632" s="253"/>
      <c r="C632" s="254"/>
      <c r="D632" s="253"/>
      <c r="E632" s="255"/>
      <c r="F632" s="255"/>
      <c r="G632" s="255"/>
      <c r="H632" s="255"/>
      <c r="I632" s="255"/>
      <c r="J632" s="255"/>
      <c r="K632" s="257"/>
      <c r="L632" s="258"/>
      <c r="M632" s="258"/>
      <c r="N632" s="258"/>
      <c r="O632" s="258"/>
      <c r="P632" s="258"/>
      <c r="Q632" s="258"/>
      <c r="R632" s="259"/>
      <c r="S632" s="238"/>
      <c r="T632" s="238"/>
      <c r="U632" s="238"/>
      <c r="V632" s="239"/>
      <c r="W632" s="239"/>
      <c r="X632" s="239"/>
      <c r="Y632" s="238"/>
      <c r="Z632" s="239"/>
    </row>
    <row r="633" spans="1:26" ht="12.75" customHeight="1">
      <c r="A633" s="252"/>
      <c r="B633" s="253"/>
      <c r="C633" s="254"/>
      <c r="D633" s="253"/>
      <c r="E633" s="255"/>
      <c r="F633" s="255"/>
      <c r="G633" s="255"/>
      <c r="H633" s="255"/>
      <c r="I633" s="255"/>
      <c r="J633" s="255"/>
      <c r="K633" s="257"/>
      <c r="L633" s="258"/>
      <c r="M633" s="258"/>
      <c r="N633" s="258"/>
      <c r="O633" s="258"/>
      <c r="P633" s="258"/>
      <c r="Q633" s="258"/>
      <c r="R633" s="259"/>
      <c r="S633" s="238"/>
      <c r="T633" s="238"/>
      <c r="U633" s="238"/>
      <c r="V633" s="239"/>
      <c r="W633" s="239"/>
      <c r="X633" s="239"/>
      <c r="Y633" s="238"/>
      <c r="Z633" s="239"/>
    </row>
    <row r="634" spans="1:26" ht="12.75" customHeight="1">
      <c r="A634" s="252"/>
      <c r="B634" s="253"/>
      <c r="C634" s="254"/>
      <c r="D634" s="253"/>
      <c r="E634" s="255"/>
      <c r="F634" s="255"/>
      <c r="G634" s="255"/>
      <c r="H634" s="255"/>
      <c r="I634" s="255"/>
      <c r="J634" s="255"/>
      <c r="K634" s="257"/>
      <c r="L634" s="258"/>
      <c r="M634" s="258"/>
      <c r="N634" s="258"/>
      <c r="O634" s="258"/>
      <c r="P634" s="258"/>
      <c r="Q634" s="258"/>
      <c r="R634" s="259"/>
      <c r="S634" s="238"/>
      <c r="T634" s="238"/>
      <c r="U634" s="238"/>
      <c r="V634" s="239"/>
      <c r="W634" s="239"/>
      <c r="X634" s="239"/>
      <c r="Y634" s="238"/>
      <c r="Z634" s="239"/>
    </row>
    <row r="635" spans="1:26" ht="12.75" customHeight="1">
      <c r="A635" s="252"/>
      <c r="B635" s="253"/>
      <c r="C635" s="254"/>
      <c r="D635" s="253"/>
      <c r="E635" s="255"/>
      <c r="F635" s="255"/>
      <c r="G635" s="255"/>
      <c r="H635" s="255"/>
      <c r="I635" s="255"/>
      <c r="J635" s="255"/>
      <c r="K635" s="257"/>
      <c r="L635" s="258"/>
      <c r="M635" s="258"/>
      <c r="N635" s="258"/>
      <c r="O635" s="258"/>
      <c r="P635" s="258"/>
      <c r="Q635" s="258"/>
      <c r="R635" s="259"/>
      <c r="S635" s="238"/>
      <c r="T635" s="238"/>
      <c r="U635" s="238"/>
      <c r="V635" s="239"/>
      <c r="W635" s="239"/>
      <c r="X635" s="239"/>
      <c r="Y635" s="238"/>
      <c r="Z635" s="239"/>
    </row>
    <row r="636" spans="1:26" ht="12.75" customHeight="1">
      <c r="A636" s="252"/>
      <c r="B636" s="253"/>
      <c r="C636" s="254"/>
      <c r="D636" s="253"/>
      <c r="E636" s="255"/>
      <c r="F636" s="255"/>
      <c r="G636" s="255"/>
      <c r="H636" s="255"/>
      <c r="I636" s="255"/>
      <c r="J636" s="255"/>
      <c r="K636" s="257"/>
      <c r="L636" s="258"/>
      <c r="M636" s="258"/>
      <c r="N636" s="258"/>
      <c r="O636" s="258"/>
      <c r="P636" s="258"/>
      <c r="Q636" s="258"/>
      <c r="R636" s="259"/>
      <c r="S636" s="238"/>
      <c r="T636" s="238"/>
      <c r="U636" s="238"/>
      <c r="V636" s="239"/>
      <c r="W636" s="239"/>
      <c r="X636" s="239"/>
      <c r="Y636" s="238"/>
      <c r="Z636" s="239"/>
    </row>
    <row r="637" spans="1:26" ht="12.75" customHeight="1">
      <c r="A637" s="252"/>
      <c r="B637" s="253"/>
      <c r="C637" s="254"/>
      <c r="D637" s="253"/>
      <c r="E637" s="255"/>
      <c r="F637" s="255"/>
      <c r="G637" s="255"/>
      <c r="H637" s="255"/>
      <c r="I637" s="255"/>
      <c r="J637" s="255"/>
      <c r="K637" s="257"/>
      <c r="L637" s="258"/>
      <c r="M637" s="258"/>
      <c r="N637" s="258"/>
      <c r="O637" s="258"/>
      <c r="P637" s="258"/>
      <c r="Q637" s="258"/>
      <c r="R637" s="259"/>
      <c r="S637" s="238"/>
      <c r="T637" s="238"/>
      <c r="U637" s="238"/>
      <c r="V637" s="239"/>
      <c r="W637" s="239"/>
      <c r="X637" s="239"/>
      <c r="Y637" s="238"/>
      <c r="Z637" s="239"/>
    </row>
    <row r="638" spans="1:26" ht="12.75" customHeight="1">
      <c r="A638" s="252"/>
      <c r="B638" s="253"/>
      <c r="C638" s="254"/>
      <c r="D638" s="253"/>
      <c r="E638" s="255"/>
      <c r="F638" s="255"/>
      <c r="G638" s="255"/>
      <c r="H638" s="255"/>
      <c r="I638" s="255"/>
      <c r="J638" s="255"/>
      <c r="K638" s="257"/>
      <c r="L638" s="258"/>
      <c r="M638" s="258"/>
      <c r="N638" s="258"/>
      <c r="O638" s="258"/>
      <c r="P638" s="258"/>
      <c r="Q638" s="258"/>
      <c r="R638" s="259"/>
      <c r="S638" s="238"/>
      <c r="T638" s="238"/>
      <c r="U638" s="238"/>
      <c r="V638" s="239"/>
      <c r="W638" s="239"/>
      <c r="X638" s="239"/>
      <c r="Y638" s="238"/>
      <c r="Z638" s="239"/>
    </row>
    <row r="639" spans="1:26" ht="12.75" customHeight="1">
      <c r="A639" s="252"/>
      <c r="B639" s="253"/>
      <c r="C639" s="254"/>
      <c r="D639" s="253"/>
      <c r="E639" s="255"/>
      <c r="F639" s="255"/>
      <c r="G639" s="255"/>
      <c r="H639" s="255"/>
      <c r="I639" s="255"/>
      <c r="J639" s="255"/>
      <c r="K639" s="257"/>
      <c r="L639" s="258"/>
      <c r="M639" s="258"/>
      <c r="N639" s="258"/>
      <c r="O639" s="258"/>
      <c r="P639" s="258"/>
      <c r="Q639" s="258"/>
      <c r="R639" s="259"/>
      <c r="S639" s="238"/>
      <c r="T639" s="238"/>
      <c r="U639" s="238"/>
      <c r="V639" s="239"/>
      <c r="W639" s="239"/>
      <c r="X639" s="239"/>
      <c r="Y639" s="238"/>
      <c r="Z639" s="239"/>
    </row>
    <row r="640" spans="1:26" ht="12.75" customHeight="1">
      <c r="A640" s="252"/>
      <c r="B640" s="253"/>
      <c r="C640" s="254"/>
      <c r="D640" s="253"/>
      <c r="E640" s="255"/>
      <c r="F640" s="255"/>
      <c r="G640" s="255"/>
      <c r="H640" s="255"/>
      <c r="I640" s="255"/>
      <c r="J640" s="255"/>
      <c r="K640" s="257"/>
      <c r="L640" s="258"/>
      <c r="M640" s="258"/>
      <c r="N640" s="258"/>
      <c r="O640" s="258"/>
      <c r="P640" s="258"/>
      <c r="Q640" s="258"/>
      <c r="R640" s="259"/>
      <c r="S640" s="238"/>
      <c r="T640" s="238"/>
      <c r="U640" s="238"/>
      <c r="V640" s="239"/>
      <c r="W640" s="239"/>
      <c r="X640" s="239"/>
      <c r="Y640" s="238"/>
      <c r="Z640" s="239"/>
    </row>
    <row r="641" spans="1:26" ht="12.75" customHeight="1">
      <c r="A641" s="252"/>
      <c r="B641" s="253"/>
      <c r="C641" s="254"/>
      <c r="D641" s="253"/>
      <c r="E641" s="255"/>
      <c r="F641" s="255"/>
      <c r="G641" s="255"/>
      <c r="H641" s="255"/>
      <c r="I641" s="255"/>
      <c r="J641" s="255"/>
      <c r="K641" s="257"/>
      <c r="L641" s="258"/>
      <c r="M641" s="258"/>
      <c r="N641" s="258"/>
      <c r="O641" s="258"/>
      <c r="P641" s="258"/>
      <c r="Q641" s="258"/>
      <c r="R641" s="259"/>
      <c r="S641" s="238"/>
      <c r="T641" s="238"/>
      <c r="U641" s="238"/>
      <c r="V641" s="239"/>
      <c r="W641" s="239"/>
      <c r="X641" s="239"/>
      <c r="Y641" s="238"/>
      <c r="Z641" s="239"/>
    </row>
    <row r="642" spans="1:26" ht="12.75" customHeight="1">
      <c r="A642" s="252"/>
      <c r="B642" s="253"/>
      <c r="C642" s="254"/>
      <c r="D642" s="253"/>
      <c r="E642" s="255"/>
      <c r="F642" s="255"/>
      <c r="G642" s="255"/>
      <c r="H642" s="255"/>
      <c r="I642" s="255"/>
      <c r="J642" s="255"/>
      <c r="K642" s="257"/>
      <c r="L642" s="258"/>
      <c r="M642" s="258"/>
      <c r="N642" s="258"/>
      <c r="O642" s="258"/>
      <c r="P642" s="258"/>
      <c r="Q642" s="258"/>
      <c r="R642" s="259"/>
      <c r="S642" s="238"/>
      <c r="T642" s="238"/>
      <c r="U642" s="238"/>
      <c r="V642" s="239"/>
      <c r="W642" s="239"/>
      <c r="X642" s="239"/>
      <c r="Y642" s="238"/>
      <c r="Z642" s="239"/>
    </row>
    <row r="643" spans="1:26" ht="12.75" customHeight="1">
      <c r="A643" s="252"/>
      <c r="B643" s="253"/>
      <c r="C643" s="254"/>
      <c r="D643" s="253"/>
      <c r="E643" s="255"/>
      <c r="F643" s="255"/>
      <c r="G643" s="255"/>
      <c r="H643" s="255"/>
      <c r="I643" s="255"/>
      <c r="J643" s="255"/>
      <c r="K643" s="257"/>
      <c r="L643" s="258"/>
      <c r="M643" s="258"/>
      <c r="N643" s="258"/>
      <c r="O643" s="258"/>
      <c r="P643" s="258"/>
      <c r="Q643" s="258"/>
      <c r="R643" s="259"/>
      <c r="S643" s="238"/>
      <c r="T643" s="238"/>
      <c r="U643" s="238"/>
      <c r="V643" s="239"/>
      <c r="W643" s="239"/>
      <c r="X643" s="239"/>
      <c r="Y643" s="238"/>
      <c r="Z643" s="239"/>
    </row>
    <row r="644" spans="1:26" ht="12.75" customHeight="1">
      <c r="A644" s="252"/>
      <c r="B644" s="253"/>
      <c r="C644" s="254"/>
      <c r="D644" s="253"/>
      <c r="E644" s="255"/>
      <c r="F644" s="255"/>
      <c r="G644" s="255"/>
      <c r="H644" s="255"/>
      <c r="I644" s="255"/>
      <c r="J644" s="255"/>
      <c r="K644" s="257"/>
      <c r="L644" s="258"/>
      <c r="M644" s="258"/>
      <c r="N644" s="258"/>
      <c r="O644" s="258"/>
      <c r="P644" s="258"/>
      <c r="Q644" s="258"/>
      <c r="R644" s="259"/>
      <c r="S644" s="238"/>
      <c r="T644" s="238"/>
      <c r="U644" s="238"/>
      <c r="V644" s="239"/>
      <c r="W644" s="239"/>
      <c r="X644" s="239"/>
      <c r="Y644" s="238"/>
      <c r="Z644" s="239"/>
    </row>
    <row r="645" spans="1:26" ht="12.75" customHeight="1">
      <c r="A645" s="252"/>
      <c r="B645" s="253"/>
      <c r="C645" s="254"/>
      <c r="D645" s="253"/>
      <c r="E645" s="255"/>
      <c r="F645" s="255"/>
      <c r="G645" s="255"/>
      <c r="H645" s="255"/>
      <c r="I645" s="255"/>
      <c r="J645" s="255"/>
      <c r="K645" s="257"/>
      <c r="L645" s="258"/>
      <c r="M645" s="258"/>
      <c r="N645" s="258"/>
      <c r="O645" s="258"/>
      <c r="P645" s="258"/>
      <c r="Q645" s="258"/>
      <c r="R645" s="259"/>
      <c r="S645" s="238"/>
      <c r="T645" s="238"/>
      <c r="U645" s="238"/>
      <c r="V645" s="239"/>
      <c r="W645" s="239"/>
      <c r="X645" s="239"/>
      <c r="Y645" s="238"/>
      <c r="Z645" s="239"/>
    </row>
    <row r="646" spans="1:26" ht="12.75" customHeight="1">
      <c r="A646" s="252"/>
      <c r="B646" s="253"/>
      <c r="C646" s="254"/>
      <c r="D646" s="253"/>
      <c r="E646" s="255"/>
      <c r="F646" s="255"/>
      <c r="G646" s="255"/>
      <c r="H646" s="255"/>
      <c r="I646" s="255"/>
      <c r="J646" s="255"/>
      <c r="K646" s="257"/>
      <c r="L646" s="258"/>
      <c r="M646" s="258"/>
      <c r="N646" s="258"/>
      <c r="O646" s="258"/>
      <c r="P646" s="258"/>
      <c r="Q646" s="258"/>
      <c r="R646" s="259"/>
      <c r="S646" s="238"/>
      <c r="T646" s="238"/>
      <c r="U646" s="238"/>
      <c r="V646" s="239"/>
      <c r="W646" s="239"/>
      <c r="X646" s="239"/>
      <c r="Y646" s="238"/>
      <c r="Z646" s="239"/>
    </row>
    <row r="647" spans="1:26" ht="12.75" customHeight="1">
      <c r="A647" s="252"/>
      <c r="B647" s="253"/>
      <c r="C647" s="254"/>
      <c r="D647" s="253"/>
      <c r="E647" s="255"/>
      <c r="F647" s="255"/>
      <c r="G647" s="255"/>
      <c r="H647" s="255"/>
      <c r="I647" s="255"/>
      <c r="J647" s="255"/>
      <c r="K647" s="257"/>
      <c r="L647" s="258"/>
      <c r="M647" s="258"/>
      <c r="N647" s="258"/>
      <c r="O647" s="258"/>
      <c r="P647" s="258"/>
      <c r="Q647" s="258"/>
      <c r="R647" s="259"/>
      <c r="S647" s="238"/>
      <c r="T647" s="238"/>
      <c r="U647" s="238"/>
      <c r="V647" s="239"/>
      <c r="W647" s="239"/>
      <c r="X647" s="239"/>
      <c r="Y647" s="238"/>
      <c r="Z647" s="239"/>
    </row>
    <row r="648" spans="1:26" ht="12.75" customHeight="1">
      <c r="A648" s="252"/>
      <c r="B648" s="253"/>
      <c r="C648" s="254"/>
      <c r="D648" s="253"/>
      <c r="E648" s="255"/>
      <c r="F648" s="255"/>
      <c r="G648" s="255"/>
      <c r="H648" s="255"/>
      <c r="I648" s="255"/>
      <c r="J648" s="255"/>
      <c r="K648" s="257"/>
      <c r="L648" s="258"/>
      <c r="M648" s="258"/>
      <c r="N648" s="258"/>
      <c r="O648" s="258"/>
      <c r="P648" s="258"/>
      <c r="Q648" s="258"/>
      <c r="R648" s="259"/>
      <c r="S648" s="238"/>
      <c r="T648" s="238"/>
      <c r="U648" s="238"/>
      <c r="V648" s="239"/>
      <c r="W648" s="239"/>
      <c r="X648" s="239"/>
      <c r="Y648" s="238"/>
      <c r="Z648" s="239"/>
    </row>
    <row r="649" spans="1:26" ht="12.75" customHeight="1">
      <c r="A649" s="252"/>
      <c r="B649" s="253"/>
      <c r="C649" s="254"/>
      <c r="D649" s="253"/>
      <c r="E649" s="255"/>
      <c r="F649" s="255"/>
      <c r="G649" s="255"/>
      <c r="H649" s="255"/>
      <c r="I649" s="255"/>
      <c r="J649" s="255"/>
      <c r="K649" s="257"/>
      <c r="L649" s="258"/>
      <c r="M649" s="258"/>
      <c r="N649" s="258"/>
      <c r="O649" s="258"/>
      <c r="P649" s="258"/>
      <c r="Q649" s="258"/>
      <c r="R649" s="259"/>
      <c r="S649" s="238"/>
      <c r="T649" s="238"/>
      <c r="U649" s="238"/>
      <c r="V649" s="239"/>
      <c r="W649" s="239"/>
      <c r="X649" s="239"/>
      <c r="Y649" s="238"/>
      <c r="Z649" s="239"/>
    </row>
    <row r="650" spans="1:26" ht="12.75" customHeight="1">
      <c r="A650" s="252"/>
      <c r="B650" s="253"/>
      <c r="C650" s="254"/>
      <c r="D650" s="253"/>
      <c r="E650" s="255"/>
      <c r="F650" s="255"/>
      <c r="G650" s="255"/>
      <c r="H650" s="255"/>
      <c r="I650" s="255"/>
      <c r="J650" s="255"/>
      <c r="K650" s="257"/>
      <c r="L650" s="258"/>
      <c r="M650" s="258"/>
      <c r="N650" s="258"/>
      <c r="O650" s="258"/>
      <c r="P650" s="258"/>
      <c r="Q650" s="258"/>
      <c r="R650" s="259"/>
      <c r="S650" s="238"/>
      <c r="T650" s="238"/>
      <c r="U650" s="238"/>
      <c r="V650" s="239"/>
      <c r="W650" s="239"/>
      <c r="X650" s="239"/>
      <c r="Y650" s="238"/>
      <c r="Z650" s="239"/>
    </row>
    <row r="651" spans="1:26" ht="12.75" customHeight="1">
      <c r="A651" s="252"/>
      <c r="B651" s="253"/>
      <c r="C651" s="254"/>
      <c r="D651" s="253"/>
      <c r="E651" s="255"/>
      <c r="F651" s="255"/>
      <c r="G651" s="255"/>
      <c r="H651" s="255"/>
      <c r="I651" s="255"/>
      <c r="J651" s="255"/>
      <c r="K651" s="257"/>
      <c r="L651" s="258"/>
      <c r="M651" s="258"/>
      <c r="N651" s="258"/>
      <c r="O651" s="258"/>
      <c r="P651" s="258"/>
      <c r="Q651" s="258"/>
      <c r="R651" s="259"/>
      <c r="S651" s="238"/>
      <c r="T651" s="238"/>
      <c r="U651" s="238"/>
      <c r="V651" s="239"/>
      <c r="W651" s="239"/>
      <c r="X651" s="239"/>
      <c r="Y651" s="238"/>
      <c r="Z651" s="239"/>
    </row>
    <row r="652" spans="1:26" ht="12.75" customHeight="1">
      <c r="A652" s="252"/>
      <c r="B652" s="253"/>
      <c r="C652" s="254"/>
      <c r="D652" s="253"/>
      <c r="E652" s="255"/>
      <c r="F652" s="255"/>
      <c r="G652" s="255"/>
      <c r="H652" s="255"/>
      <c r="I652" s="255"/>
      <c r="J652" s="255"/>
      <c r="K652" s="257"/>
      <c r="L652" s="258"/>
      <c r="M652" s="258"/>
      <c r="N652" s="258"/>
      <c r="O652" s="258"/>
      <c r="P652" s="258"/>
      <c r="Q652" s="258"/>
      <c r="R652" s="259"/>
      <c r="S652" s="238"/>
      <c r="T652" s="238"/>
      <c r="U652" s="238"/>
      <c r="V652" s="239"/>
      <c r="W652" s="239"/>
      <c r="X652" s="239"/>
      <c r="Y652" s="238"/>
      <c r="Z652" s="239"/>
    </row>
    <row r="653" spans="1:26" ht="12.75" customHeight="1">
      <c r="A653" s="252"/>
      <c r="B653" s="253"/>
      <c r="C653" s="254"/>
      <c r="D653" s="253"/>
      <c r="E653" s="255"/>
      <c r="F653" s="255"/>
      <c r="G653" s="255"/>
      <c r="H653" s="255"/>
      <c r="I653" s="255"/>
      <c r="J653" s="255"/>
      <c r="K653" s="257"/>
      <c r="L653" s="258"/>
      <c r="M653" s="258"/>
      <c r="N653" s="258"/>
      <c r="O653" s="258"/>
      <c r="P653" s="258"/>
      <c r="Q653" s="258"/>
      <c r="R653" s="259"/>
      <c r="S653" s="238"/>
      <c r="T653" s="238"/>
      <c r="U653" s="238"/>
      <c r="V653" s="239"/>
      <c r="W653" s="239"/>
      <c r="X653" s="239"/>
      <c r="Y653" s="238"/>
      <c r="Z653" s="239"/>
    </row>
    <row r="654" spans="1:26" ht="12.75" customHeight="1">
      <c r="A654" s="252"/>
      <c r="B654" s="253"/>
      <c r="C654" s="254"/>
      <c r="D654" s="253"/>
      <c r="E654" s="255"/>
      <c r="F654" s="255"/>
      <c r="G654" s="255"/>
      <c r="H654" s="255"/>
      <c r="I654" s="255"/>
      <c r="J654" s="255"/>
      <c r="K654" s="257"/>
      <c r="L654" s="258"/>
      <c r="M654" s="258"/>
      <c r="N654" s="258"/>
      <c r="O654" s="258"/>
      <c r="P654" s="258"/>
      <c r="Q654" s="258"/>
      <c r="R654" s="259"/>
      <c r="S654" s="238"/>
      <c r="T654" s="238"/>
      <c r="U654" s="238"/>
      <c r="V654" s="239"/>
      <c r="W654" s="239"/>
      <c r="X654" s="239"/>
      <c r="Y654" s="238"/>
      <c r="Z654" s="239"/>
    </row>
    <row r="655" spans="1:26" ht="12.75" customHeight="1">
      <c r="A655" s="252"/>
      <c r="B655" s="253"/>
      <c r="C655" s="254"/>
      <c r="D655" s="253"/>
      <c r="E655" s="255"/>
      <c r="F655" s="255"/>
      <c r="G655" s="255"/>
      <c r="H655" s="255"/>
      <c r="I655" s="255"/>
      <c r="J655" s="255"/>
      <c r="K655" s="257"/>
      <c r="L655" s="258"/>
      <c r="M655" s="258"/>
      <c r="N655" s="258"/>
      <c r="O655" s="258"/>
      <c r="P655" s="258"/>
      <c r="Q655" s="258"/>
      <c r="R655" s="259"/>
      <c r="S655" s="238"/>
      <c r="T655" s="238"/>
      <c r="U655" s="238"/>
      <c r="V655" s="239"/>
      <c r="W655" s="239"/>
      <c r="X655" s="239"/>
      <c r="Y655" s="238"/>
      <c r="Z655" s="239"/>
    </row>
    <row r="656" spans="1:26" ht="12.75" customHeight="1">
      <c r="A656" s="252"/>
      <c r="B656" s="253"/>
      <c r="C656" s="254"/>
      <c r="D656" s="253"/>
      <c r="E656" s="255"/>
      <c r="F656" s="255"/>
      <c r="G656" s="255"/>
      <c r="H656" s="255"/>
      <c r="I656" s="255"/>
      <c r="J656" s="255"/>
      <c r="K656" s="257"/>
      <c r="L656" s="258"/>
      <c r="M656" s="258"/>
      <c r="N656" s="258"/>
      <c r="O656" s="258"/>
      <c r="P656" s="258"/>
      <c r="Q656" s="258"/>
      <c r="R656" s="259"/>
      <c r="S656" s="238"/>
      <c r="T656" s="238"/>
      <c r="U656" s="238"/>
      <c r="V656" s="239"/>
      <c r="W656" s="239"/>
      <c r="X656" s="239"/>
      <c r="Y656" s="238"/>
      <c r="Z656" s="239"/>
    </row>
    <row r="657" spans="1:26" ht="12.75" customHeight="1">
      <c r="A657" s="252"/>
      <c r="B657" s="253"/>
      <c r="C657" s="254"/>
      <c r="D657" s="253"/>
      <c r="E657" s="255"/>
      <c r="F657" s="255"/>
      <c r="G657" s="255"/>
      <c r="H657" s="255"/>
      <c r="I657" s="255"/>
      <c r="J657" s="255"/>
      <c r="K657" s="257"/>
      <c r="L657" s="258"/>
      <c r="M657" s="258"/>
      <c r="N657" s="258"/>
      <c r="O657" s="258"/>
      <c r="P657" s="258"/>
      <c r="Q657" s="258"/>
      <c r="R657" s="259"/>
      <c r="S657" s="238"/>
      <c r="T657" s="238"/>
      <c r="U657" s="238"/>
      <c r="V657" s="239"/>
      <c r="W657" s="239"/>
      <c r="X657" s="239"/>
      <c r="Y657" s="238"/>
      <c r="Z657" s="239"/>
    </row>
    <row r="658" spans="1:26" ht="12.75" customHeight="1">
      <c r="A658" s="252"/>
      <c r="B658" s="253"/>
      <c r="C658" s="254"/>
      <c r="D658" s="253"/>
      <c r="E658" s="255"/>
      <c r="F658" s="255"/>
      <c r="G658" s="255"/>
      <c r="H658" s="255"/>
      <c r="I658" s="255"/>
      <c r="J658" s="255"/>
      <c r="K658" s="257"/>
      <c r="L658" s="258"/>
      <c r="M658" s="258"/>
      <c r="N658" s="258"/>
      <c r="O658" s="258"/>
      <c r="P658" s="258"/>
      <c r="Q658" s="258"/>
      <c r="R658" s="259"/>
      <c r="S658" s="238"/>
      <c r="T658" s="238"/>
      <c r="U658" s="238"/>
      <c r="V658" s="239"/>
      <c r="W658" s="239"/>
      <c r="X658" s="239"/>
      <c r="Y658" s="238"/>
      <c r="Z658" s="239"/>
    </row>
    <row r="659" spans="1:26" ht="12.75" customHeight="1">
      <c r="A659" s="252"/>
      <c r="B659" s="253"/>
      <c r="C659" s="254"/>
      <c r="D659" s="253"/>
      <c r="E659" s="255"/>
      <c r="F659" s="255"/>
      <c r="G659" s="255"/>
      <c r="H659" s="255"/>
      <c r="I659" s="255"/>
      <c r="J659" s="255"/>
      <c r="K659" s="257"/>
      <c r="L659" s="258"/>
      <c r="M659" s="258"/>
      <c r="N659" s="258"/>
      <c r="O659" s="258"/>
      <c r="P659" s="258"/>
      <c r="Q659" s="258"/>
      <c r="R659" s="259"/>
      <c r="S659" s="238"/>
      <c r="T659" s="238"/>
      <c r="U659" s="238"/>
      <c r="V659" s="239"/>
      <c r="W659" s="239"/>
      <c r="X659" s="239"/>
      <c r="Y659" s="238"/>
      <c r="Z659" s="239"/>
    </row>
    <row r="660" spans="1:26" ht="12.75" customHeight="1">
      <c r="A660" s="252"/>
      <c r="B660" s="253"/>
      <c r="C660" s="254"/>
      <c r="D660" s="253"/>
      <c r="E660" s="255"/>
      <c r="F660" s="255"/>
      <c r="G660" s="255"/>
      <c r="H660" s="255"/>
      <c r="I660" s="255"/>
      <c r="J660" s="255"/>
      <c r="K660" s="257"/>
      <c r="L660" s="258"/>
      <c r="M660" s="258"/>
      <c r="N660" s="258"/>
      <c r="O660" s="258"/>
      <c r="P660" s="258"/>
      <c r="Q660" s="258"/>
      <c r="R660" s="259"/>
      <c r="S660" s="238"/>
      <c r="T660" s="238"/>
      <c r="U660" s="238"/>
      <c r="V660" s="239"/>
      <c r="W660" s="239"/>
      <c r="X660" s="239"/>
      <c r="Y660" s="238"/>
      <c r="Z660" s="239"/>
    </row>
    <row r="661" spans="1:26" ht="12.75" customHeight="1">
      <c r="A661" s="252"/>
      <c r="B661" s="253"/>
      <c r="C661" s="254"/>
      <c r="D661" s="253"/>
      <c r="E661" s="255"/>
      <c r="F661" s="255"/>
      <c r="G661" s="255"/>
      <c r="H661" s="255"/>
      <c r="I661" s="255"/>
      <c r="J661" s="255"/>
      <c r="K661" s="257"/>
      <c r="L661" s="258"/>
      <c r="M661" s="258"/>
      <c r="N661" s="258"/>
      <c r="O661" s="258"/>
      <c r="P661" s="258"/>
      <c r="Q661" s="258"/>
      <c r="R661" s="259"/>
      <c r="S661" s="238"/>
      <c r="T661" s="238"/>
      <c r="U661" s="238"/>
      <c r="V661" s="239"/>
      <c r="W661" s="239"/>
      <c r="X661" s="239"/>
      <c r="Y661" s="238"/>
      <c r="Z661" s="239"/>
    </row>
    <row r="662" spans="1:26" ht="12.75" customHeight="1">
      <c r="A662" s="252"/>
      <c r="B662" s="253"/>
      <c r="C662" s="254"/>
      <c r="D662" s="253"/>
      <c r="E662" s="255"/>
      <c r="F662" s="255"/>
      <c r="G662" s="255"/>
      <c r="H662" s="255"/>
      <c r="I662" s="255"/>
      <c r="J662" s="255"/>
      <c r="K662" s="257"/>
      <c r="L662" s="258"/>
      <c r="M662" s="258"/>
      <c r="N662" s="258"/>
      <c r="O662" s="258"/>
      <c r="P662" s="258"/>
      <c r="Q662" s="258"/>
      <c r="R662" s="259"/>
      <c r="S662" s="238"/>
      <c r="T662" s="238"/>
      <c r="U662" s="238"/>
      <c r="V662" s="239"/>
      <c r="W662" s="239"/>
      <c r="X662" s="239"/>
      <c r="Y662" s="238"/>
      <c r="Z662" s="239"/>
    </row>
    <row r="663" spans="1:26" ht="12.75" customHeight="1">
      <c r="A663" s="252"/>
      <c r="B663" s="253"/>
      <c r="C663" s="254"/>
      <c r="D663" s="253"/>
      <c r="E663" s="255"/>
      <c r="F663" s="255"/>
      <c r="G663" s="255"/>
      <c r="H663" s="255"/>
      <c r="I663" s="255"/>
      <c r="J663" s="255"/>
      <c r="K663" s="257"/>
      <c r="L663" s="258"/>
      <c r="M663" s="258"/>
      <c r="N663" s="258"/>
      <c r="O663" s="258"/>
      <c r="P663" s="258"/>
      <c r="Q663" s="258"/>
      <c r="R663" s="259"/>
      <c r="S663" s="238"/>
      <c r="T663" s="238"/>
      <c r="U663" s="238"/>
      <c r="V663" s="239"/>
      <c r="W663" s="239"/>
      <c r="X663" s="239"/>
      <c r="Y663" s="238"/>
      <c r="Z663" s="239"/>
    </row>
    <row r="664" spans="1:26" ht="12.75" customHeight="1">
      <c r="A664" s="252"/>
      <c r="B664" s="253"/>
      <c r="C664" s="254"/>
      <c r="D664" s="253"/>
      <c r="E664" s="255"/>
      <c r="F664" s="255"/>
      <c r="G664" s="255"/>
      <c r="H664" s="255"/>
      <c r="I664" s="255"/>
      <c r="J664" s="255"/>
      <c r="K664" s="257"/>
      <c r="L664" s="258"/>
      <c r="M664" s="258"/>
      <c r="N664" s="258"/>
      <c r="O664" s="258"/>
      <c r="P664" s="258"/>
      <c r="Q664" s="258"/>
      <c r="R664" s="259"/>
      <c r="S664" s="238"/>
      <c r="T664" s="238"/>
      <c r="U664" s="238"/>
      <c r="V664" s="239"/>
      <c r="W664" s="239"/>
      <c r="X664" s="239"/>
      <c r="Y664" s="238"/>
      <c r="Z664" s="239"/>
    </row>
    <row r="665" spans="1:26" ht="12.75" customHeight="1">
      <c r="A665" s="252"/>
      <c r="B665" s="253"/>
      <c r="C665" s="254"/>
      <c r="D665" s="253"/>
      <c r="E665" s="255"/>
      <c r="F665" s="255"/>
      <c r="G665" s="255"/>
      <c r="H665" s="255"/>
      <c r="I665" s="255"/>
      <c r="J665" s="255"/>
      <c r="K665" s="257"/>
      <c r="L665" s="258"/>
      <c r="M665" s="258"/>
      <c r="N665" s="258"/>
      <c r="O665" s="258"/>
      <c r="P665" s="258"/>
      <c r="Q665" s="258"/>
      <c r="R665" s="259"/>
      <c r="S665" s="238"/>
      <c r="T665" s="238"/>
      <c r="U665" s="238"/>
      <c r="V665" s="239"/>
      <c r="W665" s="239"/>
      <c r="X665" s="239"/>
      <c r="Y665" s="238"/>
      <c r="Z665" s="239"/>
    </row>
    <row r="666" spans="1:26" ht="12.75" customHeight="1">
      <c r="A666" s="252"/>
      <c r="B666" s="253"/>
      <c r="C666" s="254"/>
      <c r="D666" s="253"/>
      <c r="E666" s="255"/>
      <c r="F666" s="255"/>
      <c r="G666" s="255"/>
      <c r="H666" s="255"/>
      <c r="I666" s="255"/>
      <c r="J666" s="255"/>
      <c r="K666" s="257"/>
      <c r="L666" s="258"/>
      <c r="M666" s="258"/>
      <c r="N666" s="258"/>
      <c r="O666" s="258"/>
      <c r="P666" s="258"/>
      <c r="Q666" s="258"/>
      <c r="R666" s="259"/>
      <c r="S666" s="238"/>
      <c r="T666" s="238"/>
      <c r="U666" s="238"/>
      <c r="V666" s="239"/>
      <c r="W666" s="239"/>
      <c r="X666" s="239"/>
      <c r="Y666" s="238"/>
      <c r="Z666" s="239"/>
    </row>
    <row r="667" spans="1:26" ht="12.75" customHeight="1">
      <c r="A667" s="252"/>
      <c r="B667" s="253"/>
      <c r="C667" s="254"/>
      <c r="D667" s="253"/>
      <c r="E667" s="255"/>
      <c r="F667" s="255"/>
      <c r="G667" s="255"/>
      <c r="H667" s="255"/>
      <c r="I667" s="255"/>
      <c r="J667" s="255"/>
      <c r="K667" s="257"/>
      <c r="L667" s="258"/>
      <c r="M667" s="258"/>
      <c r="N667" s="258"/>
      <c r="O667" s="258"/>
      <c r="P667" s="258"/>
      <c r="Q667" s="258"/>
      <c r="R667" s="259"/>
      <c r="S667" s="238"/>
      <c r="T667" s="238"/>
      <c r="U667" s="238"/>
      <c r="V667" s="239"/>
      <c r="W667" s="239"/>
      <c r="X667" s="239"/>
      <c r="Y667" s="238"/>
      <c r="Z667" s="239"/>
    </row>
    <row r="668" spans="1:26" ht="12.75" customHeight="1">
      <c r="A668" s="252"/>
      <c r="B668" s="253"/>
      <c r="C668" s="254"/>
      <c r="D668" s="253"/>
      <c r="E668" s="255"/>
      <c r="F668" s="255"/>
      <c r="G668" s="255"/>
      <c r="H668" s="255"/>
      <c r="I668" s="255"/>
      <c r="J668" s="255"/>
      <c r="K668" s="257"/>
      <c r="L668" s="258"/>
      <c r="M668" s="258"/>
      <c r="N668" s="258"/>
      <c r="O668" s="258"/>
      <c r="P668" s="258"/>
      <c r="Q668" s="258"/>
      <c r="R668" s="259"/>
      <c r="S668" s="238"/>
      <c r="T668" s="238"/>
      <c r="U668" s="238"/>
      <c r="V668" s="239"/>
      <c r="W668" s="239"/>
      <c r="X668" s="239"/>
      <c r="Y668" s="238"/>
      <c r="Z668" s="239"/>
    </row>
    <row r="669" spans="1:26" ht="12.75" customHeight="1">
      <c r="A669" s="252"/>
      <c r="B669" s="253"/>
      <c r="C669" s="254"/>
      <c r="D669" s="253"/>
      <c r="E669" s="255"/>
      <c r="F669" s="255"/>
      <c r="G669" s="255"/>
      <c r="H669" s="255"/>
      <c r="I669" s="255"/>
      <c r="J669" s="255"/>
      <c r="K669" s="257"/>
      <c r="L669" s="258"/>
      <c r="M669" s="258"/>
      <c r="N669" s="258"/>
      <c r="O669" s="258"/>
      <c r="P669" s="258"/>
      <c r="Q669" s="258"/>
      <c r="R669" s="259"/>
      <c r="S669" s="238"/>
      <c r="T669" s="238"/>
      <c r="U669" s="238"/>
      <c r="V669" s="239"/>
      <c r="W669" s="239"/>
      <c r="X669" s="239"/>
      <c r="Y669" s="238"/>
      <c r="Z669" s="239"/>
    </row>
    <row r="670" spans="1:26" ht="12.75" customHeight="1">
      <c r="A670" s="252"/>
      <c r="B670" s="253"/>
      <c r="C670" s="254"/>
      <c r="D670" s="253"/>
      <c r="E670" s="255"/>
      <c r="F670" s="255"/>
      <c r="G670" s="255"/>
      <c r="H670" s="255"/>
      <c r="I670" s="255"/>
      <c r="J670" s="255"/>
      <c r="K670" s="257"/>
      <c r="L670" s="258"/>
      <c r="M670" s="258"/>
      <c r="N670" s="258"/>
      <c r="O670" s="258"/>
      <c r="P670" s="258"/>
      <c r="Q670" s="258"/>
      <c r="R670" s="259"/>
      <c r="S670" s="238"/>
      <c r="T670" s="238"/>
      <c r="U670" s="238"/>
      <c r="V670" s="239"/>
      <c r="W670" s="239"/>
      <c r="X670" s="239"/>
      <c r="Y670" s="238"/>
      <c r="Z670" s="239"/>
    </row>
    <row r="671" spans="1:26" ht="12.75" customHeight="1">
      <c r="A671" s="252"/>
      <c r="B671" s="253"/>
      <c r="C671" s="254"/>
      <c r="D671" s="253"/>
      <c r="E671" s="255"/>
      <c r="F671" s="255"/>
      <c r="G671" s="255"/>
      <c r="H671" s="255"/>
      <c r="I671" s="255"/>
      <c r="J671" s="255"/>
      <c r="K671" s="257"/>
      <c r="L671" s="258"/>
      <c r="M671" s="258"/>
      <c r="N671" s="258"/>
      <c r="O671" s="258"/>
      <c r="P671" s="258"/>
      <c r="Q671" s="258"/>
      <c r="R671" s="259"/>
      <c r="S671" s="238"/>
      <c r="T671" s="238"/>
      <c r="U671" s="238"/>
      <c r="V671" s="239"/>
      <c r="W671" s="239"/>
      <c r="X671" s="239"/>
      <c r="Y671" s="238"/>
      <c r="Z671" s="239"/>
    </row>
    <row r="672" spans="1:26" ht="12.75" customHeight="1">
      <c r="A672" s="252"/>
      <c r="B672" s="253"/>
      <c r="C672" s="254"/>
      <c r="D672" s="253"/>
      <c r="E672" s="255"/>
      <c r="F672" s="255"/>
      <c r="G672" s="255"/>
      <c r="H672" s="255"/>
      <c r="I672" s="255"/>
      <c r="J672" s="255"/>
      <c r="K672" s="257"/>
      <c r="L672" s="258"/>
      <c r="M672" s="258"/>
      <c r="N672" s="258"/>
      <c r="O672" s="258"/>
      <c r="P672" s="258"/>
      <c r="Q672" s="258"/>
      <c r="R672" s="259"/>
      <c r="S672" s="238"/>
      <c r="T672" s="238"/>
      <c r="U672" s="238"/>
      <c r="V672" s="239"/>
      <c r="W672" s="239"/>
      <c r="X672" s="239"/>
      <c r="Y672" s="238"/>
      <c r="Z672" s="239"/>
    </row>
    <row r="673" spans="1:26" ht="12.75" customHeight="1">
      <c r="A673" s="252"/>
      <c r="B673" s="253"/>
      <c r="C673" s="254"/>
      <c r="D673" s="253"/>
      <c r="E673" s="255"/>
      <c r="F673" s="255"/>
      <c r="G673" s="255"/>
      <c r="H673" s="255"/>
      <c r="I673" s="255"/>
      <c r="J673" s="255"/>
      <c r="K673" s="257"/>
      <c r="L673" s="258"/>
      <c r="M673" s="258"/>
      <c r="N673" s="258"/>
      <c r="O673" s="258"/>
      <c r="P673" s="258"/>
      <c r="Q673" s="258"/>
      <c r="R673" s="259"/>
      <c r="S673" s="238"/>
      <c r="T673" s="238"/>
      <c r="U673" s="238"/>
      <c r="V673" s="239"/>
      <c r="W673" s="239"/>
      <c r="X673" s="239"/>
      <c r="Y673" s="238"/>
      <c r="Z673" s="239"/>
    </row>
    <row r="674" spans="1:26" ht="12.75" customHeight="1">
      <c r="A674" s="252"/>
      <c r="B674" s="253"/>
      <c r="C674" s="254"/>
      <c r="D674" s="253"/>
      <c r="E674" s="255"/>
      <c r="F674" s="255"/>
      <c r="G674" s="255"/>
      <c r="H674" s="255"/>
      <c r="I674" s="255"/>
      <c r="J674" s="255"/>
      <c r="K674" s="257"/>
      <c r="L674" s="258"/>
      <c r="M674" s="258"/>
      <c r="N674" s="258"/>
      <c r="O674" s="258"/>
      <c r="P674" s="258"/>
      <c r="Q674" s="258"/>
      <c r="R674" s="259"/>
      <c r="S674" s="238"/>
      <c r="T674" s="238"/>
      <c r="U674" s="238"/>
      <c r="V674" s="239"/>
      <c r="W674" s="239"/>
      <c r="X674" s="239"/>
      <c r="Y674" s="238"/>
      <c r="Z674" s="239"/>
    </row>
    <row r="675" spans="1:26" ht="12.75" customHeight="1">
      <c r="A675" s="252"/>
      <c r="B675" s="253"/>
      <c r="C675" s="254"/>
      <c r="D675" s="253"/>
      <c r="E675" s="255"/>
      <c r="F675" s="255"/>
      <c r="G675" s="255"/>
      <c r="H675" s="255"/>
      <c r="I675" s="255"/>
      <c r="J675" s="255"/>
      <c r="K675" s="257"/>
      <c r="L675" s="258"/>
      <c r="M675" s="258"/>
      <c r="N675" s="258"/>
      <c r="O675" s="258"/>
      <c r="P675" s="258"/>
      <c r="Q675" s="258"/>
      <c r="R675" s="259"/>
      <c r="S675" s="238"/>
      <c r="T675" s="238"/>
      <c r="U675" s="238"/>
      <c r="V675" s="239"/>
      <c r="W675" s="239"/>
      <c r="X675" s="239"/>
      <c r="Y675" s="238"/>
      <c r="Z675" s="239"/>
    </row>
    <row r="676" spans="1:26" ht="12.75" customHeight="1">
      <c r="A676" s="252"/>
      <c r="B676" s="253"/>
      <c r="C676" s="254"/>
      <c r="D676" s="253"/>
      <c r="E676" s="255"/>
      <c r="F676" s="255"/>
      <c r="G676" s="255"/>
      <c r="H676" s="255"/>
      <c r="I676" s="255"/>
      <c r="J676" s="255"/>
      <c r="K676" s="257"/>
      <c r="L676" s="258"/>
      <c r="M676" s="258"/>
      <c r="N676" s="258"/>
      <c r="O676" s="258"/>
      <c r="P676" s="258"/>
      <c r="Q676" s="258"/>
      <c r="R676" s="259"/>
      <c r="S676" s="238"/>
      <c r="T676" s="238"/>
      <c r="U676" s="238"/>
      <c r="V676" s="239"/>
      <c r="W676" s="239"/>
      <c r="X676" s="239"/>
      <c r="Y676" s="238"/>
      <c r="Z676" s="239"/>
    </row>
    <row r="677" spans="1:26" ht="12.75" customHeight="1">
      <c r="A677" s="252"/>
      <c r="B677" s="253"/>
      <c r="C677" s="254"/>
      <c r="D677" s="253"/>
      <c r="E677" s="255"/>
      <c r="F677" s="255"/>
      <c r="G677" s="255"/>
      <c r="H677" s="255"/>
      <c r="I677" s="255"/>
      <c r="J677" s="255"/>
      <c r="K677" s="257"/>
      <c r="L677" s="258"/>
      <c r="M677" s="258"/>
      <c r="N677" s="258"/>
      <c r="O677" s="258"/>
      <c r="P677" s="258"/>
      <c r="Q677" s="258"/>
      <c r="R677" s="259"/>
      <c r="S677" s="238"/>
      <c r="T677" s="238"/>
      <c r="U677" s="238"/>
      <c r="V677" s="239"/>
      <c r="W677" s="239"/>
      <c r="X677" s="239"/>
      <c r="Y677" s="238"/>
      <c r="Z677" s="239"/>
    </row>
    <row r="678" spans="1:26" ht="12.75" customHeight="1">
      <c r="A678" s="252"/>
      <c r="B678" s="253"/>
      <c r="C678" s="254"/>
      <c r="D678" s="253"/>
      <c r="E678" s="255"/>
      <c r="F678" s="255"/>
      <c r="G678" s="255"/>
      <c r="H678" s="255"/>
      <c r="I678" s="255"/>
      <c r="J678" s="255"/>
      <c r="K678" s="257"/>
      <c r="L678" s="258"/>
      <c r="M678" s="258"/>
      <c r="N678" s="258"/>
      <c r="O678" s="258"/>
      <c r="P678" s="258"/>
      <c r="Q678" s="258"/>
      <c r="R678" s="259"/>
      <c r="S678" s="238"/>
      <c r="T678" s="238"/>
      <c r="U678" s="238"/>
      <c r="V678" s="239"/>
      <c r="W678" s="239"/>
      <c r="X678" s="239"/>
      <c r="Y678" s="238"/>
      <c r="Z678" s="239"/>
    </row>
    <row r="679" spans="1:26" ht="12.75" customHeight="1">
      <c r="A679" s="252"/>
      <c r="B679" s="253"/>
      <c r="C679" s="254"/>
      <c r="D679" s="253"/>
      <c r="E679" s="255"/>
      <c r="F679" s="255"/>
      <c r="G679" s="255"/>
      <c r="H679" s="255"/>
      <c r="I679" s="255"/>
      <c r="J679" s="255"/>
      <c r="K679" s="257"/>
      <c r="L679" s="258"/>
      <c r="M679" s="258"/>
      <c r="N679" s="258"/>
      <c r="O679" s="258"/>
      <c r="P679" s="258"/>
      <c r="Q679" s="258"/>
      <c r="R679" s="259"/>
      <c r="S679" s="238"/>
      <c r="T679" s="238"/>
      <c r="U679" s="238"/>
      <c r="V679" s="239"/>
      <c r="W679" s="239"/>
      <c r="X679" s="239"/>
      <c r="Y679" s="238"/>
      <c r="Z679" s="239"/>
    </row>
    <row r="680" spans="1:26" ht="12.75" customHeight="1">
      <c r="A680" s="252"/>
      <c r="B680" s="253"/>
      <c r="C680" s="254"/>
      <c r="D680" s="253"/>
      <c r="E680" s="255"/>
      <c r="F680" s="255"/>
      <c r="G680" s="255"/>
      <c r="H680" s="255"/>
      <c r="I680" s="255"/>
      <c r="J680" s="255"/>
      <c r="K680" s="257"/>
      <c r="L680" s="258"/>
      <c r="M680" s="258"/>
      <c r="N680" s="258"/>
      <c r="O680" s="258"/>
      <c r="P680" s="258"/>
      <c r="Q680" s="258"/>
      <c r="R680" s="259"/>
      <c r="S680" s="238"/>
      <c r="T680" s="238"/>
      <c r="U680" s="238"/>
      <c r="V680" s="239"/>
      <c r="W680" s="239"/>
      <c r="X680" s="239"/>
      <c r="Y680" s="238"/>
      <c r="Z680" s="239"/>
    </row>
    <row r="681" spans="1:26" ht="12.75" customHeight="1">
      <c r="A681" s="252"/>
      <c r="B681" s="253"/>
      <c r="C681" s="254"/>
      <c r="D681" s="253"/>
      <c r="E681" s="255"/>
      <c r="F681" s="255"/>
      <c r="G681" s="255"/>
      <c r="H681" s="255"/>
      <c r="I681" s="255"/>
      <c r="J681" s="255"/>
      <c r="K681" s="257"/>
      <c r="L681" s="258"/>
      <c r="M681" s="258"/>
      <c r="N681" s="258"/>
      <c r="O681" s="258"/>
      <c r="P681" s="258"/>
      <c r="Q681" s="258"/>
      <c r="R681" s="259"/>
      <c r="S681" s="238"/>
      <c r="T681" s="238"/>
      <c r="U681" s="238"/>
      <c r="V681" s="239"/>
      <c r="W681" s="239"/>
      <c r="X681" s="239"/>
      <c r="Y681" s="238"/>
      <c r="Z681" s="239"/>
    </row>
    <row r="682" spans="1:26" ht="12.75" customHeight="1">
      <c r="A682" s="252"/>
      <c r="B682" s="253"/>
      <c r="C682" s="254"/>
      <c r="D682" s="253"/>
      <c r="E682" s="255"/>
      <c r="F682" s="255"/>
      <c r="G682" s="255"/>
      <c r="H682" s="255"/>
      <c r="I682" s="255"/>
      <c r="J682" s="255"/>
      <c r="K682" s="257"/>
      <c r="L682" s="258"/>
      <c r="M682" s="258"/>
      <c r="N682" s="258"/>
      <c r="O682" s="258"/>
      <c r="P682" s="258"/>
      <c r="Q682" s="258"/>
      <c r="R682" s="259"/>
      <c r="S682" s="238"/>
      <c r="T682" s="238"/>
      <c r="U682" s="238"/>
      <c r="V682" s="239"/>
      <c r="W682" s="239"/>
      <c r="X682" s="239"/>
      <c r="Y682" s="238"/>
      <c r="Z682" s="239"/>
    </row>
    <row r="683" spans="1:26" ht="12.75" customHeight="1">
      <c r="A683" s="252"/>
      <c r="B683" s="253"/>
      <c r="C683" s="254"/>
      <c r="D683" s="253"/>
      <c r="E683" s="255"/>
      <c r="F683" s="255"/>
      <c r="G683" s="255"/>
      <c r="H683" s="255"/>
      <c r="I683" s="255"/>
      <c r="J683" s="255"/>
      <c r="K683" s="257"/>
      <c r="L683" s="258"/>
      <c r="M683" s="258"/>
      <c r="N683" s="258"/>
      <c r="O683" s="258"/>
      <c r="P683" s="258"/>
      <c r="Q683" s="258"/>
      <c r="R683" s="259"/>
      <c r="S683" s="238"/>
      <c r="T683" s="238"/>
      <c r="U683" s="238"/>
      <c r="V683" s="239"/>
      <c r="W683" s="239"/>
      <c r="X683" s="239"/>
      <c r="Y683" s="238"/>
      <c r="Z683" s="239"/>
    </row>
    <row r="684" spans="1:26" ht="12.75" customHeight="1">
      <c r="A684" s="252"/>
      <c r="B684" s="253"/>
      <c r="C684" s="254"/>
      <c r="D684" s="253"/>
      <c r="E684" s="255"/>
      <c r="F684" s="255"/>
      <c r="G684" s="255"/>
      <c r="H684" s="255"/>
      <c r="I684" s="255"/>
      <c r="J684" s="255"/>
      <c r="K684" s="257"/>
      <c r="L684" s="258"/>
      <c r="M684" s="258"/>
      <c r="N684" s="258"/>
      <c r="O684" s="258"/>
      <c r="P684" s="258"/>
      <c r="Q684" s="258"/>
      <c r="R684" s="259"/>
      <c r="S684" s="238"/>
      <c r="T684" s="238"/>
      <c r="U684" s="238"/>
      <c r="V684" s="239"/>
      <c r="W684" s="239"/>
      <c r="X684" s="239"/>
      <c r="Y684" s="238"/>
      <c r="Z684" s="239"/>
    </row>
    <row r="685" spans="1:26" ht="12.75" customHeight="1">
      <c r="A685" s="252"/>
      <c r="B685" s="253"/>
      <c r="C685" s="254"/>
      <c r="D685" s="253"/>
      <c r="E685" s="255"/>
      <c r="F685" s="255"/>
      <c r="G685" s="255"/>
      <c r="H685" s="255"/>
      <c r="I685" s="255"/>
      <c r="J685" s="255"/>
      <c r="K685" s="257"/>
      <c r="L685" s="258"/>
      <c r="M685" s="258"/>
      <c r="N685" s="258"/>
      <c r="O685" s="258"/>
      <c r="P685" s="258"/>
      <c r="Q685" s="258"/>
      <c r="R685" s="259"/>
      <c r="S685" s="238"/>
      <c r="T685" s="238"/>
      <c r="U685" s="238"/>
      <c r="V685" s="239"/>
      <c r="W685" s="239"/>
      <c r="X685" s="239"/>
      <c r="Y685" s="238"/>
      <c r="Z685" s="239"/>
    </row>
    <row r="686" spans="1:26" ht="12.75" customHeight="1">
      <c r="A686" s="252"/>
      <c r="B686" s="253"/>
      <c r="C686" s="254"/>
      <c r="D686" s="253"/>
      <c r="E686" s="255"/>
      <c r="F686" s="255"/>
      <c r="G686" s="255"/>
      <c r="H686" s="255"/>
      <c r="I686" s="255"/>
      <c r="J686" s="255"/>
      <c r="K686" s="257"/>
      <c r="L686" s="258"/>
      <c r="M686" s="258"/>
      <c r="N686" s="258"/>
      <c r="O686" s="258"/>
      <c r="P686" s="258"/>
      <c r="Q686" s="258"/>
      <c r="R686" s="259"/>
      <c r="S686" s="238"/>
      <c r="T686" s="238"/>
      <c r="U686" s="238"/>
      <c r="V686" s="239"/>
      <c r="W686" s="239"/>
      <c r="X686" s="239"/>
      <c r="Y686" s="238"/>
      <c r="Z686" s="239"/>
    </row>
    <row r="687" spans="1:26" ht="12.75" customHeight="1">
      <c r="A687" s="252"/>
      <c r="B687" s="253"/>
      <c r="C687" s="254"/>
      <c r="D687" s="253"/>
      <c r="E687" s="255"/>
      <c r="F687" s="255"/>
      <c r="G687" s="255"/>
      <c r="H687" s="255"/>
      <c r="I687" s="255"/>
      <c r="J687" s="255"/>
      <c r="K687" s="257"/>
      <c r="L687" s="258"/>
      <c r="M687" s="258"/>
      <c r="N687" s="258"/>
      <c r="O687" s="258"/>
      <c r="P687" s="258"/>
      <c r="Q687" s="258"/>
      <c r="R687" s="259"/>
      <c r="S687" s="238"/>
      <c r="T687" s="238"/>
      <c r="U687" s="238"/>
      <c r="V687" s="239"/>
      <c r="W687" s="239"/>
      <c r="X687" s="239"/>
      <c r="Y687" s="238"/>
      <c r="Z687" s="239"/>
    </row>
    <row r="688" spans="1:26" ht="12.75" customHeight="1">
      <c r="A688" s="252"/>
      <c r="B688" s="253"/>
      <c r="C688" s="254"/>
      <c r="D688" s="253"/>
      <c r="E688" s="255"/>
      <c r="F688" s="255"/>
      <c r="G688" s="255"/>
      <c r="H688" s="255"/>
      <c r="I688" s="255"/>
      <c r="J688" s="255"/>
      <c r="K688" s="257"/>
      <c r="L688" s="258"/>
      <c r="M688" s="258"/>
      <c r="N688" s="258"/>
      <c r="O688" s="258"/>
      <c r="P688" s="258"/>
      <c r="Q688" s="258"/>
      <c r="R688" s="259"/>
      <c r="S688" s="238"/>
      <c r="T688" s="238"/>
      <c r="U688" s="238"/>
      <c r="V688" s="239"/>
      <c r="W688" s="239"/>
      <c r="X688" s="239"/>
      <c r="Y688" s="238"/>
      <c r="Z688" s="239"/>
    </row>
    <row r="689" spans="1:26" ht="12.75" customHeight="1">
      <c r="A689" s="252"/>
      <c r="B689" s="253"/>
      <c r="C689" s="254"/>
      <c r="D689" s="253"/>
      <c r="E689" s="255"/>
      <c r="F689" s="255"/>
      <c r="G689" s="255"/>
      <c r="H689" s="255"/>
      <c r="I689" s="255"/>
      <c r="J689" s="255"/>
      <c r="K689" s="257"/>
      <c r="L689" s="258"/>
      <c r="M689" s="258"/>
      <c r="N689" s="258"/>
      <c r="O689" s="258"/>
      <c r="P689" s="258"/>
      <c r="Q689" s="258"/>
      <c r="R689" s="259"/>
      <c r="S689" s="238"/>
      <c r="T689" s="238"/>
      <c r="U689" s="238"/>
      <c r="V689" s="239"/>
      <c r="W689" s="239"/>
      <c r="X689" s="239"/>
      <c r="Y689" s="238"/>
      <c r="Z689" s="239"/>
    </row>
    <row r="690" spans="1:26" ht="12.75" customHeight="1">
      <c r="A690" s="252"/>
      <c r="B690" s="253"/>
      <c r="C690" s="254"/>
      <c r="D690" s="253"/>
      <c r="E690" s="255"/>
      <c r="F690" s="255"/>
      <c r="G690" s="255"/>
      <c r="H690" s="255"/>
      <c r="I690" s="255"/>
      <c r="J690" s="255"/>
      <c r="K690" s="257"/>
      <c r="L690" s="258"/>
      <c r="M690" s="258"/>
      <c r="N690" s="258"/>
      <c r="O690" s="258"/>
      <c r="P690" s="258"/>
      <c r="Q690" s="258"/>
      <c r="R690" s="259"/>
      <c r="S690" s="238"/>
      <c r="T690" s="238"/>
      <c r="U690" s="238"/>
      <c r="V690" s="239"/>
      <c r="W690" s="239"/>
      <c r="X690" s="239"/>
      <c r="Y690" s="238"/>
      <c r="Z690" s="239"/>
    </row>
    <row r="691" spans="1:26" ht="12.75" customHeight="1">
      <c r="A691" s="252"/>
      <c r="B691" s="253"/>
      <c r="C691" s="254"/>
      <c r="D691" s="253"/>
      <c r="E691" s="255"/>
      <c r="F691" s="255"/>
      <c r="G691" s="255"/>
      <c r="H691" s="255"/>
      <c r="I691" s="255"/>
      <c r="J691" s="255"/>
      <c r="K691" s="257"/>
      <c r="L691" s="258"/>
      <c r="M691" s="258"/>
      <c r="N691" s="258"/>
      <c r="O691" s="258"/>
      <c r="P691" s="258"/>
      <c r="Q691" s="258"/>
      <c r="R691" s="259"/>
      <c r="S691" s="238"/>
      <c r="T691" s="238"/>
      <c r="U691" s="238"/>
      <c r="V691" s="239"/>
      <c r="W691" s="239"/>
      <c r="X691" s="239"/>
      <c r="Y691" s="238"/>
      <c r="Z691" s="239"/>
    </row>
    <row r="692" spans="1:26" ht="12.75" customHeight="1">
      <c r="A692" s="252"/>
      <c r="B692" s="253"/>
      <c r="C692" s="254"/>
      <c r="D692" s="253"/>
      <c r="E692" s="255"/>
      <c r="F692" s="255"/>
      <c r="G692" s="255"/>
      <c r="H692" s="255"/>
      <c r="I692" s="255"/>
      <c r="J692" s="255"/>
      <c r="K692" s="257"/>
      <c r="L692" s="258"/>
      <c r="M692" s="258"/>
      <c r="N692" s="258"/>
      <c r="O692" s="258"/>
      <c r="P692" s="258"/>
      <c r="Q692" s="258"/>
      <c r="R692" s="259"/>
      <c r="S692" s="238"/>
      <c r="T692" s="238"/>
      <c r="U692" s="238"/>
      <c r="V692" s="239"/>
      <c r="W692" s="239"/>
      <c r="X692" s="239"/>
      <c r="Y692" s="238"/>
      <c r="Z692" s="239"/>
    </row>
    <row r="693" spans="1:26" ht="12.75" customHeight="1">
      <c r="A693" s="252"/>
      <c r="B693" s="253"/>
      <c r="C693" s="254"/>
      <c r="D693" s="253"/>
      <c r="E693" s="255"/>
      <c r="F693" s="255"/>
      <c r="G693" s="255"/>
      <c r="H693" s="255"/>
      <c r="I693" s="255"/>
      <c r="J693" s="255"/>
      <c r="K693" s="257"/>
      <c r="L693" s="258"/>
      <c r="M693" s="258"/>
      <c r="N693" s="258"/>
      <c r="O693" s="258"/>
      <c r="P693" s="258"/>
      <c r="Q693" s="258"/>
      <c r="R693" s="259"/>
      <c r="S693" s="238"/>
      <c r="T693" s="238"/>
      <c r="U693" s="238"/>
      <c r="V693" s="239"/>
      <c r="W693" s="239"/>
      <c r="X693" s="239"/>
      <c r="Y693" s="238"/>
      <c r="Z693" s="239"/>
    </row>
    <row r="694" spans="1:26" ht="12.75" customHeight="1">
      <c r="A694" s="252"/>
      <c r="B694" s="253"/>
      <c r="C694" s="254"/>
      <c r="D694" s="253"/>
      <c r="E694" s="255"/>
      <c r="F694" s="255"/>
      <c r="G694" s="255"/>
      <c r="H694" s="255"/>
      <c r="I694" s="255"/>
      <c r="J694" s="255"/>
      <c r="K694" s="257"/>
      <c r="L694" s="258"/>
      <c r="M694" s="258"/>
      <c r="N694" s="258"/>
      <c r="O694" s="258"/>
      <c r="P694" s="258"/>
      <c r="Q694" s="258"/>
      <c r="R694" s="259"/>
      <c r="S694" s="238"/>
      <c r="T694" s="238"/>
      <c r="U694" s="238"/>
      <c r="V694" s="239"/>
      <c r="W694" s="239"/>
      <c r="X694" s="239"/>
      <c r="Y694" s="238"/>
      <c r="Z694" s="239"/>
    </row>
    <row r="695" spans="1:26" ht="12.75" customHeight="1">
      <c r="A695" s="252"/>
      <c r="B695" s="253"/>
      <c r="C695" s="254"/>
      <c r="D695" s="253"/>
      <c r="E695" s="255"/>
      <c r="F695" s="255"/>
      <c r="G695" s="255"/>
      <c r="H695" s="255"/>
      <c r="I695" s="255"/>
      <c r="J695" s="255"/>
      <c r="K695" s="257"/>
      <c r="L695" s="258"/>
      <c r="M695" s="258"/>
      <c r="N695" s="258"/>
      <c r="O695" s="258"/>
      <c r="P695" s="258"/>
      <c r="Q695" s="258"/>
      <c r="R695" s="259"/>
      <c r="S695" s="238"/>
      <c r="T695" s="238"/>
      <c r="U695" s="238"/>
      <c r="V695" s="239"/>
      <c r="W695" s="239"/>
      <c r="X695" s="239"/>
      <c r="Y695" s="238"/>
      <c r="Z695" s="239"/>
    </row>
    <row r="696" spans="1:26" ht="12.75" customHeight="1">
      <c r="A696" s="252"/>
      <c r="B696" s="253"/>
      <c r="C696" s="254"/>
      <c r="D696" s="253"/>
      <c r="E696" s="255"/>
      <c r="F696" s="255"/>
      <c r="G696" s="255"/>
      <c r="H696" s="255"/>
      <c r="I696" s="255"/>
      <c r="J696" s="255"/>
      <c r="K696" s="257"/>
      <c r="L696" s="258"/>
      <c r="M696" s="258"/>
      <c r="N696" s="258"/>
      <c r="O696" s="258"/>
      <c r="P696" s="258"/>
      <c r="Q696" s="258"/>
      <c r="R696" s="259"/>
      <c r="S696" s="238"/>
      <c r="T696" s="238"/>
      <c r="U696" s="238"/>
      <c r="V696" s="239"/>
      <c r="W696" s="239"/>
      <c r="X696" s="239"/>
      <c r="Y696" s="238"/>
      <c r="Z696" s="239"/>
    </row>
    <row r="697" spans="1:26" ht="12.75" customHeight="1">
      <c r="A697" s="252"/>
      <c r="B697" s="253"/>
      <c r="C697" s="254"/>
      <c r="D697" s="253"/>
      <c r="E697" s="255"/>
      <c r="F697" s="255"/>
      <c r="G697" s="255"/>
      <c r="H697" s="255"/>
      <c r="I697" s="255"/>
      <c r="J697" s="255"/>
      <c r="K697" s="257"/>
      <c r="L697" s="258"/>
      <c r="M697" s="258"/>
      <c r="N697" s="258"/>
      <c r="O697" s="258"/>
      <c r="P697" s="258"/>
      <c r="Q697" s="258"/>
      <c r="R697" s="259"/>
      <c r="S697" s="238"/>
      <c r="T697" s="238"/>
      <c r="U697" s="238"/>
      <c r="V697" s="239"/>
      <c r="W697" s="239"/>
      <c r="X697" s="239"/>
      <c r="Y697" s="238"/>
      <c r="Z697" s="239"/>
    </row>
    <row r="698" spans="1:26" ht="12.75" customHeight="1">
      <c r="A698" s="252"/>
      <c r="B698" s="253"/>
      <c r="C698" s="254"/>
      <c r="D698" s="253"/>
      <c r="E698" s="255"/>
      <c r="F698" s="255"/>
      <c r="G698" s="255"/>
      <c r="H698" s="255"/>
      <c r="I698" s="255"/>
      <c r="J698" s="255"/>
      <c r="K698" s="257"/>
      <c r="L698" s="258"/>
      <c r="M698" s="258"/>
      <c r="N698" s="258"/>
      <c r="O698" s="258"/>
      <c r="P698" s="258"/>
      <c r="Q698" s="258"/>
      <c r="R698" s="259"/>
      <c r="S698" s="238"/>
      <c r="T698" s="238"/>
      <c r="U698" s="238"/>
      <c r="V698" s="239"/>
      <c r="W698" s="239"/>
      <c r="X698" s="239"/>
      <c r="Y698" s="238"/>
      <c r="Z698" s="239"/>
    </row>
    <row r="699" spans="1:26" ht="12.75" customHeight="1">
      <c r="A699" s="252"/>
      <c r="B699" s="253"/>
      <c r="C699" s="254"/>
      <c r="D699" s="253"/>
      <c r="E699" s="255"/>
      <c r="F699" s="255"/>
      <c r="G699" s="255"/>
      <c r="H699" s="255"/>
      <c r="I699" s="255"/>
      <c r="J699" s="255"/>
      <c r="K699" s="257"/>
      <c r="L699" s="258"/>
      <c r="M699" s="258"/>
      <c r="N699" s="258"/>
      <c r="O699" s="258"/>
      <c r="P699" s="258"/>
      <c r="Q699" s="258"/>
      <c r="R699" s="259"/>
      <c r="S699" s="238"/>
      <c r="T699" s="238"/>
      <c r="U699" s="238"/>
      <c r="V699" s="239"/>
      <c r="W699" s="239"/>
      <c r="X699" s="239"/>
      <c r="Y699" s="238"/>
      <c r="Z699" s="239"/>
    </row>
    <row r="700" spans="1:26" ht="12.75" customHeight="1">
      <c r="A700" s="252"/>
      <c r="B700" s="253"/>
      <c r="C700" s="254"/>
      <c r="D700" s="253"/>
      <c r="E700" s="255"/>
      <c r="F700" s="255"/>
      <c r="G700" s="255"/>
      <c r="H700" s="255"/>
      <c r="I700" s="255"/>
      <c r="J700" s="255"/>
      <c r="K700" s="257"/>
      <c r="L700" s="258"/>
      <c r="M700" s="258"/>
      <c r="N700" s="258"/>
      <c r="O700" s="258"/>
      <c r="P700" s="258"/>
      <c r="Q700" s="258"/>
      <c r="R700" s="259"/>
      <c r="S700" s="238"/>
      <c r="T700" s="238"/>
      <c r="U700" s="238"/>
      <c r="V700" s="239"/>
      <c r="W700" s="239"/>
      <c r="X700" s="239"/>
      <c r="Y700" s="238"/>
      <c r="Z700" s="239"/>
    </row>
    <row r="701" spans="1:26" ht="12.75" customHeight="1">
      <c r="A701" s="252"/>
      <c r="B701" s="253"/>
      <c r="C701" s="254"/>
      <c r="D701" s="253"/>
      <c r="E701" s="255"/>
      <c r="F701" s="255"/>
      <c r="G701" s="255"/>
      <c r="H701" s="255"/>
      <c r="I701" s="255"/>
      <c r="J701" s="255"/>
      <c r="K701" s="257"/>
      <c r="L701" s="258"/>
      <c r="M701" s="258"/>
      <c r="N701" s="258"/>
      <c r="O701" s="258"/>
      <c r="P701" s="258"/>
      <c r="Q701" s="258"/>
      <c r="R701" s="259"/>
      <c r="S701" s="238"/>
      <c r="T701" s="238"/>
      <c r="U701" s="238"/>
      <c r="V701" s="239"/>
      <c r="W701" s="239"/>
      <c r="X701" s="239"/>
      <c r="Y701" s="238"/>
      <c r="Z701" s="239"/>
    </row>
    <row r="702" spans="1:26" ht="12.75" customHeight="1">
      <c r="A702" s="252"/>
      <c r="B702" s="253"/>
      <c r="C702" s="254"/>
      <c r="D702" s="253"/>
      <c r="E702" s="255"/>
      <c r="F702" s="255"/>
      <c r="G702" s="255"/>
      <c r="H702" s="255"/>
      <c r="I702" s="255"/>
      <c r="J702" s="255"/>
      <c r="K702" s="257"/>
      <c r="L702" s="258"/>
      <c r="M702" s="258"/>
      <c r="N702" s="258"/>
      <c r="O702" s="258"/>
      <c r="P702" s="258"/>
      <c r="Q702" s="258"/>
      <c r="R702" s="259"/>
      <c r="S702" s="238"/>
      <c r="T702" s="238"/>
      <c r="U702" s="238"/>
      <c r="V702" s="239"/>
      <c r="W702" s="239"/>
      <c r="X702" s="239"/>
      <c r="Y702" s="238"/>
      <c r="Z702" s="239"/>
    </row>
    <row r="703" spans="1:26" ht="12.75" customHeight="1">
      <c r="A703" s="252"/>
      <c r="B703" s="253"/>
      <c r="C703" s="254"/>
      <c r="D703" s="253"/>
      <c r="E703" s="255"/>
      <c r="F703" s="255"/>
      <c r="G703" s="255"/>
      <c r="H703" s="255"/>
      <c r="I703" s="255"/>
      <c r="J703" s="255"/>
      <c r="K703" s="257"/>
      <c r="L703" s="258"/>
      <c r="M703" s="258"/>
      <c r="N703" s="258"/>
      <c r="O703" s="258"/>
      <c r="P703" s="258"/>
      <c r="Q703" s="258"/>
      <c r="R703" s="259"/>
      <c r="S703" s="238"/>
      <c r="T703" s="238"/>
      <c r="U703" s="238"/>
      <c r="V703" s="239"/>
      <c r="W703" s="239"/>
      <c r="X703" s="239"/>
      <c r="Y703" s="238"/>
      <c r="Z703" s="239"/>
    </row>
    <row r="704" spans="1:26" ht="12.75" customHeight="1">
      <c r="A704" s="252"/>
      <c r="B704" s="253"/>
      <c r="C704" s="254"/>
      <c r="D704" s="253"/>
      <c r="E704" s="255"/>
      <c r="F704" s="255"/>
      <c r="G704" s="255"/>
      <c r="H704" s="255"/>
      <c r="I704" s="255"/>
      <c r="J704" s="255"/>
      <c r="K704" s="257"/>
      <c r="L704" s="258"/>
      <c r="M704" s="258"/>
      <c r="N704" s="258"/>
      <c r="O704" s="258"/>
      <c r="P704" s="258"/>
      <c r="Q704" s="258"/>
      <c r="R704" s="259"/>
      <c r="S704" s="238"/>
      <c r="T704" s="238"/>
      <c r="U704" s="238"/>
      <c r="V704" s="239"/>
      <c r="W704" s="239"/>
      <c r="X704" s="239"/>
      <c r="Y704" s="238"/>
      <c r="Z704" s="239"/>
    </row>
    <row r="705" spans="1:26" ht="12.75" customHeight="1">
      <c r="A705" s="252"/>
      <c r="B705" s="253"/>
      <c r="C705" s="254"/>
      <c r="D705" s="253"/>
      <c r="E705" s="255"/>
      <c r="F705" s="255"/>
      <c r="G705" s="255"/>
      <c r="H705" s="255"/>
      <c r="I705" s="255"/>
      <c r="J705" s="255"/>
      <c r="K705" s="257"/>
      <c r="L705" s="258"/>
      <c r="M705" s="258"/>
      <c r="N705" s="258"/>
      <c r="O705" s="258"/>
      <c r="P705" s="258"/>
      <c r="Q705" s="258"/>
      <c r="R705" s="259"/>
      <c r="S705" s="238"/>
      <c r="T705" s="238"/>
      <c r="U705" s="238"/>
      <c r="V705" s="239"/>
      <c r="W705" s="239"/>
      <c r="X705" s="239"/>
      <c r="Y705" s="238"/>
      <c r="Z705" s="239"/>
    </row>
    <row r="706" spans="1:26" ht="12.75" customHeight="1">
      <c r="A706" s="252"/>
      <c r="B706" s="253"/>
      <c r="C706" s="254"/>
      <c r="D706" s="253"/>
      <c r="E706" s="255"/>
      <c r="F706" s="255"/>
      <c r="G706" s="255"/>
      <c r="H706" s="255"/>
      <c r="I706" s="255"/>
      <c r="J706" s="255"/>
      <c r="K706" s="257"/>
      <c r="L706" s="258"/>
      <c r="M706" s="258"/>
      <c r="N706" s="258"/>
      <c r="O706" s="258"/>
      <c r="P706" s="258"/>
      <c r="Q706" s="258"/>
      <c r="R706" s="259"/>
      <c r="S706" s="238"/>
      <c r="T706" s="238"/>
      <c r="U706" s="238"/>
      <c r="V706" s="239"/>
      <c r="W706" s="239"/>
      <c r="X706" s="239"/>
      <c r="Y706" s="238"/>
      <c r="Z706" s="239"/>
    </row>
    <row r="707" spans="1:26" ht="12.75" customHeight="1">
      <c r="A707" s="252"/>
      <c r="B707" s="253"/>
      <c r="C707" s="254"/>
      <c r="D707" s="253"/>
      <c r="E707" s="255"/>
      <c r="F707" s="255"/>
      <c r="G707" s="255"/>
      <c r="H707" s="255"/>
      <c r="I707" s="255"/>
      <c r="J707" s="255"/>
      <c r="K707" s="257"/>
      <c r="L707" s="258"/>
      <c r="M707" s="258"/>
      <c r="N707" s="258"/>
      <c r="O707" s="258"/>
      <c r="P707" s="258"/>
      <c r="Q707" s="258"/>
      <c r="R707" s="259"/>
      <c r="S707" s="238"/>
      <c r="T707" s="238"/>
      <c r="U707" s="238"/>
      <c r="V707" s="239"/>
      <c r="W707" s="239"/>
      <c r="X707" s="239"/>
      <c r="Y707" s="238"/>
      <c r="Z707" s="239"/>
    </row>
    <row r="708" spans="1:26" ht="12.75" customHeight="1">
      <c r="A708" s="252"/>
      <c r="B708" s="253"/>
      <c r="C708" s="254"/>
      <c r="D708" s="253"/>
      <c r="E708" s="255"/>
      <c r="F708" s="255"/>
      <c r="G708" s="255"/>
      <c r="H708" s="255"/>
      <c r="I708" s="255"/>
      <c r="J708" s="255"/>
      <c r="K708" s="257"/>
      <c r="L708" s="258"/>
      <c r="M708" s="258"/>
      <c r="N708" s="258"/>
      <c r="O708" s="258"/>
      <c r="P708" s="258"/>
      <c r="Q708" s="258"/>
      <c r="R708" s="259"/>
      <c r="S708" s="238"/>
      <c r="T708" s="238"/>
      <c r="U708" s="238"/>
      <c r="V708" s="239"/>
      <c r="W708" s="239"/>
      <c r="X708" s="239"/>
      <c r="Y708" s="238"/>
      <c r="Z708" s="239"/>
    </row>
    <row r="709" spans="1:26" ht="12.75" customHeight="1">
      <c r="A709" s="252"/>
      <c r="B709" s="253"/>
      <c r="C709" s="254"/>
      <c r="D709" s="253"/>
      <c r="E709" s="255"/>
      <c r="F709" s="255"/>
      <c r="G709" s="255"/>
      <c r="H709" s="255"/>
      <c r="I709" s="255"/>
      <c r="J709" s="255"/>
      <c r="K709" s="257"/>
      <c r="L709" s="258"/>
      <c r="M709" s="258"/>
      <c r="N709" s="258"/>
      <c r="O709" s="258"/>
      <c r="P709" s="258"/>
      <c r="Q709" s="258"/>
      <c r="R709" s="259"/>
      <c r="S709" s="238"/>
      <c r="T709" s="238"/>
      <c r="U709" s="238"/>
      <c r="V709" s="239"/>
      <c r="W709" s="239"/>
      <c r="X709" s="239"/>
      <c r="Y709" s="238"/>
      <c r="Z709" s="239"/>
    </row>
    <row r="710" spans="1:26" ht="12.75" customHeight="1">
      <c r="A710" s="252"/>
      <c r="B710" s="253"/>
      <c r="C710" s="254"/>
      <c r="D710" s="253"/>
      <c r="E710" s="255"/>
      <c r="F710" s="255"/>
      <c r="G710" s="255"/>
      <c r="H710" s="255"/>
      <c r="I710" s="255"/>
      <c r="J710" s="255"/>
      <c r="K710" s="257"/>
      <c r="L710" s="258"/>
      <c r="M710" s="258"/>
      <c r="N710" s="258"/>
      <c r="O710" s="258"/>
      <c r="P710" s="258"/>
      <c r="Q710" s="258"/>
      <c r="R710" s="259"/>
      <c r="S710" s="238"/>
      <c r="T710" s="238"/>
      <c r="U710" s="238"/>
      <c r="V710" s="239"/>
      <c r="W710" s="239"/>
      <c r="X710" s="239"/>
      <c r="Y710" s="238"/>
      <c r="Z710" s="239"/>
    </row>
    <row r="711" spans="1:26" ht="12.75" customHeight="1">
      <c r="A711" s="252"/>
      <c r="B711" s="253"/>
      <c r="C711" s="254"/>
      <c r="D711" s="253"/>
      <c r="E711" s="255"/>
      <c r="F711" s="255"/>
      <c r="G711" s="255"/>
      <c r="H711" s="255"/>
      <c r="I711" s="255"/>
      <c r="J711" s="255"/>
      <c r="K711" s="257"/>
      <c r="L711" s="258"/>
      <c r="M711" s="258"/>
      <c r="N711" s="258"/>
      <c r="O711" s="258"/>
      <c r="P711" s="258"/>
      <c r="Q711" s="258"/>
      <c r="R711" s="259"/>
      <c r="S711" s="238"/>
      <c r="T711" s="238"/>
      <c r="U711" s="238"/>
      <c r="V711" s="239"/>
      <c r="W711" s="239"/>
      <c r="X711" s="239"/>
      <c r="Y711" s="238"/>
      <c r="Z711" s="239"/>
    </row>
    <row r="712" spans="1:26" ht="12.75" customHeight="1">
      <c r="A712" s="252"/>
      <c r="B712" s="253"/>
      <c r="C712" s="254"/>
      <c r="D712" s="253"/>
      <c r="E712" s="255"/>
      <c r="F712" s="255"/>
      <c r="G712" s="255"/>
      <c r="H712" s="255"/>
      <c r="I712" s="255"/>
      <c r="J712" s="255"/>
      <c r="K712" s="257"/>
      <c r="L712" s="258"/>
      <c r="M712" s="258"/>
      <c r="N712" s="258"/>
      <c r="O712" s="258"/>
      <c r="P712" s="258"/>
      <c r="Q712" s="258"/>
      <c r="R712" s="259"/>
      <c r="S712" s="238"/>
      <c r="T712" s="238"/>
      <c r="U712" s="238"/>
      <c r="V712" s="239"/>
      <c r="W712" s="239"/>
      <c r="X712" s="239"/>
      <c r="Y712" s="238"/>
      <c r="Z712" s="239"/>
    </row>
    <row r="713" spans="1:26" ht="12.75" customHeight="1">
      <c r="A713" s="252"/>
      <c r="B713" s="253"/>
      <c r="C713" s="254"/>
      <c r="D713" s="253"/>
      <c r="E713" s="255"/>
      <c r="F713" s="255"/>
      <c r="G713" s="255"/>
      <c r="H713" s="255"/>
      <c r="I713" s="255"/>
      <c r="J713" s="255"/>
      <c r="K713" s="257"/>
      <c r="L713" s="258"/>
      <c r="M713" s="258"/>
      <c r="N713" s="258"/>
      <c r="O713" s="258"/>
      <c r="P713" s="258"/>
      <c r="Q713" s="258"/>
      <c r="R713" s="259"/>
      <c r="S713" s="238"/>
      <c r="T713" s="238"/>
      <c r="U713" s="238"/>
      <c r="V713" s="239"/>
      <c r="W713" s="239"/>
      <c r="X713" s="239"/>
      <c r="Y713" s="238"/>
      <c r="Z713" s="239"/>
    </row>
    <row r="714" spans="1:26" ht="12.75" customHeight="1">
      <c r="A714" s="252"/>
      <c r="B714" s="253"/>
      <c r="C714" s="254"/>
      <c r="D714" s="253"/>
      <c r="E714" s="255"/>
      <c r="F714" s="255"/>
      <c r="G714" s="255"/>
      <c r="H714" s="255"/>
      <c r="I714" s="255"/>
      <c r="J714" s="255"/>
      <c r="K714" s="257"/>
      <c r="L714" s="258"/>
      <c r="M714" s="258"/>
      <c r="N714" s="258"/>
      <c r="O714" s="258"/>
      <c r="P714" s="258"/>
      <c r="Q714" s="258"/>
      <c r="R714" s="259"/>
      <c r="S714" s="238"/>
      <c r="T714" s="238"/>
      <c r="U714" s="238"/>
      <c r="V714" s="239"/>
      <c r="W714" s="239"/>
      <c r="X714" s="239"/>
      <c r="Y714" s="238"/>
      <c r="Z714" s="239"/>
    </row>
    <row r="715" spans="1:26" ht="12.75" customHeight="1">
      <c r="A715" s="252"/>
      <c r="B715" s="253"/>
      <c r="C715" s="254"/>
      <c r="D715" s="253"/>
      <c r="E715" s="255"/>
      <c r="F715" s="255"/>
      <c r="G715" s="255"/>
      <c r="H715" s="255"/>
      <c r="I715" s="255"/>
      <c r="J715" s="255"/>
      <c r="K715" s="257"/>
      <c r="L715" s="258"/>
      <c r="M715" s="258"/>
      <c r="N715" s="258"/>
      <c r="O715" s="258"/>
      <c r="P715" s="258"/>
      <c r="Q715" s="258"/>
      <c r="R715" s="259"/>
      <c r="S715" s="238"/>
      <c r="T715" s="238"/>
      <c r="U715" s="238"/>
      <c r="V715" s="239"/>
      <c r="W715" s="239"/>
      <c r="X715" s="239"/>
      <c r="Y715" s="238"/>
      <c r="Z715" s="239"/>
    </row>
    <row r="716" spans="1:26" ht="12.75" customHeight="1">
      <c r="A716" s="252"/>
      <c r="B716" s="253"/>
      <c r="C716" s="254"/>
      <c r="D716" s="253"/>
      <c r="E716" s="255"/>
      <c r="F716" s="255"/>
      <c r="G716" s="255"/>
      <c r="H716" s="255"/>
      <c r="I716" s="255"/>
      <c r="J716" s="255"/>
      <c r="K716" s="257"/>
      <c r="L716" s="258"/>
      <c r="M716" s="258"/>
      <c r="N716" s="258"/>
      <c r="O716" s="258"/>
      <c r="P716" s="258"/>
      <c r="Q716" s="258"/>
      <c r="R716" s="259"/>
      <c r="S716" s="238"/>
      <c r="T716" s="238"/>
      <c r="U716" s="238"/>
      <c r="V716" s="239"/>
      <c r="W716" s="239"/>
      <c r="X716" s="239"/>
      <c r="Y716" s="238"/>
      <c r="Z716" s="239"/>
    </row>
    <row r="717" spans="1:26" ht="12.75" customHeight="1">
      <c r="A717" s="252"/>
      <c r="B717" s="253"/>
      <c r="C717" s="254"/>
      <c r="D717" s="253"/>
      <c r="E717" s="255"/>
      <c r="F717" s="255"/>
      <c r="G717" s="255"/>
      <c r="H717" s="255"/>
      <c r="I717" s="255"/>
      <c r="J717" s="255"/>
      <c r="K717" s="257"/>
      <c r="L717" s="258"/>
      <c r="M717" s="258"/>
      <c r="N717" s="258"/>
      <c r="O717" s="258"/>
      <c r="P717" s="258"/>
      <c r="Q717" s="258"/>
      <c r="R717" s="259"/>
      <c r="S717" s="238"/>
      <c r="T717" s="238"/>
      <c r="U717" s="238"/>
      <c r="V717" s="239"/>
      <c r="W717" s="239"/>
      <c r="X717" s="239"/>
      <c r="Y717" s="238"/>
      <c r="Z717" s="239"/>
    </row>
    <row r="718" spans="1:26" ht="12.75" customHeight="1">
      <c r="A718" s="252"/>
      <c r="B718" s="253"/>
      <c r="C718" s="254"/>
      <c r="D718" s="253"/>
      <c r="E718" s="255"/>
      <c r="F718" s="255"/>
      <c r="G718" s="255"/>
      <c r="H718" s="255"/>
      <c r="I718" s="255"/>
      <c r="J718" s="255"/>
      <c r="K718" s="257"/>
      <c r="L718" s="258"/>
      <c r="M718" s="258"/>
      <c r="N718" s="258"/>
      <c r="O718" s="258"/>
      <c r="P718" s="258"/>
      <c r="Q718" s="258"/>
      <c r="R718" s="259"/>
      <c r="S718" s="238"/>
      <c r="T718" s="238"/>
      <c r="U718" s="238"/>
      <c r="V718" s="239"/>
      <c r="W718" s="239"/>
      <c r="X718" s="239"/>
      <c r="Y718" s="238"/>
      <c r="Z718" s="239"/>
    </row>
    <row r="719" spans="1:26" ht="12.75" customHeight="1">
      <c r="A719" s="252"/>
      <c r="B719" s="253"/>
      <c r="C719" s="254"/>
      <c r="D719" s="253"/>
      <c r="E719" s="255"/>
      <c r="F719" s="255"/>
      <c r="G719" s="255"/>
      <c r="H719" s="255"/>
      <c r="I719" s="255"/>
      <c r="J719" s="255"/>
      <c r="K719" s="257"/>
      <c r="L719" s="258"/>
      <c r="M719" s="258"/>
      <c r="N719" s="258"/>
      <c r="O719" s="258"/>
      <c r="P719" s="258"/>
      <c r="Q719" s="258"/>
      <c r="R719" s="259"/>
      <c r="S719" s="238"/>
      <c r="T719" s="238"/>
      <c r="U719" s="238"/>
      <c r="V719" s="239"/>
      <c r="W719" s="239"/>
      <c r="X719" s="239"/>
      <c r="Y719" s="238"/>
      <c r="Z719" s="239"/>
    </row>
    <row r="720" spans="1:26" ht="12.75" customHeight="1">
      <c r="A720" s="252"/>
      <c r="B720" s="253"/>
      <c r="C720" s="254"/>
      <c r="D720" s="253"/>
      <c r="E720" s="255"/>
      <c r="F720" s="255"/>
      <c r="G720" s="255"/>
      <c r="H720" s="255"/>
      <c r="I720" s="255"/>
      <c r="J720" s="255"/>
      <c r="K720" s="257"/>
      <c r="L720" s="258"/>
      <c r="M720" s="258"/>
      <c r="N720" s="258"/>
      <c r="O720" s="258"/>
      <c r="P720" s="258"/>
      <c r="Q720" s="258"/>
      <c r="R720" s="259"/>
      <c r="S720" s="238"/>
      <c r="T720" s="238"/>
      <c r="U720" s="238"/>
      <c r="V720" s="239"/>
      <c r="W720" s="239"/>
      <c r="X720" s="239"/>
      <c r="Y720" s="238"/>
      <c r="Z720" s="239"/>
    </row>
    <row r="721" spans="1:26" ht="12.75" customHeight="1">
      <c r="A721" s="252"/>
      <c r="B721" s="253"/>
      <c r="C721" s="254"/>
      <c r="D721" s="253"/>
      <c r="E721" s="255"/>
      <c r="F721" s="255"/>
      <c r="G721" s="255"/>
      <c r="H721" s="255"/>
      <c r="I721" s="255"/>
      <c r="J721" s="255"/>
      <c r="K721" s="257"/>
      <c r="L721" s="258"/>
      <c r="M721" s="258"/>
      <c r="N721" s="258"/>
      <c r="O721" s="258"/>
      <c r="P721" s="258"/>
      <c r="Q721" s="258"/>
      <c r="R721" s="259"/>
      <c r="S721" s="238"/>
      <c r="T721" s="238"/>
      <c r="U721" s="238"/>
      <c r="V721" s="239"/>
      <c r="W721" s="239"/>
      <c r="X721" s="239"/>
      <c r="Y721" s="238"/>
      <c r="Z721" s="239"/>
    </row>
    <row r="722" spans="1:26" ht="12.75" customHeight="1">
      <c r="A722" s="252"/>
      <c r="B722" s="253"/>
      <c r="C722" s="254"/>
      <c r="D722" s="253"/>
      <c r="E722" s="255"/>
      <c r="F722" s="255"/>
      <c r="G722" s="255"/>
      <c r="H722" s="255"/>
      <c r="I722" s="255"/>
      <c r="J722" s="255"/>
      <c r="K722" s="257"/>
      <c r="L722" s="258"/>
      <c r="M722" s="258"/>
      <c r="N722" s="258"/>
      <c r="O722" s="258"/>
      <c r="P722" s="258"/>
      <c r="Q722" s="258"/>
      <c r="R722" s="259"/>
      <c r="S722" s="238"/>
      <c r="T722" s="238"/>
      <c r="U722" s="238"/>
      <c r="V722" s="239"/>
      <c r="W722" s="239"/>
      <c r="X722" s="239"/>
      <c r="Y722" s="238"/>
      <c r="Z722" s="239"/>
    </row>
    <row r="723" spans="1:26" ht="12.75" customHeight="1">
      <c r="A723" s="252"/>
      <c r="B723" s="253"/>
      <c r="C723" s="254"/>
      <c r="D723" s="253"/>
      <c r="E723" s="255"/>
      <c r="F723" s="255"/>
      <c r="G723" s="255"/>
      <c r="H723" s="255"/>
      <c r="I723" s="255"/>
      <c r="J723" s="255"/>
      <c r="K723" s="257"/>
      <c r="L723" s="258"/>
      <c r="M723" s="258"/>
      <c r="N723" s="258"/>
      <c r="O723" s="258"/>
      <c r="P723" s="258"/>
      <c r="Q723" s="258"/>
      <c r="R723" s="259"/>
      <c r="S723" s="238"/>
      <c r="T723" s="238"/>
      <c r="U723" s="238"/>
      <c r="V723" s="239"/>
      <c r="W723" s="239"/>
      <c r="X723" s="239"/>
      <c r="Y723" s="238"/>
      <c r="Z723" s="239"/>
    </row>
    <row r="724" spans="1:26" ht="12.75" customHeight="1">
      <c r="A724" s="252"/>
      <c r="B724" s="253"/>
      <c r="C724" s="254"/>
      <c r="D724" s="253"/>
      <c r="E724" s="255"/>
      <c r="F724" s="255"/>
      <c r="G724" s="255"/>
      <c r="H724" s="255"/>
      <c r="I724" s="255"/>
      <c r="J724" s="255"/>
      <c r="K724" s="257"/>
      <c r="L724" s="258"/>
      <c r="M724" s="258"/>
      <c r="N724" s="258"/>
      <c r="O724" s="258"/>
      <c r="P724" s="258"/>
      <c r="Q724" s="258"/>
      <c r="R724" s="259"/>
      <c r="S724" s="238"/>
      <c r="T724" s="238"/>
      <c r="U724" s="238"/>
      <c r="V724" s="239"/>
      <c r="W724" s="239"/>
      <c r="X724" s="239"/>
      <c r="Y724" s="238"/>
      <c r="Z724" s="239"/>
    </row>
    <row r="725" spans="1:26" ht="12.75" customHeight="1">
      <c r="A725" s="252"/>
      <c r="B725" s="253"/>
      <c r="C725" s="254"/>
      <c r="D725" s="253"/>
      <c r="E725" s="255"/>
      <c r="F725" s="255"/>
      <c r="G725" s="255"/>
      <c r="H725" s="255"/>
      <c r="I725" s="255"/>
      <c r="J725" s="255"/>
      <c r="K725" s="257"/>
      <c r="L725" s="258"/>
      <c r="M725" s="258"/>
      <c r="N725" s="258"/>
      <c r="O725" s="258"/>
      <c r="P725" s="258"/>
      <c r="Q725" s="258"/>
      <c r="R725" s="259"/>
      <c r="S725" s="238"/>
      <c r="T725" s="238"/>
      <c r="U725" s="238"/>
      <c r="V725" s="239"/>
      <c r="W725" s="239"/>
      <c r="X725" s="239"/>
      <c r="Y725" s="238"/>
      <c r="Z725" s="239"/>
    </row>
    <row r="726" spans="1:26" ht="12.75" customHeight="1">
      <c r="A726" s="252"/>
      <c r="B726" s="253"/>
      <c r="C726" s="254"/>
      <c r="D726" s="253"/>
      <c r="E726" s="255"/>
      <c r="F726" s="255"/>
      <c r="G726" s="255"/>
      <c r="H726" s="255"/>
      <c r="I726" s="255"/>
      <c r="J726" s="255"/>
      <c r="K726" s="257"/>
      <c r="L726" s="258"/>
      <c r="M726" s="258"/>
      <c r="N726" s="258"/>
      <c r="O726" s="258"/>
      <c r="P726" s="258"/>
      <c r="Q726" s="258"/>
      <c r="R726" s="259"/>
      <c r="S726" s="238"/>
      <c r="T726" s="238"/>
      <c r="U726" s="238"/>
      <c r="V726" s="239"/>
      <c r="W726" s="239"/>
      <c r="X726" s="239"/>
      <c r="Y726" s="238"/>
      <c r="Z726" s="239"/>
    </row>
    <row r="727" spans="1:26" ht="12.75" customHeight="1">
      <c r="A727" s="252"/>
      <c r="B727" s="253"/>
      <c r="C727" s="254"/>
      <c r="D727" s="253"/>
      <c r="E727" s="255"/>
      <c r="F727" s="255"/>
      <c r="G727" s="255"/>
      <c r="H727" s="255"/>
      <c r="I727" s="255"/>
      <c r="J727" s="255"/>
      <c r="K727" s="257"/>
      <c r="L727" s="258"/>
      <c r="M727" s="258"/>
      <c r="N727" s="258"/>
      <c r="O727" s="258"/>
      <c r="P727" s="258"/>
      <c r="Q727" s="258"/>
      <c r="R727" s="259"/>
      <c r="S727" s="238"/>
      <c r="T727" s="238"/>
      <c r="U727" s="238"/>
      <c r="V727" s="239"/>
      <c r="W727" s="239"/>
      <c r="X727" s="239"/>
      <c r="Y727" s="238"/>
      <c r="Z727" s="239"/>
    </row>
    <row r="728" spans="1:26" ht="12.75" customHeight="1">
      <c r="A728" s="252"/>
      <c r="B728" s="253"/>
      <c r="C728" s="254"/>
      <c r="D728" s="253"/>
      <c r="E728" s="255"/>
      <c r="F728" s="255"/>
      <c r="G728" s="255"/>
      <c r="H728" s="255"/>
      <c r="I728" s="255"/>
      <c r="J728" s="255"/>
      <c r="K728" s="257"/>
      <c r="L728" s="258"/>
      <c r="M728" s="258"/>
      <c r="N728" s="258"/>
      <c r="O728" s="258"/>
      <c r="P728" s="258"/>
      <c r="Q728" s="258"/>
      <c r="R728" s="259"/>
      <c r="S728" s="238"/>
      <c r="T728" s="238"/>
      <c r="U728" s="238"/>
      <c r="V728" s="239"/>
      <c r="W728" s="239"/>
      <c r="X728" s="239"/>
      <c r="Y728" s="238"/>
      <c r="Z728" s="239"/>
    </row>
    <row r="729" spans="1:26" ht="12.75" customHeight="1">
      <c r="A729" s="252"/>
      <c r="B729" s="253"/>
      <c r="C729" s="254"/>
      <c r="D729" s="253"/>
      <c r="E729" s="255"/>
      <c r="F729" s="255"/>
      <c r="G729" s="255"/>
      <c r="H729" s="255"/>
      <c r="I729" s="255"/>
      <c r="J729" s="255"/>
      <c r="K729" s="257"/>
      <c r="L729" s="258"/>
      <c r="M729" s="258"/>
      <c r="N729" s="258"/>
      <c r="O729" s="258"/>
      <c r="P729" s="258"/>
      <c r="Q729" s="258"/>
      <c r="R729" s="259"/>
      <c r="S729" s="238"/>
      <c r="T729" s="238"/>
      <c r="U729" s="238"/>
      <c r="V729" s="239"/>
      <c r="W729" s="239"/>
      <c r="X729" s="239"/>
      <c r="Y729" s="238"/>
      <c r="Z729" s="239"/>
    </row>
    <row r="730" spans="1:26" ht="12.75" customHeight="1">
      <c r="A730" s="252"/>
      <c r="B730" s="253"/>
      <c r="C730" s="254"/>
      <c r="D730" s="253"/>
      <c r="E730" s="255"/>
      <c r="F730" s="255"/>
      <c r="G730" s="255"/>
      <c r="H730" s="255"/>
      <c r="I730" s="255"/>
      <c r="J730" s="255"/>
      <c r="K730" s="257"/>
      <c r="L730" s="258"/>
      <c r="M730" s="258"/>
      <c r="N730" s="258"/>
      <c r="O730" s="258"/>
      <c r="P730" s="258"/>
      <c r="Q730" s="258"/>
      <c r="R730" s="259"/>
      <c r="S730" s="238"/>
      <c r="T730" s="238"/>
      <c r="U730" s="238"/>
      <c r="V730" s="239"/>
      <c r="W730" s="239"/>
      <c r="X730" s="239"/>
      <c r="Y730" s="238"/>
      <c r="Z730" s="239"/>
    </row>
    <row r="731" spans="1:26" ht="12.75" customHeight="1">
      <c r="A731" s="252"/>
      <c r="B731" s="253"/>
      <c r="C731" s="254"/>
      <c r="D731" s="253"/>
      <c r="E731" s="255"/>
      <c r="F731" s="255"/>
      <c r="G731" s="255"/>
      <c r="H731" s="255"/>
      <c r="I731" s="255"/>
      <c r="J731" s="255"/>
      <c r="K731" s="257"/>
      <c r="L731" s="258"/>
      <c r="M731" s="258"/>
      <c r="N731" s="258"/>
      <c r="O731" s="258"/>
      <c r="P731" s="258"/>
      <c r="Q731" s="258"/>
      <c r="R731" s="259"/>
      <c r="S731" s="238"/>
      <c r="T731" s="238"/>
      <c r="U731" s="238"/>
      <c r="V731" s="239"/>
      <c r="W731" s="239"/>
      <c r="X731" s="239"/>
      <c r="Y731" s="238"/>
      <c r="Z731" s="239"/>
    </row>
    <row r="732" spans="1:26" ht="12.75" customHeight="1">
      <c r="A732" s="252"/>
      <c r="B732" s="253"/>
      <c r="C732" s="254"/>
      <c r="D732" s="253"/>
      <c r="E732" s="255"/>
      <c r="F732" s="255"/>
      <c r="G732" s="255"/>
      <c r="H732" s="255"/>
      <c r="I732" s="255"/>
      <c r="J732" s="255"/>
      <c r="K732" s="257"/>
      <c r="L732" s="258"/>
      <c r="M732" s="258"/>
      <c r="N732" s="258"/>
      <c r="O732" s="258"/>
      <c r="P732" s="258"/>
      <c r="Q732" s="258"/>
      <c r="R732" s="259"/>
      <c r="S732" s="238"/>
      <c r="T732" s="238"/>
      <c r="U732" s="238"/>
      <c r="V732" s="239"/>
      <c r="W732" s="239"/>
      <c r="X732" s="239"/>
      <c r="Y732" s="238"/>
      <c r="Z732" s="239"/>
    </row>
    <row r="733" spans="1:26" ht="12.75" customHeight="1">
      <c r="A733" s="252"/>
      <c r="B733" s="253"/>
      <c r="C733" s="254"/>
      <c r="D733" s="253"/>
      <c r="E733" s="255"/>
      <c r="F733" s="255"/>
      <c r="G733" s="255"/>
      <c r="H733" s="255"/>
      <c r="I733" s="255"/>
      <c r="J733" s="255"/>
      <c r="K733" s="257"/>
      <c r="L733" s="258"/>
      <c r="M733" s="258"/>
      <c r="N733" s="258"/>
      <c r="O733" s="258"/>
      <c r="P733" s="258"/>
      <c r="Q733" s="258"/>
      <c r="R733" s="259"/>
      <c r="S733" s="238"/>
      <c r="T733" s="238"/>
      <c r="U733" s="238"/>
      <c r="V733" s="239"/>
      <c r="W733" s="239"/>
      <c r="X733" s="239"/>
      <c r="Y733" s="238"/>
      <c r="Z733" s="239"/>
    </row>
    <row r="734" spans="1:26" ht="12.75" customHeight="1">
      <c r="A734" s="252"/>
      <c r="B734" s="253"/>
      <c r="C734" s="254"/>
      <c r="D734" s="253"/>
      <c r="E734" s="255"/>
      <c r="F734" s="255"/>
      <c r="G734" s="255"/>
      <c r="H734" s="255"/>
      <c r="I734" s="255"/>
      <c r="J734" s="255"/>
      <c r="K734" s="257"/>
      <c r="L734" s="258"/>
      <c r="M734" s="258"/>
      <c r="N734" s="258"/>
      <c r="O734" s="258"/>
      <c r="P734" s="258"/>
      <c r="Q734" s="258"/>
      <c r="R734" s="259"/>
      <c r="S734" s="238"/>
      <c r="T734" s="238"/>
      <c r="U734" s="238"/>
      <c r="V734" s="239"/>
      <c r="W734" s="239"/>
      <c r="X734" s="239"/>
      <c r="Y734" s="238"/>
      <c r="Z734" s="239"/>
    </row>
    <row r="735" spans="1:26" ht="12.75" customHeight="1">
      <c r="A735" s="252"/>
      <c r="B735" s="253"/>
      <c r="C735" s="254"/>
      <c r="D735" s="253"/>
      <c r="E735" s="255"/>
      <c r="F735" s="255"/>
      <c r="G735" s="255"/>
      <c r="H735" s="255"/>
      <c r="I735" s="255"/>
      <c r="J735" s="255"/>
      <c r="K735" s="257"/>
      <c r="L735" s="258"/>
      <c r="M735" s="258"/>
      <c r="N735" s="258"/>
      <c r="O735" s="258"/>
      <c r="P735" s="258"/>
      <c r="Q735" s="258"/>
      <c r="R735" s="259"/>
      <c r="S735" s="238"/>
      <c r="T735" s="238"/>
      <c r="U735" s="238"/>
      <c r="V735" s="239"/>
      <c r="W735" s="239"/>
      <c r="X735" s="239"/>
      <c r="Y735" s="238"/>
      <c r="Z735" s="239"/>
    </row>
    <row r="736" spans="1:26" ht="12.75" customHeight="1">
      <c r="A736" s="252"/>
      <c r="B736" s="253"/>
      <c r="C736" s="254"/>
      <c r="D736" s="253"/>
      <c r="E736" s="255"/>
      <c r="F736" s="255"/>
      <c r="G736" s="255"/>
      <c r="H736" s="255"/>
      <c r="I736" s="255"/>
      <c r="J736" s="255"/>
      <c r="K736" s="257"/>
      <c r="L736" s="258"/>
      <c r="M736" s="258"/>
      <c r="N736" s="258"/>
      <c r="O736" s="258"/>
      <c r="P736" s="258"/>
      <c r="Q736" s="258"/>
      <c r="R736" s="259"/>
      <c r="S736" s="238"/>
      <c r="T736" s="238"/>
      <c r="U736" s="238"/>
      <c r="V736" s="239"/>
      <c r="W736" s="239"/>
      <c r="X736" s="239"/>
      <c r="Y736" s="238"/>
      <c r="Z736" s="239"/>
    </row>
    <row r="737" spans="1:26" ht="12.75" customHeight="1">
      <c r="A737" s="252"/>
      <c r="B737" s="253"/>
      <c r="C737" s="254"/>
      <c r="D737" s="253"/>
      <c r="E737" s="255"/>
      <c r="F737" s="255"/>
      <c r="G737" s="255"/>
      <c r="H737" s="255"/>
      <c r="I737" s="255"/>
      <c r="J737" s="255"/>
      <c r="K737" s="257"/>
      <c r="L737" s="258"/>
      <c r="M737" s="258"/>
      <c r="N737" s="258"/>
      <c r="O737" s="258"/>
      <c r="P737" s="258"/>
      <c r="Q737" s="258"/>
      <c r="R737" s="259"/>
      <c r="S737" s="238"/>
      <c r="T737" s="238"/>
      <c r="U737" s="238"/>
      <c r="V737" s="239"/>
      <c r="W737" s="239"/>
      <c r="X737" s="239"/>
      <c r="Y737" s="238"/>
      <c r="Z737" s="239"/>
    </row>
    <row r="738" spans="1:26" ht="12.75" customHeight="1">
      <c r="A738" s="252"/>
      <c r="B738" s="253"/>
      <c r="C738" s="254"/>
      <c r="D738" s="253"/>
      <c r="E738" s="255"/>
      <c r="F738" s="255"/>
      <c r="G738" s="255"/>
      <c r="H738" s="255"/>
      <c r="I738" s="255"/>
      <c r="J738" s="255"/>
      <c r="K738" s="257"/>
      <c r="L738" s="258"/>
      <c r="M738" s="258"/>
      <c r="N738" s="258"/>
      <c r="O738" s="258"/>
      <c r="P738" s="258"/>
      <c r="Q738" s="258"/>
      <c r="R738" s="259"/>
      <c r="S738" s="238"/>
      <c r="T738" s="238"/>
      <c r="U738" s="238"/>
      <c r="V738" s="239"/>
      <c r="W738" s="239"/>
      <c r="X738" s="239"/>
      <c r="Y738" s="238"/>
      <c r="Z738" s="239"/>
    </row>
    <row r="739" spans="1:26" ht="12.75" customHeight="1">
      <c r="A739" s="252"/>
      <c r="B739" s="253"/>
      <c r="C739" s="254"/>
      <c r="D739" s="253"/>
      <c r="E739" s="255"/>
      <c r="F739" s="255"/>
      <c r="G739" s="255"/>
      <c r="H739" s="255"/>
      <c r="I739" s="255"/>
      <c r="J739" s="255"/>
      <c r="K739" s="257"/>
      <c r="L739" s="258"/>
      <c r="M739" s="258"/>
      <c r="N739" s="258"/>
      <c r="O739" s="258"/>
      <c r="P739" s="258"/>
      <c r="Q739" s="258"/>
      <c r="R739" s="259"/>
      <c r="S739" s="238"/>
      <c r="T739" s="238"/>
      <c r="U739" s="238"/>
      <c r="V739" s="239"/>
      <c r="W739" s="239"/>
      <c r="X739" s="239"/>
      <c r="Y739" s="238"/>
      <c r="Z739" s="239"/>
    </row>
    <row r="740" spans="1:26" ht="12.75" customHeight="1">
      <c r="A740" s="252"/>
      <c r="B740" s="253"/>
      <c r="C740" s="254"/>
      <c r="D740" s="253"/>
      <c r="E740" s="255"/>
      <c r="F740" s="255"/>
      <c r="G740" s="255"/>
      <c r="H740" s="255"/>
      <c r="I740" s="255"/>
      <c r="J740" s="255"/>
      <c r="K740" s="257"/>
      <c r="L740" s="258"/>
      <c r="M740" s="258"/>
      <c r="N740" s="258"/>
      <c r="O740" s="258"/>
      <c r="P740" s="258"/>
      <c r="Q740" s="258"/>
      <c r="R740" s="259"/>
      <c r="S740" s="238"/>
      <c r="T740" s="238"/>
      <c r="U740" s="238"/>
      <c r="V740" s="239"/>
      <c r="W740" s="239"/>
      <c r="X740" s="239"/>
      <c r="Y740" s="238"/>
      <c r="Z740" s="239"/>
    </row>
    <row r="741" spans="1:26" ht="12.75" customHeight="1">
      <c r="A741" s="252"/>
      <c r="B741" s="253"/>
      <c r="C741" s="254"/>
      <c r="D741" s="253"/>
      <c r="E741" s="255"/>
      <c r="F741" s="255"/>
      <c r="G741" s="255"/>
      <c r="H741" s="255"/>
      <c r="I741" s="255"/>
      <c r="J741" s="255"/>
      <c r="K741" s="257"/>
      <c r="L741" s="258"/>
      <c r="M741" s="258"/>
      <c r="N741" s="258"/>
      <c r="O741" s="258"/>
      <c r="P741" s="258"/>
      <c r="Q741" s="258"/>
      <c r="R741" s="259"/>
      <c r="S741" s="238"/>
      <c r="T741" s="238"/>
      <c r="U741" s="238"/>
      <c r="V741" s="239"/>
      <c r="W741" s="239"/>
      <c r="X741" s="239"/>
      <c r="Y741" s="238"/>
      <c r="Z741" s="239"/>
    </row>
    <row r="742" spans="1:26" ht="12.75" customHeight="1">
      <c r="A742" s="252"/>
      <c r="B742" s="253"/>
      <c r="C742" s="254"/>
      <c r="D742" s="253"/>
      <c r="E742" s="255"/>
      <c r="F742" s="255"/>
      <c r="G742" s="255"/>
      <c r="H742" s="255"/>
      <c r="I742" s="255"/>
      <c r="J742" s="255"/>
      <c r="K742" s="257"/>
      <c r="L742" s="258"/>
      <c r="M742" s="258"/>
      <c r="N742" s="258"/>
      <c r="O742" s="258"/>
      <c r="P742" s="258"/>
      <c r="Q742" s="258"/>
      <c r="R742" s="259"/>
      <c r="S742" s="238"/>
      <c r="T742" s="238"/>
      <c r="U742" s="238"/>
      <c r="V742" s="239"/>
      <c r="W742" s="239"/>
      <c r="X742" s="239"/>
      <c r="Y742" s="238"/>
      <c r="Z742" s="239"/>
    </row>
    <row r="743" spans="1:26" ht="12.75" customHeight="1">
      <c r="A743" s="252"/>
      <c r="B743" s="253"/>
      <c r="C743" s="254"/>
      <c r="D743" s="253"/>
      <c r="E743" s="255"/>
      <c r="F743" s="255"/>
      <c r="G743" s="255"/>
      <c r="H743" s="255"/>
      <c r="I743" s="255"/>
      <c r="J743" s="255"/>
      <c r="K743" s="257"/>
      <c r="L743" s="258"/>
      <c r="M743" s="258"/>
      <c r="N743" s="258"/>
      <c r="O743" s="258"/>
      <c r="P743" s="258"/>
      <c r="Q743" s="258"/>
      <c r="R743" s="259"/>
      <c r="S743" s="238"/>
      <c r="T743" s="238"/>
      <c r="U743" s="238"/>
      <c r="V743" s="239"/>
      <c r="W743" s="239"/>
      <c r="X743" s="239"/>
      <c r="Y743" s="238"/>
      <c r="Z743" s="239"/>
    </row>
    <row r="744" spans="1:26" ht="12.75" customHeight="1">
      <c r="A744" s="252"/>
      <c r="B744" s="253"/>
      <c r="C744" s="254"/>
      <c r="D744" s="253"/>
      <c r="E744" s="255"/>
      <c r="F744" s="255"/>
      <c r="G744" s="255"/>
      <c r="H744" s="255"/>
      <c r="I744" s="255"/>
      <c r="J744" s="255"/>
      <c r="K744" s="257"/>
      <c r="L744" s="258"/>
      <c r="M744" s="258"/>
      <c r="N744" s="258"/>
      <c r="O744" s="258"/>
      <c r="P744" s="258"/>
      <c r="Q744" s="258"/>
      <c r="R744" s="259"/>
      <c r="S744" s="238"/>
      <c r="T744" s="238"/>
      <c r="U744" s="238"/>
      <c r="V744" s="239"/>
      <c r="W744" s="239"/>
      <c r="X744" s="239"/>
      <c r="Y744" s="238"/>
      <c r="Z744" s="239"/>
    </row>
    <row r="745" spans="1:26" ht="12.75" customHeight="1">
      <c r="A745" s="252"/>
      <c r="B745" s="253"/>
      <c r="C745" s="254"/>
      <c r="D745" s="253"/>
      <c r="E745" s="255"/>
      <c r="F745" s="255"/>
      <c r="G745" s="255"/>
      <c r="H745" s="255"/>
      <c r="I745" s="255"/>
      <c r="J745" s="255"/>
      <c r="K745" s="257"/>
      <c r="L745" s="258"/>
      <c r="M745" s="258"/>
      <c r="N745" s="258"/>
      <c r="O745" s="258"/>
      <c r="P745" s="258"/>
      <c r="Q745" s="258"/>
      <c r="R745" s="259"/>
      <c r="S745" s="238"/>
      <c r="T745" s="238"/>
      <c r="U745" s="238"/>
      <c r="V745" s="239"/>
      <c r="W745" s="239"/>
      <c r="X745" s="239"/>
      <c r="Y745" s="238"/>
      <c r="Z745" s="239"/>
    </row>
    <row r="746" spans="1:26" ht="12.75" customHeight="1">
      <c r="A746" s="252"/>
      <c r="B746" s="253"/>
      <c r="C746" s="254"/>
      <c r="D746" s="253"/>
      <c r="E746" s="255"/>
      <c r="F746" s="255"/>
      <c r="G746" s="255"/>
      <c r="H746" s="255"/>
      <c r="I746" s="255"/>
      <c r="J746" s="255"/>
      <c r="K746" s="257"/>
      <c r="L746" s="258"/>
      <c r="M746" s="258"/>
      <c r="N746" s="258"/>
      <c r="O746" s="258"/>
      <c r="P746" s="258"/>
      <c r="Q746" s="258"/>
      <c r="R746" s="259"/>
      <c r="S746" s="238"/>
      <c r="T746" s="238"/>
      <c r="U746" s="238"/>
      <c r="V746" s="239"/>
      <c r="W746" s="239"/>
      <c r="X746" s="239"/>
      <c r="Y746" s="238"/>
      <c r="Z746" s="239"/>
    </row>
    <row r="747" spans="1:26" ht="12.75" customHeight="1">
      <c r="A747" s="252"/>
      <c r="B747" s="253"/>
      <c r="C747" s="254"/>
      <c r="D747" s="253"/>
      <c r="E747" s="255"/>
      <c r="F747" s="255"/>
      <c r="G747" s="255"/>
      <c r="H747" s="255"/>
      <c r="I747" s="255"/>
      <c r="J747" s="255"/>
      <c r="K747" s="257"/>
      <c r="L747" s="258"/>
      <c r="M747" s="258"/>
      <c r="N747" s="258"/>
      <c r="O747" s="258"/>
      <c r="P747" s="258"/>
      <c r="Q747" s="258"/>
      <c r="R747" s="259"/>
      <c r="S747" s="238"/>
      <c r="T747" s="238"/>
      <c r="U747" s="238"/>
      <c r="V747" s="239"/>
      <c r="W747" s="239"/>
      <c r="X747" s="239"/>
      <c r="Y747" s="238"/>
      <c r="Z747" s="239"/>
    </row>
    <row r="748" spans="1:26" ht="12.75" customHeight="1">
      <c r="A748" s="252"/>
      <c r="B748" s="253"/>
      <c r="C748" s="254"/>
      <c r="D748" s="253"/>
      <c r="E748" s="255"/>
      <c r="F748" s="255"/>
      <c r="G748" s="255"/>
      <c r="H748" s="255"/>
      <c r="I748" s="255"/>
      <c r="J748" s="255"/>
      <c r="K748" s="257"/>
      <c r="L748" s="258"/>
      <c r="M748" s="258"/>
      <c r="N748" s="258"/>
      <c r="O748" s="258"/>
      <c r="P748" s="258"/>
      <c r="Q748" s="258"/>
      <c r="R748" s="259"/>
      <c r="S748" s="238"/>
      <c r="T748" s="238"/>
      <c r="U748" s="238"/>
      <c r="V748" s="239"/>
      <c r="W748" s="239"/>
      <c r="X748" s="239"/>
      <c r="Y748" s="238"/>
      <c r="Z748" s="239"/>
    </row>
    <row r="749" spans="1:26" ht="12.75" customHeight="1">
      <c r="A749" s="252"/>
      <c r="B749" s="253"/>
      <c r="C749" s="254"/>
      <c r="D749" s="253"/>
      <c r="E749" s="255"/>
      <c r="F749" s="255"/>
      <c r="G749" s="255"/>
      <c r="H749" s="255"/>
      <c r="I749" s="255"/>
      <c r="J749" s="255"/>
      <c r="K749" s="257"/>
      <c r="L749" s="258"/>
      <c r="M749" s="258"/>
      <c r="N749" s="258"/>
      <c r="O749" s="258"/>
      <c r="P749" s="258"/>
      <c r="Q749" s="258"/>
      <c r="R749" s="259"/>
      <c r="S749" s="238"/>
      <c r="T749" s="238"/>
      <c r="U749" s="238"/>
      <c r="V749" s="239"/>
      <c r="W749" s="239"/>
      <c r="X749" s="239"/>
      <c r="Y749" s="238"/>
      <c r="Z749" s="239"/>
    </row>
    <row r="750" spans="1:26" ht="12.75" customHeight="1">
      <c r="A750" s="252"/>
      <c r="B750" s="253"/>
      <c r="C750" s="254"/>
      <c r="D750" s="253"/>
      <c r="E750" s="255"/>
      <c r="F750" s="255"/>
      <c r="G750" s="255"/>
      <c r="H750" s="255"/>
      <c r="I750" s="255"/>
      <c r="J750" s="255"/>
      <c r="K750" s="257"/>
      <c r="L750" s="258"/>
      <c r="M750" s="258"/>
      <c r="N750" s="258"/>
      <c r="O750" s="258"/>
      <c r="P750" s="258"/>
      <c r="Q750" s="258"/>
      <c r="R750" s="259"/>
      <c r="S750" s="238"/>
      <c r="T750" s="238"/>
      <c r="U750" s="238"/>
      <c r="V750" s="239"/>
      <c r="W750" s="239"/>
      <c r="X750" s="239"/>
      <c r="Y750" s="238"/>
      <c r="Z750" s="239"/>
    </row>
    <row r="751" spans="1:26" ht="12.75" customHeight="1">
      <c r="A751" s="252"/>
      <c r="B751" s="253"/>
      <c r="C751" s="254"/>
      <c r="D751" s="253"/>
      <c r="E751" s="255"/>
      <c r="F751" s="255"/>
      <c r="G751" s="255"/>
      <c r="H751" s="255"/>
      <c r="I751" s="255"/>
      <c r="J751" s="255"/>
      <c r="K751" s="257"/>
      <c r="L751" s="258"/>
      <c r="M751" s="258"/>
      <c r="N751" s="258"/>
      <c r="O751" s="258"/>
      <c r="P751" s="258"/>
      <c r="Q751" s="258"/>
      <c r="R751" s="259"/>
      <c r="S751" s="238"/>
      <c r="T751" s="238"/>
      <c r="U751" s="238"/>
      <c r="V751" s="239"/>
      <c r="W751" s="239"/>
      <c r="X751" s="239"/>
      <c r="Y751" s="238"/>
      <c r="Z751" s="239"/>
    </row>
    <row r="752" spans="1:26" ht="12.75" customHeight="1">
      <c r="A752" s="252"/>
      <c r="B752" s="253"/>
      <c r="C752" s="254"/>
      <c r="D752" s="253"/>
      <c r="E752" s="255"/>
      <c r="F752" s="255"/>
      <c r="G752" s="255"/>
      <c r="H752" s="255"/>
      <c r="I752" s="255"/>
      <c r="J752" s="255"/>
      <c r="K752" s="257"/>
      <c r="L752" s="258"/>
      <c r="M752" s="258"/>
      <c r="N752" s="258"/>
      <c r="O752" s="258"/>
      <c r="P752" s="258"/>
      <c r="Q752" s="258"/>
      <c r="R752" s="259"/>
      <c r="S752" s="238"/>
      <c r="T752" s="238"/>
      <c r="U752" s="238"/>
      <c r="V752" s="239"/>
      <c r="W752" s="239"/>
      <c r="X752" s="239"/>
      <c r="Y752" s="238"/>
      <c r="Z752" s="239"/>
    </row>
    <row r="753" spans="1:26" ht="12.75" customHeight="1">
      <c r="A753" s="252"/>
      <c r="B753" s="253"/>
      <c r="C753" s="254"/>
      <c r="D753" s="253"/>
      <c r="E753" s="255"/>
      <c r="F753" s="255"/>
      <c r="G753" s="255"/>
      <c r="H753" s="255"/>
      <c r="I753" s="255"/>
      <c r="J753" s="255"/>
      <c r="K753" s="257"/>
      <c r="L753" s="258"/>
      <c r="M753" s="258"/>
      <c r="N753" s="258"/>
      <c r="O753" s="258"/>
      <c r="P753" s="258"/>
      <c r="Q753" s="258"/>
      <c r="R753" s="259"/>
      <c r="S753" s="238"/>
      <c r="T753" s="238"/>
      <c r="U753" s="238"/>
      <c r="V753" s="239"/>
      <c r="W753" s="239"/>
      <c r="X753" s="239"/>
      <c r="Y753" s="238"/>
      <c r="Z753" s="239"/>
    </row>
    <row r="754" spans="1:26" ht="12.75" customHeight="1">
      <c r="A754" s="252"/>
      <c r="B754" s="253"/>
      <c r="C754" s="254"/>
      <c r="D754" s="253"/>
      <c r="E754" s="255"/>
      <c r="F754" s="255"/>
      <c r="G754" s="255"/>
      <c r="H754" s="255"/>
      <c r="I754" s="255"/>
      <c r="J754" s="255"/>
      <c r="K754" s="257"/>
      <c r="L754" s="258"/>
      <c r="M754" s="258"/>
      <c r="N754" s="258"/>
      <c r="O754" s="258"/>
      <c r="P754" s="258"/>
      <c r="Q754" s="258"/>
      <c r="R754" s="259"/>
      <c r="S754" s="238"/>
      <c r="T754" s="238"/>
      <c r="U754" s="238"/>
      <c r="V754" s="239"/>
      <c r="W754" s="239"/>
      <c r="X754" s="239"/>
      <c r="Y754" s="238"/>
      <c r="Z754" s="239"/>
    </row>
    <row r="755" spans="1:26" ht="12.75" customHeight="1">
      <c r="A755" s="252"/>
      <c r="B755" s="253"/>
      <c r="C755" s="254"/>
      <c r="D755" s="253"/>
      <c r="E755" s="255"/>
      <c r="F755" s="255"/>
      <c r="G755" s="255"/>
      <c r="H755" s="255"/>
      <c r="I755" s="255"/>
      <c r="J755" s="255"/>
      <c r="K755" s="257"/>
      <c r="L755" s="258"/>
      <c r="M755" s="258"/>
      <c r="N755" s="258"/>
      <c r="O755" s="258"/>
      <c r="P755" s="258"/>
      <c r="Q755" s="258"/>
      <c r="R755" s="259"/>
      <c r="S755" s="238"/>
      <c r="T755" s="238"/>
      <c r="U755" s="238"/>
      <c r="V755" s="239"/>
      <c r="W755" s="239"/>
      <c r="X755" s="239"/>
      <c r="Y755" s="238"/>
      <c r="Z755" s="239"/>
    </row>
    <row r="756" spans="1:26" ht="12.75" customHeight="1">
      <c r="A756" s="252"/>
      <c r="B756" s="253"/>
      <c r="C756" s="254"/>
      <c r="D756" s="253"/>
      <c r="E756" s="255"/>
      <c r="F756" s="255"/>
      <c r="G756" s="255"/>
      <c r="H756" s="255"/>
      <c r="I756" s="255"/>
      <c r="J756" s="255"/>
      <c r="K756" s="257"/>
      <c r="L756" s="258"/>
      <c r="M756" s="258"/>
      <c r="N756" s="258"/>
      <c r="O756" s="258"/>
      <c r="P756" s="258"/>
      <c r="Q756" s="258"/>
      <c r="R756" s="259"/>
      <c r="S756" s="238"/>
      <c r="T756" s="238"/>
      <c r="U756" s="238"/>
      <c r="V756" s="239"/>
      <c r="W756" s="239"/>
      <c r="X756" s="239"/>
      <c r="Y756" s="238"/>
      <c r="Z756" s="239"/>
    </row>
    <row r="757" spans="1:26" ht="12.75" customHeight="1">
      <c r="A757" s="252"/>
      <c r="B757" s="253"/>
      <c r="C757" s="254"/>
      <c r="D757" s="253"/>
      <c r="E757" s="255"/>
      <c r="F757" s="255"/>
      <c r="G757" s="255"/>
      <c r="H757" s="255"/>
      <c r="I757" s="255"/>
      <c r="J757" s="255"/>
      <c r="K757" s="257"/>
      <c r="L757" s="258"/>
      <c r="M757" s="258"/>
      <c r="N757" s="258"/>
      <c r="O757" s="258"/>
      <c r="P757" s="258"/>
      <c r="Q757" s="258"/>
      <c r="R757" s="259"/>
      <c r="S757" s="238"/>
      <c r="T757" s="238"/>
      <c r="U757" s="238"/>
      <c r="V757" s="239"/>
      <c r="W757" s="239"/>
      <c r="X757" s="239"/>
      <c r="Y757" s="238"/>
      <c r="Z757" s="239"/>
    </row>
    <row r="758" spans="1:26" ht="12.75" customHeight="1">
      <c r="A758" s="252"/>
      <c r="B758" s="253"/>
      <c r="C758" s="254"/>
      <c r="D758" s="253"/>
      <c r="E758" s="255"/>
      <c r="F758" s="255"/>
      <c r="G758" s="255"/>
      <c r="H758" s="255"/>
      <c r="I758" s="255"/>
      <c r="J758" s="255"/>
      <c r="K758" s="257"/>
      <c r="L758" s="258"/>
      <c r="M758" s="258"/>
      <c r="N758" s="258"/>
      <c r="O758" s="258"/>
      <c r="P758" s="258"/>
      <c r="Q758" s="258"/>
      <c r="R758" s="259"/>
      <c r="S758" s="238"/>
      <c r="T758" s="238"/>
      <c r="U758" s="238"/>
      <c r="V758" s="239"/>
      <c r="W758" s="239"/>
      <c r="X758" s="239"/>
      <c r="Y758" s="238"/>
      <c r="Z758" s="239"/>
    </row>
    <row r="759" spans="1:26" ht="12.75" customHeight="1">
      <c r="A759" s="252"/>
      <c r="B759" s="253"/>
      <c r="C759" s="254"/>
      <c r="D759" s="253"/>
      <c r="E759" s="255"/>
      <c r="F759" s="255"/>
      <c r="G759" s="255"/>
      <c r="H759" s="255"/>
      <c r="I759" s="255"/>
      <c r="J759" s="255"/>
      <c r="K759" s="257"/>
      <c r="L759" s="258"/>
      <c r="M759" s="258"/>
      <c r="N759" s="258"/>
      <c r="O759" s="258"/>
      <c r="P759" s="258"/>
      <c r="Q759" s="258"/>
      <c r="R759" s="259"/>
      <c r="S759" s="238"/>
      <c r="T759" s="238"/>
      <c r="U759" s="238"/>
      <c r="V759" s="239"/>
      <c r="W759" s="239"/>
      <c r="X759" s="239"/>
      <c r="Y759" s="238"/>
      <c r="Z759" s="239"/>
    </row>
    <row r="760" spans="1:26" ht="12.75" customHeight="1">
      <c r="A760" s="252"/>
      <c r="B760" s="253"/>
      <c r="C760" s="254"/>
      <c r="D760" s="253"/>
      <c r="E760" s="255"/>
      <c r="F760" s="255"/>
      <c r="G760" s="255"/>
      <c r="H760" s="255"/>
      <c r="I760" s="255"/>
      <c r="J760" s="255"/>
      <c r="K760" s="257"/>
      <c r="L760" s="258"/>
      <c r="M760" s="258"/>
      <c r="N760" s="258"/>
      <c r="O760" s="258"/>
      <c r="P760" s="258"/>
      <c r="Q760" s="258"/>
      <c r="R760" s="259"/>
      <c r="S760" s="238"/>
      <c r="T760" s="238"/>
      <c r="U760" s="238"/>
      <c r="V760" s="239"/>
      <c r="W760" s="239"/>
      <c r="X760" s="239"/>
      <c r="Y760" s="238"/>
      <c r="Z760" s="239"/>
    </row>
    <row r="761" spans="1:26" ht="12.75" customHeight="1">
      <c r="A761" s="252"/>
      <c r="B761" s="253"/>
      <c r="C761" s="254"/>
      <c r="D761" s="253"/>
      <c r="E761" s="255"/>
      <c r="F761" s="255"/>
      <c r="G761" s="255"/>
      <c r="H761" s="255"/>
      <c r="I761" s="255"/>
      <c r="J761" s="255"/>
      <c r="K761" s="257"/>
      <c r="L761" s="258"/>
      <c r="M761" s="258"/>
      <c r="N761" s="258"/>
      <c r="O761" s="258"/>
      <c r="P761" s="258"/>
      <c r="Q761" s="258"/>
      <c r="R761" s="259"/>
      <c r="S761" s="238"/>
      <c r="T761" s="238"/>
      <c r="U761" s="238"/>
      <c r="V761" s="239"/>
      <c r="W761" s="239"/>
      <c r="X761" s="239"/>
      <c r="Y761" s="238"/>
      <c r="Z761" s="239"/>
    </row>
    <row r="762" spans="1:26" ht="12.75" customHeight="1">
      <c r="A762" s="252"/>
      <c r="B762" s="253"/>
      <c r="C762" s="254"/>
      <c r="D762" s="253"/>
      <c r="E762" s="255"/>
      <c r="F762" s="255"/>
      <c r="G762" s="255"/>
      <c r="H762" s="255"/>
      <c r="I762" s="255"/>
      <c r="J762" s="255"/>
      <c r="K762" s="257"/>
      <c r="L762" s="258"/>
      <c r="M762" s="258"/>
      <c r="N762" s="258"/>
      <c r="O762" s="258"/>
      <c r="P762" s="258"/>
      <c r="Q762" s="258"/>
      <c r="R762" s="259"/>
      <c r="S762" s="238"/>
      <c r="T762" s="238"/>
      <c r="U762" s="238"/>
      <c r="V762" s="239"/>
      <c r="W762" s="239"/>
      <c r="X762" s="239"/>
      <c r="Y762" s="238"/>
      <c r="Z762" s="239"/>
    </row>
    <row r="763" spans="1:26" ht="12.75" customHeight="1">
      <c r="A763" s="252"/>
      <c r="B763" s="253"/>
      <c r="C763" s="254"/>
      <c r="D763" s="253"/>
      <c r="E763" s="255"/>
      <c r="F763" s="255"/>
      <c r="G763" s="255"/>
      <c r="H763" s="255"/>
      <c r="I763" s="255"/>
      <c r="J763" s="255"/>
      <c r="K763" s="257"/>
      <c r="L763" s="258"/>
      <c r="M763" s="258"/>
      <c r="N763" s="258"/>
      <c r="O763" s="258"/>
      <c r="P763" s="258"/>
      <c r="Q763" s="258"/>
      <c r="R763" s="259"/>
      <c r="S763" s="238"/>
      <c r="T763" s="238"/>
      <c r="U763" s="238"/>
      <c r="V763" s="239"/>
      <c r="W763" s="239"/>
      <c r="X763" s="239"/>
      <c r="Y763" s="238"/>
      <c r="Z763" s="239"/>
    </row>
    <row r="764" spans="1:26" ht="12.75" customHeight="1">
      <c r="A764" s="252"/>
      <c r="B764" s="253"/>
      <c r="C764" s="254"/>
      <c r="D764" s="253"/>
      <c r="E764" s="255"/>
      <c r="F764" s="255"/>
      <c r="G764" s="255"/>
      <c r="H764" s="255"/>
      <c r="I764" s="255"/>
      <c r="J764" s="255"/>
      <c r="K764" s="257"/>
      <c r="L764" s="258"/>
      <c r="M764" s="258"/>
      <c r="N764" s="258"/>
      <c r="O764" s="258"/>
      <c r="P764" s="258"/>
      <c r="Q764" s="258"/>
      <c r="R764" s="259"/>
      <c r="S764" s="238"/>
      <c r="T764" s="238"/>
      <c r="U764" s="238"/>
      <c r="V764" s="239"/>
      <c r="W764" s="239"/>
      <c r="X764" s="239"/>
      <c r="Y764" s="238"/>
      <c r="Z764" s="239"/>
    </row>
    <row r="765" spans="1:26" ht="12.75" customHeight="1">
      <c r="A765" s="252"/>
      <c r="B765" s="253"/>
      <c r="C765" s="254"/>
      <c r="D765" s="253"/>
      <c r="E765" s="255"/>
      <c r="F765" s="255"/>
      <c r="G765" s="255"/>
      <c r="H765" s="255"/>
      <c r="I765" s="255"/>
      <c r="J765" s="255"/>
      <c r="K765" s="257"/>
      <c r="L765" s="258"/>
      <c r="M765" s="258"/>
      <c r="N765" s="258"/>
      <c r="O765" s="258"/>
      <c r="P765" s="258"/>
      <c r="Q765" s="258"/>
      <c r="R765" s="259"/>
      <c r="S765" s="238"/>
      <c r="T765" s="238"/>
      <c r="U765" s="238"/>
      <c r="V765" s="239"/>
      <c r="W765" s="239"/>
      <c r="X765" s="239"/>
      <c r="Y765" s="238"/>
      <c r="Z765" s="239"/>
    </row>
    <row r="766" spans="1:26" ht="12.75" customHeight="1">
      <c r="A766" s="252"/>
      <c r="B766" s="253"/>
      <c r="C766" s="254"/>
      <c r="D766" s="253"/>
      <c r="E766" s="255"/>
      <c r="F766" s="255"/>
      <c r="G766" s="255"/>
      <c r="H766" s="255"/>
      <c r="I766" s="255"/>
      <c r="J766" s="255"/>
      <c r="K766" s="257"/>
      <c r="L766" s="258"/>
      <c r="M766" s="258"/>
      <c r="N766" s="258"/>
      <c r="O766" s="258"/>
      <c r="P766" s="258"/>
      <c r="Q766" s="258"/>
      <c r="R766" s="259"/>
      <c r="S766" s="238"/>
      <c r="T766" s="238"/>
      <c r="U766" s="238"/>
      <c r="V766" s="239"/>
      <c r="W766" s="239"/>
      <c r="X766" s="239"/>
      <c r="Y766" s="238"/>
      <c r="Z766" s="239"/>
    </row>
    <row r="767" spans="1:26" ht="12.75" customHeight="1">
      <c r="A767" s="252"/>
      <c r="B767" s="253"/>
      <c r="C767" s="254"/>
      <c r="D767" s="253"/>
      <c r="E767" s="255"/>
      <c r="F767" s="255"/>
      <c r="G767" s="255"/>
      <c r="H767" s="255"/>
      <c r="I767" s="255"/>
      <c r="J767" s="255"/>
      <c r="K767" s="257"/>
      <c r="L767" s="258"/>
      <c r="M767" s="258"/>
      <c r="N767" s="258"/>
      <c r="O767" s="258"/>
      <c r="P767" s="258"/>
      <c r="Q767" s="258"/>
      <c r="R767" s="259"/>
      <c r="S767" s="238"/>
      <c r="T767" s="238"/>
      <c r="U767" s="238"/>
      <c r="V767" s="239"/>
      <c r="W767" s="239"/>
      <c r="X767" s="239"/>
      <c r="Y767" s="238"/>
      <c r="Z767" s="239"/>
    </row>
    <row r="768" spans="1:26" ht="12.75" customHeight="1">
      <c r="A768" s="252"/>
      <c r="B768" s="253"/>
      <c r="C768" s="254"/>
      <c r="D768" s="253"/>
      <c r="E768" s="255"/>
      <c r="F768" s="255"/>
      <c r="G768" s="255"/>
      <c r="H768" s="255"/>
      <c r="I768" s="255"/>
      <c r="J768" s="255"/>
      <c r="K768" s="257"/>
      <c r="L768" s="258"/>
      <c r="M768" s="258"/>
      <c r="N768" s="258"/>
      <c r="O768" s="258"/>
      <c r="P768" s="258"/>
      <c r="Q768" s="258"/>
      <c r="R768" s="259"/>
      <c r="S768" s="238"/>
      <c r="T768" s="238"/>
      <c r="U768" s="238"/>
      <c r="V768" s="239"/>
      <c r="W768" s="239"/>
      <c r="X768" s="239"/>
      <c r="Y768" s="238"/>
      <c r="Z768" s="239"/>
    </row>
    <row r="769" spans="1:26" ht="12.75" customHeight="1">
      <c r="A769" s="252"/>
      <c r="B769" s="253"/>
      <c r="C769" s="254"/>
      <c r="D769" s="253"/>
      <c r="E769" s="255"/>
      <c r="F769" s="255"/>
      <c r="G769" s="255"/>
      <c r="H769" s="255"/>
      <c r="I769" s="255"/>
      <c r="J769" s="255"/>
      <c r="K769" s="257"/>
      <c r="L769" s="258"/>
      <c r="M769" s="258"/>
      <c r="N769" s="258"/>
      <c r="O769" s="258"/>
      <c r="P769" s="258"/>
      <c r="Q769" s="258"/>
      <c r="R769" s="259"/>
      <c r="S769" s="238"/>
      <c r="T769" s="238"/>
      <c r="U769" s="238"/>
      <c r="V769" s="239"/>
      <c r="W769" s="239"/>
      <c r="X769" s="239"/>
      <c r="Y769" s="238"/>
      <c r="Z769" s="239"/>
    </row>
    <row r="770" spans="1:26" ht="12.75" customHeight="1">
      <c r="A770" s="252"/>
      <c r="B770" s="253"/>
      <c r="C770" s="254"/>
      <c r="D770" s="253"/>
      <c r="E770" s="255"/>
      <c r="F770" s="255"/>
      <c r="G770" s="255"/>
      <c r="H770" s="255"/>
      <c r="I770" s="255"/>
      <c r="J770" s="255"/>
      <c r="K770" s="257"/>
      <c r="L770" s="258"/>
      <c r="M770" s="258"/>
      <c r="N770" s="258"/>
      <c r="O770" s="258"/>
      <c r="P770" s="258"/>
      <c r="Q770" s="258"/>
      <c r="R770" s="259"/>
      <c r="S770" s="238"/>
      <c r="T770" s="238"/>
      <c r="U770" s="238"/>
      <c r="V770" s="239"/>
      <c r="W770" s="239"/>
      <c r="X770" s="239"/>
      <c r="Y770" s="238"/>
      <c r="Z770" s="239"/>
    </row>
    <row r="771" spans="1:26" ht="12.75" customHeight="1">
      <c r="A771" s="252"/>
      <c r="B771" s="253"/>
      <c r="C771" s="254"/>
      <c r="D771" s="253"/>
      <c r="E771" s="255"/>
      <c r="F771" s="255"/>
      <c r="G771" s="255"/>
      <c r="H771" s="255"/>
      <c r="I771" s="255"/>
      <c r="J771" s="255"/>
      <c r="K771" s="257"/>
      <c r="L771" s="258"/>
      <c r="M771" s="258"/>
      <c r="N771" s="258"/>
      <c r="O771" s="258"/>
      <c r="P771" s="258"/>
      <c r="Q771" s="258"/>
      <c r="R771" s="259"/>
      <c r="S771" s="238"/>
      <c r="T771" s="238"/>
      <c r="U771" s="238"/>
      <c r="V771" s="239"/>
      <c r="W771" s="239"/>
      <c r="X771" s="239"/>
      <c r="Y771" s="238"/>
      <c r="Z771" s="239"/>
    </row>
    <row r="772" spans="1:26" ht="12.75" customHeight="1">
      <c r="A772" s="252"/>
      <c r="B772" s="253"/>
      <c r="C772" s="254"/>
      <c r="D772" s="253"/>
      <c r="E772" s="255"/>
      <c r="F772" s="255"/>
      <c r="G772" s="255"/>
      <c r="H772" s="255"/>
      <c r="I772" s="255"/>
      <c r="J772" s="255"/>
      <c r="K772" s="257"/>
      <c r="L772" s="258"/>
      <c r="M772" s="258"/>
      <c r="N772" s="258"/>
      <c r="O772" s="258"/>
      <c r="P772" s="258"/>
      <c r="Q772" s="258"/>
      <c r="R772" s="259"/>
      <c r="S772" s="238"/>
      <c r="T772" s="238"/>
      <c r="U772" s="238"/>
      <c r="V772" s="239"/>
      <c r="W772" s="239"/>
      <c r="X772" s="239"/>
      <c r="Y772" s="238"/>
      <c r="Z772" s="239"/>
    </row>
    <row r="773" spans="1:26" ht="12.75" customHeight="1">
      <c r="A773" s="252"/>
      <c r="B773" s="253"/>
      <c r="C773" s="254"/>
      <c r="D773" s="253"/>
      <c r="E773" s="255"/>
      <c r="F773" s="255"/>
      <c r="G773" s="255"/>
      <c r="H773" s="255"/>
      <c r="I773" s="255"/>
      <c r="J773" s="255"/>
      <c r="K773" s="257"/>
      <c r="L773" s="258"/>
      <c r="M773" s="258"/>
      <c r="N773" s="258"/>
      <c r="O773" s="258"/>
      <c r="P773" s="258"/>
      <c r="Q773" s="258"/>
      <c r="R773" s="259"/>
      <c r="S773" s="238"/>
      <c r="T773" s="238"/>
      <c r="U773" s="238"/>
      <c r="V773" s="239"/>
      <c r="W773" s="239"/>
      <c r="X773" s="239"/>
      <c r="Y773" s="238"/>
      <c r="Z773" s="239"/>
    </row>
    <row r="774" spans="1:26" ht="12.75" customHeight="1">
      <c r="A774" s="252"/>
      <c r="B774" s="253"/>
      <c r="C774" s="254"/>
      <c r="D774" s="253"/>
      <c r="E774" s="255"/>
      <c r="F774" s="255"/>
      <c r="G774" s="255"/>
      <c r="H774" s="255"/>
      <c r="I774" s="255"/>
      <c r="J774" s="255"/>
      <c r="K774" s="257"/>
      <c r="L774" s="258"/>
      <c r="M774" s="258"/>
      <c r="N774" s="258"/>
      <c r="O774" s="258"/>
      <c r="P774" s="258"/>
      <c r="Q774" s="258"/>
      <c r="R774" s="259"/>
      <c r="S774" s="238"/>
      <c r="T774" s="238"/>
      <c r="U774" s="238"/>
      <c r="V774" s="239"/>
      <c r="W774" s="239"/>
      <c r="X774" s="239"/>
      <c r="Y774" s="238"/>
      <c r="Z774" s="239"/>
    </row>
    <row r="775" spans="1:26" ht="12.75" customHeight="1">
      <c r="A775" s="252"/>
      <c r="B775" s="253"/>
      <c r="C775" s="254"/>
      <c r="D775" s="253"/>
      <c r="E775" s="255"/>
      <c r="F775" s="255"/>
      <c r="G775" s="255"/>
      <c r="H775" s="255"/>
      <c r="I775" s="255"/>
      <c r="J775" s="255"/>
      <c r="K775" s="257"/>
      <c r="L775" s="258"/>
      <c r="M775" s="258"/>
      <c r="N775" s="258"/>
      <c r="O775" s="258"/>
      <c r="P775" s="258"/>
      <c r="Q775" s="258"/>
      <c r="R775" s="259"/>
      <c r="S775" s="238"/>
      <c r="T775" s="238"/>
      <c r="U775" s="238"/>
      <c r="V775" s="239"/>
      <c r="W775" s="239"/>
      <c r="X775" s="239"/>
      <c r="Y775" s="238"/>
      <c r="Z775" s="239"/>
    </row>
    <row r="776" spans="1:26" ht="12.75" customHeight="1">
      <c r="A776" s="252"/>
      <c r="B776" s="253"/>
      <c r="C776" s="254"/>
      <c r="D776" s="253"/>
      <c r="E776" s="255"/>
      <c r="F776" s="255"/>
      <c r="G776" s="255"/>
      <c r="H776" s="255"/>
      <c r="I776" s="255"/>
      <c r="J776" s="255"/>
      <c r="K776" s="257"/>
      <c r="L776" s="258"/>
      <c r="M776" s="258"/>
      <c r="N776" s="258"/>
      <c r="O776" s="258"/>
      <c r="P776" s="258"/>
      <c r="Q776" s="258"/>
      <c r="R776" s="259"/>
      <c r="S776" s="238"/>
      <c r="T776" s="238"/>
      <c r="U776" s="238"/>
      <c r="V776" s="239"/>
      <c r="W776" s="239"/>
      <c r="X776" s="239"/>
      <c r="Y776" s="238"/>
      <c r="Z776" s="239"/>
    </row>
    <row r="777" spans="1:26" ht="12.75" customHeight="1">
      <c r="A777" s="252"/>
      <c r="B777" s="253"/>
      <c r="C777" s="254"/>
      <c r="D777" s="253"/>
      <c r="E777" s="255"/>
      <c r="F777" s="255"/>
      <c r="G777" s="255"/>
      <c r="H777" s="255"/>
      <c r="I777" s="255"/>
      <c r="J777" s="255"/>
      <c r="K777" s="257"/>
      <c r="L777" s="258"/>
      <c r="M777" s="258"/>
      <c r="N777" s="258"/>
      <c r="O777" s="258"/>
      <c r="P777" s="258"/>
      <c r="Q777" s="258"/>
      <c r="R777" s="259"/>
      <c r="S777" s="238"/>
      <c r="T777" s="238"/>
      <c r="U777" s="238"/>
      <c r="V777" s="239"/>
      <c r="W777" s="239"/>
      <c r="X777" s="239"/>
      <c r="Y777" s="238"/>
      <c r="Z777" s="239"/>
    </row>
    <row r="778" spans="1:26" ht="12.75" customHeight="1">
      <c r="A778" s="252"/>
      <c r="B778" s="253"/>
      <c r="C778" s="254"/>
      <c r="D778" s="253"/>
      <c r="E778" s="255"/>
      <c r="F778" s="255"/>
      <c r="G778" s="255"/>
      <c r="H778" s="255"/>
      <c r="I778" s="255"/>
      <c r="J778" s="255"/>
      <c r="K778" s="257"/>
      <c r="L778" s="258"/>
      <c r="M778" s="258"/>
      <c r="N778" s="258"/>
      <c r="O778" s="258"/>
      <c r="P778" s="258"/>
      <c r="Q778" s="258"/>
      <c r="R778" s="259"/>
      <c r="S778" s="238"/>
      <c r="T778" s="238"/>
      <c r="U778" s="238"/>
      <c r="V778" s="239"/>
      <c r="W778" s="239"/>
      <c r="X778" s="239"/>
      <c r="Y778" s="238"/>
      <c r="Z778" s="239"/>
    </row>
    <row r="779" spans="1:26" ht="12.75" customHeight="1">
      <c r="A779" s="252"/>
      <c r="B779" s="253"/>
      <c r="C779" s="254"/>
      <c r="D779" s="253"/>
      <c r="E779" s="255"/>
      <c r="F779" s="255"/>
      <c r="G779" s="255"/>
      <c r="H779" s="255"/>
      <c r="I779" s="255"/>
      <c r="J779" s="255"/>
      <c r="K779" s="257"/>
      <c r="L779" s="258"/>
      <c r="M779" s="258"/>
      <c r="N779" s="258"/>
      <c r="O779" s="258"/>
      <c r="P779" s="258"/>
      <c r="Q779" s="258"/>
      <c r="R779" s="259"/>
      <c r="S779" s="238"/>
      <c r="T779" s="238"/>
      <c r="U779" s="238"/>
      <c r="V779" s="239"/>
      <c r="W779" s="239"/>
      <c r="X779" s="239"/>
      <c r="Y779" s="238"/>
      <c r="Z779" s="239"/>
    </row>
    <row r="780" spans="1:26" ht="12.75" customHeight="1">
      <c r="A780" s="252"/>
      <c r="B780" s="253"/>
      <c r="C780" s="254"/>
      <c r="D780" s="253"/>
      <c r="E780" s="255"/>
      <c r="F780" s="255"/>
      <c r="G780" s="255"/>
      <c r="H780" s="255"/>
      <c r="I780" s="255"/>
      <c r="J780" s="255"/>
      <c r="K780" s="257"/>
      <c r="L780" s="258"/>
      <c r="M780" s="258"/>
      <c r="N780" s="258"/>
      <c r="O780" s="258"/>
      <c r="P780" s="258"/>
      <c r="Q780" s="258"/>
      <c r="R780" s="259"/>
      <c r="S780" s="238"/>
      <c r="T780" s="238"/>
      <c r="U780" s="238"/>
      <c r="V780" s="239"/>
      <c r="W780" s="239"/>
      <c r="X780" s="239"/>
      <c r="Y780" s="238"/>
      <c r="Z780" s="239"/>
    </row>
    <row r="781" spans="1:26" ht="12.75" customHeight="1">
      <c r="A781" s="252"/>
      <c r="B781" s="253"/>
      <c r="C781" s="254"/>
      <c r="D781" s="253"/>
      <c r="E781" s="255"/>
      <c r="F781" s="255"/>
      <c r="G781" s="255"/>
      <c r="H781" s="255"/>
      <c r="I781" s="255"/>
      <c r="J781" s="255"/>
      <c r="K781" s="257"/>
      <c r="L781" s="258"/>
      <c r="M781" s="258"/>
      <c r="N781" s="258"/>
      <c r="O781" s="258"/>
      <c r="P781" s="258"/>
      <c r="Q781" s="258"/>
      <c r="R781" s="259"/>
      <c r="S781" s="238"/>
      <c r="T781" s="238"/>
      <c r="U781" s="238"/>
      <c r="V781" s="239"/>
      <c r="W781" s="239"/>
      <c r="X781" s="239"/>
      <c r="Y781" s="238"/>
      <c r="Z781" s="239"/>
    </row>
    <row r="782" spans="1:26" ht="12.75" customHeight="1">
      <c r="A782" s="252"/>
      <c r="B782" s="253"/>
      <c r="C782" s="254"/>
      <c r="D782" s="253"/>
      <c r="E782" s="255"/>
      <c r="F782" s="255"/>
      <c r="G782" s="255"/>
      <c r="H782" s="255"/>
      <c r="I782" s="255"/>
      <c r="J782" s="255"/>
      <c r="K782" s="257"/>
      <c r="L782" s="258"/>
      <c r="M782" s="258"/>
      <c r="N782" s="258"/>
      <c r="O782" s="258"/>
      <c r="P782" s="258"/>
      <c r="Q782" s="258"/>
      <c r="R782" s="259"/>
      <c r="S782" s="238"/>
      <c r="T782" s="238"/>
      <c r="U782" s="238"/>
      <c r="V782" s="239"/>
      <c r="W782" s="239"/>
      <c r="X782" s="239"/>
      <c r="Y782" s="238"/>
      <c r="Z782" s="239"/>
    </row>
    <row r="783" spans="1:26" ht="12.75" customHeight="1">
      <c r="A783" s="252"/>
      <c r="B783" s="253"/>
      <c r="C783" s="254"/>
      <c r="D783" s="253"/>
      <c r="E783" s="255"/>
      <c r="F783" s="255"/>
      <c r="G783" s="255"/>
      <c r="H783" s="255"/>
      <c r="I783" s="255"/>
      <c r="J783" s="255"/>
      <c r="K783" s="257"/>
      <c r="L783" s="258"/>
      <c r="M783" s="258"/>
      <c r="N783" s="258"/>
      <c r="O783" s="258"/>
      <c r="P783" s="258"/>
      <c r="Q783" s="258"/>
      <c r="R783" s="259"/>
      <c r="S783" s="238"/>
      <c r="T783" s="238"/>
      <c r="U783" s="238"/>
      <c r="V783" s="239"/>
      <c r="W783" s="239"/>
      <c r="X783" s="239"/>
      <c r="Y783" s="238"/>
      <c r="Z783" s="239"/>
    </row>
    <row r="784" spans="1:26" ht="12.75" customHeight="1">
      <c r="A784" s="252"/>
      <c r="B784" s="253"/>
      <c r="C784" s="254"/>
      <c r="D784" s="253"/>
      <c r="E784" s="255"/>
      <c r="F784" s="255"/>
      <c r="G784" s="255"/>
      <c r="H784" s="255"/>
      <c r="I784" s="255"/>
      <c r="J784" s="255"/>
      <c r="K784" s="257"/>
      <c r="L784" s="258"/>
      <c r="M784" s="258"/>
      <c r="N784" s="258"/>
      <c r="O784" s="258"/>
      <c r="P784" s="258"/>
      <c r="Q784" s="258"/>
      <c r="R784" s="259"/>
      <c r="S784" s="238"/>
      <c r="T784" s="238"/>
      <c r="U784" s="238"/>
      <c r="V784" s="239"/>
      <c r="W784" s="239"/>
      <c r="X784" s="239"/>
      <c r="Y784" s="238"/>
      <c r="Z784" s="239"/>
    </row>
    <row r="785" spans="1:26" ht="12.75" customHeight="1">
      <c r="A785" s="252"/>
      <c r="B785" s="253"/>
      <c r="C785" s="254"/>
      <c r="D785" s="253"/>
      <c r="E785" s="255"/>
      <c r="F785" s="255"/>
      <c r="G785" s="255"/>
      <c r="H785" s="255"/>
      <c r="I785" s="255"/>
      <c r="J785" s="255"/>
      <c r="K785" s="257"/>
      <c r="L785" s="258"/>
      <c r="M785" s="258"/>
      <c r="N785" s="258"/>
      <c r="O785" s="258"/>
      <c r="P785" s="258"/>
      <c r="Q785" s="258"/>
      <c r="R785" s="259"/>
      <c r="S785" s="238"/>
      <c r="T785" s="238"/>
      <c r="U785" s="238"/>
      <c r="V785" s="239"/>
      <c r="W785" s="239"/>
      <c r="X785" s="239"/>
      <c r="Y785" s="238"/>
      <c r="Z785" s="239"/>
    </row>
    <row r="786" spans="1:26" ht="12.75" customHeight="1">
      <c r="A786" s="252"/>
      <c r="B786" s="253"/>
      <c r="C786" s="254"/>
      <c r="D786" s="253"/>
      <c r="E786" s="255"/>
      <c r="F786" s="255"/>
      <c r="G786" s="255"/>
      <c r="H786" s="255"/>
      <c r="I786" s="255"/>
      <c r="J786" s="255"/>
      <c r="K786" s="257"/>
      <c r="L786" s="258"/>
      <c r="M786" s="258"/>
      <c r="N786" s="258"/>
      <c r="O786" s="258"/>
      <c r="P786" s="258"/>
      <c r="Q786" s="258"/>
      <c r="R786" s="259"/>
      <c r="S786" s="238"/>
      <c r="T786" s="238"/>
      <c r="U786" s="238"/>
      <c r="V786" s="239"/>
      <c r="W786" s="239"/>
      <c r="X786" s="239"/>
      <c r="Y786" s="238"/>
      <c r="Z786" s="239"/>
    </row>
    <row r="787" spans="1:26" ht="12.75" customHeight="1">
      <c r="A787" s="252"/>
      <c r="B787" s="253"/>
      <c r="C787" s="254"/>
      <c r="D787" s="253"/>
      <c r="E787" s="255"/>
      <c r="F787" s="255"/>
      <c r="G787" s="255"/>
      <c r="H787" s="255"/>
      <c r="I787" s="255"/>
      <c r="J787" s="255"/>
      <c r="K787" s="257"/>
      <c r="L787" s="258"/>
      <c r="M787" s="258"/>
      <c r="N787" s="258"/>
      <c r="O787" s="258"/>
      <c r="P787" s="258"/>
      <c r="Q787" s="258"/>
      <c r="R787" s="259"/>
      <c r="S787" s="238"/>
      <c r="T787" s="238"/>
      <c r="U787" s="238"/>
      <c r="V787" s="239"/>
      <c r="W787" s="239"/>
      <c r="X787" s="239"/>
      <c r="Y787" s="238"/>
      <c r="Z787" s="239"/>
    </row>
    <row r="788" spans="1:26" ht="12.75" customHeight="1">
      <c r="A788" s="252"/>
      <c r="B788" s="253"/>
      <c r="C788" s="254"/>
      <c r="D788" s="253"/>
      <c r="E788" s="255"/>
      <c r="F788" s="255"/>
      <c r="G788" s="255"/>
      <c r="H788" s="255"/>
      <c r="I788" s="255"/>
      <c r="J788" s="255"/>
      <c r="K788" s="257"/>
      <c r="L788" s="258"/>
      <c r="M788" s="258"/>
      <c r="N788" s="258"/>
      <c r="O788" s="258"/>
      <c r="P788" s="258"/>
      <c r="Q788" s="258"/>
      <c r="R788" s="259"/>
      <c r="S788" s="238"/>
      <c r="T788" s="238"/>
      <c r="U788" s="238"/>
      <c r="V788" s="239"/>
      <c r="W788" s="239"/>
      <c r="X788" s="239"/>
      <c r="Y788" s="238"/>
      <c r="Z788" s="239"/>
    </row>
    <row r="789" spans="1:26" ht="12.75" customHeight="1">
      <c r="A789" s="252"/>
      <c r="B789" s="253"/>
      <c r="C789" s="254"/>
      <c r="D789" s="253"/>
      <c r="E789" s="255"/>
      <c r="F789" s="255"/>
      <c r="G789" s="255"/>
      <c r="H789" s="255"/>
      <c r="I789" s="255"/>
      <c r="J789" s="255"/>
      <c r="K789" s="257"/>
      <c r="L789" s="258"/>
      <c r="M789" s="258"/>
      <c r="N789" s="258"/>
      <c r="O789" s="258"/>
      <c r="P789" s="258"/>
      <c r="Q789" s="258"/>
      <c r="R789" s="259"/>
      <c r="S789" s="238"/>
      <c r="T789" s="238"/>
      <c r="U789" s="238"/>
      <c r="V789" s="239"/>
      <c r="W789" s="239"/>
      <c r="X789" s="239"/>
      <c r="Y789" s="238"/>
      <c r="Z789" s="239"/>
    </row>
    <row r="790" spans="1:26" ht="12.75" customHeight="1">
      <c r="A790" s="252"/>
      <c r="B790" s="253"/>
      <c r="C790" s="254"/>
      <c r="D790" s="253"/>
      <c r="E790" s="255"/>
      <c r="F790" s="255"/>
      <c r="G790" s="255"/>
      <c r="H790" s="255"/>
      <c r="I790" s="255"/>
      <c r="J790" s="255"/>
      <c r="K790" s="257"/>
      <c r="L790" s="258"/>
      <c r="M790" s="258"/>
      <c r="N790" s="258"/>
      <c r="O790" s="258"/>
      <c r="P790" s="258"/>
      <c r="Q790" s="258"/>
      <c r="R790" s="259"/>
      <c r="S790" s="238"/>
      <c r="T790" s="238"/>
      <c r="U790" s="238"/>
      <c r="V790" s="239"/>
      <c r="W790" s="239"/>
      <c r="X790" s="239"/>
      <c r="Y790" s="238"/>
      <c r="Z790" s="239"/>
    </row>
    <row r="791" spans="1:26" ht="12.75" customHeight="1">
      <c r="A791" s="252"/>
      <c r="B791" s="253"/>
      <c r="C791" s="254"/>
      <c r="D791" s="253"/>
      <c r="E791" s="255"/>
      <c r="F791" s="255"/>
      <c r="G791" s="255"/>
      <c r="H791" s="255"/>
      <c r="I791" s="255"/>
      <c r="J791" s="255"/>
      <c r="K791" s="257"/>
      <c r="L791" s="258"/>
      <c r="M791" s="258"/>
      <c r="N791" s="258"/>
      <c r="O791" s="258"/>
      <c r="P791" s="258"/>
      <c r="Q791" s="258"/>
      <c r="R791" s="259"/>
      <c r="S791" s="238"/>
      <c r="T791" s="238"/>
      <c r="U791" s="238"/>
      <c r="V791" s="239"/>
      <c r="W791" s="239"/>
      <c r="X791" s="239"/>
      <c r="Y791" s="238"/>
      <c r="Z791" s="239"/>
    </row>
    <row r="792" spans="1:26" ht="12.75" customHeight="1">
      <c r="A792" s="252"/>
      <c r="B792" s="253"/>
      <c r="C792" s="254"/>
      <c r="D792" s="253"/>
      <c r="E792" s="255"/>
      <c r="F792" s="255"/>
      <c r="G792" s="255"/>
      <c r="H792" s="255"/>
      <c r="I792" s="255"/>
      <c r="J792" s="255"/>
      <c r="K792" s="257"/>
      <c r="L792" s="258"/>
      <c r="M792" s="258"/>
      <c r="N792" s="258"/>
      <c r="O792" s="258"/>
      <c r="P792" s="258"/>
      <c r="Q792" s="258"/>
      <c r="R792" s="259"/>
      <c r="S792" s="238"/>
      <c r="T792" s="238"/>
      <c r="U792" s="238"/>
      <c r="V792" s="239"/>
      <c r="W792" s="239"/>
      <c r="X792" s="239"/>
      <c r="Y792" s="238"/>
      <c r="Z792" s="239"/>
    </row>
    <row r="793" spans="1:26" ht="12.75" customHeight="1">
      <c r="A793" s="252"/>
      <c r="B793" s="253"/>
      <c r="C793" s="254"/>
      <c r="D793" s="253"/>
      <c r="E793" s="255"/>
      <c r="F793" s="255"/>
      <c r="G793" s="255"/>
      <c r="H793" s="255"/>
      <c r="I793" s="255"/>
      <c r="J793" s="255"/>
      <c r="K793" s="257"/>
      <c r="L793" s="258"/>
      <c r="M793" s="258"/>
      <c r="N793" s="258"/>
      <c r="O793" s="258"/>
      <c r="P793" s="258"/>
      <c r="Q793" s="258"/>
      <c r="R793" s="259"/>
      <c r="S793" s="238"/>
      <c r="T793" s="238"/>
      <c r="U793" s="238"/>
      <c r="V793" s="239"/>
      <c r="W793" s="239"/>
      <c r="X793" s="239"/>
      <c r="Y793" s="238"/>
      <c r="Z793" s="239"/>
    </row>
    <row r="794" spans="1:26" ht="12.75" customHeight="1">
      <c r="A794" s="252"/>
      <c r="B794" s="253"/>
      <c r="C794" s="254"/>
      <c r="D794" s="253"/>
      <c r="E794" s="255"/>
      <c r="F794" s="255"/>
      <c r="G794" s="255"/>
      <c r="H794" s="255"/>
      <c r="I794" s="255"/>
      <c r="J794" s="255"/>
      <c r="K794" s="257"/>
      <c r="L794" s="258"/>
      <c r="M794" s="258"/>
      <c r="N794" s="258"/>
      <c r="O794" s="258"/>
      <c r="P794" s="258"/>
      <c r="Q794" s="258"/>
      <c r="R794" s="259"/>
      <c r="S794" s="238"/>
      <c r="T794" s="238"/>
      <c r="U794" s="238"/>
      <c r="V794" s="239"/>
      <c r="W794" s="239"/>
      <c r="X794" s="239"/>
      <c r="Y794" s="238"/>
      <c r="Z794" s="239"/>
    </row>
    <row r="795" spans="1:26" ht="12.75" customHeight="1">
      <c r="A795" s="252"/>
      <c r="B795" s="253"/>
      <c r="C795" s="254"/>
      <c r="D795" s="253"/>
      <c r="E795" s="255"/>
      <c r="F795" s="255"/>
      <c r="G795" s="255"/>
      <c r="H795" s="255"/>
      <c r="I795" s="255"/>
      <c r="J795" s="255"/>
      <c r="K795" s="257"/>
      <c r="L795" s="258"/>
      <c r="M795" s="258"/>
      <c r="N795" s="258"/>
      <c r="O795" s="258"/>
      <c r="P795" s="258"/>
      <c r="Q795" s="258"/>
      <c r="R795" s="259"/>
      <c r="S795" s="238"/>
      <c r="T795" s="238"/>
      <c r="U795" s="238"/>
      <c r="V795" s="239"/>
      <c r="W795" s="239"/>
      <c r="X795" s="239"/>
      <c r="Y795" s="238"/>
      <c r="Z795" s="239"/>
    </row>
    <row r="796" spans="1:26" ht="12.75" customHeight="1">
      <c r="A796" s="252"/>
      <c r="B796" s="253"/>
      <c r="C796" s="254"/>
      <c r="D796" s="253"/>
      <c r="E796" s="255"/>
      <c r="F796" s="255"/>
      <c r="G796" s="255"/>
      <c r="H796" s="255"/>
      <c r="I796" s="255"/>
      <c r="J796" s="255"/>
      <c r="K796" s="257"/>
      <c r="L796" s="258"/>
      <c r="M796" s="258"/>
      <c r="N796" s="258"/>
      <c r="O796" s="258"/>
      <c r="P796" s="258"/>
      <c r="Q796" s="258"/>
      <c r="R796" s="259"/>
      <c r="S796" s="238"/>
      <c r="T796" s="238"/>
      <c r="U796" s="238"/>
      <c r="V796" s="239"/>
      <c r="W796" s="239"/>
      <c r="X796" s="239"/>
      <c r="Y796" s="238"/>
      <c r="Z796" s="239"/>
    </row>
    <row r="797" spans="1:26" ht="12.75" customHeight="1">
      <c r="A797" s="252"/>
      <c r="B797" s="253"/>
      <c r="C797" s="254"/>
      <c r="D797" s="253"/>
      <c r="E797" s="255"/>
      <c r="F797" s="255"/>
      <c r="G797" s="255"/>
      <c r="H797" s="255"/>
      <c r="I797" s="255"/>
      <c r="J797" s="255"/>
      <c r="K797" s="257"/>
      <c r="L797" s="258"/>
      <c r="M797" s="258"/>
      <c r="N797" s="258"/>
      <c r="O797" s="258"/>
      <c r="P797" s="258"/>
      <c r="Q797" s="258"/>
      <c r="R797" s="259"/>
      <c r="S797" s="238"/>
      <c r="T797" s="238"/>
      <c r="U797" s="238"/>
      <c r="V797" s="239"/>
      <c r="W797" s="239"/>
      <c r="X797" s="239"/>
      <c r="Y797" s="238"/>
      <c r="Z797" s="239"/>
    </row>
    <row r="798" spans="1:26" ht="12.75" customHeight="1">
      <c r="A798" s="252"/>
      <c r="B798" s="253"/>
      <c r="C798" s="254"/>
      <c r="D798" s="253"/>
      <c r="E798" s="255"/>
      <c r="F798" s="255"/>
      <c r="G798" s="255"/>
      <c r="H798" s="255"/>
      <c r="I798" s="255"/>
      <c r="J798" s="255"/>
      <c r="K798" s="257"/>
      <c r="L798" s="258"/>
      <c r="M798" s="258"/>
      <c r="N798" s="258"/>
      <c r="O798" s="258"/>
      <c r="P798" s="258"/>
      <c r="Q798" s="258"/>
      <c r="R798" s="259"/>
      <c r="S798" s="238"/>
      <c r="T798" s="238"/>
      <c r="U798" s="238"/>
      <c r="V798" s="239"/>
      <c r="W798" s="239"/>
      <c r="X798" s="239"/>
      <c r="Y798" s="238"/>
      <c r="Z798" s="239"/>
    </row>
    <row r="799" spans="1:26" ht="12.75" customHeight="1">
      <c r="A799" s="252"/>
      <c r="B799" s="253"/>
      <c r="C799" s="254"/>
      <c r="D799" s="253"/>
      <c r="E799" s="255"/>
      <c r="F799" s="255"/>
      <c r="G799" s="255"/>
      <c r="H799" s="255"/>
      <c r="I799" s="255"/>
      <c r="J799" s="255"/>
      <c r="K799" s="257"/>
      <c r="L799" s="258"/>
      <c r="M799" s="258"/>
      <c r="N799" s="258"/>
      <c r="O799" s="258"/>
      <c r="P799" s="258"/>
      <c r="Q799" s="258"/>
      <c r="R799" s="259"/>
      <c r="S799" s="238"/>
      <c r="T799" s="238"/>
      <c r="U799" s="238"/>
      <c r="V799" s="239"/>
      <c r="W799" s="239"/>
      <c r="X799" s="239"/>
      <c r="Y799" s="238"/>
      <c r="Z799" s="239"/>
    </row>
    <row r="800" spans="1:26" ht="12.75" customHeight="1">
      <c r="A800" s="252"/>
      <c r="B800" s="253"/>
      <c r="C800" s="254"/>
      <c r="D800" s="253"/>
      <c r="E800" s="255"/>
      <c r="F800" s="255"/>
      <c r="G800" s="255"/>
      <c r="H800" s="255"/>
      <c r="I800" s="255"/>
      <c r="J800" s="255"/>
      <c r="K800" s="257"/>
      <c r="L800" s="258"/>
      <c r="M800" s="258"/>
      <c r="N800" s="258"/>
      <c r="O800" s="258"/>
      <c r="P800" s="258"/>
      <c r="Q800" s="258"/>
      <c r="R800" s="259"/>
      <c r="S800" s="238"/>
      <c r="T800" s="238"/>
      <c r="U800" s="238"/>
      <c r="V800" s="239"/>
      <c r="W800" s="239"/>
      <c r="X800" s="239"/>
      <c r="Y800" s="238"/>
      <c r="Z800" s="239"/>
    </row>
    <row r="801" spans="1:26" ht="12.75" customHeight="1">
      <c r="A801" s="252"/>
      <c r="B801" s="253"/>
      <c r="C801" s="254"/>
      <c r="D801" s="253"/>
      <c r="E801" s="255"/>
      <c r="F801" s="255"/>
      <c r="G801" s="255"/>
      <c r="H801" s="255"/>
      <c r="I801" s="255"/>
      <c r="J801" s="255"/>
      <c r="K801" s="257"/>
      <c r="L801" s="258"/>
      <c r="M801" s="258"/>
      <c r="N801" s="258"/>
      <c r="O801" s="258"/>
      <c r="P801" s="258"/>
      <c r="Q801" s="258"/>
      <c r="R801" s="259"/>
      <c r="S801" s="238"/>
      <c r="T801" s="238"/>
      <c r="U801" s="238"/>
      <c r="V801" s="239"/>
      <c r="W801" s="239"/>
      <c r="X801" s="239"/>
      <c r="Y801" s="238"/>
      <c r="Z801" s="239"/>
    </row>
    <row r="802" spans="1:26" ht="12.75" customHeight="1">
      <c r="A802" s="252"/>
      <c r="B802" s="253"/>
      <c r="C802" s="254"/>
      <c r="D802" s="253"/>
      <c r="E802" s="255"/>
      <c r="F802" s="255"/>
      <c r="G802" s="255"/>
      <c r="H802" s="255"/>
      <c r="I802" s="255"/>
      <c r="J802" s="255"/>
      <c r="K802" s="257"/>
      <c r="L802" s="258"/>
      <c r="M802" s="258"/>
      <c r="N802" s="258"/>
      <c r="O802" s="258"/>
      <c r="P802" s="258"/>
      <c r="Q802" s="258"/>
      <c r="R802" s="259"/>
      <c r="S802" s="238"/>
      <c r="T802" s="238"/>
      <c r="U802" s="238"/>
      <c r="V802" s="239"/>
      <c r="W802" s="239"/>
      <c r="X802" s="239"/>
      <c r="Y802" s="238"/>
      <c r="Z802" s="239"/>
    </row>
    <row r="803" spans="1:26" ht="12.75" customHeight="1">
      <c r="A803" s="252"/>
      <c r="B803" s="253"/>
      <c r="C803" s="254"/>
      <c r="D803" s="253"/>
      <c r="E803" s="255"/>
      <c r="F803" s="255"/>
      <c r="G803" s="255"/>
      <c r="H803" s="255"/>
      <c r="I803" s="255"/>
      <c r="J803" s="255"/>
      <c r="K803" s="257"/>
      <c r="L803" s="258"/>
      <c r="M803" s="258"/>
      <c r="N803" s="258"/>
      <c r="O803" s="258"/>
      <c r="P803" s="258"/>
      <c r="Q803" s="258"/>
      <c r="R803" s="259"/>
      <c r="S803" s="238"/>
      <c r="T803" s="238"/>
      <c r="U803" s="238"/>
      <c r="V803" s="239"/>
      <c r="W803" s="239"/>
      <c r="X803" s="239"/>
      <c r="Y803" s="238"/>
      <c r="Z803" s="239"/>
    </row>
    <row r="804" spans="1:26" ht="12.75" customHeight="1">
      <c r="A804" s="252"/>
      <c r="B804" s="253"/>
      <c r="C804" s="254"/>
      <c r="D804" s="253"/>
      <c r="E804" s="255"/>
      <c r="F804" s="255"/>
      <c r="G804" s="255"/>
      <c r="H804" s="255"/>
      <c r="I804" s="255"/>
      <c r="J804" s="255"/>
      <c r="K804" s="257"/>
      <c r="L804" s="258"/>
      <c r="M804" s="258"/>
      <c r="N804" s="258"/>
      <c r="O804" s="258"/>
      <c r="P804" s="258"/>
      <c r="Q804" s="258"/>
      <c r="R804" s="259"/>
      <c r="S804" s="238"/>
      <c r="T804" s="238"/>
      <c r="U804" s="238"/>
      <c r="V804" s="239"/>
      <c r="W804" s="239"/>
      <c r="X804" s="239"/>
      <c r="Y804" s="238"/>
      <c r="Z804" s="239"/>
    </row>
    <row r="805" spans="1:26" ht="12.75" customHeight="1">
      <c r="A805" s="252"/>
      <c r="B805" s="253"/>
      <c r="C805" s="254"/>
      <c r="D805" s="253"/>
      <c r="E805" s="255"/>
      <c r="F805" s="255"/>
      <c r="G805" s="255"/>
      <c r="H805" s="255"/>
      <c r="I805" s="255"/>
      <c r="J805" s="255"/>
      <c r="K805" s="257"/>
      <c r="L805" s="258"/>
      <c r="M805" s="258"/>
      <c r="N805" s="258"/>
      <c r="O805" s="258"/>
      <c r="P805" s="258"/>
      <c r="Q805" s="258"/>
      <c r="R805" s="259"/>
      <c r="S805" s="238"/>
      <c r="T805" s="238"/>
      <c r="U805" s="238"/>
      <c r="V805" s="239"/>
      <c r="W805" s="239"/>
      <c r="X805" s="239"/>
      <c r="Y805" s="238"/>
      <c r="Z805" s="239"/>
    </row>
    <row r="806" spans="1:26" ht="12.75" customHeight="1">
      <c r="A806" s="252"/>
      <c r="B806" s="253"/>
      <c r="C806" s="254"/>
      <c r="D806" s="253"/>
      <c r="E806" s="255"/>
      <c r="F806" s="255"/>
      <c r="G806" s="255"/>
      <c r="H806" s="255"/>
      <c r="I806" s="255"/>
      <c r="J806" s="255"/>
      <c r="K806" s="257"/>
      <c r="L806" s="258"/>
      <c r="M806" s="258"/>
      <c r="N806" s="258"/>
      <c r="O806" s="258"/>
      <c r="P806" s="258"/>
      <c r="Q806" s="258"/>
      <c r="R806" s="259"/>
      <c r="S806" s="238"/>
      <c r="T806" s="238"/>
      <c r="U806" s="238"/>
      <c r="V806" s="239"/>
      <c r="W806" s="239"/>
      <c r="X806" s="239"/>
      <c r="Y806" s="238"/>
      <c r="Z806" s="239"/>
    </row>
    <row r="807" spans="1:26" ht="12.75" customHeight="1">
      <c r="A807" s="252"/>
      <c r="B807" s="253"/>
      <c r="C807" s="254"/>
      <c r="D807" s="253"/>
      <c r="E807" s="255"/>
      <c r="F807" s="255"/>
      <c r="G807" s="255"/>
      <c r="H807" s="255"/>
      <c r="I807" s="255"/>
      <c r="J807" s="255"/>
      <c r="K807" s="257"/>
      <c r="L807" s="258"/>
      <c r="M807" s="258"/>
      <c r="N807" s="258"/>
      <c r="O807" s="258"/>
      <c r="P807" s="258"/>
      <c r="Q807" s="258"/>
      <c r="R807" s="259"/>
      <c r="S807" s="238"/>
      <c r="T807" s="238"/>
      <c r="U807" s="238"/>
      <c r="V807" s="239"/>
      <c r="W807" s="239"/>
      <c r="X807" s="239"/>
      <c r="Y807" s="238"/>
      <c r="Z807" s="239"/>
    </row>
    <row r="808" spans="1:26" ht="12.75" customHeight="1">
      <c r="A808" s="252"/>
      <c r="B808" s="253"/>
      <c r="C808" s="254"/>
      <c r="D808" s="253"/>
      <c r="E808" s="255"/>
      <c r="F808" s="255"/>
      <c r="G808" s="255"/>
      <c r="H808" s="255"/>
      <c r="I808" s="255"/>
      <c r="J808" s="255"/>
      <c r="K808" s="257"/>
      <c r="L808" s="258"/>
      <c r="M808" s="258"/>
      <c r="N808" s="258"/>
      <c r="O808" s="258"/>
      <c r="P808" s="258"/>
      <c r="Q808" s="258"/>
      <c r="R808" s="259"/>
      <c r="S808" s="238"/>
      <c r="T808" s="238"/>
      <c r="U808" s="238"/>
      <c r="V808" s="239"/>
      <c r="W808" s="239"/>
      <c r="X808" s="239"/>
      <c r="Y808" s="238"/>
      <c r="Z808" s="239"/>
    </row>
    <row r="809" spans="1:26" ht="12.75" customHeight="1">
      <c r="A809" s="252"/>
      <c r="B809" s="253"/>
      <c r="C809" s="254"/>
      <c r="D809" s="253"/>
      <c r="E809" s="255"/>
      <c r="F809" s="255"/>
      <c r="G809" s="255"/>
      <c r="H809" s="255"/>
      <c r="I809" s="255"/>
      <c r="J809" s="255"/>
      <c r="K809" s="257"/>
      <c r="L809" s="258"/>
      <c r="M809" s="258"/>
      <c r="N809" s="258"/>
      <c r="O809" s="258"/>
      <c r="P809" s="258"/>
      <c r="Q809" s="258"/>
      <c r="R809" s="259"/>
      <c r="S809" s="238"/>
      <c r="T809" s="238"/>
      <c r="U809" s="238"/>
      <c r="V809" s="239"/>
      <c r="W809" s="239"/>
      <c r="X809" s="239"/>
      <c r="Y809" s="238"/>
      <c r="Z809" s="239"/>
    </row>
    <row r="810" spans="1:26" ht="12.75" customHeight="1">
      <c r="A810" s="252"/>
      <c r="B810" s="253"/>
      <c r="C810" s="254"/>
      <c r="D810" s="253"/>
      <c r="E810" s="255"/>
      <c r="F810" s="255"/>
      <c r="G810" s="255"/>
      <c r="H810" s="255"/>
      <c r="I810" s="255"/>
      <c r="J810" s="255"/>
      <c r="K810" s="257"/>
      <c r="L810" s="258"/>
      <c r="M810" s="258"/>
      <c r="N810" s="258"/>
      <c r="O810" s="258"/>
      <c r="P810" s="258"/>
      <c r="Q810" s="258"/>
      <c r="R810" s="259"/>
      <c r="S810" s="238"/>
      <c r="T810" s="238"/>
      <c r="U810" s="238"/>
      <c r="V810" s="239"/>
      <c r="W810" s="239"/>
      <c r="X810" s="239"/>
      <c r="Y810" s="238"/>
      <c r="Z810" s="239"/>
    </row>
    <row r="811" spans="1:26" ht="12.75" customHeight="1">
      <c r="A811" s="252"/>
      <c r="B811" s="253"/>
      <c r="C811" s="254"/>
      <c r="D811" s="253"/>
      <c r="E811" s="255"/>
      <c r="F811" s="255"/>
      <c r="G811" s="255"/>
      <c r="H811" s="255"/>
      <c r="I811" s="255"/>
      <c r="J811" s="255"/>
      <c r="K811" s="257"/>
      <c r="L811" s="258"/>
      <c r="M811" s="258"/>
      <c r="N811" s="258"/>
      <c r="O811" s="258"/>
      <c r="P811" s="258"/>
      <c r="Q811" s="258"/>
      <c r="R811" s="259"/>
      <c r="S811" s="238"/>
      <c r="T811" s="238"/>
      <c r="U811" s="238"/>
      <c r="V811" s="239"/>
      <c r="W811" s="239"/>
      <c r="X811" s="239"/>
      <c r="Y811" s="238"/>
      <c r="Z811" s="239"/>
    </row>
    <row r="812" spans="1:26" ht="12.75" customHeight="1">
      <c r="A812" s="252"/>
      <c r="B812" s="253"/>
      <c r="C812" s="254"/>
      <c r="D812" s="253"/>
      <c r="E812" s="255"/>
      <c r="F812" s="255"/>
      <c r="G812" s="255"/>
      <c r="H812" s="255"/>
      <c r="I812" s="255"/>
      <c r="J812" s="255"/>
      <c r="K812" s="257"/>
      <c r="L812" s="258"/>
      <c r="M812" s="258"/>
      <c r="N812" s="258"/>
      <c r="O812" s="258"/>
      <c r="P812" s="258"/>
      <c r="Q812" s="258"/>
      <c r="R812" s="259"/>
      <c r="S812" s="238"/>
      <c r="T812" s="238"/>
      <c r="U812" s="238"/>
      <c r="V812" s="239"/>
      <c r="W812" s="239"/>
      <c r="X812" s="239"/>
      <c r="Y812" s="238"/>
      <c r="Z812" s="239"/>
    </row>
    <row r="813" spans="1:26" ht="12.75" customHeight="1">
      <c r="A813" s="252"/>
      <c r="B813" s="253"/>
      <c r="C813" s="254"/>
      <c r="D813" s="253"/>
      <c r="E813" s="255"/>
      <c r="F813" s="255"/>
      <c r="G813" s="255"/>
      <c r="H813" s="255"/>
      <c r="I813" s="255"/>
      <c r="J813" s="255"/>
      <c r="K813" s="257"/>
      <c r="L813" s="258"/>
      <c r="M813" s="258"/>
      <c r="N813" s="258"/>
      <c r="O813" s="258"/>
      <c r="P813" s="258"/>
      <c r="Q813" s="258"/>
      <c r="R813" s="259"/>
      <c r="S813" s="238"/>
      <c r="T813" s="238"/>
      <c r="U813" s="238"/>
      <c r="V813" s="239"/>
      <c r="W813" s="239"/>
      <c r="X813" s="239"/>
      <c r="Y813" s="238"/>
      <c r="Z813" s="239"/>
    </row>
    <row r="814" spans="1:26" ht="12.75" customHeight="1">
      <c r="A814" s="252"/>
      <c r="B814" s="253"/>
      <c r="C814" s="254"/>
      <c r="D814" s="253"/>
      <c r="E814" s="255"/>
      <c r="F814" s="255"/>
      <c r="G814" s="255"/>
      <c r="H814" s="255"/>
      <c r="I814" s="255"/>
      <c r="J814" s="255"/>
      <c r="K814" s="257"/>
      <c r="L814" s="258"/>
      <c r="M814" s="258"/>
      <c r="N814" s="258"/>
      <c r="O814" s="258"/>
      <c r="P814" s="258"/>
      <c r="Q814" s="258"/>
      <c r="R814" s="259"/>
      <c r="S814" s="238"/>
      <c r="T814" s="238"/>
      <c r="U814" s="238"/>
      <c r="V814" s="239"/>
      <c r="W814" s="239"/>
      <c r="X814" s="239"/>
      <c r="Y814" s="238"/>
      <c r="Z814" s="239"/>
    </row>
    <row r="815" spans="1:26" ht="12.75" customHeight="1">
      <c r="A815" s="252"/>
      <c r="B815" s="253"/>
      <c r="C815" s="254"/>
      <c r="D815" s="253"/>
      <c r="E815" s="255"/>
      <c r="F815" s="255"/>
      <c r="G815" s="255"/>
      <c r="H815" s="255"/>
      <c r="I815" s="255"/>
      <c r="J815" s="255"/>
      <c r="K815" s="257"/>
      <c r="L815" s="258"/>
      <c r="M815" s="258"/>
      <c r="N815" s="258"/>
      <c r="O815" s="258"/>
      <c r="P815" s="258"/>
      <c r="Q815" s="258"/>
      <c r="R815" s="259"/>
      <c r="S815" s="238"/>
      <c r="T815" s="238"/>
      <c r="U815" s="238"/>
      <c r="V815" s="239"/>
      <c r="W815" s="239"/>
      <c r="X815" s="239"/>
      <c r="Y815" s="238"/>
      <c r="Z815" s="239"/>
    </row>
    <row r="816" spans="1:26" ht="12.75" customHeight="1">
      <c r="A816" s="252"/>
      <c r="B816" s="253"/>
      <c r="C816" s="254"/>
      <c r="D816" s="253"/>
      <c r="E816" s="255"/>
      <c r="F816" s="255"/>
      <c r="G816" s="255"/>
      <c r="H816" s="255"/>
      <c r="I816" s="255"/>
      <c r="J816" s="255"/>
      <c r="K816" s="257"/>
      <c r="L816" s="258"/>
      <c r="M816" s="258"/>
      <c r="N816" s="258"/>
      <c r="O816" s="258"/>
      <c r="P816" s="258"/>
      <c r="Q816" s="258"/>
      <c r="R816" s="259"/>
      <c r="S816" s="238"/>
      <c r="T816" s="238"/>
      <c r="U816" s="238"/>
      <c r="V816" s="239"/>
      <c r="W816" s="239"/>
      <c r="X816" s="239"/>
      <c r="Y816" s="238"/>
      <c r="Z816" s="239"/>
    </row>
    <row r="817" spans="1:26" ht="12.75" customHeight="1">
      <c r="A817" s="252"/>
      <c r="B817" s="253"/>
      <c r="C817" s="254"/>
      <c r="D817" s="253"/>
      <c r="E817" s="255"/>
      <c r="F817" s="255"/>
      <c r="G817" s="255"/>
      <c r="H817" s="255"/>
      <c r="I817" s="255"/>
      <c r="J817" s="255"/>
      <c r="K817" s="257"/>
      <c r="L817" s="258"/>
      <c r="M817" s="258"/>
      <c r="N817" s="258"/>
      <c r="O817" s="258"/>
      <c r="P817" s="258"/>
      <c r="Q817" s="258"/>
      <c r="R817" s="259"/>
      <c r="S817" s="238"/>
      <c r="T817" s="238"/>
      <c r="U817" s="238"/>
      <c r="V817" s="239"/>
      <c r="W817" s="239"/>
      <c r="X817" s="239"/>
      <c r="Y817" s="238"/>
      <c r="Z817" s="239"/>
    </row>
    <row r="818" spans="1:26" ht="12.75" customHeight="1">
      <c r="A818" s="252"/>
      <c r="B818" s="253"/>
      <c r="C818" s="254"/>
      <c r="D818" s="253"/>
      <c r="E818" s="255"/>
      <c r="F818" s="255"/>
      <c r="G818" s="255"/>
      <c r="H818" s="255"/>
      <c r="I818" s="255"/>
      <c r="J818" s="255"/>
      <c r="K818" s="257"/>
      <c r="L818" s="258"/>
      <c r="M818" s="258"/>
      <c r="N818" s="258"/>
      <c r="O818" s="258"/>
      <c r="P818" s="258"/>
      <c r="Q818" s="258"/>
      <c r="R818" s="259"/>
      <c r="S818" s="238"/>
      <c r="T818" s="238"/>
      <c r="U818" s="238"/>
      <c r="V818" s="239"/>
      <c r="W818" s="239"/>
      <c r="X818" s="239"/>
      <c r="Y818" s="238"/>
      <c r="Z818" s="239"/>
    </row>
    <row r="819" spans="1:26" ht="12.75" customHeight="1">
      <c r="A819" s="252"/>
      <c r="B819" s="253"/>
      <c r="C819" s="254"/>
      <c r="D819" s="253"/>
      <c r="E819" s="255"/>
      <c r="F819" s="255"/>
      <c r="G819" s="255"/>
      <c r="H819" s="255"/>
      <c r="I819" s="255"/>
      <c r="J819" s="255"/>
      <c r="K819" s="257"/>
      <c r="L819" s="258"/>
      <c r="M819" s="258"/>
      <c r="N819" s="258"/>
      <c r="O819" s="258"/>
      <c r="P819" s="258"/>
      <c r="Q819" s="258"/>
      <c r="R819" s="259"/>
      <c r="S819" s="238"/>
      <c r="T819" s="238"/>
      <c r="U819" s="238"/>
      <c r="V819" s="239"/>
      <c r="W819" s="239"/>
      <c r="X819" s="239"/>
      <c r="Y819" s="238"/>
      <c r="Z819" s="239"/>
    </row>
    <row r="820" spans="1:26" ht="12.75" customHeight="1">
      <c r="A820" s="252"/>
      <c r="B820" s="253"/>
      <c r="C820" s="254"/>
      <c r="D820" s="253"/>
      <c r="E820" s="255"/>
      <c r="F820" s="255"/>
      <c r="G820" s="255"/>
      <c r="H820" s="255"/>
      <c r="I820" s="255"/>
      <c r="J820" s="255"/>
      <c r="K820" s="257"/>
      <c r="L820" s="258"/>
      <c r="M820" s="258"/>
      <c r="N820" s="258"/>
      <c r="O820" s="258"/>
      <c r="P820" s="258"/>
      <c r="Q820" s="258"/>
      <c r="R820" s="259"/>
      <c r="S820" s="238"/>
      <c r="T820" s="238"/>
      <c r="U820" s="238"/>
      <c r="V820" s="239"/>
      <c r="W820" s="239"/>
      <c r="X820" s="239"/>
      <c r="Y820" s="238"/>
      <c r="Z820" s="239"/>
    </row>
    <row r="821" spans="1:26" ht="12.75" customHeight="1">
      <c r="A821" s="252"/>
      <c r="B821" s="253"/>
      <c r="C821" s="254"/>
      <c r="D821" s="253"/>
      <c r="E821" s="255"/>
      <c r="F821" s="255"/>
      <c r="G821" s="255"/>
      <c r="H821" s="255"/>
      <c r="I821" s="255"/>
      <c r="J821" s="255"/>
      <c r="K821" s="257"/>
      <c r="L821" s="258"/>
      <c r="M821" s="258"/>
      <c r="N821" s="258"/>
      <c r="O821" s="258"/>
      <c r="P821" s="258"/>
      <c r="Q821" s="258"/>
      <c r="R821" s="259"/>
      <c r="S821" s="238"/>
      <c r="T821" s="238"/>
      <c r="U821" s="238"/>
      <c r="V821" s="239"/>
      <c r="W821" s="239"/>
      <c r="X821" s="239"/>
      <c r="Y821" s="238"/>
      <c r="Z821" s="239"/>
    </row>
    <row r="822" spans="1:26" ht="12.75" customHeight="1">
      <c r="A822" s="252"/>
      <c r="B822" s="253"/>
      <c r="C822" s="254"/>
      <c r="D822" s="253"/>
      <c r="E822" s="255"/>
      <c r="F822" s="255"/>
      <c r="G822" s="255"/>
      <c r="H822" s="255"/>
      <c r="I822" s="255"/>
      <c r="J822" s="255"/>
      <c r="K822" s="257"/>
      <c r="L822" s="258"/>
      <c r="M822" s="258"/>
      <c r="N822" s="258"/>
      <c r="O822" s="258"/>
      <c r="P822" s="258"/>
      <c r="Q822" s="258"/>
      <c r="R822" s="259"/>
      <c r="S822" s="238"/>
      <c r="T822" s="238"/>
      <c r="U822" s="238"/>
      <c r="V822" s="239"/>
      <c r="W822" s="239"/>
      <c r="X822" s="239"/>
      <c r="Y822" s="238"/>
      <c r="Z822" s="239"/>
    </row>
    <row r="823" spans="1:26" ht="12.75" customHeight="1">
      <c r="A823" s="252"/>
      <c r="B823" s="253"/>
      <c r="C823" s="254"/>
      <c r="D823" s="253"/>
      <c r="E823" s="255"/>
      <c r="F823" s="255"/>
      <c r="G823" s="255"/>
      <c r="H823" s="255"/>
      <c r="I823" s="255"/>
      <c r="J823" s="255"/>
      <c r="K823" s="257"/>
      <c r="L823" s="258"/>
      <c r="M823" s="258"/>
      <c r="N823" s="258"/>
      <c r="O823" s="258"/>
      <c r="P823" s="258"/>
      <c r="Q823" s="258"/>
      <c r="R823" s="259"/>
      <c r="S823" s="238"/>
      <c r="T823" s="238"/>
      <c r="U823" s="238"/>
      <c r="V823" s="239"/>
      <c r="W823" s="239"/>
      <c r="X823" s="239"/>
      <c r="Y823" s="238"/>
      <c r="Z823" s="239"/>
    </row>
    <row r="824" spans="1:26" ht="12.75" customHeight="1">
      <c r="A824" s="252"/>
      <c r="B824" s="253"/>
      <c r="C824" s="254"/>
      <c r="D824" s="253"/>
      <c r="E824" s="255"/>
      <c r="F824" s="255"/>
      <c r="G824" s="255"/>
      <c r="H824" s="255"/>
      <c r="I824" s="255"/>
      <c r="J824" s="255"/>
      <c r="K824" s="257"/>
      <c r="L824" s="258"/>
      <c r="M824" s="258"/>
      <c r="N824" s="258"/>
      <c r="O824" s="258"/>
      <c r="P824" s="258"/>
      <c r="Q824" s="258"/>
      <c r="R824" s="259"/>
      <c r="S824" s="238"/>
      <c r="T824" s="238"/>
      <c r="U824" s="238"/>
      <c r="V824" s="239"/>
      <c r="W824" s="239"/>
      <c r="X824" s="239"/>
      <c r="Y824" s="238"/>
      <c r="Z824" s="239"/>
    </row>
    <row r="825" spans="1:26" ht="12.75" customHeight="1">
      <c r="A825" s="252"/>
      <c r="B825" s="253"/>
      <c r="C825" s="254"/>
      <c r="D825" s="253"/>
      <c r="E825" s="255"/>
      <c r="F825" s="255"/>
      <c r="G825" s="255"/>
      <c r="H825" s="255"/>
      <c r="I825" s="255"/>
      <c r="J825" s="255"/>
      <c r="K825" s="257"/>
      <c r="L825" s="258"/>
      <c r="M825" s="258"/>
      <c r="N825" s="258"/>
      <c r="O825" s="258"/>
      <c r="P825" s="258"/>
      <c r="Q825" s="258"/>
      <c r="R825" s="259"/>
      <c r="S825" s="238"/>
      <c r="T825" s="238"/>
      <c r="U825" s="238"/>
      <c r="V825" s="239"/>
      <c r="W825" s="239"/>
      <c r="X825" s="239"/>
      <c r="Y825" s="238"/>
      <c r="Z825" s="239"/>
    </row>
    <row r="826" spans="1:26" ht="12.75" customHeight="1">
      <c r="A826" s="252"/>
      <c r="B826" s="253"/>
      <c r="C826" s="254"/>
      <c r="D826" s="253"/>
      <c r="E826" s="255"/>
      <c r="F826" s="255"/>
      <c r="G826" s="255"/>
      <c r="H826" s="255"/>
      <c r="I826" s="255"/>
      <c r="J826" s="255"/>
      <c r="K826" s="257"/>
      <c r="L826" s="258"/>
      <c r="M826" s="258"/>
      <c r="N826" s="258"/>
      <c r="O826" s="258"/>
      <c r="P826" s="258"/>
      <c r="Q826" s="258"/>
      <c r="R826" s="259"/>
      <c r="S826" s="238"/>
      <c r="T826" s="238"/>
      <c r="U826" s="238"/>
      <c r="V826" s="239"/>
      <c r="W826" s="239"/>
      <c r="X826" s="239"/>
      <c r="Y826" s="238"/>
      <c r="Z826" s="239"/>
    </row>
    <row r="827" spans="1:26" ht="12.75" customHeight="1">
      <c r="A827" s="252"/>
      <c r="B827" s="253"/>
      <c r="C827" s="254"/>
      <c r="D827" s="253"/>
      <c r="E827" s="255"/>
      <c r="F827" s="255"/>
      <c r="G827" s="255"/>
      <c r="H827" s="255"/>
      <c r="I827" s="255"/>
      <c r="J827" s="255"/>
      <c r="K827" s="257"/>
      <c r="L827" s="258"/>
      <c r="M827" s="258"/>
      <c r="N827" s="258"/>
      <c r="O827" s="258"/>
      <c r="P827" s="258"/>
      <c r="Q827" s="258"/>
      <c r="R827" s="259"/>
      <c r="S827" s="238"/>
      <c r="T827" s="238"/>
      <c r="U827" s="238"/>
      <c r="V827" s="239"/>
      <c r="W827" s="239"/>
      <c r="X827" s="239"/>
      <c r="Y827" s="238"/>
      <c r="Z827" s="239"/>
    </row>
    <row r="828" spans="1:26" ht="12.75" customHeight="1">
      <c r="A828" s="252"/>
      <c r="B828" s="253"/>
      <c r="C828" s="254"/>
      <c r="D828" s="253"/>
      <c r="E828" s="255"/>
      <c r="F828" s="255"/>
      <c r="G828" s="255"/>
      <c r="H828" s="255"/>
      <c r="I828" s="255"/>
      <c r="J828" s="255"/>
      <c r="K828" s="257"/>
      <c r="L828" s="258"/>
      <c r="M828" s="258"/>
      <c r="N828" s="258"/>
      <c r="O828" s="258"/>
      <c r="P828" s="258"/>
      <c r="Q828" s="258"/>
      <c r="R828" s="259"/>
      <c r="S828" s="238"/>
      <c r="T828" s="238"/>
      <c r="U828" s="238"/>
      <c r="V828" s="239"/>
      <c r="W828" s="239"/>
      <c r="X828" s="239"/>
      <c r="Y828" s="238"/>
      <c r="Z828" s="239"/>
    </row>
    <row r="829" spans="1:26" ht="12.75" customHeight="1">
      <c r="A829" s="252"/>
      <c r="B829" s="253"/>
      <c r="C829" s="254"/>
      <c r="D829" s="253"/>
      <c r="E829" s="255"/>
      <c r="F829" s="255"/>
      <c r="G829" s="255"/>
      <c r="H829" s="255"/>
      <c r="I829" s="255"/>
      <c r="J829" s="255"/>
      <c r="K829" s="257"/>
      <c r="L829" s="258"/>
      <c r="M829" s="258"/>
      <c r="N829" s="258"/>
      <c r="O829" s="258"/>
      <c r="P829" s="258"/>
      <c r="Q829" s="258"/>
      <c r="R829" s="259"/>
      <c r="S829" s="238"/>
      <c r="T829" s="238"/>
      <c r="U829" s="238"/>
      <c r="V829" s="239"/>
      <c r="W829" s="239"/>
      <c r="X829" s="239"/>
      <c r="Y829" s="238"/>
      <c r="Z829" s="239"/>
    </row>
    <row r="830" spans="1:26" ht="12.75" customHeight="1">
      <c r="A830" s="252"/>
      <c r="B830" s="253"/>
      <c r="C830" s="254"/>
      <c r="D830" s="253"/>
      <c r="E830" s="255"/>
      <c r="F830" s="255"/>
      <c r="G830" s="255"/>
      <c r="H830" s="255"/>
      <c r="I830" s="255"/>
      <c r="J830" s="255"/>
      <c r="K830" s="257"/>
      <c r="L830" s="258"/>
      <c r="M830" s="258"/>
      <c r="N830" s="258"/>
      <c r="O830" s="258"/>
      <c r="P830" s="258"/>
      <c r="Q830" s="258"/>
      <c r="R830" s="259"/>
      <c r="S830" s="238"/>
      <c r="T830" s="238"/>
      <c r="U830" s="238"/>
      <c r="V830" s="239"/>
      <c r="W830" s="239"/>
      <c r="X830" s="239"/>
      <c r="Y830" s="238"/>
      <c r="Z830" s="239"/>
    </row>
    <row r="831" spans="1:26" ht="12.75" customHeight="1">
      <c r="A831" s="252"/>
      <c r="B831" s="253"/>
      <c r="C831" s="254"/>
      <c r="D831" s="253"/>
      <c r="E831" s="255"/>
      <c r="F831" s="255"/>
      <c r="G831" s="255"/>
      <c r="H831" s="255"/>
      <c r="I831" s="255"/>
      <c r="J831" s="255"/>
      <c r="K831" s="257"/>
      <c r="L831" s="258"/>
      <c r="M831" s="258"/>
      <c r="N831" s="258"/>
      <c r="O831" s="258"/>
      <c r="P831" s="258"/>
      <c r="Q831" s="258"/>
      <c r="R831" s="259"/>
      <c r="S831" s="238"/>
      <c r="T831" s="238"/>
      <c r="U831" s="238"/>
      <c r="V831" s="239"/>
      <c r="W831" s="239"/>
      <c r="X831" s="239"/>
      <c r="Y831" s="238"/>
      <c r="Z831" s="239"/>
    </row>
    <row r="832" spans="1:26" ht="12.75" customHeight="1">
      <c r="A832" s="252"/>
      <c r="B832" s="253"/>
      <c r="C832" s="254"/>
      <c r="D832" s="253"/>
      <c r="E832" s="255"/>
      <c r="F832" s="255"/>
      <c r="G832" s="255"/>
      <c r="H832" s="255"/>
      <c r="I832" s="255"/>
      <c r="J832" s="255"/>
      <c r="K832" s="257"/>
      <c r="L832" s="258"/>
      <c r="M832" s="258"/>
      <c r="N832" s="258"/>
      <c r="O832" s="258"/>
      <c r="P832" s="258"/>
      <c r="Q832" s="258"/>
      <c r="R832" s="259"/>
      <c r="S832" s="238"/>
      <c r="T832" s="238"/>
      <c r="U832" s="238"/>
      <c r="V832" s="239"/>
      <c r="W832" s="239"/>
      <c r="X832" s="239"/>
      <c r="Y832" s="238"/>
      <c r="Z832" s="239"/>
    </row>
    <row r="833" spans="1:26" ht="12.75" customHeight="1">
      <c r="A833" s="252"/>
      <c r="B833" s="253"/>
      <c r="C833" s="254"/>
      <c r="D833" s="253"/>
      <c r="E833" s="255"/>
      <c r="F833" s="255"/>
      <c r="G833" s="255"/>
      <c r="H833" s="255"/>
      <c r="I833" s="255"/>
      <c r="J833" s="255"/>
      <c r="K833" s="257"/>
      <c r="L833" s="258"/>
      <c r="M833" s="258"/>
      <c r="N833" s="258"/>
      <c r="O833" s="258"/>
      <c r="P833" s="258"/>
      <c r="Q833" s="258"/>
      <c r="R833" s="259"/>
      <c r="S833" s="238"/>
      <c r="T833" s="238"/>
      <c r="U833" s="238"/>
      <c r="V833" s="239"/>
      <c r="W833" s="239"/>
      <c r="X833" s="239"/>
      <c r="Y833" s="238"/>
      <c r="Z833" s="239"/>
    </row>
    <row r="834" spans="1:26" ht="12.75" customHeight="1">
      <c r="A834" s="252"/>
      <c r="B834" s="253"/>
      <c r="C834" s="254"/>
      <c r="D834" s="253"/>
      <c r="E834" s="255"/>
      <c r="F834" s="255"/>
      <c r="G834" s="255"/>
      <c r="H834" s="255"/>
      <c r="I834" s="255"/>
      <c r="J834" s="255"/>
      <c r="K834" s="257"/>
      <c r="L834" s="258"/>
      <c r="M834" s="258"/>
      <c r="N834" s="258"/>
      <c r="O834" s="258"/>
      <c r="P834" s="258"/>
      <c r="Q834" s="258"/>
      <c r="R834" s="259"/>
      <c r="S834" s="238"/>
      <c r="T834" s="238"/>
      <c r="U834" s="238"/>
      <c r="V834" s="239"/>
      <c r="W834" s="239"/>
      <c r="X834" s="239"/>
      <c r="Y834" s="238"/>
      <c r="Z834" s="239"/>
    </row>
    <row r="835" spans="1:26" ht="12.75" customHeight="1">
      <c r="A835" s="252"/>
      <c r="B835" s="253"/>
      <c r="C835" s="254"/>
      <c r="D835" s="253"/>
      <c r="E835" s="255"/>
      <c r="F835" s="255"/>
      <c r="G835" s="255"/>
      <c r="H835" s="255"/>
      <c r="I835" s="255"/>
      <c r="J835" s="255"/>
      <c r="K835" s="257"/>
      <c r="L835" s="258"/>
      <c r="M835" s="258"/>
      <c r="N835" s="258"/>
      <c r="O835" s="258"/>
      <c r="P835" s="258"/>
      <c r="Q835" s="258"/>
      <c r="R835" s="259"/>
      <c r="S835" s="238"/>
      <c r="T835" s="238"/>
      <c r="U835" s="238"/>
      <c r="V835" s="239"/>
      <c r="W835" s="239"/>
      <c r="X835" s="239"/>
      <c r="Y835" s="238"/>
      <c r="Z835" s="239"/>
    </row>
    <row r="836" spans="1:26" ht="12.75" customHeight="1">
      <c r="A836" s="252"/>
      <c r="B836" s="253"/>
      <c r="C836" s="254"/>
      <c r="D836" s="253"/>
      <c r="E836" s="255"/>
      <c r="F836" s="255"/>
      <c r="G836" s="255"/>
      <c r="H836" s="255"/>
      <c r="I836" s="255"/>
      <c r="J836" s="255"/>
      <c r="K836" s="257"/>
      <c r="L836" s="258"/>
      <c r="M836" s="258"/>
      <c r="N836" s="258"/>
      <c r="O836" s="258"/>
      <c r="P836" s="258"/>
      <c r="Q836" s="258"/>
      <c r="R836" s="259"/>
      <c r="S836" s="238"/>
      <c r="T836" s="238"/>
      <c r="U836" s="238"/>
      <c r="V836" s="239"/>
      <c r="W836" s="239"/>
      <c r="X836" s="239"/>
      <c r="Y836" s="238"/>
      <c r="Z836" s="239"/>
    </row>
    <row r="837" spans="1:26" ht="12.75" customHeight="1">
      <c r="A837" s="252"/>
      <c r="B837" s="253"/>
      <c r="C837" s="254"/>
      <c r="D837" s="253"/>
      <c r="E837" s="255"/>
      <c r="F837" s="255"/>
      <c r="G837" s="255"/>
      <c r="H837" s="255"/>
      <c r="I837" s="255"/>
      <c r="J837" s="255"/>
      <c r="K837" s="257"/>
      <c r="L837" s="258"/>
      <c r="M837" s="258"/>
      <c r="N837" s="258"/>
      <c r="O837" s="258"/>
      <c r="P837" s="258"/>
      <c r="Q837" s="258"/>
      <c r="R837" s="259"/>
      <c r="S837" s="238"/>
      <c r="T837" s="238"/>
      <c r="U837" s="238"/>
      <c r="V837" s="239"/>
      <c r="W837" s="239"/>
      <c r="X837" s="239"/>
      <c r="Y837" s="238"/>
      <c r="Z837" s="239"/>
    </row>
    <row r="838" spans="1:26" ht="12.75" customHeight="1">
      <c r="A838" s="252"/>
      <c r="B838" s="253"/>
      <c r="C838" s="254"/>
      <c r="D838" s="253"/>
      <c r="E838" s="255"/>
      <c r="F838" s="255"/>
      <c r="G838" s="255"/>
      <c r="H838" s="255"/>
      <c r="I838" s="255"/>
      <c r="J838" s="255"/>
      <c r="K838" s="257"/>
      <c r="L838" s="258"/>
      <c r="M838" s="258"/>
      <c r="N838" s="258"/>
      <c r="O838" s="258"/>
      <c r="P838" s="258"/>
      <c r="Q838" s="258"/>
      <c r="R838" s="259"/>
      <c r="S838" s="238"/>
      <c r="T838" s="238"/>
      <c r="U838" s="238"/>
      <c r="V838" s="239"/>
      <c r="W838" s="239"/>
      <c r="X838" s="239"/>
      <c r="Y838" s="238"/>
      <c r="Z838" s="239"/>
    </row>
    <row r="839" spans="1:26" ht="12.75" customHeight="1">
      <c r="A839" s="252"/>
      <c r="B839" s="253"/>
      <c r="C839" s="254"/>
      <c r="D839" s="253"/>
      <c r="E839" s="255"/>
      <c r="F839" s="255"/>
      <c r="G839" s="255"/>
      <c r="H839" s="255"/>
      <c r="I839" s="255"/>
      <c r="J839" s="255"/>
      <c r="K839" s="257"/>
      <c r="L839" s="258"/>
      <c r="M839" s="258"/>
      <c r="N839" s="258"/>
      <c r="O839" s="258"/>
      <c r="P839" s="258"/>
      <c r="Q839" s="258"/>
      <c r="R839" s="259"/>
      <c r="S839" s="238"/>
      <c r="T839" s="238"/>
      <c r="U839" s="238"/>
      <c r="V839" s="239"/>
      <c r="W839" s="239"/>
      <c r="X839" s="239"/>
      <c r="Y839" s="238"/>
      <c r="Z839" s="239"/>
    </row>
    <row r="840" spans="1:26" ht="12.75" customHeight="1">
      <c r="A840" s="252"/>
      <c r="B840" s="253"/>
      <c r="C840" s="254"/>
      <c r="D840" s="253"/>
      <c r="E840" s="255"/>
      <c r="F840" s="255"/>
      <c r="G840" s="255"/>
      <c r="H840" s="255"/>
      <c r="I840" s="255"/>
      <c r="J840" s="255"/>
      <c r="K840" s="257"/>
      <c r="L840" s="258"/>
      <c r="M840" s="258"/>
      <c r="N840" s="258"/>
      <c r="O840" s="258"/>
      <c r="P840" s="258"/>
      <c r="Q840" s="258"/>
      <c r="R840" s="259"/>
      <c r="S840" s="238"/>
      <c r="T840" s="238"/>
      <c r="U840" s="238"/>
      <c r="V840" s="239"/>
      <c r="W840" s="239"/>
      <c r="X840" s="239"/>
      <c r="Y840" s="238"/>
      <c r="Z840" s="239"/>
    </row>
    <row r="841" spans="1:26" ht="12.75" customHeight="1">
      <c r="A841" s="252"/>
      <c r="B841" s="253"/>
      <c r="C841" s="254"/>
      <c r="D841" s="253"/>
      <c r="E841" s="255"/>
      <c r="F841" s="255"/>
      <c r="G841" s="255"/>
      <c r="H841" s="255"/>
      <c r="I841" s="255"/>
      <c r="J841" s="255"/>
      <c r="K841" s="257"/>
      <c r="L841" s="258"/>
      <c r="M841" s="258"/>
      <c r="N841" s="258"/>
      <c r="O841" s="258"/>
      <c r="P841" s="258"/>
      <c r="Q841" s="258"/>
      <c r="R841" s="259"/>
      <c r="S841" s="238"/>
      <c r="T841" s="238"/>
      <c r="U841" s="238"/>
      <c r="V841" s="239"/>
      <c r="W841" s="239"/>
      <c r="X841" s="239"/>
      <c r="Y841" s="238"/>
      <c r="Z841" s="239"/>
    </row>
    <row r="842" spans="1:26" ht="12.75" customHeight="1">
      <c r="A842" s="252"/>
      <c r="B842" s="253"/>
      <c r="C842" s="254"/>
      <c r="D842" s="253"/>
      <c r="E842" s="255"/>
      <c r="F842" s="255"/>
      <c r="G842" s="255"/>
      <c r="H842" s="255"/>
      <c r="I842" s="255"/>
      <c r="J842" s="255"/>
      <c r="K842" s="257"/>
      <c r="L842" s="258"/>
      <c r="M842" s="258"/>
      <c r="N842" s="258"/>
      <c r="O842" s="258"/>
      <c r="P842" s="258"/>
      <c r="Q842" s="258"/>
      <c r="R842" s="259"/>
      <c r="S842" s="238"/>
      <c r="T842" s="238"/>
      <c r="U842" s="238"/>
      <c r="V842" s="239"/>
      <c r="W842" s="239"/>
      <c r="X842" s="239"/>
      <c r="Y842" s="238"/>
      <c r="Z842" s="239"/>
    </row>
    <row r="843" spans="1:26" ht="12.75" customHeight="1">
      <c r="A843" s="252"/>
      <c r="B843" s="253"/>
      <c r="C843" s="254"/>
      <c r="D843" s="253"/>
      <c r="E843" s="255"/>
      <c r="F843" s="255"/>
      <c r="G843" s="255"/>
      <c r="H843" s="255"/>
      <c r="I843" s="255"/>
      <c r="J843" s="255"/>
      <c r="K843" s="257"/>
      <c r="L843" s="258"/>
      <c r="M843" s="258"/>
      <c r="N843" s="258"/>
      <c r="O843" s="258"/>
      <c r="P843" s="258"/>
      <c r="Q843" s="258"/>
      <c r="R843" s="259"/>
      <c r="S843" s="238"/>
      <c r="T843" s="238"/>
      <c r="U843" s="238"/>
      <c r="V843" s="239"/>
      <c r="W843" s="239"/>
      <c r="X843" s="239"/>
      <c r="Y843" s="238"/>
      <c r="Z843" s="239"/>
    </row>
    <row r="844" spans="1:26" ht="12.75" customHeight="1">
      <c r="A844" s="252"/>
      <c r="B844" s="253"/>
      <c r="C844" s="254"/>
      <c r="D844" s="253"/>
      <c r="E844" s="255"/>
      <c r="F844" s="255"/>
      <c r="G844" s="255"/>
      <c r="H844" s="255"/>
      <c r="I844" s="255"/>
      <c r="J844" s="255"/>
      <c r="K844" s="257"/>
      <c r="L844" s="258"/>
      <c r="M844" s="258"/>
      <c r="N844" s="258"/>
      <c r="O844" s="258"/>
      <c r="P844" s="258"/>
      <c r="Q844" s="258"/>
      <c r="R844" s="259"/>
      <c r="S844" s="238"/>
      <c r="T844" s="238"/>
      <c r="U844" s="238"/>
      <c r="V844" s="239"/>
      <c r="W844" s="239"/>
      <c r="X844" s="239"/>
      <c r="Y844" s="238"/>
      <c r="Z844" s="239"/>
    </row>
    <row r="845" spans="1:26" ht="12.75" customHeight="1">
      <c r="A845" s="252"/>
      <c r="B845" s="253"/>
      <c r="C845" s="254"/>
      <c r="D845" s="253"/>
      <c r="E845" s="255"/>
      <c r="F845" s="255"/>
      <c r="G845" s="255"/>
      <c r="H845" s="255"/>
      <c r="I845" s="255"/>
      <c r="J845" s="255"/>
      <c r="K845" s="257"/>
      <c r="L845" s="258"/>
      <c r="M845" s="258"/>
      <c r="N845" s="258"/>
      <c r="O845" s="258"/>
      <c r="P845" s="258"/>
      <c r="Q845" s="258"/>
      <c r="R845" s="259"/>
      <c r="S845" s="238"/>
      <c r="T845" s="238"/>
      <c r="U845" s="238"/>
      <c r="V845" s="239"/>
      <c r="W845" s="239"/>
      <c r="X845" s="239"/>
      <c r="Y845" s="238"/>
      <c r="Z845" s="239"/>
    </row>
    <row r="846" spans="1:26" ht="12.75" customHeight="1">
      <c r="A846" s="252"/>
      <c r="B846" s="253"/>
      <c r="C846" s="254"/>
      <c r="D846" s="253"/>
      <c r="E846" s="255"/>
      <c r="F846" s="255"/>
      <c r="G846" s="255"/>
      <c r="H846" s="255"/>
      <c r="I846" s="255"/>
      <c r="J846" s="255"/>
      <c r="K846" s="257"/>
      <c r="L846" s="258"/>
      <c r="M846" s="258"/>
      <c r="N846" s="258"/>
      <c r="O846" s="258"/>
      <c r="P846" s="258"/>
      <c r="Q846" s="258"/>
      <c r="R846" s="259"/>
      <c r="S846" s="238"/>
      <c r="T846" s="238"/>
      <c r="U846" s="238"/>
      <c r="V846" s="239"/>
      <c r="W846" s="239"/>
      <c r="X846" s="239"/>
      <c r="Y846" s="238"/>
      <c r="Z846" s="239"/>
    </row>
    <row r="847" spans="1:26" ht="12.75" customHeight="1">
      <c r="A847" s="252"/>
      <c r="B847" s="253"/>
      <c r="C847" s="254"/>
      <c r="D847" s="253"/>
      <c r="E847" s="255"/>
      <c r="F847" s="255"/>
      <c r="G847" s="255"/>
      <c r="H847" s="255"/>
      <c r="I847" s="255"/>
      <c r="J847" s="255"/>
      <c r="K847" s="257"/>
      <c r="L847" s="258"/>
      <c r="M847" s="258"/>
      <c r="N847" s="258"/>
      <c r="O847" s="258"/>
      <c r="P847" s="258"/>
      <c r="Q847" s="258"/>
      <c r="R847" s="259"/>
      <c r="S847" s="238"/>
      <c r="T847" s="238"/>
      <c r="U847" s="238"/>
      <c r="V847" s="239"/>
      <c r="W847" s="239"/>
      <c r="X847" s="239"/>
      <c r="Y847" s="238"/>
      <c r="Z847" s="239"/>
    </row>
    <row r="848" spans="1:26" ht="12.75" customHeight="1">
      <c r="A848" s="252"/>
      <c r="B848" s="253"/>
      <c r="C848" s="254"/>
      <c r="D848" s="253"/>
      <c r="E848" s="255"/>
      <c r="F848" s="255"/>
      <c r="G848" s="255"/>
      <c r="H848" s="255"/>
      <c r="I848" s="255"/>
      <c r="J848" s="255"/>
      <c r="K848" s="257"/>
      <c r="L848" s="258"/>
      <c r="M848" s="258"/>
      <c r="N848" s="258"/>
      <c r="O848" s="258"/>
      <c r="P848" s="258"/>
      <c r="Q848" s="258"/>
      <c r="R848" s="259"/>
      <c r="S848" s="238"/>
      <c r="T848" s="238"/>
      <c r="U848" s="238"/>
      <c r="V848" s="239"/>
      <c r="W848" s="239"/>
      <c r="X848" s="239"/>
      <c r="Y848" s="238"/>
      <c r="Z848" s="239"/>
    </row>
    <row r="849" spans="1:26" ht="12.75" customHeight="1">
      <c r="A849" s="252"/>
      <c r="B849" s="253"/>
      <c r="C849" s="254"/>
      <c r="D849" s="253"/>
      <c r="E849" s="255"/>
      <c r="F849" s="255"/>
      <c r="G849" s="255"/>
      <c r="H849" s="255"/>
      <c r="I849" s="255"/>
      <c r="J849" s="255"/>
      <c r="K849" s="257"/>
      <c r="L849" s="258"/>
      <c r="M849" s="258"/>
      <c r="N849" s="258"/>
      <c r="O849" s="258"/>
      <c r="P849" s="258"/>
      <c r="Q849" s="258"/>
      <c r="R849" s="259"/>
      <c r="S849" s="238"/>
      <c r="T849" s="238"/>
      <c r="U849" s="238"/>
      <c r="V849" s="239"/>
      <c r="W849" s="239"/>
      <c r="X849" s="239"/>
      <c r="Y849" s="238"/>
      <c r="Z849" s="239"/>
    </row>
    <row r="850" spans="1:26" ht="12.75" customHeight="1">
      <c r="A850" s="252"/>
      <c r="B850" s="253"/>
      <c r="C850" s="254"/>
      <c r="D850" s="253"/>
      <c r="E850" s="255"/>
      <c r="F850" s="255"/>
      <c r="G850" s="255"/>
      <c r="H850" s="255"/>
      <c r="I850" s="255"/>
      <c r="J850" s="255"/>
      <c r="K850" s="257"/>
      <c r="L850" s="258"/>
      <c r="M850" s="258"/>
      <c r="N850" s="258"/>
      <c r="O850" s="258"/>
      <c r="P850" s="258"/>
      <c r="Q850" s="258"/>
      <c r="R850" s="259"/>
      <c r="S850" s="238"/>
      <c r="T850" s="238"/>
      <c r="U850" s="238"/>
      <c r="V850" s="239"/>
      <c r="W850" s="239"/>
      <c r="X850" s="239"/>
      <c r="Y850" s="238"/>
      <c r="Z850" s="239"/>
    </row>
    <row r="851" spans="1:26" ht="12.75" customHeight="1">
      <c r="A851" s="252"/>
      <c r="B851" s="253"/>
      <c r="C851" s="254"/>
      <c r="D851" s="253"/>
      <c r="E851" s="255"/>
      <c r="F851" s="255"/>
      <c r="G851" s="255"/>
      <c r="H851" s="255"/>
      <c r="I851" s="255"/>
      <c r="J851" s="255"/>
      <c r="K851" s="257"/>
      <c r="L851" s="258"/>
      <c r="M851" s="258"/>
      <c r="N851" s="258"/>
      <c r="O851" s="258"/>
      <c r="P851" s="258"/>
      <c r="Q851" s="258"/>
      <c r="R851" s="259"/>
      <c r="S851" s="238"/>
      <c r="T851" s="238"/>
      <c r="U851" s="238"/>
      <c r="V851" s="239"/>
      <c r="W851" s="239"/>
      <c r="X851" s="239"/>
      <c r="Y851" s="238"/>
      <c r="Z851" s="239"/>
    </row>
    <row r="852" spans="1:26" ht="12.75" customHeight="1">
      <c r="A852" s="252"/>
      <c r="B852" s="253"/>
      <c r="C852" s="254"/>
      <c r="D852" s="253"/>
      <c r="E852" s="255"/>
      <c r="F852" s="255"/>
      <c r="G852" s="255"/>
      <c r="H852" s="255"/>
      <c r="I852" s="255"/>
      <c r="J852" s="255"/>
      <c r="K852" s="257"/>
      <c r="L852" s="258"/>
      <c r="M852" s="258"/>
      <c r="N852" s="258"/>
      <c r="O852" s="258"/>
      <c r="P852" s="258"/>
      <c r="Q852" s="258"/>
      <c r="R852" s="259"/>
      <c r="S852" s="238"/>
      <c r="T852" s="238"/>
      <c r="U852" s="238"/>
      <c r="V852" s="239"/>
      <c r="W852" s="239"/>
      <c r="X852" s="239"/>
      <c r="Y852" s="238"/>
      <c r="Z852" s="239"/>
    </row>
    <row r="853" spans="1:26" ht="12.75" customHeight="1">
      <c r="A853" s="252"/>
      <c r="B853" s="253"/>
      <c r="C853" s="254"/>
      <c r="D853" s="253"/>
      <c r="E853" s="255"/>
      <c r="F853" s="255"/>
      <c r="G853" s="255"/>
      <c r="H853" s="255"/>
      <c r="I853" s="255"/>
      <c r="J853" s="255"/>
      <c r="K853" s="257"/>
      <c r="L853" s="258"/>
      <c r="M853" s="258"/>
      <c r="N853" s="258"/>
      <c r="O853" s="258"/>
      <c r="P853" s="258"/>
      <c r="Q853" s="258"/>
      <c r="R853" s="259"/>
      <c r="S853" s="238"/>
      <c r="T853" s="238"/>
      <c r="U853" s="238"/>
      <c r="V853" s="239"/>
      <c r="W853" s="239"/>
      <c r="X853" s="239"/>
      <c r="Y853" s="238"/>
      <c r="Z853" s="239"/>
    </row>
    <row r="854" spans="1:26" ht="12.75" customHeight="1">
      <c r="A854" s="252"/>
      <c r="B854" s="253"/>
      <c r="C854" s="254"/>
      <c r="D854" s="253"/>
      <c r="E854" s="255"/>
      <c r="F854" s="255"/>
      <c r="G854" s="255"/>
      <c r="H854" s="255"/>
      <c r="I854" s="255"/>
      <c r="J854" s="255"/>
      <c r="K854" s="257"/>
      <c r="L854" s="258"/>
      <c r="M854" s="258"/>
      <c r="N854" s="258"/>
      <c r="O854" s="258"/>
      <c r="P854" s="258"/>
      <c r="Q854" s="258"/>
      <c r="R854" s="259"/>
      <c r="S854" s="238"/>
      <c r="T854" s="238"/>
      <c r="U854" s="238"/>
      <c r="V854" s="239"/>
      <c r="W854" s="239"/>
      <c r="X854" s="239"/>
      <c r="Y854" s="238"/>
      <c r="Z854" s="239"/>
    </row>
    <row r="855" spans="1:26" ht="12.75" customHeight="1">
      <c r="A855" s="252"/>
      <c r="B855" s="253"/>
      <c r="C855" s="254"/>
      <c r="D855" s="253"/>
      <c r="E855" s="255"/>
      <c r="F855" s="255"/>
      <c r="G855" s="255"/>
      <c r="H855" s="255"/>
      <c r="I855" s="255"/>
      <c r="J855" s="255"/>
      <c r="K855" s="257"/>
      <c r="L855" s="258"/>
      <c r="M855" s="258"/>
      <c r="N855" s="258"/>
      <c r="O855" s="258"/>
      <c r="P855" s="258"/>
      <c r="Q855" s="258"/>
      <c r="R855" s="259"/>
      <c r="S855" s="238"/>
      <c r="T855" s="238"/>
      <c r="U855" s="238"/>
      <c r="V855" s="239"/>
      <c r="W855" s="239"/>
      <c r="X855" s="239"/>
      <c r="Y855" s="238"/>
      <c r="Z855" s="239"/>
    </row>
    <row r="856" spans="1:26" ht="12.75" customHeight="1">
      <c r="A856" s="252"/>
      <c r="B856" s="253"/>
      <c r="C856" s="254"/>
      <c r="D856" s="253"/>
      <c r="E856" s="255"/>
      <c r="F856" s="255"/>
      <c r="G856" s="255"/>
      <c r="H856" s="255"/>
      <c r="I856" s="255"/>
      <c r="J856" s="255"/>
      <c r="K856" s="257"/>
      <c r="L856" s="258"/>
      <c r="M856" s="258"/>
      <c r="N856" s="258"/>
      <c r="O856" s="258"/>
      <c r="P856" s="258"/>
      <c r="Q856" s="258"/>
      <c r="R856" s="259"/>
      <c r="S856" s="238"/>
      <c r="T856" s="238"/>
      <c r="U856" s="238"/>
      <c r="V856" s="239"/>
      <c r="W856" s="239"/>
      <c r="X856" s="239"/>
      <c r="Y856" s="238"/>
      <c r="Z856" s="239"/>
    </row>
    <row r="857" spans="1:26" ht="12.75" customHeight="1">
      <c r="A857" s="252"/>
      <c r="B857" s="253"/>
      <c r="C857" s="254"/>
      <c r="D857" s="253"/>
      <c r="E857" s="255"/>
      <c r="F857" s="255"/>
      <c r="G857" s="255"/>
      <c r="H857" s="255"/>
      <c r="I857" s="255"/>
      <c r="J857" s="255"/>
      <c r="K857" s="257"/>
      <c r="L857" s="258"/>
      <c r="M857" s="258"/>
      <c r="N857" s="258"/>
      <c r="O857" s="258"/>
      <c r="P857" s="258"/>
      <c r="Q857" s="258"/>
      <c r="R857" s="259"/>
      <c r="S857" s="238"/>
      <c r="T857" s="238"/>
      <c r="U857" s="238"/>
      <c r="V857" s="239"/>
      <c r="W857" s="239"/>
      <c r="X857" s="239"/>
      <c r="Y857" s="238"/>
      <c r="Z857" s="239"/>
    </row>
    <row r="858" spans="1:26" ht="12.75" customHeight="1">
      <c r="A858" s="252"/>
      <c r="B858" s="253"/>
      <c r="C858" s="254"/>
      <c r="D858" s="253"/>
      <c r="E858" s="255"/>
      <c r="F858" s="255"/>
      <c r="G858" s="255"/>
      <c r="H858" s="255"/>
      <c r="I858" s="255"/>
      <c r="J858" s="255"/>
      <c r="K858" s="257"/>
      <c r="L858" s="258"/>
      <c r="M858" s="258"/>
      <c r="N858" s="258"/>
      <c r="O858" s="258"/>
      <c r="P858" s="258"/>
      <c r="Q858" s="258"/>
      <c r="R858" s="259"/>
      <c r="S858" s="238"/>
      <c r="T858" s="238"/>
      <c r="U858" s="238"/>
      <c r="V858" s="239"/>
      <c r="W858" s="239"/>
      <c r="X858" s="239"/>
      <c r="Y858" s="238"/>
      <c r="Z858" s="239"/>
    </row>
    <row r="859" spans="1:26" ht="12.75" customHeight="1">
      <c r="A859" s="252"/>
      <c r="B859" s="253"/>
      <c r="C859" s="254"/>
      <c r="D859" s="253"/>
      <c r="E859" s="255"/>
      <c r="F859" s="255"/>
      <c r="G859" s="255"/>
      <c r="H859" s="255"/>
      <c r="I859" s="255"/>
      <c r="J859" s="255"/>
      <c r="K859" s="257"/>
      <c r="L859" s="258"/>
      <c r="M859" s="258"/>
      <c r="N859" s="258"/>
      <c r="O859" s="258"/>
      <c r="P859" s="258"/>
      <c r="Q859" s="258"/>
      <c r="R859" s="259"/>
      <c r="S859" s="238"/>
      <c r="T859" s="238"/>
      <c r="U859" s="238"/>
      <c r="V859" s="239"/>
      <c r="W859" s="239"/>
      <c r="X859" s="239"/>
      <c r="Y859" s="238"/>
      <c r="Z859" s="239"/>
    </row>
    <row r="860" spans="1:26" ht="12.75" customHeight="1">
      <c r="A860" s="252"/>
      <c r="B860" s="253"/>
      <c r="C860" s="254"/>
      <c r="D860" s="253"/>
      <c r="E860" s="255"/>
      <c r="F860" s="255"/>
      <c r="G860" s="255"/>
      <c r="H860" s="255"/>
      <c r="I860" s="255"/>
      <c r="J860" s="255"/>
      <c r="K860" s="257"/>
      <c r="L860" s="258"/>
      <c r="M860" s="258"/>
      <c r="N860" s="258"/>
      <c r="O860" s="258"/>
      <c r="P860" s="258"/>
      <c r="Q860" s="258"/>
      <c r="R860" s="259"/>
      <c r="S860" s="238"/>
      <c r="T860" s="238"/>
      <c r="U860" s="238"/>
      <c r="V860" s="239"/>
      <c r="W860" s="239"/>
      <c r="X860" s="239"/>
      <c r="Y860" s="238"/>
      <c r="Z860" s="239"/>
    </row>
    <row r="861" spans="1:26" ht="12.75" customHeight="1">
      <c r="A861" s="252"/>
      <c r="B861" s="253"/>
      <c r="C861" s="254"/>
      <c r="D861" s="253"/>
      <c r="E861" s="255"/>
      <c r="F861" s="255"/>
      <c r="G861" s="255"/>
      <c r="H861" s="255"/>
      <c r="I861" s="255"/>
      <c r="J861" s="255"/>
      <c r="K861" s="257"/>
      <c r="L861" s="258"/>
      <c r="M861" s="258"/>
      <c r="N861" s="258"/>
      <c r="O861" s="258"/>
      <c r="P861" s="258"/>
      <c r="Q861" s="258"/>
      <c r="R861" s="259"/>
      <c r="S861" s="238"/>
      <c r="T861" s="238"/>
      <c r="U861" s="238"/>
      <c r="V861" s="239"/>
      <c r="W861" s="239"/>
      <c r="X861" s="239"/>
      <c r="Y861" s="238"/>
      <c r="Z861" s="239"/>
    </row>
    <row r="862" spans="1:26" ht="12.75" customHeight="1">
      <c r="A862" s="252"/>
      <c r="B862" s="253"/>
      <c r="C862" s="254"/>
      <c r="D862" s="253"/>
      <c r="E862" s="255"/>
      <c r="F862" s="255"/>
      <c r="G862" s="255"/>
      <c r="H862" s="255"/>
      <c r="I862" s="255"/>
      <c r="J862" s="255"/>
      <c r="K862" s="257"/>
      <c r="L862" s="258"/>
      <c r="M862" s="258"/>
      <c r="N862" s="258"/>
      <c r="O862" s="258"/>
      <c r="P862" s="258"/>
      <c r="Q862" s="258"/>
      <c r="R862" s="259"/>
      <c r="S862" s="238"/>
      <c r="T862" s="238"/>
      <c r="U862" s="238"/>
      <c r="V862" s="239"/>
      <c r="W862" s="239"/>
      <c r="X862" s="239"/>
      <c r="Y862" s="238"/>
      <c r="Z862" s="239"/>
    </row>
    <row r="863" spans="1:26" ht="12.75" customHeight="1">
      <c r="A863" s="252"/>
      <c r="B863" s="253"/>
      <c r="C863" s="254"/>
      <c r="D863" s="253"/>
      <c r="E863" s="255"/>
      <c r="F863" s="255"/>
      <c r="G863" s="255"/>
      <c r="H863" s="255"/>
      <c r="I863" s="255"/>
      <c r="J863" s="255"/>
      <c r="K863" s="257"/>
      <c r="L863" s="258"/>
      <c r="M863" s="258"/>
      <c r="N863" s="258"/>
      <c r="O863" s="258"/>
      <c r="P863" s="258"/>
      <c r="Q863" s="258"/>
      <c r="R863" s="259"/>
      <c r="S863" s="238"/>
      <c r="T863" s="238"/>
      <c r="U863" s="238"/>
      <c r="V863" s="239"/>
      <c r="W863" s="239"/>
      <c r="X863" s="239"/>
      <c r="Y863" s="238"/>
      <c r="Z863" s="239"/>
    </row>
    <row r="864" spans="1:26" ht="12.75" customHeight="1">
      <c r="A864" s="252"/>
      <c r="B864" s="253"/>
      <c r="C864" s="254"/>
      <c r="D864" s="253"/>
      <c r="E864" s="255"/>
      <c r="F864" s="255"/>
      <c r="G864" s="255"/>
      <c r="H864" s="255"/>
      <c r="I864" s="255"/>
      <c r="J864" s="255"/>
      <c r="K864" s="257"/>
      <c r="L864" s="258"/>
      <c r="M864" s="258"/>
      <c r="N864" s="258"/>
      <c r="O864" s="258"/>
      <c r="P864" s="258"/>
      <c r="Q864" s="258"/>
      <c r="R864" s="259"/>
      <c r="S864" s="238"/>
      <c r="T864" s="238"/>
      <c r="U864" s="238"/>
      <c r="V864" s="239"/>
      <c r="W864" s="239"/>
      <c r="X864" s="239"/>
      <c r="Y864" s="238"/>
      <c r="Z864" s="239"/>
    </row>
    <row r="865" spans="1:26" ht="12.75" customHeight="1">
      <c r="A865" s="252"/>
      <c r="B865" s="253"/>
      <c r="C865" s="254"/>
      <c r="D865" s="253"/>
      <c r="E865" s="255"/>
      <c r="F865" s="255"/>
      <c r="G865" s="255"/>
      <c r="H865" s="255"/>
      <c r="I865" s="255"/>
      <c r="J865" s="255"/>
      <c r="K865" s="257"/>
      <c r="L865" s="258"/>
      <c r="M865" s="258"/>
      <c r="N865" s="258"/>
      <c r="O865" s="258"/>
      <c r="P865" s="258"/>
      <c r="Q865" s="258"/>
      <c r="R865" s="259"/>
      <c r="S865" s="238"/>
      <c r="T865" s="238"/>
      <c r="U865" s="238"/>
      <c r="V865" s="239"/>
      <c r="W865" s="239"/>
      <c r="X865" s="239"/>
      <c r="Y865" s="238"/>
      <c r="Z865" s="239"/>
    </row>
    <row r="866" spans="1:26" ht="12.75" customHeight="1">
      <c r="A866" s="252"/>
      <c r="B866" s="253"/>
      <c r="C866" s="254"/>
      <c r="D866" s="253"/>
      <c r="E866" s="255"/>
      <c r="F866" s="255"/>
      <c r="G866" s="255"/>
      <c r="H866" s="255"/>
      <c r="I866" s="255"/>
      <c r="J866" s="255"/>
      <c r="K866" s="257"/>
      <c r="L866" s="258"/>
      <c r="M866" s="258"/>
      <c r="N866" s="258"/>
      <c r="O866" s="258"/>
      <c r="P866" s="258"/>
      <c r="Q866" s="258"/>
      <c r="R866" s="259"/>
      <c r="S866" s="238"/>
      <c r="T866" s="238"/>
      <c r="U866" s="238"/>
      <c r="V866" s="239"/>
      <c r="W866" s="239"/>
      <c r="X866" s="239"/>
      <c r="Y866" s="238"/>
      <c r="Z866" s="239"/>
    </row>
    <row r="867" spans="1:26" ht="12.75" customHeight="1">
      <c r="A867" s="252"/>
      <c r="B867" s="253"/>
      <c r="C867" s="254"/>
      <c r="D867" s="253"/>
      <c r="E867" s="255"/>
      <c r="F867" s="255"/>
      <c r="G867" s="255"/>
      <c r="H867" s="255"/>
      <c r="I867" s="255"/>
      <c r="J867" s="255"/>
      <c r="K867" s="257"/>
      <c r="L867" s="258"/>
      <c r="M867" s="258"/>
      <c r="N867" s="258"/>
      <c r="O867" s="258"/>
      <c r="P867" s="258"/>
      <c r="Q867" s="258"/>
      <c r="R867" s="259"/>
      <c r="S867" s="238"/>
      <c r="T867" s="238"/>
      <c r="U867" s="238"/>
      <c r="V867" s="239"/>
      <c r="W867" s="239"/>
      <c r="X867" s="239"/>
      <c r="Y867" s="238"/>
      <c r="Z867" s="239"/>
    </row>
    <row r="868" spans="1:26" ht="12.75" customHeight="1">
      <c r="A868" s="252"/>
      <c r="B868" s="253"/>
      <c r="C868" s="254"/>
      <c r="D868" s="253"/>
      <c r="E868" s="255"/>
      <c r="F868" s="255"/>
      <c r="G868" s="255"/>
      <c r="H868" s="255"/>
      <c r="I868" s="255"/>
      <c r="J868" s="255"/>
      <c r="K868" s="257"/>
      <c r="L868" s="258"/>
      <c r="M868" s="258"/>
      <c r="N868" s="258"/>
      <c r="O868" s="258"/>
      <c r="P868" s="258"/>
      <c r="Q868" s="258"/>
      <c r="R868" s="259"/>
      <c r="S868" s="238"/>
      <c r="T868" s="238"/>
      <c r="U868" s="238"/>
      <c r="V868" s="239"/>
      <c r="W868" s="239"/>
      <c r="X868" s="239"/>
      <c r="Y868" s="238"/>
      <c r="Z868" s="239"/>
    </row>
    <row r="869" spans="1:26" ht="12.75" customHeight="1">
      <c r="A869" s="252"/>
      <c r="B869" s="253"/>
      <c r="C869" s="254"/>
      <c r="D869" s="253"/>
      <c r="E869" s="255"/>
      <c r="F869" s="255"/>
      <c r="G869" s="255"/>
      <c r="H869" s="255"/>
      <c r="I869" s="255"/>
      <c r="J869" s="255"/>
      <c r="K869" s="257"/>
      <c r="L869" s="258"/>
      <c r="M869" s="258"/>
      <c r="N869" s="258"/>
      <c r="O869" s="258"/>
      <c r="P869" s="258"/>
      <c r="Q869" s="258"/>
      <c r="R869" s="259"/>
      <c r="S869" s="238"/>
      <c r="T869" s="238"/>
      <c r="U869" s="238"/>
      <c r="V869" s="239"/>
      <c r="W869" s="239"/>
      <c r="X869" s="239"/>
      <c r="Y869" s="238"/>
      <c r="Z869" s="239"/>
    </row>
    <row r="870" spans="1:26" ht="12.75" customHeight="1">
      <c r="A870" s="252"/>
      <c r="B870" s="253"/>
      <c r="C870" s="254"/>
      <c r="D870" s="253"/>
      <c r="E870" s="255"/>
      <c r="F870" s="255"/>
      <c r="G870" s="255"/>
      <c r="H870" s="255"/>
      <c r="I870" s="255"/>
      <c r="J870" s="255"/>
      <c r="K870" s="257"/>
      <c r="L870" s="258"/>
      <c r="M870" s="258"/>
      <c r="N870" s="258"/>
      <c r="O870" s="258"/>
      <c r="P870" s="258"/>
      <c r="Q870" s="258"/>
      <c r="R870" s="259"/>
      <c r="S870" s="238"/>
      <c r="T870" s="238"/>
      <c r="U870" s="238"/>
      <c r="V870" s="239"/>
      <c r="W870" s="239"/>
      <c r="X870" s="239"/>
      <c r="Y870" s="238"/>
      <c r="Z870" s="239"/>
    </row>
    <row r="871" spans="1:26" ht="12.75" customHeight="1">
      <c r="A871" s="252"/>
      <c r="B871" s="253"/>
      <c r="C871" s="254"/>
      <c r="D871" s="253"/>
      <c r="E871" s="255"/>
      <c r="F871" s="255"/>
      <c r="G871" s="255"/>
      <c r="H871" s="255"/>
      <c r="I871" s="255"/>
      <c r="J871" s="255"/>
      <c r="K871" s="257"/>
      <c r="L871" s="258"/>
      <c r="M871" s="258"/>
      <c r="N871" s="258"/>
      <c r="O871" s="258"/>
      <c r="P871" s="258"/>
      <c r="Q871" s="258"/>
      <c r="R871" s="259"/>
      <c r="S871" s="238"/>
      <c r="T871" s="238"/>
      <c r="U871" s="238"/>
      <c r="V871" s="239"/>
      <c r="W871" s="239"/>
      <c r="X871" s="239"/>
      <c r="Y871" s="238"/>
      <c r="Z871" s="239"/>
    </row>
    <row r="872" spans="1:26" ht="12.75" customHeight="1">
      <c r="A872" s="252"/>
      <c r="B872" s="253"/>
      <c r="C872" s="254"/>
      <c r="D872" s="253"/>
      <c r="E872" s="255"/>
      <c r="F872" s="255"/>
      <c r="G872" s="255"/>
      <c r="H872" s="255"/>
      <c r="I872" s="255"/>
      <c r="J872" s="255"/>
      <c r="K872" s="257"/>
      <c r="L872" s="258"/>
      <c r="M872" s="258"/>
      <c r="N872" s="258"/>
      <c r="O872" s="258"/>
      <c r="P872" s="258"/>
      <c r="Q872" s="258"/>
      <c r="R872" s="259"/>
      <c r="S872" s="238"/>
      <c r="T872" s="238"/>
      <c r="U872" s="238"/>
      <c r="V872" s="239"/>
      <c r="W872" s="239"/>
      <c r="X872" s="239"/>
      <c r="Y872" s="238"/>
      <c r="Z872" s="239"/>
    </row>
    <row r="873" spans="1:26" ht="12.75" customHeight="1">
      <c r="A873" s="252"/>
      <c r="B873" s="253"/>
      <c r="C873" s="254"/>
      <c r="D873" s="253"/>
      <c r="E873" s="255"/>
      <c r="F873" s="255"/>
      <c r="G873" s="255"/>
      <c r="H873" s="255"/>
      <c r="I873" s="255"/>
      <c r="J873" s="255"/>
      <c r="K873" s="257"/>
      <c r="L873" s="258"/>
      <c r="M873" s="258"/>
      <c r="N873" s="258"/>
      <c r="O873" s="258"/>
      <c r="P873" s="258"/>
      <c r="Q873" s="258"/>
      <c r="R873" s="259"/>
      <c r="S873" s="238"/>
      <c r="T873" s="238"/>
      <c r="U873" s="238"/>
      <c r="V873" s="239"/>
      <c r="W873" s="239"/>
      <c r="X873" s="239"/>
      <c r="Y873" s="238"/>
      <c r="Z873" s="239"/>
    </row>
    <row r="874" spans="1:26" ht="12.75" customHeight="1">
      <c r="A874" s="252"/>
      <c r="B874" s="253"/>
      <c r="C874" s="254"/>
      <c r="D874" s="253"/>
      <c r="E874" s="255"/>
      <c r="F874" s="255"/>
      <c r="G874" s="255"/>
      <c r="H874" s="255"/>
      <c r="I874" s="255"/>
      <c r="J874" s="255"/>
      <c r="K874" s="257"/>
      <c r="L874" s="258"/>
      <c r="M874" s="258"/>
      <c r="N874" s="258"/>
      <c r="O874" s="258"/>
      <c r="P874" s="258"/>
      <c r="Q874" s="258"/>
      <c r="R874" s="259"/>
      <c r="S874" s="238"/>
      <c r="T874" s="238"/>
      <c r="U874" s="238"/>
      <c r="V874" s="239"/>
      <c r="W874" s="239"/>
      <c r="X874" s="239"/>
      <c r="Y874" s="238"/>
      <c r="Z874" s="239"/>
    </row>
    <row r="875" spans="1:26" ht="12.75" customHeight="1">
      <c r="A875" s="252"/>
      <c r="B875" s="253"/>
      <c r="C875" s="254"/>
      <c r="D875" s="253"/>
      <c r="E875" s="255"/>
      <c r="F875" s="255"/>
      <c r="G875" s="255"/>
      <c r="H875" s="255"/>
      <c r="I875" s="255"/>
      <c r="J875" s="255"/>
      <c r="K875" s="257"/>
      <c r="L875" s="258"/>
      <c r="M875" s="258"/>
      <c r="N875" s="258"/>
      <c r="O875" s="258"/>
      <c r="P875" s="258"/>
      <c r="Q875" s="258"/>
      <c r="R875" s="259"/>
      <c r="S875" s="238"/>
      <c r="T875" s="238"/>
      <c r="U875" s="238"/>
      <c r="V875" s="239"/>
      <c r="W875" s="239"/>
      <c r="X875" s="239"/>
      <c r="Y875" s="238"/>
      <c r="Z875" s="239"/>
    </row>
    <row r="876" spans="1:26" ht="12.75" customHeight="1">
      <c r="A876" s="252"/>
      <c r="B876" s="253"/>
      <c r="C876" s="254"/>
      <c r="D876" s="253"/>
      <c r="E876" s="255"/>
      <c r="F876" s="255"/>
      <c r="G876" s="255"/>
      <c r="H876" s="255"/>
      <c r="I876" s="255"/>
      <c r="J876" s="255"/>
      <c r="K876" s="257"/>
      <c r="L876" s="258"/>
      <c r="M876" s="258"/>
      <c r="N876" s="258"/>
      <c r="O876" s="258"/>
      <c r="P876" s="258"/>
      <c r="Q876" s="258"/>
      <c r="R876" s="259"/>
      <c r="S876" s="238"/>
      <c r="T876" s="238"/>
      <c r="U876" s="238"/>
      <c r="V876" s="239"/>
      <c r="W876" s="239"/>
      <c r="X876" s="239"/>
      <c r="Y876" s="238"/>
      <c r="Z876" s="239"/>
    </row>
    <row r="877" spans="1:26" ht="12.75" customHeight="1">
      <c r="A877" s="252"/>
      <c r="B877" s="253"/>
      <c r="C877" s="254"/>
      <c r="D877" s="253"/>
      <c r="E877" s="255"/>
      <c r="F877" s="255"/>
      <c r="G877" s="255"/>
      <c r="H877" s="255"/>
      <c r="I877" s="255"/>
      <c r="J877" s="255"/>
      <c r="K877" s="257"/>
      <c r="L877" s="258"/>
      <c r="M877" s="258"/>
      <c r="N877" s="258"/>
      <c r="O877" s="258"/>
      <c r="P877" s="258"/>
      <c r="Q877" s="258"/>
      <c r="R877" s="259"/>
      <c r="S877" s="238"/>
      <c r="T877" s="238"/>
      <c r="U877" s="238"/>
      <c r="V877" s="239"/>
      <c r="W877" s="239"/>
      <c r="X877" s="239"/>
      <c r="Y877" s="238"/>
      <c r="Z877" s="239"/>
    </row>
    <row r="878" spans="1:26" ht="12.75" customHeight="1">
      <c r="A878" s="252"/>
      <c r="B878" s="253"/>
      <c r="C878" s="254"/>
      <c r="D878" s="253"/>
      <c r="E878" s="255"/>
      <c r="F878" s="255"/>
      <c r="G878" s="255"/>
      <c r="H878" s="255"/>
      <c r="I878" s="255"/>
      <c r="J878" s="255"/>
      <c r="K878" s="257"/>
      <c r="L878" s="258"/>
      <c r="M878" s="258"/>
      <c r="N878" s="258"/>
      <c r="O878" s="258"/>
      <c r="P878" s="258"/>
      <c r="Q878" s="258"/>
      <c r="R878" s="259"/>
      <c r="S878" s="238"/>
      <c r="T878" s="238"/>
      <c r="U878" s="238"/>
      <c r="V878" s="239"/>
      <c r="W878" s="239"/>
      <c r="X878" s="239"/>
      <c r="Y878" s="238"/>
      <c r="Z878" s="239"/>
    </row>
    <row r="879" spans="1:26" ht="12.75" customHeight="1">
      <c r="A879" s="252"/>
      <c r="B879" s="253"/>
      <c r="C879" s="254"/>
      <c r="D879" s="253"/>
      <c r="E879" s="255"/>
      <c r="F879" s="255"/>
      <c r="G879" s="255"/>
      <c r="H879" s="255"/>
      <c r="I879" s="255"/>
      <c r="J879" s="255"/>
      <c r="K879" s="257"/>
      <c r="L879" s="258"/>
      <c r="M879" s="258"/>
      <c r="N879" s="258"/>
      <c r="O879" s="258"/>
      <c r="P879" s="258"/>
      <c r="Q879" s="258"/>
      <c r="R879" s="259"/>
      <c r="S879" s="238"/>
      <c r="T879" s="238"/>
      <c r="U879" s="238"/>
      <c r="V879" s="239"/>
      <c r="W879" s="239"/>
      <c r="X879" s="239"/>
      <c r="Y879" s="238"/>
      <c r="Z879" s="239"/>
    </row>
    <row r="880" spans="1:26" ht="12.75" customHeight="1">
      <c r="A880" s="252"/>
      <c r="B880" s="253"/>
      <c r="C880" s="254"/>
      <c r="D880" s="253"/>
      <c r="E880" s="255"/>
      <c r="F880" s="255"/>
      <c r="G880" s="255"/>
      <c r="H880" s="255"/>
      <c r="I880" s="255"/>
      <c r="J880" s="255"/>
      <c r="K880" s="257"/>
      <c r="L880" s="258"/>
      <c r="M880" s="258"/>
      <c r="N880" s="258"/>
      <c r="O880" s="258"/>
      <c r="P880" s="258"/>
      <c r="Q880" s="258"/>
      <c r="R880" s="259"/>
      <c r="S880" s="238"/>
      <c r="T880" s="238"/>
      <c r="U880" s="238"/>
      <c r="V880" s="239"/>
      <c r="W880" s="239"/>
      <c r="X880" s="239"/>
      <c r="Y880" s="238"/>
      <c r="Z880" s="239"/>
    </row>
    <row r="881" spans="1:26" ht="12.75" customHeight="1">
      <c r="A881" s="252"/>
      <c r="B881" s="253"/>
      <c r="C881" s="254"/>
      <c r="D881" s="253"/>
      <c r="E881" s="255"/>
      <c r="F881" s="255"/>
      <c r="G881" s="255"/>
      <c r="H881" s="255"/>
      <c r="I881" s="255"/>
      <c r="J881" s="255"/>
      <c r="K881" s="257"/>
      <c r="L881" s="258"/>
      <c r="M881" s="258"/>
      <c r="N881" s="258"/>
      <c r="O881" s="258"/>
      <c r="P881" s="258"/>
      <c r="Q881" s="258"/>
      <c r="R881" s="259"/>
      <c r="S881" s="238"/>
      <c r="T881" s="238"/>
      <c r="U881" s="238"/>
      <c r="V881" s="239"/>
      <c r="W881" s="239"/>
      <c r="X881" s="239"/>
      <c r="Y881" s="238"/>
      <c r="Z881" s="239"/>
    </row>
    <row r="882" spans="1:26" ht="12.75" customHeight="1">
      <c r="A882" s="252"/>
      <c r="B882" s="253"/>
      <c r="C882" s="254"/>
      <c r="D882" s="253"/>
      <c r="E882" s="255"/>
      <c r="F882" s="255"/>
      <c r="G882" s="255"/>
      <c r="H882" s="255"/>
      <c r="I882" s="255"/>
      <c r="J882" s="255"/>
      <c r="K882" s="257"/>
      <c r="L882" s="258"/>
      <c r="M882" s="258"/>
      <c r="N882" s="258"/>
      <c r="O882" s="258"/>
      <c r="P882" s="258"/>
      <c r="Q882" s="258"/>
      <c r="R882" s="259"/>
      <c r="S882" s="238"/>
      <c r="T882" s="238"/>
      <c r="U882" s="238"/>
      <c r="V882" s="239"/>
      <c r="W882" s="239"/>
      <c r="X882" s="239"/>
      <c r="Y882" s="238"/>
      <c r="Z882" s="239"/>
    </row>
    <row r="883" spans="1:26" ht="12.75" customHeight="1">
      <c r="A883" s="252"/>
      <c r="B883" s="253"/>
      <c r="C883" s="254"/>
      <c r="D883" s="253"/>
      <c r="E883" s="255"/>
      <c r="F883" s="255"/>
      <c r="G883" s="255"/>
      <c r="H883" s="255"/>
      <c r="I883" s="255"/>
      <c r="J883" s="255"/>
      <c r="K883" s="257"/>
      <c r="L883" s="258"/>
      <c r="M883" s="258"/>
      <c r="N883" s="258"/>
      <c r="O883" s="258"/>
      <c r="P883" s="258"/>
      <c r="Q883" s="258"/>
      <c r="R883" s="259"/>
      <c r="S883" s="238"/>
      <c r="T883" s="238"/>
      <c r="U883" s="238"/>
      <c r="V883" s="239"/>
      <c r="W883" s="239"/>
      <c r="X883" s="239"/>
      <c r="Y883" s="238"/>
      <c r="Z883" s="239"/>
    </row>
    <row r="884" spans="1:26" ht="12.75" customHeight="1">
      <c r="A884" s="252"/>
      <c r="B884" s="253"/>
      <c r="C884" s="254"/>
      <c r="D884" s="253"/>
      <c r="E884" s="255"/>
      <c r="F884" s="255"/>
      <c r="G884" s="255"/>
      <c r="H884" s="255"/>
      <c r="I884" s="255"/>
      <c r="J884" s="255"/>
      <c r="K884" s="257"/>
      <c r="L884" s="258"/>
      <c r="M884" s="258"/>
      <c r="N884" s="258"/>
      <c r="O884" s="258"/>
      <c r="P884" s="258"/>
      <c r="Q884" s="258"/>
      <c r="R884" s="259"/>
      <c r="S884" s="238"/>
      <c r="T884" s="238"/>
      <c r="U884" s="238"/>
      <c r="V884" s="239"/>
      <c r="W884" s="239"/>
      <c r="X884" s="239"/>
      <c r="Y884" s="238"/>
      <c r="Z884" s="239"/>
    </row>
    <row r="885" spans="1:26" ht="12.75" customHeight="1">
      <c r="A885" s="252"/>
      <c r="B885" s="253"/>
      <c r="C885" s="254"/>
      <c r="D885" s="253"/>
      <c r="E885" s="255"/>
      <c r="F885" s="255"/>
      <c r="G885" s="255"/>
      <c r="H885" s="255"/>
      <c r="I885" s="255"/>
      <c r="J885" s="255"/>
      <c r="K885" s="257"/>
      <c r="L885" s="258"/>
      <c r="M885" s="258"/>
      <c r="N885" s="258"/>
      <c r="O885" s="258"/>
      <c r="P885" s="258"/>
      <c r="Q885" s="258"/>
      <c r="R885" s="259"/>
      <c r="S885" s="238"/>
      <c r="T885" s="238"/>
      <c r="U885" s="238"/>
      <c r="V885" s="239"/>
      <c r="W885" s="239"/>
      <c r="X885" s="239"/>
      <c r="Y885" s="238"/>
      <c r="Z885" s="239"/>
    </row>
    <row r="886" spans="1:26" ht="12.75" customHeight="1">
      <c r="A886" s="252"/>
      <c r="B886" s="253"/>
      <c r="C886" s="254"/>
      <c r="D886" s="253"/>
      <c r="E886" s="255"/>
      <c r="F886" s="255"/>
      <c r="G886" s="255"/>
      <c r="H886" s="255"/>
      <c r="I886" s="255"/>
      <c r="J886" s="255"/>
      <c r="K886" s="257"/>
      <c r="L886" s="258"/>
      <c r="M886" s="258"/>
      <c r="N886" s="258"/>
      <c r="O886" s="258"/>
      <c r="P886" s="258"/>
      <c r="Q886" s="258"/>
      <c r="R886" s="259"/>
      <c r="S886" s="238"/>
      <c r="T886" s="238"/>
      <c r="U886" s="238"/>
      <c r="V886" s="239"/>
      <c r="W886" s="239"/>
      <c r="X886" s="239"/>
      <c r="Y886" s="238"/>
      <c r="Z886" s="239"/>
    </row>
    <row r="887" spans="1:26" ht="12.75" customHeight="1">
      <c r="A887" s="252"/>
      <c r="B887" s="253"/>
      <c r="C887" s="254"/>
      <c r="D887" s="253"/>
      <c r="E887" s="255"/>
      <c r="F887" s="255"/>
      <c r="G887" s="255"/>
      <c r="H887" s="255"/>
      <c r="I887" s="255"/>
      <c r="J887" s="255"/>
      <c r="K887" s="257"/>
      <c r="L887" s="258"/>
      <c r="M887" s="258"/>
      <c r="N887" s="258"/>
      <c r="O887" s="258"/>
      <c r="P887" s="258"/>
      <c r="Q887" s="258"/>
      <c r="R887" s="259"/>
      <c r="S887" s="238"/>
      <c r="T887" s="238"/>
      <c r="U887" s="238"/>
      <c r="V887" s="239"/>
      <c r="W887" s="239"/>
      <c r="X887" s="239"/>
      <c r="Y887" s="238"/>
      <c r="Z887" s="239"/>
    </row>
    <row r="888" spans="1:26" ht="12.75" customHeight="1">
      <c r="A888" s="252"/>
      <c r="B888" s="253"/>
      <c r="C888" s="254"/>
      <c r="D888" s="253"/>
      <c r="E888" s="255"/>
      <c r="F888" s="255"/>
      <c r="G888" s="255"/>
      <c r="H888" s="255"/>
      <c r="I888" s="255"/>
      <c r="J888" s="255"/>
      <c r="K888" s="257"/>
      <c r="L888" s="258"/>
      <c r="M888" s="258"/>
      <c r="N888" s="258"/>
      <c r="O888" s="258"/>
      <c r="P888" s="258"/>
      <c r="Q888" s="258"/>
      <c r="R888" s="259"/>
      <c r="S888" s="238"/>
      <c r="T888" s="238"/>
      <c r="U888" s="238"/>
      <c r="V888" s="239"/>
      <c r="W888" s="239"/>
      <c r="X888" s="239"/>
      <c r="Y888" s="238"/>
      <c r="Z888" s="239"/>
    </row>
    <row r="889" spans="1:26" ht="12.75" customHeight="1">
      <c r="A889" s="252"/>
      <c r="B889" s="253"/>
      <c r="C889" s="254"/>
      <c r="D889" s="253"/>
      <c r="E889" s="255"/>
      <c r="F889" s="255"/>
      <c r="G889" s="255"/>
      <c r="H889" s="255"/>
      <c r="I889" s="255"/>
      <c r="J889" s="255"/>
      <c r="K889" s="257"/>
      <c r="L889" s="258"/>
      <c r="M889" s="258"/>
      <c r="N889" s="258"/>
      <c r="O889" s="258"/>
      <c r="P889" s="258"/>
      <c r="Q889" s="258"/>
      <c r="R889" s="259"/>
      <c r="S889" s="238"/>
      <c r="T889" s="238"/>
      <c r="U889" s="238"/>
      <c r="V889" s="239"/>
      <c r="W889" s="239"/>
      <c r="X889" s="239"/>
      <c r="Y889" s="238"/>
      <c r="Z889" s="239"/>
    </row>
    <row r="890" spans="1:26" ht="12.75" customHeight="1">
      <c r="A890" s="252"/>
      <c r="B890" s="253"/>
      <c r="C890" s="254"/>
      <c r="D890" s="253"/>
      <c r="E890" s="255"/>
      <c r="F890" s="255"/>
      <c r="G890" s="255"/>
      <c r="H890" s="255"/>
      <c r="I890" s="255"/>
      <c r="J890" s="255"/>
      <c r="K890" s="257"/>
      <c r="L890" s="258"/>
      <c r="M890" s="258"/>
      <c r="N890" s="258"/>
      <c r="O890" s="258"/>
      <c r="P890" s="258"/>
      <c r="Q890" s="258"/>
      <c r="R890" s="259"/>
      <c r="S890" s="238"/>
      <c r="T890" s="238"/>
      <c r="U890" s="238"/>
      <c r="V890" s="239"/>
      <c r="W890" s="239"/>
      <c r="X890" s="239"/>
      <c r="Y890" s="238"/>
      <c r="Z890" s="239"/>
    </row>
    <row r="891" spans="1:26" ht="12.75" customHeight="1">
      <c r="A891" s="252"/>
      <c r="B891" s="253"/>
      <c r="C891" s="254"/>
      <c r="D891" s="253"/>
      <c r="E891" s="255"/>
      <c r="F891" s="255"/>
      <c r="G891" s="255"/>
      <c r="H891" s="255"/>
      <c r="I891" s="255"/>
      <c r="J891" s="255"/>
      <c r="K891" s="257"/>
      <c r="L891" s="258"/>
      <c r="M891" s="258"/>
      <c r="N891" s="258"/>
      <c r="O891" s="258"/>
      <c r="P891" s="258"/>
      <c r="Q891" s="258"/>
      <c r="R891" s="259"/>
      <c r="S891" s="238"/>
      <c r="T891" s="238"/>
      <c r="U891" s="238"/>
      <c r="V891" s="239"/>
      <c r="W891" s="239"/>
      <c r="X891" s="239"/>
      <c r="Y891" s="238"/>
      <c r="Z891" s="239"/>
    </row>
    <row r="892" spans="1:26" ht="12.75" customHeight="1">
      <c r="A892" s="252"/>
      <c r="B892" s="253"/>
      <c r="C892" s="254"/>
      <c r="D892" s="253"/>
      <c r="E892" s="255"/>
      <c r="F892" s="255"/>
      <c r="G892" s="255"/>
      <c r="H892" s="255"/>
      <c r="I892" s="255"/>
      <c r="J892" s="255"/>
      <c r="K892" s="257"/>
      <c r="L892" s="258"/>
      <c r="M892" s="258"/>
      <c r="N892" s="258"/>
      <c r="O892" s="258"/>
      <c r="P892" s="258"/>
      <c r="Q892" s="258"/>
      <c r="R892" s="259"/>
      <c r="S892" s="238"/>
      <c r="T892" s="238"/>
      <c r="U892" s="238"/>
      <c r="V892" s="239"/>
      <c r="W892" s="239"/>
      <c r="X892" s="239"/>
      <c r="Y892" s="238"/>
      <c r="Z892" s="239"/>
    </row>
    <row r="893" spans="1:26" ht="12.75" customHeight="1">
      <c r="A893" s="252"/>
      <c r="B893" s="253"/>
      <c r="C893" s="254"/>
      <c r="D893" s="253"/>
      <c r="E893" s="255"/>
      <c r="F893" s="255"/>
      <c r="G893" s="255"/>
      <c r="H893" s="255"/>
      <c r="I893" s="255"/>
      <c r="J893" s="255"/>
      <c r="K893" s="257"/>
      <c r="L893" s="258"/>
      <c r="M893" s="258"/>
      <c r="N893" s="258"/>
      <c r="O893" s="258"/>
      <c r="P893" s="258"/>
      <c r="Q893" s="258"/>
      <c r="R893" s="259"/>
      <c r="S893" s="238"/>
      <c r="T893" s="238"/>
      <c r="U893" s="238"/>
      <c r="V893" s="239"/>
      <c r="W893" s="239"/>
      <c r="X893" s="239"/>
      <c r="Y893" s="238"/>
      <c r="Z893" s="239"/>
    </row>
    <row r="894" spans="1:26" ht="12.75" customHeight="1">
      <c r="A894" s="252"/>
      <c r="B894" s="253"/>
      <c r="C894" s="254"/>
      <c r="D894" s="253"/>
      <c r="E894" s="255"/>
      <c r="F894" s="255"/>
      <c r="G894" s="255"/>
      <c r="H894" s="255"/>
      <c r="I894" s="255"/>
      <c r="J894" s="255"/>
      <c r="K894" s="257"/>
      <c r="L894" s="258"/>
      <c r="M894" s="258"/>
      <c r="N894" s="258"/>
      <c r="O894" s="258"/>
      <c r="P894" s="258"/>
      <c r="Q894" s="258"/>
      <c r="R894" s="259"/>
      <c r="S894" s="238"/>
      <c r="T894" s="238"/>
      <c r="U894" s="238"/>
      <c r="V894" s="239"/>
      <c r="W894" s="239"/>
      <c r="X894" s="239"/>
      <c r="Y894" s="238"/>
      <c r="Z894" s="239"/>
    </row>
    <row r="895" spans="1:26" ht="12.75" customHeight="1">
      <c r="A895" s="252"/>
      <c r="B895" s="253"/>
      <c r="C895" s="254"/>
      <c r="D895" s="253"/>
      <c r="E895" s="255"/>
      <c r="F895" s="255"/>
      <c r="G895" s="255"/>
      <c r="H895" s="255"/>
      <c r="I895" s="255"/>
      <c r="J895" s="255"/>
      <c r="K895" s="257"/>
      <c r="L895" s="258"/>
      <c r="M895" s="258"/>
      <c r="N895" s="258"/>
      <c r="O895" s="258"/>
      <c r="P895" s="258"/>
      <c r="Q895" s="258"/>
      <c r="R895" s="259"/>
      <c r="S895" s="238"/>
      <c r="T895" s="238"/>
      <c r="U895" s="238"/>
      <c r="V895" s="239"/>
      <c r="W895" s="239"/>
      <c r="X895" s="239"/>
      <c r="Y895" s="238"/>
      <c r="Z895" s="239"/>
    </row>
    <row r="896" spans="1:26" ht="12.75" customHeight="1">
      <c r="A896" s="252"/>
      <c r="B896" s="253"/>
      <c r="C896" s="254"/>
      <c r="D896" s="253"/>
      <c r="E896" s="255"/>
      <c r="F896" s="255"/>
      <c r="G896" s="255"/>
      <c r="H896" s="255"/>
      <c r="I896" s="255"/>
      <c r="J896" s="255"/>
      <c r="K896" s="257"/>
      <c r="L896" s="258"/>
      <c r="M896" s="258"/>
      <c r="N896" s="258"/>
      <c r="O896" s="258"/>
      <c r="P896" s="258"/>
      <c r="Q896" s="258"/>
      <c r="R896" s="259"/>
      <c r="S896" s="238"/>
      <c r="T896" s="238"/>
      <c r="U896" s="238"/>
      <c r="V896" s="239"/>
      <c r="W896" s="239"/>
      <c r="X896" s="239"/>
      <c r="Y896" s="238"/>
      <c r="Z896" s="239"/>
    </row>
    <row r="897" spans="1:26" ht="12.75" customHeight="1">
      <c r="A897" s="252"/>
      <c r="B897" s="253"/>
      <c r="C897" s="254"/>
      <c r="D897" s="253"/>
      <c r="E897" s="255"/>
      <c r="F897" s="255"/>
      <c r="G897" s="255"/>
      <c r="H897" s="255"/>
      <c r="I897" s="255"/>
      <c r="J897" s="255"/>
      <c r="K897" s="257"/>
      <c r="L897" s="258"/>
      <c r="M897" s="258"/>
      <c r="N897" s="258"/>
      <c r="O897" s="258"/>
      <c r="P897" s="258"/>
      <c r="Q897" s="258"/>
      <c r="R897" s="259"/>
      <c r="S897" s="238"/>
      <c r="T897" s="238"/>
      <c r="U897" s="238"/>
      <c r="V897" s="239"/>
      <c r="W897" s="239"/>
      <c r="X897" s="239"/>
      <c r="Y897" s="238"/>
      <c r="Z897" s="239"/>
    </row>
    <row r="898" spans="1:26" ht="12.75" customHeight="1">
      <c r="A898" s="252"/>
      <c r="B898" s="253"/>
      <c r="C898" s="254"/>
      <c r="D898" s="253"/>
      <c r="E898" s="255"/>
      <c r="F898" s="255"/>
      <c r="G898" s="255"/>
      <c r="H898" s="255"/>
      <c r="I898" s="255"/>
      <c r="J898" s="255"/>
      <c r="K898" s="257"/>
      <c r="L898" s="258"/>
      <c r="M898" s="258"/>
      <c r="N898" s="258"/>
      <c r="O898" s="258"/>
      <c r="P898" s="258"/>
      <c r="Q898" s="258"/>
      <c r="R898" s="259"/>
      <c r="S898" s="238"/>
      <c r="T898" s="238"/>
      <c r="U898" s="238"/>
      <c r="V898" s="239"/>
      <c r="W898" s="239"/>
      <c r="X898" s="239"/>
      <c r="Y898" s="238"/>
      <c r="Z898" s="239"/>
    </row>
    <row r="899" spans="1:26" ht="12.75" customHeight="1">
      <c r="A899" s="252"/>
      <c r="B899" s="253"/>
      <c r="C899" s="254"/>
      <c r="D899" s="253"/>
      <c r="E899" s="255"/>
      <c r="F899" s="255"/>
      <c r="G899" s="255"/>
      <c r="H899" s="255"/>
      <c r="I899" s="255"/>
      <c r="J899" s="255"/>
      <c r="K899" s="257"/>
      <c r="L899" s="258"/>
      <c r="M899" s="258"/>
      <c r="N899" s="258"/>
      <c r="O899" s="258"/>
      <c r="P899" s="258"/>
      <c r="Q899" s="258"/>
      <c r="R899" s="259"/>
      <c r="S899" s="238"/>
      <c r="T899" s="238"/>
      <c r="U899" s="238"/>
      <c r="V899" s="239"/>
      <c r="W899" s="239"/>
      <c r="X899" s="239"/>
      <c r="Y899" s="238"/>
      <c r="Z899" s="239"/>
    </row>
    <row r="900" spans="1:26" ht="12.75" customHeight="1">
      <c r="A900" s="252"/>
      <c r="B900" s="253"/>
      <c r="C900" s="254"/>
      <c r="D900" s="253"/>
      <c r="E900" s="255"/>
      <c r="F900" s="255"/>
      <c r="G900" s="255"/>
      <c r="H900" s="255"/>
      <c r="I900" s="255"/>
      <c r="J900" s="255"/>
      <c r="K900" s="257"/>
      <c r="L900" s="258"/>
      <c r="M900" s="258"/>
      <c r="N900" s="258"/>
      <c r="O900" s="258"/>
      <c r="P900" s="258"/>
      <c r="Q900" s="258"/>
      <c r="R900" s="259"/>
      <c r="S900" s="238"/>
      <c r="T900" s="238"/>
      <c r="U900" s="238"/>
      <c r="V900" s="239"/>
      <c r="W900" s="239"/>
      <c r="X900" s="239"/>
      <c r="Y900" s="238"/>
      <c r="Z900" s="239"/>
    </row>
    <row r="901" spans="1:26" ht="12.75" customHeight="1">
      <c r="A901" s="252"/>
      <c r="B901" s="253"/>
      <c r="C901" s="254"/>
      <c r="D901" s="253"/>
      <c r="E901" s="255"/>
      <c r="F901" s="255"/>
      <c r="G901" s="255"/>
      <c r="H901" s="255"/>
      <c r="I901" s="255"/>
      <c r="J901" s="255"/>
      <c r="K901" s="257"/>
      <c r="L901" s="258"/>
      <c r="M901" s="258"/>
      <c r="N901" s="258"/>
      <c r="O901" s="258"/>
      <c r="P901" s="258"/>
      <c r="Q901" s="258"/>
      <c r="R901" s="259"/>
      <c r="S901" s="238"/>
      <c r="T901" s="238"/>
      <c r="U901" s="238"/>
      <c r="V901" s="239"/>
      <c r="W901" s="239"/>
      <c r="X901" s="239"/>
      <c r="Y901" s="238"/>
      <c r="Z901" s="239"/>
    </row>
    <row r="902" spans="1:26" ht="12.75" customHeight="1">
      <c r="A902" s="252"/>
      <c r="B902" s="253"/>
      <c r="C902" s="254"/>
      <c r="D902" s="253"/>
      <c r="E902" s="255"/>
      <c r="F902" s="255"/>
      <c r="G902" s="255"/>
      <c r="H902" s="255"/>
      <c r="I902" s="255"/>
      <c r="J902" s="255"/>
      <c r="K902" s="257"/>
      <c r="L902" s="258"/>
      <c r="M902" s="258"/>
      <c r="N902" s="258"/>
      <c r="O902" s="258"/>
      <c r="P902" s="258"/>
      <c r="Q902" s="258"/>
      <c r="R902" s="259"/>
      <c r="S902" s="238"/>
      <c r="T902" s="238"/>
      <c r="U902" s="238"/>
      <c r="V902" s="239"/>
      <c r="W902" s="239"/>
      <c r="X902" s="239"/>
      <c r="Y902" s="238"/>
      <c r="Z902" s="239"/>
    </row>
    <row r="903" spans="1:26" ht="12.75" customHeight="1">
      <c r="A903" s="252"/>
      <c r="B903" s="253"/>
      <c r="C903" s="254"/>
      <c r="D903" s="253"/>
      <c r="E903" s="255"/>
      <c r="F903" s="255"/>
      <c r="G903" s="255"/>
      <c r="H903" s="255"/>
      <c r="I903" s="255"/>
      <c r="J903" s="255"/>
      <c r="K903" s="257"/>
      <c r="L903" s="258"/>
      <c r="M903" s="258"/>
      <c r="N903" s="258"/>
      <c r="O903" s="258"/>
      <c r="P903" s="258"/>
      <c r="Q903" s="258"/>
      <c r="R903" s="259"/>
      <c r="S903" s="238"/>
      <c r="T903" s="238"/>
      <c r="U903" s="238"/>
      <c r="V903" s="239"/>
      <c r="W903" s="239"/>
      <c r="X903" s="239"/>
      <c r="Y903" s="238"/>
      <c r="Z903" s="239"/>
    </row>
    <row r="904" spans="1:26" ht="12.75" customHeight="1">
      <c r="A904" s="252"/>
      <c r="B904" s="253"/>
      <c r="C904" s="254"/>
      <c r="D904" s="253"/>
      <c r="E904" s="255"/>
      <c r="F904" s="255"/>
      <c r="G904" s="255"/>
      <c r="H904" s="255"/>
      <c r="I904" s="255"/>
      <c r="J904" s="255"/>
      <c r="K904" s="257"/>
      <c r="L904" s="258"/>
      <c r="M904" s="258"/>
      <c r="N904" s="258"/>
      <c r="O904" s="258"/>
      <c r="P904" s="258"/>
      <c r="Q904" s="258"/>
      <c r="R904" s="259"/>
      <c r="S904" s="238"/>
      <c r="T904" s="238"/>
      <c r="U904" s="238"/>
      <c r="V904" s="239"/>
      <c r="W904" s="239"/>
      <c r="X904" s="239"/>
      <c r="Y904" s="238"/>
      <c r="Z904" s="239"/>
    </row>
    <row r="905" spans="1:26" ht="12.75" customHeight="1">
      <c r="A905" s="252"/>
      <c r="B905" s="253"/>
      <c r="C905" s="254"/>
      <c r="D905" s="253"/>
      <c r="E905" s="255"/>
      <c r="F905" s="255"/>
      <c r="G905" s="255"/>
      <c r="H905" s="255"/>
      <c r="I905" s="255"/>
      <c r="J905" s="255"/>
      <c r="K905" s="257"/>
      <c r="L905" s="258"/>
      <c r="M905" s="258"/>
      <c r="N905" s="258"/>
      <c r="O905" s="258"/>
      <c r="P905" s="258"/>
      <c r="Q905" s="258"/>
      <c r="R905" s="259"/>
      <c r="S905" s="238"/>
      <c r="T905" s="238"/>
      <c r="U905" s="238"/>
      <c r="V905" s="239"/>
      <c r="W905" s="239"/>
      <c r="X905" s="239"/>
      <c r="Y905" s="238"/>
      <c r="Z905" s="239"/>
    </row>
    <row r="906" spans="1:26" ht="12.75" customHeight="1">
      <c r="A906" s="252"/>
      <c r="B906" s="253"/>
      <c r="C906" s="254"/>
      <c r="D906" s="253"/>
      <c r="E906" s="255"/>
      <c r="F906" s="255"/>
      <c r="G906" s="255"/>
      <c r="H906" s="255"/>
      <c r="I906" s="255"/>
      <c r="J906" s="255"/>
      <c r="K906" s="257"/>
      <c r="L906" s="258"/>
      <c r="M906" s="258"/>
      <c r="N906" s="258"/>
      <c r="O906" s="258"/>
      <c r="P906" s="258"/>
      <c r="Q906" s="258"/>
      <c r="R906" s="259"/>
      <c r="S906" s="238"/>
      <c r="T906" s="238"/>
      <c r="U906" s="238"/>
      <c r="V906" s="239"/>
      <c r="W906" s="239"/>
      <c r="X906" s="239"/>
      <c r="Y906" s="238"/>
      <c r="Z906" s="239"/>
    </row>
    <row r="907" spans="1:26" ht="12.75" customHeight="1">
      <c r="A907" s="252"/>
      <c r="B907" s="253"/>
      <c r="C907" s="254"/>
      <c r="D907" s="253"/>
      <c r="E907" s="255"/>
      <c r="F907" s="255"/>
      <c r="G907" s="255"/>
      <c r="H907" s="255"/>
      <c r="I907" s="255"/>
      <c r="J907" s="255"/>
      <c r="K907" s="257"/>
      <c r="L907" s="258"/>
      <c r="M907" s="258"/>
      <c r="N907" s="258"/>
      <c r="O907" s="258"/>
      <c r="P907" s="258"/>
      <c r="Q907" s="258"/>
      <c r="R907" s="259"/>
      <c r="S907" s="238"/>
      <c r="T907" s="238"/>
      <c r="U907" s="238"/>
      <c r="V907" s="239"/>
      <c r="W907" s="239"/>
      <c r="X907" s="239"/>
      <c r="Y907" s="238"/>
      <c r="Z907" s="239"/>
    </row>
    <row r="908" spans="1:26" ht="12.75" customHeight="1">
      <c r="A908" s="252"/>
      <c r="B908" s="253"/>
      <c r="C908" s="254"/>
      <c r="D908" s="253"/>
      <c r="E908" s="255"/>
      <c r="F908" s="255"/>
      <c r="G908" s="255"/>
      <c r="H908" s="255"/>
      <c r="I908" s="255"/>
      <c r="J908" s="255"/>
      <c r="K908" s="257"/>
      <c r="L908" s="258"/>
      <c r="M908" s="258"/>
      <c r="N908" s="258"/>
      <c r="O908" s="258"/>
      <c r="P908" s="258"/>
      <c r="Q908" s="258"/>
      <c r="R908" s="259"/>
      <c r="S908" s="238"/>
      <c r="T908" s="238"/>
      <c r="U908" s="238"/>
      <c r="V908" s="239"/>
      <c r="W908" s="239"/>
      <c r="X908" s="239"/>
      <c r="Y908" s="238"/>
      <c r="Z908" s="239"/>
    </row>
    <row r="909" spans="1:26" ht="12.75" customHeight="1">
      <c r="A909" s="252"/>
      <c r="B909" s="253"/>
      <c r="C909" s="254"/>
      <c r="D909" s="253"/>
      <c r="E909" s="255"/>
      <c r="F909" s="255"/>
      <c r="G909" s="255"/>
      <c r="H909" s="255"/>
      <c r="I909" s="255"/>
      <c r="J909" s="255"/>
      <c r="K909" s="257"/>
      <c r="L909" s="258"/>
      <c r="M909" s="258"/>
      <c r="N909" s="258"/>
      <c r="O909" s="258"/>
      <c r="P909" s="258"/>
      <c r="Q909" s="258"/>
      <c r="R909" s="259"/>
      <c r="S909" s="238"/>
      <c r="T909" s="238"/>
      <c r="U909" s="238"/>
      <c r="V909" s="239"/>
      <c r="W909" s="239"/>
      <c r="X909" s="239"/>
      <c r="Y909" s="238"/>
      <c r="Z909" s="239"/>
    </row>
    <row r="910" spans="1:26" ht="12.75" customHeight="1">
      <c r="A910" s="252"/>
      <c r="B910" s="253"/>
      <c r="C910" s="254"/>
      <c r="D910" s="253"/>
      <c r="E910" s="255"/>
      <c r="F910" s="255"/>
      <c r="G910" s="255"/>
      <c r="H910" s="255"/>
      <c r="I910" s="255"/>
      <c r="J910" s="255"/>
      <c r="K910" s="257"/>
      <c r="L910" s="258"/>
      <c r="M910" s="258"/>
      <c r="N910" s="258"/>
      <c r="O910" s="258"/>
      <c r="P910" s="258"/>
      <c r="Q910" s="258"/>
      <c r="R910" s="259"/>
      <c r="S910" s="238"/>
      <c r="T910" s="238"/>
      <c r="U910" s="238"/>
      <c r="V910" s="239"/>
      <c r="W910" s="239"/>
      <c r="X910" s="239"/>
      <c r="Y910" s="238"/>
      <c r="Z910" s="239"/>
    </row>
    <row r="911" spans="1:26" ht="12.75" customHeight="1">
      <c r="A911" s="252"/>
      <c r="B911" s="253"/>
      <c r="C911" s="254"/>
      <c r="D911" s="253"/>
      <c r="E911" s="255"/>
      <c r="F911" s="255"/>
      <c r="G911" s="255"/>
      <c r="H911" s="255"/>
      <c r="I911" s="255"/>
      <c r="J911" s="255"/>
      <c r="K911" s="257"/>
      <c r="L911" s="258"/>
      <c r="M911" s="258"/>
      <c r="N911" s="258"/>
      <c r="O911" s="258"/>
      <c r="P911" s="258"/>
      <c r="Q911" s="258"/>
      <c r="R911" s="259"/>
      <c r="S911" s="238"/>
      <c r="T911" s="238"/>
      <c r="U911" s="238"/>
      <c r="V911" s="239"/>
      <c r="W911" s="239"/>
      <c r="X911" s="239"/>
      <c r="Y911" s="238"/>
      <c r="Z911" s="239"/>
    </row>
    <row r="912" spans="1:26" ht="12.75" customHeight="1">
      <c r="A912" s="252"/>
      <c r="B912" s="253"/>
      <c r="C912" s="254"/>
      <c r="D912" s="253"/>
      <c r="E912" s="255"/>
      <c r="F912" s="255"/>
      <c r="G912" s="255"/>
      <c r="H912" s="255"/>
      <c r="I912" s="255"/>
      <c r="J912" s="255"/>
      <c r="K912" s="257"/>
      <c r="L912" s="258"/>
      <c r="M912" s="258"/>
      <c r="N912" s="258"/>
      <c r="O912" s="258"/>
      <c r="P912" s="258"/>
      <c r="Q912" s="258"/>
      <c r="R912" s="259"/>
      <c r="S912" s="238"/>
      <c r="T912" s="238"/>
      <c r="U912" s="238"/>
      <c r="V912" s="239"/>
      <c r="W912" s="239"/>
      <c r="X912" s="239"/>
      <c r="Y912" s="238"/>
      <c r="Z912" s="239"/>
    </row>
    <row r="913" spans="1:26" ht="12.75" customHeight="1">
      <c r="A913" s="252"/>
      <c r="B913" s="253"/>
      <c r="C913" s="254"/>
      <c r="D913" s="253"/>
      <c r="E913" s="255"/>
      <c r="F913" s="255"/>
      <c r="G913" s="255"/>
      <c r="H913" s="255"/>
      <c r="I913" s="255"/>
      <c r="J913" s="255"/>
      <c r="K913" s="257"/>
      <c r="L913" s="258"/>
      <c r="M913" s="258"/>
      <c r="N913" s="258"/>
      <c r="O913" s="258"/>
      <c r="P913" s="258"/>
      <c r="Q913" s="258"/>
      <c r="R913" s="259"/>
      <c r="S913" s="238"/>
      <c r="T913" s="238"/>
      <c r="U913" s="238"/>
      <c r="V913" s="239"/>
      <c r="W913" s="239"/>
      <c r="X913" s="239"/>
      <c r="Y913" s="238"/>
      <c r="Z913" s="239"/>
    </row>
    <row r="914" spans="1:26" ht="12.75" customHeight="1">
      <c r="A914" s="252"/>
      <c r="B914" s="253"/>
      <c r="C914" s="254"/>
      <c r="D914" s="253"/>
      <c r="E914" s="255"/>
      <c r="F914" s="255"/>
      <c r="G914" s="255"/>
      <c r="H914" s="255"/>
      <c r="I914" s="255"/>
      <c r="J914" s="255"/>
      <c r="K914" s="257"/>
      <c r="L914" s="258"/>
      <c r="M914" s="258"/>
      <c r="N914" s="258"/>
      <c r="O914" s="258"/>
      <c r="P914" s="258"/>
      <c r="Q914" s="258"/>
      <c r="R914" s="259"/>
      <c r="S914" s="238"/>
      <c r="T914" s="238"/>
      <c r="U914" s="238"/>
      <c r="V914" s="239"/>
      <c r="W914" s="239"/>
      <c r="X914" s="239"/>
      <c r="Y914" s="238"/>
      <c r="Z914" s="239"/>
    </row>
    <row r="915" spans="1:26" ht="12.75" customHeight="1">
      <c r="A915" s="252"/>
      <c r="B915" s="253"/>
      <c r="C915" s="254"/>
      <c r="D915" s="253"/>
      <c r="E915" s="255"/>
      <c r="F915" s="255"/>
      <c r="G915" s="255"/>
      <c r="H915" s="255"/>
      <c r="I915" s="255"/>
      <c r="J915" s="255"/>
      <c r="K915" s="257"/>
      <c r="L915" s="258"/>
      <c r="M915" s="258"/>
      <c r="N915" s="258"/>
      <c r="O915" s="258"/>
      <c r="P915" s="258"/>
      <c r="Q915" s="258"/>
      <c r="R915" s="259"/>
      <c r="S915" s="238"/>
      <c r="T915" s="238"/>
      <c r="U915" s="238"/>
      <c r="V915" s="239"/>
      <c r="W915" s="239"/>
      <c r="X915" s="239"/>
      <c r="Y915" s="238"/>
      <c r="Z915" s="239"/>
    </row>
    <row r="916" spans="1:26" ht="12.75" customHeight="1">
      <c r="A916" s="252"/>
      <c r="B916" s="253"/>
      <c r="C916" s="254"/>
      <c r="D916" s="253"/>
      <c r="E916" s="255"/>
      <c r="F916" s="255"/>
      <c r="G916" s="255"/>
      <c r="H916" s="255"/>
      <c r="I916" s="255"/>
      <c r="J916" s="255"/>
      <c r="K916" s="257"/>
      <c r="L916" s="258"/>
      <c r="M916" s="258"/>
      <c r="N916" s="258"/>
      <c r="O916" s="258"/>
      <c r="P916" s="258"/>
      <c r="Q916" s="258"/>
      <c r="R916" s="259"/>
      <c r="S916" s="238"/>
      <c r="T916" s="238"/>
      <c r="U916" s="238"/>
      <c r="V916" s="239"/>
      <c r="W916" s="239"/>
      <c r="X916" s="239"/>
      <c r="Y916" s="238"/>
      <c r="Z916" s="239"/>
    </row>
    <row r="917" spans="1:26" ht="12.75" customHeight="1">
      <c r="A917" s="252"/>
      <c r="B917" s="253"/>
      <c r="C917" s="254"/>
      <c r="D917" s="253"/>
      <c r="E917" s="255"/>
      <c r="F917" s="255"/>
      <c r="G917" s="255"/>
      <c r="H917" s="255"/>
      <c r="I917" s="255"/>
      <c r="J917" s="255"/>
      <c r="K917" s="257"/>
      <c r="L917" s="258"/>
      <c r="M917" s="258"/>
      <c r="N917" s="258"/>
      <c r="O917" s="258"/>
      <c r="P917" s="258"/>
      <c r="Q917" s="258"/>
      <c r="R917" s="259"/>
      <c r="S917" s="238"/>
      <c r="T917" s="238"/>
      <c r="U917" s="238"/>
      <c r="V917" s="239"/>
      <c r="W917" s="239"/>
      <c r="X917" s="239"/>
      <c r="Y917" s="238"/>
      <c r="Z917" s="239"/>
    </row>
    <row r="918" spans="1:26" ht="12.75" customHeight="1">
      <c r="A918" s="252"/>
      <c r="B918" s="253"/>
      <c r="C918" s="254"/>
      <c r="D918" s="253"/>
      <c r="E918" s="255"/>
      <c r="F918" s="255"/>
      <c r="G918" s="255"/>
      <c r="H918" s="255"/>
      <c r="I918" s="255"/>
      <c r="J918" s="255"/>
      <c r="K918" s="257"/>
      <c r="L918" s="258"/>
      <c r="M918" s="258"/>
      <c r="N918" s="258"/>
      <c r="O918" s="258"/>
      <c r="P918" s="258"/>
      <c r="Q918" s="258"/>
      <c r="R918" s="259"/>
      <c r="S918" s="238"/>
      <c r="T918" s="238"/>
      <c r="U918" s="238"/>
      <c r="V918" s="239"/>
      <c r="W918" s="239"/>
      <c r="X918" s="239"/>
      <c r="Y918" s="238"/>
      <c r="Z918" s="239"/>
    </row>
    <row r="919" spans="1:26" ht="12.75" customHeight="1">
      <c r="A919" s="252"/>
      <c r="B919" s="253"/>
      <c r="C919" s="254"/>
      <c r="D919" s="253"/>
      <c r="E919" s="255"/>
      <c r="F919" s="255"/>
      <c r="G919" s="255"/>
      <c r="H919" s="255"/>
      <c r="I919" s="255"/>
      <c r="J919" s="255"/>
      <c r="K919" s="257"/>
      <c r="L919" s="258"/>
      <c r="M919" s="258"/>
      <c r="N919" s="258"/>
      <c r="O919" s="258"/>
      <c r="P919" s="258"/>
      <c r="Q919" s="258"/>
      <c r="R919" s="259"/>
      <c r="S919" s="238"/>
      <c r="T919" s="238"/>
      <c r="U919" s="238"/>
      <c r="V919" s="239"/>
      <c r="W919" s="239"/>
      <c r="X919" s="239"/>
      <c r="Y919" s="238"/>
      <c r="Z919" s="239"/>
    </row>
    <row r="920" spans="1:26" ht="12.75" customHeight="1">
      <c r="A920" s="252"/>
      <c r="B920" s="253"/>
      <c r="C920" s="254"/>
      <c r="D920" s="253"/>
      <c r="E920" s="255"/>
      <c r="F920" s="255"/>
      <c r="G920" s="255"/>
      <c r="H920" s="255"/>
      <c r="I920" s="255"/>
      <c r="J920" s="255"/>
      <c r="K920" s="257"/>
      <c r="L920" s="258"/>
      <c r="M920" s="258"/>
      <c r="N920" s="258"/>
      <c r="O920" s="258"/>
      <c r="P920" s="258"/>
      <c r="Q920" s="258"/>
      <c r="R920" s="259"/>
      <c r="S920" s="238"/>
      <c r="T920" s="238"/>
      <c r="U920" s="238"/>
      <c r="V920" s="239"/>
      <c r="W920" s="239"/>
      <c r="X920" s="239"/>
      <c r="Y920" s="238"/>
      <c r="Z920" s="239"/>
    </row>
    <row r="921" spans="1:26" ht="12.75" customHeight="1">
      <c r="A921" s="252"/>
      <c r="B921" s="253"/>
      <c r="C921" s="254"/>
      <c r="D921" s="253"/>
      <c r="E921" s="255"/>
      <c r="F921" s="255"/>
      <c r="G921" s="255"/>
      <c r="H921" s="255"/>
      <c r="I921" s="255"/>
      <c r="J921" s="255"/>
      <c r="K921" s="257"/>
      <c r="L921" s="258"/>
      <c r="M921" s="258"/>
      <c r="N921" s="258"/>
      <c r="O921" s="258"/>
      <c r="P921" s="258"/>
      <c r="Q921" s="258"/>
      <c r="R921" s="259"/>
      <c r="S921" s="238"/>
      <c r="T921" s="238"/>
      <c r="U921" s="238"/>
      <c r="V921" s="239"/>
      <c r="W921" s="239"/>
      <c r="X921" s="239"/>
      <c r="Y921" s="238"/>
      <c r="Z921" s="239"/>
    </row>
    <row r="922" spans="1:26" ht="12.75" customHeight="1">
      <c r="A922" s="252"/>
      <c r="B922" s="253"/>
      <c r="C922" s="254"/>
      <c r="D922" s="253"/>
      <c r="E922" s="255"/>
      <c r="F922" s="255"/>
      <c r="G922" s="255"/>
      <c r="H922" s="255"/>
      <c r="I922" s="255"/>
      <c r="J922" s="255"/>
      <c r="K922" s="257"/>
      <c r="L922" s="258"/>
      <c r="M922" s="258"/>
      <c r="N922" s="258"/>
      <c r="O922" s="258"/>
      <c r="P922" s="258"/>
      <c r="Q922" s="258"/>
      <c r="R922" s="259"/>
      <c r="S922" s="238"/>
      <c r="T922" s="238"/>
      <c r="U922" s="238"/>
      <c r="V922" s="239"/>
      <c r="W922" s="239"/>
      <c r="X922" s="239"/>
      <c r="Y922" s="238"/>
      <c r="Z922" s="239"/>
    </row>
    <row r="923" spans="1:26" ht="12.75" customHeight="1">
      <c r="A923" s="252"/>
      <c r="B923" s="253"/>
      <c r="C923" s="254"/>
      <c r="D923" s="253"/>
      <c r="E923" s="255"/>
      <c r="F923" s="255"/>
      <c r="G923" s="255"/>
      <c r="H923" s="255"/>
      <c r="I923" s="255"/>
      <c r="J923" s="255"/>
      <c r="K923" s="257"/>
      <c r="L923" s="258"/>
      <c r="M923" s="258"/>
      <c r="N923" s="258"/>
      <c r="O923" s="258"/>
      <c r="P923" s="258"/>
      <c r="Q923" s="258"/>
      <c r="R923" s="259"/>
      <c r="S923" s="238"/>
      <c r="T923" s="238"/>
      <c r="U923" s="238"/>
      <c r="V923" s="239"/>
      <c r="W923" s="239"/>
      <c r="X923" s="239"/>
      <c r="Y923" s="238"/>
      <c r="Z923" s="239"/>
    </row>
    <row r="924" spans="1:26" ht="12.75" customHeight="1">
      <c r="A924" s="252"/>
      <c r="B924" s="253"/>
      <c r="C924" s="254"/>
      <c r="D924" s="253"/>
      <c r="E924" s="255"/>
      <c r="F924" s="255"/>
      <c r="G924" s="255"/>
      <c r="H924" s="255"/>
      <c r="I924" s="255"/>
      <c r="J924" s="255"/>
      <c r="K924" s="257"/>
      <c r="L924" s="258"/>
      <c r="M924" s="258"/>
      <c r="N924" s="258"/>
      <c r="O924" s="258"/>
      <c r="P924" s="258"/>
      <c r="Q924" s="258"/>
      <c r="R924" s="259"/>
      <c r="S924" s="238"/>
      <c r="T924" s="238"/>
      <c r="U924" s="238"/>
      <c r="V924" s="239"/>
      <c r="W924" s="239"/>
      <c r="X924" s="239"/>
      <c r="Y924" s="238"/>
      <c r="Z924" s="239"/>
    </row>
    <row r="925" spans="1:26" ht="12.75" customHeight="1">
      <c r="A925" s="252"/>
      <c r="B925" s="253"/>
      <c r="C925" s="254"/>
      <c r="D925" s="253"/>
      <c r="E925" s="255"/>
      <c r="F925" s="255"/>
      <c r="G925" s="255"/>
      <c r="H925" s="255"/>
      <c r="I925" s="255"/>
      <c r="J925" s="255"/>
      <c r="K925" s="257"/>
      <c r="L925" s="258"/>
      <c r="M925" s="258"/>
      <c r="N925" s="258"/>
      <c r="O925" s="258"/>
      <c r="P925" s="258"/>
      <c r="Q925" s="258"/>
      <c r="R925" s="259"/>
      <c r="S925" s="238"/>
      <c r="T925" s="238"/>
      <c r="U925" s="238"/>
      <c r="V925" s="239"/>
      <c r="W925" s="239"/>
      <c r="X925" s="239"/>
      <c r="Y925" s="238"/>
      <c r="Z925" s="239"/>
    </row>
    <row r="926" spans="1:26" ht="12.75" customHeight="1">
      <c r="A926" s="252"/>
      <c r="B926" s="253"/>
      <c r="C926" s="254"/>
      <c r="D926" s="253"/>
      <c r="E926" s="255"/>
      <c r="F926" s="255"/>
      <c r="G926" s="255"/>
      <c r="H926" s="255"/>
      <c r="I926" s="255"/>
      <c r="J926" s="255"/>
      <c r="K926" s="257"/>
      <c r="L926" s="258"/>
      <c r="M926" s="258"/>
      <c r="N926" s="258"/>
      <c r="O926" s="258"/>
      <c r="P926" s="258"/>
      <c r="Q926" s="258"/>
      <c r="R926" s="259"/>
      <c r="S926" s="238"/>
      <c r="T926" s="238"/>
      <c r="U926" s="238"/>
      <c r="V926" s="239"/>
      <c r="W926" s="239"/>
      <c r="X926" s="239"/>
      <c r="Y926" s="238"/>
      <c r="Z926" s="239"/>
    </row>
    <row r="927" spans="1:26" ht="12.75" customHeight="1">
      <c r="A927" s="252"/>
      <c r="B927" s="253"/>
      <c r="C927" s="254"/>
      <c r="D927" s="253"/>
      <c r="E927" s="255"/>
      <c r="F927" s="255"/>
      <c r="G927" s="255"/>
      <c r="H927" s="255"/>
      <c r="I927" s="255"/>
      <c r="J927" s="255"/>
      <c r="K927" s="257"/>
      <c r="L927" s="258"/>
      <c r="M927" s="258"/>
      <c r="N927" s="258"/>
      <c r="O927" s="258"/>
      <c r="P927" s="258"/>
      <c r="Q927" s="258"/>
      <c r="R927" s="259"/>
      <c r="S927" s="238"/>
      <c r="T927" s="238"/>
      <c r="U927" s="238"/>
      <c r="V927" s="239"/>
      <c r="W927" s="239"/>
      <c r="X927" s="239"/>
      <c r="Y927" s="238"/>
      <c r="Z927" s="239"/>
    </row>
    <row r="928" spans="1:26" ht="12.75" customHeight="1">
      <c r="A928" s="252"/>
      <c r="B928" s="253"/>
      <c r="C928" s="254"/>
      <c r="D928" s="253"/>
      <c r="E928" s="255"/>
      <c r="F928" s="255"/>
      <c r="G928" s="255"/>
      <c r="H928" s="255"/>
      <c r="I928" s="255"/>
      <c r="J928" s="255"/>
      <c r="K928" s="257"/>
      <c r="L928" s="258"/>
      <c r="M928" s="258"/>
      <c r="N928" s="258"/>
      <c r="O928" s="258"/>
      <c r="P928" s="258"/>
      <c r="Q928" s="258"/>
      <c r="R928" s="259"/>
      <c r="S928" s="238"/>
      <c r="T928" s="238"/>
      <c r="U928" s="238"/>
      <c r="V928" s="239"/>
      <c r="W928" s="239"/>
      <c r="X928" s="239"/>
      <c r="Y928" s="238"/>
      <c r="Z928" s="239"/>
    </row>
    <row r="929" spans="1:26" ht="12.75" customHeight="1">
      <c r="A929" s="252"/>
      <c r="B929" s="253"/>
      <c r="C929" s="254"/>
      <c r="D929" s="253"/>
      <c r="E929" s="255"/>
      <c r="F929" s="255"/>
      <c r="G929" s="255"/>
      <c r="H929" s="255"/>
      <c r="I929" s="255"/>
      <c r="J929" s="255"/>
      <c r="K929" s="257"/>
      <c r="L929" s="258"/>
      <c r="M929" s="258"/>
      <c r="N929" s="258"/>
      <c r="O929" s="258"/>
      <c r="P929" s="258"/>
      <c r="Q929" s="258"/>
      <c r="R929" s="259"/>
      <c r="S929" s="238"/>
      <c r="T929" s="238"/>
      <c r="U929" s="238"/>
      <c r="V929" s="239"/>
      <c r="W929" s="239"/>
      <c r="X929" s="239"/>
      <c r="Y929" s="238"/>
      <c r="Z929" s="239"/>
    </row>
    <row r="930" spans="1:26" ht="12.75" customHeight="1">
      <c r="A930" s="252"/>
      <c r="B930" s="253"/>
      <c r="C930" s="254"/>
      <c r="D930" s="253"/>
      <c r="E930" s="255"/>
      <c r="F930" s="255"/>
      <c r="G930" s="255"/>
      <c r="H930" s="255"/>
      <c r="I930" s="255"/>
      <c r="J930" s="255"/>
      <c r="K930" s="257"/>
      <c r="L930" s="258"/>
      <c r="M930" s="258"/>
      <c r="N930" s="258"/>
      <c r="O930" s="258"/>
      <c r="P930" s="258"/>
      <c r="Q930" s="258"/>
      <c r="R930" s="259"/>
      <c r="S930" s="238"/>
      <c r="T930" s="238"/>
      <c r="U930" s="238"/>
      <c r="V930" s="239"/>
      <c r="W930" s="239"/>
      <c r="X930" s="239"/>
      <c r="Y930" s="238"/>
      <c r="Z930" s="239"/>
    </row>
    <row r="931" spans="1:26" ht="12.75" customHeight="1">
      <c r="A931" s="252"/>
      <c r="B931" s="253"/>
      <c r="C931" s="254"/>
      <c r="D931" s="253"/>
      <c r="E931" s="255"/>
      <c r="F931" s="255"/>
      <c r="G931" s="255"/>
      <c r="H931" s="255"/>
      <c r="I931" s="255"/>
      <c r="J931" s="255"/>
      <c r="K931" s="257"/>
      <c r="L931" s="258"/>
      <c r="M931" s="258"/>
      <c r="N931" s="258"/>
      <c r="O931" s="258"/>
      <c r="P931" s="258"/>
      <c r="Q931" s="258"/>
      <c r="R931" s="259"/>
      <c r="S931" s="238"/>
      <c r="T931" s="238"/>
      <c r="U931" s="238"/>
      <c r="V931" s="239"/>
      <c r="W931" s="239"/>
      <c r="X931" s="239"/>
      <c r="Y931" s="238"/>
      <c r="Z931" s="239"/>
    </row>
    <row r="932" spans="1:26" ht="12.75" customHeight="1">
      <c r="A932" s="252"/>
      <c r="B932" s="253"/>
      <c r="C932" s="254"/>
      <c r="D932" s="253"/>
      <c r="E932" s="255"/>
      <c r="F932" s="255"/>
      <c r="G932" s="255"/>
      <c r="H932" s="255"/>
      <c r="I932" s="255"/>
      <c r="J932" s="255"/>
      <c r="K932" s="257"/>
      <c r="L932" s="258"/>
      <c r="M932" s="258"/>
      <c r="N932" s="258"/>
      <c r="O932" s="258"/>
      <c r="P932" s="258"/>
      <c r="Q932" s="258"/>
      <c r="R932" s="259"/>
      <c r="S932" s="238"/>
      <c r="T932" s="238"/>
      <c r="U932" s="238"/>
      <c r="V932" s="239"/>
      <c r="W932" s="239"/>
      <c r="X932" s="239"/>
      <c r="Y932" s="238"/>
      <c r="Z932" s="239"/>
    </row>
    <row r="933" spans="1:26" ht="12.75" customHeight="1">
      <c r="A933" s="252"/>
      <c r="B933" s="253"/>
      <c r="C933" s="254"/>
      <c r="D933" s="253"/>
      <c r="E933" s="255"/>
      <c r="F933" s="255"/>
      <c r="G933" s="255"/>
      <c r="H933" s="255"/>
      <c r="I933" s="255"/>
      <c r="J933" s="255"/>
      <c r="K933" s="257"/>
      <c r="L933" s="258"/>
      <c r="M933" s="258"/>
      <c r="N933" s="258"/>
      <c r="O933" s="258"/>
      <c r="P933" s="258"/>
      <c r="Q933" s="258"/>
      <c r="R933" s="259"/>
      <c r="S933" s="238"/>
      <c r="T933" s="238"/>
      <c r="U933" s="238"/>
      <c r="V933" s="239"/>
      <c r="W933" s="239"/>
      <c r="X933" s="239"/>
      <c r="Y933" s="238"/>
      <c r="Z933" s="239"/>
    </row>
    <row r="934" spans="1:26" ht="12.75" customHeight="1">
      <c r="A934" s="252"/>
      <c r="B934" s="253"/>
      <c r="C934" s="254"/>
      <c r="D934" s="253"/>
      <c r="E934" s="255"/>
      <c r="F934" s="255"/>
      <c r="G934" s="255"/>
      <c r="H934" s="255"/>
      <c r="I934" s="255"/>
      <c r="J934" s="255"/>
      <c r="K934" s="257"/>
      <c r="L934" s="258"/>
      <c r="M934" s="258"/>
      <c r="N934" s="258"/>
      <c r="O934" s="258"/>
      <c r="P934" s="258"/>
      <c r="Q934" s="258"/>
      <c r="R934" s="259"/>
      <c r="S934" s="238"/>
      <c r="T934" s="238"/>
      <c r="U934" s="238"/>
      <c r="V934" s="239"/>
      <c r="W934" s="239"/>
      <c r="X934" s="239"/>
      <c r="Y934" s="238"/>
      <c r="Z934" s="239"/>
    </row>
    <row r="935" spans="1:26" ht="12.75" customHeight="1">
      <c r="A935" s="252"/>
      <c r="B935" s="253"/>
      <c r="C935" s="254"/>
      <c r="D935" s="253"/>
      <c r="E935" s="255"/>
      <c r="F935" s="255"/>
      <c r="G935" s="255"/>
      <c r="H935" s="255"/>
      <c r="I935" s="255"/>
      <c r="J935" s="255"/>
      <c r="K935" s="257"/>
      <c r="L935" s="258"/>
      <c r="M935" s="258"/>
      <c r="N935" s="258"/>
      <c r="O935" s="258"/>
      <c r="P935" s="258"/>
      <c r="Q935" s="258"/>
      <c r="R935" s="259"/>
      <c r="S935" s="238"/>
      <c r="T935" s="238"/>
      <c r="U935" s="238"/>
      <c r="V935" s="239"/>
      <c r="W935" s="239"/>
      <c r="X935" s="239"/>
      <c r="Y935" s="238"/>
      <c r="Z935" s="239"/>
    </row>
    <row r="936" spans="1:26" ht="12.75" customHeight="1">
      <c r="A936" s="252"/>
      <c r="B936" s="253"/>
      <c r="C936" s="254"/>
      <c r="D936" s="253"/>
      <c r="E936" s="255"/>
      <c r="F936" s="255"/>
      <c r="G936" s="255"/>
      <c r="H936" s="255"/>
      <c r="I936" s="255"/>
      <c r="J936" s="255"/>
      <c r="K936" s="257"/>
      <c r="L936" s="258"/>
      <c r="M936" s="258"/>
      <c r="N936" s="258"/>
      <c r="O936" s="258"/>
      <c r="P936" s="258"/>
      <c r="Q936" s="258"/>
      <c r="R936" s="259"/>
      <c r="S936" s="238"/>
      <c r="T936" s="238"/>
      <c r="U936" s="238"/>
      <c r="V936" s="239"/>
      <c r="W936" s="239"/>
      <c r="X936" s="239"/>
      <c r="Y936" s="238"/>
      <c r="Z936" s="239"/>
    </row>
    <row r="937" spans="1:26" ht="12.75" customHeight="1">
      <c r="A937" s="252"/>
      <c r="B937" s="253"/>
      <c r="C937" s="254"/>
      <c r="D937" s="253"/>
      <c r="E937" s="255"/>
      <c r="F937" s="255"/>
      <c r="G937" s="255"/>
      <c r="H937" s="255"/>
      <c r="I937" s="255"/>
      <c r="J937" s="255"/>
      <c r="K937" s="257"/>
      <c r="L937" s="258"/>
      <c r="M937" s="258"/>
      <c r="N937" s="258"/>
      <c r="O937" s="258"/>
      <c r="P937" s="258"/>
      <c r="Q937" s="258"/>
      <c r="R937" s="259"/>
      <c r="S937" s="238"/>
      <c r="T937" s="238"/>
      <c r="U937" s="238"/>
      <c r="V937" s="239"/>
      <c r="W937" s="239"/>
      <c r="X937" s="239"/>
      <c r="Y937" s="238"/>
      <c r="Z937" s="239"/>
    </row>
    <row r="938" spans="1:26" ht="12.75" customHeight="1">
      <c r="A938" s="252"/>
      <c r="B938" s="253"/>
      <c r="C938" s="254"/>
      <c r="D938" s="253"/>
      <c r="E938" s="255"/>
      <c r="F938" s="255"/>
      <c r="G938" s="255"/>
      <c r="H938" s="255"/>
      <c r="I938" s="255"/>
      <c r="J938" s="255"/>
      <c r="K938" s="257"/>
      <c r="L938" s="258"/>
      <c r="M938" s="258"/>
      <c r="N938" s="258"/>
      <c r="O938" s="258"/>
      <c r="P938" s="258"/>
      <c r="Q938" s="258"/>
      <c r="R938" s="259"/>
      <c r="S938" s="238"/>
      <c r="T938" s="238"/>
      <c r="U938" s="238"/>
      <c r="V938" s="239"/>
      <c r="W938" s="239"/>
      <c r="X938" s="239"/>
      <c r="Y938" s="238"/>
      <c r="Z938" s="239"/>
    </row>
    <row r="939" spans="1:26" ht="12.75" customHeight="1">
      <c r="A939" s="252"/>
      <c r="B939" s="253"/>
      <c r="C939" s="254"/>
      <c r="D939" s="253"/>
      <c r="E939" s="255"/>
      <c r="F939" s="255"/>
      <c r="G939" s="255"/>
      <c r="H939" s="255"/>
      <c r="I939" s="255"/>
      <c r="J939" s="255"/>
      <c r="K939" s="257"/>
      <c r="L939" s="258"/>
      <c r="M939" s="258"/>
      <c r="N939" s="258"/>
      <c r="O939" s="258"/>
      <c r="P939" s="258"/>
      <c r="Q939" s="258"/>
      <c r="R939" s="259"/>
      <c r="S939" s="238"/>
      <c r="T939" s="238"/>
      <c r="U939" s="238"/>
      <c r="V939" s="239"/>
      <c r="W939" s="239"/>
      <c r="X939" s="239"/>
      <c r="Y939" s="238"/>
      <c r="Z939" s="239"/>
    </row>
    <row r="940" spans="1:26" ht="12.75" customHeight="1">
      <c r="A940" s="252"/>
      <c r="B940" s="253"/>
      <c r="C940" s="254"/>
      <c r="D940" s="253"/>
      <c r="E940" s="255"/>
      <c r="F940" s="255"/>
      <c r="G940" s="255"/>
      <c r="H940" s="255"/>
      <c r="I940" s="255"/>
      <c r="J940" s="255"/>
      <c r="K940" s="257"/>
      <c r="L940" s="258"/>
      <c r="M940" s="258"/>
      <c r="N940" s="258"/>
      <c r="O940" s="258"/>
      <c r="P940" s="258"/>
      <c r="Q940" s="258"/>
      <c r="R940" s="259"/>
      <c r="S940" s="238"/>
      <c r="T940" s="238"/>
      <c r="U940" s="238"/>
      <c r="V940" s="239"/>
      <c r="W940" s="239"/>
      <c r="X940" s="239"/>
      <c r="Y940" s="238"/>
      <c r="Z940" s="239"/>
    </row>
    <row r="941" spans="1:26" ht="12.75" customHeight="1">
      <c r="A941" s="252"/>
      <c r="B941" s="253"/>
      <c r="C941" s="254"/>
      <c r="D941" s="253"/>
      <c r="E941" s="255"/>
      <c r="F941" s="255"/>
      <c r="G941" s="255"/>
      <c r="H941" s="255"/>
      <c r="I941" s="255"/>
      <c r="J941" s="255"/>
      <c r="K941" s="257"/>
      <c r="L941" s="258"/>
      <c r="M941" s="258"/>
      <c r="N941" s="258"/>
      <c r="O941" s="258"/>
      <c r="P941" s="258"/>
      <c r="Q941" s="258"/>
      <c r="R941" s="259"/>
      <c r="S941" s="238"/>
      <c r="T941" s="238"/>
      <c r="U941" s="238"/>
      <c r="V941" s="239"/>
      <c r="W941" s="239"/>
      <c r="X941" s="239"/>
      <c r="Y941" s="238"/>
      <c r="Z941" s="239"/>
    </row>
    <row r="942" spans="1:26" ht="12.75" customHeight="1">
      <c r="A942" s="252"/>
      <c r="B942" s="253"/>
      <c r="C942" s="254"/>
      <c r="D942" s="253"/>
      <c r="E942" s="255"/>
      <c r="F942" s="255"/>
      <c r="G942" s="255"/>
      <c r="H942" s="255"/>
      <c r="I942" s="255"/>
      <c r="J942" s="255"/>
      <c r="K942" s="257"/>
      <c r="L942" s="258"/>
      <c r="M942" s="258"/>
      <c r="N942" s="258"/>
      <c r="O942" s="258"/>
      <c r="P942" s="258"/>
      <c r="Q942" s="258"/>
      <c r="R942" s="259"/>
      <c r="S942" s="238"/>
      <c r="T942" s="238"/>
      <c r="U942" s="238"/>
      <c r="V942" s="239"/>
      <c r="W942" s="239"/>
      <c r="X942" s="239"/>
      <c r="Y942" s="238"/>
      <c r="Z942" s="239"/>
    </row>
    <row r="943" spans="1:26" ht="12.75" customHeight="1">
      <c r="A943" s="252"/>
      <c r="B943" s="253"/>
      <c r="C943" s="254"/>
      <c r="D943" s="253"/>
      <c r="E943" s="255"/>
      <c r="F943" s="255"/>
      <c r="G943" s="255"/>
      <c r="H943" s="255"/>
      <c r="I943" s="255"/>
      <c r="J943" s="255"/>
      <c r="K943" s="257"/>
      <c r="L943" s="258"/>
      <c r="M943" s="258"/>
      <c r="N943" s="258"/>
      <c r="O943" s="258"/>
      <c r="P943" s="258"/>
      <c r="Q943" s="258"/>
      <c r="R943" s="259"/>
      <c r="S943" s="238"/>
      <c r="T943" s="238"/>
      <c r="U943" s="238"/>
      <c r="V943" s="239"/>
      <c r="W943" s="239"/>
      <c r="X943" s="239"/>
      <c r="Y943" s="238"/>
      <c r="Z943" s="239"/>
    </row>
    <row r="944" spans="1:26" ht="12.75" customHeight="1">
      <c r="A944" s="252"/>
      <c r="B944" s="253"/>
      <c r="C944" s="254"/>
      <c r="D944" s="253"/>
      <c r="E944" s="255"/>
      <c r="F944" s="255"/>
      <c r="G944" s="255"/>
      <c r="H944" s="255"/>
      <c r="I944" s="255"/>
      <c r="J944" s="255"/>
      <c r="K944" s="257"/>
      <c r="L944" s="258"/>
      <c r="M944" s="258"/>
      <c r="N944" s="258"/>
      <c r="O944" s="258"/>
      <c r="P944" s="258"/>
      <c r="Q944" s="258"/>
      <c r="R944" s="259"/>
      <c r="S944" s="238"/>
      <c r="T944" s="238"/>
      <c r="U944" s="238"/>
      <c r="V944" s="239"/>
      <c r="W944" s="239"/>
      <c r="X944" s="239"/>
      <c r="Y944" s="238"/>
      <c r="Z944" s="239"/>
    </row>
    <row r="945" spans="1:26" ht="12.75" customHeight="1">
      <c r="A945" s="252"/>
      <c r="B945" s="253"/>
      <c r="C945" s="254"/>
      <c r="D945" s="253"/>
      <c r="E945" s="255"/>
      <c r="F945" s="255"/>
      <c r="G945" s="255"/>
      <c r="H945" s="255"/>
      <c r="I945" s="255"/>
      <c r="J945" s="255"/>
      <c r="K945" s="257"/>
      <c r="L945" s="258"/>
      <c r="M945" s="258"/>
      <c r="N945" s="258"/>
      <c r="O945" s="258"/>
      <c r="P945" s="258"/>
      <c r="Q945" s="258"/>
      <c r="R945" s="259"/>
      <c r="S945" s="238"/>
      <c r="T945" s="238"/>
      <c r="U945" s="238"/>
      <c r="V945" s="239"/>
      <c r="W945" s="239"/>
      <c r="X945" s="239"/>
      <c r="Y945" s="238"/>
      <c r="Z945" s="239"/>
    </row>
    <row r="946" spans="1:26" ht="12.75" customHeight="1">
      <c r="A946" s="252"/>
      <c r="B946" s="253"/>
      <c r="C946" s="254"/>
      <c r="D946" s="253"/>
      <c r="E946" s="255"/>
      <c r="F946" s="255"/>
      <c r="G946" s="255"/>
      <c r="H946" s="255"/>
      <c r="I946" s="255"/>
      <c r="J946" s="255"/>
      <c r="K946" s="257"/>
      <c r="L946" s="258"/>
      <c r="M946" s="258"/>
      <c r="N946" s="258"/>
      <c r="O946" s="258"/>
      <c r="P946" s="258"/>
      <c r="Q946" s="258"/>
      <c r="R946" s="259"/>
      <c r="S946" s="238"/>
      <c r="T946" s="238"/>
      <c r="U946" s="238"/>
      <c r="V946" s="239"/>
      <c r="W946" s="239"/>
      <c r="X946" s="239"/>
      <c r="Y946" s="238"/>
      <c r="Z946" s="239"/>
    </row>
    <row r="947" spans="1:26" ht="12.75" customHeight="1">
      <c r="A947" s="252"/>
      <c r="B947" s="253"/>
      <c r="C947" s="254"/>
      <c r="D947" s="253"/>
      <c r="E947" s="255"/>
      <c r="F947" s="255"/>
      <c r="G947" s="255"/>
      <c r="H947" s="255"/>
      <c r="I947" s="255"/>
      <c r="J947" s="255"/>
      <c r="K947" s="257"/>
      <c r="L947" s="258"/>
      <c r="M947" s="258"/>
      <c r="N947" s="258"/>
      <c r="O947" s="258"/>
      <c r="P947" s="258"/>
      <c r="Q947" s="258"/>
      <c r="R947" s="259"/>
      <c r="S947" s="238"/>
      <c r="T947" s="238"/>
      <c r="U947" s="238"/>
      <c r="V947" s="239"/>
      <c r="W947" s="239"/>
      <c r="X947" s="239"/>
      <c r="Y947" s="238"/>
      <c r="Z947" s="239"/>
    </row>
    <row r="948" spans="1:26" ht="12.75" customHeight="1">
      <c r="A948" s="252"/>
      <c r="B948" s="253"/>
      <c r="C948" s="254"/>
      <c r="D948" s="253"/>
      <c r="E948" s="255"/>
      <c r="F948" s="255"/>
      <c r="G948" s="255"/>
      <c r="H948" s="255"/>
      <c r="I948" s="255"/>
      <c r="J948" s="255"/>
      <c r="K948" s="257"/>
      <c r="L948" s="258"/>
      <c r="M948" s="258"/>
      <c r="N948" s="258"/>
      <c r="O948" s="258"/>
      <c r="P948" s="258"/>
      <c r="Q948" s="258"/>
      <c r="R948" s="259"/>
      <c r="S948" s="238"/>
      <c r="T948" s="238"/>
      <c r="U948" s="238"/>
      <c r="V948" s="239"/>
      <c r="W948" s="239"/>
      <c r="X948" s="239"/>
      <c r="Y948" s="238"/>
      <c r="Z948" s="239"/>
    </row>
    <row r="949" spans="1:26" ht="12.75" customHeight="1">
      <c r="A949" s="252"/>
      <c r="B949" s="253"/>
      <c r="C949" s="254"/>
      <c r="D949" s="253"/>
      <c r="E949" s="255"/>
      <c r="F949" s="255"/>
      <c r="G949" s="255"/>
      <c r="H949" s="255"/>
      <c r="I949" s="255"/>
      <c r="J949" s="255"/>
      <c r="K949" s="257"/>
      <c r="L949" s="258"/>
      <c r="M949" s="258"/>
      <c r="N949" s="258"/>
      <c r="O949" s="258"/>
      <c r="P949" s="258"/>
      <c r="Q949" s="258"/>
      <c r="R949" s="259"/>
      <c r="S949" s="238"/>
      <c r="T949" s="238"/>
      <c r="U949" s="238"/>
      <c r="V949" s="239"/>
      <c r="W949" s="239"/>
      <c r="X949" s="239"/>
      <c r="Y949" s="238"/>
      <c r="Z949" s="239"/>
    </row>
    <row r="950" spans="1:26" ht="12.75" customHeight="1">
      <c r="A950" s="252"/>
      <c r="B950" s="253"/>
      <c r="C950" s="254"/>
      <c r="D950" s="253"/>
      <c r="E950" s="255"/>
      <c r="F950" s="255"/>
      <c r="G950" s="255"/>
      <c r="H950" s="255"/>
      <c r="I950" s="255"/>
      <c r="J950" s="255"/>
      <c r="K950" s="257"/>
      <c r="L950" s="258"/>
      <c r="M950" s="258"/>
      <c r="N950" s="258"/>
      <c r="O950" s="258"/>
      <c r="P950" s="258"/>
      <c r="Q950" s="258"/>
      <c r="R950" s="259"/>
      <c r="S950" s="238"/>
      <c r="T950" s="238"/>
      <c r="U950" s="238"/>
      <c r="V950" s="239"/>
      <c r="W950" s="239"/>
      <c r="X950" s="239"/>
      <c r="Y950" s="238"/>
      <c r="Z950" s="239"/>
    </row>
    <row r="951" spans="1:26" ht="12.75" customHeight="1">
      <c r="A951" s="252"/>
      <c r="B951" s="253"/>
      <c r="C951" s="254"/>
      <c r="D951" s="253"/>
      <c r="E951" s="255"/>
      <c r="F951" s="255"/>
      <c r="G951" s="255"/>
      <c r="H951" s="255"/>
      <c r="I951" s="255"/>
      <c r="J951" s="255"/>
      <c r="K951" s="257"/>
      <c r="L951" s="258"/>
      <c r="M951" s="258"/>
      <c r="N951" s="258"/>
      <c r="O951" s="258"/>
      <c r="P951" s="258"/>
      <c r="Q951" s="258"/>
      <c r="R951" s="259"/>
      <c r="S951" s="238"/>
      <c r="T951" s="238"/>
      <c r="U951" s="238"/>
      <c r="V951" s="239"/>
      <c r="W951" s="239"/>
      <c r="X951" s="239"/>
      <c r="Y951" s="238"/>
      <c r="Z951" s="239"/>
    </row>
    <row r="952" spans="1:26" ht="12.75" customHeight="1">
      <c r="A952" s="252"/>
      <c r="B952" s="253"/>
      <c r="C952" s="254"/>
      <c r="D952" s="253"/>
      <c r="E952" s="255"/>
      <c r="F952" s="255"/>
      <c r="G952" s="255"/>
      <c r="H952" s="255"/>
      <c r="I952" s="255"/>
      <c r="J952" s="255"/>
      <c r="K952" s="257"/>
      <c r="L952" s="258"/>
      <c r="M952" s="258"/>
      <c r="N952" s="258"/>
      <c r="O952" s="258"/>
      <c r="P952" s="258"/>
      <c r="Q952" s="258"/>
      <c r="R952" s="259"/>
      <c r="S952" s="238"/>
      <c r="T952" s="238"/>
      <c r="U952" s="238"/>
      <c r="V952" s="239"/>
      <c r="W952" s="239"/>
      <c r="X952" s="239"/>
      <c r="Y952" s="238"/>
      <c r="Z952" s="239"/>
    </row>
    <row r="953" spans="1:26" ht="12.75" customHeight="1">
      <c r="A953" s="252"/>
      <c r="B953" s="253"/>
      <c r="C953" s="254"/>
      <c r="D953" s="253"/>
      <c r="E953" s="255"/>
      <c r="F953" s="255"/>
      <c r="G953" s="255"/>
      <c r="H953" s="255"/>
      <c r="I953" s="255"/>
      <c r="J953" s="255"/>
      <c r="K953" s="257"/>
      <c r="L953" s="258"/>
      <c r="M953" s="258"/>
      <c r="N953" s="258"/>
      <c r="O953" s="258"/>
      <c r="P953" s="258"/>
      <c r="Q953" s="258"/>
      <c r="R953" s="259"/>
      <c r="S953" s="238"/>
      <c r="T953" s="238"/>
      <c r="U953" s="238"/>
      <c r="V953" s="239"/>
      <c r="W953" s="239"/>
      <c r="X953" s="239"/>
      <c r="Y953" s="238"/>
      <c r="Z953" s="239"/>
    </row>
    <row r="954" spans="1:26" ht="12.75" customHeight="1">
      <c r="A954" s="252"/>
      <c r="B954" s="253"/>
      <c r="C954" s="254"/>
      <c r="D954" s="253"/>
      <c r="E954" s="255"/>
      <c r="F954" s="255"/>
      <c r="G954" s="255"/>
      <c r="H954" s="255"/>
      <c r="I954" s="255"/>
      <c r="J954" s="255"/>
      <c r="K954" s="257"/>
      <c r="L954" s="258"/>
      <c r="M954" s="258"/>
      <c r="N954" s="258"/>
      <c r="O954" s="258"/>
      <c r="P954" s="258"/>
      <c r="Q954" s="258"/>
      <c r="R954" s="259"/>
      <c r="S954" s="238"/>
      <c r="T954" s="238"/>
      <c r="U954" s="238"/>
      <c r="V954" s="239"/>
      <c r="W954" s="239"/>
      <c r="X954" s="239"/>
      <c r="Y954" s="238"/>
      <c r="Z954" s="239"/>
    </row>
    <row r="955" spans="1:26" ht="12.75" customHeight="1">
      <c r="A955" s="252"/>
      <c r="B955" s="253"/>
      <c r="C955" s="254"/>
      <c r="D955" s="253"/>
      <c r="E955" s="255"/>
      <c r="F955" s="255"/>
      <c r="G955" s="255"/>
      <c r="H955" s="255"/>
      <c r="I955" s="255"/>
      <c r="J955" s="255"/>
      <c r="K955" s="257"/>
      <c r="L955" s="258"/>
      <c r="M955" s="258"/>
      <c r="N955" s="258"/>
      <c r="O955" s="258"/>
      <c r="P955" s="258"/>
      <c r="Q955" s="258"/>
      <c r="R955" s="259"/>
      <c r="S955" s="238"/>
      <c r="T955" s="238"/>
      <c r="U955" s="238"/>
      <c r="V955" s="239"/>
      <c r="W955" s="239"/>
      <c r="X955" s="239"/>
      <c r="Y955" s="238"/>
      <c r="Z955" s="239"/>
    </row>
    <row r="956" spans="1:26" ht="12.75" customHeight="1">
      <c r="A956" s="252"/>
      <c r="B956" s="253"/>
      <c r="C956" s="254"/>
      <c r="D956" s="253"/>
      <c r="E956" s="255"/>
      <c r="F956" s="255"/>
      <c r="G956" s="255"/>
      <c r="H956" s="255"/>
      <c r="I956" s="255"/>
      <c r="J956" s="255"/>
      <c r="K956" s="257"/>
      <c r="L956" s="258"/>
      <c r="M956" s="258"/>
      <c r="N956" s="258"/>
      <c r="O956" s="258"/>
      <c r="P956" s="258"/>
      <c r="Q956" s="258"/>
      <c r="R956" s="259"/>
      <c r="S956" s="238"/>
      <c r="T956" s="238"/>
      <c r="U956" s="238"/>
      <c r="V956" s="239"/>
      <c r="W956" s="239"/>
      <c r="X956" s="239"/>
      <c r="Y956" s="238"/>
      <c r="Z956" s="239"/>
    </row>
    <row r="957" spans="1:26" ht="12.75" customHeight="1">
      <c r="A957" s="252"/>
      <c r="B957" s="253"/>
      <c r="C957" s="254"/>
      <c r="D957" s="253"/>
      <c r="E957" s="255"/>
      <c r="F957" s="255"/>
      <c r="G957" s="255"/>
      <c r="H957" s="255"/>
      <c r="I957" s="255"/>
      <c r="J957" s="255"/>
      <c r="K957" s="257"/>
      <c r="L957" s="258"/>
      <c r="M957" s="258"/>
      <c r="N957" s="258"/>
      <c r="O957" s="258"/>
      <c r="P957" s="258"/>
      <c r="Q957" s="258"/>
      <c r="R957" s="259"/>
      <c r="S957" s="238"/>
      <c r="T957" s="238"/>
      <c r="U957" s="238"/>
      <c r="V957" s="239"/>
      <c r="W957" s="239"/>
      <c r="X957" s="239"/>
      <c r="Y957" s="238"/>
      <c r="Z957" s="239"/>
    </row>
    <row r="958" spans="1:26" ht="12.75" customHeight="1">
      <c r="A958" s="252"/>
      <c r="B958" s="253"/>
      <c r="C958" s="254"/>
      <c r="D958" s="253"/>
      <c r="E958" s="255"/>
      <c r="F958" s="255"/>
      <c r="G958" s="255"/>
      <c r="H958" s="255"/>
      <c r="I958" s="255"/>
      <c r="J958" s="255"/>
      <c r="K958" s="257"/>
      <c r="L958" s="258"/>
      <c r="M958" s="258"/>
      <c r="N958" s="258"/>
      <c r="O958" s="258"/>
      <c r="P958" s="258"/>
      <c r="Q958" s="258"/>
      <c r="R958" s="259"/>
      <c r="S958" s="238"/>
      <c r="T958" s="238"/>
      <c r="U958" s="238"/>
      <c r="V958" s="239"/>
      <c r="W958" s="239"/>
      <c r="X958" s="239"/>
      <c r="Y958" s="238"/>
      <c r="Z958" s="239"/>
    </row>
    <row r="959" spans="1:26" ht="12.75" customHeight="1">
      <c r="A959" s="252"/>
      <c r="B959" s="253"/>
      <c r="C959" s="254"/>
      <c r="D959" s="253"/>
      <c r="E959" s="255"/>
      <c r="F959" s="255"/>
      <c r="G959" s="255"/>
      <c r="H959" s="255"/>
      <c r="I959" s="255"/>
      <c r="J959" s="255"/>
      <c r="K959" s="257"/>
      <c r="L959" s="258"/>
      <c r="M959" s="258"/>
      <c r="N959" s="258"/>
      <c r="O959" s="258"/>
      <c r="P959" s="258"/>
      <c r="Q959" s="258"/>
      <c r="R959" s="259"/>
      <c r="S959" s="238"/>
      <c r="T959" s="238"/>
      <c r="U959" s="238"/>
      <c r="V959" s="239"/>
      <c r="W959" s="239"/>
      <c r="X959" s="239"/>
      <c r="Y959" s="238"/>
      <c r="Z959" s="239"/>
    </row>
    <row r="960" spans="1:26" ht="12.75" customHeight="1">
      <c r="A960" s="252"/>
      <c r="B960" s="253"/>
      <c r="C960" s="254"/>
      <c r="D960" s="253"/>
      <c r="E960" s="255"/>
      <c r="F960" s="255"/>
      <c r="G960" s="255"/>
      <c r="H960" s="255"/>
      <c r="I960" s="255"/>
      <c r="J960" s="255"/>
      <c r="K960" s="257"/>
      <c r="L960" s="258"/>
      <c r="M960" s="258"/>
      <c r="N960" s="258"/>
      <c r="O960" s="258"/>
      <c r="P960" s="258"/>
      <c r="Q960" s="258"/>
      <c r="R960" s="259"/>
      <c r="S960" s="238"/>
      <c r="T960" s="238"/>
      <c r="U960" s="238"/>
      <c r="V960" s="239"/>
      <c r="W960" s="239"/>
      <c r="X960" s="239"/>
      <c r="Y960" s="238"/>
      <c r="Z960" s="239"/>
    </row>
    <row r="961" spans="1:26" ht="12.75" customHeight="1">
      <c r="A961" s="252"/>
      <c r="B961" s="253"/>
      <c r="C961" s="254"/>
      <c r="D961" s="253"/>
      <c r="E961" s="255"/>
      <c r="F961" s="255"/>
      <c r="G961" s="255"/>
      <c r="H961" s="255"/>
      <c r="I961" s="255"/>
      <c r="J961" s="255"/>
      <c r="K961" s="257"/>
      <c r="L961" s="258"/>
      <c r="M961" s="258"/>
      <c r="N961" s="258"/>
      <c r="O961" s="258"/>
      <c r="P961" s="258"/>
      <c r="Q961" s="258"/>
      <c r="R961" s="259"/>
      <c r="S961" s="238"/>
      <c r="T961" s="238"/>
      <c r="U961" s="238"/>
      <c r="V961" s="239"/>
      <c r="W961" s="239"/>
      <c r="X961" s="239"/>
      <c r="Y961" s="238"/>
      <c r="Z961" s="239"/>
    </row>
    <row r="962" spans="1:26" ht="12.75" customHeight="1">
      <c r="A962" s="252"/>
      <c r="B962" s="253"/>
      <c r="C962" s="254"/>
      <c r="D962" s="253"/>
      <c r="E962" s="255"/>
      <c r="F962" s="255"/>
      <c r="G962" s="255"/>
      <c r="H962" s="255"/>
      <c r="I962" s="255"/>
      <c r="J962" s="255"/>
      <c r="K962" s="257"/>
      <c r="L962" s="258"/>
      <c r="M962" s="258"/>
      <c r="N962" s="258"/>
      <c r="O962" s="258"/>
      <c r="P962" s="258"/>
      <c r="Q962" s="258"/>
      <c r="R962" s="259"/>
      <c r="S962" s="238"/>
      <c r="T962" s="238"/>
      <c r="U962" s="238"/>
      <c r="V962" s="239"/>
      <c r="W962" s="239"/>
      <c r="X962" s="239"/>
      <c r="Y962" s="238"/>
      <c r="Z962" s="239"/>
    </row>
    <row r="963" spans="1:26" ht="12.75" customHeight="1">
      <c r="A963" s="252"/>
      <c r="B963" s="253"/>
      <c r="C963" s="254"/>
      <c r="D963" s="253"/>
      <c r="E963" s="255"/>
      <c r="F963" s="255"/>
      <c r="G963" s="255"/>
      <c r="H963" s="255"/>
      <c r="I963" s="255"/>
      <c r="J963" s="255"/>
      <c r="K963" s="257"/>
      <c r="L963" s="258"/>
      <c r="M963" s="258"/>
      <c r="N963" s="258"/>
      <c r="O963" s="258"/>
      <c r="P963" s="258"/>
      <c r="Q963" s="258"/>
      <c r="R963" s="259"/>
      <c r="S963" s="238"/>
      <c r="T963" s="238"/>
      <c r="U963" s="238"/>
      <c r="V963" s="239"/>
      <c r="W963" s="239"/>
      <c r="X963" s="239"/>
      <c r="Y963" s="238"/>
      <c r="Z963" s="239"/>
    </row>
    <row r="964" spans="1:26" ht="12.75" customHeight="1">
      <c r="A964" s="252"/>
      <c r="B964" s="253"/>
      <c r="C964" s="254"/>
      <c r="D964" s="253"/>
      <c r="E964" s="255"/>
      <c r="F964" s="255"/>
      <c r="G964" s="255"/>
      <c r="H964" s="255"/>
      <c r="I964" s="255"/>
      <c r="J964" s="255"/>
      <c r="K964" s="257"/>
      <c r="L964" s="258"/>
      <c r="M964" s="258"/>
      <c r="N964" s="258"/>
      <c r="O964" s="258"/>
      <c r="P964" s="258"/>
      <c r="Q964" s="258"/>
      <c r="R964" s="259"/>
      <c r="S964" s="238"/>
      <c r="T964" s="238"/>
      <c r="U964" s="238"/>
      <c r="V964" s="239"/>
      <c r="W964" s="239"/>
      <c r="X964" s="239"/>
      <c r="Y964" s="238"/>
      <c r="Z964" s="239"/>
    </row>
    <row r="965" spans="1:26" ht="12.75" customHeight="1">
      <c r="A965" s="252"/>
      <c r="B965" s="253"/>
      <c r="C965" s="254"/>
      <c r="D965" s="253"/>
      <c r="E965" s="255"/>
      <c r="F965" s="255"/>
      <c r="G965" s="255"/>
      <c r="H965" s="255"/>
      <c r="I965" s="255"/>
      <c r="J965" s="255"/>
      <c r="K965" s="257"/>
      <c r="L965" s="258"/>
      <c r="M965" s="258"/>
      <c r="N965" s="258"/>
      <c r="O965" s="258"/>
      <c r="P965" s="258"/>
      <c r="Q965" s="258"/>
      <c r="R965" s="259"/>
      <c r="S965" s="238"/>
      <c r="T965" s="238"/>
      <c r="U965" s="238"/>
      <c r="V965" s="239"/>
      <c r="W965" s="239"/>
      <c r="X965" s="239"/>
      <c r="Y965" s="238"/>
      <c r="Z965" s="239"/>
    </row>
    <row r="966" spans="1:26" ht="12.75" customHeight="1">
      <c r="A966" s="252"/>
      <c r="B966" s="253"/>
      <c r="C966" s="254"/>
      <c r="D966" s="253"/>
      <c r="E966" s="255"/>
      <c r="F966" s="255"/>
      <c r="G966" s="255"/>
      <c r="H966" s="255"/>
      <c r="I966" s="255"/>
      <c r="J966" s="255"/>
      <c r="K966" s="257"/>
      <c r="L966" s="258"/>
      <c r="M966" s="258"/>
      <c r="N966" s="258"/>
      <c r="O966" s="258"/>
      <c r="P966" s="258"/>
      <c r="Q966" s="258"/>
      <c r="R966" s="259"/>
      <c r="S966" s="238"/>
      <c r="T966" s="238"/>
      <c r="U966" s="238"/>
      <c r="V966" s="239"/>
      <c r="W966" s="239"/>
      <c r="X966" s="239"/>
      <c r="Y966" s="238"/>
      <c r="Z966" s="239"/>
    </row>
    <row r="967" spans="1:26" ht="12.75" customHeight="1">
      <c r="A967" s="252"/>
      <c r="B967" s="253"/>
      <c r="C967" s="254"/>
      <c r="D967" s="253"/>
      <c r="E967" s="255"/>
      <c r="F967" s="255"/>
      <c r="G967" s="255"/>
      <c r="H967" s="255"/>
      <c r="I967" s="255"/>
      <c r="J967" s="255"/>
      <c r="K967" s="257"/>
      <c r="L967" s="258"/>
      <c r="M967" s="258"/>
      <c r="N967" s="258"/>
      <c r="O967" s="258"/>
      <c r="P967" s="258"/>
      <c r="Q967" s="258"/>
      <c r="R967" s="259"/>
      <c r="S967" s="238"/>
      <c r="T967" s="238"/>
      <c r="U967" s="238"/>
      <c r="V967" s="239"/>
      <c r="W967" s="239"/>
      <c r="X967" s="239"/>
      <c r="Y967" s="238"/>
      <c r="Z967" s="239"/>
    </row>
    <row r="968" spans="1:26" ht="12.75" customHeight="1">
      <c r="A968" s="252"/>
      <c r="B968" s="253"/>
      <c r="C968" s="254"/>
      <c r="D968" s="253"/>
      <c r="E968" s="255"/>
      <c r="F968" s="255"/>
      <c r="G968" s="255"/>
      <c r="H968" s="255"/>
      <c r="I968" s="255"/>
      <c r="J968" s="255"/>
      <c r="K968" s="257"/>
      <c r="L968" s="258"/>
      <c r="M968" s="258"/>
      <c r="N968" s="258"/>
      <c r="O968" s="258"/>
      <c r="P968" s="258"/>
      <c r="Q968" s="258"/>
      <c r="R968" s="259"/>
      <c r="S968" s="238"/>
      <c r="T968" s="238"/>
      <c r="U968" s="238"/>
      <c r="V968" s="239"/>
      <c r="W968" s="239"/>
      <c r="X968" s="239"/>
      <c r="Y968" s="238"/>
      <c r="Z968" s="239"/>
    </row>
    <row r="969" spans="1:26" ht="12.75" customHeight="1">
      <c r="A969" s="252"/>
      <c r="B969" s="253"/>
      <c r="C969" s="254"/>
      <c r="D969" s="253"/>
      <c r="E969" s="255"/>
      <c r="F969" s="255"/>
      <c r="G969" s="255"/>
      <c r="H969" s="255"/>
      <c r="I969" s="255"/>
      <c r="J969" s="255"/>
      <c r="K969" s="257"/>
      <c r="L969" s="258"/>
      <c r="M969" s="258"/>
      <c r="N969" s="258"/>
      <c r="O969" s="258"/>
      <c r="P969" s="258"/>
      <c r="Q969" s="258"/>
      <c r="R969" s="259"/>
      <c r="S969" s="238"/>
      <c r="T969" s="238"/>
      <c r="U969" s="238"/>
      <c r="V969" s="239"/>
      <c r="W969" s="239"/>
      <c r="X969" s="239"/>
      <c r="Y969" s="238"/>
      <c r="Z969" s="239"/>
    </row>
    <row r="970" spans="1:26" ht="12.75" customHeight="1">
      <c r="A970" s="252"/>
      <c r="B970" s="253"/>
      <c r="C970" s="254"/>
      <c r="D970" s="253"/>
      <c r="E970" s="255"/>
      <c r="F970" s="255"/>
      <c r="G970" s="255"/>
      <c r="H970" s="255"/>
      <c r="I970" s="255"/>
      <c r="J970" s="255"/>
      <c r="K970" s="257"/>
      <c r="L970" s="258"/>
      <c r="M970" s="258"/>
      <c r="N970" s="258"/>
      <c r="O970" s="258"/>
      <c r="P970" s="258"/>
      <c r="Q970" s="258"/>
      <c r="R970" s="259"/>
      <c r="S970" s="238"/>
      <c r="T970" s="238"/>
      <c r="U970" s="238"/>
      <c r="V970" s="239"/>
      <c r="W970" s="239"/>
      <c r="X970" s="239"/>
      <c r="Y970" s="238"/>
      <c r="Z970" s="239"/>
    </row>
    <row r="971" spans="1:26" ht="12.75" customHeight="1">
      <c r="A971" s="252"/>
      <c r="B971" s="253"/>
      <c r="C971" s="254"/>
      <c r="D971" s="253"/>
      <c r="E971" s="255"/>
      <c r="F971" s="255"/>
      <c r="G971" s="255"/>
      <c r="H971" s="255"/>
      <c r="I971" s="255"/>
      <c r="J971" s="255"/>
      <c r="K971" s="257"/>
      <c r="L971" s="258"/>
      <c r="M971" s="258"/>
      <c r="N971" s="258"/>
      <c r="O971" s="258"/>
      <c r="P971" s="258"/>
      <c r="Q971" s="258"/>
      <c r="R971" s="259"/>
      <c r="S971" s="238"/>
      <c r="T971" s="238"/>
      <c r="U971" s="238"/>
      <c r="V971" s="239"/>
      <c r="W971" s="239"/>
      <c r="X971" s="239"/>
      <c r="Y971" s="238"/>
      <c r="Z971" s="239"/>
    </row>
    <row r="972" spans="1:26" ht="12.75" customHeight="1">
      <c r="A972" s="252"/>
      <c r="B972" s="253"/>
      <c r="C972" s="254"/>
      <c r="D972" s="253"/>
      <c r="E972" s="255"/>
      <c r="F972" s="255"/>
      <c r="G972" s="255"/>
      <c r="H972" s="255"/>
      <c r="I972" s="255"/>
      <c r="J972" s="255"/>
      <c r="K972" s="257"/>
      <c r="L972" s="258"/>
      <c r="M972" s="258"/>
      <c r="N972" s="258"/>
      <c r="O972" s="258"/>
      <c r="P972" s="258"/>
      <c r="Q972" s="258"/>
      <c r="R972" s="259"/>
      <c r="S972" s="238"/>
      <c r="T972" s="238"/>
      <c r="U972" s="238"/>
      <c r="V972" s="239"/>
      <c r="W972" s="239"/>
      <c r="X972" s="239"/>
      <c r="Y972" s="238"/>
      <c r="Z972" s="239"/>
    </row>
    <row r="973" spans="1:26" ht="12.75" customHeight="1">
      <c r="A973" s="252"/>
      <c r="B973" s="253"/>
      <c r="C973" s="254"/>
      <c r="D973" s="253"/>
      <c r="E973" s="255"/>
      <c r="F973" s="255"/>
      <c r="G973" s="255"/>
      <c r="H973" s="255"/>
      <c r="I973" s="255"/>
      <c r="J973" s="255"/>
      <c r="K973" s="257"/>
      <c r="L973" s="258"/>
      <c r="M973" s="258"/>
      <c r="N973" s="258"/>
      <c r="O973" s="258"/>
      <c r="P973" s="258"/>
      <c r="Q973" s="258"/>
      <c r="R973" s="259"/>
      <c r="S973" s="238"/>
      <c r="T973" s="238"/>
      <c r="U973" s="238"/>
      <c r="V973" s="239"/>
      <c r="W973" s="239"/>
      <c r="X973" s="239"/>
      <c r="Y973" s="238"/>
      <c r="Z973" s="239"/>
    </row>
    <row r="974" spans="1:26" ht="12.75" customHeight="1">
      <c r="A974" s="252"/>
      <c r="B974" s="253"/>
      <c r="C974" s="254"/>
      <c r="D974" s="253"/>
      <c r="E974" s="255"/>
      <c r="F974" s="255"/>
      <c r="G974" s="255"/>
      <c r="H974" s="255"/>
      <c r="I974" s="255"/>
      <c r="J974" s="255"/>
      <c r="K974" s="257"/>
      <c r="L974" s="258"/>
      <c r="M974" s="258"/>
      <c r="N974" s="258"/>
      <c r="O974" s="258"/>
      <c r="P974" s="258"/>
      <c r="Q974" s="258"/>
      <c r="R974" s="259"/>
      <c r="S974" s="238"/>
      <c r="T974" s="238"/>
      <c r="U974" s="238"/>
      <c r="V974" s="239"/>
      <c r="W974" s="239"/>
      <c r="X974" s="239"/>
      <c r="Y974" s="238"/>
      <c r="Z974" s="239"/>
    </row>
    <row r="975" spans="1:26" ht="12.75" customHeight="1">
      <c r="A975" s="252"/>
      <c r="B975" s="253"/>
      <c r="C975" s="254"/>
      <c r="D975" s="253"/>
      <c r="E975" s="255"/>
      <c r="F975" s="255"/>
      <c r="G975" s="255"/>
      <c r="H975" s="255"/>
      <c r="I975" s="255"/>
      <c r="J975" s="255"/>
      <c r="K975" s="257"/>
      <c r="L975" s="258"/>
      <c r="M975" s="258"/>
      <c r="N975" s="258"/>
      <c r="O975" s="258"/>
      <c r="P975" s="258"/>
      <c r="Q975" s="258"/>
      <c r="R975" s="259"/>
      <c r="S975" s="238"/>
      <c r="T975" s="238"/>
      <c r="U975" s="238"/>
      <c r="V975" s="239"/>
      <c r="W975" s="239"/>
      <c r="X975" s="239"/>
      <c r="Y975" s="238"/>
      <c r="Z975" s="239"/>
    </row>
    <row r="976" spans="1:26" ht="12.75" customHeight="1">
      <c r="A976" s="252"/>
      <c r="B976" s="253"/>
      <c r="C976" s="254"/>
      <c r="D976" s="253"/>
      <c r="E976" s="255"/>
      <c r="F976" s="255"/>
      <c r="G976" s="255"/>
      <c r="H976" s="255"/>
      <c r="I976" s="255"/>
      <c r="J976" s="255"/>
      <c r="K976" s="257"/>
      <c r="L976" s="258"/>
      <c r="M976" s="258"/>
      <c r="N976" s="258"/>
      <c r="O976" s="258"/>
      <c r="P976" s="258"/>
      <c r="Q976" s="258"/>
      <c r="R976" s="259"/>
      <c r="S976" s="238"/>
      <c r="T976" s="238"/>
      <c r="U976" s="238"/>
      <c r="V976" s="239"/>
      <c r="W976" s="239"/>
      <c r="X976" s="239"/>
      <c r="Y976" s="238"/>
      <c r="Z976" s="239"/>
    </row>
    <row r="977" spans="1:26" ht="12.75" customHeight="1">
      <c r="A977" s="252"/>
      <c r="B977" s="253"/>
      <c r="C977" s="254"/>
      <c r="D977" s="253"/>
      <c r="E977" s="255"/>
      <c r="F977" s="255"/>
      <c r="G977" s="255"/>
      <c r="H977" s="255"/>
      <c r="I977" s="255"/>
      <c r="J977" s="255"/>
      <c r="K977" s="257"/>
      <c r="L977" s="258"/>
      <c r="M977" s="258"/>
      <c r="N977" s="258"/>
      <c r="O977" s="258"/>
      <c r="P977" s="258"/>
      <c r="Q977" s="258"/>
      <c r="R977" s="259"/>
      <c r="S977" s="238"/>
      <c r="T977" s="238"/>
      <c r="U977" s="238"/>
      <c r="V977" s="239"/>
      <c r="W977" s="239"/>
      <c r="X977" s="239"/>
      <c r="Y977" s="238"/>
      <c r="Z977" s="239"/>
    </row>
    <row r="978" spans="1:26" ht="12.75" customHeight="1">
      <c r="A978" s="252"/>
      <c r="B978" s="253"/>
      <c r="C978" s="254"/>
      <c r="D978" s="253"/>
      <c r="E978" s="255"/>
      <c r="F978" s="255"/>
      <c r="G978" s="255"/>
      <c r="H978" s="255"/>
      <c r="I978" s="255"/>
      <c r="J978" s="255"/>
      <c r="K978" s="257"/>
      <c r="L978" s="258"/>
      <c r="M978" s="258"/>
      <c r="N978" s="258"/>
      <c r="O978" s="258"/>
      <c r="P978" s="258"/>
      <c r="Q978" s="258"/>
      <c r="R978" s="259"/>
      <c r="S978" s="238"/>
      <c r="T978" s="238"/>
      <c r="U978" s="238"/>
      <c r="V978" s="239"/>
      <c r="W978" s="239"/>
      <c r="X978" s="239"/>
      <c r="Y978" s="238"/>
      <c r="Z978" s="239"/>
    </row>
    <row r="979" spans="1:26" ht="12.75" customHeight="1">
      <c r="A979" s="252"/>
      <c r="B979" s="253"/>
      <c r="C979" s="254"/>
      <c r="D979" s="253"/>
      <c r="E979" s="255"/>
      <c r="F979" s="255"/>
      <c r="G979" s="255"/>
      <c r="H979" s="255"/>
      <c r="I979" s="255"/>
      <c r="J979" s="255"/>
      <c r="K979" s="257"/>
      <c r="L979" s="258"/>
      <c r="M979" s="258"/>
      <c r="N979" s="258"/>
      <c r="O979" s="258"/>
      <c r="P979" s="258"/>
      <c r="Q979" s="258"/>
      <c r="R979" s="259"/>
      <c r="S979" s="238"/>
      <c r="T979" s="238"/>
      <c r="U979" s="238"/>
      <c r="V979" s="239"/>
      <c r="W979" s="239"/>
      <c r="X979" s="239"/>
      <c r="Y979" s="238"/>
      <c r="Z979" s="239"/>
    </row>
    <row r="980" spans="1:26" ht="12.75" customHeight="1">
      <c r="A980" s="252"/>
      <c r="B980" s="253"/>
      <c r="C980" s="254"/>
      <c r="D980" s="253"/>
      <c r="E980" s="255"/>
      <c r="F980" s="255"/>
      <c r="G980" s="255"/>
      <c r="H980" s="255"/>
      <c r="I980" s="255"/>
      <c r="J980" s="255"/>
      <c r="K980" s="257"/>
      <c r="L980" s="258"/>
      <c r="M980" s="258"/>
      <c r="N980" s="258"/>
      <c r="O980" s="258"/>
      <c r="P980" s="258"/>
      <c r="Q980" s="258"/>
      <c r="R980" s="259"/>
      <c r="S980" s="238"/>
      <c r="T980" s="238"/>
      <c r="U980" s="238"/>
      <c r="V980" s="239"/>
      <c r="W980" s="239"/>
      <c r="X980" s="239"/>
      <c r="Y980" s="238"/>
      <c r="Z980" s="239"/>
    </row>
    <row r="981" spans="1:26" ht="12.75" customHeight="1">
      <c r="A981" s="252"/>
      <c r="B981" s="253"/>
      <c r="C981" s="254"/>
      <c r="D981" s="253"/>
      <c r="E981" s="255"/>
      <c r="F981" s="255"/>
      <c r="G981" s="255"/>
      <c r="H981" s="255"/>
      <c r="I981" s="255"/>
      <c r="J981" s="255"/>
      <c r="K981" s="257"/>
      <c r="L981" s="258"/>
      <c r="M981" s="258"/>
      <c r="N981" s="258"/>
      <c r="O981" s="258"/>
      <c r="P981" s="258"/>
      <c r="Q981" s="258"/>
      <c r="R981" s="259"/>
      <c r="S981" s="238"/>
      <c r="T981" s="238"/>
      <c r="U981" s="238"/>
      <c r="V981" s="239"/>
      <c r="W981" s="239"/>
      <c r="X981" s="239"/>
      <c r="Y981" s="238"/>
      <c r="Z981" s="239"/>
    </row>
    <row r="982" spans="1:26" ht="12.75" customHeight="1">
      <c r="A982" s="252"/>
      <c r="B982" s="253"/>
      <c r="C982" s="254"/>
      <c r="D982" s="253"/>
      <c r="E982" s="255"/>
      <c r="F982" s="255"/>
      <c r="G982" s="255"/>
      <c r="H982" s="255"/>
      <c r="I982" s="255"/>
      <c r="J982" s="255"/>
      <c r="K982" s="257"/>
      <c r="L982" s="258"/>
      <c r="M982" s="258"/>
      <c r="N982" s="258"/>
      <c r="O982" s="258"/>
      <c r="P982" s="258"/>
      <c r="Q982" s="258"/>
      <c r="R982" s="259"/>
      <c r="S982" s="238"/>
      <c r="T982" s="238"/>
      <c r="U982" s="238"/>
      <c r="V982" s="239"/>
      <c r="W982" s="239"/>
      <c r="X982" s="239"/>
      <c r="Y982" s="238"/>
      <c r="Z982" s="239"/>
    </row>
    <row r="983" spans="1:26" ht="12.75" customHeight="1">
      <c r="A983" s="252"/>
      <c r="B983" s="253"/>
      <c r="C983" s="254"/>
      <c r="D983" s="253"/>
      <c r="E983" s="255"/>
      <c r="F983" s="255"/>
      <c r="G983" s="255"/>
      <c r="H983" s="255"/>
      <c r="I983" s="255"/>
      <c r="J983" s="255"/>
      <c r="K983" s="257"/>
      <c r="L983" s="258"/>
      <c r="M983" s="258"/>
      <c r="N983" s="258"/>
      <c r="O983" s="258"/>
      <c r="P983" s="258"/>
      <c r="Q983" s="258"/>
      <c r="R983" s="259"/>
      <c r="S983" s="238"/>
      <c r="T983" s="238"/>
      <c r="U983" s="238"/>
      <c r="V983" s="239"/>
      <c r="W983" s="239"/>
      <c r="X983" s="239"/>
      <c r="Y983" s="238"/>
      <c r="Z983" s="239"/>
    </row>
    <row r="984" spans="1:26" ht="12.75" customHeight="1">
      <c r="A984" s="252"/>
      <c r="B984" s="253"/>
      <c r="C984" s="254"/>
      <c r="D984" s="253"/>
      <c r="E984" s="255"/>
      <c r="F984" s="255"/>
      <c r="G984" s="255"/>
      <c r="H984" s="255"/>
      <c r="I984" s="255"/>
      <c r="J984" s="255"/>
      <c r="K984" s="257"/>
      <c r="L984" s="258"/>
      <c r="M984" s="258"/>
      <c r="N984" s="258"/>
      <c r="O984" s="258"/>
      <c r="P984" s="258"/>
      <c r="Q984" s="258"/>
      <c r="R984" s="259"/>
      <c r="S984" s="238"/>
      <c r="T984" s="238"/>
      <c r="U984" s="238"/>
      <c r="V984" s="239"/>
      <c r="W984" s="239"/>
      <c r="X984" s="239"/>
      <c r="Y984" s="238"/>
      <c r="Z984" s="239"/>
    </row>
    <row r="985" spans="1:26" ht="12.75" customHeight="1">
      <c r="A985" s="252"/>
      <c r="B985" s="253"/>
      <c r="C985" s="254"/>
      <c r="D985" s="253"/>
      <c r="E985" s="255"/>
      <c r="F985" s="255"/>
      <c r="G985" s="255"/>
      <c r="H985" s="255"/>
      <c r="I985" s="255"/>
      <c r="J985" s="255"/>
      <c r="K985" s="257"/>
      <c r="L985" s="258"/>
      <c r="M985" s="258"/>
      <c r="N985" s="258"/>
      <c r="O985" s="258"/>
      <c r="P985" s="258"/>
      <c r="Q985" s="258"/>
      <c r="R985" s="259"/>
      <c r="S985" s="238"/>
      <c r="T985" s="238"/>
      <c r="U985" s="238"/>
      <c r="V985" s="239"/>
      <c r="W985" s="239"/>
      <c r="X985" s="239"/>
      <c r="Y985" s="238"/>
      <c r="Z985" s="239"/>
    </row>
    <row r="986" spans="1:26" ht="12.75" customHeight="1">
      <c r="A986" s="252"/>
      <c r="B986" s="253"/>
      <c r="C986" s="254"/>
      <c r="D986" s="253"/>
      <c r="E986" s="255"/>
      <c r="F986" s="255"/>
      <c r="G986" s="255"/>
      <c r="H986" s="255"/>
      <c r="I986" s="255"/>
      <c r="J986" s="255"/>
      <c r="K986" s="257"/>
      <c r="L986" s="258"/>
      <c r="M986" s="258"/>
      <c r="N986" s="258"/>
      <c r="O986" s="258"/>
      <c r="P986" s="258"/>
      <c r="Q986" s="258"/>
      <c r="R986" s="259"/>
      <c r="S986" s="238"/>
      <c r="T986" s="238"/>
      <c r="U986" s="238"/>
      <c r="V986" s="239"/>
      <c r="W986" s="239"/>
      <c r="X986" s="239"/>
      <c r="Y986" s="238"/>
      <c r="Z986" s="239"/>
    </row>
    <row r="987" spans="1:26" ht="12.75" customHeight="1">
      <c r="A987" s="252"/>
      <c r="B987" s="253"/>
      <c r="C987" s="254"/>
      <c r="D987" s="253"/>
      <c r="E987" s="255"/>
      <c r="F987" s="255"/>
      <c r="G987" s="255"/>
      <c r="H987" s="255"/>
      <c r="I987" s="255"/>
      <c r="J987" s="255"/>
      <c r="K987" s="257"/>
      <c r="L987" s="258"/>
      <c r="M987" s="258"/>
      <c r="N987" s="258"/>
      <c r="O987" s="258"/>
      <c r="P987" s="258"/>
      <c r="Q987" s="258"/>
      <c r="R987" s="259"/>
      <c r="S987" s="238"/>
      <c r="T987" s="238"/>
      <c r="U987" s="238"/>
      <c r="V987" s="239"/>
      <c r="W987" s="239"/>
      <c r="X987" s="239"/>
      <c r="Y987" s="238"/>
      <c r="Z987" s="239"/>
    </row>
    <row r="988" spans="1:26" ht="12.75" customHeight="1">
      <c r="A988" s="252"/>
      <c r="B988" s="253"/>
      <c r="C988" s="254"/>
      <c r="D988" s="253"/>
      <c r="E988" s="255"/>
      <c r="F988" s="255"/>
      <c r="G988" s="255"/>
      <c r="H988" s="255"/>
      <c r="I988" s="255"/>
      <c r="J988" s="255"/>
      <c r="K988" s="257"/>
      <c r="L988" s="258"/>
      <c r="M988" s="258"/>
      <c r="N988" s="258"/>
      <c r="O988" s="258"/>
      <c r="P988" s="258"/>
      <c r="Q988" s="258"/>
      <c r="R988" s="259"/>
      <c r="S988" s="238"/>
      <c r="T988" s="238"/>
      <c r="U988" s="238"/>
      <c r="V988" s="239"/>
      <c r="W988" s="239"/>
      <c r="X988" s="239"/>
      <c r="Y988" s="238"/>
      <c r="Z988" s="239"/>
    </row>
    <row r="989" spans="1:26" ht="12.75" customHeight="1">
      <c r="A989" s="252"/>
      <c r="B989" s="253"/>
      <c r="C989" s="254"/>
      <c r="D989" s="253"/>
      <c r="E989" s="255"/>
      <c r="F989" s="255"/>
      <c r="G989" s="255"/>
      <c r="H989" s="255"/>
      <c r="I989" s="255"/>
      <c r="J989" s="255"/>
      <c r="K989" s="257"/>
      <c r="L989" s="258"/>
      <c r="M989" s="258"/>
      <c r="N989" s="258"/>
      <c r="O989" s="258"/>
      <c r="P989" s="258"/>
      <c r="Q989" s="258"/>
      <c r="R989" s="259"/>
      <c r="S989" s="238"/>
      <c r="T989" s="238"/>
      <c r="U989" s="238"/>
      <c r="V989" s="239"/>
      <c r="W989" s="239"/>
      <c r="X989" s="239"/>
      <c r="Y989" s="238"/>
      <c r="Z989" s="239"/>
    </row>
    <row r="990" spans="1:26" ht="12.75" customHeight="1">
      <c r="A990" s="252"/>
      <c r="B990" s="253"/>
      <c r="C990" s="254"/>
      <c r="D990" s="253"/>
      <c r="E990" s="255"/>
      <c r="F990" s="255"/>
      <c r="G990" s="255"/>
      <c r="H990" s="255"/>
      <c r="I990" s="255"/>
      <c r="J990" s="255"/>
      <c r="K990" s="257"/>
      <c r="L990" s="258"/>
      <c r="M990" s="258"/>
      <c r="N990" s="258"/>
      <c r="O990" s="258"/>
      <c r="P990" s="258"/>
      <c r="Q990" s="258"/>
      <c r="R990" s="259"/>
      <c r="S990" s="238"/>
      <c r="T990" s="238"/>
      <c r="U990" s="238"/>
      <c r="V990" s="239"/>
      <c r="W990" s="239"/>
      <c r="X990" s="239"/>
      <c r="Y990" s="238"/>
      <c r="Z990" s="239"/>
    </row>
    <row r="991" spans="1:26" ht="12.75" customHeight="1">
      <c r="A991" s="252"/>
      <c r="B991" s="253"/>
      <c r="C991" s="254"/>
      <c r="D991" s="253"/>
      <c r="E991" s="255"/>
      <c r="F991" s="255"/>
      <c r="G991" s="255"/>
      <c r="H991" s="255"/>
      <c r="I991" s="255"/>
      <c r="J991" s="255"/>
      <c r="K991" s="257"/>
      <c r="L991" s="258"/>
      <c r="M991" s="258"/>
      <c r="N991" s="258"/>
      <c r="O991" s="258"/>
      <c r="P991" s="258"/>
      <c r="Q991" s="258"/>
      <c r="R991" s="259"/>
      <c r="S991" s="238"/>
      <c r="T991" s="238"/>
      <c r="U991" s="238"/>
      <c r="V991" s="239"/>
      <c r="W991" s="239"/>
      <c r="X991" s="239"/>
      <c r="Y991" s="238"/>
      <c r="Z991" s="239"/>
    </row>
    <row r="992" spans="1:26" ht="12.75" customHeight="1">
      <c r="A992" s="252"/>
      <c r="B992" s="253"/>
      <c r="C992" s="254"/>
      <c r="D992" s="253"/>
      <c r="E992" s="255"/>
      <c r="F992" s="255"/>
      <c r="G992" s="255"/>
      <c r="H992" s="255"/>
      <c r="I992" s="255"/>
      <c r="J992" s="255"/>
      <c r="K992" s="257"/>
      <c r="L992" s="258"/>
      <c r="M992" s="258"/>
      <c r="N992" s="258"/>
      <c r="O992" s="258"/>
      <c r="P992" s="258"/>
      <c r="Q992" s="258"/>
      <c r="R992" s="259"/>
      <c r="S992" s="238"/>
      <c r="T992" s="238"/>
      <c r="U992" s="238"/>
      <c r="V992" s="239"/>
      <c r="W992" s="239"/>
      <c r="X992" s="239"/>
      <c r="Y992" s="238"/>
      <c r="Z992" s="239"/>
    </row>
    <row r="993" spans="1:26" ht="12.75" customHeight="1">
      <c r="A993" s="252"/>
      <c r="B993" s="253"/>
      <c r="C993" s="254"/>
      <c r="D993" s="253"/>
      <c r="E993" s="255"/>
      <c r="F993" s="255"/>
      <c r="G993" s="255"/>
      <c r="H993" s="255"/>
      <c r="I993" s="255"/>
      <c r="J993" s="255"/>
      <c r="K993" s="257"/>
      <c r="L993" s="258"/>
      <c r="M993" s="258"/>
      <c r="N993" s="258"/>
      <c r="O993" s="258"/>
      <c r="P993" s="258"/>
      <c r="Q993" s="258"/>
      <c r="R993" s="259"/>
      <c r="S993" s="238"/>
      <c r="T993" s="238"/>
      <c r="U993" s="238"/>
      <c r="V993" s="239"/>
      <c r="W993" s="239"/>
      <c r="X993" s="239"/>
      <c r="Y993" s="238"/>
      <c r="Z993" s="239"/>
    </row>
    <row r="994" spans="1:26" ht="12.75" customHeight="1">
      <c r="A994" s="252"/>
      <c r="B994" s="253"/>
      <c r="C994" s="254"/>
      <c r="D994" s="253"/>
      <c r="E994" s="255"/>
      <c r="F994" s="255"/>
      <c r="G994" s="255"/>
      <c r="H994" s="255"/>
      <c r="I994" s="255"/>
      <c r="J994" s="255"/>
      <c r="K994" s="257"/>
      <c r="L994" s="258"/>
      <c r="M994" s="258"/>
      <c r="N994" s="258"/>
      <c r="O994" s="258"/>
      <c r="P994" s="258"/>
      <c r="Q994" s="258"/>
      <c r="R994" s="259"/>
      <c r="S994" s="238"/>
      <c r="T994" s="238"/>
      <c r="U994" s="238"/>
      <c r="V994" s="239"/>
      <c r="W994" s="239"/>
      <c r="X994" s="239"/>
      <c r="Y994" s="238"/>
      <c r="Z994" s="239"/>
    </row>
    <row r="995" spans="1:26" ht="12.75" customHeight="1">
      <c r="A995" s="252"/>
      <c r="B995" s="253"/>
      <c r="C995" s="254"/>
      <c r="D995" s="253"/>
      <c r="E995" s="255"/>
      <c r="F995" s="255"/>
      <c r="G995" s="255"/>
      <c r="H995" s="255"/>
      <c r="I995" s="255"/>
      <c r="J995" s="255"/>
      <c r="K995" s="257"/>
      <c r="L995" s="258"/>
      <c r="M995" s="258"/>
      <c r="N995" s="258"/>
      <c r="O995" s="258"/>
      <c r="P995" s="258"/>
      <c r="Q995" s="258"/>
      <c r="R995" s="259"/>
      <c r="S995" s="238"/>
      <c r="T995" s="238"/>
      <c r="U995" s="238"/>
      <c r="V995" s="239"/>
      <c r="W995" s="239"/>
      <c r="X995" s="239"/>
      <c r="Y995" s="238"/>
      <c r="Z995" s="239"/>
    </row>
    <row r="996" spans="1:26" ht="12.75" customHeight="1">
      <c r="A996" s="252"/>
      <c r="B996" s="253"/>
      <c r="C996" s="254"/>
      <c r="D996" s="253"/>
      <c r="E996" s="255"/>
      <c r="F996" s="255"/>
      <c r="G996" s="255"/>
      <c r="H996" s="255"/>
      <c r="I996" s="255"/>
      <c r="J996" s="255"/>
      <c r="K996" s="257"/>
      <c r="L996" s="258"/>
      <c r="M996" s="258"/>
      <c r="N996" s="258"/>
      <c r="O996" s="258"/>
      <c r="P996" s="258"/>
      <c r="Q996" s="258"/>
      <c r="R996" s="259"/>
      <c r="S996" s="238"/>
      <c r="T996" s="238"/>
      <c r="U996" s="238"/>
      <c r="V996" s="239"/>
      <c r="W996" s="239"/>
      <c r="X996" s="239"/>
      <c r="Y996" s="238"/>
      <c r="Z996" s="239"/>
    </row>
    <row r="997" spans="1:26" ht="12.75" customHeight="1">
      <c r="A997" s="252"/>
      <c r="B997" s="253"/>
      <c r="C997" s="254"/>
      <c r="D997" s="253"/>
      <c r="E997" s="255"/>
      <c r="F997" s="255"/>
      <c r="G997" s="255"/>
      <c r="H997" s="255"/>
      <c r="I997" s="255"/>
      <c r="J997" s="255"/>
      <c r="K997" s="257"/>
      <c r="L997" s="258"/>
      <c r="M997" s="258"/>
      <c r="N997" s="258"/>
      <c r="O997" s="258"/>
      <c r="P997" s="258"/>
      <c r="Q997" s="258"/>
      <c r="R997" s="259"/>
      <c r="S997" s="238"/>
      <c r="T997" s="238"/>
      <c r="U997" s="238"/>
      <c r="V997" s="239"/>
      <c r="W997" s="239"/>
      <c r="X997" s="239"/>
      <c r="Y997" s="238"/>
      <c r="Z997" s="239"/>
    </row>
    <row r="998" spans="1:26" ht="12.75" customHeight="1">
      <c r="A998" s="252"/>
      <c r="B998" s="253"/>
      <c r="C998" s="254"/>
      <c r="D998" s="253"/>
      <c r="E998" s="255"/>
      <c r="F998" s="255"/>
      <c r="G998" s="255"/>
      <c r="H998" s="255"/>
      <c r="I998" s="255"/>
      <c r="J998" s="255"/>
      <c r="K998" s="257"/>
      <c r="L998" s="258"/>
      <c r="M998" s="258"/>
      <c r="N998" s="258"/>
      <c r="O998" s="258"/>
      <c r="P998" s="258"/>
      <c r="Q998" s="258"/>
      <c r="R998" s="259"/>
      <c r="S998" s="238"/>
      <c r="T998" s="238"/>
      <c r="U998" s="238"/>
      <c r="V998" s="239"/>
      <c r="W998" s="239"/>
      <c r="X998" s="239"/>
      <c r="Y998" s="238"/>
      <c r="Z998" s="239"/>
    </row>
    <row r="999" spans="1:26" ht="12.75" customHeight="1">
      <c r="A999" s="252"/>
      <c r="B999" s="253"/>
      <c r="C999" s="254"/>
      <c r="D999" s="253"/>
      <c r="E999" s="255"/>
      <c r="F999" s="255"/>
      <c r="G999" s="255"/>
      <c r="H999" s="255"/>
      <c r="I999" s="255"/>
      <c r="J999" s="255"/>
      <c r="K999" s="257"/>
      <c r="L999" s="258"/>
      <c r="M999" s="258"/>
      <c r="N999" s="258"/>
      <c r="O999" s="258"/>
      <c r="P999" s="258"/>
      <c r="Q999" s="258"/>
      <c r="R999" s="259"/>
      <c r="S999" s="238"/>
      <c r="T999" s="238"/>
      <c r="U999" s="238"/>
      <c r="V999" s="239"/>
      <c r="W999" s="239"/>
      <c r="X999" s="239"/>
      <c r="Y999" s="238"/>
      <c r="Z999" s="239"/>
    </row>
    <row r="1000" spans="1:26" ht="12.75" customHeight="1">
      <c r="A1000" s="252"/>
      <c r="B1000" s="253"/>
      <c r="C1000" s="254"/>
      <c r="D1000" s="253"/>
      <c r="E1000" s="255"/>
      <c r="F1000" s="255"/>
      <c r="G1000" s="255"/>
      <c r="H1000" s="255"/>
      <c r="I1000" s="255"/>
      <c r="J1000" s="255"/>
      <c r="K1000" s="257"/>
      <c r="L1000" s="258"/>
      <c r="M1000" s="258"/>
      <c r="N1000" s="258"/>
      <c r="O1000" s="258"/>
      <c r="P1000" s="258"/>
      <c r="Q1000" s="258"/>
      <c r="R1000" s="259"/>
      <c r="S1000" s="238"/>
      <c r="T1000" s="238"/>
      <c r="U1000" s="238"/>
      <c r="V1000" s="239"/>
      <c r="W1000" s="239"/>
      <c r="X1000" s="239"/>
      <c r="Y1000" s="238"/>
      <c r="Z1000" s="239"/>
    </row>
  </sheetData>
  <mergeCells count="11">
    <mergeCell ref="R5:R6"/>
    <mergeCell ref="A1:B1"/>
    <mergeCell ref="E5:I5"/>
    <mergeCell ref="L5:M5"/>
    <mergeCell ref="N5:O5"/>
    <mergeCell ref="P5:Q5"/>
    <mergeCell ref="A5:A6"/>
    <mergeCell ref="B5:B6"/>
    <mergeCell ref="C5:C6"/>
    <mergeCell ref="D5:D6"/>
    <mergeCell ref="K5:K6"/>
  </mergeCells>
  <printOptions horizontalCentered="1"/>
  <pageMargins left="0.4" right="0.4" top="0.5" bottom="0.5" header="0" footer="0"/>
  <pageSetup paperSize="9" fitToHeight="0" orientation="landscape"/>
  <headerFooter>
    <oddFooter>&amp;L &amp;A&amp;R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06AD6"/>
    <pageSetUpPr fitToPage="1"/>
  </sheetPr>
  <dimension ref="A1:Z1000"/>
  <sheetViews>
    <sheetView workbookViewId="0">
      <selection sqref="A1:R1"/>
    </sheetView>
  </sheetViews>
  <sheetFormatPr defaultColWidth="14.42578125" defaultRowHeight="15" customHeight="1" outlineLevelCol="1"/>
  <cols>
    <col min="1" max="1" width="4.7109375" customWidth="1"/>
    <col min="2" max="2" width="42.7109375" customWidth="1"/>
    <col min="3" max="3" width="20" customWidth="1"/>
    <col min="4" max="4" width="6.7109375" customWidth="1"/>
    <col min="5" max="9" width="10.7109375" hidden="1" customWidth="1" outlineLevel="1"/>
    <col min="10" max="10" width="12.7109375" hidden="1" customWidth="1" outlineLevel="1"/>
    <col min="11" max="11" width="11" customWidth="1"/>
    <col min="12" max="12" width="12.7109375" customWidth="1"/>
    <col min="13" max="13" width="17.7109375" customWidth="1"/>
    <col min="14" max="14" width="12.7109375" customWidth="1"/>
    <col min="15" max="15" width="17.7109375" customWidth="1"/>
    <col min="16" max="16" width="12.7109375" customWidth="1"/>
    <col min="17" max="17" width="17.7109375" customWidth="1"/>
    <col min="18" max="18" width="19.140625" customWidth="1"/>
    <col min="19" max="19" width="13.85546875" customWidth="1"/>
    <col min="20" max="20" width="15.42578125" customWidth="1"/>
    <col min="21" max="21" width="14" customWidth="1"/>
    <col min="22" max="22" width="16.28515625" customWidth="1"/>
    <col min="23" max="24" width="9.140625" customWidth="1"/>
    <col min="25" max="25" width="15.42578125" customWidth="1"/>
    <col min="26" max="26" width="15.28515625" customWidth="1"/>
  </cols>
  <sheetData>
    <row r="1" spans="1:26" ht="39.75" customHeight="1">
      <c r="A1" s="696" t="s">
        <v>548</v>
      </c>
      <c r="B1" s="634"/>
      <c r="C1" s="634"/>
      <c r="D1" s="634"/>
      <c r="E1" s="634"/>
      <c r="F1" s="634"/>
      <c r="G1" s="634"/>
      <c r="H1" s="634"/>
      <c r="I1" s="634"/>
      <c r="J1" s="634"/>
      <c r="K1" s="634"/>
      <c r="L1" s="634"/>
      <c r="M1" s="634"/>
      <c r="N1" s="634"/>
      <c r="O1" s="634"/>
      <c r="P1" s="634"/>
      <c r="Q1" s="634"/>
      <c r="R1" s="634"/>
      <c r="S1" s="119"/>
      <c r="T1" s="119"/>
      <c r="U1" s="119"/>
      <c r="V1" s="26"/>
      <c r="W1" s="26"/>
      <c r="X1" s="26"/>
      <c r="Y1" s="119"/>
      <c r="Z1" s="26"/>
    </row>
    <row r="2" spans="1:26" ht="27.75" customHeight="1">
      <c r="A2" s="99" t="e">
        <f>'Bill 3-External works'!#REF!</f>
        <v>#REF!</v>
      </c>
      <c r="B2" s="100"/>
      <c r="C2" s="101"/>
      <c r="D2" s="101"/>
      <c r="E2" s="102"/>
      <c r="F2" s="102"/>
      <c r="G2" s="102"/>
      <c r="H2" s="102"/>
      <c r="I2" s="102"/>
      <c r="J2" s="102"/>
      <c r="K2" s="116"/>
      <c r="L2" s="117"/>
      <c r="M2" s="117"/>
      <c r="N2" s="117"/>
      <c r="O2" s="117"/>
      <c r="P2" s="117"/>
      <c r="Q2" s="117"/>
      <c r="R2" s="120"/>
      <c r="S2" s="121"/>
      <c r="T2" s="121"/>
      <c r="U2" s="121"/>
      <c r="V2" s="122"/>
      <c r="W2" s="122"/>
      <c r="X2" s="122"/>
      <c r="Y2" s="121"/>
      <c r="Z2" s="122"/>
    </row>
    <row r="3" spans="1:26" ht="27.75" customHeight="1">
      <c r="A3" s="99" t="s">
        <v>2388</v>
      </c>
      <c r="B3" s="100"/>
      <c r="C3" s="101"/>
      <c r="D3" s="101"/>
      <c r="E3" s="102"/>
      <c r="F3" s="102"/>
      <c r="G3" s="102"/>
      <c r="H3" s="102"/>
      <c r="I3" s="102"/>
      <c r="J3" s="102"/>
      <c r="K3" s="116"/>
      <c r="L3" s="117"/>
      <c r="M3" s="117"/>
      <c r="N3" s="117"/>
      <c r="O3" s="117"/>
      <c r="P3" s="117"/>
      <c r="Q3" s="117"/>
      <c r="R3" s="123"/>
      <c r="S3" s="121"/>
      <c r="T3" s="121"/>
      <c r="U3" s="121"/>
      <c r="V3" s="122"/>
      <c r="W3" s="122"/>
      <c r="X3" s="122"/>
      <c r="Y3" s="121"/>
      <c r="Z3" s="122"/>
    </row>
    <row r="4" spans="1:26" ht="27.75" customHeight="1">
      <c r="A4" s="1"/>
      <c r="B4" s="2"/>
      <c r="C4" s="3"/>
      <c r="D4" s="3"/>
      <c r="E4" s="4"/>
      <c r="F4" s="4"/>
      <c r="G4" s="4"/>
      <c r="H4" s="4"/>
      <c r="I4" s="4"/>
      <c r="J4" s="4"/>
      <c r="K4" s="15"/>
      <c r="L4" s="16"/>
      <c r="M4" s="16"/>
      <c r="N4" s="16"/>
      <c r="O4" s="16"/>
      <c r="P4" s="16"/>
      <c r="Q4" s="16"/>
      <c r="R4" s="31"/>
      <c r="S4" s="119"/>
      <c r="T4" s="119"/>
      <c r="U4" s="119"/>
      <c r="V4" s="26"/>
      <c r="W4" s="26"/>
      <c r="X4" s="26"/>
      <c r="Y4" s="119"/>
      <c r="Z4" s="26"/>
    </row>
    <row r="5" spans="1:26" ht="37.5" customHeight="1">
      <c r="A5" s="698" t="s">
        <v>39</v>
      </c>
      <c r="B5" s="699" t="s">
        <v>21</v>
      </c>
      <c r="C5" s="699" t="s">
        <v>167</v>
      </c>
      <c r="D5" s="699" t="s">
        <v>168</v>
      </c>
      <c r="E5" s="682" t="s">
        <v>169</v>
      </c>
      <c r="F5" s="683"/>
      <c r="G5" s="683"/>
      <c r="H5" s="683"/>
      <c r="I5" s="658"/>
      <c r="J5" s="161" t="s">
        <v>170</v>
      </c>
      <c r="K5" s="700" t="s">
        <v>53</v>
      </c>
      <c r="L5" s="697" t="s">
        <v>171</v>
      </c>
      <c r="M5" s="658"/>
      <c r="N5" s="697" t="s">
        <v>172</v>
      </c>
      <c r="O5" s="658"/>
      <c r="P5" s="697" t="s">
        <v>2125</v>
      </c>
      <c r="Q5" s="658"/>
      <c r="R5" s="695" t="s">
        <v>23</v>
      </c>
      <c r="S5" s="176" t="str">
        <f>'AC01.HVAC '!S5</f>
        <v>Profit</v>
      </c>
      <c r="T5" s="176" t="e">
        <f>'AC01.HVAC '!T5</f>
        <v>#REF!</v>
      </c>
      <c r="U5" s="124"/>
      <c r="V5" s="26"/>
      <c r="W5" s="26"/>
      <c r="X5" s="26"/>
      <c r="Y5" s="119"/>
      <c r="Z5" s="26"/>
    </row>
    <row r="6" spans="1:26" ht="27.75" customHeight="1">
      <c r="A6" s="679"/>
      <c r="B6" s="679"/>
      <c r="C6" s="679"/>
      <c r="D6" s="679"/>
      <c r="E6" s="134" t="s">
        <v>174</v>
      </c>
      <c r="F6" s="134" t="s">
        <v>175</v>
      </c>
      <c r="G6" s="134" t="s">
        <v>176</v>
      </c>
      <c r="H6" s="134" t="s">
        <v>177</v>
      </c>
      <c r="I6" s="134" t="s">
        <v>178</v>
      </c>
      <c r="J6" s="134" t="s">
        <v>179</v>
      </c>
      <c r="K6" s="679"/>
      <c r="L6" s="162" t="s">
        <v>180</v>
      </c>
      <c r="M6" s="162" t="s">
        <v>22</v>
      </c>
      <c r="N6" s="162" t="s">
        <v>180</v>
      </c>
      <c r="O6" s="162" t="s">
        <v>22</v>
      </c>
      <c r="P6" s="162" t="s">
        <v>52</v>
      </c>
      <c r="Q6" s="162" t="s">
        <v>22</v>
      </c>
      <c r="R6" s="679"/>
      <c r="S6" s="124"/>
      <c r="T6" s="177" t="str">
        <f>'AC01.HVAC '!T6</f>
        <v>Vật tư</v>
      </c>
      <c r="U6" s="177" t="str">
        <f>'AC01.HVAC '!U6</f>
        <v>Nhân công</v>
      </c>
      <c r="V6" s="26"/>
      <c r="W6" s="26"/>
      <c r="X6" s="26"/>
      <c r="Y6" s="119"/>
      <c r="Z6" s="26"/>
    </row>
    <row r="7" spans="1:26" ht="27.75" customHeight="1">
      <c r="A7" s="622" t="s">
        <v>2389</v>
      </c>
      <c r="B7" s="136" t="s">
        <v>2390</v>
      </c>
      <c r="C7" s="137"/>
      <c r="D7" s="138"/>
      <c r="E7" s="139"/>
      <c r="F7" s="139"/>
      <c r="G7" s="139"/>
      <c r="H7" s="139"/>
      <c r="I7" s="139"/>
      <c r="J7" s="139"/>
      <c r="K7" s="163"/>
      <c r="L7" s="164"/>
      <c r="M7" s="165" t="e">
        <f>SUBTOTAL(109,M8:M14)</f>
        <v>#REF!</v>
      </c>
      <c r="N7" s="165"/>
      <c r="O7" s="165" t="e">
        <f>SUBTOTAL(109,O8:O14)</f>
        <v>#REF!</v>
      </c>
      <c r="P7" s="166"/>
      <c r="Q7" s="165" t="e">
        <f t="shared" ref="Q7:Q13" si="0">M7+O7</f>
        <v>#REF!</v>
      </c>
      <c r="R7" s="178"/>
      <c r="S7" s="119"/>
      <c r="T7" s="119"/>
      <c r="U7" s="119"/>
      <c r="V7" s="26"/>
      <c r="W7" s="26"/>
      <c r="X7" s="26"/>
      <c r="Y7" s="119"/>
      <c r="Z7" s="26"/>
    </row>
    <row r="8" spans="1:26" ht="27.75" customHeight="1">
      <c r="A8" s="140" t="str">
        <f t="shared" ref="A8:B8" si="1">A15</f>
        <v>I</v>
      </c>
      <c r="B8" s="141" t="str">
        <f t="shared" si="1"/>
        <v>FIRE FIGHTING PUMPING STATION/ TRẠM BƠM PCCC</v>
      </c>
      <c r="C8" s="142"/>
      <c r="D8" s="142"/>
      <c r="E8" s="142"/>
      <c r="F8" s="142"/>
      <c r="G8" s="142"/>
      <c r="H8" s="142"/>
      <c r="I8" s="142"/>
      <c r="J8" s="142"/>
      <c r="K8" s="142"/>
      <c r="L8" s="142"/>
      <c r="M8" s="142" t="e">
        <f>M15</f>
        <v>#REF!</v>
      </c>
      <c r="N8" s="142"/>
      <c r="O8" s="142" t="e">
        <f>O15</f>
        <v>#REF!</v>
      </c>
      <c r="P8" s="167"/>
      <c r="Q8" s="167" t="e">
        <f t="shared" si="0"/>
        <v>#REF!</v>
      </c>
      <c r="R8" s="155"/>
      <c r="S8" s="124"/>
      <c r="T8" s="119"/>
      <c r="U8" s="119"/>
      <c r="V8" s="124"/>
      <c r="W8" s="124"/>
      <c r="X8" s="124"/>
      <c r="Y8" s="124"/>
      <c r="Z8" s="124"/>
    </row>
    <row r="9" spans="1:26" ht="27.75" customHeight="1">
      <c r="A9" s="140" t="str">
        <f t="shared" ref="A9:B9" si="2">A61</f>
        <v>II</v>
      </c>
      <c r="B9" s="143" t="str">
        <f t="shared" si="2"/>
        <v>FIRE FIGHTING SYSTEM,/ HỆ THỐNG CHỮA CHÁY</v>
      </c>
      <c r="C9" s="140"/>
      <c r="D9" s="140"/>
      <c r="E9" s="140"/>
      <c r="F9" s="140"/>
      <c r="G9" s="140"/>
      <c r="H9" s="140"/>
      <c r="I9" s="140"/>
      <c r="J9" s="140"/>
      <c r="K9" s="140"/>
      <c r="L9" s="140"/>
      <c r="M9" s="140" t="e">
        <f t="shared" ref="M9:O9" si="3">M61</f>
        <v>#REF!</v>
      </c>
      <c r="N9" s="140">
        <f t="shared" si="3"/>
        <v>0</v>
      </c>
      <c r="O9" s="140" t="e">
        <f t="shared" si="3"/>
        <v>#REF!</v>
      </c>
      <c r="P9" s="167"/>
      <c r="Q9" s="167" t="e">
        <f t="shared" si="0"/>
        <v>#REF!</v>
      </c>
      <c r="R9" s="155"/>
      <c r="S9" s="124"/>
      <c r="T9" s="119"/>
      <c r="U9" s="119"/>
      <c r="V9" s="124"/>
      <c r="W9" s="124"/>
      <c r="X9" s="124"/>
      <c r="Y9" s="124"/>
      <c r="Z9" s="124"/>
    </row>
    <row r="10" spans="1:26" ht="38.25" customHeight="1">
      <c r="A10" s="144" t="str">
        <f t="shared" ref="A10:B10" si="4">A106</f>
        <v>III</v>
      </c>
      <c r="B10" s="145" t="str">
        <f t="shared" si="4"/>
        <v>FIRE ALARM SYSTEM/ HỆ THỐNG BÁO CHÁY</v>
      </c>
      <c r="C10" s="144"/>
      <c r="D10" s="144"/>
      <c r="E10" s="144"/>
      <c r="F10" s="144"/>
      <c r="G10" s="144"/>
      <c r="H10" s="144"/>
      <c r="I10" s="144"/>
      <c r="J10" s="144"/>
      <c r="K10" s="144"/>
      <c r="L10" s="144"/>
      <c r="M10" s="168" t="e">
        <f>M106</f>
        <v>#REF!</v>
      </c>
      <c r="N10" s="168"/>
      <c r="O10" s="168" t="e">
        <f>O106</f>
        <v>#REF!</v>
      </c>
      <c r="P10" s="165"/>
      <c r="Q10" s="171" t="e">
        <f t="shared" si="0"/>
        <v>#REF!</v>
      </c>
      <c r="R10" s="178"/>
      <c r="S10" s="119"/>
      <c r="T10" s="119"/>
      <c r="U10" s="119"/>
      <c r="V10" s="26"/>
      <c r="W10" s="26"/>
      <c r="X10" s="26"/>
      <c r="Y10" s="119"/>
      <c r="Z10" s="26"/>
    </row>
    <row r="11" spans="1:26" ht="38.25" customHeight="1">
      <c r="A11" s="144" t="str">
        <f t="shared" ref="A11:B11" si="5">A135</f>
        <v>IV</v>
      </c>
      <c r="B11" s="145" t="str">
        <f t="shared" si="5"/>
        <v>LIGHNING SYSTEM/ HỆ THỐNG CHỐNG SÉT</v>
      </c>
      <c r="C11" s="145"/>
      <c r="D11" s="145"/>
      <c r="E11" s="145"/>
      <c r="F11" s="145"/>
      <c r="G11" s="145"/>
      <c r="H11" s="145"/>
      <c r="I11" s="145"/>
      <c r="J11" s="145"/>
      <c r="K11" s="145"/>
      <c r="L11" s="145"/>
      <c r="M11" s="169" t="e">
        <f>M135</f>
        <v>#REF!</v>
      </c>
      <c r="N11" s="169"/>
      <c r="O11" s="169" t="e">
        <f>O135</f>
        <v>#REF!</v>
      </c>
      <c r="P11" s="165"/>
      <c r="Q11" s="171" t="e">
        <f t="shared" si="0"/>
        <v>#REF!</v>
      </c>
      <c r="R11" s="178"/>
      <c r="S11" s="119"/>
      <c r="T11" s="119"/>
      <c r="U11" s="119"/>
      <c r="V11" s="26"/>
      <c r="W11" s="26"/>
      <c r="X11" s="26"/>
      <c r="Y11" s="119"/>
      <c r="Z11" s="26"/>
    </row>
    <row r="12" spans="1:26" ht="38.25" customHeight="1">
      <c r="A12" s="144" t="str">
        <f t="shared" ref="A12:B12" si="6">A149</f>
        <v>V</v>
      </c>
      <c r="B12" s="146" t="str">
        <f t="shared" si="6"/>
        <v>SMOKE SYSTEM/ HỆ THỐNG HÚT KHÓI</v>
      </c>
      <c r="C12" s="145"/>
      <c r="D12" s="145"/>
      <c r="E12" s="145"/>
      <c r="F12" s="145"/>
      <c r="G12" s="145"/>
      <c r="H12" s="145"/>
      <c r="I12" s="145"/>
      <c r="J12" s="145"/>
      <c r="K12" s="145"/>
      <c r="L12" s="145"/>
      <c r="M12" s="169" t="e">
        <f>M149</f>
        <v>#REF!</v>
      </c>
      <c r="N12" s="169"/>
      <c r="O12" s="169" t="e">
        <f>O149</f>
        <v>#REF!</v>
      </c>
      <c r="P12" s="165"/>
      <c r="Q12" s="171" t="e">
        <f t="shared" si="0"/>
        <v>#REF!</v>
      </c>
      <c r="R12" s="178"/>
      <c r="S12" s="119"/>
      <c r="T12" s="119"/>
      <c r="U12" s="119"/>
      <c r="V12" s="26"/>
      <c r="W12" s="26"/>
      <c r="X12" s="26"/>
      <c r="Y12" s="119"/>
      <c r="Z12" s="26"/>
    </row>
    <row r="13" spans="1:26" ht="38.25" customHeight="1">
      <c r="A13" s="144" t="str">
        <f t="shared" ref="A13:B13" si="7">A161</f>
        <v>VI</v>
      </c>
      <c r="B13" s="146" t="str">
        <f t="shared" si="7"/>
        <v>OTHERS WORKS</v>
      </c>
      <c r="C13" s="146"/>
      <c r="D13" s="146"/>
      <c r="E13" s="146"/>
      <c r="F13" s="146"/>
      <c r="G13" s="146"/>
      <c r="H13" s="146"/>
      <c r="I13" s="146"/>
      <c r="J13" s="146"/>
      <c r="K13" s="146"/>
      <c r="L13" s="146"/>
      <c r="M13" s="170" t="e">
        <f>M161</f>
        <v>#REF!</v>
      </c>
      <c r="N13" s="170"/>
      <c r="O13" s="170" t="e">
        <f>O161</f>
        <v>#REF!</v>
      </c>
      <c r="P13" s="170"/>
      <c r="Q13" s="171" t="e">
        <f t="shared" si="0"/>
        <v>#REF!</v>
      </c>
      <c r="R13" s="178"/>
      <c r="S13" s="119"/>
      <c r="T13" s="119"/>
      <c r="U13" s="119"/>
      <c r="V13" s="26"/>
      <c r="W13" s="26"/>
      <c r="X13" s="26"/>
      <c r="Y13" s="119"/>
      <c r="Z13" s="26"/>
    </row>
    <row r="14" spans="1:26" ht="27.75" customHeight="1">
      <c r="A14" s="144"/>
      <c r="B14" s="147"/>
      <c r="C14" s="148"/>
      <c r="D14" s="144"/>
      <c r="E14" s="140"/>
      <c r="F14" s="140"/>
      <c r="G14" s="140"/>
      <c r="H14" s="140"/>
      <c r="I14" s="140"/>
      <c r="J14" s="140"/>
      <c r="K14" s="163"/>
      <c r="L14" s="171"/>
      <c r="M14" s="172"/>
      <c r="N14" s="171"/>
      <c r="O14" s="171"/>
      <c r="P14" s="171"/>
      <c r="Q14" s="171"/>
      <c r="R14" s="179"/>
      <c r="S14" s="119"/>
      <c r="T14" s="119"/>
      <c r="U14" s="119"/>
      <c r="V14" s="26"/>
      <c r="W14" s="26"/>
      <c r="X14" s="26"/>
      <c r="Y14" s="119"/>
      <c r="Z14" s="26"/>
    </row>
    <row r="15" spans="1:26" ht="27.75" customHeight="1">
      <c r="A15" s="135" t="s">
        <v>58</v>
      </c>
      <c r="B15" s="149" t="s">
        <v>2391</v>
      </c>
      <c r="C15" s="149"/>
      <c r="D15" s="135"/>
      <c r="E15" s="150"/>
      <c r="F15" s="151"/>
      <c r="G15" s="151"/>
      <c r="H15" s="151"/>
      <c r="I15" s="151"/>
      <c r="J15" s="151"/>
      <c r="K15" s="173"/>
      <c r="L15" s="164"/>
      <c r="M15" s="164" t="e">
        <f>SUBTOTAL(109,M17:M60)</f>
        <v>#REF!</v>
      </c>
      <c r="N15" s="164"/>
      <c r="O15" s="164" t="e">
        <f>SUBTOTAL(109,O17:O60)</f>
        <v>#REF!</v>
      </c>
      <c r="P15" s="164"/>
      <c r="Q15" s="164" t="e">
        <f>O15+M15</f>
        <v>#REF!</v>
      </c>
      <c r="R15" s="178"/>
      <c r="S15" s="119"/>
      <c r="T15" s="119"/>
      <c r="U15" s="119"/>
      <c r="V15" s="26"/>
      <c r="W15" s="26"/>
      <c r="X15" s="26"/>
      <c r="Y15" s="119"/>
      <c r="Z15" s="26"/>
    </row>
    <row r="16" spans="1:26" ht="27.75" customHeight="1">
      <c r="A16" s="152"/>
      <c r="B16" s="153" t="s">
        <v>2392</v>
      </c>
      <c r="C16" s="153"/>
      <c r="D16" s="154"/>
      <c r="E16" s="150"/>
      <c r="F16" s="151"/>
      <c r="G16" s="151"/>
      <c r="H16" s="151"/>
      <c r="I16" s="151"/>
      <c r="J16" s="151"/>
      <c r="K16" s="151"/>
      <c r="L16" s="174"/>
      <c r="M16" s="174"/>
      <c r="N16" s="174"/>
      <c r="O16" s="174"/>
      <c r="P16" s="174"/>
      <c r="Q16" s="174"/>
      <c r="R16" s="153"/>
      <c r="S16" s="124"/>
      <c r="T16" s="119"/>
      <c r="U16" s="119"/>
      <c r="V16" s="124"/>
      <c r="W16" s="124"/>
      <c r="X16" s="124"/>
      <c r="Y16" s="124"/>
      <c r="Z16" s="124"/>
    </row>
    <row r="17" spans="1:26" ht="38.25" customHeight="1">
      <c r="A17" s="144">
        <v>1</v>
      </c>
      <c r="B17" s="155" t="s">
        <v>2393</v>
      </c>
      <c r="C17" s="155" t="s">
        <v>2394</v>
      </c>
      <c r="D17" s="140" t="s">
        <v>280</v>
      </c>
      <c r="E17" s="156" t="s">
        <v>929</v>
      </c>
      <c r="F17" s="157"/>
      <c r="G17" s="157"/>
      <c r="H17" s="157"/>
      <c r="I17" s="157"/>
      <c r="J17" s="157"/>
      <c r="K17" s="157">
        <v>1</v>
      </c>
      <c r="L17" s="175" t="e">
        <f t="shared" ref="L17:L21" si="8">T17*$T$5</f>
        <v>#REF!</v>
      </c>
      <c r="M17" s="175" t="e">
        <f t="shared" ref="M17:M21" si="9">ROUND(L17*K17,0)</f>
        <v>#REF!</v>
      </c>
      <c r="N17" s="175" t="e">
        <f t="shared" ref="N17:N21" si="10">U17*$T$5</f>
        <v>#REF!</v>
      </c>
      <c r="O17" s="175" t="e">
        <f t="shared" ref="O17:O21" si="11">ROUND(N17*K17,0)</f>
        <v>#REF!</v>
      </c>
      <c r="P17" s="175" t="e">
        <f t="shared" ref="P17:P21" si="12">N17+L17</f>
        <v>#REF!</v>
      </c>
      <c r="Q17" s="175" t="e">
        <f t="shared" ref="Q17:Q21" si="13">P17*K17</f>
        <v>#REF!</v>
      </c>
      <c r="R17" s="155"/>
      <c r="S17" s="124"/>
      <c r="T17" s="119">
        <v>435000000</v>
      </c>
      <c r="U17" s="119">
        <v>23000000</v>
      </c>
      <c r="V17" s="124"/>
      <c r="W17" s="124"/>
      <c r="X17" s="124"/>
      <c r="Y17" s="124"/>
      <c r="Z17" s="124"/>
    </row>
    <row r="18" spans="1:26" ht="38.25" customHeight="1">
      <c r="A18" s="144">
        <v>2</v>
      </c>
      <c r="B18" s="155" t="s">
        <v>2395</v>
      </c>
      <c r="C18" s="155" t="s">
        <v>2396</v>
      </c>
      <c r="D18" s="140" t="s">
        <v>280</v>
      </c>
      <c r="E18" s="156" t="s">
        <v>929</v>
      </c>
      <c r="F18" s="157"/>
      <c r="G18" s="157"/>
      <c r="H18" s="157"/>
      <c r="I18" s="157"/>
      <c r="J18" s="157"/>
      <c r="K18" s="157">
        <v>1</v>
      </c>
      <c r="L18" s="175" t="e">
        <f t="shared" si="8"/>
        <v>#REF!</v>
      </c>
      <c r="M18" s="175" t="e">
        <f t="shared" si="9"/>
        <v>#REF!</v>
      </c>
      <c r="N18" s="175" t="e">
        <f t="shared" si="10"/>
        <v>#REF!</v>
      </c>
      <c r="O18" s="175" t="e">
        <f t="shared" si="11"/>
        <v>#REF!</v>
      </c>
      <c r="P18" s="175" t="e">
        <f t="shared" si="12"/>
        <v>#REF!</v>
      </c>
      <c r="Q18" s="175" t="e">
        <f t="shared" si="13"/>
        <v>#REF!</v>
      </c>
      <c r="R18" s="155"/>
      <c r="S18" s="124"/>
      <c r="T18" s="119">
        <v>312500000</v>
      </c>
      <c r="U18" s="119">
        <v>18000000</v>
      </c>
      <c r="V18" s="124"/>
      <c r="W18" s="124"/>
      <c r="X18" s="124"/>
      <c r="Y18" s="124"/>
      <c r="Z18" s="124"/>
    </row>
    <row r="19" spans="1:26" ht="38.25" customHeight="1">
      <c r="A19" s="144">
        <v>3</v>
      </c>
      <c r="B19" s="155" t="s">
        <v>2397</v>
      </c>
      <c r="C19" s="155" t="s">
        <v>2398</v>
      </c>
      <c r="D19" s="140" t="s">
        <v>280</v>
      </c>
      <c r="E19" s="156" t="s">
        <v>929</v>
      </c>
      <c r="F19" s="157"/>
      <c r="G19" s="157"/>
      <c r="H19" s="157"/>
      <c r="I19" s="157"/>
      <c r="J19" s="157"/>
      <c r="K19" s="157">
        <v>1</v>
      </c>
      <c r="L19" s="175" t="e">
        <f t="shared" si="8"/>
        <v>#REF!</v>
      </c>
      <c r="M19" s="175" t="e">
        <f t="shared" si="9"/>
        <v>#REF!</v>
      </c>
      <c r="N19" s="175" t="e">
        <f t="shared" si="10"/>
        <v>#REF!</v>
      </c>
      <c r="O19" s="175" t="e">
        <f t="shared" si="11"/>
        <v>#REF!</v>
      </c>
      <c r="P19" s="175" t="e">
        <f t="shared" si="12"/>
        <v>#REF!</v>
      </c>
      <c r="Q19" s="175" t="e">
        <f t="shared" si="13"/>
        <v>#REF!</v>
      </c>
      <c r="R19" s="155"/>
      <c r="S19" s="124"/>
      <c r="T19" s="119">
        <v>45000000</v>
      </c>
      <c r="U19" s="119">
        <v>7838400</v>
      </c>
      <c r="V19" s="124"/>
      <c r="W19" s="124"/>
      <c r="X19" s="124"/>
      <c r="Y19" s="124"/>
      <c r="Z19" s="124"/>
    </row>
    <row r="20" spans="1:26" ht="38.25" customHeight="1">
      <c r="A20" s="144">
        <v>4</v>
      </c>
      <c r="B20" s="155" t="s">
        <v>2399</v>
      </c>
      <c r="C20" s="155" t="s">
        <v>2400</v>
      </c>
      <c r="D20" s="140" t="s">
        <v>280</v>
      </c>
      <c r="E20" s="156" t="s">
        <v>929</v>
      </c>
      <c r="F20" s="157"/>
      <c r="G20" s="157"/>
      <c r="H20" s="157"/>
      <c r="I20" s="157"/>
      <c r="J20" s="157"/>
      <c r="K20" s="157">
        <v>1</v>
      </c>
      <c r="L20" s="175" t="e">
        <f t="shared" si="8"/>
        <v>#REF!</v>
      </c>
      <c r="M20" s="175" t="e">
        <f t="shared" si="9"/>
        <v>#REF!</v>
      </c>
      <c r="N20" s="175" t="e">
        <f t="shared" si="10"/>
        <v>#REF!</v>
      </c>
      <c r="O20" s="175" t="e">
        <f t="shared" si="11"/>
        <v>#REF!</v>
      </c>
      <c r="P20" s="175" t="e">
        <f t="shared" si="12"/>
        <v>#REF!</v>
      </c>
      <c r="Q20" s="175" t="e">
        <f t="shared" si="13"/>
        <v>#REF!</v>
      </c>
      <c r="R20" s="155"/>
      <c r="S20" s="124"/>
      <c r="T20" s="119">
        <v>85000000</v>
      </c>
      <c r="U20" s="119">
        <v>3200000</v>
      </c>
      <c r="V20" s="124"/>
      <c r="W20" s="124"/>
      <c r="X20" s="124"/>
      <c r="Y20" s="124"/>
      <c r="Z20" s="124"/>
    </row>
    <row r="21" spans="1:26" ht="12.75" customHeight="1">
      <c r="A21" s="144">
        <v>5</v>
      </c>
      <c r="B21" s="155" t="s">
        <v>2401</v>
      </c>
      <c r="C21" s="155" t="s">
        <v>2402</v>
      </c>
      <c r="D21" s="140" t="s">
        <v>280</v>
      </c>
      <c r="E21" s="156"/>
      <c r="F21" s="157"/>
      <c r="G21" s="157"/>
      <c r="H21" s="157"/>
      <c r="I21" s="157"/>
      <c r="J21" s="157"/>
      <c r="K21" s="157">
        <v>1</v>
      </c>
      <c r="L21" s="175" t="e">
        <f t="shared" si="8"/>
        <v>#REF!</v>
      </c>
      <c r="M21" s="175" t="e">
        <f t="shared" si="9"/>
        <v>#REF!</v>
      </c>
      <c r="N21" s="175" t="e">
        <f t="shared" si="10"/>
        <v>#REF!</v>
      </c>
      <c r="O21" s="175" t="e">
        <f t="shared" si="11"/>
        <v>#REF!</v>
      </c>
      <c r="P21" s="175" t="e">
        <f t="shared" si="12"/>
        <v>#REF!</v>
      </c>
      <c r="Q21" s="175" t="e">
        <f t="shared" si="13"/>
        <v>#REF!</v>
      </c>
      <c r="R21" s="155"/>
      <c r="S21" s="124"/>
      <c r="T21" s="119">
        <v>75000000</v>
      </c>
      <c r="U21" s="119">
        <v>8500000</v>
      </c>
      <c r="V21" s="124"/>
      <c r="W21" s="124"/>
      <c r="X21" s="124"/>
      <c r="Y21" s="124"/>
      <c r="Z21" s="124"/>
    </row>
    <row r="22" spans="1:26" ht="27.75" customHeight="1">
      <c r="A22" s="152"/>
      <c r="B22" s="153" t="s">
        <v>937</v>
      </c>
      <c r="C22" s="153"/>
      <c r="D22" s="154"/>
      <c r="E22" s="150"/>
      <c r="F22" s="151"/>
      <c r="G22" s="151"/>
      <c r="H22" s="151"/>
      <c r="I22" s="151"/>
      <c r="J22" s="151"/>
      <c r="K22" s="151"/>
      <c r="L22" s="174"/>
      <c r="M22" s="174"/>
      <c r="N22" s="174"/>
      <c r="O22" s="174"/>
      <c r="P22" s="174"/>
      <c r="Q22" s="174"/>
      <c r="R22" s="153"/>
      <c r="S22" s="124"/>
      <c r="T22" s="119"/>
      <c r="U22" s="119"/>
      <c r="V22" s="124"/>
      <c r="W22" s="124"/>
      <c r="X22" s="124"/>
      <c r="Y22" s="124"/>
      <c r="Z22" s="124"/>
    </row>
    <row r="23" spans="1:26" ht="38.25" customHeight="1">
      <c r="A23" s="144">
        <v>6</v>
      </c>
      <c r="B23" s="155" t="s">
        <v>2403</v>
      </c>
      <c r="C23" s="155" t="s">
        <v>2404</v>
      </c>
      <c r="D23" s="140" t="s">
        <v>421</v>
      </c>
      <c r="E23" s="156" t="s">
        <v>421</v>
      </c>
      <c r="F23" s="157"/>
      <c r="G23" s="157"/>
      <c r="H23" s="157"/>
      <c r="I23" s="157"/>
      <c r="J23" s="157"/>
      <c r="K23" s="157">
        <v>6</v>
      </c>
      <c r="L23" s="175" t="e">
        <f t="shared" ref="L23:L59" si="14">T23*$T$5</f>
        <v>#REF!</v>
      </c>
      <c r="M23" s="175" t="e">
        <f t="shared" ref="M23:M59" si="15">ROUND(L23*K23,0)</f>
        <v>#REF!</v>
      </c>
      <c r="N23" s="175" t="e">
        <f t="shared" ref="N23:N59" si="16">U23*$T$5</f>
        <v>#REF!</v>
      </c>
      <c r="O23" s="175" t="e">
        <f t="shared" ref="O23:O59" si="17">ROUND(N23*K23,0)</f>
        <v>#REF!</v>
      </c>
      <c r="P23" s="175" t="e">
        <f t="shared" ref="P23:P59" si="18">N23+L23</f>
        <v>#REF!</v>
      </c>
      <c r="Q23" s="175" t="e">
        <f t="shared" ref="Q23:Q59" si="19">P23*K23</f>
        <v>#REF!</v>
      </c>
      <c r="R23" s="155"/>
      <c r="S23" s="124"/>
      <c r="T23" s="119">
        <v>920750</v>
      </c>
      <c r="U23" s="119">
        <v>323000</v>
      </c>
      <c r="V23" s="124"/>
      <c r="W23" s="124"/>
      <c r="X23" s="124"/>
      <c r="Y23" s="124"/>
      <c r="Z23" s="124"/>
    </row>
    <row r="24" spans="1:26" ht="38.25" customHeight="1">
      <c r="A24" s="144">
        <v>7</v>
      </c>
      <c r="B24" s="155" t="s">
        <v>2405</v>
      </c>
      <c r="C24" s="155" t="s">
        <v>2404</v>
      </c>
      <c r="D24" s="140" t="s">
        <v>421</v>
      </c>
      <c r="E24" s="156" t="s">
        <v>421</v>
      </c>
      <c r="F24" s="157"/>
      <c r="G24" s="157"/>
      <c r="H24" s="157"/>
      <c r="I24" s="157"/>
      <c r="J24" s="157"/>
      <c r="K24" s="157">
        <v>24</v>
      </c>
      <c r="L24" s="175" t="e">
        <f t="shared" si="14"/>
        <v>#REF!</v>
      </c>
      <c r="M24" s="175" t="e">
        <f t="shared" si="15"/>
        <v>#REF!</v>
      </c>
      <c r="N24" s="175" t="e">
        <f t="shared" si="16"/>
        <v>#REF!</v>
      </c>
      <c r="O24" s="175" t="e">
        <f t="shared" si="17"/>
        <v>#REF!</v>
      </c>
      <c r="P24" s="175" t="e">
        <f t="shared" si="18"/>
        <v>#REF!</v>
      </c>
      <c r="Q24" s="175" t="e">
        <f t="shared" si="19"/>
        <v>#REF!</v>
      </c>
      <c r="R24" s="155"/>
      <c r="S24" s="124"/>
      <c r="T24" s="119">
        <v>598850</v>
      </c>
      <c r="U24" s="119">
        <v>187000</v>
      </c>
      <c r="V24" s="124"/>
      <c r="W24" s="124"/>
      <c r="X24" s="124"/>
      <c r="Y24" s="124"/>
      <c r="Z24" s="124"/>
    </row>
    <row r="25" spans="1:26" ht="38.25" customHeight="1">
      <c r="A25" s="144">
        <v>8</v>
      </c>
      <c r="B25" s="155" t="s">
        <v>2406</v>
      </c>
      <c r="C25" s="155" t="s">
        <v>2404</v>
      </c>
      <c r="D25" s="140" t="s">
        <v>421</v>
      </c>
      <c r="E25" s="156" t="s">
        <v>421</v>
      </c>
      <c r="F25" s="157"/>
      <c r="G25" s="157"/>
      <c r="H25" s="157"/>
      <c r="I25" s="157"/>
      <c r="J25" s="157"/>
      <c r="K25" s="157">
        <v>6</v>
      </c>
      <c r="L25" s="175" t="e">
        <f t="shared" si="14"/>
        <v>#REF!</v>
      </c>
      <c r="M25" s="175" t="e">
        <f t="shared" si="15"/>
        <v>#REF!</v>
      </c>
      <c r="N25" s="175" t="e">
        <f t="shared" si="16"/>
        <v>#REF!</v>
      </c>
      <c r="O25" s="175" t="e">
        <f t="shared" si="17"/>
        <v>#REF!</v>
      </c>
      <c r="P25" s="175" t="e">
        <f t="shared" si="18"/>
        <v>#REF!</v>
      </c>
      <c r="Q25" s="175" t="e">
        <f t="shared" si="19"/>
        <v>#REF!</v>
      </c>
      <c r="R25" s="155"/>
      <c r="S25" s="124"/>
      <c r="T25" s="119">
        <v>299425</v>
      </c>
      <c r="U25" s="119">
        <v>114000</v>
      </c>
      <c r="V25" s="124"/>
      <c r="W25" s="124"/>
      <c r="X25" s="124"/>
      <c r="Y25" s="124"/>
      <c r="Z25" s="124"/>
    </row>
    <row r="26" spans="1:26" ht="38.25" customHeight="1">
      <c r="A26" s="144">
        <v>9</v>
      </c>
      <c r="B26" s="155" t="s">
        <v>2407</v>
      </c>
      <c r="C26" s="155" t="s">
        <v>2404</v>
      </c>
      <c r="D26" s="140" t="s">
        <v>421</v>
      </c>
      <c r="E26" s="156" t="s">
        <v>421</v>
      </c>
      <c r="F26" s="157"/>
      <c r="G26" s="157"/>
      <c r="H26" s="157"/>
      <c r="I26" s="157"/>
      <c r="J26" s="157"/>
      <c r="K26" s="157">
        <v>18</v>
      </c>
      <c r="L26" s="175" t="e">
        <f t="shared" si="14"/>
        <v>#REF!</v>
      </c>
      <c r="M26" s="175" t="e">
        <f t="shared" si="15"/>
        <v>#REF!</v>
      </c>
      <c r="N26" s="175" t="e">
        <f t="shared" si="16"/>
        <v>#REF!</v>
      </c>
      <c r="O26" s="175" t="e">
        <f t="shared" si="17"/>
        <v>#REF!</v>
      </c>
      <c r="P26" s="175" t="e">
        <f t="shared" si="18"/>
        <v>#REF!</v>
      </c>
      <c r="Q26" s="175" t="e">
        <f t="shared" si="19"/>
        <v>#REF!</v>
      </c>
      <c r="R26" s="155"/>
      <c r="S26" s="124"/>
      <c r="T26" s="119">
        <v>184150</v>
      </c>
      <c r="U26" s="119">
        <v>72000</v>
      </c>
      <c r="V26" s="124"/>
      <c r="W26" s="124"/>
      <c r="X26" s="124"/>
      <c r="Y26" s="124"/>
      <c r="Z26" s="124"/>
    </row>
    <row r="27" spans="1:26" ht="38.25" customHeight="1">
      <c r="A27" s="144">
        <v>10</v>
      </c>
      <c r="B27" s="155" t="s">
        <v>2408</v>
      </c>
      <c r="C27" s="155" t="s">
        <v>2404</v>
      </c>
      <c r="D27" s="140" t="s">
        <v>421</v>
      </c>
      <c r="E27" s="156" t="s">
        <v>421</v>
      </c>
      <c r="F27" s="157"/>
      <c r="G27" s="157"/>
      <c r="H27" s="157"/>
      <c r="I27" s="157"/>
      <c r="J27" s="157"/>
      <c r="K27" s="157">
        <v>24</v>
      </c>
      <c r="L27" s="175" t="e">
        <f t="shared" si="14"/>
        <v>#REF!</v>
      </c>
      <c r="M27" s="175" t="e">
        <f t="shared" si="15"/>
        <v>#REF!</v>
      </c>
      <c r="N27" s="175" t="e">
        <f t="shared" si="16"/>
        <v>#REF!</v>
      </c>
      <c r="O27" s="175" t="e">
        <f t="shared" si="17"/>
        <v>#REF!</v>
      </c>
      <c r="P27" s="175" t="e">
        <f t="shared" si="18"/>
        <v>#REF!</v>
      </c>
      <c r="Q27" s="175" t="e">
        <f t="shared" si="19"/>
        <v>#REF!</v>
      </c>
      <c r="R27" s="155"/>
      <c r="S27" s="124"/>
      <c r="T27" s="119">
        <v>133400</v>
      </c>
      <c r="U27" s="119">
        <v>48000</v>
      </c>
      <c r="V27" s="124"/>
      <c r="W27" s="124"/>
      <c r="X27" s="124"/>
      <c r="Y27" s="124"/>
      <c r="Z27" s="124"/>
    </row>
    <row r="28" spans="1:26" ht="38.25" customHeight="1">
      <c r="A28" s="144">
        <v>11</v>
      </c>
      <c r="B28" s="155" t="s">
        <v>2409</v>
      </c>
      <c r="C28" s="155"/>
      <c r="D28" s="158" t="s">
        <v>163</v>
      </c>
      <c r="E28" s="156"/>
      <c r="F28" s="157"/>
      <c r="G28" s="157"/>
      <c r="H28" s="157"/>
      <c r="I28" s="157"/>
      <c r="J28" s="157"/>
      <c r="K28" s="157">
        <v>1</v>
      </c>
      <c r="L28" s="175" t="e">
        <f t="shared" si="14"/>
        <v>#REF!</v>
      </c>
      <c r="M28" s="175" t="e">
        <f t="shared" si="15"/>
        <v>#REF!</v>
      </c>
      <c r="N28" s="175" t="e">
        <f t="shared" si="16"/>
        <v>#REF!</v>
      </c>
      <c r="O28" s="175" t="e">
        <f t="shared" si="17"/>
        <v>#REF!</v>
      </c>
      <c r="P28" s="175" t="e">
        <f t="shared" si="18"/>
        <v>#REF!</v>
      </c>
      <c r="Q28" s="175" t="e">
        <f t="shared" si="19"/>
        <v>#REF!</v>
      </c>
      <c r="R28" s="155"/>
      <c r="S28" s="124"/>
      <c r="T28" s="119">
        <v>8500000</v>
      </c>
      <c r="U28" s="119">
        <v>1250000</v>
      </c>
      <c r="V28" s="124"/>
      <c r="W28" s="124"/>
      <c r="X28" s="124"/>
      <c r="Y28" s="124"/>
      <c r="Z28" s="124"/>
    </row>
    <row r="29" spans="1:26" ht="38.25" customHeight="1">
      <c r="A29" s="144">
        <v>12</v>
      </c>
      <c r="B29" s="155" t="s">
        <v>2352</v>
      </c>
      <c r="C29" s="155"/>
      <c r="D29" s="140" t="s">
        <v>163</v>
      </c>
      <c r="E29" s="156" t="s">
        <v>163</v>
      </c>
      <c r="F29" s="157"/>
      <c r="G29" s="157"/>
      <c r="H29" s="157"/>
      <c r="I29" s="157"/>
      <c r="J29" s="157"/>
      <c r="K29" s="157">
        <v>1</v>
      </c>
      <c r="L29" s="175" t="e">
        <f t="shared" si="14"/>
        <v>#REF!</v>
      </c>
      <c r="M29" s="175" t="e">
        <f t="shared" si="15"/>
        <v>#REF!</v>
      </c>
      <c r="N29" s="175" t="e">
        <f t="shared" si="16"/>
        <v>#REF!</v>
      </c>
      <c r="O29" s="175" t="e">
        <f t="shared" si="17"/>
        <v>#REF!</v>
      </c>
      <c r="P29" s="175" t="e">
        <f t="shared" si="18"/>
        <v>#REF!</v>
      </c>
      <c r="Q29" s="175" t="e">
        <f t="shared" si="19"/>
        <v>#REF!</v>
      </c>
      <c r="R29" s="155"/>
      <c r="S29" s="124"/>
      <c r="T29" s="119">
        <v>35600000</v>
      </c>
      <c r="U29" s="119">
        <v>8525000</v>
      </c>
      <c r="V29" s="124"/>
      <c r="W29" s="124"/>
      <c r="X29" s="124"/>
      <c r="Y29" s="124"/>
      <c r="Z29" s="124"/>
    </row>
    <row r="30" spans="1:26" ht="38.25" customHeight="1">
      <c r="A30" s="144">
        <v>13</v>
      </c>
      <c r="B30" s="155" t="s">
        <v>2410</v>
      </c>
      <c r="C30" s="155"/>
      <c r="D30" s="158" t="s">
        <v>163</v>
      </c>
      <c r="E30" s="156"/>
      <c r="F30" s="157"/>
      <c r="G30" s="157"/>
      <c r="H30" s="157"/>
      <c r="I30" s="157"/>
      <c r="J30" s="157"/>
      <c r="K30" s="157">
        <v>1</v>
      </c>
      <c r="L30" s="175" t="e">
        <f t="shared" si="14"/>
        <v>#REF!</v>
      </c>
      <c r="M30" s="175" t="e">
        <f t="shared" si="15"/>
        <v>#REF!</v>
      </c>
      <c r="N30" s="175" t="e">
        <f t="shared" si="16"/>
        <v>#REF!</v>
      </c>
      <c r="O30" s="175" t="e">
        <f t="shared" si="17"/>
        <v>#REF!</v>
      </c>
      <c r="P30" s="175" t="e">
        <f t="shared" si="18"/>
        <v>#REF!</v>
      </c>
      <c r="Q30" s="175" t="e">
        <f t="shared" si="19"/>
        <v>#REF!</v>
      </c>
      <c r="R30" s="155"/>
      <c r="S30" s="124"/>
      <c r="T30" s="119">
        <v>25000000</v>
      </c>
      <c r="U30" s="119">
        <v>6500000</v>
      </c>
      <c r="V30" s="124"/>
      <c r="W30" s="124"/>
      <c r="X30" s="124"/>
      <c r="Y30" s="124"/>
      <c r="Z30" s="124"/>
    </row>
    <row r="31" spans="1:26" ht="27.75" customHeight="1">
      <c r="A31" s="152"/>
      <c r="B31" s="153" t="s">
        <v>2411</v>
      </c>
      <c r="C31" s="153"/>
      <c r="D31" s="154"/>
      <c r="E31" s="150"/>
      <c r="F31" s="151"/>
      <c r="G31" s="151"/>
      <c r="H31" s="151"/>
      <c r="I31" s="151"/>
      <c r="J31" s="151"/>
      <c r="K31" s="151"/>
      <c r="L31" s="175" t="e">
        <f t="shared" si="14"/>
        <v>#REF!</v>
      </c>
      <c r="M31" s="175" t="e">
        <f t="shared" si="15"/>
        <v>#REF!</v>
      </c>
      <c r="N31" s="175" t="e">
        <f t="shared" si="16"/>
        <v>#REF!</v>
      </c>
      <c r="O31" s="175" t="e">
        <f t="shared" si="17"/>
        <v>#REF!</v>
      </c>
      <c r="P31" s="175" t="e">
        <f t="shared" si="18"/>
        <v>#REF!</v>
      </c>
      <c r="Q31" s="175" t="e">
        <f t="shared" si="19"/>
        <v>#REF!</v>
      </c>
      <c r="R31" s="153"/>
      <c r="S31" s="124"/>
      <c r="T31" s="119"/>
      <c r="U31" s="119"/>
      <c r="V31" s="124"/>
      <c r="W31" s="124"/>
      <c r="X31" s="124"/>
      <c r="Y31" s="124"/>
      <c r="Z31" s="124"/>
    </row>
    <row r="32" spans="1:26" ht="38.25" customHeight="1">
      <c r="A32" s="144">
        <v>13</v>
      </c>
      <c r="B32" s="155" t="s">
        <v>2412</v>
      </c>
      <c r="C32" s="155" t="s">
        <v>2413</v>
      </c>
      <c r="D32" s="140" t="s">
        <v>929</v>
      </c>
      <c r="E32" s="156" t="s">
        <v>929</v>
      </c>
      <c r="F32" s="157"/>
      <c r="G32" s="157"/>
      <c r="H32" s="157"/>
      <c r="I32" s="157"/>
      <c r="J32" s="157"/>
      <c r="K32" s="157">
        <v>2</v>
      </c>
      <c r="L32" s="175" t="e">
        <f t="shared" si="14"/>
        <v>#REF!</v>
      </c>
      <c r="M32" s="175" t="e">
        <f t="shared" si="15"/>
        <v>#REF!</v>
      </c>
      <c r="N32" s="175" t="e">
        <f t="shared" si="16"/>
        <v>#REF!</v>
      </c>
      <c r="O32" s="175" t="e">
        <f t="shared" si="17"/>
        <v>#REF!</v>
      </c>
      <c r="P32" s="175" t="e">
        <f t="shared" si="18"/>
        <v>#REF!</v>
      </c>
      <c r="Q32" s="175" t="e">
        <f t="shared" si="19"/>
        <v>#REF!</v>
      </c>
      <c r="R32" s="155"/>
      <c r="S32" s="124"/>
      <c r="T32" s="119">
        <v>4106810</v>
      </c>
      <c r="U32" s="119">
        <v>685000</v>
      </c>
      <c r="V32" s="124"/>
      <c r="W32" s="124"/>
      <c r="X32" s="124"/>
      <c r="Y32" s="124"/>
      <c r="Z32" s="124"/>
    </row>
    <row r="33" spans="1:26" ht="38.25" customHeight="1">
      <c r="A33" s="144">
        <v>14</v>
      </c>
      <c r="B33" s="155" t="s">
        <v>2414</v>
      </c>
      <c r="C33" s="155" t="s">
        <v>2415</v>
      </c>
      <c r="D33" s="140" t="s">
        <v>929</v>
      </c>
      <c r="E33" s="156" t="s">
        <v>929</v>
      </c>
      <c r="F33" s="157"/>
      <c r="G33" s="157"/>
      <c r="H33" s="157"/>
      <c r="I33" s="157"/>
      <c r="J33" s="157"/>
      <c r="K33" s="157">
        <v>1</v>
      </c>
      <c r="L33" s="175" t="e">
        <f t="shared" si="14"/>
        <v>#REF!</v>
      </c>
      <c r="M33" s="175" t="e">
        <f t="shared" si="15"/>
        <v>#REF!</v>
      </c>
      <c r="N33" s="175" t="e">
        <f t="shared" si="16"/>
        <v>#REF!</v>
      </c>
      <c r="O33" s="175" t="e">
        <f t="shared" si="17"/>
        <v>#REF!</v>
      </c>
      <c r="P33" s="175" t="e">
        <f t="shared" si="18"/>
        <v>#REF!</v>
      </c>
      <c r="Q33" s="175" t="e">
        <f t="shared" si="19"/>
        <v>#REF!</v>
      </c>
      <c r="R33" s="155"/>
      <c r="S33" s="124"/>
      <c r="T33" s="119">
        <v>1574858</v>
      </c>
      <c r="U33" s="119">
        <v>354000</v>
      </c>
      <c r="V33" s="124"/>
      <c r="W33" s="124"/>
      <c r="X33" s="124"/>
      <c r="Y33" s="124"/>
      <c r="Z33" s="124"/>
    </row>
    <row r="34" spans="1:26" ht="38.25" customHeight="1">
      <c r="A34" s="144">
        <v>15</v>
      </c>
      <c r="B34" s="155" t="s">
        <v>2416</v>
      </c>
      <c r="C34" s="155" t="s">
        <v>2413</v>
      </c>
      <c r="D34" s="140" t="s">
        <v>929</v>
      </c>
      <c r="E34" s="156" t="s">
        <v>929</v>
      </c>
      <c r="F34" s="157"/>
      <c r="G34" s="157"/>
      <c r="H34" s="157"/>
      <c r="I34" s="157"/>
      <c r="J34" s="157"/>
      <c r="K34" s="157">
        <v>2</v>
      </c>
      <c r="L34" s="175" t="e">
        <f t="shared" si="14"/>
        <v>#REF!</v>
      </c>
      <c r="M34" s="175" t="e">
        <f t="shared" si="15"/>
        <v>#REF!</v>
      </c>
      <c r="N34" s="175" t="e">
        <f t="shared" si="16"/>
        <v>#REF!</v>
      </c>
      <c r="O34" s="175" t="e">
        <f t="shared" si="17"/>
        <v>#REF!</v>
      </c>
      <c r="P34" s="175" t="e">
        <f t="shared" si="18"/>
        <v>#REF!</v>
      </c>
      <c r="Q34" s="175" t="e">
        <f t="shared" si="19"/>
        <v>#REF!</v>
      </c>
      <c r="R34" s="155"/>
      <c r="S34" s="124"/>
      <c r="T34" s="119">
        <v>2262000</v>
      </c>
      <c r="U34" s="119">
        <v>545000</v>
      </c>
      <c r="V34" s="124"/>
      <c r="W34" s="124"/>
      <c r="X34" s="124"/>
      <c r="Y34" s="124"/>
      <c r="Z34" s="124"/>
    </row>
    <row r="35" spans="1:26" ht="38.25" customHeight="1">
      <c r="A35" s="144">
        <v>16</v>
      </c>
      <c r="B35" s="155" t="s">
        <v>2417</v>
      </c>
      <c r="C35" s="155" t="s">
        <v>2415</v>
      </c>
      <c r="D35" s="140" t="s">
        <v>929</v>
      </c>
      <c r="E35" s="156" t="s">
        <v>929</v>
      </c>
      <c r="F35" s="157"/>
      <c r="G35" s="157"/>
      <c r="H35" s="157"/>
      <c r="I35" s="157"/>
      <c r="J35" s="157"/>
      <c r="K35" s="157">
        <v>1</v>
      </c>
      <c r="L35" s="175" t="e">
        <f t="shared" si="14"/>
        <v>#REF!</v>
      </c>
      <c r="M35" s="175" t="e">
        <f t="shared" si="15"/>
        <v>#REF!</v>
      </c>
      <c r="N35" s="175" t="e">
        <f t="shared" si="16"/>
        <v>#REF!</v>
      </c>
      <c r="O35" s="175" t="e">
        <f t="shared" si="17"/>
        <v>#REF!</v>
      </c>
      <c r="P35" s="175" t="e">
        <f t="shared" si="18"/>
        <v>#REF!</v>
      </c>
      <c r="Q35" s="175" t="e">
        <f t="shared" si="19"/>
        <v>#REF!</v>
      </c>
      <c r="R35" s="155"/>
      <c r="S35" s="124"/>
      <c r="T35" s="119">
        <v>986000</v>
      </c>
      <c r="U35" s="119">
        <v>230000</v>
      </c>
      <c r="V35" s="124"/>
      <c r="W35" s="124"/>
      <c r="X35" s="124"/>
      <c r="Y35" s="124"/>
      <c r="Z35" s="124"/>
    </row>
    <row r="36" spans="1:26" ht="38.25" customHeight="1">
      <c r="A36" s="144">
        <v>17</v>
      </c>
      <c r="B36" s="155" t="s">
        <v>2418</v>
      </c>
      <c r="C36" s="155" t="s">
        <v>2413</v>
      </c>
      <c r="D36" s="140" t="s">
        <v>929</v>
      </c>
      <c r="E36" s="156" t="s">
        <v>929</v>
      </c>
      <c r="F36" s="157"/>
      <c r="G36" s="157"/>
      <c r="H36" s="157"/>
      <c r="I36" s="157"/>
      <c r="J36" s="157"/>
      <c r="K36" s="157">
        <v>4</v>
      </c>
      <c r="L36" s="175" t="e">
        <f t="shared" si="14"/>
        <v>#REF!</v>
      </c>
      <c r="M36" s="175" t="e">
        <f t="shared" si="15"/>
        <v>#REF!</v>
      </c>
      <c r="N36" s="175" t="e">
        <f t="shared" si="16"/>
        <v>#REF!</v>
      </c>
      <c r="O36" s="175" t="e">
        <f t="shared" si="17"/>
        <v>#REF!</v>
      </c>
      <c r="P36" s="175" t="e">
        <f t="shared" si="18"/>
        <v>#REF!</v>
      </c>
      <c r="Q36" s="175" t="e">
        <f t="shared" si="19"/>
        <v>#REF!</v>
      </c>
      <c r="R36" s="155"/>
      <c r="S36" s="124"/>
      <c r="T36" s="119">
        <v>1609661</v>
      </c>
      <c r="U36" s="119">
        <v>525000</v>
      </c>
      <c r="V36" s="124"/>
      <c r="W36" s="124"/>
      <c r="X36" s="124"/>
      <c r="Y36" s="124"/>
      <c r="Z36" s="124"/>
    </row>
    <row r="37" spans="1:26" ht="38.25" customHeight="1">
      <c r="A37" s="144">
        <v>18</v>
      </c>
      <c r="B37" s="155" t="s">
        <v>2419</v>
      </c>
      <c r="C37" s="155" t="s">
        <v>2415</v>
      </c>
      <c r="D37" s="140" t="s">
        <v>929</v>
      </c>
      <c r="E37" s="156" t="s">
        <v>929</v>
      </c>
      <c r="F37" s="157"/>
      <c r="G37" s="157"/>
      <c r="H37" s="157"/>
      <c r="I37" s="157"/>
      <c r="J37" s="157"/>
      <c r="K37" s="157">
        <v>2</v>
      </c>
      <c r="L37" s="175" t="e">
        <f t="shared" si="14"/>
        <v>#REF!</v>
      </c>
      <c r="M37" s="175" t="e">
        <f t="shared" si="15"/>
        <v>#REF!</v>
      </c>
      <c r="N37" s="175" t="e">
        <f t="shared" si="16"/>
        <v>#REF!</v>
      </c>
      <c r="O37" s="175" t="e">
        <f t="shared" si="17"/>
        <v>#REF!</v>
      </c>
      <c r="P37" s="175" t="e">
        <f t="shared" si="18"/>
        <v>#REF!</v>
      </c>
      <c r="Q37" s="175" t="e">
        <f t="shared" si="19"/>
        <v>#REF!</v>
      </c>
      <c r="R37" s="155"/>
      <c r="S37" s="124"/>
      <c r="T37" s="119">
        <v>662112</v>
      </c>
      <c r="U37" s="119">
        <v>81270</v>
      </c>
      <c r="V37" s="124"/>
      <c r="W37" s="124"/>
      <c r="X37" s="124"/>
      <c r="Y37" s="124"/>
      <c r="Z37" s="124"/>
    </row>
    <row r="38" spans="1:26" ht="38.25" customHeight="1">
      <c r="A38" s="144">
        <v>19</v>
      </c>
      <c r="B38" s="155" t="s">
        <v>2420</v>
      </c>
      <c r="C38" s="155" t="s">
        <v>2413</v>
      </c>
      <c r="D38" s="140" t="s">
        <v>929</v>
      </c>
      <c r="E38" s="156" t="s">
        <v>929</v>
      </c>
      <c r="F38" s="157"/>
      <c r="G38" s="157"/>
      <c r="H38" s="157"/>
      <c r="I38" s="157"/>
      <c r="J38" s="157"/>
      <c r="K38" s="157">
        <v>2</v>
      </c>
      <c r="L38" s="175" t="e">
        <f t="shared" si="14"/>
        <v>#REF!</v>
      </c>
      <c r="M38" s="175" t="e">
        <f t="shared" si="15"/>
        <v>#REF!</v>
      </c>
      <c r="N38" s="175" t="e">
        <f t="shared" si="16"/>
        <v>#REF!</v>
      </c>
      <c r="O38" s="175" t="e">
        <f t="shared" si="17"/>
        <v>#REF!</v>
      </c>
      <c r="P38" s="175" t="e">
        <f t="shared" si="18"/>
        <v>#REF!</v>
      </c>
      <c r="Q38" s="175" t="e">
        <f t="shared" si="19"/>
        <v>#REF!</v>
      </c>
      <c r="R38" s="155"/>
      <c r="S38" s="124"/>
      <c r="T38" s="119">
        <v>3006150</v>
      </c>
      <c r="U38" s="119">
        <v>785000</v>
      </c>
      <c r="V38" s="124"/>
      <c r="W38" s="124"/>
      <c r="X38" s="124"/>
      <c r="Y38" s="124"/>
      <c r="Z38" s="124"/>
    </row>
    <row r="39" spans="1:26" ht="38.25" customHeight="1">
      <c r="A39" s="144">
        <v>20</v>
      </c>
      <c r="B39" s="155" t="s">
        <v>2421</v>
      </c>
      <c r="C39" s="155" t="s">
        <v>2415</v>
      </c>
      <c r="D39" s="140" t="s">
        <v>929</v>
      </c>
      <c r="E39" s="156" t="s">
        <v>929</v>
      </c>
      <c r="F39" s="157"/>
      <c r="G39" s="157"/>
      <c r="H39" s="157"/>
      <c r="I39" s="157"/>
      <c r="J39" s="157"/>
      <c r="K39" s="157">
        <v>1</v>
      </c>
      <c r="L39" s="175" t="e">
        <f t="shared" si="14"/>
        <v>#REF!</v>
      </c>
      <c r="M39" s="175" t="e">
        <f t="shared" si="15"/>
        <v>#REF!</v>
      </c>
      <c r="N39" s="175" t="e">
        <f t="shared" si="16"/>
        <v>#REF!</v>
      </c>
      <c r="O39" s="175" t="e">
        <f t="shared" si="17"/>
        <v>#REF!</v>
      </c>
      <c r="P39" s="175" t="e">
        <f t="shared" si="18"/>
        <v>#REF!</v>
      </c>
      <c r="Q39" s="175" t="e">
        <f t="shared" si="19"/>
        <v>#REF!</v>
      </c>
      <c r="R39" s="155"/>
      <c r="S39" s="124"/>
      <c r="T39" s="119">
        <v>1704501</v>
      </c>
      <c r="U39" s="119">
        <v>450000</v>
      </c>
      <c r="V39" s="124"/>
      <c r="W39" s="124"/>
      <c r="X39" s="124"/>
      <c r="Y39" s="124"/>
      <c r="Z39" s="124"/>
    </row>
    <row r="40" spans="1:26" ht="38.25" customHeight="1">
      <c r="A40" s="144">
        <v>21</v>
      </c>
      <c r="B40" s="155" t="s">
        <v>2422</v>
      </c>
      <c r="C40" s="155" t="s">
        <v>2415</v>
      </c>
      <c r="D40" s="140" t="s">
        <v>929</v>
      </c>
      <c r="E40" s="156" t="s">
        <v>929</v>
      </c>
      <c r="F40" s="157"/>
      <c r="G40" s="157"/>
      <c r="H40" s="157"/>
      <c r="I40" s="157"/>
      <c r="J40" s="157"/>
      <c r="K40" s="157">
        <v>1</v>
      </c>
      <c r="L40" s="175" t="e">
        <f t="shared" si="14"/>
        <v>#REF!</v>
      </c>
      <c r="M40" s="175" t="e">
        <f t="shared" si="15"/>
        <v>#REF!</v>
      </c>
      <c r="N40" s="175" t="e">
        <f t="shared" si="16"/>
        <v>#REF!</v>
      </c>
      <c r="O40" s="175" t="e">
        <f t="shared" si="17"/>
        <v>#REF!</v>
      </c>
      <c r="P40" s="175" t="e">
        <f t="shared" si="18"/>
        <v>#REF!</v>
      </c>
      <c r="Q40" s="175" t="e">
        <f t="shared" si="19"/>
        <v>#REF!</v>
      </c>
      <c r="R40" s="155"/>
      <c r="S40" s="124"/>
      <c r="T40" s="119">
        <v>1044104</v>
      </c>
      <c r="U40" s="119">
        <v>235000</v>
      </c>
      <c r="V40" s="124"/>
      <c r="W40" s="124"/>
      <c r="X40" s="124"/>
      <c r="Y40" s="124"/>
      <c r="Z40" s="124"/>
    </row>
    <row r="41" spans="1:26" ht="38.25" customHeight="1">
      <c r="A41" s="144">
        <v>22</v>
      </c>
      <c r="B41" s="155" t="s">
        <v>2423</v>
      </c>
      <c r="C41" s="155" t="s">
        <v>2415</v>
      </c>
      <c r="D41" s="140" t="s">
        <v>929</v>
      </c>
      <c r="E41" s="156" t="s">
        <v>929</v>
      </c>
      <c r="F41" s="157"/>
      <c r="G41" s="157"/>
      <c r="H41" s="157"/>
      <c r="I41" s="157"/>
      <c r="J41" s="157"/>
      <c r="K41" s="157">
        <v>6</v>
      </c>
      <c r="L41" s="175" t="e">
        <f t="shared" si="14"/>
        <v>#REF!</v>
      </c>
      <c r="M41" s="175" t="e">
        <f t="shared" si="15"/>
        <v>#REF!</v>
      </c>
      <c r="N41" s="175" t="e">
        <f t="shared" si="16"/>
        <v>#REF!</v>
      </c>
      <c r="O41" s="175" t="e">
        <f t="shared" si="17"/>
        <v>#REF!</v>
      </c>
      <c r="P41" s="175" t="e">
        <f t="shared" si="18"/>
        <v>#REF!</v>
      </c>
      <c r="Q41" s="175" t="e">
        <f t="shared" si="19"/>
        <v>#REF!</v>
      </c>
      <c r="R41" s="155"/>
      <c r="S41" s="124"/>
      <c r="T41" s="119">
        <v>622112</v>
      </c>
      <c r="U41" s="119">
        <v>98000</v>
      </c>
      <c r="V41" s="124"/>
      <c r="W41" s="124"/>
      <c r="X41" s="124"/>
      <c r="Y41" s="124"/>
      <c r="Z41" s="124"/>
    </row>
    <row r="42" spans="1:26" ht="38.25" customHeight="1">
      <c r="A42" s="144">
        <v>23</v>
      </c>
      <c r="B42" s="155" t="s">
        <v>2424</v>
      </c>
      <c r="C42" s="155" t="s">
        <v>2413</v>
      </c>
      <c r="D42" s="140" t="s">
        <v>929</v>
      </c>
      <c r="E42" s="156" t="s">
        <v>929</v>
      </c>
      <c r="F42" s="157"/>
      <c r="G42" s="157"/>
      <c r="H42" s="157"/>
      <c r="I42" s="157"/>
      <c r="J42" s="157"/>
      <c r="K42" s="157">
        <v>1</v>
      </c>
      <c r="L42" s="175" t="e">
        <f t="shared" si="14"/>
        <v>#REF!</v>
      </c>
      <c r="M42" s="175" t="e">
        <f t="shared" si="15"/>
        <v>#REF!</v>
      </c>
      <c r="N42" s="175" t="e">
        <f t="shared" si="16"/>
        <v>#REF!</v>
      </c>
      <c r="O42" s="175" t="e">
        <f t="shared" si="17"/>
        <v>#REF!</v>
      </c>
      <c r="P42" s="175" t="e">
        <f t="shared" si="18"/>
        <v>#REF!</v>
      </c>
      <c r="Q42" s="175" t="e">
        <f t="shared" si="19"/>
        <v>#REF!</v>
      </c>
      <c r="R42" s="155"/>
      <c r="S42" s="124"/>
      <c r="T42" s="119">
        <v>2813000</v>
      </c>
      <c r="U42" s="119">
        <v>765000</v>
      </c>
      <c r="V42" s="124"/>
      <c r="W42" s="124"/>
      <c r="X42" s="124"/>
      <c r="Y42" s="124"/>
      <c r="Z42" s="124"/>
    </row>
    <row r="43" spans="1:26" ht="38.25" customHeight="1">
      <c r="A43" s="144">
        <v>24</v>
      </c>
      <c r="B43" s="155" t="s">
        <v>2425</v>
      </c>
      <c r="C43" s="155" t="s">
        <v>2413</v>
      </c>
      <c r="D43" s="140" t="s">
        <v>929</v>
      </c>
      <c r="E43" s="156" t="s">
        <v>929</v>
      </c>
      <c r="F43" s="157"/>
      <c r="G43" s="157"/>
      <c r="H43" s="157"/>
      <c r="I43" s="157"/>
      <c r="J43" s="157"/>
      <c r="K43" s="157">
        <v>2</v>
      </c>
      <c r="L43" s="175" t="e">
        <f t="shared" si="14"/>
        <v>#REF!</v>
      </c>
      <c r="M43" s="175" t="e">
        <f t="shared" si="15"/>
        <v>#REF!</v>
      </c>
      <c r="N43" s="175" t="e">
        <f t="shared" si="16"/>
        <v>#REF!</v>
      </c>
      <c r="O43" s="175" t="e">
        <f t="shared" si="17"/>
        <v>#REF!</v>
      </c>
      <c r="P43" s="175" t="e">
        <f t="shared" si="18"/>
        <v>#REF!</v>
      </c>
      <c r="Q43" s="175" t="e">
        <f t="shared" si="19"/>
        <v>#REF!</v>
      </c>
      <c r="R43" s="155"/>
      <c r="S43" s="124"/>
      <c r="T43" s="119">
        <v>1667500</v>
      </c>
      <c r="U43" s="119">
        <v>545000</v>
      </c>
      <c r="V43" s="124"/>
      <c r="W43" s="124"/>
      <c r="X43" s="124"/>
      <c r="Y43" s="124"/>
      <c r="Z43" s="124"/>
    </row>
    <row r="44" spans="1:26" ht="38.25" customHeight="1">
      <c r="A44" s="144">
        <v>25</v>
      </c>
      <c r="B44" s="155" t="s">
        <v>2426</v>
      </c>
      <c r="C44" s="155" t="s">
        <v>2413</v>
      </c>
      <c r="D44" s="140" t="s">
        <v>929</v>
      </c>
      <c r="E44" s="156"/>
      <c r="F44" s="157"/>
      <c r="G44" s="157"/>
      <c r="H44" s="157"/>
      <c r="I44" s="157"/>
      <c r="J44" s="157"/>
      <c r="K44" s="157">
        <v>10</v>
      </c>
      <c r="L44" s="175" t="e">
        <f t="shared" si="14"/>
        <v>#REF!</v>
      </c>
      <c r="M44" s="175" t="e">
        <f t="shared" si="15"/>
        <v>#REF!</v>
      </c>
      <c r="N44" s="175" t="e">
        <f t="shared" si="16"/>
        <v>#REF!</v>
      </c>
      <c r="O44" s="175" t="e">
        <f t="shared" si="17"/>
        <v>#REF!</v>
      </c>
      <c r="P44" s="175" t="e">
        <f t="shared" si="18"/>
        <v>#REF!</v>
      </c>
      <c r="Q44" s="175" t="e">
        <f t="shared" si="19"/>
        <v>#REF!</v>
      </c>
      <c r="R44" s="155"/>
      <c r="S44" s="124"/>
      <c r="T44" s="119">
        <v>2224493</v>
      </c>
      <c r="U44" s="119">
        <v>765000</v>
      </c>
      <c r="V44" s="124"/>
      <c r="W44" s="124"/>
      <c r="X44" s="124"/>
      <c r="Y44" s="124"/>
      <c r="Z44" s="124"/>
    </row>
    <row r="45" spans="1:26" ht="38.25" customHeight="1">
      <c r="A45" s="144">
        <v>26</v>
      </c>
      <c r="B45" s="155" t="s">
        <v>2427</v>
      </c>
      <c r="C45" s="155" t="s">
        <v>2413</v>
      </c>
      <c r="D45" s="140" t="s">
        <v>929</v>
      </c>
      <c r="E45" s="156"/>
      <c r="F45" s="157"/>
      <c r="G45" s="157"/>
      <c r="H45" s="157"/>
      <c r="I45" s="157"/>
      <c r="J45" s="157"/>
      <c r="K45" s="157">
        <v>3</v>
      </c>
      <c r="L45" s="175" t="e">
        <f t="shared" si="14"/>
        <v>#REF!</v>
      </c>
      <c r="M45" s="175" t="e">
        <f t="shared" si="15"/>
        <v>#REF!</v>
      </c>
      <c r="N45" s="175" t="e">
        <f t="shared" si="16"/>
        <v>#REF!</v>
      </c>
      <c r="O45" s="175" t="e">
        <f t="shared" si="17"/>
        <v>#REF!</v>
      </c>
      <c r="P45" s="175" t="e">
        <f t="shared" si="18"/>
        <v>#REF!</v>
      </c>
      <c r="Q45" s="175" t="e">
        <f t="shared" si="19"/>
        <v>#REF!</v>
      </c>
      <c r="R45" s="155"/>
      <c r="S45" s="124"/>
      <c r="T45" s="119">
        <v>1145600</v>
      </c>
      <c r="U45" s="119">
        <v>320000</v>
      </c>
      <c r="V45" s="124"/>
      <c r="W45" s="124"/>
      <c r="X45" s="124"/>
      <c r="Y45" s="124"/>
      <c r="Z45" s="124"/>
    </row>
    <row r="46" spans="1:26" ht="38.25" customHeight="1">
      <c r="A46" s="144">
        <v>28</v>
      </c>
      <c r="B46" s="155" t="s">
        <v>2428</v>
      </c>
      <c r="C46" s="155" t="s">
        <v>2415</v>
      </c>
      <c r="D46" s="140" t="s">
        <v>929</v>
      </c>
      <c r="E46" s="156" t="s">
        <v>929</v>
      </c>
      <c r="F46" s="157"/>
      <c r="G46" s="157"/>
      <c r="H46" s="157"/>
      <c r="I46" s="157"/>
      <c r="J46" s="157"/>
      <c r="K46" s="157">
        <v>1</v>
      </c>
      <c r="L46" s="175" t="e">
        <f t="shared" si="14"/>
        <v>#REF!</v>
      </c>
      <c r="M46" s="175" t="e">
        <f t="shared" si="15"/>
        <v>#REF!</v>
      </c>
      <c r="N46" s="175" t="e">
        <f t="shared" si="16"/>
        <v>#REF!</v>
      </c>
      <c r="O46" s="175" t="e">
        <f t="shared" si="17"/>
        <v>#REF!</v>
      </c>
      <c r="P46" s="175" t="e">
        <f t="shared" si="18"/>
        <v>#REF!</v>
      </c>
      <c r="Q46" s="175" t="e">
        <f t="shared" si="19"/>
        <v>#REF!</v>
      </c>
      <c r="R46" s="155"/>
      <c r="S46" s="124"/>
      <c r="T46" s="119">
        <v>567000</v>
      </c>
      <c r="U46" s="119">
        <v>102060</v>
      </c>
      <c r="V46" s="124"/>
      <c r="W46" s="124"/>
      <c r="X46" s="124"/>
      <c r="Y46" s="124"/>
      <c r="Z46" s="124"/>
    </row>
    <row r="47" spans="1:26" ht="38.25" customHeight="1">
      <c r="A47" s="144">
        <v>29</v>
      </c>
      <c r="B47" s="155" t="s">
        <v>2429</v>
      </c>
      <c r="C47" s="155" t="s">
        <v>2415</v>
      </c>
      <c r="D47" s="140" t="s">
        <v>929</v>
      </c>
      <c r="E47" s="156" t="s">
        <v>929</v>
      </c>
      <c r="F47" s="157"/>
      <c r="G47" s="157"/>
      <c r="H47" s="157"/>
      <c r="I47" s="157"/>
      <c r="J47" s="157"/>
      <c r="K47" s="157">
        <v>4</v>
      </c>
      <c r="L47" s="175" t="e">
        <f t="shared" si="14"/>
        <v>#REF!</v>
      </c>
      <c r="M47" s="175" t="e">
        <f t="shared" si="15"/>
        <v>#REF!</v>
      </c>
      <c r="N47" s="175" t="e">
        <f t="shared" si="16"/>
        <v>#REF!</v>
      </c>
      <c r="O47" s="175" t="e">
        <f t="shared" si="17"/>
        <v>#REF!</v>
      </c>
      <c r="P47" s="175" t="e">
        <f t="shared" si="18"/>
        <v>#REF!</v>
      </c>
      <c r="Q47" s="175" t="e">
        <f t="shared" si="19"/>
        <v>#REF!</v>
      </c>
      <c r="R47" s="155"/>
      <c r="S47" s="124"/>
      <c r="T47" s="119">
        <v>462000</v>
      </c>
      <c r="U47" s="119">
        <v>83160</v>
      </c>
      <c r="V47" s="124"/>
      <c r="W47" s="124"/>
      <c r="X47" s="124"/>
      <c r="Y47" s="124"/>
      <c r="Z47" s="124"/>
    </row>
    <row r="48" spans="1:26" ht="38.25" customHeight="1">
      <c r="A48" s="144">
        <v>30</v>
      </c>
      <c r="B48" s="155" t="s">
        <v>2430</v>
      </c>
      <c r="C48" s="155" t="s">
        <v>2431</v>
      </c>
      <c r="D48" s="140" t="s">
        <v>929</v>
      </c>
      <c r="E48" s="156" t="s">
        <v>929</v>
      </c>
      <c r="F48" s="157"/>
      <c r="G48" s="157"/>
      <c r="H48" s="157"/>
      <c r="I48" s="157"/>
      <c r="J48" s="157"/>
      <c r="K48" s="157">
        <v>3</v>
      </c>
      <c r="L48" s="175" t="e">
        <f t="shared" si="14"/>
        <v>#REF!</v>
      </c>
      <c r="M48" s="175" t="e">
        <f t="shared" si="15"/>
        <v>#REF!</v>
      </c>
      <c r="N48" s="175" t="e">
        <f t="shared" si="16"/>
        <v>#REF!</v>
      </c>
      <c r="O48" s="175" t="e">
        <f t="shared" si="17"/>
        <v>#REF!</v>
      </c>
      <c r="P48" s="175" t="e">
        <f t="shared" si="18"/>
        <v>#REF!</v>
      </c>
      <c r="Q48" s="175" t="e">
        <f t="shared" si="19"/>
        <v>#REF!</v>
      </c>
      <c r="R48" s="155"/>
      <c r="S48" s="124"/>
      <c r="T48" s="119">
        <v>450000</v>
      </c>
      <c r="U48" s="119">
        <v>35000</v>
      </c>
      <c r="V48" s="124"/>
      <c r="W48" s="124"/>
      <c r="X48" s="124"/>
      <c r="Y48" s="124"/>
      <c r="Z48" s="124"/>
    </row>
    <row r="49" spans="1:26" ht="38.25" customHeight="1">
      <c r="A49" s="144">
        <v>31</v>
      </c>
      <c r="B49" s="155" t="s">
        <v>2432</v>
      </c>
      <c r="C49" s="155" t="s">
        <v>2413</v>
      </c>
      <c r="D49" s="140" t="s">
        <v>929</v>
      </c>
      <c r="E49" s="156"/>
      <c r="F49" s="157"/>
      <c r="G49" s="157"/>
      <c r="H49" s="157"/>
      <c r="I49" s="157"/>
      <c r="J49" s="157"/>
      <c r="K49" s="157">
        <v>1</v>
      </c>
      <c r="L49" s="175" t="e">
        <f t="shared" si="14"/>
        <v>#REF!</v>
      </c>
      <c r="M49" s="175" t="e">
        <f t="shared" si="15"/>
        <v>#REF!</v>
      </c>
      <c r="N49" s="175" t="e">
        <f t="shared" si="16"/>
        <v>#REF!</v>
      </c>
      <c r="O49" s="175" t="e">
        <f t="shared" si="17"/>
        <v>#REF!</v>
      </c>
      <c r="P49" s="175" t="e">
        <f t="shared" si="18"/>
        <v>#REF!</v>
      </c>
      <c r="Q49" s="175" t="e">
        <f t="shared" si="19"/>
        <v>#REF!</v>
      </c>
      <c r="R49" s="155"/>
      <c r="S49" s="124"/>
      <c r="T49" s="119">
        <v>14679000</v>
      </c>
      <c r="U49" s="119">
        <v>2642220</v>
      </c>
      <c r="V49" s="124"/>
      <c r="W49" s="124"/>
      <c r="X49" s="124"/>
      <c r="Y49" s="124"/>
      <c r="Z49" s="124"/>
    </row>
    <row r="50" spans="1:26" ht="38.25" customHeight="1">
      <c r="A50" s="144">
        <v>32</v>
      </c>
      <c r="B50" s="155" t="s">
        <v>2433</v>
      </c>
      <c r="C50" s="155" t="s">
        <v>987</v>
      </c>
      <c r="D50" s="140" t="s">
        <v>280</v>
      </c>
      <c r="E50" s="156"/>
      <c r="F50" s="157"/>
      <c r="G50" s="157"/>
      <c r="H50" s="157"/>
      <c r="I50" s="157"/>
      <c r="J50" s="157"/>
      <c r="K50" s="157">
        <v>1</v>
      </c>
      <c r="L50" s="175" t="e">
        <f t="shared" si="14"/>
        <v>#REF!</v>
      </c>
      <c r="M50" s="175" t="e">
        <f t="shared" si="15"/>
        <v>#REF!</v>
      </c>
      <c r="N50" s="175" t="e">
        <f t="shared" si="16"/>
        <v>#REF!</v>
      </c>
      <c r="O50" s="175" t="e">
        <f t="shared" si="17"/>
        <v>#REF!</v>
      </c>
      <c r="P50" s="175" t="e">
        <f t="shared" si="18"/>
        <v>#REF!</v>
      </c>
      <c r="Q50" s="175" t="e">
        <f t="shared" si="19"/>
        <v>#REF!</v>
      </c>
      <c r="R50" s="155"/>
      <c r="S50" s="124"/>
      <c r="T50" s="119">
        <v>1449000</v>
      </c>
      <c r="U50" s="119">
        <v>260820</v>
      </c>
      <c r="V50" s="124"/>
      <c r="W50" s="124"/>
      <c r="X50" s="124"/>
      <c r="Y50" s="124"/>
      <c r="Z50" s="124"/>
    </row>
    <row r="51" spans="1:26" ht="38.25" customHeight="1">
      <c r="A51" s="144">
        <v>33</v>
      </c>
      <c r="B51" s="155" t="s">
        <v>2434</v>
      </c>
      <c r="C51" s="155"/>
      <c r="D51" s="140" t="s">
        <v>929</v>
      </c>
      <c r="E51" s="156"/>
      <c r="F51" s="157"/>
      <c r="G51" s="157"/>
      <c r="H51" s="157"/>
      <c r="I51" s="157"/>
      <c r="J51" s="157"/>
      <c r="K51" s="157">
        <v>1</v>
      </c>
      <c r="L51" s="175" t="e">
        <f t="shared" si="14"/>
        <v>#REF!</v>
      </c>
      <c r="M51" s="175" t="e">
        <f t="shared" si="15"/>
        <v>#REF!</v>
      </c>
      <c r="N51" s="175" t="e">
        <f t="shared" si="16"/>
        <v>#REF!</v>
      </c>
      <c r="O51" s="175" t="e">
        <f t="shared" si="17"/>
        <v>#REF!</v>
      </c>
      <c r="P51" s="175" t="e">
        <f t="shared" si="18"/>
        <v>#REF!</v>
      </c>
      <c r="Q51" s="175" t="e">
        <f t="shared" si="19"/>
        <v>#REF!</v>
      </c>
      <c r="R51" s="155"/>
      <c r="S51" s="124"/>
      <c r="T51" s="119">
        <v>913591</v>
      </c>
      <c r="U51" s="119">
        <v>92000</v>
      </c>
      <c r="V51" s="124"/>
      <c r="W51" s="124"/>
      <c r="X51" s="124"/>
      <c r="Y51" s="124"/>
      <c r="Z51" s="124"/>
    </row>
    <row r="52" spans="1:26" ht="38.25" customHeight="1">
      <c r="A52" s="144">
        <v>27</v>
      </c>
      <c r="B52" s="155" t="s">
        <v>2435</v>
      </c>
      <c r="C52" s="155" t="s">
        <v>987</v>
      </c>
      <c r="D52" s="140" t="s">
        <v>929</v>
      </c>
      <c r="E52" s="156" t="s">
        <v>929</v>
      </c>
      <c r="F52" s="157"/>
      <c r="G52" s="157"/>
      <c r="H52" s="157"/>
      <c r="I52" s="157"/>
      <c r="J52" s="157"/>
      <c r="K52" s="157">
        <v>3</v>
      </c>
      <c r="L52" s="175" t="e">
        <f t="shared" si="14"/>
        <v>#REF!</v>
      </c>
      <c r="M52" s="175" t="e">
        <f t="shared" si="15"/>
        <v>#REF!</v>
      </c>
      <c r="N52" s="175" t="e">
        <f t="shared" si="16"/>
        <v>#REF!</v>
      </c>
      <c r="O52" s="175" t="e">
        <f t="shared" si="17"/>
        <v>#REF!</v>
      </c>
      <c r="P52" s="175" t="e">
        <f t="shared" si="18"/>
        <v>#REF!</v>
      </c>
      <c r="Q52" s="175" t="e">
        <f t="shared" si="19"/>
        <v>#REF!</v>
      </c>
      <c r="R52" s="155"/>
      <c r="S52" s="124"/>
      <c r="T52" s="119">
        <v>725050</v>
      </c>
      <c r="U52" s="119">
        <v>68000</v>
      </c>
      <c r="V52" s="124"/>
      <c r="W52" s="124"/>
      <c r="X52" s="124"/>
      <c r="Y52" s="124"/>
      <c r="Z52" s="124"/>
    </row>
    <row r="53" spans="1:26" ht="38.25" customHeight="1">
      <c r="A53" s="144">
        <v>35</v>
      </c>
      <c r="B53" s="155" t="s">
        <v>2436</v>
      </c>
      <c r="C53" s="155"/>
      <c r="D53" s="140" t="s">
        <v>929</v>
      </c>
      <c r="E53" s="156"/>
      <c r="F53" s="157"/>
      <c r="G53" s="157"/>
      <c r="H53" s="157"/>
      <c r="I53" s="157"/>
      <c r="J53" s="157"/>
      <c r="K53" s="157">
        <v>1</v>
      </c>
      <c r="L53" s="175" t="e">
        <f t="shared" si="14"/>
        <v>#REF!</v>
      </c>
      <c r="M53" s="175" t="e">
        <f t="shared" si="15"/>
        <v>#REF!</v>
      </c>
      <c r="N53" s="175" t="e">
        <f t="shared" si="16"/>
        <v>#REF!</v>
      </c>
      <c r="O53" s="175" t="e">
        <f t="shared" si="17"/>
        <v>#REF!</v>
      </c>
      <c r="P53" s="175" t="e">
        <f t="shared" si="18"/>
        <v>#REF!</v>
      </c>
      <c r="Q53" s="175" t="e">
        <f t="shared" si="19"/>
        <v>#REF!</v>
      </c>
      <c r="R53" s="155"/>
      <c r="S53" s="124"/>
      <c r="T53" s="119">
        <v>10032103</v>
      </c>
      <c r="U53" s="119">
        <v>2325000</v>
      </c>
      <c r="V53" s="124"/>
      <c r="W53" s="124"/>
      <c r="X53" s="124"/>
      <c r="Y53" s="124"/>
      <c r="Z53" s="124"/>
    </row>
    <row r="54" spans="1:26" ht="38.25" customHeight="1">
      <c r="A54" s="144">
        <v>36</v>
      </c>
      <c r="B54" s="155" t="s">
        <v>2437</v>
      </c>
      <c r="C54" s="155"/>
      <c r="D54" s="140" t="s">
        <v>280</v>
      </c>
      <c r="E54" s="156"/>
      <c r="F54" s="157"/>
      <c r="G54" s="157"/>
      <c r="H54" s="157"/>
      <c r="I54" s="157"/>
      <c r="J54" s="157"/>
      <c r="K54" s="157">
        <v>1</v>
      </c>
      <c r="L54" s="175" t="e">
        <f t="shared" si="14"/>
        <v>#REF!</v>
      </c>
      <c r="M54" s="175" t="e">
        <f t="shared" si="15"/>
        <v>#REF!</v>
      </c>
      <c r="N54" s="175" t="e">
        <f t="shared" si="16"/>
        <v>#REF!</v>
      </c>
      <c r="O54" s="175" t="e">
        <f t="shared" si="17"/>
        <v>#REF!</v>
      </c>
      <c r="P54" s="175" t="e">
        <f t="shared" si="18"/>
        <v>#REF!</v>
      </c>
      <c r="Q54" s="175" t="e">
        <f t="shared" si="19"/>
        <v>#REF!</v>
      </c>
      <c r="R54" s="155"/>
      <c r="S54" s="124"/>
      <c r="T54" s="119">
        <v>32000000</v>
      </c>
      <c r="U54" s="119">
        <v>4730000</v>
      </c>
      <c r="V54" s="124"/>
      <c r="W54" s="124"/>
      <c r="X54" s="124"/>
      <c r="Y54" s="124"/>
      <c r="Z54" s="124"/>
    </row>
    <row r="55" spans="1:26" ht="38.25" customHeight="1">
      <c r="A55" s="144">
        <v>37</v>
      </c>
      <c r="B55" s="155" t="s">
        <v>2438</v>
      </c>
      <c r="C55" s="155"/>
      <c r="D55" s="140" t="s">
        <v>280</v>
      </c>
      <c r="E55" s="156"/>
      <c r="F55" s="157"/>
      <c r="G55" s="157"/>
      <c r="H55" s="157"/>
      <c r="I55" s="157"/>
      <c r="J55" s="157"/>
      <c r="K55" s="157">
        <v>1</v>
      </c>
      <c r="L55" s="175" t="e">
        <f t="shared" si="14"/>
        <v>#REF!</v>
      </c>
      <c r="M55" s="175" t="e">
        <f t="shared" si="15"/>
        <v>#REF!</v>
      </c>
      <c r="N55" s="175" t="e">
        <f t="shared" si="16"/>
        <v>#REF!</v>
      </c>
      <c r="O55" s="175" t="e">
        <f t="shared" si="17"/>
        <v>#REF!</v>
      </c>
      <c r="P55" s="175" t="e">
        <f t="shared" si="18"/>
        <v>#REF!</v>
      </c>
      <c r="Q55" s="175" t="e">
        <f t="shared" si="19"/>
        <v>#REF!</v>
      </c>
      <c r="R55" s="155"/>
      <c r="S55" s="124"/>
      <c r="T55" s="119">
        <v>2360000</v>
      </c>
      <c r="U55" s="119">
        <v>355000</v>
      </c>
      <c r="V55" s="124"/>
      <c r="W55" s="124"/>
      <c r="X55" s="124"/>
      <c r="Y55" s="124"/>
      <c r="Z55" s="124"/>
    </row>
    <row r="56" spans="1:26" ht="38.25" customHeight="1">
      <c r="A56" s="144"/>
      <c r="B56" s="155" t="s">
        <v>2439</v>
      </c>
      <c r="C56" s="155"/>
      <c r="D56" s="140" t="s">
        <v>929</v>
      </c>
      <c r="E56" s="156"/>
      <c r="F56" s="157"/>
      <c r="G56" s="157"/>
      <c r="H56" s="157"/>
      <c r="I56" s="157"/>
      <c r="J56" s="157"/>
      <c r="K56" s="157">
        <v>1</v>
      </c>
      <c r="L56" s="175" t="e">
        <f t="shared" si="14"/>
        <v>#REF!</v>
      </c>
      <c r="M56" s="175" t="e">
        <f t="shared" si="15"/>
        <v>#REF!</v>
      </c>
      <c r="N56" s="175" t="e">
        <f t="shared" si="16"/>
        <v>#REF!</v>
      </c>
      <c r="O56" s="175" t="e">
        <f t="shared" si="17"/>
        <v>#REF!</v>
      </c>
      <c r="P56" s="175" t="e">
        <f t="shared" si="18"/>
        <v>#REF!</v>
      </c>
      <c r="Q56" s="175" t="e">
        <f t="shared" si="19"/>
        <v>#REF!</v>
      </c>
      <c r="R56" s="155"/>
      <c r="S56" s="124"/>
      <c r="T56" s="119">
        <v>878787</v>
      </c>
      <c r="U56" s="119">
        <v>156000</v>
      </c>
      <c r="V56" s="124"/>
      <c r="W56" s="124"/>
      <c r="X56" s="124"/>
      <c r="Y56" s="124"/>
      <c r="Z56" s="124"/>
    </row>
    <row r="57" spans="1:26" ht="99.75" customHeight="1">
      <c r="A57" s="144">
        <v>38</v>
      </c>
      <c r="B57" s="155" t="s">
        <v>2440</v>
      </c>
      <c r="C57" s="155"/>
      <c r="D57" s="140" t="s">
        <v>929</v>
      </c>
      <c r="E57" s="156"/>
      <c r="F57" s="157"/>
      <c r="G57" s="157"/>
      <c r="H57" s="157"/>
      <c r="I57" s="157"/>
      <c r="J57" s="157"/>
      <c r="K57" s="157">
        <v>1</v>
      </c>
      <c r="L57" s="175" t="e">
        <f t="shared" si="14"/>
        <v>#REF!</v>
      </c>
      <c r="M57" s="175" t="e">
        <f t="shared" si="15"/>
        <v>#REF!</v>
      </c>
      <c r="N57" s="175" t="e">
        <f t="shared" si="16"/>
        <v>#REF!</v>
      </c>
      <c r="O57" s="175" t="e">
        <f t="shared" si="17"/>
        <v>#REF!</v>
      </c>
      <c r="P57" s="175" t="e">
        <f t="shared" si="18"/>
        <v>#REF!</v>
      </c>
      <c r="Q57" s="175" t="e">
        <f t="shared" si="19"/>
        <v>#REF!</v>
      </c>
      <c r="R57" s="155"/>
      <c r="S57" s="124"/>
      <c r="T57" s="119">
        <v>2800000</v>
      </c>
      <c r="U57" s="119">
        <v>580000</v>
      </c>
      <c r="V57" s="124"/>
      <c r="W57" s="124"/>
      <c r="X57" s="124"/>
      <c r="Y57" s="124"/>
      <c r="Z57" s="124"/>
    </row>
    <row r="58" spans="1:26" ht="38.25" customHeight="1">
      <c r="A58" s="144">
        <v>39</v>
      </c>
      <c r="B58" s="155" t="s">
        <v>2352</v>
      </c>
      <c r="C58" s="155"/>
      <c r="D58" s="140" t="s">
        <v>163</v>
      </c>
      <c r="E58" s="156" t="s">
        <v>163</v>
      </c>
      <c r="F58" s="157"/>
      <c r="G58" s="157"/>
      <c r="H58" s="157"/>
      <c r="I58" s="157"/>
      <c r="J58" s="157"/>
      <c r="K58" s="157">
        <v>1</v>
      </c>
      <c r="L58" s="175" t="e">
        <f t="shared" si="14"/>
        <v>#REF!</v>
      </c>
      <c r="M58" s="175" t="e">
        <f t="shared" si="15"/>
        <v>#REF!</v>
      </c>
      <c r="N58" s="175" t="e">
        <f t="shared" si="16"/>
        <v>#REF!</v>
      </c>
      <c r="O58" s="175" t="e">
        <f t="shared" si="17"/>
        <v>#REF!</v>
      </c>
      <c r="P58" s="175" t="e">
        <f t="shared" si="18"/>
        <v>#REF!</v>
      </c>
      <c r="Q58" s="175" t="e">
        <f t="shared" si="19"/>
        <v>#REF!</v>
      </c>
      <c r="R58" s="155"/>
      <c r="S58" s="124"/>
      <c r="T58" s="119">
        <v>20250000</v>
      </c>
      <c r="U58" s="119">
        <v>6552500</v>
      </c>
      <c r="V58" s="124"/>
      <c r="W58" s="124"/>
      <c r="X58" s="124"/>
      <c r="Y58" s="124"/>
      <c r="Z58" s="124"/>
    </row>
    <row r="59" spans="1:26" ht="38.25" customHeight="1">
      <c r="A59" s="144">
        <v>40</v>
      </c>
      <c r="B59" s="155" t="s">
        <v>2410</v>
      </c>
      <c r="C59" s="155"/>
      <c r="D59" s="158" t="s">
        <v>163</v>
      </c>
      <c r="E59" s="156"/>
      <c r="F59" s="157"/>
      <c r="G59" s="157"/>
      <c r="H59" s="157"/>
      <c r="I59" s="157"/>
      <c r="J59" s="157"/>
      <c r="K59" s="157">
        <v>1</v>
      </c>
      <c r="L59" s="175" t="e">
        <f t="shared" si="14"/>
        <v>#REF!</v>
      </c>
      <c r="M59" s="175" t="e">
        <f t="shared" si="15"/>
        <v>#REF!</v>
      </c>
      <c r="N59" s="175" t="e">
        <f t="shared" si="16"/>
        <v>#REF!</v>
      </c>
      <c r="O59" s="175" t="e">
        <f t="shared" si="17"/>
        <v>#REF!</v>
      </c>
      <c r="P59" s="175" t="e">
        <f t="shared" si="18"/>
        <v>#REF!</v>
      </c>
      <c r="Q59" s="175" t="e">
        <f t="shared" si="19"/>
        <v>#REF!</v>
      </c>
      <c r="R59" s="155"/>
      <c r="S59" s="124"/>
      <c r="T59" s="119">
        <v>28500000</v>
      </c>
      <c r="U59" s="119">
        <v>7250000</v>
      </c>
      <c r="V59" s="124"/>
      <c r="W59" s="124"/>
      <c r="X59" s="124"/>
      <c r="Y59" s="124"/>
      <c r="Z59" s="124"/>
    </row>
    <row r="60" spans="1:26" ht="24" customHeight="1">
      <c r="A60" s="144"/>
      <c r="B60" s="155"/>
      <c r="C60" s="155"/>
      <c r="D60" s="140"/>
      <c r="E60" s="156"/>
      <c r="F60" s="157"/>
      <c r="G60" s="157"/>
      <c r="H60" s="157"/>
      <c r="I60" s="157"/>
      <c r="J60" s="157"/>
      <c r="K60" s="157"/>
      <c r="L60" s="175"/>
      <c r="M60" s="175"/>
      <c r="N60" s="175"/>
      <c r="O60" s="175"/>
      <c r="P60" s="175"/>
      <c r="Q60" s="175"/>
      <c r="R60" s="155"/>
      <c r="S60" s="124"/>
      <c r="T60" s="119"/>
      <c r="U60" s="119"/>
      <c r="V60" s="124"/>
      <c r="W60" s="124"/>
      <c r="X60" s="124"/>
      <c r="Y60" s="124"/>
      <c r="Z60" s="124"/>
    </row>
    <row r="61" spans="1:26" ht="12.75" customHeight="1">
      <c r="A61" s="135" t="s">
        <v>149</v>
      </c>
      <c r="B61" s="149" t="s">
        <v>2441</v>
      </c>
      <c r="C61" s="149"/>
      <c r="D61" s="135"/>
      <c r="E61" s="154"/>
      <c r="F61" s="154"/>
      <c r="G61" s="154"/>
      <c r="H61" s="154"/>
      <c r="I61" s="154"/>
      <c r="J61" s="154"/>
      <c r="K61" s="173"/>
      <c r="L61" s="164"/>
      <c r="M61" s="164" t="e">
        <f>SUBTOTAL(109,M62:M105)</f>
        <v>#REF!</v>
      </c>
      <c r="N61" s="164"/>
      <c r="O61" s="164" t="e">
        <f>SUBTOTAL(109,O62:O105)</f>
        <v>#REF!</v>
      </c>
      <c r="P61" s="164"/>
      <c r="Q61" s="164" t="e">
        <f>O61+M61</f>
        <v>#REF!</v>
      </c>
      <c r="R61" s="178"/>
      <c r="S61" s="119"/>
      <c r="T61" s="119"/>
      <c r="U61" s="119"/>
      <c r="V61" s="26"/>
      <c r="W61" s="26"/>
      <c r="X61" s="26"/>
      <c r="Y61" s="119"/>
      <c r="Z61" s="26"/>
    </row>
    <row r="62" spans="1:26" ht="27.75" customHeight="1">
      <c r="A62" s="152"/>
      <c r="B62" s="153" t="s">
        <v>2442</v>
      </c>
      <c r="C62" s="153"/>
      <c r="D62" s="154"/>
      <c r="E62" s="150"/>
      <c r="F62" s="151"/>
      <c r="G62" s="151"/>
      <c r="H62" s="151"/>
      <c r="I62" s="151"/>
      <c r="J62" s="151"/>
      <c r="K62" s="151"/>
      <c r="L62" s="174"/>
      <c r="M62" s="174"/>
      <c r="N62" s="174"/>
      <c r="O62" s="174"/>
      <c r="P62" s="174"/>
      <c r="Q62" s="174"/>
      <c r="R62" s="153"/>
      <c r="S62" s="124"/>
      <c r="T62" s="119"/>
      <c r="U62" s="119"/>
      <c r="V62" s="124"/>
      <c r="W62" s="124"/>
      <c r="X62" s="124"/>
      <c r="Y62" s="124"/>
      <c r="Z62" s="124"/>
    </row>
    <row r="63" spans="1:26" ht="27.75" customHeight="1">
      <c r="A63" s="154" t="s">
        <v>218</v>
      </c>
      <c r="B63" s="159" t="s">
        <v>2355</v>
      </c>
      <c r="C63" s="153"/>
      <c r="D63" s="154"/>
      <c r="E63" s="154"/>
      <c r="F63" s="154"/>
      <c r="G63" s="154"/>
      <c r="H63" s="154"/>
      <c r="I63" s="154"/>
      <c r="J63" s="154"/>
      <c r="K63" s="151"/>
      <c r="L63" s="174"/>
      <c r="M63" s="174"/>
      <c r="N63" s="174"/>
      <c r="O63" s="174"/>
      <c r="P63" s="174"/>
      <c r="Q63" s="174"/>
      <c r="R63" s="153"/>
      <c r="S63" s="180"/>
      <c r="T63" s="119"/>
      <c r="U63" s="119"/>
      <c r="V63" s="180"/>
      <c r="W63" s="180"/>
      <c r="X63" s="180"/>
      <c r="Y63" s="180"/>
      <c r="Z63" s="180"/>
    </row>
    <row r="64" spans="1:26" ht="12.75" customHeight="1">
      <c r="A64" s="144">
        <v>1</v>
      </c>
      <c r="B64" s="160" t="s">
        <v>2443</v>
      </c>
      <c r="C64" s="155" t="s">
        <v>2444</v>
      </c>
      <c r="D64" s="140" t="s">
        <v>280</v>
      </c>
      <c r="E64" s="156"/>
      <c r="F64" s="157"/>
      <c r="G64" s="157"/>
      <c r="H64" s="157"/>
      <c r="I64" s="157"/>
      <c r="J64" s="157"/>
      <c r="K64" s="157">
        <v>1</v>
      </c>
      <c r="L64" s="175" t="e">
        <f t="shared" ref="L64:L66" si="20">T64*$T$5</f>
        <v>#REF!</v>
      </c>
      <c r="M64" s="175" t="e">
        <f t="shared" ref="M64:M66" si="21">ROUND(L64*K64,0)</f>
        <v>#REF!</v>
      </c>
      <c r="N64" s="175" t="e">
        <f t="shared" ref="N64:N66" si="22">U64*$T$5</f>
        <v>#REF!</v>
      </c>
      <c r="O64" s="175" t="e">
        <f t="shared" ref="O64:O66" si="23">ROUND(N64*K64,0)</f>
        <v>#REF!</v>
      </c>
      <c r="P64" s="175" t="e">
        <f t="shared" ref="P64:P66" si="24">N64+L64</f>
        <v>#REF!</v>
      </c>
      <c r="Q64" s="175" t="e">
        <f t="shared" ref="Q64:Q66" si="25">P64*K64</f>
        <v>#REF!</v>
      </c>
      <c r="R64" s="155"/>
      <c r="S64" s="124"/>
      <c r="T64" s="119">
        <v>2641750</v>
      </c>
      <c r="U64" s="119">
        <v>650000</v>
      </c>
      <c r="V64" s="124"/>
      <c r="W64" s="124"/>
      <c r="X64" s="124"/>
      <c r="Y64" s="124"/>
      <c r="Z64" s="124"/>
    </row>
    <row r="65" spans="1:26" ht="38.25" customHeight="1">
      <c r="A65" s="144">
        <v>2</v>
      </c>
      <c r="B65" s="155" t="s">
        <v>2445</v>
      </c>
      <c r="C65" s="155" t="s">
        <v>2444</v>
      </c>
      <c r="D65" s="158" t="s">
        <v>280</v>
      </c>
      <c r="E65" s="156"/>
      <c r="F65" s="157"/>
      <c r="G65" s="157"/>
      <c r="H65" s="157"/>
      <c r="I65" s="157"/>
      <c r="J65" s="157"/>
      <c r="K65" s="157">
        <v>1</v>
      </c>
      <c r="L65" s="175" t="e">
        <f t="shared" si="20"/>
        <v>#REF!</v>
      </c>
      <c r="M65" s="175" t="e">
        <f t="shared" si="21"/>
        <v>#REF!</v>
      </c>
      <c r="N65" s="175" t="e">
        <f t="shared" si="22"/>
        <v>#REF!</v>
      </c>
      <c r="O65" s="175" t="e">
        <f t="shared" si="23"/>
        <v>#REF!</v>
      </c>
      <c r="P65" s="175" t="e">
        <f t="shared" si="24"/>
        <v>#REF!</v>
      </c>
      <c r="Q65" s="175" t="e">
        <f t="shared" si="25"/>
        <v>#REF!</v>
      </c>
      <c r="R65" s="155"/>
      <c r="S65" s="124"/>
      <c r="T65" s="119">
        <v>2641750</v>
      </c>
      <c r="U65" s="119">
        <v>650000</v>
      </c>
      <c r="V65" s="124"/>
      <c r="W65" s="124"/>
      <c r="X65" s="124"/>
      <c r="Y65" s="124"/>
      <c r="Z65" s="124"/>
    </row>
    <row r="66" spans="1:26" ht="12.75" customHeight="1">
      <c r="A66" s="144">
        <v>3</v>
      </c>
      <c r="B66" s="155" t="s">
        <v>2446</v>
      </c>
      <c r="C66" s="155" t="s">
        <v>2447</v>
      </c>
      <c r="D66" s="140" t="s">
        <v>280</v>
      </c>
      <c r="E66" s="156"/>
      <c r="F66" s="157"/>
      <c r="G66" s="157"/>
      <c r="H66" s="157"/>
      <c r="I66" s="157"/>
      <c r="J66" s="157"/>
      <c r="K66" s="157">
        <v>1</v>
      </c>
      <c r="L66" s="175" t="e">
        <f t="shared" si="20"/>
        <v>#REF!</v>
      </c>
      <c r="M66" s="175" t="e">
        <f t="shared" si="21"/>
        <v>#REF!</v>
      </c>
      <c r="N66" s="175" t="e">
        <f t="shared" si="22"/>
        <v>#REF!</v>
      </c>
      <c r="O66" s="175" t="e">
        <f t="shared" si="23"/>
        <v>#REF!</v>
      </c>
      <c r="P66" s="175" t="e">
        <f t="shared" si="24"/>
        <v>#REF!</v>
      </c>
      <c r="Q66" s="175" t="e">
        <f t="shared" si="25"/>
        <v>#REF!</v>
      </c>
      <c r="R66" s="155"/>
      <c r="S66" s="124"/>
      <c r="T66" s="119">
        <v>3850000</v>
      </c>
      <c r="U66" s="119">
        <v>750000</v>
      </c>
      <c r="V66" s="124"/>
      <c r="W66" s="124"/>
      <c r="X66" s="124"/>
      <c r="Y66" s="124"/>
      <c r="Z66" s="124"/>
    </row>
    <row r="67" spans="1:26" ht="27.75" customHeight="1">
      <c r="A67" s="154" t="s">
        <v>218</v>
      </c>
      <c r="B67" s="159" t="s">
        <v>2448</v>
      </c>
      <c r="C67" s="153"/>
      <c r="D67" s="154"/>
      <c r="E67" s="154"/>
      <c r="F67" s="154"/>
      <c r="G67" s="154"/>
      <c r="H67" s="154"/>
      <c r="I67" s="154"/>
      <c r="J67" s="154"/>
      <c r="K67" s="151"/>
      <c r="L67" s="174"/>
      <c r="M67" s="174"/>
      <c r="N67" s="174"/>
      <c r="O67" s="174"/>
      <c r="P67" s="174"/>
      <c r="Q67" s="174"/>
      <c r="R67" s="153"/>
      <c r="S67" s="180"/>
      <c r="T67" s="119"/>
      <c r="U67" s="119"/>
      <c r="V67" s="180"/>
      <c r="W67" s="180"/>
      <c r="X67" s="180"/>
      <c r="Y67" s="180"/>
      <c r="Z67" s="180"/>
    </row>
    <row r="68" spans="1:26" ht="38.25" customHeight="1">
      <c r="A68" s="144">
        <v>4</v>
      </c>
      <c r="B68" s="155" t="s">
        <v>2449</v>
      </c>
      <c r="C68" s="155" t="s">
        <v>2450</v>
      </c>
      <c r="D68" s="158" t="s">
        <v>421</v>
      </c>
      <c r="E68" s="156"/>
      <c r="F68" s="157"/>
      <c r="G68" s="157"/>
      <c r="H68" s="157"/>
      <c r="I68" s="157"/>
      <c r="J68" s="157"/>
      <c r="K68" s="157">
        <v>86</v>
      </c>
      <c r="L68" s="175" t="e">
        <f t="shared" ref="L68:L73" si="26">T68*$T$5</f>
        <v>#REF!</v>
      </c>
      <c r="M68" s="175" t="e">
        <f t="shared" ref="M68:M73" si="27">ROUND(L68*K68,0)</f>
        <v>#REF!</v>
      </c>
      <c r="N68" s="175" t="e">
        <f t="shared" ref="N68:N73" si="28">U68*$T$5</f>
        <v>#REF!</v>
      </c>
      <c r="O68" s="175" t="e">
        <f t="shared" ref="O68:O73" si="29">ROUND(N68*K68,0)</f>
        <v>#REF!</v>
      </c>
      <c r="P68" s="175" t="e">
        <f t="shared" ref="P68:P73" si="30">N68+L68</f>
        <v>#REF!</v>
      </c>
      <c r="Q68" s="175" t="e">
        <f t="shared" ref="Q68:Q73" si="31">P68*K68</f>
        <v>#REF!</v>
      </c>
      <c r="R68" s="155"/>
      <c r="S68" s="124"/>
      <c r="T68" s="119">
        <f t="shared" ref="T68:U68" si="32">T24</f>
        <v>598850</v>
      </c>
      <c r="U68" s="119">
        <f t="shared" si="32"/>
        <v>187000</v>
      </c>
      <c r="V68" s="124"/>
      <c r="W68" s="124"/>
      <c r="X68" s="124"/>
      <c r="Y68" s="124"/>
      <c r="Z68" s="124"/>
    </row>
    <row r="69" spans="1:26" ht="38.25" customHeight="1">
      <c r="A69" s="144">
        <v>5</v>
      </c>
      <c r="B69" s="155" t="s">
        <v>2451</v>
      </c>
      <c r="C69" s="155" t="s">
        <v>2450</v>
      </c>
      <c r="D69" s="158" t="s">
        <v>421</v>
      </c>
      <c r="E69" s="156"/>
      <c r="F69" s="157"/>
      <c r="G69" s="157"/>
      <c r="H69" s="157"/>
      <c r="I69" s="157"/>
      <c r="J69" s="157"/>
      <c r="K69" s="157">
        <v>55</v>
      </c>
      <c r="L69" s="175" t="e">
        <f t="shared" si="26"/>
        <v>#REF!</v>
      </c>
      <c r="M69" s="175" t="e">
        <f t="shared" si="27"/>
        <v>#REF!</v>
      </c>
      <c r="N69" s="175" t="e">
        <f t="shared" si="28"/>
        <v>#REF!</v>
      </c>
      <c r="O69" s="175" t="e">
        <f t="shared" si="29"/>
        <v>#REF!</v>
      </c>
      <c r="P69" s="175" t="e">
        <f t="shared" si="30"/>
        <v>#REF!</v>
      </c>
      <c r="Q69" s="175" t="e">
        <f t="shared" si="31"/>
        <v>#REF!</v>
      </c>
      <c r="R69" s="155"/>
      <c r="S69" s="124"/>
      <c r="T69" s="119">
        <f t="shared" ref="T69:U69" si="33">T25</f>
        <v>299425</v>
      </c>
      <c r="U69" s="119">
        <f t="shared" si="33"/>
        <v>114000</v>
      </c>
      <c r="V69" s="124"/>
      <c r="W69" s="124"/>
      <c r="X69" s="124"/>
      <c r="Y69" s="124"/>
      <c r="Z69" s="124"/>
    </row>
    <row r="70" spans="1:26" ht="38.25" customHeight="1">
      <c r="A70" s="144">
        <v>6</v>
      </c>
      <c r="B70" s="155" t="s">
        <v>2452</v>
      </c>
      <c r="C70" s="155"/>
      <c r="D70" s="158" t="s">
        <v>280</v>
      </c>
      <c r="E70" s="156"/>
      <c r="F70" s="157"/>
      <c r="G70" s="157"/>
      <c r="H70" s="157"/>
      <c r="I70" s="157"/>
      <c r="J70" s="157"/>
      <c r="K70" s="157">
        <v>1</v>
      </c>
      <c r="L70" s="175" t="e">
        <f t="shared" si="26"/>
        <v>#REF!</v>
      </c>
      <c r="M70" s="175" t="e">
        <f t="shared" si="27"/>
        <v>#REF!</v>
      </c>
      <c r="N70" s="175" t="e">
        <f t="shared" si="28"/>
        <v>#REF!</v>
      </c>
      <c r="O70" s="175" t="e">
        <f t="shared" si="29"/>
        <v>#REF!</v>
      </c>
      <c r="P70" s="175" t="e">
        <f t="shared" si="30"/>
        <v>#REF!</v>
      </c>
      <c r="Q70" s="175" t="e">
        <f t="shared" si="31"/>
        <v>#REF!</v>
      </c>
      <c r="R70" s="155"/>
      <c r="S70" s="124"/>
      <c r="T70" s="119">
        <v>2200000</v>
      </c>
      <c r="U70" s="119">
        <v>450000</v>
      </c>
      <c r="V70" s="124"/>
      <c r="W70" s="124"/>
      <c r="X70" s="124"/>
      <c r="Y70" s="124"/>
      <c r="Z70" s="124"/>
    </row>
    <row r="71" spans="1:26" ht="38.25" customHeight="1">
      <c r="A71" s="144">
        <v>7</v>
      </c>
      <c r="B71" s="155" t="s">
        <v>2409</v>
      </c>
      <c r="C71" s="155"/>
      <c r="D71" s="158" t="s">
        <v>163</v>
      </c>
      <c r="E71" s="156"/>
      <c r="F71" s="157"/>
      <c r="G71" s="157"/>
      <c r="H71" s="157"/>
      <c r="I71" s="157"/>
      <c r="J71" s="157"/>
      <c r="K71" s="157">
        <v>1</v>
      </c>
      <c r="L71" s="175" t="e">
        <f t="shared" si="26"/>
        <v>#REF!</v>
      </c>
      <c r="M71" s="175" t="e">
        <f t="shared" si="27"/>
        <v>#REF!</v>
      </c>
      <c r="N71" s="175" t="e">
        <f t="shared" si="28"/>
        <v>#REF!</v>
      </c>
      <c r="O71" s="175" t="e">
        <f t="shared" si="29"/>
        <v>#REF!</v>
      </c>
      <c r="P71" s="175" t="e">
        <f t="shared" si="30"/>
        <v>#REF!</v>
      </c>
      <c r="Q71" s="175" t="e">
        <f t="shared" si="31"/>
        <v>#REF!</v>
      </c>
      <c r="R71" s="155"/>
      <c r="S71" s="124"/>
      <c r="T71" s="119">
        <v>9250000</v>
      </c>
      <c r="U71" s="119">
        <v>1720000</v>
      </c>
      <c r="V71" s="124"/>
      <c r="W71" s="124"/>
      <c r="X71" s="124"/>
      <c r="Y71" s="124"/>
      <c r="Z71" s="124"/>
    </row>
    <row r="72" spans="1:26" ht="38.25" customHeight="1">
      <c r="A72" s="144">
        <v>8</v>
      </c>
      <c r="B72" s="155" t="s">
        <v>2352</v>
      </c>
      <c r="C72" s="155"/>
      <c r="D72" s="140" t="s">
        <v>163</v>
      </c>
      <c r="E72" s="156" t="s">
        <v>163</v>
      </c>
      <c r="F72" s="157"/>
      <c r="G72" s="157"/>
      <c r="H72" s="157"/>
      <c r="I72" s="157"/>
      <c r="J72" s="157"/>
      <c r="K72" s="157">
        <v>1</v>
      </c>
      <c r="L72" s="175" t="e">
        <f t="shared" si="26"/>
        <v>#REF!</v>
      </c>
      <c r="M72" s="175" t="e">
        <f t="shared" si="27"/>
        <v>#REF!</v>
      </c>
      <c r="N72" s="175" t="e">
        <f t="shared" si="28"/>
        <v>#REF!</v>
      </c>
      <c r="O72" s="175" t="e">
        <f t="shared" si="29"/>
        <v>#REF!</v>
      </c>
      <c r="P72" s="175" t="e">
        <f t="shared" si="30"/>
        <v>#REF!</v>
      </c>
      <c r="Q72" s="175" t="e">
        <f t="shared" si="31"/>
        <v>#REF!</v>
      </c>
      <c r="R72" s="155"/>
      <c r="S72" s="124"/>
      <c r="T72" s="119">
        <v>13250000</v>
      </c>
      <c r="U72" s="119">
        <v>3552500</v>
      </c>
      <c r="V72" s="124"/>
      <c r="W72" s="124"/>
      <c r="X72" s="124"/>
      <c r="Y72" s="124"/>
      <c r="Z72" s="124"/>
    </row>
    <row r="73" spans="1:26" ht="38.25" customHeight="1">
      <c r="A73" s="144">
        <v>9</v>
      </c>
      <c r="B73" s="155" t="s">
        <v>2410</v>
      </c>
      <c r="C73" s="155"/>
      <c r="D73" s="158" t="s">
        <v>163</v>
      </c>
      <c r="E73" s="156"/>
      <c r="F73" s="157"/>
      <c r="G73" s="157"/>
      <c r="H73" s="157"/>
      <c r="I73" s="157"/>
      <c r="J73" s="157"/>
      <c r="K73" s="157">
        <v>1</v>
      </c>
      <c r="L73" s="175" t="e">
        <f t="shared" si="26"/>
        <v>#REF!</v>
      </c>
      <c r="M73" s="175" t="e">
        <f t="shared" si="27"/>
        <v>#REF!</v>
      </c>
      <c r="N73" s="175" t="e">
        <f t="shared" si="28"/>
        <v>#REF!</v>
      </c>
      <c r="O73" s="175" t="e">
        <f t="shared" si="29"/>
        <v>#REF!</v>
      </c>
      <c r="P73" s="175" t="e">
        <f t="shared" si="30"/>
        <v>#REF!</v>
      </c>
      <c r="Q73" s="175" t="e">
        <f t="shared" si="31"/>
        <v>#REF!</v>
      </c>
      <c r="R73" s="155"/>
      <c r="S73" s="124"/>
      <c r="T73" s="119">
        <v>11500000</v>
      </c>
      <c r="U73" s="119">
        <v>4250000</v>
      </c>
      <c r="V73" s="124"/>
      <c r="W73" s="124"/>
      <c r="X73" s="124"/>
      <c r="Y73" s="124"/>
      <c r="Z73" s="124"/>
    </row>
    <row r="74" spans="1:26" ht="27.75" customHeight="1">
      <c r="A74" s="152"/>
      <c r="B74" s="153" t="s">
        <v>2453</v>
      </c>
      <c r="C74" s="153"/>
      <c r="D74" s="154"/>
      <c r="E74" s="150"/>
      <c r="F74" s="151"/>
      <c r="G74" s="151"/>
      <c r="H74" s="151"/>
      <c r="I74" s="151"/>
      <c r="J74" s="151"/>
      <c r="K74" s="151"/>
      <c r="L74" s="174"/>
      <c r="M74" s="174"/>
      <c r="N74" s="174"/>
      <c r="O74" s="174"/>
      <c r="P74" s="174"/>
      <c r="Q74" s="174"/>
      <c r="R74" s="153"/>
      <c r="S74" s="124"/>
      <c r="T74" s="119"/>
      <c r="U74" s="119"/>
      <c r="V74" s="124"/>
      <c r="W74" s="124"/>
      <c r="X74" s="124"/>
      <c r="Y74" s="124"/>
      <c r="Z74" s="124"/>
    </row>
    <row r="75" spans="1:26" ht="27.75" customHeight="1">
      <c r="A75" s="154" t="s">
        <v>218</v>
      </c>
      <c r="B75" s="159" t="s">
        <v>2355</v>
      </c>
      <c r="C75" s="153"/>
      <c r="D75" s="154"/>
      <c r="E75" s="154"/>
      <c r="F75" s="154"/>
      <c r="G75" s="154"/>
      <c r="H75" s="154"/>
      <c r="I75" s="154"/>
      <c r="J75" s="154"/>
      <c r="K75" s="151"/>
      <c r="L75" s="174"/>
      <c r="M75" s="174"/>
      <c r="N75" s="174"/>
      <c r="O75" s="174"/>
      <c r="P75" s="174"/>
      <c r="Q75" s="174"/>
      <c r="R75" s="153"/>
      <c r="S75" s="180"/>
      <c r="T75" s="119"/>
      <c r="U75" s="119"/>
      <c r="V75" s="180"/>
      <c r="W75" s="180"/>
      <c r="X75" s="180"/>
      <c r="Y75" s="180"/>
      <c r="Z75" s="180"/>
    </row>
    <row r="76" spans="1:26" ht="12.75" customHeight="1">
      <c r="A76" s="144">
        <v>1</v>
      </c>
      <c r="B76" s="155" t="s">
        <v>2454</v>
      </c>
      <c r="C76" s="155" t="s">
        <v>2447</v>
      </c>
      <c r="D76" s="140" t="s">
        <v>280</v>
      </c>
      <c r="E76" s="156"/>
      <c r="F76" s="157"/>
      <c r="G76" s="157"/>
      <c r="H76" s="157"/>
      <c r="I76" s="157"/>
      <c r="J76" s="157"/>
      <c r="K76" s="157">
        <v>18</v>
      </c>
      <c r="L76" s="175" t="e">
        <f t="shared" ref="L76:L90" si="34">T76*$T$5</f>
        <v>#REF!</v>
      </c>
      <c r="M76" s="175" t="e">
        <f t="shared" ref="M76:M90" si="35">ROUND(L76*K76,0)</f>
        <v>#REF!</v>
      </c>
      <c r="N76" s="175" t="e">
        <f t="shared" ref="N76:N91" si="36">U76*$T$5</f>
        <v>#REF!</v>
      </c>
      <c r="O76" s="175" t="e">
        <f t="shared" ref="O76:O91" si="37">ROUND(N76*K76,0)</f>
        <v>#REF!</v>
      </c>
      <c r="P76" s="175" t="e">
        <f t="shared" ref="P76:P91" si="38">N76+L76</f>
        <v>#REF!</v>
      </c>
      <c r="Q76" s="175" t="e">
        <f t="shared" ref="Q76:Q91" si="39">P76*K76</f>
        <v>#REF!</v>
      </c>
      <c r="R76" s="155"/>
      <c r="S76" s="124"/>
      <c r="T76" s="119">
        <v>3850000</v>
      </c>
      <c r="U76" s="119">
        <v>750000</v>
      </c>
      <c r="V76" s="124"/>
      <c r="W76" s="124"/>
      <c r="X76" s="124"/>
      <c r="Y76" s="124"/>
      <c r="Z76" s="124"/>
    </row>
    <row r="77" spans="1:26" ht="38.25" customHeight="1">
      <c r="A77" s="144">
        <v>2</v>
      </c>
      <c r="B77" s="155" t="s">
        <v>2425</v>
      </c>
      <c r="C77" s="155" t="s">
        <v>2413</v>
      </c>
      <c r="D77" s="140" t="s">
        <v>929</v>
      </c>
      <c r="E77" s="156" t="s">
        <v>929</v>
      </c>
      <c r="F77" s="157"/>
      <c r="G77" s="157"/>
      <c r="H77" s="157"/>
      <c r="I77" s="157"/>
      <c r="J77" s="157"/>
      <c r="K77" s="157">
        <v>4</v>
      </c>
      <c r="L77" s="175" t="e">
        <f t="shared" si="34"/>
        <v>#REF!</v>
      </c>
      <c r="M77" s="175" t="e">
        <f t="shared" si="35"/>
        <v>#REF!</v>
      </c>
      <c r="N77" s="175" t="e">
        <f t="shared" si="36"/>
        <v>#REF!</v>
      </c>
      <c r="O77" s="175" t="e">
        <f t="shared" si="37"/>
        <v>#REF!</v>
      </c>
      <c r="P77" s="175" t="e">
        <f t="shared" si="38"/>
        <v>#REF!</v>
      </c>
      <c r="Q77" s="175" t="e">
        <f t="shared" si="39"/>
        <v>#REF!</v>
      </c>
      <c r="R77" s="155"/>
      <c r="S77" s="124"/>
      <c r="T77" s="119">
        <v>1667500</v>
      </c>
      <c r="U77" s="119">
        <v>545000</v>
      </c>
      <c r="V77" s="124"/>
      <c r="W77" s="124"/>
      <c r="X77" s="124"/>
      <c r="Y77" s="124"/>
      <c r="Z77" s="124"/>
    </row>
    <row r="78" spans="1:26" ht="38.25" customHeight="1">
      <c r="A78" s="144">
        <v>3</v>
      </c>
      <c r="B78" s="155" t="s">
        <v>2455</v>
      </c>
      <c r="C78" s="155" t="s">
        <v>2413</v>
      </c>
      <c r="D78" s="140" t="s">
        <v>929</v>
      </c>
      <c r="E78" s="156"/>
      <c r="F78" s="157"/>
      <c r="G78" s="157"/>
      <c r="H78" s="157"/>
      <c r="I78" s="157"/>
      <c r="J78" s="157"/>
      <c r="K78" s="157">
        <v>2</v>
      </c>
      <c r="L78" s="175" t="e">
        <f t="shared" si="34"/>
        <v>#REF!</v>
      </c>
      <c r="M78" s="175" t="e">
        <f t="shared" si="35"/>
        <v>#REF!</v>
      </c>
      <c r="N78" s="175" t="e">
        <f t="shared" si="36"/>
        <v>#REF!</v>
      </c>
      <c r="O78" s="175" t="e">
        <f t="shared" si="37"/>
        <v>#REF!</v>
      </c>
      <c r="P78" s="175" t="e">
        <f t="shared" si="38"/>
        <v>#REF!</v>
      </c>
      <c r="Q78" s="175" t="e">
        <f t="shared" si="39"/>
        <v>#REF!</v>
      </c>
      <c r="R78" s="155"/>
      <c r="S78" s="124"/>
      <c r="T78" s="119">
        <v>1145600</v>
      </c>
      <c r="U78" s="119">
        <v>320000</v>
      </c>
      <c r="V78" s="124"/>
      <c r="W78" s="124"/>
      <c r="X78" s="124"/>
      <c r="Y78" s="124"/>
      <c r="Z78" s="124"/>
    </row>
    <row r="79" spans="1:26" ht="38.25" customHeight="1">
      <c r="A79" s="144">
        <v>4</v>
      </c>
      <c r="B79" s="155" t="s">
        <v>2456</v>
      </c>
      <c r="C79" s="155" t="s">
        <v>2413</v>
      </c>
      <c r="D79" s="140" t="s">
        <v>929</v>
      </c>
      <c r="E79" s="156"/>
      <c r="F79" s="157"/>
      <c r="G79" s="157"/>
      <c r="H79" s="157"/>
      <c r="I79" s="157"/>
      <c r="J79" s="157"/>
      <c r="K79" s="157">
        <v>2</v>
      </c>
      <c r="L79" s="175" t="e">
        <f t="shared" si="34"/>
        <v>#REF!</v>
      </c>
      <c r="M79" s="175" t="e">
        <f t="shared" si="35"/>
        <v>#REF!</v>
      </c>
      <c r="N79" s="175" t="e">
        <f t="shared" si="36"/>
        <v>#REF!</v>
      </c>
      <c r="O79" s="175" t="e">
        <f t="shared" si="37"/>
        <v>#REF!</v>
      </c>
      <c r="P79" s="175" t="e">
        <f t="shared" si="38"/>
        <v>#REF!</v>
      </c>
      <c r="Q79" s="175" t="e">
        <f t="shared" si="39"/>
        <v>#REF!</v>
      </c>
      <c r="R79" s="155"/>
      <c r="S79" s="124"/>
      <c r="T79" s="119">
        <v>1145600</v>
      </c>
      <c r="U79" s="119">
        <v>320000</v>
      </c>
      <c r="V79" s="124"/>
      <c r="W79" s="124"/>
      <c r="X79" s="124"/>
      <c r="Y79" s="124"/>
      <c r="Z79" s="124"/>
    </row>
    <row r="80" spans="1:26" ht="38.25" customHeight="1">
      <c r="A80" s="144">
        <v>5</v>
      </c>
      <c r="B80" s="155" t="s">
        <v>2426</v>
      </c>
      <c r="C80" s="155" t="s">
        <v>2413</v>
      </c>
      <c r="D80" s="140" t="s">
        <v>929</v>
      </c>
      <c r="E80" s="156"/>
      <c r="F80" s="157"/>
      <c r="G80" s="157"/>
      <c r="H80" s="157"/>
      <c r="I80" s="157"/>
      <c r="J80" s="157"/>
      <c r="K80" s="157">
        <v>2</v>
      </c>
      <c r="L80" s="175" t="e">
        <f t="shared" si="34"/>
        <v>#REF!</v>
      </c>
      <c r="M80" s="175" t="e">
        <f t="shared" si="35"/>
        <v>#REF!</v>
      </c>
      <c r="N80" s="175" t="e">
        <f t="shared" si="36"/>
        <v>#REF!</v>
      </c>
      <c r="O80" s="175" t="e">
        <f t="shared" si="37"/>
        <v>#REF!</v>
      </c>
      <c r="P80" s="175" t="e">
        <f t="shared" si="38"/>
        <v>#REF!</v>
      </c>
      <c r="Q80" s="175" t="e">
        <f t="shared" si="39"/>
        <v>#REF!</v>
      </c>
      <c r="R80" s="155"/>
      <c r="S80" s="124"/>
      <c r="T80" s="119">
        <v>2224493</v>
      </c>
      <c r="U80" s="119">
        <v>765000</v>
      </c>
      <c r="V80" s="124"/>
      <c r="W80" s="124"/>
      <c r="X80" s="124"/>
      <c r="Y80" s="124"/>
      <c r="Z80" s="124"/>
    </row>
    <row r="81" spans="1:26" ht="38.25" customHeight="1">
      <c r="A81" s="144">
        <v>6</v>
      </c>
      <c r="B81" s="155" t="s">
        <v>2457</v>
      </c>
      <c r="C81" s="155" t="s">
        <v>2415</v>
      </c>
      <c r="D81" s="140" t="s">
        <v>929</v>
      </c>
      <c r="E81" s="156" t="s">
        <v>929</v>
      </c>
      <c r="F81" s="157"/>
      <c r="G81" s="157"/>
      <c r="H81" s="157"/>
      <c r="I81" s="157"/>
      <c r="J81" s="157"/>
      <c r="K81" s="157">
        <v>2</v>
      </c>
      <c r="L81" s="175" t="e">
        <f t="shared" si="34"/>
        <v>#REF!</v>
      </c>
      <c r="M81" s="175" t="e">
        <f t="shared" si="35"/>
        <v>#REF!</v>
      </c>
      <c r="N81" s="175" t="e">
        <f t="shared" si="36"/>
        <v>#REF!</v>
      </c>
      <c r="O81" s="175" t="e">
        <f t="shared" si="37"/>
        <v>#REF!</v>
      </c>
      <c r="P81" s="175" t="e">
        <f t="shared" si="38"/>
        <v>#REF!</v>
      </c>
      <c r="Q81" s="175" t="e">
        <f t="shared" si="39"/>
        <v>#REF!</v>
      </c>
      <c r="R81" s="155"/>
      <c r="S81" s="124"/>
      <c r="T81" s="119">
        <v>462000</v>
      </c>
      <c r="U81" s="119">
        <v>83160</v>
      </c>
      <c r="V81" s="124"/>
      <c r="W81" s="124"/>
      <c r="X81" s="124"/>
      <c r="Y81" s="124"/>
      <c r="Z81" s="124"/>
    </row>
    <row r="82" spans="1:26" ht="38.25" customHeight="1">
      <c r="A82" s="144">
        <v>7</v>
      </c>
      <c r="B82" s="155" t="s">
        <v>2434</v>
      </c>
      <c r="C82" s="155"/>
      <c r="D82" s="140" t="s">
        <v>929</v>
      </c>
      <c r="E82" s="156"/>
      <c r="F82" s="157"/>
      <c r="G82" s="157"/>
      <c r="H82" s="157"/>
      <c r="I82" s="157"/>
      <c r="J82" s="157"/>
      <c r="K82" s="157">
        <v>1</v>
      </c>
      <c r="L82" s="175" t="e">
        <f t="shared" si="34"/>
        <v>#REF!</v>
      </c>
      <c r="M82" s="175" t="e">
        <f t="shared" si="35"/>
        <v>#REF!</v>
      </c>
      <c r="N82" s="175" t="e">
        <f t="shared" si="36"/>
        <v>#REF!</v>
      </c>
      <c r="O82" s="175" t="e">
        <f t="shared" si="37"/>
        <v>#REF!</v>
      </c>
      <c r="P82" s="175" t="e">
        <f t="shared" si="38"/>
        <v>#REF!</v>
      </c>
      <c r="Q82" s="175" t="e">
        <f t="shared" si="39"/>
        <v>#REF!</v>
      </c>
      <c r="R82" s="155"/>
      <c r="S82" s="124"/>
      <c r="T82" s="119">
        <v>913591</v>
      </c>
      <c r="U82" s="119">
        <v>92000</v>
      </c>
      <c r="V82" s="124"/>
      <c r="W82" s="124"/>
      <c r="X82" s="124"/>
      <c r="Y82" s="124"/>
      <c r="Z82" s="124"/>
    </row>
    <row r="83" spans="1:26" ht="38.25" customHeight="1">
      <c r="A83" s="144">
        <v>8</v>
      </c>
      <c r="B83" s="155" t="s">
        <v>2430</v>
      </c>
      <c r="C83" s="155" t="s">
        <v>2431</v>
      </c>
      <c r="D83" s="140" t="s">
        <v>929</v>
      </c>
      <c r="E83" s="156" t="s">
        <v>929</v>
      </c>
      <c r="F83" s="157"/>
      <c r="G83" s="157"/>
      <c r="H83" s="157"/>
      <c r="I83" s="157"/>
      <c r="J83" s="157"/>
      <c r="K83" s="157">
        <v>1</v>
      </c>
      <c r="L83" s="175" t="e">
        <f t="shared" si="34"/>
        <v>#REF!</v>
      </c>
      <c r="M83" s="175" t="e">
        <f t="shared" si="35"/>
        <v>#REF!</v>
      </c>
      <c r="N83" s="175" t="e">
        <f t="shared" si="36"/>
        <v>#REF!</v>
      </c>
      <c r="O83" s="175" t="e">
        <f t="shared" si="37"/>
        <v>#REF!</v>
      </c>
      <c r="P83" s="175" t="e">
        <f t="shared" si="38"/>
        <v>#REF!</v>
      </c>
      <c r="Q83" s="175" t="e">
        <f t="shared" si="39"/>
        <v>#REF!</v>
      </c>
      <c r="R83" s="155"/>
      <c r="S83" s="124"/>
      <c r="T83" s="119">
        <v>450000</v>
      </c>
      <c r="U83" s="119">
        <v>35000</v>
      </c>
      <c r="V83" s="124"/>
      <c r="W83" s="124"/>
      <c r="X83" s="124"/>
      <c r="Y83" s="124"/>
      <c r="Z83" s="124"/>
    </row>
    <row r="84" spans="1:26" ht="38.25" customHeight="1">
      <c r="A84" s="144">
        <v>9</v>
      </c>
      <c r="B84" s="155" t="s">
        <v>2458</v>
      </c>
      <c r="C84" s="155" t="s">
        <v>2459</v>
      </c>
      <c r="D84" s="140" t="s">
        <v>929</v>
      </c>
      <c r="E84" s="156"/>
      <c r="F84" s="157"/>
      <c r="G84" s="157"/>
      <c r="H84" s="157"/>
      <c r="I84" s="157"/>
      <c r="J84" s="157"/>
      <c r="K84" s="157">
        <v>43</v>
      </c>
      <c r="L84" s="175" t="e">
        <f t="shared" si="34"/>
        <v>#REF!</v>
      </c>
      <c r="M84" s="175" t="e">
        <f t="shared" si="35"/>
        <v>#REF!</v>
      </c>
      <c r="N84" s="175" t="e">
        <f t="shared" si="36"/>
        <v>#REF!</v>
      </c>
      <c r="O84" s="175" t="e">
        <f t="shared" si="37"/>
        <v>#REF!</v>
      </c>
      <c r="P84" s="175" t="e">
        <f t="shared" si="38"/>
        <v>#REF!</v>
      </c>
      <c r="Q84" s="175" t="e">
        <f t="shared" si="39"/>
        <v>#REF!</v>
      </c>
      <c r="R84" s="155"/>
      <c r="S84" s="124"/>
      <c r="T84" s="119">
        <v>125000</v>
      </c>
      <c r="U84" s="119">
        <v>32000</v>
      </c>
      <c r="V84" s="124"/>
      <c r="W84" s="124"/>
      <c r="X84" s="124"/>
      <c r="Y84" s="124"/>
      <c r="Z84" s="124"/>
    </row>
    <row r="85" spans="1:26" ht="38.25" customHeight="1">
      <c r="A85" s="144">
        <v>10</v>
      </c>
      <c r="B85" s="155" t="s">
        <v>2460</v>
      </c>
      <c r="C85" s="155" t="s">
        <v>2461</v>
      </c>
      <c r="D85" s="140" t="s">
        <v>929</v>
      </c>
      <c r="E85" s="156"/>
      <c r="F85" s="157"/>
      <c r="G85" s="157"/>
      <c r="H85" s="157"/>
      <c r="I85" s="157"/>
      <c r="J85" s="157"/>
      <c r="K85" s="157">
        <v>585</v>
      </c>
      <c r="L85" s="175" t="e">
        <f t="shared" si="34"/>
        <v>#REF!</v>
      </c>
      <c r="M85" s="175" t="e">
        <f t="shared" si="35"/>
        <v>#REF!</v>
      </c>
      <c r="N85" s="175" t="e">
        <f t="shared" si="36"/>
        <v>#REF!</v>
      </c>
      <c r="O85" s="175" t="e">
        <f t="shared" si="37"/>
        <v>#REF!</v>
      </c>
      <c r="P85" s="175" t="e">
        <f t="shared" si="38"/>
        <v>#REF!</v>
      </c>
      <c r="Q85" s="175" t="e">
        <f t="shared" si="39"/>
        <v>#REF!</v>
      </c>
      <c r="R85" s="155"/>
      <c r="S85" s="124"/>
      <c r="T85" s="119">
        <v>335000</v>
      </c>
      <c r="U85" s="119">
        <v>32000</v>
      </c>
      <c r="V85" s="124"/>
      <c r="W85" s="124"/>
      <c r="X85" s="124"/>
      <c r="Y85" s="124"/>
      <c r="Z85" s="124"/>
    </row>
    <row r="86" spans="1:26" ht="38.25" customHeight="1">
      <c r="A86" s="144">
        <v>11</v>
      </c>
      <c r="B86" s="155" t="s">
        <v>2462</v>
      </c>
      <c r="C86" s="155" t="s">
        <v>2463</v>
      </c>
      <c r="D86" s="140" t="s">
        <v>929</v>
      </c>
      <c r="E86" s="156"/>
      <c r="F86" s="157"/>
      <c r="G86" s="157"/>
      <c r="H86" s="157"/>
      <c r="I86" s="157"/>
      <c r="J86" s="157"/>
      <c r="K86" s="157">
        <v>37</v>
      </c>
      <c r="L86" s="175" t="e">
        <f t="shared" si="34"/>
        <v>#REF!</v>
      </c>
      <c r="M86" s="175" t="e">
        <f t="shared" si="35"/>
        <v>#REF!</v>
      </c>
      <c r="N86" s="175" t="e">
        <f t="shared" si="36"/>
        <v>#REF!</v>
      </c>
      <c r="O86" s="175" t="e">
        <f t="shared" si="37"/>
        <v>#REF!</v>
      </c>
      <c r="P86" s="175" t="e">
        <f t="shared" si="38"/>
        <v>#REF!</v>
      </c>
      <c r="Q86" s="175" t="e">
        <f t="shared" si="39"/>
        <v>#REF!</v>
      </c>
      <c r="R86" s="155"/>
      <c r="S86" s="124"/>
      <c r="T86" s="119">
        <v>1186500</v>
      </c>
      <c r="U86" s="119">
        <v>85000</v>
      </c>
      <c r="V86" s="124"/>
      <c r="W86" s="124"/>
      <c r="X86" s="124"/>
      <c r="Y86" s="124"/>
      <c r="Z86" s="124"/>
    </row>
    <row r="87" spans="1:26" ht="38.25" customHeight="1">
      <c r="A87" s="144">
        <v>12</v>
      </c>
      <c r="B87" s="155" t="s">
        <v>2464</v>
      </c>
      <c r="C87" s="155" t="s">
        <v>2463</v>
      </c>
      <c r="D87" s="140" t="s">
        <v>929</v>
      </c>
      <c r="E87" s="156"/>
      <c r="F87" s="157"/>
      <c r="G87" s="157"/>
      <c r="H87" s="157"/>
      <c r="I87" s="157"/>
      <c r="J87" s="157"/>
      <c r="K87" s="157">
        <v>37</v>
      </c>
      <c r="L87" s="175" t="e">
        <f t="shared" si="34"/>
        <v>#REF!</v>
      </c>
      <c r="M87" s="175" t="e">
        <f t="shared" si="35"/>
        <v>#REF!</v>
      </c>
      <c r="N87" s="175" t="e">
        <f t="shared" si="36"/>
        <v>#REF!</v>
      </c>
      <c r="O87" s="175" t="e">
        <f t="shared" si="37"/>
        <v>#REF!</v>
      </c>
      <c r="P87" s="175" t="e">
        <f t="shared" si="38"/>
        <v>#REF!</v>
      </c>
      <c r="Q87" s="175" t="e">
        <f t="shared" si="39"/>
        <v>#REF!</v>
      </c>
      <c r="R87" s="155"/>
      <c r="S87" s="124"/>
      <c r="T87" s="119">
        <v>819000</v>
      </c>
      <c r="U87" s="119">
        <v>85000</v>
      </c>
      <c r="V87" s="124"/>
      <c r="W87" s="124"/>
      <c r="X87" s="124"/>
      <c r="Y87" s="124"/>
      <c r="Z87" s="124"/>
    </row>
    <row r="88" spans="1:26" ht="38.25" customHeight="1">
      <c r="A88" s="144">
        <v>13</v>
      </c>
      <c r="B88" s="155" t="s">
        <v>2465</v>
      </c>
      <c r="C88" s="155" t="s">
        <v>420</v>
      </c>
      <c r="D88" s="140" t="s">
        <v>929</v>
      </c>
      <c r="E88" s="156"/>
      <c r="F88" s="157"/>
      <c r="G88" s="157"/>
      <c r="H88" s="157"/>
      <c r="I88" s="157"/>
      <c r="J88" s="157"/>
      <c r="K88" s="157">
        <v>37</v>
      </c>
      <c r="L88" s="175" t="e">
        <f t="shared" si="34"/>
        <v>#REF!</v>
      </c>
      <c r="M88" s="175" t="e">
        <f t="shared" si="35"/>
        <v>#REF!</v>
      </c>
      <c r="N88" s="175" t="e">
        <f t="shared" si="36"/>
        <v>#REF!</v>
      </c>
      <c r="O88" s="175" t="e">
        <f t="shared" si="37"/>
        <v>#REF!</v>
      </c>
      <c r="P88" s="175" t="e">
        <f t="shared" si="38"/>
        <v>#REF!</v>
      </c>
      <c r="Q88" s="175" t="e">
        <f t="shared" si="39"/>
        <v>#REF!</v>
      </c>
      <c r="R88" s="155"/>
      <c r="S88" s="124"/>
      <c r="T88" s="119">
        <v>75000</v>
      </c>
      <c r="U88" s="119">
        <v>150000</v>
      </c>
      <c r="V88" s="124"/>
      <c r="W88" s="124"/>
      <c r="X88" s="124"/>
      <c r="Y88" s="124"/>
      <c r="Z88" s="124"/>
    </row>
    <row r="89" spans="1:26" ht="38.25" customHeight="1">
      <c r="A89" s="144">
        <v>14</v>
      </c>
      <c r="B89" s="155" t="s">
        <v>2466</v>
      </c>
      <c r="C89" s="155" t="s">
        <v>420</v>
      </c>
      <c r="D89" s="140" t="s">
        <v>929</v>
      </c>
      <c r="E89" s="156"/>
      <c r="F89" s="157"/>
      <c r="G89" s="157"/>
      <c r="H89" s="157"/>
      <c r="I89" s="157"/>
      <c r="J89" s="157"/>
      <c r="K89" s="157">
        <v>37</v>
      </c>
      <c r="L89" s="175" t="e">
        <f t="shared" si="34"/>
        <v>#REF!</v>
      </c>
      <c r="M89" s="175" t="e">
        <f t="shared" si="35"/>
        <v>#REF!</v>
      </c>
      <c r="N89" s="175" t="e">
        <f t="shared" si="36"/>
        <v>#REF!</v>
      </c>
      <c r="O89" s="175" t="e">
        <f t="shared" si="37"/>
        <v>#REF!</v>
      </c>
      <c r="P89" s="175" t="e">
        <f t="shared" si="38"/>
        <v>#REF!</v>
      </c>
      <c r="Q89" s="175" t="e">
        <f t="shared" si="39"/>
        <v>#REF!</v>
      </c>
      <c r="R89" s="155"/>
      <c r="S89" s="124"/>
      <c r="T89" s="119">
        <v>135000</v>
      </c>
      <c r="U89" s="119">
        <v>42000</v>
      </c>
      <c r="V89" s="124"/>
      <c r="W89" s="124"/>
      <c r="X89" s="124"/>
      <c r="Y89" s="124"/>
      <c r="Z89" s="124"/>
    </row>
    <row r="90" spans="1:26" ht="38.25" customHeight="1">
      <c r="A90" s="144">
        <v>15</v>
      </c>
      <c r="B90" s="155" t="s">
        <v>2157</v>
      </c>
      <c r="C90" s="155"/>
      <c r="D90" s="158" t="s">
        <v>163</v>
      </c>
      <c r="E90" s="156"/>
      <c r="F90" s="157"/>
      <c r="G90" s="157"/>
      <c r="H90" s="157"/>
      <c r="I90" s="157"/>
      <c r="J90" s="157"/>
      <c r="K90" s="157">
        <v>1</v>
      </c>
      <c r="L90" s="175" t="e">
        <f t="shared" si="34"/>
        <v>#REF!</v>
      </c>
      <c r="M90" s="175" t="e">
        <f t="shared" si="35"/>
        <v>#REF!</v>
      </c>
      <c r="N90" s="175" t="e">
        <f t="shared" si="36"/>
        <v>#REF!</v>
      </c>
      <c r="O90" s="175" t="e">
        <f t="shared" si="37"/>
        <v>#REF!</v>
      </c>
      <c r="P90" s="175" t="e">
        <f t="shared" si="38"/>
        <v>#REF!</v>
      </c>
      <c r="Q90" s="175" t="e">
        <f t="shared" si="39"/>
        <v>#REF!</v>
      </c>
      <c r="R90" s="155"/>
      <c r="S90" s="124"/>
      <c r="T90" s="119"/>
      <c r="U90" s="119">
        <v>18000000</v>
      </c>
      <c r="V90" s="124"/>
      <c r="W90" s="124"/>
      <c r="X90" s="124"/>
      <c r="Y90" s="124"/>
      <c r="Z90" s="124"/>
    </row>
    <row r="91" spans="1:26" ht="38.25" customHeight="1">
      <c r="A91" s="144">
        <v>16</v>
      </c>
      <c r="B91" s="155" t="s">
        <v>2467</v>
      </c>
      <c r="C91" s="155"/>
      <c r="D91" s="140" t="s">
        <v>163</v>
      </c>
      <c r="E91" s="156"/>
      <c r="F91" s="157"/>
      <c r="G91" s="157"/>
      <c r="H91" s="157"/>
      <c r="I91" s="157"/>
      <c r="J91" s="157"/>
      <c r="K91" s="157">
        <v>1</v>
      </c>
      <c r="L91" s="175"/>
      <c r="M91" s="175"/>
      <c r="N91" s="175" t="e">
        <f t="shared" si="36"/>
        <v>#REF!</v>
      </c>
      <c r="O91" s="175" t="e">
        <f t="shared" si="37"/>
        <v>#REF!</v>
      </c>
      <c r="P91" s="175" t="e">
        <f t="shared" si="38"/>
        <v>#REF!</v>
      </c>
      <c r="Q91" s="175" t="e">
        <f t="shared" si="39"/>
        <v>#REF!</v>
      </c>
      <c r="R91" s="155"/>
      <c r="S91" s="124"/>
      <c r="T91" s="119"/>
      <c r="U91" s="119">
        <v>37500000</v>
      </c>
      <c r="V91" s="124"/>
      <c r="W91" s="124"/>
      <c r="X91" s="124"/>
      <c r="Y91" s="124"/>
      <c r="Z91" s="124"/>
    </row>
    <row r="92" spans="1:26" ht="19.5" customHeight="1">
      <c r="A92" s="144"/>
      <c r="B92" s="155"/>
      <c r="C92" s="155"/>
      <c r="D92" s="140"/>
      <c r="E92" s="156"/>
      <c r="F92" s="157"/>
      <c r="G92" s="157"/>
      <c r="H92" s="157"/>
      <c r="I92" s="157"/>
      <c r="J92" s="157"/>
      <c r="K92" s="157"/>
      <c r="L92" s="175"/>
      <c r="M92" s="175"/>
      <c r="N92" s="175"/>
      <c r="O92" s="175"/>
      <c r="P92" s="175"/>
      <c r="Q92" s="175"/>
      <c r="R92" s="155"/>
      <c r="S92" s="124"/>
      <c r="T92" s="119"/>
      <c r="U92" s="119"/>
      <c r="V92" s="124"/>
      <c r="W92" s="124"/>
      <c r="X92" s="124"/>
      <c r="Y92" s="124"/>
      <c r="Z92" s="124"/>
    </row>
    <row r="93" spans="1:26" ht="27.75" customHeight="1">
      <c r="A93" s="154" t="s">
        <v>218</v>
      </c>
      <c r="B93" s="159" t="s">
        <v>2448</v>
      </c>
      <c r="C93" s="153"/>
      <c r="D93" s="154"/>
      <c r="E93" s="154"/>
      <c r="F93" s="154"/>
      <c r="G93" s="154"/>
      <c r="H93" s="154"/>
      <c r="I93" s="154"/>
      <c r="J93" s="154"/>
      <c r="K93" s="151"/>
      <c r="L93" s="174"/>
      <c r="M93" s="174"/>
      <c r="N93" s="174"/>
      <c r="O93" s="174"/>
      <c r="P93" s="174"/>
      <c r="Q93" s="174"/>
      <c r="R93" s="153"/>
      <c r="S93" s="180"/>
      <c r="T93" s="119"/>
      <c r="U93" s="119"/>
      <c r="V93" s="180"/>
      <c r="W93" s="180"/>
      <c r="X93" s="180"/>
      <c r="Y93" s="180"/>
      <c r="Z93" s="180"/>
    </row>
    <row r="94" spans="1:26" ht="38.25" customHeight="1">
      <c r="A94" s="144">
        <v>4</v>
      </c>
      <c r="B94" s="155" t="s">
        <v>2449</v>
      </c>
      <c r="C94" s="155" t="s">
        <v>2450</v>
      </c>
      <c r="D94" s="158" t="s">
        <v>421</v>
      </c>
      <c r="E94" s="156"/>
      <c r="F94" s="157"/>
      <c r="G94" s="157"/>
      <c r="H94" s="157"/>
      <c r="I94" s="157"/>
      <c r="J94" s="157"/>
      <c r="K94" s="157">
        <v>90</v>
      </c>
      <c r="L94" s="175" t="e">
        <f t="shared" ref="L94:L104" si="40">T94*$T$5</f>
        <v>#REF!</v>
      </c>
      <c r="M94" s="175" t="e">
        <f t="shared" ref="M94:M104" si="41">ROUND(L94*K94,0)</f>
        <v>#REF!</v>
      </c>
      <c r="N94" s="175" t="e">
        <f t="shared" ref="N94:N104" si="42">U94*$T$5</f>
        <v>#REF!</v>
      </c>
      <c r="O94" s="175" t="e">
        <f t="shared" ref="O94:O104" si="43">ROUND(N94*K94,0)</f>
        <v>#REF!</v>
      </c>
      <c r="P94" s="175" t="e">
        <f t="shared" ref="P94:P104" si="44">N94+L94</f>
        <v>#REF!</v>
      </c>
      <c r="Q94" s="175" t="e">
        <f t="shared" ref="Q94:Q104" si="45">P94*K94</f>
        <v>#REF!</v>
      </c>
      <c r="R94" s="155"/>
      <c r="S94" s="124"/>
      <c r="T94" s="119">
        <f t="shared" ref="T94:T95" si="46">T68</f>
        <v>598850</v>
      </c>
      <c r="U94" s="119">
        <f>U36</f>
        <v>525000</v>
      </c>
      <c r="V94" s="124"/>
      <c r="W94" s="124"/>
      <c r="X94" s="124"/>
      <c r="Y94" s="124"/>
      <c r="Z94" s="124"/>
    </row>
    <row r="95" spans="1:26" ht="38.25" customHeight="1">
      <c r="A95" s="144">
        <v>5</v>
      </c>
      <c r="B95" s="155" t="s">
        <v>2451</v>
      </c>
      <c r="C95" s="155" t="s">
        <v>2450</v>
      </c>
      <c r="D95" s="158" t="s">
        <v>421</v>
      </c>
      <c r="E95" s="156"/>
      <c r="F95" s="157"/>
      <c r="G95" s="157"/>
      <c r="H95" s="157"/>
      <c r="I95" s="157"/>
      <c r="J95" s="157"/>
      <c r="K95" s="157">
        <v>381</v>
      </c>
      <c r="L95" s="175" t="e">
        <f t="shared" si="40"/>
        <v>#REF!</v>
      </c>
      <c r="M95" s="175" t="e">
        <f t="shared" si="41"/>
        <v>#REF!</v>
      </c>
      <c r="N95" s="175" t="e">
        <f t="shared" si="42"/>
        <v>#REF!</v>
      </c>
      <c r="O95" s="175" t="e">
        <f t="shared" si="43"/>
        <v>#REF!</v>
      </c>
      <c r="P95" s="175" t="e">
        <f t="shared" si="44"/>
        <v>#REF!</v>
      </c>
      <c r="Q95" s="175" t="e">
        <f t="shared" si="45"/>
        <v>#REF!</v>
      </c>
      <c r="R95" s="155"/>
      <c r="S95" s="124"/>
      <c r="T95" s="119">
        <f t="shared" si="46"/>
        <v>299425</v>
      </c>
      <c r="U95" s="119">
        <f>U69</f>
        <v>114000</v>
      </c>
      <c r="V95" s="124"/>
      <c r="W95" s="124"/>
      <c r="X95" s="124"/>
      <c r="Y95" s="124"/>
      <c r="Z95" s="124"/>
    </row>
    <row r="96" spans="1:26" ht="38.25" customHeight="1">
      <c r="A96" s="144">
        <v>5</v>
      </c>
      <c r="B96" s="155" t="s">
        <v>2468</v>
      </c>
      <c r="C96" s="155" t="s">
        <v>2450</v>
      </c>
      <c r="D96" s="158" t="s">
        <v>421</v>
      </c>
      <c r="E96" s="156"/>
      <c r="F96" s="157"/>
      <c r="G96" s="157"/>
      <c r="H96" s="157"/>
      <c r="I96" s="157"/>
      <c r="J96" s="157"/>
      <c r="K96" s="157">
        <v>746</v>
      </c>
      <c r="L96" s="175" t="e">
        <f t="shared" si="40"/>
        <v>#REF!</v>
      </c>
      <c r="M96" s="175" t="e">
        <f t="shared" si="41"/>
        <v>#REF!</v>
      </c>
      <c r="N96" s="175" t="e">
        <f t="shared" si="42"/>
        <v>#REF!</v>
      </c>
      <c r="O96" s="175" t="e">
        <f t="shared" si="43"/>
        <v>#REF!</v>
      </c>
      <c r="P96" s="175" t="e">
        <f t="shared" si="44"/>
        <v>#REF!</v>
      </c>
      <c r="Q96" s="175" t="e">
        <f t="shared" si="45"/>
        <v>#REF!</v>
      </c>
      <c r="R96" s="155"/>
      <c r="S96" s="124"/>
      <c r="T96" s="119">
        <v>239250</v>
      </c>
      <c r="U96" s="119">
        <v>95000</v>
      </c>
      <c r="V96" s="124"/>
      <c r="W96" s="124"/>
      <c r="X96" s="124"/>
      <c r="Y96" s="124"/>
      <c r="Z96" s="124"/>
    </row>
    <row r="97" spans="1:26" ht="38.25" customHeight="1">
      <c r="A97" s="144">
        <v>5</v>
      </c>
      <c r="B97" s="155" t="s">
        <v>2469</v>
      </c>
      <c r="C97" s="155" t="s">
        <v>2450</v>
      </c>
      <c r="D97" s="158" t="s">
        <v>421</v>
      </c>
      <c r="E97" s="156"/>
      <c r="F97" s="157"/>
      <c r="G97" s="157"/>
      <c r="H97" s="157"/>
      <c r="I97" s="157"/>
      <c r="J97" s="157"/>
      <c r="K97" s="157">
        <v>695</v>
      </c>
      <c r="L97" s="175" t="e">
        <f t="shared" si="40"/>
        <v>#REF!</v>
      </c>
      <c r="M97" s="175" t="e">
        <f t="shared" si="41"/>
        <v>#REF!</v>
      </c>
      <c r="N97" s="175" t="e">
        <f t="shared" si="42"/>
        <v>#REF!</v>
      </c>
      <c r="O97" s="175" t="e">
        <f t="shared" si="43"/>
        <v>#REF!</v>
      </c>
      <c r="P97" s="175" t="e">
        <f t="shared" si="44"/>
        <v>#REF!</v>
      </c>
      <c r="Q97" s="175" t="e">
        <f t="shared" si="45"/>
        <v>#REF!</v>
      </c>
      <c r="R97" s="155"/>
      <c r="S97" s="124"/>
      <c r="T97" s="119">
        <v>191400</v>
      </c>
      <c r="U97" s="119">
        <v>87000</v>
      </c>
      <c r="V97" s="124"/>
      <c r="W97" s="124"/>
      <c r="X97" s="124"/>
      <c r="Y97" s="124"/>
      <c r="Z97" s="124"/>
    </row>
    <row r="98" spans="1:26" ht="38.25" customHeight="1">
      <c r="A98" s="144">
        <v>5</v>
      </c>
      <c r="B98" s="155" t="s">
        <v>2470</v>
      </c>
      <c r="C98" s="155" t="s">
        <v>2450</v>
      </c>
      <c r="D98" s="158" t="s">
        <v>421</v>
      </c>
      <c r="E98" s="156"/>
      <c r="F98" s="157"/>
      <c r="G98" s="157"/>
      <c r="H98" s="157"/>
      <c r="I98" s="157"/>
      <c r="J98" s="157"/>
      <c r="K98" s="157">
        <v>100</v>
      </c>
      <c r="L98" s="175" t="e">
        <f t="shared" si="40"/>
        <v>#REF!</v>
      </c>
      <c r="M98" s="175" t="e">
        <f t="shared" si="41"/>
        <v>#REF!</v>
      </c>
      <c r="N98" s="175" t="e">
        <f t="shared" si="42"/>
        <v>#REF!</v>
      </c>
      <c r="O98" s="175" t="e">
        <f t="shared" si="43"/>
        <v>#REF!</v>
      </c>
      <c r="P98" s="175" t="e">
        <f t="shared" si="44"/>
        <v>#REF!</v>
      </c>
      <c r="Q98" s="175" t="e">
        <f t="shared" si="45"/>
        <v>#REF!</v>
      </c>
      <c r="R98" s="155"/>
      <c r="S98" s="124"/>
      <c r="T98" s="119">
        <f t="shared" ref="T98:U98" si="47">T26</f>
        <v>184150</v>
      </c>
      <c r="U98" s="119">
        <f t="shared" si="47"/>
        <v>72000</v>
      </c>
      <c r="V98" s="124"/>
      <c r="W98" s="124"/>
      <c r="X98" s="124"/>
      <c r="Y98" s="124"/>
      <c r="Z98" s="124"/>
    </row>
    <row r="99" spans="1:26" ht="38.25" customHeight="1">
      <c r="A99" s="144">
        <v>5</v>
      </c>
      <c r="B99" s="155" t="s">
        <v>2471</v>
      </c>
      <c r="C99" s="155" t="s">
        <v>2450</v>
      </c>
      <c r="D99" s="158" t="s">
        <v>421</v>
      </c>
      <c r="E99" s="156"/>
      <c r="F99" s="157"/>
      <c r="G99" s="157"/>
      <c r="H99" s="157"/>
      <c r="I99" s="157"/>
      <c r="J99" s="157"/>
      <c r="K99" s="157">
        <v>21</v>
      </c>
      <c r="L99" s="175" t="e">
        <f t="shared" si="40"/>
        <v>#REF!</v>
      </c>
      <c r="M99" s="175" t="e">
        <f t="shared" si="41"/>
        <v>#REF!</v>
      </c>
      <c r="N99" s="175" t="e">
        <f t="shared" si="42"/>
        <v>#REF!</v>
      </c>
      <c r="O99" s="175" t="e">
        <f t="shared" si="43"/>
        <v>#REF!</v>
      </c>
      <c r="P99" s="175" t="e">
        <f t="shared" si="44"/>
        <v>#REF!</v>
      </c>
      <c r="Q99" s="175" t="e">
        <f t="shared" si="45"/>
        <v>#REF!</v>
      </c>
      <c r="R99" s="155"/>
      <c r="S99" s="124"/>
      <c r="T99" s="119">
        <v>158750</v>
      </c>
      <c r="U99" s="119">
        <v>61500</v>
      </c>
      <c r="V99" s="124"/>
      <c r="W99" s="124"/>
      <c r="X99" s="124"/>
      <c r="Y99" s="124"/>
      <c r="Z99" s="124"/>
    </row>
    <row r="100" spans="1:26" ht="38.25" customHeight="1">
      <c r="A100" s="144">
        <v>5</v>
      </c>
      <c r="B100" s="155" t="s">
        <v>2472</v>
      </c>
      <c r="C100" s="155" t="s">
        <v>2450</v>
      </c>
      <c r="D100" s="158" t="s">
        <v>421</v>
      </c>
      <c r="E100" s="156"/>
      <c r="F100" s="157"/>
      <c r="G100" s="157"/>
      <c r="H100" s="157"/>
      <c r="I100" s="157"/>
      <c r="J100" s="157"/>
      <c r="K100" s="157">
        <v>306</v>
      </c>
      <c r="L100" s="175" t="e">
        <f t="shared" si="40"/>
        <v>#REF!</v>
      </c>
      <c r="M100" s="175" t="e">
        <f t="shared" si="41"/>
        <v>#REF!</v>
      </c>
      <c r="N100" s="175" t="e">
        <f t="shared" si="42"/>
        <v>#REF!</v>
      </c>
      <c r="O100" s="175" t="e">
        <f t="shared" si="43"/>
        <v>#REF!</v>
      </c>
      <c r="P100" s="175" t="e">
        <f t="shared" si="44"/>
        <v>#REF!</v>
      </c>
      <c r="Q100" s="175" t="e">
        <f t="shared" si="45"/>
        <v>#REF!</v>
      </c>
      <c r="R100" s="155"/>
      <c r="S100" s="124"/>
      <c r="T100" s="119">
        <v>133400</v>
      </c>
      <c r="U100" s="119">
        <v>52500</v>
      </c>
      <c r="V100" s="124"/>
      <c r="W100" s="124"/>
      <c r="X100" s="124"/>
      <c r="Y100" s="124"/>
      <c r="Z100" s="124"/>
    </row>
    <row r="101" spans="1:26" ht="38.25" customHeight="1">
      <c r="A101" s="144">
        <v>5</v>
      </c>
      <c r="B101" s="155" t="s">
        <v>2473</v>
      </c>
      <c r="C101" s="155" t="s">
        <v>2450</v>
      </c>
      <c r="D101" s="158" t="s">
        <v>421</v>
      </c>
      <c r="E101" s="156"/>
      <c r="F101" s="157"/>
      <c r="G101" s="157"/>
      <c r="H101" s="157"/>
      <c r="I101" s="157"/>
      <c r="J101" s="157"/>
      <c r="K101" s="157">
        <v>394</v>
      </c>
      <c r="L101" s="175" t="e">
        <f t="shared" si="40"/>
        <v>#REF!</v>
      </c>
      <c r="M101" s="175" t="e">
        <f t="shared" si="41"/>
        <v>#REF!</v>
      </c>
      <c r="N101" s="175" t="e">
        <f t="shared" si="42"/>
        <v>#REF!</v>
      </c>
      <c r="O101" s="175" t="e">
        <f t="shared" si="43"/>
        <v>#REF!</v>
      </c>
      <c r="P101" s="175" t="e">
        <f t="shared" si="44"/>
        <v>#REF!</v>
      </c>
      <c r="Q101" s="175" t="e">
        <f t="shared" si="45"/>
        <v>#REF!</v>
      </c>
      <c r="R101" s="155"/>
      <c r="S101" s="124"/>
      <c r="T101" s="119">
        <v>94350</v>
      </c>
      <c r="U101" s="119">
        <v>43000</v>
      </c>
      <c r="V101" s="124"/>
      <c r="W101" s="124"/>
      <c r="X101" s="124"/>
      <c r="Y101" s="124"/>
      <c r="Z101" s="124"/>
    </row>
    <row r="102" spans="1:26" ht="38.25" customHeight="1">
      <c r="A102" s="144">
        <v>7</v>
      </c>
      <c r="B102" s="155" t="s">
        <v>2409</v>
      </c>
      <c r="C102" s="155"/>
      <c r="D102" s="158" t="s">
        <v>163</v>
      </c>
      <c r="E102" s="156"/>
      <c r="F102" s="157"/>
      <c r="G102" s="157"/>
      <c r="H102" s="157"/>
      <c r="I102" s="157"/>
      <c r="J102" s="157"/>
      <c r="K102" s="157">
        <v>1</v>
      </c>
      <c r="L102" s="175" t="e">
        <f t="shared" si="40"/>
        <v>#REF!</v>
      </c>
      <c r="M102" s="175" t="e">
        <f t="shared" si="41"/>
        <v>#REF!</v>
      </c>
      <c r="N102" s="175" t="e">
        <f t="shared" si="42"/>
        <v>#REF!</v>
      </c>
      <c r="O102" s="175" t="e">
        <f t="shared" si="43"/>
        <v>#REF!</v>
      </c>
      <c r="P102" s="175" t="e">
        <f t="shared" si="44"/>
        <v>#REF!</v>
      </c>
      <c r="Q102" s="175" t="e">
        <f t="shared" si="45"/>
        <v>#REF!</v>
      </c>
      <c r="R102" s="155"/>
      <c r="S102" s="124"/>
      <c r="T102" s="119">
        <v>136500000</v>
      </c>
      <c r="U102" s="119">
        <v>2700000</v>
      </c>
      <c r="V102" s="124"/>
      <c r="W102" s="124"/>
      <c r="X102" s="124"/>
      <c r="Y102" s="124"/>
      <c r="Z102" s="124"/>
    </row>
    <row r="103" spans="1:26" ht="38.25" customHeight="1">
      <c r="A103" s="144">
        <v>8</v>
      </c>
      <c r="B103" s="155" t="s">
        <v>2352</v>
      </c>
      <c r="C103" s="155"/>
      <c r="D103" s="140" t="s">
        <v>163</v>
      </c>
      <c r="E103" s="156" t="s">
        <v>163</v>
      </c>
      <c r="F103" s="157"/>
      <c r="G103" s="157"/>
      <c r="H103" s="157"/>
      <c r="I103" s="157"/>
      <c r="J103" s="157"/>
      <c r="K103" s="157">
        <v>1</v>
      </c>
      <c r="L103" s="175" t="e">
        <f t="shared" si="40"/>
        <v>#REF!</v>
      </c>
      <c r="M103" s="175" t="e">
        <f t="shared" si="41"/>
        <v>#REF!</v>
      </c>
      <c r="N103" s="175" t="e">
        <f t="shared" si="42"/>
        <v>#REF!</v>
      </c>
      <c r="O103" s="175" t="e">
        <f t="shared" si="43"/>
        <v>#REF!</v>
      </c>
      <c r="P103" s="175" t="e">
        <f t="shared" si="44"/>
        <v>#REF!</v>
      </c>
      <c r="Q103" s="175" t="e">
        <f t="shared" si="45"/>
        <v>#REF!</v>
      </c>
      <c r="R103" s="155"/>
      <c r="S103" s="124"/>
      <c r="T103" s="119">
        <v>278000000</v>
      </c>
      <c r="U103" s="119">
        <v>122300000</v>
      </c>
      <c r="V103" s="124"/>
      <c r="W103" s="124"/>
      <c r="X103" s="124"/>
      <c r="Y103" s="124"/>
      <c r="Z103" s="124"/>
    </row>
    <row r="104" spans="1:26" ht="38.25" customHeight="1">
      <c r="A104" s="144">
        <v>9</v>
      </c>
      <c r="B104" s="155" t="s">
        <v>2410</v>
      </c>
      <c r="C104" s="155"/>
      <c r="D104" s="158" t="s">
        <v>163</v>
      </c>
      <c r="E104" s="156"/>
      <c r="F104" s="157"/>
      <c r="G104" s="157"/>
      <c r="H104" s="157"/>
      <c r="I104" s="157"/>
      <c r="J104" s="157"/>
      <c r="K104" s="157">
        <v>1</v>
      </c>
      <c r="L104" s="175" t="e">
        <f t="shared" si="40"/>
        <v>#REF!</v>
      </c>
      <c r="M104" s="175" t="e">
        <f t="shared" si="41"/>
        <v>#REF!</v>
      </c>
      <c r="N104" s="175" t="e">
        <f t="shared" si="42"/>
        <v>#REF!</v>
      </c>
      <c r="O104" s="175" t="e">
        <f t="shared" si="43"/>
        <v>#REF!</v>
      </c>
      <c r="P104" s="175" t="e">
        <f t="shared" si="44"/>
        <v>#REF!</v>
      </c>
      <c r="Q104" s="175" t="e">
        <f t="shared" si="45"/>
        <v>#REF!</v>
      </c>
      <c r="R104" s="155"/>
      <c r="S104" s="124"/>
      <c r="T104" s="119">
        <v>125000000</v>
      </c>
      <c r="U104" s="119">
        <v>45000000</v>
      </c>
      <c r="V104" s="124"/>
      <c r="W104" s="124"/>
      <c r="X104" s="124"/>
      <c r="Y104" s="124"/>
      <c r="Z104" s="124"/>
    </row>
    <row r="105" spans="1:26" ht="19.5" customHeight="1">
      <c r="A105" s="181"/>
      <c r="B105" s="148"/>
      <c r="C105" s="148"/>
      <c r="D105" s="182"/>
      <c r="E105" s="158"/>
      <c r="F105" s="158"/>
      <c r="G105" s="158"/>
      <c r="H105" s="158"/>
      <c r="I105" s="158"/>
      <c r="J105" s="158"/>
      <c r="K105" s="163"/>
      <c r="L105" s="172"/>
      <c r="M105" s="172"/>
      <c r="N105" s="172"/>
      <c r="O105" s="172"/>
      <c r="P105" s="172"/>
      <c r="Q105" s="172"/>
      <c r="R105" s="179"/>
      <c r="S105" s="119"/>
      <c r="T105" s="119"/>
      <c r="U105" s="119"/>
      <c r="V105" s="26"/>
      <c r="W105" s="26"/>
      <c r="X105" s="26"/>
      <c r="Y105" s="119"/>
      <c r="Z105" s="26"/>
    </row>
    <row r="106" spans="1:26" ht="41.25" customHeight="1">
      <c r="A106" s="135" t="s">
        <v>216</v>
      </c>
      <c r="B106" s="149" t="s">
        <v>2474</v>
      </c>
      <c r="C106" s="149"/>
      <c r="D106" s="135"/>
      <c r="E106" s="154"/>
      <c r="F106" s="154"/>
      <c r="G106" s="154"/>
      <c r="H106" s="154"/>
      <c r="I106" s="154"/>
      <c r="J106" s="154"/>
      <c r="K106" s="173"/>
      <c r="L106" s="164"/>
      <c r="M106" s="164" t="e">
        <f>SUBTOTAL(109,M107:M134)</f>
        <v>#REF!</v>
      </c>
      <c r="N106" s="164"/>
      <c r="O106" s="164" t="e">
        <f>SUBTOTAL(109,O107:O134)</f>
        <v>#REF!</v>
      </c>
      <c r="P106" s="164"/>
      <c r="Q106" s="164" t="e">
        <f>O106+M106</f>
        <v>#REF!</v>
      </c>
      <c r="R106" s="178"/>
      <c r="S106" s="119"/>
      <c r="T106" s="119"/>
      <c r="U106" s="119"/>
      <c r="V106" s="26"/>
      <c r="W106" s="26"/>
      <c r="X106" s="26"/>
      <c r="Y106" s="119"/>
      <c r="Z106" s="26"/>
    </row>
    <row r="107" spans="1:26" ht="27.75" customHeight="1">
      <c r="A107" s="154" t="s">
        <v>218</v>
      </c>
      <c r="B107" s="159" t="s">
        <v>2355</v>
      </c>
      <c r="C107" s="153"/>
      <c r="D107" s="154"/>
      <c r="E107" s="154"/>
      <c r="F107" s="154"/>
      <c r="G107" s="154"/>
      <c r="H107" s="154"/>
      <c r="I107" s="154"/>
      <c r="J107" s="154"/>
      <c r="K107" s="151"/>
      <c r="L107" s="174"/>
      <c r="M107" s="174"/>
      <c r="N107" s="174"/>
      <c r="O107" s="174"/>
      <c r="P107" s="174"/>
      <c r="Q107" s="174"/>
      <c r="R107" s="153"/>
      <c r="S107" s="180"/>
      <c r="T107" s="119"/>
      <c r="U107" s="119"/>
      <c r="V107" s="180"/>
      <c r="W107" s="180"/>
      <c r="X107" s="180"/>
      <c r="Y107" s="180"/>
      <c r="Z107" s="180"/>
    </row>
    <row r="108" spans="1:26" ht="38.25" customHeight="1">
      <c r="A108" s="144">
        <v>1</v>
      </c>
      <c r="B108" s="155" t="s">
        <v>2475</v>
      </c>
      <c r="C108" s="155"/>
      <c r="D108" s="158" t="s">
        <v>280</v>
      </c>
      <c r="E108" s="156"/>
      <c r="F108" s="157"/>
      <c r="G108" s="157"/>
      <c r="H108" s="157"/>
      <c r="I108" s="157"/>
      <c r="J108" s="157"/>
      <c r="K108" s="157">
        <v>1</v>
      </c>
      <c r="L108" s="175" t="e">
        <f t="shared" ref="L108:L133" si="48">T108*$T$5</f>
        <v>#REF!</v>
      </c>
      <c r="M108" s="175" t="e">
        <f t="shared" ref="M108:M133" si="49">ROUND(L108*K108,0)</f>
        <v>#REF!</v>
      </c>
      <c r="N108" s="175" t="e">
        <f t="shared" ref="N108:N133" si="50">U108*$T$5</f>
        <v>#REF!</v>
      </c>
      <c r="O108" s="175" t="e">
        <f t="shared" ref="O108:O133" si="51">ROUND(N108*K108,0)</f>
        <v>#REF!</v>
      </c>
      <c r="P108" s="175" t="e">
        <f t="shared" ref="P108:P133" si="52">N108+L108</f>
        <v>#REF!</v>
      </c>
      <c r="Q108" s="175" t="e">
        <f t="shared" ref="Q108:Q133" si="53">P108*K108</f>
        <v>#REF!</v>
      </c>
      <c r="R108" s="155"/>
      <c r="S108" s="124"/>
      <c r="T108" s="119">
        <v>38250000</v>
      </c>
      <c r="U108" s="119">
        <v>3940650</v>
      </c>
      <c r="V108" s="124"/>
      <c r="W108" s="124"/>
      <c r="X108" s="124"/>
      <c r="Y108" s="124"/>
      <c r="Z108" s="124"/>
    </row>
    <row r="109" spans="1:26" ht="38.25" customHeight="1">
      <c r="A109" s="144">
        <v>2</v>
      </c>
      <c r="B109" s="155" t="s">
        <v>2476</v>
      </c>
      <c r="C109" s="155" t="s">
        <v>2477</v>
      </c>
      <c r="D109" s="158" t="s">
        <v>929</v>
      </c>
      <c r="E109" s="156"/>
      <c r="F109" s="157"/>
      <c r="G109" s="157"/>
      <c r="H109" s="157"/>
      <c r="I109" s="157"/>
      <c r="J109" s="157"/>
      <c r="K109" s="157">
        <v>7</v>
      </c>
      <c r="L109" s="175" t="e">
        <f t="shared" si="48"/>
        <v>#REF!</v>
      </c>
      <c r="M109" s="175" t="e">
        <f t="shared" si="49"/>
        <v>#REF!</v>
      </c>
      <c r="N109" s="175" t="e">
        <f t="shared" si="50"/>
        <v>#REF!</v>
      </c>
      <c r="O109" s="175" t="e">
        <f t="shared" si="51"/>
        <v>#REF!</v>
      </c>
      <c r="P109" s="175" t="e">
        <f t="shared" si="52"/>
        <v>#REF!</v>
      </c>
      <c r="Q109" s="175" t="e">
        <f t="shared" si="53"/>
        <v>#REF!</v>
      </c>
      <c r="R109" s="155"/>
      <c r="S109" s="124"/>
      <c r="T109" s="119">
        <v>7329000</v>
      </c>
      <c r="U109" s="119">
        <v>1319220</v>
      </c>
      <c r="V109" s="124"/>
      <c r="W109" s="124"/>
      <c r="X109" s="124"/>
      <c r="Y109" s="124"/>
      <c r="Z109" s="124"/>
    </row>
    <row r="110" spans="1:26" ht="38.25" customHeight="1">
      <c r="A110" s="144">
        <v>3</v>
      </c>
      <c r="B110" s="155" t="s">
        <v>2478</v>
      </c>
      <c r="C110" s="155" t="s">
        <v>987</v>
      </c>
      <c r="D110" s="158" t="s">
        <v>929</v>
      </c>
      <c r="E110" s="156"/>
      <c r="F110" s="157"/>
      <c r="G110" s="157"/>
      <c r="H110" s="157"/>
      <c r="I110" s="157"/>
      <c r="J110" s="157"/>
      <c r="K110" s="157">
        <v>15</v>
      </c>
      <c r="L110" s="175" t="e">
        <f t="shared" si="48"/>
        <v>#REF!</v>
      </c>
      <c r="M110" s="175" t="e">
        <f t="shared" si="49"/>
        <v>#REF!</v>
      </c>
      <c r="N110" s="175" t="e">
        <f t="shared" si="50"/>
        <v>#REF!</v>
      </c>
      <c r="O110" s="175" t="e">
        <f t="shared" si="51"/>
        <v>#REF!</v>
      </c>
      <c r="P110" s="175" t="e">
        <f t="shared" si="52"/>
        <v>#REF!</v>
      </c>
      <c r="Q110" s="175" t="e">
        <f t="shared" si="53"/>
        <v>#REF!</v>
      </c>
      <c r="R110" s="155"/>
      <c r="S110" s="124"/>
      <c r="T110" s="119">
        <v>656750</v>
      </c>
      <c r="U110" s="119">
        <v>112000</v>
      </c>
      <c r="V110" s="124"/>
      <c r="W110" s="124"/>
      <c r="X110" s="124"/>
      <c r="Y110" s="124"/>
      <c r="Z110" s="124"/>
    </row>
    <row r="111" spans="1:26" ht="38.25" customHeight="1">
      <c r="A111" s="144">
        <v>3</v>
      </c>
      <c r="B111" s="155" t="s">
        <v>2479</v>
      </c>
      <c r="C111" s="155" t="s">
        <v>987</v>
      </c>
      <c r="D111" s="158" t="s">
        <v>929</v>
      </c>
      <c r="E111" s="156"/>
      <c r="F111" s="157"/>
      <c r="G111" s="157"/>
      <c r="H111" s="157"/>
      <c r="I111" s="157"/>
      <c r="J111" s="157"/>
      <c r="K111" s="157">
        <v>5</v>
      </c>
      <c r="L111" s="175" t="e">
        <f t="shared" si="48"/>
        <v>#REF!</v>
      </c>
      <c r="M111" s="175" t="e">
        <f t="shared" si="49"/>
        <v>#REF!</v>
      </c>
      <c r="N111" s="175" t="e">
        <f t="shared" si="50"/>
        <v>#REF!</v>
      </c>
      <c r="O111" s="175" t="e">
        <f t="shared" si="51"/>
        <v>#REF!</v>
      </c>
      <c r="P111" s="175" t="e">
        <f t="shared" si="52"/>
        <v>#REF!</v>
      </c>
      <c r="Q111" s="175" t="e">
        <f t="shared" si="53"/>
        <v>#REF!</v>
      </c>
      <c r="R111" s="155"/>
      <c r="S111" s="124"/>
      <c r="T111" s="119">
        <v>556750</v>
      </c>
      <c r="U111" s="119">
        <v>112000</v>
      </c>
      <c r="V111" s="124"/>
      <c r="W111" s="124"/>
      <c r="X111" s="124"/>
      <c r="Y111" s="124"/>
      <c r="Z111" s="124"/>
    </row>
    <row r="112" spans="1:26" ht="38.25" customHeight="1">
      <c r="A112" s="144">
        <v>4</v>
      </c>
      <c r="B112" s="155" t="s">
        <v>2480</v>
      </c>
      <c r="C112" s="155" t="s">
        <v>987</v>
      </c>
      <c r="D112" s="158" t="s">
        <v>929</v>
      </c>
      <c r="E112" s="156"/>
      <c r="F112" s="157"/>
      <c r="G112" s="157"/>
      <c r="H112" s="157"/>
      <c r="I112" s="157"/>
      <c r="J112" s="157"/>
      <c r="K112" s="157">
        <v>10</v>
      </c>
      <c r="L112" s="175" t="e">
        <f t="shared" si="48"/>
        <v>#REF!</v>
      </c>
      <c r="M112" s="175" t="e">
        <f t="shared" si="49"/>
        <v>#REF!</v>
      </c>
      <c r="N112" s="175" t="e">
        <f t="shared" si="50"/>
        <v>#REF!</v>
      </c>
      <c r="O112" s="175" t="e">
        <f t="shared" si="51"/>
        <v>#REF!</v>
      </c>
      <c r="P112" s="175" t="e">
        <f t="shared" si="52"/>
        <v>#REF!</v>
      </c>
      <c r="Q112" s="175" t="e">
        <f t="shared" si="53"/>
        <v>#REF!</v>
      </c>
      <c r="R112" s="155"/>
      <c r="S112" s="124"/>
      <c r="T112" s="119">
        <v>925000</v>
      </c>
      <c r="U112" s="119">
        <v>112000</v>
      </c>
      <c r="V112" s="124"/>
      <c r="W112" s="124"/>
      <c r="X112" s="124"/>
      <c r="Y112" s="124"/>
      <c r="Z112" s="124"/>
    </row>
    <row r="113" spans="1:26" ht="38.25" customHeight="1">
      <c r="A113" s="144">
        <v>5</v>
      </c>
      <c r="B113" s="155" t="s">
        <v>2481</v>
      </c>
      <c r="C113" s="155" t="s">
        <v>987</v>
      </c>
      <c r="D113" s="158" t="s">
        <v>929</v>
      </c>
      <c r="E113" s="156"/>
      <c r="F113" s="157"/>
      <c r="G113" s="157"/>
      <c r="H113" s="157"/>
      <c r="I113" s="157"/>
      <c r="J113" s="157"/>
      <c r="K113" s="157">
        <v>10</v>
      </c>
      <c r="L113" s="175" t="e">
        <f t="shared" si="48"/>
        <v>#REF!</v>
      </c>
      <c r="M113" s="175" t="e">
        <f t="shared" si="49"/>
        <v>#REF!</v>
      </c>
      <c r="N113" s="175" t="e">
        <f t="shared" si="50"/>
        <v>#REF!</v>
      </c>
      <c r="O113" s="175" t="e">
        <f t="shared" si="51"/>
        <v>#REF!</v>
      </c>
      <c r="P113" s="175" t="e">
        <f t="shared" si="52"/>
        <v>#REF!</v>
      </c>
      <c r="Q113" s="175" t="e">
        <f t="shared" si="53"/>
        <v>#REF!</v>
      </c>
      <c r="R113" s="155"/>
      <c r="S113" s="124"/>
      <c r="T113" s="119">
        <v>1862860</v>
      </c>
      <c r="U113" s="119">
        <v>145000</v>
      </c>
      <c r="V113" s="124"/>
      <c r="W113" s="124"/>
      <c r="X113" s="124"/>
      <c r="Y113" s="124"/>
      <c r="Z113" s="124"/>
    </row>
    <row r="114" spans="1:26" ht="38.25" customHeight="1">
      <c r="A114" s="144">
        <v>6</v>
      </c>
      <c r="B114" s="155" t="s">
        <v>2482</v>
      </c>
      <c r="C114" s="155" t="s">
        <v>2483</v>
      </c>
      <c r="D114" s="158" t="s">
        <v>929</v>
      </c>
      <c r="E114" s="156"/>
      <c r="F114" s="157"/>
      <c r="G114" s="157"/>
      <c r="H114" s="157"/>
      <c r="I114" s="157"/>
      <c r="J114" s="157"/>
      <c r="K114" s="157">
        <v>4</v>
      </c>
      <c r="L114" s="175" t="e">
        <f t="shared" si="48"/>
        <v>#REF!</v>
      </c>
      <c r="M114" s="175" t="e">
        <f t="shared" si="49"/>
        <v>#REF!</v>
      </c>
      <c r="N114" s="175" t="e">
        <f t="shared" si="50"/>
        <v>#REF!</v>
      </c>
      <c r="O114" s="175" t="e">
        <f t="shared" si="51"/>
        <v>#REF!</v>
      </c>
      <c r="P114" s="175" t="e">
        <f t="shared" si="52"/>
        <v>#REF!</v>
      </c>
      <c r="Q114" s="175" t="e">
        <f t="shared" si="53"/>
        <v>#REF!</v>
      </c>
      <c r="R114" s="155"/>
      <c r="S114" s="124"/>
      <c r="T114" s="119">
        <v>456000</v>
      </c>
      <c r="U114" s="119">
        <v>122000</v>
      </c>
      <c r="V114" s="124"/>
      <c r="W114" s="124"/>
      <c r="X114" s="124"/>
      <c r="Y114" s="124"/>
      <c r="Z114" s="124"/>
    </row>
    <row r="115" spans="1:26" ht="38.25" customHeight="1">
      <c r="A115" s="144">
        <v>8</v>
      </c>
      <c r="B115" s="155" t="s">
        <v>2484</v>
      </c>
      <c r="C115" s="155" t="s">
        <v>2485</v>
      </c>
      <c r="D115" s="158" t="s">
        <v>929</v>
      </c>
      <c r="E115" s="156"/>
      <c r="F115" s="157"/>
      <c r="G115" s="157"/>
      <c r="H115" s="157"/>
      <c r="I115" s="157"/>
      <c r="J115" s="157"/>
      <c r="K115" s="157">
        <v>13</v>
      </c>
      <c r="L115" s="175" t="e">
        <f t="shared" si="48"/>
        <v>#REF!</v>
      </c>
      <c r="M115" s="175" t="e">
        <f t="shared" si="49"/>
        <v>#REF!</v>
      </c>
      <c r="N115" s="175" t="e">
        <f t="shared" si="50"/>
        <v>#REF!</v>
      </c>
      <c r="O115" s="175" t="e">
        <f t="shared" si="51"/>
        <v>#REF!</v>
      </c>
      <c r="P115" s="175" t="e">
        <f t="shared" si="52"/>
        <v>#REF!</v>
      </c>
      <c r="Q115" s="175" t="e">
        <f t="shared" si="53"/>
        <v>#REF!</v>
      </c>
      <c r="R115" s="155"/>
      <c r="S115" s="124"/>
      <c r="T115" s="119">
        <v>583000</v>
      </c>
      <c r="U115" s="119">
        <v>86940</v>
      </c>
      <c r="V115" s="124"/>
      <c r="W115" s="124"/>
      <c r="X115" s="124"/>
      <c r="Y115" s="124"/>
      <c r="Z115" s="124"/>
    </row>
    <row r="116" spans="1:26" ht="38.25" customHeight="1">
      <c r="A116" s="144">
        <v>7</v>
      </c>
      <c r="B116" s="155" t="s">
        <v>2486</v>
      </c>
      <c r="C116" s="155" t="s">
        <v>2485</v>
      </c>
      <c r="D116" s="158" t="s">
        <v>929</v>
      </c>
      <c r="E116" s="156"/>
      <c r="F116" s="157"/>
      <c r="G116" s="157"/>
      <c r="H116" s="157"/>
      <c r="I116" s="157"/>
      <c r="J116" s="157"/>
      <c r="K116" s="157">
        <v>10</v>
      </c>
      <c r="L116" s="175" t="e">
        <f t="shared" si="48"/>
        <v>#REF!</v>
      </c>
      <c r="M116" s="175" t="e">
        <f t="shared" si="49"/>
        <v>#REF!</v>
      </c>
      <c r="N116" s="175" t="e">
        <f t="shared" si="50"/>
        <v>#REF!</v>
      </c>
      <c r="O116" s="175" t="e">
        <f t="shared" si="51"/>
        <v>#REF!</v>
      </c>
      <c r="P116" s="175" t="e">
        <f t="shared" si="52"/>
        <v>#REF!</v>
      </c>
      <c r="Q116" s="175" t="e">
        <f t="shared" si="53"/>
        <v>#REF!</v>
      </c>
      <c r="R116" s="155"/>
      <c r="S116" s="124"/>
      <c r="T116" s="119">
        <v>619750</v>
      </c>
      <c r="U116" s="119">
        <v>93555</v>
      </c>
      <c r="V116" s="183"/>
      <c r="W116" s="124"/>
      <c r="X116" s="124"/>
      <c r="Y116" s="124"/>
      <c r="Z116" s="124"/>
    </row>
    <row r="117" spans="1:26" ht="38.25" customHeight="1">
      <c r="A117" s="144">
        <v>9</v>
      </c>
      <c r="B117" s="155" t="s">
        <v>2487</v>
      </c>
      <c r="C117" s="155" t="s">
        <v>2488</v>
      </c>
      <c r="D117" s="158" t="s">
        <v>929</v>
      </c>
      <c r="E117" s="156"/>
      <c r="F117" s="157"/>
      <c r="G117" s="157"/>
      <c r="H117" s="157"/>
      <c r="I117" s="157"/>
      <c r="J117" s="157"/>
      <c r="K117" s="157">
        <v>4</v>
      </c>
      <c r="L117" s="175" t="e">
        <f t="shared" si="48"/>
        <v>#REF!</v>
      </c>
      <c r="M117" s="175" t="e">
        <f t="shared" si="49"/>
        <v>#REF!</v>
      </c>
      <c r="N117" s="175" t="e">
        <f t="shared" si="50"/>
        <v>#REF!</v>
      </c>
      <c r="O117" s="175" t="e">
        <f t="shared" si="51"/>
        <v>#REF!</v>
      </c>
      <c r="P117" s="175" t="e">
        <f t="shared" si="52"/>
        <v>#REF!</v>
      </c>
      <c r="Q117" s="175" t="e">
        <f t="shared" si="53"/>
        <v>#REF!</v>
      </c>
      <c r="R117" s="155"/>
      <c r="S117" s="124"/>
      <c r="T117" s="119">
        <v>651000</v>
      </c>
      <c r="U117" s="119">
        <v>117180</v>
      </c>
      <c r="V117" s="124"/>
      <c r="W117" s="124"/>
      <c r="X117" s="124"/>
      <c r="Y117" s="124"/>
      <c r="Z117" s="124"/>
    </row>
    <row r="118" spans="1:26" ht="38.25" customHeight="1">
      <c r="A118" s="144">
        <v>10</v>
      </c>
      <c r="B118" s="155" t="s">
        <v>2489</v>
      </c>
      <c r="C118" s="155" t="s">
        <v>2488</v>
      </c>
      <c r="D118" s="158" t="s">
        <v>929</v>
      </c>
      <c r="E118" s="156"/>
      <c r="F118" s="157"/>
      <c r="G118" s="157"/>
      <c r="H118" s="157"/>
      <c r="I118" s="157"/>
      <c r="J118" s="157"/>
      <c r="K118" s="157">
        <v>3</v>
      </c>
      <c r="L118" s="175" t="e">
        <f t="shared" si="48"/>
        <v>#REF!</v>
      </c>
      <c r="M118" s="175" t="e">
        <f t="shared" si="49"/>
        <v>#REF!</v>
      </c>
      <c r="N118" s="175" t="e">
        <f t="shared" si="50"/>
        <v>#REF!</v>
      </c>
      <c r="O118" s="175" t="e">
        <f t="shared" si="51"/>
        <v>#REF!</v>
      </c>
      <c r="P118" s="175" t="e">
        <f t="shared" si="52"/>
        <v>#REF!</v>
      </c>
      <c r="Q118" s="175" t="e">
        <f t="shared" si="53"/>
        <v>#REF!</v>
      </c>
      <c r="R118" s="155"/>
      <c r="S118" s="124"/>
      <c r="T118" s="119">
        <v>698250</v>
      </c>
      <c r="U118" s="119">
        <v>125685</v>
      </c>
      <c r="V118" s="124"/>
      <c r="W118" s="124"/>
      <c r="X118" s="124"/>
      <c r="Y118" s="124"/>
      <c r="Z118" s="124"/>
    </row>
    <row r="119" spans="1:26" ht="38.25" customHeight="1">
      <c r="A119" s="144">
        <v>11</v>
      </c>
      <c r="B119" s="155" t="s">
        <v>2490</v>
      </c>
      <c r="C119" s="155" t="s">
        <v>2488</v>
      </c>
      <c r="D119" s="158" t="s">
        <v>929</v>
      </c>
      <c r="E119" s="156"/>
      <c r="F119" s="157"/>
      <c r="G119" s="157"/>
      <c r="H119" s="157"/>
      <c r="I119" s="157"/>
      <c r="J119" s="157"/>
      <c r="K119" s="157">
        <v>5</v>
      </c>
      <c r="L119" s="175" t="e">
        <f t="shared" si="48"/>
        <v>#REF!</v>
      </c>
      <c r="M119" s="175" t="e">
        <f t="shared" si="49"/>
        <v>#REF!</v>
      </c>
      <c r="N119" s="175" t="e">
        <f t="shared" si="50"/>
        <v>#REF!</v>
      </c>
      <c r="O119" s="175" t="e">
        <f t="shared" si="51"/>
        <v>#REF!</v>
      </c>
      <c r="P119" s="175" t="e">
        <f t="shared" si="52"/>
        <v>#REF!</v>
      </c>
      <c r="Q119" s="175" t="e">
        <f t="shared" si="53"/>
        <v>#REF!</v>
      </c>
      <c r="R119" s="155"/>
      <c r="S119" s="124"/>
      <c r="T119" s="119">
        <v>1118250</v>
      </c>
      <c r="U119" s="119">
        <v>201285</v>
      </c>
      <c r="V119" s="124"/>
      <c r="W119" s="124"/>
      <c r="X119" s="124"/>
      <c r="Y119" s="124"/>
      <c r="Z119" s="124"/>
    </row>
    <row r="120" spans="1:26" ht="38.25" customHeight="1">
      <c r="A120" s="144">
        <v>12</v>
      </c>
      <c r="B120" s="155" t="s">
        <v>2491</v>
      </c>
      <c r="C120" s="155" t="s">
        <v>2488</v>
      </c>
      <c r="D120" s="158" t="s">
        <v>929</v>
      </c>
      <c r="E120" s="156"/>
      <c r="F120" s="157"/>
      <c r="G120" s="157"/>
      <c r="H120" s="157"/>
      <c r="I120" s="157"/>
      <c r="J120" s="157"/>
      <c r="K120" s="157">
        <v>1</v>
      </c>
      <c r="L120" s="175" t="e">
        <f t="shared" si="48"/>
        <v>#REF!</v>
      </c>
      <c r="M120" s="175" t="e">
        <f t="shared" si="49"/>
        <v>#REF!</v>
      </c>
      <c r="N120" s="175" t="e">
        <f t="shared" si="50"/>
        <v>#REF!</v>
      </c>
      <c r="O120" s="175" t="e">
        <f t="shared" si="51"/>
        <v>#REF!</v>
      </c>
      <c r="P120" s="175" t="e">
        <f t="shared" si="52"/>
        <v>#REF!</v>
      </c>
      <c r="Q120" s="175" t="e">
        <f t="shared" si="53"/>
        <v>#REF!</v>
      </c>
      <c r="R120" s="155"/>
      <c r="S120" s="124"/>
      <c r="T120" s="119">
        <v>1155000</v>
      </c>
      <c r="U120" s="119">
        <v>207900</v>
      </c>
      <c r="V120" s="124"/>
      <c r="W120" s="124"/>
      <c r="X120" s="124"/>
      <c r="Y120" s="124"/>
      <c r="Z120" s="124"/>
    </row>
    <row r="121" spans="1:26" ht="38.25" customHeight="1">
      <c r="A121" s="144">
        <v>13</v>
      </c>
      <c r="B121" s="155" t="s">
        <v>2492</v>
      </c>
      <c r="C121" s="155"/>
      <c r="D121" s="140" t="s">
        <v>163</v>
      </c>
      <c r="E121" s="156"/>
      <c r="F121" s="157"/>
      <c r="G121" s="157"/>
      <c r="H121" s="157"/>
      <c r="I121" s="157"/>
      <c r="J121" s="157"/>
      <c r="K121" s="157">
        <v>1</v>
      </c>
      <c r="L121" s="175" t="e">
        <f t="shared" si="48"/>
        <v>#REF!</v>
      </c>
      <c r="M121" s="175" t="e">
        <f t="shared" si="49"/>
        <v>#REF!</v>
      </c>
      <c r="N121" s="175" t="e">
        <f t="shared" si="50"/>
        <v>#REF!</v>
      </c>
      <c r="O121" s="175" t="e">
        <f t="shared" si="51"/>
        <v>#REF!</v>
      </c>
      <c r="P121" s="175" t="e">
        <f t="shared" si="52"/>
        <v>#REF!</v>
      </c>
      <c r="Q121" s="175" t="e">
        <f t="shared" si="53"/>
        <v>#REF!</v>
      </c>
      <c r="R121" s="155"/>
      <c r="S121" s="124"/>
      <c r="T121" s="119"/>
      <c r="U121" s="119">
        <v>37500000</v>
      </c>
      <c r="V121" s="124"/>
      <c r="W121" s="124"/>
      <c r="X121" s="124"/>
      <c r="Y121" s="124"/>
      <c r="Z121" s="124"/>
    </row>
    <row r="122" spans="1:26" ht="27.75" customHeight="1">
      <c r="A122" s="154" t="s">
        <v>218</v>
      </c>
      <c r="B122" s="159" t="s">
        <v>2493</v>
      </c>
      <c r="C122" s="153"/>
      <c r="D122" s="154"/>
      <c r="E122" s="154"/>
      <c r="F122" s="154"/>
      <c r="G122" s="154"/>
      <c r="H122" s="154"/>
      <c r="I122" s="154"/>
      <c r="J122" s="154"/>
      <c r="K122" s="151"/>
      <c r="L122" s="175" t="e">
        <f t="shared" si="48"/>
        <v>#REF!</v>
      </c>
      <c r="M122" s="175" t="e">
        <f t="shared" si="49"/>
        <v>#REF!</v>
      </c>
      <c r="N122" s="175" t="e">
        <f t="shared" si="50"/>
        <v>#REF!</v>
      </c>
      <c r="O122" s="175" t="e">
        <f t="shared" si="51"/>
        <v>#REF!</v>
      </c>
      <c r="P122" s="175" t="e">
        <f t="shared" si="52"/>
        <v>#REF!</v>
      </c>
      <c r="Q122" s="175" t="e">
        <f t="shared" si="53"/>
        <v>#REF!</v>
      </c>
      <c r="R122" s="153"/>
      <c r="S122" s="180"/>
      <c r="T122" s="119"/>
      <c r="U122" s="119"/>
      <c r="V122" s="180"/>
      <c r="W122" s="180"/>
      <c r="X122" s="180"/>
      <c r="Y122" s="180"/>
      <c r="Z122" s="180"/>
    </row>
    <row r="123" spans="1:26" ht="38.25" customHeight="1">
      <c r="A123" s="144">
        <v>14</v>
      </c>
      <c r="B123" s="155" t="s">
        <v>2494</v>
      </c>
      <c r="C123" s="155" t="s">
        <v>2495</v>
      </c>
      <c r="D123" s="158" t="s">
        <v>421</v>
      </c>
      <c r="E123" s="156"/>
      <c r="F123" s="157"/>
      <c r="G123" s="157"/>
      <c r="H123" s="157"/>
      <c r="I123" s="157"/>
      <c r="J123" s="157"/>
      <c r="K123" s="157">
        <v>35</v>
      </c>
      <c r="L123" s="175" t="e">
        <f t="shared" si="48"/>
        <v>#REF!</v>
      </c>
      <c r="M123" s="175" t="e">
        <f t="shared" si="49"/>
        <v>#REF!</v>
      </c>
      <c r="N123" s="175" t="e">
        <f t="shared" si="50"/>
        <v>#REF!</v>
      </c>
      <c r="O123" s="175" t="e">
        <f t="shared" si="51"/>
        <v>#REF!</v>
      </c>
      <c r="P123" s="175" t="e">
        <f t="shared" si="52"/>
        <v>#REF!</v>
      </c>
      <c r="Q123" s="175" t="e">
        <f t="shared" si="53"/>
        <v>#REF!</v>
      </c>
      <c r="R123" s="155"/>
      <c r="S123" s="124"/>
      <c r="T123" s="119">
        <v>65000</v>
      </c>
      <c r="U123" s="119">
        <v>80000</v>
      </c>
      <c r="V123" s="124"/>
      <c r="W123" s="124"/>
      <c r="X123" s="124"/>
      <c r="Y123" s="124"/>
      <c r="Z123" s="124"/>
    </row>
    <row r="124" spans="1:26" ht="38.25" customHeight="1">
      <c r="A124" s="144">
        <v>15</v>
      </c>
      <c r="B124" s="155" t="s">
        <v>2451</v>
      </c>
      <c r="C124" s="155" t="s">
        <v>2450</v>
      </c>
      <c r="D124" s="158" t="s">
        <v>421</v>
      </c>
      <c r="E124" s="156"/>
      <c r="F124" s="157"/>
      <c r="G124" s="157"/>
      <c r="H124" s="157"/>
      <c r="I124" s="157"/>
      <c r="J124" s="157"/>
      <c r="K124" s="157">
        <v>9</v>
      </c>
      <c r="L124" s="175" t="e">
        <f t="shared" si="48"/>
        <v>#REF!</v>
      </c>
      <c r="M124" s="175" t="e">
        <f t="shared" si="49"/>
        <v>#REF!</v>
      </c>
      <c r="N124" s="175" t="e">
        <f t="shared" si="50"/>
        <v>#REF!</v>
      </c>
      <c r="O124" s="175" t="e">
        <f t="shared" si="51"/>
        <v>#REF!</v>
      </c>
      <c r="P124" s="175" t="e">
        <f t="shared" si="52"/>
        <v>#REF!</v>
      </c>
      <c r="Q124" s="175" t="e">
        <f t="shared" si="53"/>
        <v>#REF!</v>
      </c>
      <c r="R124" s="155"/>
      <c r="S124" s="124"/>
      <c r="T124" s="119">
        <f t="shared" ref="T124:U124" si="54">T95</f>
        <v>299425</v>
      </c>
      <c r="U124" s="119">
        <f t="shared" si="54"/>
        <v>114000</v>
      </c>
      <c r="V124" s="124"/>
      <c r="W124" s="124"/>
      <c r="X124" s="124"/>
      <c r="Y124" s="124"/>
      <c r="Z124" s="124"/>
    </row>
    <row r="125" spans="1:26" ht="38.25" customHeight="1">
      <c r="A125" s="144">
        <v>16</v>
      </c>
      <c r="B125" s="155" t="s">
        <v>2496</v>
      </c>
      <c r="C125" s="155" t="s">
        <v>2497</v>
      </c>
      <c r="D125" s="158"/>
      <c r="E125" s="156"/>
      <c r="F125" s="157"/>
      <c r="G125" s="157"/>
      <c r="H125" s="157"/>
      <c r="I125" s="157"/>
      <c r="J125" s="157"/>
      <c r="K125" s="157">
        <v>2</v>
      </c>
      <c r="L125" s="175" t="e">
        <f t="shared" si="48"/>
        <v>#REF!</v>
      </c>
      <c r="M125" s="175" t="e">
        <f t="shared" si="49"/>
        <v>#REF!</v>
      </c>
      <c r="N125" s="175" t="e">
        <f t="shared" si="50"/>
        <v>#REF!</v>
      </c>
      <c r="O125" s="175" t="e">
        <f t="shared" si="51"/>
        <v>#REF!</v>
      </c>
      <c r="P125" s="175" t="e">
        <f t="shared" si="52"/>
        <v>#REF!</v>
      </c>
      <c r="Q125" s="175" t="e">
        <f t="shared" si="53"/>
        <v>#REF!</v>
      </c>
      <c r="R125" s="155"/>
      <c r="S125" s="124"/>
      <c r="T125" s="119">
        <v>3750000</v>
      </c>
      <c r="U125" s="119">
        <v>3500000</v>
      </c>
      <c r="V125" s="124"/>
      <c r="W125" s="124"/>
      <c r="X125" s="124"/>
      <c r="Y125" s="124"/>
      <c r="Z125" s="124"/>
    </row>
    <row r="126" spans="1:26" ht="38.25" customHeight="1">
      <c r="A126" s="144">
        <v>17</v>
      </c>
      <c r="B126" s="155" t="s">
        <v>2498</v>
      </c>
      <c r="C126" s="155" t="s">
        <v>2499</v>
      </c>
      <c r="D126" s="158" t="s">
        <v>421</v>
      </c>
      <c r="E126" s="156"/>
      <c r="F126" s="157"/>
      <c r="G126" s="157"/>
      <c r="H126" s="157"/>
      <c r="I126" s="157"/>
      <c r="J126" s="157"/>
      <c r="K126" s="157">
        <v>1055</v>
      </c>
      <c r="L126" s="175" t="e">
        <f t="shared" si="48"/>
        <v>#REF!</v>
      </c>
      <c r="M126" s="175" t="e">
        <f t="shared" si="49"/>
        <v>#REF!</v>
      </c>
      <c r="N126" s="175" t="e">
        <f t="shared" si="50"/>
        <v>#REF!</v>
      </c>
      <c r="O126" s="175" t="e">
        <f t="shared" si="51"/>
        <v>#REF!</v>
      </c>
      <c r="P126" s="175" t="e">
        <f t="shared" si="52"/>
        <v>#REF!</v>
      </c>
      <c r="Q126" s="175" t="e">
        <f t="shared" si="53"/>
        <v>#REF!</v>
      </c>
      <c r="R126" s="155"/>
      <c r="S126" s="124"/>
      <c r="T126" s="119">
        <v>33998</v>
      </c>
      <c r="U126" s="119">
        <v>12500</v>
      </c>
      <c r="V126" s="124"/>
      <c r="W126" s="124"/>
      <c r="X126" s="124"/>
      <c r="Y126" s="124"/>
      <c r="Z126" s="124"/>
    </row>
    <row r="127" spans="1:26" ht="38.25" customHeight="1">
      <c r="A127" s="144">
        <v>18</v>
      </c>
      <c r="B127" s="155" t="s">
        <v>2500</v>
      </c>
      <c r="C127" s="155" t="s">
        <v>2501</v>
      </c>
      <c r="D127" s="158" t="s">
        <v>421</v>
      </c>
      <c r="E127" s="156"/>
      <c r="F127" s="157"/>
      <c r="G127" s="157"/>
      <c r="H127" s="157"/>
      <c r="I127" s="157"/>
      <c r="J127" s="157"/>
      <c r="K127" s="157">
        <v>634</v>
      </c>
      <c r="L127" s="175" t="e">
        <f t="shared" si="48"/>
        <v>#REF!</v>
      </c>
      <c r="M127" s="175" t="e">
        <f t="shared" si="49"/>
        <v>#REF!</v>
      </c>
      <c r="N127" s="175" t="e">
        <f t="shared" si="50"/>
        <v>#REF!</v>
      </c>
      <c r="O127" s="175" t="e">
        <f t="shared" si="51"/>
        <v>#REF!</v>
      </c>
      <c r="P127" s="175" t="e">
        <f t="shared" si="52"/>
        <v>#REF!</v>
      </c>
      <c r="Q127" s="175" t="e">
        <f t="shared" si="53"/>
        <v>#REF!</v>
      </c>
      <c r="R127" s="155"/>
      <c r="S127" s="124"/>
      <c r="T127" s="119">
        <v>48200</v>
      </c>
      <c r="U127" s="119">
        <v>13500</v>
      </c>
      <c r="V127" s="124"/>
      <c r="W127" s="124"/>
      <c r="X127" s="124"/>
      <c r="Y127" s="124"/>
      <c r="Z127" s="124"/>
    </row>
    <row r="128" spans="1:26" ht="38.25" customHeight="1">
      <c r="A128" s="144">
        <v>19</v>
      </c>
      <c r="B128" s="155" t="s">
        <v>2502</v>
      </c>
      <c r="C128" s="155" t="s">
        <v>2503</v>
      </c>
      <c r="D128" s="158" t="s">
        <v>421</v>
      </c>
      <c r="E128" s="156"/>
      <c r="F128" s="157"/>
      <c r="G128" s="157"/>
      <c r="H128" s="157"/>
      <c r="I128" s="157"/>
      <c r="J128" s="157"/>
      <c r="K128" s="157">
        <v>835</v>
      </c>
      <c r="L128" s="175" t="e">
        <f t="shared" si="48"/>
        <v>#REF!</v>
      </c>
      <c r="M128" s="175" t="e">
        <f t="shared" si="49"/>
        <v>#REF!</v>
      </c>
      <c r="N128" s="175" t="e">
        <f t="shared" si="50"/>
        <v>#REF!</v>
      </c>
      <c r="O128" s="175" t="e">
        <f t="shared" si="51"/>
        <v>#REF!</v>
      </c>
      <c r="P128" s="175" t="e">
        <f t="shared" si="52"/>
        <v>#REF!</v>
      </c>
      <c r="Q128" s="175" t="e">
        <f t="shared" si="53"/>
        <v>#REF!</v>
      </c>
      <c r="R128" s="155"/>
      <c r="S128" s="124"/>
      <c r="T128" s="119">
        <v>36200</v>
      </c>
      <c r="U128" s="119">
        <f>U127</f>
        <v>13500</v>
      </c>
      <c r="V128" s="124"/>
      <c r="W128" s="124"/>
      <c r="X128" s="124"/>
      <c r="Y128" s="124"/>
      <c r="Z128" s="124"/>
    </row>
    <row r="129" spans="1:26" ht="38.25" customHeight="1">
      <c r="A129" s="144">
        <v>20</v>
      </c>
      <c r="B129" s="155" t="s">
        <v>2504</v>
      </c>
      <c r="C129" s="155" t="s">
        <v>2505</v>
      </c>
      <c r="D129" s="158" t="s">
        <v>421</v>
      </c>
      <c r="E129" s="156"/>
      <c r="F129" s="157"/>
      <c r="G129" s="157"/>
      <c r="H129" s="157"/>
      <c r="I129" s="157"/>
      <c r="J129" s="157"/>
      <c r="K129" s="157">
        <v>1262</v>
      </c>
      <c r="L129" s="175" t="e">
        <f t="shared" si="48"/>
        <v>#REF!</v>
      </c>
      <c r="M129" s="175" t="e">
        <f t="shared" si="49"/>
        <v>#REF!</v>
      </c>
      <c r="N129" s="175" t="e">
        <f t="shared" si="50"/>
        <v>#REF!</v>
      </c>
      <c r="O129" s="175" t="e">
        <f t="shared" si="51"/>
        <v>#REF!</v>
      </c>
      <c r="P129" s="175" t="e">
        <f t="shared" si="52"/>
        <v>#REF!</v>
      </c>
      <c r="Q129" s="175" t="e">
        <f t="shared" si="53"/>
        <v>#REF!</v>
      </c>
      <c r="R129" s="155"/>
      <c r="S129" s="124"/>
      <c r="T129" s="119">
        <v>21000</v>
      </c>
      <c r="U129" s="119">
        <v>17000</v>
      </c>
      <c r="V129" s="124"/>
      <c r="W129" s="124"/>
      <c r="X129" s="124"/>
      <c r="Y129" s="124"/>
      <c r="Z129" s="124"/>
    </row>
    <row r="130" spans="1:26" ht="38.25" customHeight="1">
      <c r="A130" s="144">
        <v>21</v>
      </c>
      <c r="B130" s="155" t="s">
        <v>2506</v>
      </c>
      <c r="C130" s="155" t="s">
        <v>2505</v>
      </c>
      <c r="D130" s="158" t="s">
        <v>421</v>
      </c>
      <c r="E130" s="156"/>
      <c r="F130" s="157"/>
      <c r="G130" s="157"/>
      <c r="H130" s="157"/>
      <c r="I130" s="157"/>
      <c r="J130" s="157"/>
      <c r="K130" s="157">
        <v>757</v>
      </c>
      <c r="L130" s="175" t="e">
        <f t="shared" si="48"/>
        <v>#REF!</v>
      </c>
      <c r="M130" s="175" t="e">
        <f t="shared" si="49"/>
        <v>#REF!</v>
      </c>
      <c r="N130" s="175" t="e">
        <f t="shared" si="50"/>
        <v>#REF!</v>
      </c>
      <c r="O130" s="175" t="e">
        <f t="shared" si="51"/>
        <v>#REF!</v>
      </c>
      <c r="P130" s="175" t="e">
        <f t="shared" si="52"/>
        <v>#REF!</v>
      </c>
      <c r="Q130" s="175" t="e">
        <f t="shared" si="53"/>
        <v>#REF!</v>
      </c>
      <c r="R130" s="155"/>
      <c r="S130" s="124"/>
      <c r="T130" s="119">
        <v>18500</v>
      </c>
      <c r="U130" s="119">
        <v>15000</v>
      </c>
      <c r="V130" s="124"/>
      <c r="W130" s="124"/>
      <c r="X130" s="124"/>
      <c r="Y130" s="124"/>
      <c r="Z130" s="124"/>
    </row>
    <row r="131" spans="1:26" ht="38.25" customHeight="1">
      <c r="A131" s="144">
        <v>22</v>
      </c>
      <c r="B131" s="155" t="s">
        <v>2507</v>
      </c>
      <c r="C131" s="155" t="s">
        <v>2505</v>
      </c>
      <c r="D131" s="158" t="s">
        <v>421</v>
      </c>
      <c r="E131" s="156"/>
      <c r="F131" s="157"/>
      <c r="G131" s="157"/>
      <c r="H131" s="157"/>
      <c r="I131" s="157"/>
      <c r="J131" s="157"/>
      <c r="K131" s="157">
        <v>505</v>
      </c>
      <c r="L131" s="175" t="e">
        <f t="shared" si="48"/>
        <v>#REF!</v>
      </c>
      <c r="M131" s="175" t="e">
        <f t="shared" si="49"/>
        <v>#REF!</v>
      </c>
      <c r="N131" s="175" t="e">
        <f t="shared" si="50"/>
        <v>#REF!</v>
      </c>
      <c r="O131" s="175" t="e">
        <f t="shared" si="51"/>
        <v>#REF!</v>
      </c>
      <c r="P131" s="175" t="e">
        <f t="shared" si="52"/>
        <v>#REF!</v>
      </c>
      <c r="Q131" s="175" t="e">
        <f t="shared" si="53"/>
        <v>#REF!</v>
      </c>
      <c r="R131" s="155"/>
      <c r="S131" s="124"/>
      <c r="T131" s="119">
        <v>15500</v>
      </c>
      <c r="U131" s="119">
        <v>13500</v>
      </c>
      <c r="V131" s="124"/>
      <c r="W131" s="124"/>
      <c r="X131" s="124"/>
      <c r="Y131" s="124"/>
      <c r="Z131" s="124"/>
    </row>
    <row r="132" spans="1:26" ht="38.25" customHeight="1">
      <c r="A132" s="144">
        <v>23</v>
      </c>
      <c r="B132" s="155" t="s">
        <v>2508</v>
      </c>
      <c r="C132" s="155" t="s">
        <v>2505</v>
      </c>
      <c r="D132" s="140" t="s">
        <v>163</v>
      </c>
      <c r="E132" s="156" t="s">
        <v>163</v>
      </c>
      <c r="F132" s="157"/>
      <c r="G132" s="157"/>
      <c r="H132" s="157"/>
      <c r="I132" s="157"/>
      <c r="J132" s="157"/>
      <c r="K132" s="157">
        <v>1</v>
      </c>
      <c r="L132" s="175" t="e">
        <f t="shared" si="48"/>
        <v>#REF!</v>
      </c>
      <c r="M132" s="175" t="e">
        <f t="shared" si="49"/>
        <v>#REF!</v>
      </c>
      <c r="N132" s="175" t="e">
        <f t="shared" si="50"/>
        <v>#REF!</v>
      </c>
      <c r="O132" s="175" t="e">
        <f t="shared" si="51"/>
        <v>#REF!</v>
      </c>
      <c r="P132" s="175" t="e">
        <f t="shared" si="52"/>
        <v>#REF!</v>
      </c>
      <c r="Q132" s="175" t="e">
        <f t="shared" si="53"/>
        <v>#REF!</v>
      </c>
      <c r="R132" s="155"/>
      <c r="S132" s="124"/>
      <c r="T132" s="119">
        <v>12000000</v>
      </c>
      <c r="U132" s="119">
        <v>7500000</v>
      </c>
      <c r="V132" s="124"/>
      <c r="W132" s="124"/>
      <c r="X132" s="124"/>
      <c r="Y132" s="124"/>
      <c r="Z132" s="124"/>
    </row>
    <row r="133" spans="1:26" ht="38.25" customHeight="1">
      <c r="A133" s="144">
        <v>24</v>
      </c>
      <c r="B133" s="155" t="s">
        <v>2410</v>
      </c>
      <c r="C133" s="155"/>
      <c r="D133" s="158" t="s">
        <v>163</v>
      </c>
      <c r="E133" s="156"/>
      <c r="F133" s="157"/>
      <c r="G133" s="157"/>
      <c r="H133" s="157"/>
      <c r="I133" s="157"/>
      <c r="J133" s="157"/>
      <c r="K133" s="157">
        <v>1</v>
      </c>
      <c r="L133" s="175" t="e">
        <f t="shared" si="48"/>
        <v>#REF!</v>
      </c>
      <c r="M133" s="175" t="e">
        <f t="shared" si="49"/>
        <v>#REF!</v>
      </c>
      <c r="N133" s="175" t="e">
        <f t="shared" si="50"/>
        <v>#REF!</v>
      </c>
      <c r="O133" s="175" t="e">
        <f t="shared" si="51"/>
        <v>#REF!</v>
      </c>
      <c r="P133" s="175" t="e">
        <f t="shared" si="52"/>
        <v>#REF!</v>
      </c>
      <c r="Q133" s="175" t="e">
        <f t="shared" si="53"/>
        <v>#REF!</v>
      </c>
      <c r="R133" s="155"/>
      <c r="S133" s="124"/>
      <c r="T133" s="119">
        <v>18500000</v>
      </c>
      <c r="U133" s="119">
        <v>6500000</v>
      </c>
      <c r="V133" s="124"/>
      <c r="W133" s="124"/>
      <c r="X133" s="124"/>
      <c r="Y133" s="124"/>
      <c r="Z133" s="124"/>
    </row>
    <row r="134" spans="1:26" ht="21.75" customHeight="1">
      <c r="A134" s="144"/>
      <c r="B134" s="155"/>
      <c r="C134" s="155"/>
      <c r="D134" s="140"/>
      <c r="E134" s="156"/>
      <c r="F134" s="157"/>
      <c r="G134" s="157"/>
      <c r="H134" s="157"/>
      <c r="I134" s="157"/>
      <c r="J134" s="157"/>
      <c r="K134" s="157"/>
      <c r="L134" s="175"/>
      <c r="M134" s="175"/>
      <c r="N134" s="175"/>
      <c r="O134" s="175"/>
      <c r="P134" s="175"/>
      <c r="Q134" s="175"/>
      <c r="R134" s="155"/>
      <c r="S134" s="124"/>
      <c r="T134" s="119"/>
      <c r="U134" s="119"/>
      <c r="V134" s="124"/>
      <c r="W134" s="124"/>
      <c r="X134" s="124"/>
      <c r="Y134" s="124"/>
      <c r="Z134" s="124"/>
    </row>
    <row r="135" spans="1:26" ht="41.25" customHeight="1">
      <c r="A135" s="135" t="s">
        <v>259</v>
      </c>
      <c r="B135" s="149" t="s">
        <v>2509</v>
      </c>
      <c r="C135" s="149"/>
      <c r="D135" s="135"/>
      <c r="E135" s="154"/>
      <c r="F135" s="154"/>
      <c r="G135" s="154"/>
      <c r="H135" s="154"/>
      <c r="I135" s="154"/>
      <c r="J135" s="154"/>
      <c r="K135" s="173"/>
      <c r="L135" s="164"/>
      <c r="M135" s="164" t="e">
        <f>SUM(M136:M146)</f>
        <v>#REF!</v>
      </c>
      <c r="N135" s="164"/>
      <c r="O135" s="164" t="e">
        <f>SUM(O136:O146)</f>
        <v>#REF!</v>
      </c>
      <c r="P135" s="164"/>
      <c r="Q135" s="164" t="e">
        <f>O135+M135</f>
        <v>#REF!</v>
      </c>
      <c r="R135" s="178"/>
      <c r="S135" s="119"/>
      <c r="T135" s="119"/>
      <c r="U135" s="119"/>
      <c r="V135" s="26"/>
      <c r="W135" s="26"/>
      <c r="X135" s="26"/>
      <c r="Y135" s="119"/>
      <c r="Z135" s="26"/>
    </row>
    <row r="136" spans="1:26" ht="38.25" customHeight="1">
      <c r="A136" s="144">
        <v>1</v>
      </c>
      <c r="B136" s="155" t="s">
        <v>2510</v>
      </c>
      <c r="C136" s="155" t="s">
        <v>2511</v>
      </c>
      <c r="D136" s="158" t="s">
        <v>280</v>
      </c>
      <c r="E136" s="156"/>
      <c r="F136" s="157"/>
      <c r="G136" s="157"/>
      <c r="H136" s="157"/>
      <c r="I136" s="157"/>
      <c r="J136" s="157"/>
      <c r="K136" s="157">
        <v>1</v>
      </c>
      <c r="L136" s="175" t="e">
        <f t="shared" ref="L136:L147" si="55">T136*$T$5</f>
        <v>#REF!</v>
      </c>
      <c r="M136" s="175" t="e">
        <f t="shared" ref="M136:M147" si="56">ROUND(L136*K136,0)</f>
        <v>#REF!</v>
      </c>
      <c r="N136" s="175" t="e">
        <f t="shared" ref="N136:N147" si="57">U136*$T$5</f>
        <v>#REF!</v>
      </c>
      <c r="O136" s="175" t="e">
        <f t="shared" ref="O136:O147" si="58">ROUND(N136*K136,0)</f>
        <v>#REF!</v>
      </c>
      <c r="P136" s="175" t="e">
        <f t="shared" ref="P136:P147" si="59">N136+L136</f>
        <v>#REF!</v>
      </c>
      <c r="Q136" s="175" t="e">
        <f t="shared" ref="Q136:Q147" si="60">P136*K136</f>
        <v>#REF!</v>
      </c>
      <c r="R136" s="155"/>
      <c r="S136" s="124"/>
      <c r="T136" s="193">
        <v>11250000</v>
      </c>
      <c r="U136" s="193">
        <v>2235000</v>
      </c>
      <c r="V136" s="124"/>
      <c r="W136" s="124"/>
      <c r="X136" s="124"/>
      <c r="Y136" s="124"/>
      <c r="Z136" s="124"/>
    </row>
    <row r="137" spans="1:26" ht="38.25" customHeight="1">
      <c r="A137" s="144">
        <v>2</v>
      </c>
      <c r="B137" s="155" t="s">
        <v>2512</v>
      </c>
      <c r="C137" s="155" t="s">
        <v>2483</v>
      </c>
      <c r="D137" s="158" t="s">
        <v>280</v>
      </c>
      <c r="E137" s="156"/>
      <c r="F137" s="157"/>
      <c r="G137" s="157"/>
      <c r="H137" s="157"/>
      <c r="I137" s="157"/>
      <c r="J137" s="157"/>
      <c r="K137" s="157">
        <v>1</v>
      </c>
      <c r="L137" s="175" t="e">
        <f t="shared" si="55"/>
        <v>#REF!</v>
      </c>
      <c r="M137" s="175" t="e">
        <f t="shared" si="56"/>
        <v>#REF!</v>
      </c>
      <c r="N137" s="175" t="e">
        <f t="shared" si="57"/>
        <v>#REF!</v>
      </c>
      <c r="O137" s="175" t="e">
        <f t="shared" si="58"/>
        <v>#REF!</v>
      </c>
      <c r="P137" s="175" t="e">
        <f t="shared" si="59"/>
        <v>#REF!</v>
      </c>
      <c r="Q137" s="175" t="e">
        <f t="shared" si="60"/>
        <v>#REF!</v>
      </c>
      <c r="R137" s="155"/>
      <c r="S137" s="124"/>
      <c r="T137" s="119">
        <v>2250000</v>
      </c>
      <c r="U137" s="119">
        <v>1100000</v>
      </c>
      <c r="V137" s="124"/>
      <c r="W137" s="124"/>
      <c r="X137" s="124"/>
      <c r="Y137" s="124"/>
      <c r="Z137" s="124"/>
    </row>
    <row r="138" spans="1:26" ht="38.25" customHeight="1">
      <c r="A138" s="144">
        <v>3</v>
      </c>
      <c r="B138" s="155" t="s">
        <v>2513</v>
      </c>
      <c r="C138" s="155" t="s">
        <v>2483</v>
      </c>
      <c r="D138" s="158" t="s">
        <v>280</v>
      </c>
      <c r="E138" s="156"/>
      <c r="F138" s="157"/>
      <c r="G138" s="157"/>
      <c r="H138" s="157"/>
      <c r="I138" s="157"/>
      <c r="J138" s="157"/>
      <c r="K138" s="157">
        <v>1</v>
      </c>
      <c r="L138" s="175" t="e">
        <f t="shared" si="55"/>
        <v>#REF!</v>
      </c>
      <c r="M138" s="175" t="e">
        <f t="shared" si="56"/>
        <v>#REF!</v>
      </c>
      <c r="N138" s="175" t="e">
        <f t="shared" si="57"/>
        <v>#REF!</v>
      </c>
      <c r="O138" s="175" t="e">
        <f t="shared" si="58"/>
        <v>#REF!</v>
      </c>
      <c r="P138" s="175" t="e">
        <f t="shared" si="59"/>
        <v>#REF!</v>
      </c>
      <c r="Q138" s="175" t="e">
        <f t="shared" si="60"/>
        <v>#REF!</v>
      </c>
      <c r="R138" s="155"/>
      <c r="S138" s="124"/>
      <c r="T138" s="119">
        <v>1120000</v>
      </c>
      <c r="U138" s="119">
        <v>150000</v>
      </c>
      <c r="V138" s="124"/>
      <c r="W138" s="124"/>
      <c r="X138" s="124"/>
      <c r="Y138" s="124"/>
      <c r="Z138" s="124"/>
    </row>
    <row r="139" spans="1:26" ht="38.25" customHeight="1">
      <c r="A139" s="144">
        <v>4</v>
      </c>
      <c r="B139" s="155" t="s">
        <v>2514</v>
      </c>
      <c r="C139" s="155" t="s">
        <v>2483</v>
      </c>
      <c r="D139" s="158" t="s">
        <v>929</v>
      </c>
      <c r="E139" s="156"/>
      <c r="F139" s="157"/>
      <c r="G139" s="157"/>
      <c r="H139" s="157"/>
      <c r="I139" s="157"/>
      <c r="J139" s="157"/>
      <c r="K139" s="157">
        <v>1</v>
      </c>
      <c r="L139" s="175" t="e">
        <f t="shared" si="55"/>
        <v>#REF!</v>
      </c>
      <c r="M139" s="175" t="e">
        <f t="shared" si="56"/>
        <v>#REF!</v>
      </c>
      <c r="N139" s="175" t="e">
        <f t="shared" si="57"/>
        <v>#REF!</v>
      </c>
      <c r="O139" s="175" t="e">
        <f t="shared" si="58"/>
        <v>#REF!</v>
      </c>
      <c r="P139" s="175" t="e">
        <f t="shared" si="59"/>
        <v>#REF!</v>
      </c>
      <c r="Q139" s="175" t="e">
        <f t="shared" si="60"/>
        <v>#REF!</v>
      </c>
      <c r="R139" s="155"/>
      <c r="S139" s="124"/>
      <c r="T139" s="119">
        <v>195750</v>
      </c>
      <c r="U139" s="119">
        <v>85000</v>
      </c>
      <c r="V139" s="124"/>
      <c r="W139" s="124"/>
      <c r="X139" s="124"/>
      <c r="Y139" s="124"/>
      <c r="Z139" s="124"/>
    </row>
    <row r="140" spans="1:26" ht="38.25" customHeight="1">
      <c r="A140" s="144">
        <v>5</v>
      </c>
      <c r="B140" s="155" t="s">
        <v>2515</v>
      </c>
      <c r="C140" s="155" t="s">
        <v>2483</v>
      </c>
      <c r="D140" s="158" t="s">
        <v>421</v>
      </c>
      <c r="E140" s="156"/>
      <c r="F140" s="157"/>
      <c r="G140" s="157"/>
      <c r="H140" s="157"/>
      <c r="I140" s="157"/>
      <c r="J140" s="157"/>
      <c r="K140" s="157">
        <v>75</v>
      </c>
      <c r="L140" s="175" t="e">
        <f t="shared" si="55"/>
        <v>#REF!</v>
      </c>
      <c r="M140" s="175" t="e">
        <f t="shared" si="56"/>
        <v>#REF!</v>
      </c>
      <c r="N140" s="175" t="e">
        <f t="shared" si="57"/>
        <v>#REF!</v>
      </c>
      <c r="O140" s="175" t="e">
        <f t="shared" si="58"/>
        <v>#REF!</v>
      </c>
      <c r="P140" s="175" t="e">
        <f t="shared" si="59"/>
        <v>#REF!</v>
      </c>
      <c r="Q140" s="175" t="e">
        <f t="shared" si="60"/>
        <v>#REF!</v>
      </c>
      <c r="R140" s="155"/>
      <c r="S140" s="124"/>
      <c r="T140" s="119">
        <v>192000</v>
      </c>
      <c r="U140" s="119">
        <v>75000</v>
      </c>
      <c r="V140" s="124"/>
      <c r="W140" s="124"/>
      <c r="X140" s="124"/>
      <c r="Y140" s="124"/>
      <c r="Z140" s="124"/>
    </row>
    <row r="141" spans="1:26" ht="38.25" customHeight="1">
      <c r="A141" s="144">
        <v>6</v>
      </c>
      <c r="B141" s="155" t="s">
        <v>2516</v>
      </c>
      <c r="C141" s="155" t="s">
        <v>2483</v>
      </c>
      <c r="D141" s="158" t="s">
        <v>163</v>
      </c>
      <c r="E141" s="156"/>
      <c r="F141" s="157"/>
      <c r="G141" s="157"/>
      <c r="H141" s="157"/>
      <c r="I141" s="157"/>
      <c r="J141" s="157"/>
      <c r="K141" s="157">
        <v>1</v>
      </c>
      <c r="L141" s="175" t="e">
        <f t="shared" si="55"/>
        <v>#REF!</v>
      </c>
      <c r="M141" s="175" t="e">
        <f t="shared" si="56"/>
        <v>#REF!</v>
      </c>
      <c r="N141" s="175" t="e">
        <f t="shared" si="57"/>
        <v>#REF!</v>
      </c>
      <c r="O141" s="175" t="e">
        <f t="shared" si="58"/>
        <v>#REF!</v>
      </c>
      <c r="P141" s="175" t="e">
        <f t="shared" si="59"/>
        <v>#REF!</v>
      </c>
      <c r="Q141" s="175" t="e">
        <f t="shared" si="60"/>
        <v>#REF!</v>
      </c>
      <c r="R141" s="155"/>
      <c r="S141" s="124"/>
      <c r="T141" s="119"/>
      <c r="U141" s="119">
        <v>2500000</v>
      </c>
      <c r="V141" s="124"/>
      <c r="W141" s="124"/>
      <c r="X141" s="124"/>
      <c r="Y141" s="124"/>
      <c r="Z141" s="124"/>
    </row>
    <row r="142" spans="1:26" ht="38.25" customHeight="1">
      <c r="A142" s="144">
        <v>7</v>
      </c>
      <c r="B142" s="155" t="s">
        <v>2517</v>
      </c>
      <c r="C142" s="155" t="s">
        <v>2483</v>
      </c>
      <c r="D142" s="158" t="s">
        <v>280</v>
      </c>
      <c r="E142" s="156"/>
      <c r="F142" s="157"/>
      <c r="G142" s="157"/>
      <c r="H142" s="157"/>
      <c r="I142" s="157"/>
      <c r="J142" s="157"/>
      <c r="K142" s="157">
        <v>1</v>
      </c>
      <c r="L142" s="175" t="e">
        <f t="shared" si="55"/>
        <v>#REF!</v>
      </c>
      <c r="M142" s="175" t="e">
        <f t="shared" si="56"/>
        <v>#REF!</v>
      </c>
      <c r="N142" s="175" t="e">
        <f t="shared" si="57"/>
        <v>#REF!</v>
      </c>
      <c r="O142" s="175" t="e">
        <f t="shared" si="58"/>
        <v>#REF!</v>
      </c>
      <c r="P142" s="175" t="e">
        <f t="shared" si="59"/>
        <v>#REF!</v>
      </c>
      <c r="Q142" s="175" t="e">
        <f t="shared" si="60"/>
        <v>#REF!</v>
      </c>
      <c r="R142" s="155"/>
      <c r="S142" s="124"/>
      <c r="T142" s="119">
        <v>750000</v>
      </c>
      <c r="U142" s="119">
        <v>150000</v>
      </c>
      <c r="V142" s="124"/>
      <c r="W142" s="124"/>
      <c r="X142" s="124"/>
      <c r="Y142" s="124"/>
      <c r="Z142" s="124"/>
    </row>
    <row r="143" spans="1:26" ht="38.25" customHeight="1">
      <c r="A143" s="144">
        <v>8</v>
      </c>
      <c r="B143" s="155" t="s">
        <v>2518</v>
      </c>
      <c r="C143" s="155" t="s">
        <v>2483</v>
      </c>
      <c r="D143" s="158" t="s">
        <v>929</v>
      </c>
      <c r="E143" s="156"/>
      <c r="F143" s="157"/>
      <c r="G143" s="157"/>
      <c r="H143" s="157"/>
      <c r="I143" s="157"/>
      <c r="J143" s="157"/>
      <c r="K143" s="157">
        <v>1</v>
      </c>
      <c r="L143" s="175" t="e">
        <f t="shared" si="55"/>
        <v>#REF!</v>
      </c>
      <c r="M143" s="175" t="e">
        <f t="shared" si="56"/>
        <v>#REF!</v>
      </c>
      <c r="N143" s="175" t="e">
        <f t="shared" si="57"/>
        <v>#REF!</v>
      </c>
      <c r="O143" s="175" t="e">
        <f t="shared" si="58"/>
        <v>#REF!</v>
      </c>
      <c r="P143" s="175" t="e">
        <f t="shared" si="59"/>
        <v>#REF!</v>
      </c>
      <c r="Q143" s="175" t="e">
        <f t="shared" si="60"/>
        <v>#REF!</v>
      </c>
      <c r="R143" s="155"/>
      <c r="S143" s="124"/>
      <c r="T143" s="119">
        <v>650000</v>
      </c>
      <c r="U143" s="119">
        <v>68500</v>
      </c>
      <c r="V143" s="124"/>
      <c r="W143" s="124"/>
      <c r="X143" s="124"/>
      <c r="Y143" s="124"/>
      <c r="Z143" s="124"/>
    </row>
    <row r="144" spans="1:26" ht="38.25" customHeight="1">
      <c r="A144" s="144">
        <v>9</v>
      </c>
      <c r="B144" s="155" t="str">
        <f>B130</f>
        <v>PVC conduit D25 / Ống điện D25</v>
      </c>
      <c r="C144" s="155" t="s">
        <v>2483</v>
      </c>
      <c r="D144" s="158" t="s">
        <v>421</v>
      </c>
      <c r="E144" s="156"/>
      <c r="F144" s="157"/>
      <c r="G144" s="157"/>
      <c r="H144" s="157"/>
      <c r="I144" s="157"/>
      <c r="J144" s="157"/>
      <c r="K144" s="157">
        <v>75</v>
      </c>
      <c r="L144" s="175" t="e">
        <f t="shared" si="55"/>
        <v>#REF!</v>
      </c>
      <c r="M144" s="175" t="e">
        <f t="shared" si="56"/>
        <v>#REF!</v>
      </c>
      <c r="N144" s="175" t="e">
        <f t="shared" si="57"/>
        <v>#REF!</v>
      </c>
      <c r="O144" s="175" t="e">
        <f t="shared" si="58"/>
        <v>#REF!</v>
      </c>
      <c r="P144" s="175" t="e">
        <f t="shared" si="59"/>
        <v>#REF!</v>
      </c>
      <c r="Q144" s="175" t="e">
        <f t="shared" si="60"/>
        <v>#REF!</v>
      </c>
      <c r="R144" s="155"/>
      <c r="S144" s="124"/>
      <c r="T144" s="119">
        <f t="shared" ref="T144:U144" si="61">T130</f>
        <v>18500</v>
      </c>
      <c r="U144" s="119">
        <f t="shared" si="61"/>
        <v>15000</v>
      </c>
      <c r="V144" s="124"/>
      <c r="W144" s="124"/>
      <c r="X144" s="124"/>
      <c r="Y144" s="124"/>
      <c r="Z144" s="124"/>
    </row>
    <row r="145" spans="1:26" ht="38.25" customHeight="1">
      <c r="A145" s="144">
        <v>10</v>
      </c>
      <c r="B145" s="155" t="str">
        <f t="shared" ref="B145:B146" si="62">B132</f>
        <v>Fittings/ Phụ kiện</v>
      </c>
      <c r="C145" s="155" t="s">
        <v>2483</v>
      </c>
      <c r="D145" s="158" t="s">
        <v>163</v>
      </c>
      <c r="E145" s="156"/>
      <c r="F145" s="157"/>
      <c r="G145" s="157"/>
      <c r="H145" s="157"/>
      <c r="I145" s="157"/>
      <c r="J145" s="157"/>
      <c r="K145" s="157">
        <v>1</v>
      </c>
      <c r="L145" s="175" t="e">
        <f t="shared" si="55"/>
        <v>#REF!</v>
      </c>
      <c r="M145" s="175" t="e">
        <f t="shared" si="56"/>
        <v>#REF!</v>
      </c>
      <c r="N145" s="175" t="e">
        <f t="shared" si="57"/>
        <v>#REF!</v>
      </c>
      <c r="O145" s="175" t="e">
        <f t="shared" si="58"/>
        <v>#REF!</v>
      </c>
      <c r="P145" s="175" t="e">
        <f t="shared" si="59"/>
        <v>#REF!</v>
      </c>
      <c r="Q145" s="175" t="e">
        <f t="shared" si="60"/>
        <v>#REF!</v>
      </c>
      <c r="R145" s="155"/>
      <c r="S145" s="124"/>
      <c r="T145" s="119">
        <v>2250000</v>
      </c>
      <c r="U145" s="119">
        <v>350000</v>
      </c>
      <c r="V145" s="124"/>
      <c r="W145" s="124"/>
      <c r="X145" s="124"/>
      <c r="Y145" s="124"/>
      <c r="Z145" s="124"/>
    </row>
    <row r="146" spans="1:26" ht="38.25" customHeight="1">
      <c r="A146" s="144">
        <v>11</v>
      </c>
      <c r="B146" s="155" t="str">
        <f t="shared" si="62"/>
        <v>Hangers, support &amp; accessories</v>
      </c>
      <c r="C146" s="155" t="s">
        <v>2483</v>
      </c>
      <c r="D146" s="158" t="s">
        <v>163</v>
      </c>
      <c r="E146" s="156"/>
      <c r="F146" s="157"/>
      <c r="G146" s="157"/>
      <c r="H146" s="157"/>
      <c r="I146" s="157"/>
      <c r="J146" s="157"/>
      <c r="K146" s="157">
        <v>1</v>
      </c>
      <c r="L146" s="175" t="e">
        <f t="shared" si="55"/>
        <v>#REF!</v>
      </c>
      <c r="M146" s="175" t="e">
        <f t="shared" si="56"/>
        <v>#REF!</v>
      </c>
      <c r="N146" s="175" t="e">
        <f t="shared" si="57"/>
        <v>#REF!</v>
      </c>
      <c r="O146" s="175" t="e">
        <f t="shared" si="58"/>
        <v>#REF!</v>
      </c>
      <c r="P146" s="175" t="e">
        <f t="shared" si="59"/>
        <v>#REF!</v>
      </c>
      <c r="Q146" s="175" t="e">
        <f t="shared" si="60"/>
        <v>#REF!</v>
      </c>
      <c r="R146" s="155"/>
      <c r="S146" s="124"/>
      <c r="T146" s="119">
        <v>1250000</v>
      </c>
      <c r="U146" s="119">
        <v>150000</v>
      </c>
      <c r="V146" s="124"/>
      <c r="W146" s="124"/>
      <c r="X146" s="124"/>
      <c r="Y146" s="124"/>
      <c r="Z146" s="124"/>
    </row>
    <row r="147" spans="1:26" ht="38.25" customHeight="1">
      <c r="A147" s="144">
        <v>13</v>
      </c>
      <c r="B147" s="155" t="s">
        <v>2519</v>
      </c>
      <c r="C147" s="155"/>
      <c r="D147" s="140" t="s">
        <v>163</v>
      </c>
      <c r="E147" s="156"/>
      <c r="F147" s="157"/>
      <c r="G147" s="157"/>
      <c r="H147" s="157"/>
      <c r="I147" s="157"/>
      <c r="J147" s="157"/>
      <c r="K147" s="157">
        <v>1</v>
      </c>
      <c r="L147" s="175" t="e">
        <f t="shared" si="55"/>
        <v>#REF!</v>
      </c>
      <c r="M147" s="175" t="e">
        <f t="shared" si="56"/>
        <v>#REF!</v>
      </c>
      <c r="N147" s="175" t="e">
        <f t="shared" si="57"/>
        <v>#REF!</v>
      </c>
      <c r="O147" s="175" t="e">
        <f t="shared" si="58"/>
        <v>#REF!</v>
      </c>
      <c r="P147" s="175" t="e">
        <f t="shared" si="59"/>
        <v>#REF!</v>
      </c>
      <c r="Q147" s="175" t="e">
        <f t="shared" si="60"/>
        <v>#REF!</v>
      </c>
      <c r="R147" s="155"/>
      <c r="S147" s="124"/>
      <c r="T147" s="119"/>
      <c r="U147" s="119">
        <v>3500000</v>
      </c>
      <c r="V147" s="124"/>
      <c r="W147" s="124"/>
      <c r="X147" s="124"/>
      <c r="Y147" s="124"/>
      <c r="Z147" s="124"/>
    </row>
    <row r="148" spans="1:26" ht="38.25" customHeight="1">
      <c r="A148" s="144"/>
      <c r="B148" s="155"/>
      <c r="C148" s="155"/>
      <c r="D148" s="158"/>
      <c r="E148" s="156"/>
      <c r="F148" s="157"/>
      <c r="G148" s="157"/>
      <c r="H148" s="157"/>
      <c r="I148" s="157"/>
      <c r="J148" s="157"/>
      <c r="K148" s="157"/>
      <c r="L148" s="175"/>
      <c r="M148" s="175"/>
      <c r="N148" s="175"/>
      <c r="O148" s="175"/>
      <c r="P148" s="175"/>
      <c r="Q148" s="175"/>
      <c r="R148" s="155"/>
      <c r="S148" s="124"/>
      <c r="T148" s="119"/>
      <c r="U148" s="119"/>
      <c r="V148" s="124"/>
      <c r="W148" s="124"/>
      <c r="X148" s="124"/>
      <c r="Y148" s="124"/>
      <c r="Z148" s="124"/>
    </row>
    <row r="149" spans="1:26" ht="41.25" customHeight="1">
      <c r="A149" s="135" t="s">
        <v>262</v>
      </c>
      <c r="B149" s="149" t="s">
        <v>2520</v>
      </c>
      <c r="C149" s="149"/>
      <c r="D149" s="135"/>
      <c r="E149" s="154"/>
      <c r="F149" s="154"/>
      <c r="G149" s="154"/>
      <c r="H149" s="154"/>
      <c r="I149" s="154"/>
      <c r="J149" s="154"/>
      <c r="K149" s="173"/>
      <c r="L149" s="164"/>
      <c r="M149" s="164" t="e">
        <f>SUBTOTAL(109,M150:M158)</f>
        <v>#REF!</v>
      </c>
      <c r="N149" s="164"/>
      <c r="O149" s="164" t="e">
        <f>SUBTOTAL(109,O150:O158)</f>
        <v>#REF!</v>
      </c>
      <c r="P149" s="164"/>
      <c r="Q149" s="164" t="e">
        <f>O149+M149</f>
        <v>#REF!</v>
      </c>
      <c r="R149" s="178"/>
      <c r="S149" s="119"/>
      <c r="T149" s="119"/>
      <c r="U149" s="119"/>
      <c r="V149" s="26"/>
      <c r="W149" s="26"/>
      <c r="X149" s="26"/>
      <c r="Y149" s="119"/>
      <c r="Z149" s="26"/>
    </row>
    <row r="150" spans="1:26" ht="38.25" customHeight="1">
      <c r="A150" s="144">
        <v>1</v>
      </c>
      <c r="B150" s="155" t="s">
        <v>2521</v>
      </c>
      <c r="C150" s="155" t="s">
        <v>2522</v>
      </c>
      <c r="D150" s="158" t="s">
        <v>280</v>
      </c>
      <c r="E150" s="156"/>
      <c r="F150" s="157"/>
      <c r="G150" s="157"/>
      <c r="H150" s="157"/>
      <c r="I150" s="157"/>
      <c r="J150" s="157"/>
      <c r="K150" s="157">
        <v>8</v>
      </c>
      <c r="L150" s="175" t="e">
        <f t="shared" ref="L150:L159" si="63">T150*$T$5</f>
        <v>#REF!</v>
      </c>
      <c r="M150" s="175" t="e">
        <f t="shared" ref="M150:M159" si="64">ROUND(L150*K150,0)</f>
        <v>#REF!</v>
      </c>
      <c r="N150" s="175" t="e">
        <f t="shared" ref="N150:N159" si="65">U150*$T$5</f>
        <v>#REF!</v>
      </c>
      <c r="O150" s="175" t="e">
        <f t="shared" ref="O150:O159" si="66">ROUND(N150*K150,0)</f>
        <v>#REF!</v>
      </c>
      <c r="P150" s="175" t="e">
        <f t="shared" ref="P150:P159" si="67">N150+L150</f>
        <v>#REF!</v>
      </c>
      <c r="Q150" s="175" t="e">
        <f t="shared" ref="Q150:Q159" si="68">P150*K150</f>
        <v>#REF!</v>
      </c>
      <c r="R150" s="155"/>
      <c r="S150" s="124"/>
      <c r="T150" s="119">
        <v>65000000</v>
      </c>
      <c r="U150" s="119">
        <v>3500000</v>
      </c>
      <c r="V150" s="124"/>
      <c r="W150" s="124"/>
      <c r="X150" s="124"/>
      <c r="Y150" s="124"/>
      <c r="Z150" s="124"/>
    </row>
    <row r="151" spans="1:26" ht="38.25" customHeight="1">
      <c r="A151" s="144">
        <v>2</v>
      </c>
      <c r="B151" s="155" t="s">
        <v>2523</v>
      </c>
      <c r="C151" s="155" t="s">
        <v>2483</v>
      </c>
      <c r="D151" s="158" t="s">
        <v>280</v>
      </c>
      <c r="E151" s="156"/>
      <c r="F151" s="157"/>
      <c r="G151" s="157"/>
      <c r="H151" s="157"/>
      <c r="I151" s="157"/>
      <c r="J151" s="157"/>
      <c r="K151" s="157">
        <v>8</v>
      </c>
      <c r="L151" s="175" t="e">
        <f t="shared" si="63"/>
        <v>#REF!</v>
      </c>
      <c r="M151" s="175" t="e">
        <f t="shared" si="64"/>
        <v>#REF!</v>
      </c>
      <c r="N151" s="175" t="e">
        <f t="shared" si="65"/>
        <v>#REF!</v>
      </c>
      <c r="O151" s="175" t="e">
        <f t="shared" si="66"/>
        <v>#REF!</v>
      </c>
      <c r="P151" s="175" t="e">
        <f t="shared" si="67"/>
        <v>#REF!</v>
      </c>
      <c r="Q151" s="175" t="e">
        <f t="shared" si="68"/>
        <v>#REF!</v>
      </c>
      <c r="R151" s="155"/>
      <c r="S151" s="124"/>
      <c r="T151" s="119">
        <v>17500000</v>
      </c>
      <c r="U151" s="119">
        <v>2500000</v>
      </c>
      <c r="V151" s="124"/>
      <c r="W151" s="124"/>
      <c r="X151" s="124"/>
      <c r="Y151" s="124"/>
      <c r="Z151" s="124"/>
    </row>
    <row r="152" spans="1:26" ht="38.25" customHeight="1">
      <c r="A152" s="144">
        <v>3</v>
      </c>
      <c r="B152" s="155" t="s">
        <v>2524</v>
      </c>
      <c r="C152" s="155" t="s">
        <v>2130</v>
      </c>
      <c r="D152" s="158" t="s">
        <v>280</v>
      </c>
      <c r="E152" s="156"/>
      <c r="F152" s="157"/>
      <c r="G152" s="157"/>
      <c r="H152" s="157"/>
      <c r="I152" s="157"/>
      <c r="J152" s="157"/>
      <c r="K152" s="157">
        <v>1</v>
      </c>
      <c r="L152" s="175" t="e">
        <f t="shared" si="63"/>
        <v>#REF!</v>
      </c>
      <c r="M152" s="175" t="e">
        <f t="shared" si="64"/>
        <v>#REF!</v>
      </c>
      <c r="N152" s="175" t="e">
        <f t="shared" si="65"/>
        <v>#REF!</v>
      </c>
      <c r="O152" s="175" t="e">
        <f t="shared" si="66"/>
        <v>#REF!</v>
      </c>
      <c r="P152" s="175" t="e">
        <f t="shared" si="67"/>
        <v>#REF!</v>
      </c>
      <c r="Q152" s="175" t="e">
        <f t="shared" si="68"/>
        <v>#REF!</v>
      </c>
      <c r="R152" s="155"/>
      <c r="S152" s="124"/>
      <c r="T152" s="119">
        <v>75000000</v>
      </c>
      <c r="U152" s="119">
        <v>2500000</v>
      </c>
      <c r="V152" s="124"/>
      <c r="W152" s="124"/>
      <c r="X152" s="124"/>
      <c r="Y152" s="124"/>
      <c r="Z152" s="124"/>
    </row>
    <row r="153" spans="1:26" ht="38.25" customHeight="1">
      <c r="A153" s="144">
        <v>4</v>
      </c>
      <c r="B153" s="155" t="s">
        <v>2525</v>
      </c>
      <c r="C153" s="155" t="s">
        <v>2526</v>
      </c>
      <c r="D153" s="158" t="s">
        <v>421</v>
      </c>
      <c r="E153" s="156"/>
      <c r="F153" s="157"/>
      <c r="G153" s="157"/>
      <c r="H153" s="157"/>
      <c r="I153" s="157"/>
      <c r="J153" s="157"/>
      <c r="K153" s="157">
        <v>100</v>
      </c>
      <c r="L153" s="175" t="e">
        <f t="shared" si="63"/>
        <v>#REF!</v>
      </c>
      <c r="M153" s="175" t="e">
        <f t="shared" si="64"/>
        <v>#REF!</v>
      </c>
      <c r="N153" s="175" t="e">
        <f t="shared" si="65"/>
        <v>#REF!</v>
      </c>
      <c r="O153" s="175" t="e">
        <f t="shared" si="66"/>
        <v>#REF!</v>
      </c>
      <c r="P153" s="175" t="e">
        <f t="shared" si="67"/>
        <v>#REF!</v>
      </c>
      <c r="Q153" s="175" t="e">
        <f t="shared" si="68"/>
        <v>#REF!</v>
      </c>
      <c r="R153" s="155"/>
      <c r="S153" s="124"/>
      <c r="T153" s="119">
        <v>1850000</v>
      </c>
      <c r="U153" s="119">
        <v>232000</v>
      </c>
      <c r="V153" s="124"/>
      <c r="W153" s="124"/>
      <c r="X153" s="124"/>
      <c r="Y153" s="124"/>
      <c r="Z153" s="124"/>
    </row>
    <row r="154" spans="1:26" ht="38.25" customHeight="1">
      <c r="A154" s="144">
        <v>5</v>
      </c>
      <c r="B154" s="155" t="s">
        <v>2525</v>
      </c>
      <c r="C154" s="155" t="s">
        <v>2527</v>
      </c>
      <c r="D154" s="158" t="s">
        <v>421</v>
      </c>
      <c r="E154" s="156"/>
      <c r="F154" s="157"/>
      <c r="G154" s="157"/>
      <c r="H154" s="157"/>
      <c r="I154" s="157"/>
      <c r="J154" s="157"/>
      <c r="K154" s="157">
        <v>584</v>
      </c>
      <c r="L154" s="175" t="e">
        <f t="shared" si="63"/>
        <v>#REF!</v>
      </c>
      <c r="M154" s="175" t="e">
        <f t="shared" si="64"/>
        <v>#REF!</v>
      </c>
      <c r="N154" s="175" t="e">
        <f t="shared" si="65"/>
        <v>#REF!</v>
      </c>
      <c r="O154" s="175" t="e">
        <f t="shared" si="66"/>
        <v>#REF!</v>
      </c>
      <c r="P154" s="175" t="e">
        <f t="shared" si="67"/>
        <v>#REF!</v>
      </c>
      <c r="Q154" s="175" t="e">
        <f t="shared" si="68"/>
        <v>#REF!</v>
      </c>
      <c r="R154" s="155"/>
      <c r="S154" s="124"/>
      <c r="T154" s="119">
        <v>384200</v>
      </c>
      <c r="U154" s="119">
        <v>34000</v>
      </c>
      <c r="V154" s="124"/>
      <c r="W154" s="124"/>
      <c r="X154" s="124"/>
      <c r="Y154" s="124"/>
      <c r="Z154" s="124"/>
    </row>
    <row r="155" spans="1:26" ht="38.25" customHeight="1">
      <c r="A155" s="144">
        <v>6</v>
      </c>
      <c r="B155" s="155" t="s">
        <v>2528</v>
      </c>
      <c r="C155" s="155" t="s">
        <v>2529</v>
      </c>
      <c r="D155" s="158" t="s">
        <v>421</v>
      </c>
      <c r="E155" s="156"/>
      <c r="F155" s="157"/>
      <c r="G155" s="157"/>
      <c r="H155" s="157"/>
      <c r="I155" s="157"/>
      <c r="J155" s="157"/>
      <c r="K155" s="157">
        <v>120</v>
      </c>
      <c r="L155" s="175" t="e">
        <f t="shared" si="63"/>
        <v>#REF!</v>
      </c>
      <c r="M155" s="175" t="e">
        <f t="shared" si="64"/>
        <v>#REF!</v>
      </c>
      <c r="N155" s="175" t="e">
        <f t="shared" si="65"/>
        <v>#REF!</v>
      </c>
      <c r="O155" s="175" t="e">
        <f t="shared" si="66"/>
        <v>#REF!</v>
      </c>
      <c r="P155" s="175" t="e">
        <f t="shared" si="67"/>
        <v>#REF!</v>
      </c>
      <c r="Q155" s="175" t="e">
        <f t="shared" si="68"/>
        <v>#REF!</v>
      </c>
      <c r="R155" s="155"/>
      <c r="S155" s="124"/>
      <c r="T155" s="119">
        <v>32250</v>
      </c>
      <c r="U155" s="119">
        <v>13500</v>
      </c>
      <c r="V155" s="124"/>
      <c r="W155" s="124"/>
      <c r="X155" s="124"/>
      <c r="Y155" s="124"/>
      <c r="Z155" s="124"/>
    </row>
    <row r="156" spans="1:26" ht="38.25" customHeight="1">
      <c r="A156" s="144">
        <v>7</v>
      </c>
      <c r="B156" s="155" t="s">
        <v>2530</v>
      </c>
      <c r="C156" s="155" t="s">
        <v>2531</v>
      </c>
      <c r="D156" s="158" t="s">
        <v>421</v>
      </c>
      <c r="E156" s="156"/>
      <c r="F156" s="157"/>
      <c r="G156" s="157"/>
      <c r="H156" s="157"/>
      <c r="I156" s="157"/>
      <c r="J156" s="157"/>
      <c r="K156" s="157">
        <v>450</v>
      </c>
      <c r="L156" s="175" t="e">
        <f t="shared" si="63"/>
        <v>#REF!</v>
      </c>
      <c r="M156" s="175" t="e">
        <f t="shared" si="64"/>
        <v>#REF!</v>
      </c>
      <c r="N156" s="175" t="e">
        <f t="shared" si="65"/>
        <v>#REF!</v>
      </c>
      <c r="O156" s="175" t="e">
        <f t="shared" si="66"/>
        <v>#REF!</v>
      </c>
      <c r="P156" s="175" t="e">
        <f t="shared" si="67"/>
        <v>#REF!</v>
      </c>
      <c r="Q156" s="175" t="e">
        <f t="shared" si="68"/>
        <v>#REF!</v>
      </c>
      <c r="R156" s="155"/>
      <c r="S156" s="124"/>
      <c r="T156" s="119">
        <v>164000</v>
      </c>
      <c r="U156" s="119">
        <v>85000</v>
      </c>
      <c r="V156" s="124"/>
      <c r="W156" s="124"/>
      <c r="X156" s="124"/>
      <c r="Y156" s="124"/>
      <c r="Z156" s="124"/>
    </row>
    <row r="157" spans="1:26" ht="38.25" customHeight="1">
      <c r="A157" s="144">
        <v>8</v>
      </c>
      <c r="B157" s="155" t="s">
        <v>2532</v>
      </c>
      <c r="C157" s="155" t="str">
        <f>C129</f>
        <v>Sino, HDV</v>
      </c>
      <c r="D157" s="158" t="s">
        <v>421</v>
      </c>
      <c r="E157" s="156"/>
      <c r="F157" s="157"/>
      <c r="G157" s="157"/>
      <c r="H157" s="157"/>
      <c r="I157" s="157"/>
      <c r="J157" s="157"/>
      <c r="K157" s="157">
        <f>825</f>
        <v>825</v>
      </c>
      <c r="L157" s="175" t="e">
        <f t="shared" si="63"/>
        <v>#REF!</v>
      </c>
      <c r="M157" s="175" t="e">
        <f t="shared" si="64"/>
        <v>#REF!</v>
      </c>
      <c r="N157" s="175" t="e">
        <f t="shared" si="65"/>
        <v>#REF!</v>
      </c>
      <c r="O157" s="175" t="e">
        <f t="shared" si="66"/>
        <v>#REF!</v>
      </c>
      <c r="P157" s="175" t="e">
        <f t="shared" si="67"/>
        <v>#REF!</v>
      </c>
      <c r="Q157" s="175" t="e">
        <f t="shared" si="68"/>
        <v>#REF!</v>
      </c>
      <c r="R157" s="155"/>
      <c r="S157" s="124"/>
      <c r="T157" s="119">
        <f t="shared" ref="T157:U157" si="69">T130</f>
        <v>18500</v>
      </c>
      <c r="U157" s="119">
        <f t="shared" si="69"/>
        <v>15000</v>
      </c>
      <c r="V157" s="124"/>
      <c r="W157" s="124"/>
      <c r="X157" s="124"/>
      <c r="Y157" s="124"/>
      <c r="Z157" s="124"/>
    </row>
    <row r="158" spans="1:26" ht="38.25" customHeight="1">
      <c r="A158" s="144">
        <v>9</v>
      </c>
      <c r="B158" s="155" t="s">
        <v>2533</v>
      </c>
      <c r="C158" s="155" t="s">
        <v>2483</v>
      </c>
      <c r="D158" s="158" t="s">
        <v>163</v>
      </c>
      <c r="E158" s="156"/>
      <c r="F158" s="157"/>
      <c r="G158" s="157"/>
      <c r="H158" s="157"/>
      <c r="I158" s="157"/>
      <c r="J158" s="157"/>
      <c r="K158" s="157">
        <v>1</v>
      </c>
      <c r="L158" s="175" t="e">
        <f t="shared" si="63"/>
        <v>#REF!</v>
      </c>
      <c r="M158" s="175" t="e">
        <f t="shared" si="64"/>
        <v>#REF!</v>
      </c>
      <c r="N158" s="175" t="e">
        <f t="shared" si="65"/>
        <v>#REF!</v>
      </c>
      <c r="O158" s="175" t="e">
        <f t="shared" si="66"/>
        <v>#REF!</v>
      </c>
      <c r="P158" s="175" t="e">
        <f t="shared" si="67"/>
        <v>#REF!</v>
      </c>
      <c r="Q158" s="175" t="e">
        <f t="shared" si="68"/>
        <v>#REF!</v>
      </c>
      <c r="R158" s="155"/>
      <c r="S158" s="124"/>
      <c r="T158" s="119">
        <v>17500000</v>
      </c>
      <c r="U158" s="119">
        <v>4500000</v>
      </c>
      <c r="V158" s="124"/>
      <c r="W158" s="124"/>
      <c r="X158" s="124"/>
      <c r="Y158" s="124"/>
      <c r="Z158" s="124"/>
    </row>
    <row r="159" spans="1:26" ht="38.25" customHeight="1">
      <c r="A159" s="144">
        <v>10</v>
      </c>
      <c r="B159" s="155" t="s">
        <v>2534</v>
      </c>
      <c r="C159" s="155"/>
      <c r="D159" s="140" t="s">
        <v>163</v>
      </c>
      <c r="E159" s="156"/>
      <c r="F159" s="157"/>
      <c r="G159" s="157"/>
      <c r="H159" s="157"/>
      <c r="I159" s="157"/>
      <c r="J159" s="157"/>
      <c r="K159" s="157">
        <v>1</v>
      </c>
      <c r="L159" s="175" t="e">
        <f t="shared" si="63"/>
        <v>#REF!</v>
      </c>
      <c r="M159" s="175" t="e">
        <f t="shared" si="64"/>
        <v>#REF!</v>
      </c>
      <c r="N159" s="175" t="e">
        <f t="shared" si="65"/>
        <v>#REF!</v>
      </c>
      <c r="O159" s="175" t="e">
        <f t="shared" si="66"/>
        <v>#REF!</v>
      </c>
      <c r="P159" s="175" t="e">
        <f t="shared" si="67"/>
        <v>#REF!</v>
      </c>
      <c r="Q159" s="175" t="e">
        <f t="shared" si="68"/>
        <v>#REF!</v>
      </c>
      <c r="R159" s="155"/>
      <c r="S159" s="124"/>
      <c r="T159" s="119"/>
      <c r="U159" s="119">
        <v>75000000</v>
      </c>
      <c r="V159" s="124"/>
      <c r="W159" s="124"/>
      <c r="X159" s="124"/>
      <c r="Y159" s="124"/>
      <c r="Z159" s="124"/>
    </row>
    <row r="160" spans="1:26" ht="24.75" customHeight="1">
      <c r="A160" s="144"/>
      <c r="B160" s="155"/>
      <c r="C160" s="155"/>
      <c r="D160" s="158"/>
      <c r="E160" s="156"/>
      <c r="F160" s="157"/>
      <c r="G160" s="157"/>
      <c r="H160" s="157"/>
      <c r="I160" s="157"/>
      <c r="J160" s="157"/>
      <c r="K160" s="157"/>
      <c r="L160" s="175"/>
      <c r="M160" s="175"/>
      <c r="N160" s="175"/>
      <c r="O160" s="175"/>
      <c r="P160" s="175"/>
      <c r="Q160" s="175"/>
      <c r="R160" s="155"/>
      <c r="S160" s="124"/>
      <c r="T160" s="119"/>
      <c r="U160" s="119"/>
      <c r="V160" s="124"/>
      <c r="W160" s="124"/>
      <c r="X160" s="124"/>
      <c r="Y160" s="124"/>
      <c r="Z160" s="124"/>
    </row>
    <row r="161" spans="1:26" ht="41.25" customHeight="1">
      <c r="A161" s="135" t="s">
        <v>283</v>
      </c>
      <c r="B161" s="149" t="s">
        <v>2535</v>
      </c>
      <c r="C161" s="149"/>
      <c r="D161" s="135"/>
      <c r="E161" s="154"/>
      <c r="F161" s="154"/>
      <c r="G161" s="154"/>
      <c r="H161" s="154"/>
      <c r="I161" s="154"/>
      <c r="J161" s="154"/>
      <c r="K161" s="173"/>
      <c r="L161" s="164"/>
      <c r="M161" s="164" t="e">
        <f>SUM(M162:M181)</f>
        <v>#REF!</v>
      </c>
      <c r="N161" s="164"/>
      <c r="O161" s="164" t="e">
        <f>SUM(O162:O181)</f>
        <v>#REF!</v>
      </c>
      <c r="P161" s="164"/>
      <c r="Q161" s="164" t="e">
        <f>O161+M161</f>
        <v>#REF!</v>
      </c>
      <c r="R161" s="178"/>
      <c r="S161" s="119"/>
      <c r="T161" s="119"/>
      <c r="U161" s="119"/>
      <c r="V161" s="26"/>
      <c r="W161" s="26"/>
      <c r="X161" s="26"/>
      <c r="Y161" s="119"/>
      <c r="Z161" s="26"/>
    </row>
    <row r="162" spans="1:26" ht="33" customHeight="1">
      <c r="A162" s="181">
        <v>1</v>
      </c>
      <c r="B162" s="148" t="s">
        <v>2536</v>
      </c>
      <c r="C162" s="182" t="s">
        <v>2483</v>
      </c>
      <c r="D162" s="184" t="s">
        <v>2537</v>
      </c>
      <c r="E162" s="140"/>
      <c r="F162" s="140"/>
      <c r="G162" s="140"/>
      <c r="H162" s="140"/>
      <c r="I162" s="140"/>
      <c r="J162" s="140"/>
      <c r="K162" s="190">
        <v>1</v>
      </c>
      <c r="L162" s="175" t="e">
        <f>T162*$T$5</f>
        <v>#REF!</v>
      </c>
      <c r="M162" s="175" t="e">
        <f>ROUND(L162*K162,0)</f>
        <v>#REF!</v>
      </c>
      <c r="N162" s="175" t="e">
        <f>U162*$T$5</f>
        <v>#REF!</v>
      </c>
      <c r="O162" s="175" t="e">
        <f>ROUND(N162*K162,0)</f>
        <v>#REF!</v>
      </c>
      <c r="P162" s="175" t="e">
        <f>N162+L162</f>
        <v>#REF!</v>
      </c>
      <c r="Q162" s="175" t="e">
        <f>P162*K162</f>
        <v>#REF!</v>
      </c>
      <c r="R162" s="179"/>
      <c r="S162" s="119"/>
      <c r="T162" s="194"/>
      <c r="U162" s="119">
        <v>220000000</v>
      </c>
      <c r="V162" s="26"/>
      <c r="W162" s="26"/>
      <c r="X162" s="26"/>
      <c r="Y162" s="119"/>
      <c r="Z162" s="119"/>
    </row>
    <row r="163" spans="1:26" ht="27.75" customHeight="1">
      <c r="A163" s="185"/>
      <c r="B163" s="186"/>
      <c r="C163" s="187"/>
      <c r="D163" s="188"/>
      <c r="E163" s="189"/>
      <c r="F163" s="189"/>
      <c r="G163" s="189"/>
      <c r="H163" s="189"/>
      <c r="I163" s="189"/>
      <c r="J163" s="189"/>
      <c r="K163" s="191"/>
      <c r="L163" s="192"/>
      <c r="M163" s="192"/>
      <c r="N163" s="192"/>
      <c r="O163" s="192"/>
      <c r="P163" s="192"/>
      <c r="Q163" s="192"/>
      <c r="R163" s="195"/>
      <c r="S163" s="119"/>
      <c r="T163" s="194"/>
      <c r="U163" s="119"/>
      <c r="V163" s="26"/>
      <c r="W163" s="26"/>
      <c r="X163" s="26"/>
      <c r="Y163" s="119"/>
      <c r="Z163" s="119"/>
    </row>
    <row r="164" spans="1:26" ht="12.75" customHeight="1">
      <c r="A164" s="129"/>
      <c r="B164" s="54"/>
      <c r="C164" s="26"/>
      <c r="D164" s="26"/>
      <c r="E164" s="124"/>
      <c r="F164" s="124"/>
      <c r="G164" s="124"/>
      <c r="H164" s="124"/>
      <c r="I164" s="124"/>
      <c r="J164" s="124"/>
      <c r="K164" s="130"/>
      <c r="L164" s="56"/>
      <c r="M164" s="56"/>
      <c r="N164" s="56"/>
      <c r="O164" s="56"/>
      <c r="P164" s="56"/>
      <c r="Q164" s="56"/>
      <c r="R164" s="133"/>
      <c r="S164" s="119"/>
      <c r="T164" s="119"/>
      <c r="U164" s="119"/>
      <c r="V164" s="26"/>
      <c r="W164" s="26"/>
      <c r="X164" s="26"/>
      <c r="Y164" s="119"/>
      <c r="Z164" s="26"/>
    </row>
    <row r="165" spans="1:26" ht="12.75" customHeight="1">
      <c r="A165" s="129"/>
      <c r="B165" s="54"/>
      <c r="C165" s="26"/>
      <c r="D165" s="26"/>
      <c r="E165" s="124"/>
      <c r="F165" s="124"/>
      <c r="G165" s="124"/>
      <c r="H165" s="124"/>
      <c r="I165" s="124"/>
      <c r="J165" s="124"/>
      <c r="K165" s="130"/>
      <c r="L165" s="56"/>
      <c r="M165" s="56"/>
      <c r="N165" s="56"/>
      <c r="O165" s="56"/>
      <c r="P165" s="56"/>
      <c r="Q165" s="56"/>
      <c r="R165" s="133"/>
      <c r="S165" s="119"/>
      <c r="T165" s="119"/>
      <c r="U165" s="119"/>
      <c r="V165" s="26"/>
      <c r="W165" s="26"/>
      <c r="X165" s="26"/>
      <c r="Y165" s="119"/>
      <c r="Z165" s="26"/>
    </row>
    <row r="166" spans="1:26" ht="12.75" customHeight="1">
      <c r="A166" s="129"/>
      <c r="B166" s="54"/>
      <c r="C166" s="26"/>
      <c r="D166" s="26"/>
      <c r="E166" s="124"/>
      <c r="F166" s="124"/>
      <c r="G166" s="124"/>
      <c r="H166" s="124"/>
      <c r="I166" s="124"/>
      <c r="J166" s="124"/>
      <c r="K166" s="130"/>
      <c r="L166" s="56"/>
      <c r="M166" s="56"/>
      <c r="N166" s="56"/>
      <c r="O166" s="56"/>
      <c r="P166" s="56"/>
      <c r="Q166" s="56"/>
      <c r="R166" s="133"/>
      <c r="S166" s="119"/>
      <c r="T166" s="119"/>
      <c r="U166" s="119"/>
      <c r="V166" s="26"/>
      <c r="W166" s="26"/>
      <c r="X166" s="26"/>
      <c r="Y166" s="119"/>
      <c r="Z166" s="26"/>
    </row>
    <row r="167" spans="1:26" ht="12.75" customHeight="1">
      <c r="A167" s="129"/>
      <c r="B167" s="54"/>
      <c r="C167" s="26"/>
      <c r="D167" s="26"/>
      <c r="E167" s="124"/>
      <c r="F167" s="124"/>
      <c r="G167" s="124"/>
      <c r="H167" s="124"/>
      <c r="I167" s="124"/>
      <c r="J167" s="124"/>
      <c r="K167" s="130"/>
      <c r="L167" s="56"/>
      <c r="M167" s="56"/>
      <c r="N167" s="56"/>
      <c r="O167" s="56"/>
      <c r="P167" s="56"/>
      <c r="Q167" s="56"/>
      <c r="R167" s="133"/>
      <c r="S167" s="119"/>
      <c r="T167" s="119"/>
      <c r="U167" s="119"/>
      <c r="V167" s="26"/>
      <c r="W167" s="26"/>
      <c r="X167" s="26"/>
      <c r="Y167" s="119"/>
      <c r="Z167" s="26"/>
    </row>
    <row r="168" spans="1:26" ht="12.75" customHeight="1">
      <c r="A168" s="129"/>
      <c r="B168" s="54"/>
      <c r="C168" s="26"/>
      <c r="D168" s="26"/>
      <c r="E168" s="124"/>
      <c r="F168" s="124"/>
      <c r="G168" s="124"/>
      <c r="H168" s="124"/>
      <c r="I168" s="124"/>
      <c r="J168" s="124"/>
      <c r="K168" s="130"/>
      <c r="L168" s="56"/>
      <c r="M168" s="56"/>
      <c r="N168" s="56"/>
      <c r="O168" s="56"/>
      <c r="P168" s="56"/>
      <c r="Q168" s="56"/>
      <c r="R168" s="133"/>
      <c r="S168" s="119"/>
      <c r="T168" s="119"/>
      <c r="U168" s="119"/>
      <c r="V168" s="26"/>
      <c r="W168" s="26"/>
      <c r="X168" s="26"/>
      <c r="Y168" s="119"/>
      <c r="Z168" s="26"/>
    </row>
    <row r="169" spans="1:26" ht="12.75" customHeight="1">
      <c r="A169" s="129"/>
      <c r="B169" s="54"/>
      <c r="C169" s="26"/>
      <c r="D169" s="26"/>
      <c r="E169" s="124"/>
      <c r="F169" s="124"/>
      <c r="G169" s="124"/>
      <c r="H169" s="124"/>
      <c r="I169" s="124"/>
      <c r="J169" s="124"/>
      <c r="K169" s="130"/>
      <c r="L169" s="56"/>
      <c r="M169" s="56"/>
      <c r="N169" s="56"/>
      <c r="O169" s="56"/>
      <c r="P169" s="56"/>
      <c r="Q169" s="56"/>
      <c r="R169" s="133"/>
      <c r="S169" s="119"/>
      <c r="T169" s="119"/>
      <c r="U169" s="119"/>
      <c r="V169" s="26"/>
      <c r="W169" s="26"/>
      <c r="X169" s="26"/>
      <c r="Y169" s="119"/>
      <c r="Z169" s="26"/>
    </row>
    <row r="170" spans="1:26" ht="12.75" customHeight="1">
      <c r="A170" s="129"/>
      <c r="B170" s="54"/>
      <c r="C170" s="26"/>
      <c r="D170" s="26"/>
      <c r="E170" s="124"/>
      <c r="F170" s="124"/>
      <c r="G170" s="124"/>
      <c r="H170" s="124"/>
      <c r="I170" s="124"/>
      <c r="J170" s="124"/>
      <c r="K170" s="130"/>
      <c r="L170" s="56"/>
      <c r="M170" s="56"/>
      <c r="N170" s="56"/>
      <c r="O170" s="56"/>
      <c r="P170" s="56"/>
      <c r="Q170" s="56"/>
      <c r="R170" s="133"/>
      <c r="S170" s="119"/>
      <c r="T170" s="119"/>
      <c r="U170" s="119"/>
      <c r="V170" s="26"/>
      <c r="W170" s="26"/>
      <c r="X170" s="26"/>
      <c r="Y170" s="119"/>
      <c r="Z170" s="26"/>
    </row>
    <row r="171" spans="1:26" ht="12.75" customHeight="1">
      <c r="A171" s="129"/>
      <c r="B171" s="54"/>
      <c r="C171" s="26"/>
      <c r="D171" s="26"/>
      <c r="E171" s="124"/>
      <c r="F171" s="124"/>
      <c r="G171" s="124"/>
      <c r="H171" s="124"/>
      <c r="I171" s="124"/>
      <c r="J171" s="124"/>
      <c r="K171" s="130"/>
      <c r="L171" s="56"/>
      <c r="M171" s="56"/>
      <c r="N171" s="56"/>
      <c r="O171" s="56"/>
      <c r="P171" s="56"/>
      <c r="Q171" s="56"/>
      <c r="R171" s="133"/>
      <c r="S171" s="119"/>
      <c r="T171" s="119"/>
      <c r="U171" s="119"/>
      <c r="V171" s="26"/>
      <c r="W171" s="26"/>
      <c r="X171" s="26"/>
      <c r="Y171" s="119"/>
      <c r="Z171" s="26"/>
    </row>
    <row r="172" spans="1:26" ht="12.75" customHeight="1">
      <c r="A172" s="129"/>
      <c r="B172" s="54"/>
      <c r="C172" s="26"/>
      <c r="D172" s="26"/>
      <c r="E172" s="124"/>
      <c r="F172" s="124"/>
      <c r="G172" s="124"/>
      <c r="H172" s="124"/>
      <c r="I172" s="124"/>
      <c r="J172" s="124"/>
      <c r="K172" s="130"/>
      <c r="L172" s="56"/>
      <c r="M172" s="56"/>
      <c r="N172" s="56"/>
      <c r="O172" s="56"/>
      <c r="P172" s="56"/>
      <c r="Q172" s="56"/>
      <c r="R172" s="133"/>
      <c r="S172" s="119"/>
      <c r="T172" s="119"/>
      <c r="U172" s="119"/>
      <c r="V172" s="26"/>
      <c r="W172" s="26"/>
      <c r="X172" s="26"/>
      <c r="Y172" s="119"/>
      <c r="Z172" s="26"/>
    </row>
    <row r="173" spans="1:26" ht="12.75" customHeight="1">
      <c r="A173" s="129"/>
      <c r="B173" s="54"/>
      <c r="C173" s="26"/>
      <c r="D173" s="26"/>
      <c r="E173" s="124"/>
      <c r="F173" s="124"/>
      <c r="G173" s="124"/>
      <c r="H173" s="124"/>
      <c r="I173" s="124"/>
      <c r="J173" s="124"/>
      <c r="K173" s="130"/>
      <c r="L173" s="56"/>
      <c r="M173" s="56"/>
      <c r="N173" s="56"/>
      <c r="O173" s="56"/>
      <c r="P173" s="56"/>
      <c r="Q173" s="56"/>
      <c r="R173" s="133"/>
      <c r="S173" s="119"/>
      <c r="T173" s="119"/>
      <c r="U173" s="119"/>
      <c r="V173" s="26"/>
      <c r="W173" s="26"/>
      <c r="X173" s="26"/>
      <c r="Y173" s="119"/>
      <c r="Z173" s="26"/>
    </row>
    <row r="174" spans="1:26" ht="12.75" customHeight="1">
      <c r="A174" s="129"/>
      <c r="B174" s="54"/>
      <c r="C174" s="26"/>
      <c r="D174" s="26"/>
      <c r="E174" s="124"/>
      <c r="F174" s="124"/>
      <c r="G174" s="124"/>
      <c r="H174" s="124"/>
      <c r="I174" s="124"/>
      <c r="J174" s="124"/>
      <c r="K174" s="130"/>
      <c r="L174" s="56"/>
      <c r="M174" s="56"/>
      <c r="N174" s="56"/>
      <c r="O174" s="56"/>
      <c r="P174" s="56"/>
      <c r="Q174" s="56"/>
      <c r="R174" s="133"/>
      <c r="S174" s="119"/>
      <c r="T174" s="119"/>
      <c r="U174" s="119"/>
      <c r="V174" s="26"/>
      <c r="W174" s="26"/>
      <c r="X174" s="26"/>
      <c r="Y174" s="119"/>
      <c r="Z174" s="26"/>
    </row>
    <row r="175" spans="1:26" ht="12.75" customHeight="1">
      <c r="A175" s="129"/>
      <c r="B175" s="54"/>
      <c r="C175" s="26"/>
      <c r="D175" s="26"/>
      <c r="E175" s="124"/>
      <c r="F175" s="124"/>
      <c r="G175" s="124"/>
      <c r="H175" s="124"/>
      <c r="I175" s="124"/>
      <c r="J175" s="124"/>
      <c r="K175" s="130"/>
      <c r="L175" s="56"/>
      <c r="M175" s="56"/>
      <c r="N175" s="56"/>
      <c r="O175" s="56"/>
      <c r="P175" s="56"/>
      <c r="Q175" s="56"/>
      <c r="R175" s="133"/>
      <c r="S175" s="119"/>
      <c r="T175" s="119"/>
      <c r="U175" s="119"/>
      <c r="V175" s="26"/>
      <c r="W175" s="26"/>
      <c r="X175" s="26"/>
      <c r="Y175" s="119"/>
      <c r="Z175" s="26"/>
    </row>
    <row r="176" spans="1:26" ht="12.75" customHeight="1">
      <c r="A176" s="129"/>
      <c r="B176" s="54"/>
      <c r="C176" s="26"/>
      <c r="D176" s="26"/>
      <c r="E176" s="124"/>
      <c r="F176" s="124"/>
      <c r="G176" s="124"/>
      <c r="H176" s="124"/>
      <c r="I176" s="124"/>
      <c r="J176" s="124"/>
      <c r="K176" s="130"/>
      <c r="L176" s="56"/>
      <c r="M176" s="56"/>
      <c r="N176" s="56"/>
      <c r="O176" s="56"/>
      <c r="P176" s="56"/>
      <c r="Q176" s="56"/>
      <c r="R176" s="133"/>
      <c r="S176" s="119"/>
      <c r="T176" s="119"/>
      <c r="U176" s="119"/>
      <c r="V176" s="26"/>
      <c r="W176" s="26"/>
      <c r="X176" s="26"/>
      <c r="Y176" s="119"/>
      <c r="Z176" s="26"/>
    </row>
    <row r="177" spans="1:26" ht="12.75" customHeight="1">
      <c r="A177" s="129"/>
      <c r="B177" s="54"/>
      <c r="C177" s="26"/>
      <c r="D177" s="26"/>
      <c r="E177" s="124"/>
      <c r="F177" s="124"/>
      <c r="G177" s="124"/>
      <c r="H177" s="124"/>
      <c r="I177" s="124"/>
      <c r="J177" s="124"/>
      <c r="K177" s="130"/>
      <c r="L177" s="56"/>
      <c r="M177" s="56"/>
      <c r="N177" s="56"/>
      <c r="O177" s="56"/>
      <c r="P177" s="56"/>
      <c r="Q177" s="56"/>
      <c r="R177" s="133"/>
      <c r="S177" s="119"/>
      <c r="T177" s="119"/>
      <c r="U177" s="119"/>
      <c r="V177" s="26"/>
      <c r="W177" s="26"/>
      <c r="X177" s="26"/>
      <c r="Y177" s="119"/>
      <c r="Z177" s="26"/>
    </row>
    <row r="178" spans="1:26" ht="12.75" customHeight="1">
      <c r="A178" s="129"/>
      <c r="B178" s="54"/>
      <c r="C178" s="26"/>
      <c r="D178" s="26"/>
      <c r="E178" s="124"/>
      <c r="F178" s="124"/>
      <c r="G178" s="124"/>
      <c r="H178" s="124"/>
      <c r="I178" s="124"/>
      <c r="J178" s="124"/>
      <c r="K178" s="130"/>
      <c r="L178" s="56"/>
      <c r="M178" s="56"/>
      <c r="N178" s="56"/>
      <c r="O178" s="56"/>
      <c r="P178" s="56"/>
      <c r="Q178" s="56"/>
      <c r="R178" s="133"/>
      <c r="S178" s="119"/>
      <c r="T178" s="119"/>
      <c r="U178" s="119"/>
      <c r="V178" s="26"/>
      <c r="W178" s="26"/>
      <c r="X178" s="26"/>
      <c r="Y178" s="119"/>
      <c r="Z178" s="26"/>
    </row>
    <row r="179" spans="1:26" ht="12.75" customHeight="1">
      <c r="A179" s="129"/>
      <c r="B179" s="54"/>
      <c r="C179" s="26"/>
      <c r="D179" s="26"/>
      <c r="E179" s="124"/>
      <c r="F179" s="124"/>
      <c r="G179" s="124"/>
      <c r="H179" s="124"/>
      <c r="I179" s="124"/>
      <c r="J179" s="124"/>
      <c r="K179" s="130"/>
      <c r="L179" s="56"/>
      <c r="M179" s="56"/>
      <c r="N179" s="56"/>
      <c r="O179" s="56"/>
      <c r="P179" s="56"/>
      <c r="Q179" s="56"/>
      <c r="R179" s="133"/>
      <c r="S179" s="119"/>
      <c r="T179" s="119"/>
      <c r="U179" s="119"/>
      <c r="V179" s="26"/>
      <c r="W179" s="26"/>
      <c r="X179" s="26"/>
      <c r="Y179" s="119"/>
      <c r="Z179" s="26"/>
    </row>
    <row r="180" spans="1:26" ht="12.75" customHeight="1">
      <c r="A180" s="129"/>
      <c r="B180" s="54"/>
      <c r="C180" s="26"/>
      <c r="D180" s="26"/>
      <c r="E180" s="124"/>
      <c r="F180" s="124"/>
      <c r="G180" s="124"/>
      <c r="H180" s="124"/>
      <c r="I180" s="124"/>
      <c r="J180" s="124"/>
      <c r="K180" s="130"/>
      <c r="L180" s="56"/>
      <c r="M180" s="56"/>
      <c r="N180" s="56"/>
      <c r="O180" s="56"/>
      <c r="P180" s="56"/>
      <c r="Q180" s="56"/>
      <c r="R180" s="133"/>
      <c r="S180" s="119"/>
      <c r="T180" s="119"/>
      <c r="U180" s="119"/>
      <c r="V180" s="26"/>
      <c r="W180" s="26"/>
      <c r="X180" s="26"/>
      <c r="Y180" s="119"/>
      <c r="Z180" s="26"/>
    </row>
    <row r="181" spans="1:26" ht="12.75" customHeight="1">
      <c r="A181" s="129"/>
      <c r="B181" s="54"/>
      <c r="C181" s="26"/>
      <c r="D181" s="26"/>
      <c r="E181" s="124"/>
      <c r="F181" s="124"/>
      <c r="G181" s="124"/>
      <c r="H181" s="124"/>
      <c r="I181" s="124"/>
      <c r="J181" s="124"/>
      <c r="K181" s="130"/>
      <c r="L181" s="56"/>
      <c r="M181" s="56"/>
      <c r="N181" s="56"/>
      <c r="O181" s="56"/>
      <c r="P181" s="56"/>
      <c r="Q181" s="56"/>
      <c r="R181" s="133"/>
      <c r="S181" s="119"/>
      <c r="T181" s="119"/>
      <c r="U181" s="119"/>
      <c r="V181" s="26"/>
      <c r="W181" s="26"/>
      <c r="X181" s="26"/>
      <c r="Y181" s="119"/>
      <c r="Z181" s="26"/>
    </row>
    <row r="182" spans="1:26" ht="12.75" customHeight="1">
      <c r="A182" s="129"/>
      <c r="B182" s="54"/>
      <c r="C182" s="26"/>
      <c r="D182" s="26"/>
      <c r="E182" s="124"/>
      <c r="F182" s="124"/>
      <c r="G182" s="124"/>
      <c r="H182" s="124"/>
      <c r="I182" s="124"/>
      <c r="J182" s="124"/>
      <c r="K182" s="130"/>
      <c r="L182" s="56"/>
      <c r="M182" s="56"/>
      <c r="N182" s="56"/>
      <c r="O182" s="56"/>
      <c r="P182" s="56"/>
      <c r="Q182" s="56"/>
      <c r="R182" s="133"/>
      <c r="S182" s="119"/>
      <c r="T182" s="119"/>
      <c r="U182" s="119"/>
      <c r="V182" s="26"/>
      <c r="W182" s="26"/>
      <c r="X182" s="26"/>
      <c r="Y182" s="119"/>
      <c r="Z182" s="26"/>
    </row>
    <row r="183" spans="1:26" ht="12.75" customHeight="1">
      <c r="A183" s="129"/>
      <c r="B183" s="54"/>
      <c r="C183" s="26"/>
      <c r="D183" s="26"/>
      <c r="E183" s="124"/>
      <c r="F183" s="124"/>
      <c r="G183" s="124"/>
      <c r="H183" s="124"/>
      <c r="I183" s="124"/>
      <c r="J183" s="124"/>
      <c r="K183" s="130"/>
      <c r="L183" s="56"/>
      <c r="M183" s="56"/>
      <c r="N183" s="56"/>
      <c r="O183" s="56"/>
      <c r="P183" s="56"/>
      <c r="Q183" s="56"/>
      <c r="R183" s="133"/>
      <c r="S183" s="119"/>
      <c r="T183" s="119"/>
      <c r="U183" s="119"/>
      <c r="V183" s="26"/>
      <c r="W183" s="26"/>
      <c r="X183" s="26"/>
      <c r="Y183" s="119"/>
      <c r="Z183" s="26"/>
    </row>
    <row r="184" spans="1:26" ht="12.75" customHeight="1">
      <c r="A184" s="129"/>
      <c r="B184" s="54"/>
      <c r="C184" s="26"/>
      <c r="D184" s="26"/>
      <c r="E184" s="124"/>
      <c r="F184" s="124"/>
      <c r="G184" s="124"/>
      <c r="H184" s="124"/>
      <c r="I184" s="124"/>
      <c r="J184" s="124"/>
      <c r="K184" s="130"/>
      <c r="L184" s="56"/>
      <c r="M184" s="56"/>
      <c r="N184" s="56"/>
      <c r="O184" s="56"/>
      <c r="P184" s="56"/>
      <c r="Q184" s="56"/>
      <c r="R184" s="133"/>
      <c r="S184" s="119"/>
      <c r="T184" s="119"/>
      <c r="U184" s="119"/>
      <c r="V184" s="26"/>
      <c r="W184" s="26"/>
      <c r="X184" s="26"/>
      <c r="Y184" s="119"/>
      <c r="Z184" s="26"/>
    </row>
    <row r="185" spans="1:26" ht="12.75" customHeight="1">
      <c r="A185" s="129"/>
      <c r="B185" s="54"/>
      <c r="C185" s="26"/>
      <c r="D185" s="26"/>
      <c r="E185" s="124"/>
      <c r="F185" s="124"/>
      <c r="G185" s="124"/>
      <c r="H185" s="124"/>
      <c r="I185" s="124"/>
      <c r="J185" s="124"/>
      <c r="K185" s="130"/>
      <c r="L185" s="56"/>
      <c r="M185" s="56"/>
      <c r="N185" s="56"/>
      <c r="O185" s="56"/>
      <c r="P185" s="56"/>
      <c r="Q185" s="56"/>
      <c r="R185" s="133"/>
      <c r="S185" s="119"/>
      <c r="T185" s="119"/>
      <c r="U185" s="119"/>
      <c r="V185" s="26"/>
      <c r="W185" s="26"/>
      <c r="X185" s="26"/>
      <c r="Y185" s="119"/>
      <c r="Z185" s="26"/>
    </row>
    <row r="186" spans="1:26" ht="12.75" customHeight="1">
      <c r="A186" s="129"/>
      <c r="B186" s="54"/>
      <c r="C186" s="26"/>
      <c r="D186" s="26"/>
      <c r="E186" s="124"/>
      <c r="F186" s="124"/>
      <c r="G186" s="124"/>
      <c r="H186" s="124"/>
      <c r="I186" s="124"/>
      <c r="J186" s="124"/>
      <c r="K186" s="130"/>
      <c r="L186" s="56"/>
      <c r="M186" s="56"/>
      <c r="N186" s="56"/>
      <c r="O186" s="56"/>
      <c r="P186" s="56"/>
      <c r="Q186" s="56"/>
      <c r="R186" s="133"/>
      <c r="S186" s="119"/>
      <c r="T186" s="119"/>
      <c r="U186" s="119"/>
      <c r="V186" s="26"/>
      <c r="W186" s="26"/>
      <c r="X186" s="26"/>
      <c r="Y186" s="119"/>
      <c r="Z186" s="26"/>
    </row>
    <row r="187" spans="1:26" ht="12.75" customHeight="1">
      <c r="A187" s="129"/>
      <c r="B187" s="54"/>
      <c r="C187" s="26"/>
      <c r="D187" s="26"/>
      <c r="E187" s="124"/>
      <c r="F187" s="124"/>
      <c r="G187" s="124"/>
      <c r="H187" s="124"/>
      <c r="I187" s="124"/>
      <c r="J187" s="124"/>
      <c r="K187" s="130"/>
      <c r="L187" s="56"/>
      <c r="M187" s="56"/>
      <c r="N187" s="56"/>
      <c r="O187" s="56"/>
      <c r="P187" s="56"/>
      <c r="Q187" s="56"/>
      <c r="R187" s="133"/>
      <c r="S187" s="119"/>
      <c r="T187" s="119"/>
      <c r="U187" s="119"/>
      <c r="V187" s="26"/>
      <c r="W187" s="26"/>
      <c r="X187" s="26"/>
      <c r="Y187" s="119"/>
      <c r="Z187" s="26"/>
    </row>
    <row r="188" spans="1:26" ht="12.75" customHeight="1">
      <c r="A188" s="129"/>
      <c r="B188" s="54"/>
      <c r="C188" s="26"/>
      <c r="D188" s="26"/>
      <c r="E188" s="124"/>
      <c r="F188" s="124"/>
      <c r="G188" s="124"/>
      <c r="H188" s="124"/>
      <c r="I188" s="124"/>
      <c r="J188" s="124"/>
      <c r="K188" s="130"/>
      <c r="L188" s="56"/>
      <c r="M188" s="56"/>
      <c r="N188" s="56"/>
      <c r="O188" s="56"/>
      <c r="P188" s="56"/>
      <c r="Q188" s="56"/>
      <c r="R188" s="133"/>
      <c r="S188" s="119"/>
      <c r="T188" s="119"/>
      <c r="U188" s="119"/>
      <c r="V188" s="26"/>
      <c r="W188" s="26"/>
      <c r="X188" s="26"/>
      <c r="Y188" s="119"/>
      <c r="Z188" s="26"/>
    </row>
    <row r="189" spans="1:26" ht="12.75" customHeight="1">
      <c r="A189" s="129"/>
      <c r="B189" s="54"/>
      <c r="C189" s="26"/>
      <c r="D189" s="26"/>
      <c r="E189" s="124"/>
      <c r="F189" s="124"/>
      <c r="G189" s="124"/>
      <c r="H189" s="124"/>
      <c r="I189" s="124"/>
      <c r="J189" s="124"/>
      <c r="K189" s="130"/>
      <c r="L189" s="56"/>
      <c r="M189" s="56"/>
      <c r="N189" s="56"/>
      <c r="O189" s="56"/>
      <c r="P189" s="56"/>
      <c r="Q189" s="56"/>
      <c r="R189" s="133"/>
      <c r="S189" s="119"/>
      <c r="T189" s="119"/>
      <c r="U189" s="119"/>
      <c r="V189" s="26"/>
      <c r="W189" s="26"/>
      <c r="X189" s="26"/>
      <c r="Y189" s="119"/>
      <c r="Z189" s="26"/>
    </row>
    <row r="190" spans="1:26" ht="12.75" customHeight="1">
      <c r="A190" s="129"/>
      <c r="B190" s="54"/>
      <c r="C190" s="26"/>
      <c r="D190" s="26"/>
      <c r="E190" s="124"/>
      <c r="F190" s="124"/>
      <c r="G190" s="124"/>
      <c r="H190" s="124"/>
      <c r="I190" s="124"/>
      <c r="J190" s="124"/>
      <c r="K190" s="130"/>
      <c r="L190" s="56"/>
      <c r="M190" s="56"/>
      <c r="N190" s="56"/>
      <c r="O190" s="56"/>
      <c r="P190" s="56"/>
      <c r="Q190" s="56"/>
      <c r="R190" s="133"/>
      <c r="S190" s="119"/>
      <c r="T190" s="119"/>
      <c r="U190" s="119"/>
      <c r="V190" s="26"/>
      <c r="W190" s="26"/>
      <c r="X190" s="26"/>
      <c r="Y190" s="119"/>
      <c r="Z190" s="26"/>
    </row>
    <row r="191" spans="1:26" ht="12.75" customHeight="1">
      <c r="A191" s="129"/>
      <c r="B191" s="54"/>
      <c r="C191" s="26"/>
      <c r="D191" s="26"/>
      <c r="E191" s="124"/>
      <c r="F191" s="124"/>
      <c r="G191" s="124"/>
      <c r="H191" s="124"/>
      <c r="I191" s="124"/>
      <c r="J191" s="124"/>
      <c r="K191" s="130"/>
      <c r="L191" s="56"/>
      <c r="M191" s="56"/>
      <c r="N191" s="56"/>
      <c r="O191" s="56"/>
      <c r="P191" s="56"/>
      <c r="Q191" s="56"/>
      <c r="R191" s="133"/>
      <c r="S191" s="119"/>
      <c r="T191" s="119"/>
      <c r="U191" s="119"/>
      <c r="V191" s="26"/>
      <c r="W191" s="26"/>
      <c r="X191" s="26"/>
      <c r="Y191" s="119"/>
      <c r="Z191" s="26"/>
    </row>
    <row r="192" spans="1:26" ht="12.75" customHeight="1">
      <c r="A192" s="129"/>
      <c r="B192" s="54"/>
      <c r="C192" s="26"/>
      <c r="D192" s="26"/>
      <c r="E192" s="124"/>
      <c r="F192" s="124"/>
      <c r="G192" s="124"/>
      <c r="H192" s="124"/>
      <c r="I192" s="124"/>
      <c r="J192" s="124"/>
      <c r="K192" s="130"/>
      <c r="L192" s="56"/>
      <c r="M192" s="56"/>
      <c r="N192" s="56"/>
      <c r="O192" s="56"/>
      <c r="P192" s="56"/>
      <c r="Q192" s="56"/>
      <c r="R192" s="133"/>
      <c r="S192" s="119"/>
      <c r="T192" s="119"/>
      <c r="U192" s="119"/>
      <c r="V192" s="26"/>
      <c r="W192" s="26"/>
      <c r="X192" s="26"/>
      <c r="Y192" s="119"/>
      <c r="Z192" s="26"/>
    </row>
    <row r="193" spans="1:26" ht="12.75" customHeight="1">
      <c r="A193" s="129"/>
      <c r="B193" s="54"/>
      <c r="C193" s="26"/>
      <c r="D193" s="26"/>
      <c r="E193" s="124"/>
      <c r="F193" s="124"/>
      <c r="G193" s="124"/>
      <c r="H193" s="124"/>
      <c r="I193" s="124"/>
      <c r="J193" s="124"/>
      <c r="K193" s="130"/>
      <c r="L193" s="56"/>
      <c r="M193" s="56"/>
      <c r="N193" s="56"/>
      <c r="O193" s="56"/>
      <c r="P193" s="56"/>
      <c r="Q193" s="56"/>
      <c r="R193" s="133"/>
      <c r="S193" s="119"/>
      <c r="T193" s="119"/>
      <c r="U193" s="119"/>
      <c r="V193" s="26"/>
      <c r="W193" s="26"/>
      <c r="X193" s="26"/>
      <c r="Y193" s="119"/>
      <c r="Z193" s="26"/>
    </row>
    <row r="194" spans="1:26" ht="12.75" customHeight="1">
      <c r="A194" s="129"/>
      <c r="B194" s="54"/>
      <c r="C194" s="26"/>
      <c r="D194" s="26"/>
      <c r="E194" s="124"/>
      <c r="F194" s="124"/>
      <c r="G194" s="124"/>
      <c r="H194" s="124"/>
      <c r="I194" s="124"/>
      <c r="J194" s="124"/>
      <c r="K194" s="130"/>
      <c r="L194" s="56"/>
      <c r="M194" s="56"/>
      <c r="N194" s="56"/>
      <c r="O194" s="56"/>
      <c r="P194" s="56"/>
      <c r="Q194" s="56"/>
      <c r="R194" s="133"/>
      <c r="S194" s="119"/>
      <c r="T194" s="119"/>
      <c r="U194" s="119"/>
      <c r="V194" s="26"/>
      <c r="W194" s="26"/>
      <c r="X194" s="26"/>
      <c r="Y194" s="119"/>
      <c r="Z194" s="26"/>
    </row>
    <row r="195" spans="1:26" ht="12.75" customHeight="1">
      <c r="A195" s="129"/>
      <c r="B195" s="54"/>
      <c r="C195" s="26"/>
      <c r="D195" s="26"/>
      <c r="E195" s="124"/>
      <c r="F195" s="124"/>
      <c r="G195" s="124"/>
      <c r="H195" s="124"/>
      <c r="I195" s="124"/>
      <c r="J195" s="124"/>
      <c r="K195" s="130"/>
      <c r="L195" s="56"/>
      <c r="M195" s="56"/>
      <c r="N195" s="56"/>
      <c r="O195" s="56"/>
      <c r="P195" s="56"/>
      <c r="Q195" s="56"/>
      <c r="R195" s="133"/>
      <c r="S195" s="119"/>
      <c r="T195" s="119"/>
      <c r="U195" s="119"/>
      <c r="V195" s="26"/>
      <c r="W195" s="26"/>
      <c r="X195" s="26"/>
      <c r="Y195" s="119"/>
      <c r="Z195" s="26"/>
    </row>
    <row r="196" spans="1:26" ht="12.75" customHeight="1">
      <c r="A196" s="129"/>
      <c r="B196" s="54"/>
      <c r="C196" s="26"/>
      <c r="D196" s="26"/>
      <c r="E196" s="124"/>
      <c r="F196" s="124"/>
      <c r="G196" s="124"/>
      <c r="H196" s="124"/>
      <c r="I196" s="124"/>
      <c r="J196" s="124"/>
      <c r="K196" s="130"/>
      <c r="L196" s="56"/>
      <c r="M196" s="56"/>
      <c r="N196" s="56"/>
      <c r="O196" s="56"/>
      <c r="P196" s="56"/>
      <c r="Q196" s="56"/>
      <c r="R196" s="133"/>
      <c r="S196" s="119"/>
      <c r="T196" s="119"/>
      <c r="U196" s="119"/>
      <c r="V196" s="26"/>
      <c r="W196" s="26"/>
      <c r="X196" s="26"/>
      <c r="Y196" s="119"/>
      <c r="Z196" s="26"/>
    </row>
    <row r="197" spans="1:26" ht="12.75" customHeight="1">
      <c r="A197" s="129"/>
      <c r="B197" s="54"/>
      <c r="C197" s="26"/>
      <c r="D197" s="26"/>
      <c r="E197" s="124"/>
      <c r="F197" s="124"/>
      <c r="G197" s="124"/>
      <c r="H197" s="124"/>
      <c r="I197" s="124"/>
      <c r="J197" s="124"/>
      <c r="K197" s="130"/>
      <c r="L197" s="56"/>
      <c r="M197" s="56"/>
      <c r="N197" s="56"/>
      <c r="O197" s="56"/>
      <c r="P197" s="56"/>
      <c r="Q197" s="56"/>
      <c r="R197" s="133"/>
      <c r="S197" s="119"/>
      <c r="T197" s="119"/>
      <c r="U197" s="119"/>
      <c r="V197" s="26"/>
      <c r="W197" s="26"/>
      <c r="X197" s="26"/>
      <c r="Y197" s="119"/>
      <c r="Z197" s="26"/>
    </row>
    <row r="198" spans="1:26" ht="12.75" customHeight="1">
      <c r="A198" s="129"/>
      <c r="B198" s="54"/>
      <c r="C198" s="26"/>
      <c r="D198" s="26"/>
      <c r="E198" s="124"/>
      <c r="F198" s="124"/>
      <c r="G198" s="124"/>
      <c r="H198" s="124"/>
      <c r="I198" s="124"/>
      <c r="J198" s="124"/>
      <c r="K198" s="130"/>
      <c r="L198" s="56"/>
      <c r="M198" s="56"/>
      <c r="N198" s="56"/>
      <c r="O198" s="56"/>
      <c r="P198" s="56"/>
      <c r="Q198" s="56"/>
      <c r="R198" s="133"/>
      <c r="S198" s="119"/>
      <c r="T198" s="119"/>
      <c r="U198" s="119"/>
      <c r="V198" s="26"/>
      <c r="W198" s="26"/>
      <c r="X198" s="26"/>
      <c r="Y198" s="119"/>
      <c r="Z198" s="26"/>
    </row>
    <row r="199" spans="1:26" ht="12.75" customHeight="1">
      <c r="A199" s="129"/>
      <c r="B199" s="54"/>
      <c r="C199" s="26"/>
      <c r="D199" s="26"/>
      <c r="E199" s="124"/>
      <c r="F199" s="124"/>
      <c r="G199" s="124"/>
      <c r="H199" s="124"/>
      <c r="I199" s="124"/>
      <c r="J199" s="124"/>
      <c r="K199" s="130"/>
      <c r="L199" s="56"/>
      <c r="M199" s="56"/>
      <c r="N199" s="56"/>
      <c r="O199" s="56"/>
      <c r="P199" s="56"/>
      <c r="Q199" s="56"/>
      <c r="R199" s="133"/>
      <c r="S199" s="119"/>
      <c r="T199" s="119"/>
      <c r="U199" s="119"/>
      <c r="V199" s="26"/>
      <c r="W199" s="26"/>
      <c r="X199" s="26"/>
      <c r="Y199" s="119"/>
      <c r="Z199" s="26"/>
    </row>
    <row r="200" spans="1:26" ht="12.75" customHeight="1">
      <c r="A200" s="129"/>
      <c r="B200" s="54"/>
      <c r="C200" s="26"/>
      <c r="D200" s="26"/>
      <c r="E200" s="124"/>
      <c r="F200" s="124"/>
      <c r="G200" s="124"/>
      <c r="H200" s="124"/>
      <c r="I200" s="124"/>
      <c r="J200" s="124"/>
      <c r="K200" s="130"/>
      <c r="L200" s="56"/>
      <c r="M200" s="56"/>
      <c r="N200" s="56"/>
      <c r="O200" s="56"/>
      <c r="P200" s="56"/>
      <c r="Q200" s="56"/>
      <c r="R200" s="133"/>
      <c r="S200" s="119"/>
      <c r="T200" s="119"/>
      <c r="U200" s="119"/>
      <c r="V200" s="26"/>
      <c r="W200" s="26"/>
      <c r="X200" s="26"/>
      <c r="Y200" s="119"/>
      <c r="Z200" s="26"/>
    </row>
    <row r="201" spans="1:26" ht="12.75" customHeight="1">
      <c r="A201" s="129"/>
      <c r="B201" s="54"/>
      <c r="C201" s="26"/>
      <c r="D201" s="26"/>
      <c r="E201" s="124"/>
      <c r="F201" s="124"/>
      <c r="G201" s="124"/>
      <c r="H201" s="124"/>
      <c r="I201" s="124"/>
      <c r="J201" s="124"/>
      <c r="K201" s="130"/>
      <c r="L201" s="56"/>
      <c r="M201" s="56"/>
      <c r="N201" s="56"/>
      <c r="O201" s="56"/>
      <c r="P201" s="56"/>
      <c r="Q201" s="56"/>
      <c r="R201" s="133"/>
      <c r="S201" s="119"/>
      <c r="T201" s="119"/>
      <c r="U201" s="119"/>
      <c r="V201" s="26"/>
      <c r="W201" s="26"/>
      <c r="X201" s="26"/>
      <c r="Y201" s="119"/>
      <c r="Z201" s="26"/>
    </row>
    <row r="202" spans="1:26" ht="12.75" customHeight="1">
      <c r="A202" s="129"/>
      <c r="B202" s="54"/>
      <c r="C202" s="26"/>
      <c r="D202" s="26"/>
      <c r="E202" s="124"/>
      <c r="F202" s="124"/>
      <c r="G202" s="124"/>
      <c r="H202" s="124"/>
      <c r="I202" s="124"/>
      <c r="J202" s="124"/>
      <c r="K202" s="130"/>
      <c r="L202" s="56"/>
      <c r="M202" s="56"/>
      <c r="N202" s="56"/>
      <c r="O202" s="56"/>
      <c r="P202" s="56"/>
      <c r="Q202" s="56"/>
      <c r="R202" s="133"/>
      <c r="S202" s="119"/>
      <c r="T202" s="119"/>
      <c r="U202" s="119"/>
      <c r="V202" s="26"/>
      <c r="W202" s="26"/>
      <c r="X202" s="26"/>
      <c r="Y202" s="119"/>
      <c r="Z202" s="26"/>
    </row>
    <row r="203" spans="1:26" ht="12.75" customHeight="1">
      <c r="A203" s="129"/>
      <c r="B203" s="54"/>
      <c r="C203" s="26"/>
      <c r="D203" s="26"/>
      <c r="E203" s="124"/>
      <c r="F203" s="124"/>
      <c r="G203" s="124"/>
      <c r="H203" s="124"/>
      <c r="I203" s="124"/>
      <c r="J203" s="124"/>
      <c r="K203" s="130"/>
      <c r="L203" s="56"/>
      <c r="M203" s="56"/>
      <c r="N203" s="56"/>
      <c r="O203" s="56"/>
      <c r="P203" s="56"/>
      <c r="Q203" s="56"/>
      <c r="R203" s="133"/>
      <c r="S203" s="119"/>
      <c r="T203" s="119"/>
      <c r="U203" s="119"/>
      <c r="V203" s="26"/>
      <c r="W203" s="26"/>
      <c r="X203" s="26"/>
      <c r="Y203" s="119"/>
      <c r="Z203" s="26"/>
    </row>
    <row r="204" spans="1:26" ht="12.75" customHeight="1">
      <c r="A204" s="129"/>
      <c r="B204" s="54"/>
      <c r="C204" s="26"/>
      <c r="D204" s="26"/>
      <c r="E204" s="124"/>
      <c r="F204" s="124"/>
      <c r="G204" s="124"/>
      <c r="H204" s="124"/>
      <c r="I204" s="124"/>
      <c r="J204" s="124"/>
      <c r="K204" s="130"/>
      <c r="L204" s="56"/>
      <c r="M204" s="56"/>
      <c r="N204" s="56"/>
      <c r="O204" s="56"/>
      <c r="P204" s="56"/>
      <c r="Q204" s="56"/>
      <c r="R204" s="133"/>
      <c r="S204" s="119"/>
      <c r="T204" s="119"/>
      <c r="U204" s="119"/>
      <c r="V204" s="26"/>
      <c r="W204" s="26"/>
      <c r="X204" s="26"/>
      <c r="Y204" s="119"/>
      <c r="Z204" s="26"/>
    </row>
    <row r="205" spans="1:26" ht="12.75" customHeight="1">
      <c r="A205" s="129"/>
      <c r="B205" s="54"/>
      <c r="C205" s="26"/>
      <c r="D205" s="26"/>
      <c r="E205" s="124"/>
      <c r="F205" s="124"/>
      <c r="G205" s="124"/>
      <c r="H205" s="124"/>
      <c r="I205" s="124"/>
      <c r="J205" s="124"/>
      <c r="K205" s="130"/>
      <c r="L205" s="56"/>
      <c r="M205" s="56"/>
      <c r="N205" s="56"/>
      <c r="O205" s="56"/>
      <c r="P205" s="56"/>
      <c r="Q205" s="56"/>
      <c r="R205" s="133"/>
      <c r="S205" s="119"/>
      <c r="T205" s="119"/>
      <c r="U205" s="119"/>
      <c r="V205" s="26"/>
      <c r="W205" s="26"/>
      <c r="X205" s="26"/>
      <c r="Y205" s="119"/>
      <c r="Z205" s="26"/>
    </row>
    <row r="206" spans="1:26" ht="12.75" customHeight="1">
      <c r="A206" s="129"/>
      <c r="B206" s="54"/>
      <c r="C206" s="26"/>
      <c r="D206" s="26"/>
      <c r="E206" s="124"/>
      <c r="F206" s="124"/>
      <c r="G206" s="124"/>
      <c r="H206" s="124"/>
      <c r="I206" s="124"/>
      <c r="J206" s="124"/>
      <c r="K206" s="130"/>
      <c r="L206" s="56"/>
      <c r="M206" s="56"/>
      <c r="N206" s="56"/>
      <c r="O206" s="56"/>
      <c r="P206" s="56"/>
      <c r="Q206" s="56"/>
      <c r="R206" s="133"/>
      <c r="S206" s="119"/>
      <c r="T206" s="119"/>
      <c r="U206" s="119"/>
      <c r="V206" s="26"/>
      <c r="W206" s="26"/>
      <c r="X206" s="26"/>
      <c r="Y206" s="119"/>
      <c r="Z206" s="26"/>
    </row>
    <row r="207" spans="1:26" ht="12.75" customHeight="1">
      <c r="A207" s="129"/>
      <c r="B207" s="54"/>
      <c r="C207" s="26"/>
      <c r="D207" s="26"/>
      <c r="E207" s="124"/>
      <c r="F207" s="124"/>
      <c r="G207" s="124"/>
      <c r="H207" s="124"/>
      <c r="I207" s="124"/>
      <c r="J207" s="124"/>
      <c r="K207" s="130"/>
      <c r="L207" s="56"/>
      <c r="M207" s="56"/>
      <c r="N207" s="56"/>
      <c r="O207" s="56"/>
      <c r="P207" s="56"/>
      <c r="Q207" s="56"/>
      <c r="R207" s="133"/>
      <c r="S207" s="119"/>
      <c r="T207" s="119"/>
      <c r="U207" s="119"/>
      <c r="V207" s="26"/>
      <c r="W207" s="26"/>
      <c r="X207" s="26"/>
      <c r="Y207" s="119"/>
      <c r="Z207" s="26"/>
    </row>
    <row r="208" spans="1:26" ht="12.75" customHeight="1">
      <c r="A208" s="129"/>
      <c r="B208" s="54"/>
      <c r="C208" s="26"/>
      <c r="D208" s="26"/>
      <c r="E208" s="124"/>
      <c r="F208" s="124"/>
      <c r="G208" s="124"/>
      <c r="H208" s="124"/>
      <c r="I208" s="124"/>
      <c r="J208" s="124"/>
      <c r="K208" s="130"/>
      <c r="L208" s="56"/>
      <c r="M208" s="56"/>
      <c r="N208" s="56"/>
      <c r="O208" s="56"/>
      <c r="P208" s="56"/>
      <c r="Q208" s="56"/>
      <c r="R208" s="133"/>
      <c r="S208" s="119"/>
      <c r="T208" s="119"/>
      <c r="U208" s="119"/>
      <c r="V208" s="26"/>
      <c r="W208" s="26"/>
      <c r="X208" s="26"/>
      <c r="Y208" s="119"/>
      <c r="Z208" s="26"/>
    </row>
    <row r="209" spans="1:26" ht="12.75" customHeight="1">
      <c r="A209" s="129"/>
      <c r="B209" s="54"/>
      <c r="C209" s="26"/>
      <c r="D209" s="26"/>
      <c r="E209" s="124"/>
      <c r="F209" s="124"/>
      <c r="G209" s="124"/>
      <c r="H209" s="124"/>
      <c r="I209" s="124"/>
      <c r="J209" s="124"/>
      <c r="K209" s="130"/>
      <c r="L209" s="56"/>
      <c r="M209" s="56"/>
      <c r="N209" s="56"/>
      <c r="O209" s="56"/>
      <c r="P209" s="56"/>
      <c r="Q209" s="56"/>
      <c r="R209" s="133"/>
      <c r="S209" s="119"/>
      <c r="T209" s="119"/>
      <c r="U209" s="119"/>
      <c r="V209" s="26"/>
      <c r="W209" s="26"/>
      <c r="X209" s="26"/>
      <c r="Y209" s="119"/>
      <c r="Z209" s="26"/>
    </row>
    <row r="210" spans="1:26" ht="12.75" customHeight="1">
      <c r="A210" s="129"/>
      <c r="B210" s="54"/>
      <c r="C210" s="26"/>
      <c r="D210" s="26"/>
      <c r="E210" s="124"/>
      <c r="F210" s="124"/>
      <c r="G210" s="124"/>
      <c r="H210" s="124"/>
      <c r="I210" s="124"/>
      <c r="J210" s="124"/>
      <c r="K210" s="130"/>
      <c r="L210" s="56"/>
      <c r="M210" s="56"/>
      <c r="N210" s="56"/>
      <c r="O210" s="56"/>
      <c r="P210" s="56"/>
      <c r="Q210" s="56"/>
      <c r="R210" s="133"/>
      <c r="S210" s="119"/>
      <c r="T210" s="119"/>
      <c r="U210" s="119"/>
      <c r="V210" s="26"/>
      <c r="W210" s="26"/>
      <c r="X210" s="26"/>
      <c r="Y210" s="119"/>
      <c r="Z210" s="26"/>
    </row>
    <row r="211" spans="1:26" ht="12.75" customHeight="1">
      <c r="A211" s="129"/>
      <c r="B211" s="54"/>
      <c r="C211" s="26"/>
      <c r="D211" s="26"/>
      <c r="E211" s="124"/>
      <c r="F211" s="124"/>
      <c r="G211" s="124"/>
      <c r="H211" s="124"/>
      <c r="I211" s="124"/>
      <c r="J211" s="124"/>
      <c r="K211" s="130"/>
      <c r="L211" s="56"/>
      <c r="M211" s="56"/>
      <c r="N211" s="56"/>
      <c r="O211" s="56"/>
      <c r="P211" s="56"/>
      <c r="Q211" s="56"/>
      <c r="R211" s="133"/>
      <c r="S211" s="119"/>
      <c r="T211" s="119"/>
      <c r="U211" s="119"/>
      <c r="V211" s="26"/>
      <c r="W211" s="26"/>
      <c r="X211" s="26"/>
      <c r="Y211" s="119"/>
      <c r="Z211" s="26"/>
    </row>
    <row r="212" spans="1:26" ht="12.75" customHeight="1">
      <c r="A212" s="129"/>
      <c r="B212" s="54"/>
      <c r="C212" s="26"/>
      <c r="D212" s="26"/>
      <c r="E212" s="124"/>
      <c r="F212" s="124"/>
      <c r="G212" s="124"/>
      <c r="H212" s="124"/>
      <c r="I212" s="124"/>
      <c r="J212" s="124"/>
      <c r="K212" s="130"/>
      <c r="L212" s="56"/>
      <c r="M212" s="56"/>
      <c r="N212" s="56"/>
      <c r="O212" s="56"/>
      <c r="P212" s="56"/>
      <c r="Q212" s="56"/>
      <c r="R212" s="133"/>
      <c r="S212" s="119"/>
      <c r="T212" s="119"/>
      <c r="U212" s="119"/>
      <c r="V212" s="26"/>
      <c r="W212" s="26"/>
      <c r="X212" s="26"/>
      <c r="Y212" s="119"/>
      <c r="Z212" s="26"/>
    </row>
    <row r="213" spans="1:26" ht="12.75" customHeight="1">
      <c r="A213" s="129"/>
      <c r="B213" s="54"/>
      <c r="C213" s="26"/>
      <c r="D213" s="26"/>
      <c r="E213" s="124"/>
      <c r="F213" s="124"/>
      <c r="G213" s="124"/>
      <c r="H213" s="124"/>
      <c r="I213" s="124"/>
      <c r="J213" s="124"/>
      <c r="K213" s="130"/>
      <c r="L213" s="56"/>
      <c r="M213" s="56"/>
      <c r="N213" s="56"/>
      <c r="O213" s="56"/>
      <c r="P213" s="56"/>
      <c r="Q213" s="56"/>
      <c r="R213" s="133"/>
      <c r="S213" s="119"/>
      <c r="T213" s="119"/>
      <c r="U213" s="119"/>
      <c r="V213" s="26"/>
      <c r="W213" s="26"/>
      <c r="X213" s="26"/>
      <c r="Y213" s="119"/>
      <c r="Z213" s="26"/>
    </row>
    <row r="214" spans="1:26" ht="12.75" customHeight="1">
      <c r="A214" s="129"/>
      <c r="B214" s="54"/>
      <c r="C214" s="26"/>
      <c r="D214" s="26"/>
      <c r="E214" s="124"/>
      <c r="F214" s="124"/>
      <c r="G214" s="124"/>
      <c r="H214" s="124"/>
      <c r="I214" s="124"/>
      <c r="J214" s="124"/>
      <c r="K214" s="130"/>
      <c r="L214" s="56"/>
      <c r="M214" s="56"/>
      <c r="N214" s="56"/>
      <c r="O214" s="56"/>
      <c r="P214" s="56"/>
      <c r="Q214" s="56"/>
      <c r="R214" s="133"/>
      <c r="S214" s="119"/>
      <c r="T214" s="119"/>
      <c r="U214" s="119"/>
      <c r="V214" s="26"/>
      <c r="W214" s="26"/>
      <c r="X214" s="26"/>
      <c r="Y214" s="119"/>
      <c r="Z214" s="26"/>
    </row>
    <row r="215" spans="1:26" ht="12.75" customHeight="1">
      <c r="A215" s="129"/>
      <c r="B215" s="54"/>
      <c r="C215" s="26"/>
      <c r="D215" s="26"/>
      <c r="E215" s="124"/>
      <c r="F215" s="124"/>
      <c r="G215" s="124"/>
      <c r="H215" s="124"/>
      <c r="I215" s="124"/>
      <c r="J215" s="124"/>
      <c r="K215" s="130"/>
      <c r="L215" s="56"/>
      <c r="M215" s="56"/>
      <c r="N215" s="56"/>
      <c r="O215" s="56"/>
      <c r="P215" s="56"/>
      <c r="Q215" s="56"/>
      <c r="R215" s="133"/>
      <c r="S215" s="119"/>
      <c r="T215" s="119"/>
      <c r="U215" s="119"/>
      <c r="V215" s="26"/>
      <c r="W215" s="26"/>
      <c r="X215" s="26"/>
      <c r="Y215" s="119"/>
      <c r="Z215" s="26"/>
    </row>
    <row r="216" spans="1:26" ht="12.75" customHeight="1">
      <c r="A216" s="129"/>
      <c r="B216" s="54"/>
      <c r="C216" s="26"/>
      <c r="D216" s="26"/>
      <c r="E216" s="124"/>
      <c r="F216" s="124"/>
      <c r="G216" s="124"/>
      <c r="H216" s="124"/>
      <c r="I216" s="124"/>
      <c r="J216" s="124"/>
      <c r="K216" s="130"/>
      <c r="L216" s="56"/>
      <c r="M216" s="56"/>
      <c r="N216" s="56"/>
      <c r="O216" s="56"/>
      <c r="P216" s="56"/>
      <c r="Q216" s="56"/>
      <c r="R216" s="133"/>
      <c r="S216" s="119"/>
      <c r="T216" s="119"/>
      <c r="U216" s="119"/>
      <c r="V216" s="26"/>
      <c r="W216" s="26"/>
      <c r="X216" s="26"/>
      <c r="Y216" s="119"/>
      <c r="Z216" s="26"/>
    </row>
    <row r="217" spans="1:26" ht="12.75" customHeight="1">
      <c r="A217" s="129"/>
      <c r="B217" s="54"/>
      <c r="C217" s="26"/>
      <c r="D217" s="26"/>
      <c r="E217" s="124"/>
      <c r="F217" s="124"/>
      <c r="G217" s="124"/>
      <c r="H217" s="124"/>
      <c r="I217" s="124"/>
      <c r="J217" s="124"/>
      <c r="K217" s="130"/>
      <c r="L217" s="56"/>
      <c r="M217" s="56"/>
      <c r="N217" s="56"/>
      <c r="O217" s="56"/>
      <c r="P217" s="56"/>
      <c r="Q217" s="56"/>
      <c r="R217" s="133"/>
      <c r="S217" s="119"/>
      <c r="T217" s="119"/>
      <c r="U217" s="119"/>
      <c r="V217" s="26"/>
      <c r="W217" s="26"/>
      <c r="X217" s="26"/>
      <c r="Y217" s="119"/>
      <c r="Z217" s="26"/>
    </row>
    <row r="218" spans="1:26" ht="12.75" customHeight="1">
      <c r="A218" s="129"/>
      <c r="B218" s="54"/>
      <c r="C218" s="26"/>
      <c r="D218" s="26"/>
      <c r="E218" s="124"/>
      <c r="F218" s="124"/>
      <c r="G218" s="124"/>
      <c r="H218" s="124"/>
      <c r="I218" s="124"/>
      <c r="J218" s="124"/>
      <c r="K218" s="130"/>
      <c r="L218" s="56"/>
      <c r="M218" s="56"/>
      <c r="N218" s="56"/>
      <c r="O218" s="56"/>
      <c r="P218" s="56"/>
      <c r="Q218" s="56"/>
      <c r="R218" s="133"/>
      <c r="S218" s="119"/>
      <c r="T218" s="119"/>
      <c r="U218" s="119"/>
      <c r="V218" s="26"/>
      <c r="W218" s="26"/>
      <c r="X218" s="26"/>
      <c r="Y218" s="119"/>
      <c r="Z218" s="26"/>
    </row>
    <row r="219" spans="1:26" ht="12.75" customHeight="1">
      <c r="A219" s="129"/>
      <c r="B219" s="54"/>
      <c r="C219" s="26"/>
      <c r="D219" s="26"/>
      <c r="E219" s="124"/>
      <c r="F219" s="124"/>
      <c r="G219" s="124"/>
      <c r="H219" s="124"/>
      <c r="I219" s="124"/>
      <c r="J219" s="124"/>
      <c r="K219" s="130"/>
      <c r="L219" s="56"/>
      <c r="M219" s="56"/>
      <c r="N219" s="56"/>
      <c r="O219" s="56"/>
      <c r="P219" s="56"/>
      <c r="Q219" s="56"/>
      <c r="R219" s="133"/>
      <c r="S219" s="119"/>
      <c r="T219" s="119"/>
      <c r="U219" s="119"/>
      <c r="V219" s="26"/>
      <c r="W219" s="26"/>
      <c r="X219" s="26"/>
      <c r="Y219" s="119"/>
      <c r="Z219" s="26"/>
    </row>
    <row r="220" spans="1:26" ht="12.75" customHeight="1">
      <c r="A220" s="129"/>
      <c r="B220" s="54"/>
      <c r="C220" s="26"/>
      <c r="D220" s="26"/>
      <c r="E220" s="124"/>
      <c r="F220" s="124"/>
      <c r="G220" s="124"/>
      <c r="H220" s="124"/>
      <c r="I220" s="124"/>
      <c r="J220" s="124"/>
      <c r="K220" s="130"/>
      <c r="L220" s="56"/>
      <c r="M220" s="56"/>
      <c r="N220" s="56"/>
      <c r="O220" s="56"/>
      <c r="P220" s="56"/>
      <c r="Q220" s="56"/>
      <c r="R220" s="133"/>
      <c r="S220" s="119"/>
      <c r="T220" s="119"/>
      <c r="U220" s="119"/>
      <c r="V220" s="26"/>
      <c r="W220" s="26"/>
      <c r="X220" s="26"/>
      <c r="Y220" s="119"/>
      <c r="Z220" s="26"/>
    </row>
    <row r="221" spans="1:26" ht="12.75" customHeight="1">
      <c r="A221" s="129"/>
      <c r="B221" s="54"/>
      <c r="C221" s="26"/>
      <c r="D221" s="26"/>
      <c r="E221" s="124"/>
      <c r="F221" s="124"/>
      <c r="G221" s="124"/>
      <c r="H221" s="124"/>
      <c r="I221" s="124"/>
      <c r="J221" s="124"/>
      <c r="K221" s="130"/>
      <c r="L221" s="56"/>
      <c r="M221" s="56"/>
      <c r="N221" s="56"/>
      <c r="O221" s="56"/>
      <c r="P221" s="56"/>
      <c r="Q221" s="56"/>
      <c r="R221" s="133"/>
      <c r="S221" s="119"/>
      <c r="T221" s="119"/>
      <c r="U221" s="119"/>
      <c r="V221" s="26"/>
      <c r="W221" s="26"/>
      <c r="X221" s="26"/>
      <c r="Y221" s="119"/>
      <c r="Z221" s="26"/>
    </row>
    <row r="222" spans="1:26" ht="12.75" customHeight="1">
      <c r="A222" s="129"/>
      <c r="B222" s="54"/>
      <c r="C222" s="26"/>
      <c r="D222" s="26"/>
      <c r="E222" s="124"/>
      <c r="F222" s="124"/>
      <c r="G222" s="124"/>
      <c r="H222" s="124"/>
      <c r="I222" s="124"/>
      <c r="J222" s="124"/>
      <c r="K222" s="130"/>
      <c r="L222" s="56"/>
      <c r="M222" s="56"/>
      <c r="N222" s="56"/>
      <c r="O222" s="56"/>
      <c r="P222" s="56"/>
      <c r="Q222" s="56"/>
      <c r="R222" s="133"/>
      <c r="S222" s="119"/>
      <c r="T222" s="119"/>
      <c r="U222" s="119"/>
      <c r="V222" s="26"/>
      <c r="W222" s="26"/>
      <c r="X222" s="26"/>
      <c r="Y222" s="119"/>
      <c r="Z222" s="26"/>
    </row>
    <row r="223" spans="1:26" ht="12.75" customHeight="1">
      <c r="A223" s="129"/>
      <c r="B223" s="54"/>
      <c r="C223" s="26"/>
      <c r="D223" s="26"/>
      <c r="E223" s="124"/>
      <c r="F223" s="124"/>
      <c r="G223" s="124"/>
      <c r="H223" s="124"/>
      <c r="I223" s="124"/>
      <c r="J223" s="124"/>
      <c r="K223" s="130"/>
      <c r="L223" s="56"/>
      <c r="M223" s="56"/>
      <c r="N223" s="56"/>
      <c r="O223" s="56"/>
      <c r="P223" s="56"/>
      <c r="Q223" s="56"/>
      <c r="R223" s="133"/>
      <c r="S223" s="119"/>
      <c r="T223" s="119"/>
      <c r="U223" s="119"/>
      <c r="V223" s="26"/>
      <c r="W223" s="26"/>
      <c r="X223" s="26"/>
      <c r="Y223" s="119"/>
      <c r="Z223" s="26"/>
    </row>
    <row r="224" spans="1:26" ht="12.75" customHeight="1">
      <c r="A224" s="129"/>
      <c r="B224" s="54"/>
      <c r="C224" s="26"/>
      <c r="D224" s="26"/>
      <c r="E224" s="124"/>
      <c r="F224" s="124"/>
      <c r="G224" s="124"/>
      <c r="H224" s="124"/>
      <c r="I224" s="124"/>
      <c r="J224" s="124"/>
      <c r="K224" s="130"/>
      <c r="L224" s="56"/>
      <c r="M224" s="56"/>
      <c r="N224" s="56"/>
      <c r="O224" s="56"/>
      <c r="P224" s="56"/>
      <c r="Q224" s="56"/>
      <c r="R224" s="133"/>
      <c r="S224" s="119"/>
      <c r="T224" s="119"/>
      <c r="U224" s="119"/>
      <c r="V224" s="26"/>
      <c r="W224" s="26"/>
      <c r="X224" s="26"/>
      <c r="Y224" s="119"/>
      <c r="Z224" s="26"/>
    </row>
    <row r="225" spans="1:26" ht="12.75" customHeight="1">
      <c r="A225" s="129"/>
      <c r="B225" s="54"/>
      <c r="C225" s="26"/>
      <c r="D225" s="26"/>
      <c r="E225" s="124"/>
      <c r="F225" s="124"/>
      <c r="G225" s="124"/>
      <c r="H225" s="124"/>
      <c r="I225" s="124"/>
      <c r="J225" s="124"/>
      <c r="K225" s="130"/>
      <c r="L225" s="56"/>
      <c r="M225" s="56"/>
      <c r="N225" s="56"/>
      <c r="O225" s="56"/>
      <c r="P225" s="56"/>
      <c r="Q225" s="56"/>
      <c r="R225" s="133"/>
      <c r="S225" s="119"/>
      <c r="T225" s="119"/>
      <c r="U225" s="119"/>
      <c r="V225" s="26"/>
      <c r="W225" s="26"/>
      <c r="X225" s="26"/>
      <c r="Y225" s="119"/>
      <c r="Z225" s="26"/>
    </row>
    <row r="226" spans="1:26" ht="12.75" customHeight="1">
      <c r="A226" s="129"/>
      <c r="B226" s="54"/>
      <c r="C226" s="26"/>
      <c r="D226" s="26"/>
      <c r="E226" s="124"/>
      <c r="F226" s="124"/>
      <c r="G226" s="124"/>
      <c r="H226" s="124"/>
      <c r="I226" s="124"/>
      <c r="J226" s="124"/>
      <c r="K226" s="130"/>
      <c r="L226" s="56"/>
      <c r="M226" s="56"/>
      <c r="N226" s="56"/>
      <c r="O226" s="56"/>
      <c r="P226" s="56"/>
      <c r="Q226" s="56"/>
      <c r="R226" s="133"/>
      <c r="S226" s="119"/>
      <c r="T226" s="119"/>
      <c r="U226" s="119"/>
      <c r="V226" s="26"/>
      <c r="W226" s="26"/>
      <c r="X226" s="26"/>
      <c r="Y226" s="119"/>
      <c r="Z226" s="26"/>
    </row>
    <row r="227" spans="1:26" ht="12.75" customHeight="1">
      <c r="A227" s="129"/>
      <c r="B227" s="54"/>
      <c r="C227" s="26"/>
      <c r="D227" s="26"/>
      <c r="E227" s="124"/>
      <c r="F227" s="124"/>
      <c r="G227" s="124"/>
      <c r="H227" s="124"/>
      <c r="I227" s="124"/>
      <c r="J227" s="124"/>
      <c r="K227" s="130"/>
      <c r="L227" s="56"/>
      <c r="M227" s="56"/>
      <c r="N227" s="56"/>
      <c r="O227" s="56"/>
      <c r="P227" s="56"/>
      <c r="Q227" s="56"/>
      <c r="R227" s="133"/>
      <c r="S227" s="119"/>
      <c r="T227" s="119"/>
      <c r="U227" s="119"/>
      <c r="V227" s="26"/>
      <c r="W227" s="26"/>
      <c r="X227" s="26"/>
      <c r="Y227" s="119"/>
      <c r="Z227" s="26"/>
    </row>
    <row r="228" spans="1:26" ht="12.75" customHeight="1">
      <c r="A228" s="129"/>
      <c r="B228" s="54"/>
      <c r="C228" s="26"/>
      <c r="D228" s="26"/>
      <c r="E228" s="124"/>
      <c r="F228" s="124"/>
      <c r="G228" s="124"/>
      <c r="H228" s="124"/>
      <c r="I228" s="124"/>
      <c r="J228" s="124"/>
      <c r="K228" s="130"/>
      <c r="L228" s="56"/>
      <c r="M228" s="56"/>
      <c r="N228" s="56"/>
      <c r="O228" s="56"/>
      <c r="P228" s="56"/>
      <c r="Q228" s="56"/>
      <c r="R228" s="133"/>
      <c r="S228" s="119"/>
      <c r="T228" s="119"/>
      <c r="U228" s="119"/>
      <c r="V228" s="26"/>
      <c r="W228" s="26"/>
      <c r="X228" s="26"/>
      <c r="Y228" s="119"/>
      <c r="Z228" s="26"/>
    </row>
    <row r="229" spans="1:26" ht="12.75" customHeight="1">
      <c r="A229" s="129"/>
      <c r="B229" s="54"/>
      <c r="C229" s="26"/>
      <c r="D229" s="26"/>
      <c r="E229" s="124"/>
      <c r="F229" s="124"/>
      <c r="G229" s="124"/>
      <c r="H229" s="124"/>
      <c r="I229" s="124"/>
      <c r="J229" s="124"/>
      <c r="K229" s="130"/>
      <c r="L229" s="56"/>
      <c r="M229" s="56"/>
      <c r="N229" s="56"/>
      <c r="O229" s="56"/>
      <c r="P229" s="56"/>
      <c r="Q229" s="56"/>
      <c r="R229" s="133"/>
      <c r="S229" s="119"/>
      <c r="T229" s="119"/>
      <c r="U229" s="119"/>
      <c r="V229" s="26"/>
      <c r="W229" s="26"/>
      <c r="X229" s="26"/>
      <c r="Y229" s="119"/>
      <c r="Z229" s="26"/>
    </row>
    <row r="230" spans="1:26" ht="12.75" customHeight="1">
      <c r="A230" s="129"/>
      <c r="B230" s="54"/>
      <c r="C230" s="26"/>
      <c r="D230" s="26"/>
      <c r="E230" s="124"/>
      <c r="F230" s="124"/>
      <c r="G230" s="124"/>
      <c r="H230" s="124"/>
      <c r="I230" s="124"/>
      <c r="J230" s="124"/>
      <c r="K230" s="130"/>
      <c r="L230" s="56"/>
      <c r="M230" s="56"/>
      <c r="N230" s="56"/>
      <c r="O230" s="56"/>
      <c r="P230" s="56"/>
      <c r="Q230" s="56"/>
      <c r="R230" s="133"/>
      <c r="S230" s="119"/>
      <c r="T230" s="119"/>
      <c r="U230" s="119"/>
      <c r="V230" s="26"/>
      <c r="W230" s="26"/>
      <c r="X230" s="26"/>
      <c r="Y230" s="119"/>
      <c r="Z230" s="26"/>
    </row>
    <row r="231" spans="1:26" ht="12.75" customHeight="1">
      <c r="A231" s="129"/>
      <c r="B231" s="54"/>
      <c r="C231" s="26"/>
      <c r="D231" s="26"/>
      <c r="E231" s="124"/>
      <c r="F231" s="124"/>
      <c r="G231" s="124"/>
      <c r="H231" s="124"/>
      <c r="I231" s="124"/>
      <c r="J231" s="124"/>
      <c r="K231" s="130"/>
      <c r="L231" s="56"/>
      <c r="M231" s="56"/>
      <c r="N231" s="56"/>
      <c r="O231" s="56"/>
      <c r="P231" s="56"/>
      <c r="Q231" s="56"/>
      <c r="R231" s="133"/>
      <c r="S231" s="119"/>
      <c r="T231" s="119"/>
      <c r="U231" s="119"/>
      <c r="V231" s="26"/>
      <c r="W231" s="26"/>
      <c r="X231" s="26"/>
      <c r="Y231" s="119"/>
      <c r="Z231" s="26"/>
    </row>
    <row r="232" spans="1:26" ht="12.75" customHeight="1">
      <c r="A232" s="129"/>
      <c r="B232" s="54"/>
      <c r="C232" s="26"/>
      <c r="D232" s="26"/>
      <c r="E232" s="124"/>
      <c r="F232" s="124"/>
      <c r="G232" s="124"/>
      <c r="H232" s="124"/>
      <c r="I232" s="124"/>
      <c r="J232" s="124"/>
      <c r="K232" s="130"/>
      <c r="L232" s="56"/>
      <c r="M232" s="56"/>
      <c r="N232" s="56"/>
      <c r="O232" s="56"/>
      <c r="P232" s="56"/>
      <c r="Q232" s="56"/>
      <c r="R232" s="133"/>
      <c r="S232" s="119"/>
      <c r="T232" s="119"/>
      <c r="U232" s="119"/>
      <c r="V232" s="26"/>
      <c r="W232" s="26"/>
      <c r="X232" s="26"/>
      <c r="Y232" s="119"/>
      <c r="Z232" s="26"/>
    </row>
    <row r="233" spans="1:26" ht="12.75" customHeight="1">
      <c r="A233" s="129"/>
      <c r="B233" s="54"/>
      <c r="C233" s="26"/>
      <c r="D233" s="26"/>
      <c r="E233" s="124"/>
      <c r="F233" s="124"/>
      <c r="G233" s="124"/>
      <c r="H233" s="124"/>
      <c r="I233" s="124"/>
      <c r="J233" s="124"/>
      <c r="K233" s="130"/>
      <c r="L233" s="56"/>
      <c r="M233" s="56"/>
      <c r="N233" s="56"/>
      <c r="O233" s="56"/>
      <c r="P233" s="56"/>
      <c r="Q233" s="56"/>
      <c r="R233" s="133"/>
      <c r="S233" s="119"/>
      <c r="T233" s="119"/>
      <c r="U233" s="119"/>
      <c r="V233" s="26"/>
      <c r="W233" s="26"/>
      <c r="X233" s="26"/>
      <c r="Y233" s="119"/>
      <c r="Z233" s="26"/>
    </row>
    <row r="234" spans="1:26" ht="12.75" customHeight="1">
      <c r="A234" s="129"/>
      <c r="B234" s="54"/>
      <c r="C234" s="26"/>
      <c r="D234" s="26"/>
      <c r="E234" s="124"/>
      <c r="F234" s="124"/>
      <c r="G234" s="124"/>
      <c r="H234" s="124"/>
      <c r="I234" s="124"/>
      <c r="J234" s="124"/>
      <c r="K234" s="130"/>
      <c r="L234" s="56"/>
      <c r="M234" s="56"/>
      <c r="N234" s="56"/>
      <c r="O234" s="56"/>
      <c r="P234" s="56"/>
      <c r="Q234" s="56"/>
      <c r="R234" s="133"/>
      <c r="S234" s="119"/>
      <c r="T234" s="119"/>
      <c r="U234" s="119"/>
      <c r="V234" s="26"/>
      <c r="W234" s="26"/>
      <c r="X234" s="26"/>
      <c r="Y234" s="119"/>
      <c r="Z234" s="26"/>
    </row>
    <row r="235" spans="1:26" ht="12.75" customHeight="1">
      <c r="A235" s="129"/>
      <c r="B235" s="54"/>
      <c r="C235" s="26"/>
      <c r="D235" s="26"/>
      <c r="E235" s="124"/>
      <c r="F235" s="124"/>
      <c r="G235" s="124"/>
      <c r="H235" s="124"/>
      <c r="I235" s="124"/>
      <c r="J235" s="124"/>
      <c r="K235" s="130"/>
      <c r="L235" s="56"/>
      <c r="M235" s="56"/>
      <c r="N235" s="56"/>
      <c r="O235" s="56"/>
      <c r="P235" s="56"/>
      <c r="Q235" s="56"/>
      <c r="R235" s="133"/>
      <c r="S235" s="119"/>
      <c r="T235" s="119"/>
      <c r="U235" s="119"/>
      <c r="V235" s="26"/>
      <c r="W235" s="26"/>
      <c r="X235" s="26"/>
      <c r="Y235" s="119"/>
      <c r="Z235" s="26"/>
    </row>
    <row r="236" spans="1:26" ht="12.75" customHeight="1">
      <c r="A236" s="129"/>
      <c r="B236" s="54"/>
      <c r="C236" s="26"/>
      <c r="D236" s="26"/>
      <c r="E236" s="124"/>
      <c r="F236" s="124"/>
      <c r="G236" s="124"/>
      <c r="H236" s="124"/>
      <c r="I236" s="124"/>
      <c r="J236" s="124"/>
      <c r="K236" s="130"/>
      <c r="L236" s="56"/>
      <c r="M236" s="56"/>
      <c r="N236" s="56"/>
      <c r="O236" s="56"/>
      <c r="P236" s="56"/>
      <c r="Q236" s="56"/>
      <c r="R236" s="133"/>
      <c r="S236" s="119"/>
      <c r="T236" s="119"/>
      <c r="U236" s="119"/>
      <c r="V236" s="26"/>
      <c r="W236" s="26"/>
      <c r="X236" s="26"/>
      <c r="Y236" s="119"/>
      <c r="Z236" s="26"/>
    </row>
    <row r="237" spans="1:26" ht="12.75" customHeight="1">
      <c r="A237" s="129"/>
      <c r="B237" s="54"/>
      <c r="C237" s="26"/>
      <c r="D237" s="26"/>
      <c r="E237" s="124"/>
      <c r="F237" s="124"/>
      <c r="G237" s="124"/>
      <c r="H237" s="124"/>
      <c r="I237" s="124"/>
      <c r="J237" s="124"/>
      <c r="K237" s="130"/>
      <c r="L237" s="56"/>
      <c r="M237" s="56"/>
      <c r="N237" s="56"/>
      <c r="O237" s="56"/>
      <c r="P237" s="56"/>
      <c r="Q237" s="56"/>
      <c r="R237" s="133"/>
      <c r="S237" s="119"/>
      <c r="T237" s="119"/>
      <c r="U237" s="119"/>
      <c r="V237" s="26"/>
      <c r="W237" s="26"/>
      <c r="X237" s="26"/>
      <c r="Y237" s="119"/>
      <c r="Z237" s="26"/>
    </row>
    <row r="238" spans="1:26" ht="12.75" customHeight="1">
      <c r="A238" s="129"/>
      <c r="B238" s="54"/>
      <c r="C238" s="26"/>
      <c r="D238" s="26"/>
      <c r="E238" s="124"/>
      <c r="F238" s="124"/>
      <c r="G238" s="124"/>
      <c r="H238" s="124"/>
      <c r="I238" s="124"/>
      <c r="J238" s="124"/>
      <c r="K238" s="130"/>
      <c r="L238" s="56"/>
      <c r="M238" s="56"/>
      <c r="N238" s="56"/>
      <c r="O238" s="56"/>
      <c r="P238" s="56"/>
      <c r="Q238" s="56"/>
      <c r="R238" s="133"/>
      <c r="S238" s="119"/>
      <c r="T238" s="119"/>
      <c r="U238" s="119"/>
      <c r="V238" s="26"/>
      <c r="W238" s="26"/>
      <c r="X238" s="26"/>
      <c r="Y238" s="119"/>
      <c r="Z238" s="26"/>
    </row>
    <row r="239" spans="1:26" ht="12.75" customHeight="1">
      <c r="A239" s="129"/>
      <c r="B239" s="54"/>
      <c r="C239" s="26"/>
      <c r="D239" s="26"/>
      <c r="E239" s="124"/>
      <c r="F239" s="124"/>
      <c r="G239" s="124"/>
      <c r="H239" s="124"/>
      <c r="I239" s="124"/>
      <c r="J239" s="124"/>
      <c r="K239" s="130"/>
      <c r="L239" s="56"/>
      <c r="M239" s="56"/>
      <c r="N239" s="56"/>
      <c r="O239" s="56"/>
      <c r="P239" s="56"/>
      <c r="Q239" s="56"/>
      <c r="R239" s="133"/>
      <c r="S239" s="119"/>
      <c r="T239" s="119"/>
      <c r="U239" s="119"/>
      <c r="V239" s="26"/>
      <c r="W239" s="26"/>
      <c r="X239" s="26"/>
      <c r="Y239" s="119"/>
      <c r="Z239" s="26"/>
    </row>
    <row r="240" spans="1:26" ht="12.75" customHeight="1">
      <c r="A240" s="129"/>
      <c r="B240" s="54"/>
      <c r="C240" s="26"/>
      <c r="D240" s="26"/>
      <c r="E240" s="124"/>
      <c r="F240" s="124"/>
      <c r="G240" s="124"/>
      <c r="H240" s="124"/>
      <c r="I240" s="124"/>
      <c r="J240" s="124"/>
      <c r="K240" s="130"/>
      <c r="L240" s="56"/>
      <c r="M240" s="56"/>
      <c r="N240" s="56"/>
      <c r="O240" s="56"/>
      <c r="P240" s="56"/>
      <c r="Q240" s="56"/>
      <c r="R240" s="133"/>
      <c r="S240" s="119"/>
      <c r="T240" s="119"/>
      <c r="U240" s="119"/>
      <c r="V240" s="26"/>
      <c r="W240" s="26"/>
      <c r="X240" s="26"/>
      <c r="Y240" s="119"/>
      <c r="Z240" s="26"/>
    </row>
    <row r="241" spans="1:26" ht="12.75" customHeight="1">
      <c r="A241" s="129"/>
      <c r="B241" s="54"/>
      <c r="C241" s="26"/>
      <c r="D241" s="26"/>
      <c r="E241" s="124"/>
      <c r="F241" s="124"/>
      <c r="G241" s="124"/>
      <c r="H241" s="124"/>
      <c r="I241" s="124"/>
      <c r="J241" s="124"/>
      <c r="K241" s="130"/>
      <c r="L241" s="56"/>
      <c r="M241" s="56"/>
      <c r="N241" s="56"/>
      <c r="O241" s="56"/>
      <c r="P241" s="56"/>
      <c r="Q241" s="56"/>
      <c r="R241" s="133"/>
      <c r="S241" s="119"/>
      <c r="T241" s="119"/>
      <c r="U241" s="119"/>
      <c r="V241" s="26"/>
      <c r="W241" s="26"/>
      <c r="X241" s="26"/>
      <c r="Y241" s="119"/>
      <c r="Z241" s="26"/>
    </row>
    <row r="242" spans="1:26" ht="12.75" customHeight="1">
      <c r="A242" s="129"/>
      <c r="B242" s="54"/>
      <c r="C242" s="26"/>
      <c r="D242" s="26"/>
      <c r="E242" s="124"/>
      <c r="F242" s="124"/>
      <c r="G242" s="124"/>
      <c r="H242" s="124"/>
      <c r="I242" s="124"/>
      <c r="J242" s="124"/>
      <c r="K242" s="130"/>
      <c r="L242" s="56"/>
      <c r="M242" s="56"/>
      <c r="N242" s="56"/>
      <c r="O242" s="56"/>
      <c r="P242" s="56"/>
      <c r="Q242" s="56"/>
      <c r="R242" s="133"/>
      <c r="S242" s="119"/>
      <c r="T242" s="119"/>
      <c r="U242" s="119"/>
      <c r="V242" s="26"/>
      <c r="W242" s="26"/>
      <c r="X242" s="26"/>
      <c r="Y242" s="119"/>
      <c r="Z242" s="26"/>
    </row>
    <row r="243" spans="1:26" ht="12.75" customHeight="1">
      <c r="A243" s="129"/>
      <c r="B243" s="54"/>
      <c r="C243" s="26"/>
      <c r="D243" s="26"/>
      <c r="E243" s="124"/>
      <c r="F243" s="124"/>
      <c r="G243" s="124"/>
      <c r="H243" s="124"/>
      <c r="I243" s="124"/>
      <c r="J243" s="124"/>
      <c r="K243" s="130"/>
      <c r="L243" s="56"/>
      <c r="M243" s="56"/>
      <c r="N243" s="56"/>
      <c r="O243" s="56"/>
      <c r="P243" s="56"/>
      <c r="Q243" s="56"/>
      <c r="R243" s="133"/>
      <c r="S243" s="119"/>
      <c r="T243" s="119"/>
      <c r="U243" s="119"/>
      <c r="V243" s="26"/>
      <c r="W243" s="26"/>
      <c r="X243" s="26"/>
      <c r="Y243" s="119"/>
      <c r="Z243" s="26"/>
    </row>
    <row r="244" spans="1:26" ht="12.75" customHeight="1">
      <c r="A244" s="129"/>
      <c r="B244" s="54"/>
      <c r="C244" s="26"/>
      <c r="D244" s="26"/>
      <c r="E244" s="124"/>
      <c r="F244" s="124"/>
      <c r="G244" s="124"/>
      <c r="H244" s="124"/>
      <c r="I244" s="124"/>
      <c r="J244" s="124"/>
      <c r="K244" s="130"/>
      <c r="L244" s="56"/>
      <c r="M244" s="56"/>
      <c r="N244" s="56"/>
      <c r="O244" s="56"/>
      <c r="P244" s="56"/>
      <c r="Q244" s="56"/>
      <c r="R244" s="133"/>
      <c r="S244" s="119"/>
      <c r="T244" s="119"/>
      <c r="U244" s="119"/>
      <c r="V244" s="26"/>
      <c r="W244" s="26"/>
      <c r="X244" s="26"/>
      <c r="Y244" s="119"/>
      <c r="Z244" s="26"/>
    </row>
    <row r="245" spans="1:26" ht="12.75" customHeight="1">
      <c r="A245" s="129"/>
      <c r="B245" s="54"/>
      <c r="C245" s="26"/>
      <c r="D245" s="26"/>
      <c r="E245" s="124"/>
      <c r="F245" s="124"/>
      <c r="G245" s="124"/>
      <c r="H245" s="124"/>
      <c r="I245" s="124"/>
      <c r="J245" s="124"/>
      <c r="K245" s="130"/>
      <c r="L245" s="56"/>
      <c r="M245" s="56"/>
      <c r="N245" s="56"/>
      <c r="O245" s="56"/>
      <c r="P245" s="56"/>
      <c r="Q245" s="56"/>
      <c r="R245" s="133"/>
      <c r="S245" s="119"/>
      <c r="T245" s="119"/>
      <c r="U245" s="119"/>
      <c r="V245" s="26"/>
      <c r="W245" s="26"/>
      <c r="X245" s="26"/>
      <c r="Y245" s="119"/>
      <c r="Z245" s="26"/>
    </row>
    <row r="246" spans="1:26" ht="12.75" customHeight="1">
      <c r="A246" s="129"/>
      <c r="B246" s="54"/>
      <c r="C246" s="26"/>
      <c r="D246" s="26"/>
      <c r="E246" s="124"/>
      <c r="F246" s="124"/>
      <c r="G246" s="124"/>
      <c r="H246" s="124"/>
      <c r="I246" s="124"/>
      <c r="J246" s="124"/>
      <c r="K246" s="130"/>
      <c r="L246" s="56"/>
      <c r="M246" s="56"/>
      <c r="N246" s="56"/>
      <c r="O246" s="56"/>
      <c r="P246" s="56"/>
      <c r="Q246" s="56"/>
      <c r="R246" s="133"/>
      <c r="S246" s="119"/>
      <c r="T246" s="119"/>
      <c r="U246" s="119"/>
      <c r="V246" s="26"/>
      <c r="W246" s="26"/>
      <c r="X246" s="26"/>
      <c r="Y246" s="119"/>
      <c r="Z246" s="26"/>
    </row>
    <row r="247" spans="1:26" ht="12.75" customHeight="1">
      <c r="A247" s="129"/>
      <c r="B247" s="54"/>
      <c r="C247" s="26"/>
      <c r="D247" s="26"/>
      <c r="E247" s="124"/>
      <c r="F247" s="124"/>
      <c r="G247" s="124"/>
      <c r="H247" s="124"/>
      <c r="I247" s="124"/>
      <c r="J247" s="124"/>
      <c r="K247" s="130"/>
      <c r="L247" s="56"/>
      <c r="M247" s="56"/>
      <c r="N247" s="56"/>
      <c r="O247" s="56"/>
      <c r="P247" s="56"/>
      <c r="Q247" s="56"/>
      <c r="R247" s="133"/>
      <c r="S247" s="119"/>
      <c r="T247" s="119"/>
      <c r="U247" s="119"/>
      <c r="V247" s="26"/>
      <c r="W247" s="26"/>
      <c r="X247" s="26"/>
      <c r="Y247" s="119"/>
      <c r="Z247" s="26"/>
    </row>
    <row r="248" spans="1:26" ht="12.75" customHeight="1">
      <c r="A248" s="129"/>
      <c r="B248" s="54"/>
      <c r="C248" s="26"/>
      <c r="D248" s="26"/>
      <c r="E248" s="124"/>
      <c r="F248" s="124"/>
      <c r="G248" s="124"/>
      <c r="H248" s="124"/>
      <c r="I248" s="124"/>
      <c r="J248" s="124"/>
      <c r="K248" s="130"/>
      <c r="L248" s="56"/>
      <c r="M248" s="56"/>
      <c r="N248" s="56"/>
      <c r="O248" s="56"/>
      <c r="P248" s="56"/>
      <c r="Q248" s="56"/>
      <c r="R248" s="133"/>
      <c r="S248" s="119"/>
      <c r="T248" s="119"/>
      <c r="U248" s="119"/>
      <c r="V248" s="26"/>
      <c r="W248" s="26"/>
      <c r="X248" s="26"/>
      <c r="Y248" s="119"/>
      <c r="Z248" s="26"/>
    </row>
    <row r="249" spans="1:26" ht="12.75" customHeight="1">
      <c r="A249" s="129"/>
      <c r="B249" s="54"/>
      <c r="C249" s="26"/>
      <c r="D249" s="26"/>
      <c r="E249" s="124"/>
      <c r="F249" s="124"/>
      <c r="G249" s="124"/>
      <c r="H249" s="124"/>
      <c r="I249" s="124"/>
      <c r="J249" s="124"/>
      <c r="K249" s="130"/>
      <c r="L249" s="56"/>
      <c r="M249" s="56"/>
      <c r="N249" s="56"/>
      <c r="O249" s="56"/>
      <c r="P249" s="56"/>
      <c r="Q249" s="56"/>
      <c r="R249" s="133"/>
      <c r="S249" s="119"/>
      <c r="T249" s="119"/>
      <c r="U249" s="119"/>
      <c r="V249" s="26"/>
      <c r="W249" s="26"/>
      <c r="X249" s="26"/>
      <c r="Y249" s="119"/>
      <c r="Z249" s="26"/>
    </row>
    <row r="250" spans="1:26" ht="12.75" customHeight="1">
      <c r="A250" s="129"/>
      <c r="B250" s="54"/>
      <c r="C250" s="26"/>
      <c r="D250" s="26"/>
      <c r="E250" s="124"/>
      <c r="F250" s="124"/>
      <c r="G250" s="124"/>
      <c r="H250" s="124"/>
      <c r="I250" s="124"/>
      <c r="J250" s="124"/>
      <c r="K250" s="130"/>
      <c r="L250" s="56"/>
      <c r="M250" s="56"/>
      <c r="N250" s="56"/>
      <c r="O250" s="56"/>
      <c r="P250" s="56"/>
      <c r="Q250" s="56"/>
      <c r="R250" s="133"/>
      <c r="S250" s="119"/>
      <c r="T250" s="119"/>
      <c r="U250" s="119"/>
      <c r="V250" s="26"/>
      <c r="W250" s="26"/>
      <c r="X250" s="26"/>
      <c r="Y250" s="119"/>
      <c r="Z250" s="26"/>
    </row>
    <row r="251" spans="1:26" ht="12.75" customHeight="1">
      <c r="A251" s="129"/>
      <c r="B251" s="54"/>
      <c r="C251" s="26"/>
      <c r="D251" s="26"/>
      <c r="E251" s="124"/>
      <c r="F251" s="124"/>
      <c r="G251" s="124"/>
      <c r="H251" s="124"/>
      <c r="I251" s="124"/>
      <c r="J251" s="124"/>
      <c r="K251" s="130"/>
      <c r="L251" s="56"/>
      <c r="M251" s="56"/>
      <c r="N251" s="56"/>
      <c r="O251" s="56"/>
      <c r="P251" s="56"/>
      <c r="Q251" s="56"/>
      <c r="R251" s="133"/>
      <c r="S251" s="119"/>
      <c r="T251" s="119"/>
      <c r="U251" s="119"/>
      <c r="V251" s="26"/>
      <c r="W251" s="26"/>
      <c r="X251" s="26"/>
      <c r="Y251" s="119"/>
      <c r="Z251" s="26"/>
    </row>
    <row r="252" spans="1:26" ht="12.75" customHeight="1">
      <c r="A252" s="129"/>
      <c r="B252" s="54"/>
      <c r="C252" s="26"/>
      <c r="D252" s="26"/>
      <c r="E252" s="124"/>
      <c r="F252" s="124"/>
      <c r="G252" s="124"/>
      <c r="H252" s="124"/>
      <c r="I252" s="124"/>
      <c r="J252" s="124"/>
      <c r="K252" s="130"/>
      <c r="L252" s="56"/>
      <c r="M252" s="56"/>
      <c r="N252" s="56"/>
      <c r="O252" s="56"/>
      <c r="P252" s="56"/>
      <c r="Q252" s="56"/>
      <c r="R252" s="133"/>
      <c r="S252" s="119"/>
      <c r="T252" s="119"/>
      <c r="U252" s="119"/>
      <c r="V252" s="26"/>
      <c r="W252" s="26"/>
      <c r="X252" s="26"/>
      <c r="Y252" s="119"/>
      <c r="Z252" s="26"/>
    </row>
    <row r="253" spans="1:26" ht="12.75" customHeight="1">
      <c r="A253" s="129"/>
      <c r="B253" s="54"/>
      <c r="C253" s="26"/>
      <c r="D253" s="26"/>
      <c r="E253" s="124"/>
      <c r="F253" s="124"/>
      <c r="G253" s="124"/>
      <c r="H253" s="124"/>
      <c r="I253" s="124"/>
      <c r="J253" s="124"/>
      <c r="K253" s="130"/>
      <c r="L253" s="56"/>
      <c r="M253" s="56"/>
      <c r="N253" s="56"/>
      <c r="O253" s="56"/>
      <c r="P253" s="56"/>
      <c r="Q253" s="56"/>
      <c r="R253" s="133"/>
      <c r="S253" s="119"/>
      <c r="T253" s="119"/>
      <c r="U253" s="119"/>
      <c r="V253" s="26"/>
      <c r="W253" s="26"/>
      <c r="X253" s="26"/>
      <c r="Y253" s="119"/>
      <c r="Z253" s="26"/>
    </row>
    <row r="254" spans="1:26" ht="12.75" customHeight="1">
      <c r="A254" s="129"/>
      <c r="B254" s="54"/>
      <c r="C254" s="26"/>
      <c r="D254" s="26"/>
      <c r="E254" s="124"/>
      <c r="F254" s="124"/>
      <c r="G254" s="124"/>
      <c r="H254" s="124"/>
      <c r="I254" s="124"/>
      <c r="J254" s="124"/>
      <c r="K254" s="130"/>
      <c r="L254" s="56"/>
      <c r="M254" s="56"/>
      <c r="N254" s="56"/>
      <c r="O254" s="56"/>
      <c r="P254" s="56"/>
      <c r="Q254" s="56"/>
      <c r="R254" s="133"/>
      <c r="S254" s="119"/>
      <c r="T254" s="119"/>
      <c r="U254" s="119"/>
      <c r="V254" s="26"/>
      <c r="W254" s="26"/>
      <c r="X254" s="26"/>
      <c r="Y254" s="119"/>
      <c r="Z254" s="26"/>
    </row>
    <row r="255" spans="1:26" ht="12.75" customHeight="1">
      <c r="A255" s="129"/>
      <c r="B255" s="54"/>
      <c r="C255" s="26"/>
      <c r="D255" s="26"/>
      <c r="E255" s="124"/>
      <c r="F255" s="124"/>
      <c r="G255" s="124"/>
      <c r="H255" s="124"/>
      <c r="I255" s="124"/>
      <c r="J255" s="124"/>
      <c r="K255" s="130"/>
      <c r="L255" s="56"/>
      <c r="M255" s="56"/>
      <c r="N255" s="56"/>
      <c r="O255" s="56"/>
      <c r="P255" s="56"/>
      <c r="Q255" s="56"/>
      <c r="R255" s="133"/>
      <c r="S255" s="119"/>
      <c r="T255" s="119"/>
      <c r="U255" s="119"/>
      <c r="V255" s="26"/>
      <c r="W255" s="26"/>
      <c r="X255" s="26"/>
      <c r="Y255" s="119"/>
      <c r="Z255" s="26"/>
    </row>
    <row r="256" spans="1:26" ht="12.75" customHeight="1">
      <c r="A256" s="129"/>
      <c r="B256" s="54"/>
      <c r="C256" s="26"/>
      <c r="D256" s="26"/>
      <c r="E256" s="124"/>
      <c r="F256" s="124"/>
      <c r="G256" s="124"/>
      <c r="H256" s="124"/>
      <c r="I256" s="124"/>
      <c r="J256" s="124"/>
      <c r="K256" s="130"/>
      <c r="L256" s="56"/>
      <c r="M256" s="56"/>
      <c r="N256" s="56"/>
      <c r="O256" s="56"/>
      <c r="P256" s="56"/>
      <c r="Q256" s="56"/>
      <c r="R256" s="133"/>
      <c r="S256" s="119"/>
      <c r="T256" s="119"/>
      <c r="U256" s="119"/>
      <c r="V256" s="26"/>
      <c r="W256" s="26"/>
      <c r="X256" s="26"/>
      <c r="Y256" s="119"/>
      <c r="Z256" s="26"/>
    </row>
    <row r="257" spans="1:26" ht="12.75" customHeight="1">
      <c r="A257" s="129"/>
      <c r="B257" s="54"/>
      <c r="C257" s="26"/>
      <c r="D257" s="26"/>
      <c r="E257" s="124"/>
      <c r="F257" s="124"/>
      <c r="G257" s="124"/>
      <c r="H257" s="124"/>
      <c r="I257" s="124"/>
      <c r="J257" s="124"/>
      <c r="K257" s="130"/>
      <c r="L257" s="56"/>
      <c r="M257" s="56"/>
      <c r="N257" s="56"/>
      <c r="O257" s="56"/>
      <c r="P257" s="56"/>
      <c r="Q257" s="56"/>
      <c r="R257" s="133"/>
      <c r="S257" s="119"/>
      <c r="T257" s="119"/>
      <c r="U257" s="119"/>
      <c r="V257" s="26"/>
      <c r="W257" s="26"/>
      <c r="X257" s="26"/>
      <c r="Y257" s="119"/>
      <c r="Z257" s="26"/>
    </row>
    <row r="258" spans="1:26" ht="12.75" customHeight="1">
      <c r="A258" s="129"/>
      <c r="B258" s="54"/>
      <c r="C258" s="26"/>
      <c r="D258" s="26"/>
      <c r="E258" s="124"/>
      <c r="F258" s="124"/>
      <c r="G258" s="124"/>
      <c r="H258" s="124"/>
      <c r="I258" s="124"/>
      <c r="J258" s="124"/>
      <c r="K258" s="130"/>
      <c r="L258" s="56"/>
      <c r="M258" s="56"/>
      <c r="N258" s="56"/>
      <c r="O258" s="56"/>
      <c r="P258" s="56"/>
      <c r="Q258" s="56"/>
      <c r="R258" s="133"/>
      <c r="S258" s="119"/>
      <c r="T258" s="119"/>
      <c r="U258" s="119"/>
      <c r="V258" s="26"/>
      <c r="W258" s="26"/>
      <c r="X258" s="26"/>
      <c r="Y258" s="119"/>
      <c r="Z258" s="26"/>
    </row>
    <row r="259" spans="1:26" ht="12.75" customHeight="1">
      <c r="A259" s="129"/>
      <c r="B259" s="54"/>
      <c r="C259" s="26"/>
      <c r="D259" s="26"/>
      <c r="E259" s="124"/>
      <c r="F259" s="124"/>
      <c r="G259" s="124"/>
      <c r="H259" s="124"/>
      <c r="I259" s="124"/>
      <c r="J259" s="124"/>
      <c r="K259" s="130"/>
      <c r="L259" s="56"/>
      <c r="M259" s="56"/>
      <c r="N259" s="56"/>
      <c r="O259" s="56"/>
      <c r="P259" s="56"/>
      <c r="Q259" s="56"/>
      <c r="R259" s="133"/>
      <c r="S259" s="119"/>
      <c r="T259" s="119"/>
      <c r="U259" s="119"/>
      <c r="V259" s="26"/>
      <c r="W259" s="26"/>
      <c r="X259" s="26"/>
      <c r="Y259" s="119"/>
      <c r="Z259" s="26"/>
    </row>
    <row r="260" spans="1:26" ht="12.75" customHeight="1">
      <c r="A260" s="129"/>
      <c r="B260" s="54"/>
      <c r="C260" s="26"/>
      <c r="D260" s="26"/>
      <c r="E260" s="124"/>
      <c r="F260" s="124"/>
      <c r="G260" s="124"/>
      <c r="H260" s="124"/>
      <c r="I260" s="124"/>
      <c r="J260" s="124"/>
      <c r="K260" s="130"/>
      <c r="L260" s="56"/>
      <c r="M260" s="56"/>
      <c r="N260" s="56"/>
      <c r="O260" s="56"/>
      <c r="P260" s="56"/>
      <c r="Q260" s="56"/>
      <c r="R260" s="133"/>
      <c r="S260" s="119"/>
      <c r="T260" s="119"/>
      <c r="U260" s="119"/>
      <c r="V260" s="26"/>
      <c r="W260" s="26"/>
      <c r="X260" s="26"/>
      <c r="Y260" s="119"/>
      <c r="Z260" s="26"/>
    </row>
    <row r="261" spans="1:26" ht="12.75" customHeight="1">
      <c r="A261" s="129"/>
      <c r="B261" s="54"/>
      <c r="C261" s="26"/>
      <c r="D261" s="26"/>
      <c r="E261" s="124"/>
      <c r="F261" s="124"/>
      <c r="G261" s="124"/>
      <c r="H261" s="124"/>
      <c r="I261" s="124"/>
      <c r="J261" s="124"/>
      <c r="K261" s="130"/>
      <c r="L261" s="56"/>
      <c r="M261" s="56"/>
      <c r="N261" s="56"/>
      <c r="O261" s="56"/>
      <c r="P261" s="56"/>
      <c r="Q261" s="56"/>
      <c r="R261" s="133"/>
      <c r="S261" s="119"/>
      <c r="T261" s="119"/>
      <c r="U261" s="119"/>
      <c r="V261" s="26"/>
      <c r="W261" s="26"/>
      <c r="X261" s="26"/>
      <c r="Y261" s="119"/>
      <c r="Z261" s="26"/>
    </row>
    <row r="262" spans="1:26" ht="12.75" customHeight="1">
      <c r="A262" s="129"/>
      <c r="B262" s="54"/>
      <c r="C262" s="26"/>
      <c r="D262" s="26"/>
      <c r="E262" s="124"/>
      <c r="F262" s="124"/>
      <c r="G262" s="124"/>
      <c r="H262" s="124"/>
      <c r="I262" s="124"/>
      <c r="J262" s="124"/>
      <c r="K262" s="130"/>
      <c r="L262" s="56"/>
      <c r="M262" s="56"/>
      <c r="N262" s="56"/>
      <c r="O262" s="56"/>
      <c r="P262" s="56"/>
      <c r="Q262" s="56"/>
      <c r="R262" s="133"/>
      <c r="S262" s="119"/>
      <c r="T262" s="119"/>
      <c r="U262" s="119"/>
      <c r="V262" s="26"/>
      <c r="W262" s="26"/>
      <c r="X262" s="26"/>
      <c r="Y262" s="119"/>
      <c r="Z262" s="26"/>
    </row>
    <row r="263" spans="1:26" ht="12.75" customHeight="1">
      <c r="A263" s="129"/>
      <c r="B263" s="54"/>
      <c r="C263" s="26"/>
      <c r="D263" s="26"/>
      <c r="E263" s="124"/>
      <c r="F263" s="124"/>
      <c r="G263" s="124"/>
      <c r="H263" s="124"/>
      <c r="I263" s="124"/>
      <c r="J263" s="124"/>
      <c r="K263" s="130"/>
      <c r="L263" s="56"/>
      <c r="M263" s="56"/>
      <c r="N263" s="56"/>
      <c r="O263" s="56"/>
      <c r="P263" s="56"/>
      <c r="Q263" s="56"/>
      <c r="R263" s="133"/>
      <c r="S263" s="119"/>
      <c r="T263" s="119"/>
      <c r="U263" s="119"/>
      <c r="V263" s="26"/>
      <c r="W263" s="26"/>
      <c r="X263" s="26"/>
      <c r="Y263" s="119"/>
      <c r="Z263" s="26"/>
    </row>
    <row r="264" spans="1:26" ht="12.75" customHeight="1">
      <c r="A264" s="129"/>
      <c r="B264" s="54"/>
      <c r="C264" s="26"/>
      <c r="D264" s="26"/>
      <c r="E264" s="124"/>
      <c r="F264" s="124"/>
      <c r="G264" s="124"/>
      <c r="H264" s="124"/>
      <c r="I264" s="124"/>
      <c r="J264" s="124"/>
      <c r="K264" s="130"/>
      <c r="L264" s="56"/>
      <c r="M264" s="56"/>
      <c r="N264" s="56"/>
      <c r="O264" s="56"/>
      <c r="P264" s="56"/>
      <c r="Q264" s="56"/>
      <c r="R264" s="133"/>
      <c r="S264" s="119"/>
      <c r="T264" s="119"/>
      <c r="U264" s="119"/>
      <c r="V264" s="26"/>
      <c r="W264" s="26"/>
      <c r="X264" s="26"/>
      <c r="Y264" s="119"/>
      <c r="Z264" s="26"/>
    </row>
    <row r="265" spans="1:26" ht="12.75" customHeight="1">
      <c r="A265" s="129"/>
      <c r="B265" s="54"/>
      <c r="C265" s="26"/>
      <c r="D265" s="26"/>
      <c r="E265" s="124"/>
      <c r="F265" s="124"/>
      <c r="G265" s="124"/>
      <c r="H265" s="124"/>
      <c r="I265" s="124"/>
      <c r="J265" s="124"/>
      <c r="K265" s="130"/>
      <c r="L265" s="56"/>
      <c r="M265" s="56"/>
      <c r="N265" s="56"/>
      <c r="O265" s="56"/>
      <c r="P265" s="56"/>
      <c r="Q265" s="56"/>
      <c r="R265" s="133"/>
      <c r="S265" s="119"/>
      <c r="T265" s="119"/>
      <c r="U265" s="119"/>
      <c r="V265" s="26"/>
      <c r="W265" s="26"/>
      <c r="X265" s="26"/>
      <c r="Y265" s="119"/>
      <c r="Z265" s="26"/>
    </row>
    <row r="266" spans="1:26" ht="12.75" customHeight="1">
      <c r="A266" s="129"/>
      <c r="B266" s="54"/>
      <c r="C266" s="26"/>
      <c r="D266" s="26"/>
      <c r="E266" s="124"/>
      <c r="F266" s="124"/>
      <c r="G266" s="124"/>
      <c r="H266" s="124"/>
      <c r="I266" s="124"/>
      <c r="J266" s="124"/>
      <c r="K266" s="130"/>
      <c r="L266" s="56"/>
      <c r="M266" s="56"/>
      <c r="N266" s="56"/>
      <c r="O266" s="56"/>
      <c r="P266" s="56"/>
      <c r="Q266" s="56"/>
      <c r="R266" s="133"/>
      <c r="S266" s="119"/>
      <c r="T266" s="119"/>
      <c r="U266" s="119"/>
      <c r="V266" s="26"/>
      <c r="W266" s="26"/>
      <c r="X266" s="26"/>
      <c r="Y266" s="119"/>
      <c r="Z266" s="26"/>
    </row>
    <row r="267" spans="1:26" ht="12.75" customHeight="1">
      <c r="A267" s="129"/>
      <c r="B267" s="54"/>
      <c r="C267" s="26"/>
      <c r="D267" s="26"/>
      <c r="E267" s="124"/>
      <c r="F267" s="124"/>
      <c r="G267" s="124"/>
      <c r="H267" s="124"/>
      <c r="I267" s="124"/>
      <c r="J267" s="124"/>
      <c r="K267" s="130"/>
      <c r="L267" s="56"/>
      <c r="M267" s="56"/>
      <c r="N267" s="56"/>
      <c r="O267" s="56"/>
      <c r="P267" s="56"/>
      <c r="Q267" s="56"/>
      <c r="R267" s="133"/>
      <c r="S267" s="119"/>
      <c r="T267" s="119"/>
      <c r="U267" s="119"/>
      <c r="V267" s="26"/>
      <c r="W267" s="26"/>
      <c r="X267" s="26"/>
      <c r="Y267" s="119"/>
      <c r="Z267" s="26"/>
    </row>
    <row r="268" spans="1:26" ht="12.75" customHeight="1">
      <c r="A268" s="129"/>
      <c r="B268" s="54"/>
      <c r="C268" s="26"/>
      <c r="D268" s="26"/>
      <c r="E268" s="124"/>
      <c r="F268" s="124"/>
      <c r="G268" s="124"/>
      <c r="H268" s="124"/>
      <c r="I268" s="124"/>
      <c r="J268" s="124"/>
      <c r="K268" s="130"/>
      <c r="L268" s="56"/>
      <c r="M268" s="56"/>
      <c r="N268" s="56"/>
      <c r="O268" s="56"/>
      <c r="P268" s="56"/>
      <c r="Q268" s="56"/>
      <c r="R268" s="133"/>
      <c r="S268" s="119"/>
      <c r="T268" s="119"/>
      <c r="U268" s="119"/>
      <c r="V268" s="26"/>
      <c r="W268" s="26"/>
      <c r="X268" s="26"/>
      <c r="Y268" s="119"/>
      <c r="Z268" s="26"/>
    </row>
    <row r="269" spans="1:26" ht="12.75" customHeight="1">
      <c r="A269" s="129"/>
      <c r="B269" s="54"/>
      <c r="C269" s="26"/>
      <c r="D269" s="26"/>
      <c r="E269" s="124"/>
      <c r="F269" s="124"/>
      <c r="G269" s="124"/>
      <c r="H269" s="124"/>
      <c r="I269" s="124"/>
      <c r="J269" s="124"/>
      <c r="K269" s="130"/>
      <c r="L269" s="56"/>
      <c r="M269" s="56"/>
      <c r="N269" s="56"/>
      <c r="O269" s="56"/>
      <c r="P269" s="56"/>
      <c r="Q269" s="56"/>
      <c r="R269" s="133"/>
      <c r="S269" s="119"/>
      <c r="T269" s="119"/>
      <c r="U269" s="119"/>
      <c r="V269" s="26"/>
      <c r="W269" s="26"/>
      <c r="X269" s="26"/>
      <c r="Y269" s="119"/>
      <c r="Z269" s="26"/>
    </row>
    <row r="270" spans="1:26" ht="12.75" customHeight="1">
      <c r="A270" s="129"/>
      <c r="B270" s="54"/>
      <c r="C270" s="26"/>
      <c r="D270" s="26"/>
      <c r="E270" s="124"/>
      <c r="F270" s="124"/>
      <c r="G270" s="124"/>
      <c r="H270" s="124"/>
      <c r="I270" s="124"/>
      <c r="J270" s="124"/>
      <c r="K270" s="130"/>
      <c r="L270" s="56"/>
      <c r="M270" s="56"/>
      <c r="N270" s="56"/>
      <c r="O270" s="56"/>
      <c r="P270" s="56"/>
      <c r="Q270" s="56"/>
      <c r="R270" s="133"/>
      <c r="S270" s="119"/>
      <c r="T270" s="119"/>
      <c r="U270" s="119"/>
      <c r="V270" s="26"/>
      <c r="W270" s="26"/>
      <c r="X270" s="26"/>
      <c r="Y270" s="119"/>
      <c r="Z270" s="26"/>
    </row>
    <row r="271" spans="1:26" ht="12.75" customHeight="1">
      <c r="A271" s="129"/>
      <c r="B271" s="54"/>
      <c r="C271" s="26"/>
      <c r="D271" s="26"/>
      <c r="E271" s="124"/>
      <c r="F271" s="124"/>
      <c r="G271" s="124"/>
      <c r="H271" s="124"/>
      <c r="I271" s="124"/>
      <c r="J271" s="124"/>
      <c r="K271" s="130"/>
      <c r="L271" s="56"/>
      <c r="M271" s="56"/>
      <c r="N271" s="56"/>
      <c r="O271" s="56"/>
      <c r="P271" s="56"/>
      <c r="Q271" s="56"/>
      <c r="R271" s="133"/>
      <c r="S271" s="119"/>
      <c r="T271" s="119"/>
      <c r="U271" s="119"/>
      <c r="V271" s="26"/>
      <c r="W271" s="26"/>
      <c r="X271" s="26"/>
      <c r="Y271" s="119"/>
      <c r="Z271" s="26"/>
    </row>
    <row r="272" spans="1:26" ht="12.75" customHeight="1">
      <c r="A272" s="129"/>
      <c r="B272" s="54"/>
      <c r="C272" s="26"/>
      <c r="D272" s="26"/>
      <c r="E272" s="124"/>
      <c r="F272" s="124"/>
      <c r="G272" s="124"/>
      <c r="H272" s="124"/>
      <c r="I272" s="124"/>
      <c r="J272" s="124"/>
      <c r="K272" s="130"/>
      <c r="L272" s="56"/>
      <c r="M272" s="56"/>
      <c r="N272" s="56"/>
      <c r="O272" s="56"/>
      <c r="P272" s="56"/>
      <c r="Q272" s="56"/>
      <c r="R272" s="133"/>
      <c r="S272" s="119"/>
      <c r="T272" s="119"/>
      <c r="U272" s="119"/>
      <c r="V272" s="26"/>
      <c r="W272" s="26"/>
      <c r="X272" s="26"/>
      <c r="Y272" s="119"/>
      <c r="Z272" s="26"/>
    </row>
    <row r="273" spans="1:26" ht="12.75" customHeight="1">
      <c r="A273" s="129"/>
      <c r="B273" s="54"/>
      <c r="C273" s="26"/>
      <c r="D273" s="26"/>
      <c r="E273" s="124"/>
      <c r="F273" s="124"/>
      <c r="G273" s="124"/>
      <c r="H273" s="124"/>
      <c r="I273" s="124"/>
      <c r="J273" s="124"/>
      <c r="K273" s="130"/>
      <c r="L273" s="56"/>
      <c r="M273" s="56"/>
      <c r="N273" s="56"/>
      <c r="O273" s="56"/>
      <c r="P273" s="56"/>
      <c r="Q273" s="56"/>
      <c r="R273" s="133"/>
      <c r="S273" s="119"/>
      <c r="T273" s="119"/>
      <c r="U273" s="119"/>
      <c r="V273" s="26"/>
      <c r="W273" s="26"/>
      <c r="X273" s="26"/>
      <c r="Y273" s="119"/>
      <c r="Z273" s="26"/>
    </row>
    <row r="274" spans="1:26" ht="12.75" customHeight="1">
      <c r="A274" s="129"/>
      <c r="B274" s="54"/>
      <c r="C274" s="26"/>
      <c r="D274" s="26"/>
      <c r="E274" s="124"/>
      <c r="F274" s="124"/>
      <c r="G274" s="124"/>
      <c r="H274" s="124"/>
      <c r="I274" s="124"/>
      <c r="J274" s="124"/>
      <c r="K274" s="130"/>
      <c r="L274" s="56"/>
      <c r="M274" s="56"/>
      <c r="N274" s="56"/>
      <c r="O274" s="56"/>
      <c r="P274" s="56"/>
      <c r="Q274" s="56"/>
      <c r="R274" s="133"/>
      <c r="S274" s="119"/>
      <c r="T274" s="119"/>
      <c r="U274" s="119"/>
      <c r="V274" s="26"/>
      <c r="W274" s="26"/>
      <c r="X274" s="26"/>
      <c r="Y274" s="119"/>
      <c r="Z274" s="26"/>
    </row>
    <row r="275" spans="1:26" ht="12.75" customHeight="1">
      <c r="A275" s="129"/>
      <c r="B275" s="54"/>
      <c r="C275" s="26"/>
      <c r="D275" s="26"/>
      <c r="E275" s="124"/>
      <c r="F275" s="124"/>
      <c r="G275" s="124"/>
      <c r="H275" s="124"/>
      <c r="I275" s="124"/>
      <c r="J275" s="124"/>
      <c r="K275" s="130"/>
      <c r="L275" s="56"/>
      <c r="M275" s="56"/>
      <c r="N275" s="56"/>
      <c r="O275" s="56"/>
      <c r="P275" s="56"/>
      <c r="Q275" s="56"/>
      <c r="R275" s="133"/>
      <c r="S275" s="119"/>
      <c r="T275" s="119"/>
      <c r="U275" s="119"/>
      <c r="V275" s="26"/>
      <c r="W275" s="26"/>
      <c r="X275" s="26"/>
      <c r="Y275" s="119"/>
      <c r="Z275" s="26"/>
    </row>
    <row r="276" spans="1:26" ht="12.75" customHeight="1">
      <c r="A276" s="129"/>
      <c r="B276" s="54"/>
      <c r="C276" s="26"/>
      <c r="D276" s="26"/>
      <c r="E276" s="124"/>
      <c r="F276" s="124"/>
      <c r="G276" s="124"/>
      <c r="H276" s="124"/>
      <c r="I276" s="124"/>
      <c r="J276" s="124"/>
      <c r="K276" s="130"/>
      <c r="L276" s="56"/>
      <c r="M276" s="56"/>
      <c r="N276" s="56"/>
      <c r="O276" s="56"/>
      <c r="P276" s="56"/>
      <c r="Q276" s="56"/>
      <c r="R276" s="133"/>
      <c r="S276" s="119"/>
      <c r="T276" s="119"/>
      <c r="U276" s="119"/>
      <c r="V276" s="26"/>
      <c r="W276" s="26"/>
      <c r="X276" s="26"/>
      <c r="Y276" s="119"/>
      <c r="Z276" s="26"/>
    </row>
    <row r="277" spans="1:26" ht="12.75" customHeight="1">
      <c r="A277" s="129"/>
      <c r="B277" s="54"/>
      <c r="C277" s="26"/>
      <c r="D277" s="26"/>
      <c r="E277" s="124"/>
      <c r="F277" s="124"/>
      <c r="G277" s="124"/>
      <c r="H277" s="124"/>
      <c r="I277" s="124"/>
      <c r="J277" s="124"/>
      <c r="K277" s="130"/>
      <c r="L277" s="56"/>
      <c r="M277" s="56"/>
      <c r="N277" s="56"/>
      <c r="O277" s="56"/>
      <c r="P277" s="56"/>
      <c r="Q277" s="56"/>
      <c r="R277" s="133"/>
      <c r="S277" s="119"/>
      <c r="T277" s="119"/>
      <c r="U277" s="119"/>
      <c r="V277" s="26"/>
      <c r="W277" s="26"/>
      <c r="X277" s="26"/>
      <c r="Y277" s="119"/>
      <c r="Z277" s="26"/>
    </row>
    <row r="278" spans="1:26" ht="12.75" customHeight="1">
      <c r="A278" s="129"/>
      <c r="B278" s="54"/>
      <c r="C278" s="26"/>
      <c r="D278" s="26"/>
      <c r="E278" s="124"/>
      <c r="F278" s="124"/>
      <c r="G278" s="124"/>
      <c r="H278" s="124"/>
      <c r="I278" s="124"/>
      <c r="J278" s="124"/>
      <c r="K278" s="130"/>
      <c r="L278" s="56"/>
      <c r="M278" s="56"/>
      <c r="N278" s="56"/>
      <c r="O278" s="56"/>
      <c r="P278" s="56"/>
      <c r="Q278" s="56"/>
      <c r="R278" s="133"/>
      <c r="S278" s="119"/>
      <c r="T278" s="119"/>
      <c r="U278" s="119"/>
      <c r="V278" s="26"/>
      <c r="W278" s="26"/>
      <c r="X278" s="26"/>
      <c r="Y278" s="119"/>
      <c r="Z278" s="26"/>
    </row>
    <row r="279" spans="1:26" ht="12.75" customHeight="1">
      <c r="A279" s="129"/>
      <c r="B279" s="54"/>
      <c r="C279" s="26"/>
      <c r="D279" s="26"/>
      <c r="E279" s="124"/>
      <c r="F279" s="124"/>
      <c r="G279" s="124"/>
      <c r="H279" s="124"/>
      <c r="I279" s="124"/>
      <c r="J279" s="124"/>
      <c r="K279" s="130"/>
      <c r="L279" s="56"/>
      <c r="M279" s="56"/>
      <c r="N279" s="56"/>
      <c r="O279" s="56"/>
      <c r="P279" s="56"/>
      <c r="Q279" s="56"/>
      <c r="R279" s="133"/>
      <c r="S279" s="119"/>
      <c r="T279" s="119"/>
      <c r="U279" s="119"/>
      <c r="V279" s="26"/>
      <c r="W279" s="26"/>
      <c r="X279" s="26"/>
      <c r="Y279" s="119"/>
      <c r="Z279" s="26"/>
    </row>
    <row r="280" spans="1:26" ht="12.75" customHeight="1">
      <c r="A280" s="129"/>
      <c r="B280" s="54"/>
      <c r="C280" s="26"/>
      <c r="D280" s="26"/>
      <c r="E280" s="124"/>
      <c r="F280" s="124"/>
      <c r="G280" s="124"/>
      <c r="H280" s="124"/>
      <c r="I280" s="124"/>
      <c r="J280" s="124"/>
      <c r="K280" s="130"/>
      <c r="L280" s="56"/>
      <c r="M280" s="56"/>
      <c r="N280" s="56"/>
      <c r="O280" s="56"/>
      <c r="P280" s="56"/>
      <c r="Q280" s="56"/>
      <c r="R280" s="133"/>
      <c r="S280" s="119"/>
      <c r="T280" s="119"/>
      <c r="U280" s="119"/>
      <c r="V280" s="26"/>
      <c r="W280" s="26"/>
      <c r="X280" s="26"/>
      <c r="Y280" s="119"/>
      <c r="Z280" s="26"/>
    </row>
    <row r="281" spans="1:26" ht="12.75" customHeight="1">
      <c r="A281" s="129"/>
      <c r="B281" s="54"/>
      <c r="C281" s="26"/>
      <c r="D281" s="26"/>
      <c r="E281" s="124"/>
      <c r="F281" s="124"/>
      <c r="G281" s="124"/>
      <c r="H281" s="124"/>
      <c r="I281" s="124"/>
      <c r="J281" s="124"/>
      <c r="K281" s="130"/>
      <c r="L281" s="56"/>
      <c r="M281" s="56"/>
      <c r="N281" s="56"/>
      <c r="O281" s="56"/>
      <c r="P281" s="56"/>
      <c r="Q281" s="56"/>
      <c r="R281" s="133"/>
      <c r="S281" s="119"/>
      <c r="T281" s="119"/>
      <c r="U281" s="119"/>
      <c r="V281" s="26"/>
      <c r="W281" s="26"/>
      <c r="X281" s="26"/>
      <c r="Y281" s="119"/>
      <c r="Z281" s="26"/>
    </row>
    <row r="282" spans="1:26" ht="12.75" customHeight="1">
      <c r="A282" s="129"/>
      <c r="B282" s="54"/>
      <c r="C282" s="26"/>
      <c r="D282" s="26"/>
      <c r="E282" s="124"/>
      <c r="F282" s="124"/>
      <c r="G282" s="124"/>
      <c r="H282" s="124"/>
      <c r="I282" s="124"/>
      <c r="J282" s="124"/>
      <c r="K282" s="130"/>
      <c r="L282" s="56"/>
      <c r="M282" s="56"/>
      <c r="N282" s="56"/>
      <c r="O282" s="56"/>
      <c r="P282" s="56"/>
      <c r="Q282" s="56"/>
      <c r="R282" s="133"/>
      <c r="S282" s="119"/>
      <c r="T282" s="119"/>
      <c r="U282" s="119"/>
      <c r="V282" s="26"/>
      <c r="W282" s="26"/>
      <c r="X282" s="26"/>
      <c r="Y282" s="119"/>
      <c r="Z282" s="26"/>
    </row>
    <row r="283" spans="1:26" ht="12.75" customHeight="1">
      <c r="A283" s="129"/>
      <c r="B283" s="54"/>
      <c r="C283" s="26"/>
      <c r="D283" s="26"/>
      <c r="E283" s="124"/>
      <c r="F283" s="124"/>
      <c r="G283" s="124"/>
      <c r="H283" s="124"/>
      <c r="I283" s="124"/>
      <c r="J283" s="124"/>
      <c r="K283" s="130"/>
      <c r="L283" s="56"/>
      <c r="M283" s="56"/>
      <c r="N283" s="56"/>
      <c r="O283" s="56"/>
      <c r="P283" s="56"/>
      <c r="Q283" s="56"/>
      <c r="R283" s="133"/>
      <c r="S283" s="119"/>
      <c r="T283" s="119"/>
      <c r="U283" s="119"/>
      <c r="V283" s="26"/>
      <c r="W283" s="26"/>
      <c r="X283" s="26"/>
      <c r="Y283" s="119"/>
      <c r="Z283" s="26"/>
    </row>
    <row r="284" spans="1:26" ht="12.75" customHeight="1">
      <c r="A284" s="129"/>
      <c r="B284" s="54"/>
      <c r="C284" s="26"/>
      <c r="D284" s="26"/>
      <c r="E284" s="124"/>
      <c r="F284" s="124"/>
      <c r="G284" s="124"/>
      <c r="H284" s="124"/>
      <c r="I284" s="124"/>
      <c r="J284" s="124"/>
      <c r="K284" s="130"/>
      <c r="L284" s="56"/>
      <c r="M284" s="56"/>
      <c r="N284" s="56"/>
      <c r="O284" s="56"/>
      <c r="P284" s="56"/>
      <c r="Q284" s="56"/>
      <c r="R284" s="133"/>
      <c r="S284" s="119"/>
      <c r="T284" s="119"/>
      <c r="U284" s="119"/>
      <c r="V284" s="26"/>
      <c r="W284" s="26"/>
      <c r="X284" s="26"/>
      <c r="Y284" s="119"/>
      <c r="Z284" s="26"/>
    </row>
    <row r="285" spans="1:26" ht="12.75" customHeight="1">
      <c r="A285" s="129"/>
      <c r="B285" s="54"/>
      <c r="C285" s="26"/>
      <c r="D285" s="26"/>
      <c r="E285" s="124"/>
      <c r="F285" s="124"/>
      <c r="G285" s="124"/>
      <c r="H285" s="124"/>
      <c r="I285" s="124"/>
      <c r="J285" s="124"/>
      <c r="K285" s="130"/>
      <c r="L285" s="56"/>
      <c r="M285" s="56"/>
      <c r="N285" s="56"/>
      <c r="O285" s="56"/>
      <c r="P285" s="56"/>
      <c r="Q285" s="56"/>
      <c r="R285" s="133"/>
      <c r="S285" s="119"/>
      <c r="T285" s="119"/>
      <c r="U285" s="119"/>
      <c r="V285" s="26"/>
      <c r="W285" s="26"/>
      <c r="X285" s="26"/>
      <c r="Y285" s="119"/>
      <c r="Z285" s="26"/>
    </row>
    <row r="286" spans="1:26" ht="12.75" customHeight="1">
      <c r="A286" s="129"/>
      <c r="B286" s="54"/>
      <c r="C286" s="26"/>
      <c r="D286" s="26"/>
      <c r="E286" s="124"/>
      <c r="F286" s="124"/>
      <c r="G286" s="124"/>
      <c r="H286" s="124"/>
      <c r="I286" s="124"/>
      <c r="J286" s="124"/>
      <c r="K286" s="130"/>
      <c r="L286" s="56"/>
      <c r="M286" s="56"/>
      <c r="N286" s="56"/>
      <c r="O286" s="56"/>
      <c r="P286" s="56"/>
      <c r="Q286" s="56"/>
      <c r="R286" s="133"/>
      <c r="S286" s="119"/>
      <c r="T286" s="119"/>
      <c r="U286" s="119"/>
      <c r="V286" s="26"/>
      <c r="W286" s="26"/>
      <c r="X286" s="26"/>
      <c r="Y286" s="119"/>
      <c r="Z286" s="26"/>
    </row>
    <row r="287" spans="1:26" ht="12.75" customHeight="1">
      <c r="A287" s="129"/>
      <c r="B287" s="54"/>
      <c r="C287" s="26"/>
      <c r="D287" s="26"/>
      <c r="E287" s="124"/>
      <c r="F287" s="124"/>
      <c r="G287" s="124"/>
      <c r="H287" s="124"/>
      <c r="I287" s="124"/>
      <c r="J287" s="124"/>
      <c r="K287" s="130"/>
      <c r="L287" s="56"/>
      <c r="M287" s="56"/>
      <c r="N287" s="56"/>
      <c r="O287" s="56"/>
      <c r="P287" s="56"/>
      <c r="Q287" s="56"/>
      <c r="R287" s="133"/>
      <c r="S287" s="119"/>
      <c r="T287" s="119"/>
      <c r="U287" s="119"/>
      <c r="V287" s="26"/>
      <c r="W287" s="26"/>
      <c r="X287" s="26"/>
      <c r="Y287" s="119"/>
      <c r="Z287" s="26"/>
    </row>
    <row r="288" spans="1:26" ht="12.75" customHeight="1">
      <c r="A288" s="129"/>
      <c r="B288" s="54"/>
      <c r="C288" s="26"/>
      <c r="D288" s="26"/>
      <c r="E288" s="124"/>
      <c r="F288" s="124"/>
      <c r="G288" s="124"/>
      <c r="H288" s="124"/>
      <c r="I288" s="124"/>
      <c r="J288" s="124"/>
      <c r="K288" s="130"/>
      <c r="L288" s="56"/>
      <c r="M288" s="56"/>
      <c r="N288" s="56"/>
      <c r="O288" s="56"/>
      <c r="P288" s="56"/>
      <c r="Q288" s="56"/>
      <c r="R288" s="133"/>
      <c r="S288" s="119"/>
      <c r="T288" s="119"/>
      <c r="U288" s="119"/>
      <c r="V288" s="26"/>
      <c r="W288" s="26"/>
      <c r="X288" s="26"/>
      <c r="Y288" s="119"/>
      <c r="Z288" s="26"/>
    </row>
    <row r="289" spans="1:26" ht="12.75" customHeight="1">
      <c r="A289" s="129"/>
      <c r="B289" s="54"/>
      <c r="C289" s="26"/>
      <c r="D289" s="26"/>
      <c r="E289" s="124"/>
      <c r="F289" s="124"/>
      <c r="G289" s="124"/>
      <c r="H289" s="124"/>
      <c r="I289" s="124"/>
      <c r="J289" s="124"/>
      <c r="K289" s="130"/>
      <c r="L289" s="56"/>
      <c r="M289" s="56"/>
      <c r="N289" s="56"/>
      <c r="O289" s="56"/>
      <c r="P289" s="56"/>
      <c r="Q289" s="56"/>
      <c r="R289" s="133"/>
      <c r="S289" s="119"/>
      <c r="T289" s="119"/>
      <c r="U289" s="119"/>
      <c r="V289" s="26"/>
      <c r="W289" s="26"/>
      <c r="X289" s="26"/>
      <c r="Y289" s="119"/>
      <c r="Z289" s="26"/>
    </row>
    <row r="290" spans="1:26" ht="12.75" customHeight="1">
      <c r="A290" s="129"/>
      <c r="B290" s="54"/>
      <c r="C290" s="26"/>
      <c r="D290" s="26"/>
      <c r="E290" s="124"/>
      <c r="F290" s="124"/>
      <c r="G290" s="124"/>
      <c r="H290" s="124"/>
      <c r="I290" s="124"/>
      <c r="J290" s="124"/>
      <c r="K290" s="130"/>
      <c r="L290" s="56"/>
      <c r="M290" s="56"/>
      <c r="N290" s="56"/>
      <c r="O290" s="56"/>
      <c r="P290" s="56"/>
      <c r="Q290" s="56"/>
      <c r="R290" s="133"/>
      <c r="S290" s="119"/>
      <c r="T290" s="119"/>
      <c r="U290" s="119"/>
      <c r="V290" s="26"/>
      <c r="W290" s="26"/>
      <c r="X290" s="26"/>
      <c r="Y290" s="119"/>
      <c r="Z290" s="26"/>
    </row>
    <row r="291" spans="1:26" ht="12.75" customHeight="1">
      <c r="A291" s="129"/>
      <c r="B291" s="54"/>
      <c r="C291" s="26"/>
      <c r="D291" s="26"/>
      <c r="E291" s="124"/>
      <c r="F291" s="124"/>
      <c r="G291" s="124"/>
      <c r="H291" s="124"/>
      <c r="I291" s="124"/>
      <c r="J291" s="124"/>
      <c r="K291" s="130"/>
      <c r="L291" s="56"/>
      <c r="M291" s="56"/>
      <c r="N291" s="56"/>
      <c r="O291" s="56"/>
      <c r="P291" s="56"/>
      <c r="Q291" s="56"/>
      <c r="R291" s="133"/>
      <c r="S291" s="119"/>
      <c r="T291" s="119"/>
      <c r="U291" s="119"/>
      <c r="V291" s="26"/>
      <c r="W291" s="26"/>
      <c r="X291" s="26"/>
      <c r="Y291" s="119"/>
      <c r="Z291" s="26"/>
    </row>
    <row r="292" spans="1:26" ht="12.75" customHeight="1">
      <c r="A292" s="129"/>
      <c r="B292" s="54"/>
      <c r="C292" s="26"/>
      <c r="D292" s="26"/>
      <c r="E292" s="124"/>
      <c r="F292" s="124"/>
      <c r="G292" s="124"/>
      <c r="H292" s="124"/>
      <c r="I292" s="124"/>
      <c r="J292" s="124"/>
      <c r="K292" s="130"/>
      <c r="L292" s="56"/>
      <c r="M292" s="56"/>
      <c r="N292" s="56"/>
      <c r="O292" s="56"/>
      <c r="P292" s="56"/>
      <c r="Q292" s="56"/>
      <c r="R292" s="133"/>
      <c r="S292" s="119"/>
      <c r="T292" s="119"/>
      <c r="U292" s="119"/>
      <c r="V292" s="26"/>
      <c r="W292" s="26"/>
      <c r="X292" s="26"/>
      <c r="Y292" s="119"/>
      <c r="Z292" s="26"/>
    </row>
    <row r="293" spans="1:26" ht="12.75" customHeight="1">
      <c r="A293" s="129"/>
      <c r="B293" s="54"/>
      <c r="C293" s="26"/>
      <c r="D293" s="26"/>
      <c r="E293" s="124"/>
      <c r="F293" s="124"/>
      <c r="G293" s="124"/>
      <c r="H293" s="124"/>
      <c r="I293" s="124"/>
      <c r="J293" s="124"/>
      <c r="K293" s="130"/>
      <c r="L293" s="56"/>
      <c r="M293" s="56"/>
      <c r="N293" s="56"/>
      <c r="O293" s="56"/>
      <c r="P293" s="56"/>
      <c r="Q293" s="56"/>
      <c r="R293" s="133"/>
      <c r="S293" s="119"/>
      <c r="T293" s="119"/>
      <c r="U293" s="119"/>
      <c r="V293" s="26"/>
      <c r="W293" s="26"/>
      <c r="X293" s="26"/>
      <c r="Y293" s="119"/>
      <c r="Z293" s="26"/>
    </row>
    <row r="294" spans="1:26" ht="12.75" customHeight="1">
      <c r="A294" s="129"/>
      <c r="B294" s="54"/>
      <c r="C294" s="26"/>
      <c r="D294" s="26"/>
      <c r="E294" s="124"/>
      <c r="F294" s="124"/>
      <c r="G294" s="124"/>
      <c r="H294" s="124"/>
      <c r="I294" s="124"/>
      <c r="J294" s="124"/>
      <c r="K294" s="130"/>
      <c r="L294" s="56"/>
      <c r="M294" s="56"/>
      <c r="N294" s="56"/>
      <c r="O294" s="56"/>
      <c r="P294" s="56"/>
      <c r="Q294" s="56"/>
      <c r="R294" s="133"/>
      <c r="S294" s="119"/>
      <c r="T294" s="119"/>
      <c r="U294" s="119"/>
      <c r="V294" s="26"/>
      <c r="W294" s="26"/>
      <c r="X294" s="26"/>
      <c r="Y294" s="119"/>
      <c r="Z294" s="26"/>
    </row>
    <row r="295" spans="1:26" ht="12.75" customHeight="1">
      <c r="A295" s="129"/>
      <c r="B295" s="54"/>
      <c r="C295" s="26"/>
      <c r="D295" s="26"/>
      <c r="E295" s="124"/>
      <c r="F295" s="124"/>
      <c r="G295" s="124"/>
      <c r="H295" s="124"/>
      <c r="I295" s="124"/>
      <c r="J295" s="124"/>
      <c r="K295" s="130"/>
      <c r="L295" s="56"/>
      <c r="M295" s="56"/>
      <c r="N295" s="56"/>
      <c r="O295" s="56"/>
      <c r="P295" s="56"/>
      <c r="Q295" s="56"/>
      <c r="R295" s="133"/>
      <c r="S295" s="119"/>
      <c r="T295" s="119"/>
      <c r="U295" s="119"/>
      <c r="V295" s="26"/>
      <c r="W295" s="26"/>
      <c r="X295" s="26"/>
      <c r="Y295" s="119"/>
      <c r="Z295" s="26"/>
    </row>
    <row r="296" spans="1:26" ht="12.75" customHeight="1">
      <c r="A296" s="129"/>
      <c r="B296" s="54"/>
      <c r="C296" s="26"/>
      <c r="D296" s="26"/>
      <c r="E296" s="124"/>
      <c r="F296" s="124"/>
      <c r="G296" s="124"/>
      <c r="H296" s="124"/>
      <c r="I296" s="124"/>
      <c r="J296" s="124"/>
      <c r="K296" s="130"/>
      <c r="L296" s="56"/>
      <c r="M296" s="56"/>
      <c r="N296" s="56"/>
      <c r="O296" s="56"/>
      <c r="P296" s="56"/>
      <c r="Q296" s="56"/>
      <c r="R296" s="133"/>
      <c r="S296" s="119"/>
      <c r="T296" s="119"/>
      <c r="U296" s="119"/>
      <c r="V296" s="26"/>
      <c r="W296" s="26"/>
      <c r="X296" s="26"/>
      <c r="Y296" s="119"/>
      <c r="Z296" s="26"/>
    </row>
    <row r="297" spans="1:26" ht="12.75" customHeight="1">
      <c r="A297" s="129"/>
      <c r="B297" s="54"/>
      <c r="C297" s="26"/>
      <c r="D297" s="26"/>
      <c r="E297" s="124"/>
      <c r="F297" s="124"/>
      <c r="G297" s="124"/>
      <c r="H297" s="124"/>
      <c r="I297" s="124"/>
      <c r="J297" s="124"/>
      <c r="K297" s="130"/>
      <c r="L297" s="56"/>
      <c r="M297" s="56"/>
      <c r="N297" s="56"/>
      <c r="O297" s="56"/>
      <c r="P297" s="56"/>
      <c r="Q297" s="56"/>
      <c r="R297" s="133"/>
      <c r="S297" s="119"/>
      <c r="T297" s="119"/>
      <c r="U297" s="119"/>
      <c r="V297" s="26"/>
      <c r="W297" s="26"/>
      <c r="X297" s="26"/>
      <c r="Y297" s="119"/>
      <c r="Z297" s="26"/>
    </row>
    <row r="298" spans="1:26" ht="12.75" customHeight="1">
      <c r="A298" s="129"/>
      <c r="B298" s="54"/>
      <c r="C298" s="26"/>
      <c r="D298" s="26"/>
      <c r="E298" s="124"/>
      <c r="F298" s="124"/>
      <c r="G298" s="124"/>
      <c r="H298" s="124"/>
      <c r="I298" s="124"/>
      <c r="J298" s="124"/>
      <c r="K298" s="130"/>
      <c r="L298" s="56"/>
      <c r="M298" s="56"/>
      <c r="N298" s="56"/>
      <c r="O298" s="56"/>
      <c r="P298" s="56"/>
      <c r="Q298" s="56"/>
      <c r="R298" s="133"/>
      <c r="S298" s="119"/>
      <c r="T298" s="119"/>
      <c r="U298" s="119"/>
      <c r="V298" s="26"/>
      <c r="W298" s="26"/>
      <c r="X298" s="26"/>
      <c r="Y298" s="119"/>
      <c r="Z298" s="26"/>
    </row>
    <row r="299" spans="1:26" ht="12.75" customHeight="1">
      <c r="A299" s="129"/>
      <c r="B299" s="54"/>
      <c r="C299" s="26"/>
      <c r="D299" s="26"/>
      <c r="E299" s="124"/>
      <c r="F299" s="124"/>
      <c r="G299" s="124"/>
      <c r="H299" s="124"/>
      <c r="I299" s="124"/>
      <c r="J299" s="124"/>
      <c r="K299" s="130"/>
      <c r="L299" s="56"/>
      <c r="M299" s="56"/>
      <c r="N299" s="56"/>
      <c r="O299" s="56"/>
      <c r="P299" s="56"/>
      <c r="Q299" s="56"/>
      <c r="R299" s="133"/>
      <c r="S299" s="119"/>
      <c r="T299" s="119"/>
      <c r="U299" s="119"/>
      <c r="V299" s="26"/>
      <c r="W299" s="26"/>
      <c r="X299" s="26"/>
      <c r="Y299" s="119"/>
      <c r="Z299" s="26"/>
    </row>
    <row r="300" spans="1:26" ht="12.75" customHeight="1">
      <c r="A300" s="129"/>
      <c r="B300" s="54"/>
      <c r="C300" s="26"/>
      <c r="D300" s="26"/>
      <c r="E300" s="124"/>
      <c r="F300" s="124"/>
      <c r="G300" s="124"/>
      <c r="H300" s="124"/>
      <c r="I300" s="124"/>
      <c r="J300" s="124"/>
      <c r="K300" s="130"/>
      <c r="L300" s="56"/>
      <c r="M300" s="56"/>
      <c r="N300" s="56"/>
      <c r="O300" s="56"/>
      <c r="P300" s="56"/>
      <c r="Q300" s="56"/>
      <c r="R300" s="133"/>
      <c r="S300" s="119"/>
      <c r="T300" s="119"/>
      <c r="U300" s="119"/>
      <c r="V300" s="26"/>
      <c r="W300" s="26"/>
      <c r="X300" s="26"/>
      <c r="Y300" s="119"/>
      <c r="Z300" s="26"/>
    </row>
    <row r="301" spans="1:26" ht="12.75" customHeight="1">
      <c r="A301" s="129"/>
      <c r="B301" s="54"/>
      <c r="C301" s="26"/>
      <c r="D301" s="26"/>
      <c r="E301" s="124"/>
      <c r="F301" s="124"/>
      <c r="G301" s="124"/>
      <c r="H301" s="124"/>
      <c r="I301" s="124"/>
      <c r="J301" s="124"/>
      <c r="K301" s="130"/>
      <c r="L301" s="56"/>
      <c r="M301" s="56"/>
      <c r="N301" s="56"/>
      <c r="O301" s="56"/>
      <c r="P301" s="56"/>
      <c r="Q301" s="56"/>
      <c r="R301" s="133"/>
      <c r="S301" s="119"/>
      <c r="T301" s="119"/>
      <c r="U301" s="119"/>
      <c r="V301" s="26"/>
      <c r="W301" s="26"/>
      <c r="X301" s="26"/>
      <c r="Y301" s="119"/>
      <c r="Z301" s="26"/>
    </row>
    <row r="302" spans="1:26" ht="12.75" customHeight="1">
      <c r="A302" s="129"/>
      <c r="B302" s="54"/>
      <c r="C302" s="26"/>
      <c r="D302" s="26"/>
      <c r="E302" s="124"/>
      <c r="F302" s="124"/>
      <c r="G302" s="124"/>
      <c r="H302" s="124"/>
      <c r="I302" s="124"/>
      <c r="J302" s="124"/>
      <c r="K302" s="130"/>
      <c r="L302" s="56"/>
      <c r="M302" s="56"/>
      <c r="N302" s="56"/>
      <c r="O302" s="56"/>
      <c r="P302" s="56"/>
      <c r="Q302" s="56"/>
      <c r="R302" s="133"/>
      <c r="S302" s="119"/>
      <c r="T302" s="119"/>
      <c r="U302" s="119"/>
      <c r="V302" s="26"/>
      <c r="W302" s="26"/>
      <c r="X302" s="26"/>
      <c r="Y302" s="119"/>
      <c r="Z302" s="26"/>
    </row>
    <row r="303" spans="1:26" ht="12.75" customHeight="1">
      <c r="A303" s="129"/>
      <c r="B303" s="54"/>
      <c r="C303" s="26"/>
      <c r="D303" s="26"/>
      <c r="E303" s="124"/>
      <c r="F303" s="124"/>
      <c r="G303" s="124"/>
      <c r="H303" s="124"/>
      <c r="I303" s="124"/>
      <c r="J303" s="124"/>
      <c r="K303" s="130"/>
      <c r="L303" s="56"/>
      <c r="M303" s="56"/>
      <c r="N303" s="56"/>
      <c r="O303" s="56"/>
      <c r="P303" s="56"/>
      <c r="Q303" s="56"/>
      <c r="R303" s="133"/>
      <c r="S303" s="119"/>
      <c r="T303" s="119"/>
      <c r="U303" s="119"/>
      <c r="V303" s="26"/>
      <c r="W303" s="26"/>
      <c r="X303" s="26"/>
      <c r="Y303" s="119"/>
      <c r="Z303" s="26"/>
    </row>
    <row r="304" spans="1:26" ht="12.75" customHeight="1">
      <c r="A304" s="129"/>
      <c r="B304" s="54"/>
      <c r="C304" s="26"/>
      <c r="D304" s="26"/>
      <c r="E304" s="124"/>
      <c r="F304" s="124"/>
      <c r="G304" s="124"/>
      <c r="H304" s="124"/>
      <c r="I304" s="124"/>
      <c r="J304" s="124"/>
      <c r="K304" s="130"/>
      <c r="L304" s="56"/>
      <c r="M304" s="56"/>
      <c r="N304" s="56"/>
      <c r="O304" s="56"/>
      <c r="P304" s="56"/>
      <c r="Q304" s="56"/>
      <c r="R304" s="133"/>
      <c r="S304" s="119"/>
      <c r="T304" s="119"/>
      <c r="U304" s="119"/>
      <c r="V304" s="26"/>
      <c r="W304" s="26"/>
      <c r="X304" s="26"/>
      <c r="Y304" s="119"/>
      <c r="Z304" s="26"/>
    </row>
    <row r="305" spans="1:26" ht="12.75" customHeight="1">
      <c r="A305" s="129"/>
      <c r="B305" s="54"/>
      <c r="C305" s="26"/>
      <c r="D305" s="26"/>
      <c r="E305" s="124"/>
      <c r="F305" s="124"/>
      <c r="G305" s="124"/>
      <c r="H305" s="124"/>
      <c r="I305" s="124"/>
      <c r="J305" s="124"/>
      <c r="K305" s="130"/>
      <c r="L305" s="56"/>
      <c r="M305" s="56"/>
      <c r="N305" s="56"/>
      <c r="O305" s="56"/>
      <c r="P305" s="56"/>
      <c r="Q305" s="56"/>
      <c r="R305" s="133"/>
      <c r="S305" s="119"/>
      <c r="T305" s="119"/>
      <c r="U305" s="119"/>
      <c r="V305" s="26"/>
      <c r="W305" s="26"/>
      <c r="X305" s="26"/>
      <c r="Y305" s="119"/>
      <c r="Z305" s="26"/>
    </row>
    <row r="306" spans="1:26" ht="12.75" customHeight="1">
      <c r="A306" s="129"/>
      <c r="B306" s="54"/>
      <c r="C306" s="26"/>
      <c r="D306" s="26"/>
      <c r="E306" s="124"/>
      <c r="F306" s="124"/>
      <c r="G306" s="124"/>
      <c r="H306" s="124"/>
      <c r="I306" s="124"/>
      <c r="J306" s="124"/>
      <c r="K306" s="130"/>
      <c r="L306" s="56"/>
      <c r="M306" s="56"/>
      <c r="N306" s="56"/>
      <c r="O306" s="56"/>
      <c r="P306" s="56"/>
      <c r="Q306" s="56"/>
      <c r="R306" s="133"/>
      <c r="S306" s="119"/>
      <c r="T306" s="119"/>
      <c r="U306" s="119"/>
      <c r="V306" s="26"/>
      <c r="W306" s="26"/>
      <c r="X306" s="26"/>
      <c r="Y306" s="119"/>
      <c r="Z306" s="26"/>
    </row>
    <row r="307" spans="1:26" ht="12.75" customHeight="1">
      <c r="A307" s="129"/>
      <c r="B307" s="54"/>
      <c r="C307" s="26"/>
      <c r="D307" s="26"/>
      <c r="E307" s="124"/>
      <c r="F307" s="124"/>
      <c r="G307" s="124"/>
      <c r="H307" s="124"/>
      <c r="I307" s="124"/>
      <c r="J307" s="124"/>
      <c r="K307" s="130"/>
      <c r="L307" s="56"/>
      <c r="M307" s="56"/>
      <c r="N307" s="56"/>
      <c r="O307" s="56"/>
      <c r="P307" s="56"/>
      <c r="Q307" s="56"/>
      <c r="R307" s="133"/>
      <c r="S307" s="119"/>
      <c r="T307" s="119"/>
      <c r="U307" s="119"/>
      <c r="V307" s="26"/>
      <c r="W307" s="26"/>
      <c r="X307" s="26"/>
      <c r="Y307" s="119"/>
      <c r="Z307" s="26"/>
    </row>
    <row r="308" spans="1:26" ht="12.75" customHeight="1">
      <c r="A308" s="129"/>
      <c r="B308" s="54"/>
      <c r="C308" s="26"/>
      <c r="D308" s="26"/>
      <c r="E308" s="124"/>
      <c r="F308" s="124"/>
      <c r="G308" s="124"/>
      <c r="H308" s="124"/>
      <c r="I308" s="124"/>
      <c r="J308" s="124"/>
      <c r="K308" s="130"/>
      <c r="L308" s="56"/>
      <c r="M308" s="56"/>
      <c r="N308" s="56"/>
      <c r="O308" s="56"/>
      <c r="P308" s="56"/>
      <c r="Q308" s="56"/>
      <c r="R308" s="133"/>
      <c r="S308" s="119"/>
      <c r="T308" s="119"/>
      <c r="U308" s="119"/>
      <c r="V308" s="26"/>
      <c r="W308" s="26"/>
      <c r="X308" s="26"/>
      <c r="Y308" s="119"/>
      <c r="Z308" s="26"/>
    </row>
    <row r="309" spans="1:26" ht="12.75" customHeight="1">
      <c r="A309" s="129"/>
      <c r="B309" s="54"/>
      <c r="C309" s="26"/>
      <c r="D309" s="26"/>
      <c r="E309" s="124"/>
      <c r="F309" s="124"/>
      <c r="G309" s="124"/>
      <c r="H309" s="124"/>
      <c r="I309" s="124"/>
      <c r="J309" s="124"/>
      <c r="K309" s="130"/>
      <c r="L309" s="56"/>
      <c r="M309" s="56"/>
      <c r="N309" s="56"/>
      <c r="O309" s="56"/>
      <c r="P309" s="56"/>
      <c r="Q309" s="56"/>
      <c r="R309" s="133"/>
      <c r="S309" s="119"/>
      <c r="T309" s="119"/>
      <c r="U309" s="119"/>
      <c r="V309" s="26"/>
      <c r="W309" s="26"/>
      <c r="X309" s="26"/>
      <c r="Y309" s="119"/>
      <c r="Z309" s="26"/>
    </row>
    <row r="310" spans="1:26" ht="12.75" customHeight="1">
      <c r="A310" s="129"/>
      <c r="B310" s="54"/>
      <c r="C310" s="26"/>
      <c r="D310" s="26"/>
      <c r="E310" s="124"/>
      <c r="F310" s="124"/>
      <c r="G310" s="124"/>
      <c r="H310" s="124"/>
      <c r="I310" s="124"/>
      <c r="J310" s="124"/>
      <c r="K310" s="130"/>
      <c r="L310" s="56"/>
      <c r="M310" s="56"/>
      <c r="N310" s="56"/>
      <c r="O310" s="56"/>
      <c r="P310" s="56"/>
      <c r="Q310" s="56"/>
      <c r="R310" s="133"/>
      <c r="S310" s="119"/>
      <c r="T310" s="119"/>
      <c r="U310" s="119"/>
      <c r="V310" s="26"/>
      <c r="W310" s="26"/>
      <c r="X310" s="26"/>
      <c r="Y310" s="119"/>
      <c r="Z310" s="26"/>
    </row>
    <row r="311" spans="1:26" ht="12.75" customHeight="1">
      <c r="A311" s="129"/>
      <c r="B311" s="54"/>
      <c r="C311" s="26"/>
      <c r="D311" s="26"/>
      <c r="E311" s="124"/>
      <c r="F311" s="124"/>
      <c r="G311" s="124"/>
      <c r="H311" s="124"/>
      <c r="I311" s="124"/>
      <c r="J311" s="124"/>
      <c r="K311" s="130"/>
      <c r="L311" s="56"/>
      <c r="M311" s="56"/>
      <c r="N311" s="56"/>
      <c r="O311" s="56"/>
      <c r="P311" s="56"/>
      <c r="Q311" s="56"/>
      <c r="R311" s="133"/>
      <c r="S311" s="119"/>
      <c r="T311" s="119"/>
      <c r="U311" s="119"/>
      <c r="V311" s="26"/>
      <c r="W311" s="26"/>
      <c r="X311" s="26"/>
      <c r="Y311" s="119"/>
      <c r="Z311" s="26"/>
    </row>
    <row r="312" spans="1:26" ht="12.75" customHeight="1">
      <c r="A312" s="129"/>
      <c r="B312" s="54"/>
      <c r="C312" s="26"/>
      <c r="D312" s="26"/>
      <c r="E312" s="124"/>
      <c r="F312" s="124"/>
      <c r="G312" s="124"/>
      <c r="H312" s="124"/>
      <c r="I312" s="124"/>
      <c r="J312" s="124"/>
      <c r="K312" s="130"/>
      <c r="L312" s="56"/>
      <c r="M312" s="56"/>
      <c r="N312" s="56"/>
      <c r="O312" s="56"/>
      <c r="P312" s="56"/>
      <c r="Q312" s="56"/>
      <c r="R312" s="133"/>
      <c r="S312" s="119"/>
      <c r="T312" s="119"/>
      <c r="U312" s="119"/>
      <c r="V312" s="26"/>
      <c r="W312" s="26"/>
      <c r="X312" s="26"/>
      <c r="Y312" s="119"/>
      <c r="Z312" s="26"/>
    </row>
    <row r="313" spans="1:26" ht="12.75" customHeight="1">
      <c r="A313" s="129"/>
      <c r="B313" s="54"/>
      <c r="C313" s="26"/>
      <c r="D313" s="26"/>
      <c r="E313" s="124"/>
      <c r="F313" s="124"/>
      <c r="G313" s="124"/>
      <c r="H313" s="124"/>
      <c r="I313" s="124"/>
      <c r="J313" s="124"/>
      <c r="K313" s="130"/>
      <c r="L313" s="56"/>
      <c r="M313" s="56"/>
      <c r="N313" s="56"/>
      <c r="O313" s="56"/>
      <c r="P313" s="56"/>
      <c r="Q313" s="56"/>
      <c r="R313" s="133"/>
      <c r="S313" s="119"/>
      <c r="T313" s="119"/>
      <c r="U313" s="119"/>
      <c r="V313" s="26"/>
      <c r="W313" s="26"/>
      <c r="X313" s="26"/>
      <c r="Y313" s="119"/>
      <c r="Z313" s="26"/>
    </row>
    <row r="314" spans="1:26" ht="12.75" customHeight="1">
      <c r="A314" s="129"/>
      <c r="B314" s="54"/>
      <c r="C314" s="26"/>
      <c r="D314" s="26"/>
      <c r="E314" s="124"/>
      <c r="F314" s="124"/>
      <c r="G314" s="124"/>
      <c r="H314" s="124"/>
      <c r="I314" s="124"/>
      <c r="J314" s="124"/>
      <c r="K314" s="130"/>
      <c r="L314" s="56"/>
      <c r="M314" s="56"/>
      <c r="N314" s="56"/>
      <c r="O314" s="56"/>
      <c r="P314" s="56"/>
      <c r="Q314" s="56"/>
      <c r="R314" s="133"/>
      <c r="S314" s="119"/>
      <c r="T314" s="119"/>
      <c r="U314" s="119"/>
      <c r="V314" s="26"/>
      <c r="W314" s="26"/>
      <c r="X314" s="26"/>
      <c r="Y314" s="119"/>
      <c r="Z314" s="26"/>
    </row>
    <row r="315" spans="1:26" ht="12.75" customHeight="1">
      <c r="A315" s="129"/>
      <c r="B315" s="54"/>
      <c r="C315" s="26"/>
      <c r="D315" s="26"/>
      <c r="E315" s="124"/>
      <c r="F315" s="124"/>
      <c r="G315" s="124"/>
      <c r="H315" s="124"/>
      <c r="I315" s="124"/>
      <c r="J315" s="124"/>
      <c r="K315" s="130"/>
      <c r="L315" s="56"/>
      <c r="M315" s="56"/>
      <c r="N315" s="56"/>
      <c r="O315" s="56"/>
      <c r="P315" s="56"/>
      <c r="Q315" s="56"/>
      <c r="R315" s="133"/>
      <c r="S315" s="119"/>
      <c r="T315" s="119"/>
      <c r="U315" s="119"/>
      <c r="V315" s="26"/>
      <c r="W315" s="26"/>
      <c r="X315" s="26"/>
      <c r="Y315" s="119"/>
      <c r="Z315" s="26"/>
    </row>
    <row r="316" spans="1:26" ht="12.75" customHeight="1">
      <c r="A316" s="129"/>
      <c r="B316" s="54"/>
      <c r="C316" s="26"/>
      <c r="D316" s="26"/>
      <c r="E316" s="124"/>
      <c r="F316" s="124"/>
      <c r="G316" s="124"/>
      <c r="H316" s="124"/>
      <c r="I316" s="124"/>
      <c r="J316" s="124"/>
      <c r="K316" s="130"/>
      <c r="L316" s="56"/>
      <c r="M316" s="56"/>
      <c r="N316" s="56"/>
      <c r="O316" s="56"/>
      <c r="P316" s="56"/>
      <c r="Q316" s="56"/>
      <c r="R316" s="133"/>
      <c r="S316" s="119"/>
      <c r="T316" s="119"/>
      <c r="U316" s="119"/>
      <c r="V316" s="26"/>
      <c r="W316" s="26"/>
      <c r="X316" s="26"/>
      <c r="Y316" s="119"/>
      <c r="Z316" s="26"/>
    </row>
    <row r="317" spans="1:26" ht="12.75" customHeight="1">
      <c r="A317" s="129"/>
      <c r="B317" s="54"/>
      <c r="C317" s="26"/>
      <c r="D317" s="26"/>
      <c r="E317" s="124"/>
      <c r="F317" s="124"/>
      <c r="G317" s="124"/>
      <c r="H317" s="124"/>
      <c r="I317" s="124"/>
      <c r="J317" s="124"/>
      <c r="K317" s="130"/>
      <c r="L317" s="56"/>
      <c r="M317" s="56"/>
      <c r="N317" s="56"/>
      <c r="O317" s="56"/>
      <c r="P317" s="56"/>
      <c r="Q317" s="56"/>
      <c r="R317" s="133"/>
      <c r="S317" s="119"/>
      <c r="T317" s="119"/>
      <c r="U317" s="119"/>
      <c r="V317" s="26"/>
      <c r="W317" s="26"/>
      <c r="X317" s="26"/>
      <c r="Y317" s="119"/>
      <c r="Z317" s="26"/>
    </row>
    <row r="318" spans="1:26" ht="12.75" customHeight="1">
      <c r="A318" s="129"/>
      <c r="B318" s="54"/>
      <c r="C318" s="26"/>
      <c r="D318" s="26"/>
      <c r="E318" s="124"/>
      <c r="F318" s="124"/>
      <c r="G318" s="124"/>
      <c r="H318" s="124"/>
      <c r="I318" s="124"/>
      <c r="J318" s="124"/>
      <c r="K318" s="130"/>
      <c r="L318" s="56"/>
      <c r="M318" s="56"/>
      <c r="N318" s="56"/>
      <c r="O318" s="56"/>
      <c r="P318" s="56"/>
      <c r="Q318" s="56"/>
      <c r="R318" s="133"/>
      <c r="S318" s="119"/>
      <c r="T318" s="119"/>
      <c r="U318" s="119"/>
      <c r="V318" s="26"/>
      <c r="W318" s="26"/>
      <c r="X318" s="26"/>
      <c r="Y318" s="119"/>
      <c r="Z318" s="26"/>
    </row>
    <row r="319" spans="1:26" ht="12.75" customHeight="1">
      <c r="A319" s="129"/>
      <c r="B319" s="54"/>
      <c r="C319" s="26"/>
      <c r="D319" s="26"/>
      <c r="E319" s="124"/>
      <c r="F319" s="124"/>
      <c r="G319" s="124"/>
      <c r="H319" s="124"/>
      <c r="I319" s="124"/>
      <c r="J319" s="124"/>
      <c r="K319" s="130"/>
      <c r="L319" s="56"/>
      <c r="M319" s="56"/>
      <c r="N319" s="56"/>
      <c r="O319" s="56"/>
      <c r="P319" s="56"/>
      <c r="Q319" s="56"/>
      <c r="R319" s="133"/>
      <c r="S319" s="119"/>
      <c r="T319" s="119"/>
      <c r="U319" s="119"/>
      <c r="V319" s="26"/>
      <c r="W319" s="26"/>
      <c r="X319" s="26"/>
      <c r="Y319" s="119"/>
      <c r="Z319" s="26"/>
    </row>
    <row r="320" spans="1:26" ht="12.75" customHeight="1">
      <c r="A320" s="129"/>
      <c r="B320" s="54"/>
      <c r="C320" s="26"/>
      <c r="D320" s="26"/>
      <c r="E320" s="124"/>
      <c r="F320" s="124"/>
      <c r="G320" s="124"/>
      <c r="H320" s="124"/>
      <c r="I320" s="124"/>
      <c r="J320" s="124"/>
      <c r="K320" s="130"/>
      <c r="L320" s="56"/>
      <c r="M320" s="56"/>
      <c r="N320" s="56"/>
      <c r="O320" s="56"/>
      <c r="P320" s="56"/>
      <c r="Q320" s="56"/>
      <c r="R320" s="133"/>
      <c r="S320" s="119"/>
      <c r="T320" s="119"/>
      <c r="U320" s="119"/>
      <c r="V320" s="26"/>
      <c r="W320" s="26"/>
      <c r="X320" s="26"/>
      <c r="Y320" s="119"/>
      <c r="Z320" s="26"/>
    </row>
    <row r="321" spans="1:26" ht="12.75" customHeight="1">
      <c r="A321" s="129"/>
      <c r="B321" s="54"/>
      <c r="C321" s="26"/>
      <c r="D321" s="26"/>
      <c r="E321" s="124"/>
      <c r="F321" s="124"/>
      <c r="G321" s="124"/>
      <c r="H321" s="124"/>
      <c r="I321" s="124"/>
      <c r="J321" s="124"/>
      <c r="K321" s="130"/>
      <c r="L321" s="56"/>
      <c r="M321" s="56"/>
      <c r="N321" s="56"/>
      <c r="O321" s="56"/>
      <c r="P321" s="56"/>
      <c r="Q321" s="56"/>
      <c r="R321" s="133"/>
      <c r="S321" s="119"/>
      <c r="T321" s="119"/>
      <c r="U321" s="119"/>
      <c r="V321" s="26"/>
      <c r="W321" s="26"/>
      <c r="X321" s="26"/>
      <c r="Y321" s="119"/>
      <c r="Z321" s="26"/>
    </row>
    <row r="322" spans="1:26" ht="12.75" customHeight="1">
      <c r="A322" s="129"/>
      <c r="B322" s="54"/>
      <c r="C322" s="26"/>
      <c r="D322" s="26"/>
      <c r="E322" s="124"/>
      <c r="F322" s="124"/>
      <c r="G322" s="124"/>
      <c r="H322" s="124"/>
      <c r="I322" s="124"/>
      <c r="J322" s="124"/>
      <c r="K322" s="130"/>
      <c r="L322" s="56"/>
      <c r="M322" s="56"/>
      <c r="N322" s="56"/>
      <c r="O322" s="56"/>
      <c r="P322" s="56"/>
      <c r="Q322" s="56"/>
      <c r="R322" s="133"/>
      <c r="S322" s="119"/>
      <c r="T322" s="119"/>
      <c r="U322" s="119"/>
      <c r="V322" s="26"/>
      <c r="W322" s="26"/>
      <c r="X322" s="26"/>
      <c r="Y322" s="119"/>
      <c r="Z322" s="26"/>
    </row>
    <row r="323" spans="1:26" ht="12.75" customHeight="1">
      <c r="A323" s="129"/>
      <c r="B323" s="54"/>
      <c r="C323" s="26"/>
      <c r="D323" s="26"/>
      <c r="E323" s="124"/>
      <c r="F323" s="124"/>
      <c r="G323" s="124"/>
      <c r="H323" s="124"/>
      <c r="I323" s="124"/>
      <c r="J323" s="124"/>
      <c r="K323" s="130"/>
      <c r="L323" s="56"/>
      <c r="M323" s="56"/>
      <c r="N323" s="56"/>
      <c r="O323" s="56"/>
      <c r="P323" s="56"/>
      <c r="Q323" s="56"/>
      <c r="R323" s="133"/>
      <c r="S323" s="119"/>
      <c r="T323" s="119"/>
      <c r="U323" s="119"/>
      <c r="V323" s="26"/>
      <c r="W323" s="26"/>
      <c r="X323" s="26"/>
      <c r="Y323" s="119"/>
      <c r="Z323" s="26"/>
    </row>
    <row r="324" spans="1:26" ht="12.75" customHeight="1">
      <c r="A324" s="129"/>
      <c r="B324" s="54"/>
      <c r="C324" s="26"/>
      <c r="D324" s="26"/>
      <c r="E324" s="124"/>
      <c r="F324" s="124"/>
      <c r="G324" s="124"/>
      <c r="H324" s="124"/>
      <c r="I324" s="124"/>
      <c r="J324" s="124"/>
      <c r="K324" s="130"/>
      <c r="L324" s="56"/>
      <c r="M324" s="56"/>
      <c r="N324" s="56"/>
      <c r="O324" s="56"/>
      <c r="P324" s="56"/>
      <c r="Q324" s="56"/>
      <c r="R324" s="133"/>
      <c r="S324" s="119"/>
      <c r="T324" s="119"/>
      <c r="U324" s="119"/>
      <c r="V324" s="26"/>
      <c r="W324" s="26"/>
      <c r="X324" s="26"/>
      <c r="Y324" s="119"/>
      <c r="Z324" s="26"/>
    </row>
    <row r="325" spans="1:26" ht="12.75" customHeight="1">
      <c r="A325" s="129"/>
      <c r="B325" s="54"/>
      <c r="C325" s="26"/>
      <c r="D325" s="26"/>
      <c r="E325" s="124"/>
      <c r="F325" s="124"/>
      <c r="G325" s="124"/>
      <c r="H325" s="124"/>
      <c r="I325" s="124"/>
      <c r="J325" s="124"/>
      <c r="K325" s="130"/>
      <c r="L325" s="56"/>
      <c r="M325" s="56"/>
      <c r="N325" s="56"/>
      <c r="O325" s="56"/>
      <c r="P325" s="56"/>
      <c r="Q325" s="56"/>
      <c r="R325" s="133"/>
      <c r="S325" s="119"/>
      <c r="T325" s="119"/>
      <c r="U325" s="119"/>
      <c r="V325" s="26"/>
      <c r="W325" s="26"/>
      <c r="X325" s="26"/>
      <c r="Y325" s="119"/>
      <c r="Z325" s="26"/>
    </row>
    <row r="326" spans="1:26" ht="12.75" customHeight="1">
      <c r="A326" s="129"/>
      <c r="B326" s="54"/>
      <c r="C326" s="26"/>
      <c r="D326" s="26"/>
      <c r="E326" s="124"/>
      <c r="F326" s="124"/>
      <c r="G326" s="124"/>
      <c r="H326" s="124"/>
      <c r="I326" s="124"/>
      <c r="J326" s="124"/>
      <c r="K326" s="130"/>
      <c r="L326" s="56"/>
      <c r="M326" s="56"/>
      <c r="N326" s="56"/>
      <c r="O326" s="56"/>
      <c r="P326" s="56"/>
      <c r="Q326" s="56"/>
      <c r="R326" s="133"/>
      <c r="S326" s="119"/>
      <c r="T326" s="119"/>
      <c r="U326" s="119"/>
      <c r="V326" s="26"/>
      <c r="W326" s="26"/>
      <c r="X326" s="26"/>
      <c r="Y326" s="119"/>
      <c r="Z326" s="26"/>
    </row>
    <row r="327" spans="1:26" ht="12.75" customHeight="1">
      <c r="A327" s="129"/>
      <c r="B327" s="54"/>
      <c r="C327" s="26"/>
      <c r="D327" s="26"/>
      <c r="E327" s="124"/>
      <c r="F327" s="124"/>
      <c r="G327" s="124"/>
      <c r="H327" s="124"/>
      <c r="I327" s="124"/>
      <c r="J327" s="124"/>
      <c r="K327" s="130"/>
      <c r="L327" s="56"/>
      <c r="M327" s="56"/>
      <c r="N327" s="56"/>
      <c r="O327" s="56"/>
      <c r="P327" s="56"/>
      <c r="Q327" s="56"/>
      <c r="R327" s="133"/>
      <c r="S327" s="119"/>
      <c r="T327" s="119"/>
      <c r="U327" s="119"/>
      <c r="V327" s="26"/>
      <c r="W327" s="26"/>
      <c r="X327" s="26"/>
      <c r="Y327" s="119"/>
      <c r="Z327" s="26"/>
    </row>
    <row r="328" spans="1:26" ht="12.75" customHeight="1">
      <c r="A328" s="129"/>
      <c r="B328" s="54"/>
      <c r="C328" s="26"/>
      <c r="D328" s="26"/>
      <c r="E328" s="124"/>
      <c r="F328" s="124"/>
      <c r="G328" s="124"/>
      <c r="H328" s="124"/>
      <c r="I328" s="124"/>
      <c r="J328" s="124"/>
      <c r="K328" s="130"/>
      <c r="L328" s="56"/>
      <c r="M328" s="56"/>
      <c r="N328" s="56"/>
      <c r="O328" s="56"/>
      <c r="P328" s="56"/>
      <c r="Q328" s="56"/>
      <c r="R328" s="133"/>
      <c r="S328" s="119"/>
      <c r="T328" s="119"/>
      <c r="U328" s="119"/>
      <c r="V328" s="26"/>
      <c r="W328" s="26"/>
      <c r="X328" s="26"/>
      <c r="Y328" s="119"/>
      <c r="Z328" s="26"/>
    </row>
    <row r="329" spans="1:26" ht="12.75" customHeight="1">
      <c r="A329" s="129"/>
      <c r="B329" s="54"/>
      <c r="C329" s="26"/>
      <c r="D329" s="26"/>
      <c r="E329" s="124"/>
      <c r="F329" s="124"/>
      <c r="G329" s="124"/>
      <c r="H329" s="124"/>
      <c r="I329" s="124"/>
      <c r="J329" s="124"/>
      <c r="K329" s="130"/>
      <c r="L329" s="56"/>
      <c r="M329" s="56"/>
      <c r="N329" s="56"/>
      <c r="O329" s="56"/>
      <c r="P329" s="56"/>
      <c r="Q329" s="56"/>
      <c r="R329" s="133"/>
      <c r="S329" s="119"/>
      <c r="T329" s="119"/>
      <c r="U329" s="119"/>
      <c r="V329" s="26"/>
      <c r="W329" s="26"/>
      <c r="X329" s="26"/>
      <c r="Y329" s="119"/>
      <c r="Z329" s="26"/>
    </row>
    <row r="330" spans="1:26" ht="12.75" customHeight="1">
      <c r="A330" s="129"/>
      <c r="B330" s="54"/>
      <c r="C330" s="26"/>
      <c r="D330" s="26"/>
      <c r="E330" s="124"/>
      <c r="F330" s="124"/>
      <c r="G330" s="124"/>
      <c r="H330" s="124"/>
      <c r="I330" s="124"/>
      <c r="J330" s="124"/>
      <c r="K330" s="130"/>
      <c r="L330" s="56"/>
      <c r="M330" s="56"/>
      <c r="N330" s="56"/>
      <c r="O330" s="56"/>
      <c r="P330" s="56"/>
      <c r="Q330" s="56"/>
      <c r="R330" s="133"/>
      <c r="S330" s="119"/>
      <c r="T330" s="119"/>
      <c r="U330" s="119"/>
      <c r="V330" s="26"/>
      <c r="W330" s="26"/>
      <c r="X330" s="26"/>
      <c r="Y330" s="119"/>
      <c r="Z330" s="26"/>
    </row>
    <row r="331" spans="1:26" ht="12.75" customHeight="1">
      <c r="A331" s="129"/>
      <c r="B331" s="54"/>
      <c r="C331" s="26"/>
      <c r="D331" s="26"/>
      <c r="E331" s="124"/>
      <c r="F331" s="124"/>
      <c r="G331" s="124"/>
      <c r="H331" s="124"/>
      <c r="I331" s="124"/>
      <c r="J331" s="124"/>
      <c r="K331" s="130"/>
      <c r="L331" s="56"/>
      <c r="M331" s="56"/>
      <c r="N331" s="56"/>
      <c r="O331" s="56"/>
      <c r="P331" s="56"/>
      <c r="Q331" s="56"/>
      <c r="R331" s="133"/>
      <c r="S331" s="119"/>
      <c r="T331" s="119"/>
      <c r="U331" s="119"/>
      <c r="V331" s="26"/>
      <c r="W331" s="26"/>
      <c r="X331" s="26"/>
      <c r="Y331" s="119"/>
      <c r="Z331" s="26"/>
    </row>
    <row r="332" spans="1:26" ht="12.75" customHeight="1">
      <c r="A332" s="129"/>
      <c r="B332" s="54"/>
      <c r="C332" s="26"/>
      <c r="D332" s="26"/>
      <c r="E332" s="124"/>
      <c r="F332" s="124"/>
      <c r="G332" s="124"/>
      <c r="H332" s="124"/>
      <c r="I332" s="124"/>
      <c r="J332" s="124"/>
      <c r="K332" s="130"/>
      <c r="L332" s="56"/>
      <c r="M332" s="56"/>
      <c r="N332" s="56"/>
      <c r="O332" s="56"/>
      <c r="P332" s="56"/>
      <c r="Q332" s="56"/>
      <c r="R332" s="133"/>
      <c r="S332" s="119"/>
      <c r="T332" s="119"/>
      <c r="U332" s="119"/>
      <c r="V332" s="26"/>
      <c r="W332" s="26"/>
      <c r="X332" s="26"/>
      <c r="Y332" s="119"/>
      <c r="Z332" s="26"/>
    </row>
    <row r="333" spans="1:26" ht="12.75" customHeight="1">
      <c r="A333" s="129"/>
      <c r="B333" s="54"/>
      <c r="C333" s="26"/>
      <c r="D333" s="26"/>
      <c r="E333" s="124"/>
      <c r="F333" s="124"/>
      <c r="G333" s="124"/>
      <c r="H333" s="124"/>
      <c r="I333" s="124"/>
      <c r="J333" s="124"/>
      <c r="K333" s="130"/>
      <c r="L333" s="56"/>
      <c r="M333" s="56"/>
      <c r="N333" s="56"/>
      <c r="O333" s="56"/>
      <c r="P333" s="56"/>
      <c r="Q333" s="56"/>
      <c r="R333" s="133"/>
      <c r="S333" s="119"/>
      <c r="T333" s="119"/>
      <c r="U333" s="119"/>
      <c r="V333" s="26"/>
      <c r="W333" s="26"/>
      <c r="X333" s="26"/>
      <c r="Y333" s="119"/>
      <c r="Z333" s="26"/>
    </row>
    <row r="334" spans="1:26" ht="12.75" customHeight="1">
      <c r="A334" s="129"/>
      <c r="B334" s="54"/>
      <c r="C334" s="26"/>
      <c r="D334" s="26"/>
      <c r="E334" s="124"/>
      <c r="F334" s="124"/>
      <c r="G334" s="124"/>
      <c r="H334" s="124"/>
      <c r="I334" s="124"/>
      <c r="J334" s="124"/>
      <c r="K334" s="130"/>
      <c r="L334" s="56"/>
      <c r="M334" s="56"/>
      <c r="N334" s="56"/>
      <c r="O334" s="56"/>
      <c r="P334" s="56"/>
      <c r="Q334" s="56"/>
      <c r="R334" s="133"/>
      <c r="S334" s="119"/>
      <c r="T334" s="119"/>
      <c r="U334" s="119"/>
      <c r="V334" s="26"/>
      <c r="W334" s="26"/>
      <c r="X334" s="26"/>
      <c r="Y334" s="119"/>
      <c r="Z334" s="26"/>
    </row>
    <row r="335" spans="1:26" ht="12.75" customHeight="1">
      <c r="A335" s="129"/>
      <c r="B335" s="54"/>
      <c r="C335" s="26"/>
      <c r="D335" s="26"/>
      <c r="E335" s="124"/>
      <c r="F335" s="124"/>
      <c r="G335" s="124"/>
      <c r="H335" s="124"/>
      <c r="I335" s="124"/>
      <c r="J335" s="124"/>
      <c r="K335" s="130"/>
      <c r="L335" s="56"/>
      <c r="M335" s="56"/>
      <c r="N335" s="56"/>
      <c r="O335" s="56"/>
      <c r="P335" s="56"/>
      <c r="Q335" s="56"/>
      <c r="R335" s="133"/>
      <c r="S335" s="119"/>
      <c r="T335" s="119"/>
      <c r="U335" s="119"/>
      <c r="V335" s="26"/>
      <c r="W335" s="26"/>
      <c r="X335" s="26"/>
      <c r="Y335" s="119"/>
      <c r="Z335" s="26"/>
    </row>
    <row r="336" spans="1:26" ht="12.75" customHeight="1">
      <c r="A336" s="129"/>
      <c r="B336" s="54"/>
      <c r="C336" s="26"/>
      <c r="D336" s="26"/>
      <c r="E336" s="124"/>
      <c r="F336" s="124"/>
      <c r="G336" s="124"/>
      <c r="H336" s="124"/>
      <c r="I336" s="124"/>
      <c r="J336" s="124"/>
      <c r="K336" s="130"/>
      <c r="L336" s="56"/>
      <c r="M336" s="56"/>
      <c r="N336" s="56"/>
      <c r="O336" s="56"/>
      <c r="P336" s="56"/>
      <c r="Q336" s="56"/>
      <c r="R336" s="133"/>
      <c r="S336" s="119"/>
      <c r="T336" s="119"/>
      <c r="U336" s="119"/>
      <c r="V336" s="26"/>
      <c r="W336" s="26"/>
      <c r="X336" s="26"/>
      <c r="Y336" s="119"/>
      <c r="Z336" s="26"/>
    </row>
    <row r="337" spans="1:26" ht="12.75" customHeight="1">
      <c r="A337" s="129"/>
      <c r="B337" s="54"/>
      <c r="C337" s="26"/>
      <c r="D337" s="26"/>
      <c r="E337" s="124"/>
      <c r="F337" s="124"/>
      <c r="G337" s="124"/>
      <c r="H337" s="124"/>
      <c r="I337" s="124"/>
      <c r="J337" s="124"/>
      <c r="K337" s="130"/>
      <c r="L337" s="56"/>
      <c r="M337" s="56"/>
      <c r="N337" s="56"/>
      <c r="O337" s="56"/>
      <c r="P337" s="56"/>
      <c r="Q337" s="56"/>
      <c r="R337" s="133"/>
      <c r="S337" s="119"/>
      <c r="T337" s="119"/>
      <c r="U337" s="119"/>
      <c r="V337" s="26"/>
      <c r="W337" s="26"/>
      <c r="X337" s="26"/>
      <c r="Y337" s="119"/>
      <c r="Z337" s="26"/>
    </row>
    <row r="338" spans="1:26" ht="12.75" customHeight="1">
      <c r="A338" s="129"/>
      <c r="B338" s="54"/>
      <c r="C338" s="26"/>
      <c r="D338" s="26"/>
      <c r="E338" s="124"/>
      <c r="F338" s="124"/>
      <c r="G338" s="124"/>
      <c r="H338" s="124"/>
      <c r="I338" s="124"/>
      <c r="J338" s="124"/>
      <c r="K338" s="130"/>
      <c r="L338" s="56"/>
      <c r="M338" s="56"/>
      <c r="N338" s="56"/>
      <c r="O338" s="56"/>
      <c r="P338" s="56"/>
      <c r="Q338" s="56"/>
      <c r="R338" s="133"/>
      <c r="S338" s="119"/>
      <c r="T338" s="119"/>
      <c r="U338" s="119"/>
      <c r="V338" s="26"/>
      <c r="W338" s="26"/>
      <c r="X338" s="26"/>
      <c r="Y338" s="119"/>
      <c r="Z338" s="26"/>
    </row>
    <row r="339" spans="1:26" ht="12.75" customHeight="1">
      <c r="A339" s="129"/>
      <c r="B339" s="54"/>
      <c r="C339" s="26"/>
      <c r="D339" s="26"/>
      <c r="E339" s="124"/>
      <c r="F339" s="124"/>
      <c r="G339" s="124"/>
      <c r="H339" s="124"/>
      <c r="I339" s="124"/>
      <c r="J339" s="124"/>
      <c r="K339" s="130"/>
      <c r="L339" s="56"/>
      <c r="M339" s="56"/>
      <c r="N339" s="56"/>
      <c r="O339" s="56"/>
      <c r="P339" s="56"/>
      <c r="Q339" s="56"/>
      <c r="R339" s="133"/>
      <c r="S339" s="119"/>
      <c r="T339" s="119"/>
      <c r="U339" s="119"/>
      <c r="V339" s="26"/>
      <c r="W339" s="26"/>
      <c r="X339" s="26"/>
      <c r="Y339" s="119"/>
      <c r="Z339" s="26"/>
    </row>
    <row r="340" spans="1:26" ht="12.75" customHeight="1">
      <c r="A340" s="129"/>
      <c r="B340" s="54"/>
      <c r="C340" s="26"/>
      <c r="D340" s="26"/>
      <c r="E340" s="124"/>
      <c r="F340" s="124"/>
      <c r="G340" s="124"/>
      <c r="H340" s="124"/>
      <c r="I340" s="124"/>
      <c r="J340" s="124"/>
      <c r="K340" s="130"/>
      <c r="L340" s="56"/>
      <c r="M340" s="56"/>
      <c r="N340" s="56"/>
      <c r="O340" s="56"/>
      <c r="P340" s="56"/>
      <c r="Q340" s="56"/>
      <c r="R340" s="133"/>
      <c r="S340" s="119"/>
      <c r="T340" s="119"/>
      <c r="U340" s="119"/>
      <c r="V340" s="26"/>
      <c r="W340" s="26"/>
      <c r="X340" s="26"/>
      <c r="Y340" s="119"/>
      <c r="Z340" s="26"/>
    </row>
    <row r="341" spans="1:26" ht="12.75" customHeight="1">
      <c r="A341" s="129"/>
      <c r="B341" s="54"/>
      <c r="C341" s="26"/>
      <c r="D341" s="26"/>
      <c r="E341" s="124"/>
      <c r="F341" s="124"/>
      <c r="G341" s="124"/>
      <c r="H341" s="124"/>
      <c r="I341" s="124"/>
      <c r="J341" s="124"/>
      <c r="K341" s="130"/>
      <c r="L341" s="56"/>
      <c r="M341" s="56"/>
      <c r="N341" s="56"/>
      <c r="O341" s="56"/>
      <c r="P341" s="56"/>
      <c r="Q341" s="56"/>
      <c r="R341" s="133"/>
      <c r="S341" s="119"/>
      <c r="T341" s="119"/>
      <c r="U341" s="119"/>
      <c r="V341" s="26"/>
      <c r="W341" s="26"/>
      <c r="X341" s="26"/>
      <c r="Y341" s="119"/>
      <c r="Z341" s="26"/>
    </row>
    <row r="342" spans="1:26" ht="12.75" customHeight="1">
      <c r="A342" s="129"/>
      <c r="B342" s="54"/>
      <c r="C342" s="26"/>
      <c r="D342" s="26"/>
      <c r="E342" s="124"/>
      <c r="F342" s="124"/>
      <c r="G342" s="124"/>
      <c r="H342" s="124"/>
      <c r="I342" s="124"/>
      <c r="J342" s="124"/>
      <c r="K342" s="130"/>
      <c r="L342" s="56"/>
      <c r="M342" s="56"/>
      <c r="N342" s="56"/>
      <c r="O342" s="56"/>
      <c r="P342" s="56"/>
      <c r="Q342" s="56"/>
      <c r="R342" s="133"/>
      <c r="S342" s="119"/>
      <c r="T342" s="119"/>
      <c r="U342" s="119"/>
      <c r="V342" s="26"/>
      <c r="W342" s="26"/>
      <c r="X342" s="26"/>
      <c r="Y342" s="119"/>
      <c r="Z342" s="26"/>
    </row>
    <row r="343" spans="1:26" ht="12.75" customHeight="1">
      <c r="A343" s="129"/>
      <c r="B343" s="54"/>
      <c r="C343" s="26"/>
      <c r="D343" s="26"/>
      <c r="E343" s="124"/>
      <c r="F343" s="124"/>
      <c r="G343" s="124"/>
      <c r="H343" s="124"/>
      <c r="I343" s="124"/>
      <c r="J343" s="124"/>
      <c r="K343" s="130"/>
      <c r="L343" s="56"/>
      <c r="M343" s="56"/>
      <c r="N343" s="56"/>
      <c r="O343" s="56"/>
      <c r="P343" s="56"/>
      <c r="Q343" s="56"/>
      <c r="R343" s="133"/>
      <c r="S343" s="119"/>
      <c r="T343" s="119"/>
      <c r="U343" s="119"/>
      <c r="V343" s="26"/>
      <c r="W343" s="26"/>
      <c r="X343" s="26"/>
      <c r="Y343" s="119"/>
      <c r="Z343" s="26"/>
    </row>
    <row r="344" spans="1:26" ht="12.75" customHeight="1">
      <c r="A344" s="129"/>
      <c r="B344" s="54"/>
      <c r="C344" s="26"/>
      <c r="D344" s="26"/>
      <c r="E344" s="124"/>
      <c r="F344" s="124"/>
      <c r="G344" s="124"/>
      <c r="H344" s="124"/>
      <c r="I344" s="124"/>
      <c r="J344" s="124"/>
      <c r="K344" s="130"/>
      <c r="L344" s="56"/>
      <c r="M344" s="56"/>
      <c r="N344" s="56"/>
      <c r="O344" s="56"/>
      <c r="P344" s="56"/>
      <c r="Q344" s="56"/>
      <c r="R344" s="133"/>
      <c r="S344" s="119"/>
      <c r="T344" s="119"/>
      <c r="U344" s="119"/>
      <c r="V344" s="26"/>
      <c r="W344" s="26"/>
      <c r="X344" s="26"/>
      <c r="Y344" s="119"/>
      <c r="Z344" s="26"/>
    </row>
    <row r="345" spans="1:26" ht="12.75" customHeight="1">
      <c r="A345" s="129"/>
      <c r="B345" s="54"/>
      <c r="C345" s="26"/>
      <c r="D345" s="26"/>
      <c r="E345" s="124"/>
      <c r="F345" s="124"/>
      <c r="G345" s="124"/>
      <c r="H345" s="124"/>
      <c r="I345" s="124"/>
      <c r="J345" s="124"/>
      <c r="K345" s="130"/>
      <c r="L345" s="56"/>
      <c r="M345" s="56"/>
      <c r="N345" s="56"/>
      <c r="O345" s="56"/>
      <c r="P345" s="56"/>
      <c r="Q345" s="56"/>
      <c r="R345" s="133"/>
      <c r="S345" s="119"/>
      <c r="T345" s="119"/>
      <c r="U345" s="119"/>
      <c r="V345" s="26"/>
      <c r="W345" s="26"/>
      <c r="X345" s="26"/>
      <c r="Y345" s="119"/>
      <c r="Z345" s="26"/>
    </row>
    <row r="346" spans="1:26" ht="12.75" customHeight="1">
      <c r="A346" s="129"/>
      <c r="B346" s="54"/>
      <c r="C346" s="26"/>
      <c r="D346" s="26"/>
      <c r="E346" s="124"/>
      <c r="F346" s="124"/>
      <c r="G346" s="124"/>
      <c r="H346" s="124"/>
      <c r="I346" s="124"/>
      <c r="J346" s="124"/>
      <c r="K346" s="130"/>
      <c r="L346" s="56"/>
      <c r="M346" s="56"/>
      <c r="N346" s="56"/>
      <c r="O346" s="56"/>
      <c r="P346" s="56"/>
      <c r="Q346" s="56"/>
      <c r="R346" s="133"/>
      <c r="S346" s="119"/>
      <c r="T346" s="119"/>
      <c r="U346" s="119"/>
      <c r="V346" s="26"/>
      <c r="W346" s="26"/>
      <c r="X346" s="26"/>
      <c r="Y346" s="119"/>
      <c r="Z346" s="26"/>
    </row>
    <row r="347" spans="1:26" ht="12.75" customHeight="1">
      <c r="A347" s="129"/>
      <c r="B347" s="54"/>
      <c r="C347" s="26"/>
      <c r="D347" s="26"/>
      <c r="E347" s="124"/>
      <c r="F347" s="124"/>
      <c r="G347" s="124"/>
      <c r="H347" s="124"/>
      <c r="I347" s="124"/>
      <c r="J347" s="124"/>
      <c r="K347" s="130"/>
      <c r="L347" s="56"/>
      <c r="M347" s="56"/>
      <c r="N347" s="56"/>
      <c r="O347" s="56"/>
      <c r="P347" s="56"/>
      <c r="Q347" s="56"/>
      <c r="R347" s="133"/>
      <c r="S347" s="119"/>
      <c r="T347" s="119"/>
      <c r="U347" s="119"/>
      <c r="V347" s="26"/>
      <c r="W347" s="26"/>
      <c r="X347" s="26"/>
      <c r="Y347" s="119"/>
      <c r="Z347" s="26"/>
    </row>
    <row r="348" spans="1:26" ht="12.75" customHeight="1">
      <c r="A348" s="129"/>
      <c r="B348" s="54"/>
      <c r="C348" s="26"/>
      <c r="D348" s="26"/>
      <c r="E348" s="124"/>
      <c r="F348" s="124"/>
      <c r="G348" s="124"/>
      <c r="H348" s="124"/>
      <c r="I348" s="124"/>
      <c r="J348" s="124"/>
      <c r="K348" s="130"/>
      <c r="L348" s="56"/>
      <c r="M348" s="56"/>
      <c r="N348" s="56"/>
      <c r="O348" s="56"/>
      <c r="P348" s="56"/>
      <c r="Q348" s="56"/>
      <c r="R348" s="133"/>
      <c r="S348" s="119"/>
      <c r="T348" s="119"/>
      <c r="U348" s="119"/>
      <c r="V348" s="26"/>
      <c r="W348" s="26"/>
      <c r="X348" s="26"/>
      <c r="Y348" s="119"/>
      <c r="Z348" s="26"/>
    </row>
    <row r="349" spans="1:26" ht="12.75" customHeight="1">
      <c r="A349" s="129"/>
      <c r="B349" s="54"/>
      <c r="C349" s="26"/>
      <c r="D349" s="26"/>
      <c r="E349" s="124"/>
      <c r="F349" s="124"/>
      <c r="G349" s="124"/>
      <c r="H349" s="124"/>
      <c r="I349" s="124"/>
      <c r="J349" s="124"/>
      <c r="K349" s="130"/>
      <c r="L349" s="56"/>
      <c r="M349" s="56"/>
      <c r="N349" s="56"/>
      <c r="O349" s="56"/>
      <c r="P349" s="56"/>
      <c r="Q349" s="56"/>
      <c r="R349" s="133"/>
      <c r="S349" s="119"/>
      <c r="T349" s="119"/>
      <c r="U349" s="119"/>
      <c r="V349" s="26"/>
      <c r="W349" s="26"/>
      <c r="X349" s="26"/>
      <c r="Y349" s="119"/>
      <c r="Z349" s="26"/>
    </row>
    <row r="350" spans="1:26" ht="12.75" customHeight="1">
      <c r="A350" s="129"/>
      <c r="B350" s="54"/>
      <c r="C350" s="26"/>
      <c r="D350" s="26"/>
      <c r="E350" s="124"/>
      <c r="F350" s="124"/>
      <c r="G350" s="124"/>
      <c r="H350" s="124"/>
      <c r="I350" s="124"/>
      <c r="J350" s="124"/>
      <c r="K350" s="130"/>
      <c r="L350" s="56"/>
      <c r="M350" s="56"/>
      <c r="N350" s="56"/>
      <c r="O350" s="56"/>
      <c r="P350" s="56"/>
      <c r="Q350" s="56"/>
      <c r="R350" s="133"/>
      <c r="S350" s="119"/>
      <c r="T350" s="119"/>
      <c r="U350" s="119"/>
      <c r="V350" s="26"/>
      <c r="W350" s="26"/>
      <c r="X350" s="26"/>
      <c r="Y350" s="119"/>
      <c r="Z350" s="26"/>
    </row>
    <row r="351" spans="1:26" ht="12.75" customHeight="1">
      <c r="A351" s="129"/>
      <c r="B351" s="54"/>
      <c r="C351" s="26"/>
      <c r="D351" s="26"/>
      <c r="E351" s="124"/>
      <c r="F351" s="124"/>
      <c r="G351" s="124"/>
      <c r="H351" s="124"/>
      <c r="I351" s="124"/>
      <c r="J351" s="124"/>
      <c r="K351" s="130"/>
      <c r="L351" s="56"/>
      <c r="M351" s="56"/>
      <c r="N351" s="56"/>
      <c r="O351" s="56"/>
      <c r="P351" s="56"/>
      <c r="Q351" s="56"/>
      <c r="R351" s="133"/>
      <c r="S351" s="119"/>
      <c r="T351" s="119"/>
      <c r="U351" s="119"/>
      <c r="V351" s="26"/>
      <c r="W351" s="26"/>
      <c r="X351" s="26"/>
      <c r="Y351" s="119"/>
      <c r="Z351" s="26"/>
    </row>
    <row r="352" spans="1:26" ht="12.75" customHeight="1">
      <c r="A352" s="129"/>
      <c r="B352" s="54"/>
      <c r="C352" s="26"/>
      <c r="D352" s="26"/>
      <c r="E352" s="124"/>
      <c r="F352" s="124"/>
      <c r="G352" s="124"/>
      <c r="H352" s="124"/>
      <c r="I352" s="124"/>
      <c r="J352" s="124"/>
      <c r="K352" s="130"/>
      <c r="L352" s="56"/>
      <c r="M352" s="56"/>
      <c r="N352" s="56"/>
      <c r="O352" s="56"/>
      <c r="P352" s="56"/>
      <c r="Q352" s="56"/>
      <c r="R352" s="133"/>
      <c r="S352" s="119"/>
      <c r="T352" s="119"/>
      <c r="U352" s="119"/>
      <c r="V352" s="26"/>
      <c r="W352" s="26"/>
      <c r="X352" s="26"/>
      <c r="Y352" s="119"/>
      <c r="Z352" s="26"/>
    </row>
    <row r="353" spans="1:26" ht="12.75" customHeight="1">
      <c r="A353" s="129"/>
      <c r="B353" s="54"/>
      <c r="C353" s="26"/>
      <c r="D353" s="26"/>
      <c r="E353" s="124"/>
      <c r="F353" s="124"/>
      <c r="G353" s="124"/>
      <c r="H353" s="124"/>
      <c r="I353" s="124"/>
      <c r="J353" s="124"/>
      <c r="K353" s="130"/>
      <c r="L353" s="56"/>
      <c r="M353" s="56"/>
      <c r="N353" s="56"/>
      <c r="O353" s="56"/>
      <c r="P353" s="56"/>
      <c r="Q353" s="56"/>
      <c r="R353" s="133"/>
      <c r="S353" s="119"/>
      <c r="T353" s="119"/>
      <c r="U353" s="119"/>
      <c r="V353" s="26"/>
      <c r="W353" s="26"/>
      <c r="X353" s="26"/>
      <c r="Y353" s="119"/>
      <c r="Z353" s="26"/>
    </row>
    <row r="354" spans="1:26" ht="12.75" customHeight="1">
      <c r="A354" s="129"/>
      <c r="B354" s="54"/>
      <c r="C354" s="26"/>
      <c r="D354" s="26"/>
      <c r="E354" s="124"/>
      <c r="F354" s="124"/>
      <c r="G354" s="124"/>
      <c r="H354" s="124"/>
      <c r="I354" s="124"/>
      <c r="J354" s="124"/>
      <c r="K354" s="130"/>
      <c r="L354" s="56"/>
      <c r="M354" s="56"/>
      <c r="N354" s="56"/>
      <c r="O354" s="56"/>
      <c r="P354" s="56"/>
      <c r="Q354" s="56"/>
      <c r="R354" s="133"/>
      <c r="S354" s="119"/>
      <c r="T354" s="119"/>
      <c r="U354" s="119"/>
      <c r="V354" s="26"/>
      <c r="W354" s="26"/>
      <c r="X354" s="26"/>
      <c r="Y354" s="119"/>
      <c r="Z354" s="26"/>
    </row>
    <row r="355" spans="1:26" ht="12.75" customHeight="1">
      <c r="A355" s="129"/>
      <c r="B355" s="54"/>
      <c r="C355" s="26"/>
      <c r="D355" s="26"/>
      <c r="E355" s="124"/>
      <c r="F355" s="124"/>
      <c r="G355" s="124"/>
      <c r="H355" s="124"/>
      <c r="I355" s="124"/>
      <c r="J355" s="124"/>
      <c r="K355" s="130"/>
      <c r="L355" s="56"/>
      <c r="M355" s="56"/>
      <c r="N355" s="56"/>
      <c r="O355" s="56"/>
      <c r="P355" s="56"/>
      <c r="Q355" s="56"/>
      <c r="R355" s="133"/>
      <c r="S355" s="119"/>
      <c r="T355" s="119"/>
      <c r="U355" s="119"/>
      <c r="V355" s="26"/>
      <c r="W355" s="26"/>
      <c r="X355" s="26"/>
      <c r="Y355" s="119"/>
      <c r="Z355" s="26"/>
    </row>
    <row r="356" spans="1:26" ht="12.75" customHeight="1">
      <c r="A356" s="129"/>
      <c r="B356" s="54"/>
      <c r="C356" s="26"/>
      <c r="D356" s="26"/>
      <c r="E356" s="124"/>
      <c r="F356" s="124"/>
      <c r="G356" s="124"/>
      <c r="H356" s="124"/>
      <c r="I356" s="124"/>
      <c r="J356" s="124"/>
      <c r="K356" s="130"/>
      <c r="L356" s="56"/>
      <c r="M356" s="56"/>
      <c r="N356" s="56"/>
      <c r="O356" s="56"/>
      <c r="P356" s="56"/>
      <c r="Q356" s="56"/>
      <c r="R356" s="133"/>
      <c r="S356" s="119"/>
      <c r="T356" s="119"/>
      <c r="U356" s="119"/>
      <c r="V356" s="26"/>
      <c r="W356" s="26"/>
      <c r="X356" s="26"/>
      <c r="Y356" s="119"/>
      <c r="Z356" s="26"/>
    </row>
    <row r="357" spans="1:26" ht="12.75" customHeight="1">
      <c r="A357" s="129"/>
      <c r="B357" s="54"/>
      <c r="C357" s="26"/>
      <c r="D357" s="26"/>
      <c r="E357" s="124"/>
      <c r="F357" s="124"/>
      <c r="G357" s="124"/>
      <c r="H357" s="124"/>
      <c r="I357" s="124"/>
      <c r="J357" s="124"/>
      <c r="K357" s="130"/>
      <c r="L357" s="56"/>
      <c r="M357" s="56"/>
      <c r="N357" s="56"/>
      <c r="O357" s="56"/>
      <c r="P357" s="56"/>
      <c r="Q357" s="56"/>
      <c r="R357" s="133"/>
      <c r="S357" s="119"/>
      <c r="T357" s="119"/>
      <c r="U357" s="119"/>
      <c r="V357" s="26"/>
      <c r="W357" s="26"/>
      <c r="X357" s="26"/>
      <c r="Y357" s="119"/>
      <c r="Z357" s="26"/>
    </row>
    <row r="358" spans="1:26" ht="12.75" customHeight="1">
      <c r="A358" s="129"/>
      <c r="B358" s="54"/>
      <c r="C358" s="26"/>
      <c r="D358" s="26"/>
      <c r="E358" s="124"/>
      <c r="F358" s="124"/>
      <c r="G358" s="124"/>
      <c r="H358" s="124"/>
      <c r="I358" s="124"/>
      <c r="J358" s="124"/>
      <c r="K358" s="130"/>
      <c r="L358" s="56"/>
      <c r="M358" s="56"/>
      <c r="N358" s="56"/>
      <c r="O358" s="56"/>
      <c r="P358" s="56"/>
      <c r="Q358" s="56"/>
      <c r="R358" s="133"/>
      <c r="S358" s="119"/>
      <c r="T358" s="119"/>
      <c r="U358" s="119"/>
      <c r="V358" s="26"/>
      <c r="W358" s="26"/>
      <c r="X358" s="26"/>
      <c r="Y358" s="119"/>
      <c r="Z358" s="26"/>
    </row>
    <row r="359" spans="1:26" ht="12.75" customHeight="1">
      <c r="A359" s="129"/>
      <c r="B359" s="54"/>
      <c r="C359" s="26"/>
      <c r="D359" s="26"/>
      <c r="E359" s="124"/>
      <c r="F359" s="124"/>
      <c r="G359" s="124"/>
      <c r="H359" s="124"/>
      <c r="I359" s="124"/>
      <c r="J359" s="124"/>
      <c r="K359" s="130"/>
      <c r="L359" s="56"/>
      <c r="M359" s="56"/>
      <c r="N359" s="56"/>
      <c r="O359" s="56"/>
      <c r="P359" s="56"/>
      <c r="Q359" s="56"/>
      <c r="R359" s="133"/>
      <c r="S359" s="119"/>
      <c r="T359" s="119"/>
      <c r="U359" s="119"/>
      <c r="V359" s="26"/>
      <c r="W359" s="26"/>
      <c r="X359" s="26"/>
      <c r="Y359" s="119"/>
      <c r="Z359" s="26"/>
    </row>
    <row r="360" spans="1:26" ht="12.75" customHeight="1">
      <c r="A360" s="129"/>
      <c r="B360" s="54"/>
      <c r="C360" s="26"/>
      <c r="D360" s="26"/>
      <c r="E360" s="124"/>
      <c r="F360" s="124"/>
      <c r="G360" s="124"/>
      <c r="H360" s="124"/>
      <c r="I360" s="124"/>
      <c r="J360" s="124"/>
      <c r="K360" s="130"/>
      <c r="L360" s="56"/>
      <c r="M360" s="56"/>
      <c r="N360" s="56"/>
      <c r="O360" s="56"/>
      <c r="P360" s="56"/>
      <c r="Q360" s="56"/>
      <c r="R360" s="133"/>
      <c r="S360" s="119"/>
      <c r="T360" s="119"/>
      <c r="U360" s="119"/>
      <c r="V360" s="26"/>
      <c r="W360" s="26"/>
      <c r="X360" s="26"/>
      <c r="Y360" s="119"/>
      <c r="Z360" s="26"/>
    </row>
    <row r="361" spans="1:26" ht="12.75" customHeight="1">
      <c r="A361" s="129"/>
      <c r="B361" s="54"/>
      <c r="C361" s="26"/>
      <c r="D361" s="26"/>
      <c r="E361" s="124"/>
      <c r="F361" s="124"/>
      <c r="G361" s="124"/>
      <c r="H361" s="124"/>
      <c r="I361" s="124"/>
      <c r="J361" s="124"/>
      <c r="K361" s="130"/>
      <c r="L361" s="56"/>
      <c r="M361" s="56"/>
      <c r="N361" s="56"/>
      <c r="O361" s="56"/>
      <c r="P361" s="56"/>
      <c r="Q361" s="56"/>
      <c r="R361" s="133"/>
      <c r="S361" s="119"/>
      <c r="T361" s="119"/>
      <c r="U361" s="119"/>
      <c r="V361" s="26"/>
      <c r="W361" s="26"/>
      <c r="X361" s="26"/>
      <c r="Y361" s="119"/>
      <c r="Z361" s="26"/>
    </row>
    <row r="362" spans="1:26" ht="12.75" customHeight="1">
      <c r="A362" s="129"/>
      <c r="B362" s="54"/>
      <c r="C362" s="26"/>
      <c r="D362" s="26"/>
      <c r="E362" s="124"/>
      <c r="F362" s="124"/>
      <c r="G362" s="124"/>
      <c r="H362" s="124"/>
      <c r="I362" s="124"/>
      <c r="J362" s="124"/>
      <c r="K362" s="130"/>
      <c r="L362" s="56"/>
      <c r="M362" s="56"/>
      <c r="N362" s="56"/>
      <c r="O362" s="56"/>
      <c r="P362" s="56"/>
      <c r="Q362" s="56"/>
      <c r="R362" s="133"/>
      <c r="S362" s="119"/>
      <c r="T362" s="119"/>
      <c r="U362" s="119"/>
      <c r="V362" s="26"/>
      <c r="W362" s="26"/>
      <c r="X362" s="26"/>
      <c r="Y362" s="119"/>
      <c r="Z362" s="26"/>
    </row>
    <row r="363" spans="1:26" ht="12.75" customHeight="1">
      <c r="A363" s="129"/>
      <c r="B363" s="54"/>
      <c r="C363" s="26"/>
      <c r="D363" s="26"/>
      <c r="E363" s="124"/>
      <c r="F363" s="124"/>
      <c r="G363" s="124"/>
      <c r="H363" s="124"/>
      <c r="I363" s="124"/>
      <c r="J363" s="124"/>
      <c r="K363" s="130"/>
      <c r="L363" s="56"/>
      <c r="M363" s="56"/>
      <c r="N363" s="56"/>
      <c r="O363" s="56"/>
      <c r="P363" s="56"/>
      <c r="Q363" s="56"/>
      <c r="R363" s="133"/>
      <c r="S363" s="119"/>
      <c r="T363" s="119"/>
      <c r="U363" s="119"/>
      <c r="V363" s="26"/>
      <c r="W363" s="26"/>
      <c r="X363" s="26"/>
      <c r="Y363" s="119"/>
      <c r="Z363" s="26"/>
    </row>
    <row r="364" spans="1:26" ht="12.75" customHeight="1">
      <c r="A364" s="129"/>
      <c r="B364" s="54"/>
      <c r="C364" s="26"/>
      <c r="D364" s="26"/>
      <c r="E364" s="124"/>
      <c r="F364" s="124"/>
      <c r="G364" s="124"/>
      <c r="H364" s="124"/>
      <c r="I364" s="124"/>
      <c r="J364" s="124"/>
      <c r="K364" s="130"/>
      <c r="L364" s="56"/>
      <c r="M364" s="56"/>
      <c r="N364" s="56"/>
      <c r="O364" s="56"/>
      <c r="P364" s="56"/>
      <c r="Q364" s="56"/>
      <c r="R364" s="133"/>
      <c r="S364" s="119"/>
      <c r="T364" s="119"/>
      <c r="U364" s="119"/>
      <c r="V364" s="26"/>
      <c r="W364" s="26"/>
      <c r="X364" s="26"/>
      <c r="Y364" s="119"/>
      <c r="Z364" s="26"/>
    </row>
    <row r="365" spans="1:26" ht="12.75" customHeight="1">
      <c r="A365" s="129"/>
      <c r="B365" s="54"/>
      <c r="C365" s="26"/>
      <c r="D365" s="26"/>
      <c r="E365" s="124"/>
      <c r="F365" s="124"/>
      <c r="G365" s="124"/>
      <c r="H365" s="124"/>
      <c r="I365" s="124"/>
      <c r="J365" s="124"/>
      <c r="K365" s="130"/>
      <c r="L365" s="56"/>
      <c r="M365" s="56"/>
      <c r="N365" s="56"/>
      <c r="O365" s="56"/>
      <c r="P365" s="56"/>
      <c r="Q365" s="56"/>
      <c r="R365" s="133"/>
      <c r="S365" s="119"/>
      <c r="T365" s="119"/>
      <c r="U365" s="119"/>
      <c r="V365" s="26"/>
      <c r="W365" s="26"/>
      <c r="X365" s="26"/>
      <c r="Y365" s="119"/>
      <c r="Z365" s="26"/>
    </row>
    <row r="366" spans="1:26" ht="12.75" customHeight="1">
      <c r="A366" s="129"/>
      <c r="B366" s="54"/>
      <c r="C366" s="26"/>
      <c r="D366" s="26"/>
      <c r="E366" s="124"/>
      <c r="F366" s="124"/>
      <c r="G366" s="124"/>
      <c r="H366" s="124"/>
      <c r="I366" s="124"/>
      <c r="J366" s="124"/>
      <c r="K366" s="130"/>
      <c r="L366" s="56"/>
      <c r="M366" s="56"/>
      <c r="N366" s="56"/>
      <c r="O366" s="56"/>
      <c r="P366" s="56"/>
      <c r="Q366" s="56"/>
      <c r="R366" s="133"/>
      <c r="S366" s="119"/>
      <c r="T366" s="119"/>
      <c r="U366" s="119"/>
      <c r="V366" s="26"/>
      <c r="W366" s="26"/>
      <c r="X366" s="26"/>
      <c r="Y366" s="119"/>
      <c r="Z366" s="26"/>
    </row>
    <row r="367" spans="1:26" ht="12.75" customHeight="1">
      <c r="A367" s="129"/>
      <c r="B367" s="54"/>
      <c r="C367" s="26"/>
      <c r="D367" s="26"/>
      <c r="E367" s="124"/>
      <c r="F367" s="124"/>
      <c r="G367" s="124"/>
      <c r="H367" s="124"/>
      <c r="I367" s="124"/>
      <c r="J367" s="124"/>
      <c r="K367" s="130"/>
      <c r="L367" s="56"/>
      <c r="M367" s="56"/>
      <c r="N367" s="56"/>
      <c r="O367" s="56"/>
      <c r="P367" s="56"/>
      <c r="Q367" s="56"/>
      <c r="R367" s="133"/>
      <c r="S367" s="119"/>
      <c r="T367" s="119"/>
      <c r="U367" s="119"/>
      <c r="V367" s="26"/>
      <c r="W367" s="26"/>
      <c r="X367" s="26"/>
      <c r="Y367" s="119"/>
      <c r="Z367" s="26"/>
    </row>
    <row r="368" spans="1:26" ht="12.75" customHeight="1">
      <c r="A368" s="129"/>
      <c r="B368" s="54"/>
      <c r="C368" s="26"/>
      <c r="D368" s="26"/>
      <c r="E368" s="124"/>
      <c r="F368" s="124"/>
      <c r="G368" s="124"/>
      <c r="H368" s="124"/>
      <c r="I368" s="124"/>
      <c r="J368" s="124"/>
      <c r="K368" s="130"/>
      <c r="L368" s="56"/>
      <c r="M368" s="56"/>
      <c r="N368" s="56"/>
      <c r="O368" s="56"/>
      <c r="P368" s="56"/>
      <c r="Q368" s="56"/>
      <c r="R368" s="133"/>
      <c r="S368" s="119"/>
      <c r="T368" s="119"/>
      <c r="U368" s="119"/>
      <c r="V368" s="26"/>
      <c r="W368" s="26"/>
      <c r="X368" s="26"/>
      <c r="Y368" s="119"/>
      <c r="Z368" s="26"/>
    </row>
    <row r="369" spans="1:26" ht="12.75" customHeight="1">
      <c r="A369" s="129"/>
      <c r="B369" s="54"/>
      <c r="C369" s="26"/>
      <c r="D369" s="26"/>
      <c r="E369" s="124"/>
      <c r="F369" s="124"/>
      <c r="G369" s="124"/>
      <c r="H369" s="124"/>
      <c r="I369" s="124"/>
      <c r="J369" s="124"/>
      <c r="K369" s="130"/>
      <c r="L369" s="56"/>
      <c r="M369" s="56"/>
      <c r="N369" s="56"/>
      <c r="O369" s="56"/>
      <c r="P369" s="56"/>
      <c r="Q369" s="56"/>
      <c r="R369" s="133"/>
      <c r="S369" s="119"/>
      <c r="T369" s="119"/>
      <c r="U369" s="119"/>
      <c r="V369" s="26"/>
      <c r="W369" s="26"/>
      <c r="X369" s="26"/>
      <c r="Y369" s="119"/>
      <c r="Z369" s="26"/>
    </row>
    <row r="370" spans="1:26" ht="12.75" customHeight="1">
      <c r="A370" s="129"/>
      <c r="B370" s="54"/>
      <c r="C370" s="26"/>
      <c r="D370" s="26"/>
      <c r="E370" s="124"/>
      <c r="F370" s="124"/>
      <c r="G370" s="124"/>
      <c r="H370" s="124"/>
      <c r="I370" s="124"/>
      <c r="J370" s="124"/>
      <c r="K370" s="130"/>
      <c r="L370" s="56"/>
      <c r="M370" s="56"/>
      <c r="N370" s="56"/>
      <c r="O370" s="56"/>
      <c r="P370" s="56"/>
      <c r="Q370" s="56"/>
      <c r="R370" s="133"/>
      <c r="S370" s="119"/>
      <c r="T370" s="119"/>
      <c r="U370" s="119"/>
      <c r="V370" s="26"/>
      <c r="W370" s="26"/>
      <c r="X370" s="26"/>
      <c r="Y370" s="119"/>
      <c r="Z370" s="26"/>
    </row>
    <row r="371" spans="1:26" ht="12.75" customHeight="1">
      <c r="A371" s="129"/>
      <c r="B371" s="54"/>
      <c r="C371" s="26"/>
      <c r="D371" s="26"/>
      <c r="E371" s="124"/>
      <c r="F371" s="124"/>
      <c r="G371" s="124"/>
      <c r="H371" s="124"/>
      <c r="I371" s="124"/>
      <c r="J371" s="124"/>
      <c r="K371" s="130"/>
      <c r="L371" s="56"/>
      <c r="M371" s="56"/>
      <c r="N371" s="56"/>
      <c r="O371" s="56"/>
      <c r="P371" s="56"/>
      <c r="Q371" s="56"/>
      <c r="R371" s="133"/>
      <c r="S371" s="119"/>
      <c r="T371" s="119"/>
      <c r="U371" s="119"/>
      <c r="V371" s="26"/>
      <c r="W371" s="26"/>
      <c r="X371" s="26"/>
      <c r="Y371" s="119"/>
      <c r="Z371" s="26"/>
    </row>
    <row r="372" spans="1:26" ht="12.75" customHeight="1">
      <c r="A372" s="129"/>
      <c r="B372" s="54"/>
      <c r="C372" s="26"/>
      <c r="D372" s="26"/>
      <c r="E372" s="124"/>
      <c r="F372" s="124"/>
      <c r="G372" s="124"/>
      <c r="H372" s="124"/>
      <c r="I372" s="124"/>
      <c r="J372" s="124"/>
      <c r="K372" s="130"/>
      <c r="L372" s="56"/>
      <c r="M372" s="56"/>
      <c r="N372" s="56"/>
      <c r="O372" s="56"/>
      <c r="P372" s="56"/>
      <c r="Q372" s="56"/>
      <c r="R372" s="133"/>
      <c r="S372" s="119"/>
      <c r="T372" s="119"/>
      <c r="U372" s="119"/>
      <c r="V372" s="26"/>
      <c r="W372" s="26"/>
      <c r="X372" s="26"/>
      <c r="Y372" s="119"/>
      <c r="Z372" s="26"/>
    </row>
    <row r="373" spans="1:26" ht="12.75" customHeight="1">
      <c r="A373" s="129"/>
      <c r="B373" s="54"/>
      <c r="C373" s="26"/>
      <c r="D373" s="26"/>
      <c r="E373" s="124"/>
      <c r="F373" s="124"/>
      <c r="G373" s="124"/>
      <c r="H373" s="124"/>
      <c r="I373" s="124"/>
      <c r="J373" s="124"/>
      <c r="K373" s="130"/>
      <c r="L373" s="56"/>
      <c r="M373" s="56"/>
      <c r="N373" s="56"/>
      <c r="O373" s="56"/>
      <c r="P373" s="56"/>
      <c r="Q373" s="56"/>
      <c r="R373" s="133"/>
      <c r="S373" s="119"/>
      <c r="T373" s="119"/>
      <c r="U373" s="119"/>
      <c r="V373" s="26"/>
      <c r="W373" s="26"/>
      <c r="X373" s="26"/>
      <c r="Y373" s="119"/>
      <c r="Z373" s="26"/>
    </row>
    <row r="374" spans="1:26" ht="12.75" customHeight="1">
      <c r="A374" s="129"/>
      <c r="B374" s="54"/>
      <c r="C374" s="26"/>
      <c r="D374" s="26"/>
      <c r="E374" s="124"/>
      <c r="F374" s="124"/>
      <c r="G374" s="124"/>
      <c r="H374" s="124"/>
      <c r="I374" s="124"/>
      <c r="J374" s="124"/>
      <c r="K374" s="130"/>
      <c r="L374" s="56"/>
      <c r="M374" s="56"/>
      <c r="N374" s="56"/>
      <c r="O374" s="56"/>
      <c r="P374" s="56"/>
      <c r="Q374" s="56"/>
      <c r="R374" s="133"/>
      <c r="S374" s="119"/>
      <c r="T374" s="119"/>
      <c r="U374" s="119"/>
      <c r="V374" s="26"/>
      <c r="W374" s="26"/>
      <c r="X374" s="26"/>
      <c r="Y374" s="119"/>
      <c r="Z374" s="26"/>
    </row>
    <row r="375" spans="1:26" ht="12.75" customHeight="1">
      <c r="A375" s="129"/>
      <c r="B375" s="54"/>
      <c r="C375" s="26"/>
      <c r="D375" s="26"/>
      <c r="E375" s="124"/>
      <c r="F375" s="124"/>
      <c r="G375" s="124"/>
      <c r="H375" s="124"/>
      <c r="I375" s="124"/>
      <c r="J375" s="124"/>
      <c r="K375" s="130"/>
      <c r="L375" s="56"/>
      <c r="M375" s="56"/>
      <c r="N375" s="56"/>
      <c r="O375" s="56"/>
      <c r="P375" s="56"/>
      <c r="Q375" s="56"/>
      <c r="R375" s="133"/>
      <c r="S375" s="119"/>
      <c r="T375" s="119"/>
      <c r="U375" s="119"/>
      <c r="V375" s="26"/>
      <c r="W375" s="26"/>
      <c r="X375" s="26"/>
      <c r="Y375" s="119"/>
      <c r="Z375" s="26"/>
    </row>
    <row r="376" spans="1:26" ht="12.75" customHeight="1">
      <c r="A376" s="129"/>
      <c r="B376" s="54"/>
      <c r="C376" s="26"/>
      <c r="D376" s="26"/>
      <c r="E376" s="124"/>
      <c r="F376" s="124"/>
      <c r="G376" s="124"/>
      <c r="H376" s="124"/>
      <c r="I376" s="124"/>
      <c r="J376" s="124"/>
      <c r="K376" s="130"/>
      <c r="L376" s="56"/>
      <c r="M376" s="56"/>
      <c r="N376" s="56"/>
      <c r="O376" s="56"/>
      <c r="P376" s="56"/>
      <c r="Q376" s="56"/>
      <c r="R376" s="133"/>
      <c r="S376" s="119"/>
      <c r="T376" s="119"/>
      <c r="U376" s="119"/>
      <c r="V376" s="26"/>
      <c r="W376" s="26"/>
      <c r="X376" s="26"/>
      <c r="Y376" s="119"/>
      <c r="Z376" s="26"/>
    </row>
    <row r="377" spans="1:26" ht="12.75" customHeight="1">
      <c r="A377" s="129"/>
      <c r="B377" s="54"/>
      <c r="C377" s="26"/>
      <c r="D377" s="26"/>
      <c r="E377" s="124"/>
      <c r="F377" s="124"/>
      <c r="G377" s="124"/>
      <c r="H377" s="124"/>
      <c r="I377" s="124"/>
      <c r="J377" s="124"/>
      <c r="K377" s="130"/>
      <c r="L377" s="56"/>
      <c r="M377" s="56"/>
      <c r="N377" s="56"/>
      <c r="O377" s="56"/>
      <c r="P377" s="56"/>
      <c r="Q377" s="56"/>
      <c r="R377" s="133"/>
      <c r="S377" s="119"/>
      <c r="T377" s="119"/>
      <c r="U377" s="119"/>
      <c r="V377" s="26"/>
      <c r="W377" s="26"/>
      <c r="X377" s="26"/>
      <c r="Y377" s="119"/>
      <c r="Z377" s="26"/>
    </row>
    <row r="378" spans="1:26" ht="12.75" customHeight="1">
      <c r="A378" s="129"/>
      <c r="B378" s="54"/>
      <c r="C378" s="26"/>
      <c r="D378" s="26"/>
      <c r="E378" s="124"/>
      <c r="F378" s="124"/>
      <c r="G378" s="124"/>
      <c r="H378" s="124"/>
      <c r="I378" s="124"/>
      <c r="J378" s="124"/>
      <c r="K378" s="130"/>
      <c r="L378" s="56"/>
      <c r="M378" s="56"/>
      <c r="N378" s="56"/>
      <c r="O378" s="56"/>
      <c r="P378" s="56"/>
      <c r="Q378" s="56"/>
      <c r="R378" s="133"/>
      <c r="S378" s="119"/>
      <c r="T378" s="119"/>
      <c r="U378" s="119"/>
      <c r="V378" s="26"/>
      <c r="W378" s="26"/>
      <c r="X378" s="26"/>
      <c r="Y378" s="119"/>
      <c r="Z378" s="26"/>
    </row>
    <row r="379" spans="1:26" ht="12.75" customHeight="1">
      <c r="A379" s="129"/>
      <c r="B379" s="54"/>
      <c r="C379" s="26"/>
      <c r="D379" s="26"/>
      <c r="E379" s="124"/>
      <c r="F379" s="124"/>
      <c r="G379" s="124"/>
      <c r="H379" s="124"/>
      <c r="I379" s="124"/>
      <c r="J379" s="124"/>
      <c r="K379" s="130"/>
      <c r="L379" s="56"/>
      <c r="M379" s="56"/>
      <c r="N379" s="56"/>
      <c r="O379" s="56"/>
      <c r="P379" s="56"/>
      <c r="Q379" s="56"/>
      <c r="R379" s="133"/>
      <c r="S379" s="119"/>
      <c r="T379" s="119"/>
      <c r="U379" s="119"/>
      <c r="V379" s="26"/>
      <c r="W379" s="26"/>
      <c r="X379" s="26"/>
      <c r="Y379" s="119"/>
      <c r="Z379" s="26"/>
    </row>
    <row r="380" spans="1:26" ht="12.75" customHeight="1">
      <c r="A380" s="129"/>
      <c r="B380" s="54"/>
      <c r="C380" s="26"/>
      <c r="D380" s="26"/>
      <c r="E380" s="124"/>
      <c r="F380" s="124"/>
      <c r="G380" s="124"/>
      <c r="H380" s="124"/>
      <c r="I380" s="124"/>
      <c r="J380" s="124"/>
      <c r="K380" s="130"/>
      <c r="L380" s="56"/>
      <c r="M380" s="56"/>
      <c r="N380" s="56"/>
      <c r="O380" s="56"/>
      <c r="P380" s="56"/>
      <c r="Q380" s="56"/>
      <c r="R380" s="133"/>
      <c r="S380" s="119"/>
      <c r="T380" s="119"/>
      <c r="U380" s="119"/>
      <c r="V380" s="26"/>
      <c r="W380" s="26"/>
      <c r="X380" s="26"/>
      <c r="Y380" s="119"/>
      <c r="Z380" s="26"/>
    </row>
    <row r="381" spans="1:26" ht="12.75" customHeight="1">
      <c r="A381" s="129"/>
      <c r="B381" s="54"/>
      <c r="C381" s="26"/>
      <c r="D381" s="26"/>
      <c r="E381" s="124"/>
      <c r="F381" s="124"/>
      <c r="G381" s="124"/>
      <c r="H381" s="124"/>
      <c r="I381" s="124"/>
      <c r="J381" s="124"/>
      <c r="K381" s="130"/>
      <c r="L381" s="56"/>
      <c r="M381" s="56"/>
      <c r="N381" s="56"/>
      <c r="O381" s="56"/>
      <c r="P381" s="56"/>
      <c r="Q381" s="56"/>
      <c r="R381" s="133"/>
      <c r="S381" s="119"/>
      <c r="T381" s="119"/>
      <c r="U381" s="119"/>
      <c r="V381" s="26"/>
      <c r="W381" s="26"/>
      <c r="X381" s="26"/>
      <c r="Y381" s="119"/>
      <c r="Z381" s="26"/>
    </row>
    <row r="382" spans="1:26" ht="12.75" customHeight="1">
      <c r="A382" s="129"/>
      <c r="B382" s="54"/>
      <c r="C382" s="26"/>
      <c r="D382" s="26"/>
      <c r="E382" s="124"/>
      <c r="F382" s="124"/>
      <c r="G382" s="124"/>
      <c r="H382" s="124"/>
      <c r="I382" s="124"/>
      <c r="J382" s="124"/>
      <c r="K382" s="130"/>
      <c r="L382" s="56"/>
      <c r="M382" s="56"/>
      <c r="N382" s="56"/>
      <c r="O382" s="56"/>
      <c r="P382" s="56"/>
      <c r="Q382" s="56"/>
      <c r="R382" s="133"/>
      <c r="S382" s="119"/>
      <c r="T382" s="119"/>
      <c r="U382" s="119"/>
      <c r="V382" s="26"/>
      <c r="W382" s="26"/>
      <c r="X382" s="26"/>
      <c r="Y382" s="119"/>
      <c r="Z382" s="26"/>
    </row>
    <row r="383" spans="1:26" ht="12.75" customHeight="1">
      <c r="A383" s="129"/>
      <c r="B383" s="54"/>
      <c r="C383" s="26"/>
      <c r="D383" s="26"/>
      <c r="E383" s="124"/>
      <c r="F383" s="124"/>
      <c r="G383" s="124"/>
      <c r="H383" s="124"/>
      <c r="I383" s="124"/>
      <c r="J383" s="124"/>
      <c r="K383" s="130"/>
      <c r="L383" s="56"/>
      <c r="M383" s="56"/>
      <c r="N383" s="56"/>
      <c r="O383" s="56"/>
      <c r="P383" s="56"/>
      <c r="Q383" s="56"/>
      <c r="R383" s="133"/>
      <c r="S383" s="119"/>
      <c r="T383" s="119"/>
      <c r="U383" s="119"/>
      <c r="V383" s="26"/>
      <c r="W383" s="26"/>
      <c r="X383" s="26"/>
      <c r="Y383" s="119"/>
      <c r="Z383" s="26"/>
    </row>
    <row r="384" spans="1:26" ht="12.75" customHeight="1">
      <c r="A384" s="129"/>
      <c r="B384" s="54"/>
      <c r="C384" s="26"/>
      <c r="D384" s="26"/>
      <c r="E384" s="124"/>
      <c r="F384" s="124"/>
      <c r="G384" s="124"/>
      <c r="H384" s="124"/>
      <c r="I384" s="124"/>
      <c r="J384" s="124"/>
      <c r="K384" s="130"/>
      <c r="L384" s="56"/>
      <c r="M384" s="56"/>
      <c r="N384" s="56"/>
      <c r="O384" s="56"/>
      <c r="P384" s="56"/>
      <c r="Q384" s="56"/>
      <c r="R384" s="133"/>
      <c r="S384" s="119"/>
      <c r="T384" s="119"/>
      <c r="U384" s="119"/>
      <c r="V384" s="26"/>
      <c r="W384" s="26"/>
      <c r="X384" s="26"/>
      <c r="Y384" s="119"/>
      <c r="Z384" s="26"/>
    </row>
    <row r="385" spans="1:26" ht="12.75" customHeight="1">
      <c r="A385" s="129"/>
      <c r="B385" s="54"/>
      <c r="C385" s="26"/>
      <c r="D385" s="26"/>
      <c r="E385" s="124"/>
      <c r="F385" s="124"/>
      <c r="G385" s="124"/>
      <c r="H385" s="124"/>
      <c r="I385" s="124"/>
      <c r="J385" s="124"/>
      <c r="K385" s="130"/>
      <c r="L385" s="56"/>
      <c r="M385" s="56"/>
      <c r="N385" s="56"/>
      <c r="O385" s="56"/>
      <c r="P385" s="56"/>
      <c r="Q385" s="56"/>
      <c r="R385" s="133"/>
      <c r="S385" s="119"/>
      <c r="T385" s="119"/>
      <c r="U385" s="119"/>
      <c r="V385" s="26"/>
      <c r="W385" s="26"/>
      <c r="X385" s="26"/>
      <c r="Y385" s="119"/>
      <c r="Z385" s="26"/>
    </row>
    <row r="386" spans="1:26" ht="12.75" customHeight="1">
      <c r="A386" s="129"/>
      <c r="B386" s="54"/>
      <c r="C386" s="26"/>
      <c r="D386" s="26"/>
      <c r="E386" s="124"/>
      <c r="F386" s="124"/>
      <c r="G386" s="124"/>
      <c r="H386" s="124"/>
      <c r="I386" s="124"/>
      <c r="J386" s="124"/>
      <c r="K386" s="130"/>
      <c r="L386" s="56"/>
      <c r="M386" s="56"/>
      <c r="N386" s="56"/>
      <c r="O386" s="56"/>
      <c r="P386" s="56"/>
      <c r="Q386" s="56"/>
      <c r="R386" s="133"/>
      <c r="S386" s="119"/>
      <c r="T386" s="119"/>
      <c r="U386" s="119"/>
      <c r="V386" s="26"/>
      <c r="W386" s="26"/>
      <c r="X386" s="26"/>
      <c r="Y386" s="119"/>
      <c r="Z386" s="26"/>
    </row>
    <row r="387" spans="1:26" ht="12.75" customHeight="1">
      <c r="A387" s="129"/>
      <c r="B387" s="54"/>
      <c r="C387" s="26"/>
      <c r="D387" s="26"/>
      <c r="E387" s="124"/>
      <c r="F387" s="124"/>
      <c r="G387" s="124"/>
      <c r="H387" s="124"/>
      <c r="I387" s="124"/>
      <c r="J387" s="124"/>
      <c r="K387" s="130"/>
      <c r="L387" s="56"/>
      <c r="M387" s="56"/>
      <c r="N387" s="56"/>
      <c r="O387" s="56"/>
      <c r="P387" s="56"/>
      <c r="Q387" s="56"/>
      <c r="R387" s="133"/>
      <c r="S387" s="119"/>
      <c r="T387" s="119"/>
      <c r="U387" s="119"/>
      <c r="V387" s="26"/>
      <c r="W387" s="26"/>
      <c r="X387" s="26"/>
      <c r="Y387" s="119"/>
      <c r="Z387" s="26"/>
    </row>
    <row r="388" spans="1:26" ht="12.75" customHeight="1">
      <c r="A388" s="129"/>
      <c r="B388" s="54"/>
      <c r="C388" s="26"/>
      <c r="D388" s="26"/>
      <c r="E388" s="124"/>
      <c r="F388" s="124"/>
      <c r="G388" s="124"/>
      <c r="H388" s="124"/>
      <c r="I388" s="124"/>
      <c r="J388" s="124"/>
      <c r="K388" s="130"/>
      <c r="L388" s="56"/>
      <c r="M388" s="56"/>
      <c r="N388" s="56"/>
      <c r="O388" s="56"/>
      <c r="P388" s="56"/>
      <c r="Q388" s="56"/>
      <c r="R388" s="133"/>
      <c r="S388" s="119"/>
      <c r="T388" s="119"/>
      <c r="U388" s="119"/>
      <c r="V388" s="26"/>
      <c r="W388" s="26"/>
      <c r="X388" s="26"/>
      <c r="Y388" s="119"/>
      <c r="Z388" s="26"/>
    </row>
    <row r="389" spans="1:26" ht="12.75" customHeight="1">
      <c r="A389" s="129"/>
      <c r="B389" s="54"/>
      <c r="C389" s="26"/>
      <c r="D389" s="26"/>
      <c r="E389" s="124"/>
      <c r="F389" s="124"/>
      <c r="G389" s="124"/>
      <c r="H389" s="124"/>
      <c r="I389" s="124"/>
      <c r="J389" s="124"/>
      <c r="K389" s="130"/>
      <c r="L389" s="56"/>
      <c r="M389" s="56"/>
      <c r="N389" s="56"/>
      <c r="O389" s="56"/>
      <c r="P389" s="56"/>
      <c r="Q389" s="56"/>
      <c r="R389" s="133"/>
      <c r="S389" s="119"/>
      <c r="T389" s="119"/>
      <c r="U389" s="119"/>
      <c r="V389" s="26"/>
      <c r="W389" s="26"/>
      <c r="X389" s="26"/>
      <c r="Y389" s="119"/>
      <c r="Z389" s="26"/>
    </row>
    <row r="390" spans="1:26" ht="12.75" customHeight="1">
      <c r="A390" s="129"/>
      <c r="B390" s="54"/>
      <c r="C390" s="26"/>
      <c r="D390" s="26"/>
      <c r="E390" s="124"/>
      <c r="F390" s="124"/>
      <c r="G390" s="124"/>
      <c r="H390" s="124"/>
      <c r="I390" s="124"/>
      <c r="J390" s="124"/>
      <c r="K390" s="130"/>
      <c r="L390" s="56"/>
      <c r="M390" s="56"/>
      <c r="N390" s="56"/>
      <c r="O390" s="56"/>
      <c r="P390" s="56"/>
      <c r="Q390" s="56"/>
      <c r="R390" s="133"/>
      <c r="S390" s="119"/>
      <c r="T390" s="119"/>
      <c r="U390" s="119"/>
      <c r="V390" s="26"/>
      <c r="W390" s="26"/>
      <c r="X390" s="26"/>
      <c r="Y390" s="119"/>
      <c r="Z390" s="26"/>
    </row>
    <row r="391" spans="1:26" ht="12.75" customHeight="1">
      <c r="A391" s="129"/>
      <c r="B391" s="54"/>
      <c r="C391" s="26"/>
      <c r="D391" s="26"/>
      <c r="E391" s="124"/>
      <c r="F391" s="124"/>
      <c r="G391" s="124"/>
      <c r="H391" s="124"/>
      <c r="I391" s="124"/>
      <c r="J391" s="124"/>
      <c r="K391" s="130"/>
      <c r="L391" s="56"/>
      <c r="M391" s="56"/>
      <c r="N391" s="56"/>
      <c r="O391" s="56"/>
      <c r="P391" s="56"/>
      <c r="Q391" s="56"/>
      <c r="R391" s="133"/>
      <c r="S391" s="119"/>
      <c r="T391" s="119"/>
      <c r="U391" s="119"/>
      <c r="V391" s="26"/>
      <c r="W391" s="26"/>
      <c r="X391" s="26"/>
      <c r="Y391" s="119"/>
      <c r="Z391" s="26"/>
    </row>
    <row r="392" spans="1:26" ht="12.75" customHeight="1">
      <c r="A392" s="129"/>
      <c r="B392" s="54"/>
      <c r="C392" s="26"/>
      <c r="D392" s="26"/>
      <c r="E392" s="124"/>
      <c r="F392" s="124"/>
      <c r="G392" s="124"/>
      <c r="H392" s="124"/>
      <c r="I392" s="124"/>
      <c r="J392" s="124"/>
      <c r="K392" s="130"/>
      <c r="L392" s="56"/>
      <c r="M392" s="56"/>
      <c r="N392" s="56"/>
      <c r="O392" s="56"/>
      <c r="P392" s="56"/>
      <c r="Q392" s="56"/>
      <c r="R392" s="133"/>
      <c r="S392" s="119"/>
      <c r="T392" s="119"/>
      <c r="U392" s="119"/>
      <c r="V392" s="26"/>
      <c r="W392" s="26"/>
      <c r="X392" s="26"/>
      <c r="Y392" s="119"/>
      <c r="Z392" s="26"/>
    </row>
    <row r="393" spans="1:26" ht="12.75" customHeight="1">
      <c r="A393" s="129"/>
      <c r="B393" s="54"/>
      <c r="C393" s="26"/>
      <c r="D393" s="26"/>
      <c r="E393" s="124"/>
      <c r="F393" s="124"/>
      <c r="G393" s="124"/>
      <c r="H393" s="124"/>
      <c r="I393" s="124"/>
      <c r="J393" s="124"/>
      <c r="K393" s="130"/>
      <c r="L393" s="56"/>
      <c r="M393" s="56"/>
      <c r="N393" s="56"/>
      <c r="O393" s="56"/>
      <c r="P393" s="56"/>
      <c r="Q393" s="56"/>
      <c r="R393" s="133"/>
      <c r="S393" s="119"/>
      <c r="T393" s="119"/>
      <c r="U393" s="119"/>
      <c r="V393" s="26"/>
      <c r="W393" s="26"/>
      <c r="X393" s="26"/>
      <c r="Y393" s="119"/>
      <c r="Z393" s="26"/>
    </row>
    <row r="394" spans="1:26" ht="12.75" customHeight="1">
      <c r="A394" s="129"/>
      <c r="B394" s="54"/>
      <c r="C394" s="26"/>
      <c r="D394" s="26"/>
      <c r="E394" s="124"/>
      <c r="F394" s="124"/>
      <c r="G394" s="124"/>
      <c r="H394" s="124"/>
      <c r="I394" s="124"/>
      <c r="J394" s="124"/>
      <c r="K394" s="130"/>
      <c r="L394" s="56"/>
      <c r="M394" s="56"/>
      <c r="N394" s="56"/>
      <c r="O394" s="56"/>
      <c r="P394" s="56"/>
      <c r="Q394" s="56"/>
      <c r="R394" s="133"/>
      <c r="S394" s="119"/>
      <c r="T394" s="119"/>
      <c r="U394" s="119"/>
      <c r="V394" s="26"/>
      <c r="W394" s="26"/>
      <c r="X394" s="26"/>
      <c r="Y394" s="119"/>
      <c r="Z394" s="26"/>
    </row>
    <row r="395" spans="1:26" ht="12.75" customHeight="1">
      <c r="A395" s="129"/>
      <c r="B395" s="54"/>
      <c r="C395" s="26"/>
      <c r="D395" s="26"/>
      <c r="E395" s="124"/>
      <c r="F395" s="124"/>
      <c r="G395" s="124"/>
      <c r="H395" s="124"/>
      <c r="I395" s="124"/>
      <c r="J395" s="124"/>
      <c r="K395" s="130"/>
      <c r="L395" s="56"/>
      <c r="M395" s="56"/>
      <c r="N395" s="56"/>
      <c r="O395" s="56"/>
      <c r="P395" s="56"/>
      <c r="Q395" s="56"/>
      <c r="R395" s="133"/>
      <c r="S395" s="119"/>
      <c r="T395" s="119"/>
      <c r="U395" s="119"/>
      <c r="V395" s="26"/>
      <c r="W395" s="26"/>
      <c r="X395" s="26"/>
      <c r="Y395" s="119"/>
      <c r="Z395" s="26"/>
    </row>
    <row r="396" spans="1:26" ht="12.75" customHeight="1">
      <c r="A396" s="129"/>
      <c r="B396" s="54"/>
      <c r="C396" s="26"/>
      <c r="D396" s="26"/>
      <c r="E396" s="124"/>
      <c r="F396" s="124"/>
      <c r="G396" s="124"/>
      <c r="H396" s="124"/>
      <c r="I396" s="124"/>
      <c r="J396" s="124"/>
      <c r="K396" s="130"/>
      <c r="L396" s="56"/>
      <c r="M396" s="56"/>
      <c r="N396" s="56"/>
      <c r="O396" s="56"/>
      <c r="P396" s="56"/>
      <c r="Q396" s="56"/>
      <c r="R396" s="133"/>
      <c r="S396" s="119"/>
      <c r="T396" s="119"/>
      <c r="U396" s="119"/>
      <c r="V396" s="26"/>
      <c r="W396" s="26"/>
      <c r="X396" s="26"/>
      <c r="Y396" s="119"/>
      <c r="Z396" s="26"/>
    </row>
    <row r="397" spans="1:26" ht="12.75" customHeight="1">
      <c r="A397" s="129"/>
      <c r="B397" s="54"/>
      <c r="C397" s="26"/>
      <c r="D397" s="26"/>
      <c r="E397" s="124"/>
      <c r="F397" s="124"/>
      <c r="G397" s="124"/>
      <c r="H397" s="124"/>
      <c r="I397" s="124"/>
      <c r="J397" s="124"/>
      <c r="K397" s="130"/>
      <c r="L397" s="56"/>
      <c r="M397" s="56"/>
      <c r="N397" s="56"/>
      <c r="O397" s="56"/>
      <c r="P397" s="56"/>
      <c r="Q397" s="56"/>
      <c r="R397" s="133"/>
      <c r="S397" s="119"/>
      <c r="T397" s="119"/>
      <c r="U397" s="119"/>
      <c r="V397" s="26"/>
      <c r="W397" s="26"/>
      <c r="X397" s="26"/>
      <c r="Y397" s="119"/>
      <c r="Z397" s="26"/>
    </row>
    <row r="398" spans="1:26" ht="12.75" customHeight="1">
      <c r="A398" s="129"/>
      <c r="B398" s="54"/>
      <c r="C398" s="26"/>
      <c r="D398" s="26"/>
      <c r="E398" s="124"/>
      <c r="F398" s="124"/>
      <c r="G398" s="124"/>
      <c r="H398" s="124"/>
      <c r="I398" s="124"/>
      <c r="J398" s="124"/>
      <c r="K398" s="130"/>
      <c r="L398" s="56"/>
      <c r="M398" s="56"/>
      <c r="N398" s="56"/>
      <c r="O398" s="56"/>
      <c r="P398" s="56"/>
      <c r="Q398" s="56"/>
      <c r="R398" s="133"/>
      <c r="S398" s="119"/>
      <c r="T398" s="119"/>
      <c r="U398" s="119"/>
      <c r="V398" s="26"/>
      <c r="W398" s="26"/>
      <c r="X398" s="26"/>
      <c r="Y398" s="119"/>
      <c r="Z398" s="26"/>
    </row>
    <row r="399" spans="1:26" ht="12.75" customHeight="1">
      <c r="A399" s="129"/>
      <c r="B399" s="54"/>
      <c r="C399" s="26"/>
      <c r="D399" s="26"/>
      <c r="E399" s="124"/>
      <c r="F399" s="124"/>
      <c r="G399" s="124"/>
      <c r="H399" s="124"/>
      <c r="I399" s="124"/>
      <c r="J399" s="124"/>
      <c r="K399" s="130"/>
      <c r="L399" s="56"/>
      <c r="M399" s="56"/>
      <c r="N399" s="56"/>
      <c r="O399" s="56"/>
      <c r="P399" s="56"/>
      <c r="Q399" s="56"/>
      <c r="R399" s="133"/>
      <c r="S399" s="119"/>
      <c r="T399" s="119"/>
      <c r="U399" s="119"/>
      <c r="V399" s="26"/>
      <c r="W399" s="26"/>
      <c r="X399" s="26"/>
      <c r="Y399" s="119"/>
      <c r="Z399" s="26"/>
    </row>
    <row r="400" spans="1:26" ht="12.75" customHeight="1">
      <c r="A400" s="129"/>
      <c r="B400" s="54"/>
      <c r="C400" s="26"/>
      <c r="D400" s="26"/>
      <c r="E400" s="124"/>
      <c r="F400" s="124"/>
      <c r="G400" s="124"/>
      <c r="H400" s="124"/>
      <c r="I400" s="124"/>
      <c r="J400" s="124"/>
      <c r="K400" s="130"/>
      <c r="L400" s="56"/>
      <c r="M400" s="56"/>
      <c r="N400" s="56"/>
      <c r="O400" s="56"/>
      <c r="P400" s="56"/>
      <c r="Q400" s="56"/>
      <c r="R400" s="133"/>
      <c r="S400" s="119"/>
      <c r="T400" s="119"/>
      <c r="U400" s="119"/>
      <c r="V400" s="26"/>
      <c r="W400" s="26"/>
      <c r="X400" s="26"/>
      <c r="Y400" s="119"/>
      <c r="Z400" s="26"/>
    </row>
    <row r="401" spans="1:26" ht="12.75" customHeight="1">
      <c r="A401" s="129"/>
      <c r="B401" s="54"/>
      <c r="C401" s="26"/>
      <c r="D401" s="26"/>
      <c r="E401" s="124"/>
      <c r="F401" s="124"/>
      <c r="G401" s="124"/>
      <c r="H401" s="124"/>
      <c r="I401" s="124"/>
      <c r="J401" s="124"/>
      <c r="K401" s="130"/>
      <c r="L401" s="56"/>
      <c r="M401" s="56"/>
      <c r="N401" s="56"/>
      <c r="O401" s="56"/>
      <c r="P401" s="56"/>
      <c r="Q401" s="56"/>
      <c r="R401" s="133"/>
      <c r="S401" s="119"/>
      <c r="T401" s="119"/>
      <c r="U401" s="119"/>
      <c r="V401" s="26"/>
      <c r="W401" s="26"/>
      <c r="X401" s="26"/>
      <c r="Y401" s="119"/>
      <c r="Z401" s="26"/>
    </row>
    <row r="402" spans="1:26" ht="12.75" customHeight="1">
      <c r="A402" s="129"/>
      <c r="B402" s="54"/>
      <c r="C402" s="26"/>
      <c r="D402" s="26"/>
      <c r="E402" s="124"/>
      <c r="F402" s="124"/>
      <c r="G402" s="124"/>
      <c r="H402" s="124"/>
      <c r="I402" s="124"/>
      <c r="J402" s="124"/>
      <c r="K402" s="130"/>
      <c r="L402" s="56"/>
      <c r="M402" s="56"/>
      <c r="N402" s="56"/>
      <c r="O402" s="56"/>
      <c r="P402" s="56"/>
      <c r="Q402" s="56"/>
      <c r="R402" s="133"/>
      <c r="S402" s="119"/>
      <c r="T402" s="119"/>
      <c r="U402" s="119"/>
      <c r="V402" s="26"/>
      <c r="W402" s="26"/>
      <c r="X402" s="26"/>
      <c r="Y402" s="119"/>
      <c r="Z402" s="26"/>
    </row>
    <row r="403" spans="1:26" ht="12.75" customHeight="1">
      <c r="A403" s="129"/>
      <c r="B403" s="54"/>
      <c r="C403" s="26"/>
      <c r="D403" s="26"/>
      <c r="E403" s="124"/>
      <c r="F403" s="124"/>
      <c r="G403" s="124"/>
      <c r="H403" s="124"/>
      <c r="I403" s="124"/>
      <c r="J403" s="124"/>
      <c r="K403" s="130"/>
      <c r="L403" s="56"/>
      <c r="M403" s="56"/>
      <c r="N403" s="56"/>
      <c r="O403" s="56"/>
      <c r="P403" s="56"/>
      <c r="Q403" s="56"/>
      <c r="R403" s="133"/>
      <c r="S403" s="119"/>
      <c r="T403" s="119"/>
      <c r="U403" s="119"/>
      <c r="V403" s="26"/>
      <c r="W403" s="26"/>
      <c r="X403" s="26"/>
      <c r="Y403" s="119"/>
      <c r="Z403" s="26"/>
    </row>
    <row r="404" spans="1:26" ht="12.75" customHeight="1">
      <c r="A404" s="129"/>
      <c r="B404" s="54"/>
      <c r="C404" s="26"/>
      <c r="D404" s="26"/>
      <c r="E404" s="124"/>
      <c r="F404" s="124"/>
      <c r="G404" s="124"/>
      <c r="H404" s="124"/>
      <c r="I404" s="124"/>
      <c r="J404" s="124"/>
      <c r="K404" s="130"/>
      <c r="L404" s="56"/>
      <c r="M404" s="56"/>
      <c r="N404" s="56"/>
      <c r="O404" s="56"/>
      <c r="P404" s="56"/>
      <c r="Q404" s="56"/>
      <c r="R404" s="133"/>
      <c r="S404" s="119"/>
      <c r="T404" s="119"/>
      <c r="U404" s="119"/>
      <c r="V404" s="26"/>
      <c r="W404" s="26"/>
      <c r="X404" s="26"/>
      <c r="Y404" s="119"/>
      <c r="Z404" s="26"/>
    </row>
    <row r="405" spans="1:26" ht="12.75" customHeight="1">
      <c r="A405" s="129"/>
      <c r="B405" s="54"/>
      <c r="C405" s="26"/>
      <c r="D405" s="26"/>
      <c r="E405" s="124"/>
      <c r="F405" s="124"/>
      <c r="G405" s="124"/>
      <c r="H405" s="124"/>
      <c r="I405" s="124"/>
      <c r="J405" s="124"/>
      <c r="K405" s="130"/>
      <c r="L405" s="56"/>
      <c r="M405" s="56"/>
      <c r="N405" s="56"/>
      <c r="O405" s="56"/>
      <c r="P405" s="56"/>
      <c r="Q405" s="56"/>
      <c r="R405" s="133"/>
      <c r="S405" s="119"/>
      <c r="T405" s="119"/>
      <c r="U405" s="119"/>
      <c r="V405" s="26"/>
      <c r="W405" s="26"/>
      <c r="X405" s="26"/>
      <c r="Y405" s="119"/>
      <c r="Z405" s="26"/>
    </row>
    <row r="406" spans="1:26" ht="12.75" customHeight="1">
      <c r="A406" s="129"/>
      <c r="B406" s="54"/>
      <c r="C406" s="26"/>
      <c r="D406" s="26"/>
      <c r="E406" s="124"/>
      <c r="F406" s="124"/>
      <c r="G406" s="124"/>
      <c r="H406" s="124"/>
      <c r="I406" s="124"/>
      <c r="J406" s="124"/>
      <c r="K406" s="130"/>
      <c r="L406" s="56"/>
      <c r="M406" s="56"/>
      <c r="N406" s="56"/>
      <c r="O406" s="56"/>
      <c r="P406" s="56"/>
      <c r="Q406" s="56"/>
      <c r="R406" s="133"/>
      <c r="S406" s="119"/>
      <c r="T406" s="119"/>
      <c r="U406" s="119"/>
      <c r="V406" s="26"/>
      <c r="W406" s="26"/>
      <c r="X406" s="26"/>
      <c r="Y406" s="119"/>
      <c r="Z406" s="26"/>
    </row>
    <row r="407" spans="1:26" ht="12.75" customHeight="1">
      <c r="A407" s="129"/>
      <c r="B407" s="54"/>
      <c r="C407" s="26"/>
      <c r="D407" s="26"/>
      <c r="E407" s="124"/>
      <c r="F407" s="124"/>
      <c r="G407" s="124"/>
      <c r="H407" s="124"/>
      <c r="I407" s="124"/>
      <c r="J407" s="124"/>
      <c r="K407" s="130"/>
      <c r="L407" s="56"/>
      <c r="M407" s="56"/>
      <c r="N407" s="56"/>
      <c r="O407" s="56"/>
      <c r="P407" s="56"/>
      <c r="Q407" s="56"/>
      <c r="R407" s="133"/>
      <c r="S407" s="119"/>
      <c r="T407" s="119"/>
      <c r="U407" s="119"/>
      <c r="V407" s="26"/>
      <c r="W407" s="26"/>
      <c r="X407" s="26"/>
      <c r="Y407" s="119"/>
      <c r="Z407" s="26"/>
    </row>
    <row r="408" spans="1:26" ht="12.75" customHeight="1">
      <c r="A408" s="129"/>
      <c r="B408" s="54"/>
      <c r="C408" s="26"/>
      <c r="D408" s="26"/>
      <c r="E408" s="124"/>
      <c r="F408" s="124"/>
      <c r="G408" s="124"/>
      <c r="H408" s="124"/>
      <c r="I408" s="124"/>
      <c r="J408" s="124"/>
      <c r="K408" s="130"/>
      <c r="L408" s="56"/>
      <c r="M408" s="56"/>
      <c r="N408" s="56"/>
      <c r="O408" s="56"/>
      <c r="P408" s="56"/>
      <c r="Q408" s="56"/>
      <c r="R408" s="133"/>
      <c r="S408" s="119"/>
      <c r="T408" s="119"/>
      <c r="U408" s="119"/>
      <c r="V408" s="26"/>
      <c r="W408" s="26"/>
      <c r="X408" s="26"/>
      <c r="Y408" s="119"/>
      <c r="Z408" s="26"/>
    </row>
    <row r="409" spans="1:26" ht="12.75" customHeight="1">
      <c r="A409" s="129"/>
      <c r="B409" s="54"/>
      <c r="C409" s="26"/>
      <c r="D409" s="26"/>
      <c r="E409" s="124"/>
      <c r="F409" s="124"/>
      <c r="G409" s="124"/>
      <c r="H409" s="124"/>
      <c r="I409" s="124"/>
      <c r="J409" s="124"/>
      <c r="K409" s="130"/>
      <c r="L409" s="56"/>
      <c r="M409" s="56"/>
      <c r="N409" s="56"/>
      <c r="O409" s="56"/>
      <c r="P409" s="56"/>
      <c r="Q409" s="56"/>
      <c r="R409" s="133"/>
      <c r="S409" s="119"/>
      <c r="T409" s="119"/>
      <c r="U409" s="119"/>
      <c r="V409" s="26"/>
      <c r="W409" s="26"/>
      <c r="X409" s="26"/>
      <c r="Y409" s="119"/>
      <c r="Z409" s="26"/>
    </row>
    <row r="410" spans="1:26" ht="12.75" customHeight="1">
      <c r="A410" s="129"/>
      <c r="B410" s="54"/>
      <c r="C410" s="26"/>
      <c r="D410" s="26"/>
      <c r="E410" s="124"/>
      <c r="F410" s="124"/>
      <c r="G410" s="124"/>
      <c r="H410" s="124"/>
      <c r="I410" s="124"/>
      <c r="J410" s="124"/>
      <c r="K410" s="130"/>
      <c r="L410" s="56"/>
      <c r="M410" s="56"/>
      <c r="N410" s="56"/>
      <c r="O410" s="56"/>
      <c r="P410" s="56"/>
      <c r="Q410" s="56"/>
      <c r="R410" s="133"/>
      <c r="S410" s="119"/>
      <c r="T410" s="119"/>
      <c r="U410" s="119"/>
      <c r="V410" s="26"/>
      <c r="W410" s="26"/>
      <c r="X410" s="26"/>
      <c r="Y410" s="119"/>
      <c r="Z410" s="26"/>
    </row>
    <row r="411" spans="1:26" ht="12.75" customHeight="1">
      <c r="A411" s="129"/>
      <c r="B411" s="54"/>
      <c r="C411" s="26"/>
      <c r="D411" s="26"/>
      <c r="E411" s="124"/>
      <c r="F411" s="124"/>
      <c r="G411" s="124"/>
      <c r="H411" s="124"/>
      <c r="I411" s="124"/>
      <c r="J411" s="124"/>
      <c r="K411" s="130"/>
      <c r="L411" s="56"/>
      <c r="M411" s="56"/>
      <c r="N411" s="56"/>
      <c r="O411" s="56"/>
      <c r="P411" s="56"/>
      <c r="Q411" s="56"/>
      <c r="R411" s="133"/>
      <c r="S411" s="119"/>
      <c r="T411" s="119"/>
      <c r="U411" s="119"/>
      <c r="V411" s="26"/>
      <c r="W411" s="26"/>
      <c r="X411" s="26"/>
      <c r="Y411" s="119"/>
      <c r="Z411" s="26"/>
    </row>
    <row r="412" spans="1:26" ht="12.75" customHeight="1">
      <c r="A412" s="129"/>
      <c r="B412" s="54"/>
      <c r="C412" s="26"/>
      <c r="D412" s="26"/>
      <c r="E412" s="124"/>
      <c r="F412" s="124"/>
      <c r="G412" s="124"/>
      <c r="H412" s="124"/>
      <c r="I412" s="124"/>
      <c r="J412" s="124"/>
      <c r="K412" s="130"/>
      <c r="L412" s="56"/>
      <c r="M412" s="56"/>
      <c r="N412" s="56"/>
      <c r="O412" s="56"/>
      <c r="P412" s="56"/>
      <c r="Q412" s="56"/>
      <c r="R412" s="133"/>
      <c r="S412" s="119"/>
      <c r="T412" s="119"/>
      <c r="U412" s="119"/>
      <c r="V412" s="26"/>
      <c r="W412" s="26"/>
      <c r="X412" s="26"/>
      <c r="Y412" s="119"/>
      <c r="Z412" s="26"/>
    </row>
    <row r="413" spans="1:26" ht="12.75" customHeight="1">
      <c r="A413" s="129"/>
      <c r="B413" s="54"/>
      <c r="C413" s="26"/>
      <c r="D413" s="26"/>
      <c r="E413" s="124"/>
      <c r="F413" s="124"/>
      <c r="G413" s="124"/>
      <c r="H413" s="124"/>
      <c r="I413" s="124"/>
      <c r="J413" s="124"/>
      <c r="K413" s="130"/>
      <c r="L413" s="56"/>
      <c r="M413" s="56"/>
      <c r="N413" s="56"/>
      <c r="O413" s="56"/>
      <c r="P413" s="56"/>
      <c r="Q413" s="56"/>
      <c r="R413" s="133"/>
      <c r="S413" s="119"/>
      <c r="T413" s="119"/>
      <c r="U413" s="119"/>
      <c r="V413" s="26"/>
      <c r="W413" s="26"/>
      <c r="X413" s="26"/>
      <c r="Y413" s="119"/>
      <c r="Z413" s="26"/>
    </row>
    <row r="414" spans="1:26" ht="12.75" customHeight="1">
      <c r="A414" s="129"/>
      <c r="B414" s="54"/>
      <c r="C414" s="26"/>
      <c r="D414" s="26"/>
      <c r="E414" s="124"/>
      <c r="F414" s="124"/>
      <c r="G414" s="124"/>
      <c r="H414" s="124"/>
      <c r="I414" s="124"/>
      <c r="J414" s="124"/>
      <c r="K414" s="130"/>
      <c r="L414" s="56"/>
      <c r="M414" s="56"/>
      <c r="N414" s="56"/>
      <c r="O414" s="56"/>
      <c r="P414" s="56"/>
      <c r="Q414" s="56"/>
      <c r="R414" s="133"/>
      <c r="S414" s="119"/>
      <c r="T414" s="119"/>
      <c r="U414" s="119"/>
      <c r="V414" s="26"/>
      <c r="W414" s="26"/>
      <c r="X414" s="26"/>
      <c r="Y414" s="119"/>
      <c r="Z414" s="26"/>
    </row>
    <row r="415" spans="1:26" ht="12.75" customHeight="1">
      <c r="A415" s="129"/>
      <c r="B415" s="54"/>
      <c r="C415" s="26"/>
      <c r="D415" s="26"/>
      <c r="E415" s="124"/>
      <c r="F415" s="124"/>
      <c r="G415" s="124"/>
      <c r="H415" s="124"/>
      <c r="I415" s="124"/>
      <c r="J415" s="124"/>
      <c r="K415" s="130"/>
      <c r="L415" s="56"/>
      <c r="M415" s="56"/>
      <c r="N415" s="56"/>
      <c r="O415" s="56"/>
      <c r="P415" s="56"/>
      <c r="Q415" s="56"/>
      <c r="R415" s="133"/>
      <c r="S415" s="119"/>
      <c r="T415" s="119"/>
      <c r="U415" s="119"/>
      <c r="V415" s="26"/>
      <c r="W415" s="26"/>
      <c r="X415" s="26"/>
      <c r="Y415" s="119"/>
      <c r="Z415" s="26"/>
    </row>
    <row r="416" spans="1:26" ht="12.75" customHeight="1">
      <c r="A416" s="129"/>
      <c r="B416" s="54"/>
      <c r="C416" s="26"/>
      <c r="D416" s="26"/>
      <c r="E416" s="124"/>
      <c r="F416" s="124"/>
      <c r="G416" s="124"/>
      <c r="H416" s="124"/>
      <c r="I416" s="124"/>
      <c r="J416" s="124"/>
      <c r="K416" s="130"/>
      <c r="L416" s="56"/>
      <c r="M416" s="56"/>
      <c r="N416" s="56"/>
      <c r="O416" s="56"/>
      <c r="P416" s="56"/>
      <c r="Q416" s="56"/>
      <c r="R416" s="133"/>
      <c r="S416" s="119"/>
      <c r="T416" s="119"/>
      <c r="U416" s="119"/>
      <c r="V416" s="26"/>
      <c r="W416" s="26"/>
      <c r="X416" s="26"/>
      <c r="Y416" s="119"/>
      <c r="Z416" s="26"/>
    </row>
    <row r="417" spans="1:26" ht="12.75" customHeight="1">
      <c r="A417" s="129"/>
      <c r="B417" s="54"/>
      <c r="C417" s="26"/>
      <c r="D417" s="26"/>
      <c r="E417" s="124"/>
      <c r="F417" s="124"/>
      <c r="G417" s="124"/>
      <c r="H417" s="124"/>
      <c r="I417" s="124"/>
      <c r="J417" s="124"/>
      <c r="K417" s="130"/>
      <c r="L417" s="56"/>
      <c r="M417" s="56"/>
      <c r="N417" s="56"/>
      <c r="O417" s="56"/>
      <c r="P417" s="56"/>
      <c r="Q417" s="56"/>
      <c r="R417" s="133"/>
      <c r="S417" s="119"/>
      <c r="T417" s="119"/>
      <c r="U417" s="119"/>
      <c r="V417" s="26"/>
      <c r="W417" s="26"/>
      <c r="X417" s="26"/>
      <c r="Y417" s="119"/>
      <c r="Z417" s="26"/>
    </row>
    <row r="418" spans="1:26" ht="12.75" customHeight="1">
      <c r="A418" s="129"/>
      <c r="B418" s="54"/>
      <c r="C418" s="26"/>
      <c r="D418" s="26"/>
      <c r="E418" s="124"/>
      <c r="F418" s="124"/>
      <c r="G418" s="124"/>
      <c r="H418" s="124"/>
      <c r="I418" s="124"/>
      <c r="J418" s="124"/>
      <c r="K418" s="130"/>
      <c r="L418" s="56"/>
      <c r="M418" s="56"/>
      <c r="N418" s="56"/>
      <c r="O418" s="56"/>
      <c r="P418" s="56"/>
      <c r="Q418" s="56"/>
      <c r="R418" s="133"/>
      <c r="S418" s="119"/>
      <c r="T418" s="119"/>
      <c r="U418" s="119"/>
      <c r="V418" s="26"/>
      <c r="W418" s="26"/>
      <c r="X418" s="26"/>
      <c r="Y418" s="119"/>
      <c r="Z418" s="26"/>
    </row>
    <row r="419" spans="1:26" ht="12.75" customHeight="1">
      <c r="A419" s="129"/>
      <c r="B419" s="54"/>
      <c r="C419" s="26"/>
      <c r="D419" s="26"/>
      <c r="E419" s="124"/>
      <c r="F419" s="124"/>
      <c r="G419" s="124"/>
      <c r="H419" s="124"/>
      <c r="I419" s="124"/>
      <c r="J419" s="124"/>
      <c r="K419" s="130"/>
      <c r="L419" s="56"/>
      <c r="M419" s="56"/>
      <c r="N419" s="56"/>
      <c r="O419" s="56"/>
      <c r="P419" s="56"/>
      <c r="Q419" s="56"/>
      <c r="R419" s="133"/>
      <c r="S419" s="119"/>
      <c r="T419" s="119"/>
      <c r="U419" s="119"/>
      <c r="V419" s="26"/>
      <c r="W419" s="26"/>
      <c r="X419" s="26"/>
      <c r="Y419" s="119"/>
      <c r="Z419" s="26"/>
    </row>
    <row r="420" spans="1:26" ht="12.75" customHeight="1">
      <c r="A420" s="129"/>
      <c r="B420" s="54"/>
      <c r="C420" s="26"/>
      <c r="D420" s="26"/>
      <c r="E420" s="124"/>
      <c r="F420" s="124"/>
      <c r="G420" s="124"/>
      <c r="H420" s="124"/>
      <c r="I420" s="124"/>
      <c r="J420" s="124"/>
      <c r="K420" s="130"/>
      <c r="L420" s="56"/>
      <c r="M420" s="56"/>
      <c r="N420" s="56"/>
      <c r="O420" s="56"/>
      <c r="P420" s="56"/>
      <c r="Q420" s="56"/>
      <c r="R420" s="133"/>
      <c r="S420" s="119"/>
      <c r="T420" s="119"/>
      <c r="U420" s="119"/>
      <c r="V420" s="26"/>
      <c r="W420" s="26"/>
      <c r="X420" s="26"/>
      <c r="Y420" s="119"/>
      <c r="Z420" s="26"/>
    </row>
    <row r="421" spans="1:26" ht="12.75" customHeight="1">
      <c r="A421" s="129"/>
      <c r="B421" s="54"/>
      <c r="C421" s="26"/>
      <c r="D421" s="26"/>
      <c r="E421" s="124"/>
      <c r="F421" s="124"/>
      <c r="G421" s="124"/>
      <c r="H421" s="124"/>
      <c r="I421" s="124"/>
      <c r="J421" s="124"/>
      <c r="K421" s="130"/>
      <c r="L421" s="56"/>
      <c r="M421" s="56"/>
      <c r="N421" s="56"/>
      <c r="O421" s="56"/>
      <c r="P421" s="56"/>
      <c r="Q421" s="56"/>
      <c r="R421" s="133"/>
      <c r="S421" s="119"/>
      <c r="T421" s="119"/>
      <c r="U421" s="119"/>
      <c r="V421" s="26"/>
      <c r="W421" s="26"/>
      <c r="X421" s="26"/>
      <c r="Y421" s="119"/>
      <c r="Z421" s="26"/>
    </row>
    <row r="422" spans="1:26" ht="12.75" customHeight="1">
      <c r="A422" s="129"/>
      <c r="B422" s="54"/>
      <c r="C422" s="26"/>
      <c r="D422" s="26"/>
      <c r="E422" s="124"/>
      <c r="F422" s="124"/>
      <c r="G422" s="124"/>
      <c r="H422" s="124"/>
      <c r="I422" s="124"/>
      <c r="J422" s="124"/>
      <c r="K422" s="130"/>
      <c r="L422" s="56"/>
      <c r="M422" s="56"/>
      <c r="N422" s="56"/>
      <c r="O422" s="56"/>
      <c r="P422" s="56"/>
      <c r="Q422" s="56"/>
      <c r="R422" s="133"/>
      <c r="S422" s="119"/>
      <c r="T422" s="119"/>
      <c r="U422" s="119"/>
      <c r="V422" s="26"/>
      <c r="W422" s="26"/>
      <c r="X422" s="26"/>
      <c r="Y422" s="119"/>
      <c r="Z422" s="26"/>
    </row>
    <row r="423" spans="1:26" ht="12.75" customHeight="1">
      <c r="A423" s="129"/>
      <c r="B423" s="54"/>
      <c r="C423" s="26"/>
      <c r="D423" s="26"/>
      <c r="E423" s="124"/>
      <c r="F423" s="124"/>
      <c r="G423" s="124"/>
      <c r="H423" s="124"/>
      <c r="I423" s="124"/>
      <c r="J423" s="124"/>
      <c r="K423" s="130"/>
      <c r="L423" s="56"/>
      <c r="M423" s="56"/>
      <c r="N423" s="56"/>
      <c r="O423" s="56"/>
      <c r="P423" s="56"/>
      <c r="Q423" s="56"/>
      <c r="R423" s="133"/>
      <c r="S423" s="119"/>
      <c r="T423" s="119"/>
      <c r="U423" s="119"/>
      <c r="V423" s="26"/>
      <c r="W423" s="26"/>
      <c r="X423" s="26"/>
      <c r="Y423" s="119"/>
      <c r="Z423" s="26"/>
    </row>
    <row r="424" spans="1:26" ht="12.75" customHeight="1">
      <c r="A424" s="129"/>
      <c r="B424" s="54"/>
      <c r="C424" s="26"/>
      <c r="D424" s="26"/>
      <c r="E424" s="124"/>
      <c r="F424" s="124"/>
      <c r="G424" s="124"/>
      <c r="H424" s="124"/>
      <c r="I424" s="124"/>
      <c r="J424" s="124"/>
      <c r="K424" s="130"/>
      <c r="L424" s="56"/>
      <c r="M424" s="56"/>
      <c r="N424" s="56"/>
      <c r="O424" s="56"/>
      <c r="P424" s="56"/>
      <c r="Q424" s="56"/>
      <c r="R424" s="133"/>
      <c r="S424" s="119"/>
      <c r="T424" s="119"/>
      <c r="U424" s="119"/>
      <c r="V424" s="26"/>
      <c r="W424" s="26"/>
      <c r="X424" s="26"/>
      <c r="Y424" s="119"/>
      <c r="Z424" s="26"/>
    </row>
    <row r="425" spans="1:26" ht="12.75" customHeight="1">
      <c r="A425" s="129"/>
      <c r="B425" s="54"/>
      <c r="C425" s="26"/>
      <c r="D425" s="26"/>
      <c r="E425" s="124"/>
      <c r="F425" s="124"/>
      <c r="G425" s="124"/>
      <c r="H425" s="124"/>
      <c r="I425" s="124"/>
      <c r="J425" s="124"/>
      <c r="K425" s="130"/>
      <c r="L425" s="56"/>
      <c r="M425" s="56"/>
      <c r="N425" s="56"/>
      <c r="O425" s="56"/>
      <c r="P425" s="56"/>
      <c r="Q425" s="56"/>
      <c r="R425" s="133"/>
      <c r="S425" s="119"/>
      <c r="T425" s="119"/>
      <c r="U425" s="119"/>
      <c r="V425" s="26"/>
      <c r="W425" s="26"/>
      <c r="X425" s="26"/>
      <c r="Y425" s="119"/>
      <c r="Z425" s="26"/>
    </row>
    <row r="426" spans="1:26" ht="12.75" customHeight="1">
      <c r="A426" s="129"/>
      <c r="B426" s="54"/>
      <c r="C426" s="26"/>
      <c r="D426" s="26"/>
      <c r="E426" s="124"/>
      <c r="F426" s="124"/>
      <c r="G426" s="124"/>
      <c r="H426" s="124"/>
      <c r="I426" s="124"/>
      <c r="J426" s="124"/>
      <c r="K426" s="130"/>
      <c r="L426" s="56"/>
      <c r="M426" s="56"/>
      <c r="N426" s="56"/>
      <c r="O426" s="56"/>
      <c r="P426" s="56"/>
      <c r="Q426" s="56"/>
      <c r="R426" s="133"/>
      <c r="S426" s="119"/>
      <c r="T426" s="119"/>
      <c r="U426" s="119"/>
      <c r="V426" s="26"/>
      <c r="W426" s="26"/>
      <c r="X426" s="26"/>
      <c r="Y426" s="119"/>
      <c r="Z426" s="26"/>
    </row>
    <row r="427" spans="1:26" ht="12.75" customHeight="1">
      <c r="A427" s="129"/>
      <c r="B427" s="54"/>
      <c r="C427" s="26"/>
      <c r="D427" s="26"/>
      <c r="E427" s="124"/>
      <c r="F427" s="124"/>
      <c r="G427" s="124"/>
      <c r="H427" s="124"/>
      <c r="I427" s="124"/>
      <c r="J427" s="124"/>
      <c r="K427" s="130"/>
      <c r="L427" s="56"/>
      <c r="M427" s="56"/>
      <c r="N427" s="56"/>
      <c r="O427" s="56"/>
      <c r="P427" s="56"/>
      <c r="Q427" s="56"/>
      <c r="R427" s="133"/>
      <c r="S427" s="119"/>
      <c r="T427" s="119"/>
      <c r="U427" s="119"/>
      <c r="V427" s="26"/>
      <c r="W427" s="26"/>
      <c r="X427" s="26"/>
      <c r="Y427" s="119"/>
      <c r="Z427" s="26"/>
    </row>
    <row r="428" spans="1:26" ht="12.75" customHeight="1">
      <c r="A428" s="129"/>
      <c r="B428" s="54"/>
      <c r="C428" s="26"/>
      <c r="D428" s="26"/>
      <c r="E428" s="124"/>
      <c r="F428" s="124"/>
      <c r="G428" s="124"/>
      <c r="H428" s="124"/>
      <c r="I428" s="124"/>
      <c r="J428" s="124"/>
      <c r="K428" s="130"/>
      <c r="L428" s="56"/>
      <c r="M428" s="56"/>
      <c r="N428" s="56"/>
      <c r="O428" s="56"/>
      <c r="P428" s="56"/>
      <c r="Q428" s="56"/>
      <c r="R428" s="133"/>
      <c r="S428" s="119"/>
      <c r="T428" s="119"/>
      <c r="U428" s="119"/>
      <c r="V428" s="26"/>
      <c r="W428" s="26"/>
      <c r="X428" s="26"/>
      <c r="Y428" s="119"/>
      <c r="Z428" s="26"/>
    </row>
    <row r="429" spans="1:26" ht="12.75" customHeight="1">
      <c r="A429" s="129"/>
      <c r="B429" s="54"/>
      <c r="C429" s="26"/>
      <c r="D429" s="26"/>
      <c r="E429" s="124"/>
      <c r="F429" s="124"/>
      <c r="G429" s="124"/>
      <c r="H429" s="124"/>
      <c r="I429" s="124"/>
      <c r="J429" s="124"/>
      <c r="K429" s="130"/>
      <c r="L429" s="56"/>
      <c r="M429" s="56"/>
      <c r="N429" s="56"/>
      <c r="O429" s="56"/>
      <c r="P429" s="56"/>
      <c r="Q429" s="56"/>
      <c r="R429" s="133"/>
      <c r="S429" s="119"/>
      <c r="T429" s="119"/>
      <c r="U429" s="119"/>
      <c r="V429" s="26"/>
      <c r="W429" s="26"/>
      <c r="X429" s="26"/>
      <c r="Y429" s="119"/>
      <c r="Z429" s="26"/>
    </row>
    <row r="430" spans="1:26" ht="12.75" customHeight="1">
      <c r="A430" s="129"/>
      <c r="B430" s="54"/>
      <c r="C430" s="26"/>
      <c r="D430" s="26"/>
      <c r="E430" s="124"/>
      <c r="F430" s="124"/>
      <c r="G430" s="124"/>
      <c r="H430" s="124"/>
      <c r="I430" s="124"/>
      <c r="J430" s="124"/>
      <c r="K430" s="130"/>
      <c r="L430" s="56"/>
      <c r="M430" s="56"/>
      <c r="N430" s="56"/>
      <c r="O430" s="56"/>
      <c r="P430" s="56"/>
      <c r="Q430" s="56"/>
      <c r="R430" s="133"/>
      <c r="S430" s="119"/>
      <c r="T430" s="119"/>
      <c r="U430" s="119"/>
      <c r="V430" s="26"/>
      <c r="W430" s="26"/>
      <c r="X430" s="26"/>
      <c r="Y430" s="119"/>
      <c r="Z430" s="26"/>
    </row>
    <row r="431" spans="1:26" ht="12.75" customHeight="1">
      <c r="A431" s="129"/>
      <c r="B431" s="54"/>
      <c r="C431" s="26"/>
      <c r="D431" s="26"/>
      <c r="E431" s="124"/>
      <c r="F431" s="124"/>
      <c r="G431" s="124"/>
      <c r="H431" s="124"/>
      <c r="I431" s="124"/>
      <c r="J431" s="124"/>
      <c r="K431" s="130"/>
      <c r="L431" s="56"/>
      <c r="M431" s="56"/>
      <c r="N431" s="56"/>
      <c r="O431" s="56"/>
      <c r="P431" s="56"/>
      <c r="Q431" s="56"/>
      <c r="R431" s="133"/>
      <c r="S431" s="119"/>
      <c r="T431" s="119"/>
      <c r="U431" s="119"/>
      <c r="V431" s="26"/>
      <c r="W431" s="26"/>
      <c r="X431" s="26"/>
      <c r="Y431" s="119"/>
      <c r="Z431" s="26"/>
    </row>
    <row r="432" spans="1:26" ht="12.75" customHeight="1">
      <c r="A432" s="129"/>
      <c r="B432" s="54"/>
      <c r="C432" s="26"/>
      <c r="D432" s="26"/>
      <c r="E432" s="124"/>
      <c r="F432" s="124"/>
      <c r="G432" s="124"/>
      <c r="H432" s="124"/>
      <c r="I432" s="124"/>
      <c r="J432" s="124"/>
      <c r="K432" s="130"/>
      <c r="L432" s="56"/>
      <c r="M432" s="56"/>
      <c r="N432" s="56"/>
      <c r="O432" s="56"/>
      <c r="P432" s="56"/>
      <c r="Q432" s="56"/>
      <c r="R432" s="133"/>
      <c r="S432" s="119"/>
      <c r="T432" s="119"/>
      <c r="U432" s="119"/>
      <c r="V432" s="26"/>
      <c r="W432" s="26"/>
      <c r="X432" s="26"/>
      <c r="Y432" s="119"/>
      <c r="Z432" s="26"/>
    </row>
    <row r="433" spans="1:26" ht="12.75" customHeight="1">
      <c r="A433" s="129"/>
      <c r="B433" s="54"/>
      <c r="C433" s="26"/>
      <c r="D433" s="26"/>
      <c r="E433" s="124"/>
      <c r="F433" s="124"/>
      <c r="G433" s="124"/>
      <c r="H433" s="124"/>
      <c r="I433" s="124"/>
      <c r="J433" s="124"/>
      <c r="K433" s="130"/>
      <c r="L433" s="56"/>
      <c r="M433" s="56"/>
      <c r="N433" s="56"/>
      <c r="O433" s="56"/>
      <c r="P433" s="56"/>
      <c r="Q433" s="56"/>
      <c r="R433" s="133"/>
      <c r="S433" s="119"/>
      <c r="T433" s="119"/>
      <c r="U433" s="119"/>
      <c r="V433" s="26"/>
      <c r="W433" s="26"/>
      <c r="X433" s="26"/>
      <c r="Y433" s="119"/>
      <c r="Z433" s="26"/>
    </row>
    <row r="434" spans="1:26" ht="12.75" customHeight="1">
      <c r="A434" s="129"/>
      <c r="B434" s="54"/>
      <c r="C434" s="26"/>
      <c r="D434" s="26"/>
      <c r="E434" s="124"/>
      <c r="F434" s="124"/>
      <c r="G434" s="124"/>
      <c r="H434" s="124"/>
      <c r="I434" s="124"/>
      <c r="J434" s="124"/>
      <c r="K434" s="130"/>
      <c r="L434" s="56"/>
      <c r="M434" s="56"/>
      <c r="N434" s="56"/>
      <c r="O434" s="56"/>
      <c r="P434" s="56"/>
      <c r="Q434" s="56"/>
      <c r="R434" s="133"/>
      <c r="S434" s="119"/>
      <c r="T434" s="119"/>
      <c r="U434" s="119"/>
      <c r="V434" s="26"/>
      <c r="W434" s="26"/>
      <c r="X434" s="26"/>
      <c r="Y434" s="119"/>
      <c r="Z434" s="26"/>
    </row>
    <row r="435" spans="1:26" ht="12.75" customHeight="1">
      <c r="A435" s="129"/>
      <c r="B435" s="54"/>
      <c r="C435" s="26"/>
      <c r="D435" s="26"/>
      <c r="E435" s="124"/>
      <c r="F435" s="124"/>
      <c r="G435" s="124"/>
      <c r="H435" s="124"/>
      <c r="I435" s="124"/>
      <c r="J435" s="124"/>
      <c r="K435" s="130"/>
      <c r="L435" s="56"/>
      <c r="M435" s="56"/>
      <c r="N435" s="56"/>
      <c r="O435" s="56"/>
      <c r="P435" s="56"/>
      <c r="Q435" s="56"/>
      <c r="R435" s="133"/>
      <c r="S435" s="119"/>
      <c r="T435" s="119"/>
      <c r="U435" s="119"/>
      <c r="V435" s="26"/>
      <c r="W435" s="26"/>
      <c r="X435" s="26"/>
      <c r="Y435" s="119"/>
      <c r="Z435" s="26"/>
    </row>
    <row r="436" spans="1:26" ht="12.75" customHeight="1">
      <c r="A436" s="129"/>
      <c r="B436" s="54"/>
      <c r="C436" s="26"/>
      <c r="D436" s="26"/>
      <c r="E436" s="124"/>
      <c r="F436" s="124"/>
      <c r="G436" s="124"/>
      <c r="H436" s="124"/>
      <c r="I436" s="124"/>
      <c r="J436" s="124"/>
      <c r="K436" s="130"/>
      <c r="L436" s="56"/>
      <c r="M436" s="56"/>
      <c r="N436" s="56"/>
      <c r="O436" s="56"/>
      <c r="P436" s="56"/>
      <c r="Q436" s="56"/>
      <c r="R436" s="133"/>
      <c r="S436" s="119"/>
      <c r="T436" s="119"/>
      <c r="U436" s="119"/>
      <c r="V436" s="26"/>
      <c r="W436" s="26"/>
      <c r="X436" s="26"/>
      <c r="Y436" s="119"/>
      <c r="Z436" s="26"/>
    </row>
    <row r="437" spans="1:26" ht="12.75" customHeight="1">
      <c r="A437" s="129"/>
      <c r="B437" s="54"/>
      <c r="C437" s="26"/>
      <c r="D437" s="26"/>
      <c r="E437" s="124"/>
      <c r="F437" s="124"/>
      <c r="G437" s="124"/>
      <c r="H437" s="124"/>
      <c r="I437" s="124"/>
      <c r="J437" s="124"/>
      <c r="K437" s="130"/>
      <c r="L437" s="56"/>
      <c r="M437" s="56"/>
      <c r="N437" s="56"/>
      <c r="O437" s="56"/>
      <c r="P437" s="56"/>
      <c r="Q437" s="56"/>
      <c r="R437" s="133"/>
      <c r="S437" s="119"/>
      <c r="T437" s="119"/>
      <c r="U437" s="119"/>
      <c r="V437" s="26"/>
      <c r="W437" s="26"/>
      <c r="X437" s="26"/>
      <c r="Y437" s="119"/>
      <c r="Z437" s="26"/>
    </row>
    <row r="438" spans="1:26" ht="12.75" customHeight="1">
      <c r="A438" s="129"/>
      <c r="B438" s="54"/>
      <c r="C438" s="26"/>
      <c r="D438" s="26"/>
      <c r="E438" s="124"/>
      <c r="F438" s="124"/>
      <c r="G438" s="124"/>
      <c r="H438" s="124"/>
      <c r="I438" s="124"/>
      <c r="J438" s="124"/>
      <c r="K438" s="130"/>
      <c r="L438" s="56"/>
      <c r="M438" s="56"/>
      <c r="N438" s="56"/>
      <c r="O438" s="56"/>
      <c r="P438" s="56"/>
      <c r="Q438" s="56"/>
      <c r="R438" s="133"/>
      <c r="S438" s="119"/>
      <c r="T438" s="119"/>
      <c r="U438" s="119"/>
      <c r="V438" s="26"/>
      <c r="W438" s="26"/>
      <c r="X438" s="26"/>
      <c r="Y438" s="119"/>
      <c r="Z438" s="26"/>
    </row>
    <row r="439" spans="1:26" ht="12.75" customHeight="1">
      <c r="A439" s="129"/>
      <c r="B439" s="54"/>
      <c r="C439" s="26"/>
      <c r="D439" s="26"/>
      <c r="E439" s="124"/>
      <c r="F439" s="124"/>
      <c r="G439" s="124"/>
      <c r="H439" s="124"/>
      <c r="I439" s="124"/>
      <c r="J439" s="124"/>
      <c r="K439" s="130"/>
      <c r="L439" s="56"/>
      <c r="M439" s="56"/>
      <c r="N439" s="56"/>
      <c r="O439" s="56"/>
      <c r="P439" s="56"/>
      <c r="Q439" s="56"/>
      <c r="R439" s="133"/>
      <c r="S439" s="119"/>
      <c r="T439" s="119"/>
      <c r="U439" s="119"/>
      <c r="V439" s="26"/>
      <c r="W439" s="26"/>
      <c r="X439" s="26"/>
      <c r="Y439" s="119"/>
      <c r="Z439" s="26"/>
    </row>
    <row r="440" spans="1:26" ht="12.75" customHeight="1">
      <c r="A440" s="129"/>
      <c r="B440" s="54"/>
      <c r="C440" s="26"/>
      <c r="D440" s="26"/>
      <c r="E440" s="124"/>
      <c r="F440" s="124"/>
      <c r="G440" s="124"/>
      <c r="H440" s="124"/>
      <c r="I440" s="124"/>
      <c r="J440" s="124"/>
      <c r="K440" s="130"/>
      <c r="L440" s="56"/>
      <c r="M440" s="56"/>
      <c r="N440" s="56"/>
      <c r="O440" s="56"/>
      <c r="P440" s="56"/>
      <c r="Q440" s="56"/>
      <c r="R440" s="133"/>
      <c r="S440" s="119"/>
      <c r="T440" s="119"/>
      <c r="U440" s="119"/>
      <c r="V440" s="26"/>
      <c r="W440" s="26"/>
      <c r="X440" s="26"/>
      <c r="Y440" s="119"/>
      <c r="Z440" s="26"/>
    </row>
    <row r="441" spans="1:26" ht="12.75" customHeight="1">
      <c r="A441" s="129"/>
      <c r="B441" s="54"/>
      <c r="C441" s="26"/>
      <c r="D441" s="26"/>
      <c r="E441" s="124"/>
      <c r="F441" s="124"/>
      <c r="G441" s="124"/>
      <c r="H441" s="124"/>
      <c r="I441" s="124"/>
      <c r="J441" s="124"/>
      <c r="K441" s="130"/>
      <c r="L441" s="56"/>
      <c r="M441" s="56"/>
      <c r="N441" s="56"/>
      <c r="O441" s="56"/>
      <c r="P441" s="56"/>
      <c r="Q441" s="56"/>
      <c r="R441" s="133"/>
      <c r="S441" s="119"/>
      <c r="T441" s="119"/>
      <c r="U441" s="119"/>
      <c r="V441" s="26"/>
      <c r="W441" s="26"/>
      <c r="X441" s="26"/>
      <c r="Y441" s="119"/>
      <c r="Z441" s="26"/>
    </row>
    <row r="442" spans="1:26" ht="12.75" customHeight="1">
      <c r="A442" s="129"/>
      <c r="B442" s="54"/>
      <c r="C442" s="26"/>
      <c r="D442" s="26"/>
      <c r="E442" s="124"/>
      <c r="F442" s="124"/>
      <c r="G442" s="124"/>
      <c r="H442" s="124"/>
      <c r="I442" s="124"/>
      <c r="J442" s="124"/>
      <c r="K442" s="130"/>
      <c r="L442" s="56"/>
      <c r="M442" s="56"/>
      <c r="N442" s="56"/>
      <c r="O442" s="56"/>
      <c r="P442" s="56"/>
      <c r="Q442" s="56"/>
      <c r="R442" s="133"/>
      <c r="S442" s="119"/>
      <c r="T442" s="119"/>
      <c r="U442" s="119"/>
      <c r="V442" s="26"/>
      <c r="W442" s="26"/>
      <c r="X442" s="26"/>
      <c r="Y442" s="119"/>
      <c r="Z442" s="26"/>
    </row>
    <row r="443" spans="1:26" ht="12.75" customHeight="1">
      <c r="A443" s="129"/>
      <c r="B443" s="54"/>
      <c r="C443" s="26"/>
      <c r="D443" s="26"/>
      <c r="E443" s="124"/>
      <c r="F443" s="124"/>
      <c r="G443" s="124"/>
      <c r="H443" s="124"/>
      <c r="I443" s="124"/>
      <c r="J443" s="124"/>
      <c r="K443" s="130"/>
      <c r="L443" s="56"/>
      <c r="M443" s="56"/>
      <c r="N443" s="56"/>
      <c r="O443" s="56"/>
      <c r="P443" s="56"/>
      <c r="Q443" s="56"/>
      <c r="R443" s="133"/>
      <c r="S443" s="119"/>
      <c r="T443" s="119"/>
      <c r="U443" s="119"/>
      <c r="V443" s="26"/>
      <c r="W443" s="26"/>
      <c r="X443" s="26"/>
      <c r="Y443" s="119"/>
      <c r="Z443" s="26"/>
    </row>
    <row r="444" spans="1:26" ht="12.75" customHeight="1">
      <c r="A444" s="129"/>
      <c r="B444" s="54"/>
      <c r="C444" s="26"/>
      <c r="D444" s="26"/>
      <c r="E444" s="124"/>
      <c r="F444" s="124"/>
      <c r="G444" s="124"/>
      <c r="H444" s="124"/>
      <c r="I444" s="124"/>
      <c r="J444" s="124"/>
      <c r="K444" s="130"/>
      <c r="L444" s="56"/>
      <c r="M444" s="56"/>
      <c r="N444" s="56"/>
      <c r="O444" s="56"/>
      <c r="P444" s="56"/>
      <c r="Q444" s="56"/>
      <c r="R444" s="133"/>
      <c r="S444" s="119"/>
      <c r="T444" s="119"/>
      <c r="U444" s="119"/>
      <c r="V444" s="26"/>
      <c r="W444" s="26"/>
      <c r="X444" s="26"/>
      <c r="Y444" s="119"/>
      <c r="Z444" s="26"/>
    </row>
    <row r="445" spans="1:26" ht="12.75" customHeight="1">
      <c r="A445" s="129"/>
      <c r="B445" s="54"/>
      <c r="C445" s="26"/>
      <c r="D445" s="26"/>
      <c r="E445" s="124"/>
      <c r="F445" s="124"/>
      <c r="G445" s="124"/>
      <c r="H445" s="124"/>
      <c r="I445" s="124"/>
      <c r="J445" s="124"/>
      <c r="K445" s="130"/>
      <c r="L445" s="56"/>
      <c r="M445" s="56"/>
      <c r="N445" s="56"/>
      <c r="O445" s="56"/>
      <c r="P445" s="56"/>
      <c r="Q445" s="56"/>
      <c r="R445" s="133"/>
      <c r="S445" s="119"/>
      <c r="T445" s="119"/>
      <c r="U445" s="119"/>
      <c r="V445" s="26"/>
      <c r="W445" s="26"/>
      <c r="X445" s="26"/>
      <c r="Y445" s="119"/>
      <c r="Z445" s="26"/>
    </row>
    <row r="446" spans="1:26" ht="12.75" customHeight="1">
      <c r="A446" s="129"/>
      <c r="B446" s="54"/>
      <c r="C446" s="26"/>
      <c r="D446" s="26"/>
      <c r="E446" s="124"/>
      <c r="F446" s="124"/>
      <c r="G446" s="124"/>
      <c r="H446" s="124"/>
      <c r="I446" s="124"/>
      <c r="J446" s="124"/>
      <c r="K446" s="130"/>
      <c r="L446" s="56"/>
      <c r="M446" s="56"/>
      <c r="N446" s="56"/>
      <c r="O446" s="56"/>
      <c r="P446" s="56"/>
      <c r="Q446" s="56"/>
      <c r="R446" s="133"/>
      <c r="S446" s="119"/>
      <c r="T446" s="119"/>
      <c r="U446" s="119"/>
      <c r="V446" s="26"/>
      <c r="W446" s="26"/>
      <c r="X446" s="26"/>
      <c r="Y446" s="119"/>
      <c r="Z446" s="26"/>
    </row>
    <row r="447" spans="1:26" ht="12.75" customHeight="1">
      <c r="A447" s="129"/>
      <c r="B447" s="54"/>
      <c r="C447" s="26"/>
      <c r="D447" s="26"/>
      <c r="E447" s="124"/>
      <c r="F447" s="124"/>
      <c r="G447" s="124"/>
      <c r="H447" s="124"/>
      <c r="I447" s="124"/>
      <c r="J447" s="124"/>
      <c r="K447" s="130"/>
      <c r="L447" s="56"/>
      <c r="M447" s="56"/>
      <c r="N447" s="56"/>
      <c r="O447" s="56"/>
      <c r="P447" s="56"/>
      <c r="Q447" s="56"/>
      <c r="R447" s="133"/>
      <c r="S447" s="119"/>
      <c r="T447" s="119"/>
      <c r="U447" s="119"/>
      <c r="V447" s="26"/>
      <c r="W447" s="26"/>
      <c r="X447" s="26"/>
      <c r="Y447" s="119"/>
      <c r="Z447" s="26"/>
    </row>
    <row r="448" spans="1:26" ht="12.75" customHeight="1">
      <c r="A448" s="129"/>
      <c r="B448" s="54"/>
      <c r="C448" s="26"/>
      <c r="D448" s="26"/>
      <c r="E448" s="124"/>
      <c r="F448" s="124"/>
      <c r="G448" s="124"/>
      <c r="H448" s="124"/>
      <c r="I448" s="124"/>
      <c r="J448" s="124"/>
      <c r="K448" s="130"/>
      <c r="L448" s="56"/>
      <c r="M448" s="56"/>
      <c r="N448" s="56"/>
      <c r="O448" s="56"/>
      <c r="P448" s="56"/>
      <c r="Q448" s="56"/>
      <c r="R448" s="133"/>
      <c r="S448" s="119"/>
      <c r="T448" s="119"/>
      <c r="U448" s="119"/>
      <c r="V448" s="26"/>
      <c r="W448" s="26"/>
      <c r="X448" s="26"/>
      <c r="Y448" s="119"/>
      <c r="Z448" s="26"/>
    </row>
    <row r="449" spans="1:26" ht="12.75" customHeight="1">
      <c r="A449" s="129"/>
      <c r="B449" s="54"/>
      <c r="C449" s="26"/>
      <c r="D449" s="26"/>
      <c r="E449" s="124"/>
      <c r="F449" s="124"/>
      <c r="G449" s="124"/>
      <c r="H449" s="124"/>
      <c r="I449" s="124"/>
      <c r="J449" s="124"/>
      <c r="K449" s="130"/>
      <c r="L449" s="56"/>
      <c r="M449" s="56"/>
      <c r="N449" s="56"/>
      <c r="O449" s="56"/>
      <c r="P449" s="56"/>
      <c r="Q449" s="56"/>
      <c r="R449" s="133"/>
      <c r="S449" s="119"/>
      <c r="T449" s="119"/>
      <c r="U449" s="119"/>
      <c r="V449" s="26"/>
      <c r="W449" s="26"/>
      <c r="X449" s="26"/>
      <c r="Y449" s="119"/>
      <c r="Z449" s="26"/>
    </row>
    <row r="450" spans="1:26" ht="12.75" customHeight="1">
      <c r="A450" s="129"/>
      <c r="B450" s="54"/>
      <c r="C450" s="26"/>
      <c r="D450" s="26"/>
      <c r="E450" s="124"/>
      <c r="F450" s="124"/>
      <c r="G450" s="124"/>
      <c r="H450" s="124"/>
      <c r="I450" s="124"/>
      <c r="J450" s="124"/>
      <c r="K450" s="130"/>
      <c r="L450" s="56"/>
      <c r="M450" s="56"/>
      <c r="N450" s="56"/>
      <c r="O450" s="56"/>
      <c r="P450" s="56"/>
      <c r="Q450" s="56"/>
      <c r="R450" s="133"/>
      <c r="S450" s="119"/>
      <c r="T450" s="119"/>
      <c r="U450" s="119"/>
      <c r="V450" s="26"/>
      <c r="W450" s="26"/>
      <c r="X450" s="26"/>
      <c r="Y450" s="119"/>
      <c r="Z450" s="26"/>
    </row>
    <row r="451" spans="1:26" ht="12.75" customHeight="1">
      <c r="A451" s="129"/>
      <c r="B451" s="54"/>
      <c r="C451" s="26"/>
      <c r="D451" s="26"/>
      <c r="E451" s="124"/>
      <c r="F451" s="124"/>
      <c r="G451" s="124"/>
      <c r="H451" s="124"/>
      <c r="I451" s="124"/>
      <c r="J451" s="124"/>
      <c r="K451" s="130"/>
      <c r="L451" s="56"/>
      <c r="M451" s="56"/>
      <c r="N451" s="56"/>
      <c r="O451" s="56"/>
      <c r="P451" s="56"/>
      <c r="Q451" s="56"/>
      <c r="R451" s="133"/>
      <c r="S451" s="119"/>
      <c r="T451" s="119"/>
      <c r="U451" s="119"/>
      <c r="V451" s="26"/>
      <c r="W451" s="26"/>
      <c r="X451" s="26"/>
      <c r="Y451" s="119"/>
      <c r="Z451" s="26"/>
    </row>
    <row r="452" spans="1:26" ht="12.75" customHeight="1">
      <c r="A452" s="129"/>
      <c r="B452" s="54"/>
      <c r="C452" s="26"/>
      <c r="D452" s="26"/>
      <c r="E452" s="124"/>
      <c r="F452" s="124"/>
      <c r="G452" s="124"/>
      <c r="H452" s="124"/>
      <c r="I452" s="124"/>
      <c r="J452" s="124"/>
      <c r="K452" s="130"/>
      <c r="L452" s="56"/>
      <c r="M452" s="56"/>
      <c r="N452" s="56"/>
      <c r="O452" s="56"/>
      <c r="P452" s="56"/>
      <c r="Q452" s="56"/>
      <c r="R452" s="133"/>
      <c r="S452" s="119"/>
      <c r="T452" s="119"/>
      <c r="U452" s="119"/>
      <c r="V452" s="26"/>
      <c r="W452" s="26"/>
      <c r="X452" s="26"/>
      <c r="Y452" s="119"/>
      <c r="Z452" s="26"/>
    </row>
    <row r="453" spans="1:26" ht="12.75" customHeight="1">
      <c r="A453" s="129"/>
      <c r="B453" s="54"/>
      <c r="C453" s="26"/>
      <c r="D453" s="26"/>
      <c r="E453" s="124"/>
      <c r="F453" s="124"/>
      <c r="G453" s="124"/>
      <c r="H453" s="124"/>
      <c r="I453" s="124"/>
      <c r="J453" s="124"/>
      <c r="K453" s="130"/>
      <c r="L453" s="56"/>
      <c r="M453" s="56"/>
      <c r="N453" s="56"/>
      <c r="O453" s="56"/>
      <c r="P453" s="56"/>
      <c r="Q453" s="56"/>
      <c r="R453" s="133"/>
      <c r="S453" s="119"/>
      <c r="T453" s="119"/>
      <c r="U453" s="119"/>
      <c r="V453" s="26"/>
      <c r="W453" s="26"/>
      <c r="X453" s="26"/>
      <c r="Y453" s="119"/>
      <c r="Z453" s="26"/>
    </row>
    <row r="454" spans="1:26" ht="12.75" customHeight="1">
      <c r="A454" s="129"/>
      <c r="B454" s="54"/>
      <c r="C454" s="26"/>
      <c r="D454" s="26"/>
      <c r="E454" s="124"/>
      <c r="F454" s="124"/>
      <c r="G454" s="124"/>
      <c r="H454" s="124"/>
      <c r="I454" s="124"/>
      <c r="J454" s="124"/>
      <c r="K454" s="130"/>
      <c r="L454" s="56"/>
      <c r="M454" s="56"/>
      <c r="N454" s="56"/>
      <c r="O454" s="56"/>
      <c r="P454" s="56"/>
      <c r="Q454" s="56"/>
      <c r="R454" s="133"/>
      <c r="S454" s="119"/>
      <c r="T454" s="119"/>
      <c r="U454" s="119"/>
      <c r="V454" s="26"/>
      <c r="W454" s="26"/>
      <c r="X454" s="26"/>
      <c r="Y454" s="119"/>
      <c r="Z454" s="26"/>
    </row>
    <row r="455" spans="1:26" ht="12.75" customHeight="1">
      <c r="A455" s="129"/>
      <c r="B455" s="54"/>
      <c r="C455" s="26"/>
      <c r="D455" s="26"/>
      <c r="E455" s="124"/>
      <c r="F455" s="124"/>
      <c r="G455" s="124"/>
      <c r="H455" s="124"/>
      <c r="I455" s="124"/>
      <c r="J455" s="124"/>
      <c r="K455" s="130"/>
      <c r="L455" s="56"/>
      <c r="M455" s="56"/>
      <c r="N455" s="56"/>
      <c r="O455" s="56"/>
      <c r="P455" s="56"/>
      <c r="Q455" s="56"/>
      <c r="R455" s="133"/>
      <c r="S455" s="119"/>
      <c r="T455" s="119"/>
      <c r="U455" s="119"/>
      <c r="V455" s="26"/>
      <c r="W455" s="26"/>
      <c r="X455" s="26"/>
      <c r="Y455" s="119"/>
      <c r="Z455" s="26"/>
    </row>
    <row r="456" spans="1:26" ht="12.75" customHeight="1">
      <c r="A456" s="129"/>
      <c r="B456" s="54"/>
      <c r="C456" s="26"/>
      <c r="D456" s="26"/>
      <c r="E456" s="124"/>
      <c r="F456" s="124"/>
      <c r="G456" s="124"/>
      <c r="H456" s="124"/>
      <c r="I456" s="124"/>
      <c r="J456" s="124"/>
      <c r="K456" s="130"/>
      <c r="L456" s="56"/>
      <c r="M456" s="56"/>
      <c r="N456" s="56"/>
      <c r="O456" s="56"/>
      <c r="P456" s="56"/>
      <c r="Q456" s="56"/>
      <c r="R456" s="133"/>
      <c r="S456" s="119"/>
      <c r="T456" s="119"/>
      <c r="U456" s="119"/>
      <c r="V456" s="26"/>
      <c r="W456" s="26"/>
      <c r="X456" s="26"/>
      <c r="Y456" s="119"/>
      <c r="Z456" s="26"/>
    </row>
    <row r="457" spans="1:26" ht="12.75" customHeight="1">
      <c r="A457" s="129"/>
      <c r="B457" s="54"/>
      <c r="C457" s="26"/>
      <c r="D457" s="26"/>
      <c r="E457" s="124"/>
      <c r="F457" s="124"/>
      <c r="G457" s="124"/>
      <c r="H457" s="124"/>
      <c r="I457" s="124"/>
      <c r="J457" s="124"/>
      <c r="K457" s="130"/>
      <c r="L457" s="56"/>
      <c r="M457" s="56"/>
      <c r="N457" s="56"/>
      <c r="O457" s="56"/>
      <c r="P457" s="56"/>
      <c r="Q457" s="56"/>
      <c r="R457" s="133"/>
      <c r="S457" s="119"/>
      <c r="T457" s="119"/>
      <c r="U457" s="119"/>
      <c r="V457" s="26"/>
      <c r="W457" s="26"/>
      <c r="X457" s="26"/>
      <c r="Y457" s="119"/>
      <c r="Z457" s="26"/>
    </row>
    <row r="458" spans="1:26" ht="12.75" customHeight="1">
      <c r="A458" s="129"/>
      <c r="B458" s="54"/>
      <c r="C458" s="26"/>
      <c r="D458" s="26"/>
      <c r="E458" s="124"/>
      <c r="F458" s="124"/>
      <c r="G458" s="124"/>
      <c r="H458" s="124"/>
      <c r="I458" s="124"/>
      <c r="J458" s="124"/>
      <c r="K458" s="130"/>
      <c r="L458" s="56"/>
      <c r="M458" s="56"/>
      <c r="N458" s="56"/>
      <c r="O458" s="56"/>
      <c r="P458" s="56"/>
      <c r="Q458" s="56"/>
      <c r="R458" s="133"/>
      <c r="S458" s="119"/>
      <c r="T458" s="119"/>
      <c r="U458" s="119"/>
      <c r="V458" s="26"/>
      <c r="W458" s="26"/>
      <c r="X458" s="26"/>
      <c r="Y458" s="119"/>
      <c r="Z458" s="26"/>
    </row>
    <row r="459" spans="1:26" ht="12.75" customHeight="1">
      <c r="A459" s="129"/>
      <c r="B459" s="54"/>
      <c r="C459" s="26"/>
      <c r="D459" s="26"/>
      <c r="E459" s="124"/>
      <c r="F459" s="124"/>
      <c r="G459" s="124"/>
      <c r="H459" s="124"/>
      <c r="I459" s="124"/>
      <c r="J459" s="124"/>
      <c r="K459" s="130"/>
      <c r="L459" s="56"/>
      <c r="M459" s="56"/>
      <c r="N459" s="56"/>
      <c r="O459" s="56"/>
      <c r="P459" s="56"/>
      <c r="Q459" s="56"/>
      <c r="R459" s="133"/>
      <c r="S459" s="119"/>
      <c r="T459" s="119"/>
      <c r="U459" s="119"/>
      <c r="V459" s="26"/>
      <c r="W459" s="26"/>
      <c r="X459" s="26"/>
      <c r="Y459" s="119"/>
      <c r="Z459" s="26"/>
    </row>
    <row r="460" spans="1:26" ht="12.75" customHeight="1">
      <c r="A460" s="129"/>
      <c r="B460" s="54"/>
      <c r="C460" s="26"/>
      <c r="D460" s="26"/>
      <c r="E460" s="124"/>
      <c r="F460" s="124"/>
      <c r="G460" s="124"/>
      <c r="H460" s="124"/>
      <c r="I460" s="124"/>
      <c r="J460" s="124"/>
      <c r="K460" s="130"/>
      <c r="L460" s="56"/>
      <c r="M460" s="56"/>
      <c r="N460" s="56"/>
      <c r="O460" s="56"/>
      <c r="P460" s="56"/>
      <c r="Q460" s="56"/>
      <c r="R460" s="133"/>
      <c r="S460" s="119"/>
      <c r="T460" s="119"/>
      <c r="U460" s="119"/>
      <c r="V460" s="26"/>
      <c r="W460" s="26"/>
      <c r="X460" s="26"/>
      <c r="Y460" s="119"/>
      <c r="Z460" s="26"/>
    </row>
    <row r="461" spans="1:26" ht="12.75" customHeight="1">
      <c r="A461" s="129"/>
      <c r="B461" s="54"/>
      <c r="C461" s="26"/>
      <c r="D461" s="26"/>
      <c r="E461" s="124"/>
      <c r="F461" s="124"/>
      <c r="G461" s="124"/>
      <c r="H461" s="124"/>
      <c r="I461" s="124"/>
      <c r="J461" s="124"/>
      <c r="K461" s="130"/>
      <c r="L461" s="56"/>
      <c r="M461" s="56"/>
      <c r="N461" s="56"/>
      <c r="O461" s="56"/>
      <c r="P461" s="56"/>
      <c r="Q461" s="56"/>
      <c r="R461" s="133"/>
      <c r="S461" s="119"/>
      <c r="T461" s="119"/>
      <c r="U461" s="119"/>
      <c r="V461" s="26"/>
      <c r="W461" s="26"/>
      <c r="X461" s="26"/>
      <c r="Y461" s="119"/>
      <c r="Z461" s="26"/>
    </row>
    <row r="462" spans="1:26" ht="12.75" customHeight="1">
      <c r="A462" s="129"/>
      <c r="B462" s="54"/>
      <c r="C462" s="26"/>
      <c r="D462" s="26"/>
      <c r="E462" s="124"/>
      <c r="F462" s="124"/>
      <c r="G462" s="124"/>
      <c r="H462" s="124"/>
      <c r="I462" s="124"/>
      <c r="J462" s="124"/>
      <c r="K462" s="130"/>
      <c r="L462" s="56"/>
      <c r="M462" s="56"/>
      <c r="N462" s="56"/>
      <c r="O462" s="56"/>
      <c r="P462" s="56"/>
      <c r="Q462" s="56"/>
      <c r="R462" s="133"/>
      <c r="S462" s="119"/>
      <c r="T462" s="119"/>
      <c r="U462" s="119"/>
      <c r="V462" s="26"/>
      <c r="W462" s="26"/>
      <c r="X462" s="26"/>
      <c r="Y462" s="119"/>
      <c r="Z462" s="26"/>
    </row>
    <row r="463" spans="1:26" ht="12.75" customHeight="1">
      <c r="A463" s="129"/>
      <c r="B463" s="54"/>
      <c r="C463" s="26"/>
      <c r="D463" s="26"/>
      <c r="E463" s="124"/>
      <c r="F463" s="124"/>
      <c r="G463" s="124"/>
      <c r="H463" s="124"/>
      <c r="I463" s="124"/>
      <c r="J463" s="124"/>
      <c r="K463" s="130"/>
      <c r="L463" s="56"/>
      <c r="M463" s="56"/>
      <c r="N463" s="56"/>
      <c r="O463" s="56"/>
      <c r="P463" s="56"/>
      <c r="Q463" s="56"/>
      <c r="R463" s="133"/>
      <c r="S463" s="119"/>
      <c r="T463" s="119"/>
      <c r="U463" s="119"/>
      <c r="V463" s="26"/>
      <c r="W463" s="26"/>
      <c r="X463" s="26"/>
      <c r="Y463" s="119"/>
      <c r="Z463" s="26"/>
    </row>
    <row r="464" spans="1:26" ht="12.75" customHeight="1">
      <c r="A464" s="129"/>
      <c r="B464" s="54"/>
      <c r="C464" s="26"/>
      <c r="D464" s="26"/>
      <c r="E464" s="124"/>
      <c r="F464" s="124"/>
      <c r="G464" s="124"/>
      <c r="H464" s="124"/>
      <c r="I464" s="124"/>
      <c r="J464" s="124"/>
      <c r="K464" s="130"/>
      <c r="L464" s="56"/>
      <c r="M464" s="56"/>
      <c r="N464" s="56"/>
      <c r="O464" s="56"/>
      <c r="P464" s="56"/>
      <c r="Q464" s="56"/>
      <c r="R464" s="133"/>
      <c r="S464" s="119"/>
      <c r="T464" s="119"/>
      <c r="U464" s="119"/>
      <c r="V464" s="26"/>
      <c r="W464" s="26"/>
      <c r="X464" s="26"/>
      <c r="Y464" s="119"/>
      <c r="Z464" s="26"/>
    </row>
    <row r="465" spans="1:26" ht="12.75" customHeight="1">
      <c r="A465" s="129"/>
      <c r="B465" s="54"/>
      <c r="C465" s="26"/>
      <c r="D465" s="26"/>
      <c r="E465" s="124"/>
      <c r="F465" s="124"/>
      <c r="G465" s="124"/>
      <c r="H465" s="124"/>
      <c r="I465" s="124"/>
      <c r="J465" s="124"/>
      <c r="K465" s="130"/>
      <c r="L465" s="56"/>
      <c r="M465" s="56"/>
      <c r="N465" s="56"/>
      <c r="O465" s="56"/>
      <c r="P465" s="56"/>
      <c r="Q465" s="56"/>
      <c r="R465" s="133"/>
      <c r="S465" s="119"/>
      <c r="T465" s="119"/>
      <c r="U465" s="119"/>
      <c r="V465" s="26"/>
      <c r="W465" s="26"/>
      <c r="X465" s="26"/>
      <c r="Y465" s="119"/>
      <c r="Z465" s="26"/>
    </row>
    <row r="466" spans="1:26" ht="12.75" customHeight="1">
      <c r="A466" s="129"/>
      <c r="B466" s="54"/>
      <c r="C466" s="26"/>
      <c r="D466" s="26"/>
      <c r="E466" s="124"/>
      <c r="F466" s="124"/>
      <c r="G466" s="124"/>
      <c r="H466" s="124"/>
      <c r="I466" s="124"/>
      <c r="J466" s="124"/>
      <c r="K466" s="130"/>
      <c r="L466" s="56"/>
      <c r="M466" s="56"/>
      <c r="N466" s="56"/>
      <c r="O466" s="56"/>
      <c r="P466" s="56"/>
      <c r="Q466" s="56"/>
      <c r="R466" s="133"/>
      <c r="S466" s="119"/>
      <c r="T466" s="119"/>
      <c r="U466" s="119"/>
      <c r="V466" s="26"/>
      <c r="W466" s="26"/>
      <c r="X466" s="26"/>
      <c r="Y466" s="119"/>
      <c r="Z466" s="26"/>
    </row>
    <row r="467" spans="1:26" ht="12.75" customHeight="1">
      <c r="A467" s="129"/>
      <c r="B467" s="54"/>
      <c r="C467" s="26"/>
      <c r="D467" s="26"/>
      <c r="E467" s="124"/>
      <c r="F467" s="124"/>
      <c r="G467" s="124"/>
      <c r="H467" s="124"/>
      <c r="I467" s="124"/>
      <c r="J467" s="124"/>
      <c r="K467" s="130"/>
      <c r="L467" s="56"/>
      <c r="M467" s="56"/>
      <c r="N467" s="56"/>
      <c r="O467" s="56"/>
      <c r="P467" s="56"/>
      <c r="Q467" s="56"/>
      <c r="R467" s="133"/>
      <c r="S467" s="119"/>
      <c r="T467" s="119"/>
      <c r="U467" s="119"/>
      <c r="V467" s="26"/>
      <c r="W467" s="26"/>
      <c r="X467" s="26"/>
      <c r="Y467" s="119"/>
      <c r="Z467" s="26"/>
    </row>
    <row r="468" spans="1:26" ht="12.75" customHeight="1">
      <c r="A468" s="129"/>
      <c r="B468" s="54"/>
      <c r="C468" s="26"/>
      <c r="D468" s="26"/>
      <c r="E468" s="124"/>
      <c r="F468" s="124"/>
      <c r="G468" s="124"/>
      <c r="H468" s="124"/>
      <c r="I468" s="124"/>
      <c r="J468" s="124"/>
      <c r="K468" s="130"/>
      <c r="L468" s="56"/>
      <c r="M468" s="56"/>
      <c r="N468" s="56"/>
      <c r="O468" s="56"/>
      <c r="P468" s="56"/>
      <c r="Q468" s="56"/>
      <c r="R468" s="133"/>
      <c r="S468" s="119"/>
      <c r="T468" s="119"/>
      <c r="U468" s="119"/>
      <c r="V468" s="26"/>
      <c r="W468" s="26"/>
      <c r="X468" s="26"/>
      <c r="Y468" s="119"/>
      <c r="Z468" s="26"/>
    </row>
    <row r="469" spans="1:26" ht="12.75" customHeight="1">
      <c r="A469" s="129"/>
      <c r="B469" s="54"/>
      <c r="C469" s="26"/>
      <c r="D469" s="26"/>
      <c r="E469" s="124"/>
      <c r="F469" s="124"/>
      <c r="G469" s="124"/>
      <c r="H469" s="124"/>
      <c r="I469" s="124"/>
      <c r="J469" s="124"/>
      <c r="K469" s="130"/>
      <c r="L469" s="56"/>
      <c r="M469" s="56"/>
      <c r="N469" s="56"/>
      <c r="O469" s="56"/>
      <c r="P469" s="56"/>
      <c r="Q469" s="56"/>
      <c r="R469" s="133"/>
      <c r="S469" s="119"/>
      <c r="T469" s="119"/>
      <c r="U469" s="119"/>
      <c r="V469" s="26"/>
      <c r="W469" s="26"/>
      <c r="X469" s="26"/>
      <c r="Y469" s="119"/>
      <c r="Z469" s="26"/>
    </row>
    <row r="470" spans="1:26" ht="12.75" customHeight="1">
      <c r="A470" s="129"/>
      <c r="B470" s="54"/>
      <c r="C470" s="26"/>
      <c r="D470" s="26"/>
      <c r="E470" s="124"/>
      <c r="F470" s="124"/>
      <c r="G470" s="124"/>
      <c r="H470" s="124"/>
      <c r="I470" s="124"/>
      <c r="J470" s="124"/>
      <c r="K470" s="130"/>
      <c r="L470" s="56"/>
      <c r="M470" s="56"/>
      <c r="N470" s="56"/>
      <c r="O470" s="56"/>
      <c r="P470" s="56"/>
      <c r="Q470" s="56"/>
      <c r="R470" s="133"/>
      <c r="S470" s="119"/>
      <c r="T470" s="119"/>
      <c r="U470" s="119"/>
      <c r="V470" s="26"/>
      <c r="W470" s="26"/>
      <c r="X470" s="26"/>
      <c r="Y470" s="119"/>
      <c r="Z470" s="26"/>
    </row>
    <row r="471" spans="1:26" ht="12.75" customHeight="1">
      <c r="A471" s="129"/>
      <c r="B471" s="54"/>
      <c r="C471" s="26"/>
      <c r="D471" s="26"/>
      <c r="E471" s="124"/>
      <c r="F471" s="124"/>
      <c r="G471" s="124"/>
      <c r="H471" s="124"/>
      <c r="I471" s="124"/>
      <c r="J471" s="124"/>
      <c r="K471" s="130"/>
      <c r="L471" s="56"/>
      <c r="M471" s="56"/>
      <c r="N471" s="56"/>
      <c r="O471" s="56"/>
      <c r="P471" s="56"/>
      <c r="Q471" s="56"/>
      <c r="R471" s="133"/>
      <c r="S471" s="119"/>
      <c r="T471" s="119"/>
      <c r="U471" s="119"/>
      <c r="V471" s="26"/>
      <c r="W471" s="26"/>
      <c r="X471" s="26"/>
      <c r="Y471" s="119"/>
      <c r="Z471" s="26"/>
    </row>
    <row r="472" spans="1:26" ht="12.75" customHeight="1">
      <c r="A472" s="129"/>
      <c r="B472" s="54"/>
      <c r="C472" s="26"/>
      <c r="D472" s="26"/>
      <c r="E472" s="124"/>
      <c r="F472" s="124"/>
      <c r="G472" s="124"/>
      <c r="H472" s="124"/>
      <c r="I472" s="124"/>
      <c r="J472" s="124"/>
      <c r="K472" s="130"/>
      <c r="L472" s="56"/>
      <c r="M472" s="56"/>
      <c r="N472" s="56"/>
      <c r="O472" s="56"/>
      <c r="P472" s="56"/>
      <c r="Q472" s="56"/>
      <c r="R472" s="133"/>
      <c r="S472" s="119"/>
      <c r="T472" s="119"/>
      <c r="U472" s="119"/>
      <c r="V472" s="26"/>
      <c r="W472" s="26"/>
      <c r="X472" s="26"/>
      <c r="Y472" s="119"/>
      <c r="Z472" s="26"/>
    </row>
    <row r="473" spans="1:26" ht="12.75" customHeight="1">
      <c r="A473" s="129"/>
      <c r="B473" s="54"/>
      <c r="C473" s="26"/>
      <c r="D473" s="26"/>
      <c r="E473" s="124"/>
      <c r="F473" s="124"/>
      <c r="G473" s="124"/>
      <c r="H473" s="124"/>
      <c r="I473" s="124"/>
      <c r="J473" s="124"/>
      <c r="K473" s="130"/>
      <c r="L473" s="56"/>
      <c r="M473" s="56"/>
      <c r="N473" s="56"/>
      <c r="O473" s="56"/>
      <c r="P473" s="56"/>
      <c r="Q473" s="56"/>
      <c r="R473" s="133"/>
      <c r="S473" s="119"/>
      <c r="T473" s="119"/>
      <c r="U473" s="119"/>
      <c r="V473" s="26"/>
      <c r="W473" s="26"/>
      <c r="X473" s="26"/>
      <c r="Y473" s="119"/>
      <c r="Z473" s="26"/>
    </row>
    <row r="474" spans="1:26" ht="12.75" customHeight="1">
      <c r="A474" s="129"/>
      <c r="B474" s="54"/>
      <c r="C474" s="26"/>
      <c r="D474" s="26"/>
      <c r="E474" s="124"/>
      <c r="F474" s="124"/>
      <c r="G474" s="124"/>
      <c r="H474" s="124"/>
      <c r="I474" s="124"/>
      <c r="J474" s="124"/>
      <c r="K474" s="130"/>
      <c r="L474" s="56"/>
      <c r="M474" s="56"/>
      <c r="N474" s="56"/>
      <c r="O474" s="56"/>
      <c r="P474" s="56"/>
      <c r="Q474" s="56"/>
      <c r="R474" s="133"/>
      <c r="S474" s="119"/>
      <c r="T474" s="119"/>
      <c r="U474" s="119"/>
      <c r="V474" s="26"/>
      <c r="W474" s="26"/>
      <c r="X474" s="26"/>
      <c r="Y474" s="119"/>
      <c r="Z474" s="26"/>
    </row>
    <row r="475" spans="1:26" ht="12.75" customHeight="1">
      <c r="A475" s="129"/>
      <c r="B475" s="54"/>
      <c r="C475" s="26"/>
      <c r="D475" s="26"/>
      <c r="E475" s="124"/>
      <c r="F475" s="124"/>
      <c r="G475" s="124"/>
      <c r="H475" s="124"/>
      <c r="I475" s="124"/>
      <c r="J475" s="124"/>
      <c r="K475" s="130"/>
      <c r="L475" s="56"/>
      <c r="M475" s="56"/>
      <c r="N475" s="56"/>
      <c r="O475" s="56"/>
      <c r="P475" s="56"/>
      <c r="Q475" s="56"/>
      <c r="R475" s="133"/>
      <c r="S475" s="119"/>
      <c r="T475" s="119"/>
      <c r="U475" s="119"/>
      <c r="V475" s="26"/>
      <c r="W475" s="26"/>
      <c r="X475" s="26"/>
      <c r="Y475" s="119"/>
      <c r="Z475" s="26"/>
    </row>
    <row r="476" spans="1:26" ht="12.75" customHeight="1">
      <c r="A476" s="129"/>
      <c r="B476" s="54"/>
      <c r="C476" s="26"/>
      <c r="D476" s="26"/>
      <c r="E476" s="124"/>
      <c r="F476" s="124"/>
      <c r="G476" s="124"/>
      <c r="H476" s="124"/>
      <c r="I476" s="124"/>
      <c r="J476" s="124"/>
      <c r="K476" s="130"/>
      <c r="L476" s="56"/>
      <c r="M476" s="56"/>
      <c r="N476" s="56"/>
      <c r="O476" s="56"/>
      <c r="P476" s="56"/>
      <c r="Q476" s="56"/>
      <c r="R476" s="133"/>
      <c r="S476" s="119"/>
      <c r="T476" s="119"/>
      <c r="U476" s="119"/>
      <c r="V476" s="26"/>
      <c r="W476" s="26"/>
      <c r="X476" s="26"/>
      <c r="Y476" s="119"/>
      <c r="Z476" s="26"/>
    </row>
    <row r="477" spans="1:26" ht="12.75" customHeight="1">
      <c r="A477" s="129"/>
      <c r="B477" s="54"/>
      <c r="C477" s="26"/>
      <c r="D477" s="26"/>
      <c r="E477" s="124"/>
      <c r="F477" s="124"/>
      <c r="G477" s="124"/>
      <c r="H477" s="124"/>
      <c r="I477" s="124"/>
      <c r="J477" s="124"/>
      <c r="K477" s="130"/>
      <c r="L477" s="56"/>
      <c r="M477" s="56"/>
      <c r="N477" s="56"/>
      <c r="O477" s="56"/>
      <c r="P477" s="56"/>
      <c r="Q477" s="56"/>
      <c r="R477" s="133"/>
      <c r="S477" s="119"/>
      <c r="T477" s="119"/>
      <c r="U477" s="119"/>
      <c r="V477" s="26"/>
      <c r="W477" s="26"/>
      <c r="X477" s="26"/>
      <c r="Y477" s="119"/>
      <c r="Z477" s="26"/>
    </row>
    <row r="478" spans="1:26" ht="12.75" customHeight="1">
      <c r="A478" s="129"/>
      <c r="B478" s="54"/>
      <c r="C478" s="26"/>
      <c r="D478" s="26"/>
      <c r="E478" s="124"/>
      <c r="F478" s="124"/>
      <c r="G478" s="124"/>
      <c r="H478" s="124"/>
      <c r="I478" s="124"/>
      <c r="J478" s="124"/>
      <c r="K478" s="130"/>
      <c r="L478" s="56"/>
      <c r="M478" s="56"/>
      <c r="N478" s="56"/>
      <c r="O478" s="56"/>
      <c r="P478" s="56"/>
      <c r="Q478" s="56"/>
      <c r="R478" s="133"/>
      <c r="S478" s="119"/>
      <c r="T478" s="119"/>
      <c r="U478" s="119"/>
      <c r="V478" s="26"/>
      <c r="W478" s="26"/>
      <c r="X478" s="26"/>
      <c r="Y478" s="119"/>
      <c r="Z478" s="26"/>
    </row>
    <row r="479" spans="1:26" ht="12.75" customHeight="1">
      <c r="A479" s="129"/>
      <c r="B479" s="54"/>
      <c r="C479" s="26"/>
      <c r="D479" s="26"/>
      <c r="E479" s="124"/>
      <c r="F479" s="124"/>
      <c r="G479" s="124"/>
      <c r="H479" s="124"/>
      <c r="I479" s="124"/>
      <c r="J479" s="124"/>
      <c r="K479" s="130"/>
      <c r="L479" s="56"/>
      <c r="M479" s="56"/>
      <c r="N479" s="56"/>
      <c r="O479" s="56"/>
      <c r="P479" s="56"/>
      <c r="Q479" s="56"/>
      <c r="R479" s="133"/>
      <c r="S479" s="119"/>
      <c r="T479" s="119"/>
      <c r="U479" s="119"/>
      <c r="V479" s="26"/>
      <c r="W479" s="26"/>
      <c r="X479" s="26"/>
      <c r="Y479" s="119"/>
      <c r="Z479" s="26"/>
    </row>
    <row r="480" spans="1:26" ht="12.75" customHeight="1">
      <c r="A480" s="129"/>
      <c r="B480" s="54"/>
      <c r="C480" s="26"/>
      <c r="D480" s="26"/>
      <c r="E480" s="124"/>
      <c r="F480" s="124"/>
      <c r="G480" s="124"/>
      <c r="H480" s="124"/>
      <c r="I480" s="124"/>
      <c r="J480" s="124"/>
      <c r="K480" s="130"/>
      <c r="L480" s="56"/>
      <c r="M480" s="56"/>
      <c r="N480" s="56"/>
      <c r="O480" s="56"/>
      <c r="P480" s="56"/>
      <c r="Q480" s="56"/>
      <c r="R480" s="133"/>
      <c r="S480" s="119"/>
      <c r="T480" s="119"/>
      <c r="U480" s="119"/>
      <c r="V480" s="26"/>
      <c r="W480" s="26"/>
      <c r="X480" s="26"/>
      <c r="Y480" s="119"/>
      <c r="Z480" s="26"/>
    </row>
    <row r="481" spans="1:26" ht="12.75" customHeight="1">
      <c r="A481" s="129"/>
      <c r="B481" s="54"/>
      <c r="C481" s="26"/>
      <c r="D481" s="26"/>
      <c r="E481" s="124"/>
      <c r="F481" s="124"/>
      <c r="G481" s="124"/>
      <c r="H481" s="124"/>
      <c r="I481" s="124"/>
      <c r="J481" s="124"/>
      <c r="K481" s="130"/>
      <c r="L481" s="56"/>
      <c r="M481" s="56"/>
      <c r="N481" s="56"/>
      <c r="O481" s="56"/>
      <c r="P481" s="56"/>
      <c r="Q481" s="56"/>
      <c r="R481" s="133"/>
      <c r="S481" s="119"/>
      <c r="T481" s="119"/>
      <c r="U481" s="119"/>
      <c r="V481" s="26"/>
      <c r="W481" s="26"/>
      <c r="X481" s="26"/>
      <c r="Y481" s="119"/>
      <c r="Z481" s="26"/>
    </row>
    <row r="482" spans="1:26" ht="12.75" customHeight="1">
      <c r="A482" s="129"/>
      <c r="B482" s="54"/>
      <c r="C482" s="26"/>
      <c r="D482" s="26"/>
      <c r="E482" s="124"/>
      <c r="F482" s="124"/>
      <c r="G482" s="124"/>
      <c r="H482" s="124"/>
      <c r="I482" s="124"/>
      <c r="J482" s="124"/>
      <c r="K482" s="130"/>
      <c r="L482" s="56"/>
      <c r="M482" s="56"/>
      <c r="N482" s="56"/>
      <c r="O482" s="56"/>
      <c r="P482" s="56"/>
      <c r="Q482" s="56"/>
      <c r="R482" s="133"/>
      <c r="S482" s="119"/>
      <c r="T482" s="119"/>
      <c r="U482" s="119"/>
      <c r="V482" s="26"/>
      <c r="W482" s="26"/>
      <c r="X482" s="26"/>
      <c r="Y482" s="119"/>
      <c r="Z482" s="26"/>
    </row>
    <row r="483" spans="1:26" ht="12.75" customHeight="1">
      <c r="A483" s="129"/>
      <c r="B483" s="54"/>
      <c r="C483" s="26"/>
      <c r="D483" s="26"/>
      <c r="E483" s="124"/>
      <c r="F483" s="124"/>
      <c r="G483" s="124"/>
      <c r="H483" s="124"/>
      <c r="I483" s="124"/>
      <c r="J483" s="124"/>
      <c r="K483" s="130"/>
      <c r="L483" s="56"/>
      <c r="M483" s="56"/>
      <c r="N483" s="56"/>
      <c r="O483" s="56"/>
      <c r="P483" s="56"/>
      <c r="Q483" s="56"/>
      <c r="R483" s="133"/>
      <c r="S483" s="119"/>
      <c r="T483" s="119"/>
      <c r="U483" s="119"/>
      <c r="V483" s="26"/>
      <c r="W483" s="26"/>
      <c r="X483" s="26"/>
      <c r="Y483" s="119"/>
      <c r="Z483" s="26"/>
    </row>
    <row r="484" spans="1:26" ht="12.75" customHeight="1">
      <c r="A484" s="129"/>
      <c r="B484" s="54"/>
      <c r="C484" s="26"/>
      <c r="D484" s="26"/>
      <c r="E484" s="124"/>
      <c r="F484" s="124"/>
      <c r="G484" s="124"/>
      <c r="H484" s="124"/>
      <c r="I484" s="124"/>
      <c r="J484" s="124"/>
      <c r="K484" s="130"/>
      <c r="L484" s="56"/>
      <c r="M484" s="56"/>
      <c r="N484" s="56"/>
      <c r="O484" s="56"/>
      <c r="P484" s="56"/>
      <c r="Q484" s="56"/>
      <c r="R484" s="133"/>
      <c r="S484" s="119"/>
      <c r="T484" s="119"/>
      <c r="U484" s="119"/>
      <c r="V484" s="26"/>
      <c r="W484" s="26"/>
      <c r="X484" s="26"/>
      <c r="Y484" s="119"/>
      <c r="Z484" s="26"/>
    </row>
    <row r="485" spans="1:26" ht="12.75" customHeight="1">
      <c r="A485" s="129"/>
      <c r="B485" s="54"/>
      <c r="C485" s="26"/>
      <c r="D485" s="26"/>
      <c r="E485" s="124"/>
      <c r="F485" s="124"/>
      <c r="G485" s="124"/>
      <c r="H485" s="124"/>
      <c r="I485" s="124"/>
      <c r="J485" s="124"/>
      <c r="K485" s="130"/>
      <c r="L485" s="56"/>
      <c r="M485" s="56"/>
      <c r="N485" s="56"/>
      <c r="O485" s="56"/>
      <c r="P485" s="56"/>
      <c r="Q485" s="56"/>
      <c r="R485" s="133"/>
      <c r="S485" s="119"/>
      <c r="T485" s="119"/>
      <c r="U485" s="119"/>
      <c r="V485" s="26"/>
      <c r="W485" s="26"/>
      <c r="X485" s="26"/>
      <c r="Y485" s="119"/>
      <c r="Z485" s="26"/>
    </row>
    <row r="486" spans="1:26" ht="12.75" customHeight="1">
      <c r="A486" s="129"/>
      <c r="B486" s="54"/>
      <c r="C486" s="26"/>
      <c r="D486" s="26"/>
      <c r="E486" s="124"/>
      <c r="F486" s="124"/>
      <c r="G486" s="124"/>
      <c r="H486" s="124"/>
      <c r="I486" s="124"/>
      <c r="J486" s="124"/>
      <c r="K486" s="130"/>
      <c r="L486" s="56"/>
      <c r="M486" s="56"/>
      <c r="N486" s="56"/>
      <c r="O486" s="56"/>
      <c r="P486" s="56"/>
      <c r="Q486" s="56"/>
      <c r="R486" s="133"/>
      <c r="S486" s="119"/>
      <c r="T486" s="119"/>
      <c r="U486" s="119"/>
      <c r="V486" s="26"/>
      <c r="W486" s="26"/>
      <c r="X486" s="26"/>
      <c r="Y486" s="119"/>
      <c r="Z486" s="26"/>
    </row>
    <row r="487" spans="1:26" ht="12.75" customHeight="1">
      <c r="A487" s="129"/>
      <c r="B487" s="54"/>
      <c r="C487" s="26"/>
      <c r="D487" s="26"/>
      <c r="E487" s="124"/>
      <c r="F487" s="124"/>
      <c r="G487" s="124"/>
      <c r="H487" s="124"/>
      <c r="I487" s="124"/>
      <c r="J487" s="124"/>
      <c r="K487" s="130"/>
      <c r="L487" s="56"/>
      <c r="M487" s="56"/>
      <c r="N487" s="56"/>
      <c r="O487" s="56"/>
      <c r="P487" s="56"/>
      <c r="Q487" s="56"/>
      <c r="R487" s="133"/>
      <c r="S487" s="119"/>
      <c r="T487" s="119"/>
      <c r="U487" s="119"/>
      <c r="V487" s="26"/>
      <c r="W487" s="26"/>
      <c r="X487" s="26"/>
      <c r="Y487" s="119"/>
      <c r="Z487" s="26"/>
    </row>
    <row r="488" spans="1:26" ht="12.75" customHeight="1">
      <c r="A488" s="129"/>
      <c r="B488" s="54"/>
      <c r="C488" s="26"/>
      <c r="D488" s="26"/>
      <c r="E488" s="124"/>
      <c r="F488" s="124"/>
      <c r="G488" s="124"/>
      <c r="H488" s="124"/>
      <c r="I488" s="124"/>
      <c r="J488" s="124"/>
      <c r="K488" s="130"/>
      <c r="L488" s="56"/>
      <c r="M488" s="56"/>
      <c r="N488" s="56"/>
      <c r="O488" s="56"/>
      <c r="P488" s="56"/>
      <c r="Q488" s="56"/>
      <c r="R488" s="133"/>
      <c r="S488" s="119"/>
      <c r="T488" s="119"/>
      <c r="U488" s="119"/>
      <c r="V488" s="26"/>
      <c r="W488" s="26"/>
      <c r="X488" s="26"/>
      <c r="Y488" s="119"/>
      <c r="Z488" s="26"/>
    </row>
    <row r="489" spans="1:26" ht="12.75" customHeight="1">
      <c r="A489" s="129"/>
      <c r="B489" s="54"/>
      <c r="C489" s="26"/>
      <c r="D489" s="26"/>
      <c r="E489" s="124"/>
      <c r="F489" s="124"/>
      <c r="G489" s="124"/>
      <c r="H489" s="124"/>
      <c r="I489" s="124"/>
      <c r="J489" s="124"/>
      <c r="K489" s="130"/>
      <c r="L489" s="56"/>
      <c r="M489" s="56"/>
      <c r="N489" s="56"/>
      <c r="O489" s="56"/>
      <c r="P489" s="56"/>
      <c r="Q489" s="56"/>
      <c r="R489" s="133"/>
      <c r="S489" s="119"/>
      <c r="T489" s="119"/>
      <c r="U489" s="119"/>
      <c r="V489" s="26"/>
      <c r="W489" s="26"/>
      <c r="X489" s="26"/>
      <c r="Y489" s="119"/>
      <c r="Z489" s="26"/>
    </row>
    <row r="490" spans="1:26" ht="12.75" customHeight="1">
      <c r="A490" s="129"/>
      <c r="B490" s="54"/>
      <c r="C490" s="26"/>
      <c r="D490" s="26"/>
      <c r="E490" s="124"/>
      <c r="F490" s="124"/>
      <c r="G490" s="124"/>
      <c r="H490" s="124"/>
      <c r="I490" s="124"/>
      <c r="J490" s="124"/>
      <c r="K490" s="130"/>
      <c r="L490" s="56"/>
      <c r="M490" s="56"/>
      <c r="N490" s="56"/>
      <c r="O490" s="56"/>
      <c r="P490" s="56"/>
      <c r="Q490" s="56"/>
      <c r="R490" s="133"/>
      <c r="S490" s="119"/>
      <c r="T490" s="119"/>
      <c r="U490" s="119"/>
      <c r="V490" s="26"/>
      <c r="W490" s="26"/>
      <c r="X490" s="26"/>
      <c r="Y490" s="119"/>
      <c r="Z490" s="26"/>
    </row>
    <row r="491" spans="1:26" ht="12.75" customHeight="1">
      <c r="A491" s="129"/>
      <c r="B491" s="54"/>
      <c r="C491" s="26"/>
      <c r="D491" s="26"/>
      <c r="E491" s="124"/>
      <c r="F491" s="124"/>
      <c r="G491" s="124"/>
      <c r="H491" s="124"/>
      <c r="I491" s="124"/>
      <c r="J491" s="124"/>
      <c r="K491" s="130"/>
      <c r="L491" s="56"/>
      <c r="M491" s="56"/>
      <c r="N491" s="56"/>
      <c r="O491" s="56"/>
      <c r="P491" s="56"/>
      <c r="Q491" s="56"/>
      <c r="R491" s="133"/>
      <c r="S491" s="119"/>
      <c r="T491" s="119"/>
      <c r="U491" s="119"/>
      <c r="V491" s="26"/>
      <c r="W491" s="26"/>
      <c r="X491" s="26"/>
      <c r="Y491" s="119"/>
      <c r="Z491" s="26"/>
    </row>
    <row r="492" spans="1:26" ht="12.75" customHeight="1">
      <c r="A492" s="129"/>
      <c r="B492" s="54"/>
      <c r="C492" s="26"/>
      <c r="D492" s="26"/>
      <c r="E492" s="124"/>
      <c r="F492" s="124"/>
      <c r="G492" s="124"/>
      <c r="H492" s="124"/>
      <c r="I492" s="124"/>
      <c r="J492" s="124"/>
      <c r="K492" s="130"/>
      <c r="L492" s="56"/>
      <c r="M492" s="56"/>
      <c r="N492" s="56"/>
      <c r="O492" s="56"/>
      <c r="P492" s="56"/>
      <c r="Q492" s="56"/>
      <c r="R492" s="133"/>
      <c r="S492" s="119"/>
      <c r="T492" s="119"/>
      <c r="U492" s="119"/>
      <c r="V492" s="26"/>
      <c r="W492" s="26"/>
      <c r="X492" s="26"/>
      <c r="Y492" s="119"/>
      <c r="Z492" s="26"/>
    </row>
    <row r="493" spans="1:26" ht="12.75" customHeight="1">
      <c r="A493" s="129"/>
      <c r="B493" s="54"/>
      <c r="C493" s="26"/>
      <c r="D493" s="26"/>
      <c r="E493" s="124"/>
      <c r="F493" s="124"/>
      <c r="G493" s="124"/>
      <c r="H493" s="124"/>
      <c r="I493" s="124"/>
      <c r="J493" s="124"/>
      <c r="K493" s="130"/>
      <c r="L493" s="56"/>
      <c r="M493" s="56"/>
      <c r="N493" s="56"/>
      <c r="O493" s="56"/>
      <c r="P493" s="56"/>
      <c r="Q493" s="56"/>
      <c r="R493" s="133"/>
      <c r="S493" s="119"/>
      <c r="T493" s="119"/>
      <c r="U493" s="119"/>
      <c r="V493" s="26"/>
      <c r="W493" s="26"/>
      <c r="X493" s="26"/>
      <c r="Y493" s="119"/>
      <c r="Z493" s="26"/>
    </row>
    <row r="494" spans="1:26" ht="12.75" customHeight="1">
      <c r="A494" s="129"/>
      <c r="B494" s="54"/>
      <c r="C494" s="26"/>
      <c r="D494" s="26"/>
      <c r="E494" s="124"/>
      <c r="F494" s="124"/>
      <c r="G494" s="124"/>
      <c r="H494" s="124"/>
      <c r="I494" s="124"/>
      <c r="J494" s="124"/>
      <c r="K494" s="130"/>
      <c r="L494" s="56"/>
      <c r="M494" s="56"/>
      <c r="N494" s="56"/>
      <c r="O494" s="56"/>
      <c r="P494" s="56"/>
      <c r="Q494" s="56"/>
      <c r="R494" s="133"/>
      <c r="S494" s="119"/>
      <c r="T494" s="119"/>
      <c r="U494" s="119"/>
      <c r="V494" s="26"/>
      <c r="W494" s="26"/>
      <c r="X494" s="26"/>
      <c r="Y494" s="119"/>
      <c r="Z494" s="26"/>
    </row>
    <row r="495" spans="1:26" ht="12.75" customHeight="1">
      <c r="A495" s="129"/>
      <c r="B495" s="54"/>
      <c r="C495" s="26"/>
      <c r="D495" s="26"/>
      <c r="E495" s="124"/>
      <c r="F495" s="124"/>
      <c r="G495" s="124"/>
      <c r="H495" s="124"/>
      <c r="I495" s="124"/>
      <c r="J495" s="124"/>
      <c r="K495" s="130"/>
      <c r="L495" s="56"/>
      <c r="M495" s="56"/>
      <c r="N495" s="56"/>
      <c r="O495" s="56"/>
      <c r="P495" s="56"/>
      <c r="Q495" s="56"/>
      <c r="R495" s="133"/>
      <c r="S495" s="119"/>
      <c r="T495" s="119"/>
      <c r="U495" s="119"/>
      <c r="V495" s="26"/>
      <c r="W495" s="26"/>
      <c r="X495" s="26"/>
      <c r="Y495" s="119"/>
      <c r="Z495" s="26"/>
    </row>
    <row r="496" spans="1:26" ht="12.75" customHeight="1">
      <c r="A496" s="129"/>
      <c r="B496" s="54"/>
      <c r="C496" s="26"/>
      <c r="D496" s="26"/>
      <c r="E496" s="124"/>
      <c r="F496" s="124"/>
      <c r="G496" s="124"/>
      <c r="H496" s="124"/>
      <c r="I496" s="124"/>
      <c r="J496" s="124"/>
      <c r="K496" s="130"/>
      <c r="L496" s="56"/>
      <c r="M496" s="56"/>
      <c r="N496" s="56"/>
      <c r="O496" s="56"/>
      <c r="P496" s="56"/>
      <c r="Q496" s="56"/>
      <c r="R496" s="133"/>
      <c r="S496" s="119"/>
      <c r="T496" s="119"/>
      <c r="U496" s="119"/>
      <c r="V496" s="26"/>
      <c r="W496" s="26"/>
      <c r="X496" s="26"/>
      <c r="Y496" s="119"/>
      <c r="Z496" s="26"/>
    </row>
    <row r="497" spans="1:26" ht="12.75" customHeight="1">
      <c r="A497" s="129"/>
      <c r="B497" s="54"/>
      <c r="C497" s="26"/>
      <c r="D497" s="26"/>
      <c r="E497" s="124"/>
      <c r="F497" s="124"/>
      <c r="G497" s="124"/>
      <c r="H497" s="124"/>
      <c r="I497" s="124"/>
      <c r="J497" s="124"/>
      <c r="K497" s="130"/>
      <c r="L497" s="56"/>
      <c r="M497" s="56"/>
      <c r="N497" s="56"/>
      <c r="O497" s="56"/>
      <c r="P497" s="56"/>
      <c r="Q497" s="56"/>
      <c r="R497" s="133"/>
      <c r="S497" s="119"/>
      <c r="T497" s="119"/>
      <c r="U497" s="119"/>
      <c r="V497" s="26"/>
      <c r="W497" s="26"/>
      <c r="X497" s="26"/>
      <c r="Y497" s="119"/>
      <c r="Z497" s="26"/>
    </row>
    <row r="498" spans="1:26" ht="12.75" customHeight="1">
      <c r="A498" s="129"/>
      <c r="B498" s="54"/>
      <c r="C498" s="26"/>
      <c r="D498" s="26"/>
      <c r="E498" s="124"/>
      <c r="F498" s="124"/>
      <c r="G498" s="124"/>
      <c r="H498" s="124"/>
      <c r="I498" s="124"/>
      <c r="J498" s="124"/>
      <c r="K498" s="130"/>
      <c r="L498" s="56"/>
      <c r="M498" s="56"/>
      <c r="N498" s="56"/>
      <c r="O498" s="56"/>
      <c r="P498" s="56"/>
      <c r="Q498" s="56"/>
      <c r="R498" s="133"/>
      <c r="S498" s="119"/>
      <c r="T498" s="119"/>
      <c r="U498" s="119"/>
      <c r="V498" s="26"/>
      <c r="W498" s="26"/>
      <c r="X498" s="26"/>
      <c r="Y498" s="119"/>
      <c r="Z498" s="26"/>
    </row>
    <row r="499" spans="1:26" ht="12.75" customHeight="1">
      <c r="A499" s="129"/>
      <c r="B499" s="54"/>
      <c r="C499" s="26"/>
      <c r="D499" s="26"/>
      <c r="E499" s="124"/>
      <c r="F499" s="124"/>
      <c r="G499" s="124"/>
      <c r="H499" s="124"/>
      <c r="I499" s="124"/>
      <c r="J499" s="124"/>
      <c r="K499" s="130"/>
      <c r="L499" s="56"/>
      <c r="M499" s="56"/>
      <c r="N499" s="56"/>
      <c r="O499" s="56"/>
      <c r="P499" s="56"/>
      <c r="Q499" s="56"/>
      <c r="R499" s="133"/>
      <c r="S499" s="119"/>
      <c r="T499" s="119"/>
      <c r="U499" s="119"/>
      <c r="V499" s="26"/>
      <c r="W499" s="26"/>
      <c r="X499" s="26"/>
      <c r="Y499" s="119"/>
      <c r="Z499" s="26"/>
    </row>
    <row r="500" spans="1:26" ht="12.75" customHeight="1">
      <c r="A500" s="129"/>
      <c r="B500" s="54"/>
      <c r="C500" s="26"/>
      <c r="D500" s="26"/>
      <c r="E500" s="124"/>
      <c r="F500" s="124"/>
      <c r="G500" s="124"/>
      <c r="H500" s="124"/>
      <c r="I500" s="124"/>
      <c r="J500" s="124"/>
      <c r="K500" s="130"/>
      <c r="L500" s="56"/>
      <c r="M500" s="56"/>
      <c r="N500" s="56"/>
      <c r="O500" s="56"/>
      <c r="P500" s="56"/>
      <c r="Q500" s="56"/>
      <c r="R500" s="133"/>
      <c r="S500" s="119"/>
      <c r="T500" s="119"/>
      <c r="U500" s="119"/>
      <c r="V500" s="26"/>
      <c r="W500" s="26"/>
      <c r="X500" s="26"/>
      <c r="Y500" s="119"/>
      <c r="Z500" s="26"/>
    </row>
    <row r="501" spans="1:26" ht="12.75" customHeight="1">
      <c r="A501" s="129"/>
      <c r="B501" s="54"/>
      <c r="C501" s="26"/>
      <c r="D501" s="26"/>
      <c r="E501" s="124"/>
      <c r="F501" s="124"/>
      <c r="G501" s="124"/>
      <c r="H501" s="124"/>
      <c r="I501" s="124"/>
      <c r="J501" s="124"/>
      <c r="K501" s="130"/>
      <c r="L501" s="56"/>
      <c r="M501" s="56"/>
      <c r="N501" s="56"/>
      <c r="O501" s="56"/>
      <c r="P501" s="56"/>
      <c r="Q501" s="56"/>
      <c r="R501" s="133"/>
      <c r="S501" s="119"/>
      <c r="T501" s="119"/>
      <c r="U501" s="119"/>
      <c r="V501" s="26"/>
      <c r="W501" s="26"/>
      <c r="X501" s="26"/>
      <c r="Y501" s="119"/>
      <c r="Z501" s="26"/>
    </row>
    <row r="502" spans="1:26" ht="12.75" customHeight="1">
      <c r="A502" s="129"/>
      <c r="B502" s="54"/>
      <c r="C502" s="26"/>
      <c r="D502" s="26"/>
      <c r="E502" s="124"/>
      <c r="F502" s="124"/>
      <c r="G502" s="124"/>
      <c r="H502" s="124"/>
      <c r="I502" s="124"/>
      <c r="J502" s="124"/>
      <c r="K502" s="130"/>
      <c r="L502" s="56"/>
      <c r="M502" s="56"/>
      <c r="N502" s="56"/>
      <c r="O502" s="56"/>
      <c r="P502" s="56"/>
      <c r="Q502" s="56"/>
      <c r="R502" s="133"/>
      <c r="S502" s="119"/>
      <c r="T502" s="119"/>
      <c r="U502" s="119"/>
      <c r="V502" s="26"/>
      <c r="W502" s="26"/>
      <c r="X502" s="26"/>
      <c r="Y502" s="119"/>
      <c r="Z502" s="26"/>
    </row>
    <row r="503" spans="1:26" ht="12.75" customHeight="1">
      <c r="A503" s="129"/>
      <c r="B503" s="54"/>
      <c r="C503" s="26"/>
      <c r="D503" s="26"/>
      <c r="E503" s="124"/>
      <c r="F503" s="124"/>
      <c r="G503" s="124"/>
      <c r="H503" s="124"/>
      <c r="I503" s="124"/>
      <c r="J503" s="124"/>
      <c r="K503" s="130"/>
      <c r="L503" s="56"/>
      <c r="M503" s="56"/>
      <c r="N503" s="56"/>
      <c r="O503" s="56"/>
      <c r="P503" s="56"/>
      <c r="Q503" s="56"/>
      <c r="R503" s="133"/>
      <c r="S503" s="119"/>
      <c r="T503" s="119"/>
      <c r="U503" s="119"/>
      <c r="V503" s="26"/>
      <c r="W503" s="26"/>
      <c r="X503" s="26"/>
      <c r="Y503" s="119"/>
      <c r="Z503" s="26"/>
    </row>
    <row r="504" spans="1:26" ht="12.75" customHeight="1">
      <c r="A504" s="129"/>
      <c r="B504" s="54"/>
      <c r="C504" s="26"/>
      <c r="D504" s="26"/>
      <c r="E504" s="124"/>
      <c r="F504" s="124"/>
      <c r="G504" s="124"/>
      <c r="H504" s="124"/>
      <c r="I504" s="124"/>
      <c r="J504" s="124"/>
      <c r="K504" s="130"/>
      <c r="L504" s="56"/>
      <c r="M504" s="56"/>
      <c r="N504" s="56"/>
      <c r="O504" s="56"/>
      <c r="P504" s="56"/>
      <c r="Q504" s="56"/>
      <c r="R504" s="133"/>
      <c r="S504" s="119"/>
      <c r="T504" s="119"/>
      <c r="U504" s="119"/>
      <c r="V504" s="26"/>
      <c r="W504" s="26"/>
      <c r="X504" s="26"/>
      <c r="Y504" s="119"/>
      <c r="Z504" s="26"/>
    </row>
    <row r="505" spans="1:26" ht="12.75" customHeight="1">
      <c r="A505" s="129"/>
      <c r="B505" s="54"/>
      <c r="C505" s="26"/>
      <c r="D505" s="26"/>
      <c r="E505" s="124"/>
      <c r="F505" s="124"/>
      <c r="G505" s="124"/>
      <c r="H505" s="124"/>
      <c r="I505" s="124"/>
      <c r="J505" s="124"/>
      <c r="K505" s="130"/>
      <c r="L505" s="56"/>
      <c r="M505" s="56"/>
      <c r="N505" s="56"/>
      <c r="O505" s="56"/>
      <c r="P505" s="56"/>
      <c r="Q505" s="56"/>
      <c r="R505" s="133"/>
      <c r="S505" s="119"/>
      <c r="T505" s="119"/>
      <c r="U505" s="119"/>
      <c r="V505" s="26"/>
      <c r="W505" s="26"/>
      <c r="X505" s="26"/>
      <c r="Y505" s="119"/>
      <c r="Z505" s="26"/>
    </row>
    <row r="506" spans="1:26" ht="12.75" customHeight="1">
      <c r="A506" s="129"/>
      <c r="B506" s="54"/>
      <c r="C506" s="26"/>
      <c r="D506" s="26"/>
      <c r="E506" s="124"/>
      <c r="F506" s="124"/>
      <c r="G506" s="124"/>
      <c r="H506" s="124"/>
      <c r="I506" s="124"/>
      <c r="J506" s="124"/>
      <c r="K506" s="130"/>
      <c r="L506" s="56"/>
      <c r="M506" s="56"/>
      <c r="N506" s="56"/>
      <c r="O506" s="56"/>
      <c r="P506" s="56"/>
      <c r="Q506" s="56"/>
      <c r="R506" s="133"/>
      <c r="S506" s="119"/>
      <c r="T506" s="119"/>
      <c r="U506" s="119"/>
      <c r="V506" s="26"/>
      <c r="W506" s="26"/>
      <c r="X506" s="26"/>
      <c r="Y506" s="119"/>
      <c r="Z506" s="26"/>
    </row>
    <row r="507" spans="1:26" ht="12.75" customHeight="1">
      <c r="A507" s="129"/>
      <c r="B507" s="54"/>
      <c r="C507" s="26"/>
      <c r="D507" s="26"/>
      <c r="E507" s="124"/>
      <c r="F507" s="124"/>
      <c r="G507" s="124"/>
      <c r="H507" s="124"/>
      <c r="I507" s="124"/>
      <c r="J507" s="124"/>
      <c r="K507" s="130"/>
      <c r="L507" s="56"/>
      <c r="M507" s="56"/>
      <c r="N507" s="56"/>
      <c r="O507" s="56"/>
      <c r="P507" s="56"/>
      <c r="Q507" s="56"/>
      <c r="R507" s="133"/>
      <c r="S507" s="119"/>
      <c r="T507" s="119"/>
      <c r="U507" s="119"/>
      <c r="V507" s="26"/>
      <c r="W507" s="26"/>
      <c r="X507" s="26"/>
      <c r="Y507" s="119"/>
      <c r="Z507" s="26"/>
    </row>
    <row r="508" spans="1:26" ht="12.75" customHeight="1">
      <c r="A508" s="129"/>
      <c r="B508" s="54"/>
      <c r="C508" s="26"/>
      <c r="D508" s="26"/>
      <c r="E508" s="124"/>
      <c r="F508" s="124"/>
      <c r="G508" s="124"/>
      <c r="H508" s="124"/>
      <c r="I508" s="124"/>
      <c r="J508" s="124"/>
      <c r="K508" s="130"/>
      <c r="L508" s="56"/>
      <c r="M508" s="56"/>
      <c r="N508" s="56"/>
      <c r="O508" s="56"/>
      <c r="P508" s="56"/>
      <c r="Q508" s="56"/>
      <c r="R508" s="133"/>
      <c r="S508" s="119"/>
      <c r="T508" s="119"/>
      <c r="U508" s="119"/>
      <c r="V508" s="26"/>
      <c r="W508" s="26"/>
      <c r="X508" s="26"/>
      <c r="Y508" s="119"/>
      <c r="Z508" s="26"/>
    </row>
    <row r="509" spans="1:26" ht="12.75" customHeight="1">
      <c r="A509" s="129"/>
      <c r="B509" s="54"/>
      <c r="C509" s="26"/>
      <c r="D509" s="26"/>
      <c r="E509" s="124"/>
      <c r="F509" s="124"/>
      <c r="G509" s="124"/>
      <c r="H509" s="124"/>
      <c r="I509" s="124"/>
      <c r="J509" s="124"/>
      <c r="K509" s="130"/>
      <c r="L509" s="56"/>
      <c r="M509" s="56"/>
      <c r="N509" s="56"/>
      <c r="O509" s="56"/>
      <c r="P509" s="56"/>
      <c r="Q509" s="56"/>
      <c r="R509" s="133"/>
      <c r="S509" s="119"/>
      <c r="T509" s="119"/>
      <c r="U509" s="119"/>
      <c r="V509" s="26"/>
      <c r="W509" s="26"/>
      <c r="X509" s="26"/>
      <c r="Y509" s="119"/>
      <c r="Z509" s="26"/>
    </row>
    <row r="510" spans="1:26" ht="12.75" customHeight="1">
      <c r="A510" s="129"/>
      <c r="B510" s="54"/>
      <c r="C510" s="26"/>
      <c r="D510" s="26"/>
      <c r="E510" s="124"/>
      <c r="F510" s="124"/>
      <c r="G510" s="124"/>
      <c r="H510" s="124"/>
      <c r="I510" s="124"/>
      <c r="J510" s="124"/>
      <c r="K510" s="130"/>
      <c r="L510" s="56"/>
      <c r="M510" s="56"/>
      <c r="N510" s="56"/>
      <c r="O510" s="56"/>
      <c r="P510" s="56"/>
      <c r="Q510" s="56"/>
      <c r="R510" s="133"/>
      <c r="S510" s="119"/>
      <c r="T510" s="119"/>
      <c r="U510" s="119"/>
      <c r="V510" s="26"/>
      <c r="W510" s="26"/>
      <c r="X510" s="26"/>
      <c r="Y510" s="119"/>
      <c r="Z510" s="26"/>
    </row>
    <row r="511" spans="1:26" ht="12.75" customHeight="1">
      <c r="A511" s="129"/>
      <c r="B511" s="54"/>
      <c r="C511" s="26"/>
      <c r="D511" s="26"/>
      <c r="E511" s="124"/>
      <c r="F511" s="124"/>
      <c r="G511" s="124"/>
      <c r="H511" s="124"/>
      <c r="I511" s="124"/>
      <c r="J511" s="124"/>
      <c r="K511" s="130"/>
      <c r="L511" s="56"/>
      <c r="M511" s="56"/>
      <c r="N511" s="56"/>
      <c r="O511" s="56"/>
      <c r="P511" s="56"/>
      <c r="Q511" s="56"/>
      <c r="R511" s="133"/>
      <c r="S511" s="119"/>
      <c r="T511" s="119"/>
      <c r="U511" s="119"/>
      <c r="V511" s="26"/>
      <c r="W511" s="26"/>
      <c r="X511" s="26"/>
      <c r="Y511" s="119"/>
      <c r="Z511" s="26"/>
    </row>
    <row r="512" spans="1:26" ht="12.75" customHeight="1">
      <c r="A512" s="129"/>
      <c r="B512" s="54"/>
      <c r="C512" s="26"/>
      <c r="D512" s="26"/>
      <c r="E512" s="124"/>
      <c r="F512" s="124"/>
      <c r="G512" s="124"/>
      <c r="H512" s="124"/>
      <c r="I512" s="124"/>
      <c r="J512" s="124"/>
      <c r="K512" s="130"/>
      <c r="L512" s="56"/>
      <c r="M512" s="56"/>
      <c r="N512" s="56"/>
      <c r="O512" s="56"/>
      <c r="P512" s="56"/>
      <c r="Q512" s="56"/>
      <c r="R512" s="133"/>
      <c r="S512" s="119"/>
      <c r="T512" s="119"/>
      <c r="U512" s="119"/>
      <c r="V512" s="26"/>
      <c r="W512" s="26"/>
      <c r="X512" s="26"/>
      <c r="Y512" s="119"/>
      <c r="Z512" s="26"/>
    </row>
    <row r="513" spans="1:26" ht="12.75" customHeight="1">
      <c r="A513" s="129"/>
      <c r="B513" s="54"/>
      <c r="C513" s="26"/>
      <c r="D513" s="26"/>
      <c r="E513" s="124"/>
      <c r="F513" s="124"/>
      <c r="G513" s="124"/>
      <c r="H513" s="124"/>
      <c r="I513" s="124"/>
      <c r="J513" s="124"/>
      <c r="K513" s="130"/>
      <c r="L513" s="56"/>
      <c r="M513" s="56"/>
      <c r="N513" s="56"/>
      <c r="O513" s="56"/>
      <c r="P513" s="56"/>
      <c r="Q513" s="56"/>
      <c r="R513" s="133"/>
      <c r="S513" s="119"/>
      <c r="T513" s="119"/>
      <c r="U513" s="119"/>
      <c r="V513" s="26"/>
      <c r="W513" s="26"/>
      <c r="X513" s="26"/>
      <c r="Y513" s="119"/>
      <c r="Z513" s="26"/>
    </row>
    <row r="514" spans="1:26" ht="12.75" customHeight="1">
      <c r="A514" s="129"/>
      <c r="B514" s="54"/>
      <c r="C514" s="26"/>
      <c r="D514" s="26"/>
      <c r="E514" s="124"/>
      <c r="F514" s="124"/>
      <c r="G514" s="124"/>
      <c r="H514" s="124"/>
      <c r="I514" s="124"/>
      <c r="J514" s="124"/>
      <c r="K514" s="130"/>
      <c r="L514" s="56"/>
      <c r="M514" s="56"/>
      <c r="N514" s="56"/>
      <c r="O514" s="56"/>
      <c r="P514" s="56"/>
      <c r="Q514" s="56"/>
      <c r="R514" s="133"/>
      <c r="S514" s="119"/>
      <c r="T514" s="119"/>
      <c r="U514" s="119"/>
      <c r="V514" s="26"/>
      <c r="W514" s="26"/>
      <c r="X514" s="26"/>
      <c r="Y514" s="119"/>
      <c r="Z514" s="26"/>
    </row>
    <row r="515" spans="1:26" ht="12.75" customHeight="1">
      <c r="A515" s="129"/>
      <c r="B515" s="54"/>
      <c r="C515" s="26"/>
      <c r="D515" s="26"/>
      <c r="E515" s="124"/>
      <c r="F515" s="124"/>
      <c r="G515" s="124"/>
      <c r="H515" s="124"/>
      <c r="I515" s="124"/>
      <c r="J515" s="124"/>
      <c r="K515" s="130"/>
      <c r="L515" s="56"/>
      <c r="M515" s="56"/>
      <c r="N515" s="56"/>
      <c r="O515" s="56"/>
      <c r="P515" s="56"/>
      <c r="Q515" s="56"/>
      <c r="R515" s="133"/>
      <c r="S515" s="119"/>
      <c r="T515" s="119"/>
      <c r="U515" s="119"/>
      <c r="V515" s="26"/>
      <c r="W515" s="26"/>
      <c r="X515" s="26"/>
      <c r="Y515" s="119"/>
      <c r="Z515" s="26"/>
    </row>
    <row r="516" spans="1:26" ht="12.75" customHeight="1">
      <c r="A516" s="129"/>
      <c r="B516" s="54"/>
      <c r="C516" s="26"/>
      <c r="D516" s="26"/>
      <c r="E516" s="124"/>
      <c r="F516" s="124"/>
      <c r="G516" s="124"/>
      <c r="H516" s="124"/>
      <c r="I516" s="124"/>
      <c r="J516" s="124"/>
      <c r="K516" s="130"/>
      <c r="L516" s="56"/>
      <c r="M516" s="56"/>
      <c r="N516" s="56"/>
      <c r="O516" s="56"/>
      <c r="P516" s="56"/>
      <c r="Q516" s="56"/>
      <c r="R516" s="133"/>
      <c r="S516" s="119"/>
      <c r="T516" s="119"/>
      <c r="U516" s="119"/>
      <c r="V516" s="26"/>
      <c r="W516" s="26"/>
      <c r="X516" s="26"/>
      <c r="Y516" s="119"/>
      <c r="Z516" s="26"/>
    </row>
    <row r="517" spans="1:26" ht="12.75" customHeight="1">
      <c r="A517" s="129"/>
      <c r="B517" s="54"/>
      <c r="C517" s="26"/>
      <c r="D517" s="26"/>
      <c r="E517" s="124"/>
      <c r="F517" s="124"/>
      <c r="G517" s="124"/>
      <c r="H517" s="124"/>
      <c r="I517" s="124"/>
      <c r="J517" s="124"/>
      <c r="K517" s="130"/>
      <c r="L517" s="56"/>
      <c r="M517" s="56"/>
      <c r="N517" s="56"/>
      <c r="O517" s="56"/>
      <c r="P517" s="56"/>
      <c r="Q517" s="56"/>
      <c r="R517" s="133"/>
      <c r="S517" s="119"/>
      <c r="T517" s="119"/>
      <c r="U517" s="119"/>
      <c r="V517" s="26"/>
      <c r="W517" s="26"/>
      <c r="X517" s="26"/>
      <c r="Y517" s="119"/>
      <c r="Z517" s="26"/>
    </row>
    <row r="518" spans="1:26" ht="12.75" customHeight="1">
      <c r="A518" s="129"/>
      <c r="B518" s="54"/>
      <c r="C518" s="26"/>
      <c r="D518" s="26"/>
      <c r="E518" s="124"/>
      <c r="F518" s="124"/>
      <c r="G518" s="124"/>
      <c r="H518" s="124"/>
      <c r="I518" s="124"/>
      <c r="J518" s="124"/>
      <c r="K518" s="130"/>
      <c r="L518" s="56"/>
      <c r="M518" s="56"/>
      <c r="N518" s="56"/>
      <c r="O518" s="56"/>
      <c r="P518" s="56"/>
      <c r="Q518" s="56"/>
      <c r="R518" s="133"/>
      <c r="S518" s="119"/>
      <c r="T518" s="119"/>
      <c r="U518" s="119"/>
      <c r="V518" s="26"/>
      <c r="W518" s="26"/>
      <c r="X518" s="26"/>
      <c r="Y518" s="119"/>
      <c r="Z518" s="26"/>
    </row>
    <row r="519" spans="1:26" ht="12.75" customHeight="1">
      <c r="A519" s="129"/>
      <c r="B519" s="54"/>
      <c r="C519" s="26"/>
      <c r="D519" s="26"/>
      <c r="E519" s="124"/>
      <c r="F519" s="124"/>
      <c r="G519" s="124"/>
      <c r="H519" s="124"/>
      <c r="I519" s="124"/>
      <c r="J519" s="124"/>
      <c r="K519" s="130"/>
      <c r="L519" s="56"/>
      <c r="M519" s="56"/>
      <c r="N519" s="56"/>
      <c r="O519" s="56"/>
      <c r="P519" s="56"/>
      <c r="Q519" s="56"/>
      <c r="R519" s="133"/>
      <c r="S519" s="119"/>
      <c r="T519" s="119"/>
      <c r="U519" s="119"/>
      <c r="V519" s="26"/>
      <c r="W519" s="26"/>
      <c r="X519" s="26"/>
      <c r="Y519" s="119"/>
      <c r="Z519" s="26"/>
    </row>
    <row r="520" spans="1:26" ht="12.75" customHeight="1">
      <c r="A520" s="129"/>
      <c r="B520" s="54"/>
      <c r="C520" s="26"/>
      <c r="D520" s="26"/>
      <c r="E520" s="124"/>
      <c r="F520" s="124"/>
      <c r="G520" s="124"/>
      <c r="H520" s="124"/>
      <c r="I520" s="124"/>
      <c r="J520" s="124"/>
      <c r="K520" s="130"/>
      <c r="L520" s="56"/>
      <c r="M520" s="56"/>
      <c r="N520" s="56"/>
      <c r="O520" s="56"/>
      <c r="P520" s="56"/>
      <c r="Q520" s="56"/>
      <c r="R520" s="133"/>
      <c r="S520" s="119"/>
      <c r="T520" s="119"/>
      <c r="U520" s="119"/>
      <c r="V520" s="26"/>
      <c r="W520" s="26"/>
      <c r="X520" s="26"/>
      <c r="Y520" s="119"/>
      <c r="Z520" s="26"/>
    </row>
    <row r="521" spans="1:26" ht="12.75" customHeight="1">
      <c r="A521" s="129"/>
      <c r="B521" s="54"/>
      <c r="C521" s="26"/>
      <c r="D521" s="26"/>
      <c r="E521" s="124"/>
      <c r="F521" s="124"/>
      <c r="G521" s="124"/>
      <c r="H521" s="124"/>
      <c r="I521" s="124"/>
      <c r="J521" s="124"/>
      <c r="K521" s="130"/>
      <c r="L521" s="56"/>
      <c r="M521" s="56"/>
      <c r="N521" s="56"/>
      <c r="O521" s="56"/>
      <c r="P521" s="56"/>
      <c r="Q521" s="56"/>
      <c r="R521" s="133"/>
      <c r="S521" s="119"/>
      <c r="T521" s="119"/>
      <c r="U521" s="119"/>
      <c r="V521" s="26"/>
      <c r="W521" s="26"/>
      <c r="X521" s="26"/>
      <c r="Y521" s="119"/>
      <c r="Z521" s="26"/>
    </row>
    <row r="522" spans="1:26" ht="12.75" customHeight="1">
      <c r="A522" s="129"/>
      <c r="B522" s="54"/>
      <c r="C522" s="26"/>
      <c r="D522" s="26"/>
      <c r="E522" s="124"/>
      <c r="F522" s="124"/>
      <c r="G522" s="124"/>
      <c r="H522" s="124"/>
      <c r="I522" s="124"/>
      <c r="J522" s="124"/>
      <c r="K522" s="130"/>
      <c r="L522" s="56"/>
      <c r="M522" s="56"/>
      <c r="N522" s="56"/>
      <c r="O522" s="56"/>
      <c r="P522" s="56"/>
      <c r="Q522" s="56"/>
      <c r="R522" s="133"/>
      <c r="S522" s="119"/>
      <c r="T522" s="119"/>
      <c r="U522" s="119"/>
      <c r="V522" s="26"/>
      <c r="W522" s="26"/>
      <c r="X522" s="26"/>
      <c r="Y522" s="119"/>
      <c r="Z522" s="26"/>
    </row>
    <row r="523" spans="1:26" ht="12.75" customHeight="1">
      <c r="A523" s="129"/>
      <c r="B523" s="54"/>
      <c r="C523" s="26"/>
      <c r="D523" s="26"/>
      <c r="E523" s="124"/>
      <c r="F523" s="124"/>
      <c r="G523" s="124"/>
      <c r="H523" s="124"/>
      <c r="I523" s="124"/>
      <c r="J523" s="124"/>
      <c r="K523" s="130"/>
      <c r="L523" s="56"/>
      <c r="M523" s="56"/>
      <c r="N523" s="56"/>
      <c r="O523" s="56"/>
      <c r="P523" s="56"/>
      <c r="Q523" s="56"/>
      <c r="R523" s="133"/>
      <c r="S523" s="119"/>
      <c r="T523" s="119"/>
      <c r="U523" s="119"/>
      <c r="V523" s="26"/>
      <c r="W523" s="26"/>
      <c r="X523" s="26"/>
      <c r="Y523" s="119"/>
      <c r="Z523" s="26"/>
    </row>
    <row r="524" spans="1:26" ht="12.75" customHeight="1">
      <c r="A524" s="129"/>
      <c r="B524" s="54"/>
      <c r="C524" s="26"/>
      <c r="D524" s="26"/>
      <c r="E524" s="124"/>
      <c r="F524" s="124"/>
      <c r="G524" s="124"/>
      <c r="H524" s="124"/>
      <c r="I524" s="124"/>
      <c r="J524" s="124"/>
      <c r="K524" s="130"/>
      <c r="L524" s="56"/>
      <c r="M524" s="56"/>
      <c r="N524" s="56"/>
      <c r="O524" s="56"/>
      <c r="P524" s="56"/>
      <c r="Q524" s="56"/>
      <c r="R524" s="133"/>
      <c r="S524" s="119"/>
      <c r="T524" s="119"/>
      <c r="U524" s="119"/>
      <c r="V524" s="26"/>
      <c r="W524" s="26"/>
      <c r="X524" s="26"/>
      <c r="Y524" s="119"/>
      <c r="Z524" s="26"/>
    </row>
    <row r="525" spans="1:26" ht="12.75" customHeight="1">
      <c r="A525" s="129"/>
      <c r="B525" s="54"/>
      <c r="C525" s="26"/>
      <c r="D525" s="26"/>
      <c r="E525" s="124"/>
      <c r="F525" s="124"/>
      <c r="G525" s="124"/>
      <c r="H525" s="124"/>
      <c r="I525" s="124"/>
      <c r="J525" s="124"/>
      <c r="K525" s="130"/>
      <c r="L525" s="56"/>
      <c r="M525" s="56"/>
      <c r="N525" s="56"/>
      <c r="O525" s="56"/>
      <c r="P525" s="56"/>
      <c r="Q525" s="56"/>
      <c r="R525" s="133"/>
      <c r="S525" s="119"/>
      <c r="T525" s="119"/>
      <c r="U525" s="119"/>
      <c r="V525" s="26"/>
      <c r="W525" s="26"/>
      <c r="X525" s="26"/>
      <c r="Y525" s="119"/>
      <c r="Z525" s="26"/>
    </row>
    <row r="526" spans="1:26" ht="12.75" customHeight="1">
      <c r="A526" s="129"/>
      <c r="B526" s="54"/>
      <c r="C526" s="26"/>
      <c r="D526" s="26"/>
      <c r="E526" s="124"/>
      <c r="F526" s="124"/>
      <c r="G526" s="124"/>
      <c r="H526" s="124"/>
      <c r="I526" s="124"/>
      <c r="J526" s="124"/>
      <c r="K526" s="130"/>
      <c r="L526" s="56"/>
      <c r="M526" s="56"/>
      <c r="N526" s="56"/>
      <c r="O526" s="56"/>
      <c r="P526" s="56"/>
      <c r="Q526" s="56"/>
      <c r="R526" s="133"/>
      <c r="S526" s="119"/>
      <c r="T526" s="119"/>
      <c r="U526" s="119"/>
      <c r="V526" s="26"/>
      <c r="W526" s="26"/>
      <c r="X526" s="26"/>
      <c r="Y526" s="119"/>
      <c r="Z526" s="26"/>
    </row>
    <row r="527" spans="1:26" ht="12.75" customHeight="1">
      <c r="A527" s="129"/>
      <c r="B527" s="54"/>
      <c r="C527" s="26"/>
      <c r="D527" s="26"/>
      <c r="E527" s="124"/>
      <c r="F527" s="124"/>
      <c r="G527" s="124"/>
      <c r="H527" s="124"/>
      <c r="I527" s="124"/>
      <c r="J527" s="124"/>
      <c r="K527" s="130"/>
      <c r="L527" s="56"/>
      <c r="M527" s="56"/>
      <c r="N527" s="56"/>
      <c r="O527" s="56"/>
      <c r="P527" s="56"/>
      <c r="Q527" s="56"/>
      <c r="R527" s="133"/>
      <c r="S527" s="119"/>
      <c r="T527" s="119"/>
      <c r="U527" s="119"/>
      <c r="V527" s="26"/>
      <c r="W527" s="26"/>
      <c r="X527" s="26"/>
      <c r="Y527" s="119"/>
      <c r="Z527" s="26"/>
    </row>
    <row r="528" spans="1:26" ht="12.75" customHeight="1">
      <c r="A528" s="129"/>
      <c r="B528" s="54"/>
      <c r="C528" s="26"/>
      <c r="D528" s="26"/>
      <c r="E528" s="124"/>
      <c r="F528" s="124"/>
      <c r="G528" s="124"/>
      <c r="H528" s="124"/>
      <c r="I528" s="124"/>
      <c r="J528" s="124"/>
      <c r="K528" s="130"/>
      <c r="L528" s="56"/>
      <c r="M528" s="56"/>
      <c r="N528" s="56"/>
      <c r="O528" s="56"/>
      <c r="P528" s="56"/>
      <c r="Q528" s="56"/>
      <c r="R528" s="133"/>
      <c r="S528" s="119"/>
      <c r="T528" s="119"/>
      <c r="U528" s="119"/>
      <c r="V528" s="26"/>
      <c r="W528" s="26"/>
      <c r="X528" s="26"/>
      <c r="Y528" s="119"/>
      <c r="Z528" s="26"/>
    </row>
    <row r="529" spans="1:26" ht="12.75" customHeight="1">
      <c r="A529" s="129"/>
      <c r="B529" s="54"/>
      <c r="C529" s="26"/>
      <c r="D529" s="26"/>
      <c r="E529" s="124"/>
      <c r="F529" s="124"/>
      <c r="G529" s="124"/>
      <c r="H529" s="124"/>
      <c r="I529" s="124"/>
      <c r="J529" s="124"/>
      <c r="K529" s="130"/>
      <c r="L529" s="56"/>
      <c r="M529" s="56"/>
      <c r="N529" s="56"/>
      <c r="O529" s="56"/>
      <c r="P529" s="56"/>
      <c r="Q529" s="56"/>
      <c r="R529" s="133"/>
      <c r="S529" s="119"/>
      <c r="T529" s="119"/>
      <c r="U529" s="119"/>
      <c r="V529" s="26"/>
      <c r="W529" s="26"/>
      <c r="X529" s="26"/>
      <c r="Y529" s="119"/>
      <c r="Z529" s="26"/>
    </row>
    <row r="530" spans="1:26" ht="12.75" customHeight="1">
      <c r="A530" s="129"/>
      <c r="B530" s="54"/>
      <c r="C530" s="26"/>
      <c r="D530" s="26"/>
      <c r="E530" s="124"/>
      <c r="F530" s="124"/>
      <c r="G530" s="124"/>
      <c r="H530" s="124"/>
      <c r="I530" s="124"/>
      <c r="J530" s="124"/>
      <c r="K530" s="130"/>
      <c r="L530" s="56"/>
      <c r="M530" s="56"/>
      <c r="N530" s="56"/>
      <c r="O530" s="56"/>
      <c r="P530" s="56"/>
      <c r="Q530" s="56"/>
      <c r="R530" s="133"/>
      <c r="S530" s="119"/>
      <c r="T530" s="119"/>
      <c r="U530" s="119"/>
      <c r="V530" s="26"/>
      <c r="W530" s="26"/>
      <c r="X530" s="26"/>
      <c r="Y530" s="119"/>
      <c r="Z530" s="26"/>
    </row>
    <row r="531" spans="1:26" ht="12.75" customHeight="1">
      <c r="A531" s="129"/>
      <c r="B531" s="54"/>
      <c r="C531" s="26"/>
      <c r="D531" s="26"/>
      <c r="E531" s="124"/>
      <c r="F531" s="124"/>
      <c r="G531" s="124"/>
      <c r="H531" s="124"/>
      <c r="I531" s="124"/>
      <c r="J531" s="124"/>
      <c r="K531" s="130"/>
      <c r="L531" s="56"/>
      <c r="M531" s="56"/>
      <c r="N531" s="56"/>
      <c r="O531" s="56"/>
      <c r="P531" s="56"/>
      <c r="Q531" s="56"/>
      <c r="R531" s="133"/>
      <c r="S531" s="119"/>
      <c r="T531" s="119"/>
      <c r="U531" s="119"/>
      <c r="V531" s="26"/>
      <c r="W531" s="26"/>
      <c r="X531" s="26"/>
      <c r="Y531" s="119"/>
      <c r="Z531" s="26"/>
    </row>
    <row r="532" spans="1:26" ht="12.75" customHeight="1">
      <c r="A532" s="129"/>
      <c r="B532" s="54"/>
      <c r="C532" s="26"/>
      <c r="D532" s="26"/>
      <c r="E532" s="124"/>
      <c r="F532" s="124"/>
      <c r="G532" s="124"/>
      <c r="H532" s="124"/>
      <c r="I532" s="124"/>
      <c r="J532" s="124"/>
      <c r="K532" s="130"/>
      <c r="L532" s="56"/>
      <c r="M532" s="56"/>
      <c r="N532" s="56"/>
      <c r="O532" s="56"/>
      <c r="P532" s="56"/>
      <c r="Q532" s="56"/>
      <c r="R532" s="133"/>
      <c r="S532" s="119"/>
      <c r="T532" s="119"/>
      <c r="U532" s="119"/>
      <c r="V532" s="26"/>
      <c r="W532" s="26"/>
      <c r="X532" s="26"/>
      <c r="Y532" s="119"/>
      <c r="Z532" s="26"/>
    </row>
    <row r="533" spans="1:26" ht="12.75" customHeight="1">
      <c r="A533" s="129"/>
      <c r="B533" s="54"/>
      <c r="C533" s="26"/>
      <c r="D533" s="26"/>
      <c r="E533" s="124"/>
      <c r="F533" s="124"/>
      <c r="G533" s="124"/>
      <c r="H533" s="124"/>
      <c r="I533" s="124"/>
      <c r="J533" s="124"/>
      <c r="K533" s="130"/>
      <c r="L533" s="56"/>
      <c r="M533" s="56"/>
      <c r="N533" s="56"/>
      <c r="O533" s="56"/>
      <c r="P533" s="56"/>
      <c r="Q533" s="56"/>
      <c r="R533" s="133"/>
      <c r="S533" s="119"/>
      <c r="T533" s="119"/>
      <c r="U533" s="119"/>
      <c r="V533" s="26"/>
      <c r="W533" s="26"/>
      <c r="X533" s="26"/>
      <c r="Y533" s="119"/>
      <c r="Z533" s="26"/>
    </row>
    <row r="534" spans="1:26" ht="12.75" customHeight="1">
      <c r="A534" s="129"/>
      <c r="B534" s="54"/>
      <c r="C534" s="26"/>
      <c r="D534" s="26"/>
      <c r="E534" s="124"/>
      <c r="F534" s="124"/>
      <c r="G534" s="124"/>
      <c r="H534" s="124"/>
      <c r="I534" s="124"/>
      <c r="J534" s="124"/>
      <c r="K534" s="130"/>
      <c r="L534" s="56"/>
      <c r="M534" s="56"/>
      <c r="N534" s="56"/>
      <c r="O534" s="56"/>
      <c r="P534" s="56"/>
      <c r="Q534" s="56"/>
      <c r="R534" s="133"/>
      <c r="S534" s="119"/>
      <c r="T534" s="119"/>
      <c r="U534" s="119"/>
      <c r="V534" s="26"/>
      <c r="W534" s="26"/>
      <c r="X534" s="26"/>
      <c r="Y534" s="119"/>
      <c r="Z534" s="26"/>
    </row>
    <row r="535" spans="1:26" ht="12.75" customHeight="1">
      <c r="A535" s="129"/>
      <c r="B535" s="54"/>
      <c r="C535" s="26"/>
      <c r="D535" s="26"/>
      <c r="E535" s="124"/>
      <c r="F535" s="124"/>
      <c r="G535" s="124"/>
      <c r="H535" s="124"/>
      <c r="I535" s="124"/>
      <c r="J535" s="124"/>
      <c r="K535" s="130"/>
      <c r="L535" s="56"/>
      <c r="M535" s="56"/>
      <c r="N535" s="56"/>
      <c r="O535" s="56"/>
      <c r="P535" s="56"/>
      <c r="Q535" s="56"/>
      <c r="R535" s="133"/>
      <c r="S535" s="119"/>
      <c r="T535" s="119"/>
      <c r="U535" s="119"/>
      <c r="V535" s="26"/>
      <c r="W535" s="26"/>
      <c r="X535" s="26"/>
      <c r="Y535" s="119"/>
      <c r="Z535" s="26"/>
    </row>
    <row r="536" spans="1:26" ht="12.75" customHeight="1">
      <c r="A536" s="129"/>
      <c r="B536" s="54"/>
      <c r="C536" s="26"/>
      <c r="D536" s="26"/>
      <c r="E536" s="124"/>
      <c r="F536" s="124"/>
      <c r="G536" s="124"/>
      <c r="H536" s="124"/>
      <c r="I536" s="124"/>
      <c r="J536" s="124"/>
      <c r="K536" s="130"/>
      <c r="L536" s="56"/>
      <c r="M536" s="56"/>
      <c r="N536" s="56"/>
      <c r="O536" s="56"/>
      <c r="P536" s="56"/>
      <c r="Q536" s="56"/>
      <c r="R536" s="133"/>
      <c r="S536" s="119"/>
      <c r="T536" s="119"/>
      <c r="U536" s="119"/>
      <c r="V536" s="26"/>
      <c r="W536" s="26"/>
      <c r="X536" s="26"/>
      <c r="Y536" s="119"/>
      <c r="Z536" s="26"/>
    </row>
    <row r="537" spans="1:26" ht="12.75" customHeight="1">
      <c r="A537" s="129"/>
      <c r="B537" s="54"/>
      <c r="C537" s="26"/>
      <c r="D537" s="26"/>
      <c r="E537" s="124"/>
      <c r="F537" s="124"/>
      <c r="G537" s="124"/>
      <c r="H537" s="124"/>
      <c r="I537" s="124"/>
      <c r="J537" s="124"/>
      <c r="K537" s="130"/>
      <c r="L537" s="56"/>
      <c r="M537" s="56"/>
      <c r="N537" s="56"/>
      <c r="O537" s="56"/>
      <c r="P537" s="56"/>
      <c r="Q537" s="56"/>
      <c r="R537" s="133"/>
      <c r="S537" s="119"/>
      <c r="T537" s="119"/>
      <c r="U537" s="119"/>
      <c r="V537" s="26"/>
      <c r="W537" s="26"/>
      <c r="X537" s="26"/>
      <c r="Y537" s="119"/>
      <c r="Z537" s="26"/>
    </row>
    <row r="538" spans="1:26" ht="12.75" customHeight="1">
      <c r="A538" s="129"/>
      <c r="B538" s="54"/>
      <c r="C538" s="26"/>
      <c r="D538" s="26"/>
      <c r="E538" s="124"/>
      <c r="F538" s="124"/>
      <c r="G538" s="124"/>
      <c r="H538" s="124"/>
      <c r="I538" s="124"/>
      <c r="J538" s="124"/>
      <c r="K538" s="130"/>
      <c r="L538" s="56"/>
      <c r="M538" s="56"/>
      <c r="N538" s="56"/>
      <c r="O538" s="56"/>
      <c r="P538" s="56"/>
      <c r="Q538" s="56"/>
      <c r="R538" s="133"/>
      <c r="S538" s="119"/>
      <c r="T538" s="119"/>
      <c r="U538" s="119"/>
      <c r="V538" s="26"/>
      <c r="W538" s="26"/>
      <c r="X538" s="26"/>
      <c r="Y538" s="119"/>
      <c r="Z538" s="26"/>
    </row>
    <row r="539" spans="1:26" ht="12.75" customHeight="1">
      <c r="A539" s="129"/>
      <c r="B539" s="54"/>
      <c r="C539" s="26"/>
      <c r="D539" s="26"/>
      <c r="E539" s="124"/>
      <c r="F539" s="124"/>
      <c r="G539" s="124"/>
      <c r="H539" s="124"/>
      <c r="I539" s="124"/>
      <c r="J539" s="124"/>
      <c r="K539" s="130"/>
      <c r="L539" s="56"/>
      <c r="M539" s="56"/>
      <c r="N539" s="56"/>
      <c r="O539" s="56"/>
      <c r="P539" s="56"/>
      <c r="Q539" s="56"/>
      <c r="R539" s="133"/>
      <c r="S539" s="119"/>
      <c r="T539" s="119"/>
      <c r="U539" s="119"/>
      <c r="V539" s="26"/>
      <c r="W539" s="26"/>
      <c r="X539" s="26"/>
      <c r="Y539" s="119"/>
      <c r="Z539" s="26"/>
    </row>
    <row r="540" spans="1:26" ht="12.75" customHeight="1">
      <c r="A540" s="129"/>
      <c r="B540" s="54"/>
      <c r="C540" s="26"/>
      <c r="D540" s="26"/>
      <c r="E540" s="124"/>
      <c r="F540" s="124"/>
      <c r="G540" s="124"/>
      <c r="H540" s="124"/>
      <c r="I540" s="124"/>
      <c r="J540" s="124"/>
      <c r="K540" s="130"/>
      <c r="L540" s="56"/>
      <c r="M540" s="56"/>
      <c r="N540" s="56"/>
      <c r="O540" s="56"/>
      <c r="P540" s="56"/>
      <c r="Q540" s="56"/>
      <c r="R540" s="133"/>
      <c r="S540" s="119"/>
      <c r="T540" s="119"/>
      <c r="U540" s="119"/>
      <c r="V540" s="26"/>
      <c r="W540" s="26"/>
      <c r="X540" s="26"/>
      <c r="Y540" s="119"/>
      <c r="Z540" s="26"/>
    </row>
    <row r="541" spans="1:26" ht="12.75" customHeight="1">
      <c r="A541" s="129"/>
      <c r="B541" s="54"/>
      <c r="C541" s="26"/>
      <c r="D541" s="26"/>
      <c r="E541" s="124"/>
      <c r="F541" s="124"/>
      <c r="G541" s="124"/>
      <c r="H541" s="124"/>
      <c r="I541" s="124"/>
      <c r="J541" s="124"/>
      <c r="K541" s="130"/>
      <c r="L541" s="56"/>
      <c r="M541" s="56"/>
      <c r="N541" s="56"/>
      <c r="O541" s="56"/>
      <c r="P541" s="56"/>
      <c r="Q541" s="56"/>
      <c r="R541" s="133"/>
      <c r="S541" s="119"/>
      <c r="T541" s="119"/>
      <c r="U541" s="119"/>
      <c r="V541" s="26"/>
      <c r="W541" s="26"/>
      <c r="X541" s="26"/>
      <c r="Y541" s="119"/>
      <c r="Z541" s="26"/>
    </row>
    <row r="542" spans="1:26" ht="12.75" customHeight="1">
      <c r="A542" s="129"/>
      <c r="B542" s="54"/>
      <c r="C542" s="26"/>
      <c r="D542" s="26"/>
      <c r="E542" s="124"/>
      <c r="F542" s="124"/>
      <c r="G542" s="124"/>
      <c r="H542" s="124"/>
      <c r="I542" s="124"/>
      <c r="J542" s="124"/>
      <c r="K542" s="130"/>
      <c r="L542" s="56"/>
      <c r="M542" s="56"/>
      <c r="N542" s="56"/>
      <c r="O542" s="56"/>
      <c r="P542" s="56"/>
      <c r="Q542" s="56"/>
      <c r="R542" s="133"/>
      <c r="S542" s="119"/>
      <c r="T542" s="119"/>
      <c r="U542" s="119"/>
      <c r="V542" s="26"/>
      <c r="W542" s="26"/>
      <c r="X542" s="26"/>
      <c r="Y542" s="119"/>
      <c r="Z542" s="26"/>
    </row>
    <row r="543" spans="1:26" ht="12.75" customHeight="1">
      <c r="A543" s="129"/>
      <c r="B543" s="54"/>
      <c r="C543" s="26"/>
      <c r="D543" s="26"/>
      <c r="E543" s="124"/>
      <c r="F543" s="124"/>
      <c r="G543" s="124"/>
      <c r="H543" s="124"/>
      <c r="I543" s="124"/>
      <c r="J543" s="124"/>
      <c r="K543" s="130"/>
      <c r="L543" s="56"/>
      <c r="M543" s="56"/>
      <c r="N543" s="56"/>
      <c r="O543" s="56"/>
      <c r="P543" s="56"/>
      <c r="Q543" s="56"/>
      <c r="R543" s="133"/>
      <c r="S543" s="119"/>
      <c r="T543" s="119"/>
      <c r="U543" s="119"/>
      <c r="V543" s="26"/>
      <c r="W543" s="26"/>
      <c r="X543" s="26"/>
      <c r="Y543" s="119"/>
      <c r="Z543" s="26"/>
    </row>
    <row r="544" spans="1:26" ht="12.75" customHeight="1">
      <c r="A544" s="129"/>
      <c r="B544" s="54"/>
      <c r="C544" s="26"/>
      <c r="D544" s="26"/>
      <c r="E544" s="124"/>
      <c r="F544" s="124"/>
      <c r="G544" s="124"/>
      <c r="H544" s="124"/>
      <c r="I544" s="124"/>
      <c r="J544" s="124"/>
      <c r="K544" s="130"/>
      <c r="L544" s="56"/>
      <c r="M544" s="56"/>
      <c r="N544" s="56"/>
      <c r="O544" s="56"/>
      <c r="P544" s="56"/>
      <c r="Q544" s="56"/>
      <c r="R544" s="133"/>
      <c r="S544" s="119"/>
      <c r="T544" s="119"/>
      <c r="U544" s="119"/>
      <c r="V544" s="26"/>
      <c r="W544" s="26"/>
      <c r="X544" s="26"/>
      <c r="Y544" s="119"/>
      <c r="Z544" s="26"/>
    </row>
    <row r="545" spans="1:26" ht="12.75" customHeight="1">
      <c r="A545" s="129"/>
      <c r="B545" s="54"/>
      <c r="C545" s="26"/>
      <c r="D545" s="26"/>
      <c r="E545" s="124"/>
      <c r="F545" s="124"/>
      <c r="G545" s="124"/>
      <c r="H545" s="124"/>
      <c r="I545" s="124"/>
      <c r="J545" s="124"/>
      <c r="K545" s="130"/>
      <c r="L545" s="56"/>
      <c r="M545" s="56"/>
      <c r="N545" s="56"/>
      <c r="O545" s="56"/>
      <c r="P545" s="56"/>
      <c r="Q545" s="56"/>
      <c r="R545" s="133"/>
      <c r="S545" s="119"/>
      <c r="T545" s="119"/>
      <c r="U545" s="119"/>
      <c r="V545" s="26"/>
      <c r="W545" s="26"/>
      <c r="X545" s="26"/>
      <c r="Y545" s="119"/>
      <c r="Z545" s="26"/>
    </row>
    <row r="546" spans="1:26" ht="12.75" customHeight="1">
      <c r="A546" s="129"/>
      <c r="B546" s="54"/>
      <c r="C546" s="26"/>
      <c r="D546" s="26"/>
      <c r="E546" s="124"/>
      <c r="F546" s="124"/>
      <c r="G546" s="124"/>
      <c r="H546" s="124"/>
      <c r="I546" s="124"/>
      <c r="J546" s="124"/>
      <c r="K546" s="130"/>
      <c r="L546" s="56"/>
      <c r="M546" s="56"/>
      <c r="N546" s="56"/>
      <c r="O546" s="56"/>
      <c r="P546" s="56"/>
      <c r="Q546" s="56"/>
      <c r="R546" s="133"/>
      <c r="S546" s="119"/>
      <c r="T546" s="119"/>
      <c r="U546" s="119"/>
      <c r="V546" s="26"/>
      <c r="W546" s="26"/>
      <c r="X546" s="26"/>
      <c r="Y546" s="119"/>
      <c r="Z546" s="26"/>
    </row>
    <row r="547" spans="1:26" ht="12.75" customHeight="1">
      <c r="A547" s="129"/>
      <c r="B547" s="54"/>
      <c r="C547" s="26"/>
      <c r="D547" s="26"/>
      <c r="E547" s="124"/>
      <c r="F547" s="124"/>
      <c r="G547" s="124"/>
      <c r="H547" s="124"/>
      <c r="I547" s="124"/>
      <c r="J547" s="124"/>
      <c r="K547" s="130"/>
      <c r="L547" s="56"/>
      <c r="M547" s="56"/>
      <c r="N547" s="56"/>
      <c r="O547" s="56"/>
      <c r="P547" s="56"/>
      <c r="Q547" s="56"/>
      <c r="R547" s="133"/>
      <c r="S547" s="119"/>
      <c r="T547" s="119"/>
      <c r="U547" s="119"/>
      <c r="V547" s="26"/>
      <c r="W547" s="26"/>
      <c r="X547" s="26"/>
      <c r="Y547" s="119"/>
      <c r="Z547" s="26"/>
    </row>
    <row r="548" spans="1:26" ht="12.75" customHeight="1">
      <c r="A548" s="129"/>
      <c r="B548" s="54"/>
      <c r="C548" s="26"/>
      <c r="D548" s="26"/>
      <c r="E548" s="124"/>
      <c r="F548" s="124"/>
      <c r="G548" s="124"/>
      <c r="H548" s="124"/>
      <c r="I548" s="124"/>
      <c r="J548" s="124"/>
      <c r="K548" s="130"/>
      <c r="L548" s="56"/>
      <c r="M548" s="56"/>
      <c r="N548" s="56"/>
      <c r="O548" s="56"/>
      <c r="P548" s="56"/>
      <c r="Q548" s="56"/>
      <c r="R548" s="133"/>
      <c r="S548" s="119"/>
      <c r="T548" s="119"/>
      <c r="U548" s="119"/>
      <c r="V548" s="26"/>
      <c r="W548" s="26"/>
      <c r="X548" s="26"/>
      <c r="Y548" s="119"/>
      <c r="Z548" s="26"/>
    </row>
    <row r="549" spans="1:26" ht="12.75" customHeight="1">
      <c r="A549" s="129"/>
      <c r="B549" s="54"/>
      <c r="C549" s="26"/>
      <c r="D549" s="26"/>
      <c r="E549" s="124"/>
      <c r="F549" s="124"/>
      <c r="G549" s="124"/>
      <c r="H549" s="124"/>
      <c r="I549" s="124"/>
      <c r="J549" s="124"/>
      <c r="K549" s="130"/>
      <c r="L549" s="56"/>
      <c r="M549" s="56"/>
      <c r="N549" s="56"/>
      <c r="O549" s="56"/>
      <c r="P549" s="56"/>
      <c r="Q549" s="56"/>
      <c r="R549" s="133"/>
      <c r="S549" s="119"/>
      <c r="T549" s="119"/>
      <c r="U549" s="119"/>
      <c r="V549" s="26"/>
      <c r="W549" s="26"/>
      <c r="X549" s="26"/>
      <c r="Y549" s="119"/>
      <c r="Z549" s="26"/>
    </row>
    <row r="550" spans="1:26" ht="12.75" customHeight="1">
      <c r="A550" s="129"/>
      <c r="B550" s="54"/>
      <c r="C550" s="26"/>
      <c r="D550" s="26"/>
      <c r="E550" s="124"/>
      <c r="F550" s="124"/>
      <c r="G550" s="124"/>
      <c r="H550" s="124"/>
      <c r="I550" s="124"/>
      <c r="J550" s="124"/>
      <c r="K550" s="130"/>
      <c r="L550" s="56"/>
      <c r="M550" s="56"/>
      <c r="N550" s="56"/>
      <c r="O550" s="56"/>
      <c r="P550" s="56"/>
      <c r="Q550" s="56"/>
      <c r="R550" s="133"/>
      <c r="S550" s="119"/>
      <c r="T550" s="119"/>
      <c r="U550" s="119"/>
      <c r="V550" s="26"/>
      <c r="W550" s="26"/>
      <c r="X550" s="26"/>
      <c r="Y550" s="119"/>
      <c r="Z550" s="26"/>
    </row>
    <row r="551" spans="1:26" ht="12.75" customHeight="1">
      <c r="A551" s="129"/>
      <c r="B551" s="54"/>
      <c r="C551" s="26"/>
      <c r="D551" s="26"/>
      <c r="E551" s="124"/>
      <c r="F551" s="124"/>
      <c r="G551" s="124"/>
      <c r="H551" s="124"/>
      <c r="I551" s="124"/>
      <c r="J551" s="124"/>
      <c r="K551" s="130"/>
      <c r="L551" s="56"/>
      <c r="M551" s="56"/>
      <c r="N551" s="56"/>
      <c r="O551" s="56"/>
      <c r="P551" s="56"/>
      <c r="Q551" s="56"/>
      <c r="R551" s="133"/>
      <c r="S551" s="119"/>
      <c r="T551" s="119"/>
      <c r="U551" s="119"/>
      <c r="V551" s="26"/>
      <c r="W551" s="26"/>
      <c r="X551" s="26"/>
      <c r="Y551" s="119"/>
      <c r="Z551" s="26"/>
    </row>
    <row r="552" spans="1:26" ht="12.75" customHeight="1">
      <c r="A552" s="129"/>
      <c r="B552" s="54"/>
      <c r="C552" s="26"/>
      <c r="D552" s="26"/>
      <c r="E552" s="124"/>
      <c r="F552" s="124"/>
      <c r="G552" s="124"/>
      <c r="H552" s="124"/>
      <c r="I552" s="124"/>
      <c r="J552" s="124"/>
      <c r="K552" s="130"/>
      <c r="L552" s="56"/>
      <c r="M552" s="56"/>
      <c r="N552" s="56"/>
      <c r="O552" s="56"/>
      <c r="P552" s="56"/>
      <c r="Q552" s="56"/>
      <c r="R552" s="133"/>
      <c r="S552" s="119"/>
      <c r="T552" s="119"/>
      <c r="U552" s="119"/>
      <c r="V552" s="26"/>
      <c r="W552" s="26"/>
      <c r="X552" s="26"/>
      <c r="Y552" s="119"/>
      <c r="Z552" s="26"/>
    </row>
    <row r="553" spans="1:26" ht="12.75" customHeight="1">
      <c r="A553" s="129"/>
      <c r="B553" s="54"/>
      <c r="C553" s="26"/>
      <c r="D553" s="26"/>
      <c r="E553" s="124"/>
      <c r="F553" s="124"/>
      <c r="G553" s="124"/>
      <c r="H553" s="124"/>
      <c r="I553" s="124"/>
      <c r="J553" s="124"/>
      <c r="K553" s="130"/>
      <c r="L553" s="56"/>
      <c r="M553" s="56"/>
      <c r="N553" s="56"/>
      <c r="O553" s="56"/>
      <c r="P553" s="56"/>
      <c r="Q553" s="56"/>
      <c r="R553" s="133"/>
      <c r="S553" s="119"/>
      <c r="T553" s="119"/>
      <c r="U553" s="119"/>
      <c r="V553" s="26"/>
      <c r="W553" s="26"/>
      <c r="X553" s="26"/>
      <c r="Y553" s="119"/>
      <c r="Z553" s="26"/>
    </row>
    <row r="554" spans="1:26" ht="12.75" customHeight="1">
      <c r="A554" s="129"/>
      <c r="B554" s="54"/>
      <c r="C554" s="26"/>
      <c r="D554" s="26"/>
      <c r="E554" s="124"/>
      <c r="F554" s="124"/>
      <c r="G554" s="124"/>
      <c r="H554" s="124"/>
      <c r="I554" s="124"/>
      <c r="J554" s="124"/>
      <c r="K554" s="130"/>
      <c r="L554" s="56"/>
      <c r="M554" s="56"/>
      <c r="N554" s="56"/>
      <c r="O554" s="56"/>
      <c r="P554" s="56"/>
      <c r="Q554" s="56"/>
      <c r="R554" s="133"/>
      <c r="S554" s="119"/>
      <c r="T554" s="119"/>
      <c r="U554" s="119"/>
      <c r="V554" s="26"/>
      <c r="W554" s="26"/>
      <c r="X554" s="26"/>
      <c r="Y554" s="119"/>
      <c r="Z554" s="26"/>
    </row>
    <row r="555" spans="1:26" ht="12.75" customHeight="1">
      <c r="A555" s="129"/>
      <c r="B555" s="54"/>
      <c r="C555" s="26"/>
      <c r="D555" s="26"/>
      <c r="E555" s="124"/>
      <c r="F555" s="124"/>
      <c r="G555" s="124"/>
      <c r="H555" s="124"/>
      <c r="I555" s="124"/>
      <c r="J555" s="124"/>
      <c r="K555" s="130"/>
      <c r="L555" s="56"/>
      <c r="M555" s="56"/>
      <c r="N555" s="56"/>
      <c r="O555" s="56"/>
      <c r="P555" s="56"/>
      <c r="Q555" s="56"/>
      <c r="R555" s="133"/>
      <c r="S555" s="119"/>
      <c r="T555" s="119"/>
      <c r="U555" s="119"/>
      <c r="V555" s="26"/>
      <c r="W555" s="26"/>
      <c r="X555" s="26"/>
      <c r="Y555" s="119"/>
      <c r="Z555" s="26"/>
    </row>
    <row r="556" spans="1:26" ht="12.75" customHeight="1">
      <c r="A556" s="129"/>
      <c r="B556" s="54"/>
      <c r="C556" s="26"/>
      <c r="D556" s="26"/>
      <c r="E556" s="124"/>
      <c r="F556" s="124"/>
      <c r="G556" s="124"/>
      <c r="H556" s="124"/>
      <c r="I556" s="124"/>
      <c r="J556" s="124"/>
      <c r="K556" s="130"/>
      <c r="L556" s="56"/>
      <c r="M556" s="56"/>
      <c r="N556" s="56"/>
      <c r="O556" s="56"/>
      <c r="P556" s="56"/>
      <c r="Q556" s="56"/>
      <c r="R556" s="133"/>
      <c r="S556" s="119"/>
      <c r="T556" s="119"/>
      <c r="U556" s="119"/>
      <c r="V556" s="26"/>
      <c r="W556" s="26"/>
      <c r="X556" s="26"/>
      <c r="Y556" s="119"/>
      <c r="Z556" s="26"/>
    </row>
    <row r="557" spans="1:26" ht="12.75" customHeight="1">
      <c r="A557" s="129"/>
      <c r="B557" s="54"/>
      <c r="C557" s="26"/>
      <c r="D557" s="26"/>
      <c r="E557" s="124"/>
      <c r="F557" s="124"/>
      <c r="G557" s="124"/>
      <c r="H557" s="124"/>
      <c r="I557" s="124"/>
      <c r="J557" s="124"/>
      <c r="K557" s="130"/>
      <c r="L557" s="56"/>
      <c r="M557" s="56"/>
      <c r="N557" s="56"/>
      <c r="O557" s="56"/>
      <c r="P557" s="56"/>
      <c r="Q557" s="56"/>
      <c r="R557" s="133"/>
      <c r="S557" s="119"/>
      <c r="T557" s="119"/>
      <c r="U557" s="119"/>
      <c r="V557" s="26"/>
      <c r="W557" s="26"/>
      <c r="X557" s="26"/>
      <c r="Y557" s="119"/>
      <c r="Z557" s="26"/>
    </row>
    <row r="558" spans="1:26" ht="12.75" customHeight="1">
      <c r="A558" s="129"/>
      <c r="B558" s="54"/>
      <c r="C558" s="26"/>
      <c r="D558" s="26"/>
      <c r="E558" s="124"/>
      <c r="F558" s="124"/>
      <c r="G558" s="124"/>
      <c r="H558" s="124"/>
      <c r="I558" s="124"/>
      <c r="J558" s="124"/>
      <c r="K558" s="130"/>
      <c r="L558" s="56"/>
      <c r="M558" s="56"/>
      <c r="N558" s="56"/>
      <c r="O558" s="56"/>
      <c r="P558" s="56"/>
      <c r="Q558" s="56"/>
      <c r="R558" s="133"/>
      <c r="S558" s="119"/>
      <c r="T558" s="119"/>
      <c r="U558" s="119"/>
      <c r="V558" s="26"/>
      <c r="W558" s="26"/>
      <c r="X558" s="26"/>
      <c r="Y558" s="119"/>
      <c r="Z558" s="26"/>
    </row>
    <row r="559" spans="1:26" ht="12.75" customHeight="1">
      <c r="A559" s="129"/>
      <c r="B559" s="54"/>
      <c r="C559" s="26"/>
      <c r="D559" s="26"/>
      <c r="E559" s="124"/>
      <c r="F559" s="124"/>
      <c r="G559" s="124"/>
      <c r="H559" s="124"/>
      <c r="I559" s="124"/>
      <c r="J559" s="124"/>
      <c r="K559" s="130"/>
      <c r="L559" s="56"/>
      <c r="M559" s="56"/>
      <c r="N559" s="56"/>
      <c r="O559" s="56"/>
      <c r="P559" s="56"/>
      <c r="Q559" s="56"/>
      <c r="R559" s="133"/>
      <c r="S559" s="119"/>
      <c r="T559" s="119"/>
      <c r="U559" s="119"/>
      <c r="V559" s="26"/>
      <c r="W559" s="26"/>
      <c r="X559" s="26"/>
      <c r="Y559" s="119"/>
      <c r="Z559" s="26"/>
    </row>
    <row r="560" spans="1:26" ht="12.75" customHeight="1">
      <c r="A560" s="129"/>
      <c r="B560" s="54"/>
      <c r="C560" s="26"/>
      <c r="D560" s="26"/>
      <c r="E560" s="124"/>
      <c r="F560" s="124"/>
      <c r="G560" s="124"/>
      <c r="H560" s="124"/>
      <c r="I560" s="124"/>
      <c r="J560" s="124"/>
      <c r="K560" s="130"/>
      <c r="L560" s="56"/>
      <c r="M560" s="56"/>
      <c r="N560" s="56"/>
      <c r="O560" s="56"/>
      <c r="P560" s="56"/>
      <c r="Q560" s="56"/>
      <c r="R560" s="133"/>
      <c r="S560" s="119"/>
      <c r="T560" s="119"/>
      <c r="U560" s="119"/>
      <c r="V560" s="26"/>
      <c r="W560" s="26"/>
      <c r="X560" s="26"/>
      <c r="Y560" s="119"/>
      <c r="Z560" s="26"/>
    </row>
    <row r="561" spans="1:26" ht="12.75" customHeight="1">
      <c r="A561" s="129"/>
      <c r="B561" s="54"/>
      <c r="C561" s="26"/>
      <c r="D561" s="26"/>
      <c r="E561" s="124"/>
      <c r="F561" s="124"/>
      <c r="G561" s="124"/>
      <c r="H561" s="124"/>
      <c r="I561" s="124"/>
      <c r="J561" s="124"/>
      <c r="K561" s="130"/>
      <c r="L561" s="56"/>
      <c r="M561" s="56"/>
      <c r="N561" s="56"/>
      <c r="O561" s="56"/>
      <c r="P561" s="56"/>
      <c r="Q561" s="56"/>
      <c r="R561" s="133"/>
      <c r="S561" s="119"/>
      <c r="T561" s="119"/>
      <c r="U561" s="119"/>
      <c r="V561" s="26"/>
      <c r="W561" s="26"/>
      <c r="X561" s="26"/>
      <c r="Y561" s="119"/>
      <c r="Z561" s="26"/>
    </row>
    <row r="562" spans="1:26" ht="12.75" customHeight="1">
      <c r="A562" s="129"/>
      <c r="B562" s="54"/>
      <c r="C562" s="26"/>
      <c r="D562" s="26"/>
      <c r="E562" s="124"/>
      <c r="F562" s="124"/>
      <c r="G562" s="124"/>
      <c r="H562" s="124"/>
      <c r="I562" s="124"/>
      <c r="J562" s="124"/>
      <c r="K562" s="130"/>
      <c r="L562" s="56"/>
      <c r="M562" s="56"/>
      <c r="N562" s="56"/>
      <c r="O562" s="56"/>
      <c r="P562" s="56"/>
      <c r="Q562" s="56"/>
      <c r="R562" s="133"/>
      <c r="S562" s="119"/>
      <c r="T562" s="119"/>
      <c r="U562" s="119"/>
      <c r="V562" s="26"/>
      <c r="W562" s="26"/>
      <c r="X562" s="26"/>
      <c r="Y562" s="119"/>
      <c r="Z562" s="26"/>
    </row>
    <row r="563" spans="1:26" ht="12.75" customHeight="1">
      <c r="A563" s="129"/>
      <c r="B563" s="54"/>
      <c r="C563" s="26"/>
      <c r="D563" s="26"/>
      <c r="E563" s="124"/>
      <c r="F563" s="124"/>
      <c r="G563" s="124"/>
      <c r="H563" s="124"/>
      <c r="I563" s="124"/>
      <c r="J563" s="124"/>
      <c r="K563" s="130"/>
      <c r="L563" s="56"/>
      <c r="M563" s="56"/>
      <c r="N563" s="56"/>
      <c r="O563" s="56"/>
      <c r="P563" s="56"/>
      <c r="Q563" s="56"/>
      <c r="R563" s="133"/>
      <c r="S563" s="119"/>
      <c r="T563" s="119"/>
      <c r="U563" s="119"/>
      <c r="V563" s="26"/>
      <c r="W563" s="26"/>
      <c r="X563" s="26"/>
      <c r="Y563" s="119"/>
      <c r="Z563" s="26"/>
    </row>
    <row r="564" spans="1:26" ht="12.75" customHeight="1">
      <c r="A564" s="129"/>
      <c r="B564" s="54"/>
      <c r="C564" s="26"/>
      <c r="D564" s="26"/>
      <c r="E564" s="124"/>
      <c r="F564" s="124"/>
      <c r="G564" s="124"/>
      <c r="H564" s="124"/>
      <c r="I564" s="124"/>
      <c r="J564" s="124"/>
      <c r="K564" s="130"/>
      <c r="L564" s="56"/>
      <c r="M564" s="56"/>
      <c r="N564" s="56"/>
      <c r="O564" s="56"/>
      <c r="P564" s="56"/>
      <c r="Q564" s="56"/>
      <c r="R564" s="133"/>
      <c r="S564" s="119"/>
      <c r="T564" s="119"/>
      <c r="U564" s="119"/>
      <c r="V564" s="26"/>
      <c r="W564" s="26"/>
      <c r="X564" s="26"/>
      <c r="Y564" s="119"/>
      <c r="Z564" s="26"/>
    </row>
    <row r="565" spans="1:26" ht="12.75" customHeight="1">
      <c r="A565" s="129"/>
      <c r="B565" s="54"/>
      <c r="C565" s="26"/>
      <c r="D565" s="26"/>
      <c r="E565" s="124"/>
      <c r="F565" s="124"/>
      <c r="G565" s="124"/>
      <c r="H565" s="124"/>
      <c r="I565" s="124"/>
      <c r="J565" s="124"/>
      <c r="K565" s="130"/>
      <c r="L565" s="56"/>
      <c r="M565" s="56"/>
      <c r="N565" s="56"/>
      <c r="O565" s="56"/>
      <c r="P565" s="56"/>
      <c r="Q565" s="56"/>
      <c r="R565" s="133"/>
      <c r="S565" s="119"/>
      <c r="T565" s="119"/>
      <c r="U565" s="119"/>
      <c r="V565" s="26"/>
      <c r="W565" s="26"/>
      <c r="X565" s="26"/>
      <c r="Y565" s="119"/>
      <c r="Z565" s="26"/>
    </row>
    <row r="566" spans="1:26" ht="12.75" customHeight="1">
      <c r="A566" s="129"/>
      <c r="B566" s="54"/>
      <c r="C566" s="26"/>
      <c r="D566" s="26"/>
      <c r="E566" s="124"/>
      <c r="F566" s="124"/>
      <c r="G566" s="124"/>
      <c r="H566" s="124"/>
      <c r="I566" s="124"/>
      <c r="J566" s="124"/>
      <c r="K566" s="130"/>
      <c r="L566" s="56"/>
      <c r="M566" s="56"/>
      <c r="N566" s="56"/>
      <c r="O566" s="56"/>
      <c r="P566" s="56"/>
      <c r="Q566" s="56"/>
      <c r="R566" s="133"/>
      <c r="S566" s="119"/>
      <c r="T566" s="119"/>
      <c r="U566" s="119"/>
      <c r="V566" s="26"/>
      <c r="W566" s="26"/>
      <c r="X566" s="26"/>
      <c r="Y566" s="119"/>
      <c r="Z566" s="26"/>
    </row>
    <row r="567" spans="1:26" ht="12.75" customHeight="1">
      <c r="A567" s="129"/>
      <c r="B567" s="54"/>
      <c r="C567" s="26"/>
      <c r="D567" s="26"/>
      <c r="E567" s="124"/>
      <c r="F567" s="124"/>
      <c r="G567" s="124"/>
      <c r="H567" s="124"/>
      <c r="I567" s="124"/>
      <c r="J567" s="124"/>
      <c r="K567" s="130"/>
      <c r="L567" s="56"/>
      <c r="M567" s="56"/>
      <c r="N567" s="56"/>
      <c r="O567" s="56"/>
      <c r="P567" s="56"/>
      <c r="Q567" s="56"/>
      <c r="R567" s="133"/>
      <c r="S567" s="119"/>
      <c r="T567" s="119"/>
      <c r="U567" s="119"/>
      <c r="V567" s="26"/>
      <c r="W567" s="26"/>
      <c r="X567" s="26"/>
      <c r="Y567" s="119"/>
      <c r="Z567" s="26"/>
    </row>
    <row r="568" spans="1:26" ht="12.75" customHeight="1">
      <c r="A568" s="129"/>
      <c r="B568" s="54"/>
      <c r="C568" s="26"/>
      <c r="D568" s="26"/>
      <c r="E568" s="124"/>
      <c r="F568" s="124"/>
      <c r="G568" s="124"/>
      <c r="H568" s="124"/>
      <c r="I568" s="124"/>
      <c r="J568" s="124"/>
      <c r="K568" s="130"/>
      <c r="L568" s="56"/>
      <c r="M568" s="56"/>
      <c r="N568" s="56"/>
      <c r="O568" s="56"/>
      <c r="P568" s="56"/>
      <c r="Q568" s="56"/>
      <c r="R568" s="133"/>
      <c r="S568" s="119"/>
      <c r="T568" s="119"/>
      <c r="U568" s="119"/>
      <c r="V568" s="26"/>
      <c r="W568" s="26"/>
      <c r="X568" s="26"/>
      <c r="Y568" s="119"/>
      <c r="Z568" s="26"/>
    </row>
    <row r="569" spans="1:26" ht="12.75" customHeight="1">
      <c r="A569" s="129"/>
      <c r="B569" s="54"/>
      <c r="C569" s="26"/>
      <c r="D569" s="26"/>
      <c r="E569" s="124"/>
      <c r="F569" s="124"/>
      <c r="G569" s="124"/>
      <c r="H569" s="124"/>
      <c r="I569" s="124"/>
      <c r="J569" s="124"/>
      <c r="K569" s="130"/>
      <c r="L569" s="56"/>
      <c r="M569" s="56"/>
      <c r="N569" s="56"/>
      <c r="O569" s="56"/>
      <c r="P569" s="56"/>
      <c r="Q569" s="56"/>
      <c r="R569" s="133"/>
      <c r="S569" s="119"/>
      <c r="T569" s="119"/>
      <c r="U569" s="119"/>
      <c r="V569" s="26"/>
      <c r="W569" s="26"/>
      <c r="X569" s="26"/>
      <c r="Y569" s="119"/>
      <c r="Z569" s="26"/>
    </row>
    <row r="570" spans="1:26" ht="12.75" customHeight="1">
      <c r="A570" s="129"/>
      <c r="B570" s="54"/>
      <c r="C570" s="26"/>
      <c r="D570" s="26"/>
      <c r="E570" s="124"/>
      <c r="F570" s="124"/>
      <c r="G570" s="124"/>
      <c r="H570" s="124"/>
      <c r="I570" s="124"/>
      <c r="J570" s="124"/>
      <c r="K570" s="130"/>
      <c r="L570" s="56"/>
      <c r="M570" s="56"/>
      <c r="N570" s="56"/>
      <c r="O570" s="56"/>
      <c r="P570" s="56"/>
      <c r="Q570" s="56"/>
      <c r="R570" s="133"/>
      <c r="S570" s="119"/>
      <c r="T570" s="119"/>
      <c r="U570" s="119"/>
      <c r="V570" s="26"/>
      <c r="W570" s="26"/>
      <c r="X570" s="26"/>
      <c r="Y570" s="119"/>
      <c r="Z570" s="26"/>
    </row>
    <row r="571" spans="1:26" ht="12.75" customHeight="1">
      <c r="A571" s="129"/>
      <c r="B571" s="54"/>
      <c r="C571" s="26"/>
      <c r="D571" s="26"/>
      <c r="E571" s="124"/>
      <c r="F571" s="124"/>
      <c r="G571" s="124"/>
      <c r="H571" s="124"/>
      <c r="I571" s="124"/>
      <c r="J571" s="124"/>
      <c r="K571" s="130"/>
      <c r="L571" s="56"/>
      <c r="M571" s="56"/>
      <c r="N571" s="56"/>
      <c r="O571" s="56"/>
      <c r="P571" s="56"/>
      <c r="Q571" s="56"/>
      <c r="R571" s="133"/>
      <c r="S571" s="119"/>
      <c r="T571" s="119"/>
      <c r="U571" s="119"/>
      <c r="V571" s="26"/>
      <c r="W571" s="26"/>
      <c r="X571" s="26"/>
      <c r="Y571" s="119"/>
      <c r="Z571" s="26"/>
    </row>
    <row r="572" spans="1:26" ht="12.75" customHeight="1">
      <c r="A572" s="129"/>
      <c r="B572" s="54"/>
      <c r="C572" s="26"/>
      <c r="D572" s="26"/>
      <c r="E572" s="124"/>
      <c r="F572" s="124"/>
      <c r="G572" s="124"/>
      <c r="H572" s="124"/>
      <c r="I572" s="124"/>
      <c r="J572" s="124"/>
      <c r="K572" s="130"/>
      <c r="L572" s="56"/>
      <c r="M572" s="56"/>
      <c r="N572" s="56"/>
      <c r="O572" s="56"/>
      <c r="P572" s="56"/>
      <c r="Q572" s="56"/>
      <c r="R572" s="133"/>
      <c r="S572" s="119"/>
      <c r="T572" s="119"/>
      <c r="U572" s="119"/>
      <c r="V572" s="26"/>
      <c r="W572" s="26"/>
      <c r="X572" s="26"/>
      <c r="Y572" s="119"/>
      <c r="Z572" s="26"/>
    </row>
    <row r="573" spans="1:26" ht="12.75" customHeight="1">
      <c r="A573" s="129"/>
      <c r="B573" s="54"/>
      <c r="C573" s="26"/>
      <c r="D573" s="26"/>
      <c r="E573" s="124"/>
      <c r="F573" s="124"/>
      <c r="G573" s="124"/>
      <c r="H573" s="124"/>
      <c r="I573" s="124"/>
      <c r="J573" s="124"/>
      <c r="K573" s="130"/>
      <c r="L573" s="56"/>
      <c r="M573" s="56"/>
      <c r="N573" s="56"/>
      <c r="O573" s="56"/>
      <c r="P573" s="56"/>
      <c r="Q573" s="56"/>
      <c r="R573" s="133"/>
      <c r="S573" s="119"/>
      <c r="T573" s="119"/>
      <c r="U573" s="119"/>
      <c r="V573" s="26"/>
      <c r="W573" s="26"/>
      <c r="X573" s="26"/>
      <c r="Y573" s="119"/>
      <c r="Z573" s="26"/>
    </row>
    <row r="574" spans="1:26" ht="12.75" customHeight="1">
      <c r="A574" s="129"/>
      <c r="B574" s="54"/>
      <c r="C574" s="26"/>
      <c r="D574" s="26"/>
      <c r="E574" s="124"/>
      <c r="F574" s="124"/>
      <c r="G574" s="124"/>
      <c r="H574" s="124"/>
      <c r="I574" s="124"/>
      <c r="J574" s="124"/>
      <c r="K574" s="130"/>
      <c r="L574" s="56"/>
      <c r="M574" s="56"/>
      <c r="N574" s="56"/>
      <c r="O574" s="56"/>
      <c r="P574" s="56"/>
      <c r="Q574" s="56"/>
      <c r="R574" s="133"/>
      <c r="S574" s="119"/>
      <c r="T574" s="119"/>
      <c r="U574" s="119"/>
      <c r="V574" s="26"/>
      <c r="W574" s="26"/>
      <c r="X574" s="26"/>
      <c r="Y574" s="119"/>
      <c r="Z574" s="26"/>
    </row>
    <row r="575" spans="1:26" ht="12.75" customHeight="1">
      <c r="A575" s="129"/>
      <c r="B575" s="54"/>
      <c r="C575" s="26"/>
      <c r="D575" s="26"/>
      <c r="E575" s="124"/>
      <c r="F575" s="124"/>
      <c r="G575" s="124"/>
      <c r="H575" s="124"/>
      <c r="I575" s="124"/>
      <c r="J575" s="124"/>
      <c r="K575" s="130"/>
      <c r="L575" s="56"/>
      <c r="M575" s="56"/>
      <c r="N575" s="56"/>
      <c r="O575" s="56"/>
      <c r="P575" s="56"/>
      <c r="Q575" s="56"/>
      <c r="R575" s="133"/>
      <c r="S575" s="119"/>
      <c r="T575" s="119"/>
      <c r="U575" s="119"/>
      <c r="V575" s="26"/>
      <c r="W575" s="26"/>
      <c r="X575" s="26"/>
      <c r="Y575" s="119"/>
      <c r="Z575" s="26"/>
    </row>
    <row r="576" spans="1:26" ht="12.75" customHeight="1">
      <c r="A576" s="129"/>
      <c r="B576" s="54"/>
      <c r="C576" s="26"/>
      <c r="D576" s="26"/>
      <c r="E576" s="124"/>
      <c r="F576" s="124"/>
      <c r="G576" s="124"/>
      <c r="H576" s="124"/>
      <c r="I576" s="124"/>
      <c r="J576" s="124"/>
      <c r="K576" s="130"/>
      <c r="L576" s="56"/>
      <c r="M576" s="56"/>
      <c r="N576" s="56"/>
      <c r="O576" s="56"/>
      <c r="P576" s="56"/>
      <c r="Q576" s="56"/>
      <c r="R576" s="133"/>
      <c r="S576" s="119"/>
      <c r="T576" s="119"/>
      <c r="U576" s="119"/>
      <c r="V576" s="26"/>
      <c r="W576" s="26"/>
      <c r="X576" s="26"/>
      <c r="Y576" s="119"/>
      <c r="Z576" s="26"/>
    </row>
    <row r="577" spans="1:26" ht="12.75" customHeight="1">
      <c r="A577" s="129"/>
      <c r="B577" s="54"/>
      <c r="C577" s="26"/>
      <c r="D577" s="26"/>
      <c r="E577" s="124"/>
      <c r="F577" s="124"/>
      <c r="G577" s="124"/>
      <c r="H577" s="124"/>
      <c r="I577" s="124"/>
      <c r="J577" s="124"/>
      <c r="K577" s="130"/>
      <c r="L577" s="56"/>
      <c r="M577" s="56"/>
      <c r="N577" s="56"/>
      <c r="O577" s="56"/>
      <c r="P577" s="56"/>
      <c r="Q577" s="56"/>
      <c r="R577" s="133"/>
      <c r="S577" s="119"/>
      <c r="T577" s="119"/>
      <c r="U577" s="119"/>
      <c r="V577" s="26"/>
      <c r="W577" s="26"/>
      <c r="X577" s="26"/>
      <c r="Y577" s="119"/>
      <c r="Z577" s="26"/>
    </row>
    <row r="578" spans="1:26" ht="12.75" customHeight="1">
      <c r="A578" s="129"/>
      <c r="B578" s="54"/>
      <c r="C578" s="26"/>
      <c r="D578" s="26"/>
      <c r="E578" s="124"/>
      <c r="F578" s="124"/>
      <c r="G578" s="124"/>
      <c r="H578" s="124"/>
      <c r="I578" s="124"/>
      <c r="J578" s="124"/>
      <c r="K578" s="130"/>
      <c r="L578" s="56"/>
      <c r="M578" s="56"/>
      <c r="N578" s="56"/>
      <c r="O578" s="56"/>
      <c r="P578" s="56"/>
      <c r="Q578" s="56"/>
      <c r="R578" s="133"/>
      <c r="S578" s="119"/>
      <c r="T578" s="119"/>
      <c r="U578" s="119"/>
      <c r="V578" s="26"/>
      <c r="W578" s="26"/>
      <c r="X578" s="26"/>
      <c r="Y578" s="119"/>
      <c r="Z578" s="26"/>
    </row>
    <row r="579" spans="1:26" ht="12.75" customHeight="1">
      <c r="A579" s="129"/>
      <c r="B579" s="54"/>
      <c r="C579" s="26"/>
      <c r="D579" s="26"/>
      <c r="E579" s="124"/>
      <c r="F579" s="124"/>
      <c r="G579" s="124"/>
      <c r="H579" s="124"/>
      <c r="I579" s="124"/>
      <c r="J579" s="124"/>
      <c r="K579" s="130"/>
      <c r="L579" s="56"/>
      <c r="M579" s="56"/>
      <c r="N579" s="56"/>
      <c r="O579" s="56"/>
      <c r="P579" s="56"/>
      <c r="Q579" s="56"/>
      <c r="R579" s="133"/>
      <c r="S579" s="119"/>
      <c r="T579" s="119"/>
      <c r="U579" s="119"/>
      <c r="V579" s="26"/>
      <c r="W579" s="26"/>
      <c r="X579" s="26"/>
      <c r="Y579" s="119"/>
      <c r="Z579" s="26"/>
    </row>
    <row r="580" spans="1:26" ht="12.75" customHeight="1">
      <c r="A580" s="129"/>
      <c r="B580" s="54"/>
      <c r="C580" s="26"/>
      <c r="D580" s="26"/>
      <c r="E580" s="124"/>
      <c r="F580" s="124"/>
      <c r="G580" s="124"/>
      <c r="H580" s="124"/>
      <c r="I580" s="124"/>
      <c r="J580" s="124"/>
      <c r="K580" s="130"/>
      <c r="L580" s="56"/>
      <c r="M580" s="56"/>
      <c r="N580" s="56"/>
      <c r="O580" s="56"/>
      <c r="P580" s="56"/>
      <c r="Q580" s="56"/>
      <c r="R580" s="133"/>
      <c r="S580" s="119"/>
      <c r="T580" s="119"/>
      <c r="U580" s="119"/>
      <c r="V580" s="26"/>
      <c r="W580" s="26"/>
      <c r="X580" s="26"/>
      <c r="Y580" s="119"/>
      <c r="Z580" s="26"/>
    </row>
    <row r="581" spans="1:26" ht="12.75" customHeight="1">
      <c r="A581" s="129"/>
      <c r="B581" s="54"/>
      <c r="C581" s="26"/>
      <c r="D581" s="26"/>
      <c r="E581" s="124"/>
      <c r="F581" s="124"/>
      <c r="G581" s="124"/>
      <c r="H581" s="124"/>
      <c r="I581" s="124"/>
      <c r="J581" s="124"/>
      <c r="K581" s="130"/>
      <c r="L581" s="56"/>
      <c r="M581" s="56"/>
      <c r="N581" s="56"/>
      <c r="O581" s="56"/>
      <c r="P581" s="56"/>
      <c r="Q581" s="56"/>
      <c r="R581" s="133"/>
      <c r="S581" s="119"/>
      <c r="T581" s="119"/>
      <c r="U581" s="119"/>
      <c r="V581" s="26"/>
      <c r="W581" s="26"/>
      <c r="X581" s="26"/>
      <c r="Y581" s="119"/>
      <c r="Z581" s="26"/>
    </row>
    <row r="582" spans="1:26" ht="12.75" customHeight="1">
      <c r="A582" s="129"/>
      <c r="B582" s="54"/>
      <c r="C582" s="26"/>
      <c r="D582" s="26"/>
      <c r="E582" s="124"/>
      <c r="F582" s="124"/>
      <c r="G582" s="124"/>
      <c r="H582" s="124"/>
      <c r="I582" s="124"/>
      <c r="J582" s="124"/>
      <c r="K582" s="130"/>
      <c r="L582" s="56"/>
      <c r="M582" s="56"/>
      <c r="N582" s="56"/>
      <c r="O582" s="56"/>
      <c r="P582" s="56"/>
      <c r="Q582" s="56"/>
      <c r="R582" s="133"/>
      <c r="S582" s="119"/>
      <c r="T582" s="119"/>
      <c r="U582" s="119"/>
      <c r="V582" s="26"/>
      <c r="W582" s="26"/>
      <c r="X582" s="26"/>
      <c r="Y582" s="119"/>
      <c r="Z582" s="26"/>
    </row>
    <row r="583" spans="1:26" ht="12.75" customHeight="1">
      <c r="A583" s="129"/>
      <c r="B583" s="54"/>
      <c r="C583" s="26"/>
      <c r="D583" s="26"/>
      <c r="E583" s="124"/>
      <c r="F583" s="124"/>
      <c r="G583" s="124"/>
      <c r="H583" s="124"/>
      <c r="I583" s="124"/>
      <c r="J583" s="124"/>
      <c r="K583" s="130"/>
      <c r="L583" s="56"/>
      <c r="M583" s="56"/>
      <c r="N583" s="56"/>
      <c r="O583" s="56"/>
      <c r="P583" s="56"/>
      <c r="Q583" s="56"/>
      <c r="R583" s="133"/>
      <c r="S583" s="119"/>
      <c r="T583" s="119"/>
      <c r="U583" s="119"/>
      <c r="V583" s="26"/>
      <c r="W583" s="26"/>
      <c r="X583" s="26"/>
      <c r="Y583" s="119"/>
      <c r="Z583" s="26"/>
    </row>
    <row r="584" spans="1:26" ht="12.75" customHeight="1">
      <c r="A584" s="129"/>
      <c r="B584" s="54"/>
      <c r="C584" s="26"/>
      <c r="D584" s="26"/>
      <c r="E584" s="124"/>
      <c r="F584" s="124"/>
      <c r="G584" s="124"/>
      <c r="H584" s="124"/>
      <c r="I584" s="124"/>
      <c r="J584" s="124"/>
      <c r="K584" s="130"/>
      <c r="L584" s="56"/>
      <c r="M584" s="56"/>
      <c r="N584" s="56"/>
      <c r="O584" s="56"/>
      <c r="P584" s="56"/>
      <c r="Q584" s="56"/>
      <c r="R584" s="133"/>
      <c r="S584" s="119"/>
      <c r="T584" s="119"/>
      <c r="U584" s="119"/>
      <c r="V584" s="26"/>
      <c r="W584" s="26"/>
      <c r="X584" s="26"/>
      <c r="Y584" s="119"/>
      <c r="Z584" s="26"/>
    </row>
    <row r="585" spans="1:26" ht="12.75" customHeight="1">
      <c r="A585" s="129"/>
      <c r="B585" s="54"/>
      <c r="C585" s="26"/>
      <c r="D585" s="26"/>
      <c r="E585" s="124"/>
      <c r="F585" s="124"/>
      <c r="G585" s="124"/>
      <c r="H585" s="124"/>
      <c r="I585" s="124"/>
      <c r="J585" s="124"/>
      <c r="K585" s="130"/>
      <c r="L585" s="56"/>
      <c r="M585" s="56"/>
      <c r="N585" s="56"/>
      <c r="O585" s="56"/>
      <c r="P585" s="56"/>
      <c r="Q585" s="56"/>
      <c r="R585" s="133"/>
      <c r="S585" s="119"/>
      <c r="T585" s="119"/>
      <c r="U585" s="119"/>
      <c r="V585" s="26"/>
      <c r="W585" s="26"/>
      <c r="X585" s="26"/>
      <c r="Y585" s="119"/>
      <c r="Z585" s="26"/>
    </row>
    <row r="586" spans="1:26" ht="12.75" customHeight="1">
      <c r="A586" s="129"/>
      <c r="B586" s="54"/>
      <c r="C586" s="26"/>
      <c r="D586" s="26"/>
      <c r="E586" s="124"/>
      <c r="F586" s="124"/>
      <c r="G586" s="124"/>
      <c r="H586" s="124"/>
      <c r="I586" s="124"/>
      <c r="J586" s="124"/>
      <c r="K586" s="130"/>
      <c r="L586" s="56"/>
      <c r="M586" s="56"/>
      <c r="N586" s="56"/>
      <c r="O586" s="56"/>
      <c r="P586" s="56"/>
      <c r="Q586" s="56"/>
      <c r="R586" s="133"/>
      <c r="S586" s="119"/>
      <c r="T586" s="119"/>
      <c r="U586" s="119"/>
      <c r="V586" s="26"/>
      <c r="W586" s="26"/>
      <c r="X586" s="26"/>
      <c r="Y586" s="119"/>
      <c r="Z586" s="26"/>
    </row>
    <row r="587" spans="1:26" ht="12.75" customHeight="1">
      <c r="A587" s="129"/>
      <c r="B587" s="54"/>
      <c r="C587" s="26"/>
      <c r="D587" s="26"/>
      <c r="E587" s="124"/>
      <c r="F587" s="124"/>
      <c r="G587" s="124"/>
      <c r="H587" s="124"/>
      <c r="I587" s="124"/>
      <c r="J587" s="124"/>
      <c r="K587" s="130"/>
      <c r="L587" s="56"/>
      <c r="M587" s="56"/>
      <c r="N587" s="56"/>
      <c r="O587" s="56"/>
      <c r="P587" s="56"/>
      <c r="Q587" s="56"/>
      <c r="R587" s="133"/>
      <c r="S587" s="119"/>
      <c r="T587" s="119"/>
      <c r="U587" s="119"/>
      <c r="V587" s="26"/>
      <c r="W587" s="26"/>
      <c r="X587" s="26"/>
      <c r="Y587" s="119"/>
      <c r="Z587" s="26"/>
    </row>
    <row r="588" spans="1:26" ht="12.75" customHeight="1">
      <c r="A588" s="129"/>
      <c r="B588" s="54"/>
      <c r="C588" s="26"/>
      <c r="D588" s="26"/>
      <c r="E588" s="124"/>
      <c r="F588" s="124"/>
      <c r="G588" s="124"/>
      <c r="H588" s="124"/>
      <c r="I588" s="124"/>
      <c r="J588" s="124"/>
      <c r="K588" s="130"/>
      <c r="L588" s="56"/>
      <c r="M588" s="56"/>
      <c r="N588" s="56"/>
      <c r="O588" s="56"/>
      <c r="P588" s="56"/>
      <c r="Q588" s="56"/>
      <c r="R588" s="133"/>
      <c r="S588" s="119"/>
      <c r="T588" s="119"/>
      <c r="U588" s="119"/>
      <c r="V588" s="26"/>
      <c r="W588" s="26"/>
      <c r="X588" s="26"/>
      <c r="Y588" s="119"/>
      <c r="Z588" s="26"/>
    </row>
    <row r="589" spans="1:26" ht="12.75" customHeight="1">
      <c r="A589" s="129"/>
      <c r="B589" s="54"/>
      <c r="C589" s="26"/>
      <c r="D589" s="26"/>
      <c r="E589" s="124"/>
      <c r="F589" s="124"/>
      <c r="G589" s="124"/>
      <c r="H589" s="124"/>
      <c r="I589" s="124"/>
      <c r="J589" s="124"/>
      <c r="K589" s="130"/>
      <c r="L589" s="56"/>
      <c r="M589" s="56"/>
      <c r="N589" s="56"/>
      <c r="O589" s="56"/>
      <c r="P589" s="56"/>
      <c r="Q589" s="56"/>
      <c r="R589" s="133"/>
      <c r="S589" s="119"/>
      <c r="T589" s="119"/>
      <c r="U589" s="119"/>
      <c r="V589" s="26"/>
      <c r="W589" s="26"/>
      <c r="X589" s="26"/>
      <c r="Y589" s="119"/>
      <c r="Z589" s="26"/>
    </row>
    <row r="590" spans="1:26" ht="12.75" customHeight="1">
      <c r="A590" s="129"/>
      <c r="B590" s="54"/>
      <c r="C590" s="26"/>
      <c r="D590" s="26"/>
      <c r="E590" s="124"/>
      <c r="F590" s="124"/>
      <c r="G590" s="124"/>
      <c r="H590" s="124"/>
      <c r="I590" s="124"/>
      <c r="J590" s="124"/>
      <c r="K590" s="130"/>
      <c r="L590" s="56"/>
      <c r="M590" s="56"/>
      <c r="N590" s="56"/>
      <c r="O590" s="56"/>
      <c r="P590" s="56"/>
      <c r="Q590" s="56"/>
      <c r="R590" s="133"/>
      <c r="S590" s="119"/>
      <c r="T590" s="119"/>
      <c r="U590" s="119"/>
      <c r="V590" s="26"/>
      <c r="W590" s="26"/>
      <c r="X590" s="26"/>
      <c r="Y590" s="119"/>
      <c r="Z590" s="26"/>
    </row>
    <row r="591" spans="1:26" ht="12.75" customHeight="1">
      <c r="A591" s="129"/>
      <c r="B591" s="54"/>
      <c r="C591" s="26"/>
      <c r="D591" s="26"/>
      <c r="E591" s="124"/>
      <c r="F591" s="124"/>
      <c r="G591" s="124"/>
      <c r="H591" s="124"/>
      <c r="I591" s="124"/>
      <c r="J591" s="124"/>
      <c r="K591" s="130"/>
      <c r="L591" s="56"/>
      <c r="M591" s="56"/>
      <c r="N591" s="56"/>
      <c r="O591" s="56"/>
      <c r="P591" s="56"/>
      <c r="Q591" s="56"/>
      <c r="R591" s="133"/>
      <c r="S591" s="119"/>
      <c r="T591" s="119"/>
      <c r="U591" s="119"/>
      <c r="V591" s="26"/>
      <c r="W591" s="26"/>
      <c r="X591" s="26"/>
      <c r="Y591" s="119"/>
      <c r="Z591" s="26"/>
    </row>
    <row r="592" spans="1:26" ht="12.75" customHeight="1">
      <c r="A592" s="129"/>
      <c r="B592" s="54"/>
      <c r="C592" s="26"/>
      <c r="D592" s="26"/>
      <c r="E592" s="124"/>
      <c r="F592" s="124"/>
      <c r="G592" s="124"/>
      <c r="H592" s="124"/>
      <c r="I592" s="124"/>
      <c r="J592" s="124"/>
      <c r="K592" s="130"/>
      <c r="L592" s="56"/>
      <c r="M592" s="56"/>
      <c r="N592" s="56"/>
      <c r="O592" s="56"/>
      <c r="P592" s="56"/>
      <c r="Q592" s="56"/>
      <c r="R592" s="133"/>
      <c r="S592" s="119"/>
      <c r="T592" s="119"/>
      <c r="U592" s="119"/>
      <c r="V592" s="26"/>
      <c r="W592" s="26"/>
      <c r="X592" s="26"/>
      <c r="Y592" s="119"/>
      <c r="Z592" s="26"/>
    </row>
    <row r="593" spans="1:26" ht="12.75" customHeight="1">
      <c r="A593" s="129"/>
      <c r="B593" s="54"/>
      <c r="C593" s="26"/>
      <c r="D593" s="26"/>
      <c r="E593" s="124"/>
      <c r="F593" s="124"/>
      <c r="G593" s="124"/>
      <c r="H593" s="124"/>
      <c r="I593" s="124"/>
      <c r="J593" s="124"/>
      <c r="K593" s="130"/>
      <c r="L593" s="56"/>
      <c r="M593" s="56"/>
      <c r="N593" s="56"/>
      <c r="O593" s="56"/>
      <c r="P593" s="56"/>
      <c r="Q593" s="56"/>
      <c r="R593" s="133"/>
      <c r="S593" s="119"/>
      <c r="T593" s="119"/>
      <c r="U593" s="119"/>
      <c r="V593" s="26"/>
      <c r="W593" s="26"/>
      <c r="X593" s="26"/>
      <c r="Y593" s="119"/>
      <c r="Z593" s="26"/>
    </row>
    <row r="594" spans="1:26" ht="12.75" customHeight="1">
      <c r="A594" s="129"/>
      <c r="B594" s="54"/>
      <c r="C594" s="26"/>
      <c r="D594" s="26"/>
      <c r="E594" s="124"/>
      <c r="F594" s="124"/>
      <c r="G594" s="124"/>
      <c r="H594" s="124"/>
      <c r="I594" s="124"/>
      <c r="J594" s="124"/>
      <c r="K594" s="130"/>
      <c r="L594" s="56"/>
      <c r="M594" s="56"/>
      <c r="N594" s="56"/>
      <c r="O594" s="56"/>
      <c r="P594" s="56"/>
      <c r="Q594" s="56"/>
      <c r="R594" s="133"/>
      <c r="S594" s="119"/>
      <c r="T594" s="119"/>
      <c r="U594" s="119"/>
      <c r="V594" s="26"/>
      <c r="W594" s="26"/>
      <c r="X594" s="26"/>
      <c r="Y594" s="119"/>
      <c r="Z594" s="26"/>
    </row>
    <row r="595" spans="1:26" ht="12.75" customHeight="1">
      <c r="A595" s="129"/>
      <c r="B595" s="54"/>
      <c r="C595" s="26"/>
      <c r="D595" s="26"/>
      <c r="E595" s="124"/>
      <c r="F595" s="124"/>
      <c r="G595" s="124"/>
      <c r="H595" s="124"/>
      <c r="I595" s="124"/>
      <c r="J595" s="124"/>
      <c r="K595" s="130"/>
      <c r="L595" s="56"/>
      <c r="M595" s="56"/>
      <c r="N595" s="56"/>
      <c r="O595" s="56"/>
      <c r="P595" s="56"/>
      <c r="Q595" s="56"/>
      <c r="R595" s="133"/>
      <c r="S595" s="119"/>
      <c r="T595" s="119"/>
      <c r="U595" s="119"/>
      <c r="V595" s="26"/>
      <c r="W595" s="26"/>
      <c r="X595" s="26"/>
      <c r="Y595" s="119"/>
      <c r="Z595" s="26"/>
    </row>
    <row r="596" spans="1:26" ht="12.75" customHeight="1">
      <c r="A596" s="129"/>
      <c r="B596" s="54"/>
      <c r="C596" s="26"/>
      <c r="D596" s="26"/>
      <c r="E596" s="124"/>
      <c r="F596" s="124"/>
      <c r="G596" s="124"/>
      <c r="H596" s="124"/>
      <c r="I596" s="124"/>
      <c r="J596" s="124"/>
      <c r="K596" s="130"/>
      <c r="L596" s="56"/>
      <c r="M596" s="56"/>
      <c r="N596" s="56"/>
      <c r="O596" s="56"/>
      <c r="P596" s="56"/>
      <c r="Q596" s="56"/>
      <c r="R596" s="133"/>
      <c r="S596" s="119"/>
      <c r="T596" s="119"/>
      <c r="U596" s="119"/>
      <c r="V596" s="26"/>
      <c r="W596" s="26"/>
      <c r="X596" s="26"/>
      <c r="Y596" s="119"/>
      <c r="Z596" s="26"/>
    </row>
    <row r="597" spans="1:26" ht="12.75" customHeight="1">
      <c r="A597" s="129"/>
      <c r="B597" s="54"/>
      <c r="C597" s="26"/>
      <c r="D597" s="26"/>
      <c r="E597" s="124"/>
      <c r="F597" s="124"/>
      <c r="G597" s="124"/>
      <c r="H597" s="124"/>
      <c r="I597" s="124"/>
      <c r="J597" s="124"/>
      <c r="K597" s="130"/>
      <c r="L597" s="56"/>
      <c r="M597" s="56"/>
      <c r="N597" s="56"/>
      <c r="O597" s="56"/>
      <c r="P597" s="56"/>
      <c r="Q597" s="56"/>
      <c r="R597" s="133"/>
      <c r="S597" s="119"/>
      <c r="T597" s="119"/>
      <c r="U597" s="119"/>
      <c r="V597" s="26"/>
      <c r="W597" s="26"/>
      <c r="X597" s="26"/>
      <c r="Y597" s="119"/>
      <c r="Z597" s="26"/>
    </row>
    <row r="598" spans="1:26" ht="12.75" customHeight="1">
      <c r="A598" s="129"/>
      <c r="B598" s="54"/>
      <c r="C598" s="26"/>
      <c r="D598" s="26"/>
      <c r="E598" s="124"/>
      <c r="F598" s="124"/>
      <c r="G598" s="124"/>
      <c r="H598" s="124"/>
      <c r="I598" s="124"/>
      <c r="J598" s="124"/>
      <c r="K598" s="130"/>
      <c r="L598" s="56"/>
      <c r="M598" s="56"/>
      <c r="N598" s="56"/>
      <c r="O598" s="56"/>
      <c r="P598" s="56"/>
      <c r="Q598" s="56"/>
      <c r="R598" s="133"/>
      <c r="S598" s="119"/>
      <c r="T598" s="119"/>
      <c r="U598" s="119"/>
      <c r="V598" s="26"/>
      <c r="W598" s="26"/>
      <c r="X598" s="26"/>
      <c r="Y598" s="119"/>
      <c r="Z598" s="26"/>
    </row>
    <row r="599" spans="1:26" ht="12.75" customHeight="1">
      <c r="A599" s="129"/>
      <c r="B599" s="54"/>
      <c r="C599" s="26"/>
      <c r="D599" s="26"/>
      <c r="E599" s="124"/>
      <c r="F599" s="124"/>
      <c r="G599" s="124"/>
      <c r="H599" s="124"/>
      <c r="I599" s="124"/>
      <c r="J599" s="124"/>
      <c r="K599" s="130"/>
      <c r="L599" s="56"/>
      <c r="M599" s="56"/>
      <c r="N599" s="56"/>
      <c r="O599" s="56"/>
      <c r="P599" s="56"/>
      <c r="Q599" s="56"/>
      <c r="R599" s="133"/>
      <c r="S599" s="119"/>
      <c r="T599" s="119"/>
      <c r="U599" s="119"/>
      <c r="V599" s="26"/>
      <c r="W599" s="26"/>
      <c r="X599" s="26"/>
      <c r="Y599" s="119"/>
      <c r="Z599" s="26"/>
    </row>
    <row r="600" spans="1:26" ht="12.75" customHeight="1">
      <c r="A600" s="129"/>
      <c r="B600" s="54"/>
      <c r="C600" s="26"/>
      <c r="D600" s="26"/>
      <c r="E600" s="124"/>
      <c r="F600" s="124"/>
      <c r="G600" s="124"/>
      <c r="H600" s="124"/>
      <c r="I600" s="124"/>
      <c r="J600" s="124"/>
      <c r="K600" s="130"/>
      <c r="L600" s="56"/>
      <c r="M600" s="56"/>
      <c r="N600" s="56"/>
      <c r="O600" s="56"/>
      <c r="P600" s="56"/>
      <c r="Q600" s="56"/>
      <c r="R600" s="133"/>
      <c r="S600" s="119"/>
      <c r="T600" s="119"/>
      <c r="U600" s="119"/>
      <c r="V600" s="26"/>
      <c r="W600" s="26"/>
      <c r="X600" s="26"/>
      <c r="Y600" s="119"/>
      <c r="Z600" s="26"/>
    </row>
    <row r="601" spans="1:26" ht="12.75" customHeight="1">
      <c r="A601" s="129"/>
      <c r="B601" s="54"/>
      <c r="C601" s="26"/>
      <c r="D601" s="26"/>
      <c r="E601" s="124"/>
      <c r="F601" s="124"/>
      <c r="G601" s="124"/>
      <c r="H601" s="124"/>
      <c r="I601" s="124"/>
      <c r="J601" s="124"/>
      <c r="K601" s="130"/>
      <c r="L601" s="56"/>
      <c r="M601" s="56"/>
      <c r="N601" s="56"/>
      <c r="O601" s="56"/>
      <c r="P601" s="56"/>
      <c r="Q601" s="56"/>
      <c r="R601" s="133"/>
      <c r="S601" s="119"/>
      <c r="T601" s="119"/>
      <c r="U601" s="119"/>
      <c r="V601" s="26"/>
      <c r="W601" s="26"/>
      <c r="X601" s="26"/>
      <c r="Y601" s="119"/>
      <c r="Z601" s="26"/>
    </row>
    <row r="602" spans="1:26" ht="12.75" customHeight="1">
      <c r="A602" s="129"/>
      <c r="B602" s="54"/>
      <c r="C602" s="26"/>
      <c r="D602" s="26"/>
      <c r="E602" s="124"/>
      <c r="F602" s="124"/>
      <c r="G602" s="124"/>
      <c r="H602" s="124"/>
      <c r="I602" s="124"/>
      <c r="J602" s="124"/>
      <c r="K602" s="130"/>
      <c r="L602" s="56"/>
      <c r="M602" s="56"/>
      <c r="N602" s="56"/>
      <c r="O602" s="56"/>
      <c r="P602" s="56"/>
      <c r="Q602" s="56"/>
      <c r="R602" s="133"/>
      <c r="S602" s="119"/>
      <c r="T602" s="119"/>
      <c r="U602" s="119"/>
      <c r="V602" s="26"/>
      <c r="W602" s="26"/>
      <c r="X602" s="26"/>
      <c r="Y602" s="119"/>
      <c r="Z602" s="26"/>
    </row>
    <row r="603" spans="1:26" ht="12.75" customHeight="1">
      <c r="A603" s="129"/>
      <c r="B603" s="54"/>
      <c r="C603" s="26"/>
      <c r="D603" s="26"/>
      <c r="E603" s="124"/>
      <c r="F603" s="124"/>
      <c r="G603" s="124"/>
      <c r="H603" s="124"/>
      <c r="I603" s="124"/>
      <c r="J603" s="124"/>
      <c r="K603" s="130"/>
      <c r="L603" s="56"/>
      <c r="M603" s="56"/>
      <c r="N603" s="56"/>
      <c r="O603" s="56"/>
      <c r="P603" s="56"/>
      <c r="Q603" s="56"/>
      <c r="R603" s="133"/>
      <c r="S603" s="119"/>
      <c r="T603" s="119"/>
      <c r="U603" s="119"/>
      <c r="V603" s="26"/>
      <c r="W603" s="26"/>
      <c r="X603" s="26"/>
      <c r="Y603" s="119"/>
      <c r="Z603" s="26"/>
    </row>
    <row r="604" spans="1:26" ht="12.75" customHeight="1">
      <c r="A604" s="129"/>
      <c r="B604" s="54"/>
      <c r="C604" s="26"/>
      <c r="D604" s="26"/>
      <c r="E604" s="124"/>
      <c r="F604" s="124"/>
      <c r="G604" s="124"/>
      <c r="H604" s="124"/>
      <c r="I604" s="124"/>
      <c r="J604" s="124"/>
      <c r="K604" s="130"/>
      <c r="L604" s="56"/>
      <c r="M604" s="56"/>
      <c r="N604" s="56"/>
      <c r="O604" s="56"/>
      <c r="P604" s="56"/>
      <c r="Q604" s="56"/>
      <c r="R604" s="133"/>
      <c r="S604" s="119"/>
      <c r="T604" s="119"/>
      <c r="U604" s="119"/>
      <c r="V604" s="26"/>
      <c r="W604" s="26"/>
      <c r="X604" s="26"/>
      <c r="Y604" s="119"/>
      <c r="Z604" s="26"/>
    </row>
    <row r="605" spans="1:26" ht="12.75" customHeight="1">
      <c r="A605" s="129"/>
      <c r="B605" s="54"/>
      <c r="C605" s="26"/>
      <c r="D605" s="26"/>
      <c r="E605" s="124"/>
      <c r="F605" s="124"/>
      <c r="G605" s="124"/>
      <c r="H605" s="124"/>
      <c r="I605" s="124"/>
      <c r="J605" s="124"/>
      <c r="K605" s="130"/>
      <c r="L605" s="56"/>
      <c r="M605" s="56"/>
      <c r="N605" s="56"/>
      <c r="O605" s="56"/>
      <c r="P605" s="56"/>
      <c r="Q605" s="56"/>
      <c r="R605" s="133"/>
      <c r="S605" s="119"/>
      <c r="T605" s="119"/>
      <c r="U605" s="119"/>
      <c r="V605" s="26"/>
      <c r="W605" s="26"/>
      <c r="X605" s="26"/>
      <c r="Y605" s="119"/>
      <c r="Z605" s="26"/>
    </row>
    <row r="606" spans="1:26" ht="12.75" customHeight="1">
      <c r="A606" s="129"/>
      <c r="B606" s="54"/>
      <c r="C606" s="26"/>
      <c r="D606" s="26"/>
      <c r="E606" s="124"/>
      <c r="F606" s="124"/>
      <c r="G606" s="124"/>
      <c r="H606" s="124"/>
      <c r="I606" s="124"/>
      <c r="J606" s="124"/>
      <c r="K606" s="130"/>
      <c r="L606" s="56"/>
      <c r="M606" s="56"/>
      <c r="N606" s="56"/>
      <c r="O606" s="56"/>
      <c r="P606" s="56"/>
      <c r="Q606" s="56"/>
      <c r="R606" s="133"/>
      <c r="S606" s="119"/>
      <c r="T606" s="119"/>
      <c r="U606" s="119"/>
      <c r="V606" s="26"/>
      <c r="W606" s="26"/>
      <c r="X606" s="26"/>
      <c r="Y606" s="119"/>
      <c r="Z606" s="26"/>
    </row>
    <row r="607" spans="1:26" ht="12.75" customHeight="1">
      <c r="A607" s="129"/>
      <c r="B607" s="54"/>
      <c r="C607" s="26"/>
      <c r="D607" s="26"/>
      <c r="E607" s="124"/>
      <c r="F607" s="124"/>
      <c r="G607" s="124"/>
      <c r="H607" s="124"/>
      <c r="I607" s="124"/>
      <c r="J607" s="124"/>
      <c r="K607" s="130"/>
      <c r="L607" s="56"/>
      <c r="M607" s="56"/>
      <c r="N607" s="56"/>
      <c r="O607" s="56"/>
      <c r="P607" s="56"/>
      <c r="Q607" s="56"/>
      <c r="R607" s="133"/>
      <c r="S607" s="119"/>
      <c r="T607" s="119"/>
      <c r="U607" s="119"/>
      <c r="V607" s="26"/>
      <c r="W607" s="26"/>
      <c r="X607" s="26"/>
      <c r="Y607" s="119"/>
      <c r="Z607" s="26"/>
    </row>
    <row r="608" spans="1:26" ht="12.75" customHeight="1">
      <c r="A608" s="129"/>
      <c r="B608" s="54"/>
      <c r="C608" s="26"/>
      <c r="D608" s="26"/>
      <c r="E608" s="124"/>
      <c r="F608" s="124"/>
      <c r="G608" s="124"/>
      <c r="H608" s="124"/>
      <c r="I608" s="124"/>
      <c r="J608" s="124"/>
      <c r="K608" s="130"/>
      <c r="L608" s="56"/>
      <c r="M608" s="56"/>
      <c r="N608" s="56"/>
      <c r="O608" s="56"/>
      <c r="P608" s="56"/>
      <c r="Q608" s="56"/>
      <c r="R608" s="133"/>
      <c r="S608" s="119"/>
      <c r="T608" s="119"/>
      <c r="U608" s="119"/>
      <c r="V608" s="26"/>
      <c r="W608" s="26"/>
      <c r="X608" s="26"/>
      <c r="Y608" s="119"/>
      <c r="Z608" s="26"/>
    </row>
    <row r="609" spans="1:26" ht="12.75" customHeight="1">
      <c r="A609" s="129"/>
      <c r="B609" s="54"/>
      <c r="C609" s="26"/>
      <c r="D609" s="26"/>
      <c r="E609" s="124"/>
      <c r="F609" s="124"/>
      <c r="G609" s="124"/>
      <c r="H609" s="124"/>
      <c r="I609" s="124"/>
      <c r="J609" s="124"/>
      <c r="K609" s="130"/>
      <c r="L609" s="56"/>
      <c r="M609" s="56"/>
      <c r="N609" s="56"/>
      <c r="O609" s="56"/>
      <c r="P609" s="56"/>
      <c r="Q609" s="56"/>
      <c r="R609" s="133"/>
      <c r="S609" s="119"/>
      <c r="T609" s="119"/>
      <c r="U609" s="119"/>
      <c r="V609" s="26"/>
      <c r="W609" s="26"/>
      <c r="X609" s="26"/>
      <c r="Y609" s="119"/>
      <c r="Z609" s="26"/>
    </row>
    <row r="610" spans="1:26" ht="12.75" customHeight="1">
      <c r="A610" s="129"/>
      <c r="B610" s="54"/>
      <c r="C610" s="26"/>
      <c r="D610" s="26"/>
      <c r="E610" s="124"/>
      <c r="F610" s="124"/>
      <c r="G610" s="124"/>
      <c r="H610" s="124"/>
      <c r="I610" s="124"/>
      <c r="J610" s="124"/>
      <c r="K610" s="130"/>
      <c r="L610" s="56"/>
      <c r="M610" s="56"/>
      <c r="N610" s="56"/>
      <c r="O610" s="56"/>
      <c r="P610" s="56"/>
      <c r="Q610" s="56"/>
      <c r="R610" s="133"/>
      <c r="S610" s="119"/>
      <c r="T610" s="119"/>
      <c r="U610" s="119"/>
      <c r="V610" s="26"/>
      <c r="W610" s="26"/>
      <c r="X610" s="26"/>
      <c r="Y610" s="119"/>
      <c r="Z610" s="26"/>
    </row>
    <row r="611" spans="1:26" ht="12.75" customHeight="1">
      <c r="A611" s="129"/>
      <c r="B611" s="54"/>
      <c r="C611" s="26"/>
      <c r="D611" s="26"/>
      <c r="E611" s="124"/>
      <c r="F611" s="124"/>
      <c r="G611" s="124"/>
      <c r="H611" s="124"/>
      <c r="I611" s="124"/>
      <c r="J611" s="124"/>
      <c r="K611" s="130"/>
      <c r="L611" s="56"/>
      <c r="M611" s="56"/>
      <c r="N611" s="56"/>
      <c r="O611" s="56"/>
      <c r="P611" s="56"/>
      <c r="Q611" s="56"/>
      <c r="R611" s="133"/>
      <c r="S611" s="119"/>
      <c r="T611" s="119"/>
      <c r="U611" s="119"/>
      <c r="V611" s="26"/>
      <c r="W611" s="26"/>
      <c r="X611" s="26"/>
      <c r="Y611" s="119"/>
      <c r="Z611" s="26"/>
    </row>
    <row r="612" spans="1:26" ht="12.75" customHeight="1">
      <c r="A612" s="129"/>
      <c r="B612" s="54"/>
      <c r="C612" s="26"/>
      <c r="D612" s="26"/>
      <c r="E612" s="124"/>
      <c r="F612" s="124"/>
      <c r="G612" s="124"/>
      <c r="H612" s="124"/>
      <c r="I612" s="124"/>
      <c r="J612" s="124"/>
      <c r="K612" s="130"/>
      <c r="L612" s="56"/>
      <c r="M612" s="56"/>
      <c r="N612" s="56"/>
      <c r="O612" s="56"/>
      <c r="P612" s="56"/>
      <c r="Q612" s="56"/>
      <c r="R612" s="133"/>
      <c r="S612" s="119"/>
      <c r="T612" s="119"/>
      <c r="U612" s="119"/>
      <c r="V612" s="26"/>
      <c r="W612" s="26"/>
      <c r="X612" s="26"/>
      <c r="Y612" s="119"/>
      <c r="Z612" s="26"/>
    </row>
    <row r="613" spans="1:26" ht="12.75" customHeight="1">
      <c r="A613" s="129"/>
      <c r="B613" s="54"/>
      <c r="C613" s="26"/>
      <c r="D613" s="26"/>
      <c r="E613" s="124"/>
      <c r="F613" s="124"/>
      <c r="G613" s="124"/>
      <c r="H613" s="124"/>
      <c r="I613" s="124"/>
      <c r="J613" s="124"/>
      <c r="K613" s="130"/>
      <c r="L613" s="56"/>
      <c r="M613" s="56"/>
      <c r="N613" s="56"/>
      <c r="O613" s="56"/>
      <c r="P613" s="56"/>
      <c r="Q613" s="56"/>
      <c r="R613" s="133"/>
      <c r="S613" s="119"/>
      <c r="T613" s="119"/>
      <c r="U613" s="119"/>
      <c r="V613" s="26"/>
      <c r="W613" s="26"/>
      <c r="X613" s="26"/>
      <c r="Y613" s="119"/>
      <c r="Z613" s="26"/>
    </row>
    <row r="614" spans="1:26" ht="12.75" customHeight="1">
      <c r="A614" s="129"/>
      <c r="B614" s="54"/>
      <c r="C614" s="26"/>
      <c r="D614" s="26"/>
      <c r="E614" s="124"/>
      <c r="F614" s="124"/>
      <c r="G614" s="124"/>
      <c r="H614" s="124"/>
      <c r="I614" s="124"/>
      <c r="J614" s="124"/>
      <c r="K614" s="130"/>
      <c r="L614" s="56"/>
      <c r="M614" s="56"/>
      <c r="N614" s="56"/>
      <c r="O614" s="56"/>
      <c r="P614" s="56"/>
      <c r="Q614" s="56"/>
      <c r="R614" s="133"/>
      <c r="S614" s="119"/>
      <c r="T614" s="119"/>
      <c r="U614" s="119"/>
      <c r="V614" s="26"/>
      <c r="W614" s="26"/>
      <c r="X614" s="26"/>
      <c r="Y614" s="119"/>
      <c r="Z614" s="26"/>
    </row>
    <row r="615" spans="1:26" ht="12.75" customHeight="1">
      <c r="A615" s="129"/>
      <c r="B615" s="54"/>
      <c r="C615" s="26"/>
      <c r="D615" s="26"/>
      <c r="E615" s="124"/>
      <c r="F615" s="124"/>
      <c r="G615" s="124"/>
      <c r="H615" s="124"/>
      <c r="I615" s="124"/>
      <c r="J615" s="124"/>
      <c r="K615" s="130"/>
      <c r="L615" s="56"/>
      <c r="M615" s="56"/>
      <c r="N615" s="56"/>
      <c r="O615" s="56"/>
      <c r="P615" s="56"/>
      <c r="Q615" s="56"/>
      <c r="R615" s="133"/>
      <c r="S615" s="119"/>
      <c r="T615" s="119"/>
      <c r="U615" s="119"/>
      <c r="V615" s="26"/>
      <c r="W615" s="26"/>
      <c r="X615" s="26"/>
      <c r="Y615" s="119"/>
      <c r="Z615" s="26"/>
    </row>
    <row r="616" spans="1:26" ht="12.75" customHeight="1">
      <c r="A616" s="129"/>
      <c r="B616" s="54"/>
      <c r="C616" s="26"/>
      <c r="D616" s="26"/>
      <c r="E616" s="124"/>
      <c r="F616" s="124"/>
      <c r="G616" s="124"/>
      <c r="H616" s="124"/>
      <c r="I616" s="124"/>
      <c r="J616" s="124"/>
      <c r="K616" s="130"/>
      <c r="L616" s="56"/>
      <c r="M616" s="56"/>
      <c r="N616" s="56"/>
      <c r="O616" s="56"/>
      <c r="P616" s="56"/>
      <c r="Q616" s="56"/>
      <c r="R616" s="133"/>
      <c r="S616" s="119"/>
      <c r="T616" s="119"/>
      <c r="U616" s="119"/>
      <c r="V616" s="26"/>
      <c r="W616" s="26"/>
      <c r="X616" s="26"/>
      <c r="Y616" s="119"/>
      <c r="Z616" s="26"/>
    </row>
    <row r="617" spans="1:26" ht="12.75" customHeight="1">
      <c r="A617" s="129"/>
      <c r="B617" s="54"/>
      <c r="C617" s="26"/>
      <c r="D617" s="26"/>
      <c r="E617" s="124"/>
      <c r="F617" s="124"/>
      <c r="G617" s="124"/>
      <c r="H617" s="124"/>
      <c r="I617" s="124"/>
      <c r="J617" s="124"/>
      <c r="K617" s="130"/>
      <c r="L617" s="56"/>
      <c r="M617" s="56"/>
      <c r="N617" s="56"/>
      <c r="O617" s="56"/>
      <c r="P617" s="56"/>
      <c r="Q617" s="56"/>
      <c r="R617" s="133"/>
      <c r="S617" s="119"/>
      <c r="T617" s="119"/>
      <c r="U617" s="119"/>
      <c r="V617" s="26"/>
      <c r="W617" s="26"/>
      <c r="X617" s="26"/>
      <c r="Y617" s="119"/>
      <c r="Z617" s="26"/>
    </row>
    <row r="618" spans="1:26" ht="12.75" customHeight="1">
      <c r="A618" s="129"/>
      <c r="B618" s="54"/>
      <c r="C618" s="26"/>
      <c r="D618" s="26"/>
      <c r="E618" s="124"/>
      <c r="F618" s="124"/>
      <c r="G618" s="124"/>
      <c r="H618" s="124"/>
      <c r="I618" s="124"/>
      <c r="J618" s="124"/>
      <c r="K618" s="130"/>
      <c r="L618" s="56"/>
      <c r="M618" s="56"/>
      <c r="N618" s="56"/>
      <c r="O618" s="56"/>
      <c r="P618" s="56"/>
      <c r="Q618" s="56"/>
      <c r="R618" s="133"/>
      <c r="S618" s="119"/>
      <c r="T618" s="119"/>
      <c r="U618" s="119"/>
      <c r="V618" s="26"/>
      <c r="W618" s="26"/>
      <c r="X618" s="26"/>
      <c r="Y618" s="119"/>
      <c r="Z618" s="26"/>
    </row>
    <row r="619" spans="1:26" ht="12.75" customHeight="1">
      <c r="A619" s="129"/>
      <c r="B619" s="54"/>
      <c r="C619" s="26"/>
      <c r="D619" s="26"/>
      <c r="E619" s="124"/>
      <c r="F619" s="124"/>
      <c r="G619" s="124"/>
      <c r="H619" s="124"/>
      <c r="I619" s="124"/>
      <c r="J619" s="124"/>
      <c r="K619" s="130"/>
      <c r="L619" s="56"/>
      <c r="M619" s="56"/>
      <c r="N619" s="56"/>
      <c r="O619" s="56"/>
      <c r="P619" s="56"/>
      <c r="Q619" s="56"/>
      <c r="R619" s="133"/>
      <c r="S619" s="119"/>
      <c r="T619" s="119"/>
      <c r="U619" s="119"/>
      <c r="V619" s="26"/>
      <c r="W619" s="26"/>
      <c r="X619" s="26"/>
      <c r="Y619" s="119"/>
      <c r="Z619" s="26"/>
    </row>
    <row r="620" spans="1:26" ht="12.75" customHeight="1">
      <c r="A620" s="129"/>
      <c r="B620" s="54"/>
      <c r="C620" s="26"/>
      <c r="D620" s="26"/>
      <c r="E620" s="124"/>
      <c r="F620" s="124"/>
      <c r="G620" s="124"/>
      <c r="H620" s="124"/>
      <c r="I620" s="124"/>
      <c r="J620" s="124"/>
      <c r="K620" s="130"/>
      <c r="L620" s="56"/>
      <c r="M620" s="56"/>
      <c r="N620" s="56"/>
      <c r="O620" s="56"/>
      <c r="P620" s="56"/>
      <c r="Q620" s="56"/>
      <c r="R620" s="133"/>
      <c r="S620" s="119"/>
      <c r="T620" s="119"/>
      <c r="U620" s="119"/>
      <c r="V620" s="26"/>
      <c r="W620" s="26"/>
      <c r="X620" s="26"/>
      <c r="Y620" s="119"/>
      <c r="Z620" s="26"/>
    </row>
    <row r="621" spans="1:26" ht="12.75" customHeight="1">
      <c r="A621" s="129"/>
      <c r="B621" s="54"/>
      <c r="C621" s="26"/>
      <c r="D621" s="26"/>
      <c r="E621" s="124"/>
      <c r="F621" s="124"/>
      <c r="G621" s="124"/>
      <c r="H621" s="124"/>
      <c r="I621" s="124"/>
      <c r="J621" s="124"/>
      <c r="K621" s="130"/>
      <c r="L621" s="56"/>
      <c r="M621" s="56"/>
      <c r="N621" s="56"/>
      <c r="O621" s="56"/>
      <c r="P621" s="56"/>
      <c r="Q621" s="56"/>
      <c r="R621" s="133"/>
      <c r="S621" s="119"/>
      <c r="T621" s="119"/>
      <c r="U621" s="119"/>
      <c r="V621" s="26"/>
      <c r="W621" s="26"/>
      <c r="X621" s="26"/>
      <c r="Y621" s="119"/>
      <c r="Z621" s="26"/>
    </row>
    <row r="622" spans="1:26" ht="12.75" customHeight="1">
      <c r="A622" s="129"/>
      <c r="B622" s="54"/>
      <c r="C622" s="26"/>
      <c r="D622" s="26"/>
      <c r="E622" s="124"/>
      <c r="F622" s="124"/>
      <c r="G622" s="124"/>
      <c r="H622" s="124"/>
      <c r="I622" s="124"/>
      <c r="J622" s="124"/>
      <c r="K622" s="130"/>
      <c r="L622" s="56"/>
      <c r="M622" s="56"/>
      <c r="N622" s="56"/>
      <c r="O622" s="56"/>
      <c r="P622" s="56"/>
      <c r="Q622" s="56"/>
      <c r="R622" s="133"/>
      <c r="S622" s="119"/>
      <c r="T622" s="119"/>
      <c r="U622" s="119"/>
      <c r="V622" s="26"/>
      <c r="W622" s="26"/>
      <c r="X622" s="26"/>
      <c r="Y622" s="119"/>
      <c r="Z622" s="26"/>
    </row>
    <row r="623" spans="1:26" ht="12.75" customHeight="1">
      <c r="A623" s="129"/>
      <c r="B623" s="54"/>
      <c r="C623" s="26"/>
      <c r="D623" s="26"/>
      <c r="E623" s="124"/>
      <c r="F623" s="124"/>
      <c r="G623" s="124"/>
      <c r="H623" s="124"/>
      <c r="I623" s="124"/>
      <c r="J623" s="124"/>
      <c r="K623" s="130"/>
      <c r="L623" s="56"/>
      <c r="M623" s="56"/>
      <c r="N623" s="56"/>
      <c r="O623" s="56"/>
      <c r="P623" s="56"/>
      <c r="Q623" s="56"/>
      <c r="R623" s="133"/>
      <c r="S623" s="119"/>
      <c r="T623" s="119"/>
      <c r="U623" s="119"/>
      <c r="V623" s="26"/>
      <c r="W623" s="26"/>
      <c r="X623" s="26"/>
      <c r="Y623" s="119"/>
      <c r="Z623" s="26"/>
    </row>
    <row r="624" spans="1:26" ht="12.75" customHeight="1">
      <c r="A624" s="129"/>
      <c r="B624" s="54"/>
      <c r="C624" s="26"/>
      <c r="D624" s="26"/>
      <c r="E624" s="124"/>
      <c r="F624" s="124"/>
      <c r="G624" s="124"/>
      <c r="H624" s="124"/>
      <c r="I624" s="124"/>
      <c r="J624" s="124"/>
      <c r="K624" s="130"/>
      <c r="L624" s="56"/>
      <c r="M624" s="56"/>
      <c r="N624" s="56"/>
      <c r="O624" s="56"/>
      <c r="P624" s="56"/>
      <c r="Q624" s="56"/>
      <c r="R624" s="133"/>
      <c r="S624" s="119"/>
      <c r="T624" s="119"/>
      <c r="U624" s="119"/>
      <c r="V624" s="26"/>
      <c r="W624" s="26"/>
      <c r="X624" s="26"/>
      <c r="Y624" s="119"/>
      <c r="Z624" s="26"/>
    </row>
    <row r="625" spans="1:26" ht="12.75" customHeight="1">
      <c r="A625" s="129"/>
      <c r="B625" s="54"/>
      <c r="C625" s="26"/>
      <c r="D625" s="26"/>
      <c r="E625" s="124"/>
      <c r="F625" s="124"/>
      <c r="G625" s="124"/>
      <c r="H625" s="124"/>
      <c r="I625" s="124"/>
      <c r="J625" s="124"/>
      <c r="K625" s="130"/>
      <c r="L625" s="56"/>
      <c r="M625" s="56"/>
      <c r="N625" s="56"/>
      <c r="O625" s="56"/>
      <c r="P625" s="56"/>
      <c r="Q625" s="56"/>
      <c r="R625" s="133"/>
      <c r="S625" s="119"/>
      <c r="T625" s="119"/>
      <c r="U625" s="119"/>
      <c r="V625" s="26"/>
      <c r="W625" s="26"/>
      <c r="X625" s="26"/>
      <c r="Y625" s="119"/>
      <c r="Z625" s="26"/>
    </row>
    <row r="626" spans="1:26" ht="12.75" customHeight="1">
      <c r="A626" s="129"/>
      <c r="B626" s="54"/>
      <c r="C626" s="26"/>
      <c r="D626" s="26"/>
      <c r="E626" s="124"/>
      <c r="F626" s="124"/>
      <c r="G626" s="124"/>
      <c r="H626" s="124"/>
      <c r="I626" s="124"/>
      <c r="J626" s="124"/>
      <c r="K626" s="130"/>
      <c r="L626" s="56"/>
      <c r="M626" s="56"/>
      <c r="N626" s="56"/>
      <c r="O626" s="56"/>
      <c r="P626" s="56"/>
      <c r="Q626" s="56"/>
      <c r="R626" s="133"/>
      <c r="S626" s="119"/>
      <c r="T626" s="119"/>
      <c r="U626" s="119"/>
      <c r="V626" s="26"/>
      <c r="W626" s="26"/>
      <c r="X626" s="26"/>
      <c r="Y626" s="119"/>
      <c r="Z626" s="26"/>
    </row>
    <row r="627" spans="1:26" ht="12.75" customHeight="1">
      <c r="A627" s="129"/>
      <c r="B627" s="54"/>
      <c r="C627" s="26"/>
      <c r="D627" s="26"/>
      <c r="E627" s="124"/>
      <c r="F627" s="124"/>
      <c r="G627" s="124"/>
      <c r="H627" s="124"/>
      <c r="I627" s="124"/>
      <c r="J627" s="124"/>
      <c r="K627" s="130"/>
      <c r="L627" s="56"/>
      <c r="M627" s="56"/>
      <c r="N627" s="56"/>
      <c r="O627" s="56"/>
      <c r="P627" s="56"/>
      <c r="Q627" s="56"/>
      <c r="R627" s="133"/>
      <c r="S627" s="119"/>
      <c r="T627" s="119"/>
      <c r="U627" s="119"/>
      <c r="V627" s="26"/>
      <c r="W627" s="26"/>
      <c r="X627" s="26"/>
      <c r="Y627" s="119"/>
      <c r="Z627" s="26"/>
    </row>
    <row r="628" spans="1:26" ht="12.75" customHeight="1">
      <c r="A628" s="129"/>
      <c r="B628" s="54"/>
      <c r="C628" s="26"/>
      <c r="D628" s="26"/>
      <c r="E628" s="124"/>
      <c r="F628" s="124"/>
      <c r="G628" s="124"/>
      <c r="H628" s="124"/>
      <c r="I628" s="124"/>
      <c r="J628" s="124"/>
      <c r="K628" s="130"/>
      <c r="L628" s="56"/>
      <c r="M628" s="56"/>
      <c r="N628" s="56"/>
      <c r="O628" s="56"/>
      <c r="P628" s="56"/>
      <c r="Q628" s="56"/>
      <c r="R628" s="133"/>
      <c r="S628" s="119"/>
      <c r="T628" s="119"/>
      <c r="U628" s="119"/>
      <c r="V628" s="26"/>
      <c r="W628" s="26"/>
      <c r="X628" s="26"/>
      <c r="Y628" s="119"/>
      <c r="Z628" s="26"/>
    </row>
    <row r="629" spans="1:26" ht="12.75" customHeight="1">
      <c r="A629" s="129"/>
      <c r="B629" s="54"/>
      <c r="C629" s="26"/>
      <c r="D629" s="26"/>
      <c r="E629" s="124"/>
      <c r="F629" s="124"/>
      <c r="G629" s="124"/>
      <c r="H629" s="124"/>
      <c r="I629" s="124"/>
      <c r="J629" s="124"/>
      <c r="K629" s="130"/>
      <c r="L629" s="56"/>
      <c r="M629" s="56"/>
      <c r="N629" s="56"/>
      <c r="O629" s="56"/>
      <c r="P629" s="56"/>
      <c r="Q629" s="56"/>
      <c r="R629" s="133"/>
      <c r="S629" s="119"/>
      <c r="T629" s="119"/>
      <c r="U629" s="119"/>
      <c r="V629" s="26"/>
      <c r="W629" s="26"/>
      <c r="X629" s="26"/>
      <c r="Y629" s="119"/>
      <c r="Z629" s="26"/>
    </row>
    <row r="630" spans="1:26" ht="12.75" customHeight="1">
      <c r="A630" s="129"/>
      <c r="B630" s="54"/>
      <c r="C630" s="26"/>
      <c r="D630" s="26"/>
      <c r="E630" s="124"/>
      <c r="F630" s="124"/>
      <c r="G630" s="124"/>
      <c r="H630" s="124"/>
      <c r="I630" s="124"/>
      <c r="J630" s="124"/>
      <c r="K630" s="130"/>
      <c r="L630" s="56"/>
      <c r="M630" s="56"/>
      <c r="N630" s="56"/>
      <c r="O630" s="56"/>
      <c r="P630" s="56"/>
      <c r="Q630" s="56"/>
      <c r="R630" s="133"/>
      <c r="S630" s="119"/>
      <c r="T630" s="119"/>
      <c r="U630" s="119"/>
      <c r="V630" s="26"/>
      <c r="W630" s="26"/>
      <c r="X630" s="26"/>
      <c r="Y630" s="119"/>
      <c r="Z630" s="26"/>
    </row>
    <row r="631" spans="1:26" ht="12.75" customHeight="1">
      <c r="A631" s="129"/>
      <c r="B631" s="54"/>
      <c r="C631" s="26"/>
      <c r="D631" s="26"/>
      <c r="E631" s="124"/>
      <c r="F631" s="124"/>
      <c r="G631" s="124"/>
      <c r="H631" s="124"/>
      <c r="I631" s="124"/>
      <c r="J631" s="124"/>
      <c r="K631" s="130"/>
      <c r="L631" s="56"/>
      <c r="M631" s="56"/>
      <c r="N631" s="56"/>
      <c r="O631" s="56"/>
      <c r="P631" s="56"/>
      <c r="Q631" s="56"/>
      <c r="R631" s="133"/>
      <c r="S631" s="119"/>
      <c r="T631" s="119"/>
      <c r="U631" s="119"/>
      <c r="V631" s="26"/>
      <c r="W631" s="26"/>
      <c r="X631" s="26"/>
      <c r="Y631" s="119"/>
      <c r="Z631" s="26"/>
    </row>
    <row r="632" spans="1:26" ht="12.75" customHeight="1">
      <c r="A632" s="129"/>
      <c r="B632" s="54"/>
      <c r="C632" s="26"/>
      <c r="D632" s="26"/>
      <c r="E632" s="124"/>
      <c r="F632" s="124"/>
      <c r="G632" s="124"/>
      <c r="H632" s="124"/>
      <c r="I632" s="124"/>
      <c r="J632" s="124"/>
      <c r="K632" s="130"/>
      <c r="L632" s="56"/>
      <c r="M632" s="56"/>
      <c r="N632" s="56"/>
      <c r="O632" s="56"/>
      <c r="P632" s="56"/>
      <c r="Q632" s="56"/>
      <c r="R632" s="133"/>
      <c r="S632" s="119"/>
      <c r="T632" s="119"/>
      <c r="U632" s="119"/>
      <c r="V632" s="26"/>
      <c r="W632" s="26"/>
      <c r="X632" s="26"/>
      <c r="Y632" s="119"/>
      <c r="Z632" s="26"/>
    </row>
    <row r="633" spans="1:26" ht="12.75" customHeight="1">
      <c r="A633" s="129"/>
      <c r="B633" s="54"/>
      <c r="C633" s="26"/>
      <c r="D633" s="26"/>
      <c r="E633" s="124"/>
      <c r="F633" s="124"/>
      <c r="G633" s="124"/>
      <c r="H633" s="124"/>
      <c r="I633" s="124"/>
      <c r="J633" s="124"/>
      <c r="K633" s="130"/>
      <c r="L633" s="56"/>
      <c r="M633" s="56"/>
      <c r="N633" s="56"/>
      <c r="O633" s="56"/>
      <c r="P633" s="56"/>
      <c r="Q633" s="56"/>
      <c r="R633" s="133"/>
      <c r="S633" s="119"/>
      <c r="T633" s="119"/>
      <c r="U633" s="119"/>
      <c r="V633" s="26"/>
      <c r="W633" s="26"/>
      <c r="X633" s="26"/>
      <c r="Y633" s="119"/>
      <c r="Z633" s="26"/>
    </row>
    <row r="634" spans="1:26" ht="12.75" customHeight="1">
      <c r="A634" s="129"/>
      <c r="B634" s="54"/>
      <c r="C634" s="26"/>
      <c r="D634" s="26"/>
      <c r="E634" s="124"/>
      <c r="F634" s="124"/>
      <c r="G634" s="124"/>
      <c r="H634" s="124"/>
      <c r="I634" s="124"/>
      <c r="J634" s="124"/>
      <c r="K634" s="130"/>
      <c r="L634" s="56"/>
      <c r="M634" s="56"/>
      <c r="N634" s="56"/>
      <c r="O634" s="56"/>
      <c r="P634" s="56"/>
      <c r="Q634" s="56"/>
      <c r="R634" s="133"/>
      <c r="S634" s="119"/>
      <c r="T634" s="119"/>
      <c r="U634" s="119"/>
      <c r="V634" s="26"/>
      <c r="W634" s="26"/>
      <c r="X634" s="26"/>
      <c r="Y634" s="119"/>
      <c r="Z634" s="26"/>
    </row>
    <row r="635" spans="1:26" ht="12.75" customHeight="1">
      <c r="A635" s="129"/>
      <c r="B635" s="54"/>
      <c r="C635" s="26"/>
      <c r="D635" s="26"/>
      <c r="E635" s="124"/>
      <c r="F635" s="124"/>
      <c r="G635" s="124"/>
      <c r="H635" s="124"/>
      <c r="I635" s="124"/>
      <c r="J635" s="124"/>
      <c r="K635" s="130"/>
      <c r="L635" s="56"/>
      <c r="M635" s="56"/>
      <c r="N635" s="56"/>
      <c r="O635" s="56"/>
      <c r="P635" s="56"/>
      <c r="Q635" s="56"/>
      <c r="R635" s="133"/>
      <c r="S635" s="119"/>
      <c r="T635" s="119"/>
      <c r="U635" s="119"/>
      <c r="V635" s="26"/>
      <c r="W635" s="26"/>
      <c r="X635" s="26"/>
      <c r="Y635" s="119"/>
      <c r="Z635" s="26"/>
    </row>
    <row r="636" spans="1:26" ht="12.75" customHeight="1">
      <c r="A636" s="129"/>
      <c r="B636" s="54"/>
      <c r="C636" s="26"/>
      <c r="D636" s="26"/>
      <c r="E636" s="124"/>
      <c r="F636" s="124"/>
      <c r="G636" s="124"/>
      <c r="H636" s="124"/>
      <c r="I636" s="124"/>
      <c r="J636" s="124"/>
      <c r="K636" s="130"/>
      <c r="L636" s="56"/>
      <c r="M636" s="56"/>
      <c r="N636" s="56"/>
      <c r="O636" s="56"/>
      <c r="P636" s="56"/>
      <c r="Q636" s="56"/>
      <c r="R636" s="133"/>
      <c r="S636" s="119"/>
      <c r="T636" s="119"/>
      <c r="U636" s="119"/>
      <c r="V636" s="26"/>
      <c r="W636" s="26"/>
      <c r="X636" s="26"/>
      <c r="Y636" s="119"/>
      <c r="Z636" s="26"/>
    </row>
    <row r="637" spans="1:26" ht="12.75" customHeight="1">
      <c r="A637" s="129"/>
      <c r="B637" s="54"/>
      <c r="C637" s="26"/>
      <c r="D637" s="26"/>
      <c r="E637" s="124"/>
      <c r="F637" s="124"/>
      <c r="G637" s="124"/>
      <c r="H637" s="124"/>
      <c r="I637" s="124"/>
      <c r="J637" s="124"/>
      <c r="K637" s="130"/>
      <c r="L637" s="56"/>
      <c r="M637" s="56"/>
      <c r="N637" s="56"/>
      <c r="O637" s="56"/>
      <c r="P637" s="56"/>
      <c r="Q637" s="56"/>
      <c r="R637" s="133"/>
      <c r="S637" s="119"/>
      <c r="T637" s="119"/>
      <c r="U637" s="119"/>
      <c r="V637" s="26"/>
      <c r="W637" s="26"/>
      <c r="X637" s="26"/>
      <c r="Y637" s="119"/>
      <c r="Z637" s="26"/>
    </row>
    <row r="638" spans="1:26" ht="12.75" customHeight="1">
      <c r="A638" s="129"/>
      <c r="B638" s="54"/>
      <c r="C638" s="26"/>
      <c r="D638" s="26"/>
      <c r="E638" s="124"/>
      <c r="F638" s="124"/>
      <c r="G638" s="124"/>
      <c r="H638" s="124"/>
      <c r="I638" s="124"/>
      <c r="J638" s="124"/>
      <c r="K638" s="130"/>
      <c r="L638" s="56"/>
      <c r="M638" s="56"/>
      <c r="N638" s="56"/>
      <c r="O638" s="56"/>
      <c r="P638" s="56"/>
      <c r="Q638" s="56"/>
      <c r="R638" s="133"/>
      <c r="S638" s="119"/>
      <c r="T638" s="119"/>
      <c r="U638" s="119"/>
      <c r="V638" s="26"/>
      <c r="W638" s="26"/>
      <c r="X638" s="26"/>
      <c r="Y638" s="119"/>
      <c r="Z638" s="26"/>
    </row>
    <row r="639" spans="1:26" ht="12.75" customHeight="1">
      <c r="A639" s="129"/>
      <c r="B639" s="54"/>
      <c r="C639" s="26"/>
      <c r="D639" s="26"/>
      <c r="E639" s="124"/>
      <c r="F639" s="124"/>
      <c r="G639" s="124"/>
      <c r="H639" s="124"/>
      <c r="I639" s="124"/>
      <c r="J639" s="124"/>
      <c r="K639" s="130"/>
      <c r="L639" s="56"/>
      <c r="M639" s="56"/>
      <c r="N639" s="56"/>
      <c r="O639" s="56"/>
      <c r="P639" s="56"/>
      <c r="Q639" s="56"/>
      <c r="R639" s="133"/>
      <c r="S639" s="119"/>
      <c r="T639" s="119"/>
      <c r="U639" s="119"/>
      <c r="V639" s="26"/>
      <c r="W639" s="26"/>
      <c r="X639" s="26"/>
      <c r="Y639" s="119"/>
      <c r="Z639" s="26"/>
    </row>
    <row r="640" spans="1:26" ht="12.75" customHeight="1">
      <c r="A640" s="129"/>
      <c r="B640" s="54"/>
      <c r="C640" s="26"/>
      <c r="D640" s="26"/>
      <c r="E640" s="124"/>
      <c r="F640" s="124"/>
      <c r="G640" s="124"/>
      <c r="H640" s="124"/>
      <c r="I640" s="124"/>
      <c r="J640" s="124"/>
      <c r="K640" s="130"/>
      <c r="L640" s="56"/>
      <c r="M640" s="56"/>
      <c r="N640" s="56"/>
      <c r="O640" s="56"/>
      <c r="P640" s="56"/>
      <c r="Q640" s="56"/>
      <c r="R640" s="133"/>
      <c r="S640" s="119"/>
      <c r="T640" s="119"/>
      <c r="U640" s="119"/>
      <c r="V640" s="26"/>
      <c r="W640" s="26"/>
      <c r="X640" s="26"/>
      <c r="Y640" s="119"/>
      <c r="Z640" s="26"/>
    </row>
    <row r="641" spans="1:26" ht="12.75" customHeight="1">
      <c r="A641" s="129"/>
      <c r="B641" s="54"/>
      <c r="C641" s="26"/>
      <c r="D641" s="26"/>
      <c r="E641" s="124"/>
      <c r="F641" s="124"/>
      <c r="G641" s="124"/>
      <c r="H641" s="124"/>
      <c r="I641" s="124"/>
      <c r="J641" s="124"/>
      <c r="K641" s="130"/>
      <c r="L641" s="56"/>
      <c r="M641" s="56"/>
      <c r="N641" s="56"/>
      <c r="O641" s="56"/>
      <c r="P641" s="56"/>
      <c r="Q641" s="56"/>
      <c r="R641" s="133"/>
      <c r="S641" s="119"/>
      <c r="T641" s="119"/>
      <c r="U641" s="119"/>
      <c r="V641" s="26"/>
      <c r="W641" s="26"/>
      <c r="X641" s="26"/>
      <c r="Y641" s="119"/>
      <c r="Z641" s="26"/>
    </row>
    <row r="642" spans="1:26" ht="12.75" customHeight="1">
      <c r="A642" s="129"/>
      <c r="B642" s="54"/>
      <c r="C642" s="26"/>
      <c r="D642" s="26"/>
      <c r="E642" s="124"/>
      <c r="F642" s="124"/>
      <c r="G642" s="124"/>
      <c r="H642" s="124"/>
      <c r="I642" s="124"/>
      <c r="J642" s="124"/>
      <c r="K642" s="130"/>
      <c r="L642" s="56"/>
      <c r="M642" s="56"/>
      <c r="N642" s="56"/>
      <c r="O642" s="56"/>
      <c r="P642" s="56"/>
      <c r="Q642" s="56"/>
      <c r="R642" s="133"/>
      <c r="S642" s="119"/>
      <c r="T642" s="119"/>
      <c r="U642" s="119"/>
      <c r="V642" s="26"/>
      <c r="W642" s="26"/>
      <c r="X642" s="26"/>
      <c r="Y642" s="119"/>
      <c r="Z642" s="26"/>
    </row>
    <row r="643" spans="1:26" ht="12.75" customHeight="1">
      <c r="A643" s="129"/>
      <c r="B643" s="54"/>
      <c r="C643" s="26"/>
      <c r="D643" s="26"/>
      <c r="E643" s="124"/>
      <c r="F643" s="124"/>
      <c r="G643" s="124"/>
      <c r="H643" s="124"/>
      <c r="I643" s="124"/>
      <c r="J643" s="124"/>
      <c r="K643" s="130"/>
      <c r="L643" s="56"/>
      <c r="M643" s="56"/>
      <c r="N643" s="56"/>
      <c r="O643" s="56"/>
      <c r="P643" s="56"/>
      <c r="Q643" s="56"/>
      <c r="R643" s="133"/>
      <c r="S643" s="119"/>
      <c r="T643" s="119"/>
      <c r="U643" s="119"/>
      <c r="V643" s="26"/>
      <c r="W643" s="26"/>
      <c r="X643" s="26"/>
      <c r="Y643" s="119"/>
      <c r="Z643" s="26"/>
    </row>
    <row r="644" spans="1:26" ht="12.75" customHeight="1">
      <c r="A644" s="129"/>
      <c r="B644" s="54"/>
      <c r="C644" s="26"/>
      <c r="D644" s="26"/>
      <c r="E644" s="124"/>
      <c r="F644" s="124"/>
      <c r="G644" s="124"/>
      <c r="H644" s="124"/>
      <c r="I644" s="124"/>
      <c r="J644" s="124"/>
      <c r="K644" s="130"/>
      <c r="L644" s="56"/>
      <c r="M644" s="56"/>
      <c r="N644" s="56"/>
      <c r="O644" s="56"/>
      <c r="P644" s="56"/>
      <c r="Q644" s="56"/>
      <c r="R644" s="133"/>
      <c r="S644" s="119"/>
      <c r="T644" s="119"/>
      <c r="U644" s="119"/>
      <c r="V644" s="26"/>
      <c r="W644" s="26"/>
      <c r="X644" s="26"/>
      <c r="Y644" s="119"/>
      <c r="Z644" s="26"/>
    </row>
    <row r="645" spans="1:26" ht="12.75" customHeight="1">
      <c r="A645" s="129"/>
      <c r="B645" s="54"/>
      <c r="C645" s="26"/>
      <c r="D645" s="26"/>
      <c r="E645" s="124"/>
      <c r="F645" s="124"/>
      <c r="G645" s="124"/>
      <c r="H645" s="124"/>
      <c r="I645" s="124"/>
      <c r="J645" s="124"/>
      <c r="K645" s="130"/>
      <c r="L645" s="56"/>
      <c r="M645" s="56"/>
      <c r="N645" s="56"/>
      <c r="O645" s="56"/>
      <c r="P645" s="56"/>
      <c r="Q645" s="56"/>
      <c r="R645" s="133"/>
      <c r="S645" s="119"/>
      <c r="T645" s="119"/>
      <c r="U645" s="119"/>
      <c r="V645" s="26"/>
      <c r="W645" s="26"/>
      <c r="X645" s="26"/>
      <c r="Y645" s="119"/>
      <c r="Z645" s="26"/>
    </row>
    <row r="646" spans="1:26" ht="12.75" customHeight="1">
      <c r="A646" s="129"/>
      <c r="B646" s="54"/>
      <c r="C646" s="26"/>
      <c r="D646" s="26"/>
      <c r="E646" s="124"/>
      <c r="F646" s="124"/>
      <c r="G646" s="124"/>
      <c r="H646" s="124"/>
      <c r="I646" s="124"/>
      <c r="J646" s="124"/>
      <c r="K646" s="130"/>
      <c r="L646" s="56"/>
      <c r="M646" s="56"/>
      <c r="N646" s="56"/>
      <c r="O646" s="56"/>
      <c r="P646" s="56"/>
      <c r="Q646" s="56"/>
      <c r="R646" s="133"/>
      <c r="S646" s="119"/>
      <c r="T646" s="119"/>
      <c r="U646" s="119"/>
      <c r="V646" s="26"/>
      <c r="W646" s="26"/>
      <c r="X646" s="26"/>
      <c r="Y646" s="119"/>
      <c r="Z646" s="26"/>
    </row>
    <row r="647" spans="1:26" ht="12.75" customHeight="1">
      <c r="A647" s="129"/>
      <c r="B647" s="54"/>
      <c r="C647" s="26"/>
      <c r="D647" s="26"/>
      <c r="E647" s="124"/>
      <c r="F647" s="124"/>
      <c r="G647" s="124"/>
      <c r="H647" s="124"/>
      <c r="I647" s="124"/>
      <c r="J647" s="124"/>
      <c r="K647" s="130"/>
      <c r="L647" s="56"/>
      <c r="M647" s="56"/>
      <c r="N647" s="56"/>
      <c r="O647" s="56"/>
      <c r="P647" s="56"/>
      <c r="Q647" s="56"/>
      <c r="R647" s="133"/>
      <c r="S647" s="119"/>
      <c r="T647" s="119"/>
      <c r="U647" s="119"/>
      <c r="V647" s="26"/>
      <c r="W647" s="26"/>
      <c r="X647" s="26"/>
      <c r="Y647" s="119"/>
      <c r="Z647" s="26"/>
    </row>
    <row r="648" spans="1:26" ht="12.75" customHeight="1">
      <c r="A648" s="129"/>
      <c r="B648" s="54"/>
      <c r="C648" s="26"/>
      <c r="D648" s="26"/>
      <c r="E648" s="124"/>
      <c r="F648" s="124"/>
      <c r="G648" s="124"/>
      <c r="H648" s="124"/>
      <c r="I648" s="124"/>
      <c r="J648" s="124"/>
      <c r="K648" s="130"/>
      <c r="L648" s="56"/>
      <c r="M648" s="56"/>
      <c r="N648" s="56"/>
      <c r="O648" s="56"/>
      <c r="P648" s="56"/>
      <c r="Q648" s="56"/>
      <c r="R648" s="133"/>
      <c r="S648" s="119"/>
      <c r="T648" s="119"/>
      <c r="U648" s="119"/>
      <c r="V648" s="26"/>
      <c r="W648" s="26"/>
      <c r="X648" s="26"/>
      <c r="Y648" s="119"/>
      <c r="Z648" s="26"/>
    </row>
    <row r="649" spans="1:26" ht="12.75" customHeight="1">
      <c r="A649" s="129"/>
      <c r="B649" s="54"/>
      <c r="C649" s="26"/>
      <c r="D649" s="26"/>
      <c r="E649" s="124"/>
      <c r="F649" s="124"/>
      <c r="G649" s="124"/>
      <c r="H649" s="124"/>
      <c r="I649" s="124"/>
      <c r="J649" s="124"/>
      <c r="K649" s="130"/>
      <c r="L649" s="56"/>
      <c r="M649" s="56"/>
      <c r="N649" s="56"/>
      <c r="O649" s="56"/>
      <c r="P649" s="56"/>
      <c r="Q649" s="56"/>
      <c r="R649" s="133"/>
      <c r="S649" s="119"/>
      <c r="T649" s="119"/>
      <c r="U649" s="119"/>
      <c r="V649" s="26"/>
      <c r="W649" s="26"/>
      <c r="X649" s="26"/>
      <c r="Y649" s="119"/>
      <c r="Z649" s="26"/>
    </row>
    <row r="650" spans="1:26" ht="12.75" customHeight="1">
      <c r="A650" s="129"/>
      <c r="B650" s="54"/>
      <c r="C650" s="26"/>
      <c r="D650" s="26"/>
      <c r="E650" s="124"/>
      <c r="F650" s="124"/>
      <c r="G650" s="124"/>
      <c r="H650" s="124"/>
      <c r="I650" s="124"/>
      <c r="J650" s="124"/>
      <c r="K650" s="130"/>
      <c r="L650" s="56"/>
      <c r="M650" s="56"/>
      <c r="N650" s="56"/>
      <c r="O650" s="56"/>
      <c r="P650" s="56"/>
      <c r="Q650" s="56"/>
      <c r="R650" s="133"/>
      <c r="S650" s="119"/>
      <c r="T650" s="119"/>
      <c r="U650" s="119"/>
      <c r="V650" s="26"/>
      <c r="W650" s="26"/>
      <c r="X650" s="26"/>
      <c r="Y650" s="119"/>
      <c r="Z650" s="26"/>
    </row>
    <row r="651" spans="1:26" ht="12.75" customHeight="1">
      <c r="A651" s="129"/>
      <c r="B651" s="54"/>
      <c r="C651" s="26"/>
      <c r="D651" s="26"/>
      <c r="E651" s="124"/>
      <c r="F651" s="124"/>
      <c r="G651" s="124"/>
      <c r="H651" s="124"/>
      <c r="I651" s="124"/>
      <c r="J651" s="124"/>
      <c r="K651" s="130"/>
      <c r="L651" s="56"/>
      <c r="M651" s="56"/>
      <c r="N651" s="56"/>
      <c r="O651" s="56"/>
      <c r="P651" s="56"/>
      <c r="Q651" s="56"/>
      <c r="R651" s="133"/>
      <c r="S651" s="119"/>
      <c r="T651" s="119"/>
      <c r="U651" s="119"/>
      <c r="V651" s="26"/>
      <c r="W651" s="26"/>
      <c r="X651" s="26"/>
      <c r="Y651" s="119"/>
      <c r="Z651" s="26"/>
    </row>
    <row r="652" spans="1:26" ht="12.75" customHeight="1">
      <c r="A652" s="129"/>
      <c r="B652" s="54"/>
      <c r="C652" s="26"/>
      <c r="D652" s="26"/>
      <c r="E652" s="124"/>
      <c r="F652" s="124"/>
      <c r="G652" s="124"/>
      <c r="H652" s="124"/>
      <c r="I652" s="124"/>
      <c r="J652" s="124"/>
      <c r="K652" s="130"/>
      <c r="L652" s="56"/>
      <c r="M652" s="56"/>
      <c r="N652" s="56"/>
      <c r="O652" s="56"/>
      <c r="P652" s="56"/>
      <c r="Q652" s="56"/>
      <c r="R652" s="133"/>
      <c r="S652" s="119"/>
      <c r="T652" s="119"/>
      <c r="U652" s="119"/>
      <c r="V652" s="26"/>
      <c r="W652" s="26"/>
      <c r="X652" s="26"/>
      <c r="Y652" s="119"/>
      <c r="Z652" s="26"/>
    </row>
    <row r="653" spans="1:26" ht="12.75" customHeight="1">
      <c r="A653" s="129"/>
      <c r="B653" s="54"/>
      <c r="C653" s="26"/>
      <c r="D653" s="26"/>
      <c r="E653" s="124"/>
      <c r="F653" s="124"/>
      <c r="G653" s="124"/>
      <c r="H653" s="124"/>
      <c r="I653" s="124"/>
      <c r="J653" s="124"/>
      <c r="K653" s="130"/>
      <c r="L653" s="56"/>
      <c r="M653" s="56"/>
      <c r="N653" s="56"/>
      <c r="O653" s="56"/>
      <c r="P653" s="56"/>
      <c r="Q653" s="56"/>
      <c r="R653" s="133"/>
      <c r="S653" s="119"/>
      <c r="T653" s="119"/>
      <c r="U653" s="119"/>
      <c r="V653" s="26"/>
      <c r="W653" s="26"/>
      <c r="X653" s="26"/>
      <c r="Y653" s="119"/>
      <c r="Z653" s="26"/>
    </row>
    <row r="654" spans="1:26" ht="12.75" customHeight="1">
      <c r="A654" s="129"/>
      <c r="B654" s="54"/>
      <c r="C654" s="26"/>
      <c r="D654" s="26"/>
      <c r="E654" s="124"/>
      <c r="F654" s="124"/>
      <c r="G654" s="124"/>
      <c r="H654" s="124"/>
      <c r="I654" s="124"/>
      <c r="J654" s="124"/>
      <c r="K654" s="130"/>
      <c r="L654" s="56"/>
      <c r="M654" s="56"/>
      <c r="N654" s="56"/>
      <c r="O654" s="56"/>
      <c r="P654" s="56"/>
      <c r="Q654" s="56"/>
      <c r="R654" s="133"/>
      <c r="S654" s="119"/>
      <c r="T654" s="119"/>
      <c r="U654" s="119"/>
      <c r="V654" s="26"/>
      <c r="W654" s="26"/>
      <c r="X654" s="26"/>
      <c r="Y654" s="119"/>
      <c r="Z654" s="26"/>
    </row>
    <row r="655" spans="1:26" ht="12.75" customHeight="1">
      <c r="A655" s="129"/>
      <c r="B655" s="54"/>
      <c r="C655" s="26"/>
      <c r="D655" s="26"/>
      <c r="E655" s="124"/>
      <c r="F655" s="124"/>
      <c r="G655" s="124"/>
      <c r="H655" s="124"/>
      <c r="I655" s="124"/>
      <c r="J655" s="124"/>
      <c r="K655" s="130"/>
      <c r="L655" s="56"/>
      <c r="M655" s="56"/>
      <c r="N655" s="56"/>
      <c r="O655" s="56"/>
      <c r="P655" s="56"/>
      <c r="Q655" s="56"/>
      <c r="R655" s="133"/>
      <c r="S655" s="119"/>
      <c r="T655" s="119"/>
      <c r="U655" s="119"/>
      <c r="V655" s="26"/>
      <c r="W655" s="26"/>
      <c r="X655" s="26"/>
      <c r="Y655" s="119"/>
      <c r="Z655" s="26"/>
    </row>
    <row r="656" spans="1:26" ht="12.75" customHeight="1">
      <c r="A656" s="129"/>
      <c r="B656" s="54"/>
      <c r="C656" s="26"/>
      <c r="D656" s="26"/>
      <c r="E656" s="124"/>
      <c r="F656" s="124"/>
      <c r="G656" s="124"/>
      <c r="H656" s="124"/>
      <c r="I656" s="124"/>
      <c r="J656" s="124"/>
      <c r="K656" s="130"/>
      <c r="L656" s="56"/>
      <c r="M656" s="56"/>
      <c r="N656" s="56"/>
      <c r="O656" s="56"/>
      <c r="P656" s="56"/>
      <c r="Q656" s="56"/>
      <c r="R656" s="133"/>
      <c r="S656" s="119"/>
      <c r="T656" s="119"/>
      <c r="U656" s="119"/>
      <c r="V656" s="26"/>
      <c r="W656" s="26"/>
      <c r="X656" s="26"/>
      <c r="Y656" s="119"/>
      <c r="Z656" s="26"/>
    </row>
    <row r="657" spans="1:26" ht="12.75" customHeight="1">
      <c r="A657" s="129"/>
      <c r="B657" s="54"/>
      <c r="C657" s="26"/>
      <c r="D657" s="26"/>
      <c r="E657" s="124"/>
      <c r="F657" s="124"/>
      <c r="G657" s="124"/>
      <c r="H657" s="124"/>
      <c r="I657" s="124"/>
      <c r="J657" s="124"/>
      <c r="K657" s="130"/>
      <c r="L657" s="56"/>
      <c r="M657" s="56"/>
      <c r="N657" s="56"/>
      <c r="O657" s="56"/>
      <c r="P657" s="56"/>
      <c r="Q657" s="56"/>
      <c r="R657" s="133"/>
      <c r="S657" s="119"/>
      <c r="T657" s="119"/>
      <c r="U657" s="119"/>
      <c r="V657" s="26"/>
      <c r="W657" s="26"/>
      <c r="X657" s="26"/>
      <c r="Y657" s="119"/>
      <c r="Z657" s="26"/>
    </row>
    <row r="658" spans="1:26" ht="12.75" customHeight="1">
      <c r="A658" s="129"/>
      <c r="B658" s="54"/>
      <c r="C658" s="26"/>
      <c r="D658" s="26"/>
      <c r="E658" s="124"/>
      <c r="F658" s="124"/>
      <c r="G658" s="124"/>
      <c r="H658" s="124"/>
      <c r="I658" s="124"/>
      <c r="J658" s="124"/>
      <c r="K658" s="130"/>
      <c r="L658" s="56"/>
      <c r="M658" s="56"/>
      <c r="N658" s="56"/>
      <c r="O658" s="56"/>
      <c r="P658" s="56"/>
      <c r="Q658" s="56"/>
      <c r="R658" s="133"/>
      <c r="S658" s="119"/>
      <c r="T658" s="119"/>
      <c r="U658" s="119"/>
      <c r="V658" s="26"/>
      <c r="W658" s="26"/>
      <c r="X658" s="26"/>
      <c r="Y658" s="119"/>
      <c r="Z658" s="26"/>
    </row>
    <row r="659" spans="1:26" ht="12.75" customHeight="1">
      <c r="A659" s="129"/>
      <c r="B659" s="54"/>
      <c r="C659" s="26"/>
      <c r="D659" s="26"/>
      <c r="E659" s="124"/>
      <c r="F659" s="124"/>
      <c r="G659" s="124"/>
      <c r="H659" s="124"/>
      <c r="I659" s="124"/>
      <c r="J659" s="124"/>
      <c r="K659" s="130"/>
      <c r="L659" s="56"/>
      <c r="M659" s="56"/>
      <c r="N659" s="56"/>
      <c r="O659" s="56"/>
      <c r="P659" s="56"/>
      <c r="Q659" s="56"/>
      <c r="R659" s="133"/>
      <c r="S659" s="119"/>
      <c r="T659" s="119"/>
      <c r="U659" s="119"/>
      <c r="V659" s="26"/>
      <c r="W659" s="26"/>
      <c r="X659" s="26"/>
      <c r="Y659" s="119"/>
      <c r="Z659" s="26"/>
    </row>
    <row r="660" spans="1:26" ht="12.75" customHeight="1">
      <c r="A660" s="129"/>
      <c r="B660" s="54"/>
      <c r="C660" s="26"/>
      <c r="D660" s="26"/>
      <c r="E660" s="124"/>
      <c r="F660" s="124"/>
      <c r="G660" s="124"/>
      <c r="H660" s="124"/>
      <c r="I660" s="124"/>
      <c r="J660" s="124"/>
      <c r="K660" s="130"/>
      <c r="L660" s="56"/>
      <c r="M660" s="56"/>
      <c r="N660" s="56"/>
      <c r="O660" s="56"/>
      <c r="P660" s="56"/>
      <c r="Q660" s="56"/>
      <c r="R660" s="133"/>
      <c r="S660" s="119"/>
      <c r="T660" s="119"/>
      <c r="U660" s="119"/>
      <c r="V660" s="26"/>
      <c r="W660" s="26"/>
      <c r="X660" s="26"/>
      <c r="Y660" s="119"/>
      <c r="Z660" s="26"/>
    </row>
    <row r="661" spans="1:26" ht="12.75" customHeight="1">
      <c r="A661" s="129"/>
      <c r="B661" s="54"/>
      <c r="C661" s="26"/>
      <c r="D661" s="26"/>
      <c r="E661" s="124"/>
      <c r="F661" s="124"/>
      <c r="G661" s="124"/>
      <c r="H661" s="124"/>
      <c r="I661" s="124"/>
      <c r="J661" s="124"/>
      <c r="K661" s="130"/>
      <c r="L661" s="56"/>
      <c r="M661" s="56"/>
      <c r="N661" s="56"/>
      <c r="O661" s="56"/>
      <c r="P661" s="56"/>
      <c r="Q661" s="56"/>
      <c r="R661" s="133"/>
      <c r="S661" s="119"/>
      <c r="T661" s="119"/>
      <c r="U661" s="119"/>
      <c r="V661" s="26"/>
      <c r="W661" s="26"/>
      <c r="X661" s="26"/>
      <c r="Y661" s="119"/>
      <c r="Z661" s="26"/>
    </row>
    <row r="662" spans="1:26" ht="12.75" customHeight="1">
      <c r="A662" s="129"/>
      <c r="B662" s="54"/>
      <c r="C662" s="26"/>
      <c r="D662" s="26"/>
      <c r="E662" s="124"/>
      <c r="F662" s="124"/>
      <c r="G662" s="124"/>
      <c r="H662" s="124"/>
      <c r="I662" s="124"/>
      <c r="J662" s="124"/>
      <c r="K662" s="130"/>
      <c r="L662" s="56"/>
      <c r="M662" s="56"/>
      <c r="N662" s="56"/>
      <c r="O662" s="56"/>
      <c r="P662" s="56"/>
      <c r="Q662" s="56"/>
      <c r="R662" s="133"/>
      <c r="S662" s="119"/>
      <c r="T662" s="119"/>
      <c r="U662" s="119"/>
      <c r="V662" s="26"/>
      <c r="W662" s="26"/>
      <c r="X662" s="26"/>
      <c r="Y662" s="119"/>
      <c r="Z662" s="26"/>
    </row>
    <row r="663" spans="1:26" ht="12.75" customHeight="1">
      <c r="A663" s="129"/>
      <c r="B663" s="54"/>
      <c r="C663" s="26"/>
      <c r="D663" s="26"/>
      <c r="E663" s="124"/>
      <c r="F663" s="124"/>
      <c r="G663" s="124"/>
      <c r="H663" s="124"/>
      <c r="I663" s="124"/>
      <c r="J663" s="124"/>
      <c r="K663" s="130"/>
      <c r="L663" s="56"/>
      <c r="M663" s="56"/>
      <c r="N663" s="56"/>
      <c r="O663" s="56"/>
      <c r="P663" s="56"/>
      <c r="Q663" s="56"/>
      <c r="R663" s="133"/>
      <c r="S663" s="119"/>
      <c r="T663" s="119"/>
      <c r="U663" s="119"/>
      <c r="V663" s="26"/>
      <c r="W663" s="26"/>
      <c r="X663" s="26"/>
      <c r="Y663" s="119"/>
      <c r="Z663" s="26"/>
    </row>
    <row r="664" spans="1:26" ht="12.75" customHeight="1">
      <c r="A664" s="129"/>
      <c r="B664" s="54"/>
      <c r="C664" s="26"/>
      <c r="D664" s="26"/>
      <c r="E664" s="124"/>
      <c r="F664" s="124"/>
      <c r="G664" s="124"/>
      <c r="H664" s="124"/>
      <c r="I664" s="124"/>
      <c r="J664" s="124"/>
      <c r="K664" s="130"/>
      <c r="L664" s="56"/>
      <c r="M664" s="56"/>
      <c r="N664" s="56"/>
      <c r="O664" s="56"/>
      <c r="P664" s="56"/>
      <c r="Q664" s="56"/>
      <c r="R664" s="133"/>
      <c r="S664" s="119"/>
      <c r="T664" s="119"/>
      <c r="U664" s="119"/>
      <c r="V664" s="26"/>
      <c r="W664" s="26"/>
      <c r="X664" s="26"/>
      <c r="Y664" s="119"/>
      <c r="Z664" s="26"/>
    </row>
    <row r="665" spans="1:26" ht="12.75" customHeight="1">
      <c r="A665" s="129"/>
      <c r="B665" s="54"/>
      <c r="C665" s="26"/>
      <c r="D665" s="26"/>
      <c r="E665" s="124"/>
      <c r="F665" s="124"/>
      <c r="G665" s="124"/>
      <c r="H665" s="124"/>
      <c r="I665" s="124"/>
      <c r="J665" s="124"/>
      <c r="K665" s="130"/>
      <c r="L665" s="56"/>
      <c r="M665" s="56"/>
      <c r="N665" s="56"/>
      <c r="O665" s="56"/>
      <c r="P665" s="56"/>
      <c r="Q665" s="56"/>
      <c r="R665" s="133"/>
      <c r="S665" s="119"/>
      <c r="T665" s="119"/>
      <c r="U665" s="119"/>
      <c r="V665" s="26"/>
      <c r="W665" s="26"/>
      <c r="X665" s="26"/>
      <c r="Y665" s="119"/>
      <c r="Z665" s="26"/>
    </row>
    <row r="666" spans="1:26" ht="12.75" customHeight="1">
      <c r="A666" s="129"/>
      <c r="B666" s="54"/>
      <c r="C666" s="26"/>
      <c r="D666" s="26"/>
      <c r="E666" s="124"/>
      <c r="F666" s="124"/>
      <c r="G666" s="124"/>
      <c r="H666" s="124"/>
      <c r="I666" s="124"/>
      <c r="J666" s="124"/>
      <c r="K666" s="130"/>
      <c r="L666" s="56"/>
      <c r="M666" s="56"/>
      <c r="N666" s="56"/>
      <c r="O666" s="56"/>
      <c r="P666" s="56"/>
      <c r="Q666" s="56"/>
      <c r="R666" s="133"/>
      <c r="S666" s="119"/>
      <c r="T666" s="119"/>
      <c r="U666" s="119"/>
      <c r="V666" s="26"/>
      <c r="W666" s="26"/>
      <c r="X666" s="26"/>
      <c r="Y666" s="119"/>
      <c r="Z666" s="26"/>
    </row>
    <row r="667" spans="1:26" ht="12.75" customHeight="1">
      <c r="A667" s="129"/>
      <c r="B667" s="54"/>
      <c r="C667" s="26"/>
      <c r="D667" s="26"/>
      <c r="E667" s="124"/>
      <c r="F667" s="124"/>
      <c r="G667" s="124"/>
      <c r="H667" s="124"/>
      <c r="I667" s="124"/>
      <c r="J667" s="124"/>
      <c r="K667" s="130"/>
      <c r="L667" s="56"/>
      <c r="M667" s="56"/>
      <c r="N667" s="56"/>
      <c r="O667" s="56"/>
      <c r="P667" s="56"/>
      <c r="Q667" s="56"/>
      <c r="R667" s="133"/>
      <c r="S667" s="119"/>
      <c r="T667" s="119"/>
      <c r="U667" s="119"/>
      <c r="V667" s="26"/>
      <c r="W667" s="26"/>
      <c r="X667" s="26"/>
      <c r="Y667" s="119"/>
      <c r="Z667" s="26"/>
    </row>
    <row r="668" spans="1:26" ht="12.75" customHeight="1">
      <c r="A668" s="129"/>
      <c r="B668" s="54"/>
      <c r="C668" s="26"/>
      <c r="D668" s="26"/>
      <c r="E668" s="124"/>
      <c r="F668" s="124"/>
      <c r="G668" s="124"/>
      <c r="H668" s="124"/>
      <c r="I668" s="124"/>
      <c r="J668" s="124"/>
      <c r="K668" s="130"/>
      <c r="L668" s="56"/>
      <c r="M668" s="56"/>
      <c r="N668" s="56"/>
      <c r="O668" s="56"/>
      <c r="P668" s="56"/>
      <c r="Q668" s="56"/>
      <c r="R668" s="133"/>
      <c r="S668" s="119"/>
      <c r="T668" s="119"/>
      <c r="U668" s="119"/>
      <c r="V668" s="26"/>
      <c r="W668" s="26"/>
      <c r="X668" s="26"/>
      <c r="Y668" s="119"/>
      <c r="Z668" s="26"/>
    </row>
    <row r="669" spans="1:26" ht="12.75" customHeight="1">
      <c r="A669" s="129"/>
      <c r="B669" s="54"/>
      <c r="C669" s="26"/>
      <c r="D669" s="26"/>
      <c r="E669" s="124"/>
      <c r="F669" s="124"/>
      <c r="G669" s="124"/>
      <c r="H669" s="124"/>
      <c r="I669" s="124"/>
      <c r="J669" s="124"/>
      <c r="K669" s="130"/>
      <c r="L669" s="56"/>
      <c r="M669" s="56"/>
      <c r="N669" s="56"/>
      <c r="O669" s="56"/>
      <c r="P669" s="56"/>
      <c r="Q669" s="56"/>
      <c r="R669" s="133"/>
      <c r="S669" s="119"/>
      <c r="T669" s="119"/>
      <c r="U669" s="119"/>
      <c r="V669" s="26"/>
      <c r="W669" s="26"/>
      <c r="X669" s="26"/>
      <c r="Y669" s="119"/>
      <c r="Z669" s="26"/>
    </row>
    <row r="670" spans="1:26" ht="12.75" customHeight="1">
      <c r="A670" s="129"/>
      <c r="B670" s="54"/>
      <c r="C670" s="26"/>
      <c r="D670" s="26"/>
      <c r="E670" s="124"/>
      <c r="F670" s="124"/>
      <c r="G670" s="124"/>
      <c r="H670" s="124"/>
      <c r="I670" s="124"/>
      <c r="J670" s="124"/>
      <c r="K670" s="130"/>
      <c r="L670" s="56"/>
      <c r="M670" s="56"/>
      <c r="N670" s="56"/>
      <c r="O670" s="56"/>
      <c r="P670" s="56"/>
      <c r="Q670" s="56"/>
      <c r="R670" s="133"/>
      <c r="S670" s="119"/>
      <c r="T670" s="119"/>
      <c r="U670" s="119"/>
      <c r="V670" s="26"/>
      <c r="W670" s="26"/>
      <c r="X670" s="26"/>
      <c r="Y670" s="119"/>
      <c r="Z670" s="26"/>
    </row>
    <row r="671" spans="1:26" ht="12.75" customHeight="1">
      <c r="A671" s="129"/>
      <c r="B671" s="54"/>
      <c r="C671" s="26"/>
      <c r="D671" s="26"/>
      <c r="E671" s="124"/>
      <c r="F671" s="124"/>
      <c r="G671" s="124"/>
      <c r="H671" s="124"/>
      <c r="I671" s="124"/>
      <c r="J671" s="124"/>
      <c r="K671" s="130"/>
      <c r="L671" s="56"/>
      <c r="M671" s="56"/>
      <c r="N671" s="56"/>
      <c r="O671" s="56"/>
      <c r="P671" s="56"/>
      <c r="Q671" s="56"/>
      <c r="R671" s="133"/>
      <c r="S671" s="119"/>
      <c r="T671" s="119"/>
      <c r="U671" s="119"/>
      <c r="V671" s="26"/>
      <c r="W671" s="26"/>
      <c r="X671" s="26"/>
      <c r="Y671" s="119"/>
      <c r="Z671" s="26"/>
    </row>
    <row r="672" spans="1:26" ht="12.75" customHeight="1">
      <c r="A672" s="129"/>
      <c r="B672" s="54"/>
      <c r="C672" s="26"/>
      <c r="D672" s="26"/>
      <c r="E672" s="124"/>
      <c r="F672" s="124"/>
      <c r="G672" s="124"/>
      <c r="H672" s="124"/>
      <c r="I672" s="124"/>
      <c r="J672" s="124"/>
      <c r="K672" s="130"/>
      <c r="L672" s="56"/>
      <c r="M672" s="56"/>
      <c r="N672" s="56"/>
      <c r="O672" s="56"/>
      <c r="P672" s="56"/>
      <c r="Q672" s="56"/>
      <c r="R672" s="133"/>
      <c r="S672" s="119"/>
      <c r="T672" s="119"/>
      <c r="U672" s="119"/>
      <c r="V672" s="26"/>
      <c r="W672" s="26"/>
      <c r="X672" s="26"/>
      <c r="Y672" s="119"/>
      <c r="Z672" s="26"/>
    </row>
    <row r="673" spans="1:26" ht="12.75" customHeight="1">
      <c r="A673" s="129"/>
      <c r="B673" s="54"/>
      <c r="C673" s="26"/>
      <c r="D673" s="26"/>
      <c r="E673" s="124"/>
      <c r="F673" s="124"/>
      <c r="G673" s="124"/>
      <c r="H673" s="124"/>
      <c r="I673" s="124"/>
      <c r="J673" s="124"/>
      <c r="K673" s="130"/>
      <c r="L673" s="56"/>
      <c r="M673" s="56"/>
      <c r="N673" s="56"/>
      <c r="O673" s="56"/>
      <c r="P673" s="56"/>
      <c r="Q673" s="56"/>
      <c r="R673" s="133"/>
      <c r="S673" s="119"/>
      <c r="T673" s="119"/>
      <c r="U673" s="119"/>
      <c r="V673" s="26"/>
      <c r="W673" s="26"/>
      <c r="X673" s="26"/>
      <c r="Y673" s="119"/>
      <c r="Z673" s="26"/>
    </row>
    <row r="674" spans="1:26" ht="12.75" customHeight="1">
      <c r="A674" s="129"/>
      <c r="B674" s="54"/>
      <c r="C674" s="26"/>
      <c r="D674" s="26"/>
      <c r="E674" s="124"/>
      <c r="F674" s="124"/>
      <c r="G674" s="124"/>
      <c r="H674" s="124"/>
      <c r="I674" s="124"/>
      <c r="J674" s="124"/>
      <c r="K674" s="130"/>
      <c r="L674" s="56"/>
      <c r="M674" s="56"/>
      <c r="N674" s="56"/>
      <c r="O674" s="56"/>
      <c r="P674" s="56"/>
      <c r="Q674" s="56"/>
      <c r="R674" s="133"/>
      <c r="S674" s="119"/>
      <c r="T674" s="119"/>
      <c r="U674" s="119"/>
      <c r="V674" s="26"/>
      <c r="W674" s="26"/>
      <c r="X674" s="26"/>
      <c r="Y674" s="119"/>
      <c r="Z674" s="26"/>
    </row>
    <row r="675" spans="1:26" ht="12.75" customHeight="1">
      <c r="A675" s="129"/>
      <c r="B675" s="54"/>
      <c r="C675" s="26"/>
      <c r="D675" s="26"/>
      <c r="E675" s="124"/>
      <c r="F675" s="124"/>
      <c r="G675" s="124"/>
      <c r="H675" s="124"/>
      <c r="I675" s="124"/>
      <c r="J675" s="124"/>
      <c r="K675" s="130"/>
      <c r="L675" s="56"/>
      <c r="M675" s="56"/>
      <c r="N675" s="56"/>
      <c r="O675" s="56"/>
      <c r="P675" s="56"/>
      <c r="Q675" s="56"/>
      <c r="R675" s="133"/>
      <c r="S675" s="119"/>
      <c r="T675" s="119"/>
      <c r="U675" s="119"/>
      <c r="V675" s="26"/>
      <c r="W675" s="26"/>
      <c r="X675" s="26"/>
      <c r="Y675" s="119"/>
      <c r="Z675" s="26"/>
    </row>
    <row r="676" spans="1:26" ht="12.75" customHeight="1">
      <c r="A676" s="129"/>
      <c r="B676" s="54"/>
      <c r="C676" s="26"/>
      <c r="D676" s="26"/>
      <c r="E676" s="124"/>
      <c r="F676" s="124"/>
      <c r="G676" s="124"/>
      <c r="H676" s="124"/>
      <c r="I676" s="124"/>
      <c r="J676" s="124"/>
      <c r="K676" s="130"/>
      <c r="L676" s="56"/>
      <c r="M676" s="56"/>
      <c r="N676" s="56"/>
      <c r="O676" s="56"/>
      <c r="P676" s="56"/>
      <c r="Q676" s="56"/>
      <c r="R676" s="133"/>
      <c r="S676" s="119"/>
      <c r="T676" s="119"/>
      <c r="U676" s="119"/>
      <c r="V676" s="26"/>
      <c r="W676" s="26"/>
      <c r="X676" s="26"/>
      <c r="Y676" s="119"/>
      <c r="Z676" s="26"/>
    </row>
    <row r="677" spans="1:26" ht="12.75" customHeight="1">
      <c r="A677" s="129"/>
      <c r="B677" s="54"/>
      <c r="C677" s="26"/>
      <c r="D677" s="26"/>
      <c r="E677" s="124"/>
      <c r="F677" s="124"/>
      <c r="G677" s="124"/>
      <c r="H677" s="124"/>
      <c r="I677" s="124"/>
      <c r="J677" s="124"/>
      <c r="K677" s="130"/>
      <c r="L677" s="56"/>
      <c r="M677" s="56"/>
      <c r="N677" s="56"/>
      <c r="O677" s="56"/>
      <c r="P677" s="56"/>
      <c r="Q677" s="56"/>
      <c r="R677" s="133"/>
      <c r="S677" s="119"/>
      <c r="T677" s="119"/>
      <c r="U677" s="119"/>
      <c r="V677" s="26"/>
      <c r="W677" s="26"/>
      <c r="X677" s="26"/>
      <c r="Y677" s="119"/>
      <c r="Z677" s="26"/>
    </row>
    <row r="678" spans="1:26" ht="12.75" customHeight="1">
      <c r="A678" s="129"/>
      <c r="B678" s="54"/>
      <c r="C678" s="26"/>
      <c r="D678" s="26"/>
      <c r="E678" s="124"/>
      <c r="F678" s="124"/>
      <c r="G678" s="124"/>
      <c r="H678" s="124"/>
      <c r="I678" s="124"/>
      <c r="J678" s="124"/>
      <c r="K678" s="130"/>
      <c r="L678" s="56"/>
      <c r="M678" s="56"/>
      <c r="N678" s="56"/>
      <c r="O678" s="56"/>
      <c r="P678" s="56"/>
      <c r="Q678" s="56"/>
      <c r="R678" s="133"/>
      <c r="S678" s="119"/>
      <c r="T678" s="119"/>
      <c r="U678" s="119"/>
      <c r="V678" s="26"/>
      <c r="W678" s="26"/>
      <c r="X678" s="26"/>
      <c r="Y678" s="119"/>
      <c r="Z678" s="26"/>
    </row>
    <row r="679" spans="1:26" ht="12.75" customHeight="1">
      <c r="A679" s="129"/>
      <c r="B679" s="54"/>
      <c r="C679" s="26"/>
      <c r="D679" s="26"/>
      <c r="E679" s="124"/>
      <c r="F679" s="124"/>
      <c r="G679" s="124"/>
      <c r="H679" s="124"/>
      <c r="I679" s="124"/>
      <c r="J679" s="124"/>
      <c r="K679" s="130"/>
      <c r="L679" s="56"/>
      <c r="M679" s="56"/>
      <c r="N679" s="56"/>
      <c r="O679" s="56"/>
      <c r="P679" s="56"/>
      <c r="Q679" s="56"/>
      <c r="R679" s="133"/>
      <c r="S679" s="119"/>
      <c r="T679" s="119"/>
      <c r="U679" s="119"/>
      <c r="V679" s="26"/>
      <c r="W679" s="26"/>
      <c r="X679" s="26"/>
      <c r="Y679" s="119"/>
      <c r="Z679" s="26"/>
    </row>
    <row r="680" spans="1:26" ht="12.75" customHeight="1">
      <c r="A680" s="129"/>
      <c r="B680" s="54"/>
      <c r="C680" s="26"/>
      <c r="D680" s="26"/>
      <c r="E680" s="124"/>
      <c r="F680" s="124"/>
      <c r="G680" s="124"/>
      <c r="H680" s="124"/>
      <c r="I680" s="124"/>
      <c r="J680" s="124"/>
      <c r="K680" s="130"/>
      <c r="L680" s="56"/>
      <c r="M680" s="56"/>
      <c r="N680" s="56"/>
      <c r="O680" s="56"/>
      <c r="P680" s="56"/>
      <c r="Q680" s="56"/>
      <c r="R680" s="133"/>
      <c r="S680" s="119"/>
      <c r="T680" s="119"/>
      <c r="U680" s="119"/>
      <c r="V680" s="26"/>
      <c r="W680" s="26"/>
      <c r="X680" s="26"/>
      <c r="Y680" s="119"/>
      <c r="Z680" s="26"/>
    </row>
    <row r="681" spans="1:26" ht="12.75" customHeight="1">
      <c r="A681" s="129"/>
      <c r="B681" s="54"/>
      <c r="C681" s="26"/>
      <c r="D681" s="26"/>
      <c r="E681" s="124"/>
      <c r="F681" s="124"/>
      <c r="G681" s="124"/>
      <c r="H681" s="124"/>
      <c r="I681" s="124"/>
      <c r="J681" s="124"/>
      <c r="K681" s="130"/>
      <c r="L681" s="56"/>
      <c r="M681" s="56"/>
      <c r="N681" s="56"/>
      <c r="O681" s="56"/>
      <c r="P681" s="56"/>
      <c r="Q681" s="56"/>
      <c r="R681" s="133"/>
      <c r="S681" s="119"/>
      <c r="T681" s="119"/>
      <c r="U681" s="119"/>
      <c r="V681" s="26"/>
      <c r="W681" s="26"/>
      <c r="X681" s="26"/>
      <c r="Y681" s="119"/>
      <c r="Z681" s="26"/>
    </row>
    <row r="682" spans="1:26" ht="12.75" customHeight="1">
      <c r="A682" s="129"/>
      <c r="B682" s="54"/>
      <c r="C682" s="26"/>
      <c r="D682" s="26"/>
      <c r="E682" s="124"/>
      <c r="F682" s="124"/>
      <c r="G682" s="124"/>
      <c r="H682" s="124"/>
      <c r="I682" s="124"/>
      <c r="J682" s="124"/>
      <c r="K682" s="130"/>
      <c r="L682" s="56"/>
      <c r="M682" s="56"/>
      <c r="N682" s="56"/>
      <c r="O682" s="56"/>
      <c r="P682" s="56"/>
      <c r="Q682" s="56"/>
      <c r="R682" s="133"/>
      <c r="S682" s="119"/>
      <c r="T682" s="119"/>
      <c r="U682" s="119"/>
      <c r="V682" s="26"/>
      <c r="W682" s="26"/>
      <c r="X682" s="26"/>
      <c r="Y682" s="119"/>
      <c r="Z682" s="26"/>
    </row>
    <row r="683" spans="1:26" ht="12.75" customHeight="1">
      <c r="A683" s="129"/>
      <c r="B683" s="54"/>
      <c r="C683" s="26"/>
      <c r="D683" s="26"/>
      <c r="E683" s="124"/>
      <c r="F683" s="124"/>
      <c r="G683" s="124"/>
      <c r="H683" s="124"/>
      <c r="I683" s="124"/>
      <c r="J683" s="124"/>
      <c r="K683" s="130"/>
      <c r="L683" s="56"/>
      <c r="M683" s="56"/>
      <c r="N683" s="56"/>
      <c r="O683" s="56"/>
      <c r="P683" s="56"/>
      <c r="Q683" s="56"/>
      <c r="R683" s="133"/>
      <c r="S683" s="119"/>
      <c r="T683" s="119"/>
      <c r="U683" s="119"/>
      <c r="V683" s="26"/>
      <c r="W683" s="26"/>
      <c r="X683" s="26"/>
      <c r="Y683" s="119"/>
      <c r="Z683" s="26"/>
    </row>
    <row r="684" spans="1:26" ht="12.75" customHeight="1">
      <c r="A684" s="129"/>
      <c r="B684" s="54"/>
      <c r="C684" s="26"/>
      <c r="D684" s="26"/>
      <c r="E684" s="124"/>
      <c r="F684" s="124"/>
      <c r="G684" s="124"/>
      <c r="H684" s="124"/>
      <c r="I684" s="124"/>
      <c r="J684" s="124"/>
      <c r="K684" s="130"/>
      <c r="L684" s="56"/>
      <c r="M684" s="56"/>
      <c r="N684" s="56"/>
      <c r="O684" s="56"/>
      <c r="P684" s="56"/>
      <c r="Q684" s="56"/>
      <c r="R684" s="133"/>
      <c r="S684" s="119"/>
      <c r="T684" s="119"/>
      <c r="U684" s="119"/>
      <c r="V684" s="26"/>
      <c r="W684" s="26"/>
      <c r="X684" s="26"/>
      <c r="Y684" s="119"/>
      <c r="Z684" s="26"/>
    </row>
    <row r="685" spans="1:26" ht="12.75" customHeight="1">
      <c r="A685" s="129"/>
      <c r="B685" s="54"/>
      <c r="C685" s="26"/>
      <c r="D685" s="26"/>
      <c r="E685" s="124"/>
      <c r="F685" s="124"/>
      <c r="G685" s="124"/>
      <c r="H685" s="124"/>
      <c r="I685" s="124"/>
      <c r="J685" s="124"/>
      <c r="K685" s="130"/>
      <c r="L685" s="56"/>
      <c r="M685" s="56"/>
      <c r="N685" s="56"/>
      <c r="O685" s="56"/>
      <c r="P685" s="56"/>
      <c r="Q685" s="56"/>
      <c r="R685" s="133"/>
      <c r="S685" s="119"/>
      <c r="T685" s="119"/>
      <c r="U685" s="119"/>
      <c r="V685" s="26"/>
      <c r="W685" s="26"/>
      <c r="X685" s="26"/>
      <c r="Y685" s="119"/>
      <c r="Z685" s="26"/>
    </row>
    <row r="686" spans="1:26" ht="12.75" customHeight="1">
      <c r="A686" s="129"/>
      <c r="B686" s="54"/>
      <c r="C686" s="26"/>
      <c r="D686" s="26"/>
      <c r="E686" s="124"/>
      <c r="F686" s="124"/>
      <c r="G686" s="124"/>
      <c r="H686" s="124"/>
      <c r="I686" s="124"/>
      <c r="J686" s="124"/>
      <c r="K686" s="130"/>
      <c r="L686" s="56"/>
      <c r="M686" s="56"/>
      <c r="N686" s="56"/>
      <c r="O686" s="56"/>
      <c r="P686" s="56"/>
      <c r="Q686" s="56"/>
      <c r="R686" s="133"/>
      <c r="S686" s="119"/>
      <c r="T686" s="119"/>
      <c r="U686" s="119"/>
      <c r="V686" s="26"/>
      <c r="W686" s="26"/>
      <c r="X686" s="26"/>
      <c r="Y686" s="119"/>
      <c r="Z686" s="26"/>
    </row>
    <row r="687" spans="1:26" ht="12.75" customHeight="1">
      <c r="A687" s="129"/>
      <c r="B687" s="54"/>
      <c r="C687" s="26"/>
      <c r="D687" s="26"/>
      <c r="E687" s="124"/>
      <c r="F687" s="124"/>
      <c r="G687" s="124"/>
      <c r="H687" s="124"/>
      <c r="I687" s="124"/>
      <c r="J687" s="124"/>
      <c r="K687" s="130"/>
      <c r="L687" s="56"/>
      <c r="M687" s="56"/>
      <c r="N687" s="56"/>
      <c r="O687" s="56"/>
      <c r="P687" s="56"/>
      <c r="Q687" s="56"/>
      <c r="R687" s="133"/>
      <c r="S687" s="119"/>
      <c r="T687" s="119"/>
      <c r="U687" s="119"/>
      <c r="V687" s="26"/>
      <c r="W687" s="26"/>
      <c r="X687" s="26"/>
      <c r="Y687" s="119"/>
      <c r="Z687" s="26"/>
    </row>
    <row r="688" spans="1:26" ht="12.75" customHeight="1">
      <c r="A688" s="129"/>
      <c r="B688" s="54"/>
      <c r="C688" s="26"/>
      <c r="D688" s="26"/>
      <c r="E688" s="124"/>
      <c r="F688" s="124"/>
      <c r="G688" s="124"/>
      <c r="H688" s="124"/>
      <c r="I688" s="124"/>
      <c r="J688" s="124"/>
      <c r="K688" s="130"/>
      <c r="L688" s="56"/>
      <c r="M688" s="56"/>
      <c r="N688" s="56"/>
      <c r="O688" s="56"/>
      <c r="P688" s="56"/>
      <c r="Q688" s="56"/>
      <c r="R688" s="133"/>
      <c r="S688" s="119"/>
      <c r="T688" s="119"/>
      <c r="U688" s="119"/>
      <c r="V688" s="26"/>
      <c r="W688" s="26"/>
      <c r="X688" s="26"/>
      <c r="Y688" s="119"/>
      <c r="Z688" s="26"/>
    </row>
    <row r="689" spans="1:26" ht="12.75" customHeight="1">
      <c r="A689" s="129"/>
      <c r="B689" s="54"/>
      <c r="C689" s="26"/>
      <c r="D689" s="26"/>
      <c r="E689" s="124"/>
      <c r="F689" s="124"/>
      <c r="G689" s="124"/>
      <c r="H689" s="124"/>
      <c r="I689" s="124"/>
      <c r="J689" s="124"/>
      <c r="K689" s="130"/>
      <c r="L689" s="56"/>
      <c r="M689" s="56"/>
      <c r="N689" s="56"/>
      <c r="O689" s="56"/>
      <c r="P689" s="56"/>
      <c r="Q689" s="56"/>
      <c r="R689" s="133"/>
      <c r="S689" s="119"/>
      <c r="T689" s="119"/>
      <c r="U689" s="119"/>
      <c r="V689" s="26"/>
      <c r="W689" s="26"/>
      <c r="X689" s="26"/>
      <c r="Y689" s="119"/>
      <c r="Z689" s="26"/>
    </row>
    <row r="690" spans="1:26" ht="12.75" customHeight="1">
      <c r="A690" s="129"/>
      <c r="B690" s="54"/>
      <c r="C690" s="26"/>
      <c r="D690" s="26"/>
      <c r="E690" s="124"/>
      <c r="F690" s="124"/>
      <c r="G690" s="124"/>
      <c r="H690" s="124"/>
      <c r="I690" s="124"/>
      <c r="J690" s="124"/>
      <c r="K690" s="130"/>
      <c r="L690" s="56"/>
      <c r="M690" s="56"/>
      <c r="N690" s="56"/>
      <c r="O690" s="56"/>
      <c r="P690" s="56"/>
      <c r="Q690" s="56"/>
      <c r="R690" s="133"/>
      <c r="S690" s="119"/>
      <c r="T690" s="119"/>
      <c r="U690" s="119"/>
      <c r="V690" s="26"/>
      <c r="W690" s="26"/>
      <c r="X690" s="26"/>
      <c r="Y690" s="119"/>
      <c r="Z690" s="26"/>
    </row>
    <row r="691" spans="1:26" ht="12.75" customHeight="1">
      <c r="A691" s="129"/>
      <c r="B691" s="54"/>
      <c r="C691" s="26"/>
      <c r="D691" s="26"/>
      <c r="E691" s="124"/>
      <c r="F691" s="124"/>
      <c r="G691" s="124"/>
      <c r="H691" s="124"/>
      <c r="I691" s="124"/>
      <c r="J691" s="124"/>
      <c r="K691" s="130"/>
      <c r="L691" s="56"/>
      <c r="M691" s="56"/>
      <c r="N691" s="56"/>
      <c r="O691" s="56"/>
      <c r="P691" s="56"/>
      <c r="Q691" s="56"/>
      <c r="R691" s="133"/>
      <c r="S691" s="119"/>
      <c r="T691" s="119"/>
      <c r="U691" s="119"/>
      <c r="V691" s="26"/>
      <c r="W691" s="26"/>
      <c r="X691" s="26"/>
      <c r="Y691" s="119"/>
      <c r="Z691" s="26"/>
    </row>
    <row r="692" spans="1:26" ht="12.75" customHeight="1">
      <c r="A692" s="129"/>
      <c r="B692" s="54"/>
      <c r="C692" s="26"/>
      <c r="D692" s="26"/>
      <c r="E692" s="124"/>
      <c r="F692" s="124"/>
      <c r="G692" s="124"/>
      <c r="H692" s="124"/>
      <c r="I692" s="124"/>
      <c r="J692" s="124"/>
      <c r="K692" s="130"/>
      <c r="L692" s="56"/>
      <c r="M692" s="56"/>
      <c r="N692" s="56"/>
      <c r="O692" s="56"/>
      <c r="P692" s="56"/>
      <c r="Q692" s="56"/>
      <c r="R692" s="133"/>
      <c r="S692" s="119"/>
      <c r="T692" s="119"/>
      <c r="U692" s="119"/>
      <c r="V692" s="26"/>
      <c r="W692" s="26"/>
      <c r="X692" s="26"/>
      <c r="Y692" s="119"/>
      <c r="Z692" s="26"/>
    </row>
    <row r="693" spans="1:26" ht="12.75" customHeight="1">
      <c r="A693" s="129"/>
      <c r="B693" s="54"/>
      <c r="C693" s="26"/>
      <c r="D693" s="26"/>
      <c r="E693" s="124"/>
      <c r="F693" s="124"/>
      <c r="G693" s="124"/>
      <c r="H693" s="124"/>
      <c r="I693" s="124"/>
      <c r="J693" s="124"/>
      <c r="K693" s="130"/>
      <c r="L693" s="56"/>
      <c r="M693" s="56"/>
      <c r="N693" s="56"/>
      <c r="O693" s="56"/>
      <c r="P693" s="56"/>
      <c r="Q693" s="56"/>
      <c r="R693" s="133"/>
      <c r="S693" s="119"/>
      <c r="T693" s="119"/>
      <c r="U693" s="119"/>
      <c r="V693" s="26"/>
      <c r="W693" s="26"/>
      <c r="X693" s="26"/>
      <c r="Y693" s="119"/>
      <c r="Z693" s="26"/>
    </row>
    <row r="694" spans="1:26" ht="12.75" customHeight="1">
      <c r="A694" s="129"/>
      <c r="B694" s="54"/>
      <c r="C694" s="26"/>
      <c r="D694" s="26"/>
      <c r="E694" s="124"/>
      <c r="F694" s="124"/>
      <c r="G694" s="124"/>
      <c r="H694" s="124"/>
      <c r="I694" s="124"/>
      <c r="J694" s="124"/>
      <c r="K694" s="130"/>
      <c r="L694" s="56"/>
      <c r="M694" s="56"/>
      <c r="N694" s="56"/>
      <c r="O694" s="56"/>
      <c r="P694" s="56"/>
      <c r="Q694" s="56"/>
      <c r="R694" s="133"/>
      <c r="S694" s="119"/>
      <c r="T694" s="119"/>
      <c r="U694" s="119"/>
      <c r="V694" s="26"/>
      <c r="W694" s="26"/>
      <c r="X694" s="26"/>
      <c r="Y694" s="119"/>
      <c r="Z694" s="26"/>
    </row>
    <row r="695" spans="1:26" ht="12.75" customHeight="1">
      <c r="A695" s="129"/>
      <c r="B695" s="54"/>
      <c r="C695" s="26"/>
      <c r="D695" s="26"/>
      <c r="E695" s="124"/>
      <c r="F695" s="124"/>
      <c r="G695" s="124"/>
      <c r="H695" s="124"/>
      <c r="I695" s="124"/>
      <c r="J695" s="124"/>
      <c r="K695" s="130"/>
      <c r="L695" s="56"/>
      <c r="M695" s="56"/>
      <c r="N695" s="56"/>
      <c r="O695" s="56"/>
      <c r="P695" s="56"/>
      <c r="Q695" s="56"/>
      <c r="R695" s="133"/>
      <c r="S695" s="119"/>
      <c r="T695" s="119"/>
      <c r="U695" s="119"/>
      <c r="V695" s="26"/>
      <c r="W695" s="26"/>
      <c r="X695" s="26"/>
      <c r="Y695" s="119"/>
      <c r="Z695" s="26"/>
    </row>
    <row r="696" spans="1:26" ht="12.75" customHeight="1">
      <c r="A696" s="129"/>
      <c r="B696" s="54"/>
      <c r="C696" s="26"/>
      <c r="D696" s="26"/>
      <c r="E696" s="124"/>
      <c r="F696" s="124"/>
      <c r="G696" s="124"/>
      <c r="H696" s="124"/>
      <c r="I696" s="124"/>
      <c r="J696" s="124"/>
      <c r="K696" s="130"/>
      <c r="L696" s="56"/>
      <c r="M696" s="56"/>
      <c r="N696" s="56"/>
      <c r="O696" s="56"/>
      <c r="P696" s="56"/>
      <c r="Q696" s="56"/>
      <c r="R696" s="133"/>
      <c r="S696" s="119"/>
      <c r="T696" s="119"/>
      <c r="U696" s="119"/>
      <c r="V696" s="26"/>
      <c r="W696" s="26"/>
      <c r="X696" s="26"/>
      <c r="Y696" s="119"/>
      <c r="Z696" s="26"/>
    </row>
    <row r="697" spans="1:26" ht="12.75" customHeight="1">
      <c r="A697" s="129"/>
      <c r="B697" s="54"/>
      <c r="C697" s="26"/>
      <c r="D697" s="26"/>
      <c r="E697" s="124"/>
      <c r="F697" s="124"/>
      <c r="G697" s="124"/>
      <c r="H697" s="124"/>
      <c r="I697" s="124"/>
      <c r="J697" s="124"/>
      <c r="K697" s="130"/>
      <c r="L697" s="56"/>
      <c r="M697" s="56"/>
      <c r="N697" s="56"/>
      <c r="O697" s="56"/>
      <c r="P697" s="56"/>
      <c r="Q697" s="56"/>
      <c r="R697" s="133"/>
      <c r="S697" s="119"/>
      <c r="T697" s="119"/>
      <c r="U697" s="119"/>
      <c r="V697" s="26"/>
      <c r="W697" s="26"/>
      <c r="X697" s="26"/>
      <c r="Y697" s="119"/>
      <c r="Z697" s="26"/>
    </row>
    <row r="698" spans="1:26" ht="12.75" customHeight="1">
      <c r="A698" s="129"/>
      <c r="B698" s="54"/>
      <c r="C698" s="26"/>
      <c r="D698" s="26"/>
      <c r="E698" s="124"/>
      <c r="F698" s="124"/>
      <c r="G698" s="124"/>
      <c r="H698" s="124"/>
      <c r="I698" s="124"/>
      <c r="J698" s="124"/>
      <c r="K698" s="130"/>
      <c r="L698" s="56"/>
      <c r="M698" s="56"/>
      <c r="N698" s="56"/>
      <c r="O698" s="56"/>
      <c r="P698" s="56"/>
      <c r="Q698" s="56"/>
      <c r="R698" s="133"/>
      <c r="S698" s="119"/>
      <c r="T698" s="119"/>
      <c r="U698" s="119"/>
      <c r="V698" s="26"/>
      <c r="W698" s="26"/>
      <c r="X698" s="26"/>
      <c r="Y698" s="119"/>
      <c r="Z698" s="26"/>
    </row>
    <row r="699" spans="1:26" ht="12.75" customHeight="1">
      <c r="A699" s="129"/>
      <c r="B699" s="54"/>
      <c r="C699" s="26"/>
      <c r="D699" s="26"/>
      <c r="E699" s="124"/>
      <c r="F699" s="124"/>
      <c r="G699" s="124"/>
      <c r="H699" s="124"/>
      <c r="I699" s="124"/>
      <c r="J699" s="124"/>
      <c r="K699" s="130"/>
      <c r="L699" s="56"/>
      <c r="M699" s="56"/>
      <c r="N699" s="56"/>
      <c r="O699" s="56"/>
      <c r="P699" s="56"/>
      <c r="Q699" s="56"/>
      <c r="R699" s="133"/>
      <c r="S699" s="119"/>
      <c r="T699" s="119"/>
      <c r="U699" s="119"/>
      <c r="V699" s="26"/>
      <c r="W699" s="26"/>
      <c r="X699" s="26"/>
      <c r="Y699" s="119"/>
      <c r="Z699" s="26"/>
    </row>
    <row r="700" spans="1:26" ht="12.75" customHeight="1">
      <c r="A700" s="129"/>
      <c r="B700" s="54"/>
      <c r="C700" s="26"/>
      <c r="D700" s="26"/>
      <c r="E700" s="124"/>
      <c r="F700" s="124"/>
      <c r="G700" s="124"/>
      <c r="H700" s="124"/>
      <c r="I700" s="124"/>
      <c r="J700" s="124"/>
      <c r="K700" s="130"/>
      <c r="L700" s="56"/>
      <c r="M700" s="56"/>
      <c r="N700" s="56"/>
      <c r="O700" s="56"/>
      <c r="P700" s="56"/>
      <c r="Q700" s="56"/>
      <c r="R700" s="133"/>
      <c r="S700" s="119"/>
      <c r="T700" s="119"/>
      <c r="U700" s="119"/>
      <c r="V700" s="26"/>
      <c r="W700" s="26"/>
      <c r="X700" s="26"/>
      <c r="Y700" s="119"/>
      <c r="Z700" s="26"/>
    </row>
    <row r="701" spans="1:26" ht="12.75" customHeight="1">
      <c r="A701" s="129"/>
      <c r="B701" s="54"/>
      <c r="C701" s="26"/>
      <c r="D701" s="26"/>
      <c r="E701" s="124"/>
      <c r="F701" s="124"/>
      <c r="G701" s="124"/>
      <c r="H701" s="124"/>
      <c r="I701" s="124"/>
      <c r="J701" s="124"/>
      <c r="K701" s="130"/>
      <c r="L701" s="56"/>
      <c r="M701" s="56"/>
      <c r="N701" s="56"/>
      <c r="O701" s="56"/>
      <c r="P701" s="56"/>
      <c r="Q701" s="56"/>
      <c r="R701" s="133"/>
      <c r="S701" s="119"/>
      <c r="T701" s="119"/>
      <c r="U701" s="119"/>
      <c r="V701" s="26"/>
      <c r="W701" s="26"/>
      <c r="X701" s="26"/>
      <c r="Y701" s="119"/>
      <c r="Z701" s="26"/>
    </row>
    <row r="702" spans="1:26" ht="12.75" customHeight="1">
      <c r="A702" s="129"/>
      <c r="B702" s="54"/>
      <c r="C702" s="26"/>
      <c r="D702" s="26"/>
      <c r="E702" s="124"/>
      <c r="F702" s="124"/>
      <c r="G702" s="124"/>
      <c r="H702" s="124"/>
      <c r="I702" s="124"/>
      <c r="J702" s="124"/>
      <c r="K702" s="130"/>
      <c r="L702" s="56"/>
      <c r="M702" s="56"/>
      <c r="N702" s="56"/>
      <c r="O702" s="56"/>
      <c r="P702" s="56"/>
      <c r="Q702" s="56"/>
      <c r="R702" s="133"/>
      <c r="S702" s="119"/>
      <c r="T702" s="119"/>
      <c r="U702" s="119"/>
      <c r="V702" s="26"/>
      <c r="W702" s="26"/>
      <c r="X702" s="26"/>
      <c r="Y702" s="119"/>
      <c r="Z702" s="26"/>
    </row>
    <row r="703" spans="1:26" ht="12.75" customHeight="1">
      <c r="A703" s="129"/>
      <c r="B703" s="54"/>
      <c r="C703" s="26"/>
      <c r="D703" s="26"/>
      <c r="E703" s="124"/>
      <c r="F703" s="124"/>
      <c r="G703" s="124"/>
      <c r="H703" s="124"/>
      <c r="I703" s="124"/>
      <c r="J703" s="124"/>
      <c r="K703" s="130"/>
      <c r="L703" s="56"/>
      <c r="M703" s="56"/>
      <c r="N703" s="56"/>
      <c r="O703" s="56"/>
      <c r="P703" s="56"/>
      <c r="Q703" s="56"/>
      <c r="R703" s="133"/>
      <c r="S703" s="119"/>
      <c r="T703" s="119"/>
      <c r="U703" s="119"/>
      <c r="V703" s="26"/>
      <c r="W703" s="26"/>
      <c r="X703" s="26"/>
      <c r="Y703" s="119"/>
      <c r="Z703" s="26"/>
    </row>
    <row r="704" spans="1:26" ht="12.75" customHeight="1">
      <c r="A704" s="129"/>
      <c r="B704" s="54"/>
      <c r="C704" s="26"/>
      <c r="D704" s="26"/>
      <c r="E704" s="124"/>
      <c r="F704" s="124"/>
      <c r="G704" s="124"/>
      <c r="H704" s="124"/>
      <c r="I704" s="124"/>
      <c r="J704" s="124"/>
      <c r="K704" s="130"/>
      <c r="L704" s="56"/>
      <c r="M704" s="56"/>
      <c r="N704" s="56"/>
      <c r="O704" s="56"/>
      <c r="P704" s="56"/>
      <c r="Q704" s="56"/>
      <c r="R704" s="133"/>
      <c r="S704" s="119"/>
      <c r="T704" s="119"/>
      <c r="U704" s="119"/>
      <c r="V704" s="26"/>
      <c r="W704" s="26"/>
      <c r="X704" s="26"/>
      <c r="Y704" s="119"/>
      <c r="Z704" s="26"/>
    </row>
    <row r="705" spans="1:26" ht="12.75" customHeight="1">
      <c r="A705" s="129"/>
      <c r="B705" s="54"/>
      <c r="C705" s="26"/>
      <c r="D705" s="26"/>
      <c r="E705" s="124"/>
      <c r="F705" s="124"/>
      <c r="G705" s="124"/>
      <c r="H705" s="124"/>
      <c r="I705" s="124"/>
      <c r="J705" s="124"/>
      <c r="K705" s="130"/>
      <c r="L705" s="56"/>
      <c r="M705" s="56"/>
      <c r="N705" s="56"/>
      <c r="O705" s="56"/>
      <c r="P705" s="56"/>
      <c r="Q705" s="56"/>
      <c r="R705" s="133"/>
      <c r="S705" s="119"/>
      <c r="T705" s="119"/>
      <c r="U705" s="119"/>
      <c r="V705" s="26"/>
      <c r="W705" s="26"/>
      <c r="X705" s="26"/>
      <c r="Y705" s="119"/>
      <c r="Z705" s="26"/>
    </row>
    <row r="706" spans="1:26" ht="12.75" customHeight="1">
      <c r="A706" s="129"/>
      <c r="B706" s="54"/>
      <c r="C706" s="26"/>
      <c r="D706" s="26"/>
      <c r="E706" s="124"/>
      <c r="F706" s="124"/>
      <c r="G706" s="124"/>
      <c r="H706" s="124"/>
      <c r="I706" s="124"/>
      <c r="J706" s="124"/>
      <c r="K706" s="130"/>
      <c r="L706" s="56"/>
      <c r="M706" s="56"/>
      <c r="N706" s="56"/>
      <c r="O706" s="56"/>
      <c r="P706" s="56"/>
      <c r="Q706" s="56"/>
      <c r="R706" s="133"/>
      <c r="S706" s="119"/>
      <c r="T706" s="119"/>
      <c r="U706" s="119"/>
      <c r="V706" s="26"/>
      <c r="W706" s="26"/>
      <c r="X706" s="26"/>
      <c r="Y706" s="119"/>
      <c r="Z706" s="26"/>
    </row>
    <row r="707" spans="1:26" ht="12.75" customHeight="1">
      <c r="A707" s="129"/>
      <c r="B707" s="54"/>
      <c r="C707" s="26"/>
      <c r="D707" s="26"/>
      <c r="E707" s="124"/>
      <c r="F707" s="124"/>
      <c r="G707" s="124"/>
      <c r="H707" s="124"/>
      <c r="I707" s="124"/>
      <c r="J707" s="124"/>
      <c r="K707" s="130"/>
      <c r="L707" s="56"/>
      <c r="M707" s="56"/>
      <c r="N707" s="56"/>
      <c r="O707" s="56"/>
      <c r="P707" s="56"/>
      <c r="Q707" s="56"/>
      <c r="R707" s="133"/>
      <c r="S707" s="119"/>
      <c r="T707" s="119"/>
      <c r="U707" s="119"/>
      <c r="V707" s="26"/>
      <c r="W707" s="26"/>
      <c r="X707" s="26"/>
      <c r="Y707" s="119"/>
      <c r="Z707" s="26"/>
    </row>
    <row r="708" spans="1:26" ht="12.75" customHeight="1">
      <c r="A708" s="129"/>
      <c r="B708" s="54"/>
      <c r="C708" s="26"/>
      <c r="D708" s="26"/>
      <c r="E708" s="124"/>
      <c r="F708" s="124"/>
      <c r="G708" s="124"/>
      <c r="H708" s="124"/>
      <c r="I708" s="124"/>
      <c r="J708" s="124"/>
      <c r="K708" s="130"/>
      <c r="L708" s="56"/>
      <c r="M708" s="56"/>
      <c r="N708" s="56"/>
      <c r="O708" s="56"/>
      <c r="P708" s="56"/>
      <c r="Q708" s="56"/>
      <c r="R708" s="133"/>
      <c r="S708" s="119"/>
      <c r="T708" s="119"/>
      <c r="U708" s="119"/>
      <c r="V708" s="26"/>
      <c r="W708" s="26"/>
      <c r="X708" s="26"/>
      <c r="Y708" s="119"/>
      <c r="Z708" s="26"/>
    </row>
    <row r="709" spans="1:26" ht="12.75" customHeight="1">
      <c r="A709" s="129"/>
      <c r="B709" s="54"/>
      <c r="C709" s="26"/>
      <c r="D709" s="26"/>
      <c r="E709" s="124"/>
      <c r="F709" s="124"/>
      <c r="G709" s="124"/>
      <c r="H709" s="124"/>
      <c r="I709" s="124"/>
      <c r="J709" s="124"/>
      <c r="K709" s="130"/>
      <c r="L709" s="56"/>
      <c r="M709" s="56"/>
      <c r="N709" s="56"/>
      <c r="O709" s="56"/>
      <c r="P709" s="56"/>
      <c r="Q709" s="56"/>
      <c r="R709" s="133"/>
      <c r="S709" s="119"/>
      <c r="T709" s="119"/>
      <c r="U709" s="119"/>
      <c r="V709" s="26"/>
      <c r="W709" s="26"/>
      <c r="X709" s="26"/>
      <c r="Y709" s="119"/>
      <c r="Z709" s="26"/>
    </row>
    <row r="710" spans="1:26" ht="12.75" customHeight="1">
      <c r="A710" s="129"/>
      <c r="B710" s="54"/>
      <c r="C710" s="26"/>
      <c r="D710" s="26"/>
      <c r="E710" s="124"/>
      <c r="F710" s="124"/>
      <c r="G710" s="124"/>
      <c r="H710" s="124"/>
      <c r="I710" s="124"/>
      <c r="J710" s="124"/>
      <c r="K710" s="130"/>
      <c r="L710" s="56"/>
      <c r="M710" s="56"/>
      <c r="N710" s="56"/>
      <c r="O710" s="56"/>
      <c r="P710" s="56"/>
      <c r="Q710" s="56"/>
      <c r="R710" s="133"/>
      <c r="S710" s="119"/>
      <c r="T710" s="119"/>
      <c r="U710" s="119"/>
      <c r="V710" s="26"/>
      <c r="W710" s="26"/>
      <c r="X710" s="26"/>
      <c r="Y710" s="119"/>
      <c r="Z710" s="26"/>
    </row>
    <row r="711" spans="1:26" ht="12.75" customHeight="1">
      <c r="A711" s="129"/>
      <c r="B711" s="54"/>
      <c r="C711" s="26"/>
      <c r="D711" s="26"/>
      <c r="E711" s="124"/>
      <c r="F711" s="124"/>
      <c r="G711" s="124"/>
      <c r="H711" s="124"/>
      <c r="I711" s="124"/>
      <c r="J711" s="124"/>
      <c r="K711" s="130"/>
      <c r="L711" s="56"/>
      <c r="M711" s="56"/>
      <c r="N711" s="56"/>
      <c r="O711" s="56"/>
      <c r="P711" s="56"/>
      <c r="Q711" s="56"/>
      <c r="R711" s="133"/>
      <c r="S711" s="119"/>
      <c r="T711" s="119"/>
      <c r="U711" s="119"/>
      <c r="V711" s="26"/>
      <c r="W711" s="26"/>
      <c r="X711" s="26"/>
      <c r="Y711" s="119"/>
      <c r="Z711" s="26"/>
    </row>
    <row r="712" spans="1:26" ht="12.75" customHeight="1">
      <c r="A712" s="129"/>
      <c r="B712" s="54"/>
      <c r="C712" s="26"/>
      <c r="D712" s="26"/>
      <c r="E712" s="124"/>
      <c r="F712" s="124"/>
      <c r="G712" s="124"/>
      <c r="H712" s="124"/>
      <c r="I712" s="124"/>
      <c r="J712" s="124"/>
      <c r="K712" s="130"/>
      <c r="L712" s="56"/>
      <c r="M712" s="56"/>
      <c r="N712" s="56"/>
      <c r="O712" s="56"/>
      <c r="P712" s="56"/>
      <c r="Q712" s="56"/>
      <c r="R712" s="133"/>
      <c r="S712" s="119"/>
      <c r="T712" s="119"/>
      <c r="U712" s="119"/>
      <c r="V712" s="26"/>
      <c r="W712" s="26"/>
      <c r="X712" s="26"/>
      <c r="Y712" s="119"/>
      <c r="Z712" s="26"/>
    </row>
    <row r="713" spans="1:26" ht="12.75" customHeight="1">
      <c r="A713" s="129"/>
      <c r="B713" s="54"/>
      <c r="C713" s="26"/>
      <c r="D713" s="26"/>
      <c r="E713" s="124"/>
      <c r="F713" s="124"/>
      <c r="G713" s="124"/>
      <c r="H713" s="124"/>
      <c r="I713" s="124"/>
      <c r="J713" s="124"/>
      <c r="K713" s="130"/>
      <c r="L713" s="56"/>
      <c r="M713" s="56"/>
      <c r="N713" s="56"/>
      <c r="O713" s="56"/>
      <c r="P713" s="56"/>
      <c r="Q713" s="56"/>
      <c r="R713" s="133"/>
      <c r="S713" s="119"/>
      <c r="T713" s="119"/>
      <c r="U713" s="119"/>
      <c r="V713" s="26"/>
      <c r="W713" s="26"/>
      <c r="X713" s="26"/>
      <c r="Y713" s="119"/>
      <c r="Z713" s="26"/>
    </row>
    <row r="714" spans="1:26" ht="12.75" customHeight="1">
      <c r="A714" s="129"/>
      <c r="B714" s="54"/>
      <c r="C714" s="26"/>
      <c r="D714" s="26"/>
      <c r="E714" s="124"/>
      <c r="F714" s="124"/>
      <c r="G714" s="124"/>
      <c r="H714" s="124"/>
      <c r="I714" s="124"/>
      <c r="J714" s="124"/>
      <c r="K714" s="130"/>
      <c r="L714" s="56"/>
      <c r="M714" s="56"/>
      <c r="N714" s="56"/>
      <c r="O714" s="56"/>
      <c r="P714" s="56"/>
      <c r="Q714" s="56"/>
      <c r="R714" s="133"/>
      <c r="S714" s="119"/>
      <c r="T714" s="119"/>
      <c r="U714" s="119"/>
      <c r="V714" s="26"/>
      <c r="W714" s="26"/>
      <c r="X714" s="26"/>
      <c r="Y714" s="119"/>
      <c r="Z714" s="26"/>
    </row>
    <row r="715" spans="1:26" ht="12.75" customHeight="1">
      <c r="A715" s="129"/>
      <c r="B715" s="54"/>
      <c r="C715" s="26"/>
      <c r="D715" s="26"/>
      <c r="E715" s="124"/>
      <c r="F715" s="124"/>
      <c r="G715" s="124"/>
      <c r="H715" s="124"/>
      <c r="I715" s="124"/>
      <c r="J715" s="124"/>
      <c r="K715" s="130"/>
      <c r="L715" s="56"/>
      <c r="M715" s="56"/>
      <c r="N715" s="56"/>
      <c r="O715" s="56"/>
      <c r="P715" s="56"/>
      <c r="Q715" s="56"/>
      <c r="R715" s="133"/>
      <c r="S715" s="119"/>
      <c r="T715" s="119"/>
      <c r="U715" s="119"/>
      <c r="V715" s="26"/>
      <c r="W715" s="26"/>
      <c r="X715" s="26"/>
      <c r="Y715" s="119"/>
      <c r="Z715" s="26"/>
    </row>
    <row r="716" spans="1:26" ht="12.75" customHeight="1">
      <c r="A716" s="129"/>
      <c r="B716" s="54"/>
      <c r="C716" s="26"/>
      <c r="D716" s="26"/>
      <c r="E716" s="124"/>
      <c r="F716" s="124"/>
      <c r="G716" s="124"/>
      <c r="H716" s="124"/>
      <c r="I716" s="124"/>
      <c r="J716" s="124"/>
      <c r="K716" s="130"/>
      <c r="L716" s="56"/>
      <c r="M716" s="56"/>
      <c r="N716" s="56"/>
      <c r="O716" s="56"/>
      <c r="P716" s="56"/>
      <c r="Q716" s="56"/>
      <c r="R716" s="133"/>
      <c r="S716" s="119"/>
      <c r="T716" s="119"/>
      <c r="U716" s="119"/>
      <c r="V716" s="26"/>
      <c r="W716" s="26"/>
      <c r="X716" s="26"/>
      <c r="Y716" s="119"/>
      <c r="Z716" s="26"/>
    </row>
    <row r="717" spans="1:26" ht="12.75" customHeight="1">
      <c r="A717" s="129"/>
      <c r="B717" s="54"/>
      <c r="C717" s="26"/>
      <c r="D717" s="26"/>
      <c r="E717" s="124"/>
      <c r="F717" s="124"/>
      <c r="G717" s="124"/>
      <c r="H717" s="124"/>
      <c r="I717" s="124"/>
      <c r="J717" s="124"/>
      <c r="K717" s="130"/>
      <c r="L717" s="56"/>
      <c r="M717" s="56"/>
      <c r="N717" s="56"/>
      <c r="O717" s="56"/>
      <c r="P717" s="56"/>
      <c r="Q717" s="56"/>
      <c r="R717" s="133"/>
      <c r="S717" s="119"/>
      <c r="T717" s="119"/>
      <c r="U717" s="119"/>
      <c r="V717" s="26"/>
      <c r="W717" s="26"/>
      <c r="X717" s="26"/>
      <c r="Y717" s="119"/>
      <c r="Z717" s="26"/>
    </row>
    <row r="718" spans="1:26" ht="12.75" customHeight="1">
      <c r="A718" s="129"/>
      <c r="B718" s="54"/>
      <c r="C718" s="26"/>
      <c r="D718" s="26"/>
      <c r="E718" s="124"/>
      <c r="F718" s="124"/>
      <c r="G718" s="124"/>
      <c r="H718" s="124"/>
      <c r="I718" s="124"/>
      <c r="J718" s="124"/>
      <c r="K718" s="130"/>
      <c r="L718" s="56"/>
      <c r="M718" s="56"/>
      <c r="N718" s="56"/>
      <c r="O718" s="56"/>
      <c r="P718" s="56"/>
      <c r="Q718" s="56"/>
      <c r="R718" s="133"/>
      <c r="S718" s="119"/>
      <c r="T718" s="119"/>
      <c r="U718" s="119"/>
      <c r="V718" s="26"/>
      <c r="W718" s="26"/>
      <c r="X718" s="26"/>
      <c r="Y718" s="119"/>
      <c r="Z718" s="26"/>
    </row>
    <row r="719" spans="1:26" ht="12.75" customHeight="1">
      <c r="A719" s="129"/>
      <c r="B719" s="54"/>
      <c r="C719" s="26"/>
      <c r="D719" s="26"/>
      <c r="E719" s="124"/>
      <c r="F719" s="124"/>
      <c r="G719" s="124"/>
      <c r="H719" s="124"/>
      <c r="I719" s="124"/>
      <c r="J719" s="124"/>
      <c r="K719" s="130"/>
      <c r="L719" s="56"/>
      <c r="M719" s="56"/>
      <c r="N719" s="56"/>
      <c r="O719" s="56"/>
      <c r="P719" s="56"/>
      <c r="Q719" s="56"/>
      <c r="R719" s="133"/>
      <c r="S719" s="119"/>
      <c r="T719" s="119"/>
      <c r="U719" s="119"/>
      <c r="V719" s="26"/>
      <c r="W719" s="26"/>
      <c r="X719" s="26"/>
      <c r="Y719" s="119"/>
      <c r="Z719" s="26"/>
    </row>
    <row r="720" spans="1:26" ht="12.75" customHeight="1">
      <c r="A720" s="129"/>
      <c r="B720" s="54"/>
      <c r="C720" s="26"/>
      <c r="D720" s="26"/>
      <c r="E720" s="124"/>
      <c r="F720" s="124"/>
      <c r="G720" s="124"/>
      <c r="H720" s="124"/>
      <c r="I720" s="124"/>
      <c r="J720" s="124"/>
      <c r="K720" s="130"/>
      <c r="L720" s="56"/>
      <c r="M720" s="56"/>
      <c r="N720" s="56"/>
      <c r="O720" s="56"/>
      <c r="P720" s="56"/>
      <c r="Q720" s="56"/>
      <c r="R720" s="133"/>
      <c r="S720" s="119"/>
      <c r="T720" s="119"/>
      <c r="U720" s="119"/>
      <c r="V720" s="26"/>
      <c r="W720" s="26"/>
      <c r="X720" s="26"/>
      <c r="Y720" s="119"/>
      <c r="Z720" s="26"/>
    </row>
    <row r="721" spans="1:26" ht="12.75" customHeight="1">
      <c r="A721" s="129"/>
      <c r="B721" s="54"/>
      <c r="C721" s="26"/>
      <c r="D721" s="26"/>
      <c r="E721" s="124"/>
      <c r="F721" s="124"/>
      <c r="G721" s="124"/>
      <c r="H721" s="124"/>
      <c r="I721" s="124"/>
      <c r="J721" s="124"/>
      <c r="K721" s="130"/>
      <c r="L721" s="56"/>
      <c r="M721" s="56"/>
      <c r="N721" s="56"/>
      <c r="O721" s="56"/>
      <c r="P721" s="56"/>
      <c r="Q721" s="56"/>
      <c r="R721" s="133"/>
      <c r="S721" s="119"/>
      <c r="T721" s="119"/>
      <c r="U721" s="119"/>
      <c r="V721" s="26"/>
      <c r="W721" s="26"/>
      <c r="X721" s="26"/>
      <c r="Y721" s="119"/>
      <c r="Z721" s="26"/>
    </row>
    <row r="722" spans="1:26" ht="12.75" customHeight="1">
      <c r="A722" s="129"/>
      <c r="B722" s="54"/>
      <c r="C722" s="26"/>
      <c r="D722" s="26"/>
      <c r="E722" s="124"/>
      <c r="F722" s="124"/>
      <c r="G722" s="124"/>
      <c r="H722" s="124"/>
      <c r="I722" s="124"/>
      <c r="J722" s="124"/>
      <c r="K722" s="130"/>
      <c r="L722" s="56"/>
      <c r="M722" s="56"/>
      <c r="N722" s="56"/>
      <c r="O722" s="56"/>
      <c r="P722" s="56"/>
      <c r="Q722" s="56"/>
      <c r="R722" s="133"/>
      <c r="S722" s="119"/>
      <c r="T722" s="119"/>
      <c r="U722" s="119"/>
      <c r="V722" s="26"/>
      <c r="W722" s="26"/>
      <c r="X722" s="26"/>
      <c r="Y722" s="119"/>
      <c r="Z722" s="26"/>
    </row>
    <row r="723" spans="1:26" ht="12.75" customHeight="1">
      <c r="A723" s="129"/>
      <c r="B723" s="54"/>
      <c r="C723" s="26"/>
      <c r="D723" s="26"/>
      <c r="E723" s="124"/>
      <c r="F723" s="124"/>
      <c r="G723" s="124"/>
      <c r="H723" s="124"/>
      <c r="I723" s="124"/>
      <c r="J723" s="124"/>
      <c r="K723" s="130"/>
      <c r="L723" s="56"/>
      <c r="M723" s="56"/>
      <c r="N723" s="56"/>
      <c r="O723" s="56"/>
      <c r="P723" s="56"/>
      <c r="Q723" s="56"/>
      <c r="R723" s="133"/>
      <c r="S723" s="119"/>
      <c r="T723" s="119"/>
      <c r="U723" s="119"/>
      <c r="V723" s="26"/>
      <c r="W723" s="26"/>
      <c r="X723" s="26"/>
      <c r="Y723" s="119"/>
      <c r="Z723" s="26"/>
    </row>
    <row r="724" spans="1:26" ht="12.75" customHeight="1">
      <c r="A724" s="129"/>
      <c r="B724" s="54"/>
      <c r="C724" s="26"/>
      <c r="D724" s="26"/>
      <c r="E724" s="124"/>
      <c r="F724" s="124"/>
      <c r="G724" s="124"/>
      <c r="H724" s="124"/>
      <c r="I724" s="124"/>
      <c r="J724" s="124"/>
      <c r="K724" s="130"/>
      <c r="L724" s="56"/>
      <c r="M724" s="56"/>
      <c r="N724" s="56"/>
      <c r="O724" s="56"/>
      <c r="P724" s="56"/>
      <c r="Q724" s="56"/>
      <c r="R724" s="133"/>
      <c r="S724" s="119"/>
      <c r="T724" s="119"/>
      <c r="U724" s="119"/>
      <c r="V724" s="26"/>
      <c r="W724" s="26"/>
      <c r="X724" s="26"/>
      <c r="Y724" s="119"/>
      <c r="Z724" s="26"/>
    </row>
    <row r="725" spans="1:26" ht="12.75" customHeight="1">
      <c r="A725" s="129"/>
      <c r="B725" s="54"/>
      <c r="C725" s="26"/>
      <c r="D725" s="26"/>
      <c r="E725" s="124"/>
      <c r="F725" s="124"/>
      <c r="G725" s="124"/>
      <c r="H725" s="124"/>
      <c r="I725" s="124"/>
      <c r="J725" s="124"/>
      <c r="K725" s="130"/>
      <c r="L725" s="56"/>
      <c r="M725" s="56"/>
      <c r="N725" s="56"/>
      <c r="O725" s="56"/>
      <c r="P725" s="56"/>
      <c r="Q725" s="56"/>
      <c r="R725" s="133"/>
      <c r="S725" s="119"/>
      <c r="T725" s="119"/>
      <c r="U725" s="119"/>
      <c r="V725" s="26"/>
      <c r="W725" s="26"/>
      <c r="X725" s="26"/>
      <c r="Y725" s="119"/>
      <c r="Z725" s="26"/>
    </row>
    <row r="726" spans="1:26" ht="12.75" customHeight="1">
      <c r="A726" s="129"/>
      <c r="B726" s="54"/>
      <c r="C726" s="26"/>
      <c r="D726" s="26"/>
      <c r="E726" s="124"/>
      <c r="F726" s="124"/>
      <c r="G726" s="124"/>
      <c r="H726" s="124"/>
      <c r="I726" s="124"/>
      <c r="J726" s="124"/>
      <c r="K726" s="130"/>
      <c r="L726" s="56"/>
      <c r="M726" s="56"/>
      <c r="N726" s="56"/>
      <c r="O726" s="56"/>
      <c r="P726" s="56"/>
      <c r="Q726" s="56"/>
      <c r="R726" s="133"/>
      <c r="S726" s="119"/>
      <c r="T726" s="119"/>
      <c r="U726" s="119"/>
      <c r="V726" s="26"/>
      <c r="W726" s="26"/>
      <c r="X726" s="26"/>
      <c r="Y726" s="119"/>
      <c r="Z726" s="26"/>
    </row>
    <row r="727" spans="1:26" ht="12.75" customHeight="1">
      <c r="A727" s="129"/>
      <c r="B727" s="54"/>
      <c r="C727" s="26"/>
      <c r="D727" s="26"/>
      <c r="E727" s="124"/>
      <c r="F727" s="124"/>
      <c r="G727" s="124"/>
      <c r="H727" s="124"/>
      <c r="I727" s="124"/>
      <c r="J727" s="124"/>
      <c r="K727" s="130"/>
      <c r="L727" s="56"/>
      <c r="M727" s="56"/>
      <c r="N727" s="56"/>
      <c r="O727" s="56"/>
      <c r="P727" s="56"/>
      <c r="Q727" s="56"/>
      <c r="R727" s="133"/>
      <c r="S727" s="119"/>
      <c r="T727" s="119"/>
      <c r="U727" s="119"/>
      <c r="V727" s="26"/>
      <c r="W727" s="26"/>
      <c r="X727" s="26"/>
      <c r="Y727" s="119"/>
      <c r="Z727" s="26"/>
    </row>
    <row r="728" spans="1:26" ht="12.75" customHeight="1">
      <c r="A728" s="129"/>
      <c r="B728" s="54"/>
      <c r="C728" s="26"/>
      <c r="D728" s="26"/>
      <c r="E728" s="124"/>
      <c r="F728" s="124"/>
      <c r="G728" s="124"/>
      <c r="H728" s="124"/>
      <c r="I728" s="124"/>
      <c r="J728" s="124"/>
      <c r="K728" s="130"/>
      <c r="L728" s="56"/>
      <c r="M728" s="56"/>
      <c r="N728" s="56"/>
      <c r="O728" s="56"/>
      <c r="P728" s="56"/>
      <c r="Q728" s="56"/>
      <c r="R728" s="133"/>
      <c r="S728" s="119"/>
      <c r="T728" s="119"/>
      <c r="U728" s="119"/>
      <c r="V728" s="26"/>
      <c r="W728" s="26"/>
      <c r="X728" s="26"/>
      <c r="Y728" s="119"/>
      <c r="Z728" s="26"/>
    </row>
    <row r="729" spans="1:26" ht="12.75" customHeight="1">
      <c r="A729" s="129"/>
      <c r="B729" s="54"/>
      <c r="C729" s="26"/>
      <c r="D729" s="26"/>
      <c r="E729" s="124"/>
      <c r="F729" s="124"/>
      <c r="G729" s="124"/>
      <c r="H729" s="124"/>
      <c r="I729" s="124"/>
      <c r="J729" s="124"/>
      <c r="K729" s="130"/>
      <c r="L729" s="56"/>
      <c r="M729" s="56"/>
      <c r="N729" s="56"/>
      <c r="O729" s="56"/>
      <c r="P729" s="56"/>
      <c r="Q729" s="56"/>
      <c r="R729" s="133"/>
      <c r="S729" s="119"/>
      <c r="T729" s="119"/>
      <c r="U729" s="119"/>
      <c r="V729" s="26"/>
      <c r="W729" s="26"/>
      <c r="X729" s="26"/>
      <c r="Y729" s="119"/>
      <c r="Z729" s="26"/>
    </row>
    <row r="730" spans="1:26" ht="12.75" customHeight="1">
      <c r="A730" s="129"/>
      <c r="B730" s="54"/>
      <c r="C730" s="26"/>
      <c r="D730" s="26"/>
      <c r="E730" s="124"/>
      <c r="F730" s="124"/>
      <c r="G730" s="124"/>
      <c r="H730" s="124"/>
      <c r="I730" s="124"/>
      <c r="J730" s="124"/>
      <c r="K730" s="130"/>
      <c r="L730" s="56"/>
      <c r="M730" s="56"/>
      <c r="N730" s="56"/>
      <c r="O730" s="56"/>
      <c r="P730" s="56"/>
      <c r="Q730" s="56"/>
      <c r="R730" s="133"/>
      <c r="S730" s="119"/>
      <c r="T730" s="119"/>
      <c r="U730" s="119"/>
      <c r="V730" s="26"/>
      <c r="W730" s="26"/>
      <c r="X730" s="26"/>
      <c r="Y730" s="119"/>
      <c r="Z730" s="26"/>
    </row>
    <row r="731" spans="1:26" ht="12.75" customHeight="1">
      <c r="A731" s="129"/>
      <c r="B731" s="54"/>
      <c r="C731" s="26"/>
      <c r="D731" s="26"/>
      <c r="E731" s="124"/>
      <c r="F731" s="124"/>
      <c r="G731" s="124"/>
      <c r="H731" s="124"/>
      <c r="I731" s="124"/>
      <c r="J731" s="124"/>
      <c r="K731" s="130"/>
      <c r="L731" s="56"/>
      <c r="M731" s="56"/>
      <c r="N731" s="56"/>
      <c r="O731" s="56"/>
      <c r="P731" s="56"/>
      <c r="Q731" s="56"/>
      <c r="R731" s="133"/>
      <c r="S731" s="119"/>
      <c r="T731" s="119"/>
      <c r="U731" s="119"/>
      <c r="V731" s="26"/>
      <c r="W731" s="26"/>
      <c r="X731" s="26"/>
      <c r="Y731" s="119"/>
      <c r="Z731" s="26"/>
    </row>
    <row r="732" spans="1:26" ht="12.75" customHeight="1">
      <c r="A732" s="129"/>
      <c r="B732" s="54"/>
      <c r="C732" s="26"/>
      <c r="D732" s="26"/>
      <c r="E732" s="124"/>
      <c r="F732" s="124"/>
      <c r="G732" s="124"/>
      <c r="H732" s="124"/>
      <c r="I732" s="124"/>
      <c r="J732" s="124"/>
      <c r="K732" s="130"/>
      <c r="L732" s="56"/>
      <c r="M732" s="56"/>
      <c r="N732" s="56"/>
      <c r="O732" s="56"/>
      <c r="P732" s="56"/>
      <c r="Q732" s="56"/>
      <c r="R732" s="133"/>
      <c r="S732" s="119"/>
      <c r="T732" s="119"/>
      <c r="U732" s="119"/>
      <c r="V732" s="26"/>
      <c r="W732" s="26"/>
      <c r="X732" s="26"/>
      <c r="Y732" s="119"/>
      <c r="Z732" s="26"/>
    </row>
    <row r="733" spans="1:26" ht="12.75" customHeight="1">
      <c r="A733" s="129"/>
      <c r="B733" s="54"/>
      <c r="C733" s="26"/>
      <c r="D733" s="26"/>
      <c r="E733" s="124"/>
      <c r="F733" s="124"/>
      <c r="G733" s="124"/>
      <c r="H733" s="124"/>
      <c r="I733" s="124"/>
      <c r="J733" s="124"/>
      <c r="K733" s="130"/>
      <c r="L733" s="56"/>
      <c r="M733" s="56"/>
      <c r="N733" s="56"/>
      <c r="O733" s="56"/>
      <c r="P733" s="56"/>
      <c r="Q733" s="56"/>
      <c r="R733" s="133"/>
      <c r="S733" s="119"/>
      <c r="T733" s="119"/>
      <c r="U733" s="119"/>
      <c r="V733" s="26"/>
      <c r="W733" s="26"/>
      <c r="X733" s="26"/>
      <c r="Y733" s="119"/>
      <c r="Z733" s="26"/>
    </row>
    <row r="734" spans="1:26" ht="12.75" customHeight="1">
      <c r="A734" s="129"/>
      <c r="B734" s="54"/>
      <c r="C734" s="26"/>
      <c r="D734" s="26"/>
      <c r="E734" s="124"/>
      <c r="F734" s="124"/>
      <c r="G734" s="124"/>
      <c r="H734" s="124"/>
      <c r="I734" s="124"/>
      <c r="J734" s="124"/>
      <c r="K734" s="130"/>
      <c r="L734" s="56"/>
      <c r="M734" s="56"/>
      <c r="N734" s="56"/>
      <c r="O734" s="56"/>
      <c r="P734" s="56"/>
      <c r="Q734" s="56"/>
      <c r="R734" s="133"/>
      <c r="S734" s="119"/>
      <c r="T734" s="119"/>
      <c r="U734" s="119"/>
      <c r="V734" s="26"/>
      <c r="W734" s="26"/>
      <c r="X734" s="26"/>
      <c r="Y734" s="119"/>
      <c r="Z734" s="26"/>
    </row>
    <row r="735" spans="1:26" ht="12.75" customHeight="1">
      <c r="A735" s="129"/>
      <c r="B735" s="54"/>
      <c r="C735" s="26"/>
      <c r="D735" s="26"/>
      <c r="E735" s="124"/>
      <c r="F735" s="124"/>
      <c r="G735" s="124"/>
      <c r="H735" s="124"/>
      <c r="I735" s="124"/>
      <c r="J735" s="124"/>
      <c r="K735" s="130"/>
      <c r="L735" s="56"/>
      <c r="M735" s="56"/>
      <c r="N735" s="56"/>
      <c r="O735" s="56"/>
      <c r="P735" s="56"/>
      <c r="Q735" s="56"/>
      <c r="R735" s="133"/>
      <c r="S735" s="119"/>
      <c r="T735" s="119"/>
      <c r="U735" s="119"/>
      <c r="V735" s="26"/>
      <c r="W735" s="26"/>
      <c r="X735" s="26"/>
      <c r="Y735" s="119"/>
      <c r="Z735" s="26"/>
    </row>
    <row r="736" spans="1:26" ht="12.75" customHeight="1">
      <c r="A736" s="129"/>
      <c r="B736" s="54"/>
      <c r="C736" s="26"/>
      <c r="D736" s="26"/>
      <c r="E736" s="124"/>
      <c r="F736" s="124"/>
      <c r="G736" s="124"/>
      <c r="H736" s="124"/>
      <c r="I736" s="124"/>
      <c r="J736" s="124"/>
      <c r="K736" s="130"/>
      <c r="L736" s="56"/>
      <c r="M736" s="56"/>
      <c r="N736" s="56"/>
      <c r="O736" s="56"/>
      <c r="P736" s="56"/>
      <c r="Q736" s="56"/>
      <c r="R736" s="133"/>
      <c r="S736" s="119"/>
      <c r="T736" s="119"/>
      <c r="U736" s="119"/>
      <c r="V736" s="26"/>
      <c r="W736" s="26"/>
      <c r="X736" s="26"/>
      <c r="Y736" s="119"/>
      <c r="Z736" s="26"/>
    </row>
    <row r="737" spans="1:26" ht="12.75" customHeight="1">
      <c r="A737" s="129"/>
      <c r="B737" s="54"/>
      <c r="C737" s="26"/>
      <c r="D737" s="26"/>
      <c r="E737" s="124"/>
      <c r="F737" s="124"/>
      <c r="G737" s="124"/>
      <c r="H737" s="124"/>
      <c r="I737" s="124"/>
      <c r="J737" s="124"/>
      <c r="K737" s="130"/>
      <c r="L737" s="56"/>
      <c r="M737" s="56"/>
      <c r="N737" s="56"/>
      <c r="O737" s="56"/>
      <c r="P737" s="56"/>
      <c r="Q737" s="56"/>
      <c r="R737" s="133"/>
      <c r="S737" s="119"/>
      <c r="T737" s="119"/>
      <c r="U737" s="119"/>
      <c r="V737" s="26"/>
      <c r="W737" s="26"/>
      <c r="X737" s="26"/>
      <c r="Y737" s="119"/>
      <c r="Z737" s="26"/>
    </row>
    <row r="738" spans="1:26" ht="12.75" customHeight="1">
      <c r="A738" s="129"/>
      <c r="B738" s="54"/>
      <c r="C738" s="26"/>
      <c r="D738" s="26"/>
      <c r="E738" s="124"/>
      <c r="F738" s="124"/>
      <c r="G738" s="124"/>
      <c r="H738" s="124"/>
      <c r="I738" s="124"/>
      <c r="J738" s="124"/>
      <c r="K738" s="130"/>
      <c r="L738" s="56"/>
      <c r="M738" s="56"/>
      <c r="N738" s="56"/>
      <c r="O738" s="56"/>
      <c r="P738" s="56"/>
      <c r="Q738" s="56"/>
      <c r="R738" s="133"/>
      <c r="S738" s="119"/>
      <c r="T738" s="119"/>
      <c r="U738" s="119"/>
      <c r="V738" s="26"/>
      <c r="W738" s="26"/>
      <c r="X738" s="26"/>
      <c r="Y738" s="119"/>
      <c r="Z738" s="26"/>
    </row>
    <row r="739" spans="1:26" ht="12.75" customHeight="1">
      <c r="A739" s="129"/>
      <c r="B739" s="54"/>
      <c r="C739" s="26"/>
      <c r="D739" s="26"/>
      <c r="E739" s="124"/>
      <c r="F739" s="124"/>
      <c r="G739" s="124"/>
      <c r="H739" s="124"/>
      <c r="I739" s="124"/>
      <c r="J739" s="124"/>
      <c r="K739" s="130"/>
      <c r="L739" s="56"/>
      <c r="M739" s="56"/>
      <c r="N739" s="56"/>
      <c r="O739" s="56"/>
      <c r="P739" s="56"/>
      <c r="Q739" s="56"/>
      <c r="R739" s="133"/>
      <c r="S739" s="119"/>
      <c r="T739" s="119"/>
      <c r="U739" s="119"/>
      <c r="V739" s="26"/>
      <c r="W739" s="26"/>
      <c r="X739" s="26"/>
      <c r="Y739" s="119"/>
      <c r="Z739" s="26"/>
    </row>
    <row r="740" spans="1:26" ht="12.75" customHeight="1">
      <c r="A740" s="129"/>
      <c r="B740" s="54"/>
      <c r="C740" s="26"/>
      <c r="D740" s="26"/>
      <c r="E740" s="124"/>
      <c r="F740" s="124"/>
      <c r="G740" s="124"/>
      <c r="H740" s="124"/>
      <c r="I740" s="124"/>
      <c r="J740" s="124"/>
      <c r="K740" s="130"/>
      <c r="L740" s="56"/>
      <c r="M740" s="56"/>
      <c r="N740" s="56"/>
      <c r="O740" s="56"/>
      <c r="P740" s="56"/>
      <c r="Q740" s="56"/>
      <c r="R740" s="133"/>
      <c r="S740" s="119"/>
      <c r="T740" s="119"/>
      <c r="U740" s="119"/>
      <c r="V740" s="26"/>
      <c r="W740" s="26"/>
      <c r="X740" s="26"/>
      <c r="Y740" s="119"/>
      <c r="Z740" s="26"/>
    </row>
    <row r="741" spans="1:26" ht="12.75" customHeight="1">
      <c r="A741" s="129"/>
      <c r="B741" s="54"/>
      <c r="C741" s="26"/>
      <c r="D741" s="26"/>
      <c r="E741" s="124"/>
      <c r="F741" s="124"/>
      <c r="G741" s="124"/>
      <c r="H741" s="124"/>
      <c r="I741" s="124"/>
      <c r="J741" s="124"/>
      <c r="K741" s="130"/>
      <c r="L741" s="56"/>
      <c r="M741" s="56"/>
      <c r="N741" s="56"/>
      <c r="O741" s="56"/>
      <c r="P741" s="56"/>
      <c r="Q741" s="56"/>
      <c r="R741" s="133"/>
      <c r="S741" s="119"/>
      <c r="T741" s="119"/>
      <c r="U741" s="119"/>
      <c r="V741" s="26"/>
      <c r="W741" s="26"/>
      <c r="X741" s="26"/>
      <c r="Y741" s="119"/>
      <c r="Z741" s="26"/>
    </row>
    <row r="742" spans="1:26" ht="12.75" customHeight="1">
      <c r="A742" s="129"/>
      <c r="B742" s="54"/>
      <c r="C742" s="26"/>
      <c r="D742" s="26"/>
      <c r="E742" s="124"/>
      <c r="F742" s="124"/>
      <c r="G742" s="124"/>
      <c r="H742" s="124"/>
      <c r="I742" s="124"/>
      <c r="J742" s="124"/>
      <c r="K742" s="130"/>
      <c r="L742" s="56"/>
      <c r="M742" s="56"/>
      <c r="N742" s="56"/>
      <c r="O742" s="56"/>
      <c r="P742" s="56"/>
      <c r="Q742" s="56"/>
      <c r="R742" s="133"/>
      <c r="S742" s="119"/>
      <c r="T742" s="119"/>
      <c r="U742" s="119"/>
      <c r="V742" s="26"/>
      <c r="W742" s="26"/>
      <c r="X742" s="26"/>
      <c r="Y742" s="119"/>
      <c r="Z742" s="26"/>
    </row>
    <row r="743" spans="1:26" ht="12.75" customHeight="1">
      <c r="A743" s="129"/>
      <c r="B743" s="54"/>
      <c r="C743" s="26"/>
      <c r="D743" s="26"/>
      <c r="E743" s="124"/>
      <c r="F743" s="124"/>
      <c r="G743" s="124"/>
      <c r="H743" s="124"/>
      <c r="I743" s="124"/>
      <c r="J743" s="124"/>
      <c r="K743" s="130"/>
      <c r="L743" s="56"/>
      <c r="M743" s="56"/>
      <c r="N743" s="56"/>
      <c r="O743" s="56"/>
      <c r="P743" s="56"/>
      <c r="Q743" s="56"/>
      <c r="R743" s="133"/>
      <c r="S743" s="119"/>
      <c r="T743" s="119"/>
      <c r="U743" s="119"/>
      <c r="V743" s="26"/>
      <c r="W743" s="26"/>
      <c r="X743" s="26"/>
      <c r="Y743" s="119"/>
      <c r="Z743" s="26"/>
    </row>
    <row r="744" spans="1:26" ht="12.75" customHeight="1">
      <c r="A744" s="129"/>
      <c r="B744" s="54"/>
      <c r="C744" s="26"/>
      <c r="D744" s="26"/>
      <c r="E744" s="124"/>
      <c r="F744" s="124"/>
      <c r="G744" s="124"/>
      <c r="H744" s="124"/>
      <c r="I744" s="124"/>
      <c r="J744" s="124"/>
      <c r="K744" s="130"/>
      <c r="L744" s="56"/>
      <c r="M744" s="56"/>
      <c r="N744" s="56"/>
      <c r="O744" s="56"/>
      <c r="P744" s="56"/>
      <c r="Q744" s="56"/>
      <c r="R744" s="133"/>
      <c r="S744" s="119"/>
      <c r="T744" s="119"/>
      <c r="U744" s="119"/>
      <c r="V744" s="26"/>
      <c r="W744" s="26"/>
      <c r="X744" s="26"/>
      <c r="Y744" s="119"/>
      <c r="Z744" s="26"/>
    </row>
    <row r="745" spans="1:26" ht="12.75" customHeight="1">
      <c r="A745" s="129"/>
      <c r="B745" s="54"/>
      <c r="C745" s="26"/>
      <c r="D745" s="26"/>
      <c r="E745" s="124"/>
      <c r="F745" s="124"/>
      <c r="G745" s="124"/>
      <c r="H745" s="124"/>
      <c r="I745" s="124"/>
      <c r="J745" s="124"/>
      <c r="K745" s="130"/>
      <c r="L745" s="56"/>
      <c r="M745" s="56"/>
      <c r="N745" s="56"/>
      <c r="O745" s="56"/>
      <c r="P745" s="56"/>
      <c r="Q745" s="56"/>
      <c r="R745" s="133"/>
      <c r="S745" s="119"/>
      <c r="T745" s="119"/>
      <c r="U745" s="119"/>
      <c r="V745" s="26"/>
      <c r="W745" s="26"/>
      <c r="X745" s="26"/>
      <c r="Y745" s="119"/>
      <c r="Z745" s="26"/>
    </row>
    <row r="746" spans="1:26" ht="12.75" customHeight="1">
      <c r="A746" s="129"/>
      <c r="B746" s="54"/>
      <c r="C746" s="26"/>
      <c r="D746" s="26"/>
      <c r="E746" s="124"/>
      <c r="F746" s="124"/>
      <c r="G746" s="124"/>
      <c r="H746" s="124"/>
      <c r="I746" s="124"/>
      <c r="J746" s="124"/>
      <c r="K746" s="130"/>
      <c r="L746" s="56"/>
      <c r="M746" s="56"/>
      <c r="N746" s="56"/>
      <c r="O746" s="56"/>
      <c r="P746" s="56"/>
      <c r="Q746" s="56"/>
      <c r="R746" s="133"/>
      <c r="S746" s="119"/>
      <c r="T746" s="119"/>
      <c r="U746" s="119"/>
      <c r="V746" s="26"/>
      <c r="W746" s="26"/>
      <c r="X746" s="26"/>
      <c r="Y746" s="119"/>
      <c r="Z746" s="26"/>
    </row>
    <row r="747" spans="1:26" ht="12.75" customHeight="1">
      <c r="A747" s="129"/>
      <c r="B747" s="54"/>
      <c r="C747" s="26"/>
      <c r="D747" s="26"/>
      <c r="E747" s="124"/>
      <c r="F747" s="124"/>
      <c r="G747" s="124"/>
      <c r="H747" s="124"/>
      <c r="I747" s="124"/>
      <c r="J747" s="124"/>
      <c r="K747" s="130"/>
      <c r="L747" s="56"/>
      <c r="M747" s="56"/>
      <c r="N747" s="56"/>
      <c r="O747" s="56"/>
      <c r="P747" s="56"/>
      <c r="Q747" s="56"/>
      <c r="R747" s="133"/>
      <c r="S747" s="119"/>
      <c r="T747" s="119"/>
      <c r="U747" s="119"/>
      <c r="V747" s="26"/>
      <c r="W747" s="26"/>
      <c r="X747" s="26"/>
      <c r="Y747" s="119"/>
      <c r="Z747" s="26"/>
    </row>
    <row r="748" spans="1:26" ht="12.75" customHeight="1">
      <c r="A748" s="129"/>
      <c r="B748" s="54"/>
      <c r="C748" s="26"/>
      <c r="D748" s="26"/>
      <c r="E748" s="124"/>
      <c r="F748" s="124"/>
      <c r="G748" s="124"/>
      <c r="H748" s="124"/>
      <c r="I748" s="124"/>
      <c r="J748" s="124"/>
      <c r="K748" s="130"/>
      <c r="L748" s="56"/>
      <c r="M748" s="56"/>
      <c r="N748" s="56"/>
      <c r="O748" s="56"/>
      <c r="P748" s="56"/>
      <c r="Q748" s="56"/>
      <c r="R748" s="133"/>
      <c r="S748" s="119"/>
      <c r="T748" s="119"/>
      <c r="U748" s="119"/>
      <c r="V748" s="26"/>
      <c r="W748" s="26"/>
      <c r="X748" s="26"/>
      <c r="Y748" s="119"/>
      <c r="Z748" s="26"/>
    </row>
    <row r="749" spans="1:26" ht="12.75" customHeight="1">
      <c r="A749" s="129"/>
      <c r="B749" s="54"/>
      <c r="C749" s="26"/>
      <c r="D749" s="26"/>
      <c r="E749" s="124"/>
      <c r="F749" s="124"/>
      <c r="G749" s="124"/>
      <c r="H749" s="124"/>
      <c r="I749" s="124"/>
      <c r="J749" s="124"/>
      <c r="K749" s="130"/>
      <c r="L749" s="56"/>
      <c r="M749" s="56"/>
      <c r="N749" s="56"/>
      <c r="O749" s="56"/>
      <c r="P749" s="56"/>
      <c r="Q749" s="56"/>
      <c r="R749" s="133"/>
      <c r="S749" s="119"/>
      <c r="T749" s="119"/>
      <c r="U749" s="119"/>
      <c r="V749" s="26"/>
      <c r="W749" s="26"/>
      <c r="X749" s="26"/>
      <c r="Y749" s="119"/>
      <c r="Z749" s="26"/>
    </row>
    <row r="750" spans="1:26" ht="12.75" customHeight="1">
      <c r="A750" s="129"/>
      <c r="B750" s="54"/>
      <c r="C750" s="26"/>
      <c r="D750" s="26"/>
      <c r="E750" s="124"/>
      <c r="F750" s="124"/>
      <c r="G750" s="124"/>
      <c r="H750" s="124"/>
      <c r="I750" s="124"/>
      <c r="J750" s="124"/>
      <c r="K750" s="130"/>
      <c r="L750" s="56"/>
      <c r="M750" s="56"/>
      <c r="N750" s="56"/>
      <c r="O750" s="56"/>
      <c r="P750" s="56"/>
      <c r="Q750" s="56"/>
      <c r="R750" s="133"/>
      <c r="S750" s="119"/>
      <c r="T750" s="119"/>
      <c r="U750" s="119"/>
      <c r="V750" s="26"/>
      <c r="W750" s="26"/>
      <c r="X750" s="26"/>
      <c r="Y750" s="119"/>
      <c r="Z750" s="26"/>
    </row>
    <row r="751" spans="1:26" ht="12.75" customHeight="1">
      <c r="A751" s="129"/>
      <c r="B751" s="54"/>
      <c r="C751" s="26"/>
      <c r="D751" s="26"/>
      <c r="E751" s="124"/>
      <c r="F751" s="124"/>
      <c r="G751" s="124"/>
      <c r="H751" s="124"/>
      <c r="I751" s="124"/>
      <c r="J751" s="124"/>
      <c r="K751" s="130"/>
      <c r="L751" s="56"/>
      <c r="M751" s="56"/>
      <c r="N751" s="56"/>
      <c r="O751" s="56"/>
      <c r="P751" s="56"/>
      <c r="Q751" s="56"/>
      <c r="R751" s="133"/>
      <c r="S751" s="119"/>
      <c r="T751" s="119"/>
      <c r="U751" s="119"/>
      <c r="V751" s="26"/>
      <c r="W751" s="26"/>
      <c r="X751" s="26"/>
      <c r="Y751" s="119"/>
      <c r="Z751" s="26"/>
    </row>
    <row r="752" spans="1:26" ht="12.75" customHeight="1">
      <c r="A752" s="129"/>
      <c r="B752" s="54"/>
      <c r="C752" s="26"/>
      <c r="D752" s="26"/>
      <c r="E752" s="124"/>
      <c r="F752" s="124"/>
      <c r="G752" s="124"/>
      <c r="H752" s="124"/>
      <c r="I752" s="124"/>
      <c r="J752" s="124"/>
      <c r="K752" s="130"/>
      <c r="L752" s="56"/>
      <c r="M752" s="56"/>
      <c r="N752" s="56"/>
      <c r="O752" s="56"/>
      <c r="P752" s="56"/>
      <c r="Q752" s="56"/>
      <c r="R752" s="133"/>
      <c r="S752" s="119"/>
      <c r="T752" s="119"/>
      <c r="U752" s="119"/>
      <c r="V752" s="26"/>
      <c r="W752" s="26"/>
      <c r="X752" s="26"/>
      <c r="Y752" s="119"/>
      <c r="Z752" s="26"/>
    </row>
    <row r="753" spans="1:26" ht="12.75" customHeight="1">
      <c r="A753" s="129"/>
      <c r="B753" s="54"/>
      <c r="C753" s="26"/>
      <c r="D753" s="26"/>
      <c r="E753" s="124"/>
      <c r="F753" s="124"/>
      <c r="G753" s="124"/>
      <c r="H753" s="124"/>
      <c r="I753" s="124"/>
      <c r="J753" s="124"/>
      <c r="K753" s="130"/>
      <c r="L753" s="56"/>
      <c r="M753" s="56"/>
      <c r="N753" s="56"/>
      <c r="O753" s="56"/>
      <c r="P753" s="56"/>
      <c r="Q753" s="56"/>
      <c r="R753" s="133"/>
      <c r="S753" s="119"/>
      <c r="T753" s="119"/>
      <c r="U753" s="119"/>
      <c r="V753" s="26"/>
      <c r="W753" s="26"/>
      <c r="X753" s="26"/>
      <c r="Y753" s="119"/>
      <c r="Z753" s="26"/>
    </row>
    <row r="754" spans="1:26" ht="12.75" customHeight="1">
      <c r="A754" s="129"/>
      <c r="B754" s="54"/>
      <c r="C754" s="26"/>
      <c r="D754" s="26"/>
      <c r="E754" s="124"/>
      <c r="F754" s="124"/>
      <c r="G754" s="124"/>
      <c r="H754" s="124"/>
      <c r="I754" s="124"/>
      <c r="J754" s="124"/>
      <c r="K754" s="130"/>
      <c r="L754" s="56"/>
      <c r="M754" s="56"/>
      <c r="N754" s="56"/>
      <c r="O754" s="56"/>
      <c r="P754" s="56"/>
      <c r="Q754" s="56"/>
      <c r="R754" s="133"/>
      <c r="S754" s="119"/>
      <c r="T754" s="119"/>
      <c r="U754" s="119"/>
      <c r="V754" s="26"/>
      <c r="W754" s="26"/>
      <c r="X754" s="26"/>
      <c r="Y754" s="119"/>
      <c r="Z754" s="26"/>
    </row>
    <row r="755" spans="1:26" ht="12.75" customHeight="1">
      <c r="A755" s="129"/>
      <c r="B755" s="54"/>
      <c r="C755" s="26"/>
      <c r="D755" s="26"/>
      <c r="E755" s="124"/>
      <c r="F755" s="124"/>
      <c r="G755" s="124"/>
      <c r="H755" s="124"/>
      <c r="I755" s="124"/>
      <c r="J755" s="124"/>
      <c r="K755" s="130"/>
      <c r="L755" s="56"/>
      <c r="M755" s="56"/>
      <c r="N755" s="56"/>
      <c r="O755" s="56"/>
      <c r="P755" s="56"/>
      <c r="Q755" s="56"/>
      <c r="R755" s="133"/>
      <c r="S755" s="119"/>
      <c r="T755" s="119"/>
      <c r="U755" s="119"/>
      <c r="V755" s="26"/>
      <c r="W755" s="26"/>
      <c r="X755" s="26"/>
      <c r="Y755" s="119"/>
      <c r="Z755" s="26"/>
    </row>
    <row r="756" spans="1:26" ht="12.75" customHeight="1">
      <c r="A756" s="129"/>
      <c r="B756" s="54"/>
      <c r="C756" s="26"/>
      <c r="D756" s="26"/>
      <c r="E756" s="124"/>
      <c r="F756" s="124"/>
      <c r="G756" s="124"/>
      <c r="H756" s="124"/>
      <c r="I756" s="124"/>
      <c r="J756" s="124"/>
      <c r="K756" s="130"/>
      <c r="L756" s="56"/>
      <c r="M756" s="56"/>
      <c r="N756" s="56"/>
      <c r="O756" s="56"/>
      <c r="P756" s="56"/>
      <c r="Q756" s="56"/>
      <c r="R756" s="133"/>
      <c r="S756" s="119"/>
      <c r="T756" s="119"/>
      <c r="U756" s="119"/>
      <c r="V756" s="26"/>
      <c r="W756" s="26"/>
      <c r="X756" s="26"/>
      <c r="Y756" s="119"/>
      <c r="Z756" s="26"/>
    </row>
    <row r="757" spans="1:26" ht="12.75" customHeight="1">
      <c r="A757" s="129"/>
      <c r="B757" s="54"/>
      <c r="C757" s="26"/>
      <c r="D757" s="26"/>
      <c r="E757" s="124"/>
      <c r="F757" s="124"/>
      <c r="G757" s="124"/>
      <c r="H757" s="124"/>
      <c r="I757" s="124"/>
      <c r="J757" s="124"/>
      <c r="K757" s="130"/>
      <c r="L757" s="56"/>
      <c r="M757" s="56"/>
      <c r="N757" s="56"/>
      <c r="O757" s="56"/>
      <c r="P757" s="56"/>
      <c r="Q757" s="56"/>
      <c r="R757" s="133"/>
      <c r="S757" s="119"/>
      <c r="T757" s="119"/>
      <c r="U757" s="119"/>
      <c r="V757" s="26"/>
      <c r="W757" s="26"/>
      <c r="X757" s="26"/>
      <c r="Y757" s="119"/>
      <c r="Z757" s="26"/>
    </row>
    <row r="758" spans="1:26" ht="12.75" customHeight="1">
      <c r="A758" s="129"/>
      <c r="B758" s="54"/>
      <c r="C758" s="26"/>
      <c r="D758" s="26"/>
      <c r="E758" s="124"/>
      <c r="F758" s="124"/>
      <c r="G758" s="124"/>
      <c r="H758" s="124"/>
      <c r="I758" s="124"/>
      <c r="J758" s="124"/>
      <c r="K758" s="130"/>
      <c r="L758" s="56"/>
      <c r="M758" s="56"/>
      <c r="N758" s="56"/>
      <c r="O758" s="56"/>
      <c r="P758" s="56"/>
      <c r="Q758" s="56"/>
      <c r="R758" s="133"/>
      <c r="S758" s="119"/>
      <c r="T758" s="119"/>
      <c r="U758" s="119"/>
      <c r="V758" s="26"/>
      <c r="W758" s="26"/>
      <c r="X758" s="26"/>
      <c r="Y758" s="119"/>
      <c r="Z758" s="26"/>
    </row>
    <row r="759" spans="1:26" ht="12.75" customHeight="1">
      <c r="A759" s="129"/>
      <c r="B759" s="54"/>
      <c r="C759" s="26"/>
      <c r="D759" s="26"/>
      <c r="E759" s="124"/>
      <c r="F759" s="124"/>
      <c r="G759" s="124"/>
      <c r="H759" s="124"/>
      <c r="I759" s="124"/>
      <c r="J759" s="124"/>
      <c r="K759" s="130"/>
      <c r="L759" s="56"/>
      <c r="M759" s="56"/>
      <c r="N759" s="56"/>
      <c r="O759" s="56"/>
      <c r="P759" s="56"/>
      <c r="Q759" s="56"/>
      <c r="R759" s="133"/>
      <c r="S759" s="119"/>
      <c r="T759" s="119"/>
      <c r="U759" s="119"/>
      <c r="V759" s="26"/>
      <c r="W759" s="26"/>
      <c r="X759" s="26"/>
      <c r="Y759" s="119"/>
      <c r="Z759" s="26"/>
    </row>
    <row r="760" spans="1:26" ht="12.75" customHeight="1">
      <c r="A760" s="129"/>
      <c r="B760" s="54"/>
      <c r="C760" s="26"/>
      <c r="D760" s="26"/>
      <c r="E760" s="124"/>
      <c r="F760" s="124"/>
      <c r="G760" s="124"/>
      <c r="H760" s="124"/>
      <c r="I760" s="124"/>
      <c r="J760" s="124"/>
      <c r="K760" s="130"/>
      <c r="L760" s="56"/>
      <c r="M760" s="56"/>
      <c r="N760" s="56"/>
      <c r="O760" s="56"/>
      <c r="P760" s="56"/>
      <c r="Q760" s="56"/>
      <c r="R760" s="133"/>
      <c r="S760" s="119"/>
      <c r="T760" s="119"/>
      <c r="U760" s="119"/>
      <c r="V760" s="26"/>
      <c r="W760" s="26"/>
      <c r="X760" s="26"/>
      <c r="Y760" s="119"/>
      <c r="Z760" s="26"/>
    </row>
    <row r="761" spans="1:26" ht="12.75" customHeight="1">
      <c r="A761" s="129"/>
      <c r="B761" s="54"/>
      <c r="C761" s="26"/>
      <c r="D761" s="26"/>
      <c r="E761" s="124"/>
      <c r="F761" s="124"/>
      <c r="G761" s="124"/>
      <c r="H761" s="124"/>
      <c r="I761" s="124"/>
      <c r="J761" s="124"/>
      <c r="K761" s="130"/>
      <c r="L761" s="56"/>
      <c r="M761" s="56"/>
      <c r="N761" s="56"/>
      <c r="O761" s="56"/>
      <c r="P761" s="56"/>
      <c r="Q761" s="56"/>
      <c r="R761" s="133"/>
      <c r="S761" s="119"/>
      <c r="T761" s="119"/>
      <c r="U761" s="119"/>
      <c r="V761" s="26"/>
      <c r="W761" s="26"/>
      <c r="X761" s="26"/>
      <c r="Y761" s="119"/>
      <c r="Z761" s="26"/>
    </row>
    <row r="762" spans="1:26" ht="12.75" customHeight="1">
      <c r="A762" s="129"/>
      <c r="B762" s="54"/>
      <c r="C762" s="26"/>
      <c r="D762" s="26"/>
      <c r="E762" s="124"/>
      <c r="F762" s="124"/>
      <c r="G762" s="124"/>
      <c r="H762" s="124"/>
      <c r="I762" s="124"/>
      <c r="J762" s="124"/>
      <c r="K762" s="130"/>
      <c r="L762" s="56"/>
      <c r="M762" s="56"/>
      <c r="N762" s="56"/>
      <c r="O762" s="56"/>
      <c r="P762" s="56"/>
      <c r="Q762" s="56"/>
      <c r="R762" s="133"/>
      <c r="S762" s="119"/>
      <c r="T762" s="119"/>
      <c r="U762" s="119"/>
      <c r="V762" s="26"/>
      <c r="W762" s="26"/>
      <c r="X762" s="26"/>
      <c r="Y762" s="119"/>
      <c r="Z762" s="26"/>
    </row>
    <row r="763" spans="1:26" ht="12.75" customHeight="1">
      <c r="A763" s="129"/>
      <c r="B763" s="54"/>
      <c r="C763" s="26"/>
      <c r="D763" s="26"/>
      <c r="E763" s="124"/>
      <c r="F763" s="124"/>
      <c r="G763" s="124"/>
      <c r="H763" s="124"/>
      <c r="I763" s="124"/>
      <c r="J763" s="124"/>
      <c r="K763" s="130"/>
      <c r="L763" s="56"/>
      <c r="M763" s="56"/>
      <c r="N763" s="56"/>
      <c r="O763" s="56"/>
      <c r="P763" s="56"/>
      <c r="Q763" s="56"/>
      <c r="R763" s="133"/>
      <c r="S763" s="119"/>
      <c r="T763" s="119"/>
      <c r="U763" s="119"/>
      <c r="V763" s="26"/>
      <c r="W763" s="26"/>
      <c r="X763" s="26"/>
      <c r="Y763" s="119"/>
      <c r="Z763" s="26"/>
    </row>
    <row r="764" spans="1:26" ht="12.75" customHeight="1">
      <c r="A764" s="129"/>
      <c r="B764" s="54"/>
      <c r="C764" s="26"/>
      <c r="D764" s="26"/>
      <c r="E764" s="124"/>
      <c r="F764" s="124"/>
      <c r="G764" s="124"/>
      <c r="H764" s="124"/>
      <c r="I764" s="124"/>
      <c r="J764" s="124"/>
      <c r="K764" s="130"/>
      <c r="L764" s="56"/>
      <c r="M764" s="56"/>
      <c r="N764" s="56"/>
      <c r="O764" s="56"/>
      <c r="P764" s="56"/>
      <c r="Q764" s="56"/>
      <c r="R764" s="133"/>
      <c r="S764" s="119"/>
      <c r="T764" s="119"/>
      <c r="U764" s="119"/>
      <c r="V764" s="26"/>
      <c r="W764" s="26"/>
      <c r="X764" s="26"/>
      <c r="Y764" s="119"/>
      <c r="Z764" s="26"/>
    </row>
    <row r="765" spans="1:26" ht="12.75" customHeight="1">
      <c r="A765" s="129"/>
      <c r="B765" s="54"/>
      <c r="C765" s="26"/>
      <c r="D765" s="26"/>
      <c r="E765" s="124"/>
      <c r="F765" s="124"/>
      <c r="G765" s="124"/>
      <c r="H765" s="124"/>
      <c r="I765" s="124"/>
      <c r="J765" s="124"/>
      <c r="K765" s="130"/>
      <c r="L765" s="56"/>
      <c r="M765" s="56"/>
      <c r="N765" s="56"/>
      <c r="O765" s="56"/>
      <c r="P765" s="56"/>
      <c r="Q765" s="56"/>
      <c r="R765" s="133"/>
      <c r="S765" s="119"/>
      <c r="T765" s="119"/>
      <c r="U765" s="119"/>
      <c r="V765" s="26"/>
      <c r="W765" s="26"/>
      <c r="X765" s="26"/>
      <c r="Y765" s="119"/>
      <c r="Z765" s="26"/>
    </row>
    <row r="766" spans="1:26" ht="12.75" customHeight="1">
      <c r="A766" s="129"/>
      <c r="B766" s="54"/>
      <c r="C766" s="26"/>
      <c r="D766" s="26"/>
      <c r="E766" s="124"/>
      <c r="F766" s="124"/>
      <c r="G766" s="124"/>
      <c r="H766" s="124"/>
      <c r="I766" s="124"/>
      <c r="J766" s="124"/>
      <c r="K766" s="130"/>
      <c r="L766" s="56"/>
      <c r="M766" s="56"/>
      <c r="N766" s="56"/>
      <c r="O766" s="56"/>
      <c r="P766" s="56"/>
      <c r="Q766" s="56"/>
      <c r="R766" s="133"/>
      <c r="S766" s="119"/>
      <c r="T766" s="119"/>
      <c r="U766" s="119"/>
      <c r="V766" s="26"/>
      <c r="W766" s="26"/>
      <c r="X766" s="26"/>
      <c r="Y766" s="119"/>
      <c r="Z766" s="26"/>
    </row>
    <row r="767" spans="1:26" ht="12.75" customHeight="1">
      <c r="A767" s="129"/>
      <c r="B767" s="54"/>
      <c r="C767" s="26"/>
      <c r="D767" s="26"/>
      <c r="E767" s="124"/>
      <c r="F767" s="124"/>
      <c r="G767" s="124"/>
      <c r="H767" s="124"/>
      <c r="I767" s="124"/>
      <c r="J767" s="124"/>
      <c r="K767" s="130"/>
      <c r="L767" s="56"/>
      <c r="M767" s="56"/>
      <c r="N767" s="56"/>
      <c r="O767" s="56"/>
      <c r="P767" s="56"/>
      <c r="Q767" s="56"/>
      <c r="R767" s="133"/>
      <c r="S767" s="119"/>
      <c r="T767" s="119"/>
      <c r="U767" s="119"/>
      <c r="V767" s="26"/>
      <c r="W767" s="26"/>
      <c r="X767" s="26"/>
      <c r="Y767" s="119"/>
      <c r="Z767" s="26"/>
    </row>
    <row r="768" spans="1:26" ht="12.75" customHeight="1">
      <c r="A768" s="129"/>
      <c r="B768" s="54"/>
      <c r="C768" s="26"/>
      <c r="D768" s="26"/>
      <c r="E768" s="124"/>
      <c r="F768" s="124"/>
      <c r="G768" s="124"/>
      <c r="H768" s="124"/>
      <c r="I768" s="124"/>
      <c r="J768" s="124"/>
      <c r="K768" s="130"/>
      <c r="L768" s="56"/>
      <c r="M768" s="56"/>
      <c r="N768" s="56"/>
      <c r="O768" s="56"/>
      <c r="P768" s="56"/>
      <c r="Q768" s="56"/>
      <c r="R768" s="133"/>
      <c r="S768" s="119"/>
      <c r="T768" s="119"/>
      <c r="U768" s="119"/>
      <c r="V768" s="26"/>
      <c r="W768" s="26"/>
      <c r="X768" s="26"/>
      <c r="Y768" s="119"/>
      <c r="Z768" s="26"/>
    </row>
    <row r="769" spans="1:26" ht="12.75" customHeight="1">
      <c r="A769" s="129"/>
      <c r="B769" s="54"/>
      <c r="C769" s="26"/>
      <c r="D769" s="26"/>
      <c r="E769" s="124"/>
      <c r="F769" s="124"/>
      <c r="G769" s="124"/>
      <c r="H769" s="124"/>
      <c r="I769" s="124"/>
      <c r="J769" s="124"/>
      <c r="K769" s="130"/>
      <c r="L769" s="56"/>
      <c r="M769" s="56"/>
      <c r="N769" s="56"/>
      <c r="O769" s="56"/>
      <c r="P769" s="56"/>
      <c r="Q769" s="56"/>
      <c r="R769" s="133"/>
      <c r="S769" s="119"/>
      <c r="T769" s="119"/>
      <c r="U769" s="119"/>
      <c r="V769" s="26"/>
      <c r="W769" s="26"/>
      <c r="X769" s="26"/>
      <c r="Y769" s="119"/>
      <c r="Z769" s="26"/>
    </row>
    <row r="770" spans="1:26" ht="12.75" customHeight="1">
      <c r="A770" s="129"/>
      <c r="B770" s="54"/>
      <c r="C770" s="26"/>
      <c r="D770" s="26"/>
      <c r="E770" s="124"/>
      <c r="F770" s="124"/>
      <c r="G770" s="124"/>
      <c r="H770" s="124"/>
      <c r="I770" s="124"/>
      <c r="J770" s="124"/>
      <c r="K770" s="130"/>
      <c r="L770" s="56"/>
      <c r="M770" s="56"/>
      <c r="N770" s="56"/>
      <c r="O770" s="56"/>
      <c r="P770" s="56"/>
      <c r="Q770" s="56"/>
      <c r="R770" s="133"/>
      <c r="S770" s="119"/>
      <c r="T770" s="119"/>
      <c r="U770" s="119"/>
      <c r="V770" s="26"/>
      <c r="W770" s="26"/>
      <c r="X770" s="26"/>
      <c r="Y770" s="119"/>
      <c r="Z770" s="26"/>
    </row>
    <row r="771" spans="1:26" ht="12.75" customHeight="1">
      <c r="A771" s="129"/>
      <c r="B771" s="54"/>
      <c r="C771" s="26"/>
      <c r="D771" s="26"/>
      <c r="E771" s="124"/>
      <c r="F771" s="124"/>
      <c r="G771" s="124"/>
      <c r="H771" s="124"/>
      <c r="I771" s="124"/>
      <c r="J771" s="124"/>
      <c r="K771" s="130"/>
      <c r="L771" s="56"/>
      <c r="M771" s="56"/>
      <c r="N771" s="56"/>
      <c r="O771" s="56"/>
      <c r="P771" s="56"/>
      <c r="Q771" s="56"/>
      <c r="R771" s="133"/>
      <c r="S771" s="119"/>
      <c r="T771" s="119"/>
      <c r="U771" s="119"/>
      <c r="V771" s="26"/>
      <c r="W771" s="26"/>
      <c r="X771" s="26"/>
      <c r="Y771" s="119"/>
      <c r="Z771" s="26"/>
    </row>
    <row r="772" spans="1:26" ht="12.75" customHeight="1">
      <c r="A772" s="129"/>
      <c r="B772" s="54"/>
      <c r="C772" s="26"/>
      <c r="D772" s="26"/>
      <c r="E772" s="124"/>
      <c r="F772" s="124"/>
      <c r="G772" s="124"/>
      <c r="H772" s="124"/>
      <c r="I772" s="124"/>
      <c r="J772" s="124"/>
      <c r="K772" s="130"/>
      <c r="L772" s="56"/>
      <c r="M772" s="56"/>
      <c r="N772" s="56"/>
      <c r="O772" s="56"/>
      <c r="P772" s="56"/>
      <c r="Q772" s="56"/>
      <c r="R772" s="133"/>
      <c r="S772" s="119"/>
      <c r="T772" s="119"/>
      <c r="U772" s="119"/>
      <c r="V772" s="26"/>
      <c r="W772" s="26"/>
      <c r="X772" s="26"/>
      <c r="Y772" s="119"/>
      <c r="Z772" s="26"/>
    </row>
    <row r="773" spans="1:26" ht="12.75" customHeight="1">
      <c r="A773" s="129"/>
      <c r="B773" s="54"/>
      <c r="C773" s="26"/>
      <c r="D773" s="26"/>
      <c r="E773" s="124"/>
      <c r="F773" s="124"/>
      <c r="G773" s="124"/>
      <c r="H773" s="124"/>
      <c r="I773" s="124"/>
      <c r="J773" s="124"/>
      <c r="K773" s="130"/>
      <c r="L773" s="56"/>
      <c r="M773" s="56"/>
      <c r="N773" s="56"/>
      <c r="O773" s="56"/>
      <c r="P773" s="56"/>
      <c r="Q773" s="56"/>
      <c r="R773" s="133"/>
      <c r="S773" s="119"/>
      <c r="T773" s="119"/>
      <c r="U773" s="119"/>
      <c r="V773" s="26"/>
      <c r="W773" s="26"/>
      <c r="X773" s="26"/>
      <c r="Y773" s="119"/>
      <c r="Z773" s="26"/>
    </row>
    <row r="774" spans="1:26" ht="12.75" customHeight="1">
      <c r="A774" s="129"/>
      <c r="B774" s="54"/>
      <c r="C774" s="26"/>
      <c r="D774" s="26"/>
      <c r="E774" s="124"/>
      <c r="F774" s="124"/>
      <c r="G774" s="124"/>
      <c r="H774" s="124"/>
      <c r="I774" s="124"/>
      <c r="J774" s="124"/>
      <c r="K774" s="130"/>
      <c r="L774" s="56"/>
      <c r="M774" s="56"/>
      <c r="N774" s="56"/>
      <c r="O774" s="56"/>
      <c r="P774" s="56"/>
      <c r="Q774" s="56"/>
      <c r="R774" s="133"/>
      <c r="S774" s="119"/>
      <c r="T774" s="119"/>
      <c r="U774" s="119"/>
      <c r="V774" s="26"/>
      <c r="W774" s="26"/>
      <c r="X774" s="26"/>
      <c r="Y774" s="119"/>
      <c r="Z774" s="26"/>
    </row>
    <row r="775" spans="1:26" ht="12.75" customHeight="1">
      <c r="A775" s="129"/>
      <c r="B775" s="54"/>
      <c r="C775" s="26"/>
      <c r="D775" s="26"/>
      <c r="E775" s="124"/>
      <c r="F775" s="124"/>
      <c r="G775" s="124"/>
      <c r="H775" s="124"/>
      <c r="I775" s="124"/>
      <c r="J775" s="124"/>
      <c r="K775" s="130"/>
      <c r="L775" s="56"/>
      <c r="M775" s="56"/>
      <c r="N775" s="56"/>
      <c r="O775" s="56"/>
      <c r="P775" s="56"/>
      <c r="Q775" s="56"/>
      <c r="R775" s="133"/>
      <c r="S775" s="119"/>
      <c r="T775" s="119"/>
      <c r="U775" s="119"/>
      <c r="V775" s="26"/>
      <c r="W775" s="26"/>
      <c r="X775" s="26"/>
      <c r="Y775" s="119"/>
      <c r="Z775" s="26"/>
    </row>
    <row r="776" spans="1:26" ht="12.75" customHeight="1">
      <c r="A776" s="129"/>
      <c r="B776" s="54"/>
      <c r="C776" s="26"/>
      <c r="D776" s="26"/>
      <c r="E776" s="124"/>
      <c r="F776" s="124"/>
      <c r="G776" s="124"/>
      <c r="H776" s="124"/>
      <c r="I776" s="124"/>
      <c r="J776" s="124"/>
      <c r="K776" s="130"/>
      <c r="L776" s="56"/>
      <c r="M776" s="56"/>
      <c r="N776" s="56"/>
      <c r="O776" s="56"/>
      <c r="P776" s="56"/>
      <c r="Q776" s="56"/>
      <c r="R776" s="133"/>
      <c r="S776" s="119"/>
      <c r="T776" s="119"/>
      <c r="U776" s="119"/>
      <c r="V776" s="26"/>
      <c r="W776" s="26"/>
      <c r="X776" s="26"/>
      <c r="Y776" s="119"/>
      <c r="Z776" s="26"/>
    </row>
    <row r="777" spans="1:26" ht="12.75" customHeight="1">
      <c r="A777" s="129"/>
      <c r="B777" s="54"/>
      <c r="C777" s="26"/>
      <c r="D777" s="26"/>
      <c r="E777" s="124"/>
      <c r="F777" s="124"/>
      <c r="G777" s="124"/>
      <c r="H777" s="124"/>
      <c r="I777" s="124"/>
      <c r="J777" s="124"/>
      <c r="K777" s="130"/>
      <c r="L777" s="56"/>
      <c r="M777" s="56"/>
      <c r="N777" s="56"/>
      <c r="O777" s="56"/>
      <c r="P777" s="56"/>
      <c r="Q777" s="56"/>
      <c r="R777" s="133"/>
      <c r="S777" s="119"/>
      <c r="T777" s="119"/>
      <c r="U777" s="119"/>
      <c r="V777" s="26"/>
      <c r="W777" s="26"/>
      <c r="X777" s="26"/>
      <c r="Y777" s="119"/>
      <c r="Z777" s="26"/>
    </row>
    <row r="778" spans="1:26" ht="12.75" customHeight="1">
      <c r="A778" s="129"/>
      <c r="B778" s="54"/>
      <c r="C778" s="26"/>
      <c r="D778" s="26"/>
      <c r="E778" s="124"/>
      <c r="F778" s="124"/>
      <c r="G778" s="124"/>
      <c r="H778" s="124"/>
      <c r="I778" s="124"/>
      <c r="J778" s="124"/>
      <c r="K778" s="130"/>
      <c r="L778" s="56"/>
      <c r="M778" s="56"/>
      <c r="N778" s="56"/>
      <c r="O778" s="56"/>
      <c r="P778" s="56"/>
      <c r="Q778" s="56"/>
      <c r="R778" s="133"/>
      <c r="S778" s="119"/>
      <c r="T778" s="119"/>
      <c r="U778" s="119"/>
      <c r="V778" s="26"/>
      <c r="W778" s="26"/>
      <c r="X778" s="26"/>
      <c r="Y778" s="119"/>
      <c r="Z778" s="26"/>
    </row>
    <row r="779" spans="1:26" ht="12.75" customHeight="1">
      <c r="A779" s="129"/>
      <c r="B779" s="54"/>
      <c r="C779" s="26"/>
      <c r="D779" s="26"/>
      <c r="E779" s="124"/>
      <c r="F779" s="124"/>
      <c r="G779" s="124"/>
      <c r="H779" s="124"/>
      <c r="I779" s="124"/>
      <c r="J779" s="124"/>
      <c r="K779" s="130"/>
      <c r="L779" s="56"/>
      <c r="M779" s="56"/>
      <c r="N779" s="56"/>
      <c r="O779" s="56"/>
      <c r="P779" s="56"/>
      <c r="Q779" s="56"/>
      <c r="R779" s="133"/>
      <c r="S779" s="119"/>
      <c r="T779" s="119"/>
      <c r="U779" s="119"/>
      <c r="V779" s="26"/>
      <c r="W779" s="26"/>
      <c r="X779" s="26"/>
      <c r="Y779" s="119"/>
      <c r="Z779" s="26"/>
    </row>
    <row r="780" spans="1:26" ht="12.75" customHeight="1">
      <c r="A780" s="129"/>
      <c r="B780" s="54"/>
      <c r="C780" s="26"/>
      <c r="D780" s="26"/>
      <c r="E780" s="124"/>
      <c r="F780" s="124"/>
      <c r="G780" s="124"/>
      <c r="H780" s="124"/>
      <c r="I780" s="124"/>
      <c r="J780" s="124"/>
      <c r="K780" s="130"/>
      <c r="L780" s="56"/>
      <c r="M780" s="56"/>
      <c r="N780" s="56"/>
      <c r="O780" s="56"/>
      <c r="P780" s="56"/>
      <c r="Q780" s="56"/>
      <c r="R780" s="133"/>
      <c r="S780" s="119"/>
      <c r="T780" s="119"/>
      <c r="U780" s="119"/>
      <c r="V780" s="26"/>
      <c r="W780" s="26"/>
      <c r="X780" s="26"/>
      <c r="Y780" s="119"/>
      <c r="Z780" s="26"/>
    </row>
    <row r="781" spans="1:26" ht="12.75" customHeight="1">
      <c r="A781" s="129"/>
      <c r="B781" s="54"/>
      <c r="C781" s="26"/>
      <c r="D781" s="26"/>
      <c r="E781" s="124"/>
      <c r="F781" s="124"/>
      <c r="G781" s="124"/>
      <c r="H781" s="124"/>
      <c r="I781" s="124"/>
      <c r="J781" s="124"/>
      <c r="K781" s="130"/>
      <c r="L781" s="56"/>
      <c r="M781" s="56"/>
      <c r="N781" s="56"/>
      <c r="O781" s="56"/>
      <c r="P781" s="56"/>
      <c r="Q781" s="56"/>
      <c r="R781" s="133"/>
      <c r="S781" s="119"/>
      <c r="T781" s="119"/>
      <c r="U781" s="119"/>
      <c r="V781" s="26"/>
      <c r="W781" s="26"/>
      <c r="X781" s="26"/>
      <c r="Y781" s="119"/>
      <c r="Z781" s="26"/>
    </row>
    <row r="782" spans="1:26" ht="12.75" customHeight="1">
      <c r="A782" s="129"/>
      <c r="B782" s="54"/>
      <c r="C782" s="26"/>
      <c r="D782" s="26"/>
      <c r="E782" s="124"/>
      <c r="F782" s="124"/>
      <c r="G782" s="124"/>
      <c r="H782" s="124"/>
      <c r="I782" s="124"/>
      <c r="J782" s="124"/>
      <c r="K782" s="130"/>
      <c r="L782" s="56"/>
      <c r="M782" s="56"/>
      <c r="N782" s="56"/>
      <c r="O782" s="56"/>
      <c r="P782" s="56"/>
      <c r="Q782" s="56"/>
      <c r="R782" s="133"/>
      <c r="S782" s="119"/>
      <c r="T782" s="119"/>
      <c r="U782" s="119"/>
      <c r="V782" s="26"/>
      <c r="W782" s="26"/>
      <c r="X782" s="26"/>
      <c r="Y782" s="119"/>
      <c r="Z782" s="26"/>
    </row>
    <row r="783" spans="1:26" ht="12.75" customHeight="1">
      <c r="A783" s="129"/>
      <c r="B783" s="54"/>
      <c r="C783" s="26"/>
      <c r="D783" s="26"/>
      <c r="E783" s="124"/>
      <c r="F783" s="124"/>
      <c r="G783" s="124"/>
      <c r="H783" s="124"/>
      <c r="I783" s="124"/>
      <c r="J783" s="124"/>
      <c r="K783" s="130"/>
      <c r="L783" s="56"/>
      <c r="M783" s="56"/>
      <c r="N783" s="56"/>
      <c r="O783" s="56"/>
      <c r="P783" s="56"/>
      <c r="Q783" s="56"/>
      <c r="R783" s="133"/>
      <c r="S783" s="119"/>
      <c r="T783" s="119"/>
      <c r="U783" s="119"/>
      <c r="V783" s="26"/>
      <c r="W783" s="26"/>
      <c r="X783" s="26"/>
      <c r="Y783" s="119"/>
      <c r="Z783" s="26"/>
    </row>
    <row r="784" spans="1:26" ht="12.75" customHeight="1">
      <c r="A784" s="129"/>
      <c r="B784" s="54"/>
      <c r="C784" s="26"/>
      <c r="D784" s="26"/>
      <c r="E784" s="124"/>
      <c r="F784" s="124"/>
      <c r="G784" s="124"/>
      <c r="H784" s="124"/>
      <c r="I784" s="124"/>
      <c r="J784" s="124"/>
      <c r="K784" s="130"/>
      <c r="L784" s="56"/>
      <c r="M784" s="56"/>
      <c r="N784" s="56"/>
      <c r="O784" s="56"/>
      <c r="P784" s="56"/>
      <c r="Q784" s="56"/>
      <c r="R784" s="133"/>
      <c r="S784" s="119"/>
      <c r="T784" s="119"/>
      <c r="U784" s="119"/>
      <c r="V784" s="26"/>
      <c r="W784" s="26"/>
      <c r="X784" s="26"/>
      <c r="Y784" s="119"/>
      <c r="Z784" s="26"/>
    </row>
    <row r="785" spans="1:26" ht="12.75" customHeight="1">
      <c r="A785" s="129"/>
      <c r="B785" s="54"/>
      <c r="C785" s="26"/>
      <c r="D785" s="26"/>
      <c r="E785" s="124"/>
      <c r="F785" s="124"/>
      <c r="G785" s="124"/>
      <c r="H785" s="124"/>
      <c r="I785" s="124"/>
      <c r="J785" s="124"/>
      <c r="K785" s="130"/>
      <c r="L785" s="56"/>
      <c r="M785" s="56"/>
      <c r="N785" s="56"/>
      <c r="O785" s="56"/>
      <c r="P785" s="56"/>
      <c r="Q785" s="56"/>
      <c r="R785" s="133"/>
      <c r="S785" s="119"/>
      <c r="T785" s="119"/>
      <c r="U785" s="119"/>
      <c r="V785" s="26"/>
      <c r="W785" s="26"/>
      <c r="X785" s="26"/>
      <c r="Y785" s="119"/>
      <c r="Z785" s="26"/>
    </row>
    <row r="786" spans="1:26" ht="12.75" customHeight="1">
      <c r="A786" s="129"/>
      <c r="B786" s="54"/>
      <c r="C786" s="26"/>
      <c r="D786" s="26"/>
      <c r="E786" s="124"/>
      <c r="F786" s="124"/>
      <c r="G786" s="124"/>
      <c r="H786" s="124"/>
      <c r="I786" s="124"/>
      <c r="J786" s="124"/>
      <c r="K786" s="130"/>
      <c r="L786" s="56"/>
      <c r="M786" s="56"/>
      <c r="N786" s="56"/>
      <c r="O786" s="56"/>
      <c r="P786" s="56"/>
      <c r="Q786" s="56"/>
      <c r="R786" s="133"/>
      <c r="S786" s="119"/>
      <c r="T786" s="119"/>
      <c r="U786" s="119"/>
      <c r="V786" s="26"/>
      <c r="W786" s="26"/>
      <c r="X786" s="26"/>
      <c r="Y786" s="119"/>
      <c r="Z786" s="26"/>
    </row>
    <row r="787" spans="1:26" ht="12.75" customHeight="1">
      <c r="A787" s="129"/>
      <c r="B787" s="54"/>
      <c r="C787" s="26"/>
      <c r="D787" s="26"/>
      <c r="E787" s="124"/>
      <c r="F787" s="124"/>
      <c r="G787" s="124"/>
      <c r="H787" s="124"/>
      <c r="I787" s="124"/>
      <c r="J787" s="124"/>
      <c r="K787" s="130"/>
      <c r="L787" s="56"/>
      <c r="M787" s="56"/>
      <c r="N787" s="56"/>
      <c r="O787" s="56"/>
      <c r="P787" s="56"/>
      <c r="Q787" s="56"/>
      <c r="R787" s="133"/>
      <c r="S787" s="119"/>
      <c r="T787" s="119"/>
      <c r="U787" s="119"/>
      <c r="V787" s="26"/>
      <c r="W787" s="26"/>
      <c r="X787" s="26"/>
      <c r="Y787" s="119"/>
      <c r="Z787" s="26"/>
    </row>
    <row r="788" spans="1:26" ht="12.75" customHeight="1">
      <c r="A788" s="129"/>
      <c r="B788" s="54"/>
      <c r="C788" s="26"/>
      <c r="D788" s="26"/>
      <c r="E788" s="124"/>
      <c r="F788" s="124"/>
      <c r="G788" s="124"/>
      <c r="H788" s="124"/>
      <c r="I788" s="124"/>
      <c r="J788" s="124"/>
      <c r="K788" s="130"/>
      <c r="L788" s="56"/>
      <c r="M788" s="56"/>
      <c r="N788" s="56"/>
      <c r="O788" s="56"/>
      <c r="P788" s="56"/>
      <c r="Q788" s="56"/>
      <c r="R788" s="133"/>
      <c r="S788" s="119"/>
      <c r="T788" s="119"/>
      <c r="U788" s="119"/>
      <c r="V788" s="26"/>
      <c r="W788" s="26"/>
      <c r="X788" s="26"/>
      <c r="Y788" s="119"/>
      <c r="Z788" s="26"/>
    </row>
    <row r="789" spans="1:26" ht="12.75" customHeight="1">
      <c r="A789" s="129"/>
      <c r="B789" s="54"/>
      <c r="C789" s="26"/>
      <c r="D789" s="26"/>
      <c r="E789" s="124"/>
      <c r="F789" s="124"/>
      <c r="G789" s="124"/>
      <c r="H789" s="124"/>
      <c r="I789" s="124"/>
      <c r="J789" s="124"/>
      <c r="K789" s="130"/>
      <c r="L789" s="56"/>
      <c r="M789" s="56"/>
      <c r="N789" s="56"/>
      <c r="O789" s="56"/>
      <c r="P789" s="56"/>
      <c r="Q789" s="56"/>
      <c r="R789" s="133"/>
      <c r="S789" s="119"/>
      <c r="T789" s="119"/>
      <c r="U789" s="119"/>
      <c r="V789" s="26"/>
      <c r="W789" s="26"/>
      <c r="X789" s="26"/>
      <c r="Y789" s="119"/>
      <c r="Z789" s="26"/>
    </row>
    <row r="790" spans="1:26" ht="12.75" customHeight="1">
      <c r="A790" s="129"/>
      <c r="B790" s="54"/>
      <c r="C790" s="26"/>
      <c r="D790" s="26"/>
      <c r="E790" s="124"/>
      <c r="F790" s="124"/>
      <c r="G790" s="124"/>
      <c r="H790" s="124"/>
      <c r="I790" s="124"/>
      <c r="J790" s="124"/>
      <c r="K790" s="130"/>
      <c r="L790" s="56"/>
      <c r="M790" s="56"/>
      <c r="N790" s="56"/>
      <c r="O790" s="56"/>
      <c r="P790" s="56"/>
      <c r="Q790" s="56"/>
      <c r="R790" s="133"/>
      <c r="S790" s="119"/>
      <c r="T790" s="119"/>
      <c r="U790" s="119"/>
      <c r="V790" s="26"/>
      <c r="W790" s="26"/>
      <c r="X790" s="26"/>
      <c r="Y790" s="119"/>
      <c r="Z790" s="26"/>
    </row>
    <row r="791" spans="1:26" ht="12.75" customHeight="1">
      <c r="A791" s="129"/>
      <c r="B791" s="54"/>
      <c r="C791" s="26"/>
      <c r="D791" s="26"/>
      <c r="E791" s="124"/>
      <c r="F791" s="124"/>
      <c r="G791" s="124"/>
      <c r="H791" s="124"/>
      <c r="I791" s="124"/>
      <c r="J791" s="124"/>
      <c r="K791" s="130"/>
      <c r="L791" s="56"/>
      <c r="M791" s="56"/>
      <c r="N791" s="56"/>
      <c r="O791" s="56"/>
      <c r="P791" s="56"/>
      <c r="Q791" s="56"/>
      <c r="R791" s="133"/>
      <c r="S791" s="119"/>
      <c r="T791" s="119"/>
      <c r="U791" s="119"/>
      <c r="V791" s="26"/>
      <c r="W791" s="26"/>
      <c r="X791" s="26"/>
      <c r="Y791" s="119"/>
      <c r="Z791" s="26"/>
    </row>
    <row r="792" spans="1:26" ht="12.75" customHeight="1">
      <c r="A792" s="129"/>
      <c r="B792" s="54"/>
      <c r="C792" s="26"/>
      <c r="D792" s="26"/>
      <c r="E792" s="124"/>
      <c r="F792" s="124"/>
      <c r="G792" s="124"/>
      <c r="H792" s="124"/>
      <c r="I792" s="124"/>
      <c r="J792" s="124"/>
      <c r="K792" s="130"/>
      <c r="L792" s="56"/>
      <c r="M792" s="56"/>
      <c r="N792" s="56"/>
      <c r="O792" s="56"/>
      <c r="P792" s="56"/>
      <c r="Q792" s="56"/>
      <c r="R792" s="133"/>
      <c r="S792" s="119"/>
      <c r="T792" s="119"/>
      <c r="U792" s="119"/>
      <c r="V792" s="26"/>
      <c r="W792" s="26"/>
      <c r="X792" s="26"/>
      <c r="Y792" s="119"/>
      <c r="Z792" s="26"/>
    </row>
    <row r="793" spans="1:26" ht="12.75" customHeight="1">
      <c r="A793" s="129"/>
      <c r="B793" s="54"/>
      <c r="C793" s="26"/>
      <c r="D793" s="26"/>
      <c r="E793" s="124"/>
      <c r="F793" s="124"/>
      <c r="G793" s="124"/>
      <c r="H793" s="124"/>
      <c r="I793" s="124"/>
      <c r="J793" s="124"/>
      <c r="K793" s="130"/>
      <c r="L793" s="56"/>
      <c r="M793" s="56"/>
      <c r="N793" s="56"/>
      <c r="O793" s="56"/>
      <c r="P793" s="56"/>
      <c r="Q793" s="56"/>
      <c r="R793" s="133"/>
      <c r="S793" s="119"/>
      <c r="T793" s="119"/>
      <c r="U793" s="119"/>
      <c r="V793" s="26"/>
      <c r="W793" s="26"/>
      <c r="X793" s="26"/>
      <c r="Y793" s="119"/>
      <c r="Z793" s="26"/>
    </row>
    <row r="794" spans="1:26" ht="12.75" customHeight="1">
      <c r="A794" s="129"/>
      <c r="B794" s="54"/>
      <c r="C794" s="26"/>
      <c r="D794" s="26"/>
      <c r="E794" s="124"/>
      <c r="F794" s="124"/>
      <c r="G794" s="124"/>
      <c r="H794" s="124"/>
      <c r="I794" s="124"/>
      <c r="J794" s="124"/>
      <c r="K794" s="130"/>
      <c r="L794" s="56"/>
      <c r="M794" s="56"/>
      <c r="N794" s="56"/>
      <c r="O794" s="56"/>
      <c r="P794" s="56"/>
      <c r="Q794" s="56"/>
      <c r="R794" s="133"/>
      <c r="S794" s="119"/>
      <c r="T794" s="119"/>
      <c r="U794" s="119"/>
      <c r="V794" s="26"/>
      <c r="W794" s="26"/>
      <c r="X794" s="26"/>
      <c r="Y794" s="119"/>
      <c r="Z794" s="26"/>
    </row>
    <row r="795" spans="1:26" ht="12.75" customHeight="1">
      <c r="A795" s="129"/>
      <c r="B795" s="54"/>
      <c r="C795" s="26"/>
      <c r="D795" s="26"/>
      <c r="E795" s="124"/>
      <c r="F795" s="124"/>
      <c r="G795" s="124"/>
      <c r="H795" s="124"/>
      <c r="I795" s="124"/>
      <c r="J795" s="124"/>
      <c r="K795" s="130"/>
      <c r="L795" s="56"/>
      <c r="M795" s="56"/>
      <c r="N795" s="56"/>
      <c r="O795" s="56"/>
      <c r="P795" s="56"/>
      <c r="Q795" s="56"/>
      <c r="R795" s="133"/>
      <c r="S795" s="119"/>
      <c r="T795" s="119"/>
      <c r="U795" s="119"/>
      <c r="V795" s="26"/>
      <c r="W795" s="26"/>
      <c r="X795" s="26"/>
      <c r="Y795" s="119"/>
      <c r="Z795" s="26"/>
    </row>
    <row r="796" spans="1:26" ht="12.75" customHeight="1">
      <c r="A796" s="129"/>
      <c r="B796" s="54"/>
      <c r="C796" s="26"/>
      <c r="D796" s="26"/>
      <c r="E796" s="124"/>
      <c r="F796" s="124"/>
      <c r="G796" s="124"/>
      <c r="H796" s="124"/>
      <c r="I796" s="124"/>
      <c r="J796" s="124"/>
      <c r="K796" s="130"/>
      <c r="L796" s="56"/>
      <c r="M796" s="56"/>
      <c r="N796" s="56"/>
      <c r="O796" s="56"/>
      <c r="P796" s="56"/>
      <c r="Q796" s="56"/>
      <c r="R796" s="133"/>
      <c r="S796" s="119"/>
      <c r="T796" s="119"/>
      <c r="U796" s="119"/>
      <c r="V796" s="26"/>
      <c r="W796" s="26"/>
      <c r="X796" s="26"/>
      <c r="Y796" s="119"/>
      <c r="Z796" s="26"/>
    </row>
    <row r="797" spans="1:26" ht="12.75" customHeight="1">
      <c r="A797" s="129"/>
      <c r="B797" s="54"/>
      <c r="C797" s="26"/>
      <c r="D797" s="26"/>
      <c r="E797" s="124"/>
      <c r="F797" s="124"/>
      <c r="G797" s="124"/>
      <c r="H797" s="124"/>
      <c r="I797" s="124"/>
      <c r="J797" s="124"/>
      <c r="K797" s="130"/>
      <c r="L797" s="56"/>
      <c r="M797" s="56"/>
      <c r="N797" s="56"/>
      <c r="O797" s="56"/>
      <c r="P797" s="56"/>
      <c r="Q797" s="56"/>
      <c r="R797" s="133"/>
      <c r="S797" s="119"/>
      <c r="T797" s="119"/>
      <c r="U797" s="119"/>
      <c r="V797" s="26"/>
      <c r="W797" s="26"/>
      <c r="X797" s="26"/>
      <c r="Y797" s="119"/>
      <c r="Z797" s="26"/>
    </row>
    <row r="798" spans="1:26" ht="12.75" customHeight="1">
      <c r="A798" s="129"/>
      <c r="B798" s="54"/>
      <c r="C798" s="26"/>
      <c r="D798" s="26"/>
      <c r="E798" s="124"/>
      <c r="F798" s="124"/>
      <c r="G798" s="124"/>
      <c r="H798" s="124"/>
      <c r="I798" s="124"/>
      <c r="J798" s="124"/>
      <c r="K798" s="130"/>
      <c r="L798" s="56"/>
      <c r="M798" s="56"/>
      <c r="N798" s="56"/>
      <c r="O798" s="56"/>
      <c r="P798" s="56"/>
      <c r="Q798" s="56"/>
      <c r="R798" s="133"/>
      <c r="S798" s="119"/>
      <c r="T798" s="119"/>
      <c r="U798" s="119"/>
      <c r="V798" s="26"/>
      <c r="W798" s="26"/>
      <c r="X798" s="26"/>
      <c r="Y798" s="119"/>
      <c r="Z798" s="26"/>
    </row>
    <row r="799" spans="1:26" ht="12.75" customHeight="1">
      <c r="A799" s="129"/>
      <c r="B799" s="54"/>
      <c r="C799" s="26"/>
      <c r="D799" s="26"/>
      <c r="E799" s="124"/>
      <c r="F799" s="124"/>
      <c r="G799" s="124"/>
      <c r="H799" s="124"/>
      <c r="I799" s="124"/>
      <c r="J799" s="124"/>
      <c r="K799" s="130"/>
      <c r="L799" s="56"/>
      <c r="M799" s="56"/>
      <c r="N799" s="56"/>
      <c r="O799" s="56"/>
      <c r="P799" s="56"/>
      <c r="Q799" s="56"/>
      <c r="R799" s="133"/>
      <c r="S799" s="119"/>
      <c r="T799" s="119"/>
      <c r="U799" s="119"/>
      <c r="V799" s="26"/>
      <c r="W799" s="26"/>
      <c r="X799" s="26"/>
      <c r="Y799" s="119"/>
      <c r="Z799" s="26"/>
    </row>
    <row r="800" spans="1:26" ht="12.75" customHeight="1">
      <c r="A800" s="129"/>
      <c r="B800" s="54"/>
      <c r="C800" s="26"/>
      <c r="D800" s="26"/>
      <c r="E800" s="124"/>
      <c r="F800" s="124"/>
      <c r="G800" s="124"/>
      <c r="H800" s="124"/>
      <c r="I800" s="124"/>
      <c r="J800" s="124"/>
      <c r="K800" s="130"/>
      <c r="L800" s="56"/>
      <c r="M800" s="56"/>
      <c r="N800" s="56"/>
      <c r="O800" s="56"/>
      <c r="P800" s="56"/>
      <c r="Q800" s="56"/>
      <c r="R800" s="133"/>
      <c r="S800" s="119"/>
      <c r="T800" s="119"/>
      <c r="U800" s="119"/>
      <c r="V800" s="26"/>
      <c r="W800" s="26"/>
      <c r="X800" s="26"/>
      <c r="Y800" s="119"/>
      <c r="Z800" s="26"/>
    </row>
    <row r="801" spans="1:26" ht="12.75" customHeight="1">
      <c r="A801" s="129"/>
      <c r="B801" s="54"/>
      <c r="C801" s="26"/>
      <c r="D801" s="26"/>
      <c r="E801" s="124"/>
      <c r="F801" s="124"/>
      <c r="G801" s="124"/>
      <c r="H801" s="124"/>
      <c r="I801" s="124"/>
      <c r="J801" s="124"/>
      <c r="K801" s="130"/>
      <c r="L801" s="56"/>
      <c r="M801" s="56"/>
      <c r="N801" s="56"/>
      <c r="O801" s="56"/>
      <c r="P801" s="56"/>
      <c r="Q801" s="56"/>
      <c r="R801" s="133"/>
      <c r="S801" s="119"/>
      <c r="T801" s="119"/>
      <c r="U801" s="119"/>
      <c r="V801" s="26"/>
      <c r="W801" s="26"/>
      <c r="X801" s="26"/>
      <c r="Y801" s="119"/>
      <c r="Z801" s="26"/>
    </row>
    <row r="802" spans="1:26" ht="12.75" customHeight="1">
      <c r="A802" s="129"/>
      <c r="B802" s="54"/>
      <c r="C802" s="26"/>
      <c r="D802" s="26"/>
      <c r="E802" s="124"/>
      <c r="F802" s="124"/>
      <c r="G802" s="124"/>
      <c r="H802" s="124"/>
      <c r="I802" s="124"/>
      <c r="J802" s="124"/>
      <c r="K802" s="130"/>
      <c r="L802" s="56"/>
      <c r="M802" s="56"/>
      <c r="N802" s="56"/>
      <c r="O802" s="56"/>
      <c r="P802" s="56"/>
      <c r="Q802" s="56"/>
      <c r="R802" s="133"/>
      <c r="S802" s="119"/>
      <c r="T802" s="119"/>
      <c r="U802" s="119"/>
      <c r="V802" s="26"/>
      <c r="W802" s="26"/>
      <c r="X802" s="26"/>
      <c r="Y802" s="119"/>
      <c r="Z802" s="26"/>
    </row>
    <row r="803" spans="1:26" ht="12.75" customHeight="1">
      <c r="A803" s="129"/>
      <c r="B803" s="54"/>
      <c r="C803" s="26"/>
      <c r="D803" s="26"/>
      <c r="E803" s="124"/>
      <c r="F803" s="124"/>
      <c r="G803" s="124"/>
      <c r="H803" s="124"/>
      <c r="I803" s="124"/>
      <c r="J803" s="124"/>
      <c r="K803" s="130"/>
      <c r="L803" s="56"/>
      <c r="M803" s="56"/>
      <c r="N803" s="56"/>
      <c r="O803" s="56"/>
      <c r="P803" s="56"/>
      <c r="Q803" s="56"/>
      <c r="R803" s="133"/>
      <c r="S803" s="119"/>
      <c r="T803" s="119"/>
      <c r="U803" s="119"/>
      <c r="V803" s="26"/>
      <c r="W803" s="26"/>
      <c r="X803" s="26"/>
      <c r="Y803" s="119"/>
      <c r="Z803" s="26"/>
    </row>
    <row r="804" spans="1:26" ht="12.75" customHeight="1">
      <c r="A804" s="129"/>
      <c r="B804" s="54"/>
      <c r="C804" s="26"/>
      <c r="D804" s="26"/>
      <c r="E804" s="124"/>
      <c r="F804" s="124"/>
      <c r="G804" s="124"/>
      <c r="H804" s="124"/>
      <c r="I804" s="124"/>
      <c r="J804" s="124"/>
      <c r="K804" s="130"/>
      <c r="L804" s="56"/>
      <c r="M804" s="56"/>
      <c r="N804" s="56"/>
      <c r="O804" s="56"/>
      <c r="P804" s="56"/>
      <c r="Q804" s="56"/>
      <c r="R804" s="133"/>
      <c r="S804" s="119"/>
      <c r="T804" s="119"/>
      <c r="U804" s="119"/>
      <c r="V804" s="26"/>
      <c r="W804" s="26"/>
      <c r="X804" s="26"/>
      <c r="Y804" s="119"/>
      <c r="Z804" s="26"/>
    </row>
    <row r="805" spans="1:26" ht="12.75" customHeight="1">
      <c r="A805" s="129"/>
      <c r="B805" s="54"/>
      <c r="C805" s="26"/>
      <c r="D805" s="26"/>
      <c r="E805" s="124"/>
      <c r="F805" s="124"/>
      <c r="G805" s="124"/>
      <c r="H805" s="124"/>
      <c r="I805" s="124"/>
      <c r="J805" s="124"/>
      <c r="K805" s="130"/>
      <c r="L805" s="56"/>
      <c r="M805" s="56"/>
      <c r="N805" s="56"/>
      <c r="O805" s="56"/>
      <c r="P805" s="56"/>
      <c r="Q805" s="56"/>
      <c r="R805" s="133"/>
      <c r="S805" s="119"/>
      <c r="T805" s="119"/>
      <c r="U805" s="119"/>
      <c r="V805" s="26"/>
      <c r="W805" s="26"/>
      <c r="X805" s="26"/>
      <c r="Y805" s="119"/>
      <c r="Z805" s="26"/>
    </row>
    <row r="806" spans="1:26" ht="12.75" customHeight="1">
      <c r="A806" s="129"/>
      <c r="B806" s="54"/>
      <c r="C806" s="26"/>
      <c r="D806" s="26"/>
      <c r="E806" s="124"/>
      <c r="F806" s="124"/>
      <c r="G806" s="124"/>
      <c r="H806" s="124"/>
      <c r="I806" s="124"/>
      <c r="J806" s="124"/>
      <c r="K806" s="130"/>
      <c r="L806" s="56"/>
      <c r="M806" s="56"/>
      <c r="N806" s="56"/>
      <c r="O806" s="56"/>
      <c r="P806" s="56"/>
      <c r="Q806" s="56"/>
      <c r="R806" s="133"/>
      <c r="S806" s="119"/>
      <c r="T806" s="119"/>
      <c r="U806" s="119"/>
      <c r="V806" s="26"/>
      <c r="W806" s="26"/>
      <c r="X806" s="26"/>
      <c r="Y806" s="119"/>
      <c r="Z806" s="26"/>
    </row>
    <row r="807" spans="1:26" ht="12.75" customHeight="1">
      <c r="A807" s="129"/>
      <c r="B807" s="54"/>
      <c r="C807" s="26"/>
      <c r="D807" s="26"/>
      <c r="E807" s="124"/>
      <c r="F807" s="124"/>
      <c r="G807" s="124"/>
      <c r="H807" s="124"/>
      <c r="I807" s="124"/>
      <c r="J807" s="124"/>
      <c r="K807" s="130"/>
      <c r="L807" s="56"/>
      <c r="M807" s="56"/>
      <c r="N807" s="56"/>
      <c r="O807" s="56"/>
      <c r="P807" s="56"/>
      <c r="Q807" s="56"/>
      <c r="R807" s="133"/>
      <c r="S807" s="119"/>
      <c r="T807" s="119"/>
      <c r="U807" s="119"/>
      <c r="V807" s="26"/>
      <c r="W807" s="26"/>
      <c r="X807" s="26"/>
      <c r="Y807" s="119"/>
      <c r="Z807" s="26"/>
    </row>
    <row r="808" spans="1:26" ht="12.75" customHeight="1">
      <c r="A808" s="129"/>
      <c r="B808" s="54"/>
      <c r="C808" s="26"/>
      <c r="D808" s="26"/>
      <c r="E808" s="124"/>
      <c r="F808" s="124"/>
      <c r="G808" s="124"/>
      <c r="H808" s="124"/>
      <c r="I808" s="124"/>
      <c r="J808" s="124"/>
      <c r="K808" s="130"/>
      <c r="L808" s="56"/>
      <c r="M808" s="56"/>
      <c r="N808" s="56"/>
      <c r="O808" s="56"/>
      <c r="P808" s="56"/>
      <c r="Q808" s="56"/>
      <c r="R808" s="133"/>
      <c r="S808" s="119"/>
      <c r="T808" s="119"/>
      <c r="U808" s="119"/>
      <c r="V808" s="26"/>
      <c r="W808" s="26"/>
      <c r="X808" s="26"/>
      <c r="Y808" s="119"/>
      <c r="Z808" s="26"/>
    </row>
    <row r="809" spans="1:26" ht="12.75" customHeight="1">
      <c r="A809" s="129"/>
      <c r="B809" s="54"/>
      <c r="C809" s="26"/>
      <c r="D809" s="26"/>
      <c r="E809" s="124"/>
      <c r="F809" s="124"/>
      <c r="G809" s="124"/>
      <c r="H809" s="124"/>
      <c r="I809" s="124"/>
      <c r="J809" s="124"/>
      <c r="K809" s="130"/>
      <c r="L809" s="56"/>
      <c r="M809" s="56"/>
      <c r="N809" s="56"/>
      <c r="O809" s="56"/>
      <c r="P809" s="56"/>
      <c r="Q809" s="56"/>
      <c r="R809" s="133"/>
      <c r="S809" s="119"/>
      <c r="T809" s="119"/>
      <c r="U809" s="119"/>
      <c r="V809" s="26"/>
      <c r="W809" s="26"/>
      <c r="X809" s="26"/>
      <c r="Y809" s="119"/>
      <c r="Z809" s="26"/>
    </row>
    <row r="810" spans="1:26" ht="12.75" customHeight="1">
      <c r="A810" s="129"/>
      <c r="B810" s="54"/>
      <c r="C810" s="26"/>
      <c r="D810" s="26"/>
      <c r="E810" s="124"/>
      <c r="F810" s="124"/>
      <c r="G810" s="124"/>
      <c r="H810" s="124"/>
      <c r="I810" s="124"/>
      <c r="J810" s="124"/>
      <c r="K810" s="130"/>
      <c r="L810" s="56"/>
      <c r="M810" s="56"/>
      <c r="N810" s="56"/>
      <c r="O810" s="56"/>
      <c r="P810" s="56"/>
      <c r="Q810" s="56"/>
      <c r="R810" s="133"/>
      <c r="S810" s="119"/>
      <c r="T810" s="119"/>
      <c r="U810" s="119"/>
      <c r="V810" s="26"/>
      <c r="W810" s="26"/>
      <c r="X810" s="26"/>
      <c r="Y810" s="119"/>
      <c r="Z810" s="26"/>
    </row>
    <row r="811" spans="1:26" ht="12.75" customHeight="1">
      <c r="A811" s="129"/>
      <c r="B811" s="54"/>
      <c r="C811" s="26"/>
      <c r="D811" s="26"/>
      <c r="E811" s="124"/>
      <c r="F811" s="124"/>
      <c r="G811" s="124"/>
      <c r="H811" s="124"/>
      <c r="I811" s="124"/>
      <c r="J811" s="124"/>
      <c r="K811" s="130"/>
      <c r="L811" s="56"/>
      <c r="M811" s="56"/>
      <c r="N811" s="56"/>
      <c r="O811" s="56"/>
      <c r="P811" s="56"/>
      <c r="Q811" s="56"/>
      <c r="R811" s="133"/>
      <c r="S811" s="119"/>
      <c r="T811" s="119"/>
      <c r="U811" s="119"/>
      <c r="V811" s="26"/>
      <c r="W811" s="26"/>
      <c r="X811" s="26"/>
      <c r="Y811" s="119"/>
      <c r="Z811" s="26"/>
    </row>
    <row r="812" spans="1:26" ht="12.75" customHeight="1">
      <c r="A812" s="129"/>
      <c r="B812" s="54"/>
      <c r="C812" s="26"/>
      <c r="D812" s="26"/>
      <c r="E812" s="124"/>
      <c r="F812" s="124"/>
      <c r="G812" s="124"/>
      <c r="H812" s="124"/>
      <c r="I812" s="124"/>
      <c r="J812" s="124"/>
      <c r="K812" s="130"/>
      <c r="L812" s="56"/>
      <c r="M812" s="56"/>
      <c r="N812" s="56"/>
      <c r="O812" s="56"/>
      <c r="P812" s="56"/>
      <c r="Q812" s="56"/>
      <c r="R812" s="133"/>
      <c r="S812" s="119"/>
      <c r="T812" s="119"/>
      <c r="U812" s="119"/>
      <c r="V812" s="26"/>
      <c r="W812" s="26"/>
      <c r="X812" s="26"/>
      <c r="Y812" s="119"/>
      <c r="Z812" s="26"/>
    </row>
    <row r="813" spans="1:26" ht="12.75" customHeight="1">
      <c r="A813" s="129"/>
      <c r="B813" s="54"/>
      <c r="C813" s="26"/>
      <c r="D813" s="26"/>
      <c r="E813" s="124"/>
      <c r="F813" s="124"/>
      <c r="G813" s="124"/>
      <c r="H813" s="124"/>
      <c r="I813" s="124"/>
      <c r="J813" s="124"/>
      <c r="K813" s="130"/>
      <c r="L813" s="56"/>
      <c r="M813" s="56"/>
      <c r="N813" s="56"/>
      <c r="O813" s="56"/>
      <c r="P813" s="56"/>
      <c r="Q813" s="56"/>
      <c r="R813" s="133"/>
      <c r="S813" s="119"/>
      <c r="T813" s="119"/>
      <c r="U813" s="119"/>
      <c r="V813" s="26"/>
      <c r="W813" s="26"/>
      <c r="X813" s="26"/>
      <c r="Y813" s="119"/>
      <c r="Z813" s="26"/>
    </row>
    <row r="814" spans="1:26" ht="12.75" customHeight="1">
      <c r="A814" s="129"/>
      <c r="B814" s="54"/>
      <c r="C814" s="26"/>
      <c r="D814" s="26"/>
      <c r="E814" s="124"/>
      <c r="F814" s="124"/>
      <c r="G814" s="124"/>
      <c r="H814" s="124"/>
      <c r="I814" s="124"/>
      <c r="J814" s="124"/>
      <c r="K814" s="130"/>
      <c r="L814" s="56"/>
      <c r="M814" s="56"/>
      <c r="N814" s="56"/>
      <c r="O814" s="56"/>
      <c r="P814" s="56"/>
      <c r="Q814" s="56"/>
      <c r="R814" s="133"/>
      <c r="S814" s="119"/>
      <c r="T814" s="119"/>
      <c r="U814" s="119"/>
      <c r="V814" s="26"/>
      <c r="W814" s="26"/>
      <c r="X814" s="26"/>
      <c r="Y814" s="119"/>
      <c r="Z814" s="26"/>
    </row>
    <row r="815" spans="1:26" ht="12.75" customHeight="1">
      <c r="A815" s="129"/>
      <c r="B815" s="54"/>
      <c r="C815" s="26"/>
      <c r="D815" s="26"/>
      <c r="E815" s="124"/>
      <c r="F815" s="124"/>
      <c r="G815" s="124"/>
      <c r="H815" s="124"/>
      <c r="I815" s="124"/>
      <c r="J815" s="124"/>
      <c r="K815" s="130"/>
      <c r="L815" s="56"/>
      <c r="M815" s="56"/>
      <c r="N815" s="56"/>
      <c r="O815" s="56"/>
      <c r="P815" s="56"/>
      <c r="Q815" s="56"/>
      <c r="R815" s="133"/>
      <c r="S815" s="119"/>
      <c r="T815" s="119"/>
      <c r="U815" s="119"/>
      <c r="V815" s="26"/>
      <c r="W815" s="26"/>
      <c r="X815" s="26"/>
      <c r="Y815" s="119"/>
      <c r="Z815" s="26"/>
    </row>
    <row r="816" spans="1:26" ht="12.75" customHeight="1">
      <c r="A816" s="129"/>
      <c r="B816" s="54"/>
      <c r="C816" s="26"/>
      <c r="D816" s="26"/>
      <c r="E816" s="124"/>
      <c r="F816" s="124"/>
      <c r="G816" s="124"/>
      <c r="H816" s="124"/>
      <c r="I816" s="124"/>
      <c r="J816" s="124"/>
      <c r="K816" s="130"/>
      <c r="L816" s="56"/>
      <c r="M816" s="56"/>
      <c r="N816" s="56"/>
      <c r="O816" s="56"/>
      <c r="P816" s="56"/>
      <c r="Q816" s="56"/>
      <c r="R816" s="133"/>
      <c r="S816" s="119"/>
      <c r="T816" s="119"/>
      <c r="U816" s="119"/>
      <c r="V816" s="26"/>
      <c r="W816" s="26"/>
      <c r="X816" s="26"/>
      <c r="Y816" s="119"/>
      <c r="Z816" s="26"/>
    </row>
    <row r="817" spans="1:26" ht="12.75" customHeight="1">
      <c r="A817" s="129"/>
      <c r="B817" s="54"/>
      <c r="C817" s="26"/>
      <c r="D817" s="26"/>
      <c r="E817" s="124"/>
      <c r="F817" s="124"/>
      <c r="G817" s="124"/>
      <c r="H817" s="124"/>
      <c r="I817" s="124"/>
      <c r="J817" s="124"/>
      <c r="K817" s="130"/>
      <c r="L817" s="56"/>
      <c r="M817" s="56"/>
      <c r="N817" s="56"/>
      <c r="O817" s="56"/>
      <c r="P817" s="56"/>
      <c r="Q817" s="56"/>
      <c r="R817" s="133"/>
      <c r="S817" s="119"/>
      <c r="T817" s="119"/>
      <c r="U817" s="119"/>
      <c r="V817" s="26"/>
      <c r="W817" s="26"/>
      <c r="X817" s="26"/>
      <c r="Y817" s="119"/>
      <c r="Z817" s="26"/>
    </row>
    <row r="818" spans="1:26" ht="12.75" customHeight="1">
      <c r="A818" s="129"/>
      <c r="B818" s="54"/>
      <c r="C818" s="26"/>
      <c r="D818" s="26"/>
      <c r="E818" s="124"/>
      <c r="F818" s="124"/>
      <c r="G818" s="124"/>
      <c r="H818" s="124"/>
      <c r="I818" s="124"/>
      <c r="J818" s="124"/>
      <c r="K818" s="130"/>
      <c r="L818" s="56"/>
      <c r="M818" s="56"/>
      <c r="N818" s="56"/>
      <c r="O818" s="56"/>
      <c r="P818" s="56"/>
      <c r="Q818" s="56"/>
      <c r="R818" s="133"/>
      <c r="S818" s="119"/>
      <c r="T818" s="119"/>
      <c r="U818" s="119"/>
      <c r="V818" s="26"/>
      <c r="W818" s="26"/>
      <c r="X818" s="26"/>
      <c r="Y818" s="119"/>
      <c r="Z818" s="26"/>
    </row>
    <row r="819" spans="1:26" ht="12.75" customHeight="1">
      <c r="A819" s="129"/>
      <c r="B819" s="54"/>
      <c r="C819" s="26"/>
      <c r="D819" s="26"/>
      <c r="E819" s="124"/>
      <c r="F819" s="124"/>
      <c r="G819" s="124"/>
      <c r="H819" s="124"/>
      <c r="I819" s="124"/>
      <c r="J819" s="124"/>
      <c r="K819" s="130"/>
      <c r="L819" s="56"/>
      <c r="M819" s="56"/>
      <c r="N819" s="56"/>
      <c r="O819" s="56"/>
      <c r="P819" s="56"/>
      <c r="Q819" s="56"/>
      <c r="R819" s="133"/>
      <c r="S819" s="119"/>
      <c r="T819" s="119"/>
      <c r="U819" s="119"/>
      <c r="V819" s="26"/>
      <c r="W819" s="26"/>
      <c r="X819" s="26"/>
      <c r="Y819" s="119"/>
      <c r="Z819" s="26"/>
    </row>
    <row r="820" spans="1:26" ht="12.75" customHeight="1">
      <c r="A820" s="129"/>
      <c r="B820" s="54"/>
      <c r="C820" s="26"/>
      <c r="D820" s="26"/>
      <c r="E820" s="124"/>
      <c r="F820" s="124"/>
      <c r="G820" s="124"/>
      <c r="H820" s="124"/>
      <c r="I820" s="124"/>
      <c r="J820" s="124"/>
      <c r="K820" s="130"/>
      <c r="L820" s="56"/>
      <c r="M820" s="56"/>
      <c r="N820" s="56"/>
      <c r="O820" s="56"/>
      <c r="P820" s="56"/>
      <c r="Q820" s="56"/>
      <c r="R820" s="133"/>
      <c r="S820" s="119"/>
      <c r="T820" s="119"/>
      <c r="U820" s="119"/>
      <c r="V820" s="26"/>
      <c r="W820" s="26"/>
      <c r="X820" s="26"/>
      <c r="Y820" s="119"/>
      <c r="Z820" s="26"/>
    </row>
    <row r="821" spans="1:26" ht="12.75" customHeight="1">
      <c r="A821" s="129"/>
      <c r="B821" s="54"/>
      <c r="C821" s="26"/>
      <c r="D821" s="26"/>
      <c r="E821" s="124"/>
      <c r="F821" s="124"/>
      <c r="G821" s="124"/>
      <c r="H821" s="124"/>
      <c r="I821" s="124"/>
      <c r="J821" s="124"/>
      <c r="K821" s="130"/>
      <c r="L821" s="56"/>
      <c r="M821" s="56"/>
      <c r="N821" s="56"/>
      <c r="O821" s="56"/>
      <c r="P821" s="56"/>
      <c r="Q821" s="56"/>
      <c r="R821" s="133"/>
      <c r="S821" s="119"/>
      <c r="T821" s="119"/>
      <c r="U821" s="119"/>
      <c r="V821" s="26"/>
      <c r="W821" s="26"/>
      <c r="X821" s="26"/>
      <c r="Y821" s="119"/>
      <c r="Z821" s="26"/>
    </row>
    <row r="822" spans="1:26" ht="12.75" customHeight="1">
      <c r="A822" s="129"/>
      <c r="B822" s="54"/>
      <c r="C822" s="26"/>
      <c r="D822" s="26"/>
      <c r="E822" s="124"/>
      <c r="F822" s="124"/>
      <c r="G822" s="124"/>
      <c r="H822" s="124"/>
      <c r="I822" s="124"/>
      <c r="J822" s="124"/>
      <c r="K822" s="130"/>
      <c r="L822" s="56"/>
      <c r="M822" s="56"/>
      <c r="N822" s="56"/>
      <c r="O822" s="56"/>
      <c r="P822" s="56"/>
      <c r="Q822" s="56"/>
      <c r="R822" s="133"/>
      <c r="S822" s="119"/>
      <c r="T822" s="119"/>
      <c r="U822" s="119"/>
      <c r="V822" s="26"/>
      <c r="W822" s="26"/>
      <c r="X822" s="26"/>
      <c r="Y822" s="119"/>
      <c r="Z822" s="26"/>
    </row>
    <row r="823" spans="1:26" ht="12.75" customHeight="1">
      <c r="A823" s="129"/>
      <c r="B823" s="54"/>
      <c r="C823" s="26"/>
      <c r="D823" s="26"/>
      <c r="E823" s="124"/>
      <c r="F823" s="124"/>
      <c r="G823" s="124"/>
      <c r="H823" s="124"/>
      <c r="I823" s="124"/>
      <c r="J823" s="124"/>
      <c r="K823" s="130"/>
      <c r="L823" s="56"/>
      <c r="M823" s="56"/>
      <c r="N823" s="56"/>
      <c r="O823" s="56"/>
      <c r="P823" s="56"/>
      <c r="Q823" s="56"/>
      <c r="R823" s="133"/>
      <c r="S823" s="119"/>
      <c r="T823" s="119"/>
      <c r="U823" s="119"/>
      <c r="V823" s="26"/>
      <c r="W823" s="26"/>
      <c r="X823" s="26"/>
      <c r="Y823" s="119"/>
      <c r="Z823" s="26"/>
    </row>
    <row r="824" spans="1:26" ht="12.75" customHeight="1">
      <c r="A824" s="129"/>
      <c r="B824" s="54"/>
      <c r="C824" s="26"/>
      <c r="D824" s="26"/>
      <c r="E824" s="124"/>
      <c r="F824" s="124"/>
      <c r="G824" s="124"/>
      <c r="H824" s="124"/>
      <c r="I824" s="124"/>
      <c r="J824" s="124"/>
      <c r="K824" s="130"/>
      <c r="L824" s="56"/>
      <c r="M824" s="56"/>
      <c r="N824" s="56"/>
      <c r="O824" s="56"/>
      <c r="P824" s="56"/>
      <c r="Q824" s="56"/>
      <c r="R824" s="133"/>
      <c r="S824" s="119"/>
      <c r="T824" s="119"/>
      <c r="U824" s="119"/>
      <c r="V824" s="26"/>
      <c r="W824" s="26"/>
      <c r="X824" s="26"/>
      <c r="Y824" s="119"/>
      <c r="Z824" s="26"/>
    </row>
    <row r="825" spans="1:26" ht="12.75" customHeight="1">
      <c r="A825" s="129"/>
      <c r="B825" s="54"/>
      <c r="C825" s="26"/>
      <c r="D825" s="26"/>
      <c r="E825" s="124"/>
      <c r="F825" s="124"/>
      <c r="G825" s="124"/>
      <c r="H825" s="124"/>
      <c r="I825" s="124"/>
      <c r="J825" s="124"/>
      <c r="K825" s="130"/>
      <c r="L825" s="56"/>
      <c r="M825" s="56"/>
      <c r="N825" s="56"/>
      <c r="O825" s="56"/>
      <c r="P825" s="56"/>
      <c r="Q825" s="56"/>
      <c r="R825" s="133"/>
      <c r="S825" s="119"/>
      <c r="T825" s="119"/>
      <c r="U825" s="119"/>
      <c r="V825" s="26"/>
      <c r="W825" s="26"/>
      <c r="X825" s="26"/>
      <c r="Y825" s="119"/>
      <c r="Z825" s="26"/>
    </row>
    <row r="826" spans="1:26" ht="12.75" customHeight="1">
      <c r="A826" s="129"/>
      <c r="B826" s="54"/>
      <c r="C826" s="26"/>
      <c r="D826" s="26"/>
      <c r="E826" s="124"/>
      <c r="F826" s="124"/>
      <c r="G826" s="124"/>
      <c r="H826" s="124"/>
      <c r="I826" s="124"/>
      <c r="J826" s="124"/>
      <c r="K826" s="130"/>
      <c r="L826" s="56"/>
      <c r="M826" s="56"/>
      <c r="N826" s="56"/>
      <c r="O826" s="56"/>
      <c r="P826" s="56"/>
      <c r="Q826" s="56"/>
      <c r="R826" s="133"/>
      <c r="S826" s="119"/>
      <c r="T826" s="119"/>
      <c r="U826" s="119"/>
      <c r="V826" s="26"/>
      <c r="W826" s="26"/>
      <c r="X826" s="26"/>
      <c r="Y826" s="119"/>
      <c r="Z826" s="26"/>
    </row>
    <row r="827" spans="1:26" ht="12.75" customHeight="1">
      <c r="A827" s="129"/>
      <c r="B827" s="54"/>
      <c r="C827" s="26"/>
      <c r="D827" s="26"/>
      <c r="E827" s="124"/>
      <c r="F827" s="124"/>
      <c r="G827" s="124"/>
      <c r="H827" s="124"/>
      <c r="I827" s="124"/>
      <c r="J827" s="124"/>
      <c r="K827" s="130"/>
      <c r="L827" s="56"/>
      <c r="M827" s="56"/>
      <c r="N827" s="56"/>
      <c r="O827" s="56"/>
      <c r="P827" s="56"/>
      <c r="Q827" s="56"/>
      <c r="R827" s="133"/>
      <c r="S827" s="119"/>
      <c r="T827" s="119"/>
      <c r="U827" s="119"/>
      <c r="V827" s="26"/>
      <c r="W827" s="26"/>
      <c r="X827" s="26"/>
      <c r="Y827" s="119"/>
      <c r="Z827" s="26"/>
    </row>
    <row r="828" spans="1:26" ht="12.75" customHeight="1">
      <c r="A828" s="129"/>
      <c r="B828" s="54"/>
      <c r="C828" s="26"/>
      <c r="D828" s="26"/>
      <c r="E828" s="124"/>
      <c r="F828" s="124"/>
      <c r="G828" s="124"/>
      <c r="H828" s="124"/>
      <c r="I828" s="124"/>
      <c r="J828" s="124"/>
      <c r="K828" s="130"/>
      <c r="L828" s="56"/>
      <c r="M828" s="56"/>
      <c r="N828" s="56"/>
      <c r="O828" s="56"/>
      <c r="P828" s="56"/>
      <c r="Q828" s="56"/>
      <c r="R828" s="133"/>
      <c r="S828" s="119"/>
      <c r="T828" s="119"/>
      <c r="U828" s="119"/>
      <c r="V828" s="26"/>
      <c r="W828" s="26"/>
      <c r="X828" s="26"/>
      <c r="Y828" s="119"/>
      <c r="Z828" s="26"/>
    </row>
    <row r="829" spans="1:26" ht="12.75" customHeight="1">
      <c r="A829" s="129"/>
      <c r="B829" s="54"/>
      <c r="C829" s="26"/>
      <c r="D829" s="26"/>
      <c r="E829" s="124"/>
      <c r="F829" s="124"/>
      <c r="G829" s="124"/>
      <c r="H829" s="124"/>
      <c r="I829" s="124"/>
      <c r="J829" s="124"/>
      <c r="K829" s="130"/>
      <c r="L829" s="56"/>
      <c r="M829" s="56"/>
      <c r="N829" s="56"/>
      <c r="O829" s="56"/>
      <c r="P829" s="56"/>
      <c r="Q829" s="56"/>
      <c r="R829" s="133"/>
      <c r="S829" s="119"/>
      <c r="T829" s="119"/>
      <c r="U829" s="119"/>
      <c r="V829" s="26"/>
      <c r="W829" s="26"/>
      <c r="X829" s="26"/>
      <c r="Y829" s="119"/>
      <c r="Z829" s="26"/>
    </row>
    <row r="830" spans="1:26" ht="12.75" customHeight="1">
      <c r="A830" s="129"/>
      <c r="B830" s="54"/>
      <c r="C830" s="26"/>
      <c r="D830" s="26"/>
      <c r="E830" s="124"/>
      <c r="F830" s="124"/>
      <c r="G830" s="124"/>
      <c r="H830" s="124"/>
      <c r="I830" s="124"/>
      <c r="J830" s="124"/>
      <c r="K830" s="130"/>
      <c r="L830" s="56"/>
      <c r="M830" s="56"/>
      <c r="N830" s="56"/>
      <c r="O830" s="56"/>
      <c r="P830" s="56"/>
      <c r="Q830" s="56"/>
      <c r="R830" s="133"/>
      <c r="S830" s="119"/>
      <c r="T830" s="119"/>
      <c r="U830" s="119"/>
      <c r="V830" s="26"/>
      <c r="W830" s="26"/>
      <c r="X830" s="26"/>
      <c r="Y830" s="119"/>
      <c r="Z830" s="26"/>
    </row>
    <row r="831" spans="1:26" ht="12.75" customHeight="1">
      <c r="A831" s="129"/>
      <c r="B831" s="54"/>
      <c r="C831" s="26"/>
      <c r="D831" s="26"/>
      <c r="E831" s="124"/>
      <c r="F831" s="124"/>
      <c r="G831" s="124"/>
      <c r="H831" s="124"/>
      <c r="I831" s="124"/>
      <c r="J831" s="124"/>
      <c r="K831" s="130"/>
      <c r="L831" s="56"/>
      <c r="M831" s="56"/>
      <c r="N831" s="56"/>
      <c r="O831" s="56"/>
      <c r="P831" s="56"/>
      <c r="Q831" s="56"/>
      <c r="R831" s="133"/>
      <c r="S831" s="119"/>
      <c r="T831" s="119"/>
      <c r="U831" s="119"/>
      <c r="V831" s="26"/>
      <c r="W831" s="26"/>
      <c r="X831" s="26"/>
      <c r="Y831" s="119"/>
      <c r="Z831" s="26"/>
    </row>
    <row r="832" spans="1:26" ht="12.75" customHeight="1">
      <c r="A832" s="129"/>
      <c r="B832" s="54"/>
      <c r="C832" s="26"/>
      <c r="D832" s="26"/>
      <c r="E832" s="124"/>
      <c r="F832" s="124"/>
      <c r="G832" s="124"/>
      <c r="H832" s="124"/>
      <c r="I832" s="124"/>
      <c r="J832" s="124"/>
      <c r="K832" s="130"/>
      <c r="L832" s="56"/>
      <c r="M832" s="56"/>
      <c r="N832" s="56"/>
      <c r="O832" s="56"/>
      <c r="P832" s="56"/>
      <c r="Q832" s="56"/>
      <c r="R832" s="133"/>
      <c r="S832" s="119"/>
      <c r="T832" s="119"/>
      <c r="U832" s="119"/>
      <c r="V832" s="26"/>
      <c r="W832" s="26"/>
      <c r="X832" s="26"/>
      <c r="Y832" s="119"/>
      <c r="Z832" s="26"/>
    </row>
    <row r="833" spans="1:26" ht="12.75" customHeight="1">
      <c r="A833" s="129"/>
      <c r="B833" s="54"/>
      <c r="C833" s="26"/>
      <c r="D833" s="26"/>
      <c r="E833" s="124"/>
      <c r="F833" s="124"/>
      <c r="G833" s="124"/>
      <c r="H833" s="124"/>
      <c r="I833" s="124"/>
      <c r="J833" s="124"/>
      <c r="K833" s="130"/>
      <c r="L833" s="56"/>
      <c r="M833" s="56"/>
      <c r="N833" s="56"/>
      <c r="O833" s="56"/>
      <c r="P833" s="56"/>
      <c r="Q833" s="56"/>
      <c r="R833" s="133"/>
      <c r="S833" s="119"/>
      <c r="T833" s="119"/>
      <c r="U833" s="119"/>
      <c r="V833" s="26"/>
      <c r="W833" s="26"/>
      <c r="X833" s="26"/>
      <c r="Y833" s="119"/>
      <c r="Z833" s="26"/>
    </row>
    <row r="834" spans="1:26" ht="12.75" customHeight="1">
      <c r="A834" s="129"/>
      <c r="B834" s="54"/>
      <c r="C834" s="26"/>
      <c r="D834" s="26"/>
      <c r="E834" s="124"/>
      <c r="F834" s="124"/>
      <c r="G834" s="124"/>
      <c r="H834" s="124"/>
      <c r="I834" s="124"/>
      <c r="J834" s="124"/>
      <c r="K834" s="130"/>
      <c r="L834" s="56"/>
      <c r="M834" s="56"/>
      <c r="N834" s="56"/>
      <c r="O834" s="56"/>
      <c r="P834" s="56"/>
      <c r="Q834" s="56"/>
      <c r="R834" s="133"/>
      <c r="S834" s="119"/>
      <c r="T834" s="119"/>
      <c r="U834" s="119"/>
      <c r="V834" s="26"/>
      <c r="W834" s="26"/>
      <c r="X834" s="26"/>
      <c r="Y834" s="119"/>
      <c r="Z834" s="26"/>
    </row>
    <row r="835" spans="1:26" ht="12.75" customHeight="1">
      <c r="A835" s="129"/>
      <c r="B835" s="54"/>
      <c r="C835" s="26"/>
      <c r="D835" s="26"/>
      <c r="E835" s="124"/>
      <c r="F835" s="124"/>
      <c r="G835" s="124"/>
      <c r="H835" s="124"/>
      <c r="I835" s="124"/>
      <c r="J835" s="124"/>
      <c r="K835" s="130"/>
      <c r="L835" s="56"/>
      <c r="M835" s="56"/>
      <c r="N835" s="56"/>
      <c r="O835" s="56"/>
      <c r="P835" s="56"/>
      <c r="Q835" s="56"/>
      <c r="R835" s="133"/>
      <c r="S835" s="119"/>
      <c r="T835" s="119"/>
      <c r="U835" s="119"/>
      <c r="V835" s="26"/>
      <c r="W835" s="26"/>
      <c r="X835" s="26"/>
      <c r="Y835" s="119"/>
      <c r="Z835" s="26"/>
    </row>
    <row r="836" spans="1:26" ht="12.75" customHeight="1">
      <c r="A836" s="129"/>
      <c r="B836" s="54"/>
      <c r="C836" s="26"/>
      <c r="D836" s="26"/>
      <c r="E836" s="124"/>
      <c r="F836" s="124"/>
      <c r="G836" s="124"/>
      <c r="H836" s="124"/>
      <c r="I836" s="124"/>
      <c r="J836" s="124"/>
      <c r="K836" s="130"/>
      <c r="L836" s="56"/>
      <c r="M836" s="56"/>
      <c r="N836" s="56"/>
      <c r="O836" s="56"/>
      <c r="P836" s="56"/>
      <c r="Q836" s="56"/>
      <c r="R836" s="133"/>
      <c r="S836" s="119"/>
      <c r="T836" s="119"/>
      <c r="U836" s="119"/>
      <c r="V836" s="26"/>
      <c r="W836" s="26"/>
      <c r="X836" s="26"/>
      <c r="Y836" s="119"/>
      <c r="Z836" s="26"/>
    </row>
    <row r="837" spans="1:26" ht="12.75" customHeight="1">
      <c r="A837" s="129"/>
      <c r="B837" s="54"/>
      <c r="C837" s="26"/>
      <c r="D837" s="26"/>
      <c r="E837" s="124"/>
      <c r="F837" s="124"/>
      <c r="G837" s="124"/>
      <c r="H837" s="124"/>
      <c r="I837" s="124"/>
      <c r="J837" s="124"/>
      <c r="K837" s="130"/>
      <c r="L837" s="56"/>
      <c r="M837" s="56"/>
      <c r="N837" s="56"/>
      <c r="O837" s="56"/>
      <c r="P837" s="56"/>
      <c r="Q837" s="56"/>
      <c r="R837" s="133"/>
      <c r="S837" s="119"/>
      <c r="T837" s="119"/>
      <c r="U837" s="119"/>
      <c r="V837" s="26"/>
      <c r="W837" s="26"/>
      <c r="X837" s="26"/>
      <c r="Y837" s="119"/>
      <c r="Z837" s="26"/>
    </row>
    <row r="838" spans="1:26" ht="12.75" customHeight="1">
      <c r="A838" s="129"/>
      <c r="B838" s="54"/>
      <c r="C838" s="26"/>
      <c r="D838" s="26"/>
      <c r="E838" s="124"/>
      <c r="F838" s="124"/>
      <c r="G838" s="124"/>
      <c r="H838" s="124"/>
      <c r="I838" s="124"/>
      <c r="J838" s="124"/>
      <c r="K838" s="130"/>
      <c r="L838" s="56"/>
      <c r="M838" s="56"/>
      <c r="N838" s="56"/>
      <c r="O838" s="56"/>
      <c r="P838" s="56"/>
      <c r="Q838" s="56"/>
      <c r="R838" s="133"/>
      <c r="S838" s="119"/>
      <c r="T838" s="119"/>
      <c r="U838" s="119"/>
      <c r="V838" s="26"/>
      <c r="W838" s="26"/>
      <c r="X838" s="26"/>
      <c r="Y838" s="119"/>
      <c r="Z838" s="26"/>
    </row>
    <row r="839" spans="1:26" ht="12.75" customHeight="1">
      <c r="A839" s="129"/>
      <c r="B839" s="54"/>
      <c r="C839" s="26"/>
      <c r="D839" s="26"/>
      <c r="E839" s="124"/>
      <c r="F839" s="124"/>
      <c r="G839" s="124"/>
      <c r="H839" s="124"/>
      <c r="I839" s="124"/>
      <c r="J839" s="124"/>
      <c r="K839" s="130"/>
      <c r="L839" s="56"/>
      <c r="M839" s="56"/>
      <c r="N839" s="56"/>
      <c r="O839" s="56"/>
      <c r="P839" s="56"/>
      <c r="Q839" s="56"/>
      <c r="R839" s="133"/>
      <c r="S839" s="119"/>
      <c r="T839" s="119"/>
      <c r="U839" s="119"/>
      <c r="V839" s="26"/>
      <c r="W839" s="26"/>
      <c r="X839" s="26"/>
      <c r="Y839" s="119"/>
      <c r="Z839" s="26"/>
    </row>
    <row r="840" spans="1:26" ht="12.75" customHeight="1">
      <c r="A840" s="129"/>
      <c r="B840" s="54"/>
      <c r="C840" s="26"/>
      <c r="D840" s="26"/>
      <c r="E840" s="124"/>
      <c r="F840" s="124"/>
      <c r="G840" s="124"/>
      <c r="H840" s="124"/>
      <c r="I840" s="124"/>
      <c r="J840" s="124"/>
      <c r="K840" s="130"/>
      <c r="L840" s="56"/>
      <c r="M840" s="56"/>
      <c r="N840" s="56"/>
      <c r="O840" s="56"/>
      <c r="P840" s="56"/>
      <c r="Q840" s="56"/>
      <c r="R840" s="133"/>
      <c r="S840" s="119"/>
      <c r="T840" s="119"/>
      <c r="U840" s="119"/>
      <c r="V840" s="26"/>
      <c r="W840" s="26"/>
      <c r="X840" s="26"/>
      <c r="Y840" s="119"/>
      <c r="Z840" s="26"/>
    </row>
    <row r="841" spans="1:26" ht="12.75" customHeight="1">
      <c r="A841" s="129"/>
      <c r="B841" s="54"/>
      <c r="C841" s="26"/>
      <c r="D841" s="26"/>
      <c r="E841" s="124"/>
      <c r="F841" s="124"/>
      <c r="G841" s="124"/>
      <c r="H841" s="124"/>
      <c r="I841" s="124"/>
      <c r="J841" s="124"/>
      <c r="K841" s="130"/>
      <c r="L841" s="56"/>
      <c r="M841" s="56"/>
      <c r="N841" s="56"/>
      <c r="O841" s="56"/>
      <c r="P841" s="56"/>
      <c r="Q841" s="56"/>
      <c r="R841" s="133"/>
      <c r="S841" s="119"/>
      <c r="T841" s="119"/>
      <c r="U841" s="119"/>
      <c r="V841" s="26"/>
      <c r="W841" s="26"/>
      <c r="X841" s="26"/>
      <c r="Y841" s="119"/>
      <c r="Z841" s="26"/>
    </row>
    <row r="842" spans="1:26" ht="12.75" customHeight="1">
      <c r="A842" s="129"/>
      <c r="B842" s="54"/>
      <c r="C842" s="26"/>
      <c r="D842" s="26"/>
      <c r="E842" s="124"/>
      <c r="F842" s="124"/>
      <c r="G842" s="124"/>
      <c r="H842" s="124"/>
      <c r="I842" s="124"/>
      <c r="J842" s="124"/>
      <c r="K842" s="130"/>
      <c r="L842" s="56"/>
      <c r="M842" s="56"/>
      <c r="N842" s="56"/>
      <c r="O842" s="56"/>
      <c r="P842" s="56"/>
      <c r="Q842" s="56"/>
      <c r="R842" s="133"/>
      <c r="S842" s="119"/>
      <c r="T842" s="119"/>
      <c r="U842" s="119"/>
      <c r="V842" s="26"/>
      <c r="W842" s="26"/>
      <c r="X842" s="26"/>
      <c r="Y842" s="119"/>
      <c r="Z842" s="26"/>
    </row>
    <row r="843" spans="1:26" ht="12.75" customHeight="1">
      <c r="A843" s="129"/>
      <c r="B843" s="54"/>
      <c r="C843" s="26"/>
      <c r="D843" s="26"/>
      <c r="E843" s="124"/>
      <c r="F843" s="124"/>
      <c r="G843" s="124"/>
      <c r="H843" s="124"/>
      <c r="I843" s="124"/>
      <c r="J843" s="124"/>
      <c r="K843" s="130"/>
      <c r="L843" s="56"/>
      <c r="M843" s="56"/>
      <c r="N843" s="56"/>
      <c r="O843" s="56"/>
      <c r="P843" s="56"/>
      <c r="Q843" s="56"/>
      <c r="R843" s="133"/>
      <c r="S843" s="119"/>
      <c r="T843" s="119"/>
      <c r="U843" s="119"/>
      <c r="V843" s="26"/>
      <c r="W843" s="26"/>
      <c r="X843" s="26"/>
      <c r="Y843" s="119"/>
      <c r="Z843" s="26"/>
    </row>
    <row r="844" spans="1:26" ht="12.75" customHeight="1">
      <c r="A844" s="129"/>
      <c r="B844" s="54"/>
      <c r="C844" s="26"/>
      <c r="D844" s="26"/>
      <c r="E844" s="124"/>
      <c r="F844" s="124"/>
      <c r="G844" s="124"/>
      <c r="H844" s="124"/>
      <c r="I844" s="124"/>
      <c r="J844" s="124"/>
      <c r="K844" s="130"/>
      <c r="L844" s="56"/>
      <c r="M844" s="56"/>
      <c r="N844" s="56"/>
      <c r="O844" s="56"/>
      <c r="P844" s="56"/>
      <c r="Q844" s="56"/>
      <c r="R844" s="133"/>
      <c r="S844" s="119"/>
      <c r="T844" s="119"/>
      <c r="U844" s="119"/>
      <c r="V844" s="26"/>
      <c r="W844" s="26"/>
      <c r="X844" s="26"/>
      <c r="Y844" s="119"/>
      <c r="Z844" s="26"/>
    </row>
    <row r="845" spans="1:26" ht="12.75" customHeight="1">
      <c r="A845" s="129"/>
      <c r="B845" s="54"/>
      <c r="C845" s="26"/>
      <c r="D845" s="26"/>
      <c r="E845" s="124"/>
      <c r="F845" s="124"/>
      <c r="G845" s="124"/>
      <c r="H845" s="124"/>
      <c r="I845" s="124"/>
      <c r="J845" s="124"/>
      <c r="K845" s="130"/>
      <c r="L845" s="56"/>
      <c r="M845" s="56"/>
      <c r="N845" s="56"/>
      <c r="O845" s="56"/>
      <c r="P845" s="56"/>
      <c r="Q845" s="56"/>
      <c r="R845" s="133"/>
      <c r="S845" s="119"/>
      <c r="T845" s="119"/>
      <c r="U845" s="119"/>
      <c r="V845" s="26"/>
      <c r="W845" s="26"/>
      <c r="X845" s="26"/>
      <c r="Y845" s="119"/>
      <c r="Z845" s="26"/>
    </row>
    <row r="846" spans="1:26" ht="12.75" customHeight="1">
      <c r="A846" s="129"/>
      <c r="B846" s="54"/>
      <c r="C846" s="26"/>
      <c r="D846" s="26"/>
      <c r="E846" s="124"/>
      <c r="F846" s="124"/>
      <c r="G846" s="124"/>
      <c r="H846" s="124"/>
      <c r="I846" s="124"/>
      <c r="J846" s="124"/>
      <c r="K846" s="130"/>
      <c r="L846" s="56"/>
      <c r="M846" s="56"/>
      <c r="N846" s="56"/>
      <c r="O846" s="56"/>
      <c r="P846" s="56"/>
      <c r="Q846" s="56"/>
      <c r="R846" s="133"/>
      <c r="S846" s="119"/>
      <c r="T846" s="119"/>
      <c r="U846" s="119"/>
      <c r="V846" s="26"/>
      <c r="W846" s="26"/>
      <c r="X846" s="26"/>
      <c r="Y846" s="119"/>
      <c r="Z846" s="26"/>
    </row>
    <row r="847" spans="1:26" ht="12.75" customHeight="1">
      <c r="A847" s="129"/>
      <c r="B847" s="54"/>
      <c r="C847" s="26"/>
      <c r="D847" s="26"/>
      <c r="E847" s="124"/>
      <c r="F847" s="124"/>
      <c r="G847" s="124"/>
      <c r="H847" s="124"/>
      <c r="I847" s="124"/>
      <c r="J847" s="124"/>
      <c r="K847" s="130"/>
      <c r="L847" s="56"/>
      <c r="M847" s="56"/>
      <c r="N847" s="56"/>
      <c r="O847" s="56"/>
      <c r="P847" s="56"/>
      <c r="Q847" s="56"/>
      <c r="R847" s="133"/>
      <c r="S847" s="119"/>
      <c r="T847" s="119"/>
      <c r="U847" s="119"/>
      <c r="V847" s="26"/>
      <c r="W847" s="26"/>
      <c r="X847" s="26"/>
      <c r="Y847" s="119"/>
      <c r="Z847" s="26"/>
    </row>
    <row r="848" spans="1:26" ht="12.75" customHeight="1">
      <c r="A848" s="129"/>
      <c r="B848" s="54"/>
      <c r="C848" s="26"/>
      <c r="D848" s="26"/>
      <c r="E848" s="124"/>
      <c r="F848" s="124"/>
      <c r="G848" s="124"/>
      <c r="H848" s="124"/>
      <c r="I848" s="124"/>
      <c r="J848" s="124"/>
      <c r="K848" s="130"/>
      <c r="L848" s="56"/>
      <c r="M848" s="56"/>
      <c r="N848" s="56"/>
      <c r="O848" s="56"/>
      <c r="P848" s="56"/>
      <c r="Q848" s="56"/>
      <c r="R848" s="133"/>
      <c r="S848" s="119"/>
      <c r="T848" s="119"/>
      <c r="U848" s="119"/>
      <c r="V848" s="26"/>
      <c r="W848" s="26"/>
      <c r="X848" s="26"/>
      <c r="Y848" s="119"/>
      <c r="Z848" s="26"/>
    </row>
    <row r="849" spans="1:26" ht="12.75" customHeight="1">
      <c r="A849" s="129"/>
      <c r="B849" s="54"/>
      <c r="C849" s="26"/>
      <c r="D849" s="26"/>
      <c r="E849" s="124"/>
      <c r="F849" s="124"/>
      <c r="G849" s="124"/>
      <c r="H849" s="124"/>
      <c r="I849" s="124"/>
      <c r="J849" s="124"/>
      <c r="K849" s="130"/>
      <c r="L849" s="56"/>
      <c r="M849" s="56"/>
      <c r="N849" s="56"/>
      <c r="O849" s="56"/>
      <c r="P849" s="56"/>
      <c r="Q849" s="56"/>
      <c r="R849" s="133"/>
      <c r="S849" s="119"/>
      <c r="T849" s="119"/>
      <c r="U849" s="119"/>
      <c r="V849" s="26"/>
      <c r="W849" s="26"/>
      <c r="X849" s="26"/>
      <c r="Y849" s="119"/>
      <c r="Z849" s="26"/>
    </row>
    <row r="850" spans="1:26" ht="12.75" customHeight="1">
      <c r="A850" s="129"/>
      <c r="B850" s="54"/>
      <c r="C850" s="26"/>
      <c r="D850" s="26"/>
      <c r="E850" s="124"/>
      <c r="F850" s="124"/>
      <c r="G850" s="124"/>
      <c r="H850" s="124"/>
      <c r="I850" s="124"/>
      <c r="J850" s="124"/>
      <c r="K850" s="130"/>
      <c r="L850" s="56"/>
      <c r="M850" s="56"/>
      <c r="N850" s="56"/>
      <c r="O850" s="56"/>
      <c r="P850" s="56"/>
      <c r="Q850" s="56"/>
      <c r="R850" s="133"/>
      <c r="S850" s="119"/>
      <c r="T850" s="119"/>
      <c r="U850" s="119"/>
      <c r="V850" s="26"/>
      <c r="W850" s="26"/>
      <c r="X850" s="26"/>
      <c r="Y850" s="119"/>
      <c r="Z850" s="26"/>
    </row>
    <row r="851" spans="1:26" ht="12.75" customHeight="1">
      <c r="A851" s="129"/>
      <c r="B851" s="54"/>
      <c r="C851" s="26"/>
      <c r="D851" s="26"/>
      <c r="E851" s="124"/>
      <c r="F851" s="124"/>
      <c r="G851" s="124"/>
      <c r="H851" s="124"/>
      <c r="I851" s="124"/>
      <c r="J851" s="124"/>
      <c r="K851" s="130"/>
      <c r="L851" s="56"/>
      <c r="M851" s="56"/>
      <c r="N851" s="56"/>
      <c r="O851" s="56"/>
      <c r="P851" s="56"/>
      <c r="Q851" s="56"/>
      <c r="R851" s="133"/>
      <c r="S851" s="119"/>
      <c r="T851" s="119"/>
      <c r="U851" s="119"/>
      <c r="V851" s="26"/>
      <c r="W851" s="26"/>
      <c r="X851" s="26"/>
      <c r="Y851" s="119"/>
      <c r="Z851" s="26"/>
    </row>
    <row r="852" spans="1:26" ht="12.75" customHeight="1">
      <c r="A852" s="129"/>
      <c r="B852" s="54"/>
      <c r="C852" s="26"/>
      <c r="D852" s="26"/>
      <c r="E852" s="124"/>
      <c r="F852" s="124"/>
      <c r="G852" s="124"/>
      <c r="H852" s="124"/>
      <c r="I852" s="124"/>
      <c r="J852" s="124"/>
      <c r="K852" s="130"/>
      <c r="L852" s="56"/>
      <c r="M852" s="56"/>
      <c r="N852" s="56"/>
      <c r="O852" s="56"/>
      <c r="P852" s="56"/>
      <c r="Q852" s="56"/>
      <c r="R852" s="133"/>
      <c r="S852" s="119"/>
      <c r="T852" s="119"/>
      <c r="U852" s="119"/>
      <c r="V852" s="26"/>
      <c r="W852" s="26"/>
      <c r="X852" s="26"/>
      <c r="Y852" s="119"/>
      <c r="Z852" s="26"/>
    </row>
    <row r="853" spans="1:26" ht="12.75" customHeight="1">
      <c r="A853" s="129"/>
      <c r="B853" s="54"/>
      <c r="C853" s="26"/>
      <c r="D853" s="26"/>
      <c r="E853" s="124"/>
      <c r="F853" s="124"/>
      <c r="G853" s="124"/>
      <c r="H853" s="124"/>
      <c r="I853" s="124"/>
      <c r="J853" s="124"/>
      <c r="K853" s="130"/>
      <c r="L853" s="56"/>
      <c r="M853" s="56"/>
      <c r="N853" s="56"/>
      <c r="O853" s="56"/>
      <c r="P853" s="56"/>
      <c r="Q853" s="56"/>
      <c r="R853" s="133"/>
      <c r="S853" s="119"/>
      <c r="T853" s="119"/>
      <c r="U853" s="119"/>
      <c r="V853" s="26"/>
      <c r="W853" s="26"/>
      <c r="X853" s="26"/>
      <c r="Y853" s="119"/>
      <c r="Z853" s="26"/>
    </row>
    <row r="854" spans="1:26" ht="12.75" customHeight="1">
      <c r="A854" s="129"/>
      <c r="B854" s="54"/>
      <c r="C854" s="26"/>
      <c r="D854" s="26"/>
      <c r="E854" s="124"/>
      <c r="F854" s="124"/>
      <c r="G854" s="124"/>
      <c r="H854" s="124"/>
      <c r="I854" s="124"/>
      <c r="J854" s="124"/>
      <c r="K854" s="130"/>
      <c r="L854" s="56"/>
      <c r="M854" s="56"/>
      <c r="N854" s="56"/>
      <c r="O854" s="56"/>
      <c r="P854" s="56"/>
      <c r="Q854" s="56"/>
      <c r="R854" s="133"/>
      <c r="S854" s="119"/>
      <c r="T854" s="119"/>
      <c r="U854" s="119"/>
      <c r="V854" s="26"/>
      <c r="W854" s="26"/>
      <c r="X854" s="26"/>
      <c r="Y854" s="119"/>
      <c r="Z854" s="26"/>
    </row>
    <row r="855" spans="1:26" ht="12.75" customHeight="1">
      <c r="A855" s="129"/>
      <c r="B855" s="54"/>
      <c r="C855" s="26"/>
      <c r="D855" s="26"/>
      <c r="E855" s="124"/>
      <c r="F855" s="124"/>
      <c r="G855" s="124"/>
      <c r="H855" s="124"/>
      <c r="I855" s="124"/>
      <c r="J855" s="124"/>
      <c r="K855" s="130"/>
      <c r="L855" s="56"/>
      <c r="M855" s="56"/>
      <c r="N855" s="56"/>
      <c r="O855" s="56"/>
      <c r="P855" s="56"/>
      <c r="Q855" s="56"/>
      <c r="R855" s="133"/>
      <c r="S855" s="119"/>
      <c r="T855" s="119"/>
      <c r="U855" s="119"/>
      <c r="V855" s="26"/>
      <c r="W855" s="26"/>
      <c r="X855" s="26"/>
      <c r="Y855" s="119"/>
      <c r="Z855" s="26"/>
    </row>
    <row r="856" spans="1:26" ht="12.75" customHeight="1">
      <c r="A856" s="129"/>
      <c r="B856" s="54"/>
      <c r="C856" s="26"/>
      <c r="D856" s="26"/>
      <c r="E856" s="124"/>
      <c r="F856" s="124"/>
      <c r="G856" s="124"/>
      <c r="H856" s="124"/>
      <c r="I856" s="124"/>
      <c r="J856" s="124"/>
      <c r="K856" s="130"/>
      <c r="L856" s="56"/>
      <c r="M856" s="56"/>
      <c r="N856" s="56"/>
      <c r="O856" s="56"/>
      <c r="P856" s="56"/>
      <c r="Q856" s="56"/>
      <c r="R856" s="133"/>
      <c r="S856" s="119"/>
      <c r="T856" s="119"/>
      <c r="U856" s="119"/>
      <c r="V856" s="26"/>
      <c r="W856" s="26"/>
      <c r="X856" s="26"/>
      <c r="Y856" s="119"/>
      <c r="Z856" s="26"/>
    </row>
    <row r="857" spans="1:26" ht="12.75" customHeight="1">
      <c r="A857" s="129"/>
      <c r="B857" s="54"/>
      <c r="C857" s="26"/>
      <c r="D857" s="26"/>
      <c r="E857" s="124"/>
      <c r="F857" s="124"/>
      <c r="G857" s="124"/>
      <c r="H857" s="124"/>
      <c r="I857" s="124"/>
      <c r="J857" s="124"/>
      <c r="K857" s="130"/>
      <c r="L857" s="56"/>
      <c r="M857" s="56"/>
      <c r="N857" s="56"/>
      <c r="O857" s="56"/>
      <c r="P857" s="56"/>
      <c r="Q857" s="56"/>
      <c r="R857" s="133"/>
      <c r="S857" s="119"/>
      <c r="T857" s="119"/>
      <c r="U857" s="119"/>
      <c r="V857" s="26"/>
      <c r="W857" s="26"/>
      <c r="X857" s="26"/>
      <c r="Y857" s="119"/>
      <c r="Z857" s="26"/>
    </row>
    <row r="858" spans="1:26" ht="12.75" customHeight="1">
      <c r="A858" s="129"/>
      <c r="B858" s="54"/>
      <c r="C858" s="26"/>
      <c r="D858" s="26"/>
      <c r="E858" s="124"/>
      <c r="F858" s="124"/>
      <c r="G858" s="124"/>
      <c r="H858" s="124"/>
      <c r="I858" s="124"/>
      <c r="J858" s="124"/>
      <c r="K858" s="130"/>
      <c r="L858" s="56"/>
      <c r="M858" s="56"/>
      <c r="N858" s="56"/>
      <c r="O858" s="56"/>
      <c r="P858" s="56"/>
      <c r="Q858" s="56"/>
      <c r="R858" s="133"/>
      <c r="S858" s="119"/>
      <c r="T858" s="119"/>
      <c r="U858" s="119"/>
      <c r="V858" s="26"/>
      <c r="W858" s="26"/>
      <c r="X858" s="26"/>
      <c r="Y858" s="119"/>
      <c r="Z858" s="26"/>
    </row>
    <row r="859" spans="1:26" ht="12.75" customHeight="1">
      <c r="A859" s="129"/>
      <c r="B859" s="54"/>
      <c r="C859" s="26"/>
      <c r="D859" s="26"/>
      <c r="E859" s="124"/>
      <c r="F859" s="124"/>
      <c r="G859" s="124"/>
      <c r="H859" s="124"/>
      <c r="I859" s="124"/>
      <c r="J859" s="124"/>
      <c r="K859" s="130"/>
      <c r="L859" s="56"/>
      <c r="M859" s="56"/>
      <c r="N859" s="56"/>
      <c r="O859" s="56"/>
      <c r="P859" s="56"/>
      <c r="Q859" s="56"/>
      <c r="R859" s="133"/>
      <c r="S859" s="119"/>
      <c r="T859" s="119"/>
      <c r="U859" s="119"/>
      <c r="V859" s="26"/>
      <c r="W859" s="26"/>
      <c r="X859" s="26"/>
      <c r="Y859" s="119"/>
      <c r="Z859" s="26"/>
    </row>
    <row r="860" spans="1:26" ht="12.75" customHeight="1">
      <c r="A860" s="129"/>
      <c r="B860" s="54"/>
      <c r="C860" s="26"/>
      <c r="D860" s="26"/>
      <c r="E860" s="124"/>
      <c r="F860" s="124"/>
      <c r="G860" s="124"/>
      <c r="H860" s="124"/>
      <c r="I860" s="124"/>
      <c r="J860" s="124"/>
      <c r="K860" s="130"/>
      <c r="L860" s="56"/>
      <c r="M860" s="56"/>
      <c r="N860" s="56"/>
      <c r="O860" s="56"/>
      <c r="P860" s="56"/>
      <c r="Q860" s="56"/>
      <c r="R860" s="133"/>
      <c r="S860" s="119"/>
      <c r="T860" s="119"/>
      <c r="U860" s="119"/>
      <c r="V860" s="26"/>
      <c r="W860" s="26"/>
      <c r="X860" s="26"/>
      <c r="Y860" s="119"/>
      <c r="Z860" s="26"/>
    </row>
    <row r="861" spans="1:26" ht="12.75" customHeight="1">
      <c r="A861" s="129"/>
      <c r="B861" s="54"/>
      <c r="C861" s="26"/>
      <c r="D861" s="26"/>
      <c r="E861" s="124"/>
      <c r="F861" s="124"/>
      <c r="G861" s="124"/>
      <c r="H861" s="124"/>
      <c r="I861" s="124"/>
      <c r="J861" s="124"/>
      <c r="K861" s="130"/>
      <c r="L861" s="56"/>
      <c r="M861" s="56"/>
      <c r="N861" s="56"/>
      <c r="O861" s="56"/>
      <c r="P861" s="56"/>
      <c r="Q861" s="56"/>
      <c r="R861" s="133"/>
      <c r="S861" s="119"/>
      <c r="T861" s="119"/>
      <c r="U861" s="119"/>
      <c r="V861" s="26"/>
      <c r="W861" s="26"/>
      <c r="X861" s="26"/>
      <c r="Y861" s="119"/>
      <c r="Z861" s="26"/>
    </row>
    <row r="862" spans="1:26" ht="12.75" customHeight="1">
      <c r="A862" s="129"/>
      <c r="B862" s="54"/>
      <c r="C862" s="26"/>
      <c r="D862" s="26"/>
      <c r="E862" s="124"/>
      <c r="F862" s="124"/>
      <c r="G862" s="124"/>
      <c r="H862" s="124"/>
      <c r="I862" s="124"/>
      <c r="J862" s="124"/>
      <c r="K862" s="130"/>
      <c r="L862" s="56"/>
      <c r="M862" s="56"/>
      <c r="N862" s="56"/>
      <c r="O862" s="56"/>
      <c r="P862" s="56"/>
      <c r="Q862" s="56"/>
      <c r="R862" s="133"/>
      <c r="S862" s="119"/>
      <c r="T862" s="119"/>
      <c r="U862" s="119"/>
      <c r="V862" s="26"/>
      <c r="W862" s="26"/>
      <c r="X862" s="26"/>
      <c r="Y862" s="119"/>
      <c r="Z862" s="26"/>
    </row>
    <row r="863" spans="1:26" ht="12.75" customHeight="1">
      <c r="A863" s="129"/>
      <c r="B863" s="54"/>
      <c r="C863" s="26"/>
      <c r="D863" s="26"/>
      <c r="E863" s="124"/>
      <c r="F863" s="124"/>
      <c r="G863" s="124"/>
      <c r="H863" s="124"/>
      <c r="I863" s="124"/>
      <c r="J863" s="124"/>
      <c r="K863" s="130"/>
      <c r="L863" s="56"/>
      <c r="M863" s="56"/>
      <c r="N863" s="56"/>
      <c r="O863" s="56"/>
      <c r="P863" s="56"/>
      <c r="Q863" s="56"/>
      <c r="R863" s="133"/>
      <c r="S863" s="119"/>
      <c r="T863" s="119"/>
      <c r="U863" s="119"/>
      <c r="V863" s="26"/>
      <c r="W863" s="26"/>
      <c r="X863" s="26"/>
      <c r="Y863" s="119"/>
      <c r="Z863" s="26"/>
    </row>
    <row r="864" spans="1:26" ht="12.75" customHeight="1">
      <c r="A864" s="129"/>
      <c r="B864" s="54"/>
      <c r="C864" s="26"/>
      <c r="D864" s="26"/>
      <c r="E864" s="124"/>
      <c r="F864" s="124"/>
      <c r="G864" s="124"/>
      <c r="H864" s="124"/>
      <c r="I864" s="124"/>
      <c r="J864" s="124"/>
      <c r="K864" s="130"/>
      <c r="L864" s="56"/>
      <c r="M864" s="56"/>
      <c r="N864" s="56"/>
      <c r="O864" s="56"/>
      <c r="P864" s="56"/>
      <c r="Q864" s="56"/>
      <c r="R864" s="133"/>
      <c r="S864" s="119"/>
      <c r="T864" s="119"/>
      <c r="U864" s="119"/>
      <c r="V864" s="26"/>
      <c r="W864" s="26"/>
      <c r="X864" s="26"/>
      <c r="Y864" s="119"/>
      <c r="Z864" s="26"/>
    </row>
    <row r="865" spans="1:26" ht="12.75" customHeight="1">
      <c r="A865" s="129"/>
      <c r="B865" s="54"/>
      <c r="C865" s="26"/>
      <c r="D865" s="26"/>
      <c r="E865" s="124"/>
      <c r="F865" s="124"/>
      <c r="G865" s="124"/>
      <c r="H865" s="124"/>
      <c r="I865" s="124"/>
      <c r="J865" s="124"/>
      <c r="K865" s="130"/>
      <c r="L865" s="56"/>
      <c r="M865" s="56"/>
      <c r="N865" s="56"/>
      <c r="O865" s="56"/>
      <c r="P865" s="56"/>
      <c r="Q865" s="56"/>
      <c r="R865" s="133"/>
      <c r="S865" s="119"/>
      <c r="T865" s="119"/>
      <c r="U865" s="119"/>
      <c r="V865" s="26"/>
      <c r="W865" s="26"/>
      <c r="X865" s="26"/>
      <c r="Y865" s="119"/>
      <c r="Z865" s="26"/>
    </row>
    <row r="866" spans="1:26" ht="12.75" customHeight="1">
      <c r="A866" s="129"/>
      <c r="B866" s="54"/>
      <c r="C866" s="26"/>
      <c r="D866" s="26"/>
      <c r="E866" s="124"/>
      <c r="F866" s="124"/>
      <c r="G866" s="124"/>
      <c r="H866" s="124"/>
      <c r="I866" s="124"/>
      <c r="J866" s="124"/>
      <c r="K866" s="130"/>
      <c r="L866" s="56"/>
      <c r="M866" s="56"/>
      <c r="N866" s="56"/>
      <c r="O866" s="56"/>
      <c r="P866" s="56"/>
      <c r="Q866" s="56"/>
      <c r="R866" s="133"/>
      <c r="S866" s="119"/>
      <c r="T866" s="119"/>
      <c r="U866" s="119"/>
      <c r="V866" s="26"/>
      <c r="W866" s="26"/>
      <c r="X866" s="26"/>
      <c r="Y866" s="119"/>
      <c r="Z866" s="26"/>
    </row>
    <row r="867" spans="1:26" ht="12.75" customHeight="1">
      <c r="A867" s="129"/>
      <c r="B867" s="54"/>
      <c r="C867" s="26"/>
      <c r="D867" s="26"/>
      <c r="E867" s="124"/>
      <c r="F867" s="124"/>
      <c r="G867" s="124"/>
      <c r="H867" s="124"/>
      <c r="I867" s="124"/>
      <c r="J867" s="124"/>
      <c r="K867" s="130"/>
      <c r="L867" s="56"/>
      <c r="M867" s="56"/>
      <c r="N867" s="56"/>
      <c r="O867" s="56"/>
      <c r="P867" s="56"/>
      <c r="Q867" s="56"/>
      <c r="R867" s="133"/>
      <c r="S867" s="119"/>
      <c r="T867" s="119"/>
      <c r="U867" s="119"/>
      <c r="V867" s="26"/>
      <c r="W867" s="26"/>
      <c r="X867" s="26"/>
      <c r="Y867" s="119"/>
      <c r="Z867" s="26"/>
    </row>
    <row r="868" spans="1:26" ht="12.75" customHeight="1">
      <c r="A868" s="129"/>
      <c r="B868" s="54"/>
      <c r="C868" s="26"/>
      <c r="D868" s="26"/>
      <c r="E868" s="124"/>
      <c r="F868" s="124"/>
      <c r="G868" s="124"/>
      <c r="H868" s="124"/>
      <c r="I868" s="124"/>
      <c r="J868" s="124"/>
      <c r="K868" s="130"/>
      <c r="L868" s="56"/>
      <c r="M868" s="56"/>
      <c r="N868" s="56"/>
      <c r="O868" s="56"/>
      <c r="P868" s="56"/>
      <c r="Q868" s="56"/>
      <c r="R868" s="133"/>
      <c r="S868" s="119"/>
      <c r="T868" s="119"/>
      <c r="U868" s="119"/>
      <c r="V868" s="26"/>
      <c r="W868" s="26"/>
      <c r="X868" s="26"/>
      <c r="Y868" s="119"/>
      <c r="Z868" s="26"/>
    </row>
    <row r="869" spans="1:26" ht="12.75" customHeight="1">
      <c r="A869" s="129"/>
      <c r="B869" s="54"/>
      <c r="C869" s="26"/>
      <c r="D869" s="26"/>
      <c r="E869" s="124"/>
      <c r="F869" s="124"/>
      <c r="G869" s="124"/>
      <c r="H869" s="124"/>
      <c r="I869" s="124"/>
      <c r="J869" s="124"/>
      <c r="K869" s="130"/>
      <c r="L869" s="56"/>
      <c r="M869" s="56"/>
      <c r="N869" s="56"/>
      <c r="O869" s="56"/>
      <c r="P869" s="56"/>
      <c r="Q869" s="56"/>
      <c r="R869" s="133"/>
      <c r="S869" s="119"/>
      <c r="T869" s="119"/>
      <c r="U869" s="119"/>
      <c r="V869" s="26"/>
      <c r="W869" s="26"/>
      <c r="X869" s="26"/>
      <c r="Y869" s="119"/>
      <c r="Z869" s="26"/>
    </row>
    <row r="870" spans="1:26" ht="12.75" customHeight="1">
      <c r="A870" s="129"/>
      <c r="B870" s="54"/>
      <c r="C870" s="26"/>
      <c r="D870" s="26"/>
      <c r="E870" s="124"/>
      <c r="F870" s="124"/>
      <c r="G870" s="124"/>
      <c r="H870" s="124"/>
      <c r="I870" s="124"/>
      <c r="J870" s="124"/>
      <c r="K870" s="130"/>
      <c r="L870" s="56"/>
      <c r="M870" s="56"/>
      <c r="N870" s="56"/>
      <c r="O870" s="56"/>
      <c r="P870" s="56"/>
      <c r="Q870" s="56"/>
      <c r="R870" s="133"/>
      <c r="S870" s="119"/>
      <c r="T870" s="119"/>
      <c r="U870" s="119"/>
      <c r="V870" s="26"/>
      <c r="W870" s="26"/>
      <c r="X870" s="26"/>
      <c r="Y870" s="119"/>
      <c r="Z870" s="26"/>
    </row>
    <row r="871" spans="1:26" ht="12.75" customHeight="1">
      <c r="A871" s="129"/>
      <c r="B871" s="54"/>
      <c r="C871" s="26"/>
      <c r="D871" s="26"/>
      <c r="E871" s="124"/>
      <c r="F871" s="124"/>
      <c r="G871" s="124"/>
      <c r="H871" s="124"/>
      <c r="I871" s="124"/>
      <c r="J871" s="124"/>
      <c r="K871" s="130"/>
      <c r="L871" s="56"/>
      <c r="M871" s="56"/>
      <c r="N871" s="56"/>
      <c r="O871" s="56"/>
      <c r="P871" s="56"/>
      <c r="Q871" s="56"/>
      <c r="R871" s="133"/>
      <c r="S871" s="119"/>
      <c r="T871" s="119"/>
      <c r="U871" s="119"/>
      <c r="V871" s="26"/>
      <c r="W871" s="26"/>
      <c r="X871" s="26"/>
      <c r="Y871" s="119"/>
      <c r="Z871" s="26"/>
    </row>
    <row r="872" spans="1:26" ht="12.75" customHeight="1">
      <c r="A872" s="129"/>
      <c r="B872" s="54"/>
      <c r="C872" s="26"/>
      <c r="D872" s="26"/>
      <c r="E872" s="124"/>
      <c r="F872" s="124"/>
      <c r="G872" s="124"/>
      <c r="H872" s="124"/>
      <c r="I872" s="124"/>
      <c r="J872" s="124"/>
      <c r="K872" s="130"/>
      <c r="L872" s="56"/>
      <c r="M872" s="56"/>
      <c r="N872" s="56"/>
      <c r="O872" s="56"/>
      <c r="P872" s="56"/>
      <c r="Q872" s="56"/>
      <c r="R872" s="133"/>
      <c r="S872" s="119"/>
      <c r="T872" s="119"/>
      <c r="U872" s="119"/>
      <c r="V872" s="26"/>
      <c r="W872" s="26"/>
      <c r="X872" s="26"/>
      <c r="Y872" s="119"/>
      <c r="Z872" s="26"/>
    </row>
    <row r="873" spans="1:26" ht="12.75" customHeight="1">
      <c r="A873" s="129"/>
      <c r="B873" s="54"/>
      <c r="C873" s="26"/>
      <c r="D873" s="26"/>
      <c r="E873" s="124"/>
      <c r="F873" s="124"/>
      <c r="G873" s="124"/>
      <c r="H873" s="124"/>
      <c r="I873" s="124"/>
      <c r="J873" s="124"/>
      <c r="K873" s="130"/>
      <c r="L873" s="56"/>
      <c r="M873" s="56"/>
      <c r="N873" s="56"/>
      <c r="O873" s="56"/>
      <c r="P873" s="56"/>
      <c r="Q873" s="56"/>
      <c r="R873" s="133"/>
      <c r="S873" s="119"/>
      <c r="T873" s="119"/>
      <c r="U873" s="119"/>
      <c r="V873" s="26"/>
      <c r="W873" s="26"/>
      <c r="X873" s="26"/>
      <c r="Y873" s="119"/>
      <c r="Z873" s="26"/>
    </row>
    <row r="874" spans="1:26" ht="12.75" customHeight="1">
      <c r="A874" s="129"/>
      <c r="B874" s="54"/>
      <c r="C874" s="26"/>
      <c r="D874" s="26"/>
      <c r="E874" s="124"/>
      <c r="F874" s="124"/>
      <c r="G874" s="124"/>
      <c r="H874" s="124"/>
      <c r="I874" s="124"/>
      <c r="J874" s="124"/>
      <c r="K874" s="130"/>
      <c r="L874" s="56"/>
      <c r="M874" s="56"/>
      <c r="N874" s="56"/>
      <c r="O874" s="56"/>
      <c r="P874" s="56"/>
      <c r="Q874" s="56"/>
      <c r="R874" s="133"/>
      <c r="S874" s="119"/>
      <c r="T874" s="119"/>
      <c r="U874" s="119"/>
      <c r="V874" s="26"/>
      <c r="W874" s="26"/>
      <c r="X874" s="26"/>
      <c r="Y874" s="119"/>
      <c r="Z874" s="26"/>
    </row>
    <row r="875" spans="1:26" ht="12.75" customHeight="1">
      <c r="A875" s="129"/>
      <c r="B875" s="54"/>
      <c r="C875" s="26"/>
      <c r="D875" s="26"/>
      <c r="E875" s="124"/>
      <c r="F875" s="124"/>
      <c r="G875" s="124"/>
      <c r="H875" s="124"/>
      <c r="I875" s="124"/>
      <c r="J875" s="124"/>
      <c r="K875" s="130"/>
      <c r="L875" s="56"/>
      <c r="M875" s="56"/>
      <c r="N875" s="56"/>
      <c r="O875" s="56"/>
      <c r="P875" s="56"/>
      <c r="Q875" s="56"/>
      <c r="R875" s="133"/>
      <c r="S875" s="119"/>
      <c r="T875" s="119"/>
      <c r="U875" s="119"/>
      <c r="V875" s="26"/>
      <c r="W875" s="26"/>
      <c r="X875" s="26"/>
      <c r="Y875" s="119"/>
      <c r="Z875" s="26"/>
    </row>
    <row r="876" spans="1:26" ht="12.75" customHeight="1">
      <c r="A876" s="129"/>
      <c r="B876" s="54"/>
      <c r="C876" s="26"/>
      <c r="D876" s="26"/>
      <c r="E876" s="124"/>
      <c r="F876" s="124"/>
      <c r="G876" s="124"/>
      <c r="H876" s="124"/>
      <c r="I876" s="124"/>
      <c r="J876" s="124"/>
      <c r="K876" s="130"/>
      <c r="L876" s="56"/>
      <c r="M876" s="56"/>
      <c r="N876" s="56"/>
      <c r="O876" s="56"/>
      <c r="P876" s="56"/>
      <c r="Q876" s="56"/>
      <c r="R876" s="133"/>
      <c r="S876" s="119"/>
      <c r="T876" s="119"/>
      <c r="U876" s="119"/>
      <c r="V876" s="26"/>
      <c r="W876" s="26"/>
      <c r="X876" s="26"/>
      <c r="Y876" s="119"/>
      <c r="Z876" s="26"/>
    </row>
    <row r="877" spans="1:26" ht="12.75" customHeight="1">
      <c r="A877" s="129"/>
      <c r="B877" s="54"/>
      <c r="C877" s="26"/>
      <c r="D877" s="26"/>
      <c r="E877" s="124"/>
      <c r="F877" s="124"/>
      <c r="G877" s="124"/>
      <c r="H877" s="124"/>
      <c r="I877" s="124"/>
      <c r="J877" s="124"/>
      <c r="K877" s="130"/>
      <c r="L877" s="56"/>
      <c r="M877" s="56"/>
      <c r="N877" s="56"/>
      <c r="O877" s="56"/>
      <c r="P877" s="56"/>
      <c r="Q877" s="56"/>
      <c r="R877" s="133"/>
      <c r="S877" s="119"/>
      <c r="T877" s="119"/>
      <c r="U877" s="119"/>
      <c r="V877" s="26"/>
      <c r="W877" s="26"/>
      <c r="X877" s="26"/>
      <c r="Y877" s="119"/>
      <c r="Z877" s="26"/>
    </row>
    <row r="878" spans="1:26" ht="12.75" customHeight="1">
      <c r="A878" s="129"/>
      <c r="B878" s="54"/>
      <c r="C878" s="26"/>
      <c r="D878" s="26"/>
      <c r="E878" s="124"/>
      <c r="F878" s="124"/>
      <c r="G878" s="124"/>
      <c r="H878" s="124"/>
      <c r="I878" s="124"/>
      <c r="J878" s="124"/>
      <c r="K878" s="130"/>
      <c r="L878" s="56"/>
      <c r="M878" s="56"/>
      <c r="N878" s="56"/>
      <c r="O878" s="56"/>
      <c r="P878" s="56"/>
      <c r="Q878" s="56"/>
      <c r="R878" s="133"/>
      <c r="S878" s="119"/>
      <c r="T878" s="119"/>
      <c r="U878" s="119"/>
      <c r="V878" s="26"/>
      <c r="W878" s="26"/>
      <c r="X878" s="26"/>
      <c r="Y878" s="119"/>
      <c r="Z878" s="26"/>
    </row>
    <row r="879" spans="1:26" ht="12.75" customHeight="1">
      <c r="A879" s="129"/>
      <c r="B879" s="54"/>
      <c r="C879" s="26"/>
      <c r="D879" s="26"/>
      <c r="E879" s="124"/>
      <c r="F879" s="124"/>
      <c r="G879" s="124"/>
      <c r="H879" s="124"/>
      <c r="I879" s="124"/>
      <c r="J879" s="124"/>
      <c r="K879" s="130"/>
      <c r="L879" s="56"/>
      <c r="M879" s="56"/>
      <c r="N879" s="56"/>
      <c r="O879" s="56"/>
      <c r="P879" s="56"/>
      <c r="Q879" s="56"/>
      <c r="R879" s="133"/>
      <c r="S879" s="119"/>
      <c r="T879" s="119"/>
      <c r="U879" s="119"/>
      <c r="V879" s="26"/>
      <c r="W879" s="26"/>
      <c r="X879" s="26"/>
      <c r="Y879" s="119"/>
      <c r="Z879" s="26"/>
    </row>
    <row r="880" spans="1:26" ht="12.75" customHeight="1">
      <c r="A880" s="129"/>
      <c r="B880" s="54"/>
      <c r="C880" s="26"/>
      <c r="D880" s="26"/>
      <c r="E880" s="124"/>
      <c r="F880" s="124"/>
      <c r="G880" s="124"/>
      <c r="H880" s="124"/>
      <c r="I880" s="124"/>
      <c r="J880" s="124"/>
      <c r="K880" s="130"/>
      <c r="L880" s="56"/>
      <c r="M880" s="56"/>
      <c r="N880" s="56"/>
      <c r="O880" s="56"/>
      <c r="P880" s="56"/>
      <c r="Q880" s="56"/>
      <c r="R880" s="133"/>
      <c r="S880" s="119"/>
      <c r="T880" s="119"/>
      <c r="U880" s="119"/>
      <c r="V880" s="26"/>
      <c r="W880" s="26"/>
      <c r="X880" s="26"/>
      <c r="Y880" s="119"/>
      <c r="Z880" s="26"/>
    </row>
    <row r="881" spans="1:26" ht="12.75" customHeight="1">
      <c r="A881" s="129"/>
      <c r="B881" s="54"/>
      <c r="C881" s="26"/>
      <c r="D881" s="26"/>
      <c r="E881" s="124"/>
      <c r="F881" s="124"/>
      <c r="G881" s="124"/>
      <c r="H881" s="124"/>
      <c r="I881" s="124"/>
      <c r="J881" s="124"/>
      <c r="K881" s="130"/>
      <c r="L881" s="56"/>
      <c r="M881" s="56"/>
      <c r="N881" s="56"/>
      <c r="O881" s="56"/>
      <c r="P881" s="56"/>
      <c r="Q881" s="56"/>
      <c r="R881" s="133"/>
      <c r="S881" s="119"/>
      <c r="T881" s="119"/>
      <c r="U881" s="119"/>
      <c r="V881" s="26"/>
      <c r="W881" s="26"/>
      <c r="X881" s="26"/>
      <c r="Y881" s="119"/>
      <c r="Z881" s="26"/>
    </row>
    <row r="882" spans="1:26" ht="12.75" customHeight="1">
      <c r="A882" s="129"/>
      <c r="B882" s="54"/>
      <c r="C882" s="26"/>
      <c r="D882" s="26"/>
      <c r="E882" s="124"/>
      <c r="F882" s="124"/>
      <c r="G882" s="124"/>
      <c r="H882" s="124"/>
      <c r="I882" s="124"/>
      <c r="J882" s="124"/>
      <c r="K882" s="130"/>
      <c r="L882" s="56"/>
      <c r="M882" s="56"/>
      <c r="N882" s="56"/>
      <c r="O882" s="56"/>
      <c r="P882" s="56"/>
      <c r="Q882" s="56"/>
      <c r="R882" s="133"/>
      <c r="S882" s="119"/>
      <c r="T882" s="119"/>
      <c r="U882" s="119"/>
      <c r="V882" s="26"/>
      <c r="W882" s="26"/>
      <c r="X882" s="26"/>
      <c r="Y882" s="119"/>
      <c r="Z882" s="26"/>
    </row>
    <row r="883" spans="1:26" ht="12.75" customHeight="1">
      <c r="A883" s="129"/>
      <c r="B883" s="54"/>
      <c r="C883" s="26"/>
      <c r="D883" s="26"/>
      <c r="E883" s="124"/>
      <c r="F883" s="124"/>
      <c r="G883" s="124"/>
      <c r="H883" s="124"/>
      <c r="I883" s="124"/>
      <c r="J883" s="124"/>
      <c r="K883" s="130"/>
      <c r="L883" s="56"/>
      <c r="M883" s="56"/>
      <c r="N883" s="56"/>
      <c r="O883" s="56"/>
      <c r="P883" s="56"/>
      <c r="Q883" s="56"/>
      <c r="R883" s="133"/>
      <c r="S883" s="119"/>
      <c r="T883" s="119"/>
      <c r="U883" s="119"/>
      <c r="V883" s="26"/>
      <c r="W883" s="26"/>
      <c r="X883" s="26"/>
      <c r="Y883" s="119"/>
      <c r="Z883" s="26"/>
    </row>
    <row r="884" spans="1:26" ht="12.75" customHeight="1">
      <c r="A884" s="129"/>
      <c r="B884" s="54"/>
      <c r="C884" s="26"/>
      <c r="D884" s="26"/>
      <c r="E884" s="124"/>
      <c r="F884" s="124"/>
      <c r="G884" s="124"/>
      <c r="H884" s="124"/>
      <c r="I884" s="124"/>
      <c r="J884" s="124"/>
      <c r="K884" s="130"/>
      <c r="L884" s="56"/>
      <c r="M884" s="56"/>
      <c r="N884" s="56"/>
      <c r="O884" s="56"/>
      <c r="P884" s="56"/>
      <c r="Q884" s="56"/>
      <c r="R884" s="133"/>
      <c r="S884" s="119"/>
      <c r="T884" s="119"/>
      <c r="U884" s="119"/>
      <c r="V884" s="26"/>
      <c r="W884" s="26"/>
      <c r="X884" s="26"/>
      <c r="Y884" s="119"/>
      <c r="Z884" s="26"/>
    </row>
    <row r="885" spans="1:26" ht="12.75" customHeight="1">
      <c r="A885" s="129"/>
      <c r="B885" s="54"/>
      <c r="C885" s="26"/>
      <c r="D885" s="26"/>
      <c r="E885" s="124"/>
      <c r="F885" s="124"/>
      <c r="G885" s="124"/>
      <c r="H885" s="124"/>
      <c r="I885" s="124"/>
      <c r="J885" s="124"/>
      <c r="K885" s="130"/>
      <c r="L885" s="56"/>
      <c r="M885" s="56"/>
      <c r="N885" s="56"/>
      <c r="O885" s="56"/>
      <c r="P885" s="56"/>
      <c r="Q885" s="56"/>
      <c r="R885" s="133"/>
      <c r="S885" s="119"/>
      <c r="T885" s="119"/>
      <c r="U885" s="119"/>
      <c r="V885" s="26"/>
      <c r="W885" s="26"/>
      <c r="X885" s="26"/>
      <c r="Y885" s="119"/>
      <c r="Z885" s="26"/>
    </row>
    <row r="886" spans="1:26" ht="12.75" customHeight="1">
      <c r="A886" s="129"/>
      <c r="B886" s="54"/>
      <c r="C886" s="26"/>
      <c r="D886" s="26"/>
      <c r="E886" s="124"/>
      <c r="F886" s="124"/>
      <c r="G886" s="124"/>
      <c r="H886" s="124"/>
      <c r="I886" s="124"/>
      <c r="J886" s="124"/>
      <c r="K886" s="130"/>
      <c r="L886" s="56"/>
      <c r="M886" s="56"/>
      <c r="N886" s="56"/>
      <c r="O886" s="56"/>
      <c r="P886" s="56"/>
      <c r="Q886" s="56"/>
      <c r="R886" s="133"/>
      <c r="S886" s="119"/>
      <c r="T886" s="119"/>
      <c r="U886" s="119"/>
      <c r="V886" s="26"/>
      <c r="W886" s="26"/>
      <c r="X886" s="26"/>
      <c r="Y886" s="119"/>
      <c r="Z886" s="26"/>
    </row>
    <row r="887" spans="1:26" ht="12.75" customHeight="1">
      <c r="A887" s="129"/>
      <c r="B887" s="54"/>
      <c r="C887" s="26"/>
      <c r="D887" s="26"/>
      <c r="E887" s="124"/>
      <c r="F887" s="124"/>
      <c r="G887" s="124"/>
      <c r="H887" s="124"/>
      <c r="I887" s="124"/>
      <c r="J887" s="124"/>
      <c r="K887" s="130"/>
      <c r="L887" s="56"/>
      <c r="M887" s="56"/>
      <c r="N887" s="56"/>
      <c r="O887" s="56"/>
      <c r="P887" s="56"/>
      <c r="Q887" s="56"/>
      <c r="R887" s="133"/>
      <c r="S887" s="119"/>
      <c r="T887" s="119"/>
      <c r="U887" s="119"/>
      <c r="V887" s="26"/>
      <c r="W887" s="26"/>
      <c r="X887" s="26"/>
      <c r="Y887" s="119"/>
      <c r="Z887" s="26"/>
    </row>
    <row r="888" spans="1:26" ht="12.75" customHeight="1">
      <c r="A888" s="129"/>
      <c r="B888" s="54"/>
      <c r="C888" s="26"/>
      <c r="D888" s="26"/>
      <c r="E888" s="124"/>
      <c r="F888" s="124"/>
      <c r="G888" s="124"/>
      <c r="H888" s="124"/>
      <c r="I888" s="124"/>
      <c r="J888" s="124"/>
      <c r="K888" s="130"/>
      <c r="L888" s="56"/>
      <c r="M888" s="56"/>
      <c r="N888" s="56"/>
      <c r="O888" s="56"/>
      <c r="P888" s="56"/>
      <c r="Q888" s="56"/>
      <c r="R888" s="133"/>
      <c r="S888" s="119"/>
      <c r="T888" s="119"/>
      <c r="U888" s="119"/>
      <c r="V888" s="26"/>
      <c r="W888" s="26"/>
      <c r="X888" s="26"/>
      <c r="Y888" s="119"/>
      <c r="Z888" s="26"/>
    </row>
    <row r="889" spans="1:26" ht="12.75" customHeight="1">
      <c r="A889" s="129"/>
      <c r="B889" s="54"/>
      <c r="C889" s="26"/>
      <c r="D889" s="26"/>
      <c r="E889" s="124"/>
      <c r="F889" s="124"/>
      <c r="G889" s="124"/>
      <c r="H889" s="124"/>
      <c r="I889" s="124"/>
      <c r="J889" s="124"/>
      <c r="K889" s="130"/>
      <c r="L889" s="56"/>
      <c r="M889" s="56"/>
      <c r="N889" s="56"/>
      <c r="O889" s="56"/>
      <c r="P889" s="56"/>
      <c r="Q889" s="56"/>
      <c r="R889" s="133"/>
      <c r="S889" s="119"/>
      <c r="T889" s="119"/>
      <c r="U889" s="119"/>
      <c r="V889" s="26"/>
      <c r="W889" s="26"/>
      <c r="X889" s="26"/>
      <c r="Y889" s="119"/>
      <c r="Z889" s="26"/>
    </row>
    <row r="890" spans="1:26" ht="12.75" customHeight="1">
      <c r="A890" s="129"/>
      <c r="B890" s="54"/>
      <c r="C890" s="26"/>
      <c r="D890" s="26"/>
      <c r="E890" s="124"/>
      <c r="F890" s="124"/>
      <c r="G890" s="124"/>
      <c r="H890" s="124"/>
      <c r="I890" s="124"/>
      <c r="J890" s="124"/>
      <c r="K890" s="130"/>
      <c r="L890" s="56"/>
      <c r="M890" s="56"/>
      <c r="N890" s="56"/>
      <c r="O890" s="56"/>
      <c r="P890" s="56"/>
      <c r="Q890" s="56"/>
      <c r="R890" s="133"/>
      <c r="S890" s="119"/>
      <c r="T890" s="119"/>
      <c r="U890" s="119"/>
      <c r="V890" s="26"/>
      <c r="W890" s="26"/>
      <c r="X890" s="26"/>
      <c r="Y890" s="119"/>
      <c r="Z890" s="26"/>
    </row>
    <row r="891" spans="1:26" ht="12.75" customHeight="1">
      <c r="A891" s="129"/>
      <c r="B891" s="54"/>
      <c r="C891" s="26"/>
      <c r="D891" s="26"/>
      <c r="E891" s="124"/>
      <c r="F891" s="124"/>
      <c r="G891" s="124"/>
      <c r="H891" s="124"/>
      <c r="I891" s="124"/>
      <c r="J891" s="124"/>
      <c r="K891" s="130"/>
      <c r="L891" s="56"/>
      <c r="M891" s="56"/>
      <c r="N891" s="56"/>
      <c r="O891" s="56"/>
      <c r="P891" s="56"/>
      <c r="Q891" s="56"/>
      <c r="R891" s="133"/>
      <c r="S891" s="119"/>
      <c r="T891" s="119"/>
      <c r="U891" s="119"/>
      <c r="V891" s="26"/>
      <c r="W891" s="26"/>
      <c r="X891" s="26"/>
      <c r="Y891" s="119"/>
      <c r="Z891" s="26"/>
    </row>
    <row r="892" spans="1:26" ht="12.75" customHeight="1">
      <c r="A892" s="129"/>
      <c r="B892" s="54"/>
      <c r="C892" s="26"/>
      <c r="D892" s="26"/>
      <c r="E892" s="124"/>
      <c r="F892" s="124"/>
      <c r="G892" s="124"/>
      <c r="H892" s="124"/>
      <c r="I892" s="124"/>
      <c r="J892" s="124"/>
      <c r="K892" s="130"/>
      <c r="L892" s="56"/>
      <c r="M892" s="56"/>
      <c r="N892" s="56"/>
      <c r="O892" s="56"/>
      <c r="P892" s="56"/>
      <c r="Q892" s="56"/>
      <c r="R892" s="133"/>
      <c r="S892" s="119"/>
      <c r="T892" s="119"/>
      <c r="U892" s="119"/>
      <c r="V892" s="26"/>
      <c r="W892" s="26"/>
      <c r="X892" s="26"/>
      <c r="Y892" s="119"/>
      <c r="Z892" s="26"/>
    </row>
    <row r="893" spans="1:26" ht="12.75" customHeight="1">
      <c r="A893" s="129"/>
      <c r="B893" s="54"/>
      <c r="C893" s="26"/>
      <c r="D893" s="26"/>
      <c r="E893" s="124"/>
      <c r="F893" s="124"/>
      <c r="G893" s="124"/>
      <c r="H893" s="124"/>
      <c r="I893" s="124"/>
      <c r="J893" s="124"/>
      <c r="K893" s="130"/>
      <c r="L893" s="56"/>
      <c r="M893" s="56"/>
      <c r="N893" s="56"/>
      <c r="O893" s="56"/>
      <c r="P893" s="56"/>
      <c r="Q893" s="56"/>
      <c r="R893" s="133"/>
      <c r="S893" s="119"/>
      <c r="T893" s="119"/>
      <c r="U893" s="119"/>
      <c r="V893" s="26"/>
      <c r="W893" s="26"/>
      <c r="X893" s="26"/>
      <c r="Y893" s="119"/>
      <c r="Z893" s="26"/>
    </row>
    <row r="894" spans="1:26" ht="12.75" customHeight="1">
      <c r="A894" s="129"/>
      <c r="B894" s="54"/>
      <c r="C894" s="26"/>
      <c r="D894" s="26"/>
      <c r="E894" s="124"/>
      <c r="F894" s="124"/>
      <c r="G894" s="124"/>
      <c r="H894" s="124"/>
      <c r="I894" s="124"/>
      <c r="J894" s="124"/>
      <c r="K894" s="130"/>
      <c r="L894" s="56"/>
      <c r="M894" s="56"/>
      <c r="N894" s="56"/>
      <c r="O894" s="56"/>
      <c r="P894" s="56"/>
      <c r="Q894" s="56"/>
      <c r="R894" s="133"/>
      <c r="S894" s="119"/>
      <c r="T894" s="119"/>
      <c r="U894" s="119"/>
      <c r="V894" s="26"/>
      <c r="W894" s="26"/>
      <c r="X894" s="26"/>
      <c r="Y894" s="119"/>
      <c r="Z894" s="26"/>
    </row>
    <row r="895" spans="1:26" ht="12.75" customHeight="1">
      <c r="A895" s="129"/>
      <c r="B895" s="54"/>
      <c r="C895" s="26"/>
      <c r="D895" s="26"/>
      <c r="E895" s="124"/>
      <c r="F895" s="124"/>
      <c r="G895" s="124"/>
      <c r="H895" s="124"/>
      <c r="I895" s="124"/>
      <c r="J895" s="124"/>
      <c r="K895" s="130"/>
      <c r="L895" s="56"/>
      <c r="M895" s="56"/>
      <c r="N895" s="56"/>
      <c r="O895" s="56"/>
      <c r="P895" s="56"/>
      <c r="Q895" s="56"/>
      <c r="R895" s="133"/>
      <c r="S895" s="119"/>
      <c r="T895" s="119"/>
      <c r="U895" s="119"/>
      <c r="V895" s="26"/>
      <c r="W895" s="26"/>
      <c r="X895" s="26"/>
      <c r="Y895" s="119"/>
      <c r="Z895" s="26"/>
    </row>
    <row r="896" spans="1:26" ht="12.75" customHeight="1">
      <c r="A896" s="129"/>
      <c r="B896" s="54"/>
      <c r="C896" s="26"/>
      <c r="D896" s="26"/>
      <c r="E896" s="124"/>
      <c r="F896" s="124"/>
      <c r="G896" s="124"/>
      <c r="H896" s="124"/>
      <c r="I896" s="124"/>
      <c r="J896" s="124"/>
      <c r="K896" s="130"/>
      <c r="L896" s="56"/>
      <c r="M896" s="56"/>
      <c r="N896" s="56"/>
      <c r="O896" s="56"/>
      <c r="P896" s="56"/>
      <c r="Q896" s="56"/>
      <c r="R896" s="133"/>
      <c r="S896" s="119"/>
      <c r="T896" s="119"/>
      <c r="U896" s="119"/>
      <c r="V896" s="26"/>
      <c r="W896" s="26"/>
      <c r="X896" s="26"/>
      <c r="Y896" s="119"/>
      <c r="Z896" s="26"/>
    </row>
    <row r="897" spans="1:26" ht="12.75" customHeight="1">
      <c r="A897" s="129"/>
      <c r="B897" s="54"/>
      <c r="C897" s="26"/>
      <c r="D897" s="26"/>
      <c r="E897" s="124"/>
      <c r="F897" s="124"/>
      <c r="G897" s="124"/>
      <c r="H897" s="124"/>
      <c r="I897" s="124"/>
      <c r="J897" s="124"/>
      <c r="K897" s="130"/>
      <c r="L897" s="56"/>
      <c r="M897" s="56"/>
      <c r="N897" s="56"/>
      <c r="O897" s="56"/>
      <c r="P897" s="56"/>
      <c r="Q897" s="56"/>
      <c r="R897" s="133"/>
      <c r="S897" s="119"/>
      <c r="T897" s="119"/>
      <c r="U897" s="119"/>
      <c r="V897" s="26"/>
      <c r="W897" s="26"/>
      <c r="X897" s="26"/>
      <c r="Y897" s="119"/>
      <c r="Z897" s="26"/>
    </row>
    <row r="898" spans="1:26" ht="12.75" customHeight="1">
      <c r="A898" s="129"/>
      <c r="B898" s="54"/>
      <c r="C898" s="26"/>
      <c r="D898" s="26"/>
      <c r="E898" s="124"/>
      <c r="F898" s="124"/>
      <c r="G898" s="124"/>
      <c r="H898" s="124"/>
      <c r="I898" s="124"/>
      <c r="J898" s="124"/>
      <c r="K898" s="130"/>
      <c r="L898" s="56"/>
      <c r="M898" s="56"/>
      <c r="N898" s="56"/>
      <c r="O898" s="56"/>
      <c r="P898" s="56"/>
      <c r="Q898" s="56"/>
      <c r="R898" s="133"/>
      <c r="S898" s="119"/>
      <c r="T898" s="119"/>
      <c r="U898" s="119"/>
      <c r="V898" s="26"/>
      <c r="W898" s="26"/>
      <c r="X898" s="26"/>
      <c r="Y898" s="119"/>
      <c r="Z898" s="26"/>
    </row>
    <row r="899" spans="1:26" ht="12.75" customHeight="1">
      <c r="A899" s="129"/>
      <c r="B899" s="54"/>
      <c r="C899" s="26"/>
      <c r="D899" s="26"/>
      <c r="E899" s="124"/>
      <c r="F899" s="124"/>
      <c r="G899" s="124"/>
      <c r="H899" s="124"/>
      <c r="I899" s="124"/>
      <c r="J899" s="124"/>
      <c r="K899" s="130"/>
      <c r="L899" s="56"/>
      <c r="M899" s="56"/>
      <c r="N899" s="56"/>
      <c r="O899" s="56"/>
      <c r="P899" s="56"/>
      <c r="Q899" s="56"/>
      <c r="R899" s="133"/>
      <c r="S899" s="119"/>
      <c r="T899" s="119"/>
      <c r="U899" s="119"/>
      <c r="V899" s="26"/>
      <c r="W899" s="26"/>
      <c r="X899" s="26"/>
      <c r="Y899" s="119"/>
      <c r="Z899" s="26"/>
    </row>
    <row r="900" spans="1:26" ht="12.75" customHeight="1">
      <c r="A900" s="129"/>
      <c r="B900" s="54"/>
      <c r="C900" s="26"/>
      <c r="D900" s="26"/>
      <c r="E900" s="124"/>
      <c r="F900" s="124"/>
      <c r="G900" s="124"/>
      <c r="H900" s="124"/>
      <c r="I900" s="124"/>
      <c r="J900" s="124"/>
      <c r="K900" s="130"/>
      <c r="L900" s="56"/>
      <c r="M900" s="56"/>
      <c r="N900" s="56"/>
      <c r="O900" s="56"/>
      <c r="P900" s="56"/>
      <c r="Q900" s="56"/>
      <c r="R900" s="133"/>
      <c r="S900" s="119"/>
      <c r="T900" s="119"/>
      <c r="U900" s="119"/>
      <c r="V900" s="26"/>
      <c r="W900" s="26"/>
      <c r="X900" s="26"/>
      <c r="Y900" s="119"/>
      <c r="Z900" s="26"/>
    </row>
    <row r="901" spans="1:26" ht="12.75" customHeight="1">
      <c r="A901" s="129"/>
      <c r="B901" s="54"/>
      <c r="C901" s="26"/>
      <c r="D901" s="26"/>
      <c r="E901" s="124"/>
      <c r="F901" s="124"/>
      <c r="G901" s="124"/>
      <c r="H901" s="124"/>
      <c r="I901" s="124"/>
      <c r="J901" s="124"/>
      <c r="K901" s="130"/>
      <c r="L901" s="56"/>
      <c r="M901" s="56"/>
      <c r="N901" s="56"/>
      <c r="O901" s="56"/>
      <c r="P901" s="56"/>
      <c r="Q901" s="56"/>
      <c r="R901" s="133"/>
      <c r="S901" s="119"/>
      <c r="T901" s="119"/>
      <c r="U901" s="119"/>
      <c r="V901" s="26"/>
      <c r="W901" s="26"/>
      <c r="X901" s="26"/>
      <c r="Y901" s="119"/>
      <c r="Z901" s="26"/>
    </row>
    <row r="902" spans="1:26" ht="12.75" customHeight="1">
      <c r="A902" s="129"/>
      <c r="B902" s="54"/>
      <c r="C902" s="26"/>
      <c r="D902" s="26"/>
      <c r="E902" s="124"/>
      <c r="F902" s="124"/>
      <c r="G902" s="124"/>
      <c r="H902" s="124"/>
      <c r="I902" s="124"/>
      <c r="J902" s="124"/>
      <c r="K902" s="130"/>
      <c r="L902" s="56"/>
      <c r="M902" s="56"/>
      <c r="N902" s="56"/>
      <c r="O902" s="56"/>
      <c r="P902" s="56"/>
      <c r="Q902" s="56"/>
      <c r="R902" s="133"/>
      <c r="S902" s="119"/>
      <c r="T902" s="119"/>
      <c r="U902" s="119"/>
      <c r="V902" s="26"/>
      <c r="W902" s="26"/>
      <c r="X902" s="26"/>
      <c r="Y902" s="119"/>
      <c r="Z902" s="26"/>
    </row>
    <row r="903" spans="1:26" ht="12.75" customHeight="1">
      <c r="A903" s="129"/>
      <c r="B903" s="54"/>
      <c r="C903" s="26"/>
      <c r="D903" s="26"/>
      <c r="E903" s="124"/>
      <c r="F903" s="124"/>
      <c r="G903" s="124"/>
      <c r="H903" s="124"/>
      <c r="I903" s="124"/>
      <c r="J903" s="124"/>
      <c r="K903" s="130"/>
      <c r="L903" s="56"/>
      <c r="M903" s="56"/>
      <c r="N903" s="56"/>
      <c r="O903" s="56"/>
      <c r="P903" s="56"/>
      <c r="Q903" s="56"/>
      <c r="R903" s="133"/>
      <c r="S903" s="119"/>
      <c r="T903" s="119"/>
      <c r="U903" s="119"/>
      <c r="V903" s="26"/>
      <c r="W903" s="26"/>
      <c r="X903" s="26"/>
      <c r="Y903" s="119"/>
      <c r="Z903" s="26"/>
    </row>
    <row r="904" spans="1:26" ht="12.75" customHeight="1">
      <c r="A904" s="129"/>
      <c r="B904" s="54"/>
      <c r="C904" s="26"/>
      <c r="D904" s="26"/>
      <c r="E904" s="124"/>
      <c r="F904" s="124"/>
      <c r="G904" s="124"/>
      <c r="H904" s="124"/>
      <c r="I904" s="124"/>
      <c r="J904" s="124"/>
      <c r="K904" s="130"/>
      <c r="L904" s="56"/>
      <c r="M904" s="56"/>
      <c r="N904" s="56"/>
      <c r="O904" s="56"/>
      <c r="P904" s="56"/>
      <c r="Q904" s="56"/>
      <c r="R904" s="133"/>
      <c r="S904" s="119"/>
      <c r="T904" s="119"/>
      <c r="U904" s="119"/>
      <c r="V904" s="26"/>
      <c r="W904" s="26"/>
      <c r="X904" s="26"/>
      <c r="Y904" s="119"/>
      <c r="Z904" s="26"/>
    </row>
    <row r="905" spans="1:26" ht="12.75" customHeight="1">
      <c r="A905" s="129"/>
      <c r="B905" s="54"/>
      <c r="C905" s="26"/>
      <c r="D905" s="26"/>
      <c r="E905" s="124"/>
      <c r="F905" s="124"/>
      <c r="G905" s="124"/>
      <c r="H905" s="124"/>
      <c r="I905" s="124"/>
      <c r="J905" s="124"/>
      <c r="K905" s="130"/>
      <c r="L905" s="56"/>
      <c r="M905" s="56"/>
      <c r="N905" s="56"/>
      <c r="O905" s="56"/>
      <c r="P905" s="56"/>
      <c r="Q905" s="56"/>
      <c r="R905" s="133"/>
      <c r="S905" s="119"/>
      <c r="T905" s="119"/>
      <c r="U905" s="119"/>
      <c r="V905" s="26"/>
      <c r="W905" s="26"/>
      <c r="X905" s="26"/>
      <c r="Y905" s="119"/>
      <c r="Z905" s="26"/>
    </row>
    <row r="906" spans="1:26" ht="12.75" customHeight="1">
      <c r="A906" s="129"/>
      <c r="B906" s="54"/>
      <c r="C906" s="26"/>
      <c r="D906" s="26"/>
      <c r="E906" s="124"/>
      <c r="F906" s="124"/>
      <c r="G906" s="124"/>
      <c r="H906" s="124"/>
      <c r="I906" s="124"/>
      <c r="J906" s="124"/>
      <c r="K906" s="130"/>
      <c r="L906" s="56"/>
      <c r="M906" s="56"/>
      <c r="N906" s="56"/>
      <c r="O906" s="56"/>
      <c r="P906" s="56"/>
      <c r="Q906" s="56"/>
      <c r="R906" s="133"/>
      <c r="S906" s="119"/>
      <c r="T906" s="119"/>
      <c r="U906" s="119"/>
      <c r="V906" s="26"/>
      <c r="W906" s="26"/>
      <c r="X906" s="26"/>
      <c r="Y906" s="119"/>
      <c r="Z906" s="26"/>
    </row>
    <row r="907" spans="1:26" ht="12.75" customHeight="1">
      <c r="A907" s="129"/>
      <c r="B907" s="54"/>
      <c r="C907" s="26"/>
      <c r="D907" s="26"/>
      <c r="E907" s="124"/>
      <c r="F907" s="124"/>
      <c r="G907" s="124"/>
      <c r="H907" s="124"/>
      <c r="I907" s="124"/>
      <c r="J907" s="124"/>
      <c r="K907" s="130"/>
      <c r="L907" s="56"/>
      <c r="M907" s="56"/>
      <c r="N907" s="56"/>
      <c r="O907" s="56"/>
      <c r="P907" s="56"/>
      <c r="Q907" s="56"/>
      <c r="R907" s="133"/>
      <c r="S907" s="119"/>
      <c r="T907" s="119"/>
      <c r="U907" s="119"/>
      <c r="V907" s="26"/>
      <c r="W907" s="26"/>
      <c r="X907" s="26"/>
      <c r="Y907" s="119"/>
      <c r="Z907" s="26"/>
    </row>
    <row r="908" spans="1:26" ht="12.75" customHeight="1">
      <c r="A908" s="129"/>
      <c r="B908" s="54"/>
      <c r="C908" s="26"/>
      <c r="D908" s="26"/>
      <c r="E908" s="124"/>
      <c r="F908" s="124"/>
      <c r="G908" s="124"/>
      <c r="H908" s="124"/>
      <c r="I908" s="124"/>
      <c r="J908" s="124"/>
      <c r="K908" s="130"/>
      <c r="L908" s="56"/>
      <c r="M908" s="56"/>
      <c r="N908" s="56"/>
      <c r="O908" s="56"/>
      <c r="P908" s="56"/>
      <c r="Q908" s="56"/>
      <c r="R908" s="133"/>
      <c r="S908" s="119"/>
      <c r="T908" s="119"/>
      <c r="U908" s="119"/>
      <c r="V908" s="26"/>
      <c r="W908" s="26"/>
      <c r="X908" s="26"/>
      <c r="Y908" s="119"/>
      <c r="Z908" s="26"/>
    </row>
    <row r="909" spans="1:26" ht="12.75" customHeight="1">
      <c r="A909" s="129"/>
      <c r="B909" s="54"/>
      <c r="C909" s="26"/>
      <c r="D909" s="26"/>
      <c r="E909" s="124"/>
      <c r="F909" s="124"/>
      <c r="G909" s="124"/>
      <c r="H909" s="124"/>
      <c r="I909" s="124"/>
      <c r="J909" s="124"/>
      <c r="K909" s="130"/>
      <c r="L909" s="56"/>
      <c r="M909" s="56"/>
      <c r="N909" s="56"/>
      <c r="O909" s="56"/>
      <c r="P909" s="56"/>
      <c r="Q909" s="56"/>
      <c r="R909" s="133"/>
      <c r="S909" s="119"/>
      <c r="T909" s="119"/>
      <c r="U909" s="119"/>
      <c r="V909" s="26"/>
      <c r="W909" s="26"/>
      <c r="X909" s="26"/>
      <c r="Y909" s="119"/>
      <c r="Z909" s="26"/>
    </row>
    <row r="910" spans="1:26" ht="12.75" customHeight="1">
      <c r="A910" s="129"/>
      <c r="B910" s="54"/>
      <c r="C910" s="26"/>
      <c r="D910" s="26"/>
      <c r="E910" s="124"/>
      <c r="F910" s="124"/>
      <c r="G910" s="124"/>
      <c r="H910" s="124"/>
      <c r="I910" s="124"/>
      <c r="J910" s="124"/>
      <c r="K910" s="130"/>
      <c r="L910" s="56"/>
      <c r="M910" s="56"/>
      <c r="N910" s="56"/>
      <c r="O910" s="56"/>
      <c r="P910" s="56"/>
      <c r="Q910" s="56"/>
      <c r="R910" s="133"/>
      <c r="S910" s="119"/>
      <c r="T910" s="119"/>
      <c r="U910" s="119"/>
      <c r="V910" s="26"/>
      <c r="W910" s="26"/>
      <c r="X910" s="26"/>
      <c r="Y910" s="119"/>
      <c r="Z910" s="26"/>
    </row>
    <row r="911" spans="1:26" ht="12.75" customHeight="1">
      <c r="A911" s="129"/>
      <c r="B911" s="54"/>
      <c r="C911" s="26"/>
      <c r="D911" s="26"/>
      <c r="E911" s="124"/>
      <c r="F911" s="124"/>
      <c r="G911" s="124"/>
      <c r="H911" s="124"/>
      <c r="I911" s="124"/>
      <c r="J911" s="124"/>
      <c r="K911" s="130"/>
      <c r="L911" s="56"/>
      <c r="M911" s="56"/>
      <c r="N911" s="56"/>
      <c r="O911" s="56"/>
      <c r="P911" s="56"/>
      <c r="Q911" s="56"/>
      <c r="R911" s="133"/>
      <c r="S911" s="119"/>
      <c r="T911" s="119"/>
      <c r="U911" s="119"/>
      <c r="V911" s="26"/>
      <c r="W911" s="26"/>
      <c r="X911" s="26"/>
      <c r="Y911" s="119"/>
      <c r="Z911" s="26"/>
    </row>
    <row r="912" spans="1:26" ht="12.75" customHeight="1">
      <c r="A912" s="129"/>
      <c r="B912" s="54"/>
      <c r="C912" s="26"/>
      <c r="D912" s="26"/>
      <c r="E912" s="124"/>
      <c r="F912" s="124"/>
      <c r="G912" s="124"/>
      <c r="H912" s="124"/>
      <c r="I912" s="124"/>
      <c r="J912" s="124"/>
      <c r="K912" s="130"/>
      <c r="L912" s="56"/>
      <c r="M912" s="56"/>
      <c r="N912" s="56"/>
      <c r="O912" s="56"/>
      <c r="P912" s="56"/>
      <c r="Q912" s="56"/>
      <c r="R912" s="133"/>
      <c r="S912" s="119"/>
      <c r="T912" s="119"/>
      <c r="U912" s="119"/>
      <c r="V912" s="26"/>
      <c r="W912" s="26"/>
      <c r="X912" s="26"/>
      <c r="Y912" s="119"/>
      <c r="Z912" s="26"/>
    </row>
    <row r="913" spans="1:26" ht="12.75" customHeight="1">
      <c r="A913" s="129"/>
      <c r="B913" s="54"/>
      <c r="C913" s="26"/>
      <c r="D913" s="26"/>
      <c r="E913" s="124"/>
      <c r="F913" s="124"/>
      <c r="G913" s="124"/>
      <c r="H913" s="124"/>
      <c r="I913" s="124"/>
      <c r="J913" s="124"/>
      <c r="K913" s="130"/>
      <c r="L913" s="56"/>
      <c r="M913" s="56"/>
      <c r="N913" s="56"/>
      <c r="O913" s="56"/>
      <c r="P913" s="56"/>
      <c r="Q913" s="56"/>
      <c r="R913" s="133"/>
      <c r="S913" s="119"/>
      <c r="T913" s="119"/>
      <c r="U913" s="119"/>
      <c r="V913" s="26"/>
      <c r="W913" s="26"/>
      <c r="X913" s="26"/>
      <c r="Y913" s="119"/>
      <c r="Z913" s="26"/>
    </row>
    <row r="914" spans="1:26" ht="12.75" customHeight="1">
      <c r="A914" s="129"/>
      <c r="B914" s="54"/>
      <c r="C914" s="26"/>
      <c r="D914" s="26"/>
      <c r="E914" s="124"/>
      <c r="F914" s="124"/>
      <c r="G914" s="124"/>
      <c r="H914" s="124"/>
      <c r="I914" s="124"/>
      <c r="J914" s="124"/>
      <c r="K914" s="130"/>
      <c r="L914" s="56"/>
      <c r="M914" s="56"/>
      <c r="N914" s="56"/>
      <c r="O914" s="56"/>
      <c r="P914" s="56"/>
      <c r="Q914" s="56"/>
      <c r="R914" s="133"/>
      <c r="S914" s="119"/>
      <c r="T914" s="119"/>
      <c r="U914" s="119"/>
      <c r="V914" s="26"/>
      <c r="W914" s="26"/>
      <c r="X914" s="26"/>
      <c r="Y914" s="119"/>
      <c r="Z914" s="26"/>
    </row>
    <row r="915" spans="1:26" ht="12.75" customHeight="1">
      <c r="A915" s="129"/>
      <c r="B915" s="54"/>
      <c r="C915" s="26"/>
      <c r="D915" s="26"/>
      <c r="E915" s="124"/>
      <c r="F915" s="124"/>
      <c r="G915" s="124"/>
      <c r="H915" s="124"/>
      <c r="I915" s="124"/>
      <c r="J915" s="124"/>
      <c r="K915" s="130"/>
      <c r="L915" s="56"/>
      <c r="M915" s="56"/>
      <c r="N915" s="56"/>
      <c r="O915" s="56"/>
      <c r="P915" s="56"/>
      <c r="Q915" s="56"/>
      <c r="R915" s="133"/>
      <c r="S915" s="119"/>
      <c r="T915" s="119"/>
      <c r="U915" s="119"/>
      <c r="V915" s="26"/>
      <c r="W915" s="26"/>
      <c r="X915" s="26"/>
      <c r="Y915" s="119"/>
      <c r="Z915" s="26"/>
    </row>
    <row r="916" spans="1:26" ht="12.75" customHeight="1">
      <c r="A916" s="129"/>
      <c r="B916" s="54"/>
      <c r="C916" s="26"/>
      <c r="D916" s="26"/>
      <c r="E916" s="124"/>
      <c r="F916" s="124"/>
      <c r="G916" s="124"/>
      <c r="H916" s="124"/>
      <c r="I916" s="124"/>
      <c r="J916" s="124"/>
      <c r="K916" s="130"/>
      <c r="L916" s="56"/>
      <c r="M916" s="56"/>
      <c r="N916" s="56"/>
      <c r="O916" s="56"/>
      <c r="P916" s="56"/>
      <c r="Q916" s="56"/>
      <c r="R916" s="133"/>
      <c r="S916" s="119"/>
      <c r="T916" s="119"/>
      <c r="U916" s="119"/>
      <c r="V916" s="26"/>
      <c r="W916" s="26"/>
      <c r="X916" s="26"/>
      <c r="Y916" s="119"/>
      <c r="Z916" s="26"/>
    </row>
    <row r="917" spans="1:26" ht="12.75" customHeight="1">
      <c r="A917" s="129"/>
      <c r="B917" s="54"/>
      <c r="C917" s="26"/>
      <c r="D917" s="26"/>
      <c r="E917" s="124"/>
      <c r="F917" s="124"/>
      <c r="G917" s="124"/>
      <c r="H917" s="124"/>
      <c r="I917" s="124"/>
      <c r="J917" s="124"/>
      <c r="K917" s="130"/>
      <c r="L917" s="56"/>
      <c r="M917" s="56"/>
      <c r="N917" s="56"/>
      <c r="O917" s="56"/>
      <c r="P917" s="56"/>
      <c r="Q917" s="56"/>
      <c r="R917" s="133"/>
      <c r="S917" s="119"/>
      <c r="T917" s="119"/>
      <c r="U917" s="119"/>
      <c r="V917" s="26"/>
      <c r="W917" s="26"/>
      <c r="X917" s="26"/>
      <c r="Y917" s="119"/>
      <c r="Z917" s="26"/>
    </row>
    <row r="918" spans="1:26" ht="12.75" customHeight="1">
      <c r="A918" s="129"/>
      <c r="B918" s="54"/>
      <c r="C918" s="26"/>
      <c r="D918" s="26"/>
      <c r="E918" s="124"/>
      <c r="F918" s="124"/>
      <c r="G918" s="124"/>
      <c r="H918" s="124"/>
      <c r="I918" s="124"/>
      <c r="J918" s="124"/>
      <c r="K918" s="130"/>
      <c r="L918" s="56"/>
      <c r="M918" s="56"/>
      <c r="N918" s="56"/>
      <c r="O918" s="56"/>
      <c r="P918" s="56"/>
      <c r="Q918" s="56"/>
      <c r="R918" s="133"/>
      <c r="S918" s="119"/>
      <c r="T918" s="119"/>
      <c r="U918" s="119"/>
      <c r="V918" s="26"/>
      <c r="W918" s="26"/>
      <c r="X918" s="26"/>
      <c r="Y918" s="119"/>
      <c r="Z918" s="26"/>
    </row>
    <row r="919" spans="1:26" ht="12.75" customHeight="1">
      <c r="A919" s="129"/>
      <c r="B919" s="54"/>
      <c r="C919" s="26"/>
      <c r="D919" s="26"/>
      <c r="E919" s="124"/>
      <c r="F919" s="124"/>
      <c r="G919" s="124"/>
      <c r="H919" s="124"/>
      <c r="I919" s="124"/>
      <c r="J919" s="124"/>
      <c r="K919" s="130"/>
      <c r="L919" s="56"/>
      <c r="M919" s="56"/>
      <c r="N919" s="56"/>
      <c r="O919" s="56"/>
      <c r="P919" s="56"/>
      <c r="Q919" s="56"/>
      <c r="R919" s="133"/>
      <c r="S919" s="119"/>
      <c r="T919" s="119"/>
      <c r="U919" s="119"/>
      <c r="V919" s="26"/>
      <c r="W919" s="26"/>
      <c r="X919" s="26"/>
      <c r="Y919" s="119"/>
      <c r="Z919" s="26"/>
    </row>
    <row r="920" spans="1:26" ht="12.75" customHeight="1">
      <c r="A920" s="129"/>
      <c r="B920" s="54"/>
      <c r="C920" s="26"/>
      <c r="D920" s="26"/>
      <c r="E920" s="124"/>
      <c r="F920" s="124"/>
      <c r="G920" s="124"/>
      <c r="H920" s="124"/>
      <c r="I920" s="124"/>
      <c r="J920" s="124"/>
      <c r="K920" s="130"/>
      <c r="L920" s="56"/>
      <c r="M920" s="56"/>
      <c r="N920" s="56"/>
      <c r="O920" s="56"/>
      <c r="P920" s="56"/>
      <c r="Q920" s="56"/>
      <c r="R920" s="133"/>
      <c r="S920" s="119"/>
      <c r="T920" s="119"/>
      <c r="U920" s="119"/>
      <c r="V920" s="26"/>
      <c r="W920" s="26"/>
      <c r="X920" s="26"/>
      <c r="Y920" s="119"/>
      <c r="Z920" s="26"/>
    </row>
    <row r="921" spans="1:26" ht="12.75" customHeight="1">
      <c r="A921" s="129"/>
      <c r="B921" s="54"/>
      <c r="C921" s="26"/>
      <c r="D921" s="26"/>
      <c r="E921" s="124"/>
      <c r="F921" s="124"/>
      <c r="G921" s="124"/>
      <c r="H921" s="124"/>
      <c r="I921" s="124"/>
      <c r="J921" s="124"/>
      <c r="K921" s="130"/>
      <c r="L921" s="56"/>
      <c r="M921" s="56"/>
      <c r="N921" s="56"/>
      <c r="O921" s="56"/>
      <c r="P921" s="56"/>
      <c r="Q921" s="56"/>
      <c r="R921" s="133"/>
      <c r="S921" s="119"/>
      <c r="T921" s="119"/>
      <c r="U921" s="119"/>
      <c r="V921" s="26"/>
      <c r="W921" s="26"/>
      <c r="X921" s="26"/>
      <c r="Y921" s="119"/>
      <c r="Z921" s="26"/>
    </row>
    <row r="922" spans="1:26" ht="12.75" customHeight="1">
      <c r="A922" s="129"/>
      <c r="B922" s="54"/>
      <c r="C922" s="26"/>
      <c r="D922" s="26"/>
      <c r="E922" s="124"/>
      <c r="F922" s="124"/>
      <c r="G922" s="124"/>
      <c r="H922" s="124"/>
      <c r="I922" s="124"/>
      <c r="J922" s="124"/>
      <c r="K922" s="130"/>
      <c r="L922" s="56"/>
      <c r="M922" s="56"/>
      <c r="N922" s="56"/>
      <c r="O922" s="56"/>
      <c r="P922" s="56"/>
      <c r="Q922" s="56"/>
      <c r="R922" s="133"/>
      <c r="S922" s="119"/>
      <c r="T922" s="119"/>
      <c r="U922" s="119"/>
      <c r="V922" s="26"/>
      <c r="W922" s="26"/>
      <c r="X922" s="26"/>
      <c r="Y922" s="119"/>
      <c r="Z922" s="26"/>
    </row>
    <row r="923" spans="1:26" ht="12.75" customHeight="1">
      <c r="A923" s="129"/>
      <c r="B923" s="54"/>
      <c r="C923" s="26"/>
      <c r="D923" s="26"/>
      <c r="E923" s="124"/>
      <c r="F923" s="124"/>
      <c r="G923" s="124"/>
      <c r="H923" s="124"/>
      <c r="I923" s="124"/>
      <c r="J923" s="124"/>
      <c r="K923" s="130"/>
      <c r="L923" s="56"/>
      <c r="M923" s="56"/>
      <c r="N923" s="56"/>
      <c r="O923" s="56"/>
      <c r="P923" s="56"/>
      <c r="Q923" s="56"/>
      <c r="R923" s="133"/>
      <c r="S923" s="119"/>
      <c r="T923" s="119"/>
      <c r="U923" s="119"/>
      <c r="V923" s="26"/>
      <c r="W923" s="26"/>
      <c r="X923" s="26"/>
      <c r="Y923" s="119"/>
      <c r="Z923" s="26"/>
    </row>
    <row r="924" spans="1:26" ht="12.75" customHeight="1">
      <c r="A924" s="129"/>
      <c r="B924" s="54"/>
      <c r="C924" s="26"/>
      <c r="D924" s="26"/>
      <c r="E924" s="124"/>
      <c r="F924" s="124"/>
      <c r="G924" s="124"/>
      <c r="H924" s="124"/>
      <c r="I924" s="124"/>
      <c r="J924" s="124"/>
      <c r="K924" s="130"/>
      <c r="L924" s="56"/>
      <c r="M924" s="56"/>
      <c r="N924" s="56"/>
      <c r="O924" s="56"/>
      <c r="P924" s="56"/>
      <c r="Q924" s="56"/>
      <c r="R924" s="133"/>
      <c r="S924" s="119"/>
      <c r="T924" s="119"/>
      <c r="U924" s="119"/>
      <c r="V924" s="26"/>
      <c r="W924" s="26"/>
      <c r="X924" s="26"/>
      <c r="Y924" s="119"/>
      <c r="Z924" s="26"/>
    </row>
    <row r="925" spans="1:26" ht="12.75" customHeight="1">
      <c r="A925" s="129"/>
      <c r="B925" s="54"/>
      <c r="C925" s="26"/>
      <c r="D925" s="26"/>
      <c r="E925" s="124"/>
      <c r="F925" s="124"/>
      <c r="G925" s="124"/>
      <c r="H925" s="124"/>
      <c r="I925" s="124"/>
      <c r="J925" s="124"/>
      <c r="K925" s="130"/>
      <c r="L925" s="56"/>
      <c r="M925" s="56"/>
      <c r="N925" s="56"/>
      <c r="O925" s="56"/>
      <c r="P925" s="56"/>
      <c r="Q925" s="56"/>
      <c r="R925" s="133"/>
      <c r="S925" s="119"/>
      <c r="T925" s="119"/>
      <c r="U925" s="119"/>
      <c r="V925" s="26"/>
      <c r="W925" s="26"/>
      <c r="X925" s="26"/>
      <c r="Y925" s="119"/>
      <c r="Z925" s="26"/>
    </row>
    <row r="926" spans="1:26" ht="12.75" customHeight="1">
      <c r="A926" s="129"/>
      <c r="B926" s="54"/>
      <c r="C926" s="26"/>
      <c r="D926" s="26"/>
      <c r="E926" s="124"/>
      <c r="F926" s="124"/>
      <c r="G926" s="124"/>
      <c r="H926" s="124"/>
      <c r="I926" s="124"/>
      <c r="J926" s="124"/>
      <c r="K926" s="130"/>
      <c r="L926" s="56"/>
      <c r="M926" s="56"/>
      <c r="N926" s="56"/>
      <c r="O926" s="56"/>
      <c r="P926" s="56"/>
      <c r="Q926" s="56"/>
      <c r="R926" s="133"/>
      <c r="S926" s="119"/>
      <c r="T926" s="119"/>
      <c r="U926" s="119"/>
      <c r="V926" s="26"/>
      <c r="W926" s="26"/>
      <c r="X926" s="26"/>
      <c r="Y926" s="119"/>
      <c r="Z926" s="26"/>
    </row>
    <row r="927" spans="1:26" ht="12.75" customHeight="1">
      <c r="A927" s="129"/>
      <c r="B927" s="54"/>
      <c r="C927" s="26"/>
      <c r="D927" s="26"/>
      <c r="E927" s="124"/>
      <c r="F927" s="124"/>
      <c r="G927" s="124"/>
      <c r="H927" s="124"/>
      <c r="I927" s="124"/>
      <c r="J927" s="124"/>
      <c r="K927" s="130"/>
      <c r="L927" s="56"/>
      <c r="M927" s="56"/>
      <c r="N927" s="56"/>
      <c r="O927" s="56"/>
      <c r="P927" s="56"/>
      <c r="Q927" s="56"/>
      <c r="R927" s="133"/>
      <c r="S927" s="119"/>
      <c r="T927" s="119"/>
      <c r="U927" s="119"/>
      <c r="V927" s="26"/>
      <c r="W927" s="26"/>
      <c r="X927" s="26"/>
      <c r="Y927" s="119"/>
      <c r="Z927" s="26"/>
    </row>
    <row r="928" spans="1:26" ht="12.75" customHeight="1">
      <c r="A928" s="129"/>
      <c r="B928" s="54"/>
      <c r="C928" s="26"/>
      <c r="D928" s="26"/>
      <c r="E928" s="124"/>
      <c r="F928" s="124"/>
      <c r="G928" s="124"/>
      <c r="H928" s="124"/>
      <c r="I928" s="124"/>
      <c r="J928" s="124"/>
      <c r="K928" s="130"/>
      <c r="L928" s="56"/>
      <c r="M928" s="56"/>
      <c r="N928" s="56"/>
      <c r="O928" s="56"/>
      <c r="P928" s="56"/>
      <c r="Q928" s="56"/>
      <c r="R928" s="133"/>
      <c r="S928" s="119"/>
      <c r="T928" s="119"/>
      <c r="U928" s="119"/>
      <c r="V928" s="26"/>
      <c r="W928" s="26"/>
      <c r="X928" s="26"/>
      <c r="Y928" s="119"/>
      <c r="Z928" s="26"/>
    </row>
    <row r="929" spans="1:26" ht="12.75" customHeight="1">
      <c r="A929" s="129"/>
      <c r="B929" s="54"/>
      <c r="C929" s="26"/>
      <c r="D929" s="26"/>
      <c r="E929" s="124"/>
      <c r="F929" s="124"/>
      <c r="G929" s="124"/>
      <c r="H929" s="124"/>
      <c r="I929" s="124"/>
      <c r="J929" s="124"/>
      <c r="K929" s="130"/>
      <c r="L929" s="56"/>
      <c r="M929" s="56"/>
      <c r="N929" s="56"/>
      <c r="O929" s="56"/>
      <c r="P929" s="56"/>
      <c r="Q929" s="56"/>
      <c r="R929" s="133"/>
      <c r="S929" s="119"/>
      <c r="T929" s="119"/>
      <c r="U929" s="119"/>
      <c r="V929" s="26"/>
      <c r="W929" s="26"/>
      <c r="X929" s="26"/>
      <c r="Y929" s="119"/>
      <c r="Z929" s="26"/>
    </row>
    <row r="930" spans="1:26" ht="12.75" customHeight="1">
      <c r="A930" s="129"/>
      <c r="B930" s="54"/>
      <c r="C930" s="26"/>
      <c r="D930" s="26"/>
      <c r="E930" s="124"/>
      <c r="F930" s="124"/>
      <c r="G930" s="124"/>
      <c r="H930" s="124"/>
      <c r="I930" s="124"/>
      <c r="J930" s="124"/>
      <c r="K930" s="130"/>
      <c r="L930" s="56"/>
      <c r="M930" s="56"/>
      <c r="N930" s="56"/>
      <c r="O930" s="56"/>
      <c r="P930" s="56"/>
      <c r="Q930" s="56"/>
      <c r="R930" s="133"/>
      <c r="S930" s="119"/>
      <c r="T930" s="119"/>
      <c r="U930" s="119"/>
      <c r="V930" s="26"/>
      <c r="W930" s="26"/>
      <c r="X930" s="26"/>
      <c r="Y930" s="119"/>
      <c r="Z930" s="26"/>
    </row>
    <row r="931" spans="1:26" ht="12.75" customHeight="1">
      <c r="A931" s="129"/>
      <c r="B931" s="54"/>
      <c r="C931" s="26"/>
      <c r="D931" s="26"/>
      <c r="E931" s="124"/>
      <c r="F931" s="124"/>
      <c r="G931" s="124"/>
      <c r="H931" s="124"/>
      <c r="I931" s="124"/>
      <c r="J931" s="124"/>
      <c r="K931" s="130"/>
      <c r="L931" s="56"/>
      <c r="M931" s="56"/>
      <c r="N931" s="56"/>
      <c r="O931" s="56"/>
      <c r="P931" s="56"/>
      <c r="Q931" s="56"/>
      <c r="R931" s="133"/>
      <c r="S931" s="119"/>
      <c r="T931" s="119"/>
      <c r="U931" s="119"/>
      <c r="V931" s="26"/>
      <c r="W931" s="26"/>
      <c r="X931" s="26"/>
      <c r="Y931" s="119"/>
      <c r="Z931" s="26"/>
    </row>
    <row r="932" spans="1:26" ht="12.75" customHeight="1">
      <c r="A932" s="129"/>
      <c r="B932" s="54"/>
      <c r="C932" s="26"/>
      <c r="D932" s="26"/>
      <c r="E932" s="124"/>
      <c r="F932" s="124"/>
      <c r="G932" s="124"/>
      <c r="H932" s="124"/>
      <c r="I932" s="124"/>
      <c r="J932" s="124"/>
      <c r="K932" s="130"/>
      <c r="L932" s="56"/>
      <c r="M932" s="56"/>
      <c r="N932" s="56"/>
      <c r="O932" s="56"/>
      <c r="P932" s="56"/>
      <c r="Q932" s="56"/>
      <c r="R932" s="133"/>
      <c r="S932" s="119"/>
      <c r="T932" s="119"/>
      <c r="U932" s="119"/>
      <c r="V932" s="26"/>
      <c r="W932" s="26"/>
      <c r="X932" s="26"/>
      <c r="Y932" s="119"/>
      <c r="Z932" s="26"/>
    </row>
    <row r="933" spans="1:26" ht="12.75" customHeight="1">
      <c r="A933" s="129"/>
      <c r="B933" s="54"/>
      <c r="C933" s="26"/>
      <c r="D933" s="26"/>
      <c r="E933" s="124"/>
      <c r="F933" s="124"/>
      <c r="G933" s="124"/>
      <c r="H933" s="124"/>
      <c r="I933" s="124"/>
      <c r="J933" s="124"/>
      <c r="K933" s="130"/>
      <c r="L933" s="56"/>
      <c r="M933" s="56"/>
      <c r="N933" s="56"/>
      <c r="O933" s="56"/>
      <c r="P933" s="56"/>
      <c r="Q933" s="56"/>
      <c r="R933" s="133"/>
      <c r="S933" s="119"/>
      <c r="T933" s="119"/>
      <c r="U933" s="119"/>
      <c r="V933" s="26"/>
      <c r="W933" s="26"/>
      <c r="X933" s="26"/>
      <c r="Y933" s="119"/>
      <c r="Z933" s="26"/>
    </row>
    <row r="934" spans="1:26" ht="12.75" customHeight="1">
      <c r="A934" s="129"/>
      <c r="B934" s="54"/>
      <c r="C934" s="26"/>
      <c r="D934" s="26"/>
      <c r="E934" s="124"/>
      <c r="F934" s="124"/>
      <c r="G934" s="124"/>
      <c r="H934" s="124"/>
      <c r="I934" s="124"/>
      <c r="J934" s="124"/>
      <c r="K934" s="130"/>
      <c r="L934" s="56"/>
      <c r="M934" s="56"/>
      <c r="N934" s="56"/>
      <c r="O934" s="56"/>
      <c r="P934" s="56"/>
      <c r="Q934" s="56"/>
      <c r="R934" s="133"/>
      <c r="S934" s="119"/>
      <c r="T934" s="119"/>
      <c r="U934" s="119"/>
      <c r="V934" s="26"/>
      <c r="W934" s="26"/>
      <c r="X934" s="26"/>
      <c r="Y934" s="119"/>
      <c r="Z934" s="26"/>
    </row>
    <row r="935" spans="1:26" ht="12.75" customHeight="1">
      <c r="A935" s="129"/>
      <c r="B935" s="54"/>
      <c r="C935" s="26"/>
      <c r="D935" s="26"/>
      <c r="E935" s="124"/>
      <c r="F935" s="124"/>
      <c r="G935" s="124"/>
      <c r="H935" s="124"/>
      <c r="I935" s="124"/>
      <c r="J935" s="124"/>
      <c r="K935" s="130"/>
      <c r="L935" s="56"/>
      <c r="M935" s="56"/>
      <c r="N935" s="56"/>
      <c r="O935" s="56"/>
      <c r="P935" s="56"/>
      <c r="Q935" s="56"/>
      <c r="R935" s="133"/>
      <c r="S935" s="119"/>
      <c r="T935" s="119"/>
      <c r="U935" s="119"/>
      <c r="V935" s="26"/>
      <c r="W935" s="26"/>
      <c r="X935" s="26"/>
      <c r="Y935" s="119"/>
      <c r="Z935" s="26"/>
    </row>
    <row r="936" spans="1:26" ht="12.75" customHeight="1">
      <c r="A936" s="129"/>
      <c r="B936" s="54"/>
      <c r="C936" s="26"/>
      <c r="D936" s="26"/>
      <c r="E936" s="124"/>
      <c r="F936" s="124"/>
      <c r="G936" s="124"/>
      <c r="H936" s="124"/>
      <c r="I936" s="124"/>
      <c r="J936" s="124"/>
      <c r="K936" s="130"/>
      <c r="L936" s="56"/>
      <c r="M936" s="56"/>
      <c r="N936" s="56"/>
      <c r="O936" s="56"/>
      <c r="P936" s="56"/>
      <c r="Q936" s="56"/>
      <c r="R936" s="133"/>
      <c r="S936" s="119"/>
      <c r="T936" s="119"/>
      <c r="U936" s="119"/>
      <c r="V936" s="26"/>
      <c r="W936" s="26"/>
      <c r="X936" s="26"/>
      <c r="Y936" s="119"/>
      <c r="Z936" s="26"/>
    </row>
    <row r="937" spans="1:26" ht="12.75" customHeight="1">
      <c r="A937" s="129"/>
      <c r="B937" s="54"/>
      <c r="C937" s="26"/>
      <c r="D937" s="26"/>
      <c r="E937" s="124"/>
      <c r="F937" s="124"/>
      <c r="G937" s="124"/>
      <c r="H937" s="124"/>
      <c r="I937" s="124"/>
      <c r="J937" s="124"/>
      <c r="K937" s="130"/>
      <c r="L937" s="56"/>
      <c r="M937" s="56"/>
      <c r="N937" s="56"/>
      <c r="O937" s="56"/>
      <c r="P937" s="56"/>
      <c r="Q937" s="56"/>
      <c r="R937" s="133"/>
      <c r="S937" s="119"/>
      <c r="T937" s="119"/>
      <c r="U937" s="119"/>
      <c r="V937" s="26"/>
      <c r="W937" s="26"/>
      <c r="X937" s="26"/>
      <c r="Y937" s="119"/>
      <c r="Z937" s="26"/>
    </row>
    <row r="938" spans="1:26" ht="12.75" customHeight="1">
      <c r="A938" s="129"/>
      <c r="B938" s="54"/>
      <c r="C938" s="26"/>
      <c r="D938" s="26"/>
      <c r="E938" s="124"/>
      <c r="F938" s="124"/>
      <c r="G938" s="124"/>
      <c r="H938" s="124"/>
      <c r="I938" s="124"/>
      <c r="J938" s="124"/>
      <c r="K938" s="130"/>
      <c r="L938" s="56"/>
      <c r="M938" s="56"/>
      <c r="N938" s="56"/>
      <c r="O938" s="56"/>
      <c r="P938" s="56"/>
      <c r="Q938" s="56"/>
      <c r="R938" s="133"/>
      <c r="S938" s="119"/>
      <c r="T938" s="119"/>
      <c r="U938" s="119"/>
      <c r="V938" s="26"/>
      <c r="W938" s="26"/>
      <c r="X938" s="26"/>
      <c r="Y938" s="119"/>
      <c r="Z938" s="26"/>
    </row>
    <row r="939" spans="1:26" ht="12.75" customHeight="1">
      <c r="A939" s="129"/>
      <c r="B939" s="54"/>
      <c r="C939" s="26"/>
      <c r="D939" s="26"/>
      <c r="E939" s="124"/>
      <c r="F939" s="124"/>
      <c r="G939" s="124"/>
      <c r="H939" s="124"/>
      <c r="I939" s="124"/>
      <c r="J939" s="124"/>
      <c r="K939" s="130"/>
      <c r="L939" s="56"/>
      <c r="M939" s="56"/>
      <c r="N939" s="56"/>
      <c r="O939" s="56"/>
      <c r="P939" s="56"/>
      <c r="Q939" s="56"/>
      <c r="R939" s="133"/>
      <c r="S939" s="119"/>
      <c r="T939" s="119"/>
      <c r="U939" s="119"/>
      <c r="V939" s="26"/>
      <c r="W939" s="26"/>
      <c r="X939" s="26"/>
      <c r="Y939" s="119"/>
      <c r="Z939" s="26"/>
    </row>
    <row r="940" spans="1:26" ht="12.75" customHeight="1">
      <c r="A940" s="129"/>
      <c r="B940" s="54"/>
      <c r="C940" s="26"/>
      <c r="D940" s="26"/>
      <c r="E940" s="124"/>
      <c r="F940" s="124"/>
      <c r="G940" s="124"/>
      <c r="H940" s="124"/>
      <c r="I940" s="124"/>
      <c r="J940" s="124"/>
      <c r="K940" s="130"/>
      <c r="L940" s="56"/>
      <c r="M940" s="56"/>
      <c r="N940" s="56"/>
      <c r="O940" s="56"/>
      <c r="P940" s="56"/>
      <c r="Q940" s="56"/>
      <c r="R940" s="133"/>
      <c r="S940" s="119"/>
      <c r="T940" s="119"/>
      <c r="U940" s="119"/>
      <c r="V940" s="26"/>
      <c r="W940" s="26"/>
      <c r="X940" s="26"/>
      <c r="Y940" s="119"/>
      <c r="Z940" s="26"/>
    </row>
    <row r="941" spans="1:26" ht="12.75" customHeight="1">
      <c r="A941" s="129"/>
      <c r="B941" s="54"/>
      <c r="C941" s="26"/>
      <c r="D941" s="26"/>
      <c r="E941" s="124"/>
      <c r="F941" s="124"/>
      <c r="G941" s="124"/>
      <c r="H941" s="124"/>
      <c r="I941" s="124"/>
      <c r="J941" s="124"/>
      <c r="K941" s="130"/>
      <c r="L941" s="56"/>
      <c r="M941" s="56"/>
      <c r="N941" s="56"/>
      <c r="O941" s="56"/>
      <c r="P941" s="56"/>
      <c r="Q941" s="56"/>
      <c r="R941" s="133"/>
      <c r="S941" s="119"/>
      <c r="T941" s="119"/>
      <c r="U941" s="119"/>
      <c r="V941" s="26"/>
      <c r="W941" s="26"/>
      <c r="X941" s="26"/>
      <c r="Y941" s="119"/>
      <c r="Z941" s="26"/>
    </row>
    <row r="942" spans="1:26" ht="12.75" customHeight="1">
      <c r="A942" s="129"/>
      <c r="B942" s="54"/>
      <c r="C942" s="26"/>
      <c r="D942" s="26"/>
      <c r="E942" s="124"/>
      <c r="F942" s="124"/>
      <c r="G942" s="124"/>
      <c r="H942" s="124"/>
      <c r="I942" s="124"/>
      <c r="J942" s="124"/>
      <c r="K942" s="130"/>
      <c r="L942" s="56"/>
      <c r="M942" s="56"/>
      <c r="N942" s="56"/>
      <c r="O942" s="56"/>
      <c r="P942" s="56"/>
      <c r="Q942" s="56"/>
      <c r="R942" s="133"/>
      <c r="S942" s="119"/>
      <c r="T942" s="119"/>
      <c r="U942" s="119"/>
      <c r="V942" s="26"/>
      <c r="W942" s="26"/>
      <c r="X942" s="26"/>
      <c r="Y942" s="119"/>
      <c r="Z942" s="26"/>
    </row>
    <row r="943" spans="1:26" ht="12.75" customHeight="1">
      <c r="A943" s="129"/>
      <c r="B943" s="54"/>
      <c r="C943" s="26"/>
      <c r="D943" s="26"/>
      <c r="E943" s="124"/>
      <c r="F943" s="124"/>
      <c r="G943" s="124"/>
      <c r="H943" s="124"/>
      <c r="I943" s="124"/>
      <c r="J943" s="124"/>
      <c r="K943" s="130"/>
      <c r="L943" s="56"/>
      <c r="M943" s="56"/>
      <c r="N943" s="56"/>
      <c r="O943" s="56"/>
      <c r="P943" s="56"/>
      <c r="Q943" s="56"/>
      <c r="R943" s="133"/>
      <c r="S943" s="119"/>
      <c r="T943" s="119"/>
      <c r="U943" s="119"/>
      <c r="V943" s="26"/>
      <c r="W943" s="26"/>
      <c r="X943" s="26"/>
      <c r="Y943" s="119"/>
      <c r="Z943" s="26"/>
    </row>
    <row r="944" spans="1:26" ht="12.75" customHeight="1">
      <c r="A944" s="129"/>
      <c r="B944" s="54"/>
      <c r="C944" s="26"/>
      <c r="D944" s="26"/>
      <c r="E944" s="124"/>
      <c r="F944" s="124"/>
      <c r="G944" s="124"/>
      <c r="H944" s="124"/>
      <c r="I944" s="124"/>
      <c r="J944" s="124"/>
      <c r="K944" s="130"/>
      <c r="L944" s="56"/>
      <c r="M944" s="56"/>
      <c r="N944" s="56"/>
      <c r="O944" s="56"/>
      <c r="P944" s="56"/>
      <c r="Q944" s="56"/>
      <c r="R944" s="133"/>
      <c r="S944" s="119"/>
      <c r="T944" s="119"/>
      <c r="U944" s="119"/>
      <c r="V944" s="26"/>
      <c r="W944" s="26"/>
      <c r="X944" s="26"/>
      <c r="Y944" s="119"/>
      <c r="Z944" s="26"/>
    </row>
    <row r="945" spans="1:26" ht="12.75" customHeight="1">
      <c r="A945" s="129"/>
      <c r="B945" s="54"/>
      <c r="C945" s="26"/>
      <c r="D945" s="26"/>
      <c r="E945" s="124"/>
      <c r="F945" s="124"/>
      <c r="G945" s="124"/>
      <c r="H945" s="124"/>
      <c r="I945" s="124"/>
      <c r="J945" s="124"/>
      <c r="K945" s="130"/>
      <c r="L945" s="56"/>
      <c r="M945" s="56"/>
      <c r="N945" s="56"/>
      <c r="O945" s="56"/>
      <c r="P945" s="56"/>
      <c r="Q945" s="56"/>
      <c r="R945" s="133"/>
      <c r="S945" s="119"/>
      <c r="T945" s="119"/>
      <c r="U945" s="119"/>
      <c r="V945" s="26"/>
      <c r="W945" s="26"/>
      <c r="X945" s="26"/>
      <c r="Y945" s="119"/>
      <c r="Z945" s="26"/>
    </row>
    <row r="946" spans="1:26" ht="12.75" customHeight="1">
      <c r="A946" s="129"/>
      <c r="B946" s="54"/>
      <c r="C946" s="26"/>
      <c r="D946" s="26"/>
      <c r="E946" s="124"/>
      <c r="F946" s="124"/>
      <c r="G946" s="124"/>
      <c r="H946" s="124"/>
      <c r="I946" s="124"/>
      <c r="J946" s="124"/>
      <c r="K946" s="130"/>
      <c r="L946" s="56"/>
      <c r="M946" s="56"/>
      <c r="N946" s="56"/>
      <c r="O946" s="56"/>
      <c r="P946" s="56"/>
      <c r="Q946" s="56"/>
      <c r="R946" s="133"/>
      <c r="S946" s="119"/>
      <c r="T946" s="119"/>
      <c r="U946" s="119"/>
      <c r="V946" s="26"/>
      <c r="W946" s="26"/>
      <c r="X946" s="26"/>
      <c r="Y946" s="119"/>
      <c r="Z946" s="26"/>
    </row>
    <row r="947" spans="1:26" ht="12.75" customHeight="1">
      <c r="A947" s="129"/>
      <c r="B947" s="54"/>
      <c r="C947" s="26"/>
      <c r="D947" s="26"/>
      <c r="E947" s="124"/>
      <c r="F947" s="124"/>
      <c r="G947" s="124"/>
      <c r="H947" s="124"/>
      <c r="I947" s="124"/>
      <c r="J947" s="124"/>
      <c r="K947" s="130"/>
      <c r="L947" s="56"/>
      <c r="M947" s="56"/>
      <c r="N947" s="56"/>
      <c r="O947" s="56"/>
      <c r="P947" s="56"/>
      <c r="Q947" s="56"/>
      <c r="R947" s="133"/>
      <c r="S947" s="119"/>
      <c r="T947" s="119"/>
      <c r="U947" s="119"/>
      <c r="V947" s="26"/>
      <c r="W947" s="26"/>
      <c r="X947" s="26"/>
      <c r="Y947" s="119"/>
      <c r="Z947" s="26"/>
    </row>
    <row r="948" spans="1:26" ht="12.75" customHeight="1">
      <c r="A948" s="129"/>
      <c r="B948" s="54"/>
      <c r="C948" s="26"/>
      <c r="D948" s="26"/>
      <c r="E948" s="124"/>
      <c r="F948" s="124"/>
      <c r="G948" s="124"/>
      <c r="H948" s="124"/>
      <c r="I948" s="124"/>
      <c r="J948" s="124"/>
      <c r="K948" s="130"/>
      <c r="L948" s="56"/>
      <c r="M948" s="56"/>
      <c r="N948" s="56"/>
      <c r="O948" s="56"/>
      <c r="P948" s="56"/>
      <c r="Q948" s="56"/>
      <c r="R948" s="133"/>
      <c r="S948" s="119"/>
      <c r="T948" s="119"/>
      <c r="U948" s="119"/>
      <c r="V948" s="26"/>
      <c r="W948" s="26"/>
      <c r="X948" s="26"/>
      <c r="Y948" s="119"/>
      <c r="Z948" s="26"/>
    </row>
    <row r="949" spans="1:26" ht="12.75" customHeight="1">
      <c r="A949" s="129"/>
      <c r="B949" s="54"/>
      <c r="C949" s="26"/>
      <c r="D949" s="26"/>
      <c r="E949" s="124"/>
      <c r="F949" s="124"/>
      <c r="G949" s="124"/>
      <c r="H949" s="124"/>
      <c r="I949" s="124"/>
      <c r="J949" s="124"/>
      <c r="K949" s="130"/>
      <c r="L949" s="56"/>
      <c r="M949" s="56"/>
      <c r="N949" s="56"/>
      <c r="O949" s="56"/>
      <c r="P949" s="56"/>
      <c r="Q949" s="56"/>
      <c r="R949" s="133"/>
      <c r="S949" s="119"/>
      <c r="T949" s="119"/>
      <c r="U949" s="119"/>
      <c r="V949" s="26"/>
      <c r="W949" s="26"/>
      <c r="X949" s="26"/>
      <c r="Y949" s="119"/>
      <c r="Z949" s="26"/>
    </row>
    <row r="950" spans="1:26" ht="12.75" customHeight="1">
      <c r="A950" s="129"/>
      <c r="B950" s="54"/>
      <c r="C950" s="26"/>
      <c r="D950" s="26"/>
      <c r="E950" s="124"/>
      <c r="F950" s="124"/>
      <c r="G950" s="124"/>
      <c r="H950" s="124"/>
      <c r="I950" s="124"/>
      <c r="J950" s="124"/>
      <c r="K950" s="130"/>
      <c r="L950" s="56"/>
      <c r="M950" s="56"/>
      <c r="N950" s="56"/>
      <c r="O950" s="56"/>
      <c r="P950" s="56"/>
      <c r="Q950" s="56"/>
      <c r="R950" s="133"/>
      <c r="S950" s="119"/>
      <c r="T950" s="119"/>
      <c r="U950" s="119"/>
      <c r="V950" s="26"/>
      <c r="W950" s="26"/>
      <c r="X950" s="26"/>
      <c r="Y950" s="119"/>
      <c r="Z950" s="26"/>
    </row>
    <row r="951" spans="1:26" ht="12.75" customHeight="1">
      <c r="A951" s="129"/>
      <c r="B951" s="54"/>
      <c r="C951" s="26"/>
      <c r="D951" s="26"/>
      <c r="E951" s="124"/>
      <c r="F951" s="124"/>
      <c r="G951" s="124"/>
      <c r="H951" s="124"/>
      <c r="I951" s="124"/>
      <c r="J951" s="124"/>
      <c r="K951" s="130"/>
      <c r="L951" s="56"/>
      <c r="M951" s="56"/>
      <c r="N951" s="56"/>
      <c r="O951" s="56"/>
      <c r="P951" s="56"/>
      <c r="Q951" s="56"/>
      <c r="R951" s="133"/>
      <c r="S951" s="119"/>
      <c r="T951" s="119"/>
      <c r="U951" s="119"/>
      <c r="V951" s="26"/>
      <c r="W951" s="26"/>
      <c r="X951" s="26"/>
      <c r="Y951" s="119"/>
      <c r="Z951" s="26"/>
    </row>
    <row r="952" spans="1:26" ht="12.75" customHeight="1">
      <c r="A952" s="129"/>
      <c r="B952" s="54"/>
      <c r="C952" s="26"/>
      <c r="D952" s="26"/>
      <c r="E952" s="124"/>
      <c r="F952" s="124"/>
      <c r="G952" s="124"/>
      <c r="H952" s="124"/>
      <c r="I952" s="124"/>
      <c r="J952" s="124"/>
      <c r="K952" s="130"/>
      <c r="L952" s="56"/>
      <c r="M952" s="56"/>
      <c r="N952" s="56"/>
      <c r="O952" s="56"/>
      <c r="P952" s="56"/>
      <c r="Q952" s="56"/>
      <c r="R952" s="133"/>
      <c r="S952" s="119"/>
      <c r="T952" s="119"/>
      <c r="U952" s="119"/>
      <c r="V952" s="26"/>
      <c r="W952" s="26"/>
      <c r="X952" s="26"/>
      <c r="Y952" s="119"/>
      <c r="Z952" s="26"/>
    </row>
    <row r="953" spans="1:26" ht="12.75" customHeight="1">
      <c r="A953" s="129"/>
      <c r="B953" s="54"/>
      <c r="C953" s="26"/>
      <c r="D953" s="26"/>
      <c r="E953" s="124"/>
      <c r="F953" s="124"/>
      <c r="G953" s="124"/>
      <c r="H953" s="124"/>
      <c r="I953" s="124"/>
      <c r="J953" s="124"/>
      <c r="K953" s="130"/>
      <c r="L953" s="56"/>
      <c r="M953" s="56"/>
      <c r="N953" s="56"/>
      <c r="O953" s="56"/>
      <c r="P953" s="56"/>
      <c r="Q953" s="56"/>
      <c r="R953" s="133"/>
      <c r="S953" s="119"/>
      <c r="T953" s="119"/>
      <c r="U953" s="119"/>
      <c r="V953" s="26"/>
      <c r="W953" s="26"/>
      <c r="X953" s="26"/>
      <c r="Y953" s="119"/>
      <c r="Z953" s="26"/>
    </row>
    <row r="954" spans="1:26" ht="12.75" customHeight="1">
      <c r="A954" s="129"/>
      <c r="B954" s="54"/>
      <c r="C954" s="26"/>
      <c r="D954" s="26"/>
      <c r="E954" s="124"/>
      <c r="F954" s="124"/>
      <c r="G954" s="124"/>
      <c r="H954" s="124"/>
      <c r="I954" s="124"/>
      <c r="J954" s="124"/>
      <c r="K954" s="130"/>
      <c r="L954" s="56"/>
      <c r="M954" s="56"/>
      <c r="N954" s="56"/>
      <c r="O954" s="56"/>
      <c r="P954" s="56"/>
      <c r="Q954" s="56"/>
      <c r="R954" s="133"/>
      <c r="S954" s="119"/>
      <c r="T954" s="119"/>
      <c r="U954" s="119"/>
      <c r="V954" s="26"/>
      <c r="W954" s="26"/>
      <c r="X954" s="26"/>
      <c r="Y954" s="119"/>
      <c r="Z954" s="26"/>
    </row>
    <row r="955" spans="1:26" ht="12.75" customHeight="1">
      <c r="A955" s="129"/>
      <c r="B955" s="54"/>
      <c r="C955" s="26"/>
      <c r="D955" s="26"/>
      <c r="E955" s="124"/>
      <c r="F955" s="124"/>
      <c r="G955" s="124"/>
      <c r="H955" s="124"/>
      <c r="I955" s="124"/>
      <c r="J955" s="124"/>
      <c r="K955" s="130"/>
      <c r="L955" s="56"/>
      <c r="M955" s="56"/>
      <c r="N955" s="56"/>
      <c r="O955" s="56"/>
      <c r="P955" s="56"/>
      <c r="Q955" s="56"/>
      <c r="R955" s="133"/>
      <c r="S955" s="119"/>
      <c r="T955" s="119"/>
      <c r="U955" s="119"/>
      <c r="V955" s="26"/>
      <c r="W955" s="26"/>
      <c r="X955" s="26"/>
      <c r="Y955" s="119"/>
      <c r="Z955" s="26"/>
    </row>
    <row r="956" spans="1:26" ht="12.75" customHeight="1">
      <c r="A956" s="129"/>
      <c r="B956" s="54"/>
      <c r="C956" s="26"/>
      <c r="D956" s="26"/>
      <c r="E956" s="124"/>
      <c r="F956" s="124"/>
      <c r="G956" s="124"/>
      <c r="H956" s="124"/>
      <c r="I956" s="124"/>
      <c r="J956" s="124"/>
      <c r="K956" s="130"/>
      <c r="L956" s="56"/>
      <c r="M956" s="56"/>
      <c r="N956" s="56"/>
      <c r="O956" s="56"/>
      <c r="P956" s="56"/>
      <c r="Q956" s="56"/>
      <c r="R956" s="133"/>
      <c r="S956" s="119"/>
      <c r="T956" s="119"/>
      <c r="U956" s="119"/>
      <c r="V956" s="26"/>
      <c r="W956" s="26"/>
      <c r="X956" s="26"/>
      <c r="Y956" s="119"/>
      <c r="Z956" s="26"/>
    </row>
    <row r="957" spans="1:26" ht="12.75" customHeight="1">
      <c r="A957" s="129"/>
      <c r="B957" s="54"/>
      <c r="C957" s="26"/>
      <c r="D957" s="26"/>
      <c r="E957" s="124"/>
      <c r="F957" s="124"/>
      <c r="G957" s="124"/>
      <c r="H957" s="124"/>
      <c r="I957" s="124"/>
      <c r="J957" s="124"/>
      <c r="K957" s="130"/>
      <c r="L957" s="56"/>
      <c r="M957" s="56"/>
      <c r="N957" s="56"/>
      <c r="O957" s="56"/>
      <c r="P957" s="56"/>
      <c r="Q957" s="56"/>
      <c r="R957" s="133"/>
      <c r="S957" s="119"/>
      <c r="T957" s="119"/>
      <c r="U957" s="119"/>
      <c r="V957" s="26"/>
      <c r="W957" s="26"/>
      <c r="X957" s="26"/>
      <c r="Y957" s="119"/>
      <c r="Z957" s="26"/>
    </row>
    <row r="958" spans="1:26" ht="12.75" customHeight="1">
      <c r="A958" s="129"/>
      <c r="B958" s="54"/>
      <c r="C958" s="26"/>
      <c r="D958" s="26"/>
      <c r="E958" s="124"/>
      <c r="F958" s="124"/>
      <c r="G958" s="124"/>
      <c r="H958" s="124"/>
      <c r="I958" s="124"/>
      <c r="J958" s="124"/>
      <c r="K958" s="130"/>
      <c r="L958" s="56"/>
      <c r="M958" s="56"/>
      <c r="N958" s="56"/>
      <c r="O958" s="56"/>
      <c r="P958" s="56"/>
      <c r="Q958" s="56"/>
      <c r="R958" s="133"/>
      <c r="S958" s="119"/>
      <c r="T958" s="119"/>
      <c r="U958" s="119"/>
      <c r="V958" s="26"/>
      <c r="W958" s="26"/>
      <c r="X958" s="26"/>
      <c r="Y958" s="119"/>
      <c r="Z958" s="26"/>
    </row>
    <row r="959" spans="1:26" ht="12.75" customHeight="1">
      <c r="A959" s="129"/>
      <c r="B959" s="54"/>
      <c r="C959" s="26"/>
      <c r="D959" s="26"/>
      <c r="E959" s="124"/>
      <c r="F959" s="124"/>
      <c r="G959" s="124"/>
      <c r="H959" s="124"/>
      <c r="I959" s="124"/>
      <c r="J959" s="124"/>
      <c r="K959" s="130"/>
      <c r="L959" s="56"/>
      <c r="M959" s="56"/>
      <c r="N959" s="56"/>
      <c r="O959" s="56"/>
      <c r="P959" s="56"/>
      <c r="Q959" s="56"/>
      <c r="R959" s="133"/>
      <c r="S959" s="119"/>
      <c r="T959" s="119"/>
      <c r="U959" s="119"/>
      <c r="V959" s="26"/>
      <c r="W959" s="26"/>
      <c r="X959" s="26"/>
      <c r="Y959" s="119"/>
      <c r="Z959" s="26"/>
    </row>
    <row r="960" spans="1:26" ht="12.75" customHeight="1">
      <c r="A960" s="129"/>
      <c r="B960" s="54"/>
      <c r="C960" s="26"/>
      <c r="D960" s="26"/>
      <c r="E960" s="124"/>
      <c r="F960" s="124"/>
      <c r="G960" s="124"/>
      <c r="H960" s="124"/>
      <c r="I960" s="124"/>
      <c r="J960" s="124"/>
      <c r="K960" s="130"/>
      <c r="L960" s="56"/>
      <c r="M960" s="56"/>
      <c r="N960" s="56"/>
      <c r="O960" s="56"/>
      <c r="P960" s="56"/>
      <c r="Q960" s="56"/>
      <c r="R960" s="133"/>
      <c r="S960" s="119"/>
      <c r="T960" s="119"/>
      <c r="U960" s="119"/>
      <c r="V960" s="26"/>
      <c r="W960" s="26"/>
      <c r="X960" s="26"/>
      <c r="Y960" s="119"/>
      <c r="Z960" s="26"/>
    </row>
    <row r="961" spans="1:26" ht="12.75" customHeight="1">
      <c r="A961" s="129"/>
      <c r="B961" s="54"/>
      <c r="C961" s="26"/>
      <c r="D961" s="26"/>
      <c r="E961" s="124"/>
      <c r="F961" s="124"/>
      <c r="G961" s="124"/>
      <c r="H961" s="124"/>
      <c r="I961" s="124"/>
      <c r="J961" s="124"/>
      <c r="K961" s="130"/>
      <c r="L961" s="56"/>
      <c r="M961" s="56"/>
      <c r="N961" s="56"/>
      <c r="O961" s="56"/>
      <c r="P961" s="56"/>
      <c r="Q961" s="56"/>
      <c r="R961" s="133"/>
      <c r="S961" s="119"/>
      <c r="T961" s="119"/>
      <c r="U961" s="119"/>
      <c r="V961" s="26"/>
      <c r="W961" s="26"/>
      <c r="X961" s="26"/>
      <c r="Y961" s="119"/>
      <c r="Z961" s="26"/>
    </row>
    <row r="962" spans="1:26" ht="12.75" customHeight="1">
      <c r="A962" s="129"/>
      <c r="B962" s="54"/>
      <c r="C962" s="26"/>
      <c r="D962" s="26"/>
      <c r="E962" s="124"/>
      <c r="F962" s="124"/>
      <c r="G962" s="124"/>
      <c r="H962" s="124"/>
      <c r="I962" s="124"/>
      <c r="J962" s="124"/>
      <c r="K962" s="130"/>
      <c r="L962" s="56"/>
      <c r="M962" s="56"/>
      <c r="N962" s="56"/>
      <c r="O962" s="56"/>
      <c r="P962" s="56"/>
      <c r="Q962" s="56"/>
      <c r="R962" s="133"/>
      <c r="S962" s="119"/>
      <c r="T962" s="119"/>
      <c r="U962" s="119"/>
      <c r="V962" s="26"/>
      <c r="W962" s="26"/>
      <c r="X962" s="26"/>
      <c r="Y962" s="119"/>
      <c r="Z962" s="26"/>
    </row>
    <row r="963" spans="1:26" ht="12.75" customHeight="1">
      <c r="A963" s="129"/>
      <c r="B963" s="54"/>
      <c r="C963" s="26"/>
      <c r="D963" s="26"/>
      <c r="E963" s="124"/>
      <c r="F963" s="124"/>
      <c r="G963" s="124"/>
      <c r="H963" s="124"/>
      <c r="I963" s="124"/>
      <c r="J963" s="124"/>
      <c r="K963" s="130"/>
      <c r="L963" s="56"/>
      <c r="M963" s="56"/>
      <c r="N963" s="56"/>
      <c r="O963" s="56"/>
      <c r="P963" s="56"/>
      <c r="Q963" s="56"/>
      <c r="R963" s="133"/>
      <c r="S963" s="119"/>
      <c r="T963" s="119"/>
      <c r="U963" s="119"/>
      <c r="V963" s="26"/>
      <c r="W963" s="26"/>
      <c r="X963" s="26"/>
      <c r="Y963" s="119"/>
      <c r="Z963" s="26"/>
    </row>
    <row r="964" spans="1:26" ht="12.75" customHeight="1">
      <c r="A964" s="129"/>
      <c r="B964" s="54"/>
      <c r="C964" s="26"/>
      <c r="D964" s="26"/>
      <c r="E964" s="124"/>
      <c r="F964" s="124"/>
      <c r="G964" s="124"/>
      <c r="H964" s="124"/>
      <c r="I964" s="124"/>
      <c r="J964" s="124"/>
      <c r="K964" s="130"/>
      <c r="L964" s="56"/>
      <c r="M964" s="56"/>
      <c r="N964" s="56"/>
      <c r="O964" s="56"/>
      <c r="P964" s="56"/>
      <c r="Q964" s="56"/>
      <c r="R964" s="133"/>
      <c r="S964" s="119"/>
      <c r="T964" s="119"/>
      <c r="U964" s="119"/>
      <c r="V964" s="26"/>
      <c r="W964" s="26"/>
      <c r="X964" s="26"/>
      <c r="Y964" s="119"/>
      <c r="Z964" s="26"/>
    </row>
    <row r="965" spans="1:26" ht="12.75" customHeight="1">
      <c r="A965" s="129"/>
      <c r="B965" s="54"/>
      <c r="C965" s="26"/>
      <c r="D965" s="26"/>
      <c r="E965" s="124"/>
      <c r="F965" s="124"/>
      <c r="G965" s="124"/>
      <c r="H965" s="124"/>
      <c r="I965" s="124"/>
      <c r="J965" s="124"/>
      <c r="K965" s="130"/>
      <c r="L965" s="56"/>
      <c r="M965" s="56"/>
      <c r="N965" s="56"/>
      <c r="O965" s="56"/>
      <c r="P965" s="56"/>
      <c r="Q965" s="56"/>
      <c r="R965" s="133"/>
      <c r="S965" s="119"/>
      <c r="T965" s="119"/>
      <c r="U965" s="119"/>
      <c r="V965" s="26"/>
      <c r="W965" s="26"/>
      <c r="X965" s="26"/>
      <c r="Y965" s="119"/>
      <c r="Z965" s="26"/>
    </row>
    <row r="966" spans="1:26" ht="12.75" customHeight="1">
      <c r="A966" s="129"/>
      <c r="B966" s="54"/>
      <c r="C966" s="26"/>
      <c r="D966" s="26"/>
      <c r="E966" s="124"/>
      <c r="F966" s="124"/>
      <c r="G966" s="124"/>
      <c r="H966" s="124"/>
      <c r="I966" s="124"/>
      <c r="J966" s="124"/>
      <c r="K966" s="130"/>
      <c r="L966" s="56"/>
      <c r="M966" s="56"/>
      <c r="N966" s="56"/>
      <c r="O966" s="56"/>
      <c r="P966" s="56"/>
      <c r="Q966" s="56"/>
      <c r="R966" s="133"/>
      <c r="S966" s="119"/>
      <c r="T966" s="119"/>
      <c r="U966" s="119"/>
      <c r="V966" s="26"/>
      <c r="W966" s="26"/>
      <c r="X966" s="26"/>
      <c r="Y966" s="119"/>
      <c r="Z966" s="26"/>
    </row>
    <row r="967" spans="1:26" ht="12.75" customHeight="1">
      <c r="A967" s="129"/>
      <c r="B967" s="54"/>
      <c r="C967" s="26"/>
      <c r="D967" s="26"/>
      <c r="E967" s="124"/>
      <c r="F967" s="124"/>
      <c r="G967" s="124"/>
      <c r="H967" s="124"/>
      <c r="I967" s="124"/>
      <c r="J967" s="124"/>
      <c r="K967" s="130"/>
      <c r="L967" s="56"/>
      <c r="M967" s="56"/>
      <c r="N967" s="56"/>
      <c r="O967" s="56"/>
      <c r="P967" s="56"/>
      <c r="Q967" s="56"/>
      <c r="R967" s="133"/>
      <c r="S967" s="119"/>
      <c r="T967" s="119"/>
      <c r="U967" s="119"/>
      <c r="V967" s="26"/>
      <c r="W967" s="26"/>
      <c r="X967" s="26"/>
      <c r="Y967" s="119"/>
      <c r="Z967" s="26"/>
    </row>
    <row r="968" spans="1:26" ht="12.75" customHeight="1">
      <c r="A968" s="129"/>
      <c r="B968" s="54"/>
      <c r="C968" s="26"/>
      <c r="D968" s="26"/>
      <c r="E968" s="124"/>
      <c r="F968" s="124"/>
      <c r="G968" s="124"/>
      <c r="H968" s="124"/>
      <c r="I968" s="124"/>
      <c r="J968" s="124"/>
      <c r="K968" s="130"/>
      <c r="L968" s="56"/>
      <c r="M968" s="56"/>
      <c r="N968" s="56"/>
      <c r="O968" s="56"/>
      <c r="P968" s="56"/>
      <c r="Q968" s="56"/>
      <c r="R968" s="133"/>
      <c r="S968" s="119"/>
      <c r="T968" s="119"/>
      <c r="U968" s="119"/>
      <c r="V968" s="26"/>
      <c r="W968" s="26"/>
      <c r="X968" s="26"/>
      <c r="Y968" s="119"/>
      <c r="Z968" s="26"/>
    </row>
    <row r="969" spans="1:26" ht="12.75" customHeight="1">
      <c r="A969" s="129"/>
      <c r="B969" s="54"/>
      <c r="C969" s="26"/>
      <c r="D969" s="26"/>
      <c r="E969" s="124"/>
      <c r="F969" s="124"/>
      <c r="G969" s="124"/>
      <c r="H969" s="124"/>
      <c r="I969" s="124"/>
      <c r="J969" s="124"/>
      <c r="K969" s="130"/>
      <c r="L969" s="56"/>
      <c r="M969" s="56"/>
      <c r="N969" s="56"/>
      <c r="O969" s="56"/>
      <c r="P969" s="56"/>
      <c r="Q969" s="56"/>
      <c r="R969" s="133"/>
      <c r="S969" s="119"/>
      <c r="T969" s="119"/>
      <c r="U969" s="119"/>
      <c r="V969" s="26"/>
      <c r="W969" s="26"/>
      <c r="X969" s="26"/>
      <c r="Y969" s="119"/>
      <c r="Z969" s="26"/>
    </row>
    <row r="970" spans="1:26" ht="12.75" customHeight="1">
      <c r="A970" s="129"/>
      <c r="B970" s="54"/>
      <c r="C970" s="26"/>
      <c r="D970" s="26"/>
      <c r="E970" s="124"/>
      <c r="F970" s="124"/>
      <c r="G970" s="124"/>
      <c r="H970" s="124"/>
      <c r="I970" s="124"/>
      <c r="J970" s="124"/>
      <c r="K970" s="130"/>
      <c r="L970" s="56"/>
      <c r="M970" s="56"/>
      <c r="N970" s="56"/>
      <c r="O970" s="56"/>
      <c r="P970" s="56"/>
      <c r="Q970" s="56"/>
      <c r="R970" s="133"/>
      <c r="S970" s="119"/>
      <c r="T970" s="119"/>
      <c r="U970" s="119"/>
      <c r="V970" s="26"/>
      <c r="W970" s="26"/>
      <c r="X970" s="26"/>
      <c r="Y970" s="119"/>
      <c r="Z970" s="26"/>
    </row>
    <row r="971" spans="1:26" ht="12.75" customHeight="1">
      <c r="A971" s="129"/>
      <c r="B971" s="54"/>
      <c r="C971" s="26"/>
      <c r="D971" s="26"/>
      <c r="E971" s="124"/>
      <c r="F971" s="124"/>
      <c r="G971" s="124"/>
      <c r="H971" s="124"/>
      <c r="I971" s="124"/>
      <c r="J971" s="124"/>
      <c r="K971" s="130"/>
      <c r="L971" s="56"/>
      <c r="M971" s="56"/>
      <c r="N971" s="56"/>
      <c r="O971" s="56"/>
      <c r="P971" s="56"/>
      <c r="Q971" s="56"/>
      <c r="R971" s="133"/>
      <c r="S971" s="119"/>
      <c r="T971" s="119"/>
      <c r="U971" s="119"/>
      <c r="V971" s="26"/>
      <c r="W971" s="26"/>
      <c r="X971" s="26"/>
      <c r="Y971" s="119"/>
      <c r="Z971" s="26"/>
    </row>
    <row r="972" spans="1:26" ht="12.75" customHeight="1">
      <c r="A972" s="129"/>
      <c r="B972" s="54"/>
      <c r="C972" s="26"/>
      <c r="D972" s="26"/>
      <c r="E972" s="124"/>
      <c r="F972" s="124"/>
      <c r="G972" s="124"/>
      <c r="H972" s="124"/>
      <c r="I972" s="124"/>
      <c r="J972" s="124"/>
      <c r="K972" s="130"/>
      <c r="L972" s="56"/>
      <c r="M972" s="56"/>
      <c r="N972" s="56"/>
      <c r="O972" s="56"/>
      <c r="P972" s="56"/>
      <c r="Q972" s="56"/>
      <c r="R972" s="133"/>
      <c r="S972" s="119"/>
      <c r="T972" s="119"/>
      <c r="U972" s="119"/>
      <c r="V972" s="26"/>
      <c r="W972" s="26"/>
      <c r="X972" s="26"/>
      <c r="Y972" s="119"/>
      <c r="Z972" s="26"/>
    </row>
    <row r="973" spans="1:26" ht="12.75" customHeight="1">
      <c r="A973" s="129"/>
      <c r="B973" s="54"/>
      <c r="C973" s="26"/>
      <c r="D973" s="26"/>
      <c r="E973" s="124"/>
      <c r="F973" s="124"/>
      <c r="G973" s="124"/>
      <c r="H973" s="124"/>
      <c r="I973" s="124"/>
      <c r="J973" s="124"/>
      <c r="K973" s="130"/>
      <c r="L973" s="56"/>
      <c r="M973" s="56"/>
      <c r="N973" s="56"/>
      <c r="O973" s="56"/>
      <c r="P973" s="56"/>
      <c r="Q973" s="56"/>
      <c r="R973" s="133"/>
      <c r="S973" s="119"/>
      <c r="T973" s="119"/>
      <c r="U973" s="119"/>
      <c r="V973" s="26"/>
      <c r="W973" s="26"/>
      <c r="X973" s="26"/>
      <c r="Y973" s="119"/>
      <c r="Z973" s="26"/>
    </row>
    <row r="974" spans="1:26" ht="12.75" customHeight="1">
      <c r="A974" s="129"/>
      <c r="B974" s="54"/>
      <c r="C974" s="26"/>
      <c r="D974" s="26"/>
      <c r="E974" s="124"/>
      <c r="F974" s="124"/>
      <c r="G974" s="124"/>
      <c r="H974" s="124"/>
      <c r="I974" s="124"/>
      <c r="J974" s="124"/>
      <c r="K974" s="130"/>
      <c r="L974" s="56"/>
      <c r="M974" s="56"/>
      <c r="N974" s="56"/>
      <c r="O974" s="56"/>
      <c r="P974" s="56"/>
      <c r="Q974" s="56"/>
      <c r="R974" s="133"/>
      <c r="S974" s="119"/>
      <c r="T974" s="119"/>
      <c r="U974" s="119"/>
      <c r="V974" s="26"/>
      <c r="W974" s="26"/>
      <c r="X974" s="26"/>
      <c r="Y974" s="119"/>
      <c r="Z974" s="26"/>
    </row>
    <row r="975" spans="1:26" ht="12.75" customHeight="1">
      <c r="A975" s="129"/>
      <c r="B975" s="54"/>
      <c r="C975" s="26"/>
      <c r="D975" s="26"/>
      <c r="E975" s="124"/>
      <c r="F975" s="124"/>
      <c r="G975" s="124"/>
      <c r="H975" s="124"/>
      <c r="I975" s="124"/>
      <c r="J975" s="124"/>
      <c r="K975" s="130"/>
      <c r="L975" s="56"/>
      <c r="M975" s="56"/>
      <c r="N975" s="56"/>
      <c r="O975" s="56"/>
      <c r="P975" s="56"/>
      <c r="Q975" s="56"/>
      <c r="R975" s="133"/>
      <c r="S975" s="119"/>
      <c r="T975" s="119"/>
      <c r="U975" s="119"/>
      <c r="V975" s="26"/>
      <c r="W975" s="26"/>
      <c r="X975" s="26"/>
      <c r="Y975" s="119"/>
      <c r="Z975" s="26"/>
    </row>
    <row r="976" spans="1:26" ht="12.75" customHeight="1">
      <c r="A976" s="129"/>
      <c r="B976" s="54"/>
      <c r="C976" s="26"/>
      <c r="D976" s="26"/>
      <c r="E976" s="124"/>
      <c r="F976" s="124"/>
      <c r="G976" s="124"/>
      <c r="H976" s="124"/>
      <c r="I976" s="124"/>
      <c r="J976" s="124"/>
      <c r="K976" s="130"/>
      <c r="L976" s="56"/>
      <c r="M976" s="56"/>
      <c r="N976" s="56"/>
      <c r="O976" s="56"/>
      <c r="P976" s="56"/>
      <c r="Q976" s="56"/>
      <c r="R976" s="133"/>
      <c r="S976" s="119"/>
      <c r="T976" s="119"/>
      <c r="U976" s="119"/>
      <c r="V976" s="26"/>
      <c r="W976" s="26"/>
      <c r="X976" s="26"/>
      <c r="Y976" s="119"/>
      <c r="Z976" s="26"/>
    </row>
    <row r="977" spans="1:26" ht="12.75" customHeight="1">
      <c r="A977" s="129"/>
      <c r="B977" s="54"/>
      <c r="C977" s="26"/>
      <c r="D977" s="26"/>
      <c r="E977" s="124"/>
      <c r="F977" s="124"/>
      <c r="G977" s="124"/>
      <c r="H977" s="124"/>
      <c r="I977" s="124"/>
      <c r="J977" s="124"/>
      <c r="K977" s="130"/>
      <c r="L977" s="56"/>
      <c r="M977" s="56"/>
      <c r="N977" s="56"/>
      <c r="O977" s="56"/>
      <c r="P977" s="56"/>
      <c r="Q977" s="56"/>
      <c r="R977" s="133"/>
      <c r="S977" s="119"/>
      <c r="T977" s="119"/>
      <c r="U977" s="119"/>
      <c r="V977" s="26"/>
      <c r="W977" s="26"/>
      <c r="X977" s="26"/>
      <c r="Y977" s="119"/>
      <c r="Z977" s="26"/>
    </row>
    <row r="978" spans="1:26" ht="12.75" customHeight="1">
      <c r="A978" s="129"/>
      <c r="B978" s="54"/>
      <c r="C978" s="26"/>
      <c r="D978" s="26"/>
      <c r="E978" s="124"/>
      <c r="F978" s="124"/>
      <c r="G978" s="124"/>
      <c r="H978" s="124"/>
      <c r="I978" s="124"/>
      <c r="J978" s="124"/>
      <c r="K978" s="130"/>
      <c r="L978" s="56"/>
      <c r="M978" s="56"/>
      <c r="N978" s="56"/>
      <c r="O978" s="56"/>
      <c r="P978" s="56"/>
      <c r="Q978" s="56"/>
      <c r="R978" s="133"/>
      <c r="S978" s="119"/>
      <c r="T978" s="119"/>
      <c r="U978" s="119"/>
      <c r="V978" s="26"/>
      <c r="W978" s="26"/>
      <c r="X978" s="26"/>
      <c r="Y978" s="119"/>
      <c r="Z978" s="26"/>
    </row>
    <row r="979" spans="1:26" ht="12.75" customHeight="1">
      <c r="A979" s="129"/>
      <c r="B979" s="54"/>
      <c r="C979" s="26"/>
      <c r="D979" s="26"/>
      <c r="E979" s="124"/>
      <c r="F979" s="124"/>
      <c r="G979" s="124"/>
      <c r="H979" s="124"/>
      <c r="I979" s="124"/>
      <c r="J979" s="124"/>
      <c r="K979" s="130"/>
      <c r="L979" s="56"/>
      <c r="M979" s="56"/>
      <c r="N979" s="56"/>
      <c r="O979" s="56"/>
      <c r="P979" s="56"/>
      <c r="Q979" s="56"/>
      <c r="R979" s="133"/>
      <c r="S979" s="119"/>
      <c r="T979" s="119"/>
      <c r="U979" s="119"/>
      <c r="V979" s="26"/>
      <c r="W979" s="26"/>
      <c r="X979" s="26"/>
      <c r="Y979" s="119"/>
      <c r="Z979" s="26"/>
    </row>
    <row r="980" spans="1:26" ht="12.75" customHeight="1">
      <c r="A980" s="129"/>
      <c r="B980" s="54"/>
      <c r="C980" s="26"/>
      <c r="D980" s="26"/>
      <c r="E980" s="124"/>
      <c r="F980" s="124"/>
      <c r="G980" s="124"/>
      <c r="H980" s="124"/>
      <c r="I980" s="124"/>
      <c r="J980" s="124"/>
      <c r="K980" s="130"/>
      <c r="L980" s="56"/>
      <c r="M980" s="56"/>
      <c r="N980" s="56"/>
      <c r="O980" s="56"/>
      <c r="P980" s="56"/>
      <c r="Q980" s="56"/>
      <c r="R980" s="133"/>
      <c r="S980" s="119"/>
      <c r="T980" s="119"/>
      <c r="U980" s="119"/>
      <c r="V980" s="26"/>
      <c r="W980" s="26"/>
      <c r="X980" s="26"/>
      <c r="Y980" s="119"/>
      <c r="Z980" s="26"/>
    </row>
    <row r="981" spans="1:26" ht="12.75" customHeight="1">
      <c r="A981" s="129"/>
      <c r="B981" s="54"/>
      <c r="C981" s="26"/>
      <c r="D981" s="26"/>
      <c r="E981" s="124"/>
      <c r="F981" s="124"/>
      <c r="G981" s="124"/>
      <c r="H981" s="124"/>
      <c r="I981" s="124"/>
      <c r="J981" s="124"/>
      <c r="K981" s="130"/>
      <c r="L981" s="56"/>
      <c r="M981" s="56"/>
      <c r="N981" s="56"/>
      <c r="O981" s="56"/>
      <c r="P981" s="56"/>
      <c r="Q981" s="56"/>
      <c r="R981" s="133"/>
      <c r="S981" s="119"/>
      <c r="T981" s="119"/>
      <c r="U981" s="119"/>
      <c r="V981" s="26"/>
      <c r="W981" s="26"/>
      <c r="X981" s="26"/>
      <c r="Y981" s="119"/>
      <c r="Z981" s="26"/>
    </row>
    <row r="982" spans="1:26" ht="12.75" customHeight="1">
      <c r="A982" s="129"/>
      <c r="B982" s="54"/>
      <c r="C982" s="26"/>
      <c r="D982" s="26"/>
      <c r="E982" s="124"/>
      <c r="F982" s="124"/>
      <c r="G982" s="124"/>
      <c r="H982" s="124"/>
      <c r="I982" s="124"/>
      <c r="J982" s="124"/>
      <c r="K982" s="130"/>
      <c r="L982" s="56"/>
      <c r="M982" s="56"/>
      <c r="N982" s="56"/>
      <c r="O982" s="56"/>
      <c r="P982" s="56"/>
      <c r="Q982" s="56"/>
      <c r="R982" s="133"/>
      <c r="S982" s="119"/>
      <c r="T982" s="119"/>
      <c r="U982" s="119"/>
      <c r="V982" s="26"/>
      <c r="W982" s="26"/>
      <c r="X982" s="26"/>
      <c r="Y982" s="119"/>
      <c r="Z982" s="26"/>
    </row>
    <row r="983" spans="1:26" ht="12.75" customHeight="1">
      <c r="A983" s="129"/>
      <c r="B983" s="54"/>
      <c r="C983" s="26"/>
      <c r="D983" s="26"/>
      <c r="E983" s="124"/>
      <c r="F983" s="124"/>
      <c r="G983" s="124"/>
      <c r="H983" s="124"/>
      <c r="I983" s="124"/>
      <c r="J983" s="124"/>
      <c r="K983" s="130"/>
      <c r="L983" s="56"/>
      <c r="M983" s="56"/>
      <c r="N983" s="56"/>
      <c r="O983" s="56"/>
      <c r="P983" s="56"/>
      <c r="Q983" s="56"/>
      <c r="R983" s="133"/>
      <c r="S983" s="119"/>
      <c r="T983" s="119"/>
      <c r="U983" s="119"/>
      <c r="V983" s="26"/>
      <c r="W983" s="26"/>
      <c r="X983" s="26"/>
      <c r="Y983" s="119"/>
      <c r="Z983" s="26"/>
    </row>
    <row r="984" spans="1:26" ht="12.75" customHeight="1">
      <c r="A984" s="129"/>
      <c r="B984" s="54"/>
      <c r="C984" s="26"/>
      <c r="D984" s="26"/>
      <c r="E984" s="124"/>
      <c r="F984" s="124"/>
      <c r="G984" s="124"/>
      <c r="H984" s="124"/>
      <c r="I984" s="124"/>
      <c r="J984" s="124"/>
      <c r="K984" s="130"/>
      <c r="L984" s="56"/>
      <c r="M984" s="56"/>
      <c r="N984" s="56"/>
      <c r="O984" s="56"/>
      <c r="P984" s="56"/>
      <c r="Q984" s="56"/>
      <c r="R984" s="133"/>
      <c r="S984" s="119"/>
      <c r="T984" s="119"/>
      <c r="U984" s="119"/>
      <c r="V984" s="26"/>
      <c r="W984" s="26"/>
      <c r="X984" s="26"/>
      <c r="Y984" s="119"/>
      <c r="Z984" s="26"/>
    </row>
    <row r="985" spans="1:26" ht="12.75" customHeight="1">
      <c r="A985" s="129"/>
      <c r="B985" s="54"/>
      <c r="C985" s="26"/>
      <c r="D985" s="26"/>
      <c r="E985" s="124"/>
      <c r="F985" s="124"/>
      <c r="G985" s="124"/>
      <c r="H985" s="124"/>
      <c r="I985" s="124"/>
      <c r="J985" s="124"/>
      <c r="K985" s="130"/>
      <c r="L985" s="56"/>
      <c r="M985" s="56"/>
      <c r="N985" s="56"/>
      <c r="O985" s="56"/>
      <c r="P985" s="56"/>
      <c r="Q985" s="56"/>
      <c r="R985" s="133"/>
      <c r="S985" s="119"/>
      <c r="T985" s="119"/>
      <c r="U985" s="119"/>
      <c r="V985" s="26"/>
      <c r="W985" s="26"/>
      <c r="X985" s="26"/>
      <c r="Y985" s="119"/>
      <c r="Z985" s="26"/>
    </row>
    <row r="986" spans="1:26" ht="12.75" customHeight="1">
      <c r="A986" s="129"/>
      <c r="B986" s="54"/>
      <c r="C986" s="26"/>
      <c r="D986" s="26"/>
      <c r="E986" s="124"/>
      <c r="F986" s="124"/>
      <c r="G986" s="124"/>
      <c r="H986" s="124"/>
      <c r="I986" s="124"/>
      <c r="J986" s="124"/>
      <c r="K986" s="130"/>
      <c r="L986" s="56"/>
      <c r="M986" s="56"/>
      <c r="N986" s="56"/>
      <c r="O986" s="56"/>
      <c r="P986" s="56"/>
      <c r="Q986" s="56"/>
      <c r="R986" s="133"/>
      <c r="S986" s="119"/>
      <c r="T986" s="119"/>
      <c r="U986" s="119"/>
      <c r="V986" s="26"/>
      <c r="W986" s="26"/>
      <c r="X986" s="26"/>
      <c r="Y986" s="119"/>
      <c r="Z986" s="26"/>
    </row>
    <row r="987" spans="1:26" ht="12.75" customHeight="1">
      <c r="A987" s="129"/>
      <c r="B987" s="54"/>
      <c r="C987" s="26"/>
      <c r="D987" s="26"/>
      <c r="E987" s="124"/>
      <c r="F987" s="124"/>
      <c r="G987" s="124"/>
      <c r="H987" s="124"/>
      <c r="I987" s="124"/>
      <c r="J987" s="124"/>
      <c r="K987" s="130"/>
      <c r="L987" s="56"/>
      <c r="M987" s="56"/>
      <c r="N987" s="56"/>
      <c r="O987" s="56"/>
      <c r="P987" s="56"/>
      <c r="Q987" s="56"/>
      <c r="R987" s="133"/>
      <c r="S987" s="119"/>
      <c r="T987" s="119"/>
      <c r="U987" s="119"/>
      <c r="V987" s="26"/>
      <c r="W987" s="26"/>
      <c r="X987" s="26"/>
      <c r="Y987" s="119"/>
      <c r="Z987" s="26"/>
    </row>
    <row r="988" spans="1:26" ht="12.75" customHeight="1">
      <c r="A988" s="129"/>
      <c r="B988" s="54"/>
      <c r="C988" s="26"/>
      <c r="D988" s="26"/>
      <c r="E988" s="124"/>
      <c r="F988" s="124"/>
      <c r="G988" s="124"/>
      <c r="H988" s="124"/>
      <c r="I988" s="124"/>
      <c r="J988" s="124"/>
      <c r="K988" s="130"/>
      <c r="L988" s="56"/>
      <c r="M988" s="56"/>
      <c r="N988" s="56"/>
      <c r="O988" s="56"/>
      <c r="P988" s="56"/>
      <c r="Q988" s="56"/>
      <c r="R988" s="133"/>
      <c r="S988" s="119"/>
      <c r="T988" s="119"/>
      <c r="U988" s="119"/>
      <c r="V988" s="26"/>
      <c r="W988" s="26"/>
      <c r="X988" s="26"/>
      <c r="Y988" s="119"/>
      <c r="Z988" s="26"/>
    </row>
    <row r="989" spans="1:26" ht="12.75" customHeight="1">
      <c r="A989" s="129"/>
      <c r="B989" s="54"/>
      <c r="C989" s="26"/>
      <c r="D989" s="26"/>
      <c r="E989" s="124"/>
      <c r="F989" s="124"/>
      <c r="G989" s="124"/>
      <c r="H989" s="124"/>
      <c r="I989" s="124"/>
      <c r="J989" s="124"/>
      <c r="K989" s="130"/>
      <c r="L989" s="56"/>
      <c r="M989" s="56"/>
      <c r="N989" s="56"/>
      <c r="O989" s="56"/>
      <c r="P989" s="56"/>
      <c r="Q989" s="56"/>
      <c r="R989" s="133"/>
      <c r="S989" s="119"/>
      <c r="T989" s="119"/>
      <c r="U989" s="119"/>
      <c r="V989" s="26"/>
      <c r="W989" s="26"/>
      <c r="X989" s="26"/>
      <c r="Y989" s="119"/>
      <c r="Z989" s="26"/>
    </row>
    <row r="990" spans="1:26" ht="12.75" customHeight="1">
      <c r="A990" s="129"/>
      <c r="B990" s="54"/>
      <c r="C990" s="26"/>
      <c r="D990" s="26"/>
      <c r="E990" s="124"/>
      <c r="F990" s="124"/>
      <c r="G990" s="124"/>
      <c r="H990" s="124"/>
      <c r="I990" s="124"/>
      <c r="J990" s="124"/>
      <c r="K990" s="130"/>
      <c r="L990" s="56"/>
      <c r="M990" s="56"/>
      <c r="N990" s="56"/>
      <c r="O990" s="56"/>
      <c r="P990" s="56"/>
      <c r="Q990" s="56"/>
      <c r="R990" s="133"/>
      <c r="S990" s="119"/>
      <c r="T990" s="119"/>
      <c r="U990" s="119"/>
      <c r="V990" s="26"/>
      <c r="W990" s="26"/>
      <c r="X990" s="26"/>
      <c r="Y990" s="119"/>
      <c r="Z990" s="26"/>
    </row>
    <row r="991" spans="1:26" ht="12.75" customHeight="1">
      <c r="A991" s="129"/>
      <c r="B991" s="54"/>
      <c r="C991" s="26"/>
      <c r="D991" s="26"/>
      <c r="E991" s="124"/>
      <c r="F991" s="124"/>
      <c r="G991" s="124"/>
      <c r="H991" s="124"/>
      <c r="I991" s="124"/>
      <c r="J991" s="124"/>
      <c r="K991" s="130"/>
      <c r="L991" s="56"/>
      <c r="M991" s="56"/>
      <c r="N991" s="56"/>
      <c r="O991" s="56"/>
      <c r="P991" s="56"/>
      <c r="Q991" s="56"/>
      <c r="R991" s="133"/>
      <c r="S991" s="119"/>
      <c r="T991" s="119"/>
      <c r="U991" s="119"/>
      <c r="V991" s="26"/>
      <c r="W991" s="26"/>
      <c r="X991" s="26"/>
      <c r="Y991" s="119"/>
      <c r="Z991" s="26"/>
    </row>
    <row r="992" spans="1:26" ht="12.75" customHeight="1">
      <c r="A992" s="129"/>
      <c r="B992" s="54"/>
      <c r="C992" s="26"/>
      <c r="D992" s="26"/>
      <c r="E992" s="124"/>
      <c r="F992" s="124"/>
      <c r="G992" s="124"/>
      <c r="H992" s="124"/>
      <c r="I992" s="124"/>
      <c r="J992" s="124"/>
      <c r="K992" s="130"/>
      <c r="L992" s="56"/>
      <c r="M992" s="56"/>
      <c r="N992" s="56"/>
      <c r="O992" s="56"/>
      <c r="P992" s="56"/>
      <c r="Q992" s="56"/>
      <c r="R992" s="133"/>
      <c r="S992" s="119"/>
      <c r="T992" s="119"/>
      <c r="U992" s="119"/>
      <c r="V992" s="26"/>
      <c r="W992" s="26"/>
      <c r="X992" s="26"/>
      <c r="Y992" s="119"/>
      <c r="Z992" s="26"/>
    </row>
    <row r="993" spans="1:26" ht="12.75" customHeight="1">
      <c r="A993" s="129"/>
      <c r="B993" s="54"/>
      <c r="C993" s="26"/>
      <c r="D993" s="26"/>
      <c r="E993" s="124"/>
      <c r="F993" s="124"/>
      <c r="G993" s="124"/>
      <c r="H993" s="124"/>
      <c r="I993" s="124"/>
      <c r="J993" s="124"/>
      <c r="K993" s="130"/>
      <c r="L993" s="56"/>
      <c r="M993" s="56"/>
      <c r="N993" s="56"/>
      <c r="O993" s="56"/>
      <c r="P993" s="56"/>
      <c r="Q993" s="56"/>
      <c r="R993" s="133"/>
      <c r="S993" s="119"/>
      <c r="T993" s="119"/>
      <c r="U993" s="119"/>
      <c r="V993" s="26"/>
      <c r="W993" s="26"/>
      <c r="X993" s="26"/>
      <c r="Y993" s="119"/>
      <c r="Z993" s="26"/>
    </row>
    <row r="994" spans="1:26" ht="12.75" customHeight="1">
      <c r="A994" s="129"/>
      <c r="B994" s="54"/>
      <c r="C994" s="26"/>
      <c r="D994" s="26"/>
      <c r="E994" s="124"/>
      <c r="F994" s="124"/>
      <c r="G994" s="124"/>
      <c r="H994" s="124"/>
      <c r="I994" s="124"/>
      <c r="J994" s="124"/>
      <c r="K994" s="130"/>
      <c r="L994" s="56"/>
      <c r="M994" s="56"/>
      <c r="N994" s="56"/>
      <c r="O994" s="56"/>
      <c r="P994" s="56"/>
      <c r="Q994" s="56"/>
      <c r="R994" s="133"/>
      <c r="S994" s="119"/>
      <c r="T994" s="119"/>
      <c r="U994" s="119"/>
      <c r="V994" s="26"/>
      <c r="W994" s="26"/>
      <c r="X994" s="26"/>
      <c r="Y994" s="119"/>
      <c r="Z994" s="26"/>
    </row>
    <row r="995" spans="1:26" ht="12.75" customHeight="1">
      <c r="A995" s="129"/>
      <c r="B995" s="54"/>
      <c r="C995" s="26"/>
      <c r="D995" s="26"/>
      <c r="E995" s="124"/>
      <c r="F995" s="124"/>
      <c r="G995" s="124"/>
      <c r="H995" s="124"/>
      <c r="I995" s="124"/>
      <c r="J995" s="124"/>
      <c r="K995" s="130"/>
      <c r="L995" s="56"/>
      <c r="M995" s="56"/>
      <c r="N995" s="56"/>
      <c r="O995" s="56"/>
      <c r="P995" s="56"/>
      <c r="Q995" s="56"/>
      <c r="R995" s="133"/>
      <c r="S995" s="119"/>
      <c r="T995" s="119"/>
      <c r="U995" s="119"/>
      <c r="V995" s="26"/>
      <c r="W995" s="26"/>
      <c r="X995" s="26"/>
      <c r="Y995" s="119"/>
      <c r="Z995" s="26"/>
    </row>
    <row r="996" spans="1:26" ht="12.75" customHeight="1">
      <c r="A996" s="129"/>
      <c r="B996" s="54"/>
      <c r="C996" s="26"/>
      <c r="D996" s="26"/>
      <c r="E996" s="124"/>
      <c r="F996" s="124"/>
      <c r="G996" s="124"/>
      <c r="H996" s="124"/>
      <c r="I996" s="124"/>
      <c r="J996" s="124"/>
      <c r="K996" s="130"/>
      <c r="L996" s="56"/>
      <c r="M996" s="56"/>
      <c r="N996" s="56"/>
      <c r="O996" s="56"/>
      <c r="P996" s="56"/>
      <c r="Q996" s="56"/>
      <c r="R996" s="133"/>
      <c r="S996" s="119"/>
      <c r="T996" s="119"/>
      <c r="U996" s="119"/>
      <c r="V996" s="26"/>
      <c r="W996" s="26"/>
      <c r="X996" s="26"/>
      <c r="Y996" s="119"/>
      <c r="Z996" s="26"/>
    </row>
    <row r="997" spans="1:26" ht="12.75" customHeight="1">
      <c r="A997" s="129"/>
      <c r="B997" s="54"/>
      <c r="C997" s="26"/>
      <c r="D997" s="26"/>
      <c r="E997" s="124"/>
      <c r="F997" s="124"/>
      <c r="G997" s="124"/>
      <c r="H997" s="124"/>
      <c r="I997" s="124"/>
      <c r="J997" s="124"/>
      <c r="K997" s="130"/>
      <c r="L997" s="56"/>
      <c r="M997" s="56"/>
      <c r="N997" s="56"/>
      <c r="O997" s="56"/>
      <c r="P997" s="56"/>
      <c r="Q997" s="56"/>
      <c r="R997" s="133"/>
      <c r="S997" s="119"/>
      <c r="T997" s="119"/>
      <c r="U997" s="119"/>
      <c r="V997" s="26"/>
      <c r="W997" s="26"/>
      <c r="X997" s="26"/>
      <c r="Y997" s="119"/>
      <c r="Z997" s="26"/>
    </row>
    <row r="998" spans="1:26" ht="12.75" customHeight="1">
      <c r="A998" s="129"/>
      <c r="B998" s="54"/>
      <c r="C998" s="26"/>
      <c r="D998" s="26"/>
      <c r="E998" s="124"/>
      <c r="F998" s="124"/>
      <c r="G998" s="124"/>
      <c r="H998" s="124"/>
      <c r="I998" s="124"/>
      <c r="J998" s="124"/>
      <c r="K998" s="130"/>
      <c r="L998" s="56"/>
      <c r="M998" s="56"/>
      <c r="N998" s="56"/>
      <c r="O998" s="56"/>
      <c r="P998" s="56"/>
      <c r="Q998" s="56"/>
      <c r="R998" s="133"/>
      <c r="S998" s="119"/>
      <c r="T998" s="119"/>
      <c r="U998" s="119"/>
      <c r="V998" s="26"/>
      <c r="W998" s="26"/>
      <c r="X998" s="26"/>
      <c r="Y998" s="119"/>
      <c r="Z998" s="26"/>
    </row>
    <row r="999" spans="1:26" ht="12.75" customHeight="1">
      <c r="A999" s="129"/>
      <c r="B999" s="54"/>
      <c r="C999" s="26"/>
      <c r="D999" s="26"/>
      <c r="E999" s="124"/>
      <c r="F999" s="124"/>
      <c r="G999" s="124"/>
      <c r="H999" s="124"/>
      <c r="I999" s="124"/>
      <c r="J999" s="124"/>
      <c r="K999" s="130"/>
      <c r="L999" s="56"/>
      <c r="M999" s="56"/>
      <c r="N999" s="56"/>
      <c r="O999" s="56"/>
      <c r="P999" s="56"/>
      <c r="Q999" s="56"/>
      <c r="R999" s="133"/>
      <c r="S999" s="119"/>
      <c r="T999" s="119"/>
      <c r="U999" s="119"/>
      <c r="V999" s="26"/>
      <c r="W999" s="26"/>
      <c r="X999" s="26"/>
      <c r="Y999" s="119"/>
      <c r="Z999" s="26"/>
    </row>
    <row r="1000" spans="1:26" ht="12.75" customHeight="1">
      <c r="A1000" s="129"/>
      <c r="B1000" s="54"/>
      <c r="C1000" s="26"/>
      <c r="D1000" s="26"/>
      <c r="E1000" s="124"/>
      <c r="F1000" s="124"/>
      <c r="G1000" s="124"/>
      <c r="H1000" s="124"/>
      <c r="I1000" s="124"/>
      <c r="J1000" s="124"/>
      <c r="K1000" s="130"/>
      <c r="L1000" s="56"/>
      <c r="M1000" s="56"/>
      <c r="N1000" s="56"/>
      <c r="O1000" s="56"/>
      <c r="P1000" s="56"/>
      <c r="Q1000" s="56"/>
      <c r="R1000" s="133"/>
      <c r="S1000" s="119"/>
      <c r="T1000" s="119"/>
      <c r="U1000" s="119"/>
      <c r="V1000" s="26"/>
      <c r="W1000" s="26"/>
      <c r="X1000" s="26"/>
      <c r="Y1000" s="119"/>
      <c r="Z1000" s="26"/>
    </row>
  </sheetData>
  <mergeCells count="11">
    <mergeCell ref="A1:R1"/>
    <mergeCell ref="E5:I5"/>
    <mergeCell ref="L5:M5"/>
    <mergeCell ref="N5:O5"/>
    <mergeCell ref="P5:Q5"/>
    <mergeCell ref="A5:A6"/>
    <mergeCell ref="B5:B6"/>
    <mergeCell ref="C5:C6"/>
    <mergeCell ref="D5:D6"/>
    <mergeCell ref="K5:K6"/>
    <mergeCell ref="R5:R6"/>
  </mergeCells>
  <printOptions horizontalCentered="1"/>
  <pageMargins left="0.4" right="0.4" top="0.5" bottom="0.5" header="0" footer="0"/>
  <pageSetup paperSize="9" fitToHeight="0" orientation="landscape"/>
  <headerFooter>
    <oddFooter>&amp;L &amp;A&amp;R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06AD6"/>
    <pageSetUpPr fitToPage="1"/>
  </sheetPr>
  <dimension ref="A1:Z1000"/>
  <sheetViews>
    <sheetView workbookViewId="0">
      <selection sqref="A1:R1"/>
    </sheetView>
  </sheetViews>
  <sheetFormatPr defaultColWidth="14.42578125" defaultRowHeight="15" customHeight="1" outlineLevelCol="1"/>
  <cols>
    <col min="1" max="1" width="6.28515625" customWidth="1"/>
    <col min="2" max="2" width="34.85546875" customWidth="1"/>
    <col min="3" max="3" width="21.28515625" customWidth="1"/>
    <col min="4" max="4" width="6.7109375" customWidth="1"/>
    <col min="5" max="9" width="10.7109375" customWidth="1" outlineLevel="1"/>
    <col min="10" max="10" width="12.7109375" customWidth="1" outlineLevel="1"/>
    <col min="11" max="11" width="9.7109375" customWidth="1"/>
    <col min="12" max="12" width="12.7109375" customWidth="1"/>
    <col min="13" max="13" width="17.7109375" customWidth="1"/>
    <col min="14" max="14" width="12.7109375" customWidth="1"/>
    <col min="15" max="15" width="17.7109375" customWidth="1"/>
    <col min="16" max="16" width="12.7109375" customWidth="1"/>
    <col min="17" max="17" width="17.7109375" customWidth="1"/>
    <col min="18" max="18" width="12.7109375" customWidth="1"/>
    <col min="19" max="20" width="13.85546875" customWidth="1"/>
    <col min="21" max="21" width="11.7109375" customWidth="1"/>
    <col min="22" max="24" width="9.140625" customWidth="1"/>
    <col min="25" max="25" width="15.42578125" customWidth="1"/>
    <col min="26" max="26" width="9.140625" customWidth="1"/>
  </cols>
  <sheetData>
    <row r="1" spans="1:26" ht="39.75" customHeight="1">
      <c r="A1" s="696" t="e">
        <f>#REF!</f>
        <v>#REF!</v>
      </c>
      <c r="B1" s="634"/>
      <c r="C1" s="634"/>
      <c r="D1" s="634"/>
      <c r="E1" s="634"/>
      <c r="F1" s="634"/>
      <c r="G1" s="634"/>
      <c r="H1" s="634"/>
      <c r="I1" s="634"/>
      <c r="J1" s="634"/>
      <c r="K1" s="634"/>
      <c r="L1" s="634"/>
      <c r="M1" s="634"/>
      <c r="N1" s="634"/>
      <c r="O1" s="634"/>
      <c r="P1" s="634"/>
      <c r="Q1" s="634"/>
      <c r="R1" s="634"/>
      <c r="S1" s="119"/>
      <c r="T1" s="119"/>
      <c r="U1" s="26"/>
      <c r="V1" s="26"/>
      <c r="W1" s="26"/>
      <c r="X1" s="26"/>
      <c r="Y1" s="119"/>
      <c r="Z1" s="26"/>
    </row>
    <row r="2" spans="1:26" ht="27.75" customHeight="1">
      <c r="A2" s="99" t="e">
        <f>#REF!</f>
        <v>#REF!</v>
      </c>
      <c r="B2" s="100"/>
      <c r="C2" s="101"/>
      <c r="D2" s="101"/>
      <c r="E2" s="102"/>
      <c r="F2" s="102"/>
      <c r="G2" s="102"/>
      <c r="H2" s="102"/>
      <c r="I2" s="102"/>
      <c r="J2" s="102"/>
      <c r="K2" s="116"/>
      <c r="L2" s="117"/>
      <c r="M2" s="117"/>
      <c r="N2" s="117"/>
      <c r="O2" s="117"/>
      <c r="P2" s="117"/>
      <c r="Q2" s="117"/>
      <c r="R2" s="120"/>
      <c r="S2" s="121"/>
      <c r="T2" s="121"/>
      <c r="U2" s="122"/>
      <c r="V2" s="122"/>
      <c r="W2" s="122"/>
      <c r="X2" s="122"/>
      <c r="Y2" s="121"/>
      <c r="Z2" s="122"/>
    </row>
    <row r="3" spans="1:26" ht="27.75" customHeight="1">
      <c r="A3" s="99" t="s">
        <v>2538</v>
      </c>
      <c r="B3" s="100"/>
      <c r="C3" s="101"/>
      <c r="D3" s="101"/>
      <c r="E3" s="102"/>
      <c r="F3" s="102"/>
      <c r="G3" s="102"/>
      <c r="H3" s="102"/>
      <c r="I3" s="102"/>
      <c r="J3" s="102"/>
      <c r="K3" s="116"/>
      <c r="L3" s="117"/>
      <c r="M3" s="117"/>
      <c r="N3" s="117"/>
      <c r="O3" s="117"/>
      <c r="P3" s="117"/>
      <c r="Q3" s="117"/>
      <c r="R3" s="123"/>
      <c r="S3" s="121"/>
      <c r="T3" s="121"/>
      <c r="U3" s="122"/>
      <c r="V3" s="122"/>
      <c r="W3" s="122"/>
      <c r="X3" s="122"/>
      <c r="Y3" s="121"/>
      <c r="Z3" s="122"/>
    </row>
    <row r="4" spans="1:26" ht="27.75" customHeight="1">
      <c r="A4" s="1"/>
      <c r="B4" s="2"/>
      <c r="C4" s="3"/>
      <c r="D4" s="3"/>
      <c r="E4" s="4"/>
      <c r="F4" s="4"/>
      <c r="G4" s="4"/>
      <c r="H4" s="4"/>
      <c r="I4" s="4"/>
      <c r="J4" s="4"/>
      <c r="K4" s="15"/>
      <c r="L4" s="16"/>
      <c r="M4" s="16"/>
      <c r="N4" s="16"/>
      <c r="O4" s="16"/>
      <c r="P4" s="16"/>
      <c r="Q4" s="16"/>
      <c r="R4" s="31"/>
      <c r="S4" s="119"/>
      <c r="T4" s="124"/>
      <c r="U4" s="26"/>
      <c r="V4" s="26"/>
      <c r="W4" s="26"/>
      <c r="X4" s="26"/>
      <c r="Y4" s="119"/>
      <c r="Z4" s="26"/>
    </row>
    <row r="5" spans="1:26" ht="37.5" customHeight="1">
      <c r="A5" s="698" t="s">
        <v>39</v>
      </c>
      <c r="B5" s="699" t="s">
        <v>21</v>
      </c>
      <c r="C5" s="699" t="s">
        <v>167</v>
      </c>
      <c r="D5" s="699" t="s">
        <v>168</v>
      </c>
      <c r="E5" s="701" t="s">
        <v>169</v>
      </c>
      <c r="F5" s="702"/>
      <c r="G5" s="702"/>
      <c r="H5" s="702"/>
      <c r="I5" s="703"/>
      <c r="J5" s="5" t="s">
        <v>170</v>
      </c>
      <c r="K5" s="700" t="s">
        <v>53</v>
      </c>
      <c r="L5" s="704" t="s">
        <v>171</v>
      </c>
      <c r="M5" s="703"/>
      <c r="N5" s="704" t="s">
        <v>172</v>
      </c>
      <c r="O5" s="703"/>
      <c r="P5" s="704" t="s">
        <v>173</v>
      </c>
      <c r="Q5" s="702"/>
      <c r="R5" s="695" t="s">
        <v>23</v>
      </c>
      <c r="S5" s="119"/>
      <c r="T5" s="119"/>
      <c r="U5" s="26"/>
      <c r="V5" s="26"/>
      <c r="W5" s="26"/>
      <c r="X5" s="26"/>
      <c r="Y5" s="119"/>
      <c r="Z5" s="26"/>
    </row>
    <row r="6" spans="1:26" ht="27.75" customHeight="1">
      <c r="A6" s="644"/>
      <c r="B6" s="644"/>
      <c r="C6" s="644"/>
      <c r="D6" s="644"/>
      <c r="E6" s="5" t="s">
        <v>174</v>
      </c>
      <c r="F6" s="5" t="s">
        <v>175</v>
      </c>
      <c r="G6" s="5" t="s">
        <v>176</v>
      </c>
      <c r="H6" s="5" t="s">
        <v>177</v>
      </c>
      <c r="I6" s="5" t="s">
        <v>178</v>
      </c>
      <c r="J6" s="5" t="s">
        <v>179</v>
      </c>
      <c r="K6" s="644"/>
      <c r="L6" s="17" t="s">
        <v>180</v>
      </c>
      <c r="M6" s="17" t="s">
        <v>22</v>
      </c>
      <c r="N6" s="17" t="s">
        <v>180</v>
      </c>
      <c r="O6" s="17" t="s">
        <v>22</v>
      </c>
      <c r="P6" s="17" t="s">
        <v>52</v>
      </c>
      <c r="Q6" s="17" t="s">
        <v>22</v>
      </c>
      <c r="R6" s="644"/>
      <c r="S6" s="119"/>
      <c r="T6" s="119"/>
      <c r="U6" s="26"/>
      <c r="V6" s="26"/>
      <c r="W6" s="26"/>
      <c r="X6" s="26"/>
      <c r="Y6" s="119"/>
      <c r="Z6" s="26"/>
    </row>
    <row r="7" spans="1:26" ht="27.75" customHeight="1">
      <c r="A7" s="623" t="s">
        <v>2389</v>
      </c>
      <c r="B7" s="103" t="s">
        <v>2539</v>
      </c>
      <c r="C7" s="104"/>
      <c r="D7" s="49"/>
      <c r="E7" s="105"/>
      <c r="F7" s="105"/>
      <c r="G7" s="105"/>
      <c r="H7" s="105"/>
      <c r="I7" s="105"/>
      <c r="J7" s="105"/>
      <c r="K7" s="24"/>
      <c r="L7" s="23"/>
      <c r="M7" s="19">
        <f>SUM(M8:M13)</f>
        <v>0</v>
      </c>
      <c r="N7" s="19"/>
      <c r="O7" s="19">
        <f>SUM(O8:O13)</f>
        <v>0</v>
      </c>
      <c r="P7" s="118"/>
      <c r="Q7" s="19">
        <f t="shared" ref="Q7:Q12" si="0">M7+O7</f>
        <v>0</v>
      </c>
      <c r="R7" s="125"/>
      <c r="S7" s="119"/>
      <c r="T7" s="119"/>
      <c r="U7" s="26"/>
      <c r="V7" s="26"/>
      <c r="W7" s="26"/>
      <c r="X7" s="26"/>
      <c r="Y7" s="119"/>
      <c r="Z7" s="26"/>
    </row>
    <row r="8" spans="1:26" ht="27.75" customHeight="1">
      <c r="A8" s="9">
        <v>1</v>
      </c>
      <c r="B8" s="10" t="str">
        <f>B14</f>
        <v>FIRE FIGHTING / HỆ CHỮA CHÁY</v>
      </c>
      <c r="C8" s="104"/>
      <c r="D8" s="49"/>
      <c r="E8" s="105"/>
      <c r="F8" s="105"/>
      <c r="G8" s="105"/>
      <c r="H8" s="105"/>
      <c r="I8" s="105"/>
      <c r="J8" s="105"/>
      <c r="K8" s="24"/>
      <c r="L8" s="23"/>
      <c r="M8" s="21">
        <f>M14</f>
        <v>0</v>
      </c>
      <c r="N8" s="19"/>
      <c r="O8" s="22">
        <f>O14</f>
        <v>0</v>
      </c>
      <c r="P8" s="19"/>
      <c r="Q8" s="22">
        <f t="shared" si="0"/>
        <v>0</v>
      </c>
      <c r="R8" s="125"/>
      <c r="S8" s="119"/>
      <c r="T8" s="119"/>
      <c r="U8" s="26"/>
      <c r="V8" s="26"/>
      <c r="W8" s="26"/>
      <c r="X8" s="26"/>
      <c r="Y8" s="119"/>
      <c r="Z8" s="26"/>
    </row>
    <row r="9" spans="1:26" ht="27.75" customHeight="1">
      <c r="A9" s="9" t="str">
        <f t="shared" ref="A9:B9" si="1">A30</f>
        <v>II</v>
      </c>
      <c r="B9" s="10" t="str">
        <f t="shared" si="1"/>
        <v>FIRE FIGHTING FOR PALLET CRACKING/ HỆ CHỮA CHÁYCHO KỆ HÀNG</v>
      </c>
      <c r="C9" s="14"/>
      <c r="D9" s="9"/>
      <c r="E9" s="106"/>
      <c r="F9" s="106"/>
      <c r="G9" s="106"/>
      <c r="H9" s="106"/>
      <c r="I9" s="106"/>
      <c r="J9" s="106"/>
      <c r="K9" s="24"/>
      <c r="L9" s="22"/>
      <c r="M9" s="21">
        <f>M30</f>
        <v>0</v>
      </c>
      <c r="N9" s="22"/>
      <c r="O9" s="22">
        <f>O30</f>
        <v>0</v>
      </c>
      <c r="P9" s="22"/>
      <c r="Q9" s="22">
        <f t="shared" si="0"/>
        <v>0</v>
      </c>
      <c r="R9" s="126"/>
      <c r="S9" s="119"/>
      <c r="T9" s="119"/>
      <c r="U9" s="26"/>
      <c r="V9" s="26"/>
      <c r="W9" s="26"/>
      <c r="X9" s="26"/>
      <c r="Y9" s="119"/>
      <c r="Z9" s="26"/>
    </row>
    <row r="10" spans="1:26" ht="27.75" customHeight="1">
      <c r="A10" s="9" t="str">
        <f t="shared" ref="A10:B10" si="2">A40</f>
        <v>III</v>
      </c>
      <c r="B10" s="10" t="str">
        <f t="shared" si="2"/>
        <v>FIRE ALARM SYSTEM/HỆ THỐNG BÁO CHÁY</v>
      </c>
      <c r="C10" s="14"/>
      <c r="D10" s="9"/>
      <c r="E10" s="106"/>
      <c r="F10" s="106"/>
      <c r="G10" s="106"/>
      <c r="H10" s="106"/>
      <c r="I10" s="106"/>
      <c r="J10" s="106"/>
      <c r="K10" s="24"/>
      <c r="L10" s="22"/>
      <c r="M10" s="21">
        <f>M40</f>
        <v>0</v>
      </c>
      <c r="N10" s="22"/>
      <c r="O10" s="22">
        <f>O40</f>
        <v>0</v>
      </c>
      <c r="P10" s="22"/>
      <c r="Q10" s="22">
        <f t="shared" si="0"/>
        <v>0</v>
      </c>
      <c r="R10" s="126"/>
      <c r="S10" s="119"/>
      <c r="T10" s="119"/>
      <c r="U10" s="26"/>
      <c r="V10" s="26"/>
      <c r="W10" s="26"/>
      <c r="X10" s="26"/>
      <c r="Y10" s="119"/>
      <c r="Z10" s="26"/>
    </row>
    <row r="11" spans="1:26" ht="12.75" customHeight="1">
      <c r="A11" s="9" t="str">
        <f t="shared" ref="A11:B11" si="3">A49</f>
        <v>IV</v>
      </c>
      <c r="B11" s="107" t="str">
        <f t="shared" si="3"/>
        <v>EXHAUST MOKE FAN SYSTEM/HỆ THỐNG QUẠT HÚT KHÓI</v>
      </c>
      <c r="C11" s="14"/>
      <c r="D11" s="9"/>
      <c r="E11" s="106"/>
      <c r="F11" s="106"/>
      <c r="G11" s="106"/>
      <c r="H11" s="106"/>
      <c r="I11" s="106"/>
      <c r="J11" s="106"/>
      <c r="K11" s="24"/>
      <c r="L11" s="22"/>
      <c r="M11" s="21">
        <f>M49</f>
        <v>0</v>
      </c>
      <c r="N11" s="22"/>
      <c r="O11" s="22">
        <f>O49</f>
        <v>0</v>
      </c>
      <c r="P11" s="22"/>
      <c r="Q11" s="22">
        <f t="shared" si="0"/>
        <v>0</v>
      </c>
      <c r="R11" s="126"/>
      <c r="S11" s="119"/>
      <c r="T11" s="119"/>
      <c r="U11" s="26"/>
      <c r="V11" s="26"/>
      <c r="W11" s="26"/>
      <c r="X11" s="26"/>
      <c r="Y11" s="119"/>
      <c r="Z11" s="26"/>
    </row>
    <row r="12" spans="1:26" ht="17.25" customHeight="1">
      <c r="A12" s="9" t="str">
        <f t="shared" ref="A12:B12" si="4">A68</f>
        <v>V</v>
      </c>
      <c r="B12" s="107" t="str">
        <f t="shared" si="4"/>
        <v>OTHER FEES/ CHI PHÍ KHÁC</v>
      </c>
      <c r="C12" s="14"/>
      <c r="D12" s="9"/>
      <c r="E12" s="106"/>
      <c r="F12" s="106"/>
      <c r="G12" s="106"/>
      <c r="H12" s="106"/>
      <c r="I12" s="106"/>
      <c r="J12" s="106"/>
      <c r="K12" s="24"/>
      <c r="L12" s="22"/>
      <c r="M12" s="21">
        <f>M68</f>
        <v>0</v>
      </c>
      <c r="N12" s="22"/>
      <c r="O12" s="22">
        <f>O68</f>
        <v>0</v>
      </c>
      <c r="P12" s="22"/>
      <c r="Q12" s="22">
        <f t="shared" si="0"/>
        <v>0</v>
      </c>
      <c r="R12" s="126"/>
      <c r="S12" s="119"/>
      <c r="T12" s="119"/>
      <c r="U12" s="26"/>
      <c r="V12" s="26"/>
      <c r="W12" s="26"/>
      <c r="X12" s="26"/>
      <c r="Y12" s="119"/>
      <c r="Z12" s="26"/>
    </row>
    <row r="13" spans="1:26" ht="20.25" customHeight="1">
      <c r="A13" s="9"/>
      <c r="B13" s="108"/>
      <c r="C13" s="14"/>
      <c r="D13" s="9"/>
      <c r="E13" s="106"/>
      <c r="F13" s="106"/>
      <c r="G13" s="106"/>
      <c r="H13" s="106"/>
      <c r="I13" s="106"/>
      <c r="J13" s="106"/>
      <c r="K13" s="24"/>
      <c r="L13" s="22"/>
      <c r="M13" s="21"/>
      <c r="N13" s="22"/>
      <c r="O13" s="22"/>
      <c r="P13" s="22"/>
      <c r="Q13" s="22"/>
      <c r="R13" s="126"/>
      <c r="S13" s="119"/>
      <c r="T13" s="119"/>
      <c r="U13" s="26"/>
      <c r="V13" s="26"/>
      <c r="W13" s="26"/>
      <c r="X13" s="26"/>
      <c r="Y13" s="119"/>
      <c r="Z13" s="26"/>
    </row>
    <row r="14" spans="1:26" ht="27.75" customHeight="1">
      <c r="A14" s="6" t="s">
        <v>58</v>
      </c>
      <c r="B14" s="7" t="s">
        <v>2540</v>
      </c>
      <c r="C14" s="7"/>
      <c r="D14" s="6"/>
      <c r="E14" s="109"/>
      <c r="F14" s="110"/>
      <c r="G14" s="110"/>
      <c r="H14" s="110"/>
      <c r="I14" s="110"/>
      <c r="J14" s="110"/>
      <c r="K14" s="18"/>
      <c r="L14" s="23"/>
      <c r="M14" s="23">
        <f>SUM(M15:M29)</f>
        <v>0</v>
      </c>
      <c r="N14" s="23"/>
      <c r="O14" s="23">
        <f>SUM(O15:O29)</f>
        <v>0</v>
      </c>
      <c r="P14" s="23"/>
      <c r="Q14" s="23">
        <f>O14+M14</f>
        <v>0</v>
      </c>
      <c r="R14" s="125"/>
      <c r="S14" s="119"/>
      <c r="T14" s="119"/>
      <c r="U14" s="26"/>
      <c r="V14" s="26"/>
      <c r="W14" s="26"/>
      <c r="X14" s="26"/>
      <c r="Y14" s="119"/>
      <c r="Z14" s="26"/>
    </row>
    <row r="15" spans="1:26" ht="12.75" customHeight="1">
      <c r="A15" s="111">
        <v>1</v>
      </c>
      <c r="B15" s="14" t="s">
        <v>2541</v>
      </c>
      <c r="C15" s="14" t="s">
        <v>2542</v>
      </c>
      <c r="D15" s="9" t="s">
        <v>421</v>
      </c>
      <c r="E15" s="112"/>
      <c r="F15" s="113"/>
      <c r="G15" s="113"/>
      <c r="H15" s="113"/>
      <c r="I15" s="113"/>
      <c r="J15" s="113"/>
      <c r="K15" s="24"/>
      <c r="L15" s="21">
        <f t="shared" ref="L15:L28" si="5">S15*$T$4</f>
        <v>0</v>
      </c>
      <c r="M15" s="21">
        <f t="shared" ref="M15:M28" si="6">L15*K15</f>
        <v>0</v>
      </c>
      <c r="N15" s="21">
        <f t="shared" ref="N15:N28" si="7">T15*$T$4</f>
        <v>0</v>
      </c>
      <c r="O15" s="21">
        <f t="shared" ref="O15:O28" si="8">N15*K15</f>
        <v>0</v>
      </c>
      <c r="P15" s="21">
        <f t="shared" ref="P15:Q15" si="9">N15+L15</f>
        <v>0</v>
      </c>
      <c r="Q15" s="21">
        <f t="shared" si="9"/>
        <v>0</v>
      </c>
      <c r="R15" s="126"/>
      <c r="S15" s="127"/>
      <c r="T15" s="119"/>
      <c r="U15" s="26"/>
      <c r="V15" s="26"/>
      <c r="W15" s="26"/>
      <c r="X15" s="26"/>
      <c r="Y15" s="119"/>
      <c r="Z15" s="26"/>
    </row>
    <row r="16" spans="1:26" ht="12.75" customHeight="1">
      <c r="A16" s="111">
        <v>2</v>
      </c>
      <c r="B16" s="14" t="s">
        <v>2543</v>
      </c>
      <c r="C16" s="14" t="s">
        <v>2542</v>
      </c>
      <c r="D16" s="9" t="s">
        <v>421</v>
      </c>
      <c r="E16" s="112"/>
      <c r="F16" s="113"/>
      <c r="G16" s="113"/>
      <c r="H16" s="113"/>
      <c r="I16" s="113"/>
      <c r="J16" s="113"/>
      <c r="K16" s="24"/>
      <c r="L16" s="21">
        <f t="shared" si="5"/>
        <v>0</v>
      </c>
      <c r="M16" s="21">
        <f t="shared" si="6"/>
        <v>0</v>
      </c>
      <c r="N16" s="21">
        <f t="shared" si="7"/>
        <v>0</v>
      </c>
      <c r="O16" s="21">
        <f t="shared" si="8"/>
        <v>0</v>
      </c>
      <c r="P16" s="21">
        <f t="shared" ref="P16:Q16" si="10">N16+L16</f>
        <v>0</v>
      </c>
      <c r="Q16" s="21">
        <f t="shared" si="10"/>
        <v>0</v>
      </c>
      <c r="R16" s="126"/>
      <c r="S16" s="127"/>
      <c r="T16" s="119"/>
      <c r="U16" s="26"/>
      <c r="V16" s="26"/>
      <c r="W16" s="26"/>
      <c r="X16" s="26"/>
      <c r="Y16" s="119"/>
      <c r="Z16" s="26"/>
    </row>
    <row r="17" spans="1:26" ht="12.75" customHeight="1">
      <c r="A17" s="111">
        <v>3</v>
      </c>
      <c r="B17" s="14" t="s">
        <v>2544</v>
      </c>
      <c r="C17" s="14" t="s">
        <v>2542</v>
      </c>
      <c r="D17" s="9" t="s">
        <v>421</v>
      </c>
      <c r="E17" s="112"/>
      <c r="F17" s="113"/>
      <c r="G17" s="113"/>
      <c r="H17" s="113"/>
      <c r="I17" s="113"/>
      <c r="J17" s="113"/>
      <c r="K17" s="24"/>
      <c r="L17" s="21">
        <f t="shared" si="5"/>
        <v>0</v>
      </c>
      <c r="M17" s="21">
        <f t="shared" si="6"/>
        <v>0</v>
      </c>
      <c r="N17" s="21">
        <f t="shared" si="7"/>
        <v>0</v>
      </c>
      <c r="O17" s="21">
        <f t="shared" si="8"/>
        <v>0</v>
      </c>
      <c r="P17" s="21">
        <f t="shared" ref="P17:Q17" si="11">N17+L17</f>
        <v>0</v>
      </c>
      <c r="Q17" s="21">
        <f t="shared" si="11"/>
        <v>0</v>
      </c>
      <c r="R17" s="126"/>
      <c r="S17" s="127"/>
      <c r="T17" s="119"/>
      <c r="U17" s="26"/>
      <c r="V17" s="26"/>
      <c r="W17" s="26"/>
      <c r="X17" s="26"/>
      <c r="Y17" s="119"/>
      <c r="Z17" s="26"/>
    </row>
    <row r="18" spans="1:26" ht="12.75" customHeight="1">
      <c r="A18" s="111">
        <v>4</v>
      </c>
      <c r="B18" s="14" t="s">
        <v>2545</v>
      </c>
      <c r="C18" s="14" t="s">
        <v>2542</v>
      </c>
      <c r="D18" s="9" t="s">
        <v>421</v>
      </c>
      <c r="E18" s="112"/>
      <c r="F18" s="113"/>
      <c r="G18" s="113"/>
      <c r="H18" s="113"/>
      <c r="I18" s="113"/>
      <c r="J18" s="113"/>
      <c r="K18" s="24"/>
      <c r="L18" s="21">
        <f t="shared" si="5"/>
        <v>0</v>
      </c>
      <c r="M18" s="21">
        <f t="shared" si="6"/>
        <v>0</v>
      </c>
      <c r="N18" s="21">
        <f t="shared" si="7"/>
        <v>0</v>
      </c>
      <c r="O18" s="21">
        <f t="shared" si="8"/>
        <v>0</v>
      </c>
      <c r="P18" s="21">
        <f t="shared" ref="P18:Q18" si="12">N18+L18</f>
        <v>0</v>
      </c>
      <c r="Q18" s="21">
        <f t="shared" si="12"/>
        <v>0</v>
      </c>
      <c r="R18" s="126"/>
      <c r="S18" s="127"/>
      <c r="T18" s="119"/>
      <c r="U18" s="26"/>
      <c r="V18" s="26"/>
      <c r="W18" s="26"/>
      <c r="X18" s="26"/>
      <c r="Y18" s="119"/>
      <c r="Z18" s="26"/>
    </row>
    <row r="19" spans="1:26" ht="12.75" customHeight="1">
      <c r="A19" s="111">
        <v>5</v>
      </c>
      <c r="B19" s="14" t="s">
        <v>2546</v>
      </c>
      <c r="C19" s="14" t="s">
        <v>2542</v>
      </c>
      <c r="D19" s="9" t="s">
        <v>421</v>
      </c>
      <c r="E19" s="112"/>
      <c r="F19" s="113"/>
      <c r="G19" s="113"/>
      <c r="H19" s="113"/>
      <c r="I19" s="113"/>
      <c r="J19" s="113"/>
      <c r="K19" s="24"/>
      <c r="L19" s="21">
        <f t="shared" si="5"/>
        <v>0</v>
      </c>
      <c r="M19" s="21">
        <f t="shared" si="6"/>
        <v>0</v>
      </c>
      <c r="N19" s="21">
        <f t="shared" si="7"/>
        <v>0</v>
      </c>
      <c r="O19" s="21">
        <f t="shared" si="8"/>
        <v>0</v>
      </c>
      <c r="P19" s="21">
        <f t="shared" ref="P19:Q19" si="13">N19+L19</f>
        <v>0</v>
      </c>
      <c r="Q19" s="21">
        <f t="shared" si="13"/>
        <v>0</v>
      </c>
      <c r="R19" s="126"/>
      <c r="S19" s="127"/>
      <c r="T19" s="119"/>
      <c r="U19" s="26"/>
      <c r="V19" s="26"/>
      <c r="W19" s="26"/>
      <c r="X19" s="26"/>
      <c r="Y19" s="119"/>
      <c r="Z19" s="26"/>
    </row>
    <row r="20" spans="1:26" ht="12.75" customHeight="1">
      <c r="A20" s="111">
        <v>6</v>
      </c>
      <c r="B20" s="14" t="s">
        <v>2547</v>
      </c>
      <c r="C20" s="14" t="s">
        <v>2542</v>
      </c>
      <c r="D20" s="9" t="s">
        <v>421</v>
      </c>
      <c r="E20" s="112"/>
      <c r="F20" s="113"/>
      <c r="G20" s="113"/>
      <c r="H20" s="113"/>
      <c r="I20" s="113"/>
      <c r="J20" s="113"/>
      <c r="K20" s="24"/>
      <c r="L20" s="21">
        <f t="shared" si="5"/>
        <v>0</v>
      </c>
      <c r="M20" s="21">
        <f t="shared" si="6"/>
        <v>0</v>
      </c>
      <c r="N20" s="21">
        <f t="shared" si="7"/>
        <v>0</v>
      </c>
      <c r="O20" s="21">
        <f t="shared" si="8"/>
        <v>0</v>
      </c>
      <c r="P20" s="21">
        <f t="shared" ref="P20:Q20" si="14">N20+L20</f>
        <v>0</v>
      </c>
      <c r="Q20" s="21">
        <f t="shared" si="14"/>
        <v>0</v>
      </c>
      <c r="R20" s="126"/>
      <c r="S20" s="127"/>
      <c r="T20" s="119"/>
      <c r="U20" s="26"/>
      <c r="V20" s="26"/>
      <c r="W20" s="26"/>
      <c r="X20" s="26"/>
      <c r="Y20" s="119"/>
      <c r="Z20" s="26"/>
    </row>
    <row r="21" spans="1:26" ht="12.75" customHeight="1">
      <c r="A21" s="111">
        <v>7</v>
      </c>
      <c r="B21" s="14" t="s">
        <v>2548</v>
      </c>
      <c r="C21" s="14" t="s">
        <v>2549</v>
      </c>
      <c r="D21" s="9" t="s">
        <v>929</v>
      </c>
      <c r="E21" s="112"/>
      <c r="F21" s="113"/>
      <c r="G21" s="113"/>
      <c r="H21" s="113"/>
      <c r="I21" s="113"/>
      <c r="J21" s="113"/>
      <c r="K21" s="24"/>
      <c r="L21" s="21">
        <f t="shared" si="5"/>
        <v>0</v>
      </c>
      <c r="M21" s="21">
        <f t="shared" si="6"/>
        <v>0</v>
      </c>
      <c r="N21" s="21">
        <f t="shared" si="7"/>
        <v>0</v>
      </c>
      <c r="O21" s="21">
        <f t="shared" si="8"/>
        <v>0</v>
      </c>
      <c r="P21" s="21">
        <f t="shared" ref="P21:Q21" si="15">N21+L21</f>
        <v>0</v>
      </c>
      <c r="Q21" s="21">
        <f t="shared" si="15"/>
        <v>0</v>
      </c>
      <c r="R21" s="126"/>
      <c r="S21" s="127"/>
      <c r="T21" s="119"/>
      <c r="U21" s="26"/>
      <c r="V21" s="26"/>
      <c r="W21" s="26"/>
      <c r="X21" s="26"/>
      <c r="Y21" s="119"/>
      <c r="Z21" s="26"/>
    </row>
    <row r="22" spans="1:26" ht="12.75" customHeight="1">
      <c r="A22" s="111">
        <v>8</v>
      </c>
      <c r="B22" s="14" t="s">
        <v>2550</v>
      </c>
      <c r="C22" s="14" t="s">
        <v>2549</v>
      </c>
      <c r="D22" s="9" t="s">
        <v>929</v>
      </c>
      <c r="E22" s="112"/>
      <c r="F22" s="113"/>
      <c r="G22" s="113"/>
      <c r="H22" s="113"/>
      <c r="I22" s="113"/>
      <c r="J22" s="113"/>
      <c r="K22" s="24"/>
      <c r="L22" s="21">
        <f t="shared" si="5"/>
        <v>0</v>
      </c>
      <c r="M22" s="21">
        <f t="shared" si="6"/>
        <v>0</v>
      </c>
      <c r="N22" s="21">
        <f t="shared" si="7"/>
        <v>0</v>
      </c>
      <c r="O22" s="21">
        <f t="shared" si="8"/>
        <v>0</v>
      </c>
      <c r="P22" s="21">
        <f t="shared" ref="P22:Q22" si="16">N22+L22</f>
        <v>0</v>
      </c>
      <c r="Q22" s="21">
        <f t="shared" si="16"/>
        <v>0</v>
      </c>
      <c r="R22" s="126"/>
      <c r="S22" s="127"/>
      <c r="T22" s="119"/>
      <c r="U22" s="26"/>
      <c r="V22" s="26"/>
      <c r="W22" s="26"/>
      <c r="X22" s="26"/>
      <c r="Y22" s="119"/>
      <c r="Z22" s="26"/>
    </row>
    <row r="23" spans="1:26" ht="12.75" customHeight="1">
      <c r="A23" s="111">
        <v>9</v>
      </c>
      <c r="B23" s="14" t="s">
        <v>2551</v>
      </c>
      <c r="C23" s="14"/>
      <c r="D23" s="9" t="s">
        <v>929</v>
      </c>
      <c r="E23" s="112"/>
      <c r="F23" s="113"/>
      <c r="G23" s="113"/>
      <c r="H23" s="113"/>
      <c r="I23" s="113"/>
      <c r="J23" s="113"/>
      <c r="K23" s="24"/>
      <c r="L23" s="21">
        <f t="shared" si="5"/>
        <v>0</v>
      </c>
      <c r="M23" s="21">
        <f t="shared" si="6"/>
        <v>0</v>
      </c>
      <c r="N23" s="21">
        <f t="shared" si="7"/>
        <v>0</v>
      </c>
      <c r="O23" s="21">
        <f t="shared" si="8"/>
        <v>0</v>
      </c>
      <c r="P23" s="21">
        <f t="shared" ref="P23:Q23" si="17">N23+L23</f>
        <v>0</v>
      </c>
      <c r="Q23" s="21">
        <f t="shared" si="17"/>
        <v>0</v>
      </c>
      <c r="R23" s="126"/>
      <c r="S23" s="127"/>
      <c r="T23" s="119"/>
      <c r="U23" s="26"/>
      <c r="V23" s="26"/>
      <c r="W23" s="26"/>
      <c r="X23" s="26"/>
      <c r="Y23" s="119"/>
      <c r="Z23" s="26"/>
    </row>
    <row r="24" spans="1:26" ht="12.75" customHeight="1">
      <c r="A24" s="111">
        <v>10</v>
      </c>
      <c r="B24" s="14" t="s">
        <v>2552</v>
      </c>
      <c r="C24" s="14"/>
      <c r="D24" s="9" t="s">
        <v>929</v>
      </c>
      <c r="E24" s="112"/>
      <c r="F24" s="113"/>
      <c r="G24" s="113"/>
      <c r="H24" s="113"/>
      <c r="I24" s="113"/>
      <c r="J24" s="113"/>
      <c r="K24" s="24"/>
      <c r="L24" s="21">
        <f t="shared" si="5"/>
        <v>0</v>
      </c>
      <c r="M24" s="21">
        <f t="shared" si="6"/>
        <v>0</v>
      </c>
      <c r="N24" s="21">
        <f t="shared" si="7"/>
        <v>0</v>
      </c>
      <c r="O24" s="21">
        <f t="shared" si="8"/>
        <v>0</v>
      </c>
      <c r="P24" s="21">
        <f t="shared" ref="P24:Q24" si="18">N24+L24</f>
        <v>0</v>
      </c>
      <c r="Q24" s="21">
        <f t="shared" si="18"/>
        <v>0</v>
      </c>
      <c r="R24" s="126"/>
      <c r="S24" s="127"/>
      <c r="T24" s="119"/>
      <c r="U24" s="26"/>
      <c r="V24" s="26"/>
      <c r="W24" s="26"/>
      <c r="X24" s="26"/>
      <c r="Y24" s="119"/>
      <c r="Z24" s="26"/>
    </row>
    <row r="25" spans="1:26" ht="12.75" customHeight="1">
      <c r="A25" s="111">
        <v>11</v>
      </c>
      <c r="B25" s="14" t="s">
        <v>2553</v>
      </c>
      <c r="C25" s="14" t="s">
        <v>2554</v>
      </c>
      <c r="D25" s="9" t="s">
        <v>929</v>
      </c>
      <c r="E25" s="112"/>
      <c r="F25" s="113"/>
      <c r="G25" s="113"/>
      <c r="H25" s="113"/>
      <c r="I25" s="113"/>
      <c r="J25" s="113"/>
      <c r="K25" s="24"/>
      <c r="L25" s="21">
        <f t="shared" si="5"/>
        <v>0</v>
      </c>
      <c r="M25" s="21">
        <f t="shared" si="6"/>
        <v>0</v>
      </c>
      <c r="N25" s="21">
        <f t="shared" si="7"/>
        <v>0</v>
      </c>
      <c r="O25" s="21">
        <f t="shared" si="8"/>
        <v>0</v>
      </c>
      <c r="P25" s="21">
        <f t="shared" ref="P25:Q25" si="19">N25+L25</f>
        <v>0</v>
      </c>
      <c r="Q25" s="21">
        <f t="shared" si="19"/>
        <v>0</v>
      </c>
      <c r="R25" s="126"/>
      <c r="S25" s="119"/>
      <c r="T25" s="119"/>
      <c r="U25" s="26"/>
      <c r="V25" s="26"/>
      <c r="W25" s="26"/>
      <c r="X25" s="26"/>
      <c r="Y25" s="119"/>
      <c r="Z25" s="26"/>
    </row>
    <row r="26" spans="1:26" ht="12.75" customHeight="1">
      <c r="A26" s="111">
        <v>12</v>
      </c>
      <c r="B26" s="14" t="s">
        <v>2555</v>
      </c>
      <c r="C26" s="14" t="s">
        <v>2556</v>
      </c>
      <c r="D26" s="9" t="s">
        <v>163</v>
      </c>
      <c r="E26" s="112"/>
      <c r="F26" s="113"/>
      <c r="G26" s="113"/>
      <c r="H26" s="113"/>
      <c r="I26" s="113"/>
      <c r="J26" s="113"/>
      <c r="K26" s="24"/>
      <c r="L26" s="21">
        <f t="shared" si="5"/>
        <v>0</v>
      </c>
      <c r="M26" s="21">
        <f t="shared" si="6"/>
        <v>0</v>
      </c>
      <c r="N26" s="21">
        <f t="shared" si="7"/>
        <v>0</v>
      </c>
      <c r="O26" s="21">
        <f t="shared" si="8"/>
        <v>0</v>
      </c>
      <c r="P26" s="21">
        <f t="shared" ref="P26:Q26" si="20">N26+L26</f>
        <v>0</v>
      </c>
      <c r="Q26" s="21">
        <f t="shared" si="20"/>
        <v>0</v>
      </c>
      <c r="R26" s="126"/>
      <c r="S26" s="119"/>
      <c r="T26" s="119"/>
      <c r="U26" s="26"/>
      <c r="V26" s="26"/>
      <c r="W26" s="26"/>
      <c r="X26" s="26"/>
      <c r="Y26" s="119"/>
      <c r="Z26" s="26"/>
    </row>
    <row r="27" spans="1:26" ht="12.75" customHeight="1">
      <c r="A27" s="111">
        <v>13</v>
      </c>
      <c r="B27" s="14" t="s">
        <v>2557</v>
      </c>
      <c r="C27" s="14" t="s">
        <v>2542</v>
      </c>
      <c r="D27" s="9" t="s">
        <v>163</v>
      </c>
      <c r="E27" s="112"/>
      <c r="F27" s="113"/>
      <c r="G27" s="113"/>
      <c r="H27" s="113"/>
      <c r="I27" s="113"/>
      <c r="J27" s="113"/>
      <c r="K27" s="24"/>
      <c r="L27" s="21">
        <f t="shared" si="5"/>
        <v>0</v>
      </c>
      <c r="M27" s="21">
        <f t="shared" si="6"/>
        <v>0</v>
      </c>
      <c r="N27" s="21">
        <f t="shared" si="7"/>
        <v>0</v>
      </c>
      <c r="O27" s="21">
        <f t="shared" si="8"/>
        <v>0</v>
      </c>
      <c r="P27" s="21">
        <f t="shared" ref="P27:Q27" si="21">N27+L27</f>
        <v>0</v>
      </c>
      <c r="Q27" s="21">
        <f t="shared" si="21"/>
        <v>0</v>
      </c>
      <c r="R27" s="126"/>
      <c r="S27" s="119"/>
      <c r="T27" s="119"/>
      <c r="U27" s="26"/>
      <c r="V27" s="26"/>
      <c r="W27" s="26"/>
      <c r="X27" s="26"/>
      <c r="Y27" s="119"/>
      <c r="Z27" s="26"/>
    </row>
    <row r="28" spans="1:26" ht="12.75" customHeight="1">
      <c r="A28" s="111">
        <v>14</v>
      </c>
      <c r="B28" s="14" t="s">
        <v>2558</v>
      </c>
      <c r="C28" s="14" t="s">
        <v>2542</v>
      </c>
      <c r="D28" s="9" t="s">
        <v>163</v>
      </c>
      <c r="E28" s="112"/>
      <c r="F28" s="113"/>
      <c r="G28" s="113"/>
      <c r="H28" s="113"/>
      <c r="I28" s="113"/>
      <c r="J28" s="113"/>
      <c r="K28" s="24"/>
      <c r="L28" s="21">
        <f t="shared" si="5"/>
        <v>0</v>
      </c>
      <c r="M28" s="21">
        <f t="shared" si="6"/>
        <v>0</v>
      </c>
      <c r="N28" s="21">
        <f t="shared" si="7"/>
        <v>0</v>
      </c>
      <c r="O28" s="21">
        <f t="shared" si="8"/>
        <v>0</v>
      </c>
      <c r="P28" s="21">
        <f t="shared" ref="P28:Q28" si="22">N28+L28</f>
        <v>0</v>
      </c>
      <c r="Q28" s="21">
        <f t="shared" si="22"/>
        <v>0</v>
      </c>
      <c r="R28" s="126"/>
      <c r="S28" s="119"/>
      <c r="T28" s="119"/>
      <c r="U28" s="26"/>
      <c r="V28" s="26"/>
      <c r="W28" s="26"/>
      <c r="X28" s="26"/>
      <c r="Y28" s="119"/>
      <c r="Z28" s="26"/>
    </row>
    <row r="29" spans="1:26" ht="12.75" customHeight="1">
      <c r="A29" s="111"/>
      <c r="B29" s="14"/>
      <c r="C29" s="14"/>
      <c r="D29" s="9"/>
      <c r="E29" s="112"/>
      <c r="F29" s="113"/>
      <c r="G29" s="113"/>
      <c r="H29" s="113"/>
      <c r="I29" s="113"/>
      <c r="J29" s="113"/>
      <c r="K29" s="24"/>
      <c r="L29" s="21"/>
      <c r="M29" s="21"/>
      <c r="N29" s="21"/>
      <c r="O29" s="21"/>
      <c r="P29" s="21"/>
      <c r="Q29" s="21"/>
      <c r="R29" s="126"/>
      <c r="S29" s="119"/>
      <c r="T29" s="119"/>
      <c r="U29" s="26"/>
      <c r="V29" s="26"/>
      <c r="W29" s="26"/>
      <c r="X29" s="26"/>
      <c r="Y29" s="119"/>
      <c r="Z29" s="26"/>
    </row>
    <row r="30" spans="1:26" ht="27.75" customHeight="1">
      <c r="A30" s="6" t="s">
        <v>149</v>
      </c>
      <c r="B30" s="7" t="s">
        <v>2559</v>
      </c>
      <c r="C30" s="7"/>
      <c r="D30" s="6"/>
      <c r="E30" s="114"/>
      <c r="F30" s="114"/>
      <c r="G30" s="114"/>
      <c r="H30" s="114"/>
      <c r="I30" s="114"/>
      <c r="J30" s="114"/>
      <c r="K30" s="18"/>
      <c r="L30" s="23"/>
      <c r="M30" s="23">
        <f>SUM(M31:M39)</f>
        <v>0</v>
      </c>
      <c r="N30" s="23"/>
      <c r="O30" s="23">
        <f>SUM(O31:O39)</f>
        <v>0</v>
      </c>
      <c r="P30" s="23"/>
      <c r="Q30" s="23">
        <f>O30+M30</f>
        <v>0</v>
      </c>
      <c r="R30" s="125"/>
      <c r="S30" s="119"/>
      <c r="T30" s="119"/>
      <c r="U30" s="26"/>
      <c r="V30" s="26"/>
      <c r="W30" s="26"/>
      <c r="X30" s="26"/>
      <c r="Y30" s="119"/>
      <c r="Z30" s="26"/>
    </row>
    <row r="31" spans="1:26" ht="12.75" customHeight="1">
      <c r="A31" s="111">
        <v>1</v>
      </c>
      <c r="B31" s="14" t="s">
        <v>2560</v>
      </c>
      <c r="C31" s="14" t="s">
        <v>2542</v>
      </c>
      <c r="D31" s="9" t="s">
        <v>421</v>
      </c>
      <c r="E31" s="112"/>
      <c r="F31" s="113"/>
      <c r="G31" s="113"/>
      <c r="H31" s="113"/>
      <c r="I31" s="113"/>
      <c r="J31" s="113"/>
      <c r="K31" s="24"/>
      <c r="L31" s="21">
        <f t="shared" ref="L31:L38" si="23">S31*$T$4</f>
        <v>0</v>
      </c>
      <c r="M31" s="21">
        <f t="shared" ref="M31:M38" si="24">L31*K31</f>
        <v>0</v>
      </c>
      <c r="N31" s="21">
        <f t="shared" ref="N31:N38" si="25">T31*$T$4</f>
        <v>0</v>
      </c>
      <c r="O31" s="21">
        <f t="shared" ref="O31:O38" si="26">N31*K31</f>
        <v>0</v>
      </c>
      <c r="P31" s="21">
        <f t="shared" ref="P31:Q31" si="27">N31+L31</f>
        <v>0</v>
      </c>
      <c r="Q31" s="21">
        <f t="shared" si="27"/>
        <v>0</v>
      </c>
      <c r="R31" s="126"/>
      <c r="S31" s="127"/>
      <c r="T31" s="119"/>
      <c r="U31" s="26"/>
      <c r="V31" s="26"/>
      <c r="W31" s="26"/>
      <c r="X31" s="26"/>
      <c r="Y31" s="119"/>
      <c r="Z31" s="26"/>
    </row>
    <row r="32" spans="1:26" ht="12.75" customHeight="1">
      <c r="A32" s="111">
        <v>2</v>
      </c>
      <c r="B32" s="14" t="s">
        <v>2543</v>
      </c>
      <c r="C32" s="14" t="s">
        <v>2542</v>
      </c>
      <c r="D32" s="9" t="s">
        <v>421</v>
      </c>
      <c r="E32" s="112"/>
      <c r="F32" s="113"/>
      <c r="G32" s="113"/>
      <c r="H32" s="113"/>
      <c r="I32" s="113"/>
      <c r="J32" s="113"/>
      <c r="K32" s="24"/>
      <c r="L32" s="21">
        <f t="shared" si="23"/>
        <v>0</v>
      </c>
      <c r="M32" s="21">
        <f t="shared" si="24"/>
        <v>0</v>
      </c>
      <c r="N32" s="21">
        <f t="shared" si="25"/>
        <v>0</v>
      </c>
      <c r="O32" s="21">
        <f t="shared" si="26"/>
        <v>0</v>
      </c>
      <c r="P32" s="21">
        <f t="shared" ref="P32:Q32" si="28">N32+L32</f>
        <v>0</v>
      </c>
      <c r="Q32" s="21">
        <f t="shared" si="28"/>
        <v>0</v>
      </c>
      <c r="R32" s="126"/>
      <c r="S32" s="127"/>
      <c r="T32" s="119"/>
      <c r="U32" s="26"/>
      <c r="V32" s="26"/>
      <c r="W32" s="26"/>
      <c r="X32" s="26"/>
      <c r="Y32" s="119"/>
      <c r="Z32" s="26"/>
    </row>
    <row r="33" spans="1:26" ht="12.75" customHeight="1">
      <c r="A33" s="111">
        <v>3</v>
      </c>
      <c r="B33" s="14" t="s">
        <v>2546</v>
      </c>
      <c r="C33" s="14" t="s">
        <v>2542</v>
      </c>
      <c r="D33" s="9" t="s">
        <v>421</v>
      </c>
      <c r="E33" s="112"/>
      <c r="F33" s="113"/>
      <c r="G33" s="113"/>
      <c r="H33" s="113"/>
      <c r="I33" s="113"/>
      <c r="J33" s="113"/>
      <c r="K33" s="24"/>
      <c r="L33" s="21">
        <f t="shared" si="23"/>
        <v>0</v>
      </c>
      <c r="M33" s="21">
        <f t="shared" si="24"/>
        <v>0</v>
      </c>
      <c r="N33" s="21">
        <f t="shared" si="25"/>
        <v>0</v>
      </c>
      <c r="O33" s="21">
        <f t="shared" si="26"/>
        <v>0</v>
      </c>
      <c r="P33" s="21">
        <f t="shared" ref="P33:Q33" si="29">N33+L33</f>
        <v>0</v>
      </c>
      <c r="Q33" s="21">
        <f t="shared" si="29"/>
        <v>0</v>
      </c>
      <c r="R33" s="126"/>
      <c r="S33" s="127"/>
      <c r="T33" s="119"/>
      <c r="U33" s="26"/>
      <c r="V33" s="26"/>
      <c r="W33" s="26"/>
      <c r="X33" s="26"/>
      <c r="Y33" s="119"/>
      <c r="Z33" s="26"/>
    </row>
    <row r="34" spans="1:26" ht="12.75" customHeight="1">
      <c r="A34" s="111">
        <v>4</v>
      </c>
      <c r="B34" s="14" t="s">
        <v>2561</v>
      </c>
      <c r="C34" s="14" t="s">
        <v>2549</v>
      </c>
      <c r="D34" s="9" t="s">
        <v>929</v>
      </c>
      <c r="E34" s="112"/>
      <c r="F34" s="113"/>
      <c r="G34" s="113"/>
      <c r="H34" s="113"/>
      <c r="I34" s="113"/>
      <c r="J34" s="113"/>
      <c r="K34" s="24"/>
      <c r="L34" s="21">
        <f t="shared" si="23"/>
        <v>0</v>
      </c>
      <c r="M34" s="21">
        <f t="shared" si="24"/>
        <v>0</v>
      </c>
      <c r="N34" s="21">
        <f t="shared" si="25"/>
        <v>0</v>
      </c>
      <c r="O34" s="21">
        <f t="shared" si="26"/>
        <v>0</v>
      </c>
      <c r="P34" s="21">
        <f t="shared" ref="P34:Q34" si="30">N34+L34</f>
        <v>0</v>
      </c>
      <c r="Q34" s="21">
        <f t="shared" si="30"/>
        <v>0</v>
      </c>
      <c r="R34" s="126"/>
      <c r="S34" s="127"/>
      <c r="T34" s="119"/>
      <c r="U34" s="26"/>
      <c r="V34" s="26"/>
      <c r="W34" s="26"/>
      <c r="X34" s="26"/>
      <c r="Y34" s="119"/>
      <c r="Z34" s="26"/>
    </row>
    <row r="35" spans="1:26" ht="12.75" customHeight="1">
      <c r="A35" s="111">
        <v>5</v>
      </c>
      <c r="B35" s="14" t="s">
        <v>2562</v>
      </c>
      <c r="C35" s="14" t="s">
        <v>2554</v>
      </c>
      <c r="D35" s="9" t="s">
        <v>929</v>
      </c>
      <c r="E35" s="112"/>
      <c r="F35" s="113"/>
      <c r="G35" s="113"/>
      <c r="H35" s="113"/>
      <c r="I35" s="113"/>
      <c r="J35" s="113"/>
      <c r="K35" s="24"/>
      <c r="L35" s="21">
        <f t="shared" si="23"/>
        <v>0</v>
      </c>
      <c r="M35" s="21">
        <f t="shared" si="24"/>
        <v>0</v>
      </c>
      <c r="N35" s="21">
        <f t="shared" si="25"/>
        <v>0</v>
      </c>
      <c r="O35" s="21">
        <f t="shared" si="26"/>
        <v>0</v>
      </c>
      <c r="P35" s="21">
        <f t="shared" ref="P35:Q35" si="31">N35+L35</f>
        <v>0</v>
      </c>
      <c r="Q35" s="21">
        <f t="shared" si="31"/>
        <v>0</v>
      </c>
      <c r="R35" s="126"/>
      <c r="S35" s="119"/>
      <c r="T35" s="119"/>
      <c r="U35" s="26"/>
      <c r="V35" s="26"/>
      <c r="W35" s="26"/>
      <c r="X35" s="26"/>
      <c r="Y35" s="119"/>
      <c r="Z35" s="26"/>
    </row>
    <row r="36" spans="1:26" ht="12.75" customHeight="1">
      <c r="A36" s="111">
        <v>6</v>
      </c>
      <c r="B36" s="14" t="s">
        <v>2555</v>
      </c>
      <c r="C36" s="14" t="s">
        <v>2556</v>
      </c>
      <c r="D36" s="9" t="s">
        <v>163</v>
      </c>
      <c r="E36" s="112"/>
      <c r="F36" s="113"/>
      <c r="G36" s="113"/>
      <c r="H36" s="113"/>
      <c r="I36" s="113"/>
      <c r="J36" s="113"/>
      <c r="K36" s="24"/>
      <c r="L36" s="21">
        <f t="shared" si="23"/>
        <v>0</v>
      </c>
      <c r="M36" s="21">
        <f t="shared" si="24"/>
        <v>0</v>
      </c>
      <c r="N36" s="21">
        <f t="shared" si="25"/>
        <v>0</v>
      </c>
      <c r="O36" s="21">
        <f t="shared" si="26"/>
        <v>0</v>
      </c>
      <c r="P36" s="21">
        <f t="shared" ref="P36:Q36" si="32">N36+L36</f>
        <v>0</v>
      </c>
      <c r="Q36" s="21">
        <f t="shared" si="32"/>
        <v>0</v>
      </c>
      <c r="R36" s="126"/>
      <c r="S36" s="119"/>
      <c r="T36" s="119"/>
      <c r="U36" s="26"/>
      <c r="V36" s="26"/>
      <c r="W36" s="26"/>
      <c r="X36" s="26"/>
      <c r="Y36" s="119"/>
      <c r="Z36" s="26"/>
    </row>
    <row r="37" spans="1:26" ht="12.75" customHeight="1">
      <c r="A37" s="111">
        <v>7</v>
      </c>
      <c r="B37" s="14" t="s">
        <v>2557</v>
      </c>
      <c r="C37" s="14" t="s">
        <v>2542</v>
      </c>
      <c r="D37" s="9" t="s">
        <v>163</v>
      </c>
      <c r="E37" s="112"/>
      <c r="F37" s="113"/>
      <c r="G37" s="113"/>
      <c r="H37" s="113"/>
      <c r="I37" s="113"/>
      <c r="J37" s="113"/>
      <c r="K37" s="24"/>
      <c r="L37" s="21">
        <f t="shared" si="23"/>
        <v>0</v>
      </c>
      <c r="M37" s="21">
        <f t="shared" si="24"/>
        <v>0</v>
      </c>
      <c r="N37" s="21">
        <f t="shared" si="25"/>
        <v>0</v>
      </c>
      <c r="O37" s="21">
        <f t="shared" si="26"/>
        <v>0</v>
      </c>
      <c r="P37" s="21">
        <f t="shared" ref="P37:Q37" si="33">N37+L37</f>
        <v>0</v>
      </c>
      <c r="Q37" s="21">
        <f t="shared" si="33"/>
        <v>0</v>
      </c>
      <c r="R37" s="126"/>
      <c r="S37" s="119"/>
      <c r="T37" s="119"/>
      <c r="U37" s="26"/>
      <c r="V37" s="26"/>
      <c r="W37" s="26"/>
      <c r="X37" s="26"/>
      <c r="Y37" s="119"/>
      <c r="Z37" s="26"/>
    </row>
    <row r="38" spans="1:26" ht="12.75" customHeight="1">
      <c r="A38" s="111">
        <v>8</v>
      </c>
      <c r="B38" s="14" t="s">
        <v>2558</v>
      </c>
      <c r="C38" s="14" t="s">
        <v>2542</v>
      </c>
      <c r="D38" s="9" t="s">
        <v>163</v>
      </c>
      <c r="E38" s="112"/>
      <c r="F38" s="113"/>
      <c r="G38" s="113"/>
      <c r="H38" s="113"/>
      <c r="I38" s="113"/>
      <c r="J38" s="113"/>
      <c r="K38" s="24"/>
      <c r="L38" s="21">
        <f t="shared" si="23"/>
        <v>0</v>
      </c>
      <c r="M38" s="21">
        <f t="shared" si="24"/>
        <v>0</v>
      </c>
      <c r="N38" s="21">
        <f t="shared" si="25"/>
        <v>0</v>
      </c>
      <c r="O38" s="21">
        <f t="shared" si="26"/>
        <v>0</v>
      </c>
      <c r="P38" s="21">
        <f t="shared" ref="P38:Q38" si="34">N38+L38</f>
        <v>0</v>
      </c>
      <c r="Q38" s="21">
        <f t="shared" si="34"/>
        <v>0</v>
      </c>
      <c r="R38" s="126"/>
      <c r="S38" s="119"/>
      <c r="T38" s="119"/>
      <c r="U38" s="26"/>
      <c r="V38" s="26"/>
      <c r="W38" s="26"/>
      <c r="X38" s="26"/>
      <c r="Y38" s="119"/>
      <c r="Z38" s="26"/>
    </row>
    <row r="39" spans="1:26" ht="12.75" customHeight="1">
      <c r="A39" s="111"/>
      <c r="B39" s="14"/>
      <c r="C39" s="14"/>
      <c r="D39" s="13"/>
      <c r="E39" s="115"/>
      <c r="F39" s="115"/>
      <c r="G39" s="115"/>
      <c r="H39" s="115"/>
      <c r="I39" s="115"/>
      <c r="J39" s="115"/>
      <c r="K39" s="24"/>
      <c r="L39" s="21"/>
      <c r="M39" s="21"/>
      <c r="N39" s="21"/>
      <c r="O39" s="21"/>
      <c r="P39" s="21"/>
      <c r="Q39" s="21"/>
      <c r="R39" s="126"/>
      <c r="S39" s="119"/>
      <c r="T39" s="119"/>
      <c r="U39" s="26"/>
      <c r="V39" s="26"/>
      <c r="W39" s="26"/>
      <c r="X39" s="26"/>
      <c r="Y39" s="119"/>
      <c r="Z39" s="26"/>
    </row>
    <row r="40" spans="1:26" ht="12.75" customHeight="1">
      <c r="A40" s="6" t="s">
        <v>216</v>
      </c>
      <c r="B40" s="7" t="s">
        <v>2563</v>
      </c>
      <c r="C40" s="7"/>
      <c r="D40" s="6"/>
      <c r="E40" s="114"/>
      <c r="F40" s="114"/>
      <c r="G40" s="114"/>
      <c r="H40" s="114"/>
      <c r="I40" s="114"/>
      <c r="J40" s="114"/>
      <c r="K40" s="18"/>
      <c r="L40" s="23"/>
      <c r="M40" s="23">
        <f>SUM(M41:M48)</f>
        <v>0</v>
      </c>
      <c r="N40" s="23"/>
      <c r="O40" s="23">
        <f>SUM(O41:O48)</f>
        <v>0</v>
      </c>
      <c r="P40" s="23"/>
      <c r="Q40" s="23">
        <f>O40+M40</f>
        <v>0</v>
      </c>
      <c r="R40" s="125"/>
      <c r="S40" s="119"/>
      <c r="T40" s="119"/>
      <c r="U40" s="26"/>
      <c r="V40" s="26"/>
      <c r="W40" s="26"/>
      <c r="X40" s="26"/>
      <c r="Y40" s="119"/>
      <c r="Z40" s="26"/>
    </row>
    <row r="41" spans="1:26" ht="12.75" customHeight="1">
      <c r="A41" s="111">
        <v>1</v>
      </c>
      <c r="B41" s="14" t="s">
        <v>2564</v>
      </c>
      <c r="C41" s="14" t="s">
        <v>2565</v>
      </c>
      <c r="D41" s="9" t="s">
        <v>929</v>
      </c>
      <c r="E41" s="106"/>
      <c r="F41" s="106"/>
      <c r="G41" s="106"/>
      <c r="H41" s="106"/>
      <c r="I41" s="106"/>
      <c r="J41" s="106"/>
      <c r="K41" s="24"/>
      <c r="L41" s="21">
        <f t="shared" ref="L41:L47" si="35">S41*$T$4</f>
        <v>0</v>
      </c>
      <c r="M41" s="21">
        <f t="shared" ref="M41:M47" si="36">L41*K41</f>
        <v>0</v>
      </c>
      <c r="N41" s="21">
        <f t="shared" ref="N41:N47" si="37">T41*$T$4</f>
        <v>0</v>
      </c>
      <c r="O41" s="21">
        <f t="shared" ref="O41:O47" si="38">N41*K41</f>
        <v>0</v>
      </c>
      <c r="P41" s="21">
        <f t="shared" ref="P41:Q41" si="39">N41+L41</f>
        <v>0</v>
      </c>
      <c r="Q41" s="21">
        <f t="shared" si="39"/>
        <v>0</v>
      </c>
      <c r="R41" s="126"/>
      <c r="S41" s="128"/>
      <c r="T41" s="128"/>
      <c r="U41" s="34"/>
      <c r="V41" s="34"/>
      <c r="W41" s="34"/>
      <c r="X41" s="34"/>
      <c r="Y41" s="128"/>
      <c r="Z41" s="34"/>
    </row>
    <row r="42" spans="1:26" ht="12.75" customHeight="1">
      <c r="A42" s="111">
        <v>2</v>
      </c>
      <c r="B42" s="14" t="s">
        <v>2566</v>
      </c>
      <c r="C42" s="14" t="s">
        <v>2565</v>
      </c>
      <c r="D42" s="9" t="s">
        <v>929</v>
      </c>
      <c r="E42" s="106"/>
      <c r="F42" s="106"/>
      <c r="G42" s="106"/>
      <c r="H42" s="106"/>
      <c r="I42" s="106"/>
      <c r="J42" s="106"/>
      <c r="K42" s="24"/>
      <c r="L42" s="21">
        <f t="shared" si="35"/>
        <v>0</v>
      </c>
      <c r="M42" s="21">
        <f t="shared" si="36"/>
        <v>0</v>
      </c>
      <c r="N42" s="21">
        <f t="shared" si="37"/>
        <v>0</v>
      </c>
      <c r="O42" s="21">
        <f t="shared" si="38"/>
        <v>0</v>
      </c>
      <c r="P42" s="21">
        <f t="shared" ref="P42:Q42" si="40">N42+L42</f>
        <v>0</v>
      </c>
      <c r="Q42" s="21">
        <f t="shared" si="40"/>
        <v>0</v>
      </c>
      <c r="R42" s="126"/>
      <c r="S42" s="128"/>
      <c r="T42" s="128"/>
      <c r="U42" s="34"/>
      <c r="V42" s="34"/>
      <c r="W42" s="34"/>
      <c r="X42" s="34"/>
      <c r="Y42" s="128"/>
      <c r="Z42" s="34"/>
    </row>
    <row r="43" spans="1:26" ht="12.75" customHeight="1">
      <c r="A43" s="111">
        <v>3</v>
      </c>
      <c r="B43" s="14" t="s">
        <v>2567</v>
      </c>
      <c r="C43" s="14" t="s">
        <v>2565</v>
      </c>
      <c r="D43" s="9" t="s">
        <v>929</v>
      </c>
      <c r="E43" s="106"/>
      <c r="F43" s="106"/>
      <c r="G43" s="106"/>
      <c r="H43" s="106"/>
      <c r="I43" s="106"/>
      <c r="J43" s="106"/>
      <c r="K43" s="24"/>
      <c r="L43" s="21">
        <f t="shared" si="35"/>
        <v>0</v>
      </c>
      <c r="M43" s="21">
        <f t="shared" si="36"/>
        <v>0</v>
      </c>
      <c r="N43" s="21">
        <f t="shared" si="37"/>
        <v>0</v>
      </c>
      <c r="O43" s="21">
        <f t="shared" si="38"/>
        <v>0</v>
      </c>
      <c r="P43" s="21">
        <f t="shared" ref="P43:Q43" si="41">N43+L43</f>
        <v>0</v>
      </c>
      <c r="Q43" s="21">
        <f t="shared" si="41"/>
        <v>0</v>
      </c>
      <c r="R43" s="126"/>
      <c r="S43" s="128"/>
      <c r="T43" s="128"/>
      <c r="U43" s="34"/>
      <c r="V43" s="34"/>
      <c r="W43" s="34"/>
      <c r="X43" s="34"/>
      <c r="Y43" s="128"/>
      <c r="Z43" s="34"/>
    </row>
    <row r="44" spans="1:26" ht="12.75" customHeight="1">
      <c r="A44" s="111">
        <v>4</v>
      </c>
      <c r="B44" s="14" t="s">
        <v>2568</v>
      </c>
      <c r="C44" s="14" t="s">
        <v>2483</v>
      </c>
      <c r="D44" s="9" t="s">
        <v>421</v>
      </c>
      <c r="E44" s="106"/>
      <c r="F44" s="106"/>
      <c r="G44" s="106"/>
      <c r="H44" s="106"/>
      <c r="I44" s="106"/>
      <c r="J44" s="106"/>
      <c r="K44" s="24"/>
      <c r="L44" s="21">
        <f t="shared" si="35"/>
        <v>0</v>
      </c>
      <c r="M44" s="21">
        <f t="shared" si="36"/>
        <v>0</v>
      </c>
      <c r="N44" s="21">
        <f t="shared" si="37"/>
        <v>0</v>
      </c>
      <c r="O44" s="21">
        <f t="shared" si="38"/>
        <v>0</v>
      </c>
      <c r="P44" s="21">
        <f t="shared" ref="P44:Q44" si="42">N44+L44</f>
        <v>0</v>
      </c>
      <c r="Q44" s="21">
        <f t="shared" si="42"/>
        <v>0</v>
      </c>
      <c r="R44" s="126"/>
      <c r="S44" s="128"/>
      <c r="T44" s="128"/>
      <c r="U44" s="34"/>
      <c r="V44" s="34"/>
      <c r="W44" s="34"/>
      <c r="X44" s="34"/>
      <c r="Y44" s="128"/>
      <c r="Z44" s="34"/>
    </row>
    <row r="45" spans="1:26" ht="12.75" customHeight="1">
      <c r="A45" s="111">
        <v>5</v>
      </c>
      <c r="B45" s="14" t="s">
        <v>2569</v>
      </c>
      <c r="C45" s="14" t="s">
        <v>2483</v>
      </c>
      <c r="D45" s="9" t="s">
        <v>421</v>
      </c>
      <c r="E45" s="106"/>
      <c r="F45" s="106"/>
      <c r="G45" s="106"/>
      <c r="H45" s="106"/>
      <c r="I45" s="106"/>
      <c r="J45" s="106"/>
      <c r="K45" s="24"/>
      <c r="L45" s="21">
        <f t="shared" si="35"/>
        <v>0</v>
      </c>
      <c r="M45" s="21">
        <f t="shared" si="36"/>
        <v>0</v>
      </c>
      <c r="N45" s="21">
        <f t="shared" si="37"/>
        <v>0</v>
      </c>
      <c r="O45" s="21">
        <f t="shared" si="38"/>
        <v>0</v>
      </c>
      <c r="P45" s="21">
        <f t="shared" ref="P45:Q45" si="43">N45+L45</f>
        <v>0</v>
      </c>
      <c r="Q45" s="21">
        <f t="shared" si="43"/>
        <v>0</v>
      </c>
      <c r="R45" s="126"/>
      <c r="S45" s="128"/>
      <c r="T45" s="128"/>
      <c r="U45" s="34"/>
      <c r="V45" s="34"/>
      <c r="W45" s="34"/>
      <c r="X45" s="34"/>
      <c r="Y45" s="128"/>
      <c r="Z45" s="34"/>
    </row>
    <row r="46" spans="1:26" ht="12.75" customHeight="1">
      <c r="A46" s="111">
        <v>6</v>
      </c>
      <c r="B46" s="14" t="s">
        <v>2570</v>
      </c>
      <c r="C46" s="14" t="s">
        <v>2483</v>
      </c>
      <c r="D46" s="9" t="s">
        <v>421</v>
      </c>
      <c r="E46" s="106"/>
      <c r="F46" s="106"/>
      <c r="G46" s="106"/>
      <c r="H46" s="106"/>
      <c r="I46" s="106"/>
      <c r="J46" s="106"/>
      <c r="K46" s="24"/>
      <c r="L46" s="21">
        <f t="shared" si="35"/>
        <v>0</v>
      </c>
      <c r="M46" s="21">
        <f t="shared" si="36"/>
        <v>0</v>
      </c>
      <c r="N46" s="21">
        <f t="shared" si="37"/>
        <v>0</v>
      </c>
      <c r="O46" s="21">
        <f t="shared" si="38"/>
        <v>0</v>
      </c>
      <c r="P46" s="21">
        <f t="shared" ref="P46:Q46" si="44">N46+L46</f>
        <v>0</v>
      </c>
      <c r="Q46" s="21">
        <f t="shared" si="44"/>
        <v>0</v>
      </c>
      <c r="R46" s="126"/>
      <c r="S46" s="128"/>
      <c r="T46" s="128"/>
      <c r="U46" s="34"/>
      <c r="V46" s="34"/>
      <c r="W46" s="34"/>
      <c r="X46" s="34"/>
      <c r="Y46" s="128"/>
      <c r="Z46" s="34"/>
    </row>
    <row r="47" spans="1:26" ht="12.75" customHeight="1">
      <c r="A47" s="111">
        <v>7</v>
      </c>
      <c r="B47" s="14" t="s">
        <v>2558</v>
      </c>
      <c r="C47" s="14" t="s">
        <v>2483</v>
      </c>
      <c r="D47" s="9" t="s">
        <v>2571</v>
      </c>
      <c r="E47" s="106"/>
      <c r="F47" s="106"/>
      <c r="G47" s="106"/>
      <c r="H47" s="106"/>
      <c r="I47" s="106"/>
      <c r="J47" s="106"/>
      <c r="K47" s="24"/>
      <c r="L47" s="21">
        <f t="shared" si="35"/>
        <v>0</v>
      </c>
      <c r="M47" s="21">
        <f t="shared" si="36"/>
        <v>0</v>
      </c>
      <c r="N47" s="21">
        <f t="shared" si="37"/>
        <v>0</v>
      </c>
      <c r="O47" s="21">
        <f t="shared" si="38"/>
        <v>0</v>
      </c>
      <c r="P47" s="21">
        <f t="shared" ref="P47:Q47" si="45">N47+L47</f>
        <v>0</v>
      </c>
      <c r="Q47" s="21">
        <f t="shared" si="45"/>
        <v>0</v>
      </c>
      <c r="R47" s="126"/>
      <c r="S47" s="128"/>
      <c r="T47" s="128"/>
      <c r="U47" s="34"/>
      <c r="V47" s="34"/>
      <c r="W47" s="34"/>
      <c r="X47" s="34"/>
      <c r="Y47" s="128"/>
      <c r="Z47" s="34"/>
    </row>
    <row r="48" spans="1:26" ht="12.75" customHeight="1">
      <c r="A48" s="111"/>
      <c r="B48" s="14"/>
      <c r="C48" s="14"/>
      <c r="D48" s="9"/>
      <c r="E48" s="106"/>
      <c r="F48" s="106"/>
      <c r="G48" s="106"/>
      <c r="H48" s="106"/>
      <c r="I48" s="106"/>
      <c r="J48" s="106"/>
      <c r="K48" s="24"/>
      <c r="L48" s="21"/>
      <c r="M48" s="21"/>
      <c r="N48" s="21"/>
      <c r="O48" s="21"/>
      <c r="P48" s="21"/>
      <c r="Q48" s="21"/>
      <c r="R48" s="126"/>
      <c r="S48" s="128"/>
      <c r="T48" s="128"/>
      <c r="U48" s="34"/>
      <c r="V48" s="34"/>
      <c r="W48" s="34"/>
      <c r="X48" s="34"/>
      <c r="Y48" s="128"/>
      <c r="Z48" s="34"/>
    </row>
    <row r="49" spans="1:26" ht="12.75" customHeight="1">
      <c r="A49" s="6" t="s">
        <v>259</v>
      </c>
      <c r="B49" s="7" t="s">
        <v>2572</v>
      </c>
      <c r="C49" s="7"/>
      <c r="D49" s="6"/>
      <c r="E49" s="114"/>
      <c r="F49" s="114"/>
      <c r="G49" s="114"/>
      <c r="H49" s="114"/>
      <c r="I49" s="114"/>
      <c r="J49" s="114"/>
      <c r="K49" s="18"/>
      <c r="L49" s="23"/>
      <c r="M49" s="23">
        <f>SUM(M50:M71)</f>
        <v>0</v>
      </c>
      <c r="N49" s="23"/>
      <c r="O49" s="23">
        <f>SUM(O50:O71)</f>
        <v>0</v>
      </c>
      <c r="P49" s="23"/>
      <c r="Q49" s="23">
        <f>O49+M49</f>
        <v>0</v>
      </c>
      <c r="R49" s="125"/>
      <c r="S49" s="119"/>
      <c r="T49" s="119"/>
      <c r="U49" s="26"/>
      <c r="V49" s="26"/>
      <c r="W49" s="26"/>
      <c r="X49" s="26"/>
      <c r="Y49" s="119"/>
      <c r="Z49" s="26"/>
    </row>
    <row r="50" spans="1:26" ht="12.75" customHeight="1">
      <c r="A50" s="111">
        <v>1</v>
      </c>
      <c r="B50" s="14" t="s">
        <v>2573</v>
      </c>
      <c r="C50" s="14" t="s">
        <v>2574</v>
      </c>
      <c r="D50" s="9" t="s">
        <v>929</v>
      </c>
      <c r="E50" s="106"/>
      <c r="F50" s="106"/>
      <c r="G50" s="106"/>
      <c r="H50" s="106"/>
      <c r="I50" s="106"/>
      <c r="J50" s="106"/>
      <c r="K50" s="24"/>
      <c r="L50" s="21">
        <f t="shared" ref="L50:L65" si="46">S50*$T$4</f>
        <v>0</v>
      </c>
      <c r="M50" s="21">
        <f t="shared" ref="M50:M65" si="47">L50*K50</f>
        <v>0</v>
      </c>
      <c r="N50" s="21">
        <f t="shared" ref="N50:N65" si="48">T50*$T$4</f>
        <v>0</v>
      </c>
      <c r="O50" s="21">
        <f t="shared" ref="O50:O65" si="49">N50*K50</f>
        <v>0</v>
      </c>
      <c r="P50" s="21">
        <f t="shared" ref="P50:Q50" si="50">N50+L50</f>
        <v>0</v>
      </c>
      <c r="Q50" s="21">
        <f t="shared" si="50"/>
        <v>0</v>
      </c>
      <c r="R50" s="126"/>
      <c r="S50" s="128"/>
      <c r="T50" s="128"/>
      <c r="U50" s="34"/>
      <c r="V50" s="34"/>
      <c r="W50" s="34"/>
      <c r="X50" s="34"/>
      <c r="Y50" s="128"/>
      <c r="Z50" s="34"/>
    </row>
    <row r="51" spans="1:26" ht="12.75" customHeight="1">
      <c r="A51" s="111">
        <v>2</v>
      </c>
      <c r="B51" s="14" t="s">
        <v>2575</v>
      </c>
      <c r="C51" s="14" t="s">
        <v>2542</v>
      </c>
      <c r="D51" s="9" t="s">
        <v>280</v>
      </c>
      <c r="E51" s="106"/>
      <c r="F51" s="106"/>
      <c r="G51" s="106"/>
      <c r="H51" s="106"/>
      <c r="I51" s="106"/>
      <c r="J51" s="106"/>
      <c r="K51" s="24"/>
      <c r="L51" s="21">
        <f t="shared" si="46"/>
        <v>0</v>
      </c>
      <c r="M51" s="21">
        <f t="shared" si="47"/>
        <v>0</v>
      </c>
      <c r="N51" s="21">
        <f t="shared" si="48"/>
        <v>0</v>
      </c>
      <c r="O51" s="21">
        <f t="shared" si="49"/>
        <v>0</v>
      </c>
      <c r="P51" s="21">
        <f t="shared" ref="P51:Q51" si="51">N51+L51</f>
        <v>0</v>
      </c>
      <c r="Q51" s="21">
        <f t="shared" si="51"/>
        <v>0</v>
      </c>
      <c r="R51" s="126"/>
      <c r="S51" s="128"/>
      <c r="T51" s="128"/>
      <c r="U51" s="34"/>
      <c r="V51" s="34"/>
      <c r="W51" s="34"/>
      <c r="X51" s="34"/>
      <c r="Y51" s="128"/>
      <c r="Z51" s="34"/>
    </row>
    <row r="52" spans="1:26" ht="12.75" customHeight="1">
      <c r="A52" s="111">
        <v>3</v>
      </c>
      <c r="B52" s="14" t="s">
        <v>2576</v>
      </c>
      <c r="C52" s="14" t="s">
        <v>2542</v>
      </c>
      <c r="D52" s="9" t="s">
        <v>929</v>
      </c>
      <c r="E52" s="106"/>
      <c r="F52" s="106"/>
      <c r="G52" s="106"/>
      <c r="H52" s="106"/>
      <c r="I52" s="106"/>
      <c r="J52" s="106"/>
      <c r="K52" s="24"/>
      <c r="L52" s="21">
        <f t="shared" si="46"/>
        <v>0</v>
      </c>
      <c r="M52" s="21">
        <f t="shared" si="47"/>
        <v>0</v>
      </c>
      <c r="N52" s="21">
        <f t="shared" si="48"/>
        <v>0</v>
      </c>
      <c r="O52" s="21">
        <f t="shared" si="49"/>
        <v>0</v>
      </c>
      <c r="P52" s="21">
        <f t="shared" ref="P52:Q52" si="52">N52+L52</f>
        <v>0</v>
      </c>
      <c r="Q52" s="21">
        <f t="shared" si="52"/>
        <v>0</v>
      </c>
      <c r="R52" s="126"/>
      <c r="S52" s="128"/>
      <c r="T52" s="128"/>
      <c r="U52" s="34"/>
      <c r="V52" s="34"/>
      <c r="W52" s="34"/>
      <c r="X52" s="34"/>
      <c r="Y52" s="128"/>
      <c r="Z52" s="34"/>
    </row>
    <row r="53" spans="1:26" ht="12.75" customHeight="1">
      <c r="A53" s="111">
        <v>4</v>
      </c>
      <c r="B53" s="14" t="s">
        <v>2577</v>
      </c>
      <c r="C53" s="14" t="s">
        <v>2542</v>
      </c>
      <c r="D53" s="9" t="s">
        <v>929</v>
      </c>
      <c r="E53" s="106"/>
      <c r="F53" s="106"/>
      <c r="G53" s="106"/>
      <c r="H53" s="106"/>
      <c r="I53" s="106"/>
      <c r="J53" s="106"/>
      <c r="K53" s="24"/>
      <c r="L53" s="21">
        <f t="shared" si="46"/>
        <v>0</v>
      </c>
      <c r="M53" s="21">
        <f t="shared" si="47"/>
        <v>0</v>
      </c>
      <c r="N53" s="21">
        <f t="shared" si="48"/>
        <v>0</v>
      </c>
      <c r="O53" s="21">
        <f t="shared" si="49"/>
        <v>0</v>
      </c>
      <c r="P53" s="21">
        <f t="shared" ref="P53:Q53" si="53">N53+L53</f>
        <v>0</v>
      </c>
      <c r="Q53" s="21">
        <f t="shared" si="53"/>
        <v>0</v>
      </c>
      <c r="R53" s="126"/>
      <c r="S53" s="128"/>
      <c r="T53" s="128"/>
      <c r="U53" s="34"/>
      <c r="V53" s="34"/>
      <c r="W53" s="34"/>
      <c r="X53" s="34"/>
      <c r="Y53" s="128"/>
      <c r="Z53" s="34"/>
    </row>
    <row r="54" spans="1:26" ht="12.75" customHeight="1">
      <c r="A54" s="111">
        <v>5</v>
      </c>
      <c r="B54" s="14" t="s">
        <v>2578</v>
      </c>
      <c r="C54" s="14" t="s">
        <v>2579</v>
      </c>
      <c r="D54" s="9" t="s">
        <v>206</v>
      </c>
      <c r="E54" s="106"/>
      <c r="F54" s="106"/>
      <c r="G54" s="106"/>
      <c r="H54" s="106"/>
      <c r="I54" s="106"/>
      <c r="J54" s="106"/>
      <c r="K54" s="24"/>
      <c r="L54" s="21">
        <f t="shared" si="46"/>
        <v>0</v>
      </c>
      <c r="M54" s="21">
        <f t="shared" si="47"/>
        <v>0</v>
      </c>
      <c r="N54" s="21">
        <f t="shared" si="48"/>
        <v>0</v>
      </c>
      <c r="O54" s="21">
        <f t="shared" si="49"/>
        <v>0</v>
      </c>
      <c r="P54" s="21">
        <f t="shared" ref="P54:Q54" si="54">N54+L54</f>
        <v>0</v>
      </c>
      <c r="Q54" s="21">
        <f t="shared" si="54"/>
        <v>0</v>
      </c>
      <c r="R54" s="126"/>
      <c r="S54" s="128"/>
      <c r="T54" s="128"/>
      <c r="U54" s="34"/>
      <c r="V54" s="34"/>
      <c r="W54" s="34"/>
      <c r="X54" s="34"/>
      <c r="Y54" s="128"/>
      <c r="Z54" s="34"/>
    </row>
    <row r="55" spans="1:26" ht="12.75" customHeight="1">
      <c r="A55" s="111">
        <v>6</v>
      </c>
      <c r="B55" s="14" t="s">
        <v>2580</v>
      </c>
      <c r="C55" s="14" t="s">
        <v>2542</v>
      </c>
      <c r="D55" s="9" t="s">
        <v>929</v>
      </c>
      <c r="E55" s="106"/>
      <c r="F55" s="106"/>
      <c r="G55" s="106"/>
      <c r="H55" s="106"/>
      <c r="I55" s="106"/>
      <c r="J55" s="106"/>
      <c r="K55" s="24"/>
      <c r="L55" s="21">
        <f t="shared" si="46"/>
        <v>0</v>
      </c>
      <c r="M55" s="21">
        <f t="shared" si="47"/>
        <v>0</v>
      </c>
      <c r="N55" s="21">
        <f t="shared" si="48"/>
        <v>0</v>
      </c>
      <c r="O55" s="21">
        <f t="shared" si="49"/>
        <v>0</v>
      </c>
      <c r="P55" s="21">
        <f t="shared" ref="P55:Q55" si="55">N55+L55</f>
        <v>0</v>
      </c>
      <c r="Q55" s="21">
        <f t="shared" si="55"/>
        <v>0</v>
      </c>
      <c r="R55" s="126"/>
      <c r="S55" s="128"/>
      <c r="T55" s="128"/>
      <c r="U55" s="34"/>
      <c r="V55" s="34"/>
      <c r="W55" s="34"/>
      <c r="X55" s="34"/>
      <c r="Y55" s="128"/>
      <c r="Z55" s="34"/>
    </row>
    <row r="56" spans="1:26" ht="12.75" customHeight="1">
      <c r="A56" s="111">
        <v>7</v>
      </c>
      <c r="B56" s="14" t="s">
        <v>2581</v>
      </c>
      <c r="C56" s="14" t="s">
        <v>2542</v>
      </c>
      <c r="D56" s="9" t="s">
        <v>929</v>
      </c>
      <c r="E56" s="106"/>
      <c r="F56" s="106"/>
      <c r="G56" s="106"/>
      <c r="H56" s="106"/>
      <c r="I56" s="106"/>
      <c r="J56" s="106"/>
      <c r="K56" s="24"/>
      <c r="L56" s="21">
        <f t="shared" si="46"/>
        <v>0</v>
      </c>
      <c r="M56" s="21">
        <f t="shared" si="47"/>
        <v>0</v>
      </c>
      <c r="N56" s="21">
        <f t="shared" si="48"/>
        <v>0</v>
      </c>
      <c r="O56" s="21">
        <f t="shared" si="49"/>
        <v>0</v>
      </c>
      <c r="P56" s="21">
        <f t="shared" ref="P56:Q56" si="56">N56+L56</f>
        <v>0</v>
      </c>
      <c r="Q56" s="21">
        <f t="shared" si="56"/>
        <v>0</v>
      </c>
      <c r="R56" s="126"/>
      <c r="S56" s="128"/>
      <c r="T56" s="128"/>
      <c r="U56" s="34"/>
      <c r="V56" s="34"/>
      <c r="W56" s="34"/>
      <c r="X56" s="34"/>
      <c r="Y56" s="128"/>
      <c r="Z56" s="34"/>
    </row>
    <row r="57" spans="1:26" ht="12.75" customHeight="1">
      <c r="A57" s="111">
        <v>8</v>
      </c>
      <c r="B57" s="14" t="s">
        <v>2582</v>
      </c>
      <c r="C57" s="14" t="s">
        <v>2542</v>
      </c>
      <c r="D57" s="9" t="s">
        <v>929</v>
      </c>
      <c r="E57" s="106"/>
      <c r="F57" s="106"/>
      <c r="G57" s="106"/>
      <c r="H57" s="106"/>
      <c r="I57" s="106"/>
      <c r="J57" s="106"/>
      <c r="K57" s="24"/>
      <c r="L57" s="21">
        <f t="shared" si="46"/>
        <v>0</v>
      </c>
      <c r="M57" s="21">
        <f t="shared" si="47"/>
        <v>0</v>
      </c>
      <c r="N57" s="21">
        <f t="shared" si="48"/>
        <v>0</v>
      </c>
      <c r="O57" s="21">
        <f t="shared" si="49"/>
        <v>0</v>
      </c>
      <c r="P57" s="21">
        <f t="shared" ref="P57:Q57" si="57">N57+L57</f>
        <v>0</v>
      </c>
      <c r="Q57" s="21">
        <f t="shared" si="57"/>
        <v>0</v>
      </c>
      <c r="R57" s="126"/>
      <c r="S57" s="128"/>
      <c r="T57" s="128"/>
      <c r="U57" s="34"/>
      <c r="V57" s="34"/>
      <c r="W57" s="34"/>
      <c r="X57" s="34"/>
      <c r="Y57" s="128"/>
      <c r="Z57" s="34"/>
    </row>
    <row r="58" spans="1:26" ht="12.75" customHeight="1">
      <c r="A58" s="111">
        <v>9</v>
      </c>
      <c r="B58" s="14" t="s">
        <v>2583</v>
      </c>
      <c r="C58" s="14" t="s">
        <v>2542</v>
      </c>
      <c r="D58" s="9" t="s">
        <v>421</v>
      </c>
      <c r="E58" s="106"/>
      <c r="F58" s="106"/>
      <c r="G58" s="106"/>
      <c r="H58" s="106"/>
      <c r="I58" s="106"/>
      <c r="J58" s="106"/>
      <c r="K58" s="24"/>
      <c r="L58" s="21">
        <f t="shared" si="46"/>
        <v>0</v>
      </c>
      <c r="M58" s="21">
        <f t="shared" si="47"/>
        <v>0</v>
      </c>
      <c r="N58" s="21">
        <f t="shared" si="48"/>
        <v>0</v>
      </c>
      <c r="O58" s="21">
        <f t="shared" si="49"/>
        <v>0</v>
      </c>
      <c r="P58" s="21">
        <f t="shared" ref="P58:Q58" si="58">N58+L58</f>
        <v>0</v>
      </c>
      <c r="Q58" s="21">
        <f t="shared" si="58"/>
        <v>0</v>
      </c>
      <c r="R58" s="126"/>
      <c r="S58" s="128"/>
      <c r="T58" s="128"/>
      <c r="U58" s="34"/>
      <c r="V58" s="34"/>
      <c r="W58" s="34"/>
      <c r="X58" s="34"/>
      <c r="Y58" s="128"/>
      <c r="Z58" s="34"/>
    </row>
    <row r="59" spans="1:26" ht="12.75" customHeight="1">
      <c r="A59" s="111">
        <v>10</v>
      </c>
      <c r="B59" s="14" t="s">
        <v>2584</v>
      </c>
      <c r="C59" s="14" t="s">
        <v>2542</v>
      </c>
      <c r="D59" s="9" t="s">
        <v>929</v>
      </c>
      <c r="E59" s="106"/>
      <c r="F59" s="106"/>
      <c r="G59" s="106"/>
      <c r="H59" s="106"/>
      <c r="I59" s="106"/>
      <c r="J59" s="106"/>
      <c r="K59" s="24"/>
      <c r="L59" s="21">
        <f t="shared" si="46"/>
        <v>0</v>
      </c>
      <c r="M59" s="21">
        <f t="shared" si="47"/>
        <v>0</v>
      </c>
      <c r="N59" s="21">
        <f t="shared" si="48"/>
        <v>0</v>
      </c>
      <c r="O59" s="21">
        <f t="shared" si="49"/>
        <v>0</v>
      </c>
      <c r="P59" s="21">
        <f t="shared" ref="P59:Q59" si="59">N59+L59</f>
        <v>0</v>
      </c>
      <c r="Q59" s="21">
        <f t="shared" si="59"/>
        <v>0</v>
      </c>
      <c r="R59" s="126"/>
      <c r="S59" s="128"/>
      <c r="T59" s="128"/>
      <c r="U59" s="34"/>
      <c r="V59" s="34"/>
      <c r="W59" s="34"/>
      <c r="X59" s="34"/>
      <c r="Y59" s="128"/>
      <c r="Z59" s="34"/>
    </row>
    <row r="60" spans="1:26" ht="12.75" customHeight="1">
      <c r="A60" s="111">
        <v>11</v>
      </c>
      <c r="B60" s="14" t="s">
        <v>2585</v>
      </c>
      <c r="C60" s="14" t="s">
        <v>2542</v>
      </c>
      <c r="D60" s="9" t="s">
        <v>421</v>
      </c>
      <c r="E60" s="106"/>
      <c r="F60" s="106"/>
      <c r="G60" s="106"/>
      <c r="H60" s="106"/>
      <c r="I60" s="106"/>
      <c r="J60" s="106"/>
      <c r="K60" s="24"/>
      <c r="L60" s="21">
        <f t="shared" si="46"/>
        <v>0</v>
      </c>
      <c r="M60" s="21">
        <f t="shared" si="47"/>
        <v>0</v>
      </c>
      <c r="N60" s="21">
        <f t="shared" si="48"/>
        <v>0</v>
      </c>
      <c r="O60" s="21">
        <f t="shared" si="49"/>
        <v>0</v>
      </c>
      <c r="P60" s="21">
        <f t="shared" ref="P60:Q60" si="60">N60+L60</f>
        <v>0</v>
      </c>
      <c r="Q60" s="21">
        <f t="shared" si="60"/>
        <v>0</v>
      </c>
      <c r="R60" s="126"/>
      <c r="S60" s="128"/>
      <c r="T60" s="128"/>
      <c r="U60" s="34"/>
      <c r="V60" s="34"/>
      <c r="W60" s="34"/>
      <c r="X60" s="34"/>
      <c r="Y60" s="128"/>
      <c r="Z60" s="34"/>
    </row>
    <row r="61" spans="1:26" ht="12.75" customHeight="1">
      <c r="A61" s="111">
        <v>12</v>
      </c>
      <c r="B61" s="14" t="s">
        <v>2586</v>
      </c>
      <c r="C61" s="14" t="s">
        <v>2542</v>
      </c>
      <c r="D61" s="9" t="s">
        <v>421</v>
      </c>
      <c r="E61" s="106"/>
      <c r="F61" s="106"/>
      <c r="G61" s="106"/>
      <c r="H61" s="106"/>
      <c r="I61" s="106"/>
      <c r="J61" s="106"/>
      <c r="K61" s="24"/>
      <c r="L61" s="21">
        <f t="shared" si="46"/>
        <v>0</v>
      </c>
      <c r="M61" s="21">
        <f t="shared" si="47"/>
        <v>0</v>
      </c>
      <c r="N61" s="21">
        <f t="shared" si="48"/>
        <v>0</v>
      </c>
      <c r="O61" s="21">
        <f t="shared" si="49"/>
        <v>0</v>
      </c>
      <c r="P61" s="21">
        <f t="shared" ref="P61:Q61" si="61">N61+L61</f>
        <v>0</v>
      </c>
      <c r="Q61" s="21">
        <f t="shared" si="61"/>
        <v>0</v>
      </c>
      <c r="R61" s="126"/>
      <c r="S61" s="128"/>
      <c r="T61" s="128"/>
      <c r="U61" s="34"/>
      <c r="V61" s="34"/>
      <c r="W61" s="34"/>
      <c r="X61" s="34"/>
      <c r="Y61" s="128"/>
      <c r="Z61" s="34"/>
    </row>
    <row r="62" spans="1:26" ht="12.75" customHeight="1">
      <c r="A62" s="111">
        <v>13</v>
      </c>
      <c r="B62" s="14" t="s">
        <v>2587</v>
      </c>
      <c r="C62" s="14" t="s">
        <v>2542</v>
      </c>
      <c r="D62" s="9" t="s">
        <v>421</v>
      </c>
      <c r="E62" s="106"/>
      <c r="F62" s="106"/>
      <c r="G62" s="106"/>
      <c r="H62" s="106"/>
      <c r="I62" s="106"/>
      <c r="J62" s="106"/>
      <c r="K62" s="24"/>
      <c r="L62" s="21">
        <f t="shared" si="46"/>
        <v>0</v>
      </c>
      <c r="M62" s="21">
        <f t="shared" si="47"/>
        <v>0</v>
      </c>
      <c r="N62" s="21">
        <f t="shared" si="48"/>
        <v>0</v>
      </c>
      <c r="O62" s="21">
        <f t="shared" si="49"/>
        <v>0</v>
      </c>
      <c r="P62" s="21">
        <f t="shared" ref="P62:Q62" si="62">N62+L62</f>
        <v>0</v>
      </c>
      <c r="Q62" s="21">
        <f t="shared" si="62"/>
        <v>0</v>
      </c>
      <c r="R62" s="126"/>
      <c r="S62" s="128"/>
      <c r="T62" s="128"/>
      <c r="U62" s="34"/>
      <c r="V62" s="34"/>
      <c r="W62" s="34"/>
      <c r="X62" s="34"/>
      <c r="Y62" s="128"/>
      <c r="Z62" s="34"/>
    </row>
    <row r="63" spans="1:26" ht="12.75" customHeight="1">
      <c r="A63" s="111">
        <v>14</v>
      </c>
      <c r="B63" s="14" t="s">
        <v>2588</v>
      </c>
      <c r="C63" s="14" t="s">
        <v>2542</v>
      </c>
      <c r="D63" s="9" t="s">
        <v>2571</v>
      </c>
      <c r="E63" s="106"/>
      <c r="F63" s="106"/>
      <c r="G63" s="106"/>
      <c r="H63" s="106"/>
      <c r="I63" s="106"/>
      <c r="J63" s="106"/>
      <c r="K63" s="24"/>
      <c r="L63" s="21">
        <f t="shared" si="46"/>
        <v>0</v>
      </c>
      <c r="M63" s="21">
        <f t="shared" si="47"/>
        <v>0</v>
      </c>
      <c r="N63" s="21">
        <f t="shared" si="48"/>
        <v>0</v>
      </c>
      <c r="O63" s="21">
        <f t="shared" si="49"/>
        <v>0</v>
      </c>
      <c r="P63" s="21">
        <f t="shared" ref="P63:Q63" si="63">N63+L63</f>
        <v>0</v>
      </c>
      <c r="Q63" s="21">
        <f t="shared" si="63"/>
        <v>0</v>
      </c>
      <c r="R63" s="126"/>
      <c r="S63" s="128"/>
      <c r="T63" s="128"/>
      <c r="U63" s="34"/>
      <c r="V63" s="34"/>
      <c r="W63" s="34"/>
      <c r="X63" s="34"/>
      <c r="Y63" s="128"/>
      <c r="Z63" s="34"/>
    </row>
    <row r="64" spans="1:26" ht="12.75" customHeight="1">
      <c r="A64" s="111">
        <v>15</v>
      </c>
      <c r="B64" s="14" t="s">
        <v>2589</v>
      </c>
      <c r="C64" s="14" t="s">
        <v>2542</v>
      </c>
      <c r="D64" s="9" t="s">
        <v>2571</v>
      </c>
      <c r="E64" s="106"/>
      <c r="F64" s="106"/>
      <c r="G64" s="106"/>
      <c r="H64" s="106"/>
      <c r="I64" s="106"/>
      <c r="J64" s="106"/>
      <c r="K64" s="24"/>
      <c r="L64" s="21">
        <f t="shared" si="46"/>
        <v>0</v>
      </c>
      <c r="M64" s="21">
        <f t="shared" si="47"/>
        <v>0</v>
      </c>
      <c r="N64" s="21">
        <f t="shared" si="48"/>
        <v>0</v>
      </c>
      <c r="O64" s="21">
        <f t="shared" si="49"/>
        <v>0</v>
      </c>
      <c r="P64" s="21">
        <f t="shared" ref="P64:Q64" si="64">N64+L64</f>
        <v>0</v>
      </c>
      <c r="Q64" s="21">
        <f t="shared" si="64"/>
        <v>0</v>
      </c>
      <c r="R64" s="126"/>
      <c r="S64" s="128"/>
      <c r="T64" s="128"/>
      <c r="U64" s="34"/>
      <c r="V64" s="34"/>
      <c r="W64" s="34"/>
      <c r="X64" s="34"/>
      <c r="Y64" s="128"/>
      <c r="Z64" s="34"/>
    </row>
    <row r="65" spans="1:26" ht="12.75" customHeight="1">
      <c r="A65" s="111">
        <v>16</v>
      </c>
      <c r="B65" s="14" t="s">
        <v>2590</v>
      </c>
      <c r="C65" s="14"/>
      <c r="D65" s="9" t="s">
        <v>2571</v>
      </c>
      <c r="E65" s="106"/>
      <c r="F65" s="106"/>
      <c r="G65" s="106"/>
      <c r="H65" s="106"/>
      <c r="I65" s="106"/>
      <c r="J65" s="106"/>
      <c r="K65" s="24"/>
      <c r="L65" s="21">
        <f t="shared" si="46"/>
        <v>0</v>
      </c>
      <c r="M65" s="21">
        <f t="shared" si="47"/>
        <v>0</v>
      </c>
      <c r="N65" s="21">
        <f t="shared" si="48"/>
        <v>0</v>
      </c>
      <c r="O65" s="21">
        <f t="shared" si="49"/>
        <v>0</v>
      </c>
      <c r="P65" s="21">
        <f t="shared" ref="P65:Q65" si="65">N65+L65</f>
        <v>0</v>
      </c>
      <c r="Q65" s="21">
        <f t="shared" si="65"/>
        <v>0</v>
      </c>
      <c r="R65" s="126"/>
      <c r="S65" s="128"/>
      <c r="T65" s="128"/>
      <c r="U65" s="34"/>
      <c r="V65" s="34"/>
      <c r="W65" s="34"/>
      <c r="X65" s="34"/>
      <c r="Y65" s="128"/>
      <c r="Z65" s="34"/>
    </row>
    <row r="66" spans="1:26" ht="12.75" customHeight="1">
      <c r="A66" s="111"/>
      <c r="B66" s="14"/>
      <c r="C66" s="14"/>
      <c r="D66" s="9"/>
      <c r="E66" s="106"/>
      <c r="F66" s="106"/>
      <c r="G66" s="106"/>
      <c r="H66" s="106"/>
      <c r="I66" s="106"/>
      <c r="J66" s="106"/>
      <c r="K66" s="24"/>
      <c r="L66" s="21"/>
      <c r="M66" s="21"/>
      <c r="N66" s="21"/>
      <c r="O66" s="21"/>
      <c r="P66" s="21"/>
      <c r="Q66" s="21"/>
      <c r="R66" s="126"/>
      <c r="S66" s="128"/>
      <c r="T66" s="128"/>
      <c r="U66" s="34"/>
      <c r="V66" s="34"/>
      <c r="W66" s="34"/>
      <c r="X66" s="34"/>
      <c r="Y66" s="128"/>
      <c r="Z66" s="34"/>
    </row>
    <row r="67" spans="1:26" ht="12.75" customHeight="1">
      <c r="A67" s="111"/>
      <c r="B67" s="14"/>
      <c r="C67" s="14"/>
      <c r="D67" s="9"/>
      <c r="E67" s="106"/>
      <c r="F67" s="106"/>
      <c r="G67" s="106"/>
      <c r="H67" s="106"/>
      <c r="I67" s="106"/>
      <c r="J67" s="106"/>
      <c r="K67" s="24"/>
      <c r="L67" s="21"/>
      <c r="M67" s="21"/>
      <c r="N67" s="21"/>
      <c r="O67" s="21"/>
      <c r="P67" s="21"/>
      <c r="Q67" s="21"/>
      <c r="R67" s="126"/>
      <c r="S67" s="128"/>
      <c r="T67" s="128"/>
      <c r="U67" s="34"/>
      <c r="V67" s="34"/>
      <c r="W67" s="34"/>
      <c r="X67" s="34"/>
      <c r="Y67" s="128"/>
      <c r="Z67" s="34"/>
    </row>
    <row r="68" spans="1:26" ht="12.75" customHeight="1">
      <c r="A68" s="6" t="s">
        <v>262</v>
      </c>
      <c r="B68" s="7" t="s">
        <v>2591</v>
      </c>
      <c r="C68" s="7"/>
      <c r="D68" s="6"/>
      <c r="E68" s="114"/>
      <c r="F68" s="114"/>
      <c r="G68" s="114"/>
      <c r="H68" s="114"/>
      <c r="I68" s="114"/>
      <c r="J68" s="114"/>
      <c r="K68" s="18"/>
      <c r="L68" s="23"/>
      <c r="M68" s="23">
        <f>SUM(M69:M71)</f>
        <v>0</v>
      </c>
      <c r="N68" s="23"/>
      <c r="O68" s="23">
        <f>SUM(O69:O71)</f>
        <v>0</v>
      </c>
      <c r="P68" s="23"/>
      <c r="Q68" s="23">
        <f>O68+M68</f>
        <v>0</v>
      </c>
      <c r="R68" s="125"/>
      <c r="S68" s="119"/>
      <c r="T68" s="119"/>
      <c r="U68" s="26"/>
      <c r="V68" s="26"/>
      <c r="W68" s="26"/>
      <c r="X68" s="26"/>
      <c r="Y68" s="119"/>
      <c r="Z68" s="26"/>
    </row>
    <row r="69" spans="1:26" ht="12.75" customHeight="1">
      <c r="A69" s="111">
        <v>1</v>
      </c>
      <c r="B69" s="14" t="s">
        <v>2592</v>
      </c>
      <c r="C69" s="14" t="s">
        <v>2593</v>
      </c>
      <c r="D69" s="9" t="s">
        <v>280</v>
      </c>
      <c r="E69" s="106"/>
      <c r="F69" s="106"/>
      <c r="G69" s="106"/>
      <c r="H69" s="106"/>
      <c r="I69" s="106"/>
      <c r="J69" s="106"/>
      <c r="K69" s="24"/>
      <c r="L69" s="21">
        <f t="shared" ref="L69:L70" si="66">S69*$T$4</f>
        <v>0</v>
      </c>
      <c r="M69" s="21">
        <f t="shared" ref="M69:M70" si="67">L69*K69</f>
        <v>0</v>
      </c>
      <c r="N69" s="21">
        <f t="shared" ref="N69:N70" si="68">T69*$T$4</f>
        <v>0</v>
      </c>
      <c r="O69" s="21">
        <f t="shared" ref="O69:O70" si="69">N69*K69</f>
        <v>0</v>
      </c>
      <c r="P69" s="21">
        <f t="shared" ref="P69:Q69" si="70">N69+L69</f>
        <v>0</v>
      </c>
      <c r="Q69" s="21">
        <f t="shared" si="70"/>
        <v>0</v>
      </c>
      <c r="R69" s="126"/>
      <c r="S69" s="131"/>
      <c r="T69" s="132"/>
      <c r="U69" s="34"/>
      <c r="V69" s="34"/>
      <c r="W69" s="34"/>
      <c r="X69" s="34"/>
      <c r="Y69" s="128"/>
      <c r="Z69" s="34"/>
    </row>
    <row r="70" spans="1:26" ht="12.75" customHeight="1">
      <c r="A70" s="111">
        <v>2</v>
      </c>
      <c r="B70" s="14" t="s">
        <v>2594</v>
      </c>
      <c r="C70" s="14" t="s">
        <v>2595</v>
      </c>
      <c r="D70" s="9" t="s">
        <v>163</v>
      </c>
      <c r="E70" s="106"/>
      <c r="F70" s="106"/>
      <c r="G70" s="106"/>
      <c r="H70" s="106"/>
      <c r="I70" s="106"/>
      <c r="J70" s="106"/>
      <c r="K70" s="24"/>
      <c r="L70" s="21">
        <f t="shared" si="66"/>
        <v>0</v>
      </c>
      <c r="M70" s="21">
        <f t="shared" si="67"/>
        <v>0</v>
      </c>
      <c r="N70" s="21">
        <f t="shared" si="68"/>
        <v>0</v>
      </c>
      <c r="O70" s="21">
        <f t="shared" si="69"/>
        <v>0</v>
      </c>
      <c r="P70" s="21">
        <f t="shared" ref="P70:Q70" si="71">N70+L70</f>
        <v>0</v>
      </c>
      <c r="Q70" s="21">
        <f t="shared" si="71"/>
        <v>0</v>
      </c>
      <c r="R70" s="126"/>
      <c r="S70" s="128"/>
      <c r="T70" s="128"/>
      <c r="U70" s="34"/>
      <c r="V70" s="34"/>
      <c r="W70" s="34"/>
      <c r="X70" s="34"/>
      <c r="Y70" s="128"/>
      <c r="Z70" s="34"/>
    </row>
    <row r="71" spans="1:26" ht="12.75" customHeight="1">
      <c r="A71" s="12"/>
      <c r="B71" s="14"/>
      <c r="C71" s="14"/>
      <c r="D71" s="9"/>
      <c r="E71" s="106"/>
      <c r="F71" s="106"/>
      <c r="G71" s="106"/>
      <c r="H71" s="106"/>
      <c r="I71" s="106"/>
      <c r="J71" s="106"/>
      <c r="K71" s="24"/>
      <c r="L71" s="21"/>
      <c r="M71" s="21"/>
      <c r="N71" s="21"/>
      <c r="O71" s="21"/>
      <c r="P71" s="21"/>
      <c r="Q71" s="21"/>
      <c r="R71" s="126"/>
      <c r="S71" s="119"/>
      <c r="T71" s="119"/>
      <c r="U71" s="26"/>
      <c r="V71" s="26"/>
      <c r="W71" s="26"/>
      <c r="X71" s="26"/>
      <c r="Y71" s="119"/>
      <c r="Z71" s="26"/>
    </row>
    <row r="72" spans="1:26" ht="12.75" customHeight="1">
      <c r="A72" s="129"/>
      <c r="B72" s="54"/>
      <c r="C72" s="26"/>
      <c r="D72" s="26"/>
      <c r="E72" s="124"/>
      <c r="F72" s="124"/>
      <c r="G72" s="124"/>
      <c r="H72" s="124"/>
      <c r="I72" s="124"/>
      <c r="J72" s="124"/>
      <c r="K72" s="130"/>
      <c r="L72" s="56"/>
      <c r="M72" s="56"/>
      <c r="N72" s="56"/>
      <c r="O72" s="56"/>
      <c r="P72" s="56"/>
      <c r="Q72" s="56"/>
      <c r="R72" s="133"/>
      <c r="S72" s="119"/>
      <c r="T72" s="119"/>
      <c r="U72" s="26"/>
      <c r="V72" s="26"/>
      <c r="W72" s="26"/>
      <c r="X72" s="26"/>
      <c r="Y72" s="119"/>
      <c r="Z72" s="26"/>
    </row>
    <row r="73" spans="1:26" ht="12.75" customHeight="1">
      <c r="A73" s="129"/>
      <c r="B73" s="54"/>
      <c r="C73" s="26"/>
      <c r="D73" s="26"/>
      <c r="E73" s="124"/>
      <c r="F73" s="124"/>
      <c r="G73" s="124"/>
      <c r="H73" s="124"/>
      <c r="I73" s="124"/>
      <c r="J73" s="124"/>
      <c r="K73" s="130"/>
      <c r="L73" s="56"/>
      <c r="M73" s="56"/>
      <c r="N73" s="56"/>
      <c r="O73" s="56"/>
      <c r="P73" s="56"/>
      <c r="Q73" s="56"/>
      <c r="R73" s="133"/>
      <c r="S73" s="119"/>
      <c r="T73" s="119"/>
      <c r="U73" s="26"/>
      <c r="V73" s="26"/>
      <c r="W73" s="26"/>
      <c r="X73" s="26"/>
      <c r="Y73" s="119"/>
      <c r="Z73" s="26"/>
    </row>
    <row r="74" spans="1:26" ht="12.75" customHeight="1">
      <c r="A74" s="129"/>
      <c r="B74" s="54"/>
      <c r="C74" s="26"/>
      <c r="D74" s="26"/>
      <c r="E74" s="124"/>
      <c r="F74" s="124"/>
      <c r="G74" s="124"/>
      <c r="H74" s="124"/>
      <c r="I74" s="124"/>
      <c r="J74" s="124"/>
      <c r="K74" s="130"/>
      <c r="L74" s="56"/>
      <c r="M74" s="56"/>
      <c r="N74" s="56"/>
      <c r="O74" s="56"/>
      <c r="P74" s="56"/>
      <c r="Q74" s="56"/>
      <c r="R74" s="133"/>
      <c r="S74" s="119"/>
      <c r="T74" s="119"/>
      <c r="U74" s="26"/>
      <c r="V74" s="26"/>
      <c r="W74" s="26"/>
      <c r="X74" s="26"/>
      <c r="Y74" s="119"/>
      <c r="Z74" s="26"/>
    </row>
    <row r="75" spans="1:26" ht="12.75" customHeight="1">
      <c r="A75" s="129"/>
      <c r="B75" s="54"/>
      <c r="C75" s="26"/>
      <c r="D75" s="26"/>
      <c r="E75" s="124"/>
      <c r="F75" s="124"/>
      <c r="G75" s="124"/>
      <c r="H75" s="124"/>
      <c r="I75" s="124"/>
      <c r="J75" s="124"/>
      <c r="K75" s="130"/>
      <c r="L75" s="56"/>
      <c r="M75" s="56"/>
      <c r="N75" s="56"/>
      <c r="O75" s="56"/>
      <c r="P75" s="56"/>
      <c r="Q75" s="56"/>
      <c r="R75" s="133"/>
      <c r="S75" s="119"/>
      <c r="T75" s="119"/>
      <c r="U75" s="26"/>
      <c r="V75" s="26"/>
      <c r="W75" s="26"/>
      <c r="X75" s="26"/>
      <c r="Y75" s="119"/>
      <c r="Z75" s="26"/>
    </row>
    <row r="76" spans="1:26" ht="12.75" customHeight="1">
      <c r="A76" s="129"/>
      <c r="B76" s="54"/>
      <c r="C76" s="26"/>
      <c r="D76" s="26"/>
      <c r="E76" s="124"/>
      <c r="F76" s="124"/>
      <c r="G76" s="124"/>
      <c r="H76" s="124"/>
      <c r="I76" s="124"/>
      <c r="J76" s="124"/>
      <c r="K76" s="130"/>
      <c r="L76" s="56"/>
      <c r="M76" s="56"/>
      <c r="N76" s="56"/>
      <c r="O76" s="56"/>
      <c r="P76" s="56"/>
      <c r="Q76" s="56"/>
      <c r="R76" s="133"/>
      <c r="S76" s="119"/>
      <c r="T76" s="119"/>
      <c r="U76" s="26"/>
      <c r="V76" s="26"/>
      <c r="W76" s="26"/>
      <c r="X76" s="26"/>
      <c r="Y76" s="119"/>
      <c r="Z76" s="26"/>
    </row>
    <row r="77" spans="1:26" ht="12.75" customHeight="1">
      <c r="A77" s="129"/>
      <c r="B77" s="54"/>
      <c r="C77" s="26"/>
      <c r="D77" s="26"/>
      <c r="E77" s="124"/>
      <c r="F77" s="124"/>
      <c r="G77" s="124"/>
      <c r="H77" s="124"/>
      <c r="I77" s="124"/>
      <c r="J77" s="124"/>
      <c r="K77" s="130"/>
      <c r="L77" s="56"/>
      <c r="M77" s="56"/>
      <c r="N77" s="56"/>
      <c r="O77" s="56"/>
      <c r="P77" s="56"/>
      <c r="Q77" s="56"/>
      <c r="R77" s="133"/>
      <c r="S77" s="119"/>
      <c r="T77" s="119"/>
      <c r="U77" s="26"/>
      <c r="V77" s="26"/>
      <c r="W77" s="26"/>
      <c r="X77" s="26"/>
      <c r="Y77" s="119"/>
      <c r="Z77" s="26"/>
    </row>
    <row r="78" spans="1:26" ht="12.75" customHeight="1">
      <c r="A78" s="129"/>
      <c r="B78" s="54"/>
      <c r="C78" s="26"/>
      <c r="D78" s="26"/>
      <c r="E78" s="124"/>
      <c r="F78" s="124"/>
      <c r="G78" s="124"/>
      <c r="H78" s="124"/>
      <c r="I78" s="124"/>
      <c r="J78" s="124"/>
      <c r="K78" s="130"/>
      <c r="L78" s="56"/>
      <c r="M78" s="56"/>
      <c r="N78" s="56"/>
      <c r="O78" s="56"/>
      <c r="P78" s="56"/>
      <c r="Q78" s="56"/>
      <c r="R78" s="133"/>
      <c r="S78" s="119"/>
      <c r="T78" s="119"/>
      <c r="U78" s="26"/>
      <c r="V78" s="26"/>
      <c r="W78" s="26"/>
      <c r="X78" s="26"/>
      <c r="Y78" s="119"/>
      <c r="Z78" s="26"/>
    </row>
    <row r="79" spans="1:26" ht="12.75" customHeight="1">
      <c r="A79" s="129"/>
      <c r="B79" s="54"/>
      <c r="C79" s="26"/>
      <c r="D79" s="26"/>
      <c r="E79" s="124"/>
      <c r="F79" s="124"/>
      <c r="G79" s="124"/>
      <c r="H79" s="124"/>
      <c r="I79" s="124"/>
      <c r="J79" s="124"/>
      <c r="K79" s="130"/>
      <c r="L79" s="56"/>
      <c r="M79" s="56"/>
      <c r="N79" s="56"/>
      <c r="O79" s="56"/>
      <c r="P79" s="56"/>
      <c r="Q79" s="56"/>
      <c r="R79" s="133"/>
      <c r="S79" s="119"/>
      <c r="T79" s="119"/>
      <c r="U79" s="26"/>
      <c r="V79" s="26"/>
      <c r="W79" s="26"/>
      <c r="X79" s="26"/>
      <c r="Y79" s="119"/>
      <c r="Z79" s="26"/>
    </row>
    <row r="80" spans="1:26" ht="12.75" customHeight="1">
      <c r="A80" s="129"/>
      <c r="B80" s="54"/>
      <c r="C80" s="26"/>
      <c r="D80" s="26"/>
      <c r="E80" s="124"/>
      <c r="F80" s="124"/>
      <c r="G80" s="124"/>
      <c r="H80" s="124"/>
      <c r="I80" s="124"/>
      <c r="J80" s="124"/>
      <c r="K80" s="130"/>
      <c r="L80" s="56"/>
      <c r="M80" s="56"/>
      <c r="N80" s="56"/>
      <c r="O80" s="56"/>
      <c r="P80" s="56"/>
      <c r="Q80" s="56"/>
      <c r="R80" s="133"/>
      <c r="S80" s="119"/>
      <c r="T80" s="119"/>
      <c r="U80" s="26"/>
      <c r="V80" s="26"/>
      <c r="W80" s="26"/>
      <c r="X80" s="26"/>
      <c r="Y80" s="119"/>
      <c r="Z80" s="26"/>
    </row>
    <row r="81" spans="1:26" ht="12.75" customHeight="1">
      <c r="A81" s="129"/>
      <c r="B81" s="54"/>
      <c r="C81" s="26"/>
      <c r="D81" s="26"/>
      <c r="E81" s="124"/>
      <c r="F81" s="124"/>
      <c r="G81" s="124"/>
      <c r="H81" s="124"/>
      <c r="I81" s="124"/>
      <c r="J81" s="124"/>
      <c r="K81" s="130"/>
      <c r="L81" s="56"/>
      <c r="M81" s="56"/>
      <c r="N81" s="56"/>
      <c r="O81" s="56"/>
      <c r="P81" s="56"/>
      <c r="Q81" s="56"/>
      <c r="R81" s="133"/>
      <c r="S81" s="119"/>
      <c r="T81" s="119"/>
      <c r="U81" s="26"/>
      <c r="V81" s="26"/>
      <c r="W81" s="26"/>
      <c r="X81" s="26"/>
      <c r="Y81" s="119"/>
      <c r="Z81" s="26"/>
    </row>
    <row r="82" spans="1:26" ht="12.75" customHeight="1">
      <c r="A82" s="129"/>
      <c r="B82" s="54"/>
      <c r="C82" s="26"/>
      <c r="D82" s="26"/>
      <c r="E82" s="124"/>
      <c r="F82" s="124"/>
      <c r="G82" s="124"/>
      <c r="H82" s="124"/>
      <c r="I82" s="124"/>
      <c r="J82" s="124"/>
      <c r="K82" s="130"/>
      <c r="L82" s="56"/>
      <c r="M82" s="56"/>
      <c r="N82" s="56"/>
      <c r="O82" s="56"/>
      <c r="P82" s="56"/>
      <c r="Q82" s="56"/>
      <c r="R82" s="133"/>
      <c r="S82" s="119"/>
      <c r="T82" s="119"/>
      <c r="U82" s="26"/>
      <c r="V82" s="26"/>
      <c r="W82" s="26"/>
      <c r="X82" s="26"/>
      <c r="Y82" s="119"/>
      <c r="Z82" s="26"/>
    </row>
    <row r="83" spans="1:26" ht="12.75" customHeight="1">
      <c r="A83" s="129"/>
      <c r="B83" s="54"/>
      <c r="C83" s="26"/>
      <c r="D83" s="26"/>
      <c r="E83" s="124"/>
      <c r="F83" s="124"/>
      <c r="G83" s="124"/>
      <c r="H83" s="124"/>
      <c r="I83" s="124"/>
      <c r="J83" s="124"/>
      <c r="K83" s="130"/>
      <c r="L83" s="56"/>
      <c r="M83" s="56"/>
      <c r="N83" s="56"/>
      <c r="O83" s="56"/>
      <c r="P83" s="56"/>
      <c r="Q83" s="56"/>
      <c r="R83" s="133"/>
      <c r="S83" s="119"/>
      <c r="T83" s="119"/>
      <c r="U83" s="26"/>
      <c r="V83" s="26"/>
      <c r="W83" s="26"/>
      <c r="X83" s="26"/>
      <c r="Y83" s="119"/>
      <c r="Z83" s="26"/>
    </row>
    <row r="84" spans="1:26" ht="12.75" customHeight="1">
      <c r="A84" s="129"/>
      <c r="B84" s="54"/>
      <c r="C84" s="26"/>
      <c r="D84" s="26"/>
      <c r="E84" s="124"/>
      <c r="F84" s="124"/>
      <c r="G84" s="124"/>
      <c r="H84" s="124"/>
      <c r="I84" s="124"/>
      <c r="J84" s="124"/>
      <c r="K84" s="130"/>
      <c r="L84" s="56"/>
      <c r="M84" s="56"/>
      <c r="N84" s="56"/>
      <c r="O84" s="56"/>
      <c r="P84" s="56"/>
      <c r="Q84" s="56"/>
      <c r="R84" s="133"/>
      <c r="S84" s="119"/>
      <c r="T84" s="119"/>
      <c r="U84" s="26"/>
      <c r="V84" s="26"/>
      <c r="W84" s="26"/>
      <c r="X84" s="26"/>
      <c r="Y84" s="119"/>
      <c r="Z84" s="26"/>
    </row>
    <row r="85" spans="1:26" ht="12.75" customHeight="1">
      <c r="A85" s="129"/>
      <c r="B85" s="54"/>
      <c r="C85" s="26"/>
      <c r="D85" s="26"/>
      <c r="E85" s="124"/>
      <c r="F85" s="124"/>
      <c r="G85" s="124"/>
      <c r="H85" s="124"/>
      <c r="I85" s="124"/>
      <c r="J85" s="124"/>
      <c r="K85" s="130"/>
      <c r="L85" s="56"/>
      <c r="M85" s="56"/>
      <c r="N85" s="56"/>
      <c r="O85" s="56"/>
      <c r="P85" s="56"/>
      <c r="Q85" s="56"/>
      <c r="R85" s="133"/>
      <c r="S85" s="119"/>
      <c r="T85" s="119"/>
      <c r="U85" s="26"/>
      <c r="V85" s="26"/>
      <c r="W85" s="26"/>
      <c r="X85" s="26"/>
      <c r="Y85" s="119"/>
      <c r="Z85" s="26"/>
    </row>
    <row r="86" spans="1:26" ht="12.75" customHeight="1">
      <c r="A86" s="129"/>
      <c r="B86" s="54"/>
      <c r="C86" s="26"/>
      <c r="D86" s="26"/>
      <c r="E86" s="124"/>
      <c r="F86" s="124"/>
      <c r="G86" s="124"/>
      <c r="H86" s="124"/>
      <c r="I86" s="124"/>
      <c r="J86" s="124"/>
      <c r="K86" s="130"/>
      <c r="L86" s="56"/>
      <c r="M86" s="56"/>
      <c r="N86" s="56"/>
      <c r="O86" s="56"/>
      <c r="P86" s="56"/>
      <c r="Q86" s="56"/>
      <c r="R86" s="133"/>
      <c r="S86" s="119"/>
      <c r="T86" s="119"/>
      <c r="U86" s="26"/>
      <c r="V86" s="26"/>
      <c r="W86" s="26"/>
      <c r="X86" s="26"/>
      <c r="Y86" s="119"/>
      <c r="Z86" s="26"/>
    </row>
    <row r="87" spans="1:26" ht="12.75" customHeight="1">
      <c r="A87" s="129"/>
      <c r="B87" s="54"/>
      <c r="C87" s="26"/>
      <c r="D87" s="26"/>
      <c r="E87" s="124"/>
      <c r="F87" s="124"/>
      <c r="G87" s="124"/>
      <c r="H87" s="124"/>
      <c r="I87" s="124"/>
      <c r="J87" s="124"/>
      <c r="K87" s="130"/>
      <c r="L87" s="56"/>
      <c r="M87" s="56"/>
      <c r="N87" s="56"/>
      <c r="O87" s="56"/>
      <c r="P87" s="56"/>
      <c r="Q87" s="56"/>
      <c r="R87" s="133"/>
      <c r="S87" s="119"/>
      <c r="T87" s="119"/>
      <c r="U87" s="26"/>
      <c r="V87" s="26"/>
      <c r="W87" s="26"/>
      <c r="X87" s="26"/>
      <c r="Y87" s="119"/>
      <c r="Z87" s="26"/>
    </row>
    <row r="88" spans="1:26" ht="12.75" customHeight="1">
      <c r="A88" s="129"/>
      <c r="B88" s="54"/>
      <c r="C88" s="26"/>
      <c r="D88" s="26"/>
      <c r="E88" s="124"/>
      <c r="F88" s="124"/>
      <c r="G88" s="124"/>
      <c r="H88" s="124"/>
      <c r="I88" s="124"/>
      <c r="J88" s="124"/>
      <c r="K88" s="130"/>
      <c r="L88" s="56"/>
      <c r="M88" s="56"/>
      <c r="N88" s="56"/>
      <c r="O88" s="56"/>
      <c r="P88" s="56"/>
      <c r="Q88" s="56"/>
      <c r="R88" s="133"/>
      <c r="S88" s="119"/>
      <c r="T88" s="119"/>
      <c r="U88" s="26"/>
      <c r="V88" s="26"/>
      <c r="W88" s="26"/>
      <c r="X88" s="26"/>
      <c r="Y88" s="119"/>
      <c r="Z88" s="26"/>
    </row>
    <row r="89" spans="1:26" ht="12.75" customHeight="1">
      <c r="A89" s="129"/>
      <c r="B89" s="54"/>
      <c r="C89" s="26"/>
      <c r="D89" s="26"/>
      <c r="E89" s="124"/>
      <c r="F89" s="124"/>
      <c r="G89" s="124"/>
      <c r="H89" s="124"/>
      <c r="I89" s="124"/>
      <c r="J89" s="124"/>
      <c r="K89" s="130"/>
      <c r="L89" s="56"/>
      <c r="M89" s="56"/>
      <c r="N89" s="56"/>
      <c r="O89" s="56"/>
      <c r="P89" s="56"/>
      <c r="Q89" s="56"/>
      <c r="R89" s="133"/>
      <c r="S89" s="119"/>
      <c r="T89" s="119"/>
      <c r="U89" s="26"/>
      <c r="V89" s="26"/>
      <c r="W89" s="26"/>
      <c r="X89" s="26"/>
      <c r="Y89" s="119"/>
      <c r="Z89" s="26"/>
    </row>
    <row r="90" spans="1:26" ht="12.75" customHeight="1">
      <c r="A90" s="129"/>
      <c r="B90" s="54"/>
      <c r="C90" s="26"/>
      <c r="D90" s="26"/>
      <c r="E90" s="124"/>
      <c r="F90" s="124"/>
      <c r="G90" s="124"/>
      <c r="H90" s="124"/>
      <c r="I90" s="124"/>
      <c r="J90" s="124"/>
      <c r="K90" s="130"/>
      <c r="L90" s="56"/>
      <c r="M90" s="56"/>
      <c r="N90" s="56"/>
      <c r="O90" s="56"/>
      <c r="P90" s="56"/>
      <c r="Q90" s="56"/>
      <c r="R90" s="133"/>
      <c r="S90" s="119"/>
      <c r="T90" s="119"/>
      <c r="U90" s="26"/>
      <c r="V90" s="26"/>
      <c r="W90" s="26"/>
      <c r="X90" s="26"/>
      <c r="Y90" s="119"/>
      <c r="Z90" s="26"/>
    </row>
    <row r="91" spans="1:26" ht="12.75" customHeight="1">
      <c r="A91" s="129"/>
      <c r="B91" s="54"/>
      <c r="C91" s="26"/>
      <c r="D91" s="26"/>
      <c r="E91" s="124"/>
      <c r="F91" s="124"/>
      <c r="G91" s="124"/>
      <c r="H91" s="124"/>
      <c r="I91" s="124"/>
      <c r="J91" s="124"/>
      <c r="K91" s="130"/>
      <c r="L91" s="56"/>
      <c r="M91" s="56"/>
      <c r="N91" s="56"/>
      <c r="O91" s="56"/>
      <c r="P91" s="56"/>
      <c r="Q91" s="56"/>
      <c r="R91" s="133"/>
      <c r="S91" s="119"/>
      <c r="T91" s="119"/>
      <c r="U91" s="26"/>
      <c r="V91" s="26"/>
      <c r="W91" s="26"/>
      <c r="X91" s="26"/>
      <c r="Y91" s="119"/>
      <c r="Z91" s="26"/>
    </row>
    <row r="92" spans="1:26" ht="12.75" customHeight="1">
      <c r="A92" s="129"/>
      <c r="B92" s="54"/>
      <c r="C92" s="26"/>
      <c r="D92" s="26"/>
      <c r="E92" s="124"/>
      <c r="F92" s="124"/>
      <c r="G92" s="124"/>
      <c r="H92" s="124"/>
      <c r="I92" s="124"/>
      <c r="J92" s="124"/>
      <c r="K92" s="130"/>
      <c r="L92" s="56"/>
      <c r="M92" s="56"/>
      <c r="N92" s="56"/>
      <c r="O92" s="56"/>
      <c r="P92" s="56"/>
      <c r="Q92" s="56"/>
      <c r="R92" s="133"/>
      <c r="S92" s="119"/>
      <c r="T92" s="119"/>
      <c r="U92" s="26"/>
      <c r="V92" s="26"/>
      <c r="W92" s="26"/>
      <c r="X92" s="26"/>
      <c r="Y92" s="119"/>
      <c r="Z92" s="26"/>
    </row>
    <row r="93" spans="1:26" ht="12.75" customHeight="1">
      <c r="A93" s="129"/>
      <c r="B93" s="54"/>
      <c r="C93" s="26"/>
      <c r="D93" s="26"/>
      <c r="E93" s="124"/>
      <c r="F93" s="124"/>
      <c r="G93" s="124"/>
      <c r="H93" s="124"/>
      <c r="I93" s="124"/>
      <c r="J93" s="124"/>
      <c r="K93" s="130"/>
      <c r="L93" s="56"/>
      <c r="M93" s="56"/>
      <c r="N93" s="56"/>
      <c r="O93" s="56"/>
      <c r="P93" s="56"/>
      <c r="Q93" s="56"/>
      <c r="R93" s="133"/>
      <c r="S93" s="119"/>
      <c r="T93" s="119"/>
      <c r="U93" s="26"/>
      <c r="V93" s="26"/>
      <c r="W93" s="26"/>
      <c r="X93" s="26"/>
      <c r="Y93" s="119"/>
      <c r="Z93" s="26"/>
    </row>
    <row r="94" spans="1:26" ht="12.75" customHeight="1">
      <c r="A94" s="129"/>
      <c r="B94" s="54"/>
      <c r="C94" s="26"/>
      <c r="D94" s="26"/>
      <c r="E94" s="124"/>
      <c r="F94" s="124"/>
      <c r="G94" s="124"/>
      <c r="H94" s="124"/>
      <c r="I94" s="124"/>
      <c r="J94" s="124"/>
      <c r="K94" s="130"/>
      <c r="L94" s="56"/>
      <c r="M94" s="56"/>
      <c r="N94" s="56"/>
      <c r="O94" s="56"/>
      <c r="P94" s="56"/>
      <c r="Q94" s="56"/>
      <c r="R94" s="133"/>
      <c r="S94" s="119"/>
      <c r="T94" s="119"/>
      <c r="U94" s="26"/>
      <c r="V94" s="26"/>
      <c r="W94" s="26"/>
      <c r="X94" s="26"/>
      <c r="Y94" s="119"/>
      <c r="Z94" s="26"/>
    </row>
    <row r="95" spans="1:26" ht="12.75" customHeight="1">
      <c r="A95" s="129"/>
      <c r="B95" s="54"/>
      <c r="C95" s="26"/>
      <c r="D95" s="26"/>
      <c r="E95" s="124"/>
      <c r="F95" s="124"/>
      <c r="G95" s="124"/>
      <c r="H95" s="124"/>
      <c r="I95" s="124"/>
      <c r="J95" s="124"/>
      <c r="K95" s="130"/>
      <c r="L95" s="56"/>
      <c r="M95" s="56"/>
      <c r="N95" s="56"/>
      <c r="O95" s="56"/>
      <c r="P95" s="56"/>
      <c r="Q95" s="56"/>
      <c r="R95" s="133"/>
      <c r="S95" s="119"/>
      <c r="T95" s="119"/>
      <c r="U95" s="26"/>
      <c r="V95" s="26"/>
      <c r="W95" s="26"/>
      <c r="X95" s="26"/>
      <c r="Y95" s="119"/>
      <c r="Z95" s="26"/>
    </row>
    <row r="96" spans="1:26" ht="12.75" customHeight="1">
      <c r="A96" s="129"/>
      <c r="B96" s="54"/>
      <c r="C96" s="26"/>
      <c r="D96" s="26"/>
      <c r="E96" s="124"/>
      <c r="F96" s="124"/>
      <c r="G96" s="124"/>
      <c r="H96" s="124"/>
      <c r="I96" s="124"/>
      <c r="J96" s="124"/>
      <c r="K96" s="130"/>
      <c r="L96" s="56"/>
      <c r="M96" s="56"/>
      <c r="N96" s="56"/>
      <c r="O96" s="56"/>
      <c r="P96" s="56"/>
      <c r="Q96" s="56"/>
      <c r="R96" s="133"/>
      <c r="S96" s="119"/>
      <c r="T96" s="119"/>
      <c r="U96" s="26"/>
      <c r="V96" s="26"/>
      <c r="W96" s="26"/>
      <c r="X96" s="26"/>
      <c r="Y96" s="119"/>
      <c r="Z96" s="26"/>
    </row>
    <row r="97" spans="1:26" ht="12.75" customHeight="1">
      <c r="A97" s="129"/>
      <c r="B97" s="54"/>
      <c r="C97" s="26"/>
      <c r="D97" s="26"/>
      <c r="E97" s="124"/>
      <c r="F97" s="124"/>
      <c r="G97" s="124"/>
      <c r="H97" s="124"/>
      <c r="I97" s="124"/>
      <c r="J97" s="124"/>
      <c r="K97" s="130"/>
      <c r="L97" s="56"/>
      <c r="M97" s="56"/>
      <c r="N97" s="56"/>
      <c r="O97" s="56"/>
      <c r="P97" s="56"/>
      <c r="Q97" s="56"/>
      <c r="R97" s="133"/>
      <c r="S97" s="119"/>
      <c r="T97" s="119"/>
      <c r="U97" s="26"/>
      <c r="V97" s="26"/>
      <c r="W97" s="26"/>
      <c r="X97" s="26"/>
      <c r="Y97" s="119"/>
      <c r="Z97" s="26"/>
    </row>
    <row r="98" spans="1:26" ht="12.75" customHeight="1">
      <c r="A98" s="129"/>
      <c r="B98" s="54"/>
      <c r="C98" s="26"/>
      <c r="D98" s="26"/>
      <c r="E98" s="124"/>
      <c r="F98" s="124"/>
      <c r="G98" s="124"/>
      <c r="H98" s="124"/>
      <c r="I98" s="124"/>
      <c r="J98" s="124"/>
      <c r="K98" s="130"/>
      <c r="L98" s="56"/>
      <c r="M98" s="56"/>
      <c r="N98" s="56"/>
      <c r="O98" s="56"/>
      <c r="P98" s="56"/>
      <c r="Q98" s="56"/>
      <c r="R98" s="133"/>
      <c r="S98" s="119"/>
      <c r="T98" s="119"/>
      <c r="U98" s="26"/>
      <c r="V98" s="26"/>
      <c r="W98" s="26"/>
      <c r="X98" s="26"/>
      <c r="Y98" s="119"/>
      <c r="Z98" s="26"/>
    </row>
    <row r="99" spans="1:26" ht="12.75" customHeight="1">
      <c r="A99" s="129"/>
      <c r="B99" s="54"/>
      <c r="C99" s="26"/>
      <c r="D99" s="26"/>
      <c r="E99" s="124"/>
      <c r="F99" s="124"/>
      <c r="G99" s="124"/>
      <c r="H99" s="124"/>
      <c r="I99" s="124"/>
      <c r="J99" s="124"/>
      <c r="K99" s="130"/>
      <c r="L99" s="56"/>
      <c r="M99" s="56"/>
      <c r="N99" s="56"/>
      <c r="O99" s="56"/>
      <c r="P99" s="56"/>
      <c r="Q99" s="56"/>
      <c r="R99" s="133"/>
      <c r="S99" s="119"/>
      <c r="T99" s="119"/>
      <c r="U99" s="26"/>
      <c r="V99" s="26"/>
      <c r="W99" s="26"/>
      <c r="X99" s="26"/>
      <c r="Y99" s="119"/>
      <c r="Z99" s="26"/>
    </row>
    <row r="100" spans="1:26" ht="12.75" customHeight="1">
      <c r="A100" s="129"/>
      <c r="B100" s="54"/>
      <c r="C100" s="26"/>
      <c r="D100" s="26"/>
      <c r="E100" s="124"/>
      <c r="F100" s="124"/>
      <c r="G100" s="124"/>
      <c r="H100" s="124"/>
      <c r="I100" s="124"/>
      <c r="J100" s="124"/>
      <c r="K100" s="130"/>
      <c r="L100" s="56"/>
      <c r="M100" s="56"/>
      <c r="N100" s="56"/>
      <c r="O100" s="56"/>
      <c r="P100" s="56"/>
      <c r="Q100" s="56"/>
      <c r="R100" s="133"/>
      <c r="S100" s="119"/>
      <c r="T100" s="119"/>
      <c r="U100" s="26"/>
      <c r="V100" s="26"/>
      <c r="W100" s="26"/>
      <c r="X100" s="26"/>
      <c r="Y100" s="119"/>
      <c r="Z100" s="26"/>
    </row>
    <row r="101" spans="1:26" ht="12.75" customHeight="1">
      <c r="A101" s="129"/>
      <c r="B101" s="54"/>
      <c r="C101" s="26"/>
      <c r="D101" s="26"/>
      <c r="E101" s="124"/>
      <c r="F101" s="124"/>
      <c r="G101" s="124"/>
      <c r="H101" s="124"/>
      <c r="I101" s="124"/>
      <c r="J101" s="124"/>
      <c r="K101" s="130"/>
      <c r="L101" s="56"/>
      <c r="M101" s="56"/>
      <c r="N101" s="56"/>
      <c r="O101" s="56"/>
      <c r="P101" s="56"/>
      <c r="Q101" s="56"/>
      <c r="R101" s="133"/>
      <c r="S101" s="119"/>
      <c r="T101" s="119"/>
      <c r="U101" s="26"/>
      <c r="V101" s="26"/>
      <c r="W101" s="26"/>
      <c r="X101" s="26"/>
      <c r="Y101" s="119"/>
      <c r="Z101" s="26"/>
    </row>
    <row r="102" spans="1:26" ht="12.75" customHeight="1">
      <c r="A102" s="129"/>
      <c r="B102" s="54"/>
      <c r="C102" s="26"/>
      <c r="D102" s="26"/>
      <c r="E102" s="124"/>
      <c r="F102" s="124"/>
      <c r="G102" s="124"/>
      <c r="H102" s="124"/>
      <c r="I102" s="124"/>
      <c r="J102" s="124"/>
      <c r="K102" s="130"/>
      <c r="L102" s="56"/>
      <c r="M102" s="56"/>
      <c r="N102" s="56"/>
      <c r="O102" s="56"/>
      <c r="P102" s="56"/>
      <c r="Q102" s="56"/>
      <c r="R102" s="133"/>
      <c r="S102" s="119"/>
      <c r="T102" s="119"/>
      <c r="U102" s="26"/>
      <c r="V102" s="26"/>
      <c r="W102" s="26"/>
      <c r="X102" s="26"/>
      <c r="Y102" s="119"/>
      <c r="Z102" s="26"/>
    </row>
    <row r="103" spans="1:26" ht="12.75" customHeight="1">
      <c r="A103" s="129"/>
      <c r="B103" s="54"/>
      <c r="C103" s="26"/>
      <c r="D103" s="26"/>
      <c r="E103" s="124"/>
      <c r="F103" s="124"/>
      <c r="G103" s="124"/>
      <c r="H103" s="124"/>
      <c r="I103" s="124"/>
      <c r="J103" s="124"/>
      <c r="K103" s="130"/>
      <c r="L103" s="56"/>
      <c r="M103" s="56"/>
      <c r="N103" s="56"/>
      <c r="O103" s="56"/>
      <c r="P103" s="56"/>
      <c r="Q103" s="56"/>
      <c r="R103" s="133"/>
      <c r="S103" s="119"/>
      <c r="T103" s="119"/>
      <c r="U103" s="26"/>
      <c r="V103" s="26"/>
      <c r="W103" s="26"/>
      <c r="X103" s="26"/>
      <c r="Y103" s="119"/>
      <c r="Z103" s="26"/>
    </row>
    <row r="104" spans="1:26" ht="12.75" customHeight="1">
      <c r="A104" s="129"/>
      <c r="B104" s="54"/>
      <c r="C104" s="26"/>
      <c r="D104" s="26"/>
      <c r="E104" s="124"/>
      <c r="F104" s="124"/>
      <c r="G104" s="124"/>
      <c r="H104" s="124"/>
      <c r="I104" s="124"/>
      <c r="J104" s="124"/>
      <c r="K104" s="130"/>
      <c r="L104" s="56"/>
      <c r="M104" s="56"/>
      <c r="N104" s="56"/>
      <c r="O104" s="56"/>
      <c r="P104" s="56"/>
      <c r="Q104" s="56"/>
      <c r="R104" s="133"/>
      <c r="S104" s="119"/>
      <c r="T104" s="119"/>
      <c r="U104" s="26"/>
      <c r="V104" s="26"/>
      <c r="W104" s="26"/>
      <c r="X104" s="26"/>
      <c r="Y104" s="119"/>
      <c r="Z104" s="26"/>
    </row>
    <row r="105" spans="1:26" ht="12.75" customHeight="1">
      <c r="A105" s="129"/>
      <c r="B105" s="54"/>
      <c r="C105" s="26"/>
      <c r="D105" s="26"/>
      <c r="E105" s="124"/>
      <c r="F105" s="124"/>
      <c r="G105" s="124"/>
      <c r="H105" s="124"/>
      <c r="I105" s="124"/>
      <c r="J105" s="124"/>
      <c r="K105" s="130"/>
      <c r="L105" s="56"/>
      <c r="M105" s="56"/>
      <c r="N105" s="56"/>
      <c r="O105" s="56"/>
      <c r="P105" s="56"/>
      <c r="Q105" s="56"/>
      <c r="R105" s="133"/>
      <c r="S105" s="119"/>
      <c r="T105" s="119"/>
      <c r="U105" s="26"/>
      <c r="V105" s="26"/>
      <c r="W105" s="26"/>
      <c r="X105" s="26"/>
      <c r="Y105" s="119"/>
      <c r="Z105" s="26"/>
    </row>
    <row r="106" spans="1:26" ht="12.75" customHeight="1">
      <c r="A106" s="129"/>
      <c r="B106" s="54"/>
      <c r="C106" s="26"/>
      <c r="D106" s="26"/>
      <c r="E106" s="124"/>
      <c r="F106" s="124"/>
      <c r="G106" s="124"/>
      <c r="H106" s="124"/>
      <c r="I106" s="124"/>
      <c r="J106" s="124"/>
      <c r="K106" s="130"/>
      <c r="L106" s="56"/>
      <c r="M106" s="56"/>
      <c r="N106" s="56"/>
      <c r="O106" s="56"/>
      <c r="P106" s="56"/>
      <c r="Q106" s="56"/>
      <c r="R106" s="133"/>
      <c r="S106" s="119"/>
      <c r="T106" s="119"/>
      <c r="U106" s="26"/>
      <c r="V106" s="26"/>
      <c r="W106" s="26"/>
      <c r="X106" s="26"/>
      <c r="Y106" s="119"/>
      <c r="Z106" s="26"/>
    </row>
    <row r="107" spans="1:26" ht="12.75" customHeight="1">
      <c r="A107" s="129"/>
      <c r="B107" s="54"/>
      <c r="C107" s="26"/>
      <c r="D107" s="26"/>
      <c r="E107" s="124"/>
      <c r="F107" s="124"/>
      <c r="G107" s="124"/>
      <c r="H107" s="124"/>
      <c r="I107" s="124"/>
      <c r="J107" s="124"/>
      <c r="K107" s="130"/>
      <c r="L107" s="56"/>
      <c r="M107" s="56"/>
      <c r="N107" s="56"/>
      <c r="O107" s="56"/>
      <c r="P107" s="56"/>
      <c r="Q107" s="56"/>
      <c r="R107" s="133"/>
      <c r="S107" s="119"/>
      <c r="T107" s="119"/>
      <c r="U107" s="26"/>
      <c r="V107" s="26"/>
      <c r="W107" s="26"/>
      <c r="X107" s="26"/>
      <c r="Y107" s="119"/>
      <c r="Z107" s="26"/>
    </row>
    <row r="108" spans="1:26" ht="12.75" customHeight="1">
      <c r="A108" s="129"/>
      <c r="B108" s="54"/>
      <c r="C108" s="26"/>
      <c r="D108" s="26"/>
      <c r="E108" s="124"/>
      <c r="F108" s="124"/>
      <c r="G108" s="124"/>
      <c r="H108" s="124"/>
      <c r="I108" s="124"/>
      <c r="J108" s="124"/>
      <c r="K108" s="130"/>
      <c r="L108" s="56"/>
      <c r="M108" s="56"/>
      <c r="N108" s="56"/>
      <c r="O108" s="56"/>
      <c r="P108" s="56"/>
      <c r="Q108" s="56"/>
      <c r="R108" s="133"/>
      <c r="S108" s="119"/>
      <c r="T108" s="119"/>
      <c r="U108" s="26"/>
      <c r="V108" s="26"/>
      <c r="W108" s="26"/>
      <c r="X108" s="26"/>
      <c r="Y108" s="119"/>
      <c r="Z108" s="26"/>
    </row>
    <row r="109" spans="1:26" ht="12.75" customHeight="1">
      <c r="A109" s="129"/>
      <c r="B109" s="54"/>
      <c r="C109" s="26"/>
      <c r="D109" s="26"/>
      <c r="E109" s="124"/>
      <c r="F109" s="124"/>
      <c r="G109" s="124"/>
      <c r="H109" s="124"/>
      <c r="I109" s="124"/>
      <c r="J109" s="124"/>
      <c r="K109" s="130"/>
      <c r="L109" s="56"/>
      <c r="M109" s="56"/>
      <c r="N109" s="56"/>
      <c r="O109" s="56"/>
      <c r="P109" s="56"/>
      <c r="Q109" s="56"/>
      <c r="R109" s="133"/>
      <c r="S109" s="119"/>
      <c r="T109" s="119"/>
      <c r="U109" s="26"/>
      <c r="V109" s="26"/>
      <c r="W109" s="26"/>
      <c r="X109" s="26"/>
      <c r="Y109" s="119"/>
      <c r="Z109" s="26"/>
    </row>
    <row r="110" spans="1:26" ht="12.75" customHeight="1">
      <c r="A110" s="129"/>
      <c r="B110" s="54"/>
      <c r="C110" s="26"/>
      <c r="D110" s="26"/>
      <c r="E110" s="124"/>
      <c r="F110" s="124"/>
      <c r="G110" s="124"/>
      <c r="H110" s="124"/>
      <c r="I110" s="124"/>
      <c r="J110" s="124"/>
      <c r="K110" s="130"/>
      <c r="L110" s="56"/>
      <c r="M110" s="56"/>
      <c r="N110" s="56"/>
      <c r="O110" s="56"/>
      <c r="P110" s="56"/>
      <c r="Q110" s="56"/>
      <c r="R110" s="133"/>
      <c r="S110" s="119"/>
      <c r="T110" s="119"/>
      <c r="U110" s="26"/>
      <c r="V110" s="26"/>
      <c r="W110" s="26"/>
      <c r="X110" s="26"/>
      <c r="Y110" s="119"/>
      <c r="Z110" s="26"/>
    </row>
    <row r="111" spans="1:26" ht="12.75" customHeight="1">
      <c r="A111" s="129"/>
      <c r="B111" s="54"/>
      <c r="C111" s="26"/>
      <c r="D111" s="26"/>
      <c r="E111" s="124"/>
      <c r="F111" s="124"/>
      <c r="G111" s="124"/>
      <c r="H111" s="124"/>
      <c r="I111" s="124"/>
      <c r="J111" s="124"/>
      <c r="K111" s="130"/>
      <c r="L111" s="56"/>
      <c r="M111" s="56"/>
      <c r="N111" s="56"/>
      <c r="O111" s="56"/>
      <c r="P111" s="56"/>
      <c r="Q111" s="56"/>
      <c r="R111" s="133"/>
      <c r="S111" s="119"/>
      <c r="T111" s="119"/>
      <c r="U111" s="26"/>
      <c r="V111" s="26"/>
      <c r="W111" s="26"/>
      <c r="X111" s="26"/>
      <c r="Y111" s="119"/>
      <c r="Z111" s="26"/>
    </row>
    <row r="112" spans="1:26" ht="12.75" customHeight="1">
      <c r="A112" s="129"/>
      <c r="B112" s="54"/>
      <c r="C112" s="26"/>
      <c r="D112" s="26"/>
      <c r="E112" s="124"/>
      <c r="F112" s="124"/>
      <c r="G112" s="124"/>
      <c r="H112" s="124"/>
      <c r="I112" s="124"/>
      <c r="J112" s="124"/>
      <c r="K112" s="130"/>
      <c r="L112" s="56"/>
      <c r="M112" s="56"/>
      <c r="N112" s="56"/>
      <c r="O112" s="56"/>
      <c r="P112" s="56"/>
      <c r="Q112" s="56"/>
      <c r="R112" s="133"/>
      <c r="S112" s="119"/>
      <c r="T112" s="119"/>
      <c r="U112" s="26"/>
      <c r="V112" s="26"/>
      <c r="W112" s="26"/>
      <c r="X112" s="26"/>
      <c r="Y112" s="119"/>
      <c r="Z112" s="26"/>
    </row>
    <row r="113" spans="1:26" ht="12.75" customHeight="1">
      <c r="A113" s="129"/>
      <c r="B113" s="54"/>
      <c r="C113" s="26"/>
      <c r="D113" s="26"/>
      <c r="E113" s="124"/>
      <c r="F113" s="124"/>
      <c r="G113" s="124"/>
      <c r="H113" s="124"/>
      <c r="I113" s="124"/>
      <c r="J113" s="124"/>
      <c r="K113" s="130"/>
      <c r="L113" s="56"/>
      <c r="M113" s="56"/>
      <c r="N113" s="56"/>
      <c r="O113" s="56"/>
      <c r="P113" s="56"/>
      <c r="Q113" s="56"/>
      <c r="R113" s="133"/>
      <c r="S113" s="119"/>
      <c r="T113" s="119"/>
      <c r="U113" s="26"/>
      <c r="V113" s="26"/>
      <c r="W113" s="26"/>
      <c r="X113" s="26"/>
      <c r="Y113" s="119"/>
      <c r="Z113" s="26"/>
    </row>
    <row r="114" spans="1:26" ht="12.75" customHeight="1">
      <c r="A114" s="129"/>
      <c r="B114" s="54"/>
      <c r="C114" s="26"/>
      <c r="D114" s="26"/>
      <c r="E114" s="124"/>
      <c r="F114" s="124"/>
      <c r="G114" s="124"/>
      <c r="H114" s="124"/>
      <c r="I114" s="124"/>
      <c r="J114" s="124"/>
      <c r="K114" s="130"/>
      <c r="L114" s="56"/>
      <c r="M114" s="56"/>
      <c r="N114" s="56"/>
      <c r="O114" s="56"/>
      <c r="P114" s="56"/>
      <c r="Q114" s="56"/>
      <c r="R114" s="133"/>
      <c r="S114" s="119"/>
      <c r="T114" s="119"/>
      <c r="U114" s="26"/>
      <c r="V114" s="26"/>
      <c r="W114" s="26"/>
      <c r="X114" s="26"/>
      <c r="Y114" s="119"/>
      <c r="Z114" s="26"/>
    </row>
    <row r="115" spans="1:26" ht="12.75" customHeight="1">
      <c r="A115" s="129"/>
      <c r="B115" s="54"/>
      <c r="C115" s="26"/>
      <c r="D115" s="26"/>
      <c r="E115" s="124"/>
      <c r="F115" s="124"/>
      <c r="G115" s="124"/>
      <c r="H115" s="124"/>
      <c r="I115" s="124"/>
      <c r="J115" s="124"/>
      <c r="K115" s="130"/>
      <c r="L115" s="56"/>
      <c r="M115" s="56"/>
      <c r="N115" s="56"/>
      <c r="O115" s="56"/>
      <c r="P115" s="56"/>
      <c r="Q115" s="56"/>
      <c r="R115" s="133"/>
      <c r="S115" s="119"/>
      <c r="T115" s="119"/>
      <c r="U115" s="26"/>
      <c r="V115" s="26"/>
      <c r="W115" s="26"/>
      <c r="X115" s="26"/>
      <c r="Y115" s="119"/>
      <c r="Z115" s="26"/>
    </row>
    <row r="116" spans="1:26" ht="12.75" customHeight="1">
      <c r="A116" s="129"/>
      <c r="B116" s="54"/>
      <c r="C116" s="26"/>
      <c r="D116" s="26"/>
      <c r="E116" s="124"/>
      <c r="F116" s="124"/>
      <c r="G116" s="124"/>
      <c r="H116" s="124"/>
      <c r="I116" s="124"/>
      <c r="J116" s="124"/>
      <c r="K116" s="130"/>
      <c r="L116" s="56"/>
      <c r="M116" s="56"/>
      <c r="N116" s="56"/>
      <c r="O116" s="56"/>
      <c r="P116" s="56"/>
      <c r="Q116" s="56"/>
      <c r="R116" s="133"/>
      <c r="S116" s="119"/>
      <c r="T116" s="119"/>
      <c r="U116" s="26"/>
      <c r="V116" s="26"/>
      <c r="W116" s="26"/>
      <c r="X116" s="26"/>
      <c r="Y116" s="119"/>
      <c r="Z116" s="26"/>
    </row>
    <row r="117" spans="1:26" ht="12.75" customHeight="1">
      <c r="A117" s="129"/>
      <c r="B117" s="54"/>
      <c r="C117" s="26"/>
      <c r="D117" s="26"/>
      <c r="E117" s="124"/>
      <c r="F117" s="124"/>
      <c r="G117" s="124"/>
      <c r="H117" s="124"/>
      <c r="I117" s="124"/>
      <c r="J117" s="124"/>
      <c r="K117" s="130"/>
      <c r="L117" s="56"/>
      <c r="M117" s="56"/>
      <c r="N117" s="56"/>
      <c r="O117" s="56"/>
      <c r="P117" s="56"/>
      <c r="Q117" s="56"/>
      <c r="R117" s="133"/>
      <c r="S117" s="119"/>
      <c r="T117" s="119"/>
      <c r="U117" s="26"/>
      <c r="V117" s="26"/>
      <c r="W117" s="26"/>
      <c r="X117" s="26"/>
      <c r="Y117" s="119"/>
      <c r="Z117" s="26"/>
    </row>
    <row r="118" spans="1:26" ht="12.75" customHeight="1">
      <c r="A118" s="129"/>
      <c r="B118" s="54"/>
      <c r="C118" s="26"/>
      <c r="D118" s="26"/>
      <c r="E118" s="124"/>
      <c r="F118" s="124"/>
      <c r="G118" s="124"/>
      <c r="H118" s="124"/>
      <c r="I118" s="124"/>
      <c r="J118" s="124"/>
      <c r="K118" s="130"/>
      <c r="L118" s="56"/>
      <c r="M118" s="56"/>
      <c r="N118" s="56"/>
      <c r="O118" s="56"/>
      <c r="P118" s="56"/>
      <c r="Q118" s="56"/>
      <c r="R118" s="133"/>
      <c r="S118" s="119"/>
      <c r="T118" s="119"/>
      <c r="U118" s="26"/>
      <c r="V118" s="26"/>
      <c r="W118" s="26"/>
      <c r="X118" s="26"/>
      <c r="Y118" s="119"/>
      <c r="Z118" s="26"/>
    </row>
    <row r="119" spans="1:26" ht="12.75" customHeight="1">
      <c r="A119" s="129"/>
      <c r="B119" s="54"/>
      <c r="C119" s="26"/>
      <c r="D119" s="26"/>
      <c r="E119" s="124"/>
      <c r="F119" s="124"/>
      <c r="G119" s="124"/>
      <c r="H119" s="124"/>
      <c r="I119" s="124"/>
      <c r="J119" s="124"/>
      <c r="K119" s="130"/>
      <c r="L119" s="56"/>
      <c r="M119" s="56"/>
      <c r="N119" s="56"/>
      <c r="O119" s="56"/>
      <c r="P119" s="56"/>
      <c r="Q119" s="56"/>
      <c r="R119" s="133"/>
      <c r="S119" s="119"/>
      <c r="T119" s="119"/>
      <c r="U119" s="26"/>
      <c r="V119" s="26"/>
      <c r="W119" s="26"/>
      <c r="X119" s="26"/>
      <c r="Y119" s="119"/>
      <c r="Z119" s="26"/>
    </row>
    <row r="120" spans="1:26" ht="12.75" customHeight="1">
      <c r="A120" s="129"/>
      <c r="B120" s="54"/>
      <c r="C120" s="26"/>
      <c r="D120" s="26"/>
      <c r="E120" s="124"/>
      <c r="F120" s="124"/>
      <c r="G120" s="124"/>
      <c r="H120" s="124"/>
      <c r="I120" s="124"/>
      <c r="J120" s="124"/>
      <c r="K120" s="130"/>
      <c r="L120" s="56"/>
      <c r="M120" s="56"/>
      <c r="N120" s="56"/>
      <c r="O120" s="56"/>
      <c r="P120" s="56"/>
      <c r="Q120" s="56"/>
      <c r="R120" s="133"/>
      <c r="S120" s="119"/>
      <c r="T120" s="119"/>
      <c r="U120" s="26"/>
      <c r="V120" s="26"/>
      <c r="W120" s="26"/>
      <c r="X120" s="26"/>
      <c r="Y120" s="119"/>
      <c r="Z120" s="26"/>
    </row>
    <row r="121" spans="1:26" ht="12.75" customHeight="1">
      <c r="A121" s="129"/>
      <c r="B121" s="54"/>
      <c r="C121" s="26"/>
      <c r="D121" s="26"/>
      <c r="E121" s="124"/>
      <c r="F121" s="124"/>
      <c r="G121" s="124"/>
      <c r="H121" s="124"/>
      <c r="I121" s="124"/>
      <c r="J121" s="124"/>
      <c r="K121" s="130"/>
      <c r="L121" s="56"/>
      <c r="M121" s="56"/>
      <c r="N121" s="56"/>
      <c r="O121" s="56"/>
      <c r="P121" s="56"/>
      <c r="Q121" s="56"/>
      <c r="R121" s="133"/>
      <c r="S121" s="119"/>
      <c r="T121" s="119"/>
      <c r="U121" s="26"/>
      <c r="V121" s="26"/>
      <c r="W121" s="26"/>
      <c r="X121" s="26"/>
      <c r="Y121" s="119"/>
      <c r="Z121" s="26"/>
    </row>
    <row r="122" spans="1:26" ht="12.75" customHeight="1">
      <c r="A122" s="129"/>
      <c r="B122" s="54"/>
      <c r="C122" s="26"/>
      <c r="D122" s="26"/>
      <c r="E122" s="124"/>
      <c r="F122" s="124"/>
      <c r="G122" s="124"/>
      <c r="H122" s="124"/>
      <c r="I122" s="124"/>
      <c r="J122" s="124"/>
      <c r="K122" s="130"/>
      <c r="L122" s="56"/>
      <c r="M122" s="56"/>
      <c r="N122" s="56"/>
      <c r="O122" s="56"/>
      <c r="P122" s="56"/>
      <c r="Q122" s="56"/>
      <c r="R122" s="133"/>
      <c r="S122" s="119"/>
      <c r="T122" s="119"/>
      <c r="U122" s="26"/>
      <c r="V122" s="26"/>
      <c r="W122" s="26"/>
      <c r="X122" s="26"/>
      <c r="Y122" s="119"/>
      <c r="Z122" s="26"/>
    </row>
    <row r="123" spans="1:26" ht="12.75" customHeight="1">
      <c r="A123" s="129"/>
      <c r="B123" s="54"/>
      <c r="C123" s="26"/>
      <c r="D123" s="26"/>
      <c r="E123" s="124"/>
      <c r="F123" s="124"/>
      <c r="G123" s="124"/>
      <c r="H123" s="124"/>
      <c r="I123" s="124"/>
      <c r="J123" s="124"/>
      <c r="K123" s="130"/>
      <c r="L123" s="56"/>
      <c r="M123" s="56"/>
      <c r="N123" s="56"/>
      <c r="O123" s="56"/>
      <c r="P123" s="56"/>
      <c r="Q123" s="56"/>
      <c r="R123" s="133"/>
      <c r="S123" s="119"/>
      <c r="T123" s="119"/>
      <c r="U123" s="26"/>
      <c r="V123" s="26"/>
      <c r="W123" s="26"/>
      <c r="X123" s="26"/>
      <c r="Y123" s="119"/>
      <c r="Z123" s="26"/>
    </row>
    <row r="124" spans="1:26" ht="12.75" customHeight="1">
      <c r="A124" s="129"/>
      <c r="B124" s="54"/>
      <c r="C124" s="26"/>
      <c r="D124" s="26"/>
      <c r="E124" s="124"/>
      <c r="F124" s="124"/>
      <c r="G124" s="124"/>
      <c r="H124" s="124"/>
      <c r="I124" s="124"/>
      <c r="J124" s="124"/>
      <c r="K124" s="130"/>
      <c r="L124" s="56"/>
      <c r="M124" s="56"/>
      <c r="N124" s="56"/>
      <c r="O124" s="56"/>
      <c r="P124" s="56"/>
      <c r="Q124" s="56"/>
      <c r="R124" s="133"/>
      <c r="S124" s="119"/>
      <c r="T124" s="119"/>
      <c r="U124" s="26"/>
      <c r="V124" s="26"/>
      <c r="W124" s="26"/>
      <c r="X124" s="26"/>
      <c r="Y124" s="119"/>
      <c r="Z124" s="26"/>
    </row>
    <row r="125" spans="1:26" ht="12.75" customHeight="1">
      <c r="A125" s="129"/>
      <c r="B125" s="54"/>
      <c r="C125" s="26"/>
      <c r="D125" s="26"/>
      <c r="E125" s="124"/>
      <c r="F125" s="124"/>
      <c r="G125" s="124"/>
      <c r="H125" s="124"/>
      <c r="I125" s="124"/>
      <c r="J125" s="124"/>
      <c r="K125" s="130"/>
      <c r="L125" s="56"/>
      <c r="M125" s="56"/>
      <c r="N125" s="56"/>
      <c r="O125" s="56"/>
      <c r="P125" s="56"/>
      <c r="Q125" s="56"/>
      <c r="R125" s="133"/>
      <c r="S125" s="119"/>
      <c r="T125" s="119"/>
      <c r="U125" s="26"/>
      <c r="V125" s="26"/>
      <c r="W125" s="26"/>
      <c r="X125" s="26"/>
      <c r="Y125" s="119"/>
      <c r="Z125" s="26"/>
    </row>
    <row r="126" spans="1:26" ht="12.75" customHeight="1">
      <c r="A126" s="129"/>
      <c r="B126" s="54"/>
      <c r="C126" s="26"/>
      <c r="D126" s="26"/>
      <c r="E126" s="124"/>
      <c r="F126" s="124"/>
      <c r="G126" s="124"/>
      <c r="H126" s="124"/>
      <c r="I126" s="124"/>
      <c r="J126" s="124"/>
      <c r="K126" s="130"/>
      <c r="L126" s="56"/>
      <c r="M126" s="56"/>
      <c r="N126" s="56"/>
      <c r="O126" s="56"/>
      <c r="P126" s="56"/>
      <c r="Q126" s="56"/>
      <c r="R126" s="133"/>
      <c r="S126" s="119"/>
      <c r="T126" s="119"/>
      <c r="U126" s="26"/>
      <c r="V126" s="26"/>
      <c r="W126" s="26"/>
      <c r="X126" s="26"/>
      <c r="Y126" s="119"/>
      <c r="Z126" s="26"/>
    </row>
    <row r="127" spans="1:26" ht="12.75" customHeight="1">
      <c r="A127" s="129"/>
      <c r="B127" s="54"/>
      <c r="C127" s="26"/>
      <c r="D127" s="26"/>
      <c r="E127" s="124"/>
      <c r="F127" s="124"/>
      <c r="G127" s="124"/>
      <c r="H127" s="124"/>
      <c r="I127" s="124"/>
      <c r="J127" s="124"/>
      <c r="K127" s="130"/>
      <c r="L127" s="56"/>
      <c r="M127" s="56"/>
      <c r="N127" s="56"/>
      <c r="O127" s="56"/>
      <c r="P127" s="56"/>
      <c r="Q127" s="56"/>
      <c r="R127" s="133"/>
      <c r="S127" s="119"/>
      <c r="T127" s="119"/>
      <c r="U127" s="26"/>
      <c r="V127" s="26"/>
      <c r="W127" s="26"/>
      <c r="X127" s="26"/>
      <c r="Y127" s="119"/>
      <c r="Z127" s="26"/>
    </row>
    <row r="128" spans="1:26" ht="12.75" customHeight="1">
      <c r="A128" s="129"/>
      <c r="B128" s="54"/>
      <c r="C128" s="26"/>
      <c r="D128" s="26"/>
      <c r="E128" s="124"/>
      <c r="F128" s="124"/>
      <c r="G128" s="124"/>
      <c r="H128" s="124"/>
      <c r="I128" s="124"/>
      <c r="J128" s="124"/>
      <c r="K128" s="130"/>
      <c r="L128" s="56"/>
      <c r="M128" s="56"/>
      <c r="N128" s="56"/>
      <c r="O128" s="56"/>
      <c r="P128" s="56"/>
      <c r="Q128" s="56"/>
      <c r="R128" s="133"/>
      <c r="S128" s="119"/>
      <c r="T128" s="119"/>
      <c r="U128" s="26"/>
      <c r="V128" s="26"/>
      <c r="W128" s="26"/>
      <c r="X128" s="26"/>
      <c r="Y128" s="119"/>
      <c r="Z128" s="26"/>
    </row>
    <row r="129" spans="1:26" ht="12.75" customHeight="1">
      <c r="A129" s="129"/>
      <c r="B129" s="54"/>
      <c r="C129" s="26"/>
      <c r="D129" s="26"/>
      <c r="E129" s="124"/>
      <c r="F129" s="124"/>
      <c r="G129" s="124"/>
      <c r="H129" s="124"/>
      <c r="I129" s="124"/>
      <c r="J129" s="124"/>
      <c r="K129" s="130"/>
      <c r="L129" s="56"/>
      <c r="M129" s="56"/>
      <c r="N129" s="56"/>
      <c r="O129" s="56"/>
      <c r="P129" s="56"/>
      <c r="Q129" s="56"/>
      <c r="R129" s="133"/>
      <c r="S129" s="119"/>
      <c r="T129" s="119"/>
      <c r="U129" s="26"/>
      <c r="V129" s="26"/>
      <c r="W129" s="26"/>
      <c r="X129" s="26"/>
      <c r="Y129" s="119"/>
      <c r="Z129" s="26"/>
    </row>
    <row r="130" spans="1:26" ht="12.75" customHeight="1">
      <c r="A130" s="129"/>
      <c r="B130" s="54"/>
      <c r="C130" s="26"/>
      <c r="D130" s="26"/>
      <c r="E130" s="124"/>
      <c r="F130" s="124"/>
      <c r="G130" s="124"/>
      <c r="H130" s="124"/>
      <c r="I130" s="124"/>
      <c r="J130" s="124"/>
      <c r="K130" s="130"/>
      <c r="L130" s="56"/>
      <c r="M130" s="56"/>
      <c r="N130" s="56"/>
      <c r="O130" s="56"/>
      <c r="P130" s="56"/>
      <c r="Q130" s="56"/>
      <c r="R130" s="133"/>
      <c r="S130" s="119"/>
      <c r="T130" s="119"/>
      <c r="U130" s="26"/>
      <c r="V130" s="26"/>
      <c r="W130" s="26"/>
      <c r="X130" s="26"/>
      <c r="Y130" s="119"/>
      <c r="Z130" s="26"/>
    </row>
    <row r="131" spans="1:26" ht="12.75" customHeight="1">
      <c r="A131" s="129"/>
      <c r="B131" s="54"/>
      <c r="C131" s="26"/>
      <c r="D131" s="26"/>
      <c r="E131" s="124"/>
      <c r="F131" s="124"/>
      <c r="G131" s="124"/>
      <c r="H131" s="124"/>
      <c r="I131" s="124"/>
      <c r="J131" s="124"/>
      <c r="K131" s="130"/>
      <c r="L131" s="56"/>
      <c r="M131" s="56"/>
      <c r="N131" s="56"/>
      <c r="O131" s="56"/>
      <c r="P131" s="56"/>
      <c r="Q131" s="56"/>
      <c r="R131" s="133"/>
      <c r="S131" s="119"/>
      <c r="T131" s="119"/>
      <c r="U131" s="26"/>
      <c r="V131" s="26"/>
      <c r="W131" s="26"/>
      <c r="X131" s="26"/>
      <c r="Y131" s="119"/>
      <c r="Z131" s="26"/>
    </row>
    <row r="132" spans="1:26" ht="12.75" customHeight="1">
      <c r="A132" s="129"/>
      <c r="B132" s="54"/>
      <c r="C132" s="26"/>
      <c r="D132" s="26"/>
      <c r="E132" s="124"/>
      <c r="F132" s="124"/>
      <c r="G132" s="124"/>
      <c r="H132" s="124"/>
      <c r="I132" s="124"/>
      <c r="J132" s="124"/>
      <c r="K132" s="130"/>
      <c r="L132" s="56"/>
      <c r="M132" s="56"/>
      <c r="N132" s="56"/>
      <c r="O132" s="56"/>
      <c r="P132" s="56"/>
      <c r="Q132" s="56"/>
      <c r="R132" s="133"/>
      <c r="S132" s="119"/>
      <c r="T132" s="119"/>
      <c r="U132" s="26"/>
      <c r="V132" s="26"/>
      <c r="W132" s="26"/>
      <c r="X132" s="26"/>
      <c r="Y132" s="119"/>
      <c r="Z132" s="26"/>
    </row>
    <row r="133" spans="1:26" ht="12.75" customHeight="1">
      <c r="A133" s="129"/>
      <c r="B133" s="54"/>
      <c r="C133" s="26"/>
      <c r="D133" s="26"/>
      <c r="E133" s="124"/>
      <c r="F133" s="124"/>
      <c r="G133" s="124"/>
      <c r="H133" s="124"/>
      <c r="I133" s="124"/>
      <c r="J133" s="124"/>
      <c r="K133" s="130"/>
      <c r="L133" s="56"/>
      <c r="M133" s="56"/>
      <c r="N133" s="56"/>
      <c r="O133" s="56"/>
      <c r="P133" s="56"/>
      <c r="Q133" s="56"/>
      <c r="R133" s="133"/>
      <c r="S133" s="119"/>
      <c r="T133" s="119"/>
      <c r="U133" s="26"/>
      <c r="V133" s="26"/>
      <c r="W133" s="26"/>
      <c r="X133" s="26"/>
      <c r="Y133" s="119"/>
      <c r="Z133" s="26"/>
    </row>
    <row r="134" spans="1:26" ht="12.75" customHeight="1">
      <c r="A134" s="129"/>
      <c r="B134" s="54"/>
      <c r="C134" s="26"/>
      <c r="D134" s="26"/>
      <c r="E134" s="124"/>
      <c r="F134" s="124"/>
      <c r="G134" s="124"/>
      <c r="H134" s="124"/>
      <c r="I134" s="124"/>
      <c r="J134" s="124"/>
      <c r="K134" s="130"/>
      <c r="L134" s="56"/>
      <c r="M134" s="56"/>
      <c r="N134" s="56"/>
      <c r="O134" s="56"/>
      <c r="P134" s="56"/>
      <c r="Q134" s="56"/>
      <c r="R134" s="133"/>
      <c r="S134" s="119"/>
      <c r="T134" s="119"/>
      <c r="U134" s="26"/>
      <c r="V134" s="26"/>
      <c r="W134" s="26"/>
      <c r="X134" s="26"/>
      <c r="Y134" s="119"/>
      <c r="Z134" s="26"/>
    </row>
    <row r="135" spans="1:26" ht="12.75" customHeight="1">
      <c r="A135" s="129"/>
      <c r="B135" s="54"/>
      <c r="C135" s="26"/>
      <c r="D135" s="26"/>
      <c r="E135" s="124"/>
      <c r="F135" s="124"/>
      <c r="G135" s="124"/>
      <c r="H135" s="124"/>
      <c r="I135" s="124"/>
      <c r="J135" s="124"/>
      <c r="K135" s="130"/>
      <c r="L135" s="56"/>
      <c r="M135" s="56"/>
      <c r="N135" s="56"/>
      <c r="O135" s="56"/>
      <c r="P135" s="56"/>
      <c r="Q135" s="56"/>
      <c r="R135" s="133"/>
      <c r="S135" s="119"/>
      <c r="T135" s="119"/>
      <c r="U135" s="26"/>
      <c r="V135" s="26"/>
      <c r="W135" s="26"/>
      <c r="X135" s="26"/>
      <c r="Y135" s="119"/>
      <c r="Z135" s="26"/>
    </row>
    <row r="136" spans="1:26" ht="12.75" customHeight="1">
      <c r="A136" s="129"/>
      <c r="B136" s="54"/>
      <c r="C136" s="26"/>
      <c r="D136" s="26"/>
      <c r="E136" s="124"/>
      <c r="F136" s="124"/>
      <c r="G136" s="124"/>
      <c r="H136" s="124"/>
      <c r="I136" s="124"/>
      <c r="J136" s="124"/>
      <c r="K136" s="130"/>
      <c r="L136" s="56"/>
      <c r="M136" s="56"/>
      <c r="N136" s="56"/>
      <c r="O136" s="56"/>
      <c r="P136" s="56"/>
      <c r="Q136" s="56"/>
      <c r="R136" s="133"/>
      <c r="S136" s="119"/>
      <c r="T136" s="119"/>
      <c r="U136" s="26"/>
      <c r="V136" s="26"/>
      <c r="W136" s="26"/>
      <c r="X136" s="26"/>
      <c r="Y136" s="119"/>
      <c r="Z136" s="26"/>
    </row>
    <row r="137" spans="1:26" ht="12.75" customHeight="1">
      <c r="A137" s="129"/>
      <c r="B137" s="54"/>
      <c r="C137" s="26"/>
      <c r="D137" s="26"/>
      <c r="E137" s="124"/>
      <c r="F137" s="124"/>
      <c r="G137" s="124"/>
      <c r="H137" s="124"/>
      <c r="I137" s="124"/>
      <c r="J137" s="124"/>
      <c r="K137" s="130"/>
      <c r="L137" s="56"/>
      <c r="M137" s="56"/>
      <c r="N137" s="56"/>
      <c r="O137" s="56"/>
      <c r="P137" s="56"/>
      <c r="Q137" s="56"/>
      <c r="R137" s="133"/>
      <c r="S137" s="119"/>
      <c r="T137" s="119"/>
      <c r="U137" s="26"/>
      <c r="V137" s="26"/>
      <c r="W137" s="26"/>
      <c r="X137" s="26"/>
      <c r="Y137" s="119"/>
      <c r="Z137" s="26"/>
    </row>
    <row r="138" spans="1:26" ht="12.75" customHeight="1">
      <c r="A138" s="129"/>
      <c r="B138" s="54"/>
      <c r="C138" s="26"/>
      <c r="D138" s="26"/>
      <c r="E138" s="124"/>
      <c r="F138" s="124"/>
      <c r="G138" s="124"/>
      <c r="H138" s="124"/>
      <c r="I138" s="124"/>
      <c r="J138" s="124"/>
      <c r="K138" s="130"/>
      <c r="L138" s="56"/>
      <c r="M138" s="56"/>
      <c r="N138" s="56"/>
      <c r="O138" s="56"/>
      <c r="P138" s="56"/>
      <c r="Q138" s="56"/>
      <c r="R138" s="133"/>
      <c r="S138" s="119"/>
      <c r="T138" s="119"/>
      <c r="U138" s="26"/>
      <c r="V138" s="26"/>
      <c r="W138" s="26"/>
      <c r="X138" s="26"/>
      <c r="Y138" s="119"/>
      <c r="Z138" s="26"/>
    </row>
    <row r="139" spans="1:26" ht="12.75" customHeight="1">
      <c r="A139" s="129"/>
      <c r="B139" s="54"/>
      <c r="C139" s="26"/>
      <c r="D139" s="26"/>
      <c r="E139" s="124"/>
      <c r="F139" s="124"/>
      <c r="G139" s="124"/>
      <c r="H139" s="124"/>
      <c r="I139" s="124"/>
      <c r="J139" s="124"/>
      <c r="K139" s="130"/>
      <c r="L139" s="56"/>
      <c r="M139" s="56"/>
      <c r="N139" s="56"/>
      <c r="O139" s="56"/>
      <c r="P139" s="56"/>
      <c r="Q139" s="56"/>
      <c r="R139" s="133"/>
      <c r="S139" s="119"/>
      <c r="T139" s="119"/>
      <c r="U139" s="26"/>
      <c r="V139" s="26"/>
      <c r="W139" s="26"/>
      <c r="X139" s="26"/>
      <c r="Y139" s="119"/>
      <c r="Z139" s="26"/>
    </row>
    <row r="140" spans="1:26" ht="12.75" customHeight="1">
      <c r="A140" s="129"/>
      <c r="B140" s="54"/>
      <c r="C140" s="26"/>
      <c r="D140" s="26"/>
      <c r="E140" s="124"/>
      <c r="F140" s="124"/>
      <c r="G140" s="124"/>
      <c r="H140" s="124"/>
      <c r="I140" s="124"/>
      <c r="J140" s="124"/>
      <c r="K140" s="130"/>
      <c r="L140" s="56"/>
      <c r="M140" s="56"/>
      <c r="N140" s="56"/>
      <c r="O140" s="56"/>
      <c r="P140" s="56"/>
      <c r="Q140" s="56"/>
      <c r="R140" s="133"/>
      <c r="S140" s="119"/>
      <c r="T140" s="119"/>
      <c r="U140" s="26"/>
      <c r="V140" s="26"/>
      <c r="W140" s="26"/>
      <c r="X140" s="26"/>
      <c r="Y140" s="119"/>
      <c r="Z140" s="26"/>
    </row>
    <row r="141" spans="1:26" ht="12.75" customHeight="1">
      <c r="A141" s="129"/>
      <c r="B141" s="54"/>
      <c r="C141" s="26"/>
      <c r="D141" s="26"/>
      <c r="E141" s="124"/>
      <c r="F141" s="124"/>
      <c r="G141" s="124"/>
      <c r="H141" s="124"/>
      <c r="I141" s="124"/>
      <c r="J141" s="124"/>
      <c r="K141" s="130"/>
      <c r="L141" s="56"/>
      <c r="M141" s="56"/>
      <c r="N141" s="56"/>
      <c r="O141" s="56"/>
      <c r="P141" s="56"/>
      <c r="Q141" s="56"/>
      <c r="R141" s="133"/>
      <c r="S141" s="119"/>
      <c r="T141" s="119"/>
      <c r="U141" s="26"/>
      <c r="V141" s="26"/>
      <c r="W141" s="26"/>
      <c r="X141" s="26"/>
      <c r="Y141" s="119"/>
      <c r="Z141" s="26"/>
    </row>
    <row r="142" spans="1:26" ht="12.75" customHeight="1">
      <c r="A142" s="129"/>
      <c r="B142" s="54"/>
      <c r="C142" s="26"/>
      <c r="D142" s="26"/>
      <c r="E142" s="124"/>
      <c r="F142" s="124"/>
      <c r="G142" s="124"/>
      <c r="H142" s="124"/>
      <c r="I142" s="124"/>
      <c r="J142" s="124"/>
      <c r="K142" s="130"/>
      <c r="L142" s="56"/>
      <c r="M142" s="56"/>
      <c r="N142" s="56"/>
      <c r="O142" s="56"/>
      <c r="P142" s="56"/>
      <c r="Q142" s="56"/>
      <c r="R142" s="133"/>
      <c r="S142" s="119"/>
      <c r="T142" s="119"/>
      <c r="U142" s="26"/>
      <c r="V142" s="26"/>
      <c r="W142" s="26"/>
      <c r="X142" s="26"/>
      <c r="Y142" s="119"/>
      <c r="Z142" s="26"/>
    </row>
    <row r="143" spans="1:26" ht="12.75" customHeight="1">
      <c r="A143" s="129"/>
      <c r="B143" s="54"/>
      <c r="C143" s="26"/>
      <c r="D143" s="26"/>
      <c r="E143" s="124"/>
      <c r="F143" s="124"/>
      <c r="G143" s="124"/>
      <c r="H143" s="124"/>
      <c r="I143" s="124"/>
      <c r="J143" s="124"/>
      <c r="K143" s="130"/>
      <c r="L143" s="56"/>
      <c r="M143" s="56"/>
      <c r="N143" s="56"/>
      <c r="O143" s="56"/>
      <c r="P143" s="56"/>
      <c r="Q143" s="56"/>
      <c r="R143" s="133"/>
      <c r="S143" s="119"/>
      <c r="T143" s="119"/>
      <c r="U143" s="26"/>
      <c r="V143" s="26"/>
      <c r="W143" s="26"/>
      <c r="X143" s="26"/>
      <c r="Y143" s="119"/>
      <c r="Z143" s="26"/>
    </row>
    <row r="144" spans="1:26" ht="12.75" customHeight="1">
      <c r="A144" s="129"/>
      <c r="B144" s="54"/>
      <c r="C144" s="26"/>
      <c r="D144" s="26"/>
      <c r="E144" s="124"/>
      <c r="F144" s="124"/>
      <c r="G144" s="124"/>
      <c r="H144" s="124"/>
      <c r="I144" s="124"/>
      <c r="J144" s="124"/>
      <c r="K144" s="130"/>
      <c r="L144" s="56"/>
      <c r="M144" s="56"/>
      <c r="N144" s="56"/>
      <c r="O144" s="56"/>
      <c r="P144" s="56"/>
      <c r="Q144" s="56"/>
      <c r="R144" s="133"/>
      <c r="S144" s="119"/>
      <c r="T144" s="119"/>
      <c r="U144" s="26"/>
      <c r="V144" s="26"/>
      <c r="W144" s="26"/>
      <c r="X144" s="26"/>
      <c r="Y144" s="119"/>
      <c r="Z144" s="26"/>
    </row>
    <row r="145" spans="1:26" ht="12.75" customHeight="1">
      <c r="A145" s="129"/>
      <c r="B145" s="54"/>
      <c r="C145" s="26"/>
      <c r="D145" s="26"/>
      <c r="E145" s="124"/>
      <c r="F145" s="124"/>
      <c r="G145" s="124"/>
      <c r="H145" s="124"/>
      <c r="I145" s="124"/>
      <c r="J145" s="124"/>
      <c r="K145" s="130"/>
      <c r="L145" s="56"/>
      <c r="M145" s="56"/>
      <c r="N145" s="56"/>
      <c r="O145" s="56"/>
      <c r="P145" s="56"/>
      <c r="Q145" s="56"/>
      <c r="R145" s="133"/>
      <c r="S145" s="119"/>
      <c r="T145" s="119"/>
      <c r="U145" s="26"/>
      <c r="V145" s="26"/>
      <c r="W145" s="26"/>
      <c r="X145" s="26"/>
      <c r="Y145" s="119"/>
      <c r="Z145" s="26"/>
    </row>
    <row r="146" spans="1:26" ht="12.75" customHeight="1">
      <c r="A146" s="129"/>
      <c r="B146" s="54"/>
      <c r="C146" s="26"/>
      <c r="D146" s="26"/>
      <c r="E146" s="124"/>
      <c r="F146" s="124"/>
      <c r="G146" s="124"/>
      <c r="H146" s="124"/>
      <c r="I146" s="124"/>
      <c r="J146" s="124"/>
      <c r="K146" s="130"/>
      <c r="L146" s="56"/>
      <c r="M146" s="56"/>
      <c r="N146" s="56"/>
      <c r="O146" s="56"/>
      <c r="P146" s="56"/>
      <c r="Q146" s="56"/>
      <c r="R146" s="133"/>
      <c r="S146" s="119"/>
      <c r="T146" s="119"/>
      <c r="U146" s="26"/>
      <c r="V146" s="26"/>
      <c r="W146" s="26"/>
      <c r="X146" s="26"/>
      <c r="Y146" s="119"/>
      <c r="Z146" s="26"/>
    </row>
    <row r="147" spans="1:26" ht="12.75" customHeight="1">
      <c r="A147" s="129"/>
      <c r="B147" s="54"/>
      <c r="C147" s="26"/>
      <c r="D147" s="26"/>
      <c r="E147" s="124"/>
      <c r="F147" s="124"/>
      <c r="G147" s="124"/>
      <c r="H147" s="124"/>
      <c r="I147" s="124"/>
      <c r="J147" s="124"/>
      <c r="K147" s="130"/>
      <c r="L147" s="56"/>
      <c r="M147" s="56"/>
      <c r="N147" s="56"/>
      <c r="O147" s="56"/>
      <c r="P147" s="56"/>
      <c r="Q147" s="56"/>
      <c r="R147" s="133"/>
      <c r="S147" s="119"/>
      <c r="T147" s="119"/>
      <c r="U147" s="26"/>
      <c r="V147" s="26"/>
      <c r="W147" s="26"/>
      <c r="X147" s="26"/>
      <c r="Y147" s="119"/>
      <c r="Z147" s="26"/>
    </row>
    <row r="148" spans="1:26" ht="12.75" customHeight="1">
      <c r="A148" s="129"/>
      <c r="B148" s="54"/>
      <c r="C148" s="26"/>
      <c r="D148" s="26"/>
      <c r="E148" s="124"/>
      <c r="F148" s="124"/>
      <c r="G148" s="124"/>
      <c r="H148" s="124"/>
      <c r="I148" s="124"/>
      <c r="J148" s="124"/>
      <c r="K148" s="130"/>
      <c r="L148" s="56"/>
      <c r="M148" s="56"/>
      <c r="N148" s="56"/>
      <c r="O148" s="56"/>
      <c r="P148" s="56"/>
      <c r="Q148" s="56"/>
      <c r="R148" s="133"/>
      <c r="S148" s="119"/>
      <c r="T148" s="119"/>
      <c r="U148" s="26"/>
      <c r="V148" s="26"/>
      <c r="W148" s="26"/>
      <c r="X148" s="26"/>
      <c r="Y148" s="119"/>
      <c r="Z148" s="26"/>
    </row>
    <row r="149" spans="1:26" ht="12.75" customHeight="1">
      <c r="A149" s="129"/>
      <c r="B149" s="54"/>
      <c r="C149" s="26"/>
      <c r="D149" s="26"/>
      <c r="E149" s="124"/>
      <c r="F149" s="124"/>
      <c r="G149" s="124"/>
      <c r="H149" s="124"/>
      <c r="I149" s="124"/>
      <c r="J149" s="124"/>
      <c r="K149" s="130"/>
      <c r="L149" s="56"/>
      <c r="M149" s="56"/>
      <c r="N149" s="56"/>
      <c r="O149" s="56"/>
      <c r="P149" s="56"/>
      <c r="Q149" s="56"/>
      <c r="R149" s="133"/>
      <c r="S149" s="119"/>
      <c r="T149" s="119"/>
      <c r="U149" s="26"/>
      <c r="V149" s="26"/>
      <c r="W149" s="26"/>
      <c r="X149" s="26"/>
      <c r="Y149" s="119"/>
      <c r="Z149" s="26"/>
    </row>
    <row r="150" spans="1:26" ht="12.75" customHeight="1">
      <c r="A150" s="129"/>
      <c r="B150" s="54"/>
      <c r="C150" s="26"/>
      <c r="D150" s="26"/>
      <c r="E150" s="124"/>
      <c r="F150" s="124"/>
      <c r="G150" s="124"/>
      <c r="H150" s="124"/>
      <c r="I150" s="124"/>
      <c r="J150" s="124"/>
      <c r="K150" s="130"/>
      <c r="L150" s="56"/>
      <c r="M150" s="56"/>
      <c r="N150" s="56"/>
      <c r="O150" s="56"/>
      <c r="P150" s="56"/>
      <c r="Q150" s="56"/>
      <c r="R150" s="133"/>
      <c r="S150" s="119"/>
      <c r="T150" s="119"/>
      <c r="U150" s="26"/>
      <c r="V150" s="26"/>
      <c r="W150" s="26"/>
      <c r="X150" s="26"/>
      <c r="Y150" s="119"/>
      <c r="Z150" s="26"/>
    </row>
    <row r="151" spans="1:26" ht="12.75" customHeight="1">
      <c r="A151" s="129"/>
      <c r="B151" s="54"/>
      <c r="C151" s="26"/>
      <c r="D151" s="26"/>
      <c r="E151" s="124"/>
      <c r="F151" s="124"/>
      <c r="G151" s="124"/>
      <c r="H151" s="124"/>
      <c r="I151" s="124"/>
      <c r="J151" s="124"/>
      <c r="K151" s="130"/>
      <c r="L151" s="56"/>
      <c r="M151" s="56"/>
      <c r="N151" s="56"/>
      <c r="O151" s="56"/>
      <c r="P151" s="56"/>
      <c r="Q151" s="56"/>
      <c r="R151" s="133"/>
      <c r="S151" s="119"/>
      <c r="T151" s="119"/>
      <c r="U151" s="26"/>
      <c r="V151" s="26"/>
      <c r="W151" s="26"/>
      <c r="X151" s="26"/>
      <c r="Y151" s="119"/>
      <c r="Z151" s="26"/>
    </row>
    <row r="152" spans="1:26" ht="12.75" customHeight="1">
      <c r="A152" s="129"/>
      <c r="B152" s="54"/>
      <c r="C152" s="26"/>
      <c r="D152" s="26"/>
      <c r="E152" s="124"/>
      <c r="F152" s="124"/>
      <c r="G152" s="124"/>
      <c r="H152" s="124"/>
      <c r="I152" s="124"/>
      <c r="J152" s="124"/>
      <c r="K152" s="130"/>
      <c r="L152" s="56"/>
      <c r="M152" s="56"/>
      <c r="N152" s="56"/>
      <c r="O152" s="56"/>
      <c r="P152" s="56"/>
      <c r="Q152" s="56"/>
      <c r="R152" s="133"/>
      <c r="S152" s="119"/>
      <c r="T152" s="119"/>
      <c r="U152" s="26"/>
      <c r="V152" s="26"/>
      <c r="W152" s="26"/>
      <c r="X152" s="26"/>
      <c r="Y152" s="119"/>
      <c r="Z152" s="26"/>
    </row>
    <row r="153" spans="1:26" ht="12.75" customHeight="1">
      <c r="A153" s="129"/>
      <c r="B153" s="54"/>
      <c r="C153" s="26"/>
      <c r="D153" s="26"/>
      <c r="E153" s="124"/>
      <c r="F153" s="124"/>
      <c r="G153" s="124"/>
      <c r="H153" s="124"/>
      <c r="I153" s="124"/>
      <c r="J153" s="124"/>
      <c r="K153" s="130"/>
      <c r="L153" s="56"/>
      <c r="M153" s="56"/>
      <c r="N153" s="56"/>
      <c r="O153" s="56"/>
      <c r="P153" s="56"/>
      <c r="Q153" s="56"/>
      <c r="R153" s="133"/>
      <c r="S153" s="119"/>
      <c r="T153" s="119"/>
      <c r="U153" s="26"/>
      <c r="V153" s="26"/>
      <c r="W153" s="26"/>
      <c r="X153" s="26"/>
      <c r="Y153" s="119"/>
      <c r="Z153" s="26"/>
    </row>
    <row r="154" spans="1:26" ht="12.75" customHeight="1">
      <c r="A154" s="129"/>
      <c r="B154" s="54"/>
      <c r="C154" s="26"/>
      <c r="D154" s="26"/>
      <c r="E154" s="124"/>
      <c r="F154" s="124"/>
      <c r="G154" s="124"/>
      <c r="H154" s="124"/>
      <c r="I154" s="124"/>
      <c r="J154" s="124"/>
      <c r="K154" s="130"/>
      <c r="L154" s="56"/>
      <c r="M154" s="56"/>
      <c r="N154" s="56"/>
      <c r="O154" s="56"/>
      <c r="P154" s="56"/>
      <c r="Q154" s="56"/>
      <c r="R154" s="133"/>
      <c r="S154" s="119"/>
      <c r="T154" s="119"/>
      <c r="U154" s="26"/>
      <c r="V154" s="26"/>
      <c r="W154" s="26"/>
      <c r="X154" s="26"/>
      <c r="Y154" s="119"/>
      <c r="Z154" s="26"/>
    </row>
    <row r="155" spans="1:26" ht="12.75" customHeight="1">
      <c r="A155" s="129"/>
      <c r="B155" s="54"/>
      <c r="C155" s="26"/>
      <c r="D155" s="26"/>
      <c r="E155" s="124"/>
      <c r="F155" s="124"/>
      <c r="G155" s="124"/>
      <c r="H155" s="124"/>
      <c r="I155" s="124"/>
      <c r="J155" s="124"/>
      <c r="K155" s="130"/>
      <c r="L155" s="56"/>
      <c r="M155" s="56"/>
      <c r="N155" s="56"/>
      <c r="O155" s="56"/>
      <c r="P155" s="56"/>
      <c r="Q155" s="56"/>
      <c r="R155" s="133"/>
      <c r="S155" s="119"/>
      <c r="T155" s="119"/>
      <c r="U155" s="26"/>
      <c r="V155" s="26"/>
      <c r="W155" s="26"/>
      <c r="X155" s="26"/>
      <c r="Y155" s="119"/>
      <c r="Z155" s="26"/>
    </row>
    <row r="156" spans="1:26" ht="12.75" customHeight="1">
      <c r="A156" s="129"/>
      <c r="B156" s="54"/>
      <c r="C156" s="26"/>
      <c r="D156" s="26"/>
      <c r="E156" s="124"/>
      <c r="F156" s="124"/>
      <c r="G156" s="124"/>
      <c r="H156" s="124"/>
      <c r="I156" s="124"/>
      <c r="J156" s="124"/>
      <c r="K156" s="130"/>
      <c r="L156" s="56"/>
      <c r="M156" s="56"/>
      <c r="N156" s="56"/>
      <c r="O156" s="56"/>
      <c r="P156" s="56"/>
      <c r="Q156" s="56"/>
      <c r="R156" s="133"/>
      <c r="S156" s="119"/>
      <c r="T156" s="119"/>
      <c r="U156" s="26"/>
      <c r="V156" s="26"/>
      <c r="W156" s="26"/>
      <c r="X156" s="26"/>
      <c r="Y156" s="119"/>
      <c r="Z156" s="26"/>
    </row>
    <row r="157" spans="1:26" ht="12.75" customHeight="1">
      <c r="A157" s="129"/>
      <c r="B157" s="54"/>
      <c r="C157" s="26"/>
      <c r="D157" s="26"/>
      <c r="E157" s="124"/>
      <c r="F157" s="124"/>
      <c r="G157" s="124"/>
      <c r="H157" s="124"/>
      <c r="I157" s="124"/>
      <c r="J157" s="124"/>
      <c r="K157" s="130"/>
      <c r="L157" s="56"/>
      <c r="M157" s="56"/>
      <c r="N157" s="56"/>
      <c r="O157" s="56"/>
      <c r="P157" s="56"/>
      <c r="Q157" s="56"/>
      <c r="R157" s="133"/>
      <c r="S157" s="119"/>
      <c r="T157" s="119"/>
      <c r="U157" s="26"/>
      <c r="V157" s="26"/>
      <c r="W157" s="26"/>
      <c r="X157" s="26"/>
      <c r="Y157" s="119"/>
      <c r="Z157" s="26"/>
    </row>
    <row r="158" spans="1:26" ht="12.75" customHeight="1">
      <c r="A158" s="129"/>
      <c r="B158" s="54"/>
      <c r="C158" s="26"/>
      <c r="D158" s="26"/>
      <c r="E158" s="124"/>
      <c r="F158" s="124"/>
      <c r="G158" s="124"/>
      <c r="H158" s="124"/>
      <c r="I158" s="124"/>
      <c r="J158" s="124"/>
      <c r="K158" s="130"/>
      <c r="L158" s="56"/>
      <c r="M158" s="56"/>
      <c r="N158" s="56"/>
      <c r="O158" s="56"/>
      <c r="P158" s="56"/>
      <c r="Q158" s="56"/>
      <c r="R158" s="133"/>
      <c r="S158" s="119"/>
      <c r="T158" s="119"/>
      <c r="U158" s="26"/>
      <c r="V158" s="26"/>
      <c r="W158" s="26"/>
      <c r="X158" s="26"/>
      <c r="Y158" s="119"/>
      <c r="Z158" s="26"/>
    </row>
    <row r="159" spans="1:26" ht="12.75" customHeight="1">
      <c r="A159" s="129"/>
      <c r="B159" s="54"/>
      <c r="C159" s="26"/>
      <c r="D159" s="26"/>
      <c r="E159" s="124"/>
      <c r="F159" s="124"/>
      <c r="G159" s="124"/>
      <c r="H159" s="124"/>
      <c r="I159" s="124"/>
      <c r="J159" s="124"/>
      <c r="K159" s="130"/>
      <c r="L159" s="56"/>
      <c r="M159" s="56"/>
      <c r="N159" s="56"/>
      <c r="O159" s="56"/>
      <c r="P159" s="56"/>
      <c r="Q159" s="56"/>
      <c r="R159" s="133"/>
      <c r="S159" s="119"/>
      <c r="T159" s="119"/>
      <c r="U159" s="26"/>
      <c r="V159" s="26"/>
      <c r="W159" s="26"/>
      <c r="X159" s="26"/>
      <c r="Y159" s="119"/>
      <c r="Z159" s="26"/>
    </row>
    <row r="160" spans="1:26" ht="12.75" customHeight="1">
      <c r="A160" s="129"/>
      <c r="B160" s="54"/>
      <c r="C160" s="26"/>
      <c r="D160" s="26"/>
      <c r="E160" s="124"/>
      <c r="F160" s="124"/>
      <c r="G160" s="124"/>
      <c r="H160" s="124"/>
      <c r="I160" s="124"/>
      <c r="J160" s="124"/>
      <c r="K160" s="130"/>
      <c r="L160" s="56"/>
      <c r="M160" s="56"/>
      <c r="N160" s="56"/>
      <c r="O160" s="56"/>
      <c r="P160" s="56"/>
      <c r="Q160" s="56"/>
      <c r="R160" s="133"/>
      <c r="S160" s="119"/>
      <c r="T160" s="119"/>
      <c r="U160" s="26"/>
      <c r="V160" s="26"/>
      <c r="W160" s="26"/>
      <c r="X160" s="26"/>
      <c r="Y160" s="119"/>
      <c r="Z160" s="26"/>
    </row>
    <row r="161" spans="1:26" ht="12.75" customHeight="1">
      <c r="A161" s="129"/>
      <c r="B161" s="54"/>
      <c r="C161" s="26"/>
      <c r="D161" s="26"/>
      <c r="E161" s="124"/>
      <c r="F161" s="124"/>
      <c r="G161" s="124"/>
      <c r="H161" s="124"/>
      <c r="I161" s="124"/>
      <c r="J161" s="124"/>
      <c r="K161" s="130"/>
      <c r="L161" s="56"/>
      <c r="M161" s="56"/>
      <c r="N161" s="56"/>
      <c r="O161" s="56"/>
      <c r="P161" s="56"/>
      <c r="Q161" s="56"/>
      <c r="R161" s="133"/>
      <c r="S161" s="119"/>
      <c r="T161" s="119"/>
      <c r="U161" s="26"/>
      <c r="V161" s="26"/>
      <c r="W161" s="26"/>
      <c r="X161" s="26"/>
      <c r="Y161" s="119"/>
      <c r="Z161" s="26"/>
    </row>
    <row r="162" spans="1:26" ht="12.75" customHeight="1">
      <c r="A162" s="129"/>
      <c r="B162" s="54"/>
      <c r="C162" s="26"/>
      <c r="D162" s="26"/>
      <c r="E162" s="124"/>
      <c r="F162" s="124"/>
      <c r="G162" s="124"/>
      <c r="H162" s="124"/>
      <c r="I162" s="124"/>
      <c r="J162" s="124"/>
      <c r="K162" s="130"/>
      <c r="L162" s="56"/>
      <c r="M162" s="56"/>
      <c r="N162" s="56"/>
      <c r="O162" s="56"/>
      <c r="P162" s="56"/>
      <c r="Q162" s="56"/>
      <c r="R162" s="133"/>
      <c r="S162" s="119"/>
      <c r="T162" s="119"/>
      <c r="U162" s="26"/>
      <c r="V162" s="26"/>
      <c r="W162" s="26"/>
      <c r="X162" s="26"/>
      <c r="Y162" s="119"/>
      <c r="Z162" s="26"/>
    </row>
    <row r="163" spans="1:26" ht="12.75" customHeight="1">
      <c r="A163" s="129"/>
      <c r="B163" s="54"/>
      <c r="C163" s="26"/>
      <c r="D163" s="26"/>
      <c r="E163" s="124"/>
      <c r="F163" s="124"/>
      <c r="G163" s="124"/>
      <c r="H163" s="124"/>
      <c r="I163" s="124"/>
      <c r="J163" s="124"/>
      <c r="K163" s="130"/>
      <c r="L163" s="56"/>
      <c r="M163" s="56"/>
      <c r="N163" s="56"/>
      <c r="O163" s="56"/>
      <c r="P163" s="56"/>
      <c r="Q163" s="56"/>
      <c r="R163" s="133"/>
      <c r="S163" s="119"/>
      <c r="T163" s="119"/>
      <c r="U163" s="26"/>
      <c r="V163" s="26"/>
      <c r="W163" s="26"/>
      <c r="X163" s="26"/>
      <c r="Y163" s="119"/>
      <c r="Z163" s="26"/>
    </row>
    <row r="164" spans="1:26" ht="12.75" customHeight="1">
      <c r="A164" s="129"/>
      <c r="B164" s="54"/>
      <c r="C164" s="26"/>
      <c r="D164" s="26"/>
      <c r="E164" s="124"/>
      <c r="F164" s="124"/>
      <c r="G164" s="124"/>
      <c r="H164" s="124"/>
      <c r="I164" s="124"/>
      <c r="J164" s="124"/>
      <c r="K164" s="130"/>
      <c r="L164" s="56"/>
      <c r="M164" s="56"/>
      <c r="N164" s="56"/>
      <c r="O164" s="56"/>
      <c r="P164" s="56"/>
      <c r="Q164" s="56"/>
      <c r="R164" s="133"/>
      <c r="S164" s="119"/>
      <c r="T164" s="119"/>
      <c r="U164" s="26"/>
      <c r="V164" s="26"/>
      <c r="W164" s="26"/>
      <c r="X164" s="26"/>
      <c r="Y164" s="119"/>
      <c r="Z164" s="26"/>
    </row>
    <row r="165" spans="1:26" ht="12.75" customHeight="1">
      <c r="A165" s="129"/>
      <c r="B165" s="54"/>
      <c r="C165" s="26"/>
      <c r="D165" s="26"/>
      <c r="E165" s="124"/>
      <c r="F165" s="124"/>
      <c r="G165" s="124"/>
      <c r="H165" s="124"/>
      <c r="I165" s="124"/>
      <c r="J165" s="124"/>
      <c r="K165" s="130"/>
      <c r="L165" s="56"/>
      <c r="M165" s="56"/>
      <c r="N165" s="56"/>
      <c r="O165" s="56"/>
      <c r="P165" s="56"/>
      <c r="Q165" s="56"/>
      <c r="R165" s="133"/>
      <c r="S165" s="119"/>
      <c r="T165" s="119"/>
      <c r="U165" s="26"/>
      <c r="V165" s="26"/>
      <c r="W165" s="26"/>
      <c r="X165" s="26"/>
      <c r="Y165" s="119"/>
      <c r="Z165" s="26"/>
    </row>
    <row r="166" spans="1:26" ht="12.75" customHeight="1">
      <c r="A166" s="129"/>
      <c r="B166" s="54"/>
      <c r="C166" s="26"/>
      <c r="D166" s="26"/>
      <c r="E166" s="124"/>
      <c r="F166" s="124"/>
      <c r="G166" s="124"/>
      <c r="H166" s="124"/>
      <c r="I166" s="124"/>
      <c r="J166" s="124"/>
      <c r="K166" s="130"/>
      <c r="L166" s="56"/>
      <c r="M166" s="56"/>
      <c r="N166" s="56"/>
      <c r="O166" s="56"/>
      <c r="P166" s="56"/>
      <c r="Q166" s="56"/>
      <c r="R166" s="133"/>
      <c r="S166" s="119"/>
      <c r="T166" s="119"/>
      <c r="U166" s="26"/>
      <c r="V166" s="26"/>
      <c r="W166" s="26"/>
      <c r="X166" s="26"/>
      <c r="Y166" s="119"/>
      <c r="Z166" s="26"/>
    </row>
    <row r="167" spans="1:26" ht="12.75" customHeight="1">
      <c r="A167" s="129"/>
      <c r="B167" s="54"/>
      <c r="C167" s="26"/>
      <c r="D167" s="26"/>
      <c r="E167" s="124"/>
      <c r="F167" s="124"/>
      <c r="G167" s="124"/>
      <c r="H167" s="124"/>
      <c r="I167" s="124"/>
      <c r="J167" s="124"/>
      <c r="K167" s="130"/>
      <c r="L167" s="56"/>
      <c r="M167" s="56"/>
      <c r="N167" s="56"/>
      <c r="O167" s="56"/>
      <c r="P167" s="56"/>
      <c r="Q167" s="56"/>
      <c r="R167" s="133"/>
      <c r="S167" s="119"/>
      <c r="T167" s="119"/>
      <c r="U167" s="26"/>
      <c r="V167" s="26"/>
      <c r="W167" s="26"/>
      <c r="X167" s="26"/>
      <c r="Y167" s="119"/>
      <c r="Z167" s="26"/>
    </row>
    <row r="168" spans="1:26" ht="12.75" customHeight="1">
      <c r="A168" s="129"/>
      <c r="B168" s="54"/>
      <c r="C168" s="26"/>
      <c r="D168" s="26"/>
      <c r="E168" s="124"/>
      <c r="F168" s="124"/>
      <c r="G168" s="124"/>
      <c r="H168" s="124"/>
      <c r="I168" s="124"/>
      <c r="J168" s="124"/>
      <c r="K168" s="130"/>
      <c r="L168" s="56"/>
      <c r="M168" s="56"/>
      <c r="N168" s="56"/>
      <c r="O168" s="56"/>
      <c r="P168" s="56"/>
      <c r="Q168" s="56"/>
      <c r="R168" s="133"/>
      <c r="S168" s="119"/>
      <c r="T168" s="119"/>
      <c r="U168" s="26"/>
      <c r="V168" s="26"/>
      <c r="W168" s="26"/>
      <c r="X168" s="26"/>
      <c r="Y168" s="119"/>
      <c r="Z168" s="26"/>
    </row>
    <row r="169" spans="1:26" ht="12.75" customHeight="1">
      <c r="A169" s="129"/>
      <c r="B169" s="54"/>
      <c r="C169" s="26"/>
      <c r="D169" s="26"/>
      <c r="E169" s="124"/>
      <c r="F169" s="124"/>
      <c r="G169" s="124"/>
      <c r="H169" s="124"/>
      <c r="I169" s="124"/>
      <c r="J169" s="124"/>
      <c r="K169" s="130"/>
      <c r="L169" s="56"/>
      <c r="M169" s="56"/>
      <c r="N169" s="56"/>
      <c r="O169" s="56"/>
      <c r="P169" s="56"/>
      <c r="Q169" s="56"/>
      <c r="R169" s="133"/>
      <c r="S169" s="119"/>
      <c r="T169" s="119"/>
      <c r="U169" s="26"/>
      <c r="V169" s="26"/>
      <c r="W169" s="26"/>
      <c r="X169" s="26"/>
      <c r="Y169" s="119"/>
      <c r="Z169" s="26"/>
    </row>
    <row r="170" spans="1:26" ht="12.75" customHeight="1">
      <c r="A170" s="129"/>
      <c r="B170" s="54"/>
      <c r="C170" s="26"/>
      <c r="D170" s="26"/>
      <c r="E170" s="124"/>
      <c r="F170" s="124"/>
      <c r="G170" s="124"/>
      <c r="H170" s="124"/>
      <c r="I170" s="124"/>
      <c r="J170" s="124"/>
      <c r="K170" s="130"/>
      <c r="L170" s="56"/>
      <c r="M170" s="56"/>
      <c r="N170" s="56"/>
      <c r="O170" s="56"/>
      <c r="P170" s="56"/>
      <c r="Q170" s="56"/>
      <c r="R170" s="133"/>
      <c r="S170" s="119"/>
      <c r="T170" s="119"/>
      <c r="U170" s="26"/>
      <c r="V170" s="26"/>
      <c r="W170" s="26"/>
      <c r="X170" s="26"/>
      <c r="Y170" s="119"/>
      <c r="Z170" s="26"/>
    </row>
    <row r="171" spans="1:26" ht="12.75" customHeight="1">
      <c r="A171" s="129"/>
      <c r="B171" s="54"/>
      <c r="C171" s="26"/>
      <c r="D171" s="26"/>
      <c r="E171" s="124"/>
      <c r="F171" s="124"/>
      <c r="G171" s="124"/>
      <c r="H171" s="124"/>
      <c r="I171" s="124"/>
      <c r="J171" s="124"/>
      <c r="K171" s="130"/>
      <c r="L171" s="56"/>
      <c r="M171" s="56"/>
      <c r="N171" s="56"/>
      <c r="O171" s="56"/>
      <c r="P171" s="56"/>
      <c r="Q171" s="56"/>
      <c r="R171" s="133"/>
      <c r="S171" s="119"/>
      <c r="T171" s="119"/>
      <c r="U171" s="26"/>
      <c r="V171" s="26"/>
      <c r="W171" s="26"/>
      <c r="X171" s="26"/>
      <c r="Y171" s="119"/>
      <c r="Z171" s="26"/>
    </row>
    <row r="172" spans="1:26" ht="12.75" customHeight="1">
      <c r="A172" s="129"/>
      <c r="B172" s="54"/>
      <c r="C172" s="26"/>
      <c r="D172" s="26"/>
      <c r="E172" s="124"/>
      <c r="F172" s="124"/>
      <c r="G172" s="124"/>
      <c r="H172" s="124"/>
      <c r="I172" s="124"/>
      <c r="J172" s="124"/>
      <c r="K172" s="130"/>
      <c r="L172" s="56"/>
      <c r="M172" s="56"/>
      <c r="N172" s="56"/>
      <c r="O172" s="56"/>
      <c r="P172" s="56"/>
      <c r="Q172" s="56"/>
      <c r="R172" s="133"/>
      <c r="S172" s="119"/>
      <c r="T172" s="119"/>
      <c r="U172" s="26"/>
      <c r="V172" s="26"/>
      <c r="W172" s="26"/>
      <c r="X172" s="26"/>
      <c r="Y172" s="119"/>
      <c r="Z172" s="26"/>
    </row>
    <row r="173" spans="1:26" ht="12.75" customHeight="1">
      <c r="A173" s="129"/>
      <c r="B173" s="54"/>
      <c r="C173" s="26"/>
      <c r="D173" s="26"/>
      <c r="E173" s="124"/>
      <c r="F173" s="124"/>
      <c r="G173" s="124"/>
      <c r="H173" s="124"/>
      <c r="I173" s="124"/>
      <c r="J173" s="124"/>
      <c r="K173" s="130"/>
      <c r="L173" s="56"/>
      <c r="M173" s="56"/>
      <c r="N173" s="56"/>
      <c r="O173" s="56"/>
      <c r="P173" s="56"/>
      <c r="Q173" s="56"/>
      <c r="R173" s="133"/>
      <c r="S173" s="119"/>
      <c r="T173" s="119"/>
      <c r="U173" s="26"/>
      <c r="V173" s="26"/>
      <c r="W173" s="26"/>
      <c r="X173" s="26"/>
      <c r="Y173" s="119"/>
      <c r="Z173" s="26"/>
    </row>
    <row r="174" spans="1:26" ht="12.75" customHeight="1">
      <c r="A174" s="129"/>
      <c r="B174" s="54"/>
      <c r="C174" s="26"/>
      <c r="D174" s="26"/>
      <c r="E174" s="124"/>
      <c r="F174" s="124"/>
      <c r="G174" s="124"/>
      <c r="H174" s="124"/>
      <c r="I174" s="124"/>
      <c r="J174" s="124"/>
      <c r="K174" s="130"/>
      <c r="L174" s="56"/>
      <c r="M174" s="56"/>
      <c r="N174" s="56"/>
      <c r="O174" s="56"/>
      <c r="P174" s="56"/>
      <c r="Q174" s="56"/>
      <c r="R174" s="133"/>
      <c r="S174" s="119"/>
      <c r="T174" s="119"/>
      <c r="U174" s="26"/>
      <c r="V174" s="26"/>
      <c r="W174" s="26"/>
      <c r="X174" s="26"/>
      <c r="Y174" s="119"/>
      <c r="Z174" s="26"/>
    </row>
    <row r="175" spans="1:26" ht="12.75" customHeight="1">
      <c r="A175" s="129"/>
      <c r="B175" s="54"/>
      <c r="C175" s="26"/>
      <c r="D175" s="26"/>
      <c r="E175" s="124"/>
      <c r="F175" s="124"/>
      <c r="G175" s="124"/>
      <c r="H175" s="124"/>
      <c r="I175" s="124"/>
      <c r="J175" s="124"/>
      <c r="K175" s="130"/>
      <c r="L175" s="56"/>
      <c r="M175" s="56"/>
      <c r="N175" s="56"/>
      <c r="O175" s="56"/>
      <c r="P175" s="56"/>
      <c r="Q175" s="56"/>
      <c r="R175" s="133"/>
      <c r="S175" s="119"/>
      <c r="T175" s="119"/>
      <c r="U175" s="26"/>
      <c r="V175" s="26"/>
      <c r="W175" s="26"/>
      <c r="X175" s="26"/>
      <c r="Y175" s="119"/>
      <c r="Z175" s="26"/>
    </row>
    <row r="176" spans="1:26" ht="12.75" customHeight="1">
      <c r="A176" s="129"/>
      <c r="B176" s="54"/>
      <c r="C176" s="26"/>
      <c r="D176" s="26"/>
      <c r="E176" s="124"/>
      <c r="F176" s="124"/>
      <c r="G176" s="124"/>
      <c r="H176" s="124"/>
      <c r="I176" s="124"/>
      <c r="J176" s="124"/>
      <c r="K176" s="130"/>
      <c r="L176" s="56"/>
      <c r="M176" s="56"/>
      <c r="N176" s="56"/>
      <c r="O176" s="56"/>
      <c r="P176" s="56"/>
      <c r="Q176" s="56"/>
      <c r="R176" s="133"/>
      <c r="S176" s="119"/>
      <c r="T176" s="119"/>
      <c r="U176" s="26"/>
      <c r="V176" s="26"/>
      <c r="W176" s="26"/>
      <c r="X176" s="26"/>
      <c r="Y176" s="119"/>
      <c r="Z176" s="26"/>
    </row>
    <row r="177" spans="1:26" ht="12.75" customHeight="1">
      <c r="A177" s="129"/>
      <c r="B177" s="54"/>
      <c r="C177" s="26"/>
      <c r="D177" s="26"/>
      <c r="E177" s="124"/>
      <c r="F177" s="124"/>
      <c r="G177" s="124"/>
      <c r="H177" s="124"/>
      <c r="I177" s="124"/>
      <c r="J177" s="124"/>
      <c r="K177" s="130"/>
      <c r="L177" s="56"/>
      <c r="M177" s="56"/>
      <c r="N177" s="56"/>
      <c r="O177" s="56"/>
      <c r="P177" s="56"/>
      <c r="Q177" s="56"/>
      <c r="R177" s="133"/>
      <c r="S177" s="119"/>
      <c r="T177" s="119"/>
      <c r="U177" s="26"/>
      <c r="V177" s="26"/>
      <c r="W177" s="26"/>
      <c r="X177" s="26"/>
      <c r="Y177" s="119"/>
      <c r="Z177" s="26"/>
    </row>
    <row r="178" spans="1:26" ht="12.75" customHeight="1">
      <c r="A178" s="129"/>
      <c r="B178" s="54"/>
      <c r="C178" s="26"/>
      <c r="D178" s="26"/>
      <c r="E178" s="124"/>
      <c r="F178" s="124"/>
      <c r="G178" s="124"/>
      <c r="H178" s="124"/>
      <c r="I178" s="124"/>
      <c r="J178" s="124"/>
      <c r="K178" s="130"/>
      <c r="L178" s="56"/>
      <c r="M178" s="56"/>
      <c r="N178" s="56"/>
      <c r="O178" s="56"/>
      <c r="P178" s="56"/>
      <c r="Q178" s="56"/>
      <c r="R178" s="133"/>
      <c r="S178" s="119"/>
      <c r="T178" s="119"/>
      <c r="U178" s="26"/>
      <c r="V178" s="26"/>
      <c r="W178" s="26"/>
      <c r="X178" s="26"/>
      <c r="Y178" s="119"/>
      <c r="Z178" s="26"/>
    </row>
    <row r="179" spans="1:26" ht="12.75" customHeight="1">
      <c r="A179" s="129"/>
      <c r="B179" s="54"/>
      <c r="C179" s="26"/>
      <c r="D179" s="26"/>
      <c r="E179" s="124"/>
      <c r="F179" s="124"/>
      <c r="G179" s="124"/>
      <c r="H179" s="124"/>
      <c r="I179" s="124"/>
      <c r="J179" s="124"/>
      <c r="K179" s="130"/>
      <c r="L179" s="56"/>
      <c r="M179" s="56"/>
      <c r="N179" s="56"/>
      <c r="O179" s="56"/>
      <c r="P179" s="56"/>
      <c r="Q179" s="56"/>
      <c r="R179" s="133"/>
      <c r="S179" s="119"/>
      <c r="T179" s="119"/>
      <c r="U179" s="26"/>
      <c r="V179" s="26"/>
      <c r="W179" s="26"/>
      <c r="X179" s="26"/>
      <c r="Y179" s="119"/>
      <c r="Z179" s="26"/>
    </row>
    <row r="180" spans="1:26" ht="12.75" customHeight="1">
      <c r="A180" s="129"/>
      <c r="B180" s="54"/>
      <c r="C180" s="26"/>
      <c r="D180" s="26"/>
      <c r="E180" s="124"/>
      <c r="F180" s="124"/>
      <c r="G180" s="124"/>
      <c r="H180" s="124"/>
      <c r="I180" s="124"/>
      <c r="J180" s="124"/>
      <c r="K180" s="130"/>
      <c r="L180" s="56"/>
      <c r="M180" s="56"/>
      <c r="N180" s="56"/>
      <c r="O180" s="56"/>
      <c r="P180" s="56"/>
      <c r="Q180" s="56"/>
      <c r="R180" s="133"/>
      <c r="S180" s="119"/>
      <c r="T180" s="119"/>
      <c r="U180" s="26"/>
      <c r="V180" s="26"/>
      <c r="W180" s="26"/>
      <c r="X180" s="26"/>
      <c r="Y180" s="119"/>
      <c r="Z180" s="26"/>
    </row>
    <row r="181" spans="1:26" ht="12.75" customHeight="1">
      <c r="A181" s="129"/>
      <c r="B181" s="54"/>
      <c r="C181" s="26"/>
      <c r="D181" s="26"/>
      <c r="E181" s="124"/>
      <c r="F181" s="124"/>
      <c r="G181" s="124"/>
      <c r="H181" s="124"/>
      <c r="I181" s="124"/>
      <c r="J181" s="124"/>
      <c r="K181" s="130"/>
      <c r="L181" s="56"/>
      <c r="M181" s="56"/>
      <c r="N181" s="56"/>
      <c r="O181" s="56"/>
      <c r="P181" s="56"/>
      <c r="Q181" s="56"/>
      <c r="R181" s="133"/>
      <c r="S181" s="119"/>
      <c r="T181" s="119"/>
      <c r="U181" s="26"/>
      <c r="V181" s="26"/>
      <c r="W181" s="26"/>
      <c r="X181" s="26"/>
      <c r="Y181" s="119"/>
      <c r="Z181" s="26"/>
    </row>
    <row r="182" spans="1:26" ht="12.75" customHeight="1">
      <c r="A182" s="129"/>
      <c r="B182" s="54"/>
      <c r="C182" s="26"/>
      <c r="D182" s="26"/>
      <c r="E182" s="124"/>
      <c r="F182" s="124"/>
      <c r="G182" s="124"/>
      <c r="H182" s="124"/>
      <c r="I182" s="124"/>
      <c r="J182" s="124"/>
      <c r="K182" s="130"/>
      <c r="L182" s="56"/>
      <c r="M182" s="56"/>
      <c r="N182" s="56"/>
      <c r="O182" s="56"/>
      <c r="P182" s="56"/>
      <c r="Q182" s="56"/>
      <c r="R182" s="133"/>
      <c r="S182" s="119"/>
      <c r="T182" s="119"/>
      <c r="U182" s="26"/>
      <c r="V182" s="26"/>
      <c r="W182" s="26"/>
      <c r="X182" s="26"/>
      <c r="Y182" s="119"/>
      <c r="Z182" s="26"/>
    </row>
    <row r="183" spans="1:26" ht="12.75" customHeight="1">
      <c r="A183" s="129"/>
      <c r="B183" s="54"/>
      <c r="C183" s="26"/>
      <c r="D183" s="26"/>
      <c r="E183" s="124"/>
      <c r="F183" s="124"/>
      <c r="G183" s="124"/>
      <c r="H183" s="124"/>
      <c r="I183" s="124"/>
      <c r="J183" s="124"/>
      <c r="K183" s="130"/>
      <c r="L183" s="56"/>
      <c r="M183" s="56"/>
      <c r="N183" s="56"/>
      <c r="O183" s="56"/>
      <c r="P183" s="56"/>
      <c r="Q183" s="56"/>
      <c r="R183" s="133"/>
      <c r="S183" s="119"/>
      <c r="T183" s="119"/>
      <c r="U183" s="26"/>
      <c r="V183" s="26"/>
      <c r="W183" s="26"/>
      <c r="X183" s="26"/>
      <c r="Y183" s="119"/>
      <c r="Z183" s="26"/>
    </row>
    <row r="184" spans="1:26" ht="12.75" customHeight="1">
      <c r="A184" s="129"/>
      <c r="B184" s="54"/>
      <c r="C184" s="26"/>
      <c r="D184" s="26"/>
      <c r="E184" s="124"/>
      <c r="F184" s="124"/>
      <c r="G184" s="124"/>
      <c r="H184" s="124"/>
      <c r="I184" s="124"/>
      <c r="J184" s="124"/>
      <c r="K184" s="130"/>
      <c r="L184" s="56"/>
      <c r="M184" s="56"/>
      <c r="N184" s="56"/>
      <c r="O184" s="56"/>
      <c r="P184" s="56"/>
      <c r="Q184" s="56"/>
      <c r="R184" s="133"/>
      <c r="S184" s="119"/>
      <c r="T184" s="119"/>
      <c r="U184" s="26"/>
      <c r="V184" s="26"/>
      <c r="W184" s="26"/>
      <c r="X184" s="26"/>
      <c r="Y184" s="119"/>
      <c r="Z184" s="26"/>
    </row>
    <row r="185" spans="1:26" ht="12.75" customHeight="1">
      <c r="A185" s="129"/>
      <c r="B185" s="54"/>
      <c r="C185" s="26"/>
      <c r="D185" s="26"/>
      <c r="E185" s="124"/>
      <c r="F185" s="124"/>
      <c r="G185" s="124"/>
      <c r="H185" s="124"/>
      <c r="I185" s="124"/>
      <c r="J185" s="124"/>
      <c r="K185" s="130"/>
      <c r="L185" s="56"/>
      <c r="M185" s="56"/>
      <c r="N185" s="56"/>
      <c r="O185" s="56"/>
      <c r="P185" s="56"/>
      <c r="Q185" s="56"/>
      <c r="R185" s="133"/>
      <c r="S185" s="119"/>
      <c r="T185" s="119"/>
      <c r="U185" s="26"/>
      <c r="V185" s="26"/>
      <c r="W185" s="26"/>
      <c r="X185" s="26"/>
      <c r="Y185" s="119"/>
      <c r="Z185" s="26"/>
    </row>
    <row r="186" spans="1:26" ht="12.75" customHeight="1">
      <c r="A186" s="129"/>
      <c r="B186" s="54"/>
      <c r="C186" s="26"/>
      <c r="D186" s="26"/>
      <c r="E186" s="124"/>
      <c r="F186" s="124"/>
      <c r="G186" s="124"/>
      <c r="H186" s="124"/>
      <c r="I186" s="124"/>
      <c r="J186" s="124"/>
      <c r="K186" s="130"/>
      <c r="L186" s="56"/>
      <c r="M186" s="56"/>
      <c r="N186" s="56"/>
      <c r="O186" s="56"/>
      <c r="P186" s="56"/>
      <c r="Q186" s="56"/>
      <c r="R186" s="133"/>
      <c r="S186" s="119"/>
      <c r="T186" s="119"/>
      <c r="U186" s="26"/>
      <c r="V186" s="26"/>
      <c r="W186" s="26"/>
      <c r="X186" s="26"/>
      <c r="Y186" s="119"/>
      <c r="Z186" s="26"/>
    </row>
    <row r="187" spans="1:26" ht="12.75" customHeight="1">
      <c r="A187" s="129"/>
      <c r="B187" s="54"/>
      <c r="C187" s="26"/>
      <c r="D187" s="26"/>
      <c r="E187" s="124"/>
      <c r="F187" s="124"/>
      <c r="G187" s="124"/>
      <c r="H187" s="124"/>
      <c r="I187" s="124"/>
      <c r="J187" s="124"/>
      <c r="K187" s="130"/>
      <c r="L187" s="56"/>
      <c r="M187" s="56"/>
      <c r="N187" s="56"/>
      <c r="O187" s="56"/>
      <c r="P187" s="56"/>
      <c r="Q187" s="56"/>
      <c r="R187" s="133"/>
      <c r="S187" s="119"/>
      <c r="T187" s="119"/>
      <c r="U187" s="26"/>
      <c r="V187" s="26"/>
      <c r="W187" s="26"/>
      <c r="X187" s="26"/>
      <c r="Y187" s="119"/>
      <c r="Z187" s="26"/>
    </row>
    <row r="188" spans="1:26" ht="12.75" customHeight="1">
      <c r="A188" s="129"/>
      <c r="B188" s="54"/>
      <c r="C188" s="26"/>
      <c r="D188" s="26"/>
      <c r="E188" s="124"/>
      <c r="F188" s="124"/>
      <c r="G188" s="124"/>
      <c r="H188" s="124"/>
      <c r="I188" s="124"/>
      <c r="J188" s="124"/>
      <c r="K188" s="130"/>
      <c r="L188" s="56"/>
      <c r="M188" s="56"/>
      <c r="N188" s="56"/>
      <c r="O188" s="56"/>
      <c r="P188" s="56"/>
      <c r="Q188" s="56"/>
      <c r="R188" s="133"/>
      <c r="S188" s="119"/>
      <c r="T188" s="119"/>
      <c r="U188" s="26"/>
      <c r="V188" s="26"/>
      <c r="W188" s="26"/>
      <c r="X188" s="26"/>
      <c r="Y188" s="119"/>
      <c r="Z188" s="26"/>
    </row>
    <row r="189" spans="1:26" ht="12.75" customHeight="1">
      <c r="A189" s="129"/>
      <c r="B189" s="54"/>
      <c r="C189" s="26"/>
      <c r="D189" s="26"/>
      <c r="E189" s="124"/>
      <c r="F189" s="124"/>
      <c r="G189" s="124"/>
      <c r="H189" s="124"/>
      <c r="I189" s="124"/>
      <c r="J189" s="124"/>
      <c r="K189" s="130"/>
      <c r="L189" s="56"/>
      <c r="M189" s="56"/>
      <c r="N189" s="56"/>
      <c r="O189" s="56"/>
      <c r="P189" s="56"/>
      <c r="Q189" s="56"/>
      <c r="R189" s="133"/>
      <c r="S189" s="119"/>
      <c r="T189" s="119"/>
      <c r="U189" s="26"/>
      <c r="V189" s="26"/>
      <c r="W189" s="26"/>
      <c r="X189" s="26"/>
      <c r="Y189" s="119"/>
      <c r="Z189" s="26"/>
    </row>
    <row r="190" spans="1:26" ht="12.75" customHeight="1">
      <c r="A190" s="129"/>
      <c r="B190" s="54"/>
      <c r="C190" s="26"/>
      <c r="D190" s="26"/>
      <c r="E190" s="124"/>
      <c r="F190" s="124"/>
      <c r="G190" s="124"/>
      <c r="H190" s="124"/>
      <c r="I190" s="124"/>
      <c r="J190" s="124"/>
      <c r="K190" s="130"/>
      <c r="L190" s="56"/>
      <c r="M190" s="56"/>
      <c r="N190" s="56"/>
      <c r="O190" s="56"/>
      <c r="P190" s="56"/>
      <c r="Q190" s="56"/>
      <c r="R190" s="133"/>
      <c r="S190" s="119"/>
      <c r="T190" s="119"/>
      <c r="U190" s="26"/>
      <c r="V190" s="26"/>
      <c r="W190" s="26"/>
      <c r="X190" s="26"/>
      <c r="Y190" s="119"/>
      <c r="Z190" s="26"/>
    </row>
    <row r="191" spans="1:26" ht="12.75" customHeight="1">
      <c r="A191" s="129"/>
      <c r="B191" s="54"/>
      <c r="C191" s="26"/>
      <c r="D191" s="26"/>
      <c r="E191" s="124"/>
      <c r="F191" s="124"/>
      <c r="G191" s="124"/>
      <c r="H191" s="124"/>
      <c r="I191" s="124"/>
      <c r="J191" s="124"/>
      <c r="K191" s="130"/>
      <c r="L191" s="56"/>
      <c r="M191" s="56"/>
      <c r="N191" s="56"/>
      <c r="O191" s="56"/>
      <c r="P191" s="56"/>
      <c r="Q191" s="56"/>
      <c r="R191" s="133"/>
      <c r="S191" s="119"/>
      <c r="T191" s="119"/>
      <c r="U191" s="26"/>
      <c r="V191" s="26"/>
      <c r="W191" s="26"/>
      <c r="X191" s="26"/>
      <c r="Y191" s="119"/>
      <c r="Z191" s="26"/>
    </row>
    <row r="192" spans="1:26" ht="12.75" customHeight="1">
      <c r="A192" s="129"/>
      <c r="B192" s="54"/>
      <c r="C192" s="26"/>
      <c r="D192" s="26"/>
      <c r="E192" s="124"/>
      <c r="F192" s="124"/>
      <c r="G192" s="124"/>
      <c r="H192" s="124"/>
      <c r="I192" s="124"/>
      <c r="J192" s="124"/>
      <c r="K192" s="130"/>
      <c r="L192" s="56"/>
      <c r="M192" s="56"/>
      <c r="N192" s="56"/>
      <c r="O192" s="56"/>
      <c r="P192" s="56"/>
      <c r="Q192" s="56"/>
      <c r="R192" s="133"/>
      <c r="S192" s="119"/>
      <c r="T192" s="119"/>
      <c r="U192" s="26"/>
      <c r="V192" s="26"/>
      <c r="W192" s="26"/>
      <c r="X192" s="26"/>
      <c r="Y192" s="119"/>
      <c r="Z192" s="26"/>
    </row>
    <row r="193" spans="1:26" ht="12.75" customHeight="1">
      <c r="A193" s="129"/>
      <c r="B193" s="54"/>
      <c r="C193" s="26"/>
      <c r="D193" s="26"/>
      <c r="E193" s="124"/>
      <c r="F193" s="124"/>
      <c r="G193" s="124"/>
      <c r="H193" s="124"/>
      <c r="I193" s="124"/>
      <c r="J193" s="124"/>
      <c r="K193" s="130"/>
      <c r="L193" s="56"/>
      <c r="M193" s="56"/>
      <c r="N193" s="56"/>
      <c r="O193" s="56"/>
      <c r="P193" s="56"/>
      <c r="Q193" s="56"/>
      <c r="R193" s="133"/>
      <c r="S193" s="119"/>
      <c r="T193" s="119"/>
      <c r="U193" s="26"/>
      <c r="V193" s="26"/>
      <c r="W193" s="26"/>
      <c r="X193" s="26"/>
      <c r="Y193" s="119"/>
      <c r="Z193" s="26"/>
    </row>
    <row r="194" spans="1:26" ht="12.75" customHeight="1">
      <c r="A194" s="129"/>
      <c r="B194" s="54"/>
      <c r="C194" s="26"/>
      <c r="D194" s="26"/>
      <c r="E194" s="124"/>
      <c r="F194" s="124"/>
      <c r="G194" s="124"/>
      <c r="H194" s="124"/>
      <c r="I194" s="124"/>
      <c r="J194" s="124"/>
      <c r="K194" s="130"/>
      <c r="L194" s="56"/>
      <c r="M194" s="56"/>
      <c r="N194" s="56"/>
      <c r="O194" s="56"/>
      <c r="P194" s="56"/>
      <c r="Q194" s="56"/>
      <c r="R194" s="133"/>
      <c r="S194" s="119"/>
      <c r="T194" s="119"/>
      <c r="U194" s="26"/>
      <c r="V194" s="26"/>
      <c r="W194" s="26"/>
      <c r="X194" s="26"/>
      <c r="Y194" s="119"/>
      <c r="Z194" s="26"/>
    </row>
    <row r="195" spans="1:26" ht="12.75" customHeight="1">
      <c r="A195" s="129"/>
      <c r="B195" s="54"/>
      <c r="C195" s="26"/>
      <c r="D195" s="26"/>
      <c r="E195" s="124"/>
      <c r="F195" s="124"/>
      <c r="G195" s="124"/>
      <c r="H195" s="124"/>
      <c r="I195" s="124"/>
      <c r="J195" s="124"/>
      <c r="K195" s="130"/>
      <c r="L195" s="56"/>
      <c r="M195" s="56"/>
      <c r="N195" s="56"/>
      <c r="O195" s="56"/>
      <c r="P195" s="56"/>
      <c r="Q195" s="56"/>
      <c r="R195" s="133"/>
      <c r="S195" s="119"/>
      <c r="T195" s="119"/>
      <c r="U195" s="26"/>
      <c r="V195" s="26"/>
      <c r="W195" s="26"/>
      <c r="X195" s="26"/>
      <c r="Y195" s="119"/>
      <c r="Z195" s="26"/>
    </row>
    <row r="196" spans="1:26" ht="12.75" customHeight="1">
      <c r="A196" s="129"/>
      <c r="B196" s="54"/>
      <c r="C196" s="26"/>
      <c r="D196" s="26"/>
      <c r="E196" s="124"/>
      <c r="F196" s="124"/>
      <c r="G196" s="124"/>
      <c r="H196" s="124"/>
      <c r="I196" s="124"/>
      <c r="J196" s="124"/>
      <c r="K196" s="130"/>
      <c r="L196" s="56"/>
      <c r="M196" s="56"/>
      <c r="N196" s="56"/>
      <c r="O196" s="56"/>
      <c r="P196" s="56"/>
      <c r="Q196" s="56"/>
      <c r="R196" s="133"/>
      <c r="S196" s="119"/>
      <c r="T196" s="119"/>
      <c r="U196" s="26"/>
      <c r="V196" s="26"/>
      <c r="W196" s="26"/>
      <c r="X196" s="26"/>
      <c r="Y196" s="119"/>
      <c r="Z196" s="26"/>
    </row>
    <row r="197" spans="1:26" ht="12.75" customHeight="1">
      <c r="A197" s="129"/>
      <c r="B197" s="54"/>
      <c r="C197" s="26"/>
      <c r="D197" s="26"/>
      <c r="E197" s="124"/>
      <c r="F197" s="124"/>
      <c r="G197" s="124"/>
      <c r="H197" s="124"/>
      <c r="I197" s="124"/>
      <c r="J197" s="124"/>
      <c r="K197" s="130"/>
      <c r="L197" s="56"/>
      <c r="M197" s="56"/>
      <c r="N197" s="56"/>
      <c r="O197" s="56"/>
      <c r="P197" s="56"/>
      <c r="Q197" s="56"/>
      <c r="R197" s="133"/>
      <c r="S197" s="119"/>
      <c r="T197" s="119"/>
      <c r="U197" s="26"/>
      <c r="V197" s="26"/>
      <c r="W197" s="26"/>
      <c r="X197" s="26"/>
      <c r="Y197" s="119"/>
      <c r="Z197" s="26"/>
    </row>
    <row r="198" spans="1:26" ht="12.75" customHeight="1">
      <c r="A198" s="129"/>
      <c r="B198" s="54"/>
      <c r="C198" s="26"/>
      <c r="D198" s="26"/>
      <c r="E198" s="124"/>
      <c r="F198" s="124"/>
      <c r="G198" s="124"/>
      <c r="H198" s="124"/>
      <c r="I198" s="124"/>
      <c r="J198" s="124"/>
      <c r="K198" s="130"/>
      <c r="L198" s="56"/>
      <c r="M198" s="56"/>
      <c r="N198" s="56"/>
      <c r="O198" s="56"/>
      <c r="P198" s="56"/>
      <c r="Q198" s="56"/>
      <c r="R198" s="133"/>
      <c r="S198" s="119"/>
      <c r="T198" s="119"/>
      <c r="U198" s="26"/>
      <c r="V198" s="26"/>
      <c r="W198" s="26"/>
      <c r="X198" s="26"/>
      <c r="Y198" s="119"/>
      <c r="Z198" s="26"/>
    </row>
    <row r="199" spans="1:26" ht="12.75" customHeight="1">
      <c r="A199" s="129"/>
      <c r="B199" s="54"/>
      <c r="C199" s="26"/>
      <c r="D199" s="26"/>
      <c r="E199" s="124"/>
      <c r="F199" s="124"/>
      <c r="G199" s="124"/>
      <c r="H199" s="124"/>
      <c r="I199" s="124"/>
      <c r="J199" s="124"/>
      <c r="K199" s="130"/>
      <c r="L199" s="56"/>
      <c r="M199" s="56"/>
      <c r="N199" s="56"/>
      <c r="O199" s="56"/>
      <c r="P199" s="56"/>
      <c r="Q199" s="56"/>
      <c r="R199" s="133"/>
      <c r="S199" s="119"/>
      <c r="T199" s="119"/>
      <c r="U199" s="26"/>
      <c r="V199" s="26"/>
      <c r="W199" s="26"/>
      <c r="X199" s="26"/>
      <c r="Y199" s="119"/>
      <c r="Z199" s="26"/>
    </row>
    <row r="200" spans="1:26" ht="12.75" customHeight="1">
      <c r="A200" s="129"/>
      <c r="B200" s="54"/>
      <c r="C200" s="26"/>
      <c r="D200" s="26"/>
      <c r="E200" s="124"/>
      <c r="F200" s="124"/>
      <c r="G200" s="124"/>
      <c r="H200" s="124"/>
      <c r="I200" s="124"/>
      <c r="J200" s="124"/>
      <c r="K200" s="130"/>
      <c r="L200" s="56"/>
      <c r="M200" s="56"/>
      <c r="N200" s="56"/>
      <c r="O200" s="56"/>
      <c r="P200" s="56"/>
      <c r="Q200" s="56"/>
      <c r="R200" s="133"/>
      <c r="S200" s="119"/>
      <c r="T200" s="119"/>
      <c r="U200" s="26"/>
      <c r="V200" s="26"/>
      <c r="W200" s="26"/>
      <c r="X200" s="26"/>
      <c r="Y200" s="119"/>
      <c r="Z200" s="26"/>
    </row>
    <row r="201" spans="1:26" ht="12.75" customHeight="1">
      <c r="A201" s="129"/>
      <c r="B201" s="54"/>
      <c r="C201" s="26"/>
      <c r="D201" s="26"/>
      <c r="E201" s="124"/>
      <c r="F201" s="124"/>
      <c r="G201" s="124"/>
      <c r="H201" s="124"/>
      <c r="I201" s="124"/>
      <c r="J201" s="124"/>
      <c r="K201" s="130"/>
      <c r="L201" s="56"/>
      <c r="M201" s="56"/>
      <c r="N201" s="56"/>
      <c r="O201" s="56"/>
      <c r="P201" s="56"/>
      <c r="Q201" s="56"/>
      <c r="R201" s="133"/>
      <c r="S201" s="119"/>
      <c r="T201" s="119"/>
      <c r="U201" s="26"/>
      <c r="V201" s="26"/>
      <c r="W201" s="26"/>
      <c r="X201" s="26"/>
      <c r="Y201" s="119"/>
      <c r="Z201" s="26"/>
    </row>
    <row r="202" spans="1:26" ht="12.75" customHeight="1">
      <c r="A202" s="129"/>
      <c r="B202" s="54"/>
      <c r="C202" s="26"/>
      <c r="D202" s="26"/>
      <c r="E202" s="124"/>
      <c r="F202" s="124"/>
      <c r="G202" s="124"/>
      <c r="H202" s="124"/>
      <c r="I202" s="124"/>
      <c r="J202" s="124"/>
      <c r="K202" s="130"/>
      <c r="L202" s="56"/>
      <c r="M202" s="56"/>
      <c r="N202" s="56"/>
      <c r="O202" s="56"/>
      <c r="P202" s="56"/>
      <c r="Q202" s="56"/>
      <c r="R202" s="133"/>
      <c r="S202" s="119"/>
      <c r="T202" s="119"/>
      <c r="U202" s="26"/>
      <c r="V202" s="26"/>
      <c r="W202" s="26"/>
      <c r="X202" s="26"/>
      <c r="Y202" s="119"/>
      <c r="Z202" s="26"/>
    </row>
    <row r="203" spans="1:26" ht="12.75" customHeight="1">
      <c r="A203" s="129"/>
      <c r="B203" s="54"/>
      <c r="C203" s="26"/>
      <c r="D203" s="26"/>
      <c r="E203" s="124"/>
      <c r="F203" s="124"/>
      <c r="G203" s="124"/>
      <c r="H203" s="124"/>
      <c r="I203" s="124"/>
      <c r="J203" s="124"/>
      <c r="K203" s="130"/>
      <c r="L203" s="56"/>
      <c r="M203" s="56"/>
      <c r="N203" s="56"/>
      <c r="O203" s="56"/>
      <c r="P203" s="56"/>
      <c r="Q203" s="56"/>
      <c r="R203" s="133"/>
      <c r="S203" s="119"/>
      <c r="T203" s="119"/>
      <c r="U203" s="26"/>
      <c r="V203" s="26"/>
      <c r="W203" s="26"/>
      <c r="X203" s="26"/>
      <c r="Y203" s="119"/>
      <c r="Z203" s="26"/>
    </row>
    <row r="204" spans="1:26" ht="12.75" customHeight="1">
      <c r="A204" s="129"/>
      <c r="B204" s="54"/>
      <c r="C204" s="26"/>
      <c r="D204" s="26"/>
      <c r="E204" s="124"/>
      <c r="F204" s="124"/>
      <c r="G204" s="124"/>
      <c r="H204" s="124"/>
      <c r="I204" s="124"/>
      <c r="J204" s="124"/>
      <c r="K204" s="130"/>
      <c r="L204" s="56"/>
      <c r="M204" s="56"/>
      <c r="N204" s="56"/>
      <c r="O204" s="56"/>
      <c r="P204" s="56"/>
      <c r="Q204" s="56"/>
      <c r="R204" s="133"/>
      <c r="S204" s="119"/>
      <c r="T204" s="119"/>
      <c r="U204" s="26"/>
      <c r="V204" s="26"/>
      <c r="W204" s="26"/>
      <c r="X204" s="26"/>
      <c r="Y204" s="119"/>
      <c r="Z204" s="26"/>
    </row>
    <row r="205" spans="1:26" ht="12.75" customHeight="1">
      <c r="A205" s="129"/>
      <c r="B205" s="54"/>
      <c r="C205" s="26"/>
      <c r="D205" s="26"/>
      <c r="E205" s="124"/>
      <c r="F205" s="124"/>
      <c r="G205" s="124"/>
      <c r="H205" s="124"/>
      <c r="I205" s="124"/>
      <c r="J205" s="124"/>
      <c r="K205" s="130"/>
      <c r="L205" s="56"/>
      <c r="M205" s="56"/>
      <c r="N205" s="56"/>
      <c r="O205" s="56"/>
      <c r="P205" s="56"/>
      <c r="Q205" s="56"/>
      <c r="R205" s="133"/>
      <c r="S205" s="119"/>
      <c r="T205" s="119"/>
      <c r="U205" s="26"/>
      <c r="V205" s="26"/>
      <c r="W205" s="26"/>
      <c r="X205" s="26"/>
      <c r="Y205" s="119"/>
      <c r="Z205" s="26"/>
    </row>
    <row r="206" spans="1:26" ht="12.75" customHeight="1">
      <c r="A206" s="129"/>
      <c r="B206" s="54"/>
      <c r="C206" s="26"/>
      <c r="D206" s="26"/>
      <c r="E206" s="124"/>
      <c r="F206" s="124"/>
      <c r="G206" s="124"/>
      <c r="H206" s="124"/>
      <c r="I206" s="124"/>
      <c r="J206" s="124"/>
      <c r="K206" s="130"/>
      <c r="L206" s="56"/>
      <c r="M206" s="56"/>
      <c r="N206" s="56"/>
      <c r="O206" s="56"/>
      <c r="P206" s="56"/>
      <c r="Q206" s="56"/>
      <c r="R206" s="133"/>
      <c r="S206" s="119"/>
      <c r="T206" s="119"/>
      <c r="U206" s="26"/>
      <c r="V206" s="26"/>
      <c r="W206" s="26"/>
      <c r="X206" s="26"/>
      <c r="Y206" s="119"/>
      <c r="Z206" s="26"/>
    </row>
    <row r="207" spans="1:26" ht="12.75" customHeight="1">
      <c r="A207" s="129"/>
      <c r="B207" s="54"/>
      <c r="C207" s="26"/>
      <c r="D207" s="26"/>
      <c r="E207" s="124"/>
      <c r="F207" s="124"/>
      <c r="G207" s="124"/>
      <c r="H207" s="124"/>
      <c r="I207" s="124"/>
      <c r="J207" s="124"/>
      <c r="K207" s="130"/>
      <c r="L207" s="56"/>
      <c r="M207" s="56"/>
      <c r="N207" s="56"/>
      <c r="O207" s="56"/>
      <c r="P207" s="56"/>
      <c r="Q207" s="56"/>
      <c r="R207" s="133"/>
      <c r="S207" s="119"/>
      <c r="T207" s="119"/>
      <c r="U207" s="26"/>
      <c r="V207" s="26"/>
      <c r="W207" s="26"/>
      <c r="X207" s="26"/>
      <c r="Y207" s="119"/>
      <c r="Z207" s="26"/>
    </row>
    <row r="208" spans="1:26" ht="12.75" customHeight="1">
      <c r="A208" s="129"/>
      <c r="B208" s="54"/>
      <c r="C208" s="26"/>
      <c r="D208" s="26"/>
      <c r="E208" s="124"/>
      <c r="F208" s="124"/>
      <c r="G208" s="124"/>
      <c r="H208" s="124"/>
      <c r="I208" s="124"/>
      <c r="J208" s="124"/>
      <c r="K208" s="130"/>
      <c r="L208" s="56"/>
      <c r="M208" s="56"/>
      <c r="N208" s="56"/>
      <c r="O208" s="56"/>
      <c r="P208" s="56"/>
      <c r="Q208" s="56"/>
      <c r="R208" s="133"/>
      <c r="S208" s="119"/>
      <c r="T208" s="119"/>
      <c r="U208" s="26"/>
      <c r="V208" s="26"/>
      <c r="W208" s="26"/>
      <c r="X208" s="26"/>
      <c r="Y208" s="119"/>
      <c r="Z208" s="26"/>
    </row>
    <row r="209" spans="1:26" ht="12.75" customHeight="1">
      <c r="A209" s="129"/>
      <c r="B209" s="54"/>
      <c r="C209" s="26"/>
      <c r="D209" s="26"/>
      <c r="E209" s="124"/>
      <c r="F209" s="124"/>
      <c r="G209" s="124"/>
      <c r="H209" s="124"/>
      <c r="I209" s="124"/>
      <c r="J209" s="124"/>
      <c r="K209" s="130"/>
      <c r="L209" s="56"/>
      <c r="M209" s="56"/>
      <c r="N209" s="56"/>
      <c r="O209" s="56"/>
      <c r="P209" s="56"/>
      <c r="Q209" s="56"/>
      <c r="R209" s="133"/>
      <c r="S209" s="119"/>
      <c r="T209" s="119"/>
      <c r="U209" s="26"/>
      <c r="V209" s="26"/>
      <c r="W209" s="26"/>
      <c r="X209" s="26"/>
      <c r="Y209" s="119"/>
      <c r="Z209" s="26"/>
    </row>
    <row r="210" spans="1:26" ht="12.75" customHeight="1">
      <c r="A210" s="129"/>
      <c r="B210" s="54"/>
      <c r="C210" s="26"/>
      <c r="D210" s="26"/>
      <c r="E210" s="124"/>
      <c r="F210" s="124"/>
      <c r="G210" s="124"/>
      <c r="H210" s="124"/>
      <c r="I210" s="124"/>
      <c r="J210" s="124"/>
      <c r="K210" s="130"/>
      <c r="L210" s="56"/>
      <c r="M210" s="56"/>
      <c r="N210" s="56"/>
      <c r="O210" s="56"/>
      <c r="P210" s="56"/>
      <c r="Q210" s="56"/>
      <c r="R210" s="133"/>
      <c r="S210" s="119"/>
      <c r="T210" s="119"/>
      <c r="U210" s="26"/>
      <c r="V210" s="26"/>
      <c r="W210" s="26"/>
      <c r="X210" s="26"/>
      <c r="Y210" s="119"/>
      <c r="Z210" s="26"/>
    </row>
    <row r="211" spans="1:26" ht="12.75" customHeight="1">
      <c r="A211" s="129"/>
      <c r="B211" s="54"/>
      <c r="C211" s="26"/>
      <c r="D211" s="26"/>
      <c r="E211" s="124"/>
      <c r="F211" s="124"/>
      <c r="G211" s="124"/>
      <c r="H211" s="124"/>
      <c r="I211" s="124"/>
      <c r="J211" s="124"/>
      <c r="K211" s="130"/>
      <c r="L211" s="56"/>
      <c r="M211" s="56"/>
      <c r="N211" s="56"/>
      <c r="O211" s="56"/>
      <c r="P211" s="56"/>
      <c r="Q211" s="56"/>
      <c r="R211" s="133"/>
      <c r="S211" s="119"/>
      <c r="T211" s="119"/>
      <c r="U211" s="26"/>
      <c r="V211" s="26"/>
      <c r="W211" s="26"/>
      <c r="X211" s="26"/>
      <c r="Y211" s="119"/>
      <c r="Z211" s="26"/>
    </row>
    <row r="212" spans="1:26" ht="12.75" customHeight="1">
      <c r="A212" s="129"/>
      <c r="B212" s="54"/>
      <c r="C212" s="26"/>
      <c r="D212" s="26"/>
      <c r="E212" s="124"/>
      <c r="F212" s="124"/>
      <c r="G212" s="124"/>
      <c r="H212" s="124"/>
      <c r="I212" s="124"/>
      <c r="J212" s="124"/>
      <c r="K212" s="130"/>
      <c r="L212" s="56"/>
      <c r="M212" s="56"/>
      <c r="N212" s="56"/>
      <c r="O212" s="56"/>
      <c r="P212" s="56"/>
      <c r="Q212" s="56"/>
      <c r="R212" s="133"/>
      <c r="S212" s="119"/>
      <c r="T212" s="119"/>
      <c r="U212" s="26"/>
      <c r="V212" s="26"/>
      <c r="W212" s="26"/>
      <c r="X212" s="26"/>
      <c r="Y212" s="119"/>
      <c r="Z212" s="26"/>
    </row>
    <row r="213" spans="1:26" ht="12.75" customHeight="1">
      <c r="A213" s="129"/>
      <c r="B213" s="54"/>
      <c r="C213" s="26"/>
      <c r="D213" s="26"/>
      <c r="E213" s="124"/>
      <c r="F213" s="124"/>
      <c r="G213" s="124"/>
      <c r="H213" s="124"/>
      <c r="I213" s="124"/>
      <c r="J213" s="124"/>
      <c r="K213" s="130"/>
      <c r="L213" s="56"/>
      <c r="M213" s="56"/>
      <c r="N213" s="56"/>
      <c r="O213" s="56"/>
      <c r="P213" s="56"/>
      <c r="Q213" s="56"/>
      <c r="R213" s="133"/>
      <c r="S213" s="119"/>
      <c r="T213" s="119"/>
      <c r="U213" s="26"/>
      <c r="V213" s="26"/>
      <c r="W213" s="26"/>
      <c r="X213" s="26"/>
      <c r="Y213" s="119"/>
      <c r="Z213" s="26"/>
    </row>
    <row r="214" spans="1:26" ht="12.75" customHeight="1">
      <c r="A214" s="129"/>
      <c r="B214" s="54"/>
      <c r="C214" s="26"/>
      <c r="D214" s="26"/>
      <c r="E214" s="124"/>
      <c r="F214" s="124"/>
      <c r="G214" s="124"/>
      <c r="H214" s="124"/>
      <c r="I214" s="124"/>
      <c r="J214" s="124"/>
      <c r="K214" s="130"/>
      <c r="L214" s="56"/>
      <c r="M214" s="56"/>
      <c r="N214" s="56"/>
      <c r="O214" s="56"/>
      <c r="P214" s="56"/>
      <c r="Q214" s="56"/>
      <c r="R214" s="133"/>
      <c r="S214" s="119"/>
      <c r="T214" s="119"/>
      <c r="U214" s="26"/>
      <c r="V214" s="26"/>
      <c r="W214" s="26"/>
      <c r="X214" s="26"/>
      <c r="Y214" s="119"/>
      <c r="Z214" s="26"/>
    </row>
    <row r="215" spans="1:26" ht="12.75" customHeight="1">
      <c r="A215" s="129"/>
      <c r="B215" s="54"/>
      <c r="C215" s="26"/>
      <c r="D215" s="26"/>
      <c r="E215" s="124"/>
      <c r="F215" s="124"/>
      <c r="G215" s="124"/>
      <c r="H215" s="124"/>
      <c r="I215" s="124"/>
      <c r="J215" s="124"/>
      <c r="K215" s="130"/>
      <c r="L215" s="56"/>
      <c r="M215" s="56"/>
      <c r="N215" s="56"/>
      <c r="O215" s="56"/>
      <c r="P215" s="56"/>
      <c r="Q215" s="56"/>
      <c r="R215" s="133"/>
      <c r="S215" s="119"/>
      <c r="T215" s="119"/>
      <c r="U215" s="26"/>
      <c r="V215" s="26"/>
      <c r="W215" s="26"/>
      <c r="X215" s="26"/>
      <c r="Y215" s="119"/>
      <c r="Z215" s="26"/>
    </row>
    <row r="216" spans="1:26" ht="12.75" customHeight="1">
      <c r="A216" s="129"/>
      <c r="B216" s="54"/>
      <c r="C216" s="26"/>
      <c r="D216" s="26"/>
      <c r="E216" s="124"/>
      <c r="F216" s="124"/>
      <c r="G216" s="124"/>
      <c r="H216" s="124"/>
      <c r="I216" s="124"/>
      <c r="J216" s="124"/>
      <c r="K216" s="130"/>
      <c r="L216" s="56"/>
      <c r="M216" s="56"/>
      <c r="N216" s="56"/>
      <c r="O216" s="56"/>
      <c r="P216" s="56"/>
      <c r="Q216" s="56"/>
      <c r="R216" s="133"/>
      <c r="S216" s="119"/>
      <c r="T216" s="119"/>
      <c r="U216" s="26"/>
      <c r="V216" s="26"/>
      <c r="W216" s="26"/>
      <c r="X216" s="26"/>
      <c r="Y216" s="119"/>
      <c r="Z216" s="26"/>
    </row>
    <row r="217" spans="1:26" ht="12.75" customHeight="1">
      <c r="A217" s="129"/>
      <c r="B217" s="54"/>
      <c r="C217" s="26"/>
      <c r="D217" s="26"/>
      <c r="E217" s="124"/>
      <c r="F217" s="124"/>
      <c r="G217" s="124"/>
      <c r="H217" s="124"/>
      <c r="I217" s="124"/>
      <c r="J217" s="124"/>
      <c r="K217" s="130"/>
      <c r="L217" s="56"/>
      <c r="M217" s="56"/>
      <c r="N217" s="56"/>
      <c r="O217" s="56"/>
      <c r="P217" s="56"/>
      <c r="Q217" s="56"/>
      <c r="R217" s="133"/>
      <c r="S217" s="119"/>
      <c r="T217" s="119"/>
      <c r="U217" s="26"/>
      <c r="V217" s="26"/>
      <c r="W217" s="26"/>
      <c r="X217" s="26"/>
      <c r="Y217" s="119"/>
      <c r="Z217" s="26"/>
    </row>
    <row r="218" spans="1:26" ht="12.75" customHeight="1">
      <c r="A218" s="129"/>
      <c r="B218" s="54"/>
      <c r="C218" s="26"/>
      <c r="D218" s="26"/>
      <c r="E218" s="124"/>
      <c r="F218" s="124"/>
      <c r="G218" s="124"/>
      <c r="H218" s="124"/>
      <c r="I218" s="124"/>
      <c r="J218" s="124"/>
      <c r="K218" s="130"/>
      <c r="L218" s="56"/>
      <c r="M218" s="56"/>
      <c r="N218" s="56"/>
      <c r="O218" s="56"/>
      <c r="P218" s="56"/>
      <c r="Q218" s="56"/>
      <c r="R218" s="133"/>
      <c r="S218" s="119"/>
      <c r="T218" s="119"/>
      <c r="U218" s="26"/>
      <c r="V218" s="26"/>
      <c r="W218" s="26"/>
      <c r="X218" s="26"/>
      <c r="Y218" s="119"/>
      <c r="Z218" s="26"/>
    </row>
    <row r="219" spans="1:26" ht="12.75" customHeight="1">
      <c r="A219" s="129"/>
      <c r="B219" s="54"/>
      <c r="C219" s="26"/>
      <c r="D219" s="26"/>
      <c r="E219" s="124"/>
      <c r="F219" s="124"/>
      <c r="G219" s="124"/>
      <c r="H219" s="124"/>
      <c r="I219" s="124"/>
      <c r="J219" s="124"/>
      <c r="K219" s="130"/>
      <c r="L219" s="56"/>
      <c r="M219" s="56"/>
      <c r="N219" s="56"/>
      <c r="O219" s="56"/>
      <c r="P219" s="56"/>
      <c r="Q219" s="56"/>
      <c r="R219" s="133"/>
      <c r="S219" s="119"/>
      <c r="T219" s="119"/>
      <c r="U219" s="26"/>
      <c r="V219" s="26"/>
      <c r="W219" s="26"/>
      <c r="X219" s="26"/>
      <c r="Y219" s="119"/>
      <c r="Z219" s="26"/>
    </row>
    <row r="220" spans="1:26" ht="12.75" customHeight="1">
      <c r="A220" s="129"/>
      <c r="B220" s="54"/>
      <c r="C220" s="26"/>
      <c r="D220" s="26"/>
      <c r="E220" s="124"/>
      <c r="F220" s="124"/>
      <c r="G220" s="124"/>
      <c r="H220" s="124"/>
      <c r="I220" s="124"/>
      <c r="J220" s="124"/>
      <c r="K220" s="130"/>
      <c r="L220" s="56"/>
      <c r="M220" s="56"/>
      <c r="N220" s="56"/>
      <c r="O220" s="56"/>
      <c r="P220" s="56"/>
      <c r="Q220" s="56"/>
      <c r="R220" s="133"/>
      <c r="S220" s="119"/>
      <c r="T220" s="119"/>
      <c r="U220" s="26"/>
      <c r="V220" s="26"/>
      <c r="W220" s="26"/>
      <c r="X220" s="26"/>
      <c r="Y220" s="119"/>
      <c r="Z220" s="26"/>
    </row>
    <row r="221" spans="1:26" ht="12.75" customHeight="1">
      <c r="A221" s="129"/>
      <c r="B221" s="54"/>
      <c r="C221" s="26"/>
      <c r="D221" s="26"/>
      <c r="E221" s="124"/>
      <c r="F221" s="124"/>
      <c r="G221" s="124"/>
      <c r="H221" s="124"/>
      <c r="I221" s="124"/>
      <c r="J221" s="124"/>
      <c r="K221" s="130"/>
      <c r="L221" s="56"/>
      <c r="M221" s="56"/>
      <c r="N221" s="56"/>
      <c r="O221" s="56"/>
      <c r="P221" s="56"/>
      <c r="Q221" s="56"/>
      <c r="R221" s="133"/>
      <c r="S221" s="119"/>
      <c r="T221" s="119"/>
      <c r="U221" s="26"/>
      <c r="V221" s="26"/>
      <c r="W221" s="26"/>
      <c r="X221" s="26"/>
      <c r="Y221" s="119"/>
      <c r="Z221" s="26"/>
    </row>
    <row r="222" spans="1:26" ht="12.75" customHeight="1">
      <c r="A222" s="129"/>
      <c r="B222" s="54"/>
      <c r="C222" s="26"/>
      <c r="D222" s="26"/>
      <c r="E222" s="124"/>
      <c r="F222" s="124"/>
      <c r="G222" s="124"/>
      <c r="H222" s="124"/>
      <c r="I222" s="124"/>
      <c r="J222" s="124"/>
      <c r="K222" s="130"/>
      <c r="L222" s="56"/>
      <c r="M222" s="56"/>
      <c r="N222" s="56"/>
      <c r="O222" s="56"/>
      <c r="P222" s="56"/>
      <c r="Q222" s="56"/>
      <c r="R222" s="133"/>
      <c r="S222" s="119"/>
      <c r="T222" s="119"/>
      <c r="U222" s="26"/>
      <c r="V222" s="26"/>
      <c r="W222" s="26"/>
      <c r="X222" s="26"/>
      <c r="Y222" s="119"/>
      <c r="Z222" s="26"/>
    </row>
    <row r="223" spans="1:26" ht="12.75" customHeight="1">
      <c r="A223" s="129"/>
      <c r="B223" s="54"/>
      <c r="C223" s="26"/>
      <c r="D223" s="26"/>
      <c r="E223" s="124"/>
      <c r="F223" s="124"/>
      <c r="G223" s="124"/>
      <c r="H223" s="124"/>
      <c r="I223" s="124"/>
      <c r="J223" s="124"/>
      <c r="K223" s="130"/>
      <c r="L223" s="56"/>
      <c r="M223" s="56"/>
      <c r="N223" s="56"/>
      <c r="O223" s="56"/>
      <c r="P223" s="56"/>
      <c r="Q223" s="56"/>
      <c r="R223" s="133"/>
      <c r="S223" s="119"/>
      <c r="T223" s="119"/>
      <c r="U223" s="26"/>
      <c r="V223" s="26"/>
      <c r="W223" s="26"/>
      <c r="X223" s="26"/>
      <c r="Y223" s="119"/>
      <c r="Z223" s="26"/>
    </row>
    <row r="224" spans="1:26" ht="12.75" customHeight="1">
      <c r="A224" s="129"/>
      <c r="B224" s="54"/>
      <c r="C224" s="26"/>
      <c r="D224" s="26"/>
      <c r="E224" s="124"/>
      <c r="F224" s="124"/>
      <c r="G224" s="124"/>
      <c r="H224" s="124"/>
      <c r="I224" s="124"/>
      <c r="J224" s="124"/>
      <c r="K224" s="130"/>
      <c r="L224" s="56"/>
      <c r="M224" s="56"/>
      <c r="N224" s="56"/>
      <c r="O224" s="56"/>
      <c r="P224" s="56"/>
      <c r="Q224" s="56"/>
      <c r="R224" s="133"/>
      <c r="S224" s="119"/>
      <c r="T224" s="119"/>
      <c r="U224" s="26"/>
      <c r="V224" s="26"/>
      <c r="W224" s="26"/>
      <c r="X224" s="26"/>
      <c r="Y224" s="119"/>
      <c r="Z224" s="26"/>
    </row>
    <row r="225" spans="1:26" ht="12.75" customHeight="1">
      <c r="A225" s="129"/>
      <c r="B225" s="54"/>
      <c r="C225" s="26"/>
      <c r="D225" s="26"/>
      <c r="E225" s="124"/>
      <c r="F225" s="124"/>
      <c r="G225" s="124"/>
      <c r="H225" s="124"/>
      <c r="I225" s="124"/>
      <c r="J225" s="124"/>
      <c r="K225" s="130"/>
      <c r="L225" s="56"/>
      <c r="M225" s="56"/>
      <c r="N225" s="56"/>
      <c r="O225" s="56"/>
      <c r="P225" s="56"/>
      <c r="Q225" s="56"/>
      <c r="R225" s="133"/>
      <c r="S225" s="119"/>
      <c r="T225" s="119"/>
      <c r="U225" s="26"/>
      <c r="V225" s="26"/>
      <c r="W225" s="26"/>
      <c r="X225" s="26"/>
      <c r="Y225" s="119"/>
      <c r="Z225" s="26"/>
    </row>
    <row r="226" spans="1:26" ht="12.75" customHeight="1">
      <c r="A226" s="129"/>
      <c r="B226" s="54"/>
      <c r="C226" s="26"/>
      <c r="D226" s="26"/>
      <c r="E226" s="124"/>
      <c r="F226" s="124"/>
      <c r="G226" s="124"/>
      <c r="H226" s="124"/>
      <c r="I226" s="124"/>
      <c r="J226" s="124"/>
      <c r="K226" s="130"/>
      <c r="L226" s="56"/>
      <c r="M226" s="56"/>
      <c r="N226" s="56"/>
      <c r="O226" s="56"/>
      <c r="P226" s="56"/>
      <c r="Q226" s="56"/>
      <c r="R226" s="133"/>
      <c r="S226" s="119"/>
      <c r="T226" s="119"/>
      <c r="U226" s="26"/>
      <c r="V226" s="26"/>
      <c r="W226" s="26"/>
      <c r="X226" s="26"/>
      <c r="Y226" s="119"/>
      <c r="Z226" s="26"/>
    </row>
    <row r="227" spans="1:26" ht="12.75" customHeight="1">
      <c r="A227" s="129"/>
      <c r="B227" s="54"/>
      <c r="C227" s="26"/>
      <c r="D227" s="26"/>
      <c r="E227" s="124"/>
      <c r="F227" s="124"/>
      <c r="G227" s="124"/>
      <c r="H227" s="124"/>
      <c r="I227" s="124"/>
      <c r="J227" s="124"/>
      <c r="K227" s="130"/>
      <c r="L227" s="56"/>
      <c r="M227" s="56"/>
      <c r="N227" s="56"/>
      <c r="O227" s="56"/>
      <c r="P227" s="56"/>
      <c r="Q227" s="56"/>
      <c r="R227" s="133"/>
      <c r="S227" s="119"/>
      <c r="T227" s="119"/>
      <c r="U227" s="26"/>
      <c r="V227" s="26"/>
      <c r="W227" s="26"/>
      <c r="X227" s="26"/>
      <c r="Y227" s="119"/>
      <c r="Z227" s="26"/>
    </row>
    <row r="228" spans="1:26" ht="12.75" customHeight="1">
      <c r="A228" s="129"/>
      <c r="B228" s="54"/>
      <c r="C228" s="26"/>
      <c r="D228" s="26"/>
      <c r="E228" s="124"/>
      <c r="F228" s="124"/>
      <c r="G228" s="124"/>
      <c r="H228" s="124"/>
      <c r="I228" s="124"/>
      <c r="J228" s="124"/>
      <c r="K228" s="130"/>
      <c r="L228" s="56"/>
      <c r="M228" s="56"/>
      <c r="N228" s="56"/>
      <c r="O228" s="56"/>
      <c r="P228" s="56"/>
      <c r="Q228" s="56"/>
      <c r="R228" s="133"/>
      <c r="S228" s="119"/>
      <c r="T228" s="119"/>
      <c r="U228" s="26"/>
      <c r="V228" s="26"/>
      <c r="W228" s="26"/>
      <c r="X228" s="26"/>
      <c r="Y228" s="119"/>
      <c r="Z228" s="26"/>
    </row>
    <row r="229" spans="1:26" ht="12.75" customHeight="1">
      <c r="A229" s="129"/>
      <c r="B229" s="54"/>
      <c r="C229" s="26"/>
      <c r="D229" s="26"/>
      <c r="E229" s="124"/>
      <c r="F229" s="124"/>
      <c r="G229" s="124"/>
      <c r="H229" s="124"/>
      <c r="I229" s="124"/>
      <c r="J229" s="124"/>
      <c r="K229" s="130"/>
      <c r="L229" s="56"/>
      <c r="M229" s="56"/>
      <c r="N229" s="56"/>
      <c r="O229" s="56"/>
      <c r="P229" s="56"/>
      <c r="Q229" s="56"/>
      <c r="R229" s="133"/>
      <c r="S229" s="119"/>
      <c r="T229" s="119"/>
      <c r="U229" s="26"/>
      <c r="V229" s="26"/>
      <c r="W229" s="26"/>
      <c r="X229" s="26"/>
      <c r="Y229" s="119"/>
      <c r="Z229" s="26"/>
    </row>
    <row r="230" spans="1:26" ht="12.75" customHeight="1">
      <c r="A230" s="129"/>
      <c r="B230" s="54"/>
      <c r="C230" s="26"/>
      <c r="D230" s="26"/>
      <c r="E230" s="124"/>
      <c r="F230" s="124"/>
      <c r="G230" s="124"/>
      <c r="H230" s="124"/>
      <c r="I230" s="124"/>
      <c r="J230" s="124"/>
      <c r="K230" s="130"/>
      <c r="L230" s="56"/>
      <c r="M230" s="56"/>
      <c r="N230" s="56"/>
      <c r="O230" s="56"/>
      <c r="P230" s="56"/>
      <c r="Q230" s="56"/>
      <c r="R230" s="133"/>
      <c r="S230" s="119"/>
      <c r="T230" s="119"/>
      <c r="U230" s="26"/>
      <c r="V230" s="26"/>
      <c r="W230" s="26"/>
      <c r="X230" s="26"/>
      <c r="Y230" s="119"/>
      <c r="Z230" s="26"/>
    </row>
    <row r="231" spans="1:26" ht="12.75" customHeight="1">
      <c r="A231" s="129"/>
      <c r="B231" s="54"/>
      <c r="C231" s="26"/>
      <c r="D231" s="26"/>
      <c r="E231" s="124"/>
      <c r="F231" s="124"/>
      <c r="G231" s="124"/>
      <c r="H231" s="124"/>
      <c r="I231" s="124"/>
      <c r="J231" s="124"/>
      <c r="K231" s="130"/>
      <c r="L231" s="56"/>
      <c r="M231" s="56"/>
      <c r="N231" s="56"/>
      <c r="O231" s="56"/>
      <c r="P231" s="56"/>
      <c r="Q231" s="56"/>
      <c r="R231" s="133"/>
      <c r="S231" s="119"/>
      <c r="T231" s="119"/>
      <c r="U231" s="26"/>
      <c r="V231" s="26"/>
      <c r="W231" s="26"/>
      <c r="X231" s="26"/>
      <c r="Y231" s="119"/>
      <c r="Z231" s="26"/>
    </row>
    <row r="232" spans="1:26" ht="12.75" customHeight="1">
      <c r="A232" s="129"/>
      <c r="B232" s="54"/>
      <c r="C232" s="26"/>
      <c r="D232" s="26"/>
      <c r="E232" s="124"/>
      <c r="F232" s="124"/>
      <c r="G232" s="124"/>
      <c r="H232" s="124"/>
      <c r="I232" s="124"/>
      <c r="J232" s="124"/>
      <c r="K232" s="130"/>
      <c r="L232" s="56"/>
      <c r="M232" s="56"/>
      <c r="N232" s="56"/>
      <c r="O232" s="56"/>
      <c r="P232" s="56"/>
      <c r="Q232" s="56"/>
      <c r="R232" s="133"/>
      <c r="S232" s="119"/>
      <c r="T232" s="119"/>
      <c r="U232" s="26"/>
      <c r="V232" s="26"/>
      <c r="W232" s="26"/>
      <c r="X232" s="26"/>
      <c r="Y232" s="119"/>
      <c r="Z232" s="26"/>
    </row>
    <row r="233" spans="1:26" ht="12.75" customHeight="1">
      <c r="A233" s="129"/>
      <c r="B233" s="54"/>
      <c r="C233" s="26"/>
      <c r="D233" s="26"/>
      <c r="E233" s="124"/>
      <c r="F233" s="124"/>
      <c r="G233" s="124"/>
      <c r="H233" s="124"/>
      <c r="I233" s="124"/>
      <c r="J233" s="124"/>
      <c r="K233" s="130"/>
      <c r="L233" s="56"/>
      <c r="M233" s="56"/>
      <c r="N233" s="56"/>
      <c r="O233" s="56"/>
      <c r="P233" s="56"/>
      <c r="Q233" s="56"/>
      <c r="R233" s="133"/>
      <c r="S233" s="119"/>
      <c r="T233" s="119"/>
      <c r="U233" s="26"/>
      <c r="V233" s="26"/>
      <c r="W233" s="26"/>
      <c r="X233" s="26"/>
      <c r="Y233" s="119"/>
      <c r="Z233" s="26"/>
    </row>
    <row r="234" spans="1:26" ht="12.75" customHeight="1">
      <c r="A234" s="129"/>
      <c r="B234" s="54"/>
      <c r="C234" s="26"/>
      <c r="D234" s="26"/>
      <c r="E234" s="124"/>
      <c r="F234" s="124"/>
      <c r="G234" s="124"/>
      <c r="H234" s="124"/>
      <c r="I234" s="124"/>
      <c r="J234" s="124"/>
      <c r="K234" s="130"/>
      <c r="L234" s="56"/>
      <c r="M234" s="56"/>
      <c r="N234" s="56"/>
      <c r="O234" s="56"/>
      <c r="P234" s="56"/>
      <c r="Q234" s="56"/>
      <c r="R234" s="133"/>
      <c r="S234" s="119"/>
      <c r="T234" s="119"/>
      <c r="U234" s="26"/>
      <c r="V234" s="26"/>
      <c r="W234" s="26"/>
      <c r="X234" s="26"/>
      <c r="Y234" s="119"/>
      <c r="Z234" s="26"/>
    </row>
    <row r="235" spans="1:26" ht="12.75" customHeight="1">
      <c r="A235" s="129"/>
      <c r="B235" s="54"/>
      <c r="C235" s="26"/>
      <c r="D235" s="26"/>
      <c r="E235" s="124"/>
      <c r="F235" s="124"/>
      <c r="G235" s="124"/>
      <c r="H235" s="124"/>
      <c r="I235" s="124"/>
      <c r="J235" s="124"/>
      <c r="K235" s="130"/>
      <c r="L235" s="56"/>
      <c r="M235" s="56"/>
      <c r="N235" s="56"/>
      <c r="O235" s="56"/>
      <c r="P235" s="56"/>
      <c r="Q235" s="56"/>
      <c r="R235" s="133"/>
      <c r="S235" s="119"/>
      <c r="T235" s="119"/>
      <c r="U235" s="26"/>
      <c r="V235" s="26"/>
      <c r="W235" s="26"/>
      <c r="X235" s="26"/>
      <c r="Y235" s="119"/>
      <c r="Z235" s="26"/>
    </row>
    <row r="236" spans="1:26" ht="12.75" customHeight="1">
      <c r="A236" s="129"/>
      <c r="B236" s="54"/>
      <c r="C236" s="26"/>
      <c r="D236" s="26"/>
      <c r="E236" s="124"/>
      <c r="F236" s="124"/>
      <c r="G236" s="124"/>
      <c r="H236" s="124"/>
      <c r="I236" s="124"/>
      <c r="J236" s="124"/>
      <c r="K236" s="130"/>
      <c r="L236" s="56"/>
      <c r="M236" s="56"/>
      <c r="N236" s="56"/>
      <c r="O236" s="56"/>
      <c r="P236" s="56"/>
      <c r="Q236" s="56"/>
      <c r="R236" s="133"/>
      <c r="S236" s="119"/>
      <c r="T236" s="119"/>
      <c r="U236" s="26"/>
      <c r="V236" s="26"/>
      <c r="W236" s="26"/>
      <c r="X236" s="26"/>
      <c r="Y236" s="119"/>
      <c r="Z236" s="26"/>
    </row>
    <row r="237" spans="1:26" ht="12.75" customHeight="1">
      <c r="A237" s="129"/>
      <c r="B237" s="54"/>
      <c r="C237" s="26"/>
      <c r="D237" s="26"/>
      <c r="E237" s="124"/>
      <c r="F237" s="124"/>
      <c r="G237" s="124"/>
      <c r="H237" s="124"/>
      <c r="I237" s="124"/>
      <c r="J237" s="124"/>
      <c r="K237" s="130"/>
      <c r="L237" s="56"/>
      <c r="M237" s="56"/>
      <c r="N237" s="56"/>
      <c r="O237" s="56"/>
      <c r="P237" s="56"/>
      <c r="Q237" s="56"/>
      <c r="R237" s="133"/>
      <c r="S237" s="119"/>
      <c r="T237" s="119"/>
      <c r="U237" s="26"/>
      <c r="V237" s="26"/>
      <c r="W237" s="26"/>
      <c r="X237" s="26"/>
      <c r="Y237" s="119"/>
      <c r="Z237" s="26"/>
    </row>
    <row r="238" spans="1:26" ht="12.75" customHeight="1">
      <c r="A238" s="129"/>
      <c r="B238" s="54"/>
      <c r="C238" s="26"/>
      <c r="D238" s="26"/>
      <c r="E238" s="124"/>
      <c r="F238" s="124"/>
      <c r="G238" s="124"/>
      <c r="H238" s="124"/>
      <c r="I238" s="124"/>
      <c r="J238" s="124"/>
      <c r="K238" s="130"/>
      <c r="L238" s="56"/>
      <c r="M238" s="56"/>
      <c r="N238" s="56"/>
      <c r="O238" s="56"/>
      <c r="P238" s="56"/>
      <c r="Q238" s="56"/>
      <c r="R238" s="133"/>
      <c r="S238" s="119"/>
      <c r="T238" s="119"/>
      <c r="U238" s="26"/>
      <c r="V238" s="26"/>
      <c r="W238" s="26"/>
      <c r="X238" s="26"/>
      <c r="Y238" s="119"/>
      <c r="Z238" s="26"/>
    </row>
    <row r="239" spans="1:26" ht="12.75" customHeight="1">
      <c r="A239" s="129"/>
      <c r="B239" s="54"/>
      <c r="C239" s="26"/>
      <c r="D239" s="26"/>
      <c r="E239" s="124"/>
      <c r="F239" s="124"/>
      <c r="G239" s="124"/>
      <c r="H239" s="124"/>
      <c r="I239" s="124"/>
      <c r="J239" s="124"/>
      <c r="K239" s="130"/>
      <c r="L239" s="56"/>
      <c r="M239" s="56"/>
      <c r="N239" s="56"/>
      <c r="O239" s="56"/>
      <c r="P239" s="56"/>
      <c r="Q239" s="56"/>
      <c r="R239" s="133"/>
      <c r="S239" s="119"/>
      <c r="T239" s="119"/>
      <c r="U239" s="26"/>
      <c r="V239" s="26"/>
      <c r="W239" s="26"/>
      <c r="X239" s="26"/>
      <c r="Y239" s="119"/>
      <c r="Z239" s="26"/>
    </row>
    <row r="240" spans="1:26" ht="12.75" customHeight="1">
      <c r="A240" s="129"/>
      <c r="B240" s="54"/>
      <c r="C240" s="26"/>
      <c r="D240" s="26"/>
      <c r="E240" s="124"/>
      <c r="F240" s="124"/>
      <c r="G240" s="124"/>
      <c r="H240" s="124"/>
      <c r="I240" s="124"/>
      <c r="J240" s="124"/>
      <c r="K240" s="130"/>
      <c r="L240" s="56"/>
      <c r="M240" s="56"/>
      <c r="N240" s="56"/>
      <c r="O240" s="56"/>
      <c r="P240" s="56"/>
      <c r="Q240" s="56"/>
      <c r="R240" s="133"/>
      <c r="S240" s="119"/>
      <c r="T240" s="119"/>
      <c r="U240" s="26"/>
      <c r="V240" s="26"/>
      <c r="W240" s="26"/>
      <c r="X240" s="26"/>
      <c r="Y240" s="119"/>
      <c r="Z240" s="26"/>
    </row>
    <row r="241" spans="1:26" ht="12.75" customHeight="1">
      <c r="A241" s="129"/>
      <c r="B241" s="54"/>
      <c r="C241" s="26"/>
      <c r="D241" s="26"/>
      <c r="E241" s="124"/>
      <c r="F241" s="124"/>
      <c r="G241" s="124"/>
      <c r="H241" s="124"/>
      <c r="I241" s="124"/>
      <c r="J241" s="124"/>
      <c r="K241" s="130"/>
      <c r="L241" s="56"/>
      <c r="M241" s="56"/>
      <c r="N241" s="56"/>
      <c r="O241" s="56"/>
      <c r="P241" s="56"/>
      <c r="Q241" s="56"/>
      <c r="R241" s="133"/>
      <c r="S241" s="119"/>
      <c r="T241" s="119"/>
      <c r="U241" s="26"/>
      <c r="V241" s="26"/>
      <c r="W241" s="26"/>
      <c r="X241" s="26"/>
      <c r="Y241" s="119"/>
      <c r="Z241" s="26"/>
    </row>
    <row r="242" spans="1:26" ht="12.75" customHeight="1">
      <c r="A242" s="129"/>
      <c r="B242" s="54"/>
      <c r="C242" s="26"/>
      <c r="D242" s="26"/>
      <c r="E242" s="124"/>
      <c r="F242" s="124"/>
      <c r="G242" s="124"/>
      <c r="H242" s="124"/>
      <c r="I242" s="124"/>
      <c r="J242" s="124"/>
      <c r="K242" s="130"/>
      <c r="L242" s="56"/>
      <c r="M242" s="56"/>
      <c r="N242" s="56"/>
      <c r="O242" s="56"/>
      <c r="P242" s="56"/>
      <c r="Q242" s="56"/>
      <c r="R242" s="133"/>
      <c r="S242" s="119"/>
      <c r="T242" s="119"/>
      <c r="U242" s="26"/>
      <c r="V242" s="26"/>
      <c r="W242" s="26"/>
      <c r="X242" s="26"/>
      <c r="Y242" s="119"/>
      <c r="Z242" s="26"/>
    </row>
    <row r="243" spans="1:26" ht="12.75" customHeight="1">
      <c r="A243" s="129"/>
      <c r="B243" s="54"/>
      <c r="C243" s="26"/>
      <c r="D243" s="26"/>
      <c r="E243" s="124"/>
      <c r="F243" s="124"/>
      <c r="G243" s="124"/>
      <c r="H243" s="124"/>
      <c r="I243" s="124"/>
      <c r="J243" s="124"/>
      <c r="K243" s="130"/>
      <c r="L243" s="56"/>
      <c r="M243" s="56"/>
      <c r="N243" s="56"/>
      <c r="O243" s="56"/>
      <c r="P243" s="56"/>
      <c r="Q243" s="56"/>
      <c r="R243" s="133"/>
      <c r="S243" s="119"/>
      <c r="T243" s="119"/>
      <c r="U243" s="26"/>
      <c r="V243" s="26"/>
      <c r="W243" s="26"/>
      <c r="X243" s="26"/>
      <c r="Y243" s="119"/>
      <c r="Z243" s="26"/>
    </row>
    <row r="244" spans="1:26" ht="12.75" customHeight="1">
      <c r="A244" s="129"/>
      <c r="B244" s="54"/>
      <c r="C244" s="26"/>
      <c r="D244" s="26"/>
      <c r="E244" s="124"/>
      <c r="F244" s="124"/>
      <c r="G244" s="124"/>
      <c r="H244" s="124"/>
      <c r="I244" s="124"/>
      <c r="J244" s="124"/>
      <c r="K244" s="130"/>
      <c r="L244" s="56"/>
      <c r="M244" s="56"/>
      <c r="N244" s="56"/>
      <c r="O244" s="56"/>
      <c r="P244" s="56"/>
      <c r="Q244" s="56"/>
      <c r="R244" s="133"/>
      <c r="S244" s="119"/>
      <c r="T244" s="119"/>
      <c r="U244" s="26"/>
      <c r="V244" s="26"/>
      <c r="W244" s="26"/>
      <c r="X244" s="26"/>
      <c r="Y244" s="119"/>
      <c r="Z244" s="26"/>
    </row>
    <row r="245" spans="1:26" ht="12.75" customHeight="1">
      <c r="A245" s="129"/>
      <c r="B245" s="54"/>
      <c r="C245" s="26"/>
      <c r="D245" s="26"/>
      <c r="E245" s="124"/>
      <c r="F245" s="124"/>
      <c r="G245" s="124"/>
      <c r="H245" s="124"/>
      <c r="I245" s="124"/>
      <c r="J245" s="124"/>
      <c r="K245" s="130"/>
      <c r="L245" s="56"/>
      <c r="M245" s="56"/>
      <c r="N245" s="56"/>
      <c r="O245" s="56"/>
      <c r="P245" s="56"/>
      <c r="Q245" s="56"/>
      <c r="R245" s="133"/>
      <c r="S245" s="119"/>
      <c r="T245" s="119"/>
      <c r="U245" s="26"/>
      <c r="V245" s="26"/>
      <c r="W245" s="26"/>
      <c r="X245" s="26"/>
      <c r="Y245" s="119"/>
      <c r="Z245" s="26"/>
    </row>
    <row r="246" spans="1:26" ht="12.75" customHeight="1">
      <c r="A246" s="129"/>
      <c r="B246" s="54"/>
      <c r="C246" s="26"/>
      <c r="D246" s="26"/>
      <c r="E246" s="124"/>
      <c r="F246" s="124"/>
      <c r="G246" s="124"/>
      <c r="H246" s="124"/>
      <c r="I246" s="124"/>
      <c r="J246" s="124"/>
      <c r="K246" s="130"/>
      <c r="L246" s="56"/>
      <c r="M246" s="56"/>
      <c r="N246" s="56"/>
      <c r="O246" s="56"/>
      <c r="P246" s="56"/>
      <c r="Q246" s="56"/>
      <c r="R246" s="133"/>
      <c r="S246" s="119"/>
      <c r="T246" s="119"/>
      <c r="U246" s="26"/>
      <c r="V246" s="26"/>
      <c r="W246" s="26"/>
      <c r="X246" s="26"/>
      <c r="Y246" s="119"/>
      <c r="Z246" s="26"/>
    </row>
    <row r="247" spans="1:26" ht="12.75" customHeight="1">
      <c r="A247" s="129"/>
      <c r="B247" s="54"/>
      <c r="C247" s="26"/>
      <c r="D247" s="26"/>
      <c r="E247" s="124"/>
      <c r="F247" s="124"/>
      <c r="G247" s="124"/>
      <c r="H247" s="124"/>
      <c r="I247" s="124"/>
      <c r="J247" s="124"/>
      <c r="K247" s="130"/>
      <c r="L247" s="56"/>
      <c r="M247" s="56"/>
      <c r="N247" s="56"/>
      <c r="O247" s="56"/>
      <c r="P247" s="56"/>
      <c r="Q247" s="56"/>
      <c r="R247" s="133"/>
      <c r="S247" s="119"/>
      <c r="T247" s="119"/>
      <c r="U247" s="26"/>
      <c r="V247" s="26"/>
      <c r="W247" s="26"/>
      <c r="X247" s="26"/>
      <c r="Y247" s="119"/>
      <c r="Z247" s="26"/>
    </row>
    <row r="248" spans="1:26" ht="12.75" customHeight="1">
      <c r="A248" s="129"/>
      <c r="B248" s="54"/>
      <c r="C248" s="26"/>
      <c r="D248" s="26"/>
      <c r="E248" s="124"/>
      <c r="F248" s="124"/>
      <c r="G248" s="124"/>
      <c r="H248" s="124"/>
      <c r="I248" s="124"/>
      <c r="J248" s="124"/>
      <c r="K248" s="130"/>
      <c r="L248" s="56"/>
      <c r="M248" s="56"/>
      <c r="N248" s="56"/>
      <c r="O248" s="56"/>
      <c r="P248" s="56"/>
      <c r="Q248" s="56"/>
      <c r="R248" s="133"/>
      <c r="S248" s="119"/>
      <c r="T248" s="119"/>
      <c r="U248" s="26"/>
      <c r="V248" s="26"/>
      <c r="W248" s="26"/>
      <c r="X248" s="26"/>
      <c r="Y248" s="119"/>
      <c r="Z248" s="26"/>
    </row>
    <row r="249" spans="1:26" ht="12.75" customHeight="1">
      <c r="A249" s="129"/>
      <c r="B249" s="54"/>
      <c r="C249" s="26"/>
      <c r="D249" s="26"/>
      <c r="E249" s="124"/>
      <c r="F249" s="124"/>
      <c r="G249" s="124"/>
      <c r="H249" s="124"/>
      <c r="I249" s="124"/>
      <c r="J249" s="124"/>
      <c r="K249" s="130"/>
      <c r="L249" s="56"/>
      <c r="M249" s="56"/>
      <c r="N249" s="56"/>
      <c r="O249" s="56"/>
      <c r="P249" s="56"/>
      <c r="Q249" s="56"/>
      <c r="R249" s="133"/>
      <c r="S249" s="119"/>
      <c r="T249" s="119"/>
      <c r="U249" s="26"/>
      <c r="V249" s="26"/>
      <c r="W249" s="26"/>
      <c r="X249" s="26"/>
      <c r="Y249" s="119"/>
      <c r="Z249" s="26"/>
    </row>
    <row r="250" spans="1:26" ht="12.75" customHeight="1">
      <c r="A250" s="129"/>
      <c r="B250" s="54"/>
      <c r="C250" s="26"/>
      <c r="D250" s="26"/>
      <c r="E250" s="124"/>
      <c r="F250" s="124"/>
      <c r="G250" s="124"/>
      <c r="H250" s="124"/>
      <c r="I250" s="124"/>
      <c r="J250" s="124"/>
      <c r="K250" s="130"/>
      <c r="L250" s="56"/>
      <c r="M250" s="56"/>
      <c r="N250" s="56"/>
      <c r="O250" s="56"/>
      <c r="P250" s="56"/>
      <c r="Q250" s="56"/>
      <c r="R250" s="133"/>
      <c r="S250" s="119"/>
      <c r="T250" s="119"/>
      <c r="U250" s="26"/>
      <c r="V250" s="26"/>
      <c r="W250" s="26"/>
      <c r="X250" s="26"/>
      <c r="Y250" s="119"/>
      <c r="Z250" s="26"/>
    </row>
    <row r="251" spans="1:26" ht="12.75" customHeight="1">
      <c r="A251" s="129"/>
      <c r="B251" s="54"/>
      <c r="C251" s="26"/>
      <c r="D251" s="26"/>
      <c r="E251" s="124"/>
      <c r="F251" s="124"/>
      <c r="G251" s="124"/>
      <c r="H251" s="124"/>
      <c r="I251" s="124"/>
      <c r="J251" s="124"/>
      <c r="K251" s="130"/>
      <c r="L251" s="56"/>
      <c r="M251" s="56"/>
      <c r="N251" s="56"/>
      <c r="O251" s="56"/>
      <c r="P251" s="56"/>
      <c r="Q251" s="56"/>
      <c r="R251" s="133"/>
      <c r="S251" s="119"/>
      <c r="T251" s="119"/>
      <c r="U251" s="26"/>
      <c r="V251" s="26"/>
      <c r="W251" s="26"/>
      <c r="X251" s="26"/>
      <c r="Y251" s="119"/>
      <c r="Z251" s="26"/>
    </row>
    <row r="252" spans="1:26" ht="12.75" customHeight="1">
      <c r="A252" s="129"/>
      <c r="B252" s="54"/>
      <c r="C252" s="26"/>
      <c r="D252" s="26"/>
      <c r="E252" s="124"/>
      <c r="F252" s="124"/>
      <c r="G252" s="124"/>
      <c r="H252" s="124"/>
      <c r="I252" s="124"/>
      <c r="J252" s="124"/>
      <c r="K252" s="130"/>
      <c r="L252" s="56"/>
      <c r="M252" s="56"/>
      <c r="N252" s="56"/>
      <c r="O252" s="56"/>
      <c r="P252" s="56"/>
      <c r="Q252" s="56"/>
      <c r="R252" s="133"/>
      <c r="S252" s="119"/>
      <c r="T252" s="119"/>
      <c r="U252" s="26"/>
      <c r="V252" s="26"/>
      <c r="W252" s="26"/>
      <c r="X252" s="26"/>
      <c r="Y252" s="119"/>
      <c r="Z252" s="26"/>
    </row>
    <row r="253" spans="1:26" ht="12.75" customHeight="1">
      <c r="A253" s="129"/>
      <c r="B253" s="54"/>
      <c r="C253" s="26"/>
      <c r="D253" s="26"/>
      <c r="E253" s="124"/>
      <c r="F253" s="124"/>
      <c r="G253" s="124"/>
      <c r="H253" s="124"/>
      <c r="I253" s="124"/>
      <c r="J253" s="124"/>
      <c r="K253" s="130"/>
      <c r="L253" s="56"/>
      <c r="M253" s="56"/>
      <c r="N253" s="56"/>
      <c r="O253" s="56"/>
      <c r="P253" s="56"/>
      <c r="Q253" s="56"/>
      <c r="R253" s="133"/>
      <c r="S253" s="119"/>
      <c r="T253" s="119"/>
      <c r="U253" s="26"/>
      <c r="V253" s="26"/>
      <c r="W253" s="26"/>
      <c r="X253" s="26"/>
      <c r="Y253" s="119"/>
      <c r="Z253" s="26"/>
    </row>
    <row r="254" spans="1:26" ht="12.75" customHeight="1">
      <c r="A254" s="129"/>
      <c r="B254" s="54"/>
      <c r="C254" s="26"/>
      <c r="D254" s="26"/>
      <c r="E254" s="124"/>
      <c r="F254" s="124"/>
      <c r="G254" s="124"/>
      <c r="H254" s="124"/>
      <c r="I254" s="124"/>
      <c r="J254" s="124"/>
      <c r="K254" s="130"/>
      <c r="L254" s="56"/>
      <c r="M254" s="56"/>
      <c r="N254" s="56"/>
      <c r="O254" s="56"/>
      <c r="P254" s="56"/>
      <c r="Q254" s="56"/>
      <c r="R254" s="133"/>
      <c r="S254" s="119"/>
      <c r="T254" s="119"/>
      <c r="U254" s="26"/>
      <c r="V254" s="26"/>
      <c r="W254" s="26"/>
      <c r="X254" s="26"/>
      <c r="Y254" s="119"/>
      <c r="Z254" s="26"/>
    </row>
    <row r="255" spans="1:26" ht="12.75" customHeight="1">
      <c r="A255" s="129"/>
      <c r="B255" s="54"/>
      <c r="C255" s="26"/>
      <c r="D255" s="26"/>
      <c r="E255" s="124"/>
      <c r="F255" s="124"/>
      <c r="G255" s="124"/>
      <c r="H255" s="124"/>
      <c r="I255" s="124"/>
      <c r="J255" s="124"/>
      <c r="K255" s="130"/>
      <c r="L255" s="56"/>
      <c r="M255" s="56"/>
      <c r="N255" s="56"/>
      <c r="O255" s="56"/>
      <c r="P255" s="56"/>
      <c r="Q255" s="56"/>
      <c r="R255" s="133"/>
      <c r="S255" s="119"/>
      <c r="T255" s="119"/>
      <c r="U255" s="26"/>
      <c r="V255" s="26"/>
      <c r="W255" s="26"/>
      <c r="X255" s="26"/>
      <c r="Y255" s="119"/>
      <c r="Z255" s="26"/>
    </row>
    <row r="256" spans="1:26" ht="12.75" customHeight="1">
      <c r="A256" s="129"/>
      <c r="B256" s="54"/>
      <c r="C256" s="26"/>
      <c r="D256" s="26"/>
      <c r="E256" s="124"/>
      <c r="F256" s="124"/>
      <c r="G256" s="124"/>
      <c r="H256" s="124"/>
      <c r="I256" s="124"/>
      <c r="J256" s="124"/>
      <c r="K256" s="130"/>
      <c r="L256" s="56"/>
      <c r="M256" s="56"/>
      <c r="N256" s="56"/>
      <c r="O256" s="56"/>
      <c r="P256" s="56"/>
      <c r="Q256" s="56"/>
      <c r="R256" s="133"/>
      <c r="S256" s="119"/>
      <c r="T256" s="119"/>
      <c r="U256" s="26"/>
      <c r="V256" s="26"/>
      <c r="W256" s="26"/>
      <c r="X256" s="26"/>
      <c r="Y256" s="119"/>
      <c r="Z256" s="26"/>
    </row>
    <row r="257" spans="1:26" ht="12.75" customHeight="1">
      <c r="A257" s="129"/>
      <c r="B257" s="54"/>
      <c r="C257" s="26"/>
      <c r="D257" s="26"/>
      <c r="E257" s="124"/>
      <c r="F257" s="124"/>
      <c r="G257" s="124"/>
      <c r="H257" s="124"/>
      <c r="I257" s="124"/>
      <c r="J257" s="124"/>
      <c r="K257" s="130"/>
      <c r="L257" s="56"/>
      <c r="M257" s="56"/>
      <c r="N257" s="56"/>
      <c r="O257" s="56"/>
      <c r="P257" s="56"/>
      <c r="Q257" s="56"/>
      <c r="R257" s="133"/>
      <c r="S257" s="119"/>
      <c r="T257" s="119"/>
      <c r="U257" s="26"/>
      <c r="V257" s="26"/>
      <c r="W257" s="26"/>
      <c r="X257" s="26"/>
      <c r="Y257" s="119"/>
      <c r="Z257" s="26"/>
    </row>
    <row r="258" spans="1:26" ht="12.75" customHeight="1">
      <c r="A258" s="129"/>
      <c r="B258" s="54"/>
      <c r="C258" s="26"/>
      <c r="D258" s="26"/>
      <c r="E258" s="124"/>
      <c r="F258" s="124"/>
      <c r="G258" s="124"/>
      <c r="H258" s="124"/>
      <c r="I258" s="124"/>
      <c r="J258" s="124"/>
      <c r="K258" s="130"/>
      <c r="L258" s="56"/>
      <c r="M258" s="56"/>
      <c r="N258" s="56"/>
      <c r="O258" s="56"/>
      <c r="P258" s="56"/>
      <c r="Q258" s="56"/>
      <c r="R258" s="133"/>
      <c r="S258" s="119"/>
      <c r="T258" s="119"/>
      <c r="U258" s="26"/>
      <c r="V258" s="26"/>
      <c r="W258" s="26"/>
      <c r="X258" s="26"/>
      <c r="Y258" s="119"/>
      <c r="Z258" s="26"/>
    </row>
    <row r="259" spans="1:26" ht="12.75" customHeight="1">
      <c r="A259" s="129"/>
      <c r="B259" s="54"/>
      <c r="C259" s="26"/>
      <c r="D259" s="26"/>
      <c r="E259" s="124"/>
      <c r="F259" s="124"/>
      <c r="G259" s="124"/>
      <c r="H259" s="124"/>
      <c r="I259" s="124"/>
      <c r="J259" s="124"/>
      <c r="K259" s="130"/>
      <c r="L259" s="56"/>
      <c r="M259" s="56"/>
      <c r="N259" s="56"/>
      <c r="O259" s="56"/>
      <c r="P259" s="56"/>
      <c r="Q259" s="56"/>
      <c r="R259" s="133"/>
      <c r="S259" s="119"/>
      <c r="T259" s="119"/>
      <c r="U259" s="26"/>
      <c r="V259" s="26"/>
      <c r="W259" s="26"/>
      <c r="X259" s="26"/>
      <c r="Y259" s="119"/>
      <c r="Z259" s="26"/>
    </row>
    <row r="260" spans="1:26" ht="12.75" customHeight="1">
      <c r="A260" s="129"/>
      <c r="B260" s="54"/>
      <c r="C260" s="26"/>
      <c r="D260" s="26"/>
      <c r="E260" s="124"/>
      <c r="F260" s="124"/>
      <c r="G260" s="124"/>
      <c r="H260" s="124"/>
      <c r="I260" s="124"/>
      <c r="J260" s="124"/>
      <c r="K260" s="130"/>
      <c r="L260" s="56"/>
      <c r="M260" s="56"/>
      <c r="N260" s="56"/>
      <c r="O260" s="56"/>
      <c r="P260" s="56"/>
      <c r="Q260" s="56"/>
      <c r="R260" s="133"/>
      <c r="S260" s="119"/>
      <c r="T260" s="119"/>
      <c r="U260" s="26"/>
      <c r="V260" s="26"/>
      <c r="W260" s="26"/>
      <c r="X260" s="26"/>
      <c r="Y260" s="119"/>
      <c r="Z260" s="26"/>
    </row>
    <row r="261" spans="1:26" ht="12.75" customHeight="1">
      <c r="A261" s="129"/>
      <c r="B261" s="54"/>
      <c r="C261" s="26"/>
      <c r="D261" s="26"/>
      <c r="E261" s="124"/>
      <c r="F261" s="124"/>
      <c r="G261" s="124"/>
      <c r="H261" s="124"/>
      <c r="I261" s="124"/>
      <c r="J261" s="124"/>
      <c r="K261" s="130"/>
      <c r="L261" s="56"/>
      <c r="M261" s="56"/>
      <c r="N261" s="56"/>
      <c r="O261" s="56"/>
      <c r="P261" s="56"/>
      <c r="Q261" s="56"/>
      <c r="R261" s="133"/>
      <c r="S261" s="119"/>
      <c r="T261" s="119"/>
      <c r="U261" s="26"/>
      <c r="V261" s="26"/>
      <c r="W261" s="26"/>
      <c r="X261" s="26"/>
      <c r="Y261" s="119"/>
      <c r="Z261" s="26"/>
    </row>
    <row r="262" spans="1:26" ht="12.75" customHeight="1">
      <c r="A262" s="129"/>
      <c r="B262" s="54"/>
      <c r="C262" s="26"/>
      <c r="D262" s="26"/>
      <c r="E262" s="124"/>
      <c r="F262" s="124"/>
      <c r="G262" s="124"/>
      <c r="H262" s="124"/>
      <c r="I262" s="124"/>
      <c r="J262" s="124"/>
      <c r="K262" s="130"/>
      <c r="L262" s="56"/>
      <c r="M262" s="56"/>
      <c r="N262" s="56"/>
      <c r="O262" s="56"/>
      <c r="P262" s="56"/>
      <c r="Q262" s="56"/>
      <c r="R262" s="133"/>
      <c r="S262" s="119"/>
      <c r="T262" s="119"/>
      <c r="U262" s="26"/>
      <c r="V262" s="26"/>
      <c r="W262" s="26"/>
      <c r="X262" s="26"/>
      <c r="Y262" s="119"/>
      <c r="Z262" s="26"/>
    </row>
    <row r="263" spans="1:26" ht="12.75" customHeight="1">
      <c r="A263" s="129"/>
      <c r="B263" s="54"/>
      <c r="C263" s="26"/>
      <c r="D263" s="26"/>
      <c r="E263" s="124"/>
      <c r="F263" s="124"/>
      <c r="G263" s="124"/>
      <c r="H263" s="124"/>
      <c r="I263" s="124"/>
      <c r="J263" s="124"/>
      <c r="K263" s="130"/>
      <c r="L263" s="56"/>
      <c r="M263" s="56"/>
      <c r="N263" s="56"/>
      <c r="O263" s="56"/>
      <c r="P263" s="56"/>
      <c r="Q263" s="56"/>
      <c r="R263" s="133"/>
      <c r="S263" s="119"/>
      <c r="T263" s="119"/>
      <c r="U263" s="26"/>
      <c r="V263" s="26"/>
      <c r="W263" s="26"/>
      <c r="X263" s="26"/>
      <c r="Y263" s="119"/>
      <c r="Z263" s="26"/>
    </row>
    <row r="264" spans="1:26" ht="12.75" customHeight="1">
      <c r="A264" s="129"/>
      <c r="B264" s="54"/>
      <c r="C264" s="26"/>
      <c r="D264" s="26"/>
      <c r="E264" s="124"/>
      <c r="F264" s="124"/>
      <c r="G264" s="124"/>
      <c r="H264" s="124"/>
      <c r="I264" s="124"/>
      <c r="J264" s="124"/>
      <c r="K264" s="130"/>
      <c r="L264" s="56"/>
      <c r="M264" s="56"/>
      <c r="N264" s="56"/>
      <c r="O264" s="56"/>
      <c r="P264" s="56"/>
      <c r="Q264" s="56"/>
      <c r="R264" s="133"/>
      <c r="S264" s="119"/>
      <c r="T264" s="119"/>
      <c r="U264" s="26"/>
      <c r="V264" s="26"/>
      <c r="W264" s="26"/>
      <c r="X264" s="26"/>
      <c r="Y264" s="119"/>
      <c r="Z264" s="26"/>
    </row>
    <row r="265" spans="1:26" ht="12.75" customHeight="1">
      <c r="A265" s="129"/>
      <c r="B265" s="54"/>
      <c r="C265" s="26"/>
      <c r="D265" s="26"/>
      <c r="E265" s="124"/>
      <c r="F265" s="124"/>
      <c r="G265" s="124"/>
      <c r="H265" s="124"/>
      <c r="I265" s="124"/>
      <c r="J265" s="124"/>
      <c r="K265" s="130"/>
      <c r="L265" s="56"/>
      <c r="M265" s="56"/>
      <c r="N265" s="56"/>
      <c r="O265" s="56"/>
      <c r="P265" s="56"/>
      <c r="Q265" s="56"/>
      <c r="R265" s="133"/>
      <c r="S265" s="119"/>
      <c r="T265" s="119"/>
      <c r="U265" s="26"/>
      <c r="V265" s="26"/>
      <c r="W265" s="26"/>
      <c r="X265" s="26"/>
      <c r="Y265" s="119"/>
      <c r="Z265" s="26"/>
    </row>
    <row r="266" spans="1:26" ht="12.75" customHeight="1">
      <c r="A266" s="129"/>
      <c r="B266" s="54"/>
      <c r="C266" s="26"/>
      <c r="D266" s="26"/>
      <c r="E266" s="124"/>
      <c r="F266" s="124"/>
      <c r="G266" s="124"/>
      <c r="H266" s="124"/>
      <c r="I266" s="124"/>
      <c r="J266" s="124"/>
      <c r="K266" s="130"/>
      <c r="L266" s="56"/>
      <c r="M266" s="56"/>
      <c r="N266" s="56"/>
      <c r="O266" s="56"/>
      <c r="P266" s="56"/>
      <c r="Q266" s="56"/>
      <c r="R266" s="133"/>
      <c r="S266" s="119"/>
      <c r="T266" s="119"/>
      <c r="U266" s="26"/>
      <c r="V266" s="26"/>
      <c r="W266" s="26"/>
      <c r="X266" s="26"/>
      <c r="Y266" s="119"/>
      <c r="Z266" s="26"/>
    </row>
    <row r="267" spans="1:26" ht="12.75" customHeight="1">
      <c r="A267" s="129"/>
      <c r="B267" s="54"/>
      <c r="C267" s="26"/>
      <c r="D267" s="26"/>
      <c r="E267" s="124"/>
      <c r="F267" s="124"/>
      <c r="G267" s="124"/>
      <c r="H267" s="124"/>
      <c r="I267" s="124"/>
      <c r="J267" s="124"/>
      <c r="K267" s="130"/>
      <c r="L267" s="56"/>
      <c r="M267" s="56"/>
      <c r="N267" s="56"/>
      <c r="O267" s="56"/>
      <c r="P267" s="56"/>
      <c r="Q267" s="56"/>
      <c r="R267" s="133"/>
      <c r="S267" s="119"/>
      <c r="T267" s="119"/>
      <c r="U267" s="26"/>
      <c r="V267" s="26"/>
      <c r="W267" s="26"/>
      <c r="X267" s="26"/>
      <c r="Y267" s="119"/>
      <c r="Z267" s="26"/>
    </row>
    <row r="268" spans="1:26" ht="12.75" customHeight="1">
      <c r="A268" s="129"/>
      <c r="B268" s="54"/>
      <c r="C268" s="26"/>
      <c r="D268" s="26"/>
      <c r="E268" s="124"/>
      <c r="F268" s="124"/>
      <c r="G268" s="124"/>
      <c r="H268" s="124"/>
      <c r="I268" s="124"/>
      <c r="J268" s="124"/>
      <c r="K268" s="130"/>
      <c r="L268" s="56"/>
      <c r="M268" s="56"/>
      <c r="N268" s="56"/>
      <c r="O268" s="56"/>
      <c r="P268" s="56"/>
      <c r="Q268" s="56"/>
      <c r="R268" s="133"/>
      <c r="S268" s="119"/>
      <c r="T268" s="119"/>
      <c r="U268" s="26"/>
      <c r="V268" s="26"/>
      <c r="W268" s="26"/>
      <c r="X268" s="26"/>
      <c r="Y268" s="119"/>
      <c r="Z268" s="26"/>
    </row>
    <row r="269" spans="1:26" ht="12.75" customHeight="1">
      <c r="A269" s="129"/>
      <c r="B269" s="54"/>
      <c r="C269" s="26"/>
      <c r="D269" s="26"/>
      <c r="E269" s="124"/>
      <c r="F269" s="124"/>
      <c r="G269" s="124"/>
      <c r="H269" s="124"/>
      <c r="I269" s="124"/>
      <c r="J269" s="124"/>
      <c r="K269" s="130"/>
      <c r="L269" s="56"/>
      <c r="M269" s="56"/>
      <c r="N269" s="56"/>
      <c r="O269" s="56"/>
      <c r="P269" s="56"/>
      <c r="Q269" s="56"/>
      <c r="R269" s="133"/>
      <c r="S269" s="119"/>
      <c r="T269" s="119"/>
      <c r="U269" s="26"/>
      <c r="V269" s="26"/>
      <c r="W269" s="26"/>
      <c r="X269" s="26"/>
      <c r="Y269" s="119"/>
      <c r="Z269" s="26"/>
    </row>
    <row r="270" spans="1:26" ht="12.75" customHeight="1">
      <c r="A270" s="129"/>
      <c r="B270" s="54"/>
      <c r="C270" s="26"/>
      <c r="D270" s="26"/>
      <c r="E270" s="124"/>
      <c r="F270" s="124"/>
      <c r="G270" s="124"/>
      <c r="H270" s="124"/>
      <c r="I270" s="124"/>
      <c r="J270" s="124"/>
      <c r="K270" s="130"/>
      <c r="L270" s="56"/>
      <c r="M270" s="56"/>
      <c r="N270" s="56"/>
      <c r="O270" s="56"/>
      <c r="P270" s="56"/>
      <c r="Q270" s="56"/>
      <c r="R270" s="133"/>
      <c r="S270" s="119"/>
      <c r="T270" s="119"/>
      <c r="U270" s="26"/>
      <c r="V270" s="26"/>
      <c r="W270" s="26"/>
      <c r="X270" s="26"/>
      <c r="Y270" s="119"/>
      <c r="Z270" s="26"/>
    </row>
    <row r="271" spans="1:26" ht="12.75" customHeight="1">
      <c r="A271" s="129"/>
      <c r="B271" s="54"/>
      <c r="C271" s="26"/>
      <c r="D271" s="26"/>
      <c r="E271" s="124"/>
      <c r="F271" s="124"/>
      <c r="G271" s="124"/>
      <c r="H271" s="124"/>
      <c r="I271" s="124"/>
      <c r="J271" s="124"/>
      <c r="K271" s="130"/>
      <c r="L271" s="56"/>
      <c r="M271" s="56"/>
      <c r="N271" s="56"/>
      <c r="O271" s="56"/>
      <c r="P271" s="56"/>
      <c r="Q271" s="56"/>
      <c r="R271" s="133"/>
      <c r="S271" s="119"/>
      <c r="T271" s="119"/>
      <c r="U271" s="26"/>
      <c r="V271" s="26"/>
      <c r="W271" s="26"/>
      <c r="X271" s="26"/>
      <c r="Y271" s="119"/>
      <c r="Z271" s="26"/>
    </row>
    <row r="272" spans="1:26" ht="12.75" customHeight="1">
      <c r="A272" s="129"/>
      <c r="B272" s="54"/>
      <c r="C272" s="26"/>
      <c r="D272" s="26"/>
      <c r="E272" s="124"/>
      <c r="F272" s="124"/>
      <c r="G272" s="124"/>
      <c r="H272" s="124"/>
      <c r="I272" s="124"/>
      <c r="J272" s="124"/>
      <c r="K272" s="130"/>
      <c r="L272" s="56"/>
      <c r="M272" s="56"/>
      <c r="N272" s="56"/>
      <c r="O272" s="56"/>
      <c r="P272" s="56"/>
      <c r="Q272" s="56"/>
      <c r="R272" s="133"/>
      <c r="S272" s="119"/>
      <c r="T272" s="119"/>
      <c r="U272" s="26"/>
      <c r="V272" s="26"/>
      <c r="W272" s="26"/>
      <c r="X272" s="26"/>
      <c r="Y272" s="119"/>
      <c r="Z272" s="26"/>
    </row>
    <row r="273" spans="1:26" ht="12.75" customHeight="1">
      <c r="A273" s="129"/>
      <c r="B273" s="54"/>
      <c r="C273" s="26"/>
      <c r="D273" s="26"/>
      <c r="E273" s="124"/>
      <c r="F273" s="124"/>
      <c r="G273" s="124"/>
      <c r="H273" s="124"/>
      <c r="I273" s="124"/>
      <c r="J273" s="124"/>
      <c r="K273" s="130"/>
      <c r="L273" s="56"/>
      <c r="M273" s="56"/>
      <c r="N273" s="56"/>
      <c r="O273" s="56"/>
      <c r="P273" s="56"/>
      <c r="Q273" s="56"/>
      <c r="R273" s="133"/>
      <c r="S273" s="119"/>
      <c r="T273" s="119"/>
      <c r="U273" s="26"/>
      <c r="V273" s="26"/>
      <c r="W273" s="26"/>
      <c r="X273" s="26"/>
      <c r="Y273" s="119"/>
      <c r="Z273" s="26"/>
    </row>
    <row r="274" spans="1:26" ht="12.75" customHeight="1">
      <c r="A274" s="129"/>
      <c r="B274" s="54"/>
      <c r="C274" s="26"/>
      <c r="D274" s="26"/>
      <c r="E274" s="124"/>
      <c r="F274" s="124"/>
      <c r="G274" s="124"/>
      <c r="H274" s="124"/>
      <c r="I274" s="124"/>
      <c r="J274" s="124"/>
      <c r="K274" s="130"/>
      <c r="L274" s="56"/>
      <c r="M274" s="56"/>
      <c r="N274" s="56"/>
      <c r="O274" s="56"/>
      <c r="P274" s="56"/>
      <c r="Q274" s="56"/>
      <c r="R274" s="133"/>
      <c r="S274" s="119"/>
      <c r="T274" s="119"/>
      <c r="U274" s="26"/>
      <c r="V274" s="26"/>
      <c r="W274" s="26"/>
      <c r="X274" s="26"/>
      <c r="Y274" s="119"/>
      <c r="Z274" s="26"/>
    </row>
    <row r="275" spans="1:26" ht="12.75" customHeight="1">
      <c r="A275" s="129"/>
      <c r="B275" s="54"/>
      <c r="C275" s="26"/>
      <c r="D275" s="26"/>
      <c r="E275" s="124"/>
      <c r="F275" s="124"/>
      <c r="G275" s="124"/>
      <c r="H275" s="124"/>
      <c r="I275" s="124"/>
      <c r="J275" s="124"/>
      <c r="K275" s="130"/>
      <c r="L275" s="56"/>
      <c r="M275" s="56"/>
      <c r="N275" s="56"/>
      <c r="O275" s="56"/>
      <c r="P275" s="56"/>
      <c r="Q275" s="56"/>
      <c r="R275" s="133"/>
      <c r="S275" s="119"/>
      <c r="T275" s="119"/>
      <c r="U275" s="26"/>
      <c r="V275" s="26"/>
      <c r="W275" s="26"/>
      <c r="X275" s="26"/>
      <c r="Y275" s="119"/>
      <c r="Z275" s="26"/>
    </row>
    <row r="276" spans="1:26" ht="12.75" customHeight="1">
      <c r="A276" s="129"/>
      <c r="B276" s="54"/>
      <c r="C276" s="26"/>
      <c r="D276" s="26"/>
      <c r="E276" s="124"/>
      <c r="F276" s="124"/>
      <c r="G276" s="124"/>
      <c r="H276" s="124"/>
      <c r="I276" s="124"/>
      <c r="J276" s="124"/>
      <c r="K276" s="130"/>
      <c r="L276" s="56"/>
      <c r="M276" s="56"/>
      <c r="N276" s="56"/>
      <c r="O276" s="56"/>
      <c r="P276" s="56"/>
      <c r="Q276" s="56"/>
      <c r="R276" s="133"/>
      <c r="S276" s="119"/>
      <c r="T276" s="119"/>
      <c r="U276" s="26"/>
      <c r="V276" s="26"/>
      <c r="W276" s="26"/>
      <c r="X276" s="26"/>
      <c r="Y276" s="119"/>
      <c r="Z276" s="26"/>
    </row>
    <row r="277" spans="1:26" ht="12.75" customHeight="1">
      <c r="A277" s="129"/>
      <c r="B277" s="54"/>
      <c r="C277" s="26"/>
      <c r="D277" s="26"/>
      <c r="E277" s="124"/>
      <c r="F277" s="124"/>
      <c r="G277" s="124"/>
      <c r="H277" s="124"/>
      <c r="I277" s="124"/>
      <c r="J277" s="124"/>
      <c r="K277" s="130"/>
      <c r="L277" s="56"/>
      <c r="M277" s="56"/>
      <c r="N277" s="56"/>
      <c r="O277" s="56"/>
      <c r="P277" s="56"/>
      <c r="Q277" s="56"/>
      <c r="R277" s="133"/>
      <c r="S277" s="119"/>
      <c r="T277" s="119"/>
      <c r="U277" s="26"/>
      <c r="V277" s="26"/>
      <c r="W277" s="26"/>
      <c r="X277" s="26"/>
      <c r="Y277" s="119"/>
      <c r="Z277" s="26"/>
    </row>
    <row r="278" spans="1:26" ht="12.75" customHeight="1">
      <c r="A278" s="129"/>
      <c r="B278" s="54"/>
      <c r="C278" s="26"/>
      <c r="D278" s="26"/>
      <c r="E278" s="124"/>
      <c r="F278" s="124"/>
      <c r="G278" s="124"/>
      <c r="H278" s="124"/>
      <c r="I278" s="124"/>
      <c r="J278" s="124"/>
      <c r="K278" s="130"/>
      <c r="L278" s="56"/>
      <c r="M278" s="56"/>
      <c r="N278" s="56"/>
      <c r="O278" s="56"/>
      <c r="P278" s="56"/>
      <c r="Q278" s="56"/>
      <c r="R278" s="133"/>
      <c r="S278" s="119"/>
      <c r="T278" s="119"/>
      <c r="U278" s="26"/>
      <c r="V278" s="26"/>
      <c r="W278" s="26"/>
      <c r="X278" s="26"/>
      <c r="Y278" s="119"/>
      <c r="Z278" s="26"/>
    </row>
    <row r="279" spans="1:26" ht="12.75" customHeight="1">
      <c r="A279" s="129"/>
      <c r="B279" s="54"/>
      <c r="C279" s="26"/>
      <c r="D279" s="26"/>
      <c r="E279" s="124"/>
      <c r="F279" s="124"/>
      <c r="G279" s="124"/>
      <c r="H279" s="124"/>
      <c r="I279" s="124"/>
      <c r="J279" s="124"/>
      <c r="K279" s="130"/>
      <c r="L279" s="56"/>
      <c r="M279" s="56"/>
      <c r="N279" s="56"/>
      <c r="O279" s="56"/>
      <c r="P279" s="56"/>
      <c r="Q279" s="56"/>
      <c r="R279" s="133"/>
      <c r="S279" s="119"/>
      <c r="T279" s="119"/>
      <c r="U279" s="26"/>
      <c r="V279" s="26"/>
      <c r="W279" s="26"/>
      <c r="X279" s="26"/>
      <c r="Y279" s="119"/>
      <c r="Z279" s="26"/>
    </row>
    <row r="280" spans="1:26" ht="12.75" customHeight="1">
      <c r="A280" s="129"/>
      <c r="B280" s="54"/>
      <c r="C280" s="26"/>
      <c r="D280" s="26"/>
      <c r="E280" s="124"/>
      <c r="F280" s="124"/>
      <c r="G280" s="124"/>
      <c r="H280" s="124"/>
      <c r="I280" s="124"/>
      <c r="J280" s="124"/>
      <c r="K280" s="130"/>
      <c r="L280" s="56"/>
      <c r="M280" s="56"/>
      <c r="N280" s="56"/>
      <c r="O280" s="56"/>
      <c r="P280" s="56"/>
      <c r="Q280" s="56"/>
      <c r="R280" s="133"/>
      <c r="S280" s="119"/>
      <c r="T280" s="119"/>
      <c r="U280" s="26"/>
      <c r="V280" s="26"/>
      <c r="W280" s="26"/>
      <c r="X280" s="26"/>
      <c r="Y280" s="119"/>
      <c r="Z280" s="26"/>
    </row>
    <row r="281" spans="1:26" ht="12.75" customHeight="1">
      <c r="A281" s="129"/>
      <c r="B281" s="54"/>
      <c r="C281" s="26"/>
      <c r="D281" s="26"/>
      <c r="E281" s="124"/>
      <c r="F281" s="124"/>
      <c r="G281" s="124"/>
      <c r="H281" s="124"/>
      <c r="I281" s="124"/>
      <c r="J281" s="124"/>
      <c r="K281" s="130"/>
      <c r="L281" s="56"/>
      <c r="M281" s="56"/>
      <c r="N281" s="56"/>
      <c r="O281" s="56"/>
      <c r="P281" s="56"/>
      <c r="Q281" s="56"/>
      <c r="R281" s="133"/>
      <c r="S281" s="119"/>
      <c r="T281" s="119"/>
      <c r="U281" s="26"/>
      <c r="V281" s="26"/>
      <c r="W281" s="26"/>
      <c r="X281" s="26"/>
      <c r="Y281" s="119"/>
      <c r="Z281" s="26"/>
    </row>
    <row r="282" spans="1:26" ht="12.75" customHeight="1">
      <c r="A282" s="129"/>
      <c r="B282" s="54"/>
      <c r="C282" s="26"/>
      <c r="D282" s="26"/>
      <c r="E282" s="124"/>
      <c r="F282" s="124"/>
      <c r="G282" s="124"/>
      <c r="H282" s="124"/>
      <c r="I282" s="124"/>
      <c r="J282" s="124"/>
      <c r="K282" s="130"/>
      <c r="L282" s="56"/>
      <c r="M282" s="56"/>
      <c r="N282" s="56"/>
      <c r="O282" s="56"/>
      <c r="P282" s="56"/>
      <c r="Q282" s="56"/>
      <c r="R282" s="133"/>
      <c r="S282" s="119"/>
      <c r="T282" s="119"/>
      <c r="U282" s="26"/>
      <c r="V282" s="26"/>
      <c r="W282" s="26"/>
      <c r="X282" s="26"/>
      <c r="Y282" s="119"/>
      <c r="Z282" s="26"/>
    </row>
    <row r="283" spans="1:26" ht="12.75" customHeight="1">
      <c r="A283" s="129"/>
      <c r="B283" s="54"/>
      <c r="C283" s="26"/>
      <c r="D283" s="26"/>
      <c r="E283" s="124"/>
      <c r="F283" s="124"/>
      <c r="G283" s="124"/>
      <c r="H283" s="124"/>
      <c r="I283" s="124"/>
      <c r="J283" s="124"/>
      <c r="K283" s="130"/>
      <c r="L283" s="56"/>
      <c r="M283" s="56"/>
      <c r="N283" s="56"/>
      <c r="O283" s="56"/>
      <c r="P283" s="56"/>
      <c r="Q283" s="56"/>
      <c r="R283" s="133"/>
      <c r="S283" s="119"/>
      <c r="T283" s="119"/>
      <c r="U283" s="26"/>
      <c r="V283" s="26"/>
      <c r="W283" s="26"/>
      <c r="X283" s="26"/>
      <c r="Y283" s="119"/>
      <c r="Z283" s="26"/>
    </row>
    <row r="284" spans="1:26" ht="12.75" customHeight="1">
      <c r="A284" s="129"/>
      <c r="B284" s="54"/>
      <c r="C284" s="26"/>
      <c r="D284" s="26"/>
      <c r="E284" s="124"/>
      <c r="F284" s="124"/>
      <c r="G284" s="124"/>
      <c r="H284" s="124"/>
      <c r="I284" s="124"/>
      <c r="J284" s="124"/>
      <c r="K284" s="130"/>
      <c r="L284" s="56"/>
      <c r="M284" s="56"/>
      <c r="N284" s="56"/>
      <c r="O284" s="56"/>
      <c r="P284" s="56"/>
      <c r="Q284" s="56"/>
      <c r="R284" s="133"/>
      <c r="S284" s="119"/>
      <c r="T284" s="119"/>
      <c r="U284" s="26"/>
      <c r="V284" s="26"/>
      <c r="W284" s="26"/>
      <c r="X284" s="26"/>
      <c r="Y284" s="119"/>
      <c r="Z284" s="26"/>
    </row>
    <row r="285" spans="1:26" ht="12.75" customHeight="1">
      <c r="A285" s="129"/>
      <c r="B285" s="54"/>
      <c r="C285" s="26"/>
      <c r="D285" s="26"/>
      <c r="E285" s="124"/>
      <c r="F285" s="124"/>
      <c r="G285" s="124"/>
      <c r="H285" s="124"/>
      <c r="I285" s="124"/>
      <c r="J285" s="124"/>
      <c r="K285" s="130"/>
      <c r="L285" s="56"/>
      <c r="M285" s="56"/>
      <c r="N285" s="56"/>
      <c r="O285" s="56"/>
      <c r="P285" s="56"/>
      <c r="Q285" s="56"/>
      <c r="R285" s="133"/>
      <c r="S285" s="119"/>
      <c r="T285" s="119"/>
      <c r="U285" s="26"/>
      <c r="V285" s="26"/>
      <c r="W285" s="26"/>
      <c r="X285" s="26"/>
      <c r="Y285" s="119"/>
      <c r="Z285" s="26"/>
    </row>
    <row r="286" spans="1:26" ht="12.75" customHeight="1">
      <c r="A286" s="129"/>
      <c r="B286" s="54"/>
      <c r="C286" s="26"/>
      <c r="D286" s="26"/>
      <c r="E286" s="124"/>
      <c r="F286" s="124"/>
      <c r="G286" s="124"/>
      <c r="H286" s="124"/>
      <c r="I286" s="124"/>
      <c r="J286" s="124"/>
      <c r="K286" s="130"/>
      <c r="L286" s="56"/>
      <c r="M286" s="56"/>
      <c r="N286" s="56"/>
      <c r="O286" s="56"/>
      <c r="P286" s="56"/>
      <c r="Q286" s="56"/>
      <c r="R286" s="133"/>
      <c r="S286" s="119"/>
      <c r="T286" s="119"/>
      <c r="U286" s="26"/>
      <c r="V286" s="26"/>
      <c r="W286" s="26"/>
      <c r="X286" s="26"/>
      <c r="Y286" s="119"/>
      <c r="Z286" s="26"/>
    </row>
    <row r="287" spans="1:26" ht="12.75" customHeight="1">
      <c r="A287" s="129"/>
      <c r="B287" s="54"/>
      <c r="C287" s="26"/>
      <c r="D287" s="26"/>
      <c r="E287" s="124"/>
      <c r="F287" s="124"/>
      <c r="G287" s="124"/>
      <c r="H287" s="124"/>
      <c r="I287" s="124"/>
      <c r="J287" s="124"/>
      <c r="K287" s="130"/>
      <c r="L287" s="56"/>
      <c r="M287" s="56"/>
      <c r="N287" s="56"/>
      <c r="O287" s="56"/>
      <c r="P287" s="56"/>
      <c r="Q287" s="56"/>
      <c r="R287" s="133"/>
      <c r="S287" s="119"/>
      <c r="T287" s="119"/>
      <c r="U287" s="26"/>
      <c r="V287" s="26"/>
      <c r="W287" s="26"/>
      <c r="X287" s="26"/>
      <c r="Y287" s="119"/>
      <c r="Z287" s="26"/>
    </row>
    <row r="288" spans="1:26" ht="12.75" customHeight="1">
      <c r="A288" s="129"/>
      <c r="B288" s="54"/>
      <c r="C288" s="26"/>
      <c r="D288" s="26"/>
      <c r="E288" s="124"/>
      <c r="F288" s="124"/>
      <c r="G288" s="124"/>
      <c r="H288" s="124"/>
      <c r="I288" s="124"/>
      <c r="J288" s="124"/>
      <c r="K288" s="130"/>
      <c r="L288" s="56"/>
      <c r="M288" s="56"/>
      <c r="N288" s="56"/>
      <c r="O288" s="56"/>
      <c r="P288" s="56"/>
      <c r="Q288" s="56"/>
      <c r="R288" s="133"/>
      <c r="S288" s="119"/>
      <c r="T288" s="119"/>
      <c r="U288" s="26"/>
      <c r="V288" s="26"/>
      <c r="W288" s="26"/>
      <c r="X288" s="26"/>
      <c r="Y288" s="119"/>
      <c r="Z288" s="26"/>
    </row>
    <row r="289" spans="1:26" ht="12.75" customHeight="1">
      <c r="A289" s="129"/>
      <c r="B289" s="54"/>
      <c r="C289" s="26"/>
      <c r="D289" s="26"/>
      <c r="E289" s="124"/>
      <c r="F289" s="124"/>
      <c r="G289" s="124"/>
      <c r="H289" s="124"/>
      <c r="I289" s="124"/>
      <c r="J289" s="124"/>
      <c r="K289" s="130"/>
      <c r="L289" s="56"/>
      <c r="M289" s="56"/>
      <c r="N289" s="56"/>
      <c r="O289" s="56"/>
      <c r="P289" s="56"/>
      <c r="Q289" s="56"/>
      <c r="R289" s="133"/>
      <c r="S289" s="119"/>
      <c r="T289" s="119"/>
      <c r="U289" s="26"/>
      <c r="V289" s="26"/>
      <c r="W289" s="26"/>
      <c r="X289" s="26"/>
      <c r="Y289" s="119"/>
      <c r="Z289" s="26"/>
    </row>
    <row r="290" spans="1:26" ht="12.75" customHeight="1">
      <c r="A290" s="129"/>
      <c r="B290" s="54"/>
      <c r="C290" s="26"/>
      <c r="D290" s="26"/>
      <c r="E290" s="124"/>
      <c r="F290" s="124"/>
      <c r="G290" s="124"/>
      <c r="H290" s="124"/>
      <c r="I290" s="124"/>
      <c r="J290" s="124"/>
      <c r="K290" s="130"/>
      <c r="L290" s="56"/>
      <c r="M290" s="56"/>
      <c r="N290" s="56"/>
      <c r="O290" s="56"/>
      <c r="P290" s="56"/>
      <c r="Q290" s="56"/>
      <c r="R290" s="133"/>
      <c r="S290" s="119"/>
      <c r="T290" s="119"/>
      <c r="U290" s="26"/>
      <c r="V290" s="26"/>
      <c r="W290" s="26"/>
      <c r="X290" s="26"/>
      <c r="Y290" s="119"/>
      <c r="Z290" s="26"/>
    </row>
    <row r="291" spans="1:26" ht="12.75" customHeight="1">
      <c r="A291" s="129"/>
      <c r="B291" s="54"/>
      <c r="C291" s="26"/>
      <c r="D291" s="26"/>
      <c r="E291" s="124"/>
      <c r="F291" s="124"/>
      <c r="G291" s="124"/>
      <c r="H291" s="124"/>
      <c r="I291" s="124"/>
      <c r="J291" s="124"/>
      <c r="K291" s="130"/>
      <c r="L291" s="56"/>
      <c r="M291" s="56"/>
      <c r="N291" s="56"/>
      <c r="O291" s="56"/>
      <c r="P291" s="56"/>
      <c r="Q291" s="56"/>
      <c r="R291" s="133"/>
      <c r="S291" s="119"/>
      <c r="T291" s="119"/>
      <c r="U291" s="26"/>
      <c r="V291" s="26"/>
      <c r="W291" s="26"/>
      <c r="X291" s="26"/>
      <c r="Y291" s="119"/>
      <c r="Z291" s="26"/>
    </row>
    <row r="292" spans="1:26" ht="12.75" customHeight="1">
      <c r="A292" s="129"/>
      <c r="B292" s="54"/>
      <c r="C292" s="26"/>
      <c r="D292" s="26"/>
      <c r="E292" s="124"/>
      <c r="F292" s="124"/>
      <c r="G292" s="124"/>
      <c r="H292" s="124"/>
      <c r="I292" s="124"/>
      <c r="J292" s="124"/>
      <c r="K292" s="130"/>
      <c r="L292" s="56"/>
      <c r="M292" s="56"/>
      <c r="N292" s="56"/>
      <c r="O292" s="56"/>
      <c r="P292" s="56"/>
      <c r="Q292" s="56"/>
      <c r="R292" s="133"/>
      <c r="S292" s="119"/>
      <c r="T292" s="119"/>
      <c r="U292" s="26"/>
      <c r="V292" s="26"/>
      <c r="W292" s="26"/>
      <c r="X292" s="26"/>
      <c r="Y292" s="119"/>
      <c r="Z292" s="26"/>
    </row>
    <row r="293" spans="1:26" ht="12.75" customHeight="1">
      <c r="A293" s="129"/>
      <c r="B293" s="54"/>
      <c r="C293" s="26"/>
      <c r="D293" s="26"/>
      <c r="E293" s="124"/>
      <c r="F293" s="124"/>
      <c r="G293" s="124"/>
      <c r="H293" s="124"/>
      <c r="I293" s="124"/>
      <c r="J293" s="124"/>
      <c r="K293" s="130"/>
      <c r="L293" s="56"/>
      <c r="M293" s="56"/>
      <c r="N293" s="56"/>
      <c r="O293" s="56"/>
      <c r="P293" s="56"/>
      <c r="Q293" s="56"/>
      <c r="R293" s="133"/>
      <c r="S293" s="119"/>
      <c r="T293" s="119"/>
      <c r="U293" s="26"/>
      <c r="V293" s="26"/>
      <c r="W293" s="26"/>
      <c r="X293" s="26"/>
      <c r="Y293" s="119"/>
      <c r="Z293" s="26"/>
    </row>
    <row r="294" spans="1:26" ht="12.75" customHeight="1">
      <c r="A294" s="129"/>
      <c r="B294" s="54"/>
      <c r="C294" s="26"/>
      <c r="D294" s="26"/>
      <c r="E294" s="124"/>
      <c r="F294" s="124"/>
      <c r="G294" s="124"/>
      <c r="H294" s="124"/>
      <c r="I294" s="124"/>
      <c r="J294" s="124"/>
      <c r="K294" s="130"/>
      <c r="L294" s="56"/>
      <c r="M294" s="56"/>
      <c r="N294" s="56"/>
      <c r="O294" s="56"/>
      <c r="P294" s="56"/>
      <c r="Q294" s="56"/>
      <c r="R294" s="133"/>
      <c r="S294" s="119"/>
      <c r="T294" s="119"/>
      <c r="U294" s="26"/>
      <c r="V294" s="26"/>
      <c r="W294" s="26"/>
      <c r="X294" s="26"/>
      <c r="Y294" s="119"/>
      <c r="Z294" s="26"/>
    </row>
    <row r="295" spans="1:26" ht="12.75" customHeight="1">
      <c r="A295" s="129"/>
      <c r="B295" s="54"/>
      <c r="C295" s="26"/>
      <c r="D295" s="26"/>
      <c r="E295" s="124"/>
      <c r="F295" s="124"/>
      <c r="G295" s="124"/>
      <c r="H295" s="124"/>
      <c r="I295" s="124"/>
      <c r="J295" s="124"/>
      <c r="K295" s="130"/>
      <c r="L295" s="56"/>
      <c r="M295" s="56"/>
      <c r="N295" s="56"/>
      <c r="O295" s="56"/>
      <c r="P295" s="56"/>
      <c r="Q295" s="56"/>
      <c r="R295" s="133"/>
      <c r="S295" s="119"/>
      <c r="T295" s="119"/>
      <c r="U295" s="26"/>
      <c r="V295" s="26"/>
      <c r="W295" s="26"/>
      <c r="X295" s="26"/>
      <c r="Y295" s="119"/>
      <c r="Z295" s="26"/>
    </row>
    <row r="296" spans="1:26" ht="12.75" customHeight="1">
      <c r="A296" s="129"/>
      <c r="B296" s="54"/>
      <c r="C296" s="26"/>
      <c r="D296" s="26"/>
      <c r="E296" s="124"/>
      <c r="F296" s="124"/>
      <c r="G296" s="124"/>
      <c r="H296" s="124"/>
      <c r="I296" s="124"/>
      <c r="J296" s="124"/>
      <c r="K296" s="130"/>
      <c r="L296" s="56"/>
      <c r="M296" s="56"/>
      <c r="N296" s="56"/>
      <c r="O296" s="56"/>
      <c r="P296" s="56"/>
      <c r="Q296" s="56"/>
      <c r="R296" s="133"/>
      <c r="S296" s="119"/>
      <c r="T296" s="119"/>
      <c r="U296" s="26"/>
      <c r="V296" s="26"/>
      <c r="W296" s="26"/>
      <c r="X296" s="26"/>
      <c r="Y296" s="119"/>
      <c r="Z296" s="26"/>
    </row>
    <row r="297" spans="1:26" ht="12.75" customHeight="1">
      <c r="A297" s="129"/>
      <c r="B297" s="54"/>
      <c r="C297" s="26"/>
      <c r="D297" s="26"/>
      <c r="E297" s="124"/>
      <c r="F297" s="124"/>
      <c r="G297" s="124"/>
      <c r="H297" s="124"/>
      <c r="I297" s="124"/>
      <c r="J297" s="124"/>
      <c r="K297" s="130"/>
      <c r="L297" s="56"/>
      <c r="M297" s="56"/>
      <c r="N297" s="56"/>
      <c r="O297" s="56"/>
      <c r="P297" s="56"/>
      <c r="Q297" s="56"/>
      <c r="R297" s="133"/>
      <c r="S297" s="119"/>
      <c r="T297" s="119"/>
      <c r="U297" s="26"/>
      <c r="V297" s="26"/>
      <c r="W297" s="26"/>
      <c r="X297" s="26"/>
      <c r="Y297" s="119"/>
      <c r="Z297" s="26"/>
    </row>
    <row r="298" spans="1:26" ht="12.75" customHeight="1">
      <c r="A298" s="129"/>
      <c r="B298" s="54"/>
      <c r="C298" s="26"/>
      <c r="D298" s="26"/>
      <c r="E298" s="124"/>
      <c r="F298" s="124"/>
      <c r="G298" s="124"/>
      <c r="H298" s="124"/>
      <c r="I298" s="124"/>
      <c r="J298" s="124"/>
      <c r="K298" s="130"/>
      <c r="L298" s="56"/>
      <c r="M298" s="56"/>
      <c r="N298" s="56"/>
      <c r="O298" s="56"/>
      <c r="P298" s="56"/>
      <c r="Q298" s="56"/>
      <c r="R298" s="133"/>
      <c r="S298" s="119"/>
      <c r="T298" s="119"/>
      <c r="U298" s="26"/>
      <c r="V298" s="26"/>
      <c r="W298" s="26"/>
      <c r="X298" s="26"/>
      <c r="Y298" s="119"/>
      <c r="Z298" s="26"/>
    </row>
    <row r="299" spans="1:26" ht="12.75" customHeight="1">
      <c r="A299" s="129"/>
      <c r="B299" s="54"/>
      <c r="C299" s="26"/>
      <c r="D299" s="26"/>
      <c r="E299" s="124"/>
      <c r="F299" s="124"/>
      <c r="G299" s="124"/>
      <c r="H299" s="124"/>
      <c r="I299" s="124"/>
      <c r="J299" s="124"/>
      <c r="K299" s="130"/>
      <c r="L299" s="56"/>
      <c r="M299" s="56"/>
      <c r="N299" s="56"/>
      <c r="O299" s="56"/>
      <c r="P299" s="56"/>
      <c r="Q299" s="56"/>
      <c r="R299" s="133"/>
      <c r="S299" s="119"/>
      <c r="T299" s="119"/>
      <c r="U299" s="26"/>
      <c r="V299" s="26"/>
      <c r="W299" s="26"/>
      <c r="X299" s="26"/>
      <c r="Y299" s="119"/>
      <c r="Z299" s="26"/>
    </row>
    <row r="300" spans="1:26" ht="12.75" customHeight="1">
      <c r="A300" s="129"/>
      <c r="B300" s="54"/>
      <c r="C300" s="26"/>
      <c r="D300" s="26"/>
      <c r="E300" s="124"/>
      <c r="F300" s="124"/>
      <c r="G300" s="124"/>
      <c r="H300" s="124"/>
      <c r="I300" s="124"/>
      <c r="J300" s="124"/>
      <c r="K300" s="130"/>
      <c r="L300" s="56"/>
      <c r="M300" s="56"/>
      <c r="N300" s="56"/>
      <c r="O300" s="56"/>
      <c r="P300" s="56"/>
      <c r="Q300" s="56"/>
      <c r="R300" s="133"/>
      <c r="S300" s="119"/>
      <c r="T300" s="119"/>
      <c r="U300" s="26"/>
      <c r="V300" s="26"/>
      <c r="W300" s="26"/>
      <c r="X300" s="26"/>
      <c r="Y300" s="119"/>
      <c r="Z300" s="26"/>
    </row>
    <row r="301" spans="1:26" ht="12.75" customHeight="1">
      <c r="A301" s="129"/>
      <c r="B301" s="54"/>
      <c r="C301" s="26"/>
      <c r="D301" s="26"/>
      <c r="E301" s="124"/>
      <c r="F301" s="124"/>
      <c r="G301" s="124"/>
      <c r="H301" s="124"/>
      <c r="I301" s="124"/>
      <c r="J301" s="124"/>
      <c r="K301" s="130"/>
      <c r="L301" s="56"/>
      <c r="M301" s="56"/>
      <c r="N301" s="56"/>
      <c r="O301" s="56"/>
      <c r="P301" s="56"/>
      <c r="Q301" s="56"/>
      <c r="R301" s="133"/>
      <c r="S301" s="119"/>
      <c r="T301" s="119"/>
      <c r="U301" s="26"/>
      <c r="V301" s="26"/>
      <c r="W301" s="26"/>
      <c r="X301" s="26"/>
      <c r="Y301" s="119"/>
      <c r="Z301" s="26"/>
    </row>
    <row r="302" spans="1:26" ht="12.75" customHeight="1">
      <c r="A302" s="129"/>
      <c r="B302" s="54"/>
      <c r="C302" s="26"/>
      <c r="D302" s="26"/>
      <c r="E302" s="124"/>
      <c r="F302" s="124"/>
      <c r="G302" s="124"/>
      <c r="H302" s="124"/>
      <c r="I302" s="124"/>
      <c r="J302" s="124"/>
      <c r="K302" s="130"/>
      <c r="L302" s="56"/>
      <c r="M302" s="56"/>
      <c r="N302" s="56"/>
      <c r="O302" s="56"/>
      <c r="P302" s="56"/>
      <c r="Q302" s="56"/>
      <c r="R302" s="133"/>
      <c r="S302" s="119"/>
      <c r="T302" s="119"/>
      <c r="U302" s="26"/>
      <c r="V302" s="26"/>
      <c r="W302" s="26"/>
      <c r="X302" s="26"/>
      <c r="Y302" s="119"/>
      <c r="Z302" s="26"/>
    </row>
    <row r="303" spans="1:26" ht="12.75" customHeight="1">
      <c r="A303" s="129"/>
      <c r="B303" s="54"/>
      <c r="C303" s="26"/>
      <c r="D303" s="26"/>
      <c r="E303" s="124"/>
      <c r="F303" s="124"/>
      <c r="G303" s="124"/>
      <c r="H303" s="124"/>
      <c r="I303" s="124"/>
      <c r="J303" s="124"/>
      <c r="K303" s="130"/>
      <c r="L303" s="56"/>
      <c r="M303" s="56"/>
      <c r="N303" s="56"/>
      <c r="O303" s="56"/>
      <c r="P303" s="56"/>
      <c r="Q303" s="56"/>
      <c r="R303" s="133"/>
      <c r="S303" s="119"/>
      <c r="T303" s="119"/>
      <c r="U303" s="26"/>
      <c r="V303" s="26"/>
      <c r="W303" s="26"/>
      <c r="X303" s="26"/>
      <c r="Y303" s="119"/>
      <c r="Z303" s="26"/>
    </row>
    <row r="304" spans="1:26" ht="12.75" customHeight="1">
      <c r="A304" s="129"/>
      <c r="B304" s="54"/>
      <c r="C304" s="26"/>
      <c r="D304" s="26"/>
      <c r="E304" s="124"/>
      <c r="F304" s="124"/>
      <c r="G304" s="124"/>
      <c r="H304" s="124"/>
      <c r="I304" s="124"/>
      <c r="J304" s="124"/>
      <c r="K304" s="130"/>
      <c r="L304" s="56"/>
      <c r="M304" s="56"/>
      <c r="N304" s="56"/>
      <c r="O304" s="56"/>
      <c r="P304" s="56"/>
      <c r="Q304" s="56"/>
      <c r="R304" s="133"/>
      <c r="S304" s="119"/>
      <c r="T304" s="119"/>
      <c r="U304" s="26"/>
      <c r="V304" s="26"/>
      <c r="W304" s="26"/>
      <c r="X304" s="26"/>
      <c r="Y304" s="119"/>
      <c r="Z304" s="26"/>
    </row>
    <row r="305" spans="1:26" ht="12.75" customHeight="1">
      <c r="A305" s="129"/>
      <c r="B305" s="54"/>
      <c r="C305" s="26"/>
      <c r="D305" s="26"/>
      <c r="E305" s="124"/>
      <c r="F305" s="124"/>
      <c r="G305" s="124"/>
      <c r="H305" s="124"/>
      <c r="I305" s="124"/>
      <c r="J305" s="124"/>
      <c r="K305" s="130"/>
      <c r="L305" s="56"/>
      <c r="M305" s="56"/>
      <c r="N305" s="56"/>
      <c r="O305" s="56"/>
      <c r="P305" s="56"/>
      <c r="Q305" s="56"/>
      <c r="R305" s="133"/>
      <c r="S305" s="119"/>
      <c r="T305" s="119"/>
      <c r="U305" s="26"/>
      <c r="V305" s="26"/>
      <c r="W305" s="26"/>
      <c r="X305" s="26"/>
      <c r="Y305" s="119"/>
      <c r="Z305" s="26"/>
    </row>
    <row r="306" spans="1:26" ht="12.75" customHeight="1">
      <c r="A306" s="129"/>
      <c r="B306" s="54"/>
      <c r="C306" s="26"/>
      <c r="D306" s="26"/>
      <c r="E306" s="124"/>
      <c r="F306" s="124"/>
      <c r="G306" s="124"/>
      <c r="H306" s="124"/>
      <c r="I306" s="124"/>
      <c r="J306" s="124"/>
      <c r="K306" s="130"/>
      <c r="L306" s="56"/>
      <c r="M306" s="56"/>
      <c r="N306" s="56"/>
      <c r="O306" s="56"/>
      <c r="P306" s="56"/>
      <c r="Q306" s="56"/>
      <c r="R306" s="133"/>
      <c r="S306" s="119"/>
      <c r="T306" s="119"/>
      <c r="U306" s="26"/>
      <c r="V306" s="26"/>
      <c r="W306" s="26"/>
      <c r="X306" s="26"/>
      <c r="Y306" s="119"/>
      <c r="Z306" s="26"/>
    </row>
    <row r="307" spans="1:26" ht="12.75" customHeight="1">
      <c r="A307" s="129"/>
      <c r="B307" s="54"/>
      <c r="C307" s="26"/>
      <c r="D307" s="26"/>
      <c r="E307" s="124"/>
      <c r="F307" s="124"/>
      <c r="G307" s="124"/>
      <c r="H307" s="124"/>
      <c r="I307" s="124"/>
      <c r="J307" s="124"/>
      <c r="K307" s="130"/>
      <c r="L307" s="56"/>
      <c r="M307" s="56"/>
      <c r="N307" s="56"/>
      <c r="O307" s="56"/>
      <c r="P307" s="56"/>
      <c r="Q307" s="56"/>
      <c r="R307" s="133"/>
      <c r="S307" s="119"/>
      <c r="T307" s="119"/>
      <c r="U307" s="26"/>
      <c r="V307" s="26"/>
      <c r="W307" s="26"/>
      <c r="X307" s="26"/>
      <c r="Y307" s="119"/>
      <c r="Z307" s="26"/>
    </row>
    <row r="308" spans="1:26" ht="12.75" customHeight="1">
      <c r="A308" s="129"/>
      <c r="B308" s="54"/>
      <c r="C308" s="26"/>
      <c r="D308" s="26"/>
      <c r="E308" s="124"/>
      <c r="F308" s="124"/>
      <c r="G308" s="124"/>
      <c r="H308" s="124"/>
      <c r="I308" s="124"/>
      <c r="J308" s="124"/>
      <c r="K308" s="130"/>
      <c r="L308" s="56"/>
      <c r="M308" s="56"/>
      <c r="N308" s="56"/>
      <c r="O308" s="56"/>
      <c r="P308" s="56"/>
      <c r="Q308" s="56"/>
      <c r="R308" s="133"/>
      <c r="S308" s="119"/>
      <c r="T308" s="119"/>
      <c r="U308" s="26"/>
      <c r="V308" s="26"/>
      <c r="W308" s="26"/>
      <c r="X308" s="26"/>
      <c r="Y308" s="119"/>
      <c r="Z308" s="26"/>
    </row>
    <row r="309" spans="1:26" ht="12.75" customHeight="1">
      <c r="A309" s="129"/>
      <c r="B309" s="54"/>
      <c r="C309" s="26"/>
      <c r="D309" s="26"/>
      <c r="E309" s="124"/>
      <c r="F309" s="124"/>
      <c r="G309" s="124"/>
      <c r="H309" s="124"/>
      <c r="I309" s="124"/>
      <c r="J309" s="124"/>
      <c r="K309" s="130"/>
      <c r="L309" s="56"/>
      <c r="M309" s="56"/>
      <c r="N309" s="56"/>
      <c r="O309" s="56"/>
      <c r="P309" s="56"/>
      <c r="Q309" s="56"/>
      <c r="R309" s="133"/>
      <c r="S309" s="119"/>
      <c r="T309" s="119"/>
      <c r="U309" s="26"/>
      <c r="V309" s="26"/>
      <c r="W309" s="26"/>
      <c r="X309" s="26"/>
      <c r="Y309" s="119"/>
      <c r="Z309" s="26"/>
    </row>
    <row r="310" spans="1:26" ht="12.75" customHeight="1">
      <c r="A310" s="129"/>
      <c r="B310" s="54"/>
      <c r="C310" s="26"/>
      <c r="D310" s="26"/>
      <c r="E310" s="124"/>
      <c r="F310" s="124"/>
      <c r="G310" s="124"/>
      <c r="H310" s="124"/>
      <c r="I310" s="124"/>
      <c r="J310" s="124"/>
      <c r="K310" s="130"/>
      <c r="L310" s="56"/>
      <c r="M310" s="56"/>
      <c r="N310" s="56"/>
      <c r="O310" s="56"/>
      <c r="P310" s="56"/>
      <c r="Q310" s="56"/>
      <c r="R310" s="133"/>
      <c r="S310" s="119"/>
      <c r="T310" s="119"/>
      <c r="U310" s="26"/>
      <c r="V310" s="26"/>
      <c r="W310" s="26"/>
      <c r="X310" s="26"/>
      <c r="Y310" s="119"/>
      <c r="Z310" s="26"/>
    </row>
    <row r="311" spans="1:26" ht="12.75" customHeight="1">
      <c r="A311" s="129"/>
      <c r="B311" s="54"/>
      <c r="C311" s="26"/>
      <c r="D311" s="26"/>
      <c r="E311" s="124"/>
      <c r="F311" s="124"/>
      <c r="G311" s="124"/>
      <c r="H311" s="124"/>
      <c r="I311" s="124"/>
      <c r="J311" s="124"/>
      <c r="K311" s="130"/>
      <c r="L311" s="56"/>
      <c r="M311" s="56"/>
      <c r="N311" s="56"/>
      <c r="O311" s="56"/>
      <c r="P311" s="56"/>
      <c r="Q311" s="56"/>
      <c r="R311" s="133"/>
      <c r="S311" s="119"/>
      <c r="T311" s="119"/>
      <c r="U311" s="26"/>
      <c r="V311" s="26"/>
      <c r="W311" s="26"/>
      <c r="X311" s="26"/>
      <c r="Y311" s="119"/>
      <c r="Z311" s="26"/>
    </row>
    <row r="312" spans="1:26" ht="12.75" customHeight="1">
      <c r="A312" s="129"/>
      <c r="B312" s="54"/>
      <c r="C312" s="26"/>
      <c r="D312" s="26"/>
      <c r="E312" s="124"/>
      <c r="F312" s="124"/>
      <c r="G312" s="124"/>
      <c r="H312" s="124"/>
      <c r="I312" s="124"/>
      <c r="J312" s="124"/>
      <c r="K312" s="130"/>
      <c r="L312" s="56"/>
      <c r="M312" s="56"/>
      <c r="N312" s="56"/>
      <c r="O312" s="56"/>
      <c r="P312" s="56"/>
      <c r="Q312" s="56"/>
      <c r="R312" s="133"/>
      <c r="S312" s="119"/>
      <c r="T312" s="119"/>
      <c r="U312" s="26"/>
      <c r="V312" s="26"/>
      <c r="W312" s="26"/>
      <c r="X312" s="26"/>
      <c r="Y312" s="119"/>
      <c r="Z312" s="26"/>
    </row>
    <row r="313" spans="1:26" ht="12.75" customHeight="1">
      <c r="A313" s="129"/>
      <c r="B313" s="54"/>
      <c r="C313" s="26"/>
      <c r="D313" s="26"/>
      <c r="E313" s="124"/>
      <c r="F313" s="124"/>
      <c r="G313" s="124"/>
      <c r="H313" s="124"/>
      <c r="I313" s="124"/>
      <c r="J313" s="124"/>
      <c r="K313" s="130"/>
      <c r="L313" s="56"/>
      <c r="M313" s="56"/>
      <c r="N313" s="56"/>
      <c r="O313" s="56"/>
      <c r="P313" s="56"/>
      <c r="Q313" s="56"/>
      <c r="R313" s="133"/>
      <c r="S313" s="119"/>
      <c r="T313" s="119"/>
      <c r="U313" s="26"/>
      <c r="V313" s="26"/>
      <c r="W313" s="26"/>
      <c r="X313" s="26"/>
      <c r="Y313" s="119"/>
      <c r="Z313" s="26"/>
    </row>
    <row r="314" spans="1:26" ht="12.75" customHeight="1">
      <c r="A314" s="129"/>
      <c r="B314" s="54"/>
      <c r="C314" s="26"/>
      <c r="D314" s="26"/>
      <c r="E314" s="124"/>
      <c r="F314" s="124"/>
      <c r="G314" s="124"/>
      <c r="H314" s="124"/>
      <c r="I314" s="124"/>
      <c r="J314" s="124"/>
      <c r="K314" s="130"/>
      <c r="L314" s="56"/>
      <c r="M314" s="56"/>
      <c r="N314" s="56"/>
      <c r="O314" s="56"/>
      <c r="P314" s="56"/>
      <c r="Q314" s="56"/>
      <c r="R314" s="133"/>
      <c r="S314" s="119"/>
      <c r="T314" s="119"/>
      <c r="U314" s="26"/>
      <c r="V314" s="26"/>
      <c r="W314" s="26"/>
      <c r="X314" s="26"/>
      <c r="Y314" s="119"/>
      <c r="Z314" s="26"/>
    </row>
    <row r="315" spans="1:26" ht="12.75" customHeight="1">
      <c r="A315" s="129"/>
      <c r="B315" s="54"/>
      <c r="C315" s="26"/>
      <c r="D315" s="26"/>
      <c r="E315" s="124"/>
      <c r="F315" s="124"/>
      <c r="G315" s="124"/>
      <c r="H315" s="124"/>
      <c r="I315" s="124"/>
      <c r="J315" s="124"/>
      <c r="K315" s="130"/>
      <c r="L315" s="56"/>
      <c r="M315" s="56"/>
      <c r="N315" s="56"/>
      <c r="O315" s="56"/>
      <c r="P315" s="56"/>
      <c r="Q315" s="56"/>
      <c r="R315" s="133"/>
      <c r="S315" s="119"/>
      <c r="T315" s="119"/>
      <c r="U315" s="26"/>
      <c r="V315" s="26"/>
      <c r="W315" s="26"/>
      <c r="X315" s="26"/>
      <c r="Y315" s="119"/>
      <c r="Z315" s="26"/>
    </row>
    <row r="316" spans="1:26" ht="12.75" customHeight="1">
      <c r="A316" s="129"/>
      <c r="B316" s="54"/>
      <c r="C316" s="26"/>
      <c r="D316" s="26"/>
      <c r="E316" s="124"/>
      <c r="F316" s="124"/>
      <c r="G316" s="124"/>
      <c r="H316" s="124"/>
      <c r="I316" s="124"/>
      <c r="J316" s="124"/>
      <c r="K316" s="130"/>
      <c r="L316" s="56"/>
      <c r="M316" s="56"/>
      <c r="N316" s="56"/>
      <c r="O316" s="56"/>
      <c r="P316" s="56"/>
      <c r="Q316" s="56"/>
      <c r="R316" s="133"/>
      <c r="S316" s="119"/>
      <c r="T316" s="119"/>
      <c r="U316" s="26"/>
      <c r="V316" s="26"/>
      <c r="W316" s="26"/>
      <c r="X316" s="26"/>
      <c r="Y316" s="119"/>
      <c r="Z316" s="26"/>
    </row>
    <row r="317" spans="1:26" ht="12.75" customHeight="1">
      <c r="A317" s="129"/>
      <c r="B317" s="54"/>
      <c r="C317" s="26"/>
      <c r="D317" s="26"/>
      <c r="E317" s="124"/>
      <c r="F317" s="124"/>
      <c r="G317" s="124"/>
      <c r="H317" s="124"/>
      <c r="I317" s="124"/>
      <c r="J317" s="124"/>
      <c r="K317" s="130"/>
      <c r="L317" s="56"/>
      <c r="M317" s="56"/>
      <c r="N317" s="56"/>
      <c r="O317" s="56"/>
      <c r="P317" s="56"/>
      <c r="Q317" s="56"/>
      <c r="R317" s="133"/>
      <c r="S317" s="119"/>
      <c r="T317" s="119"/>
      <c r="U317" s="26"/>
      <c r="V317" s="26"/>
      <c r="W317" s="26"/>
      <c r="X317" s="26"/>
      <c r="Y317" s="119"/>
      <c r="Z317" s="26"/>
    </row>
    <row r="318" spans="1:26" ht="12.75" customHeight="1">
      <c r="A318" s="129"/>
      <c r="B318" s="54"/>
      <c r="C318" s="26"/>
      <c r="D318" s="26"/>
      <c r="E318" s="124"/>
      <c r="F318" s="124"/>
      <c r="G318" s="124"/>
      <c r="H318" s="124"/>
      <c r="I318" s="124"/>
      <c r="J318" s="124"/>
      <c r="K318" s="130"/>
      <c r="L318" s="56"/>
      <c r="M318" s="56"/>
      <c r="N318" s="56"/>
      <c r="O318" s="56"/>
      <c r="P318" s="56"/>
      <c r="Q318" s="56"/>
      <c r="R318" s="133"/>
      <c r="S318" s="119"/>
      <c r="T318" s="119"/>
      <c r="U318" s="26"/>
      <c r="V318" s="26"/>
      <c r="W318" s="26"/>
      <c r="X318" s="26"/>
      <c r="Y318" s="119"/>
      <c r="Z318" s="26"/>
    </row>
    <row r="319" spans="1:26" ht="12.75" customHeight="1">
      <c r="A319" s="129"/>
      <c r="B319" s="54"/>
      <c r="C319" s="26"/>
      <c r="D319" s="26"/>
      <c r="E319" s="124"/>
      <c r="F319" s="124"/>
      <c r="G319" s="124"/>
      <c r="H319" s="124"/>
      <c r="I319" s="124"/>
      <c r="J319" s="124"/>
      <c r="K319" s="130"/>
      <c r="L319" s="56"/>
      <c r="M319" s="56"/>
      <c r="N319" s="56"/>
      <c r="O319" s="56"/>
      <c r="P319" s="56"/>
      <c r="Q319" s="56"/>
      <c r="R319" s="133"/>
      <c r="S319" s="119"/>
      <c r="T319" s="119"/>
      <c r="U319" s="26"/>
      <c r="V319" s="26"/>
      <c r="W319" s="26"/>
      <c r="X319" s="26"/>
      <c r="Y319" s="119"/>
      <c r="Z319" s="26"/>
    </row>
    <row r="320" spans="1:26" ht="12.75" customHeight="1">
      <c r="A320" s="129"/>
      <c r="B320" s="54"/>
      <c r="C320" s="26"/>
      <c r="D320" s="26"/>
      <c r="E320" s="124"/>
      <c r="F320" s="124"/>
      <c r="G320" s="124"/>
      <c r="H320" s="124"/>
      <c r="I320" s="124"/>
      <c r="J320" s="124"/>
      <c r="K320" s="130"/>
      <c r="L320" s="56"/>
      <c r="M320" s="56"/>
      <c r="N320" s="56"/>
      <c r="O320" s="56"/>
      <c r="P320" s="56"/>
      <c r="Q320" s="56"/>
      <c r="R320" s="133"/>
      <c r="S320" s="119"/>
      <c r="T320" s="119"/>
      <c r="U320" s="26"/>
      <c r="V320" s="26"/>
      <c r="W320" s="26"/>
      <c r="X320" s="26"/>
      <c r="Y320" s="119"/>
      <c r="Z320" s="26"/>
    </row>
    <row r="321" spans="1:26" ht="12.75" customHeight="1">
      <c r="A321" s="129"/>
      <c r="B321" s="54"/>
      <c r="C321" s="26"/>
      <c r="D321" s="26"/>
      <c r="E321" s="124"/>
      <c r="F321" s="124"/>
      <c r="G321" s="124"/>
      <c r="H321" s="124"/>
      <c r="I321" s="124"/>
      <c r="J321" s="124"/>
      <c r="K321" s="130"/>
      <c r="L321" s="56"/>
      <c r="M321" s="56"/>
      <c r="N321" s="56"/>
      <c r="O321" s="56"/>
      <c r="P321" s="56"/>
      <c r="Q321" s="56"/>
      <c r="R321" s="133"/>
      <c r="S321" s="119"/>
      <c r="T321" s="119"/>
      <c r="U321" s="26"/>
      <c r="V321" s="26"/>
      <c r="W321" s="26"/>
      <c r="X321" s="26"/>
      <c r="Y321" s="119"/>
      <c r="Z321" s="26"/>
    </row>
    <row r="322" spans="1:26" ht="12.75" customHeight="1">
      <c r="A322" s="129"/>
      <c r="B322" s="54"/>
      <c r="C322" s="26"/>
      <c r="D322" s="26"/>
      <c r="E322" s="124"/>
      <c r="F322" s="124"/>
      <c r="G322" s="124"/>
      <c r="H322" s="124"/>
      <c r="I322" s="124"/>
      <c r="J322" s="124"/>
      <c r="K322" s="130"/>
      <c r="L322" s="56"/>
      <c r="M322" s="56"/>
      <c r="N322" s="56"/>
      <c r="O322" s="56"/>
      <c r="P322" s="56"/>
      <c r="Q322" s="56"/>
      <c r="R322" s="133"/>
      <c r="S322" s="119"/>
      <c r="T322" s="119"/>
      <c r="U322" s="26"/>
      <c r="V322" s="26"/>
      <c r="W322" s="26"/>
      <c r="X322" s="26"/>
      <c r="Y322" s="119"/>
      <c r="Z322" s="26"/>
    </row>
    <row r="323" spans="1:26" ht="12.75" customHeight="1">
      <c r="A323" s="129"/>
      <c r="B323" s="54"/>
      <c r="C323" s="26"/>
      <c r="D323" s="26"/>
      <c r="E323" s="124"/>
      <c r="F323" s="124"/>
      <c r="G323" s="124"/>
      <c r="H323" s="124"/>
      <c r="I323" s="124"/>
      <c r="J323" s="124"/>
      <c r="K323" s="130"/>
      <c r="L323" s="56"/>
      <c r="M323" s="56"/>
      <c r="N323" s="56"/>
      <c r="O323" s="56"/>
      <c r="P323" s="56"/>
      <c r="Q323" s="56"/>
      <c r="R323" s="133"/>
      <c r="S323" s="119"/>
      <c r="T323" s="119"/>
      <c r="U323" s="26"/>
      <c r="V323" s="26"/>
      <c r="W323" s="26"/>
      <c r="X323" s="26"/>
      <c r="Y323" s="119"/>
      <c r="Z323" s="26"/>
    </row>
    <row r="324" spans="1:26" ht="12.75" customHeight="1">
      <c r="A324" s="129"/>
      <c r="B324" s="54"/>
      <c r="C324" s="26"/>
      <c r="D324" s="26"/>
      <c r="E324" s="124"/>
      <c r="F324" s="124"/>
      <c r="G324" s="124"/>
      <c r="H324" s="124"/>
      <c r="I324" s="124"/>
      <c r="J324" s="124"/>
      <c r="K324" s="130"/>
      <c r="L324" s="56"/>
      <c r="M324" s="56"/>
      <c r="N324" s="56"/>
      <c r="O324" s="56"/>
      <c r="P324" s="56"/>
      <c r="Q324" s="56"/>
      <c r="R324" s="133"/>
      <c r="S324" s="119"/>
      <c r="T324" s="119"/>
      <c r="U324" s="26"/>
      <c r="V324" s="26"/>
      <c r="W324" s="26"/>
      <c r="X324" s="26"/>
      <c r="Y324" s="119"/>
      <c r="Z324" s="26"/>
    </row>
    <row r="325" spans="1:26" ht="12.75" customHeight="1">
      <c r="A325" s="129"/>
      <c r="B325" s="54"/>
      <c r="C325" s="26"/>
      <c r="D325" s="26"/>
      <c r="E325" s="124"/>
      <c r="F325" s="124"/>
      <c r="G325" s="124"/>
      <c r="H325" s="124"/>
      <c r="I325" s="124"/>
      <c r="J325" s="124"/>
      <c r="K325" s="130"/>
      <c r="L325" s="56"/>
      <c r="M325" s="56"/>
      <c r="N325" s="56"/>
      <c r="O325" s="56"/>
      <c r="P325" s="56"/>
      <c r="Q325" s="56"/>
      <c r="R325" s="133"/>
      <c r="S325" s="119"/>
      <c r="T325" s="119"/>
      <c r="U325" s="26"/>
      <c r="V325" s="26"/>
      <c r="W325" s="26"/>
      <c r="X325" s="26"/>
      <c r="Y325" s="119"/>
      <c r="Z325" s="26"/>
    </row>
    <row r="326" spans="1:26" ht="12.75" customHeight="1">
      <c r="A326" s="129"/>
      <c r="B326" s="54"/>
      <c r="C326" s="26"/>
      <c r="D326" s="26"/>
      <c r="E326" s="124"/>
      <c r="F326" s="124"/>
      <c r="G326" s="124"/>
      <c r="H326" s="124"/>
      <c r="I326" s="124"/>
      <c r="J326" s="124"/>
      <c r="K326" s="130"/>
      <c r="L326" s="56"/>
      <c r="M326" s="56"/>
      <c r="N326" s="56"/>
      <c r="O326" s="56"/>
      <c r="P326" s="56"/>
      <c r="Q326" s="56"/>
      <c r="R326" s="133"/>
      <c r="S326" s="119"/>
      <c r="T326" s="119"/>
      <c r="U326" s="26"/>
      <c r="V326" s="26"/>
      <c r="W326" s="26"/>
      <c r="X326" s="26"/>
      <c r="Y326" s="119"/>
      <c r="Z326" s="26"/>
    </row>
    <row r="327" spans="1:26" ht="12.75" customHeight="1">
      <c r="A327" s="129"/>
      <c r="B327" s="54"/>
      <c r="C327" s="26"/>
      <c r="D327" s="26"/>
      <c r="E327" s="124"/>
      <c r="F327" s="124"/>
      <c r="G327" s="124"/>
      <c r="H327" s="124"/>
      <c r="I327" s="124"/>
      <c r="J327" s="124"/>
      <c r="K327" s="130"/>
      <c r="L327" s="56"/>
      <c r="M327" s="56"/>
      <c r="N327" s="56"/>
      <c r="O327" s="56"/>
      <c r="P327" s="56"/>
      <c r="Q327" s="56"/>
      <c r="R327" s="133"/>
      <c r="S327" s="119"/>
      <c r="T327" s="119"/>
      <c r="U327" s="26"/>
      <c r="V327" s="26"/>
      <c r="W327" s="26"/>
      <c r="X327" s="26"/>
      <c r="Y327" s="119"/>
      <c r="Z327" s="26"/>
    </row>
    <row r="328" spans="1:26" ht="12.75" customHeight="1">
      <c r="A328" s="129"/>
      <c r="B328" s="54"/>
      <c r="C328" s="26"/>
      <c r="D328" s="26"/>
      <c r="E328" s="124"/>
      <c r="F328" s="124"/>
      <c r="G328" s="124"/>
      <c r="H328" s="124"/>
      <c r="I328" s="124"/>
      <c r="J328" s="124"/>
      <c r="K328" s="130"/>
      <c r="L328" s="56"/>
      <c r="M328" s="56"/>
      <c r="N328" s="56"/>
      <c r="O328" s="56"/>
      <c r="P328" s="56"/>
      <c r="Q328" s="56"/>
      <c r="R328" s="133"/>
      <c r="S328" s="119"/>
      <c r="T328" s="119"/>
      <c r="U328" s="26"/>
      <c r="V328" s="26"/>
      <c r="W328" s="26"/>
      <c r="X328" s="26"/>
      <c r="Y328" s="119"/>
      <c r="Z328" s="26"/>
    </row>
    <row r="329" spans="1:26" ht="12.75" customHeight="1">
      <c r="A329" s="129"/>
      <c r="B329" s="54"/>
      <c r="C329" s="26"/>
      <c r="D329" s="26"/>
      <c r="E329" s="124"/>
      <c r="F329" s="124"/>
      <c r="G329" s="124"/>
      <c r="H329" s="124"/>
      <c r="I329" s="124"/>
      <c r="J329" s="124"/>
      <c r="K329" s="130"/>
      <c r="L329" s="56"/>
      <c r="M329" s="56"/>
      <c r="N329" s="56"/>
      <c r="O329" s="56"/>
      <c r="P329" s="56"/>
      <c r="Q329" s="56"/>
      <c r="R329" s="133"/>
      <c r="S329" s="119"/>
      <c r="T329" s="119"/>
      <c r="U329" s="26"/>
      <c r="V329" s="26"/>
      <c r="W329" s="26"/>
      <c r="X329" s="26"/>
      <c r="Y329" s="119"/>
      <c r="Z329" s="26"/>
    </row>
    <row r="330" spans="1:26" ht="12.75" customHeight="1">
      <c r="A330" s="129"/>
      <c r="B330" s="54"/>
      <c r="C330" s="26"/>
      <c r="D330" s="26"/>
      <c r="E330" s="124"/>
      <c r="F330" s="124"/>
      <c r="G330" s="124"/>
      <c r="H330" s="124"/>
      <c r="I330" s="124"/>
      <c r="J330" s="124"/>
      <c r="K330" s="130"/>
      <c r="L330" s="56"/>
      <c r="M330" s="56"/>
      <c r="N330" s="56"/>
      <c r="O330" s="56"/>
      <c r="P330" s="56"/>
      <c r="Q330" s="56"/>
      <c r="R330" s="133"/>
      <c r="S330" s="119"/>
      <c r="T330" s="119"/>
      <c r="U330" s="26"/>
      <c r="V330" s="26"/>
      <c r="W330" s="26"/>
      <c r="X330" s="26"/>
      <c r="Y330" s="119"/>
      <c r="Z330" s="26"/>
    </row>
    <row r="331" spans="1:26" ht="12.75" customHeight="1">
      <c r="A331" s="129"/>
      <c r="B331" s="54"/>
      <c r="C331" s="26"/>
      <c r="D331" s="26"/>
      <c r="E331" s="124"/>
      <c r="F331" s="124"/>
      <c r="G331" s="124"/>
      <c r="H331" s="124"/>
      <c r="I331" s="124"/>
      <c r="J331" s="124"/>
      <c r="K331" s="130"/>
      <c r="L331" s="56"/>
      <c r="M331" s="56"/>
      <c r="N331" s="56"/>
      <c r="O331" s="56"/>
      <c r="P331" s="56"/>
      <c r="Q331" s="56"/>
      <c r="R331" s="133"/>
      <c r="S331" s="119"/>
      <c r="T331" s="119"/>
      <c r="U331" s="26"/>
      <c r="V331" s="26"/>
      <c r="W331" s="26"/>
      <c r="X331" s="26"/>
      <c r="Y331" s="119"/>
      <c r="Z331" s="26"/>
    </row>
    <row r="332" spans="1:26" ht="12.75" customHeight="1">
      <c r="A332" s="129"/>
      <c r="B332" s="54"/>
      <c r="C332" s="26"/>
      <c r="D332" s="26"/>
      <c r="E332" s="124"/>
      <c r="F332" s="124"/>
      <c r="G332" s="124"/>
      <c r="H332" s="124"/>
      <c r="I332" s="124"/>
      <c r="J332" s="124"/>
      <c r="K332" s="130"/>
      <c r="L332" s="56"/>
      <c r="M332" s="56"/>
      <c r="N332" s="56"/>
      <c r="O332" s="56"/>
      <c r="P332" s="56"/>
      <c r="Q332" s="56"/>
      <c r="R332" s="133"/>
      <c r="S332" s="119"/>
      <c r="T332" s="119"/>
      <c r="U332" s="26"/>
      <c r="V332" s="26"/>
      <c r="W332" s="26"/>
      <c r="X332" s="26"/>
      <c r="Y332" s="119"/>
      <c r="Z332" s="26"/>
    </row>
    <row r="333" spans="1:26" ht="12.75" customHeight="1">
      <c r="A333" s="129"/>
      <c r="B333" s="54"/>
      <c r="C333" s="26"/>
      <c r="D333" s="26"/>
      <c r="E333" s="124"/>
      <c r="F333" s="124"/>
      <c r="G333" s="124"/>
      <c r="H333" s="124"/>
      <c r="I333" s="124"/>
      <c r="J333" s="124"/>
      <c r="K333" s="130"/>
      <c r="L333" s="56"/>
      <c r="M333" s="56"/>
      <c r="N333" s="56"/>
      <c r="O333" s="56"/>
      <c r="P333" s="56"/>
      <c r="Q333" s="56"/>
      <c r="R333" s="133"/>
      <c r="S333" s="119"/>
      <c r="T333" s="119"/>
      <c r="U333" s="26"/>
      <c r="V333" s="26"/>
      <c r="W333" s="26"/>
      <c r="X333" s="26"/>
      <c r="Y333" s="119"/>
      <c r="Z333" s="26"/>
    </row>
    <row r="334" spans="1:26" ht="12.75" customHeight="1">
      <c r="A334" s="129"/>
      <c r="B334" s="54"/>
      <c r="C334" s="26"/>
      <c r="D334" s="26"/>
      <c r="E334" s="124"/>
      <c r="F334" s="124"/>
      <c r="G334" s="124"/>
      <c r="H334" s="124"/>
      <c r="I334" s="124"/>
      <c r="J334" s="124"/>
      <c r="K334" s="130"/>
      <c r="L334" s="56"/>
      <c r="M334" s="56"/>
      <c r="N334" s="56"/>
      <c r="O334" s="56"/>
      <c r="P334" s="56"/>
      <c r="Q334" s="56"/>
      <c r="R334" s="133"/>
      <c r="S334" s="119"/>
      <c r="T334" s="119"/>
      <c r="U334" s="26"/>
      <c r="V334" s="26"/>
      <c r="W334" s="26"/>
      <c r="X334" s="26"/>
      <c r="Y334" s="119"/>
      <c r="Z334" s="26"/>
    </row>
    <row r="335" spans="1:26" ht="12.75" customHeight="1">
      <c r="A335" s="129"/>
      <c r="B335" s="54"/>
      <c r="C335" s="26"/>
      <c r="D335" s="26"/>
      <c r="E335" s="124"/>
      <c r="F335" s="124"/>
      <c r="G335" s="124"/>
      <c r="H335" s="124"/>
      <c r="I335" s="124"/>
      <c r="J335" s="124"/>
      <c r="K335" s="130"/>
      <c r="L335" s="56"/>
      <c r="M335" s="56"/>
      <c r="N335" s="56"/>
      <c r="O335" s="56"/>
      <c r="P335" s="56"/>
      <c r="Q335" s="56"/>
      <c r="R335" s="133"/>
      <c r="S335" s="119"/>
      <c r="T335" s="119"/>
      <c r="U335" s="26"/>
      <c r="V335" s="26"/>
      <c r="W335" s="26"/>
      <c r="X335" s="26"/>
      <c r="Y335" s="119"/>
      <c r="Z335" s="26"/>
    </row>
    <row r="336" spans="1:26" ht="12.75" customHeight="1">
      <c r="A336" s="129"/>
      <c r="B336" s="54"/>
      <c r="C336" s="26"/>
      <c r="D336" s="26"/>
      <c r="E336" s="124"/>
      <c r="F336" s="124"/>
      <c r="G336" s="124"/>
      <c r="H336" s="124"/>
      <c r="I336" s="124"/>
      <c r="J336" s="124"/>
      <c r="K336" s="130"/>
      <c r="L336" s="56"/>
      <c r="M336" s="56"/>
      <c r="N336" s="56"/>
      <c r="O336" s="56"/>
      <c r="P336" s="56"/>
      <c r="Q336" s="56"/>
      <c r="R336" s="133"/>
      <c r="S336" s="119"/>
      <c r="T336" s="119"/>
      <c r="U336" s="26"/>
      <c r="V336" s="26"/>
      <c r="W336" s="26"/>
      <c r="X336" s="26"/>
      <c r="Y336" s="119"/>
      <c r="Z336" s="26"/>
    </row>
    <row r="337" spans="1:26" ht="12.75" customHeight="1">
      <c r="A337" s="129"/>
      <c r="B337" s="54"/>
      <c r="C337" s="26"/>
      <c r="D337" s="26"/>
      <c r="E337" s="124"/>
      <c r="F337" s="124"/>
      <c r="G337" s="124"/>
      <c r="H337" s="124"/>
      <c r="I337" s="124"/>
      <c r="J337" s="124"/>
      <c r="K337" s="130"/>
      <c r="L337" s="56"/>
      <c r="M337" s="56"/>
      <c r="N337" s="56"/>
      <c r="O337" s="56"/>
      <c r="P337" s="56"/>
      <c r="Q337" s="56"/>
      <c r="R337" s="133"/>
      <c r="S337" s="119"/>
      <c r="T337" s="119"/>
      <c r="U337" s="26"/>
      <c r="V337" s="26"/>
      <c r="W337" s="26"/>
      <c r="X337" s="26"/>
      <c r="Y337" s="119"/>
      <c r="Z337" s="26"/>
    </row>
    <row r="338" spans="1:26" ht="12.75" customHeight="1">
      <c r="A338" s="129"/>
      <c r="B338" s="54"/>
      <c r="C338" s="26"/>
      <c r="D338" s="26"/>
      <c r="E338" s="124"/>
      <c r="F338" s="124"/>
      <c r="G338" s="124"/>
      <c r="H338" s="124"/>
      <c r="I338" s="124"/>
      <c r="J338" s="124"/>
      <c r="K338" s="130"/>
      <c r="L338" s="56"/>
      <c r="M338" s="56"/>
      <c r="N338" s="56"/>
      <c r="O338" s="56"/>
      <c r="P338" s="56"/>
      <c r="Q338" s="56"/>
      <c r="R338" s="133"/>
      <c r="S338" s="119"/>
      <c r="T338" s="119"/>
      <c r="U338" s="26"/>
      <c r="V338" s="26"/>
      <c r="W338" s="26"/>
      <c r="X338" s="26"/>
      <c r="Y338" s="119"/>
      <c r="Z338" s="26"/>
    </row>
    <row r="339" spans="1:26" ht="12.75" customHeight="1">
      <c r="A339" s="129"/>
      <c r="B339" s="54"/>
      <c r="C339" s="26"/>
      <c r="D339" s="26"/>
      <c r="E339" s="124"/>
      <c r="F339" s="124"/>
      <c r="G339" s="124"/>
      <c r="H339" s="124"/>
      <c r="I339" s="124"/>
      <c r="J339" s="124"/>
      <c r="K339" s="130"/>
      <c r="L339" s="56"/>
      <c r="M339" s="56"/>
      <c r="N339" s="56"/>
      <c r="O339" s="56"/>
      <c r="P339" s="56"/>
      <c r="Q339" s="56"/>
      <c r="R339" s="133"/>
      <c r="S339" s="119"/>
      <c r="T339" s="119"/>
      <c r="U339" s="26"/>
      <c r="V339" s="26"/>
      <c r="W339" s="26"/>
      <c r="X339" s="26"/>
      <c r="Y339" s="119"/>
      <c r="Z339" s="26"/>
    </row>
    <row r="340" spans="1:26" ht="12.75" customHeight="1">
      <c r="A340" s="129"/>
      <c r="B340" s="54"/>
      <c r="C340" s="26"/>
      <c r="D340" s="26"/>
      <c r="E340" s="124"/>
      <c r="F340" s="124"/>
      <c r="G340" s="124"/>
      <c r="H340" s="124"/>
      <c r="I340" s="124"/>
      <c r="J340" s="124"/>
      <c r="K340" s="130"/>
      <c r="L340" s="56"/>
      <c r="M340" s="56"/>
      <c r="N340" s="56"/>
      <c r="O340" s="56"/>
      <c r="P340" s="56"/>
      <c r="Q340" s="56"/>
      <c r="R340" s="133"/>
      <c r="S340" s="119"/>
      <c r="T340" s="119"/>
      <c r="U340" s="26"/>
      <c r="V340" s="26"/>
      <c r="W340" s="26"/>
      <c r="X340" s="26"/>
      <c r="Y340" s="119"/>
      <c r="Z340" s="26"/>
    </row>
    <row r="341" spans="1:26" ht="12.75" customHeight="1">
      <c r="A341" s="129"/>
      <c r="B341" s="54"/>
      <c r="C341" s="26"/>
      <c r="D341" s="26"/>
      <c r="E341" s="124"/>
      <c r="F341" s="124"/>
      <c r="G341" s="124"/>
      <c r="H341" s="124"/>
      <c r="I341" s="124"/>
      <c r="J341" s="124"/>
      <c r="K341" s="130"/>
      <c r="L341" s="56"/>
      <c r="M341" s="56"/>
      <c r="N341" s="56"/>
      <c r="O341" s="56"/>
      <c r="P341" s="56"/>
      <c r="Q341" s="56"/>
      <c r="R341" s="133"/>
      <c r="S341" s="119"/>
      <c r="T341" s="119"/>
      <c r="U341" s="26"/>
      <c r="V341" s="26"/>
      <c r="W341" s="26"/>
      <c r="X341" s="26"/>
      <c r="Y341" s="119"/>
      <c r="Z341" s="26"/>
    </row>
    <row r="342" spans="1:26" ht="12.75" customHeight="1">
      <c r="A342" s="129"/>
      <c r="B342" s="54"/>
      <c r="C342" s="26"/>
      <c r="D342" s="26"/>
      <c r="E342" s="124"/>
      <c r="F342" s="124"/>
      <c r="G342" s="124"/>
      <c r="H342" s="124"/>
      <c r="I342" s="124"/>
      <c r="J342" s="124"/>
      <c r="K342" s="130"/>
      <c r="L342" s="56"/>
      <c r="M342" s="56"/>
      <c r="N342" s="56"/>
      <c r="O342" s="56"/>
      <c r="P342" s="56"/>
      <c r="Q342" s="56"/>
      <c r="R342" s="133"/>
      <c r="S342" s="119"/>
      <c r="T342" s="119"/>
      <c r="U342" s="26"/>
      <c r="V342" s="26"/>
      <c r="W342" s="26"/>
      <c r="X342" s="26"/>
      <c r="Y342" s="119"/>
      <c r="Z342" s="26"/>
    </row>
    <row r="343" spans="1:26" ht="12.75" customHeight="1">
      <c r="A343" s="129"/>
      <c r="B343" s="54"/>
      <c r="C343" s="26"/>
      <c r="D343" s="26"/>
      <c r="E343" s="124"/>
      <c r="F343" s="124"/>
      <c r="G343" s="124"/>
      <c r="H343" s="124"/>
      <c r="I343" s="124"/>
      <c r="J343" s="124"/>
      <c r="K343" s="130"/>
      <c r="L343" s="56"/>
      <c r="M343" s="56"/>
      <c r="N343" s="56"/>
      <c r="O343" s="56"/>
      <c r="P343" s="56"/>
      <c r="Q343" s="56"/>
      <c r="R343" s="133"/>
      <c r="S343" s="119"/>
      <c r="T343" s="119"/>
      <c r="U343" s="26"/>
      <c r="V343" s="26"/>
      <c r="W343" s="26"/>
      <c r="X343" s="26"/>
      <c r="Y343" s="119"/>
      <c r="Z343" s="26"/>
    </row>
    <row r="344" spans="1:26" ht="12.75" customHeight="1">
      <c r="A344" s="129"/>
      <c r="B344" s="54"/>
      <c r="C344" s="26"/>
      <c r="D344" s="26"/>
      <c r="E344" s="124"/>
      <c r="F344" s="124"/>
      <c r="G344" s="124"/>
      <c r="H344" s="124"/>
      <c r="I344" s="124"/>
      <c r="J344" s="124"/>
      <c r="K344" s="130"/>
      <c r="L344" s="56"/>
      <c r="M344" s="56"/>
      <c r="N344" s="56"/>
      <c r="O344" s="56"/>
      <c r="P344" s="56"/>
      <c r="Q344" s="56"/>
      <c r="R344" s="133"/>
      <c r="S344" s="119"/>
      <c r="T344" s="119"/>
      <c r="U344" s="26"/>
      <c r="V344" s="26"/>
      <c r="W344" s="26"/>
      <c r="X344" s="26"/>
      <c r="Y344" s="119"/>
      <c r="Z344" s="26"/>
    </row>
    <row r="345" spans="1:26" ht="12.75" customHeight="1">
      <c r="A345" s="129"/>
      <c r="B345" s="54"/>
      <c r="C345" s="26"/>
      <c r="D345" s="26"/>
      <c r="E345" s="124"/>
      <c r="F345" s="124"/>
      <c r="G345" s="124"/>
      <c r="H345" s="124"/>
      <c r="I345" s="124"/>
      <c r="J345" s="124"/>
      <c r="K345" s="130"/>
      <c r="L345" s="56"/>
      <c r="M345" s="56"/>
      <c r="N345" s="56"/>
      <c r="O345" s="56"/>
      <c r="P345" s="56"/>
      <c r="Q345" s="56"/>
      <c r="R345" s="133"/>
      <c r="S345" s="119"/>
      <c r="T345" s="119"/>
      <c r="U345" s="26"/>
      <c r="V345" s="26"/>
      <c r="W345" s="26"/>
      <c r="X345" s="26"/>
      <c r="Y345" s="119"/>
      <c r="Z345" s="26"/>
    </row>
    <row r="346" spans="1:26" ht="12.75" customHeight="1">
      <c r="A346" s="129"/>
      <c r="B346" s="54"/>
      <c r="C346" s="26"/>
      <c r="D346" s="26"/>
      <c r="E346" s="124"/>
      <c r="F346" s="124"/>
      <c r="G346" s="124"/>
      <c r="H346" s="124"/>
      <c r="I346" s="124"/>
      <c r="J346" s="124"/>
      <c r="K346" s="130"/>
      <c r="L346" s="56"/>
      <c r="M346" s="56"/>
      <c r="N346" s="56"/>
      <c r="O346" s="56"/>
      <c r="P346" s="56"/>
      <c r="Q346" s="56"/>
      <c r="R346" s="133"/>
      <c r="S346" s="119"/>
      <c r="T346" s="119"/>
      <c r="U346" s="26"/>
      <c r="V346" s="26"/>
      <c r="W346" s="26"/>
      <c r="X346" s="26"/>
      <c r="Y346" s="119"/>
      <c r="Z346" s="26"/>
    </row>
    <row r="347" spans="1:26" ht="12.75" customHeight="1">
      <c r="A347" s="129"/>
      <c r="B347" s="54"/>
      <c r="C347" s="26"/>
      <c r="D347" s="26"/>
      <c r="E347" s="124"/>
      <c r="F347" s="124"/>
      <c r="G347" s="124"/>
      <c r="H347" s="124"/>
      <c r="I347" s="124"/>
      <c r="J347" s="124"/>
      <c r="K347" s="130"/>
      <c r="L347" s="56"/>
      <c r="M347" s="56"/>
      <c r="N347" s="56"/>
      <c r="O347" s="56"/>
      <c r="P347" s="56"/>
      <c r="Q347" s="56"/>
      <c r="R347" s="133"/>
      <c r="S347" s="119"/>
      <c r="T347" s="119"/>
      <c r="U347" s="26"/>
      <c r="V347" s="26"/>
      <c r="W347" s="26"/>
      <c r="X347" s="26"/>
      <c r="Y347" s="119"/>
      <c r="Z347" s="26"/>
    </row>
    <row r="348" spans="1:26" ht="12.75" customHeight="1">
      <c r="A348" s="129"/>
      <c r="B348" s="54"/>
      <c r="C348" s="26"/>
      <c r="D348" s="26"/>
      <c r="E348" s="124"/>
      <c r="F348" s="124"/>
      <c r="G348" s="124"/>
      <c r="H348" s="124"/>
      <c r="I348" s="124"/>
      <c r="J348" s="124"/>
      <c r="K348" s="130"/>
      <c r="L348" s="56"/>
      <c r="M348" s="56"/>
      <c r="N348" s="56"/>
      <c r="O348" s="56"/>
      <c r="P348" s="56"/>
      <c r="Q348" s="56"/>
      <c r="R348" s="133"/>
      <c r="S348" s="119"/>
      <c r="T348" s="119"/>
      <c r="U348" s="26"/>
      <c r="V348" s="26"/>
      <c r="W348" s="26"/>
      <c r="X348" s="26"/>
      <c r="Y348" s="119"/>
      <c r="Z348" s="26"/>
    </row>
    <row r="349" spans="1:26" ht="12.75" customHeight="1">
      <c r="A349" s="129"/>
      <c r="B349" s="54"/>
      <c r="C349" s="26"/>
      <c r="D349" s="26"/>
      <c r="E349" s="124"/>
      <c r="F349" s="124"/>
      <c r="G349" s="124"/>
      <c r="H349" s="124"/>
      <c r="I349" s="124"/>
      <c r="J349" s="124"/>
      <c r="K349" s="130"/>
      <c r="L349" s="56"/>
      <c r="M349" s="56"/>
      <c r="N349" s="56"/>
      <c r="O349" s="56"/>
      <c r="P349" s="56"/>
      <c r="Q349" s="56"/>
      <c r="R349" s="133"/>
      <c r="S349" s="119"/>
      <c r="T349" s="119"/>
      <c r="U349" s="26"/>
      <c r="V349" s="26"/>
      <c r="W349" s="26"/>
      <c r="X349" s="26"/>
      <c r="Y349" s="119"/>
      <c r="Z349" s="26"/>
    </row>
    <row r="350" spans="1:26" ht="12.75" customHeight="1">
      <c r="A350" s="129"/>
      <c r="B350" s="54"/>
      <c r="C350" s="26"/>
      <c r="D350" s="26"/>
      <c r="E350" s="124"/>
      <c r="F350" s="124"/>
      <c r="G350" s="124"/>
      <c r="H350" s="124"/>
      <c r="I350" s="124"/>
      <c r="J350" s="124"/>
      <c r="K350" s="130"/>
      <c r="L350" s="56"/>
      <c r="M350" s="56"/>
      <c r="N350" s="56"/>
      <c r="O350" s="56"/>
      <c r="P350" s="56"/>
      <c r="Q350" s="56"/>
      <c r="R350" s="133"/>
      <c r="S350" s="119"/>
      <c r="T350" s="119"/>
      <c r="U350" s="26"/>
      <c r="V350" s="26"/>
      <c r="W350" s="26"/>
      <c r="X350" s="26"/>
      <c r="Y350" s="119"/>
      <c r="Z350" s="26"/>
    </row>
    <row r="351" spans="1:26" ht="12.75" customHeight="1">
      <c r="A351" s="129"/>
      <c r="B351" s="54"/>
      <c r="C351" s="26"/>
      <c r="D351" s="26"/>
      <c r="E351" s="124"/>
      <c r="F351" s="124"/>
      <c r="G351" s="124"/>
      <c r="H351" s="124"/>
      <c r="I351" s="124"/>
      <c r="J351" s="124"/>
      <c r="K351" s="130"/>
      <c r="L351" s="56"/>
      <c r="M351" s="56"/>
      <c r="N351" s="56"/>
      <c r="O351" s="56"/>
      <c r="P351" s="56"/>
      <c r="Q351" s="56"/>
      <c r="R351" s="133"/>
      <c r="S351" s="119"/>
      <c r="T351" s="119"/>
      <c r="U351" s="26"/>
      <c r="V351" s="26"/>
      <c r="W351" s="26"/>
      <c r="X351" s="26"/>
      <c r="Y351" s="119"/>
      <c r="Z351" s="26"/>
    </row>
    <row r="352" spans="1:26" ht="12.75" customHeight="1">
      <c r="A352" s="129"/>
      <c r="B352" s="54"/>
      <c r="C352" s="26"/>
      <c r="D352" s="26"/>
      <c r="E352" s="124"/>
      <c r="F352" s="124"/>
      <c r="G352" s="124"/>
      <c r="H352" s="124"/>
      <c r="I352" s="124"/>
      <c r="J352" s="124"/>
      <c r="K352" s="130"/>
      <c r="L352" s="56"/>
      <c r="M352" s="56"/>
      <c r="N352" s="56"/>
      <c r="O352" s="56"/>
      <c r="P352" s="56"/>
      <c r="Q352" s="56"/>
      <c r="R352" s="133"/>
      <c r="S352" s="119"/>
      <c r="T352" s="119"/>
      <c r="U352" s="26"/>
      <c r="V352" s="26"/>
      <c r="W352" s="26"/>
      <c r="X352" s="26"/>
      <c r="Y352" s="119"/>
      <c r="Z352" s="26"/>
    </row>
    <row r="353" spans="1:26" ht="12.75" customHeight="1">
      <c r="A353" s="129"/>
      <c r="B353" s="54"/>
      <c r="C353" s="26"/>
      <c r="D353" s="26"/>
      <c r="E353" s="124"/>
      <c r="F353" s="124"/>
      <c r="G353" s="124"/>
      <c r="H353" s="124"/>
      <c r="I353" s="124"/>
      <c r="J353" s="124"/>
      <c r="K353" s="130"/>
      <c r="L353" s="56"/>
      <c r="M353" s="56"/>
      <c r="N353" s="56"/>
      <c r="O353" s="56"/>
      <c r="P353" s="56"/>
      <c r="Q353" s="56"/>
      <c r="R353" s="133"/>
      <c r="S353" s="119"/>
      <c r="T353" s="119"/>
      <c r="U353" s="26"/>
      <c r="V353" s="26"/>
      <c r="W353" s="26"/>
      <c r="X353" s="26"/>
      <c r="Y353" s="119"/>
      <c r="Z353" s="26"/>
    </row>
    <row r="354" spans="1:26" ht="12.75" customHeight="1">
      <c r="A354" s="129"/>
      <c r="B354" s="54"/>
      <c r="C354" s="26"/>
      <c r="D354" s="26"/>
      <c r="E354" s="124"/>
      <c r="F354" s="124"/>
      <c r="G354" s="124"/>
      <c r="H354" s="124"/>
      <c r="I354" s="124"/>
      <c r="J354" s="124"/>
      <c r="K354" s="130"/>
      <c r="L354" s="56"/>
      <c r="M354" s="56"/>
      <c r="N354" s="56"/>
      <c r="O354" s="56"/>
      <c r="P354" s="56"/>
      <c r="Q354" s="56"/>
      <c r="R354" s="133"/>
      <c r="S354" s="119"/>
      <c r="T354" s="119"/>
      <c r="U354" s="26"/>
      <c r="V354" s="26"/>
      <c r="W354" s="26"/>
      <c r="X354" s="26"/>
      <c r="Y354" s="119"/>
      <c r="Z354" s="26"/>
    </row>
    <row r="355" spans="1:26" ht="12.75" customHeight="1">
      <c r="A355" s="129"/>
      <c r="B355" s="54"/>
      <c r="C355" s="26"/>
      <c r="D355" s="26"/>
      <c r="E355" s="124"/>
      <c r="F355" s="124"/>
      <c r="G355" s="124"/>
      <c r="H355" s="124"/>
      <c r="I355" s="124"/>
      <c r="J355" s="124"/>
      <c r="K355" s="130"/>
      <c r="L355" s="56"/>
      <c r="M355" s="56"/>
      <c r="N355" s="56"/>
      <c r="O355" s="56"/>
      <c r="P355" s="56"/>
      <c r="Q355" s="56"/>
      <c r="R355" s="133"/>
      <c r="S355" s="119"/>
      <c r="T355" s="119"/>
      <c r="U355" s="26"/>
      <c r="V355" s="26"/>
      <c r="W355" s="26"/>
      <c r="X355" s="26"/>
      <c r="Y355" s="119"/>
      <c r="Z355" s="26"/>
    </row>
    <row r="356" spans="1:26" ht="12.75" customHeight="1">
      <c r="A356" s="129"/>
      <c r="B356" s="54"/>
      <c r="C356" s="26"/>
      <c r="D356" s="26"/>
      <c r="E356" s="124"/>
      <c r="F356" s="124"/>
      <c r="G356" s="124"/>
      <c r="H356" s="124"/>
      <c r="I356" s="124"/>
      <c r="J356" s="124"/>
      <c r="K356" s="130"/>
      <c r="L356" s="56"/>
      <c r="M356" s="56"/>
      <c r="N356" s="56"/>
      <c r="O356" s="56"/>
      <c r="P356" s="56"/>
      <c r="Q356" s="56"/>
      <c r="R356" s="133"/>
      <c r="S356" s="119"/>
      <c r="T356" s="119"/>
      <c r="U356" s="26"/>
      <c r="V356" s="26"/>
      <c r="W356" s="26"/>
      <c r="X356" s="26"/>
      <c r="Y356" s="119"/>
      <c r="Z356" s="26"/>
    </row>
    <row r="357" spans="1:26" ht="12.75" customHeight="1">
      <c r="A357" s="129"/>
      <c r="B357" s="54"/>
      <c r="C357" s="26"/>
      <c r="D357" s="26"/>
      <c r="E357" s="124"/>
      <c r="F357" s="124"/>
      <c r="G357" s="124"/>
      <c r="H357" s="124"/>
      <c r="I357" s="124"/>
      <c r="J357" s="124"/>
      <c r="K357" s="130"/>
      <c r="L357" s="56"/>
      <c r="M357" s="56"/>
      <c r="N357" s="56"/>
      <c r="O357" s="56"/>
      <c r="P357" s="56"/>
      <c r="Q357" s="56"/>
      <c r="R357" s="133"/>
      <c r="S357" s="119"/>
      <c r="T357" s="119"/>
      <c r="U357" s="26"/>
      <c r="V357" s="26"/>
      <c r="W357" s="26"/>
      <c r="X357" s="26"/>
      <c r="Y357" s="119"/>
      <c r="Z357" s="26"/>
    </row>
    <row r="358" spans="1:26" ht="12.75" customHeight="1">
      <c r="A358" s="129"/>
      <c r="B358" s="54"/>
      <c r="C358" s="26"/>
      <c r="D358" s="26"/>
      <c r="E358" s="124"/>
      <c r="F358" s="124"/>
      <c r="G358" s="124"/>
      <c r="H358" s="124"/>
      <c r="I358" s="124"/>
      <c r="J358" s="124"/>
      <c r="K358" s="130"/>
      <c r="L358" s="56"/>
      <c r="M358" s="56"/>
      <c r="N358" s="56"/>
      <c r="O358" s="56"/>
      <c r="P358" s="56"/>
      <c r="Q358" s="56"/>
      <c r="R358" s="133"/>
      <c r="S358" s="119"/>
      <c r="T358" s="119"/>
      <c r="U358" s="26"/>
      <c r="V358" s="26"/>
      <c r="W358" s="26"/>
      <c r="X358" s="26"/>
      <c r="Y358" s="119"/>
      <c r="Z358" s="26"/>
    </row>
    <row r="359" spans="1:26" ht="12.75" customHeight="1">
      <c r="A359" s="129"/>
      <c r="B359" s="54"/>
      <c r="C359" s="26"/>
      <c r="D359" s="26"/>
      <c r="E359" s="124"/>
      <c r="F359" s="124"/>
      <c r="G359" s="124"/>
      <c r="H359" s="124"/>
      <c r="I359" s="124"/>
      <c r="J359" s="124"/>
      <c r="K359" s="130"/>
      <c r="L359" s="56"/>
      <c r="M359" s="56"/>
      <c r="N359" s="56"/>
      <c r="O359" s="56"/>
      <c r="P359" s="56"/>
      <c r="Q359" s="56"/>
      <c r="R359" s="133"/>
      <c r="S359" s="119"/>
      <c r="T359" s="119"/>
      <c r="U359" s="26"/>
      <c r="V359" s="26"/>
      <c r="W359" s="26"/>
      <c r="X359" s="26"/>
      <c r="Y359" s="119"/>
      <c r="Z359" s="26"/>
    </row>
    <row r="360" spans="1:26" ht="12.75" customHeight="1">
      <c r="A360" s="129"/>
      <c r="B360" s="54"/>
      <c r="C360" s="26"/>
      <c r="D360" s="26"/>
      <c r="E360" s="124"/>
      <c r="F360" s="124"/>
      <c r="G360" s="124"/>
      <c r="H360" s="124"/>
      <c r="I360" s="124"/>
      <c r="J360" s="124"/>
      <c r="K360" s="130"/>
      <c r="L360" s="56"/>
      <c r="M360" s="56"/>
      <c r="N360" s="56"/>
      <c r="O360" s="56"/>
      <c r="P360" s="56"/>
      <c r="Q360" s="56"/>
      <c r="R360" s="133"/>
      <c r="S360" s="119"/>
      <c r="T360" s="119"/>
      <c r="U360" s="26"/>
      <c r="V360" s="26"/>
      <c r="W360" s="26"/>
      <c r="X360" s="26"/>
      <c r="Y360" s="119"/>
      <c r="Z360" s="26"/>
    </row>
    <row r="361" spans="1:26" ht="12.75" customHeight="1">
      <c r="A361" s="129"/>
      <c r="B361" s="54"/>
      <c r="C361" s="26"/>
      <c r="D361" s="26"/>
      <c r="E361" s="124"/>
      <c r="F361" s="124"/>
      <c r="G361" s="124"/>
      <c r="H361" s="124"/>
      <c r="I361" s="124"/>
      <c r="J361" s="124"/>
      <c r="K361" s="130"/>
      <c r="L361" s="56"/>
      <c r="M361" s="56"/>
      <c r="N361" s="56"/>
      <c r="O361" s="56"/>
      <c r="P361" s="56"/>
      <c r="Q361" s="56"/>
      <c r="R361" s="133"/>
      <c r="S361" s="119"/>
      <c r="T361" s="119"/>
      <c r="U361" s="26"/>
      <c r="V361" s="26"/>
      <c r="W361" s="26"/>
      <c r="X361" s="26"/>
      <c r="Y361" s="119"/>
      <c r="Z361" s="26"/>
    </row>
    <row r="362" spans="1:26" ht="12.75" customHeight="1">
      <c r="A362" s="129"/>
      <c r="B362" s="54"/>
      <c r="C362" s="26"/>
      <c r="D362" s="26"/>
      <c r="E362" s="124"/>
      <c r="F362" s="124"/>
      <c r="G362" s="124"/>
      <c r="H362" s="124"/>
      <c r="I362" s="124"/>
      <c r="J362" s="124"/>
      <c r="K362" s="130"/>
      <c r="L362" s="56"/>
      <c r="M362" s="56"/>
      <c r="N362" s="56"/>
      <c r="O362" s="56"/>
      <c r="P362" s="56"/>
      <c r="Q362" s="56"/>
      <c r="R362" s="133"/>
      <c r="S362" s="119"/>
      <c r="T362" s="119"/>
      <c r="U362" s="26"/>
      <c r="V362" s="26"/>
      <c r="W362" s="26"/>
      <c r="X362" s="26"/>
      <c r="Y362" s="119"/>
      <c r="Z362" s="26"/>
    </row>
    <row r="363" spans="1:26" ht="12.75" customHeight="1">
      <c r="A363" s="129"/>
      <c r="B363" s="54"/>
      <c r="C363" s="26"/>
      <c r="D363" s="26"/>
      <c r="E363" s="124"/>
      <c r="F363" s="124"/>
      <c r="G363" s="124"/>
      <c r="H363" s="124"/>
      <c r="I363" s="124"/>
      <c r="J363" s="124"/>
      <c r="K363" s="130"/>
      <c r="L363" s="56"/>
      <c r="M363" s="56"/>
      <c r="N363" s="56"/>
      <c r="O363" s="56"/>
      <c r="P363" s="56"/>
      <c r="Q363" s="56"/>
      <c r="R363" s="133"/>
      <c r="S363" s="119"/>
      <c r="T363" s="119"/>
      <c r="U363" s="26"/>
      <c r="V363" s="26"/>
      <c r="W363" s="26"/>
      <c r="X363" s="26"/>
      <c r="Y363" s="119"/>
      <c r="Z363" s="26"/>
    </row>
    <row r="364" spans="1:26" ht="12.75" customHeight="1">
      <c r="A364" s="129"/>
      <c r="B364" s="54"/>
      <c r="C364" s="26"/>
      <c r="D364" s="26"/>
      <c r="E364" s="124"/>
      <c r="F364" s="124"/>
      <c r="G364" s="124"/>
      <c r="H364" s="124"/>
      <c r="I364" s="124"/>
      <c r="J364" s="124"/>
      <c r="K364" s="130"/>
      <c r="L364" s="56"/>
      <c r="M364" s="56"/>
      <c r="N364" s="56"/>
      <c r="O364" s="56"/>
      <c r="P364" s="56"/>
      <c r="Q364" s="56"/>
      <c r="R364" s="133"/>
      <c r="S364" s="119"/>
      <c r="T364" s="119"/>
      <c r="U364" s="26"/>
      <c r="V364" s="26"/>
      <c r="W364" s="26"/>
      <c r="X364" s="26"/>
      <c r="Y364" s="119"/>
      <c r="Z364" s="26"/>
    </row>
    <row r="365" spans="1:26" ht="12.75" customHeight="1">
      <c r="A365" s="129"/>
      <c r="B365" s="54"/>
      <c r="C365" s="26"/>
      <c r="D365" s="26"/>
      <c r="E365" s="124"/>
      <c r="F365" s="124"/>
      <c r="G365" s="124"/>
      <c r="H365" s="124"/>
      <c r="I365" s="124"/>
      <c r="J365" s="124"/>
      <c r="K365" s="130"/>
      <c r="L365" s="56"/>
      <c r="M365" s="56"/>
      <c r="N365" s="56"/>
      <c r="O365" s="56"/>
      <c r="P365" s="56"/>
      <c r="Q365" s="56"/>
      <c r="R365" s="133"/>
      <c r="S365" s="119"/>
      <c r="T365" s="119"/>
      <c r="U365" s="26"/>
      <c r="V365" s="26"/>
      <c r="W365" s="26"/>
      <c r="X365" s="26"/>
      <c r="Y365" s="119"/>
      <c r="Z365" s="26"/>
    </row>
    <row r="366" spans="1:26" ht="12.75" customHeight="1">
      <c r="A366" s="129"/>
      <c r="B366" s="54"/>
      <c r="C366" s="26"/>
      <c r="D366" s="26"/>
      <c r="E366" s="124"/>
      <c r="F366" s="124"/>
      <c r="G366" s="124"/>
      <c r="H366" s="124"/>
      <c r="I366" s="124"/>
      <c r="J366" s="124"/>
      <c r="K366" s="130"/>
      <c r="L366" s="56"/>
      <c r="M366" s="56"/>
      <c r="N366" s="56"/>
      <c r="O366" s="56"/>
      <c r="P366" s="56"/>
      <c r="Q366" s="56"/>
      <c r="R366" s="133"/>
      <c r="S366" s="119"/>
      <c r="T366" s="119"/>
      <c r="U366" s="26"/>
      <c r="V366" s="26"/>
      <c r="W366" s="26"/>
      <c r="X366" s="26"/>
      <c r="Y366" s="119"/>
      <c r="Z366" s="26"/>
    </row>
    <row r="367" spans="1:26" ht="12.75" customHeight="1">
      <c r="A367" s="129"/>
      <c r="B367" s="54"/>
      <c r="C367" s="26"/>
      <c r="D367" s="26"/>
      <c r="E367" s="124"/>
      <c r="F367" s="124"/>
      <c r="G367" s="124"/>
      <c r="H367" s="124"/>
      <c r="I367" s="124"/>
      <c r="J367" s="124"/>
      <c r="K367" s="130"/>
      <c r="L367" s="56"/>
      <c r="M367" s="56"/>
      <c r="N367" s="56"/>
      <c r="O367" s="56"/>
      <c r="P367" s="56"/>
      <c r="Q367" s="56"/>
      <c r="R367" s="133"/>
      <c r="S367" s="119"/>
      <c r="T367" s="119"/>
      <c r="U367" s="26"/>
      <c r="V367" s="26"/>
      <c r="W367" s="26"/>
      <c r="X367" s="26"/>
      <c r="Y367" s="119"/>
      <c r="Z367" s="26"/>
    </row>
    <row r="368" spans="1:26" ht="12.75" customHeight="1">
      <c r="A368" s="129"/>
      <c r="B368" s="54"/>
      <c r="C368" s="26"/>
      <c r="D368" s="26"/>
      <c r="E368" s="124"/>
      <c r="F368" s="124"/>
      <c r="G368" s="124"/>
      <c r="H368" s="124"/>
      <c r="I368" s="124"/>
      <c r="J368" s="124"/>
      <c r="K368" s="130"/>
      <c r="L368" s="56"/>
      <c r="M368" s="56"/>
      <c r="N368" s="56"/>
      <c r="O368" s="56"/>
      <c r="P368" s="56"/>
      <c r="Q368" s="56"/>
      <c r="R368" s="133"/>
      <c r="S368" s="119"/>
      <c r="T368" s="119"/>
      <c r="U368" s="26"/>
      <c r="V368" s="26"/>
      <c r="W368" s="26"/>
      <c r="X368" s="26"/>
      <c r="Y368" s="119"/>
      <c r="Z368" s="26"/>
    </row>
    <row r="369" spans="1:26" ht="12.75" customHeight="1">
      <c r="A369" s="129"/>
      <c r="B369" s="54"/>
      <c r="C369" s="26"/>
      <c r="D369" s="26"/>
      <c r="E369" s="124"/>
      <c r="F369" s="124"/>
      <c r="G369" s="124"/>
      <c r="H369" s="124"/>
      <c r="I369" s="124"/>
      <c r="J369" s="124"/>
      <c r="K369" s="130"/>
      <c r="L369" s="56"/>
      <c r="M369" s="56"/>
      <c r="N369" s="56"/>
      <c r="O369" s="56"/>
      <c r="P369" s="56"/>
      <c r="Q369" s="56"/>
      <c r="R369" s="133"/>
      <c r="S369" s="119"/>
      <c r="T369" s="119"/>
      <c r="U369" s="26"/>
      <c r="V369" s="26"/>
      <c r="W369" s="26"/>
      <c r="X369" s="26"/>
      <c r="Y369" s="119"/>
      <c r="Z369" s="26"/>
    </row>
    <row r="370" spans="1:26" ht="12.75" customHeight="1">
      <c r="A370" s="129"/>
      <c r="B370" s="54"/>
      <c r="C370" s="26"/>
      <c r="D370" s="26"/>
      <c r="E370" s="124"/>
      <c r="F370" s="124"/>
      <c r="G370" s="124"/>
      <c r="H370" s="124"/>
      <c r="I370" s="124"/>
      <c r="J370" s="124"/>
      <c r="K370" s="130"/>
      <c r="L370" s="56"/>
      <c r="M370" s="56"/>
      <c r="N370" s="56"/>
      <c r="O370" s="56"/>
      <c r="P370" s="56"/>
      <c r="Q370" s="56"/>
      <c r="R370" s="133"/>
      <c r="S370" s="119"/>
      <c r="T370" s="119"/>
      <c r="U370" s="26"/>
      <c r="V370" s="26"/>
      <c r="W370" s="26"/>
      <c r="X370" s="26"/>
      <c r="Y370" s="119"/>
      <c r="Z370" s="26"/>
    </row>
    <row r="371" spans="1:26" ht="12.75" customHeight="1">
      <c r="A371" s="129"/>
      <c r="B371" s="54"/>
      <c r="C371" s="26"/>
      <c r="D371" s="26"/>
      <c r="E371" s="124"/>
      <c r="F371" s="124"/>
      <c r="G371" s="124"/>
      <c r="H371" s="124"/>
      <c r="I371" s="124"/>
      <c r="J371" s="124"/>
      <c r="K371" s="130"/>
      <c r="L371" s="56"/>
      <c r="M371" s="56"/>
      <c r="N371" s="56"/>
      <c r="O371" s="56"/>
      <c r="P371" s="56"/>
      <c r="Q371" s="56"/>
      <c r="R371" s="133"/>
      <c r="S371" s="119"/>
      <c r="T371" s="119"/>
      <c r="U371" s="26"/>
      <c r="V371" s="26"/>
      <c r="W371" s="26"/>
      <c r="X371" s="26"/>
      <c r="Y371" s="119"/>
      <c r="Z371" s="26"/>
    </row>
    <row r="372" spans="1:26" ht="12.75" customHeight="1">
      <c r="A372" s="129"/>
      <c r="B372" s="54"/>
      <c r="C372" s="26"/>
      <c r="D372" s="26"/>
      <c r="E372" s="124"/>
      <c r="F372" s="124"/>
      <c r="G372" s="124"/>
      <c r="H372" s="124"/>
      <c r="I372" s="124"/>
      <c r="J372" s="124"/>
      <c r="K372" s="130"/>
      <c r="L372" s="56"/>
      <c r="M372" s="56"/>
      <c r="N372" s="56"/>
      <c r="O372" s="56"/>
      <c r="P372" s="56"/>
      <c r="Q372" s="56"/>
      <c r="R372" s="133"/>
      <c r="S372" s="119"/>
      <c r="T372" s="119"/>
      <c r="U372" s="26"/>
      <c r="V372" s="26"/>
      <c r="W372" s="26"/>
      <c r="X372" s="26"/>
      <c r="Y372" s="119"/>
      <c r="Z372" s="26"/>
    </row>
    <row r="373" spans="1:26" ht="12.75" customHeight="1">
      <c r="A373" s="129"/>
      <c r="B373" s="54"/>
      <c r="C373" s="26"/>
      <c r="D373" s="26"/>
      <c r="E373" s="124"/>
      <c r="F373" s="124"/>
      <c r="G373" s="124"/>
      <c r="H373" s="124"/>
      <c r="I373" s="124"/>
      <c r="J373" s="124"/>
      <c r="K373" s="130"/>
      <c r="L373" s="56"/>
      <c r="M373" s="56"/>
      <c r="N373" s="56"/>
      <c r="O373" s="56"/>
      <c r="P373" s="56"/>
      <c r="Q373" s="56"/>
      <c r="R373" s="133"/>
      <c r="S373" s="119"/>
      <c r="T373" s="119"/>
      <c r="U373" s="26"/>
      <c r="V373" s="26"/>
      <c r="W373" s="26"/>
      <c r="X373" s="26"/>
      <c r="Y373" s="119"/>
      <c r="Z373" s="26"/>
    </row>
    <row r="374" spans="1:26" ht="12.75" customHeight="1">
      <c r="A374" s="129"/>
      <c r="B374" s="54"/>
      <c r="C374" s="26"/>
      <c r="D374" s="26"/>
      <c r="E374" s="124"/>
      <c r="F374" s="124"/>
      <c r="G374" s="124"/>
      <c r="H374" s="124"/>
      <c r="I374" s="124"/>
      <c r="J374" s="124"/>
      <c r="K374" s="130"/>
      <c r="L374" s="56"/>
      <c r="M374" s="56"/>
      <c r="N374" s="56"/>
      <c r="O374" s="56"/>
      <c r="P374" s="56"/>
      <c r="Q374" s="56"/>
      <c r="R374" s="133"/>
      <c r="S374" s="119"/>
      <c r="T374" s="119"/>
      <c r="U374" s="26"/>
      <c r="V374" s="26"/>
      <c r="W374" s="26"/>
      <c r="X374" s="26"/>
      <c r="Y374" s="119"/>
      <c r="Z374" s="26"/>
    </row>
    <row r="375" spans="1:26" ht="12.75" customHeight="1">
      <c r="A375" s="129"/>
      <c r="B375" s="54"/>
      <c r="C375" s="26"/>
      <c r="D375" s="26"/>
      <c r="E375" s="124"/>
      <c r="F375" s="124"/>
      <c r="G375" s="124"/>
      <c r="H375" s="124"/>
      <c r="I375" s="124"/>
      <c r="J375" s="124"/>
      <c r="K375" s="130"/>
      <c r="L375" s="56"/>
      <c r="M375" s="56"/>
      <c r="N375" s="56"/>
      <c r="O375" s="56"/>
      <c r="P375" s="56"/>
      <c r="Q375" s="56"/>
      <c r="R375" s="133"/>
      <c r="S375" s="119"/>
      <c r="T375" s="119"/>
      <c r="U375" s="26"/>
      <c r="V375" s="26"/>
      <c r="W375" s="26"/>
      <c r="X375" s="26"/>
      <c r="Y375" s="119"/>
      <c r="Z375" s="26"/>
    </row>
    <row r="376" spans="1:26" ht="12.75" customHeight="1">
      <c r="A376" s="129"/>
      <c r="B376" s="54"/>
      <c r="C376" s="26"/>
      <c r="D376" s="26"/>
      <c r="E376" s="124"/>
      <c r="F376" s="124"/>
      <c r="G376" s="124"/>
      <c r="H376" s="124"/>
      <c r="I376" s="124"/>
      <c r="J376" s="124"/>
      <c r="K376" s="130"/>
      <c r="L376" s="56"/>
      <c r="M376" s="56"/>
      <c r="N376" s="56"/>
      <c r="O376" s="56"/>
      <c r="P376" s="56"/>
      <c r="Q376" s="56"/>
      <c r="R376" s="133"/>
      <c r="S376" s="119"/>
      <c r="T376" s="119"/>
      <c r="U376" s="26"/>
      <c r="V376" s="26"/>
      <c r="W376" s="26"/>
      <c r="X376" s="26"/>
      <c r="Y376" s="119"/>
      <c r="Z376" s="26"/>
    </row>
    <row r="377" spans="1:26" ht="12.75" customHeight="1">
      <c r="A377" s="129"/>
      <c r="B377" s="54"/>
      <c r="C377" s="26"/>
      <c r="D377" s="26"/>
      <c r="E377" s="124"/>
      <c r="F377" s="124"/>
      <c r="G377" s="124"/>
      <c r="H377" s="124"/>
      <c r="I377" s="124"/>
      <c r="J377" s="124"/>
      <c r="K377" s="130"/>
      <c r="L377" s="56"/>
      <c r="M377" s="56"/>
      <c r="N377" s="56"/>
      <c r="O377" s="56"/>
      <c r="P377" s="56"/>
      <c r="Q377" s="56"/>
      <c r="R377" s="133"/>
      <c r="S377" s="119"/>
      <c r="T377" s="119"/>
      <c r="U377" s="26"/>
      <c r="V377" s="26"/>
      <c r="W377" s="26"/>
      <c r="X377" s="26"/>
      <c r="Y377" s="119"/>
      <c r="Z377" s="26"/>
    </row>
    <row r="378" spans="1:26" ht="12.75" customHeight="1">
      <c r="A378" s="129"/>
      <c r="B378" s="54"/>
      <c r="C378" s="26"/>
      <c r="D378" s="26"/>
      <c r="E378" s="124"/>
      <c r="F378" s="124"/>
      <c r="G378" s="124"/>
      <c r="H378" s="124"/>
      <c r="I378" s="124"/>
      <c r="J378" s="124"/>
      <c r="K378" s="130"/>
      <c r="L378" s="56"/>
      <c r="M378" s="56"/>
      <c r="N378" s="56"/>
      <c r="O378" s="56"/>
      <c r="P378" s="56"/>
      <c r="Q378" s="56"/>
      <c r="R378" s="133"/>
      <c r="S378" s="119"/>
      <c r="T378" s="119"/>
      <c r="U378" s="26"/>
      <c r="V378" s="26"/>
      <c r="W378" s="26"/>
      <c r="X378" s="26"/>
      <c r="Y378" s="119"/>
      <c r="Z378" s="26"/>
    </row>
    <row r="379" spans="1:26" ht="12.75" customHeight="1">
      <c r="A379" s="129"/>
      <c r="B379" s="54"/>
      <c r="C379" s="26"/>
      <c r="D379" s="26"/>
      <c r="E379" s="124"/>
      <c r="F379" s="124"/>
      <c r="G379" s="124"/>
      <c r="H379" s="124"/>
      <c r="I379" s="124"/>
      <c r="J379" s="124"/>
      <c r="K379" s="130"/>
      <c r="L379" s="56"/>
      <c r="M379" s="56"/>
      <c r="N379" s="56"/>
      <c r="O379" s="56"/>
      <c r="P379" s="56"/>
      <c r="Q379" s="56"/>
      <c r="R379" s="133"/>
      <c r="S379" s="119"/>
      <c r="T379" s="119"/>
      <c r="U379" s="26"/>
      <c r="V379" s="26"/>
      <c r="W379" s="26"/>
      <c r="X379" s="26"/>
      <c r="Y379" s="119"/>
      <c r="Z379" s="26"/>
    </row>
    <row r="380" spans="1:26" ht="12.75" customHeight="1">
      <c r="A380" s="129"/>
      <c r="B380" s="54"/>
      <c r="C380" s="26"/>
      <c r="D380" s="26"/>
      <c r="E380" s="124"/>
      <c r="F380" s="124"/>
      <c r="G380" s="124"/>
      <c r="H380" s="124"/>
      <c r="I380" s="124"/>
      <c r="J380" s="124"/>
      <c r="K380" s="130"/>
      <c r="L380" s="56"/>
      <c r="M380" s="56"/>
      <c r="N380" s="56"/>
      <c r="O380" s="56"/>
      <c r="P380" s="56"/>
      <c r="Q380" s="56"/>
      <c r="R380" s="133"/>
      <c r="S380" s="119"/>
      <c r="T380" s="119"/>
      <c r="U380" s="26"/>
      <c r="V380" s="26"/>
      <c r="W380" s="26"/>
      <c r="X380" s="26"/>
      <c r="Y380" s="119"/>
      <c r="Z380" s="26"/>
    </row>
    <row r="381" spans="1:26" ht="12.75" customHeight="1">
      <c r="A381" s="129"/>
      <c r="B381" s="54"/>
      <c r="C381" s="26"/>
      <c r="D381" s="26"/>
      <c r="E381" s="124"/>
      <c r="F381" s="124"/>
      <c r="G381" s="124"/>
      <c r="H381" s="124"/>
      <c r="I381" s="124"/>
      <c r="J381" s="124"/>
      <c r="K381" s="130"/>
      <c r="L381" s="56"/>
      <c r="M381" s="56"/>
      <c r="N381" s="56"/>
      <c r="O381" s="56"/>
      <c r="P381" s="56"/>
      <c r="Q381" s="56"/>
      <c r="R381" s="133"/>
      <c r="S381" s="119"/>
      <c r="T381" s="119"/>
      <c r="U381" s="26"/>
      <c r="V381" s="26"/>
      <c r="W381" s="26"/>
      <c r="X381" s="26"/>
      <c r="Y381" s="119"/>
      <c r="Z381" s="26"/>
    </row>
    <row r="382" spans="1:26" ht="12.75" customHeight="1">
      <c r="A382" s="129"/>
      <c r="B382" s="54"/>
      <c r="C382" s="26"/>
      <c r="D382" s="26"/>
      <c r="E382" s="124"/>
      <c r="F382" s="124"/>
      <c r="G382" s="124"/>
      <c r="H382" s="124"/>
      <c r="I382" s="124"/>
      <c r="J382" s="124"/>
      <c r="K382" s="130"/>
      <c r="L382" s="56"/>
      <c r="M382" s="56"/>
      <c r="N382" s="56"/>
      <c r="O382" s="56"/>
      <c r="P382" s="56"/>
      <c r="Q382" s="56"/>
      <c r="R382" s="133"/>
      <c r="S382" s="119"/>
      <c r="T382" s="119"/>
      <c r="U382" s="26"/>
      <c r="V382" s="26"/>
      <c r="W382" s="26"/>
      <c r="X382" s="26"/>
      <c r="Y382" s="119"/>
      <c r="Z382" s="26"/>
    </row>
    <row r="383" spans="1:26" ht="12.75" customHeight="1">
      <c r="A383" s="129"/>
      <c r="B383" s="54"/>
      <c r="C383" s="26"/>
      <c r="D383" s="26"/>
      <c r="E383" s="124"/>
      <c r="F383" s="124"/>
      <c r="G383" s="124"/>
      <c r="H383" s="124"/>
      <c r="I383" s="124"/>
      <c r="J383" s="124"/>
      <c r="K383" s="130"/>
      <c r="L383" s="56"/>
      <c r="M383" s="56"/>
      <c r="N383" s="56"/>
      <c r="O383" s="56"/>
      <c r="P383" s="56"/>
      <c r="Q383" s="56"/>
      <c r="R383" s="133"/>
      <c r="S383" s="119"/>
      <c r="T383" s="119"/>
      <c r="U383" s="26"/>
      <c r="V383" s="26"/>
      <c r="W383" s="26"/>
      <c r="X383" s="26"/>
      <c r="Y383" s="119"/>
      <c r="Z383" s="26"/>
    </row>
    <row r="384" spans="1:26" ht="12.75" customHeight="1">
      <c r="A384" s="129"/>
      <c r="B384" s="54"/>
      <c r="C384" s="26"/>
      <c r="D384" s="26"/>
      <c r="E384" s="124"/>
      <c r="F384" s="124"/>
      <c r="G384" s="124"/>
      <c r="H384" s="124"/>
      <c r="I384" s="124"/>
      <c r="J384" s="124"/>
      <c r="K384" s="130"/>
      <c r="L384" s="56"/>
      <c r="M384" s="56"/>
      <c r="N384" s="56"/>
      <c r="O384" s="56"/>
      <c r="P384" s="56"/>
      <c r="Q384" s="56"/>
      <c r="R384" s="133"/>
      <c r="S384" s="119"/>
      <c r="T384" s="119"/>
      <c r="U384" s="26"/>
      <c r="V384" s="26"/>
      <c r="W384" s="26"/>
      <c r="X384" s="26"/>
      <c r="Y384" s="119"/>
      <c r="Z384" s="26"/>
    </row>
    <row r="385" spans="1:26" ht="12.75" customHeight="1">
      <c r="A385" s="129"/>
      <c r="B385" s="54"/>
      <c r="C385" s="26"/>
      <c r="D385" s="26"/>
      <c r="E385" s="124"/>
      <c r="F385" s="124"/>
      <c r="G385" s="124"/>
      <c r="H385" s="124"/>
      <c r="I385" s="124"/>
      <c r="J385" s="124"/>
      <c r="K385" s="130"/>
      <c r="L385" s="56"/>
      <c r="M385" s="56"/>
      <c r="N385" s="56"/>
      <c r="O385" s="56"/>
      <c r="P385" s="56"/>
      <c r="Q385" s="56"/>
      <c r="R385" s="133"/>
      <c r="S385" s="119"/>
      <c r="T385" s="119"/>
      <c r="U385" s="26"/>
      <c r="V385" s="26"/>
      <c r="W385" s="26"/>
      <c r="X385" s="26"/>
      <c r="Y385" s="119"/>
      <c r="Z385" s="26"/>
    </row>
    <row r="386" spans="1:26" ht="12.75" customHeight="1">
      <c r="A386" s="129"/>
      <c r="B386" s="54"/>
      <c r="C386" s="26"/>
      <c r="D386" s="26"/>
      <c r="E386" s="124"/>
      <c r="F386" s="124"/>
      <c r="G386" s="124"/>
      <c r="H386" s="124"/>
      <c r="I386" s="124"/>
      <c r="J386" s="124"/>
      <c r="K386" s="130"/>
      <c r="L386" s="56"/>
      <c r="M386" s="56"/>
      <c r="N386" s="56"/>
      <c r="O386" s="56"/>
      <c r="P386" s="56"/>
      <c r="Q386" s="56"/>
      <c r="R386" s="133"/>
      <c r="S386" s="119"/>
      <c r="T386" s="119"/>
      <c r="U386" s="26"/>
      <c r="V386" s="26"/>
      <c r="W386" s="26"/>
      <c r="X386" s="26"/>
      <c r="Y386" s="119"/>
      <c r="Z386" s="26"/>
    </row>
    <row r="387" spans="1:26" ht="12.75" customHeight="1">
      <c r="A387" s="129"/>
      <c r="B387" s="54"/>
      <c r="C387" s="26"/>
      <c r="D387" s="26"/>
      <c r="E387" s="124"/>
      <c r="F387" s="124"/>
      <c r="G387" s="124"/>
      <c r="H387" s="124"/>
      <c r="I387" s="124"/>
      <c r="J387" s="124"/>
      <c r="K387" s="130"/>
      <c r="L387" s="56"/>
      <c r="M387" s="56"/>
      <c r="N387" s="56"/>
      <c r="O387" s="56"/>
      <c r="P387" s="56"/>
      <c r="Q387" s="56"/>
      <c r="R387" s="133"/>
      <c r="S387" s="119"/>
      <c r="T387" s="119"/>
      <c r="U387" s="26"/>
      <c r="V387" s="26"/>
      <c r="W387" s="26"/>
      <c r="X387" s="26"/>
      <c r="Y387" s="119"/>
      <c r="Z387" s="26"/>
    </row>
    <row r="388" spans="1:26" ht="12.75" customHeight="1">
      <c r="A388" s="129"/>
      <c r="B388" s="54"/>
      <c r="C388" s="26"/>
      <c r="D388" s="26"/>
      <c r="E388" s="124"/>
      <c r="F388" s="124"/>
      <c r="G388" s="124"/>
      <c r="H388" s="124"/>
      <c r="I388" s="124"/>
      <c r="J388" s="124"/>
      <c r="K388" s="130"/>
      <c r="L388" s="56"/>
      <c r="M388" s="56"/>
      <c r="N388" s="56"/>
      <c r="O388" s="56"/>
      <c r="P388" s="56"/>
      <c r="Q388" s="56"/>
      <c r="R388" s="133"/>
      <c r="S388" s="119"/>
      <c r="T388" s="119"/>
      <c r="U388" s="26"/>
      <c r="V388" s="26"/>
      <c r="W388" s="26"/>
      <c r="X388" s="26"/>
      <c r="Y388" s="119"/>
      <c r="Z388" s="26"/>
    </row>
    <row r="389" spans="1:26" ht="12.75" customHeight="1">
      <c r="A389" s="129"/>
      <c r="B389" s="54"/>
      <c r="C389" s="26"/>
      <c r="D389" s="26"/>
      <c r="E389" s="124"/>
      <c r="F389" s="124"/>
      <c r="G389" s="124"/>
      <c r="H389" s="124"/>
      <c r="I389" s="124"/>
      <c r="J389" s="124"/>
      <c r="K389" s="130"/>
      <c r="L389" s="56"/>
      <c r="M389" s="56"/>
      <c r="N389" s="56"/>
      <c r="O389" s="56"/>
      <c r="P389" s="56"/>
      <c r="Q389" s="56"/>
      <c r="R389" s="133"/>
      <c r="S389" s="119"/>
      <c r="T389" s="119"/>
      <c r="U389" s="26"/>
      <c r="V389" s="26"/>
      <c r="W389" s="26"/>
      <c r="X389" s="26"/>
      <c r="Y389" s="119"/>
      <c r="Z389" s="26"/>
    </row>
    <row r="390" spans="1:26" ht="12.75" customHeight="1">
      <c r="A390" s="129"/>
      <c r="B390" s="54"/>
      <c r="C390" s="26"/>
      <c r="D390" s="26"/>
      <c r="E390" s="124"/>
      <c r="F390" s="124"/>
      <c r="G390" s="124"/>
      <c r="H390" s="124"/>
      <c r="I390" s="124"/>
      <c r="J390" s="124"/>
      <c r="K390" s="130"/>
      <c r="L390" s="56"/>
      <c r="M390" s="56"/>
      <c r="N390" s="56"/>
      <c r="O390" s="56"/>
      <c r="P390" s="56"/>
      <c r="Q390" s="56"/>
      <c r="R390" s="133"/>
      <c r="S390" s="119"/>
      <c r="T390" s="119"/>
      <c r="U390" s="26"/>
      <c r="V390" s="26"/>
      <c r="W390" s="26"/>
      <c r="X390" s="26"/>
      <c r="Y390" s="119"/>
      <c r="Z390" s="26"/>
    </row>
    <row r="391" spans="1:26" ht="12.75" customHeight="1">
      <c r="A391" s="129"/>
      <c r="B391" s="54"/>
      <c r="C391" s="26"/>
      <c r="D391" s="26"/>
      <c r="E391" s="124"/>
      <c r="F391" s="124"/>
      <c r="G391" s="124"/>
      <c r="H391" s="124"/>
      <c r="I391" s="124"/>
      <c r="J391" s="124"/>
      <c r="K391" s="130"/>
      <c r="L391" s="56"/>
      <c r="M391" s="56"/>
      <c r="N391" s="56"/>
      <c r="O391" s="56"/>
      <c r="P391" s="56"/>
      <c r="Q391" s="56"/>
      <c r="R391" s="133"/>
      <c r="S391" s="119"/>
      <c r="T391" s="119"/>
      <c r="U391" s="26"/>
      <c r="V391" s="26"/>
      <c r="W391" s="26"/>
      <c r="X391" s="26"/>
      <c r="Y391" s="119"/>
      <c r="Z391" s="26"/>
    </row>
    <row r="392" spans="1:26" ht="12.75" customHeight="1">
      <c r="A392" s="129"/>
      <c r="B392" s="54"/>
      <c r="C392" s="26"/>
      <c r="D392" s="26"/>
      <c r="E392" s="124"/>
      <c r="F392" s="124"/>
      <c r="G392" s="124"/>
      <c r="H392" s="124"/>
      <c r="I392" s="124"/>
      <c r="J392" s="124"/>
      <c r="K392" s="130"/>
      <c r="L392" s="56"/>
      <c r="M392" s="56"/>
      <c r="N392" s="56"/>
      <c r="O392" s="56"/>
      <c r="P392" s="56"/>
      <c r="Q392" s="56"/>
      <c r="R392" s="133"/>
      <c r="S392" s="119"/>
      <c r="T392" s="119"/>
      <c r="U392" s="26"/>
      <c r="V392" s="26"/>
      <c r="W392" s="26"/>
      <c r="X392" s="26"/>
      <c r="Y392" s="119"/>
      <c r="Z392" s="26"/>
    </row>
    <row r="393" spans="1:26" ht="12.75" customHeight="1">
      <c r="A393" s="129"/>
      <c r="B393" s="54"/>
      <c r="C393" s="26"/>
      <c r="D393" s="26"/>
      <c r="E393" s="124"/>
      <c r="F393" s="124"/>
      <c r="G393" s="124"/>
      <c r="H393" s="124"/>
      <c r="I393" s="124"/>
      <c r="J393" s="124"/>
      <c r="K393" s="130"/>
      <c r="L393" s="56"/>
      <c r="M393" s="56"/>
      <c r="N393" s="56"/>
      <c r="O393" s="56"/>
      <c r="P393" s="56"/>
      <c r="Q393" s="56"/>
      <c r="R393" s="133"/>
      <c r="S393" s="119"/>
      <c r="T393" s="119"/>
      <c r="U393" s="26"/>
      <c r="V393" s="26"/>
      <c r="W393" s="26"/>
      <c r="X393" s="26"/>
      <c r="Y393" s="119"/>
      <c r="Z393" s="26"/>
    </row>
    <row r="394" spans="1:26" ht="12.75" customHeight="1">
      <c r="A394" s="129"/>
      <c r="B394" s="54"/>
      <c r="C394" s="26"/>
      <c r="D394" s="26"/>
      <c r="E394" s="124"/>
      <c r="F394" s="124"/>
      <c r="G394" s="124"/>
      <c r="H394" s="124"/>
      <c r="I394" s="124"/>
      <c r="J394" s="124"/>
      <c r="K394" s="130"/>
      <c r="L394" s="56"/>
      <c r="M394" s="56"/>
      <c r="N394" s="56"/>
      <c r="O394" s="56"/>
      <c r="P394" s="56"/>
      <c r="Q394" s="56"/>
      <c r="R394" s="133"/>
      <c r="S394" s="119"/>
      <c r="T394" s="119"/>
      <c r="U394" s="26"/>
      <c r="V394" s="26"/>
      <c r="W394" s="26"/>
      <c r="X394" s="26"/>
      <c r="Y394" s="119"/>
      <c r="Z394" s="26"/>
    </row>
    <row r="395" spans="1:26" ht="12.75" customHeight="1">
      <c r="A395" s="129"/>
      <c r="B395" s="54"/>
      <c r="C395" s="26"/>
      <c r="D395" s="26"/>
      <c r="E395" s="124"/>
      <c r="F395" s="124"/>
      <c r="G395" s="124"/>
      <c r="H395" s="124"/>
      <c r="I395" s="124"/>
      <c r="J395" s="124"/>
      <c r="K395" s="130"/>
      <c r="L395" s="56"/>
      <c r="M395" s="56"/>
      <c r="N395" s="56"/>
      <c r="O395" s="56"/>
      <c r="P395" s="56"/>
      <c r="Q395" s="56"/>
      <c r="R395" s="133"/>
      <c r="S395" s="119"/>
      <c r="T395" s="119"/>
      <c r="U395" s="26"/>
      <c r="V395" s="26"/>
      <c r="W395" s="26"/>
      <c r="X395" s="26"/>
      <c r="Y395" s="119"/>
      <c r="Z395" s="26"/>
    </row>
    <row r="396" spans="1:26" ht="12.75" customHeight="1">
      <c r="A396" s="129"/>
      <c r="B396" s="54"/>
      <c r="C396" s="26"/>
      <c r="D396" s="26"/>
      <c r="E396" s="124"/>
      <c r="F396" s="124"/>
      <c r="G396" s="124"/>
      <c r="H396" s="124"/>
      <c r="I396" s="124"/>
      <c r="J396" s="124"/>
      <c r="K396" s="130"/>
      <c r="L396" s="56"/>
      <c r="M396" s="56"/>
      <c r="N396" s="56"/>
      <c r="O396" s="56"/>
      <c r="P396" s="56"/>
      <c r="Q396" s="56"/>
      <c r="R396" s="133"/>
      <c r="S396" s="119"/>
      <c r="T396" s="119"/>
      <c r="U396" s="26"/>
      <c r="V396" s="26"/>
      <c r="W396" s="26"/>
      <c r="X396" s="26"/>
      <c r="Y396" s="119"/>
      <c r="Z396" s="26"/>
    </row>
    <row r="397" spans="1:26" ht="12.75" customHeight="1">
      <c r="A397" s="129"/>
      <c r="B397" s="54"/>
      <c r="C397" s="26"/>
      <c r="D397" s="26"/>
      <c r="E397" s="124"/>
      <c r="F397" s="124"/>
      <c r="G397" s="124"/>
      <c r="H397" s="124"/>
      <c r="I397" s="124"/>
      <c r="J397" s="124"/>
      <c r="K397" s="130"/>
      <c r="L397" s="56"/>
      <c r="M397" s="56"/>
      <c r="N397" s="56"/>
      <c r="O397" s="56"/>
      <c r="P397" s="56"/>
      <c r="Q397" s="56"/>
      <c r="R397" s="133"/>
      <c r="S397" s="119"/>
      <c r="T397" s="119"/>
      <c r="U397" s="26"/>
      <c r="V397" s="26"/>
      <c r="W397" s="26"/>
      <c r="X397" s="26"/>
      <c r="Y397" s="119"/>
      <c r="Z397" s="26"/>
    </row>
    <row r="398" spans="1:26" ht="12.75" customHeight="1">
      <c r="A398" s="129"/>
      <c r="B398" s="54"/>
      <c r="C398" s="26"/>
      <c r="D398" s="26"/>
      <c r="E398" s="124"/>
      <c r="F398" s="124"/>
      <c r="G398" s="124"/>
      <c r="H398" s="124"/>
      <c r="I398" s="124"/>
      <c r="J398" s="124"/>
      <c r="K398" s="130"/>
      <c r="L398" s="56"/>
      <c r="M398" s="56"/>
      <c r="N398" s="56"/>
      <c r="O398" s="56"/>
      <c r="P398" s="56"/>
      <c r="Q398" s="56"/>
      <c r="R398" s="133"/>
      <c r="S398" s="119"/>
      <c r="T398" s="119"/>
      <c r="U398" s="26"/>
      <c r="V398" s="26"/>
      <c r="W398" s="26"/>
      <c r="X398" s="26"/>
      <c r="Y398" s="119"/>
      <c r="Z398" s="26"/>
    </row>
    <row r="399" spans="1:26" ht="12.75" customHeight="1">
      <c r="A399" s="129"/>
      <c r="B399" s="54"/>
      <c r="C399" s="26"/>
      <c r="D399" s="26"/>
      <c r="E399" s="124"/>
      <c r="F399" s="124"/>
      <c r="G399" s="124"/>
      <c r="H399" s="124"/>
      <c r="I399" s="124"/>
      <c r="J399" s="124"/>
      <c r="K399" s="130"/>
      <c r="L399" s="56"/>
      <c r="M399" s="56"/>
      <c r="N399" s="56"/>
      <c r="O399" s="56"/>
      <c r="P399" s="56"/>
      <c r="Q399" s="56"/>
      <c r="R399" s="133"/>
      <c r="S399" s="119"/>
      <c r="T399" s="119"/>
      <c r="U399" s="26"/>
      <c r="V399" s="26"/>
      <c r="W399" s="26"/>
      <c r="X399" s="26"/>
      <c r="Y399" s="119"/>
      <c r="Z399" s="26"/>
    </row>
    <row r="400" spans="1:26" ht="12.75" customHeight="1">
      <c r="A400" s="129"/>
      <c r="B400" s="54"/>
      <c r="C400" s="26"/>
      <c r="D400" s="26"/>
      <c r="E400" s="124"/>
      <c r="F400" s="124"/>
      <c r="G400" s="124"/>
      <c r="H400" s="124"/>
      <c r="I400" s="124"/>
      <c r="J400" s="124"/>
      <c r="K400" s="130"/>
      <c r="L400" s="56"/>
      <c r="M400" s="56"/>
      <c r="N400" s="56"/>
      <c r="O400" s="56"/>
      <c r="P400" s="56"/>
      <c r="Q400" s="56"/>
      <c r="R400" s="133"/>
      <c r="S400" s="119"/>
      <c r="T400" s="119"/>
      <c r="U400" s="26"/>
      <c r="V400" s="26"/>
      <c r="W400" s="26"/>
      <c r="X400" s="26"/>
      <c r="Y400" s="119"/>
      <c r="Z400" s="26"/>
    </row>
    <row r="401" spans="1:26" ht="12.75" customHeight="1">
      <c r="A401" s="129"/>
      <c r="B401" s="54"/>
      <c r="C401" s="26"/>
      <c r="D401" s="26"/>
      <c r="E401" s="124"/>
      <c r="F401" s="124"/>
      <c r="G401" s="124"/>
      <c r="H401" s="124"/>
      <c r="I401" s="124"/>
      <c r="J401" s="124"/>
      <c r="K401" s="130"/>
      <c r="L401" s="56"/>
      <c r="M401" s="56"/>
      <c r="N401" s="56"/>
      <c r="O401" s="56"/>
      <c r="P401" s="56"/>
      <c r="Q401" s="56"/>
      <c r="R401" s="133"/>
      <c r="S401" s="119"/>
      <c r="T401" s="119"/>
      <c r="U401" s="26"/>
      <c r="V401" s="26"/>
      <c r="W401" s="26"/>
      <c r="X401" s="26"/>
      <c r="Y401" s="119"/>
      <c r="Z401" s="26"/>
    </row>
    <row r="402" spans="1:26" ht="12.75" customHeight="1">
      <c r="A402" s="129"/>
      <c r="B402" s="54"/>
      <c r="C402" s="26"/>
      <c r="D402" s="26"/>
      <c r="E402" s="124"/>
      <c r="F402" s="124"/>
      <c r="G402" s="124"/>
      <c r="H402" s="124"/>
      <c r="I402" s="124"/>
      <c r="J402" s="124"/>
      <c r="K402" s="130"/>
      <c r="L402" s="56"/>
      <c r="M402" s="56"/>
      <c r="N402" s="56"/>
      <c r="O402" s="56"/>
      <c r="P402" s="56"/>
      <c r="Q402" s="56"/>
      <c r="R402" s="133"/>
      <c r="S402" s="119"/>
      <c r="T402" s="119"/>
      <c r="U402" s="26"/>
      <c r="V402" s="26"/>
      <c r="W402" s="26"/>
      <c r="X402" s="26"/>
      <c r="Y402" s="119"/>
      <c r="Z402" s="26"/>
    </row>
    <row r="403" spans="1:26" ht="12.75" customHeight="1">
      <c r="A403" s="129"/>
      <c r="B403" s="54"/>
      <c r="C403" s="26"/>
      <c r="D403" s="26"/>
      <c r="E403" s="124"/>
      <c r="F403" s="124"/>
      <c r="G403" s="124"/>
      <c r="H403" s="124"/>
      <c r="I403" s="124"/>
      <c r="J403" s="124"/>
      <c r="K403" s="130"/>
      <c r="L403" s="56"/>
      <c r="M403" s="56"/>
      <c r="N403" s="56"/>
      <c r="O403" s="56"/>
      <c r="P403" s="56"/>
      <c r="Q403" s="56"/>
      <c r="R403" s="133"/>
      <c r="S403" s="119"/>
      <c r="T403" s="119"/>
      <c r="U403" s="26"/>
      <c r="V403" s="26"/>
      <c r="W403" s="26"/>
      <c r="X403" s="26"/>
      <c r="Y403" s="119"/>
      <c r="Z403" s="26"/>
    </row>
    <row r="404" spans="1:26" ht="12.75" customHeight="1">
      <c r="A404" s="129"/>
      <c r="B404" s="54"/>
      <c r="C404" s="26"/>
      <c r="D404" s="26"/>
      <c r="E404" s="124"/>
      <c r="F404" s="124"/>
      <c r="G404" s="124"/>
      <c r="H404" s="124"/>
      <c r="I404" s="124"/>
      <c r="J404" s="124"/>
      <c r="K404" s="130"/>
      <c r="L404" s="56"/>
      <c r="M404" s="56"/>
      <c r="N404" s="56"/>
      <c r="O404" s="56"/>
      <c r="P404" s="56"/>
      <c r="Q404" s="56"/>
      <c r="R404" s="133"/>
      <c r="S404" s="119"/>
      <c r="T404" s="119"/>
      <c r="U404" s="26"/>
      <c r="V404" s="26"/>
      <c r="W404" s="26"/>
      <c r="X404" s="26"/>
      <c r="Y404" s="119"/>
      <c r="Z404" s="26"/>
    </row>
    <row r="405" spans="1:26" ht="12.75" customHeight="1">
      <c r="A405" s="129"/>
      <c r="B405" s="54"/>
      <c r="C405" s="26"/>
      <c r="D405" s="26"/>
      <c r="E405" s="124"/>
      <c r="F405" s="124"/>
      <c r="G405" s="124"/>
      <c r="H405" s="124"/>
      <c r="I405" s="124"/>
      <c r="J405" s="124"/>
      <c r="K405" s="130"/>
      <c r="L405" s="56"/>
      <c r="M405" s="56"/>
      <c r="N405" s="56"/>
      <c r="O405" s="56"/>
      <c r="P405" s="56"/>
      <c r="Q405" s="56"/>
      <c r="R405" s="133"/>
      <c r="S405" s="119"/>
      <c r="T405" s="119"/>
      <c r="U405" s="26"/>
      <c r="V405" s="26"/>
      <c r="W405" s="26"/>
      <c r="X405" s="26"/>
      <c r="Y405" s="119"/>
      <c r="Z405" s="26"/>
    </row>
    <row r="406" spans="1:26" ht="12.75" customHeight="1">
      <c r="A406" s="129"/>
      <c r="B406" s="54"/>
      <c r="C406" s="26"/>
      <c r="D406" s="26"/>
      <c r="E406" s="124"/>
      <c r="F406" s="124"/>
      <c r="G406" s="124"/>
      <c r="H406" s="124"/>
      <c r="I406" s="124"/>
      <c r="J406" s="124"/>
      <c r="K406" s="130"/>
      <c r="L406" s="56"/>
      <c r="M406" s="56"/>
      <c r="N406" s="56"/>
      <c r="O406" s="56"/>
      <c r="P406" s="56"/>
      <c r="Q406" s="56"/>
      <c r="R406" s="133"/>
      <c r="S406" s="119"/>
      <c r="T406" s="119"/>
      <c r="U406" s="26"/>
      <c r="V406" s="26"/>
      <c r="W406" s="26"/>
      <c r="X406" s="26"/>
      <c r="Y406" s="119"/>
      <c r="Z406" s="26"/>
    </row>
    <row r="407" spans="1:26" ht="12.75" customHeight="1">
      <c r="A407" s="129"/>
      <c r="B407" s="54"/>
      <c r="C407" s="26"/>
      <c r="D407" s="26"/>
      <c r="E407" s="124"/>
      <c r="F407" s="124"/>
      <c r="G407" s="124"/>
      <c r="H407" s="124"/>
      <c r="I407" s="124"/>
      <c r="J407" s="124"/>
      <c r="K407" s="130"/>
      <c r="L407" s="56"/>
      <c r="M407" s="56"/>
      <c r="N407" s="56"/>
      <c r="O407" s="56"/>
      <c r="P407" s="56"/>
      <c r="Q407" s="56"/>
      <c r="R407" s="133"/>
      <c r="S407" s="119"/>
      <c r="T407" s="119"/>
      <c r="U407" s="26"/>
      <c r="V407" s="26"/>
      <c r="W407" s="26"/>
      <c r="X407" s="26"/>
      <c r="Y407" s="119"/>
      <c r="Z407" s="26"/>
    </row>
    <row r="408" spans="1:26" ht="12.75" customHeight="1">
      <c r="A408" s="129"/>
      <c r="B408" s="54"/>
      <c r="C408" s="26"/>
      <c r="D408" s="26"/>
      <c r="E408" s="124"/>
      <c r="F408" s="124"/>
      <c r="G408" s="124"/>
      <c r="H408" s="124"/>
      <c r="I408" s="124"/>
      <c r="J408" s="124"/>
      <c r="K408" s="130"/>
      <c r="L408" s="56"/>
      <c r="M408" s="56"/>
      <c r="N408" s="56"/>
      <c r="O408" s="56"/>
      <c r="P408" s="56"/>
      <c r="Q408" s="56"/>
      <c r="R408" s="133"/>
      <c r="S408" s="119"/>
      <c r="T408" s="119"/>
      <c r="U408" s="26"/>
      <c r="V408" s="26"/>
      <c r="W408" s="26"/>
      <c r="X408" s="26"/>
      <c r="Y408" s="119"/>
      <c r="Z408" s="26"/>
    </row>
    <row r="409" spans="1:26" ht="12.75" customHeight="1">
      <c r="A409" s="129"/>
      <c r="B409" s="54"/>
      <c r="C409" s="26"/>
      <c r="D409" s="26"/>
      <c r="E409" s="124"/>
      <c r="F409" s="124"/>
      <c r="G409" s="124"/>
      <c r="H409" s="124"/>
      <c r="I409" s="124"/>
      <c r="J409" s="124"/>
      <c r="K409" s="130"/>
      <c r="L409" s="56"/>
      <c r="M409" s="56"/>
      <c r="N409" s="56"/>
      <c r="O409" s="56"/>
      <c r="P409" s="56"/>
      <c r="Q409" s="56"/>
      <c r="R409" s="133"/>
      <c r="S409" s="119"/>
      <c r="T409" s="119"/>
      <c r="U409" s="26"/>
      <c r="V409" s="26"/>
      <c r="W409" s="26"/>
      <c r="X409" s="26"/>
      <c r="Y409" s="119"/>
      <c r="Z409" s="26"/>
    </row>
    <row r="410" spans="1:26" ht="12.75" customHeight="1">
      <c r="A410" s="129"/>
      <c r="B410" s="54"/>
      <c r="C410" s="26"/>
      <c r="D410" s="26"/>
      <c r="E410" s="124"/>
      <c r="F410" s="124"/>
      <c r="G410" s="124"/>
      <c r="H410" s="124"/>
      <c r="I410" s="124"/>
      <c r="J410" s="124"/>
      <c r="K410" s="130"/>
      <c r="L410" s="56"/>
      <c r="M410" s="56"/>
      <c r="N410" s="56"/>
      <c r="O410" s="56"/>
      <c r="P410" s="56"/>
      <c r="Q410" s="56"/>
      <c r="R410" s="133"/>
      <c r="S410" s="119"/>
      <c r="T410" s="119"/>
      <c r="U410" s="26"/>
      <c r="V410" s="26"/>
      <c r="W410" s="26"/>
      <c r="X410" s="26"/>
      <c r="Y410" s="119"/>
      <c r="Z410" s="26"/>
    </row>
    <row r="411" spans="1:26" ht="12.75" customHeight="1">
      <c r="A411" s="129"/>
      <c r="B411" s="54"/>
      <c r="C411" s="26"/>
      <c r="D411" s="26"/>
      <c r="E411" s="124"/>
      <c r="F411" s="124"/>
      <c r="G411" s="124"/>
      <c r="H411" s="124"/>
      <c r="I411" s="124"/>
      <c r="J411" s="124"/>
      <c r="K411" s="130"/>
      <c r="L411" s="56"/>
      <c r="M411" s="56"/>
      <c r="N411" s="56"/>
      <c r="O411" s="56"/>
      <c r="P411" s="56"/>
      <c r="Q411" s="56"/>
      <c r="R411" s="133"/>
      <c r="S411" s="119"/>
      <c r="T411" s="119"/>
      <c r="U411" s="26"/>
      <c r="V411" s="26"/>
      <c r="W411" s="26"/>
      <c r="X411" s="26"/>
      <c r="Y411" s="119"/>
      <c r="Z411" s="26"/>
    </row>
    <row r="412" spans="1:26" ht="12.75" customHeight="1">
      <c r="A412" s="129"/>
      <c r="B412" s="54"/>
      <c r="C412" s="26"/>
      <c r="D412" s="26"/>
      <c r="E412" s="124"/>
      <c r="F412" s="124"/>
      <c r="G412" s="124"/>
      <c r="H412" s="124"/>
      <c r="I412" s="124"/>
      <c r="J412" s="124"/>
      <c r="K412" s="130"/>
      <c r="L412" s="56"/>
      <c r="M412" s="56"/>
      <c r="N412" s="56"/>
      <c r="O412" s="56"/>
      <c r="P412" s="56"/>
      <c r="Q412" s="56"/>
      <c r="R412" s="133"/>
      <c r="S412" s="119"/>
      <c r="T412" s="119"/>
      <c r="U412" s="26"/>
      <c r="V412" s="26"/>
      <c r="W412" s="26"/>
      <c r="X412" s="26"/>
      <c r="Y412" s="119"/>
      <c r="Z412" s="26"/>
    </row>
    <row r="413" spans="1:26" ht="12.75" customHeight="1">
      <c r="A413" s="129"/>
      <c r="B413" s="54"/>
      <c r="C413" s="26"/>
      <c r="D413" s="26"/>
      <c r="E413" s="124"/>
      <c r="F413" s="124"/>
      <c r="G413" s="124"/>
      <c r="H413" s="124"/>
      <c r="I413" s="124"/>
      <c r="J413" s="124"/>
      <c r="K413" s="130"/>
      <c r="L413" s="56"/>
      <c r="M413" s="56"/>
      <c r="N413" s="56"/>
      <c r="O413" s="56"/>
      <c r="P413" s="56"/>
      <c r="Q413" s="56"/>
      <c r="R413" s="133"/>
      <c r="S413" s="119"/>
      <c r="T413" s="119"/>
      <c r="U413" s="26"/>
      <c r="V413" s="26"/>
      <c r="W413" s="26"/>
      <c r="X413" s="26"/>
      <c r="Y413" s="119"/>
      <c r="Z413" s="26"/>
    </row>
    <row r="414" spans="1:26" ht="12.75" customHeight="1">
      <c r="A414" s="129"/>
      <c r="B414" s="54"/>
      <c r="C414" s="26"/>
      <c r="D414" s="26"/>
      <c r="E414" s="124"/>
      <c r="F414" s="124"/>
      <c r="G414" s="124"/>
      <c r="H414" s="124"/>
      <c r="I414" s="124"/>
      <c r="J414" s="124"/>
      <c r="K414" s="130"/>
      <c r="L414" s="56"/>
      <c r="M414" s="56"/>
      <c r="N414" s="56"/>
      <c r="O414" s="56"/>
      <c r="P414" s="56"/>
      <c r="Q414" s="56"/>
      <c r="R414" s="133"/>
      <c r="S414" s="119"/>
      <c r="T414" s="119"/>
      <c r="U414" s="26"/>
      <c r="V414" s="26"/>
      <c r="W414" s="26"/>
      <c r="X414" s="26"/>
      <c r="Y414" s="119"/>
      <c r="Z414" s="26"/>
    </row>
    <row r="415" spans="1:26" ht="12.75" customHeight="1">
      <c r="A415" s="129"/>
      <c r="B415" s="54"/>
      <c r="C415" s="26"/>
      <c r="D415" s="26"/>
      <c r="E415" s="124"/>
      <c r="F415" s="124"/>
      <c r="G415" s="124"/>
      <c r="H415" s="124"/>
      <c r="I415" s="124"/>
      <c r="J415" s="124"/>
      <c r="K415" s="130"/>
      <c r="L415" s="56"/>
      <c r="M415" s="56"/>
      <c r="N415" s="56"/>
      <c r="O415" s="56"/>
      <c r="P415" s="56"/>
      <c r="Q415" s="56"/>
      <c r="R415" s="133"/>
      <c r="S415" s="119"/>
      <c r="T415" s="119"/>
      <c r="U415" s="26"/>
      <c r="V415" s="26"/>
      <c r="W415" s="26"/>
      <c r="X415" s="26"/>
      <c r="Y415" s="119"/>
      <c r="Z415" s="26"/>
    </row>
    <row r="416" spans="1:26" ht="12.75" customHeight="1">
      <c r="A416" s="129"/>
      <c r="B416" s="54"/>
      <c r="C416" s="26"/>
      <c r="D416" s="26"/>
      <c r="E416" s="124"/>
      <c r="F416" s="124"/>
      <c r="G416" s="124"/>
      <c r="H416" s="124"/>
      <c r="I416" s="124"/>
      <c r="J416" s="124"/>
      <c r="K416" s="130"/>
      <c r="L416" s="56"/>
      <c r="M416" s="56"/>
      <c r="N416" s="56"/>
      <c r="O416" s="56"/>
      <c r="P416" s="56"/>
      <c r="Q416" s="56"/>
      <c r="R416" s="133"/>
      <c r="S416" s="119"/>
      <c r="T416" s="119"/>
      <c r="U416" s="26"/>
      <c r="V416" s="26"/>
      <c r="W416" s="26"/>
      <c r="X416" s="26"/>
      <c r="Y416" s="119"/>
      <c r="Z416" s="26"/>
    </row>
    <row r="417" spans="1:26" ht="12.75" customHeight="1">
      <c r="A417" s="129"/>
      <c r="B417" s="54"/>
      <c r="C417" s="26"/>
      <c r="D417" s="26"/>
      <c r="E417" s="124"/>
      <c r="F417" s="124"/>
      <c r="G417" s="124"/>
      <c r="H417" s="124"/>
      <c r="I417" s="124"/>
      <c r="J417" s="124"/>
      <c r="K417" s="130"/>
      <c r="L417" s="56"/>
      <c r="M417" s="56"/>
      <c r="N417" s="56"/>
      <c r="O417" s="56"/>
      <c r="P417" s="56"/>
      <c r="Q417" s="56"/>
      <c r="R417" s="133"/>
      <c r="S417" s="119"/>
      <c r="T417" s="119"/>
      <c r="U417" s="26"/>
      <c r="V417" s="26"/>
      <c r="W417" s="26"/>
      <c r="X417" s="26"/>
      <c r="Y417" s="119"/>
      <c r="Z417" s="26"/>
    </row>
    <row r="418" spans="1:26" ht="12.75" customHeight="1">
      <c r="A418" s="129"/>
      <c r="B418" s="54"/>
      <c r="C418" s="26"/>
      <c r="D418" s="26"/>
      <c r="E418" s="124"/>
      <c r="F418" s="124"/>
      <c r="G418" s="124"/>
      <c r="H418" s="124"/>
      <c r="I418" s="124"/>
      <c r="J418" s="124"/>
      <c r="K418" s="130"/>
      <c r="L418" s="56"/>
      <c r="M418" s="56"/>
      <c r="N418" s="56"/>
      <c r="O418" s="56"/>
      <c r="P418" s="56"/>
      <c r="Q418" s="56"/>
      <c r="R418" s="133"/>
      <c r="S418" s="119"/>
      <c r="T418" s="119"/>
      <c r="U418" s="26"/>
      <c r="V418" s="26"/>
      <c r="W418" s="26"/>
      <c r="X418" s="26"/>
      <c r="Y418" s="119"/>
      <c r="Z418" s="26"/>
    </row>
    <row r="419" spans="1:26" ht="12.75" customHeight="1">
      <c r="A419" s="129"/>
      <c r="B419" s="54"/>
      <c r="C419" s="26"/>
      <c r="D419" s="26"/>
      <c r="E419" s="124"/>
      <c r="F419" s="124"/>
      <c r="G419" s="124"/>
      <c r="H419" s="124"/>
      <c r="I419" s="124"/>
      <c r="J419" s="124"/>
      <c r="K419" s="130"/>
      <c r="L419" s="56"/>
      <c r="M419" s="56"/>
      <c r="N419" s="56"/>
      <c r="O419" s="56"/>
      <c r="P419" s="56"/>
      <c r="Q419" s="56"/>
      <c r="R419" s="133"/>
      <c r="S419" s="119"/>
      <c r="T419" s="119"/>
      <c r="U419" s="26"/>
      <c r="V419" s="26"/>
      <c r="W419" s="26"/>
      <c r="X419" s="26"/>
      <c r="Y419" s="119"/>
      <c r="Z419" s="26"/>
    </row>
    <row r="420" spans="1:26" ht="12.75" customHeight="1">
      <c r="A420" s="129"/>
      <c r="B420" s="54"/>
      <c r="C420" s="26"/>
      <c r="D420" s="26"/>
      <c r="E420" s="124"/>
      <c r="F420" s="124"/>
      <c r="G420" s="124"/>
      <c r="H420" s="124"/>
      <c r="I420" s="124"/>
      <c r="J420" s="124"/>
      <c r="K420" s="130"/>
      <c r="L420" s="56"/>
      <c r="M420" s="56"/>
      <c r="N420" s="56"/>
      <c r="O420" s="56"/>
      <c r="P420" s="56"/>
      <c r="Q420" s="56"/>
      <c r="R420" s="133"/>
      <c r="S420" s="119"/>
      <c r="T420" s="119"/>
      <c r="U420" s="26"/>
      <c r="V420" s="26"/>
      <c r="W420" s="26"/>
      <c r="X420" s="26"/>
      <c r="Y420" s="119"/>
      <c r="Z420" s="26"/>
    </row>
    <row r="421" spans="1:26" ht="12.75" customHeight="1">
      <c r="A421" s="129"/>
      <c r="B421" s="54"/>
      <c r="C421" s="26"/>
      <c r="D421" s="26"/>
      <c r="E421" s="124"/>
      <c r="F421" s="124"/>
      <c r="G421" s="124"/>
      <c r="H421" s="124"/>
      <c r="I421" s="124"/>
      <c r="J421" s="124"/>
      <c r="K421" s="130"/>
      <c r="L421" s="56"/>
      <c r="M421" s="56"/>
      <c r="N421" s="56"/>
      <c r="O421" s="56"/>
      <c r="P421" s="56"/>
      <c r="Q421" s="56"/>
      <c r="R421" s="133"/>
      <c r="S421" s="119"/>
      <c r="T421" s="119"/>
      <c r="U421" s="26"/>
      <c r="V421" s="26"/>
      <c r="W421" s="26"/>
      <c r="X421" s="26"/>
      <c r="Y421" s="119"/>
      <c r="Z421" s="26"/>
    </row>
    <row r="422" spans="1:26" ht="12.75" customHeight="1">
      <c r="A422" s="129"/>
      <c r="B422" s="54"/>
      <c r="C422" s="26"/>
      <c r="D422" s="26"/>
      <c r="E422" s="124"/>
      <c r="F422" s="124"/>
      <c r="G422" s="124"/>
      <c r="H422" s="124"/>
      <c r="I422" s="124"/>
      <c r="J422" s="124"/>
      <c r="K422" s="130"/>
      <c r="L422" s="56"/>
      <c r="M422" s="56"/>
      <c r="N422" s="56"/>
      <c r="O422" s="56"/>
      <c r="P422" s="56"/>
      <c r="Q422" s="56"/>
      <c r="R422" s="133"/>
      <c r="S422" s="119"/>
      <c r="T422" s="119"/>
      <c r="U422" s="26"/>
      <c r="V422" s="26"/>
      <c r="W422" s="26"/>
      <c r="X422" s="26"/>
      <c r="Y422" s="119"/>
      <c r="Z422" s="26"/>
    </row>
    <row r="423" spans="1:26" ht="12.75" customHeight="1">
      <c r="A423" s="129"/>
      <c r="B423" s="54"/>
      <c r="C423" s="26"/>
      <c r="D423" s="26"/>
      <c r="E423" s="124"/>
      <c r="F423" s="124"/>
      <c r="G423" s="124"/>
      <c r="H423" s="124"/>
      <c r="I423" s="124"/>
      <c r="J423" s="124"/>
      <c r="K423" s="130"/>
      <c r="L423" s="56"/>
      <c r="M423" s="56"/>
      <c r="N423" s="56"/>
      <c r="O423" s="56"/>
      <c r="P423" s="56"/>
      <c r="Q423" s="56"/>
      <c r="R423" s="133"/>
      <c r="S423" s="119"/>
      <c r="T423" s="119"/>
      <c r="U423" s="26"/>
      <c r="V423" s="26"/>
      <c r="W423" s="26"/>
      <c r="X423" s="26"/>
      <c r="Y423" s="119"/>
      <c r="Z423" s="26"/>
    </row>
    <row r="424" spans="1:26" ht="12.75" customHeight="1">
      <c r="A424" s="129"/>
      <c r="B424" s="54"/>
      <c r="C424" s="26"/>
      <c r="D424" s="26"/>
      <c r="E424" s="124"/>
      <c r="F424" s="124"/>
      <c r="G424" s="124"/>
      <c r="H424" s="124"/>
      <c r="I424" s="124"/>
      <c r="J424" s="124"/>
      <c r="K424" s="130"/>
      <c r="L424" s="56"/>
      <c r="M424" s="56"/>
      <c r="N424" s="56"/>
      <c r="O424" s="56"/>
      <c r="P424" s="56"/>
      <c r="Q424" s="56"/>
      <c r="R424" s="133"/>
      <c r="S424" s="119"/>
      <c r="T424" s="119"/>
      <c r="U424" s="26"/>
      <c r="V424" s="26"/>
      <c r="W424" s="26"/>
      <c r="X424" s="26"/>
      <c r="Y424" s="119"/>
      <c r="Z424" s="26"/>
    </row>
    <row r="425" spans="1:26" ht="12.75" customHeight="1">
      <c r="A425" s="129"/>
      <c r="B425" s="54"/>
      <c r="C425" s="26"/>
      <c r="D425" s="26"/>
      <c r="E425" s="124"/>
      <c r="F425" s="124"/>
      <c r="G425" s="124"/>
      <c r="H425" s="124"/>
      <c r="I425" s="124"/>
      <c r="J425" s="124"/>
      <c r="K425" s="130"/>
      <c r="L425" s="56"/>
      <c r="M425" s="56"/>
      <c r="N425" s="56"/>
      <c r="O425" s="56"/>
      <c r="P425" s="56"/>
      <c r="Q425" s="56"/>
      <c r="R425" s="133"/>
      <c r="S425" s="119"/>
      <c r="T425" s="119"/>
      <c r="U425" s="26"/>
      <c r="V425" s="26"/>
      <c r="W425" s="26"/>
      <c r="X425" s="26"/>
      <c r="Y425" s="119"/>
      <c r="Z425" s="26"/>
    </row>
    <row r="426" spans="1:26" ht="12.75" customHeight="1">
      <c r="A426" s="129"/>
      <c r="B426" s="54"/>
      <c r="C426" s="26"/>
      <c r="D426" s="26"/>
      <c r="E426" s="124"/>
      <c r="F426" s="124"/>
      <c r="G426" s="124"/>
      <c r="H426" s="124"/>
      <c r="I426" s="124"/>
      <c r="J426" s="124"/>
      <c r="K426" s="130"/>
      <c r="L426" s="56"/>
      <c r="M426" s="56"/>
      <c r="N426" s="56"/>
      <c r="O426" s="56"/>
      <c r="P426" s="56"/>
      <c r="Q426" s="56"/>
      <c r="R426" s="133"/>
      <c r="S426" s="119"/>
      <c r="T426" s="119"/>
      <c r="U426" s="26"/>
      <c r="V426" s="26"/>
      <c r="W426" s="26"/>
      <c r="X426" s="26"/>
      <c r="Y426" s="119"/>
      <c r="Z426" s="26"/>
    </row>
    <row r="427" spans="1:26" ht="12.75" customHeight="1">
      <c r="A427" s="129"/>
      <c r="B427" s="54"/>
      <c r="C427" s="26"/>
      <c r="D427" s="26"/>
      <c r="E427" s="124"/>
      <c r="F427" s="124"/>
      <c r="G427" s="124"/>
      <c r="H427" s="124"/>
      <c r="I427" s="124"/>
      <c r="J427" s="124"/>
      <c r="K427" s="130"/>
      <c r="L427" s="56"/>
      <c r="M427" s="56"/>
      <c r="N427" s="56"/>
      <c r="O427" s="56"/>
      <c r="P427" s="56"/>
      <c r="Q427" s="56"/>
      <c r="R427" s="133"/>
      <c r="S427" s="119"/>
      <c r="T427" s="119"/>
      <c r="U427" s="26"/>
      <c r="V427" s="26"/>
      <c r="W427" s="26"/>
      <c r="X427" s="26"/>
      <c r="Y427" s="119"/>
      <c r="Z427" s="26"/>
    </row>
    <row r="428" spans="1:26" ht="12.75" customHeight="1">
      <c r="A428" s="129"/>
      <c r="B428" s="54"/>
      <c r="C428" s="26"/>
      <c r="D428" s="26"/>
      <c r="E428" s="124"/>
      <c r="F428" s="124"/>
      <c r="G428" s="124"/>
      <c r="H428" s="124"/>
      <c r="I428" s="124"/>
      <c r="J428" s="124"/>
      <c r="K428" s="130"/>
      <c r="L428" s="56"/>
      <c r="M428" s="56"/>
      <c r="N428" s="56"/>
      <c r="O428" s="56"/>
      <c r="P428" s="56"/>
      <c r="Q428" s="56"/>
      <c r="R428" s="133"/>
      <c r="S428" s="119"/>
      <c r="T428" s="119"/>
      <c r="U428" s="26"/>
      <c r="V428" s="26"/>
      <c r="W428" s="26"/>
      <c r="X428" s="26"/>
      <c r="Y428" s="119"/>
      <c r="Z428" s="26"/>
    </row>
    <row r="429" spans="1:26" ht="12.75" customHeight="1">
      <c r="A429" s="129"/>
      <c r="B429" s="54"/>
      <c r="C429" s="26"/>
      <c r="D429" s="26"/>
      <c r="E429" s="124"/>
      <c r="F429" s="124"/>
      <c r="G429" s="124"/>
      <c r="H429" s="124"/>
      <c r="I429" s="124"/>
      <c r="J429" s="124"/>
      <c r="K429" s="130"/>
      <c r="L429" s="56"/>
      <c r="M429" s="56"/>
      <c r="N429" s="56"/>
      <c r="O429" s="56"/>
      <c r="P429" s="56"/>
      <c r="Q429" s="56"/>
      <c r="R429" s="133"/>
      <c r="S429" s="119"/>
      <c r="T429" s="119"/>
      <c r="U429" s="26"/>
      <c r="V429" s="26"/>
      <c r="W429" s="26"/>
      <c r="X429" s="26"/>
      <c r="Y429" s="119"/>
      <c r="Z429" s="26"/>
    </row>
    <row r="430" spans="1:26" ht="12.75" customHeight="1">
      <c r="A430" s="129"/>
      <c r="B430" s="54"/>
      <c r="C430" s="26"/>
      <c r="D430" s="26"/>
      <c r="E430" s="124"/>
      <c r="F430" s="124"/>
      <c r="G430" s="124"/>
      <c r="H430" s="124"/>
      <c r="I430" s="124"/>
      <c r="J430" s="124"/>
      <c r="K430" s="130"/>
      <c r="L430" s="56"/>
      <c r="M430" s="56"/>
      <c r="N430" s="56"/>
      <c r="O430" s="56"/>
      <c r="P430" s="56"/>
      <c r="Q430" s="56"/>
      <c r="R430" s="133"/>
      <c r="S430" s="119"/>
      <c r="T430" s="119"/>
      <c r="U430" s="26"/>
      <c r="V430" s="26"/>
      <c r="W430" s="26"/>
      <c r="X430" s="26"/>
      <c r="Y430" s="119"/>
      <c r="Z430" s="26"/>
    </row>
    <row r="431" spans="1:26" ht="12.75" customHeight="1">
      <c r="A431" s="129"/>
      <c r="B431" s="54"/>
      <c r="C431" s="26"/>
      <c r="D431" s="26"/>
      <c r="E431" s="124"/>
      <c r="F431" s="124"/>
      <c r="G431" s="124"/>
      <c r="H431" s="124"/>
      <c r="I431" s="124"/>
      <c r="J431" s="124"/>
      <c r="K431" s="130"/>
      <c r="L431" s="56"/>
      <c r="M431" s="56"/>
      <c r="N431" s="56"/>
      <c r="O431" s="56"/>
      <c r="P431" s="56"/>
      <c r="Q431" s="56"/>
      <c r="R431" s="133"/>
      <c r="S431" s="119"/>
      <c r="T431" s="119"/>
      <c r="U431" s="26"/>
      <c r="V431" s="26"/>
      <c r="W431" s="26"/>
      <c r="X431" s="26"/>
      <c r="Y431" s="119"/>
      <c r="Z431" s="26"/>
    </row>
    <row r="432" spans="1:26" ht="12.75" customHeight="1">
      <c r="A432" s="129"/>
      <c r="B432" s="54"/>
      <c r="C432" s="26"/>
      <c r="D432" s="26"/>
      <c r="E432" s="124"/>
      <c r="F432" s="124"/>
      <c r="G432" s="124"/>
      <c r="H432" s="124"/>
      <c r="I432" s="124"/>
      <c r="J432" s="124"/>
      <c r="K432" s="130"/>
      <c r="L432" s="56"/>
      <c r="M432" s="56"/>
      <c r="N432" s="56"/>
      <c r="O432" s="56"/>
      <c r="P432" s="56"/>
      <c r="Q432" s="56"/>
      <c r="R432" s="133"/>
      <c r="S432" s="119"/>
      <c r="T432" s="119"/>
      <c r="U432" s="26"/>
      <c r="V432" s="26"/>
      <c r="W432" s="26"/>
      <c r="X432" s="26"/>
      <c r="Y432" s="119"/>
      <c r="Z432" s="26"/>
    </row>
    <row r="433" spans="1:26" ht="12.75" customHeight="1">
      <c r="A433" s="129"/>
      <c r="B433" s="54"/>
      <c r="C433" s="26"/>
      <c r="D433" s="26"/>
      <c r="E433" s="124"/>
      <c r="F433" s="124"/>
      <c r="G433" s="124"/>
      <c r="H433" s="124"/>
      <c r="I433" s="124"/>
      <c r="J433" s="124"/>
      <c r="K433" s="130"/>
      <c r="L433" s="56"/>
      <c r="M433" s="56"/>
      <c r="N433" s="56"/>
      <c r="O433" s="56"/>
      <c r="P433" s="56"/>
      <c r="Q433" s="56"/>
      <c r="R433" s="133"/>
      <c r="S433" s="119"/>
      <c r="T433" s="119"/>
      <c r="U433" s="26"/>
      <c r="V433" s="26"/>
      <c r="W433" s="26"/>
      <c r="X433" s="26"/>
      <c r="Y433" s="119"/>
      <c r="Z433" s="26"/>
    </row>
    <row r="434" spans="1:26" ht="12.75" customHeight="1">
      <c r="A434" s="129"/>
      <c r="B434" s="54"/>
      <c r="C434" s="26"/>
      <c r="D434" s="26"/>
      <c r="E434" s="124"/>
      <c r="F434" s="124"/>
      <c r="G434" s="124"/>
      <c r="H434" s="124"/>
      <c r="I434" s="124"/>
      <c r="J434" s="124"/>
      <c r="K434" s="130"/>
      <c r="L434" s="56"/>
      <c r="M434" s="56"/>
      <c r="N434" s="56"/>
      <c r="O434" s="56"/>
      <c r="P434" s="56"/>
      <c r="Q434" s="56"/>
      <c r="R434" s="133"/>
      <c r="S434" s="119"/>
      <c r="T434" s="119"/>
      <c r="U434" s="26"/>
      <c r="V434" s="26"/>
      <c r="W434" s="26"/>
      <c r="X434" s="26"/>
      <c r="Y434" s="119"/>
      <c r="Z434" s="26"/>
    </row>
    <row r="435" spans="1:26" ht="12.75" customHeight="1">
      <c r="A435" s="129"/>
      <c r="B435" s="54"/>
      <c r="C435" s="26"/>
      <c r="D435" s="26"/>
      <c r="E435" s="124"/>
      <c r="F435" s="124"/>
      <c r="G435" s="124"/>
      <c r="H435" s="124"/>
      <c r="I435" s="124"/>
      <c r="J435" s="124"/>
      <c r="K435" s="130"/>
      <c r="L435" s="56"/>
      <c r="M435" s="56"/>
      <c r="N435" s="56"/>
      <c r="O435" s="56"/>
      <c r="P435" s="56"/>
      <c r="Q435" s="56"/>
      <c r="R435" s="133"/>
      <c r="S435" s="119"/>
      <c r="T435" s="119"/>
      <c r="U435" s="26"/>
      <c r="V435" s="26"/>
      <c r="W435" s="26"/>
      <c r="X435" s="26"/>
      <c r="Y435" s="119"/>
      <c r="Z435" s="26"/>
    </row>
    <row r="436" spans="1:26" ht="12.75" customHeight="1">
      <c r="A436" s="129"/>
      <c r="B436" s="54"/>
      <c r="C436" s="26"/>
      <c r="D436" s="26"/>
      <c r="E436" s="124"/>
      <c r="F436" s="124"/>
      <c r="G436" s="124"/>
      <c r="H436" s="124"/>
      <c r="I436" s="124"/>
      <c r="J436" s="124"/>
      <c r="K436" s="130"/>
      <c r="L436" s="56"/>
      <c r="M436" s="56"/>
      <c r="N436" s="56"/>
      <c r="O436" s="56"/>
      <c r="P436" s="56"/>
      <c r="Q436" s="56"/>
      <c r="R436" s="133"/>
      <c r="S436" s="119"/>
      <c r="T436" s="119"/>
      <c r="U436" s="26"/>
      <c r="V436" s="26"/>
      <c r="W436" s="26"/>
      <c r="X436" s="26"/>
      <c r="Y436" s="119"/>
      <c r="Z436" s="26"/>
    </row>
    <row r="437" spans="1:26" ht="12.75" customHeight="1">
      <c r="A437" s="129"/>
      <c r="B437" s="54"/>
      <c r="C437" s="26"/>
      <c r="D437" s="26"/>
      <c r="E437" s="124"/>
      <c r="F437" s="124"/>
      <c r="G437" s="124"/>
      <c r="H437" s="124"/>
      <c r="I437" s="124"/>
      <c r="J437" s="124"/>
      <c r="K437" s="130"/>
      <c r="L437" s="56"/>
      <c r="M437" s="56"/>
      <c r="N437" s="56"/>
      <c r="O437" s="56"/>
      <c r="P437" s="56"/>
      <c r="Q437" s="56"/>
      <c r="R437" s="133"/>
      <c r="S437" s="119"/>
      <c r="T437" s="119"/>
      <c r="U437" s="26"/>
      <c r="V437" s="26"/>
      <c r="W437" s="26"/>
      <c r="X437" s="26"/>
      <c r="Y437" s="119"/>
      <c r="Z437" s="26"/>
    </row>
    <row r="438" spans="1:26" ht="12.75" customHeight="1">
      <c r="A438" s="129"/>
      <c r="B438" s="54"/>
      <c r="C438" s="26"/>
      <c r="D438" s="26"/>
      <c r="E438" s="124"/>
      <c r="F438" s="124"/>
      <c r="G438" s="124"/>
      <c r="H438" s="124"/>
      <c r="I438" s="124"/>
      <c r="J438" s="124"/>
      <c r="K438" s="130"/>
      <c r="L438" s="56"/>
      <c r="M438" s="56"/>
      <c r="N438" s="56"/>
      <c r="O438" s="56"/>
      <c r="P438" s="56"/>
      <c r="Q438" s="56"/>
      <c r="R438" s="133"/>
      <c r="S438" s="119"/>
      <c r="T438" s="119"/>
      <c r="U438" s="26"/>
      <c r="V438" s="26"/>
      <c r="W438" s="26"/>
      <c r="X438" s="26"/>
      <c r="Y438" s="119"/>
      <c r="Z438" s="26"/>
    </row>
    <row r="439" spans="1:26" ht="12.75" customHeight="1">
      <c r="A439" s="129"/>
      <c r="B439" s="54"/>
      <c r="C439" s="26"/>
      <c r="D439" s="26"/>
      <c r="E439" s="124"/>
      <c r="F439" s="124"/>
      <c r="G439" s="124"/>
      <c r="H439" s="124"/>
      <c r="I439" s="124"/>
      <c r="J439" s="124"/>
      <c r="K439" s="130"/>
      <c r="L439" s="56"/>
      <c r="M439" s="56"/>
      <c r="N439" s="56"/>
      <c r="O439" s="56"/>
      <c r="P439" s="56"/>
      <c r="Q439" s="56"/>
      <c r="R439" s="133"/>
      <c r="S439" s="119"/>
      <c r="T439" s="119"/>
      <c r="U439" s="26"/>
      <c r="V439" s="26"/>
      <c r="W439" s="26"/>
      <c r="X439" s="26"/>
      <c r="Y439" s="119"/>
      <c r="Z439" s="26"/>
    </row>
    <row r="440" spans="1:26" ht="12.75" customHeight="1">
      <c r="A440" s="129"/>
      <c r="B440" s="54"/>
      <c r="C440" s="26"/>
      <c r="D440" s="26"/>
      <c r="E440" s="124"/>
      <c r="F440" s="124"/>
      <c r="G440" s="124"/>
      <c r="H440" s="124"/>
      <c r="I440" s="124"/>
      <c r="J440" s="124"/>
      <c r="K440" s="130"/>
      <c r="L440" s="56"/>
      <c r="M440" s="56"/>
      <c r="N440" s="56"/>
      <c r="O440" s="56"/>
      <c r="P440" s="56"/>
      <c r="Q440" s="56"/>
      <c r="R440" s="133"/>
      <c r="S440" s="119"/>
      <c r="T440" s="119"/>
      <c r="U440" s="26"/>
      <c r="V440" s="26"/>
      <c r="W440" s="26"/>
      <c r="X440" s="26"/>
      <c r="Y440" s="119"/>
      <c r="Z440" s="26"/>
    </row>
    <row r="441" spans="1:26" ht="12.75" customHeight="1">
      <c r="A441" s="129"/>
      <c r="B441" s="54"/>
      <c r="C441" s="26"/>
      <c r="D441" s="26"/>
      <c r="E441" s="124"/>
      <c r="F441" s="124"/>
      <c r="G441" s="124"/>
      <c r="H441" s="124"/>
      <c r="I441" s="124"/>
      <c r="J441" s="124"/>
      <c r="K441" s="130"/>
      <c r="L441" s="56"/>
      <c r="M441" s="56"/>
      <c r="N441" s="56"/>
      <c r="O441" s="56"/>
      <c r="P441" s="56"/>
      <c r="Q441" s="56"/>
      <c r="R441" s="133"/>
      <c r="S441" s="119"/>
      <c r="T441" s="119"/>
      <c r="U441" s="26"/>
      <c r="V441" s="26"/>
      <c r="W441" s="26"/>
      <c r="X441" s="26"/>
      <c r="Y441" s="119"/>
      <c r="Z441" s="26"/>
    </row>
    <row r="442" spans="1:26" ht="12.75" customHeight="1">
      <c r="A442" s="129"/>
      <c r="B442" s="54"/>
      <c r="C442" s="26"/>
      <c r="D442" s="26"/>
      <c r="E442" s="124"/>
      <c r="F442" s="124"/>
      <c r="G442" s="124"/>
      <c r="H442" s="124"/>
      <c r="I442" s="124"/>
      <c r="J442" s="124"/>
      <c r="K442" s="130"/>
      <c r="L442" s="56"/>
      <c r="M442" s="56"/>
      <c r="N442" s="56"/>
      <c r="O442" s="56"/>
      <c r="P442" s="56"/>
      <c r="Q442" s="56"/>
      <c r="R442" s="133"/>
      <c r="S442" s="119"/>
      <c r="T442" s="119"/>
      <c r="U442" s="26"/>
      <c r="V442" s="26"/>
      <c r="W442" s="26"/>
      <c r="X442" s="26"/>
      <c r="Y442" s="119"/>
      <c r="Z442" s="26"/>
    </row>
    <row r="443" spans="1:26" ht="12.75" customHeight="1">
      <c r="A443" s="129"/>
      <c r="B443" s="54"/>
      <c r="C443" s="26"/>
      <c r="D443" s="26"/>
      <c r="E443" s="124"/>
      <c r="F443" s="124"/>
      <c r="G443" s="124"/>
      <c r="H443" s="124"/>
      <c r="I443" s="124"/>
      <c r="J443" s="124"/>
      <c r="K443" s="130"/>
      <c r="L443" s="56"/>
      <c r="M443" s="56"/>
      <c r="N443" s="56"/>
      <c r="O443" s="56"/>
      <c r="P443" s="56"/>
      <c r="Q443" s="56"/>
      <c r="R443" s="133"/>
      <c r="S443" s="119"/>
      <c r="T443" s="119"/>
      <c r="U443" s="26"/>
      <c r="V443" s="26"/>
      <c r="W443" s="26"/>
      <c r="X443" s="26"/>
      <c r="Y443" s="119"/>
      <c r="Z443" s="26"/>
    </row>
    <row r="444" spans="1:26" ht="12.75" customHeight="1">
      <c r="A444" s="129"/>
      <c r="B444" s="54"/>
      <c r="C444" s="26"/>
      <c r="D444" s="26"/>
      <c r="E444" s="124"/>
      <c r="F444" s="124"/>
      <c r="G444" s="124"/>
      <c r="H444" s="124"/>
      <c r="I444" s="124"/>
      <c r="J444" s="124"/>
      <c r="K444" s="130"/>
      <c r="L444" s="56"/>
      <c r="M444" s="56"/>
      <c r="N444" s="56"/>
      <c r="O444" s="56"/>
      <c r="P444" s="56"/>
      <c r="Q444" s="56"/>
      <c r="R444" s="133"/>
      <c r="S444" s="119"/>
      <c r="T444" s="119"/>
      <c r="U444" s="26"/>
      <c r="V444" s="26"/>
      <c r="W444" s="26"/>
      <c r="X444" s="26"/>
      <c r="Y444" s="119"/>
      <c r="Z444" s="26"/>
    </row>
    <row r="445" spans="1:26" ht="12.75" customHeight="1">
      <c r="A445" s="129"/>
      <c r="B445" s="54"/>
      <c r="C445" s="26"/>
      <c r="D445" s="26"/>
      <c r="E445" s="124"/>
      <c r="F445" s="124"/>
      <c r="G445" s="124"/>
      <c r="H445" s="124"/>
      <c r="I445" s="124"/>
      <c r="J445" s="124"/>
      <c r="K445" s="130"/>
      <c r="L445" s="56"/>
      <c r="M445" s="56"/>
      <c r="N445" s="56"/>
      <c r="O445" s="56"/>
      <c r="P445" s="56"/>
      <c r="Q445" s="56"/>
      <c r="R445" s="133"/>
      <c r="S445" s="119"/>
      <c r="T445" s="119"/>
      <c r="U445" s="26"/>
      <c r="V445" s="26"/>
      <c r="W445" s="26"/>
      <c r="X445" s="26"/>
      <c r="Y445" s="119"/>
      <c r="Z445" s="26"/>
    </row>
    <row r="446" spans="1:26" ht="12.75" customHeight="1">
      <c r="A446" s="129"/>
      <c r="B446" s="54"/>
      <c r="C446" s="26"/>
      <c r="D446" s="26"/>
      <c r="E446" s="124"/>
      <c r="F446" s="124"/>
      <c r="G446" s="124"/>
      <c r="H446" s="124"/>
      <c r="I446" s="124"/>
      <c r="J446" s="124"/>
      <c r="K446" s="130"/>
      <c r="L446" s="56"/>
      <c r="M446" s="56"/>
      <c r="N446" s="56"/>
      <c r="O446" s="56"/>
      <c r="P446" s="56"/>
      <c r="Q446" s="56"/>
      <c r="R446" s="133"/>
      <c r="S446" s="119"/>
      <c r="T446" s="119"/>
      <c r="U446" s="26"/>
      <c r="V446" s="26"/>
      <c r="W446" s="26"/>
      <c r="X446" s="26"/>
      <c r="Y446" s="119"/>
      <c r="Z446" s="26"/>
    </row>
    <row r="447" spans="1:26" ht="12.75" customHeight="1">
      <c r="A447" s="129"/>
      <c r="B447" s="54"/>
      <c r="C447" s="26"/>
      <c r="D447" s="26"/>
      <c r="E447" s="124"/>
      <c r="F447" s="124"/>
      <c r="G447" s="124"/>
      <c r="H447" s="124"/>
      <c r="I447" s="124"/>
      <c r="J447" s="124"/>
      <c r="K447" s="130"/>
      <c r="L447" s="56"/>
      <c r="M447" s="56"/>
      <c r="N447" s="56"/>
      <c r="O447" s="56"/>
      <c r="P447" s="56"/>
      <c r="Q447" s="56"/>
      <c r="R447" s="133"/>
      <c r="S447" s="119"/>
      <c r="T447" s="119"/>
      <c r="U447" s="26"/>
      <c r="V447" s="26"/>
      <c r="W447" s="26"/>
      <c r="X447" s="26"/>
      <c r="Y447" s="119"/>
      <c r="Z447" s="26"/>
    </row>
    <row r="448" spans="1:26" ht="12.75" customHeight="1">
      <c r="A448" s="129"/>
      <c r="B448" s="54"/>
      <c r="C448" s="26"/>
      <c r="D448" s="26"/>
      <c r="E448" s="124"/>
      <c r="F448" s="124"/>
      <c r="G448" s="124"/>
      <c r="H448" s="124"/>
      <c r="I448" s="124"/>
      <c r="J448" s="124"/>
      <c r="K448" s="130"/>
      <c r="L448" s="56"/>
      <c r="M448" s="56"/>
      <c r="N448" s="56"/>
      <c r="O448" s="56"/>
      <c r="P448" s="56"/>
      <c r="Q448" s="56"/>
      <c r="R448" s="133"/>
      <c r="S448" s="119"/>
      <c r="T448" s="119"/>
      <c r="U448" s="26"/>
      <c r="V448" s="26"/>
      <c r="W448" s="26"/>
      <c r="X448" s="26"/>
      <c r="Y448" s="119"/>
      <c r="Z448" s="26"/>
    </row>
    <row r="449" spans="1:26" ht="12.75" customHeight="1">
      <c r="A449" s="129"/>
      <c r="B449" s="54"/>
      <c r="C449" s="26"/>
      <c r="D449" s="26"/>
      <c r="E449" s="124"/>
      <c r="F449" s="124"/>
      <c r="G449" s="124"/>
      <c r="H449" s="124"/>
      <c r="I449" s="124"/>
      <c r="J449" s="124"/>
      <c r="K449" s="130"/>
      <c r="L449" s="56"/>
      <c r="M449" s="56"/>
      <c r="N449" s="56"/>
      <c r="O449" s="56"/>
      <c r="P449" s="56"/>
      <c r="Q449" s="56"/>
      <c r="R449" s="133"/>
      <c r="S449" s="119"/>
      <c r="T449" s="119"/>
      <c r="U449" s="26"/>
      <c r="V449" s="26"/>
      <c r="W449" s="26"/>
      <c r="X449" s="26"/>
      <c r="Y449" s="119"/>
      <c r="Z449" s="26"/>
    </row>
    <row r="450" spans="1:26" ht="12.75" customHeight="1">
      <c r="A450" s="129"/>
      <c r="B450" s="54"/>
      <c r="C450" s="26"/>
      <c r="D450" s="26"/>
      <c r="E450" s="124"/>
      <c r="F450" s="124"/>
      <c r="G450" s="124"/>
      <c r="H450" s="124"/>
      <c r="I450" s="124"/>
      <c r="J450" s="124"/>
      <c r="K450" s="130"/>
      <c r="L450" s="56"/>
      <c r="M450" s="56"/>
      <c r="N450" s="56"/>
      <c r="O450" s="56"/>
      <c r="P450" s="56"/>
      <c r="Q450" s="56"/>
      <c r="R450" s="133"/>
      <c r="S450" s="119"/>
      <c r="T450" s="119"/>
      <c r="U450" s="26"/>
      <c r="V450" s="26"/>
      <c r="W450" s="26"/>
      <c r="X450" s="26"/>
      <c r="Y450" s="119"/>
      <c r="Z450" s="26"/>
    </row>
    <row r="451" spans="1:26" ht="12.75" customHeight="1">
      <c r="A451" s="129"/>
      <c r="B451" s="54"/>
      <c r="C451" s="26"/>
      <c r="D451" s="26"/>
      <c r="E451" s="124"/>
      <c r="F451" s="124"/>
      <c r="G451" s="124"/>
      <c r="H451" s="124"/>
      <c r="I451" s="124"/>
      <c r="J451" s="124"/>
      <c r="K451" s="130"/>
      <c r="L451" s="56"/>
      <c r="M451" s="56"/>
      <c r="N451" s="56"/>
      <c r="O451" s="56"/>
      <c r="P451" s="56"/>
      <c r="Q451" s="56"/>
      <c r="R451" s="133"/>
      <c r="S451" s="119"/>
      <c r="T451" s="119"/>
      <c r="U451" s="26"/>
      <c r="V451" s="26"/>
      <c r="W451" s="26"/>
      <c r="X451" s="26"/>
      <c r="Y451" s="119"/>
      <c r="Z451" s="26"/>
    </row>
    <row r="452" spans="1:26" ht="12.75" customHeight="1">
      <c r="A452" s="129"/>
      <c r="B452" s="54"/>
      <c r="C452" s="26"/>
      <c r="D452" s="26"/>
      <c r="E452" s="124"/>
      <c r="F452" s="124"/>
      <c r="G452" s="124"/>
      <c r="H452" s="124"/>
      <c r="I452" s="124"/>
      <c r="J452" s="124"/>
      <c r="K452" s="130"/>
      <c r="L452" s="56"/>
      <c r="M452" s="56"/>
      <c r="N452" s="56"/>
      <c r="O452" s="56"/>
      <c r="P452" s="56"/>
      <c r="Q452" s="56"/>
      <c r="R452" s="133"/>
      <c r="S452" s="119"/>
      <c r="T452" s="119"/>
      <c r="U452" s="26"/>
      <c r="V452" s="26"/>
      <c r="W452" s="26"/>
      <c r="X452" s="26"/>
      <c r="Y452" s="119"/>
      <c r="Z452" s="26"/>
    </row>
    <row r="453" spans="1:26" ht="12.75" customHeight="1">
      <c r="A453" s="129"/>
      <c r="B453" s="54"/>
      <c r="C453" s="26"/>
      <c r="D453" s="26"/>
      <c r="E453" s="124"/>
      <c r="F453" s="124"/>
      <c r="G453" s="124"/>
      <c r="H453" s="124"/>
      <c r="I453" s="124"/>
      <c r="J453" s="124"/>
      <c r="K453" s="130"/>
      <c r="L453" s="56"/>
      <c r="M453" s="56"/>
      <c r="N453" s="56"/>
      <c r="O453" s="56"/>
      <c r="P453" s="56"/>
      <c r="Q453" s="56"/>
      <c r="R453" s="133"/>
      <c r="S453" s="119"/>
      <c r="T453" s="119"/>
      <c r="U453" s="26"/>
      <c r="V453" s="26"/>
      <c r="W453" s="26"/>
      <c r="X453" s="26"/>
      <c r="Y453" s="119"/>
      <c r="Z453" s="26"/>
    </row>
    <row r="454" spans="1:26" ht="12.75" customHeight="1">
      <c r="A454" s="129"/>
      <c r="B454" s="54"/>
      <c r="C454" s="26"/>
      <c r="D454" s="26"/>
      <c r="E454" s="124"/>
      <c r="F454" s="124"/>
      <c r="G454" s="124"/>
      <c r="H454" s="124"/>
      <c r="I454" s="124"/>
      <c r="J454" s="124"/>
      <c r="K454" s="130"/>
      <c r="L454" s="56"/>
      <c r="M454" s="56"/>
      <c r="N454" s="56"/>
      <c r="O454" s="56"/>
      <c r="P454" s="56"/>
      <c r="Q454" s="56"/>
      <c r="R454" s="133"/>
      <c r="S454" s="119"/>
      <c r="T454" s="119"/>
      <c r="U454" s="26"/>
      <c r="V454" s="26"/>
      <c r="W454" s="26"/>
      <c r="X454" s="26"/>
      <c r="Y454" s="119"/>
      <c r="Z454" s="26"/>
    </row>
    <row r="455" spans="1:26" ht="12.75" customHeight="1">
      <c r="A455" s="129"/>
      <c r="B455" s="54"/>
      <c r="C455" s="26"/>
      <c r="D455" s="26"/>
      <c r="E455" s="124"/>
      <c r="F455" s="124"/>
      <c r="G455" s="124"/>
      <c r="H455" s="124"/>
      <c r="I455" s="124"/>
      <c r="J455" s="124"/>
      <c r="K455" s="130"/>
      <c r="L455" s="56"/>
      <c r="M455" s="56"/>
      <c r="N455" s="56"/>
      <c r="O455" s="56"/>
      <c r="P455" s="56"/>
      <c r="Q455" s="56"/>
      <c r="R455" s="133"/>
      <c r="S455" s="119"/>
      <c r="T455" s="119"/>
      <c r="U455" s="26"/>
      <c r="V455" s="26"/>
      <c r="W455" s="26"/>
      <c r="X455" s="26"/>
      <c r="Y455" s="119"/>
      <c r="Z455" s="26"/>
    </row>
    <row r="456" spans="1:26" ht="12.75" customHeight="1">
      <c r="A456" s="129"/>
      <c r="B456" s="54"/>
      <c r="C456" s="26"/>
      <c r="D456" s="26"/>
      <c r="E456" s="124"/>
      <c r="F456" s="124"/>
      <c r="G456" s="124"/>
      <c r="H456" s="124"/>
      <c r="I456" s="124"/>
      <c r="J456" s="124"/>
      <c r="K456" s="130"/>
      <c r="L456" s="56"/>
      <c r="M456" s="56"/>
      <c r="N456" s="56"/>
      <c r="O456" s="56"/>
      <c r="P456" s="56"/>
      <c r="Q456" s="56"/>
      <c r="R456" s="133"/>
      <c r="S456" s="119"/>
      <c r="T456" s="119"/>
      <c r="U456" s="26"/>
      <c r="V456" s="26"/>
      <c r="W456" s="26"/>
      <c r="X456" s="26"/>
      <c r="Y456" s="119"/>
      <c r="Z456" s="26"/>
    </row>
    <row r="457" spans="1:26" ht="12.75" customHeight="1">
      <c r="A457" s="129"/>
      <c r="B457" s="54"/>
      <c r="C457" s="26"/>
      <c r="D457" s="26"/>
      <c r="E457" s="124"/>
      <c r="F457" s="124"/>
      <c r="G457" s="124"/>
      <c r="H457" s="124"/>
      <c r="I457" s="124"/>
      <c r="J457" s="124"/>
      <c r="K457" s="130"/>
      <c r="L457" s="56"/>
      <c r="M457" s="56"/>
      <c r="N457" s="56"/>
      <c r="O457" s="56"/>
      <c r="P457" s="56"/>
      <c r="Q457" s="56"/>
      <c r="R457" s="133"/>
      <c r="S457" s="119"/>
      <c r="T457" s="119"/>
      <c r="U457" s="26"/>
      <c r="V457" s="26"/>
      <c r="W457" s="26"/>
      <c r="X457" s="26"/>
      <c r="Y457" s="119"/>
      <c r="Z457" s="26"/>
    </row>
    <row r="458" spans="1:26" ht="12.75" customHeight="1">
      <c r="A458" s="129"/>
      <c r="B458" s="54"/>
      <c r="C458" s="26"/>
      <c r="D458" s="26"/>
      <c r="E458" s="124"/>
      <c r="F458" s="124"/>
      <c r="G458" s="124"/>
      <c r="H458" s="124"/>
      <c r="I458" s="124"/>
      <c r="J458" s="124"/>
      <c r="K458" s="130"/>
      <c r="L458" s="56"/>
      <c r="M458" s="56"/>
      <c r="N458" s="56"/>
      <c r="O458" s="56"/>
      <c r="P458" s="56"/>
      <c r="Q458" s="56"/>
      <c r="R458" s="133"/>
      <c r="S458" s="119"/>
      <c r="T458" s="119"/>
      <c r="U458" s="26"/>
      <c r="V458" s="26"/>
      <c r="W458" s="26"/>
      <c r="X458" s="26"/>
      <c r="Y458" s="119"/>
      <c r="Z458" s="26"/>
    </row>
    <row r="459" spans="1:26" ht="12.75" customHeight="1">
      <c r="A459" s="129"/>
      <c r="B459" s="54"/>
      <c r="C459" s="26"/>
      <c r="D459" s="26"/>
      <c r="E459" s="124"/>
      <c r="F459" s="124"/>
      <c r="G459" s="124"/>
      <c r="H459" s="124"/>
      <c r="I459" s="124"/>
      <c r="J459" s="124"/>
      <c r="K459" s="130"/>
      <c r="L459" s="56"/>
      <c r="M459" s="56"/>
      <c r="N459" s="56"/>
      <c r="O459" s="56"/>
      <c r="P459" s="56"/>
      <c r="Q459" s="56"/>
      <c r="R459" s="133"/>
      <c r="S459" s="119"/>
      <c r="T459" s="119"/>
      <c r="U459" s="26"/>
      <c r="V459" s="26"/>
      <c r="W459" s="26"/>
      <c r="X459" s="26"/>
      <c r="Y459" s="119"/>
      <c r="Z459" s="26"/>
    </row>
    <row r="460" spans="1:26" ht="12.75" customHeight="1">
      <c r="A460" s="129"/>
      <c r="B460" s="54"/>
      <c r="C460" s="26"/>
      <c r="D460" s="26"/>
      <c r="E460" s="124"/>
      <c r="F460" s="124"/>
      <c r="G460" s="124"/>
      <c r="H460" s="124"/>
      <c r="I460" s="124"/>
      <c r="J460" s="124"/>
      <c r="K460" s="130"/>
      <c r="L460" s="56"/>
      <c r="M460" s="56"/>
      <c r="N460" s="56"/>
      <c r="O460" s="56"/>
      <c r="P460" s="56"/>
      <c r="Q460" s="56"/>
      <c r="R460" s="133"/>
      <c r="S460" s="119"/>
      <c r="T460" s="119"/>
      <c r="U460" s="26"/>
      <c r="V460" s="26"/>
      <c r="W460" s="26"/>
      <c r="X460" s="26"/>
      <c r="Y460" s="119"/>
      <c r="Z460" s="26"/>
    </row>
    <row r="461" spans="1:26" ht="12.75" customHeight="1">
      <c r="A461" s="129"/>
      <c r="B461" s="54"/>
      <c r="C461" s="26"/>
      <c r="D461" s="26"/>
      <c r="E461" s="124"/>
      <c r="F461" s="124"/>
      <c r="G461" s="124"/>
      <c r="H461" s="124"/>
      <c r="I461" s="124"/>
      <c r="J461" s="124"/>
      <c r="K461" s="130"/>
      <c r="L461" s="56"/>
      <c r="M461" s="56"/>
      <c r="N461" s="56"/>
      <c r="O461" s="56"/>
      <c r="P461" s="56"/>
      <c r="Q461" s="56"/>
      <c r="R461" s="133"/>
      <c r="S461" s="119"/>
      <c r="T461" s="119"/>
      <c r="U461" s="26"/>
      <c r="V461" s="26"/>
      <c r="W461" s="26"/>
      <c r="X461" s="26"/>
      <c r="Y461" s="119"/>
      <c r="Z461" s="26"/>
    </row>
    <row r="462" spans="1:26" ht="12.75" customHeight="1">
      <c r="A462" s="129"/>
      <c r="B462" s="54"/>
      <c r="C462" s="26"/>
      <c r="D462" s="26"/>
      <c r="E462" s="124"/>
      <c r="F462" s="124"/>
      <c r="G462" s="124"/>
      <c r="H462" s="124"/>
      <c r="I462" s="124"/>
      <c r="J462" s="124"/>
      <c r="K462" s="130"/>
      <c r="L462" s="56"/>
      <c r="M462" s="56"/>
      <c r="N462" s="56"/>
      <c r="O462" s="56"/>
      <c r="P462" s="56"/>
      <c r="Q462" s="56"/>
      <c r="R462" s="133"/>
      <c r="S462" s="119"/>
      <c r="T462" s="119"/>
      <c r="U462" s="26"/>
      <c r="V462" s="26"/>
      <c r="W462" s="26"/>
      <c r="X462" s="26"/>
      <c r="Y462" s="119"/>
      <c r="Z462" s="26"/>
    </row>
    <row r="463" spans="1:26" ht="12.75" customHeight="1">
      <c r="A463" s="129"/>
      <c r="B463" s="54"/>
      <c r="C463" s="26"/>
      <c r="D463" s="26"/>
      <c r="E463" s="124"/>
      <c r="F463" s="124"/>
      <c r="G463" s="124"/>
      <c r="H463" s="124"/>
      <c r="I463" s="124"/>
      <c r="J463" s="124"/>
      <c r="K463" s="130"/>
      <c r="L463" s="56"/>
      <c r="M463" s="56"/>
      <c r="N463" s="56"/>
      <c r="O463" s="56"/>
      <c r="P463" s="56"/>
      <c r="Q463" s="56"/>
      <c r="R463" s="133"/>
      <c r="S463" s="119"/>
      <c r="T463" s="119"/>
      <c r="U463" s="26"/>
      <c r="V463" s="26"/>
      <c r="W463" s="26"/>
      <c r="X463" s="26"/>
      <c r="Y463" s="119"/>
      <c r="Z463" s="26"/>
    </row>
    <row r="464" spans="1:26" ht="12.75" customHeight="1">
      <c r="A464" s="129"/>
      <c r="B464" s="54"/>
      <c r="C464" s="26"/>
      <c r="D464" s="26"/>
      <c r="E464" s="124"/>
      <c r="F464" s="124"/>
      <c r="G464" s="124"/>
      <c r="H464" s="124"/>
      <c r="I464" s="124"/>
      <c r="J464" s="124"/>
      <c r="K464" s="130"/>
      <c r="L464" s="56"/>
      <c r="M464" s="56"/>
      <c r="N464" s="56"/>
      <c r="O464" s="56"/>
      <c r="P464" s="56"/>
      <c r="Q464" s="56"/>
      <c r="R464" s="133"/>
      <c r="S464" s="119"/>
      <c r="T464" s="119"/>
      <c r="U464" s="26"/>
      <c r="V464" s="26"/>
      <c r="W464" s="26"/>
      <c r="X464" s="26"/>
      <c r="Y464" s="119"/>
      <c r="Z464" s="26"/>
    </row>
    <row r="465" spans="1:26" ht="12.75" customHeight="1">
      <c r="A465" s="129"/>
      <c r="B465" s="54"/>
      <c r="C465" s="26"/>
      <c r="D465" s="26"/>
      <c r="E465" s="124"/>
      <c r="F465" s="124"/>
      <c r="G465" s="124"/>
      <c r="H465" s="124"/>
      <c r="I465" s="124"/>
      <c r="J465" s="124"/>
      <c r="K465" s="130"/>
      <c r="L465" s="56"/>
      <c r="M465" s="56"/>
      <c r="N465" s="56"/>
      <c r="O465" s="56"/>
      <c r="P465" s="56"/>
      <c r="Q465" s="56"/>
      <c r="R465" s="133"/>
      <c r="S465" s="119"/>
      <c r="T465" s="119"/>
      <c r="U465" s="26"/>
      <c r="V465" s="26"/>
      <c r="W465" s="26"/>
      <c r="X465" s="26"/>
      <c r="Y465" s="119"/>
      <c r="Z465" s="26"/>
    </row>
    <row r="466" spans="1:26" ht="12.75" customHeight="1">
      <c r="A466" s="129"/>
      <c r="B466" s="54"/>
      <c r="C466" s="26"/>
      <c r="D466" s="26"/>
      <c r="E466" s="124"/>
      <c r="F466" s="124"/>
      <c r="G466" s="124"/>
      <c r="H466" s="124"/>
      <c r="I466" s="124"/>
      <c r="J466" s="124"/>
      <c r="K466" s="130"/>
      <c r="L466" s="56"/>
      <c r="M466" s="56"/>
      <c r="N466" s="56"/>
      <c r="O466" s="56"/>
      <c r="P466" s="56"/>
      <c r="Q466" s="56"/>
      <c r="R466" s="133"/>
      <c r="S466" s="119"/>
      <c r="T466" s="119"/>
      <c r="U466" s="26"/>
      <c r="V466" s="26"/>
      <c r="W466" s="26"/>
      <c r="X466" s="26"/>
      <c r="Y466" s="119"/>
      <c r="Z466" s="26"/>
    </row>
    <row r="467" spans="1:26" ht="12.75" customHeight="1">
      <c r="A467" s="129"/>
      <c r="B467" s="54"/>
      <c r="C467" s="26"/>
      <c r="D467" s="26"/>
      <c r="E467" s="124"/>
      <c r="F467" s="124"/>
      <c r="G467" s="124"/>
      <c r="H467" s="124"/>
      <c r="I467" s="124"/>
      <c r="J467" s="124"/>
      <c r="K467" s="130"/>
      <c r="L467" s="56"/>
      <c r="M467" s="56"/>
      <c r="N467" s="56"/>
      <c r="O467" s="56"/>
      <c r="P467" s="56"/>
      <c r="Q467" s="56"/>
      <c r="R467" s="133"/>
      <c r="S467" s="119"/>
      <c r="T467" s="119"/>
      <c r="U467" s="26"/>
      <c r="V467" s="26"/>
      <c r="W467" s="26"/>
      <c r="X467" s="26"/>
      <c r="Y467" s="119"/>
      <c r="Z467" s="26"/>
    </row>
    <row r="468" spans="1:26" ht="12.75" customHeight="1">
      <c r="A468" s="129"/>
      <c r="B468" s="54"/>
      <c r="C468" s="26"/>
      <c r="D468" s="26"/>
      <c r="E468" s="124"/>
      <c r="F468" s="124"/>
      <c r="G468" s="124"/>
      <c r="H468" s="124"/>
      <c r="I468" s="124"/>
      <c r="J468" s="124"/>
      <c r="K468" s="130"/>
      <c r="L468" s="56"/>
      <c r="M468" s="56"/>
      <c r="N468" s="56"/>
      <c r="O468" s="56"/>
      <c r="P468" s="56"/>
      <c r="Q468" s="56"/>
      <c r="R468" s="133"/>
      <c r="S468" s="119"/>
      <c r="T468" s="119"/>
      <c r="U468" s="26"/>
      <c r="V468" s="26"/>
      <c r="W468" s="26"/>
      <c r="X468" s="26"/>
      <c r="Y468" s="119"/>
      <c r="Z468" s="26"/>
    </row>
    <row r="469" spans="1:26" ht="12.75" customHeight="1">
      <c r="A469" s="129"/>
      <c r="B469" s="54"/>
      <c r="C469" s="26"/>
      <c r="D469" s="26"/>
      <c r="E469" s="124"/>
      <c r="F469" s="124"/>
      <c r="G469" s="124"/>
      <c r="H469" s="124"/>
      <c r="I469" s="124"/>
      <c r="J469" s="124"/>
      <c r="K469" s="130"/>
      <c r="L469" s="56"/>
      <c r="M469" s="56"/>
      <c r="N469" s="56"/>
      <c r="O469" s="56"/>
      <c r="P469" s="56"/>
      <c r="Q469" s="56"/>
      <c r="R469" s="133"/>
      <c r="S469" s="119"/>
      <c r="T469" s="119"/>
      <c r="U469" s="26"/>
      <c r="V469" s="26"/>
      <c r="W469" s="26"/>
      <c r="X469" s="26"/>
      <c r="Y469" s="119"/>
      <c r="Z469" s="26"/>
    </row>
    <row r="470" spans="1:26" ht="12.75" customHeight="1">
      <c r="A470" s="129"/>
      <c r="B470" s="54"/>
      <c r="C470" s="26"/>
      <c r="D470" s="26"/>
      <c r="E470" s="124"/>
      <c r="F470" s="124"/>
      <c r="G470" s="124"/>
      <c r="H470" s="124"/>
      <c r="I470" s="124"/>
      <c r="J470" s="124"/>
      <c r="K470" s="130"/>
      <c r="L470" s="56"/>
      <c r="M470" s="56"/>
      <c r="N470" s="56"/>
      <c r="O470" s="56"/>
      <c r="P470" s="56"/>
      <c r="Q470" s="56"/>
      <c r="R470" s="133"/>
      <c r="S470" s="119"/>
      <c r="T470" s="119"/>
      <c r="U470" s="26"/>
      <c r="V470" s="26"/>
      <c r="W470" s="26"/>
      <c r="X470" s="26"/>
      <c r="Y470" s="119"/>
      <c r="Z470" s="26"/>
    </row>
    <row r="471" spans="1:26" ht="12.75" customHeight="1">
      <c r="A471" s="129"/>
      <c r="B471" s="54"/>
      <c r="C471" s="26"/>
      <c r="D471" s="26"/>
      <c r="E471" s="124"/>
      <c r="F471" s="124"/>
      <c r="G471" s="124"/>
      <c r="H471" s="124"/>
      <c r="I471" s="124"/>
      <c r="J471" s="124"/>
      <c r="K471" s="130"/>
      <c r="L471" s="56"/>
      <c r="M471" s="56"/>
      <c r="N471" s="56"/>
      <c r="O471" s="56"/>
      <c r="P471" s="56"/>
      <c r="Q471" s="56"/>
      <c r="R471" s="133"/>
      <c r="S471" s="119"/>
      <c r="T471" s="119"/>
      <c r="U471" s="26"/>
      <c r="V471" s="26"/>
      <c r="W471" s="26"/>
      <c r="X471" s="26"/>
      <c r="Y471" s="119"/>
      <c r="Z471" s="26"/>
    </row>
    <row r="472" spans="1:26" ht="12.75" customHeight="1">
      <c r="A472" s="129"/>
      <c r="B472" s="54"/>
      <c r="C472" s="26"/>
      <c r="D472" s="26"/>
      <c r="E472" s="124"/>
      <c r="F472" s="124"/>
      <c r="G472" s="124"/>
      <c r="H472" s="124"/>
      <c r="I472" s="124"/>
      <c r="J472" s="124"/>
      <c r="K472" s="130"/>
      <c r="L472" s="56"/>
      <c r="M472" s="56"/>
      <c r="N472" s="56"/>
      <c r="O472" s="56"/>
      <c r="P472" s="56"/>
      <c r="Q472" s="56"/>
      <c r="R472" s="133"/>
      <c r="S472" s="119"/>
      <c r="T472" s="119"/>
      <c r="U472" s="26"/>
      <c r="V472" s="26"/>
      <c r="W472" s="26"/>
      <c r="X472" s="26"/>
      <c r="Y472" s="119"/>
      <c r="Z472" s="26"/>
    </row>
    <row r="473" spans="1:26" ht="12.75" customHeight="1">
      <c r="A473" s="129"/>
      <c r="B473" s="54"/>
      <c r="C473" s="26"/>
      <c r="D473" s="26"/>
      <c r="E473" s="124"/>
      <c r="F473" s="124"/>
      <c r="G473" s="124"/>
      <c r="H473" s="124"/>
      <c r="I473" s="124"/>
      <c r="J473" s="124"/>
      <c r="K473" s="130"/>
      <c r="L473" s="56"/>
      <c r="M473" s="56"/>
      <c r="N473" s="56"/>
      <c r="O473" s="56"/>
      <c r="P473" s="56"/>
      <c r="Q473" s="56"/>
      <c r="R473" s="133"/>
      <c r="S473" s="119"/>
      <c r="T473" s="119"/>
      <c r="U473" s="26"/>
      <c r="V473" s="26"/>
      <c r="W473" s="26"/>
      <c r="X473" s="26"/>
      <c r="Y473" s="119"/>
      <c r="Z473" s="26"/>
    </row>
    <row r="474" spans="1:26" ht="12.75" customHeight="1">
      <c r="A474" s="129"/>
      <c r="B474" s="54"/>
      <c r="C474" s="26"/>
      <c r="D474" s="26"/>
      <c r="E474" s="124"/>
      <c r="F474" s="124"/>
      <c r="G474" s="124"/>
      <c r="H474" s="124"/>
      <c r="I474" s="124"/>
      <c r="J474" s="124"/>
      <c r="K474" s="130"/>
      <c r="L474" s="56"/>
      <c r="M474" s="56"/>
      <c r="N474" s="56"/>
      <c r="O474" s="56"/>
      <c r="P474" s="56"/>
      <c r="Q474" s="56"/>
      <c r="R474" s="133"/>
      <c r="S474" s="119"/>
      <c r="T474" s="119"/>
      <c r="U474" s="26"/>
      <c r="V474" s="26"/>
      <c r="W474" s="26"/>
      <c r="X474" s="26"/>
      <c r="Y474" s="119"/>
      <c r="Z474" s="26"/>
    </row>
    <row r="475" spans="1:26" ht="12.75" customHeight="1">
      <c r="A475" s="129"/>
      <c r="B475" s="54"/>
      <c r="C475" s="26"/>
      <c r="D475" s="26"/>
      <c r="E475" s="124"/>
      <c r="F475" s="124"/>
      <c r="G475" s="124"/>
      <c r="H475" s="124"/>
      <c r="I475" s="124"/>
      <c r="J475" s="124"/>
      <c r="K475" s="130"/>
      <c r="L475" s="56"/>
      <c r="M475" s="56"/>
      <c r="N475" s="56"/>
      <c r="O475" s="56"/>
      <c r="P475" s="56"/>
      <c r="Q475" s="56"/>
      <c r="R475" s="133"/>
      <c r="S475" s="119"/>
      <c r="T475" s="119"/>
      <c r="U475" s="26"/>
      <c r="V475" s="26"/>
      <c r="W475" s="26"/>
      <c r="X475" s="26"/>
      <c r="Y475" s="119"/>
      <c r="Z475" s="26"/>
    </row>
    <row r="476" spans="1:26" ht="12.75" customHeight="1">
      <c r="A476" s="129"/>
      <c r="B476" s="54"/>
      <c r="C476" s="26"/>
      <c r="D476" s="26"/>
      <c r="E476" s="124"/>
      <c r="F476" s="124"/>
      <c r="G476" s="124"/>
      <c r="H476" s="124"/>
      <c r="I476" s="124"/>
      <c r="J476" s="124"/>
      <c r="K476" s="130"/>
      <c r="L476" s="56"/>
      <c r="M476" s="56"/>
      <c r="N476" s="56"/>
      <c r="O476" s="56"/>
      <c r="P476" s="56"/>
      <c r="Q476" s="56"/>
      <c r="R476" s="133"/>
      <c r="S476" s="119"/>
      <c r="T476" s="119"/>
      <c r="U476" s="26"/>
      <c r="V476" s="26"/>
      <c r="W476" s="26"/>
      <c r="X476" s="26"/>
      <c r="Y476" s="119"/>
      <c r="Z476" s="26"/>
    </row>
    <row r="477" spans="1:26" ht="12.75" customHeight="1">
      <c r="A477" s="129"/>
      <c r="B477" s="54"/>
      <c r="C477" s="26"/>
      <c r="D477" s="26"/>
      <c r="E477" s="124"/>
      <c r="F477" s="124"/>
      <c r="G477" s="124"/>
      <c r="H477" s="124"/>
      <c r="I477" s="124"/>
      <c r="J477" s="124"/>
      <c r="K477" s="130"/>
      <c r="L477" s="56"/>
      <c r="M477" s="56"/>
      <c r="N477" s="56"/>
      <c r="O477" s="56"/>
      <c r="P477" s="56"/>
      <c r="Q477" s="56"/>
      <c r="R477" s="133"/>
      <c r="S477" s="119"/>
      <c r="T477" s="119"/>
      <c r="U477" s="26"/>
      <c r="V477" s="26"/>
      <c r="W477" s="26"/>
      <c r="X477" s="26"/>
      <c r="Y477" s="119"/>
      <c r="Z477" s="26"/>
    </row>
    <row r="478" spans="1:26" ht="12.75" customHeight="1">
      <c r="A478" s="129"/>
      <c r="B478" s="54"/>
      <c r="C478" s="26"/>
      <c r="D478" s="26"/>
      <c r="E478" s="124"/>
      <c r="F478" s="124"/>
      <c r="G478" s="124"/>
      <c r="H478" s="124"/>
      <c r="I478" s="124"/>
      <c r="J478" s="124"/>
      <c r="K478" s="130"/>
      <c r="L478" s="56"/>
      <c r="M478" s="56"/>
      <c r="N478" s="56"/>
      <c r="O478" s="56"/>
      <c r="P478" s="56"/>
      <c r="Q478" s="56"/>
      <c r="R478" s="133"/>
      <c r="S478" s="119"/>
      <c r="T478" s="119"/>
      <c r="U478" s="26"/>
      <c r="V478" s="26"/>
      <c r="W478" s="26"/>
      <c r="X478" s="26"/>
      <c r="Y478" s="119"/>
      <c r="Z478" s="26"/>
    </row>
    <row r="479" spans="1:26" ht="12.75" customHeight="1">
      <c r="A479" s="129"/>
      <c r="B479" s="54"/>
      <c r="C479" s="26"/>
      <c r="D479" s="26"/>
      <c r="E479" s="124"/>
      <c r="F479" s="124"/>
      <c r="G479" s="124"/>
      <c r="H479" s="124"/>
      <c r="I479" s="124"/>
      <c r="J479" s="124"/>
      <c r="K479" s="130"/>
      <c r="L479" s="56"/>
      <c r="M479" s="56"/>
      <c r="N479" s="56"/>
      <c r="O479" s="56"/>
      <c r="P479" s="56"/>
      <c r="Q479" s="56"/>
      <c r="R479" s="133"/>
      <c r="S479" s="119"/>
      <c r="T479" s="119"/>
      <c r="U479" s="26"/>
      <c r="V479" s="26"/>
      <c r="W479" s="26"/>
      <c r="X479" s="26"/>
      <c r="Y479" s="119"/>
      <c r="Z479" s="26"/>
    </row>
    <row r="480" spans="1:26" ht="12.75" customHeight="1">
      <c r="A480" s="129"/>
      <c r="B480" s="54"/>
      <c r="C480" s="26"/>
      <c r="D480" s="26"/>
      <c r="E480" s="124"/>
      <c r="F480" s="124"/>
      <c r="G480" s="124"/>
      <c r="H480" s="124"/>
      <c r="I480" s="124"/>
      <c r="J480" s="124"/>
      <c r="K480" s="130"/>
      <c r="L480" s="56"/>
      <c r="M480" s="56"/>
      <c r="N480" s="56"/>
      <c r="O480" s="56"/>
      <c r="P480" s="56"/>
      <c r="Q480" s="56"/>
      <c r="R480" s="133"/>
      <c r="S480" s="119"/>
      <c r="T480" s="119"/>
      <c r="U480" s="26"/>
      <c r="V480" s="26"/>
      <c r="W480" s="26"/>
      <c r="X480" s="26"/>
      <c r="Y480" s="119"/>
      <c r="Z480" s="26"/>
    </row>
    <row r="481" spans="1:26" ht="12.75" customHeight="1">
      <c r="A481" s="129"/>
      <c r="B481" s="54"/>
      <c r="C481" s="26"/>
      <c r="D481" s="26"/>
      <c r="E481" s="124"/>
      <c r="F481" s="124"/>
      <c r="G481" s="124"/>
      <c r="H481" s="124"/>
      <c r="I481" s="124"/>
      <c r="J481" s="124"/>
      <c r="K481" s="130"/>
      <c r="L481" s="56"/>
      <c r="M481" s="56"/>
      <c r="N481" s="56"/>
      <c r="O481" s="56"/>
      <c r="P481" s="56"/>
      <c r="Q481" s="56"/>
      <c r="R481" s="133"/>
      <c r="S481" s="119"/>
      <c r="T481" s="119"/>
      <c r="U481" s="26"/>
      <c r="V481" s="26"/>
      <c r="W481" s="26"/>
      <c r="X481" s="26"/>
      <c r="Y481" s="119"/>
      <c r="Z481" s="26"/>
    </row>
    <row r="482" spans="1:26" ht="12.75" customHeight="1">
      <c r="A482" s="129"/>
      <c r="B482" s="54"/>
      <c r="C482" s="26"/>
      <c r="D482" s="26"/>
      <c r="E482" s="124"/>
      <c r="F482" s="124"/>
      <c r="G482" s="124"/>
      <c r="H482" s="124"/>
      <c r="I482" s="124"/>
      <c r="J482" s="124"/>
      <c r="K482" s="130"/>
      <c r="L482" s="56"/>
      <c r="M482" s="56"/>
      <c r="N482" s="56"/>
      <c r="O482" s="56"/>
      <c r="P482" s="56"/>
      <c r="Q482" s="56"/>
      <c r="R482" s="133"/>
      <c r="S482" s="119"/>
      <c r="T482" s="119"/>
      <c r="U482" s="26"/>
      <c r="V482" s="26"/>
      <c r="W482" s="26"/>
      <c r="X482" s="26"/>
      <c r="Y482" s="119"/>
      <c r="Z482" s="26"/>
    </row>
    <row r="483" spans="1:26" ht="12.75" customHeight="1">
      <c r="A483" s="129"/>
      <c r="B483" s="54"/>
      <c r="C483" s="26"/>
      <c r="D483" s="26"/>
      <c r="E483" s="124"/>
      <c r="F483" s="124"/>
      <c r="G483" s="124"/>
      <c r="H483" s="124"/>
      <c r="I483" s="124"/>
      <c r="J483" s="124"/>
      <c r="K483" s="130"/>
      <c r="L483" s="56"/>
      <c r="M483" s="56"/>
      <c r="N483" s="56"/>
      <c r="O483" s="56"/>
      <c r="P483" s="56"/>
      <c r="Q483" s="56"/>
      <c r="R483" s="133"/>
      <c r="S483" s="119"/>
      <c r="T483" s="119"/>
      <c r="U483" s="26"/>
      <c r="V483" s="26"/>
      <c r="W483" s="26"/>
      <c r="X483" s="26"/>
      <c r="Y483" s="119"/>
      <c r="Z483" s="26"/>
    </row>
    <row r="484" spans="1:26" ht="12.75" customHeight="1">
      <c r="A484" s="129"/>
      <c r="B484" s="54"/>
      <c r="C484" s="26"/>
      <c r="D484" s="26"/>
      <c r="E484" s="124"/>
      <c r="F484" s="124"/>
      <c r="G484" s="124"/>
      <c r="H484" s="124"/>
      <c r="I484" s="124"/>
      <c r="J484" s="124"/>
      <c r="K484" s="130"/>
      <c r="L484" s="56"/>
      <c r="M484" s="56"/>
      <c r="N484" s="56"/>
      <c r="O484" s="56"/>
      <c r="P484" s="56"/>
      <c r="Q484" s="56"/>
      <c r="R484" s="133"/>
      <c r="S484" s="119"/>
      <c r="T484" s="119"/>
      <c r="U484" s="26"/>
      <c r="V484" s="26"/>
      <c r="W484" s="26"/>
      <c r="X484" s="26"/>
      <c r="Y484" s="119"/>
      <c r="Z484" s="26"/>
    </row>
    <row r="485" spans="1:26" ht="12.75" customHeight="1">
      <c r="A485" s="129"/>
      <c r="B485" s="54"/>
      <c r="C485" s="26"/>
      <c r="D485" s="26"/>
      <c r="E485" s="124"/>
      <c r="F485" s="124"/>
      <c r="G485" s="124"/>
      <c r="H485" s="124"/>
      <c r="I485" s="124"/>
      <c r="J485" s="124"/>
      <c r="K485" s="130"/>
      <c r="L485" s="56"/>
      <c r="M485" s="56"/>
      <c r="N485" s="56"/>
      <c r="O485" s="56"/>
      <c r="P485" s="56"/>
      <c r="Q485" s="56"/>
      <c r="R485" s="133"/>
      <c r="S485" s="119"/>
      <c r="T485" s="119"/>
      <c r="U485" s="26"/>
      <c r="V485" s="26"/>
      <c r="W485" s="26"/>
      <c r="X485" s="26"/>
      <c r="Y485" s="119"/>
      <c r="Z485" s="26"/>
    </row>
    <row r="486" spans="1:26" ht="12.75" customHeight="1">
      <c r="A486" s="129"/>
      <c r="B486" s="54"/>
      <c r="C486" s="26"/>
      <c r="D486" s="26"/>
      <c r="E486" s="124"/>
      <c r="F486" s="124"/>
      <c r="G486" s="124"/>
      <c r="H486" s="124"/>
      <c r="I486" s="124"/>
      <c r="J486" s="124"/>
      <c r="K486" s="130"/>
      <c r="L486" s="56"/>
      <c r="M486" s="56"/>
      <c r="N486" s="56"/>
      <c r="O486" s="56"/>
      <c r="P486" s="56"/>
      <c r="Q486" s="56"/>
      <c r="R486" s="133"/>
      <c r="S486" s="119"/>
      <c r="T486" s="119"/>
      <c r="U486" s="26"/>
      <c r="V486" s="26"/>
      <c r="W486" s="26"/>
      <c r="X486" s="26"/>
      <c r="Y486" s="119"/>
      <c r="Z486" s="26"/>
    </row>
    <row r="487" spans="1:26" ht="12.75" customHeight="1">
      <c r="A487" s="129"/>
      <c r="B487" s="54"/>
      <c r="C487" s="26"/>
      <c r="D487" s="26"/>
      <c r="E487" s="124"/>
      <c r="F487" s="124"/>
      <c r="G487" s="124"/>
      <c r="H487" s="124"/>
      <c r="I487" s="124"/>
      <c r="J487" s="124"/>
      <c r="K487" s="130"/>
      <c r="L487" s="56"/>
      <c r="M487" s="56"/>
      <c r="N487" s="56"/>
      <c r="O487" s="56"/>
      <c r="P487" s="56"/>
      <c r="Q487" s="56"/>
      <c r="R487" s="133"/>
      <c r="S487" s="119"/>
      <c r="T487" s="119"/>
      <c r="U487" s="26"/>
      <c r="V487" s="26"/>
      <c r="W487" s="26"/>
      <c r="X487" s="26"/>
      <c r="Y487" s="119"/>
      <c r="Z487" s="26"/>
    </row>
    <row r="488" spans="1:26" ht="12.75" customHeight="1">
      <c r="A488" s="129"/>
      <c r="B488" s="54"/>
      <c r="C488" s="26"/>
      <c r="D488" s="26"/>
      <c r="E488" s="124"/>
      <c r="F488" s="124"/>
      <c r="G488" s="124"/>
      <c r="H488" s="124"/>
      <c r="I488" s="124"/>
      <c r="J488" s="124"/>
      <c r="K488" s="130"/>
      <c r="L488" s="56"/>
      <c r="M488" s="56"/>
      <c r="N488" s="56"/>
      <c r="O488" s="56"/>
      <c r="P488" s="56"/>
      <c r="Q488" s="56"/>
      <c r="R488" s="133"/>
      <c r="S488" s="119"/>
      <c r="T488" s="119"/>
      <c r="U488" s="26"/>
      <c r="V488" s="26"/>
      <c r="W488" s="26"/>
      <c r="X488" s="26"/>
      <c r="Y488" s="119"/>
      <c r="Z488" s="26"/>
    </row>
    <row r="489" spans="1:26" ht="12.75" customHeight="1">
      <c r="A489" s="129"/>
      <c r="B489" s="54"/>
      <c r="C489" s="26"/>
      <c r="D489" s="26"/>
      <c r="E489" s="124"/>
      <c r="F489" s="124"/>
      <c r="G489" s="124"/>
      <c r="H489" s="124"/>
      <c r="I489" s="124"/>
      <c r="J489" s="124"/>
      <c r="K489" s="130"/>
      <c r="L489" s="56"/>
      <c r="M489" s="56"/>
      <c r="N489" s="56"/>
      <c r="O489" s="56"/>
      <c r="P489" s="56"/>
      <c r="Q489" s="56"/>
      <c r="R489" s="133"/>
      <c r="S489" s="119"/>
      <c r="T489" s="119"/>
      <c r="U489" s="26"/>
      <c r="V489" s="26"/>
      <c r="W489" s="26"/>
      <c r="X489" s="26"/>
      <c r="Y489" s="119"/>
      <c r="Z489" s="26"/>
    </row>
    <row r="490" spans="1:26" ht="12.75" customHeight="1">
      <c r="A490" s="129"/>
      <c r="B490" s="54"/>
      <c r="C490" s="26"/>
      <c r="D490" s="26"/>
      <c r="E490" s="124"/>
      <c r="F490" s="124"/>
      <c r="G490" s="124"/>
      <c r="H490" s="124"/>
      <c r="I490" s="124"/>
      <c r="J490" s="124"/>
      <c r="K490" s="130"/>
      <c r="L490" s="56"/>
      <c r="M490" s="56"/>
      <c r="N490" s="56"/>
      <c r="O490" s="56"/>
      <c r="P490" s="56"/>
      <c r="Q490" s="56"/>
      <c r="R490" s="133"/>
      <c r="S490" s="119"/>
      <c r="T490" s="119"/>
      <c r="U490" s="26"/>
      <c r="V490" s="26"/>
      <c r="W490" s="26"/>
      <c r="X490" s="26"/>
      <c r="Y490" s="119"/>
      <c r="Z490" s="26"/>
    </row>
    <row r="491" spans="1:26" ht="12.75" customHeight="1">
      <c r="A491" s="129"/>
      <c r="B491" s="54"/>
      <c r="C491" s="26"/>
      <c r="D491" s="26"/>
      <c r="E491" s="124"/>
      <c r="F491" s="124"/>
      <c r="G491" s="124"/>
      <c r="H491" s="124"/>
      <c r="I491" s="124"/>
      <c r="J491" s="124"/>
      <c r="K491" s="130"/>
      <c r="L491" s="56"/>
      <c r="M491" s="56"/>
      <c r="N491" s="56"/>
      <c r="O491" s="56"/>
      <c r="P491" s="56"/>
      <c r="Q491" s="56"/>
      <c r="R491" s="133"/>
      <c r="S491" s="119"/>
      <c r="T491" s="119"/>
      <c r="U491" s="26"/>
      <c r="V491" s="26"/>
      <c r="W491" s="26"/>
      <c r="X491" s="26"/>
      <c r="Y491" s="119"/>
      <c r="Z491" s="26"/>
    </row>
    <row r="492" spans="1:26" ht="12.75" customHeight="1">
      <c r="A492" s="129"/>
      <c r="B492" s="54"/>
      <c r="C492" s="26"/>
      <c r="D492" s="26"/>
      <c r="E492" s="124"/>
      <c r="F492" s="124"/>
      <c r="G492" s="124"/>
      <c r="H492" s="124"/>
      <c r="I492" s="124"/>
      <c r="J492" s="124"/>
      <c r="K492" s="130"/>
      <c r="L492" s="56"/>
      <c r="M492" s="56"/>
      <c r="N492" s="56"/>
      <c r="O492" s="56"/>
      <c r="P492" s="56"/>
      <c r="Q492" s="56"/>
      <c r="R492" s="133"/>
      <c r="S492" s="119"/>
      <c r="T492" s="119"/>
      <c r="U492" s="26"/>
      <c r="V492" s="26"/>
      <c r="W492" s="26"/>
      <c r="X492" s="26"/>
      <c r="Y492" s="119"/>
      <c r="Z492" s="26"/>
    </row>
    <row r="493" spans="1:26" ht="12.75" customHeight="1">
      <c r="A493" s="129"/>
      <c r="B493" s="54"/>
      <c r="C493" s="26"/>
      <c r="D493" s="26"/>
      <c r="E493" s="124"/>
      <c r="F493" s="124"/>
      <c r="G493" s="124"/>
      <c r="H493" s="124"/>
      <c r="I493" s="124"/>
      <c r="J493" s="124"/>
      <c r="K493" s="130"/>
      <c r="L493" s="56"/>
      <c r="M493" s="56"/>
      <c r="N493" s="56"/>
      <c r="O493" s="56"/>
      <c r="P493" s="56"/>
      <c r="Q493" s="56"/>
      <c r="R493" s="133"/>
      <c r="S493" s="119"/>
      <c r="T493" s="119"/>
      <c r="U493" s="26"/>
      <c r="V493" s="26"/>
      <c r="W493" s="26"/>
      <c r="X493" s="26"/>
      <c r="Y493" s="119"/>
      <c r="Z493" s="26"/>
    </row>
    <row r="494" spans="1:26" ht="12.75" customHeight="1">
      <c r="A494" s="129"/>
      <c r="B494" s="54"/>
      <c r="C494" s="26"/>
      <c r="D494" s="26"/>
      <c r="E494" s="124"/>
      <c r="F494" s="124"/>
      <c r="G494" s="124"/>
      <c r="H494" s="124"/>
      <c r="I494" s="124"/>
      <c r="J494" s="124"/>
      <c r="K494" s="130"/>
      <c r="L494" s="56"/>
      <c r="M494" s="56"/>
      <c r="N494" s="56"/>
      <c r="O494" s="56"/>
      <c r="P494" s="56"/>
      <c r="Q494" s="56"/>
      <c r="R494" s="133"/>
      <c r="S494" s="119"/>
      <c r="T494" s="119"/>
      <c r="U494" s="26"/>
      <c r="V494" s="26"/>
      <c r="W494" s="26"/>
      <c r="X494" s="26"/>
      <c r="Y494" s="119"/>
      <c r="Z494" s="26"/>
    </row>
    <row r="495" spans="1:26" ht="12.75" customHeight="1">
      <c r="A495" s="129"/>
      <c r="B495" s="54"/>
      <c r="C495" s="26"/>
      <c r="D495" s="26"/>
      <c r="E495" s="124"/>
      <c r="F495" s="124"/>
      <c r="G495" s="124"/>
      <c r="H495" s="124"/>
      <c r="I495" s="124"/>
      <c r="J495" s="124"/>
      <c r="K495" s="130"/>
      <c r="L495" s="56"/>
      <c r="M495" s="56"/>
      <c r="N495" s="56"/>
      <c r="O495" s="56"/>
      <c r="P495" s="56"/>
      <c r="Q495" s="56"/>
      <c r="R495" s="133"/>
      <c r="S495" s="119"/>
      <c r="T495" s="119"/>
      <c r="U495" s="26"/>
      <c r="V495" s="26"/>
      <c r="W495" s="26"/>
      <c r="X495" s="26"/>
      <c r="Y495" s="119"/>
      <c r="Z495" s="26"/>
    </row>
    <row r="496" spans="1:26" ht="12.75" customHeight="1">
      <c r="A496" s="129"/>
      <c r="B496" s="54"/>
      <c r="C496" s="26"/>
      <c r="D496" s="26"/>
      <c r="E496" s="124"/>
      <c r="F496" s="124"/>
      <c r="G496" s="124"/>
      <c r="H496" s="124"/>
      <c r="I496" s="124"/>
      <c r="J496" s="124"/>
      <c r="K496" s="130"/>
      <c r="L496" s="56"/>
      <c r="M496" s="56"/>
      <c r="N496" s="56"/>
      <c r="O496" s="56"/>
      <c r="P496" s="56"/>
      <c r="Q496" s="56"/>
      <c r="R496" s="133"/>
      <c r="S496" s="119"/>
      <c r="T496" s="119"/>
      <c r="U496" s="26"/>
      <c r="V496" s="26"/>
      <c r="W496" s="26"/>
      <c r="X496" s="26"/>
      <c r="Y496" s="119"/>
      <c r="Z496" s="26"/>
    </row>
    <row r="497" spans="1:26" ht="12.75" customHeight="1">
      <c r="A497" s="129"/>
      <c r="B497" s="54"/>
      <c r="C497" s="26"/>
      <c r="D497" s="26"/>
      <c r="E497" s="124"/>
      <c r="F497" s="124"/>
      <c r="G497" s="124"/>
      <c r="H497" s="124"/>
      <c r="I497" s="124"/>
      <c r="J497" s="124"/>
      <c r="K497" s="130"/>
      <c r="L497" s="56"/>
      <c r="M497" s="56"/>
      <c r="N497" s="56"/>
      <c r="O497" s="56"/>
      <c r="P497" s="56"/>
      <c r="Q497" s="56"/>
      <c r="R497" s="133"/>
      <c r="S497" s="119"/>
      <c r="T497" s="119"/>
      <c r="U497" s="26"/>
      <c r="V497" s="26"/>
      <c r="W497" s="26"/>
      <c r="X497" s="26"/>
      <c r="Y497" s="119"/>
      <c r="Z497" s="26"/>
    </row>
    <row r="498" spans="1:26" ht="12.75" customHeight="1">
      <c r="A498" s="129"/>
      <c r="B498" s="54"/>
      <c r="C498" s="26"/>
      <c r="D498" s="26"/>
      <c r="E498" s="124"/>
      <c r="F498" s="124"/>
      <c r="G498" s="124"/>
      <c r="H498" s="124"/>
      <c r="I498" s="124"/>
      <c r="J498" s="124"/>
      <c r="K498" s="130"/>
      <c r="L498" s="56"/>
      <c r="M498" s="56"/>
      <c r="N498" s="56"/>
      <c r="O498" s="56"/>
      <c r="P498" s="56"/>
      <c r="Q498" s="56"/>
      <c r="R498" s="133"/>
      <c r="S498" s="119"/>
      <c r="T498" s="119"/>
      <c r="U498" s="26"/>
      <c r="V498" s="26"/>
      <c r="W498" s="26"/>
      <c r="X498" s="26"/>
      <c r="Y498" s="119"/>
      <c r="Z498" s="26"/>
    </row>
    <row r="499" spans="1:26" ht="12.75" customHeight="1">
      <c r="A499" s="129"/>
      <c r="B499" s="54"/>
      <c r="C499" s="26"/>
      <c r="D499" s="26"/>
      <c r="E499" s="124"/>
      <c r="F499" s="124"/>
      <c r="G499" s="124"/>
      <c r="H499" s="124"/>
      <c r="I499" s="124"/>
      <c r="J499" s="124"/>
      <c r="K499" s="130"/>
      <c r="L499" s="56"/>
      <c r="M499" s="56"/>
      <c r="N499" s="56"/>
      <c r="O499" s="56"/>
      <c r="P499" s="56"/>
      <c r="Q499" s="56"/>
      <c r="R499" s="133"/>
      <c r="S499" s="119"/>
      <c r="T499" s="119"/>
      <c r="U499" s="26"/>
      <c r="V499" s="26"/>
      <c r="W499" s="26"/>
      <c r="X499" s="26"/>
      <c r="Y499" s="119"/>
      <c r="Z499" s="26"/>
    </row>
    <row r="500" spans="1:26" ht="12.75" customHeight="1">
      <c r="A500" s="129"/>
      <c r="B500" s="54"/>
      <c r="C500" s="26"/>
      <c r="D500" s="26"/>
      <c r="E500" s="124"/>
      <c r="F500" s="124"/>
      <c r="G500" s="124"/>
      <c r="H500" s="124"/>
      <c r="I500" s="124"/>
      <c r="J500" s="124"/>
      <c r="K500" s="130"/>
      <c r="L500" s="56"/>
      <c r="M500" s="56"/>
      <c r="N500" s="56"/>
      <c r="O500" s="56"/>
      <c r="P500" s="56"/>
      <c r="Q500" s="56"/>
      <c r="R500" s="133"/>
      <c r="S500" s="119"/>
      <c r="T500" s="119"/>
      <c r="U500" s="26"/>
      <c r="V500" s="26"/>
      <c r="W500" s="26"/>
      <c r="X500" s="26"/>
      <c r="Y500" s="119"/>
      <c r="Z500" s="26"/>
    </row>
    <row r="501" spans="1:26" ht="12.75" customHeight="1">
      <c r="A501" s="129"/>
      <c r="B501" s="54"/>
      <c r="C501" s="26"/>
      <c r="D501" s="26"/>
      <c r="E501" s="124"/>
      <c r="F501" s="124"/>
      <c r="G501" s="124"/>
      <c r="H501" s="124"/>
      <c r="I501" s="124"/>
      <c r="J501" s="124"/>
      <c r="K501" s="130"/>
      <c r="L501" s="56"/>
      <c r="M501" s="56"/>
      <c r="N501" s="56"/>
      <c r="O501" s="56"/>
      <c r="P501" s="56"/>
      <c r="Q501" s="56"/>
      <c r="R501" s="133"/>
      <c r="S501" s="119"/>
      <c r="T501" s="119"/>
      <c r="U501" s="26"/>
      <c r="V501" s="26"/>
      <c r="W501" s="26"/>
      <c r="X501" s="26"/>
      <c r="Y501" s="119"/>
      <c r="Z501" s="26"/>
    </row>
    <row r="502" spans="1:26" ht="12.75" customHeight="1">
      <c r="A502" s="129"/>
      <c r="B502" s="54"/>
      <c r="C502" s="26"/>
      <c r="D502" s="26"/>
      <c r="E502" s="124"/>
      <c r="F502" s="124"/>
      <c r="G502" s="124"/>
      <c r="H502" s="124"/>
      <c r="I502" s="124"/>
      <c r="J502" s="124"/>
      <c r="K502" s="130"/>
      <c r="L502" s="56"/>
      <c r="M502" s="56"/>
      <c r="N502" s="56"/>
      <c r="O502" s="56"/>
      <c r="P502" s="56"/>
      <c r="Q502" s="56"/>
      <c r="R502" s="133"/>
      <c r="S502" s="119"/>
      <c r="T502" s="119"/>
      <c r="U502" s="26"/>
      <c r="V502" s="26"/>
      <c r="W502" s="26"/>
      <c r="X502" s="26"/>
      <c r="Y502" s="119"/>
      <c r="Z502" s="26"/>
    </row>
    <row r="503" spans="1:26" ht="12.75" customHeight="1">
      <c r="A503" s="129"/>
      <c r="B503" s="54"/>
      <c r="C503" s="26"/>
      <c r="D503" s="26"/>
      <c r="E503" s="124"/>
      <c r="F503" s="124"/>
      <c r="G503" s="124"/>
      <c r="H503" s="124"/>
      <c r="I503" s="124"/>
      <c r="J503" s="124"/>
      <c r="K503" s="130"/>
      <c r="L503" s="56"/>
      <c r="M503" s="56"/>
      <c r="N503" s="56"/>
      <c r="O503" s="56"/>
      <c r="P503" s="56"/>
      <c r="Q503" s="56"/>
      <c r="R503" s="133"/>
      <c r="S503" s="119"/>
      <c r="T503" s="119"/>
      <c r="U503" s="26"/>
      <c r="V503" s="26"/>
      <c r="W503" s="26"/>
      <c r="X503" s="26"/>
      <c r="Y503" s="119"/>
      <c r="Z503" s="26"/>
    </row>
    <row r="504" spans="1:26" ht="12.75" customHeight="1">
      <c r="A504" s="129"/>
      <c r="B504" s="54"/>
      <c r="C504" s="26"/>
      <c r="D504" s="26"/>
      <c r="E504" s="124"/>
      <c r="F504" s="124"/>
      <c r="G504" s="124"/>
      <c r="H504" s="124"/>
      <c r="I504" s="124"/>
      <c r="J504" s="124"/>
      <c r="K504" s="130"/>
      <c r="L504" s="56"/>
      <c r="M504" s="56"/>
      <c r="N504" s="56"/>
      <c r="O504" s="56"/>
      <c r="P504" s="56"/>
      <c r="Q504" s="56"/>
      <c r="R504" s="133"/>
      <c r="S504" s="119"/>
      <c r="T504" s="119"/>
      <c r="U504" s="26"/>
      <c r="V504" s="26"/>
      <c r="W504" s="26"/>
      <c r="X504" s="26"/>
      <c r="Y504" s="119"/>
      <c r="Z504" s="26"/>
    </row>
    <row r="505" spans="1:26" ht="12.75" customHeight="1">
      <c r="A505" s="129"/>
      <c r="B505" s="54"/>
      <c r="C505" s="26"/>
      <c r="D505" s="26"/>
      <c r="E505" s="124"/>
      <c r="F505" s="124"/>
      <c r="G505" s="124"/>
      <c r="H505" s="124"/>
      <c r="I505" s="124"/>
      <c r="J505" s="124"/>
      <c r="K505" s="130"/>
      <c r="L505" s="56"/>
      <c r="M505" s="56"/>
      <c r="N505" s="56"/>
      <c r="O505" s="56"/>
      <c r="P505" s="56"/>
      <c r="Q505" s="56"/>
      <c r="R505" s="133"/>
      <c r="S505" s="119"/>
      <c r="T505" s="119"/>
      <c r="U505" s="26"/>
      <c r="V505" s="26"/>
      <c r="W505" s="26"/>
      <c r="X505" s="26"/>
      <c r="Y505" s="119"/>
      <c r="Z505" s="26"/>
    </row>
    <row r="506" spans="1:26" ht="12.75" customHeight="1">
      <c r="A506" s="129"/>
      <c r="B506" s="54"/>
      <c r="C506" s="26"/>
      <c r="D506" s="26"/>
      <c r="E506" s="124"/>
      <c r="F506" s="124"/>
      <c r="G506" s="124"/>
      <c r="H506" s="124"/>
      <c r="I506" s="124"/>
      <c r="J506" s="124"/>
      <c r="K506" s="130"/>
      <c r="L506" s="56"/>
      <c r="M506" s="56"/>
      <c r="N506" s="56"/>
      <c r="O506" s="56"/>
      <c r="P506" s="56"/>
      <c r="Q506" s="56"/>
      <c r="R506" s="133"/>
      <c r="S506" s="119"/>
      <c r="T506" s="119"/>
      <c r="U506" s="26"/>
      <c r="V506" s="26"/>
      <c r="W506" s="26"/>
      <c r="X506" s="26"/>
      <c r="Y506" s="119"/>
      <c r="Z506" s="26"/>
    </row>
    <row r="507" spans="1:26" ht="12.75" customHeight="1">
      <c r="A507" s="129"/>
      <c r="B507" s="54"/>
      <c r="C507" s="26"/>
      <c r="D507" s="26"/>
      <c r="E507" s="124"/>
      <c r="F507" s="124"/>
      <c r="G507" s="124"/>
      <c r="H507" s="124"/>
      <c r="I507" s="124"/>
      <c r="J507" s="124"/>
      <c r="K507" s="130"/>
      <c r="L507" s="56"/>
      <c r="M507" s="56"/>
      <c r="N507" s="56"/>
      <c r="O507" s="56"/>
      <c r="P507" s="56"/>
      <c r="Q507" s="56"/>
      <c r="R507" s="133"/>
      <c r="S507" s="119"/>
      <c r="T507" s="119"/>
      <c r="U507" s="26"/>
      <c r="V507" s="26"/>
      <c r="W507" s="26"/>
      <c r="X507" s="26"/>
      <c r="Y507" s="119"/>
      <c r="Z507" s="26"/>
    </row>
    <row r="508" spans="1:26" ht="12.75" customHeight="1">
      <c r="A508" s="129"/>
      <c r="B508" s="54"/>
      <c r="C508" s="26"/>
      <c r="D508" s="26"/>
      <c r="E508" s="124"/>
      <c r="F508" s="124"/>
      <c r="G508" s="124"/>
      <c r="H508" s="124"/>
      <c r="I508" s="124"/>
      <c r="J508" s="124"/>
      <c r="K508" s="130"/>
      <c r="L508" s="56"/>
      <c r="M508" s="56"/>
      <c r="N508" s="56"/>
      <c r="O508" s="56"/>
      <c r="P508" s="56"/>
      <c r="Q508" s="56"/>
      <c r="R508" s="133"/>
      <c r="S508" s="119"/>
      <c r="T508" s="119"/>
      <c r="U508" s="26"/>
      <c r="V508" s="26"/>
      <c r="W508" s="26"/>
      <c r="X508" s="26"/>
      <c r="Y508" s="119"/>
      <c r="Z508" s="26"/>
    </row>
    <row r="509" spans="1:26" ht="12.75" customHeight="1">
      <c r="A509" s="129"/>
      <c r="B509" s="54"/>
      <c r="C509" s="26"/>
      <c r="D509" s="26"/>
      <c r="E509" s="124"/>
      <c r="F509" s="124"/>
      <c r="G509" s="124"/>
      <c r="H509" s="124"/>
      <c r="I509" s="124"/>
      <c r="J509" s="124"/>
      <c r="K509" s="130"/>
      <c r="L509" s="56"/>
      <c r="M509" s="56"/>
      <c r="N509" s="56"/>
      <c r="O509" s="56"/>
      <c r="P509" s="56"/>
      <c r="Q509" s="56"/>
      <c r="R509" s="133"/>
      <c r="S509" s="119"/>
      <c r="T509" s="119"/>
      <c r="U509" s="26"/>
      <c r="V509" s="26"/>
      <c r="W509" s="26"/>
      <c r="X509" s="26"/>
      <c r="Y509" s="119"/>
      <c r="Z509" s="26"/>
    </row>
    <row r="510" spans="1:26" ht="12.75" customHeight="1">
      <c r="A510" s="129"/>
      <c r="B510" s="54"/>
      <c r="C510" s="26"/>
      <c r="D510" s="26"/>
      <c r="E510" s="124"/>
      <c r="F510" s="124"/>
      <c r="G510" s="124"/>
      <c r="H510" s="124"/>
      <c r="I510" s="124"/>
      <c r="J510" s="124"/>
      <c r="K510" s="130"/>
      <c r="L510" s="56"/>
      <c r="M510" s="56"/>
      <c r="N510" s="56"/>
      <c r="O510" s="56"/>
      <c r="P510" s="56"/>
      <c r="Q510" s="56"/>
      <c r="R510" s="133"/>
      <c r="S510" s="119"/>
      <c r="T510" s="119"/>
      <c r="U510" s="26"/>
      <c r="V510" s="26"/>
      <c r="W510" s="26"/>
      <c r="X510" s="26"/>
      <c r="Y510" s="119"/>
      <c r="Z510" s="26"/>
    </row>
    <row r="511" spans="1:26" ht="12.75" customHeight="1">
      <c r="A511" s="129"/>
      <c r="B511" s="54"/>
      <c r="C511" s="26"/>
      <c r="D511" s="26"/>
      <c r="E511" s="124"/>
      <c r="F511" s="124"/>
      <c r="G511" s="124"/>
      <c r="H511" s="124"/>
      <c r="I511" s="124"/>
      <c r="J511" s="124"/>
      <c r="K511" s="130"/>
      <c r="L511" s="56"/>
      <c r="M511" s="56"/>
      <c r="N511" s="56"/>
      <c r="O511" s="56"/>
      <c r="P511" s="56"/>
      <c r="Q511" s="56"/>
      <c r="R511" s="133"/>
      <c r="S511" s="119"/>
      <c r="T511" s="119"/>
      <c r="U511" s="26"/>
      <c r="V511" s="26"/>
      <c r="W511" s="26"/>
      <c r="X511" s="26"/>
      <c r="Y511" s="119"/>
      <c r="Z511" s="26"/>
    </row>
    <row r="512" spans="1:26" ht="12.75" customHeight="1">
      <c r="A512" s="129"/>
      <c r="B512" s="54"/>
      <c r="C512" s="26"/>
      <c r="D512" s="26"/>
      <c r="E512" s="124"/>
      <c r="F512" s="124"/>
      <c r="G512" s="124"/>
      <c r="H512" s="124"/>
      <c r="I512" s="124"/>
      <c r="J512" s="124"/>
      <c r="K512" s="130"/>
      <c r="L512" s="56"/>
      <c r="M512" s="56"/>
      <c r="N512" s="56"/>
      <c r="O512" s="56"/>
      <c r="P512" s="56"/>
      <c r="Q512" s="56"/>
      <c r="R512" s="133"/>
      <c r="S512" s="119"/>
      <c r="T512" s="119"/>
      <c r="U512" s="26"/>
      <c r="V512" s="26"/>
      <c r="W512" s="26"/>
      <c r="X512" s="26"/>
      <c r="Y512" s="119"/>
      <c r="Z512" s="26"/>
    </row>
    <row r="513" spans="1:26" ht="12.75" customHeight="1">
      <c r="A513" s="129"/>
      <c r="B513" s="54"/>
      <c r="C513" s="26"/>
      <c r="D513" s="26"/>
      <c r="E513" s="124"/>
      <c r="F513" s="124"/>
      <c r="G513" s="124"/>
      <c r="H513" s="124"/>
      <c r="I513" s="124"/>
      <c r="J513" s="124"/>
      <c r="K513" s="130"/>
      <c r="L513" s="56"/>
      <c r="M513" s="56"/>
      <c r="N513" s="56"/>
      <c r="O513" s="56"/>
      <c r="P513" s="56"/>
      <c r="Q513" s="56"/>
      <c r="R513" s="133"/>
      <c r="S513" s="119"/>
      <c r="T513" s="119"/>
      <c r="U513" s="26"/>
      <c r="V513" s="26"/>
      <c r="W513" s="26"/>
      <c r="X513" s="26"/>
      <c r="Y513" s="119"/>
      <c r="Z513" s="26"/>
    </row>
    <row r="514" spans="1:26" ht="12.75" customHeight="1">
      <c r="A514" s="129"/>
      <c r="B514" s="54"/>
      <c r="C514" s="26"/>
      <c r="D514" s="26"/>
      <c r="E514" s="124"/>
      <c r="F514" s="124"/>
      <c r="G514" s="124"/>
      <c r="H514" s="124"/>
      <c r="I514" s="124"/>
      <c r="J514" s="124"/>
      <c r="K514" s="130"/>
      <c r="L514" s="56"/>
      <c r="M514" s="56"/>
      <c r="N514" s="56"/>
      <c r="O514" s="56"/>
      <c r="P514" s="56"/>
      <c r="Q514" s="56"/>
      <c r="R514" s="133"/>
      <c r="S514" s="119"/>
      <c r="T514" s="119"/>
      <c r="U514" s="26"/>
      <c r="V514" s="26"/>
      <c r="W514" s="26"/>
      <c r="X514" s="26"/>
      <c r="Y514" s="119"/>
      <c r="Z514" s="26"/>
    </row>
    <row r="515" spans="1:26" ht="12.75" customHeight="1">
      <c r="A515" s="129"/>
      <c r="B515" s="54"/>
      <c r="C515" s="26"/>
      <c r="D515" s="26"/>
      <c r="E515" s="124"/>
      <c r="F515" s="124"/>
      <c r="G515" s="124"/>
      <c r="H515" s="124"/>
      <c r="I515" s="124"/>
      <c r="J515" s="124"/>
      <c r="K515" s="130"/>
      <c r="L515" s="56"/>
      <c r="M515" s="56"/>
      <c r="N515" s="56"/>
      <c r="O515" s="56"/>
      <c r="P515" s="56"/>
      <c r="Q515" s="56"/>
      <c r="R515" s="133"/>
      <c r="S515" s="119"/>
      <c r="T515" s="119"/>
      <c r="U515" s="26"/>
      <c r="V515" s="26"/>
      <c r="W515" s="26"/>
      <c r="X515" s="26"/>
      <c r="Y515" s="119"/>
      <c r="Z515" s="26"/>
    </row>
    <row r="516" spans="1:26" ht="12.75" customHeight="1">
      <c r="A516" s="129"/>
      <c r="B516" s="54"/>
      <c r="C516" s="26"/>
      <c r="D516" s="26"/>
      <c r="E516" s="124"/>
      <c r="F516" s="124"/>
      <c r="G516" s="124"/>
      <c r="H516" s="124"/>
      <c r="I516" s="124"/>
      <c r="J516" s="124"/>
      <c r="K516" s="130"/>
      <c r="L516" s="56"/>
      <c r="M516" s="56"/>
      <c r="N516" s="56"/>
      <c r="O516" s="56"/>
      <c r="P516" s="56"/>
      <c r="Q516" s="56"/>
      <c r="R516" s="133"/>
      <c r="S516" s="119"/>
      <c r="T516" s="119"/>
      <c r="U516" s="26"/>
      <c r="V516" s="26"/>
      <c r="W516" s="26"/>
      <c r="X516" s="26"/>
      <c r="Y516" s="119"/>
      <c r="Z516" s="26"/>
    </row>
    <row r="517" spans="1:26" ht="12.75" customHeight="1">
      <c r="A517" s="129"/>
      <c r="B517" s="54"/>
      <c r="C517" s="26"/>
      <c r="D517" s="26"/>
      <c r="E517" s="124"/>
      <c r="F517" s="124"/>
      <c r="G517" s="124"/>
      <c r="H517" s="124"/>
      <c r="I517" s="124"/>
      <c r="J517" s="124"/>
      <c r="K517" s="130"/>
      <c r="L517" s="56"/>
      <c r="M517" s="56"/>
      <c r="N517" s="56"/>
      <c r="O517" s="56"/>
      <c r="P517" s="56"/>
      <c r="Q517" s="56"/>
      <c r="R517" s="133"/>
      <c r="S517" s="119"/>
      <c r="T517" s="119"/>
      <c r="U517" s="26"/>
      <c r="V517" s="26"/>
      <c r="W517" s="26"/>
      <c r="X517" s="26"/>
      <c r="Y517" s="119"/>
      <c r="Z517" s="26"/>
    </row>
    <row r="518" spans="1:26" ht="12.75" customHeight="1">
      <c r="A518" s="129"/>
      <c r="B518" s="54"/>
      <c r="C518" s="26"/>
      <c r="D518" s="26"/>
      <c r="E518" s="124"/>
      <c r="F518" s="124"/>
      <c r="G518" s="124"/>
      <c r="H518" s="124"/>
      <c r="I518" s="124"/>
      <c r="J518" s="124"/>
      <c r="K518" s="130"/>
      <c r="L518" s="56"/>
      <c r="M518" s="56"/>
      <c r="N518" s="56"/>
      <c r="O518" s="56"/>
      <c r="P518" s="56"/>
      <c r="Q518" s="56"/>
      <c r="R518" s="133"/>
      <c r="S518" s="119"/>
      <c r="T518" s="119"/>
      <c r="U518" s="26"/>
      <c r="V518" s="26"/>
      <c r="W518" s="26"/>
      <c r="X518" s="26"/>
      <c r="Y518" s="119"/>
      <c r="Z518" s="26"/>
    </row>
    <row r="519" spans="1:26" ht="12.75" customHeight="1">
      <c r="A519" s="129"/>
      <c r="B519" s="54"/>
      <c r="C519" s="26"/>
      <c r="D519" s="26"/>
      <c r="E519" s="124"/>
      <c r="F519" s="124"/>
      <c r="G519" s="124"/>
      <c r="H519" s="124"/>
      <c r="I519" s="124"/>
      <c r="J519" s="124"/>
      <c r="K519" s="130"/>
      <c r="L519" s="56"/>
      <c r="M519" s="56"/>
      <c r="N519" s="56"/>
      <c r="O519" s="56"/>
      <c r="P519" s="56"/>
      <c r="Q519" s="56"/>
      <c r="R519" s="133"/>
      <c r="S519" s="119"/>
      <c r="T519" s="119"/>
      <c r="U519" s="26"/>
      <c r="V519" s="26"/>
      <c r="W519" s="26"/>
      <c r="X519" s="26"/>
      <c r="Y519" s="119"/>
      <c r="Z519" s="26"/>
    </row>
    <row r="520" spans="1:26" ht="12.75" customHeight="1">
      <c r="A520" s="129"/>
      <c r="B520" s="54"/>
      <c r="C520" s="26"/>
      <c r="D520" s="26"/>
      <c r="E520" s="124"/>
      <c r="F520" s="124"/>
      <c r="G520" s="124"/>
      <c r="H520" s="124"/>
      <c r="I520" s="124"/>
      <c r="J520" s="124"/>
      <c r="K520" s="130"/>
      <c r="L520" s="56"/>
      <c r="M520" s="56"/>
      <c r="N520" s="56"/>
      <c r="O520" s="56"/>
      <c r="P520" s="56"/>
      <c r="Q520" s="56"/>
      <c r="R520" s="133"/>
      <c r="S520" s="119"/>
      <c r="T520" s="119"/>
      <c r="U520" s="26"/>
      <c r="V520" s="26"/>
      <c r="W520" s="26"/>
      <c r="X520" s="26"/>
      <c r="Y520" s="119"/>
      <c r="Z520" s="26"/>
    </row>
    <row r="521" spans="1:26" ht="12.75" customHeight="1">
      <c r="A521" s="129"/>
      <c r="B521" s="54"/>
      <c r="C521" s="26"/>
      <c r="D521" s="26"/>
      <c r="E521" s="124"/>
      <c r="F521" s="124"/>
      <c r="G521" s="124"/>
      <c r="H521" s="124"/>
      <c r="I521" s="124"/>
      <c r="J521" s="124"/>
      <c r="K521" s="130"/>
      <c r="L521" s="56"/>
      <c r="M521" s="56"/>
      <c r="N521" s="56"/>
      <c r="O521" s="56"/>
      <c r="P521" s="56"/>
      <c r="Q521" s="56"/>
      <c r="R521" s="133"/>
      <c r="S521" s="119"/>
      <c r="T521" s="119"/>
      <c r="U521" s="26"/>
      <c r="V521" s="26"/>
      <c r="W521" s="26"/>
      <c r="X521" s="26"/>
      <c r="Y521" s="119"/>
      <c r="Z521" s="26"/>
    </row>
    <row r="522" spans="1:26" ht="12.75" customHeight="1">
      <c r="A522" s="129"/>
      <c r="B522" s="54"/>
      <c r="C522" s="26"/>
      <c r="D522" s="26"/>
      <c r="E522" s="124"/>
      <c r="F522" s="124"/>
      <c r="G522" s="124"/>
      <c r="H522" s="124"/>
      <c r="I522" s="124"/>
      <c r="J522" s="124"/>
      <c r="K522" s="130"/>
      <c r="L522" s="56"/>
      <c r="M522" s="56"/>
      <c r="N522" s="56"/>
      <c r="O522" s="56"/>
      <c r="P522" s="56"/>
      <c r="Q522" s="56"/>
      <c r="R522" s="133"/>
      <c r="S522" s="119"/>
      <c r="T522" s="119"/>
      <c r="U522" s="26"/>
      <c r="V522" s="26"/>
      <c r="W522" s="26"/>
      <c r="X522" s="26"/>
      <c r="Y522" s="119"/>
      <c r="Z522" s="26"/>
    </row>
    <row r="523" spans="1:26" ht="12.75" customHeight="1">
      <c r="A523" s="129"/>
      <c r="B523" s="54"/>
      <c r="C523" s="26"/>
      <c r="D523" s="26"/>
      <c r="E523" s="124"/>
      <c r="F523" s="124"/>
      <c r="G523" s="124"/>
      <c r="H523" s="124"/>
      <c r="I523" s="124"/>
      <c r="J523" s="124"/>
      <c r="K523" s="130"/>
      <c r="L523" s="56"/>
      <c r="M523" s="56"/>
      <c r="N523" s="56"/>
      <c r="O523" s="56"/>
      <c r="P523" s="56"/>
      <c r="Q523" s="56"/>
      <c r="R523" s="133"/>
      <c r="S523" s="119"/>
      <c r="T523" s="119"/>
      <c r="U523" s="26"/>
      <c r="V523" s="26"/>
      <c r="W523" s="26"/>
      <c r="X523" s="26"/>
      <c r="Y523" s="119"/>
      <c r="Z523" s="26"/>
    </row>
    <row r="524" spans="1:26" ht="12.75" customHeight="1">
      <c r="A524" s="129"/>
      <c r="B524" s="54"/>
      <c r="C524" s="26"/>
      <c r="D524" s="26"/>
      <c r="E524" s="124"/>
      <c r="F524" s="124"/>
      <c r="G524" s="124"/>
      <c r="H524" s="124"/>
      <c r="I524" s="124"/>
      <c r="J524" s="124"/>
      <c r="K524" s="130"/>
      <c r="L524" s="56"/>
      <c r="M524" s="56"/>
      <c r="N524" s="56"/>
      <c r="O524" s="56"/>
      <c r="P524" s="56"/>
      <c r="Q524" s="56"/>
      <c r="R524" s="133"/>
      <c r="S524" s="119"/>
      <c r="T524" s="119"/>
      <c r="U524" s="26"/>
      <c r="V524" s="26"/>
      <c r="W524" s="26"/>
      <c r="X524" s="26"/>
      <c r="Y524" s="119"/>
      <c r="Z524" s="26"/>
    </row>
    <row r="525" spans="1:26" ht="12.75" customHeight="1">
      <c r="A525" s="129"/>
      <c r="B525" s="54"/>
      <c r="C525" s="26"/>
      <c r="D525" s="26"/>
      <c r="E525" s="124"/>
      <c r="F525" s="124"/>
      <c r="G525" s="124"/>
      <c r="H525" s="124"/>
      <c r="I525" s="124"/>
      <c r="J525" s="124"/>
      <c r="K525" s="130"/>
      <c r="L525" s="56"/>
      <c r="M525" s="56"/>
      <c r="N525" s="56"/>
      <c r="O525" s="56"/>
      <c r="P525" s="56"/>
      <c r="Q525" s="56"/>
      <c r="R525" s="133"/>
      <c r="S525" s="119"/>
      <c r="T525" s="119"/>
      <c r="U525" s="26"/>
      <c r="V525" s="26"/>
      <c r="W525" s="26"/>
      <c r="X525" s="26"/>
      <c r="Y525" s="119"/>
      <c r="Z525" s="26"/>
    </row>
    <row r="526" spans="1:26" ht="12.75" customHeight="1">
      <c r="A526" s="129"/>
      <c r="B526" s="54"/>
      <c r="C526" s="26"/>
      <c r="D526" s="26"/>
      <c r="E526" s="124"/>
      <c r="F526" s="124"/>
      <c r="G526" s="124"/>
      <c r="H526" s="124"/>
      <c r="I526" s="124"/>
      <c r="J526" s="124"/>
      <c r="K526" s="130"/>
      <c r="L526" s="56"/>
      <c r="M526" s="56"/>
      <c r="N526" s="56"/>
      <c r="O526" s="56"/>
      <c r="P526" s="56"/>
      <c r="Q526" s="56"/>
      <c r="R526" s="133"/>
      <c r="S526" s="119"/>
      <c r="T526" s="119"/>
      <c r="U526" s="26"/>
      <c r="V526" s="26"/>
      <c r="W526" s="26"/>
      <c r="X526" s="26"/>
      <c r="Y526" s="119"/>
      <c r="Z526" s="26"/>
    </row>
    <row r="527" spans="1:26" ht="12.75" customHeight="1">
      <c r="A527" s="129"/>
      <c r="B527" s="54"/>
      <c r="C527" s="26"/>
      <c r="D527" s="26"/>
      <c r="E527" s="124"/>
      <c r="F527" s="124"/>
      <c r="G527" s="124"/>
      <c r="H527" s="124"/>
      <c r="I527" s="124"/>
      <c r="J527" s="124"/>
      <c r="K527" s="130"/>
      <c r="L527" s="56"/>
      <c r="M527" s="56"/>
      <c r="N527" s="56"/>
      <c r="O527" s="56"/>
      <c r="P527" s="56"/>
      <c r="Q527" s="56"/>
      <c r="R527" s="133"/>
      <c r="S527" s="119"/>
      <c r="T527" s="119"/>
      <c r="U527" s="26"/>
      <c r="V527" s="26"/>
      <c r="W527" s="26"/>
      <c r="X527" s="26"/>
      <c r="Y527" s="119"/>
      <c r="Z527" s="26"/>
    </row>
    <row r="528" spans="1:26" ht="12.75" customHeight="1">
      <c r="A528" s="129"/>
      <c r="B528" s="54"/>
      <c r="C528" s="26"/>
      <c r="D528" s="26"/>
      <c r="E528" s="124"/>
      <c r="F528" s="124"/>
      <c r="G528" s="124"/>
      <c r="H528" s="124"/>
      <c r="I528" s="124"/>
      <c r="J528" s="124"/>
      <c r="K528" s="130"/>
      <c r="L528" s="56"/>
      <c r="M528" s="56"/>
      <c r="N528" s="56"/>
      <c r="O528" s="56"/>
      <c r="P528" s="56"/>
      <c r="Q528" s="56"/>
      <c r="R528" s="133"/>
      <c r="S528" s="119"/>
      <c r="T528" s="119"/>
      <c r="U528" s="26"/>
      <c r="V528" s="26"/>
      <c r="W528" s="26"/>
      <c r="X528" s="26"/>
      <c r="Y528" s="119"/>
      <c r="Z528" s="26"/>
    </row>
    <row r="529" spans="1:26" ht="12.75" customHeight="1">
      <c r="A529" s="129"/>
      <c r="B529" s="54"/>
      <c r="C529" s="26"/>
      <c r="D529" s="26"/>
      <c r="E529" s="124"/>
      <c r="F529" s="124"/>
      <c r="G529" s="124"/>
      <c r="H529" s="124"/>
      <c r="I529" s="124"/>
      <c r="J529" s="124"/>
      <c r="K529" s="130"/>
      <c r="L529" s="56"/>
      <c r="M529" s="56"/>
      <c r="N529" s="56"/>
      <c r="O529" s="56"/>
      <c r="P529" s="56"/>
      <c r="Q529" s="56"/>
      <c r="R529" s="133"/>
      <c r="S529" s="119"/>
      <c r="T529" s="119"/>
      <c r="U529" s="26"/>
      <c r="V529" s="26"/>
      <c r="W529" s="26"/>
      <c r="X529" s="26"/>
      <c r="Y529" s="119"/>
      <c r="Z529" s="26"/>
    </row>
    <row r="530" spans="1:26" ht="12.75" customHeight="1">
      <c r="A530" s="129"/>
      <c r="B530" s="54"/>
      <c r="C530" s="26"/>
      <c r="D530" s="26"/>
      <c r="E530" s="124"/>
      <c r="F530" s="124"/>
      <c r="G530" s="124"/>
      <c r="H530" s="124"/>
      <c r="I530" s="124"/>
      <c r="J530" s="124"/>
      <c r="K530" s="130"/>
      <c r="L530" s="56"/>
      <c r="M530" s="56"/>
      <c r="N530" s="56"/>
      <c r="O530" s="56"/>
      <c r="P530" s="56"/>
      <c r="Q530" s="56"/>
      <c r="R530" s="133"/>
      <c r="S530" s="119"/>
      <c r="T530" s="119"/>
      <c r="U530" s="26"/>
      <c r="V530" s="26"/>
      <c r="W530" s="26"/>
      <c r="X530" s="26"/>
      <c r="Y530" s="119"/>
      <c r="Z530" s="26"/>
    </row>
    <row r="531" spans="1:26" ht="12.75" customHeight="1">
      <c r="A531" s="129"/>
      <c r="B531" s="54"/>
      <c r="C531" s="26"/>
      <c r="D531" s="26"/>
      <c r="E531" s="124"/>
      <c r="F531" s="124"/>
      <c r="G531" s="124"/>
      <c r="H531" s="124"/>
      <c r="I531" s="124"/>
      <c r="J531" s="124"/>
      <c r="K531" s="130"/>
      <c r="L531" s="56"/>
      <c r="M531" s="56"/>
      <c r="N531" s="56"/>
      <c r="O531" s="56"/>
      <c r="P531" s="56"/>
      <c r="Q531" s="56"/>
      <c r="R531" s="133"/>
      <c r="S531" s="119"/>
      <c r="T531" s="119"/>
      <c r="U531" s="26"/>
      <c r="V531" s="26"/>
      <c r="W531" s="26"/>
      <c r="X531" s="26"/>
      <c r="Y531" s="119"/>
      <c r="Z531" s="26"/>
    </row>
    <row r="532" spans="1:26" ht="12.75" customHeight="1">
      <c r="A532" s="129"/>
      <c r="B532" s="54"/>
      <c r="C532" s="26"/>
      <c r="D532" s="26"/>
      <c r="E532" s="124"/>
      <c r="F532" s="124"/>
      <c r="G532" s="124"/>
      <c r="H532" s="124"/>
      <c r="I532" s="124"/>
      <c r="J532" s="124"/>
      <c r="K532" s="130"/>
      <c r="L532" s="56"/>
      <c r="M532" s="56"/>
      <c r="N532" s="56"/>
      <c r="O532" s="56"/>
      <c r="P532" s="56"/>
      <c r="Q532" s="56"/>
      <c r="R532" s="133"/>
      <c r="S532" s="119"/>
      <c r="T532" s="119"/>
      <c r="U532" s="26"/>
      <c r="V532" s="26"/>
      <c r="W532" s="26"/>
      <c r="X532" s="26"/>
      <c r="Y532" s="119"/>
      <c r="Z532" s="26"/>
    </row>
    <row r="533" spans="1:26" ht="12.75" customHeight="1">
      <c r="A533" s="129"/>
      <c r="B533" s="54"/>
      <c r="C533" s="26"/>
      <c r="D533" s="26"/>
      <c r="E533" s="124"/>
      <c r="F533" s="124"/>
      <c r="G533" s="124"/>
      <c r="H533" s="124"/>
      <c r="I533" s="124"/>
      <c r="J533" s="124"/>
      <c r="K533" s="130"/>
      <c r="L533" s="56"/>
      <c r="M533" s="56"/>
      <c r="N533" s="56"/>
      <c r="O533" s="56"/>
      <c r="P533" s="56"/>
      <c r="Q533" s="56"/>
      <c r="R533" s="133"/>
      <c r="S533" s="119"/>
      <c r="T533" s="119"/>
      <c r="U533" s="26"/>
      <c r="V533" s="26"/>
      <c r="W533" s="26"/>
      <c r="X533" s="26"/>
      <c r="Y533" s="119"/>
      <c r="Z533" s="26"/>
    </row>
    <row r="534" spans="1:26" ht="12.75" customHeight="1">
      <c r="A534" s="129"/>
      <c r="B534" s="54"/>
      <c r="C534" s="26"/>
      <c r="D534" s="26"/>
      <c r="E534" s="124"/>
      <c r="F534" s="124"/>
      <c r="G534" s="124"/>
      <c r="H534" s="124"/>
      <c r="I534" s="124"/>
      <c r="J534" s="124"/>
      <c r="K534" s="130"/>
      <c r="L534" s="56"/>
      <c r="M534" s="56"/>
      <c r="N534" s="56"/>
      <c r="O534" s="56"/>
      <c r="P534" s="56"/>
      <c r="Q534" s="56"/>
      <c r="R534" s="133"/>
      <c r="S534" s="119"/>
      <c r="T534" s="119"/>
      <c r="U534" s="26"/>
      <c r="V534" s="26"/>
      <c r="W534" s="26"/>
      <c r="X534" s="26"/>
      <c r="Y534" s="119"/>
      <c r="Z534" s="26"/>
    </row>
    <row r="535" spans="1:26" ht="12.75" customHeight="1">
      <c r="A535" s="129"/>
      <c r="B535" s="54"/>
      <c r="C535" s="26"/>
      <c r="D535" s="26"/>
      <c r="E535" s="124"/>
      <c r="F535" s="124"/>
      <c r="G535" s="124"/>
      <c r="H535" s="124"/>
      <c r="I535" s="124"/>
      <c r="J535" s="124"/>
      <c r="K535" s="130"/>
      <c r="L535" s="56"/>
      <c r="M535" s="56"/>
      <c r="N535" s="56"/>
      <c r="O535" s="56"/>
      <c r="P535" s="56"/>
      <c r="Q535" s="56"/>
      <c r="R535" s="133"/>
      <c r="S535" s="119"/>
      <c r="T535" s="119"/>
      <c r="U535" s="26"/>
      <c r="V535" s="26"/>
      <c r="W535" s="26"/>
      <c r="X535" s="26"/>
      <c r="Y535" s="119"/>
      <c r="Z535" s="26"/>
    </row>
    <row r="536" spans="1:26" ht="12.75" customHeight="1">
      <c r="A536" s="129"/>
      <c r="B536" s="54"/>
      <c r="C536" s="26"/>
      <c r="D536" s="26"/>
      <c r="E536" s="124"/>
      <c r="F536" s="124"/>
      <c r="G536" s="124"/>
      <c r="H536" s="124"/>
      <c r="I536" s="124"/>
      <c r="J536" s="124"/>
      <c r="K536" s="130"/>
      <c r="L536" s="56"/>
      <c r="M536" s="56"/>
      <c r="N536" s="56"/>
      <c r="O536" s="56"/>
      <c r="P536" s="56"/>
      <c r="Q536" s="56"/>
      <c r="R536" s="133"/>
      <c r="S536" s="119"/>
      <c r="T536" s="119"/>
      <c r="U536" s="26"/>
      <c r="V536" s="26"/>
      <c r="W536" s="26"/>
      <c r="X536" s="26"/>
      <c r="Y536" s="119"/>
      <c r="Z536" s="26"/>
    </row>
    <row r="537" spans="1:26" ht="12.75" customHeight="1">
      <c r="A537" s="129"/>
      <c r="B537" s="54"/>
      <c r="C537" s="26"/>
      <c r="D537" s="26"/>
      <c r="E537" s="124"/>
      <c r="F537" s="124"/>
      <c r="G537" s="124"/>
      <c r="H537" s="124"/>
      <c r="I537" s="124"/>
      <c r="J537" s="124"/>
      <c r="K537" s="130"/>
      <c r="L537" s="56"/>
      <c r="M537" s="56"/>
      <c r="N537" s="56"/>
      <c r="O537" s="56"/>
      <c r="P537" s="56"/>
      <c r="Q537" s="56"/>
      <c r="R537" s="133"/>
      <c r="S537" s="119"/>
      <c r="T537" s="119"/>
      <c r="U537" s="26"/>
      <c r="V537" s="26"/>
      <c r="W537" s="26"/>
      <c r="X537" s="26"/>
      <c r="Y537" s="119"/>
      <c r="Z537" s="26"/>
    </row>
    <row r="538" spans="1:26" ht="12.75" customHeight="1">
      <c r="A538" s="129"/>
      <c r="B538" s="54"/>
      <c r="C538" s="26"/>
      <c r="D538" s="26"/>
      <c r="E538" s="124"/>
      <c r="F538" s="124"/>
      <c r="G538" s="124"/>
      <c r="H538" s="124"/>
      <c r="I538" s="124"/>
      <c r="J538" s="124"/>
      <c r="K538" s="130"/>
      <c r="L538" s="56"/>
      <c r="M538" s="56"/>
      <c r="N538" s="56"/>
      <c r="O538" s="56"/>
      <c r="P538" s="56"/>
      <c r="Q538" s="56"/>
      <c r="R538" s="133"/>
      <c r="S538" s="119"/>
      <c r="T538" s="119"/>
      <c r="U538" s="26"/>
      <c r="V538" s="26"/>
      <c r="W538" s="26"/>
      <c r="X538" s="26"/>
      <c r="Y538" s="119"/>
      <c r="Z538" s="26"/>
    </row>
    <row r="539" spans="1:26" ht="12.75" customHeight="1">
      <c r="A539" s="129"/>
      <c r="B539" s="54"/>
      <c r="C539" s="26"/>
      <c r="D539" s="26"/>
      <c r="E539" s="124"/>
      <c r="F539" s="124"/>
      <c r="G539" s="124"/>
      <c r="H539" s="124"/>
      <c r="I539" s="124"/>
      <c r="J539" s="124"/>
      <c r="K539" s="130"/>
      <c r="L539" s="56"/>
      <c r="M539" s="56"/>
      <c r="N539" s="56"/>
      <c r="O539" s="56"/>
      <c r="P539" s="56"/>
      <c r="Q539" s="56"/>
      <c r="R539" s="133"/>
      <c r="S539" s="119"/>
      <c r="T539" s="119"/>
      <c r="U539" s="26"/>
      <c r="V539" s="26"/>
      <c r="W539" s="26"/>
      <c r="X539" s="26"/>
      <c r="Y539" s="119"/>
      <c r="Z539" s="26"/>
    </row>
    <row r="540" spans="1:26" ht="12.75" customHeight="1">
      <c r="A540" s="129"/>
      <c r="B540" s="54"/>
      <c r="C540" s="26"/>
      <c r="D540" s="26"/>
      <c r="E540" s="124"/>
      <c r="F540" s="124"/>
      <c r="G540" s="124"/>
      <c r="H540" s="124"/>
      <c r="I540" s="124"/>
      <c r="J540" s="124"/>
      <c r="K540" s="130"/>
      <c r="L540" s="56"/>
      <c r="M540" s="56"/>
      <c r="N540" s="56"/>
      <c r="O540" s="56"/>
      <c r="P540" s="56"/>
      <c r="Q540" s="56"/>
      <c r="R540" s="133"/>
      <c r="S540" s="119"/>
      <c r="T540" s="119"/>
      <c r="U540" s="26"/>
      <c r="V540" s="26"/>
      <c r="W540" s="26"/>
      <c r="X540" s="26"/>
      <c r="Y540" s="119"/>
      <c r="Z540" s="26"/>
    </row>
    <row r="541" spans="1:26" ht="12.75" customHeight="1">
      <c r="A541" s="129"/>
      <c r="B541" s="54"/>
      <c r="C541" s="26"/>
      <c r="D541" s="26"/>
      <c r="E541" s="124"/>
      <c r="F541" s="124"/>
      <c r="G541" s="124"/>
      <c r="H541" s="124"/>
      <c r="I541" s="124"/>
      <c r="J541" s="124"/>
      <c r="K541" s="130"/>
      <c r="L541" s="56"/>
      <c r="M541" s="56"/>
      <c r="N541" s="56"/>
      <c r="O541" s="56"/>
      <c r="P541" s="56"/>
      <c r="Q541" s="56"/>
      <c r="R541" s="133"/>
      <c r="S541" s="119"/>
      <c r="T541" s="119"/>
      <c r="U541" s="26"/>
      <c r="V541" s="26"/>
      <c r="W541" s="26"/>
      <c r="X541" s="26"/>
      <c r="Y541" s="119"/>
      <c r="Z541" s="26"/>
    </row>
    <row r="542" spans="1:26" ht="12.75" customHeight="1">
      <c r="A542" s="129"/>
      <c r="B542" s="54"/>
      <c r="C542" s="26"/>
      <c r="D542" s="26"/>
      <c r="E542" s="124"/>
      <c r="F542" s="124"/>
      <c r="G542" s="124"/>
      <c r="H542" s="124"/>
      <c r="I542" s="124"/>
      <c r="J542" s="124"/>
      <c r="K542" s="130"/>
      <c r="L542" s="56"/>
      <c r="M542" s="56"/>
      <c r="N542" s="56"/>
      <c r="O542" s="56"/>
      <c r="P542" s="56"/>
      <c r="Q542" s="56"/>
      <c r="R542" s="133"/>
      <c r="S542" s="119"/>
      <c r="T542" s="119"/>
      <c r="U542" s="26"/>
      <c r="V542" s="26"/>
      <c r="W542" s="26"/>
      <c r="X542" s="26"/>
      <c r="Y542" s="119"/>
      <c r="Z542" s="26"/>
    </row>
    <row r="543" spans="1:26" ht="12.75" customHeight="1">
      <c r="A543" s="129"/>
      <c r="B543" s="54"/>
      <c r="C543" s="26"/>
      <c r="D543" s="26"/>
      <c r="E543" s="124"/>
      <c r="F543" s="124"/>
      <c r="G543" s="124"/>
      <c r="H543" s="124"/>
      <c r="I543" s="124"/>
      <c r="J543" s="124"/>
      <c r="K543" s="130"/>
      <c r="L543" s="56"/>
      <c r="M543" s="56"/>
      <c r="N543" s="56"/>
      <c r="O543" s="56"/>
      <c r="P543" s="56"/>
      <c r="Q543" s="56"/>
      <c r="R543" s="133"/>
      <c r="S543" s="119"/>
      <c r="T543" s="119"/>
      <c r="U543" s="26"/>
      <c r="V543" s="26"/>
      <c r="W543" s="26"/>
      <c r="X543" s="26"/>
      <c r="Y543" s="119"/>
      <c r="Z543" s="26"/>
    </row>
    <row r="544" spans="1:26" ht="12.75" customHeight="1">
      <c r="A544" s="129"/>
      <c r="B544" s="54"/>
      <c r="C544" s="26"/>
      <c r="D544" s="26"/>
      <c r="E544" s="124"/>
      <c r="F544" s="124"/>
      <c r="G544" s="124"/>
      <c r="H544" s="124"/>
      <c r="I544" s="124"/>
      <c r="J544" s="124"/>
      <c r="K544" s="130"/>
      <c r="L544" s="56"/>
      <c r="M544" s="56"/>
      <c r="N544" s="56"/>
      <c r="O544" s="56"/>
      <c r="P544" s="56"/>
      <c r="Q544" s="56"/>
      <c r="R544" s="133"/>
      <c r="S544" s="119"/>
      <c r="T544" s="119"/>
      <c r="U544" s="26"/>
      <c r="V544" s="26"/>
      <c r="W544" s="26"/>
      <c r="X544" s="26"/>
      <c r="Y544" s="119"/>
      <c r="Z544" s="26"/>
    </row>
    <row r="545" spans="1:26" ht="12.75" customHeight="1">
      <c r="A545" s="129"/>
      <c r="B545" s="54"/>
      <c r="C545" s="26"/>
      <c r="D545" s="26"/>
      <c r="E545" s="124"/>
      <c r="F545" s="124"/>
      <c r="G545" s="124"/>
      <c r="H545" s="124"/>
      <c r="I545" s="124"/>
      <c r="J545" s="124"/>
      <c r="K545" s="130"/>
      <c r="L545" s="56"/>
      <c r="M545" s="56"/>
      <c r="N545" s="56"/>
      <c r="O545" s="56"/>
      <c r="P545" s="56"/>
      <c r="Q545" s="56"/>
      <c r="R545" s="133"/>
      <c r="S545" s="119"/>
      <c r="T545" s="119"/>
      <c r="U545" s="26"/>
      <c r="V545" s="26"/>
      <c r="W545" s="26"/>
      <c r="X545" s="26"/>
      <c r="Y545" s="119"/>
      <c r="Z545" s="26"/>
    </row>
    <row r="546" spans="1:26" ht="12.75" customHeight="1">
      <c r="A546" s="129"/>
      <c r="B546" s="54"/>
      <c r="C546" s="26"/>
      <c r="D546" s="26"/>
      <c r="E546" s="124"/>
      <c r="F546" s="124"/>
      <c r="G546" s="124"/>
      <c r="H546" s="124"/>
      <c r="I546" s="124"/>
      <c r="J546" s="124"/>
      <c r="K546" s="130"/>
      <c r="L546" s="56"/>
      <c r="M546" s="56"/>
      <c r="N546" s="56"/>
      <c r="O546" s="56"/>
      <c r="P546" s="56"/>
      <c r="Q546" s="56"/>
      <c r="R546" s="133"/>
      <c r="S546" s="119"/>
      <c r="T546" s="119"/>
      <c r="U546" s="26"/>
      <c r="V546" s="26"/>
      <c r="W546" s="26"/>
      <c r="X546" s="26"/>
      <c r="Y546" s="119"/>
      <c r="Z546" s="26"/>
    </row>
    <row r="547" spans="1:26" ht="12.75" customHeight="1">
      <c r="A547" s="129"/>
      <c r="B547" s="54"/>
      <c r="C547" s="26"/>
      <c r="D547" s="26"/>
      <c r="E547" s="124"/>
      <c r="F547" s="124"/>
      <c r="G547" s="124"/>
      <c r="H547" s="124"/>
      <c r="I547" s="124"/>
      <c r="J547" s="124"/>
      <c r="K547" s="130"/>
      <c r="L547" s="56"/>
      <c r="M547" s="56"/>
      <c r="N547" s="56"/>
      <c r="O547" s="56"/>
      <c r="P547" s="56"/>
      <c r="Q547" s="56"/>
      <c r="R547" s="133"/>
      <c r="S547" s="119"/>
      <c r="T547" s="119"/>
      <c r="U547" s="26"/>
      <c r="V547" s="26"/>
      <c r="W547" s="26"/>
      <c r="X547" s="26"/>
      <c r="Y547" s="119"/>
      <c r="Z547" s="26"/>
    </row>
    <row r="548" spans="1:26" ht="12.75" customHeight="1">
      <c r="A548" s="129"/>
      <c r="B548" s="54"/>
      <c r="C548" s="26"/>
      <c r="D548" s="26"/>
      <c r="E548" s="124"/>
      <c r="F548" s="124"/>
      <c r="G548" s="124"/>
      <c r="H548" s="124"/>
      <c r="I548" s="124"/>
      <c r="J548" s="124"/>
      <c r="K548" s="130"/>
      <c r="L548" s="56"/>
      <c r="M548" s="56"/>
      <c r="N548" s="56"/>
      <c r="O548" s="56"/>
      <c r="P548" s="56"/>
      <c r="Q548" s="56"/>
      <c r="R548" s="133"/>
      <c r="S548" s="119"/>
      <c r="T548" s="119"/>
      <c r="U548" s="26"/>
      <c r="V548" s="26"/>
      <c r="W548" s="26"/>
      <c r="X548" s="26"/>
      <c r="Y548" s="119"/>
      <c r="Z548" s="26"/>
    </row>
    <row r="549" spans="1:26" ht="12.75" customHeight="1">
      <c r="A549" s="129"/>
      <c r="B549" s="54"/>
      <c r="C549" s="26"/>
      <c r="D549" s="26"/>
      <c r="E549" s="124"/>
      <c r="F549" s="124"/>
      <c r="G549" s="124"/>
      <c r="H549" s="124"/>
      <c r="I549" s="124"/>
      <c r="J549" s="124"/>
      <c r="K549" s="130"/>
      <c r="L549" s="56"/>
      <c r="M549" s="56"/>
      <c r="N549" s="56"/>
      <c r="O549" s="56"/>
      <c r="P549" s="56"/>
      <c r="Q549" s="56"/>
      <c r="R549" s="133"/>
      <c r="S549" s="119"/>
      <c r="T549" s="119"/>
      <c r="U549" s="26"/>
      <c r="V549" s="26"/>
      <c r="W549" s="26"/>
      <c r="X549" s="26"/>
      <c r="Y549" s="119"/>
      <c r="Z549" s="26"/>
    </row>
    <row r="550" spans="1:26" ht="12.75" customHeight="1">
      <c r="A550" s="129"/>
      <c r="B550" s="54"/>
      <c r="C550" s="26"/>
      <c r="D550" s="26"/>
      <c r="E550" s="124"/>
      <c r="F550" s="124"/>
      <c r="G550" s="124"/>
      <c r="H550" s="124"/>
      <c r="I550" s="124"/>
      <c r="J550" s="124"/>
      <c r="K550" s="130"/>
      <c r="L550" s="56"/>
      <c r="M550" s="56"/>
      <c r="N550" s="56"/>
      <c r="O550" s="56"/>
      <c r="P550" s="56"/>
      <c r="Q550" s="56"/>
      <c r="R550" s="133"/>
      <c r="S550" s="119"/>
      <c r="T550" s="119"/>
      <c r="U550" s="26"/>
      <c r="V550" s="26"/>
      <c r="W550" s="26"/>
      <c r="X550" s="26"/>
      <c r="Y550" s="119"/>
      <c r="Z550" s="26"/>
    </row>
    <row r="551" spans="1:26" ht="12.75" customHeight="1">
      <c r="A551" s="129"/>
      <c r="B551" s="54"/>
      <c r="C551" s="26"/>
      <c r="D551" s="26"/>
      <c r="E551" s="124"/>
      <c r="F551" s="124"/>
      <c r="G551" s="124"/>
      <c r="H551" s="124"/>
      <c r="I551" s="124"/>
      <c r="J551" s="124"/>
      <c r="K551" s="130"/>
      <c r="L551" s="56"/>
      <c r="M551" s="56"/>
      <c r="N551" s="56"/>
      <c r="O551" s="56"/>
      <c r="P551" s="56"/>
      <c r="Q551" s="56"/>
      <c r="R551" s="133"/>
      <c r="S551" s="119"/>
      <c r="T551" s="119"/>
      <c r="U551" s="26"/>
      <c r="V551" s="26"/>
      <c r="W551" s="26"/>
      <c r="X551" s="26"/>
      <c r="Y551" s="119"/>
      <c r="Z551" s="26"/>
    </row>
    <row r="552" spans="1:26" ht="12.75" customHeight="1">
      <c r="A552" s="129"/>
      <c r="B552" s="54"/>
      <c r="C552" s="26"/>
      <c r="D552" s="26"/>
      <c r="E552" s="124"/>
      <c r="F552" s="124"/>
      <c r="G552" s="124"/>
      <c r="H552" s="124"/>
      <c r="I552" s="124"/>
      <c r="J552" s="124"/>
      <c r="K552" s="130"/>
      <c r="L552" s="56"/>
      <c r="M552" s="56"/>
      <c r="N552" s="56"/>
      <c r="O552" s="56"/>
      <c r="P552" s="56"/>
      <c r="Q552" s="56"/>
      <c r="R552" s="133"/>
      <c r="S552" s="119"/>
      <c r="T552" s="119"/>
      <c r="U552" s="26"/>
      <c r="V552" s="26"/>
      <c r="W552" s="26"/>
      <c r="X552" s="26"/>
      <c r="Y552" s="119"/>
      <c r="Z552" s="26"/>
    </row>
    <row r="553" spans="1:26" ht="12.75" customHeight="1">
      <c r="A553" s="129"/>
      <c r="B553" s="54"/>
      <c r="C553" s="26"/>
      <c r="D553" s="26"/>
      <c r="E553" s="124"/>
      <c r="F553" s="124"/>
      <c r="G553" s="124"/>
      <c r="H553" s="124"/>
      <c r="I553" s="124"/>
      <c r="J553" s="124"/>
      <c r="K553" s="130"/>
      <c r="L553" s="56"/>
      <c r="M553" s="56"/>
      <c r="N553" s="56"/>
      <c r="O553" s="56"/>
      <c r="P553" s="56"/>
      <c r="Q553" s="56"/>
      <c r="R553" s="133"/>
      <c r="S553" s="119"/>
      <c r="T553" s="119"/>
      <c r="U553" s="26"/>
      <c r="V553" s="26"/>
      <c r="W553" s="26"/>
      <c r="X553" s="26"/>
      <c r="Y553" s="119"/>
      <c r="Z553" s="26"/>
    </row>
    <row r="554" spans="1:26" ht="12.75" customHeight="1">
      <c r="A554" s="129"/>
      <c r="B554" s="54"/>
      <c r="C554" s="26"/>
      <c r="D554" s="26"/>
      <c r="E554" s="124"/>
      <c r="F554" s="124"/>
      <c r="G554" s="124"/>
      <c r="H554" s="124"/>
      <c r="I554" s="124"/>
      <c r="J554" s="124"/>
      <c r="K554" s="130"/>
      <c r="L554" s="56"/>
      <c r="M554" s="56"/>
      <c r="N554" s="56"/>
      <c r="O554" s="56"/>
      <c r="P554" s="56"/>
      <c r="Q554" s="56"/>
      <c r="R554" s="133"/>
      <c r="S554" s="119"/>
      <c r="T554" s="119"/>
      <c r="U554" s="26"/>
      <c r="V554" s="26"/>
      <c r="W554" s="26"/>
      <c r="X554" s="26"/>
      <c r="Y554" s="119"/>
      <c r="Z554" s="26"/>
    </row>
    <row r="555" spans="1:26" ht="12.75" customHeight="1">
      <c r="A555" s="129"/>
      <c r="B555" s="54"/>
      <c r="C555" s="26"/>
      <c r="D555" s="26"/>
      <c r="E555" s="124"/>
      <c r="F555" s="124"/>
      <c r="G555" s="124"/>
      <c r="H555" s="124"/>
      <c r="I555" s="124"/>
      <c r="J555" s="124"/>
      <c r="K555" s="130"/>
      <c r="L555" s="56"/>
      <c r="M555" s="56"/>
      <c r="N555" s="56"/>
      <c r="O555" s="56"/>
      <c r="P555" s="56"/>
      <c r="Q555" s="56"/>
      <c r="R555" s="133"/>
      <c r="S555" s="119"/>
      <c r="T555" s="119"/>
      <c r="U555" s="26"/>
      <c r="V555" s="26"/>
      <c r="W555" s="26"/>
      <c r="X555" s="26"/>
      <c r="Y555" s="119"/>
      <c r="Z555" s="26"/>
    </row>
    <row r="556" spans="1:26" ht="12.75" customHeight="1">
      <c r="A556" s="129"/>
      <c r="B556" s="54"/>
      <c r="C556" s="26"/>
      <c r="D556" s="26"/>
      <c r="E556" s="124"/>
      <c r="F556" s="124"/>
      <c r="G556" s="124"/>
      <c r="H556" s="124"/>
      <c r="I556" s="124"/>
      <c r="J556" s="124"/>
      <c r="K556" s="130"/>
      <c r="L556" s="56"/>
      <c r="M556" s="56"/>
      <c r="N556" s="56"/>
      <c r="O556" s="56"/>
      <c r="P556" s="56"/>
      <c r="Q556" s="56"/>
      <c r="R556" s="133"/>
      <c r="S556" s="119"/>
      <c r="T556" s="119"/>
      <c r="U556" s="26"/>
      <c r="V556" s="26"/>
      <c r="W556" s="26"/>
      <c r="X556" s="26"/>
      <c r="Y556" s="119"/>
      <c r="Z556" s="26"/>
    </row>
    <row r="557" spans="1:26" ht="12.75" customHeight="1">
      <c r="A557" s="129"/>
      <c r="B557" s="54"/>
      <c r="C557" s="26"/>
      <c r="D557" s="26"/>
      <c r="E557" s="124"/>
      <c r="F557" s="124"/>
      <c r="G557" s="124"/>
      <c r="H557" s="124"/>
      <c r="I557" s="124"/>
      <c r="J557" s="124"/>
      <c r="K557" s="130"/>
      <c r="L557" s="56"/>
      <c r="M557" s="56"/>
      <c r="N557" s="56"/>
      <c r="O557" s="56"/>
      <c r="P557" s="56"/>
      <c r="Q557" s="56"/>
      <c r="R557" s="133"/>
      <c r="S557" s="119"/>
      <c r="T557" s="119"/>
      <c r="U557" s="26"/>
      <c r="V557" s="26"/>
      <c r="W557" s="26"/>
      <c r="X557" s="26"/>
      <c r="Y557" s="119"/>
      <c r="Z557" s="26"/>
    </row>
    <row r="558" spans="1:26" ht="12.75" customHeight="1">
      <c r="A558" s="129"/>
      <c r="B558" s="54"/>
      <c r="C558" s="26"/>
      <c r="D558" s="26"/>
      <c r="E558" s="124"/>
      <c r="F558" s="124"/>
      <c r="G558" s="124"/>
      <c r="H558" s="124"/>
      <c r="I558" s="124"/>
      <c r="J558" s="124"/>
      <c r="K558" s="130"/>
      <c r="L558" s="56"/>
      <c r="M558" s="56"/>
      <c r="N558" s="56"/>
      <c r="O558" s="56"/>
      <c r="P558" s="56"/>
      <c r="Q558" s="56"/>
      <c r="R558" s="133"/>
      <c r="S558" s="119"/>
      <c r="T558" s="119"/>
      <c r="U558" s="26"/>
      <c r="V558" s="26"/>
      <c r="W558" s="26"/>
      <c r="X558" s="26"/>
      <c r="Y558" s="119"/>
      <c r="Z558" s="26"/>
    </row>
    <row r="559" spans="1:26" ht="12.75" customHeight="1">
      <c r="A559" s="129"/>
      <c r="B559" s="54"/>
      <c r="C559" s="26"/>
      <c r="D559" s="26"/>
      <c r="E559" s="124"/>
      <c r="F559" s="124"/>
      <c r="G559" s="124"/>
      <c r="H559" s="124"/>
      <c r="I559" s="124"/>
      <c r="J559" s="124"/>
      <c r="K559" s="130"/>
      <c r="L559" s="56"/>
      <c r="M559" s="56"/>
      <c r="N559" s="56"/>
      <c r="O559" s="56"/>
      <c r="P559" s="56"/>
      <c r="Q559" s="56"/>
      <c r="R559" s="133"/>
      <c r="S559" s="119"/>
      <c r="T559" s="119"/>
      <c r="U559" s="26"/>
      <c r="V559" s="26"/>
      <c r="W559" s="26"/>
      <c r="X559" s="26"/>
      <c r="Y559" s="119"/>
      <c r="Z559" s="26"/>
    </row>
    <row r="560" spans="1:26" ht="12.75" customHeight="1">
      <c r="A560" s="129"/>
      <c r="B560" s="54"/>
      <c r="C560" s="26"/>
      <c r="D560" s="26"/>
      <c r="E560" s="124"/>
      <c r="F560" s="124"/>
      <c r="G560" s="124"/>
      <c r="H560" s="124"/>
      <c r="I560" s="124"/>
      <c r="J560" s="124"/>
      <c r="K560" s="130"/>
      <c r="L560" s="56"/>
      <c r="M560" s="56"/>
      <c r="N560" s="56"/>
      <c r="O560" s="56"/>
      <c r="P560" s="56"/>
      <c r="Q560" s="56"/>
      <c r="R560" s="133"/>
      <c r="S560" s="119"/>
      <c r="T560" s="119"/>
      <c r="U560" s="26"/>
      <c r="V560" s="26"/>
      <c r="W560" s="26"/>
      <c r="X560" s="26"/>
      <c r="Y560" s="119"/>
      <c r="Z560" s="26"/>
    </row>
    <row r="561" spans="1:26" ht="12.75" customHeight="1">
      <c r="A561" s="129"/>
      <c r="B561" s="54"/>
      <c r="C561" s="26"/>
      <c r="D561" s="26"/>
      <c r="E561" s="124"/>
      <c r="F561" s="124"/>
      <c r="G561" s="124"/>
      <c r="H561" s="124"/>
      <c r="I561" s="124"/>
      <c r="J561" s="124"/>
      <c r="K561" s="130"/>
      <c r="L561" s="56"/>
      <c r="M561" s="56"/>
      <c r="N561" s="56"/>
      <c r="O561" s="56"/>
      <c r="P561" s="56"/>
      <c r="Q561" s="56"/>
      <c r="R561" s="133"/>
      <c r="S561" s="119"/>
      <c r="T561" s="119"/>
      <c r="U561" s="26"/>
      <c r="V561" s="26"/>
      <c r="W561" s="26"/>
      <c r="X561" s="26"/>
      <c r="Y561" s="119"/>
      <c r="Z561" s="26"/>
    </row>
    <row r="562" spans="1:26" ht="12.75" customHeight="1">
      <c r="A562" s="129"/>
      <c r="B562" s="54"/>
      <c r="C562" s="26"/>
      <c r="D562" s="26"/>
      <c r="E562" s="124"/>
      <c r="F562" s="124"/>
      <c r="G562" s="124"/>
      <c r="H562" s="124"/>
      <c r="I562" s="124"/>
      <c r="J562" s="124"/>
      <c r="K562" s="130"/>
      <c r="L562" s="56"/>
      <c r="M562" s="56"/>
      <c r="N562" s="56"/>
      <c r="O562" s="56"/>
      <c r="P562" s="56"/>
      <c r="Q562" s="56"/>
      <c r="R562" s="133"/>
      <c r="S562" s="119"/>
      <c r="T562" s="119"/>
      <c r="U562" s="26"/>
      <c r="V562" s="26"/>
      <c r="W562" s="26"/>
      <c r="X562" s="26"/>
      <c r="Y562" s="119"/>
      <c r="Z562" s="26"/>
    </row>
    <row r="563" spans="1:26" ht="12.75" customHeight="1">
      <c r="A563" s="129"/>
      <c r="B563" s="54"/>
      <c r="C563" s="26"/>
      <c r="D563" s="26"/>
      <c r="E563" s="124"/>
      <c r="F563" s="124"/>
      <c r="G563" s="124"/>
      <c r="H563" s="124"/>
      <c r="I563" s="124"/>
      <c r="J563" s="124"/>
      <c r="K563" s="130"/>
      <c r="L563" s="56"/>
      <c r="M563" s="56"/>
      <c r="N563" s="56"/>
      <c r="O563" s="56"/>
      <c r="P563" s="56"/>
      <c r="Q563" s="56"/>
      <c r="R563" s="133"/>
      <c r="S563" s="119"/>
      <c r="T563" s="119"/>
      <c r="U563" s="26"/>
      <c r="V563" s="26"/>
      <c r="W563" s="26"/>
      <c r="X563" s="26"/>
      <c r="Y563" s="119"/>
      <c r="Z563" s="26"/>
    </row>
    <row r="564" spans="1:26" ht="12.75" customHeight="1">
      <c r="A564" s="129"/>
      <c r="B564" s="54"/>
      <c r="C564" s="26"/>
      <c r="D564" s="26"/>
      <c r="E564" s="124"/>
      <c r="F564" s="124"/>
      <c r="G564" s="124"/>
      <c r="H564" s="124"/>
      <c r="I564" s="124"/>
      <c r="J564" s="124"/>
      <c r="K564" s="130"/>
      <c r="L564" s="56"/>
      <c r="M564" s="56"/>
      <c r="N564" s="56"/>
      <c r="O564" s="56"/>
      <c r="P564" s="56"/>
      <c r="Q564" s="56"/>
      <c r="R564" s="133"/>
      <c r="S564" s="119"/>
      <c r="T564" s="119"/>
      <c r="U564" s="26"/>
      <c r="V564" s="26"/>
      <c r="W564" s="26"/>
      <c r="X564" s="26"/>
      <c r="Y564" s="119"/>
      <c r="Z564" s="26"/>
    </row>
    <row r="565" spans="1:26" ht="12.75" customHeight="1">
      <c r="A565" s="129"/>
      <c r="B565" s="54"/>
      <c r="C565" s="26"/>
      <c r="D565" s="26"/>
      <c r="E565" s="124"/>
      <c r="F565" s="124"/>
      <c r="G565" s="124"/>
      <c r="H565" s="124"/>
      <c r="I565" s="124"/>
      <c r="J565" s="124"/>
      <c r="K565" s="130"/>
      <c r="L565" s="56"/>
      <c r="M565" s="56"/>
      <c r="N565" s="56"/>
      <c r="O565" s="56"/>
      <c r="P565" s="56"/>
      <c r="Q565" s="56"/>
      <c r="R565" s="133"/>
      <c r="S565" s="119"/>
      <c r="T565" s="119"/>
      <c r="U565" s="26"/>
      <c r="V565" s="26"/>
      <c r="W565" s="26"/>
      <c r="X565" s="26"/>
      <c r="Y565" s="119"/>
      <c r="Z565" s="26"/>
    </row>
    <row r="566" spans="1:26" ht="12.75" customHeight="1">
      <c r="A566" s="129"/>
      <c r="B566" s="54"/>
      <c r="C566" s="26"/>
      <c r="D566" s="26"/>
      <c r="E566" s="124"/>
      <c r="F566" s="124"/>
      <c r="G566" s="124"/>
      <c r="H566" s="124"/>
      <c r="I566" s="124"/>
      <c r="J566" s="124"/>
      <c r="K566" s="130"/>
      <c r="L566" s="56"/>
      <c r="M566" s="56"/>
      <c r="N566" s="56"/>
      <c r="O566" s="56"/>
      <c r="P566" s="56"/>
      <c r="Q566" s="56"/>
      <c r="R566" s="133"/>
      <c r="S566" s="119"/>
      <c r="T566" s="119"/>
      <c r="U566" s="26"/>
      <c r="V566" s="26"/>
      <c r="W566" s="26"/>
      <c r="X566" s="26"/>
      <c r="Y566" s="119"/>
      <c r="Z566" s="26"/>
    </row>
    <row r="567" spans="1:26" ht="12.75" customHeight="1">
      <c r="A567" s="129"/>
      <c r="B567" s="54"/>
      <c r="C567" s="26"/>
      <c r="D567" s="26"/>
      <c r="E567" s="124"/>
      <c r="F567" s="124"/>
      <c r="G567" s="124"/>
      <c r="H567" s="124"/>
      <c r="I567" s="124"/>
      <c r="J567" s="124"/>
      <c r="K567" s="130"/>
      <c r="L567" s="56"/>
      <c r="M567" s="56"/>
      <c r="N567" s="56"/>
      <c r="O567" s="56"/>
      <c r="P567" s="56"/>
      <c r="Q567" s="56"/>
      <c r="R567" s="133"/>
      <c r="S567" s="119"/>
      <c r="T567" s="119"/>
      <c r="U567" s="26"/>
      <c r="V567" s="26"/>
      <c r="W567" s="26"/>
      <c r="X567" s="26"/>
      <c r="Y567" s="119"/>
      <c r="Z567" s="26"/>
    </row>
    <row r="568" spans="1:26" ht="12.75" customHeight="1">
      <c r="A568" s="129"/>
      <c r="B568" s="54"/>
      <c r="C568" s="26"/>
      <c r="D568" s="26"/>
      <c r="E568" s="124"/>
      <c r="F568" s="124"/>
      <c r="G568" s="124"/>
      <c r="H568" s="124"/>
      <c r="I568" s="124"/>
      <c r="J568" s="124"/>
      <c r="K568" s="130"/>
      <c r="L568" s="56"/>
      <c r="M568" s="56"/>
      <c r="N568" s="56"/>
      <c r="O568" s="56"/>
      <c r="P568" s="56"/>
      <c r="Q568" s="56"/>
      <c r="R568" s="133"/>
      <c r="S568" s="119"/>
      <c r="T568" s="119"/>
      <c r="U568" s="26"/>
      <c r="V568" s="26"/>
      <c r="W568" s="26"/>
      <c r="X568" s="26"/>
      <c r="Y568" s="119"/>
      <c r="Z568" s="26"/>
    </row>
    <row r="569" spans="1:26" ht="12.75" customHeight="1">
      <c r="A569" s="129"/>
      <c r="B569" s="54"/>
      <c r="C569" s="26"/>
      <c r="D569" s="26"/>
      <c r="E569" s="124"/>
      <c r="F569" s="124"/>
      <c r="G569" s="124"/>
      <c r="H569" s="124"/>
      <c r="I569" s="124"/>
      <c r="J569" s="124"/>
      <c r="K569" s="130"/>
      <c r="L569" s="56"/>
      <c r="M569" s="56"/>
      <c r="N569" s="56"/>
      <c r="O569" s="56"/>
      <c r="P569" s="56"/>
      <c r="Q569" s="56"/>
      <c r="R569" s="133"/>
      <c r="S569" s="119"/>
      <c r="T569" s="119"/>
      <c r="U569" s="26"/>
      <c r="V569" s="26"/>
      <c r="W569" s="26"/>
      <c r="X569" s="26"/>
      <c r="Y569" s="119"/>
      <c r="Z569" s="26"/>
    </row>
    <row r="570" spans="1:26" ht="12.75" customHeight="1">
      <c r="A570" s="129"/>
      <c r="B570" s="54"/>
      <c r="C570" s="26"/>
      <c r="D570" s="26"/>
      <c r="E570" s="124"/>
      <c r="F570" s="124"/>
      <c r="G570" s="124"/>
      <c r="H570" s="124"/>
      <c r="I570" s="124"/>
      <c r="J570" s="124"/>
      <c r="K570" s="130"/>
      <c r="L570" s="56"/>
      <c r="M570" s="56"/>
      <c r="N570" s="56"/>
      <c r="O570" s="56"/>
      <c r="P570" s="56"/>
      <c r="Q570" s="56"/>
      <c r="R570" s="133"/>
      <c r="S570" s="119"/>
      <c r="T570" s="119"/>
      <c r="U570" s="26"/>
      <c r="V570" s="26"/>
      <c r="W570" s="26"/>
      <c r="X570" s="26"/>
      <c r="Y570" s="119"/>
      <c r="Z570" s="26"/>
    </row>
    <row r="571" spans="1:26" ht="12.75" customHeight="1">
      <c r="A571" s="129"/>
      <c r="B571" s="54"/>
      <c r="C571" s="26"/>
      <c r="D571" s="26"/>
      <c r="E571" s="124"/>
      <c r="F571" s="124"/>
      <c r="G571" s="124"/>
      <c r="H571" s="124"/>
      <c r="I571" s="124"/>
      <c r="J571" s="124"/>
      <c r="K571" s="130"/>
      <c r="L571" s="56"/>
      <c r="M571" s="56"/>
      <c r="N571" s="56"/>
      <c r="O571" s="56"/>
      <c r="P571" s="56"/>
      <c r="Q571" s="56"/>
      <c r="R571" s="133"/>
      <c r="S571" s="119"/>
      <c r="T571" s="119"/>
      <c r="U571" s="26"/>
      <c r="V571" s="26"/>
      <c r="W571" s="26"/>
      <c r="X571" s="26"/>
      <c r="Y571" s="119"/>
      <c r="Z571" s="26"/>
    </row>
    <row r="572" spans="1:26" ht="12.75" customHeight="1">
      <c r="A572" s="129"/>
      <c r="B572" s="54"/>
      <c r="C572" s="26"/>
      <c r="D572" s="26"/>
      <c r="E572" s="124"/>
      <c r="F572" s="124"/>
      <c r="G572" s="124"/>
      <c r="H572" s="124"/>
      <c r="I572" s="124"/>
      <c r="J572" s="124"/>
      <c r="K572" s="130"/>
      <c r="L572" s="56"/>
      <c r="M572" s="56"/>
      <c r="N572" s="56"/>
      <c r="O572" s="56"/>
      <c r="P572" s="56"/>
      <c r="Q572" s="56"/>
      <c r="R572" s="133"/>
      <c r="S572" s="119"/>
      <c r="T572" s="119"/>
      <c r="U572" s="26"/>
      <c r="V572" s="26"/>
      <c r="W572" s="26"/>
      <c r="X572" s="26"/>
      <c r="Y572" s="119"/>
      <c r="Z572" s="26"/>
    </row>
    <row r="573" spans="1:26" ht="12.75" customHeight="1">
      <c r="A573" s="129"/>
      <c r="B573" s="54"/>
      <c r="C573" s="26"/>
      <c r="D573" s="26"/>
      <c r="E573" s="124"/>
      <c r="F573" s="124"/>
      <c r="G573" s="124"/>
      <c r="H573" s="124"/>
      <c r="I573" s="124"/>
      <c r="J573" s="124"/>
      <c r="K573" s="130"/>
      <c r="L573" s="56"/>
      <c r="M573" s="56"/>
      <c r="N573" s="56"/>
      <c r="O573" s="56"/>
      <c r="P573" s="56"/>
      <c r="Q573" s="56"/>
      <c r="R573" s="133"/>
      <c r="S573" s="119"/>
      <c r="T573" s="119"/>
      <c r="U573" s="26"/>
      <c r="V573" s="26"/>
      <c r="W573" s="26"/>
      <c r="X573" s="26"/>
      <c r="Y573" s="119"/>
      <c r="Z573" s="26"/>
    </row>
    <row r="574" spans="1:26" ht="12.75" customHeight="1">
      <c r="A574" s="129"/>
      <c r="B574" s="54"/>
      <c r="C574" s="26"/>
      <c r="D574" s="26"/>
      <c r="E574" s="124"/>
      <c r="F574" s="124"/>
      <c r="G574" s="124"/>
      <c r="H574" s="124"/>
      <c r="I574" s="124"/>
      <c r="J574" s="124"/>
      <c r="K574" s="130"/>
      <c r="L574" s="56"/>
      <c r="M574" s="56"/>
      <c r="N574" s="56"/>
      <c r="O574" s="56"/>
      <c r="P574" s="56"/>
      <c r="Q574" s="56"/>
      <c r="R574" s="133"/>
      <c r="S574" s="119"/>
      <c r="T574" s="119"/>
      <c r="U574" s="26"/>
      <c r="V574" s="26"/>
      <c r="W574" s="26"/>
      <c r="X574" s="26"/>
      <c r="Y574" s="119"/>
      <c r="Z574" s="26"/>
    </row>
    <row r="575" spans="1:26" ht="12.75" customHeight="1">
      <c r="A575" s="129"/>
      <c r="B575" s="54"/>
      <c r="C575" s="26"/>
      <c r="D575" s="26"/>
      <c r="E575" s="124"/>
      <c r="F575" s="124"/>
      <c r="G575" s="124"/>
      <c r="H575" s="124"/>
      <c r="I575" s="124"/>
      <c r="J575" s="124"/>
      <c r="K575" s="130"/>
      <c r="L575" s="56"/>
      <c r="M575" s="56"/>
      <c r="N575" s="56"/>
      <c r="O575" s="56"/>
      <c r="P575" s="56"/>
      <c r="Q575" s="56"/>
      <c r="R575" s="133"/>
      <c r="S575" s="119"/>
      <c r="T575" s="119"/>
      <c r="U575" s="26"/>
      <c r="V575" s="26"/>
      <c r="W575" s="26"/>
      <c r="X575" s="26"/>
      <c r="Y575" s="119"/>
      <c r="Z575" s="26"/>
    </row>
    <row r="576" spans="1:26" ht="12.75" customHeight="1">
      <c r="A576" s="129"/>
      <c r="B576" s="54"/>
      <c r="C576" s="26"/>
      <c r="D576" s="26"/>
      <c r="E576" s="124"/>
      <c r="F576" s="124"/>
      <c r="G576" s="124"/>
      <c r="H576" s="124"/>
      <c r="I576" s="124"/>
      <c r="J576" s="124"/>
      <c r="K576" s="130"/>
      <c r="L576" s="56"/>
      <c r="M576" s="56"/>
      <c r="N576" s="56"/>
      <c r="O576" s="56"/>
      <c r="P576" s="56"/>
      <c r="Q576" s="56"/>
      <c r="R576" s="133"/>
      <c r="S576" s="119"/>
      <c r="T576" s="119"/>
      <c r="U576" s="26"/>
      <c r="V576" s="26"/>
      <c r="W576" s="26"/>
      <c r="X576" s="26"/>
      <c r="Y576" s="119"/>
      <c r="Z576" s="26"/>
    </row>
    <row r="577" spans="1:26" ht="12.75" customHeight="1">
      <c r="A577" s="129"/>
      <c r="B577" s="54"/>
      <c r="C577" s="26"/>
      <c r="D577" s="26"/>
      <c r="E577" s="124"/>
      <c r="F577" s="124"/>
      <c r="G577" s="124"/>
      <c r="H577" s="124"/>
      <c r="I577" s="124"/>
      <c r="J577" s="124"/>
      <c r="K577" s="130"/>
      <c r="L577" s="56"/>
      <c r="M577" s="56"/>
      <c r="N577" s="56"/>
      <c r="O577" s="56"/>
      <c r="P577" s="56"/>
      <c r="Q577" s="56"/>
      <c r="R577" s="133"/>
      <c r="S577" s="119"/>
      <c r="T577" s="119"/>
      <c r="U577" s="26"/>
      <c r="V577" s="26"/>
      <c r="W577" s="26"/>
      <c r="X577" s="26"/>
      <c r="Y577" s="119"/>
      <c r="Z577" s="26"/>
    </row>
    <row r="578" spans="1:26" ht="12.75" customHeight="1">
      <c r="A578" s="129"/>
      <c r="B578" s="54"/>
      <c r="C578" s="26"/>
      <c r="D578" s="26"/>
      <c r="E578" s="124"/>
      <c r="F578" s="124"/>
      <c r="G578" s="124"/>
      <c r="H578" s="124"/>
      <c r="I578" s="124"/>
      <c r="J578" s="124"/>
      <c r="K578" s="130"/>
      <c r="L578" s="56"/>
      <c r="M578" s="56"/>
      <c r="N578" s="56"/>
      <c r="O578" s="56"/>
      <c r="P578" s="56"/>
      <c r="Q578" s="56"/>
      <c r="R578" s="133"/>
      <c r="S578" s="119"/>
      <c r="T578" s="119"/>
      <c r="U578" s="26"/>
      <c r="V578" s="26"/>
      <c r="W578" s="26"/>
      <c r="X578" s="26"/>
      <c r="Y578" s="119"/>
      <c r="Z578" s="26"/>
    </row>
    <row r="579" spans="1:26" ht="12.75" customHeight="1">
      <c r="A579" s="129"/>
      <c r="B579" s="54"/>
      <c r="C579" s="26"/>
      <c r="D579" s="26"/>
      <c r="E579" s="124"/>
      <c r="F579" s="124"/>
      <c r="G579" s="124"/>
      <c r="H579" s="124"/>
      <c r="I579" s="124"/>
      <c r="J579" s="124"/>
      <c r="K579" s="130"/>
      <c r="L579" s="56"/>
      <c r="M579" s="56"/>
      <c r="N579" s="56"/>
      <c r="O579" s="56"/>
      <c r="P579" s="56"/>
      <c r="Q579" s="56"/>
      <c r="R579" s="133"/>
      <c r="S579" s="119"/>
      <c r="T579" s="119"/>
      <c r="U579" s="26"/>
      <c r="V579" s="26"/>
      <c r="W579" s="26"/>
      <c r="X579" s="26"/>
      <c r="Y579" s="119"/>
      <c r="Z579" s="26"/>
    </row>
    <row r="580" spans="1:26" ht="12.75" customHeight="1">
      <c r="A580" s="129"/>
      <c r="B580" s="54"/>
      <c r="C580" s="26"/>
      <c r="D580" s="26"/>
      <c r="E580" s="124"/>
      <c r="F580" s="124"/>
      <c r="G580" s="124"/>
      <c r="H580" s="124"/>
      <c r="I580" s="124"/>
      <c r="J580" s="124"/>
      <c r="K580" s="130"/>
      <c r="L580" s="56"/>
      <c r="M580" s="56"/>
      <c r="N580" s="56"/>
      <c r="O580" s="56"/>
      <c r="P580" s="56"/>
      <c r="Q580" s="56"/>
      <c r="R580" s="133"/>
      <c r="S580" s="119"/>
      <c r="T580" s="119"/>
      <c r="U580" s="26"/>
      <c r="V580" s="26"/>
      <c r="W580" s="26"/>
      <c r="X580" s="26"/>
      <c r="Y580" s="119"/>
      <c r="Z580" s="26"/>
    </row>
    <row r="581" spans="1:26" ht="12.75" customHeight="1">
      <c r="A581" s="129"/>
      <c r="B581" s="54"/>
      <c r="C581" s="26"/>
      <c r="D581" s="26"/>
      <c r="E581" s="124"/>
      <c r="F581" s="124"/>
      <c r="G581" s="124"/>
      <c r="H581" s="124"/>
      <c r="I581" s="124"/>
      <c r="J581" s="124"/>
      <c r="K581" s="130"/>
      <c r="L581" s="56"/>
      <c r="M581" s="56"/>
      <c r="N581" s="56"/>
      <c r="O581" s="56"/>
      <c r="P581" s="56"/>
      <c r="Q581" s="56"/>
      <c r="R581" s="133"/>
      <c r="S581" s="119"/>
      <c r="T581" s="119"/>
      <c r="U581" s="26"/>
      <c r="V581" s="26"/>
      <c r="W581" s="26"/>
      <c r="X581" s="26"/>
      <c r="Y581" s="119"/>
      <c r="Z581" s="26"/>
    </row>
    <row r="582" spans="1:26" ht="12.75" customHeight="1">
      <c r="A582" s="129"/>
      <c r="B582" s="54"/>
      <c r="C582" s="26"/>
      <c r="D582" s="26"/>
      <c r="E582" s="124"/>
      <c r="F582" s="124"/>
      <c r="G582" s="124"/>
      <c r="H582" s="124"/>
      <c r="I582" s="124"/>
      <c r="J582" s="124"/>
      <c r="K582" s="130"/>
      <c r="L582" s="56"/>
      <c r="M582" s="56"/>
      <c r="N582" s="56"/>
      <c r="O582" s="56"/>
      <c r="P582" s="56"/>
      <c r="Q582" s="56"/>
      <c r="R582" s="133"/>
      <c r="S582" s="119"/>
      <c r="T582" s="119"/>
      <c r="U582" s="26"/>
      <c r="V582" s="26"/>
      <c r="W582" s="26"/>
      <c r="X582" s="26"/>
      <c r="Y582" s="119"/>
      <c r="Z582" s="26"/>
    </row>
    <row r="583" spans="1:26" ht="12.75" customHeight="1">
      <c r="A583" s="129"/>
      <c r="B583" s="54"/>
      <c r="C583" s="26"/>
      <c r="D583" s="26"/>
      <c r="E583" s="124"/>
      <c r="F583" s="124"/>
      <c r="G583" s="124"/>
      <c r="H583" s="124"/>
      <c r="I583" s="124"/>
      <c r="J583" s="124"/>
      <c r="K583" s="130"/>
      <c r="L583" s="56"/>
      <c r="M583" s="56"/>
      <c r="N583" s="56"/>
      <c r="O583" s="56"/>
      <c r="P583" s="56"/>
      <c r="Q583" s="56"/>
      <c r="R583" s="133"/>
      <c r="S583" s="119"/>
      <c r="T583" s="119"/>
      <c r="U583" s="26"/>
      <c r="V583" s="26"/>
      <c r="W583" s="26"/>
      <c r="X583" s="26"/>
      <c r="Y583" s="119"/>
      <c r="Z583" s="26"/>
    </row>
    <row r="584" spans="1:26" ht="12.75" customHeight="1">
      <c r="A584" s="129"/>
      <c r="B584" s="54"/>
      <c r="C584" s="26"/>
      <c r="D584" s="26"/>
      <c r="E584" s="124"/>
      <c r="F584" s="124"/>
      <c r="G584" s="124"/>
      <c r="H584" s="124"/>
      <c r="I584" s="124"/>
      <c r="J584" s="124"/>
      <c r="K584" s="130"/>
      <c r="L584" s="56"/>
      <c r="M584" s="56"/>
      <c r="N584" s="56"/>
      <c r="O584" s="56"/>
      <c r="P584" s="56"/>
      <c r="Q584" s="56"/>
      <c r="R584" s="133"/>
      <c r="S584" s="119"/>
      <c r="T584" s="119"/>
      <c r="U584" s="26"/>
      <c r="V584" s="26"/>
      <c r="W584" s="26"/>
      <c r="X584" s="26"/>
      <c r="Y584" s="119"/>
      <c r="Z584" s="26"/>
    </row>
    <row r="585" spans="1:26" ht="12.75" customHeight="1">
      <c r="A585" s="129"/>
      <c r="B585" s="54"/>
      <c r="C585" s="26"/>
      <c r="D585" s="26"/>
      <c r="E585" s="124"/>
      <c r="F585" s="124"/>
      <c r="G585" s="124"/>
      <c r="H585" s="124"/>
      <c r="I585" s="124"/>
      <c r="J585" s="124"/>
      <c r="K585" s="130"/>
      <c r="L585" s="56"/>
      <c r="M585" s="56"/>
      <c r="N585" s="56"/>
      <c r="O585" s="56"/>
      <c r="P585" s="56"/>
      <c r="Q585" s="56"/>
      <c r="R585" s="133"/>
      <c r="S585" s="119"/>
      <c r="T585" s="119"/>
      <c r="U585" s="26"/>
      <c r="V585" s="26"/>
      <c r="W585" s="26"/>
      <c r="X585" s="26"/>
      <c r="Y585" s="119"/>
      <c r="Z585" s="26"/>
    </row>
    <row r="586" spans="1:26" ht="12.75" customHeight="1">
      <c r="A586" s="129"/>
      <c r="B586" s="54"/>
      <c r="C586" s="26"/>
      <c r="D586" s="26"/>
      <c r="E586" s="124"/>
      <c r="F586" s="124"/>
      <c r="G586" s="124"/>
      <c r="H586" s="124"/>
      <c r="I586" s="124"/>
      <c r="J586" s="124"/>
      <c r="K586" s="130"/>
      <c r="L586" s="56"/>
      <c r="M586" s="56"/>
      <c r="N586" s="56"/>
      <c r="O586" s="56"/>
      <c r="P586" s="56"/>
      <c r="Q586" s="56"/>
      <c r="R586" s="133"/>
      <c r="S586" s="119"/>
      <c r="T586" s="119"/>
      <c r="U586" s="26"/>
      <c r="V586" s="26"/>
      <c r="W586" s="26"/>
      <c r="X586" s="26"/>
      <c r="Y586" s="119"/>
      <c r="Z586" s="26"/>
    </row>
    <row r="587" spans="1:26" ht="12.75" customHeight="1">
      <c r="A587" s="129"/>
      <c r="B587" s="54"/>
      <c r="C587" s="26"/>
      <c r="D587" s="26"/>
      <c r="E587" s="124"/>
      <c r="F587" s="124"/>
      <c r="G587" s="124"/>
      <c r="H587" s="124"/>
      <c r="I587" s="124"/>
      <c r="J587" s="124"/>
      <c r="K587" s="130"/>
      <c r="L587" s="56"/>
      <c r="M587" s="56"/>
      <c r="N587" s="56"/>
      <c r="O587" s="56"/>
      <c r="P587" s="56"/>
      <c r="Q587" s="56"/>
      <c r="R587" s="133"/>
      <c r="S587" s="119"/>
      <c r="T587" s="119"/>
      <c r="U587" s="26"/>
      <c r="V587" s="26"/>
      <c r="W587" s="26"/>
      <c r="X587" s="26"/>
      <c r="Y587" s="119"/>
      <c r="Z587" s="26"/>
    </row>
    <row r="588" spans="1:26" ht="12.75" customHeight="1">
      <c r="A588" s="129"/>
      <c r="B588" s="54"/>
      <c r="C588" s="26"/>
      <c r="D588" s="26"/>
      <c r="E588" s="124"/>
      <c r="F588" s="124"/>
      <c r="G588" s="124"/>
      <c r="H588" s="124"/>
      <c r="I588" s="124"/>
      <c r="J588" s="124"/>
      <c r="K588" s="130"/>
      <c r="L588" s="56"/>
      <c r="M588" s="56"/>
      <c r="N588" s="56"/>
      <c r="O588" s="56"/>
      <c r="P588" s="56"/>
      <c r="Q588" s="56"/>
      <c r="R588" s="133"/>
      <c r="S588" s="119"/>
      <c r="T588" s="119"/>
      <c r="U588" s="26"/>
      <c r="V588" s="26"/>
      <c r="W588" s="26"/>
      <c r="X588" s="26"/>
      <c r="Y588" s="119"/>
      <c r="Z588" s="26"/>
    </row>
    <row r="589" spans="1:26" ht="12.75" customHeight="1">
      <c r="A589" s="129"/>
      <c r="B589" s="54"/>
      <c r="C589" s="26"/>
      <c r="D589" s="26"/>
      <c r="E589" s="124"/>
      <c r="F589" s="124"/>
      <c r="G589" s="124"/>
      <c r="H589" s="124"/>
      <c r="I589" s="124"/>
      <c r="J589" s="124"/>
      <c r="K589" s="130"/>
      <c r="L589" s="56"/>
      <c r="M589" s="56"/>
      <c r="N589" s="56"/>
      <c r="O589" s="56"/>
      <c r="P589" s="56"/>
      <c r="Q589" s="56"/>
      <c r="R589" s="133"/>
      <c r="S589" s="119"/>
      <c r="T589" s="119"/>
      <c r="U589" s="26"/>
      <c r="V589" s="26"/>
      <c r="W589" s="26"/>
      <c r="X589" s="26"/>
      <c r="Y589" s="119"/>
      <c r="Z589" s="26"/>
    </row>
    <row r="590" spans="1:26" ht="12.75" customHeight="1">
      <c r="A590" s="129"/>
      <c r="B590" s="54"/>
      <c r="C590" s="26"/>
      <c r="D590" s="26"/>
      <c r="E590" s="124"/>
      <c r="F590" s="124"/>
      <c r="G590" s="124"/>
      <c r="H590" s="124"/>
      <c r="I590" s="124"/>
      <c r="J590" s="124"/>
      <c r="K590" s="130"/>
      <c r="L590" s="56"/>
      <c r="M590" s="56"/>
      <c r="N590" s="56"/>
      <c r="O590" s="56"/>
      <c r="P590" s="56"/>
      <c r="Q590" s="56"/>
      <c r="R590" s="133"/>
      <c r="S590" s="119"/>
      <c r="T590" s="119"/>
      <c r="U590" s="26"/>
      <c r="V590" s="26"/>
      <c r="W590" s="26"/>
      <c r="X590" s="26"/>
      <c r="Y590" s="119"/>
      <c r="Z590" s="26"/>
    </row>
    <row r="591" spans="1:26" ht="12.75" customHeight="1">
      <c r="A591" s="129"/>
      <c r="B591" s="54"/>
      <c r="C591" s="26"/>
      <c r="D591" s="26"/>
      <c r="E591" s="124"/>
      <c r="F591" s="124"/>
      <c r="G591" s="124"/>
      <c r="H591" s="124"/>
      <c r="I591" s="124"/>
      <c r="J591" s="124"/>
      <c r="K591" s="130"/>
      <c r="L591" s="56"/>
      <c r="M591" s="56"/>
      <c r="N591" s="56"/>
      <c r="O591" s="56"/>
      <c r="P591" s="56"/>
      <c r="Q591" s="56"/>
      <c r="R591" s="133"/>
      <c r="S591" s="119"/>
      <c r="T591" s="119"/>
      <c r="U591" s="26"/>
      <c r="V591" s="26"/>
      <c r="W591" s="26"/>
      <c r="X591" s="26"/>
      <c r="Y591" s="119"/>
      <c r="Z591" s="26"/>
    </row>
    <row r="592" spans="1:26" ht="12.75" customHeight="1">
      <c r="A592" s="129"/>
      <c r="B592" s="54"/>
      <c r="C592" s="26"/>
      <c r="D592" s="26"/>
      <c r="E592" s="124"/>
      <c r="F592" s="124"/>
      <c r="G592" s="124"/>
      <c r="H592" s="124"/>
      <c r="I592" s="124"/>
      <c r="J592" s="124"/>
      <c r="K592" s="130"/>
      <c r="L592" s="56"/>
      <c r="M592" s="56"/>
      <c r="N592" s="56"/>
      <c r="O592" s="56"/>
      <c r="P592" s="56"/>
      <c r="Q592" s="56"/>
      <c r="R592" s="133"/>
      <c r="S592" s="119"/>
      <c r="T592" s="119"/>
      <c r="U592" s="26"/>
      <c r="V592" s="26"/>
      <c r="W592" s="26"/>
      <c r="X592" s="26"/>
      <c r="Y592" s="119"/>
      <c r="Z592" s="26"/>
    </row>
    <row r="593" spans="1:26" ht="12.75" customHeight="1">
      <c r="A593" s="129"/>
      <c r="B593" s="54"/>
      <c r="C593" s="26"/>
      <c r="D593" s="26"/>
      <c r="E593" s="124"/>
      <c r="F593" s="124"/>
      <c r="G593" s="124"/>
      <c r="H593" s="124"/>
      <c r="I593" s="124"/>
      <c r="J593" s="124"/>
      <c r="K593" s="130"/>
      <c r="L593" s="56"/>
      <c r="M593" s="56"/>
      <c r="N593" s="56"/>
      <c r="O593" s="56"/>
      <c r="P593" s="56"/>
      <c r="Q593" s="56"/>
      <c r="R593" s="133"/>
      <c r="S593" s="119"/>
      <c r="T593" s="119"/>
      <c r="U593" s="26"/>
      <c r="V593" s="26"/>
      <c r="W593" s="26"/>
      <c r="X593" s="26"/>
      <c r="Y593" s="119"/>
      <c r="Z593" s="26"/>
    </row>
    <row r="594" spans="1:26" ht="12.75" customHeight="1">
      <c r="A594" s="129"/>
      <c r="B594" s="54"/>
      <c r="C594" s="26"/>
      <c r="D594" s="26"/>
      <c r="E594" s="124"/>
      <c r="F594" s="124"/>
      <c r="G594" s="124"/>
      <c r="H594" s="124"/>
      <c r="I594" s="124"/>
      <c r="J594" s="124"/>
      <c r="K594" s="130"/>
      <c r="L594" s="56"/>
      <c r="M594" s="56"/>
      <c r="N594" s="56"/>
      <c r="O594" s="56"/>
      <c r="P594" s="56"/>
      <c r="Q594" s="56"/>
      <c r="R594" s="133"/>
      <c r="S594" s="119"/>
      <c r="T594" s="119"/>
      <c r="U594" s="26"/>
      <c r="V594" s="26"/>
      <c r="W594" s="26"/>
      <c r="X594" s="26"/>
      <c r="Y594" s="119"/>
      <c r="Z594" s="26"/>
    </row>
    <row r="595" spans="1:26" ht="12.75" customHeight="1">
      <c r="A595" s="129"/>
      <c r="B595" s="54"/>
      <c r="C595" s="26"/>
      <c r="D595" s="26"/>
      <c r="E595" s="124"/>
      <c r="F595" s="124"/>
      <c r="G595" s="124"/>
      <c r="H595" s="124"/>
      <c r="I595" s="124"/>
      <c r="J595" s="124"/>
      <c r="K595" s="130"/>
      <c r="L595" s="56"/>
      <c r="M595" s="56"/>
      <c r="N595" s="56"/>
      <c r="O595" s="56"/>
      <c r="P595" s="56"/>
      <c r="Q595" s="56"/>
      <c r="R595" s="133"/>
      <c r="S595" s="119"/>
      <c r="T595" s="119"/>
      <c r="U595" s="26"/>
      <c r="V595" s="26"/>
      <c r="W595" s="26"/>
      <c r="X595" s="26"/>
      <c r="Y595" s="119"/>
      <c r="Z595" s="26"/>
    </row>
    <row r="596" spans="1:26" ht="12.75" customHeight="1">
      <c r="A596" s="129"/>
      <c r="B596" s="54"/>
      <c r="C596" s="26"/>
      <c r="D596" s="26"/>
      <c r="E596" s="124"/>
      <c r="F596" s="124"/>
      <c r="G596" s="124"/>
      <c r="H596" s="124"/>
      <c r="I596" s="124"/>
      <c r="J596" s="124"/>
      <c r="K596" s="130"/>
      <c r="L596" s="56"/>
      <c r="M596" s="56"/>
      <c r="N596" s="56"/>
      <c r="O596" s="56"/>
      <c r="P596" s="56"/>
      <c r="Q596" s="56"/>
      <c r="R596" s="133"/>
      <c r="S596" s="119"/>
      <c r="T596" s="119"/>
      <c r="U596" s="26"/>
      <c r="V596" s="26"/>
      <c r="W596" s="26"/>
      <c r="X596" s="26"/>
      <c r="Y596" s="119"/>
      <c r="Z596" s="26"/>
    </row>
    <row r="597" spans="1:26" ht="12.75" customHeight="1">
      <c r="A597" s="129"/>
      <c r="B597" s="54"/>
      <c r="C597" s="26"/>
      <c r="D597" s="26"/>
      <c r="E597" s="124"/>
      <c r="F597" s="124"/>
      <c r="G597" s="124"/>
      <c r="H597" s="124"/>
      <c r="I597" s="124"/>
      <c r="J597" s="124"/>
      <c r="K597" s="130"/>
      <c r="L597" s="56"/>
      <c r="M597" s="56"/>
      <c r="N597" s="56"/>
      <c r="O597" s="56"/>
      <c r="P597" s="56"/>
      <c r="Q597" s="56"/>
      <c r="R597" s="133"/>
      <c r="S597" s="119"/>
      <c r="T597" s="119"/>
      <c r="U597" s="26"/>
      <c r="V597" s="26"/>
      <c r="W597" s="26"/>
      <c r="X597" s="26"/>
      <c r="Y597" s="119"/>
      <c r="Z597" s="26"/>
    </row>
    <row r="598" spans="1:26" ht="12.75" customHeight="1">
      <c r="A598" s="129"/>
      <c r="B598" s="54"/>
      <c r="C598" s="26"/>
      <c r="D598" s="26"/>
      <c r="E598" s="124"/>
      <c r="F598" s="124"/>
      <c r="G598" s="124"/>
      <c r="H598" s="124"/>
      <c r="I598" s="124"/>
      <c r="J598" s="124"/>
      <c r="K598" s="130"/>
      <c r="L598" s="56"/>
      <c r="M598" s="56"/>
      <c r="N598" s="56"/>
      <c r="O598" s="56"/>
      <c r="P598" s="56"/>
      <c r="Q598" s="56"/>
      <c r="R598" s="133"/>
      <c r="S598" s="119"/>
      <c r="T598" s="119"/>
      <c r="U598" s="26"/>
      <c r="V598" s="26"/>
      <c r="W598" s="26"/>
      <c r="X598" s="26"/>
      <c r="Y598" s="119"/>
      <c r="Z598" s="26"/>
    </row>
    <row r="599" spans="1:26" ht="12.75" customHeight="1">
      <c r="A599" s="129"/>
      <c r="B599" s="54"/>
      <c r="C599" s="26"/>
      <c r="D599" s="26"/>
      <c r="E599" s="124"/>
      <c r="F599" s="124"/>
      <c r="G599" s="124"/>
      <c r="H599" s="124"/>
      <c r="I599" s="124"/>
      <c r="J599" s="124"/>
      <c r="K599" s="130"/>
      <c r="L599" s="56"/>
      <c r="M599" s="56"/>
      <c r="N599" s="56"/>
      <c r="O599" s="56"/>
      <c r="P599" s="56"/>
      <c r="Q599" s="56"/>
      <c r="R599" s="133"/>
      <c r="S599" s="119"/>
      <c r="T599" s="119"/>
      <c r="U599" s="26"/>
      <c r="V599" s="26"/>
      <c r="W599" s="26"/>
      <c r="X599" s="26"/>
      <c r="Y599" s="119"/>
      <c r="Z599" s="26"/>
    </row>
    <row r="600" spans="1:26" ht="12.75" customHeight="1">
      <c r="A600" s="129"/>
      <c r="B600" s="54"/>
      <c r="C600" s="26"/>
      <c r="D600" s="26"/>
      <c r="E600" s="124"/>
      <c r="F600" s="124"/>
      <c r="G600" s="124"/>
      <c r="H600" s="124"/>
      <c r="I600" s="124"/>
      <c r="J600" s="124"/>
      <c r="K600" s="130"/>
      <c r="L600" s="56"/>
      <c r="M600" s="56"/>
      <c r="N600" s="56"/>
      <c r="O600" s="56"/>
      <c r="P600" s="56"/>
      <c r="Q600" s="56"/>
      <c r="R600" s="133"/>
      <c r="S600" s="119"/>
      <c r="T600" s="119"/>
      <c r="U600" s="26"/>
      <c r="V600" s="26"/>
      <c r="W600" s="26"/>
      <c r="X600" s="26"/>
      <c r="Y600" s="119"/>
      <c r="Z600" s="26"/>
    </row>
    <row r="601" spans="1:26" ht="12.75" customHeight="1">
      <c r="A601" s="129"/>
      <c r="B601" s="54"/>
      <c r="C601" s="26"/>
      <c r="D601" s="26"/>
      <c r="E601" s="124"/>
      <c r="F601" s="124"/>
      <c r="G601" s="124"/>
      <c r="H601" s="124"/>
      <c r="I601" s="124"/>
      <c r="J601" s="124"/>
      <c r="K601" s="130"/>
      <c r="L601" s="56"/>
      <c r="M601" s="56"/>
      <c r="N601" s="56"/>
      <c r="O601" s="56"/>
      <c r="P601" s="56"/>
      <c r="Q601" s="56"/>
      <c r="R601" s="133"/>
      <c r="S601" s="119"/>
      <c r="T601" s="119"/>
      <c r="U601" s="26"/>
      <c r="V601" s="26"/>
      <c r="W601" s="26"/>
      <c r="X601" s="26"/>
      <c r="Y601" s="119"/>
      <c r="Z601" s="26"/>
    </row>
    <row r="602" spans="1:26" ht="12.75" customHeight="1">
      <c r="A602" s="129"/>
      <c r="B602" s="54"/>
      <c r="C602" s="26"/>
      <c r="D602" s="26"/>
      <c r="E602" s="124"/>
      <c r="F602" s="124"/>
      <c r="G602" s="124"/>
      <c r="H602" s="124"/>
      <c r="I602" s="124"/>
      <c r="J602" s="124"/>
      <c r="K602" s="130"/>
      <c r="L602" s="56"/>
      <c r="M602" s="56"/>
      <c r="N602" s="56"/>
      <c r="O602" s="56"/>
      <c r="P602" s="56"/>
      <c r="Q602" s="56"/>
      <c r="R602" s="133"/>
      <c r="S602" s="119"/>
      <c r="T602" s="119"/>
      <c r="U602" s="26"/>
      <c r="V602" s="26"/>
      <c r="W602" s="26"/>
      <c r="X602" s="26"/>
      <c r="Y602" s="119"/>
      <c r="Z602" s="26"/>
    </row>
    <row r="603" spans="1:26" ht="12.75" customHeight="1">
      <c r="A603" s="129"/>
      <c r="B603" s="54"/>
      <c r="C603" s="26"/>
      <c r="D603" s="26"/>
      <c r="E603" s="124"/>
      <c r="F603" s="124"/>
      <c r="G603" s="124"/>
      <c r="H603" s="124"/>
      <c r="I603" s="124"/>
      <c r="J603" s="124"/>
      <c r="K603" s="130"/>
      <c r="L603" s="56"/>
      <c r="M603" s="56"/>
      <c r="N603" s="56"/>
      <c r="O603" s="56"/>
      <c r="P603" s="56"/>
      <c r="Q603" s="56"/>
      <c r="R603" s="133"/>
      <c r="S603" s="119"/>
      <c r="T603" s="119"/>
      <c r="U603" s="26"/>
      <c r="V603" s="26"/>
      <c r="W603" s="26"/>
      <c r="X603" s="26"/>
      <c r="Y603" s="119"/>
      <c r="Z603" s="26"/>
    </row>
    <row r="604" spans="1:26" ht="12.75" customHeight="1">
      <c r="A604" s="129"/>
      <c r="B604" s="54"/>
      <c r="C604" s="26"/>
      <c r="D604" s="26"/>
      <c r="E604" s="124"/>
      <c r="F604" s="124"/>
      <c r="G604" s="124"/>
      <c r="H604" s="124"/>
      <c r="I604" s="124"/>
      <c r="J604" s="124"/>
      <c r="K604" s="130"/>
      <c r="L604" s="56"/>
      <c r="M604" s="56"/>
      <c r="N604" s="56"/>
      <c r="O604" s="56"/>
      <c r="P604" s="56"/>
      <c r="Q604" s="56"/>
      <c r="R604" s="133"/>
      <c r="S604" s="119"/>
      <c r="T604" s="119"/>
      <c r="U604" s="26"/>
      <c r="V604" s="26"/>
      <c r="W604" s="26"/>
      <c r="X604" s="26"/>
      <c r="Y604" s="119"/>
      <c r="Z604" s="26"/>
    </row>
    <row r="605" spans="1:26" ht="12.75" customHeight="1">
      <c r="A605" s="129"/>
      <c r="B605" s="54"/>
      <c r="C605" s="26"/>
      <c r="D605" s="26"/>
      <c r="E605" s="124"/>
      <c r="F605" s="124"/>
      <c r="G605" s="124"/>
      <c r="H605" s="124"/>
      <c r="I605" s="124"/>
      <c r="J605" s="124"/>
      <c r="K605" s="130"/>
      <c r="L605" s="56"/>
      <c r="M605" s="56"/>
      <c r="N605" s="56"/>
      <c r="O605" s="56"/>
      <c r="P605" s="56"/>
      <c r="Q605" s="56"/>
      <c r="R605" s="133"/>
      <c r="S605" s="119"/>
      <c r="T605" s="119"/>
      <c r="U605" s="26"/>
      <c r="V605" s="26"/>
      <c r="W605" s="26"/>
      <c r="X605" s="26"/>
      <c r="Y605" s="119"/>
      <c r="Z605" s="26"/>
    </row>
    <row r="606" spans="1:26" ht="12.75" customHeight="1">
      <c r="A606" s="129"/>
      <c r="B606" s="54"/>
      <c r="C606" s="26"/>
      <c r="D606" s="26"/>
      <c r="E606" s="124"/>
      <c r="F606" s="124"/>
      <c r="G606" s="124"/>
      <c r="H606" s="124"/>
      <c r="I606" s="124"/>
      <c r="J606" s="124"/>
      <c r="K606" s="130"/>
      <c r="L606" s="56"/>
      <c r="M606" s="56"/>
      <c r="N606" s="56"/>
      <c r="O606" s="56"/>
      <c r="P606" s="56"/>
      <c r="Q606" s="56"/>
      <c r="R606" s="133"/>
      <c r="S606" s="119"/>
      <c r="T606" s="119"/>
      <c r="U606" s="26"/>
      <c r="V606" s="26"/>
      <c r="W606" s="26"/>
      <c r="X606" s="26"/>
      <c r="Y606" s="119"/>
      <c r="Z606" s="26"/>
    </row>
    <row r="607" spans="1:26" ht="12.75" customHeight="1">
      <c r="A607" s="129"/>
      <c r="B607" s="54"/>
      <c r="C607" s="26"/>
      <c r="D607" s="26"/>
      <c r="E607" s="124"/>
      <c r="F607" s="124"/>
      <c r="G607" s="124"/>
      <c r="H607" s="124"/>
      <c r="I607" s="124"/>
      <c r="J607" s="124"/>
      <c r="K607" s="130"/>
      <c r="L607" s="56"/>
      <c r="M607" s="56"/>
      <c r="N607" s="56"/>
      <c r="O607" s="56"/>
      <c r="P607" s="56"/>
      <c r="Q607" s="56"/>
      <c r="R607" s="133"/>
      <c r="S607" s="119"/>
      <c r="T607" s="119"/>
      <c r="U607" s="26"/>
      <c r="V607" s="26"/>
      <c r="W607" s="26"/>
      <c r="X607" s="26"/>
      <c r="Y607" s="119"/>
      <c r="Z607" s="26"/>
    </row>
    <row r="608" spans="1:26" ht="12.75" customHeight="1">
      <c r="A608" s="129"/>
      <c r="B608" s="54"/>
      <c r="C608" s="26"/>
      <c r="D608" s="26"/>
      <c r="E608" s="124"/>
      <c r="F608" s="124"/>
      <c r="G608" s="124"/>
      <c r="H608" s="124"/>
      <c r="I608" s="124"/>
      <c r="J608" s="124"/>
      <c r="K608" s="130"/>
      <c r="L608" s="56"/>
      <c r="M608" s="56"/>
      <c r="N608" s="56"/>
      <c r="O608" s="56"/>
      <c r="P608" s="56"/>
      <c r="Q608" s="56"/>
      <c r="R608" s="133"/>
      <c r="S608" s="119"/>
      <c r="T608" s="119"/>
      <c r="U608" s="26"/>
      <c r="V608" s="26"/>
      <c r="W608" s="26"/>
      <c r="X608" s="26"/>
      <c r="Y608" s="119"/>
      <c r="Z608" s="26"/>
    </row>
    <row r="609" spans="1:26" ht="12.75" customHeight="1">
      <c r="A609" s="129"/>
      <c r="B609" s="54"/>
      <c r="C609" s="26"/>
      <c r="D609" s="26"/>
      <c r="E609" s="124"/>
      <c r="F609" s="124"/>
      <c r="G609" s="124"/>
      <c r="H609" s="124"/>
      <c r="I609" s="124"/>
      <c r="J609" s="124"/>
      <c r="K609" s="130"/>
      <c r="L609" s="56"/>
      <c r="M609" s="56"/>
      <c r="N609" s="56"/>
      <c r="O609" s="56"/>
      <c r="P609" s="56"/>
      <c r="Q609" s="56"/>
      <c r="R609" s="133"/>
      <c r="S609" s="119"/>
      <c r="T609" s="119"/>
      <c r="U609" s="26"/>
      <c r="V609" s="26"/>
      <c r="W609" s="26"/>
      <c r="X609" s="26"/>
      <c r="Y609" s="119"/>
      <c r="Z609" s="26"/>
    </row>
    <row r="610" spans="1:26" ht="12.75" customHeight="1">
      <c r="A610" s="129"/>
      <c r="B610" s="54"/>
      <c r="C610" s="26"/>
      <c r="D610" s="26"/>
      <c r="E610" s="124"/>
      <c r="F610" s="124"/>
      <c r="G610" s="124"/>
      <c r="H610" s="124"/>
      <c r="I610" s="124"/>
      <c r="J610" s="124"/>
      <c r="K610" s="130"/>
      <c r="L610" s="56"/>
      <c r="M610" s="56"/>
      <c r="N610" s="56"/>
      <c r="O610" s="56"/>
      <c r="P610" s="56"/>
      <c r="Q610" s="56"/>
      <c r="R610" s="133"/>
      <c r="S610" s="119"/>
      <c r="T610" s="119"/>
      <c r="U610" s="26"/>
      <c r="V610" s="26"/>
      <c r="W610" s="26"/>
      <c r="X610" s="26"/>
      <c r="Y610" s="119"/>
      <c r="Z610" s="26"/>
    </row>
    <row r="611" spans="1:26" ht="12.75" customHeight="1">
      <c r="A611" s="129"/>
      <c r="B611" s="54"/>
      <c r="C611" s="26"/>
      <c r="D611" s="26"/>
      <c r="E611" s="124"/>
      <c r="F611" s="124"/>
      <c r="G611" s="124"/>
      <c r="H611" s="124"/>
      <c r="I611" s="124"/>
      <c r="J611" s="124"/>
      <c r="K611" s="130"/>
      <c r="L611" s="56"/>
      <c r="M611" s="56"/>
      <c r="N611" s="56"/>
      <c r="O611" s="56"/>
      <c r="P611" s="56"/>
      <c r="Q611" s="56"/>
      <c r="R611" s="133"/>
      <c r="S611" s="119"/>
      <c r="T611" s="119"/>
      <c r="U611" s="26"/>
      <c r="V611" s="26"/>
      <c r="W611" s="26"/>
      <c r="X611" s="26"/>
      <c r="Y611" s="119"/>
      <c r="Z611" s="26"/>
    </row>
    <row r="612" spans="1:26" ht="12.75" customHeight="1">
      <c r="A612" s="129"/>
      <c r="B612" s="54"/>
      <c r="C612" s="26"/>
      <c r="D612" s="26"/>
      <c r="E612" s="124"/>
      <c r="F612" s="124"/>
      <c r="G612" s="124"/>
      <c r="H612" s="124"/>
      <c r="I612" s="124"/>
      <c r="J612" s="124"/>
      <c r="K612" s="130"/>
      <c r="L612" s="56"/>
      <c r="M612" s="56"/>
      <c r="N612" s="56"/>
      <c r="O612" s="56"/>
      <c r="P612" s="56"/>
      <c r="Q612" s="56"/>
      <c r="R612" s="133"/>
      <c r="S612" s="119"/>
      <c r="T612" s="119"/>
      <c r="U612" s="26"/>
      <c r="V612" s="26"/>
      <c r="W612" s="26"/>
      <c r="X612" s="26"/>
      <c r="Y612" s="119"/>
      <c r="Z612" s="26"/>
    </row>
    <row r="613" spans="1:26" ht="12.75" customHeight="1">
      <c r="A613" s="129"/>
      <c r="B613" s="54"/>
      <c r="C613" s="26"/>
      <c r="D613" s="26"/>
      <c r="E613" s="124"/>
      <c r="F613" s="124"/>
      <c r="G613" s="124"/>
      <c r="H613" s="124"/>
      <c r="I613" s="124"/>
      <c r="J613" s="124"/>
      <c r="K613" s="130"/>
      <c r="L613" s="56"/>
      <c r="M613" s="56"/>
      <c r="N613" s="56"/>
      <c r="O613" s="56"/>
      <c r="P613" s="56"/>
      <c r="Q613" s="56"/>
      <c r="R613" s="133"/>
      <c r="S613" s="119"/>
      <c r="T613" s="119"/>
      <c r="U613" s="26"/>
      <c r="V613" s="26"/>
      <c r="W613" s="26"/>
      <c r="X613" s="26"/>
      <c r="Y613" s="119"/>
      <c r="Z613" s="26"/>
    </row>
    <row r="614" spans="1:26" ht="12.75" customHeight="1">
      <c r="A614" s="129"/>
      <c r="B614" s="54"/>
      <c r="C614" s="26"/>
      <c r="D614" s="26"/>
      <c r="E614" s="124"/>
      <c r="F614" s="124"/>
      <c r="G614" s="124"/>
      <c r="H614" s="124"/>
      <c r="I614" s="124"/>
      <c r="J614" s="124"/>
      <c r="K614" s="130"/>
      <c r="L614" s="56"/>
      <c r="M614" s="56"/>
      <c r="N614" s="56"/>
      <c r="O614" s="56"/>
      <c r="P614" s="56"/>
      <c r="Q614" s="56"/>
      <c r="R614" s="133"/>
      <c r="S614" s="119"/>
      <c r="T614" s="119"/>
      <c r="U614" s="26"/>
      <c r="V614" s="26"/>
      <c r="W614" s="26"/>
      <c r="X614" s="26"/>
      <c r="Y614" s="119"/>
      <c r="Z614" s="26"/>
    </row>
    <row r="615" spans="1:26" ht="12.75" customHeight="1">
      <c r="A615" s="129"/>
      <c r="B615" s="54"/>
      <c r="C615" s="26"/>
      <c r="D615" s="26"/>
      <c r="E615" s="124"/>
      <c r="F615" s="124"/>
      <c r="G615" s="124"/>
      <c r="H615" s="124"/>
      <c r="I615" s="124"/>
      <c r="J615" s="124"/>
      <c r="K615" s="130"/>
      <c r="L615" s="56"/>
      <c r="M615" s="56"/>
      <c r="N615" s="56"/>
      <c r="O615" s="56"/>
      <c r="P615" s="56"/>
      <c r="Q615" s="56"/>
      <c r="R615" s="133"/>
      <c r="S615" s="119"/>
      <c r="T615" s="119"/>
      <c r="U615" s="26"/>
      <c r="V615" s="26"/>
      <c r="W615" s="26"/>
      <c r="X615" s="26"/>
      <c r="Y615" s="119"/>
      <c r="Z615" s="26"/>
    </row>
    <row r="616" spans="1:26" ht="12.75" customHeight="1">
      <c r="A616" s="129"/>
      <c r="B616" s="54"/>
      <c r="C616" s="26"/>
      <c r="D616" s="26"/>
      <c r="E616" s="124"/>
      <c r="F616" s="124"/>
      <c r="G616" s="124"/>
      <c r="H616" s="124"/>
      <c r="I616" s="124"/>
      <c r="J616" s="124"/>
      <c r="K616" s="130"/>
      <c r="L616" s="56"/>
      <c r="M616" s="56"/>
      <c r="N616" s="56"/>
      <c r="O616" s="56"/>
      <c r="P616" s="56"/>
      <c r="Q616" s="56"/>
      <c r="R616" s="133"/>
      <c r="S616" s="119"/>
      <c r="T616" s="119"/>
      <c r="U616" s="26"/>
      <c r="V616" s="26"/>
      <c r="W616" s="26"/>
      <c r="X616" s="26"/>
      <c r="Y616" s="119"/>
      <c r="Z616" s="26"/>
    </row>
    <row r="617" spans="1:26" ht="12.75" customHeight="1">
      <c r="A617" s="129"/>
      <c r="B617" s="54"/>
      <c r="C617" s="26"/>
      <c r="D617" s="26"/>
      <c r="E617" s="124"/>
      <c r="F617" s="124"/>
      <c r="G617" s="124"/>
      <c r="H617" s="124"/>
      <c r="I617" s="124"/>
      <c r="J617" s="124"/>
      <c r="K617" s="130"/>
      <c r="L617" s="56"/>
      <c r="M617" s="56"/>
      <c r="N617" s="56"/>
      <c r="O617" s="56"/>
      <c r="P617" s="56"/>
      <c r="Q617" s="56"/>
      <c r="R617" s="133"/>
      <c r="S617" s="119"/>
      <c r="T617" s="119"/>
      <c r="U617" s="26"/>
      <c r="V617" s="26"/>
      <c r="W617" s="26"/>
      <c r="X617" s="26"/>
      <c r="Y617" s="119"/>
      <c r="Z617" s="26"/>
    </row>
    <row r="618" spans="1:26" ht="12.75" customHeight="1">
      <c r="A618" s="129"/>
      <c r="B618" s="54"/>
      <c r="C618" s="26"/>
      <c r="D618" s="26"/>
      <c r="E618" s="124"/>
      <c r="F618" s="124"/>
      <c r="G618" s="124"/>
      <c r="H618" s="124"/>
      <c r="I618" s="124"/>
      <c r="J618" s="124"/>
      <c r="K618" s="130"/>
      <c r="L618" s="56"/>
      <c r="M618" s="56"/>
      <c r="N618" s="56"/>
      <c r="O618" s="56"/>
      <c r="P618" s="56"/>
      <c r="Q618" s="56"/>
      <c r="R618" s="133"/>
      <c r="S618" s="119"/>
      <c r="T618" s="119"/>
      <c r="U618" s="26"/>
      <c r="V618" s="26"/>
      <c r="W618" s="26"/>
      <c r="X618" s="26"/>
      <c r="Y618" s="119"/>
      <c r="Z618" s="26"/>
    </row>
    <row r="619" spans="1:26" ht="12.75" customHeight="1">
      <c r="A619" s="129"/>
      <c r="B619" s="54"/>
      <c r="C619" s="26"/>
      <c r="D619" s="26"/>
      <c r="E619" s="124"/>
      <c r="F619" s="124"/>
      <c r="G619" s="124"/>
      <c r="H619" s="124"/>
      <c r="I619" s="124"/>
      <c r="J619" s="124"/>
      <c r="K619" s="130"/>
      <c r="L619" s="56"/>
      <c r="M619" s="56"/>
      <c r="N619" s="56"/>
      <c r="O619" s="56"/>
      <c r="P619" s="56"/>
      <c r="Q619" s="56"/>
      <c r="R619" s="133"/>
      <c r="S619" s="119"/>
      <c r="T619" s="119"/>
      <c r="U619" s="26"/>
      <c r="V619" s="26"/>
      <c r="W619" s="26"/>
      <c r="X619" s="26"/>
      <c r="Y619" s="119"/>
      <c r="Z619" s="26"/>
    </row>
    <row r="620" spans="1:26" ht="12.75" customHeight="1">
      <c r="A620" s="129"/>
      <c r="B620" s="54"/>
      <c r="C620" s="26"/>
      <c r="D620" s="26"/>
      <c r="E620" s="124"/>
      <c r="F620" s="124"/>
      <c r="G620" s="124"/>
      <c r="H620" s="124"/>
      <c r="I620" s="124"/>
      <c r="J620" s="124"/>
      <c r="K620" s="130"/>
      <c r="L620" s="56"/>
      <c r="M620" s="56"/>
      <c r="N620" s="56"/>
      <c r="O620" s="56"/>
      <c r="P620" s="56"/>
      <c r="Q620" s="56"/>
      <c r="R620" s="133"/>
      <c r="S620" s="119"/>
      <c r="T620" s="119"/>
      <c r="U620" s="26"/>
      <c r="V620" s="26"/>
      <c r="W620" s="26"/>
      <c r="X620" s="26"/>
      <c r="Y620" s="119"/>
      <c r="Z620" s="26"/>
    </row>
    <row r="621" spans="1:26" ht="12.75" customHeight="1">
      <c r="A621" s="129"/>
      <c r="B621" s="54"/>
      <c r="C621" s="26"/>
      <c r="D621" s="26"/>
      <c r="E621" s="124"/>
      <c r="F621" s="124"/>
      <c r="G621" s="124"/>
      <c r="H621" s="124"/>
      <c r="I621" s="124"/>
      <c r="J621" s="124"/>
      <c r="K621" s="130"/>
      <c r="L621" s="56"/>
      <c r="M621" s="56"/>
      <c r="N621" s="56"/>
      <c r="O621" s="56"/>
      <c r="P621" s="56"/>
      <c r="Q621" s="56"/>
      <c r="R621" s="133"/>
      <c r="S621" s="119"/>
      <c r="T621" s="119"/>
      <c r="U621" s="26"/>
      <c r="V621" s="26"/>
      <c r="W621" s="26"/>
      <c r="X621" s="26"/>
      <c r="Y621" s="119"/>
      <c r="Z621" s="26"/>
    </row>
    <row r="622" spans="1:26" ht="12.75" customHeight="1">
      <c r="A622" s="129"/>
      <c r="B622" s="54"/>
      <c r="C622" s="26"/>
      <c r="D622" s="26"/>
      <c r="E622" s="124"/>
      <c r="F622" s="124"/>
      <c r="G622" s="124"/>
      <c r="H622" s="124"/>
      <c r="I622" s="124"/>
      <c r="J622" s="124"/>
      <c r="K622" s="130"/>
      <c r="L622" s="56"/>
      <c r="M622" s="56"/>
      <c r="N622" s="56"/>
      <c r="O622" s="56"/>
      <c r="P622" s="56"/>
      <c r="Q622" s="56"/>
      <c r="R622" s="133"/>
      <c r="S622" s="119"/>
      <c r="T622" s="119"/>
      <c r="U622" s="26"/>
      <c r="V622" s="26"/>
      <c r="W622" s="26"/>
      <c r="X622" s="26"/>
      <c r="Y622" s="119"/>
      <c r="Z622" s="26"/>
    </row>
    <row r="623" spans="1:26" ht="12.75" customHeight="1">
      <c r="A623" s="129"/>
      <c r="B623" s="54"/>
      <c r="C623" s="26"/>
      <c r="D623" s="26"/>
      <c r="E623" s="124"/>
      <c r="F623" s="124"/>
      <c r="G623" s="124"/>
      <c r="H623" s="124"/>
      <c r="I623" s="124"/>
      <c r="J623" s="124"/>
      <c r="K623" s="130"/>
      <c r="L623" s="56"/>
      <c r="M623" s="56"/>
      <c r="N623" s="56"/>
      <c r="O623" s="56"/>
      <c r="P623" s="56"/>
      <c r="Q623" s="56"/>
      <c r="R623" s="133"/>
      <c r="S623" s="119"/>
      <c r="T623" s="119"/>
      <c r="U623" s="26"/>
      <c r="V623" s="26"/>
      <c r="W623" s="26"/>
      <c r="X623" s="26"/>
      <c r="Y623" s="119"/>
      <c r="Z623" s="26"/>
    </row>
    <row r="624" spans="1:26" ht="12.75" customHeight="1">
      <c r="A624" s="129"/>
      <c r="B624" s="54"/>
      <c r="C624" s="26"/>
      <c r="D624" s="26"/>
      <c r="E624" s="124"/>
      <c r="F624" s="124"/>
      <c r="G624" s="124"/>
      <c r="H624" s="124"/>
      <c r="I624" s="124"/>
      <c r="J624" s="124"/>
      <c r="K624" s="130"/>
      <c r="L624" s="56"/>
      <c r="M624" s="56"/>
      <c r="N624" s="56"/>
      <c r="O624" s="56"/>
      <c r="P624" s="56"/>
      <c r="Q624" s="56"/>
      <c r="R624" s="133"/>
      <c r="S624" s="119"/>
      <c r="T624" s="119"/>
      <c r="U624" s="26"/>
      <c r="V624" s="26"/>
      <c r="W624" s="26"/>
      <c r="X624" s="26"/>
      <c r="Y624" s="119"/>
      <c r="Z624" s="26"/>
    </row>
    <row r="625" spans="1:26" ht="12.75" customHeight="1">
      <c r="A625" s="129"/>
      <c r="B625" s="54"/>
      <c r="C625" s="26"/>
      <c r="D625" s="26"/>
      <c r="E625" s="124"/>
      <c r="F625" s="124"/>
      <c r="G625" s="124"/>
      <c r="H625" s="124"/>
      <c r="I625" s="124"/>
      <c r="J625" s="124"/>
      <c r="K625" s="130"/>
      <c r="L625" s="56"/>
      <c r="M625" s="56"/>
      <c r="N625" s="56"/>
      <c r="O625" s="56"/>
      <c r="P625" s="56"/>
      <c r="Q625" s="56"/>
      <c r="R625" s="133"/>
      <c r="S625" s="119"/>
      <c r="T625" s="119"/>
      <c r="U625" s="26"/>
      <c r="V625" s="26"/>
      <c r="W625" s="26"/>
      <c r="X625" s="26"/>
      <c r="Y625" s="119"/>
      <c r="Z625" s="26"/>
    </row>
    <row r="626" spans="1:26" ht="12.75" customHeight="1">
      <c r="A626" s="129"/>
      <c r="B626" s="54"/>
      <c r="C626" s="26"/>
      <c r="D626" s="26"/>
      <c r="E626" s="124"/>
      <c r="F626" s="124"/>
      <c r="G626" s="124"/>
      <c r="H626" s="124"/>
      <c r="I626" s="124"/>
      <c r="J626" s="124"/>
      <c r="K626" s="130"/>
      <c r="L626" s="56"/>
      <c r="M626" s="56"/>
      <c r="N626" s="56"/>
      <c r="O626" s="56"/>
      <c r="P626" s="56"/>
      <c r="Q626" s="56"/>
      <c r="R626" s="133"/>
      <c r="S626" s="119"/>
      <c r="T626" s="119"/>
      <c r="U626" s="26"/>
      <c r="V626" s="26"/>
      <c r="W626" s="26"/>
      <c r="X626" s="26"/>
      <c r="Y626" s="119"/>
      <c r="Z626" s="26"/>
    </row>
    <row r="627" spans="1:26" ht="12.75" customHeight="1">
      <c r="A627" s="129"/>
      <c r="B627" s="54"/>
      <c r="C627" s="26"/>
      <c r="D627" s="26"/>
      <c r="E627" s="124"/>
      <c r="F627" s="124"/>
      <c r="G627" s="124"/>
      <c r="H627" s="124"/>
      <c r="I627" s="124"/>
      <c r="J627" s="124"/>
      <c r="K627" s="130"/>
      <c r="L627" s="56"/>
      <c r="M627" s="56"/>
      <c r="N627" s="56"/>
      <c r="O627" s="56"/>
      <c r="P627" s="56"/>
      <c r="Q627" s="56"/>
      <c r="R627" s="133"/>
      <c r="S627" s="119"/>
      <c r="T627" s="119"/>
      <c r="U627" s="26"/>
      <c r="V627" s="26"/>
      <c r="W627" s="26"/>
      <c r="X627" s="26"/>
      <c r="Y627" s="119"/>
      <c r="Z627" s="26"/>
    </row>
    <row r="628" spans="1:26" ht="12.75" customHeight="1">
      <c r="A628" s="129"/>
      <c r="B628" s="54"/>
      <c r="C628" s="26"/>
      <c r="D628" s="26"/>
      <c r="E628" s="124"/>
      <c r="F628" s="124"/>
      <c r="G628" s="124"/>
      <c r="H628" s="124"/>
      <c r="I628" s="124"/>
      <c r="J628" s="124"/>
      <c r="K628" s="130"/>
      <c r="L628" s="56"/>
      <c r="M628" s="56"/>
      <c r="N628" s="56"/>
      <c r="O628" s="56"/>
      <c r="P628" s="56"/>
      <c r="Q628" s="56"/>
      <c r="R628" s="133"/>
      <c r="S628" s="119"/>
      <c r="T628" s="119"/>
      <c r="U628" s="26"/>
      <c r="V628" s="26"/>
      <c r="W628" s="26"/>
      <c r="X628" s="26"/>
      <c r="Y628" s="119"/>
      <c r="Z628" s="26"/>
    </row>
    <row r="629" spans="1:26" ht="12.75" customHeight="1">
      <c r="A629" s="129"/>
      <c r="B629" s="54"/>
      <c r="C629" s="26"/>
      <c r="D629" s="26"/>
      <c r="E629" s="124"/>
      <c r="F629" s="124"/>
      <c r="G629" s="124"/>
      <c r="H629" s="124"/>
      <c r="I629" s="124"/>
      <c r="J629" s="124"/>
      <c r="K629" s="130"/>
      <c r="L629" s="56"/>
      <c r="M629" s="56"/>
      <c r="N629" s="56"/>
      <c r="O629" s="56"/>
      <c r="P629" s="56"/>
      <c r="Q629" s="56"/>
      <c r="R629" s="133"/>
      <c r="S629" s="119"/>
      <c r="T629" s="119"/>
      <c r="U629" s="26"/>
      <c r="V629" s="26"/>
      <c r="W629" s="26"/>
      <c r="X629" s="26"/>
      <c r="Y629" s="119"/>
      <c r="Z629" s="26"/>
    </row>
    <row r="630" spans="1:26" ht="12.75" customHeight="1">
      <c r="A630" s="129"/>
      <c r="B630" s="54"/>
      <c r="C630" s="26"/>
      <c r="D630" s="26"/>
      <c r="E630" s="124"/>
      <c r="F630" s="124"/>
      <c r="G630" s="124"/>
      <c r="H630" s="124"/>
      <c r="I630" s="124"/>
      <c r="J630" s="124"/>
      <c r="K630" s="130"/>
      <c r="L630" s="56"/>
      <c r="M630" s="56"/>
      <c r="N630" s="56"/>
      <c r="O630" s="56"/>
      <c r="P630" s="56"/>
      <c r="Q630" s="56"/>
      <c r="R630" s="133"/>
      <c r="S630" s="119"/>
      <c r="T630" s="119"/>
      <c r="U630" s="26"/>
      <c r="V630" s="26"/>
      <c r="W630" s="26"/>
      <c r="X630" s="26"/>
      <c r="Y630" s="119"/>
      <c r="Z630" s="26"/>
    </row>
    <row r="631" spans="1:26" ht="12.75" customHeight="1">
      <c r="A631" s="129"/>
      <c r="B631" s="54"/>
      <c r="C631" s="26"/>
      <c r="D631" s="26"/>
      <c r="E631" s="124"/>
      <c r="F631" s="124"/>
      <c r="G631" s="124"/>
      <c r="H631" s="124"/>
      <c r="I631" s="124"/>
      <c r="J631" s="124"/>
      <c r="K631" s="130"/>
      <c r="L631" s="56"/>
      <c r="M631" s="56"/>
      <c r="N631" s="56"/>
      <c r="O631" s="56"/>
      <c r="P631" s="56"/>
      <c r="Q631" s="56"/>
      <c r="R631" s="133"/>
      <c r="S631" s="119"/>
      <c r="T631" s="119"/>
      <c r="U631" s="26"/>
      <c r="V631" s="26"/>
      <c r="W631" s="26"/>
      <c r="X631" s="26"/>
      <c r="Y631" s="119"/>
      <c r="Z631" s="26"/>
    </row>
    <row r="632" spans="1:26" ht="12.75" customHeight="1">
      <c r="A632" s="129"/>
      <c r="B632" s="54"/>
      <c r="C632" s="26"/>
      <c r="D632" s="26"/>
      <c r="E632" s="124"/>
      <c r="F632" s="124"/>
      <c r="G632" s="124"/>
      <c r="H632" s="124"/>
      <c r="I632" s="124"/>
      <c r="J632" s="124"/>
      <c r="K632" s="130"/>
      <c r="L632" s="56"/>
      <c r="M632" s="56"/>
      <c r="N632" s="56"/>
      <c r="O632" s="56"/>
      <c r="P632" s="56"/>
      <c r="Q632" s="56"/>
      <c r="R632" s="133"/>
      <c r="S632" s="119"/>
      <c r="T632" s="119"/>
      <c r="U632" s="26"/>
      <c r="V632" s="26"/>
      <c r="W632" s="26"/>
      <c r="X632" s="26"/>
      <c r="Y632" s="119"/>
      <c r="Z632" s="26"/>
    </row>
    <row r="633" spans="1:26" ht="12.75" customHeight="1">
      <c r="A633" s="129"/>
      <c r="B633" s="54"/>
      <c r="C633" s="26"/>
      <c r="D633" s="26"/>
      <c r="E633" s="124"/>
      <c r="F633" s="124"/>
      <c r="G633" s="124"/>
      <c r="H633" s="124"/>
      <c r="I633" s="124"/>
      <c r="J633" s="124"/>
      <c r="K633" s="130"/>
      <c r="L633" s="56"/>
      <c r="M633" s="56"/>
      <c r="N633" s="56"/>
      <c r="O633" s="56"/>
      <c r="P633" s="56"/>
      <c r="Q633" s="56"/>
      <c r="R633" s="133"/>
      <c r="S633" s="119"/>
      <c r="T633" s="119"/>
      <c r="U633" s="26"/>
      <c r="V633" s="26"/>
      <c r="W633" s="26"/>
      <c r="X633" s="26"/>
      <c r="Y633" s="119"/>
      <c r="Z633" s="26"/>
    </row>
    <row r="634" spans="1:26" ht="12.75" customHeight="1">
      <c r="A634" s="129"/>
      <c r="B634" s="54"/>
      <c r="C634" s="26"/>
      <c r="D634" s="26"/>
      <c r="E634" s="124"/>
      <c r="F634" s="124"/>
      <c r="G634" s="124"/>
      <c r="H634" s="124"/>
      <c r="I634" s="124"/>
      <c r="J634" s="124"/>
      <c r="K634" s="130"/>
      <c r="L634" s="56"/>
      <c r="M634" s="56"/>
      <c r="N634" s="56"/>
      <c r="O634" s="56"/>
      <c r="P634" s="56"/>
      <c r="Q634" s="56"/>
      <c r="R634" s="133"/>
      <c r="S634" s="119"/>
      <c r="T634" s="119"/>
      <c r="U634" s="26"/>
      <c r="V634" s="26"/>
      <c r="W634" s="26"/>
      <c r="X634" s="26"/>
      <c r="Y634" s="119"/>
      <c r="Z634" s="26"/>
    </row>
    <row r="635" spans="1:26" ht="12.75" customHeight="1">
      <c r="A635" s="129"/>
      <c r="B635" s="54"/>
      <c r="C635" s="26"/>
      <c r="D635" s="26"/>
      <c r="E635" s="124"/>
      <c r="F635" s="124"/>
      <c r="G635" s="124"/>
      <c r="H635" s="124"/>
      <c r="I635" s="124"/>
      <c r="J635" s="124"/>
      <c r="K635" s="130"/>
      <c r="L635" s="56"/>
      <c r="M635" s="56"/>
      <c r="N635" s="56"/>
      <c r="O635" s="56"/>
      <c r="P635" s="56"/>
      <c r="Q635" s="56"/>
      <c r="R635" s="133"/>
      <c r="S635" s="119"/>
      <c r="T635" s="119"/>
      <c r="U635" s="26"/>
      <c r="V635" s="26"/>
      <c r="W635" s="26"/>
      <c r="X635" s="26"/>
      <c r="Y635" s="119"/>
      <c r="Z635" s="26"/>
    </row>
    <row r="636" spans="1:26" ht="12.75" customHeight="1">
      <c r="A636" s="129"/>
      <c r="B636" s="54"/>
      <c r="C636" s="26"/>
      <c r="D636" s="26"/>
      <c r="E636" s="124"/>
      <c r="F636" s="124"/>
      <c r="G636" s="124"/>
      <c r="H636" s="124"/>
      <c r="I636" s="124"/>
      <c r="J636" s="124"/>
      <c r="K636" s="130"/>
      <c r="L636" s="56"/>
      <c r="M636" s="56"/>
      <c r="N636" s="56"/>
      <c r="O636" s="56"/>
      <c r="P636" s="56"/>
      <c r="Q636" s="56"/>
      <c r="R636" s="133"/>
      <c r="S636" s="119"/>
      <c r="T636" s="119"/>
      <c r="U636" s="26"/>
      <c r="V636" s="26"/>
      <c r="W636" s="26"/>
      <c r="X636" s="26"/>
      <c r="Y636" s="119"/>
      <c r="Z636" s="26"/>
    </row>
    <row r="637" spans="1:26" ht="12.75" customHeight="1">
      <c r="A637" s="129"/>
      <c r="B637" s="54"/>
      <c r="C637" s="26"/>
      <c r="D637" s="26"/>
      <c r="E637" s="124"/>
      <c r="F637" s="124"/>
      <c r="G637" s="124"/>
      <c r="H637" s="124"/>
      <c r="I637" s="124"/>
      <c r="J637" s="124"/>
      <c r="K637" s="130"/>
      <c r="L637" s="56"/>
      <c r="M637" s="56"/>
      <c r="N637" s="56"/>
      <c r="O637" s="56"/>
      <c r="P637" s="56"/>
      <c r="Q637" s="56"/>
      <c r="R637" s="133"/>
      <c r="S637" s="119"/>
      <c r="T637" s="119"/>
      <c r="U637" s="26"/>
      <c r="V637" s="26"/>
      <c r="W637" s="26"/>
      <c r="X637" s="26"/>
      <c r="Y637" s="119"/>
      <c r="Z637" s="26"/>
    </row>
    <row r="638" spans="1:26" ht="12.75" customHeight="1">
      <c r="A638" s="129"/>
      <c r="B638" s="54"/>
      <c r="C638" s="26"/>
      <c r="D638" s="26"/>
      <c r="E638" s="124"/>
      <c r="F638" s="124"/>
      <c r="G638" s="124"/>
      <c r="H638" s="124"/>
      <c r="I638" s="124"/>
      <c r="J638" s="124"/>
      <c r="K638" s="130"/>
      <c r="L638" s="56"/>
      <c r="M638" s="56"/>
      <c r="N638" s="56"/>
      <c r="O638" s="56"/>
      <c r="P638" s="56"/>
      <c r="Q638" s="56"/>
      <c r="R638" s="133"/>
      <c r="S638" s="119"/>
      <c r="T638" s="119"/>
      <c r="U638" s="26"/>
      <c r="V638" s="26"/>
      <c r="W638" s="26"/>
      <c r="X638" s="26"/>
      <c r="Y638" s="119"/>
      <c r="Z638" s="26"/>
    </row>
    <row r="639" spans="1:26" ht="12.75" customHeight="1">
      <c r="A639" s="129"/>
      <c r="B639" s="54"/>
      <c r="C639" s="26"/>
      <c r="D639" s="26"/>
      <c r="E639" s="124"/>
      <c r="F639" s="124"/>
      <c r="G639" s="124"/>
      <c r="H639" s="124"/>
      <c r="I639" s="124"/>
      <c r="J639" s="124"/>
      <c r="K639" s="130"/>
      <c r="L639" s="56"/>
      <c r="M639" s="56"/>
      <c r="N639" s="56"/>
      <c r="O639" s="56"/>
      <c r="P639" s="56"/>
      <c r="Q639" s="56"/>
      <c r="R639" s="133"/>
      <c r="S639" s="119"/>
      <c r="T639" s="119"/>
      <c r="U639" s="26"/>
      <c r="V639" s="26"/>
      <c r="W639" s="26"/>
      <c r="X639" s="26"/>
      <c r="Y639" s="119"/>
      <c r="Z639" s="26"/>
    </row>
    <row r="640" spans="1:26" ht="12.75" customHeight="1">
      <c r="A640" s="129"/>
      <c r="B640" s="54"/>
      <c r="C640" s="26"/>
      <c r="D640" s="26"/>
      <c r="E640" s="124"/>
      <c r="F640" s="124"/>
      <c r="G640" s="124"/>
      <c r="H640" s="124"/>
      <c r="I640" s="124"/>
      <c r="J640" s="124"/>
      <c r="K640" s="130"/>
      <c r="L640" s="56"/>
      <c r="M640" s="56"/>
      <c r="N640" s="56"/>
      <c r="O640" s="56"/>
      <c r="P640" s="56"/>
      <c r="Q640" s="56"/>
      <c r="R640" s="133"/>
      <c r="S640" s="119"/>
      <c r="T640" s="119"/>
      <c r="U640" s="26"/>
      <c r="V640" s="26"/>
      <c r="W640" s="26"/>
      <c r="X640" s="26"/>
      <c r="Y640" s="119"/>
      <c r="Z640" s="26"/>
    </row>
    <row r="641" spans="1:26" ht="12.75" customHeight="1">
      <c r="A641" s="129"/>
      <c r="B641" s="54"/>
      <c r="C641" s="26"/>
      <c r="D641" s="26"/>
      <c r="E641" s="124"/>
      <c r="F641" s="124"/>
      <c r="G641" s="124"/>
      <c r="H641" s="124"/>
      <c r="I641" s="124"/>
      <c r="J641" s="124"/>
      <c r="K641" s="130"/>
      <c r="L641" s="56"/>
      <c r="M641" s="56"/>
      <c r="N641" s="56"/>
      <c r="O641" s="56"/>
      <c r="P641" s="56"/>
      <c r="Q641" s="56"/>
      <c r="R641" s="133"/>
      <c r="S641" s="119"/>
      <c r="T641" s="119"/>
      <c r="U641" s="26"/>
      <c r="V641" s="26"/>
      <c r="W641" s="26"/>
      <c r="X641" s="26"/>
      <c r="Y641" s="119"/>
      <c r="Z641" s="26"/>
    </row>
    <row r="642" spans="1:26" ht="12.75" customHeight="1">
      <c r="A642" s="129"/>
      <c r="B642" s="54"/>
      <c r="C642" s="26"/>
      <c r="D642" s="26"/>
      <c r="E642" s="124"/>
      <c r="F642" s="124"/>
      <c r="G642" s="124"/>
      <c r="H642" s="124"/>
      <c r="I642" s="124"/>
      <c r="J642" s="124"/>
      <c r="K642" s="130"/>
      <c r="L642" s="56"/>
      <c r="M642" s="56"/>
      <c r="N642" s="56"/>
      <c r="O642" s="56"/>
      <c r="P642" s="56"/>
      <c r="Q642" s="56"/>
      <c r="R642" s="133"/>
      <c r="S642" s="119"/>
      <c r="T642" s="119"/>
      <c r="U642" s="26"/>
      <c r="V642" s="26"/>
      <c r="W642" s="26"/>
      <c r="X642" s="26"/>
      <c r="Y642" s="119"/>
      <c r="Z642" s="26"/>
    </row>
    <row r="643" spans="1:26" ht="12.75" customHeight="1">
      <c r="A643" s="129"/>
      <c r="B643" s="54"/>
      <c r="C643" s="26"/>
      <c r="D643" s="26"/>
      <c r="E643" s="124"/>
      <c r="F643" s="124"/>
      <c r="G643" s="124"/>
      <c r="H643" s="124"/>
      <c r="I643" s="124"/>
      <c r="J643" s="124"/>
      <c r="K643" s="130"/>
      <c r="L643" s="56"/>
      <c r="M643" s="56"/>
      <c r="N643" s="56"/>
      <c r="O643" s="56"/>
      <c r="P643" s="56"/>
      <c r="Q643" s="56"/>
      <c r="R643" s="133"/>
      <c r="S643" s="119"/>
      <c r="T643" s="119"/>
      <c r="U643" s="26"/>
      <c r="V643" s="26"/>
      <c r="W643" s="26"/>
      <c r="X643" s="26"/>
      <c r="Y643" s="119"/>
      <c r="Z643" s="26"/>
    </row>
    <row r="644" spans="1:26" ht="12.75" customHeight="1">
      <c r="A644" s="129"/>
      <c r="B644" s="54"/>
      <c r="C644" s="26"/>
      <c r="D644" s="26"/>
      <c r="E644" s="124"/>
      <c r="F644" s="124"/>
      <c r="G644" s="124"/>
      <c r="H644" s="124"/>
      <c r="I644" s="124"/>
      <c r="J644" s="124"/>
      <c r="K644" s="130"/>
      <c r="L644" s="56"/>
      <c r="M644" s="56"/>
      <c r="N644" s="56"/>
      <c r="O644" s="56"/>
      <c r="P644" s="56"/>
      <c r="Q644" s="56"/>
      <c r="R644" s="133"/>
      <c r="S644" s="119"/>
      <c r="T644" s="119"/>
      <c r="U644" s="26"/>
      <c r="V644" s="26"/>
      <c r="W644" s="26"/>
      <c r="X644" s="26"/>
      <c r="Y644" s="119"/>
      <c r="Z644" s="26"/>
    </row>
    <row r="645" spans="1:26" ht="12.75" customHeight="1">
      <c r="A645" s="129"/>
      <c r="B645" s="54"/>
      <c r="C645" s="26"/>
      <c r="D645" s="26"/>
      <c r="E645" s="124"/>
      <c r="F645" s="124"/>
      <c r="G645" s="124"/>
      <c r="H645" s="124"/>
      <c r="I645" s="124"/>
      <c r="J645" s="124"/>
      <c r="K645" s="130"/>
      <c r="L645" s="56"/>
      <c r="M645" s="56"/>
      <c r="N645" s="56"/>
      <c r="O645" s="56"/>
      <c r="P645" s="56"/>
      <c r="Q645" s="56"/>
      <c r="R645" s="133"/>
      <c r="S645" s="119"/>
      <c r="T645" s="119"/>
      <c r="U645" s="26"/>
      <c r="V645" s="26"/>
      <c r="W645" s="26"/>
      <c r="X645" s="26"/>
      <c r="Y645" s="119"/>
      <c r="Z645" s="26"/>
    </row>
    <row r="646" spans="1:26" ht="12.75" customHeight="1">
      <c r="A646" s="129"/>
      <c r="B646" s="54"/>
      <c r="C646" s="26"/>
      <c r="D646" s="26"/>
      <c r="E646" s="124"/>
      <c r="F646" s="124"/>
      <c r="G646" s="124"/>
      <c r="H646" s="124"/>
      <c r="I646" s="124"/>
      <c r="J646" s="124"/>
      <c r="K646" s="130"/>
      <c r="L646" s="56"/>
      <c r="M646" s="56"/>
      <c r="N646" s="56"/>
      <c r="O646" s="56"/>
      <c r="P646" s="56"/>
      <c r="Q646" s="56"/>
      <c r="R646" s="133"/>
      <c r="S646" s="119"/>
      <c r="T646" s="119"/>
      <c r="U646" s="26"/>
      <c r="V646" s="26"/>
      <c r="W646" s="26"/>
      <c r="X646" s="26"/>
      <c r="Y646" s="119"/>
      <c r="Z646" s="26"/>
    </row>
    <row r="647" spans="1:26" ht="12.75" customHeight="1">
      <c r="A647" s="129"/>
      <c r="B647" s="54"/>
      <c r="C647" s="26"/>
      <c r="D647" s="26"/>
      <c r="E647" s="124"/>
      <c r="F647" s="124"/>
      <c r="G647" s="124"/>
      <c r="H647" s="124"/>
      <c r="I647" s="124"/>
      <c r="J647" s="124"/>
      <c r="K647" s="130"/>
      <c r="L647" s="56"/>
      <c r="M647" s="56"/>
      <c r="N647" s="56"/>
      <c r="O647" s="56"/>
      <c r="P647" s="56"/>
      <c r="Q647" s="56"/>
      <c r="R647" s="133"/>
      <c r="S647" s="119"/>
      <c r="T647" s="119"/>
      <c r="U647" s="26"/>
      <c r="V647" s="26"/>
      <c r="W647" s="26"/>
      <c r="X647" s="26"/>
      <c r="Y647" s="119"/>
      <c r="Z647" s="26"/>
    </row>
    <row r="648" spans="1:26" ht="12.75" customHeight="1">
      <c r="A648" s="129"/>
      <c r="B648" s="54"/>
      <c r="C648" s="26"/>
      <c r="D648" s="26"/>
      <c r="E648" s="124"/>
      <c r="F648" s="124"/>
      <c r="G648" s="124"/>
      <c r="H648" s="124"/>
      <c r="I648" s="124"/>
      <c r="J648" s="124"/>
      <c r="K648" s="130"/>
      <c r="L648" s="56"/>
      <c r="M648" s="56"/>
      <c r="N648" s="56"/>
      <c r="O648" s="56"/>
      <c r="P648" s="56"/>
      <c r="Q648" s="56"/>
      <c r="R648" s="133"/>
      <c r="S648" s="119"/>
      <c r="T648" s="119"/>
      <c r="U648" s="26"/>
      <c r="V648" s="26"/>
      <c r="W648" s="26"/>
      <c r="X648" s="26"/>
      <c r="Y648" s="119"/>
      <c r="Z648" s="26"/>
    </row>
    <row r="649" spans="1:26" ht="12.75" customHeight="1">
      <c r="A649" s="129"/>
      <c r="B649" s="54"/>
      <c r="C649" s="26"/>
      <c r="D649" s="26"/>
      <c r="E649" s="124"/>
      <c r="F649" s="124"/>
      <c r="G649" s="124"/>
      <c r="H649" s="124"/>
      <c r="I649" s="124"/>
      <c r="J649" s="124"/>
      <c r="K649" s="130"/>
      <c r="L649" s="56"/>
      <c r="M649" s="56"/>
      <c r="N649" s="56"/>
      <c r="O649" s="56"/>
      <c r="P649" s="56"/>
      <c r="Q649" s="56"/>
      <c r="R649" s="133"/>
      <c r="S649" s="119"/>
      <c r="T649" s="119"/>
      <c r="U649" s="26"/>
      <c r="V649" s="26"/>
      <c r="W649" s="26"/>
      <c r="X649" s="26"/>
      <c r="Y649" s="119"/>
      <c r="Z649" s="26"/>
    </row>
    <row r="650" spans="1:26" ht="12.75" customHeight="1">
      <c r="A650" s="129"/>
      <c r="B650" s="54"/>
      <c r="C650" s="26"/>
      <c r="D650" s="26"/>
      <c r="E650" s="124"/>
      <c r="F650" s="124"/>
      <c r="G650" s="124"/>
      <c r="H650" s="124"/>
      <c r="I650" s="124"/>
      <c r="J650" s="124"/>
      <c r="K650" s="130"/>
      <c r="L650" s="56"/>
      <c r="M650" s="56"/>
      <c r="N650" s="56"/>
      <c r="O650" s="56"/>
      <c r="P650" s="56"/>
      <c r="Q650" s="56"/>
      <c r="R650" s="133"/>
      <c r="S650" s="119"/>
      <c r="T650" s="119"/>
      <c r="U650" s="26"/>
      <c r="V650" s="26"/>
      <c r="W650" s="26"/>
      <c r="X650" s="26"/>
      <c r="Y650" s="119"/>
      <c r="Z650" s="26"/>
    </row>
    <row r="651" spans="1:26" ht="12.75" customHeight="1">
      <c r="A651" s="129"/>
      <c r="B651" s="54"/>
      <c r="C651" s="26"/>
      <c r="D651" s="26"/>
      <c r="E651" s="124"/>
      <c r="F651" s="124"/>
      <c r="G651" s="124"/>
      <c r="H651" s="124"/>
      <c r="I651" s="124"/>
      <c r="J651" s="124"/>
      <c r="K651" s="130"/>
      <c r="L651" s="56"/>
      <c r="M651" s="56"/>
      <c r="N651" s="56"/>
      <c r="O651" s="56"/>
      <c r="P651" s="56"/>
      <c r="Q651" s="56"/>
      <c r="R651" s="133"/>
      <c r="S651" s="119"/>
      <c r="T651" s="119"/>
      <c r="U651" s="26"/>
      <c r="V651" s="26"/>
      <c r="W651" s="26"/>
      <c r="X651" s="26"/>
      <c r="Y651" s="119"/>
      <c r="Z651" s="26"/>
    </row>
    <row r="652" spans="1:26" ht="12.75" customHeight="1">
      <c r="A652" s="129"/>
      <c r="B652" s="54"/>
      <c r="C652" s="26"/>
      <c r="D652" s="26"/>
      <c r="E652" s="124"/>
      <c r="F652" s="124"/>
      <c r="G652" s="124"/>
      <c r="H652" s="124"/>
      <c r="I652" s="124"/>
      <c r="J652" s="124"/>
      <c r="K652" s="130"/>
      <c r="L652" s="56"/>
      <c r="M652" s="56"/>
      <c r="N652" s="56"/>
      <c r="O652" s="56"/>
      <c r="P652" s="56"/>
      <c r="Q652" s="56"/>
      <c r="R652" s="133"/>
      <c r="S652" s="119"/>
      <c r="T652" s="119"/>
      <c r="U652" s="26"/>
      <c r="V652" s="26"/>
      <c r="W652" s="26"/>
      <c r="X652" s="26"/>
      <c r="Y652" s="119"/>
      <c r="Z652" s="26"/>
    </row>
    <row r="653" spans="1:26" ht="12.75" customHeight="1">
      <c r="A653" s="129"/>
      <c r="B653" s="54"/>
      <c r="C653" s="26"/>
      <c r="D653" s="26"/>
      <c r="E653" s="124"/>
      <c r="F653" s="124"/>
      <c r="G653" s="124"/>
      <c r="H653" s="124"/>
      <c r="I653" s="124"/>
      <c r="J653" s="124"/>
      <c r="K653" s="130"/>
      <c r="L653" s="56"/>
      <c r="M653" s="56"/>
      <c r="N653" s="56"/>
      <c r="O653" s="56"/>
      <c r="P653" s="56"/>
      <c r="Q653" s="56"/>
      <c r="R653" s="133"/>
      <c r="S653" s="119"/>
      <c r="T653" s="119"/>
      <c r="U653" s="26"/>
      <c r="V653" s="26"/>
      <c r="W653" s="26"/>
      <c r="X653" s="26"/>
      <c r="Y653" s="119"/>
      <c r="Z653" s="26"/>
    </row>
    <row r="654" spans="1:26" ht="12.75" customHeight="1">
      <c r="A654" s="129"/>
      <c r="B654" s="54"/>
      <c r="C654" s="26"/>
      <c r="D654" s="26"/>
      <c r="E654" s="124"/>
      <c r="F654" s="124"/>
      <c r="G654" s="124"/>
      <c r="H654" s="124"/>
      <c r="I654" s="124"/>
      <c r="J654" s="124"/>
      <c r="K654" s="130"/>
      <c r="L654" s="56"/>
      <c r="M654" s="56"/>
      <c r="N654" s="56"/>
      <c r="O654" s="56"/>
      <c r="P654" s="56"/>
      <c r="Q654" s="56"/>
      <c r="R654" s="133"/>
      <c r="S654" s="119"/>
      <c r="T654" s="119"/>
      <c r="U654" s="26"/>
      <c r="V654" s="26"/>
      <c r="W654" s="26"/>
      <c r="X654" s="26"/>
      <c r="Y654" s="119"/>
      <c r="Z654" s="26"/>
    </row>
    <row r="655" spans="1:26" ht="12.75" customHeight="1">
      <c r="A655" s="129"/>
      <c r="B655" s="54"/>
      <c r="C655" s="26"/>
      <c r="D655" s="26"/>
      <c r="E655" s="124"/>
      <c r="F655" s="124"/>
      <c r="G655" s="124"/>
      <c r="H655" s="124"/>
      <c r="I655" s="124"/>
      <c r="J655" s="124"/>
      <c r="K655" s="130"/>
      <c r="L655" s="56"/>
      <c r="M655" s="56"/>
      <c r="N655" s="56"/>
      <c r="O655" s="56"/>
      <c r="P655" s="56"/>
      <c r="Q655" s="56"/>
      <c r="R655" s="133"/>
      <c r="S655" s="119"/>
      <c r="T655" s="119"/>
      <c r="U655" s="26"/>
      <c r="V655" s="26"/>
      <c r="W655" s="26"/>
      <c r="X655" s="26"/>
      <c r="Y655" s="119"/>
      <c r="Z655" s="26"/>
    </row>
    <row r="656" spans="1:26" ht="12.75" customHeight="1">
      <c r="A656" s="129"/>
      <c r="B656" s="54"/>
      <c r="C656" s="26"/>
      <c r="D656" s="26"/>
      <c r="E656" s="124"/>
      <c r="F656" s="124"/>
      <c r="G656" s="124"/>
      <c r="H656" s="124"/>
      <c r="I656" s="124"/>
      <c r="J656" s="124"/>
      <c r="K656" s="130"/>
      <c r="L656" s="56"/>
      <c r="M656" s="56"/>
      <c r="N656" s="56"/>
      <c r="O656" s="56"/>
      <c r="P656" s="56"/>
      <c r="Q656" s="56"/>
      <c r="R656" s="133"/>
      <c r="S656" s="119"/>
      <c r="T656" s="119"/>
      <c r="U656" s="26"/>
      <c r="V656" s="26"/>
      <c r="W656" s="26"/>
      <c r="X656" s="26"/>
      <c r="Y656" s="119"/>
      <c r="Z656" s="26"/>
    </row>
    <row r="657" spans="1:26" ht="12.75" customHeight="1">
      <c r="A657" s="129"/>
      <c r="B657" s="54"/>
      <c r="C657" s="26"/>
      <c r="D657" s="26"/>
      <c r="E657" s="124"/>
      <c r="F657" s="124"/>
      <c r="G657" s="124"/>
      <c r="H657" s="124"/>
      <c r="I657" s="124"/>
      <c r="J657" s="124"/>
      <c r="K657" s="130"/>
      <c r="L657" s="56"/>
      <c r="M657" s="56"/>
      <c r="N657" s="56"/>
      <c r="O657" s="56"/>
      <c r="P657" s="56"/>
      <c r="Q657" s="56"/>
      <c r="R657" s="133"/>
      <c r="S657" s="119"/>
      <c r="T657" s="119"/>
      <c r="U657" s="26"/>
      <c r="V657" s="26"/>
      <c r="W657" s="26"/>
      <c r="X657" s="26"/>
      <c r="Y657" s="119"/>
      <c r="Z657" s="26"/>
    </row>
    <row r="658" spans="1:26" ht="12.75" customHeight="1">
      <c r="A658" s="129"/>
      <c r="B658" s="54"/>
      <c r="C658" s="26"/>
      <c r="D658" s="26"/>
      <c r="E658" s="124"/>
      <c r="F658" s="124"/>
      <c r="G658" s="124"/>
      <c r="H658" s="124"/>
      <c r="I658" s="124"/>
      <c r="J658" s="124"/>
      <c r="K658" s="130"/>
      <c r="L658" s="56"/>
      <c r="M658" s="56"/>
      <c r="N658" s="56"/>
      <c r="O658" s="56"/>
      <c r="P658" s="56"/>
      <c r="Q658" s="56"/>
      <c r="R658" s="133"/>
      <c r="S658" s="119"/>
      <c r="T658" s="119"/>
      <c r="U658" s="26"/>
      <c r="V658" s="26"/>
      <c r="W658" s="26"/>
      <c r="X658" s="26"/>
      <c r="Y658" s="119"/>
      <c r="Z658" s="26"/>
    </row>
    <row r="659" spans="1:26" ht="12.75" customHeight="1">
      <c r="A659" s="129"/>
      <c r="B659" s="54"/>
      <c r="C659" s="26"/>
      <c r="D659" s="26"/>
      <c r="E659" s="124"/>
      <c r="F659" s="124"/>
      <c r="G659" s="124"/>
      <c r="H659" s="124"/>
      <c r="I659" s="124"/>
      <c r="J659" s="124"/>
      <c r="K659" s="130"/>
      <c r="L659" s="56"/>
      <c r="M659" s="56"/>
      <c r="N659" s="56"/>
      <c r="O659" s="56"/>
      <c r="P659" s="56"/>
      <c r="Q659" s="56"/>
      <c r="R659" s="133"/>
      <c r="S659" s="119"/>
      <c r="T659" s="119"/>
      <c r="U659" s="26"/>
      <c r="V659" s="26"/>
      <c r="W659" s="26"/>
      <c r="X659" s="26"/>
      <c r="Y659" s="119"/>
      <c r="Z659" s="26"/>
    </row>
    <row r="660" spans="1:26" ht="12.75" customHeight="1">
      <c r="A660" s="129"/>
      <c r="B660" s="54"/>
      <c r="C660" s="26"/>
      <c r="D660" s="26"/>
      <c r="E660" s="124"/>
      <c r="F660" s="124"/>
      <c r="G660" s="124"/>
      <c r="H660" s="124"/>
      <c r="I660" s="124"/>
      <c r="J660" s="124"/>
      <c r="K660" s="130"/>
      <c r="L660" s="56"/>
      <c r="M660" s="56"/>
      <c r="N660" s="56"/>
      <c r="O660" s="56"/>
      <c r="P660" s="56"/>
      <c r="Q660" s="56"/>
      <c r="R660" s="133"/>
      <c r="S660" s="119"/>
      <c r="T660" s="119"/>
      <c r="U660" s="26"/>
      <c r="V660" s="26"/>
      <c r="W660" s="26"/>
      <c r="X660" s="26"/>
      <c r="Y660" s="119"/>
      <c r="Z660" s="26"/>
    </row>
    <row r="661" spans="1:26" ht="12.75" customHeight="1">
      <c r="A661" s="129"/>
      <c r="B661" s="54"/>
      <c r="C661" s="26"/>
      <c r="D661" s="26"/>
      <c r="E661" s="124"/>
      <c r="F661" s="124"/>
      <c r="G661" s="124"/>
      <c r="H661" s="124"/>
      <c r="I661" s="124"/>
      <c r="J661" s="124"/>
      <c r="K661" s="130"/>
      <c r="L661" s="56"/>
      <c r="M661" s="56"/>
      <c r="N661" s="56"/>
      <c r="O661" s="56"/>
      <c r="P661" s="56"/>
      <c r="Q661" s="56"/>
      <c r="R661" s="133"/>
      <c r="S661" s="119"/>
      <c r="T661" s="119"/>
      <c r="U661" s="26"/>
      <c r="V661" s="26"/>
      <c r="W661" s="26"/>
      <c r="X661" s="26"/>
      <c r="Y661" s="119"/>
      <c r="Z661" s="26"/>
    </row>
    <row r="662" spans="1:26" ht="12.75" customHeight="1">
      <c r="A662" s="129"/>
      <c r="B662" s="54"/>
      <c r="C662" s="26"/>
      <c r="D662" s="26"/>
      <c r="E662" s="124"/>
      <c r="F662" s="124"/>
      <c r="G662" s="124"/>
      <c r="H662" s="124"/>
      <c r="I662" s="124"/>
      <c r="J662" s="124"/>
      <c r="K662" s="130"/>
      <c r="L662" s="56"/>
      <c r="M662" s="56"/>
      <c r="N662" s="56"/>
      <c r="O662" s="56"/>
      <c r="P662" s="56"/>
      <c r="Q662" s="56"/>
      <c r="R662" s="133"/>
      <c r="S662" s="119"/>
      <c r="T662" s="119"/>
      <c r="U662" s="26"/>
      <c r="V662" s="26"/>
      <c r="W662" s="26"/>
      <c r="X662" s="26"/>
      <c r="Y662" s="119"/>
      <c r="Z662" s="26"/>
    </row>
    <row r="663" spans="1:26" ht="12.75" customHeight="1">
      <c r="A663" s="129"/>
      <c r="B663" s="54"/>
      <c r="C663" s="26"/>
      <c r="D663" s="26"/>
      <c r="E663" s="124"/>
      <c r="F663" s="124"/>
      <c r="G663" s="124"/>
      <c r="H663" s="124"/>
      <c r="I663" s="124"/>
      <c r="J663" s="124"/>
      <c r="K663" s="130"/>
      <c r="L663" s="56"/>
      <c r="M663" s="56"/>
      <c r="N663" s="56"/>
      <c r="O663" s="56"/>
      <c r="P663" s="56"/>
      <c r="Q663" s="56"/>
      <c r="R663" s="133"/>
      <c r="S663" s="119"/>
      <c r="T663" s="119"/>
      <c r="U663" s="26"/>
      <c r="V663" s="26"/>
      <c r="W663" s="26"/>
      <c r="X663" s="26"/>
      <c r="Y663" s="119"/>
      <c r="Z663" s="26"/>
    </row>
    <row r="664" spans="1:26" ht="12.75" customHeight="1">
      <c r="A664" s="129"/>
      <c r="B664" s="54"/>
      <c r="C664" s="26"/>
      <c r="D664" s="26"/>
      <c r="E664" s="124"/>
      <c r="F664" s="124"/>
      <c r="G664" s="124"/>
      <c r="H664" s="124"/>
      <c r="I664" s="124"/>
      <c r="J664" s="124"/>
      <c r="K664" s="130"/>
      <c r="L664" s="56"/>
      <c r="M664" s="56"/>
      <c r="N664" s="56"/>
      <c r="O664" s="56"/>
      <c r="P664" s="56"/>
      <c r="Q664" s="56"/>
      <c r="R664" s="133"/>
      <c r="S664" s="119"/>
      <c r="T664" s="119"/>
      <c r="U664" s="26"/>
      <c r="V664" s="26"/>
      <c r="W664" s="26"/>
      <c r="X664" s="26"/>
      <c r="Y664" s="119"/>
      <c r="Z664" s="26"/>
    </row>
    <row r="665" spans="1:26" ht="12.75" customHeight="1">
      <c r="A665" s="129"/>
      <c r="B665" s="54"/>
      <c r="C665" s="26"/>
      <c r="D665" s="26"/>
      <c r="E665" s="124"/>
      <c r="F665" s="124"/>
      <c r="G665" s="124"/>
      <c r="H665" s="124"/>
      <c r="I665" s="124"/>
      <c r="J665" s="124"/>
      <c r="K665" s="130"/>
      <c r="L665" s="56"/>
      <c r="M665" s="56"/>
      <c r="N665" s="56"/>
      <c r="O665" s="56"/>
      <c r="P665" s="56"/>
      <c r="Q665" s="56"/>
      <c r="R665" s="133"/>
      <c r="S665" s="119"/>
      <c r="T665" s="119"/>
      <c r="U665" s="26"/>
      <c r="V665" s="26"/>
      <c r="W665" s="26"/>
      <c r="X665" s="26"/>
      <c r="Y665" s="119"/>
      <c r="Z665" s="26"/>
    </row>
    <row r="666" spans="1:26" ht="12.75" customHeight="1">
      <c r="A666" s="129"/>
      <c r="B666" s="54"/>
      <c r="C666" s="26"/>
      <c r="D666" s="26"/>
      <c r="E666" s="124"/>
      <c r="F666" s="124"/>
      <c r="G666" s="124"/>
      <c r="H666" s="124"/>
      <c r="I666" s="124"/>
      <c r="J666" s="124"/>
      <c r="K666" s="130"/>
      <c r="L666" s="56"/>
      <c r="M666" s="56"/>
      <c r="N666" s="56"/>
      <c r="O666" s="56"/>
      <c r="P666" s="56"/>
      <c r="Q666" s="56"/>
      <c r="R666" s="133"/>
      <c r="S666" s="119"/>
      <c r="T666" s="119"/>
      <c r="U666" s="26"/>
      <c r="V666" s="26"/>
      <c r="W666" s="26"/>
      <c r="X666" s="26"/>
      <c r="Y666" s="119"/>
      <c r="Z666" s="26"/>
    </row>
    <row r="667" spans="1:26" ht="12.75" customHeight="1">
      <c r="A667" s="129"/>
      <c r="B667" s="54"/>
      <c r="C667" s="26"/>
      <c r="D667" s="26"/>
      <c r="E667" s="124"/>
      <c r="F667" s="124"/>
      <c r="G667" s="124"/>
      <c r="H667" s="124"/>
      <c r="I667" s="124"/>
      <c r="J667" s="124"/>
      <c r="K667" s="130"/>
      <c r="L667" s="56"/>
      <c r="M667" s="56"/>
      <c r="N667" s="56"/>
      <c r="O667" s="56"/>
      <c r="P667" s="56"/>
      <c r="Q667" s="56"/>
      <c r="R667" s="133"/>
      <c r="S667" s="119"/>
      <c r="T667" s="119"/>
      <c r="U667" s="26"/>
      <c r="V667" s="26"/>
      <c r="W667" s="26"/>
      <c r="X667" s="26"/>
      <c r="Y667" s="119"/>
      <c r="Z667" s="26"/>
    </row>
    <row r="668" spans="1:26" ht="12.75" customHeight="1">
      <c r="A668" s="129"/>
      <c r="B668" s="54"/>
      <c r="C668" s="26"/>
      <c r="D668" s="26"/>
      <c r="E668" s="124"/>
      <c r="F668" s="124"/>
      <c r="G668" s="124"/>
      <c r="H668" s="124"/>
      <c r="I668" s="124"/>
      <c r="J668" s="124"/>
      <c r="K668" s="130"/>
      <c r="L668" s="56"/>
      <c r="M668" s="56"/>
      <c r="N668" s="56"/>
      <c r="O668" s="56"/>
      <c r="P668" s="56"/>
      <c r="Q668" s="56"/>
      <c r="R668" s="133"/>
      <c r="S668" s="119"/>
      <c r="T668" s="119"/>
      <c r="U668" s="26"/>
      <c r="V668" s="26"/>
      <c r="W668" s="26"/>
      <c r="X668" s="26"/>
      <c r="Y668" s="119"/>
      <c r="Z668" s="26"/>
    </row>
    <row r="669" spans="1:26" ht="12.75" customHeight="1">
      <c r="A669" s="129"/>
      <c r="B669" s="54"/>
      <c r="C669" s="26"/>
      <c r="D669" s="26"/>
      <c r="E669" s="124"/>
      <c r="F669" s="124"/>
      <c r="G669" s="124"/>
      <c r="H669" s="124"/>
      <c r="I669" s="124"/>
      <c r="J669" s="124"/>
      <c r="K669" s="130"/>
      <c r="L669" s="56"/>
      <c r="M669" s="56"/>
      <c r="N669" s="56"/>
      <c r="O669" s="56"/>
      <c r="P669" s="56"/>
      <c r="Q669" s="56"/>
      <c r="R669" s="133"/>
      <c r="S669" s="119"/>
      <c r="T669" s="119"/>
      <c r="U669" s="26"/>
      <c r="V669" s="26"/>
      <c r="W669" s="26"/>
      <c r="X669" s="26"/>
      <c r="Y669" s="119"/>
      <c r="Z669" s="26"/>
    </row>
    <row r="670" spans="1:26" ht="12.75" customHeight="1">
      <c r="A670" s="129"/>
      <c r="B670" s="54"/>
      <c r="C670" s="26"/>
      <c r="D670" s="26"/>
      <c r="E670" s="124"/>
      <c r="F670" s="124"/>
      <c r="G670" s="124"/>
      <c r="H670" s="124"/>
      <c r="I670" s="124"/>
      <c r="J670" s="124"/>
      <c r="K670" s="130"/>
      <c r="L670" s="56"/>
      <c r="M670" s="56"/>
      <c r="N670" s="56"/>
      <c r="O670" s="56"/>
      <c r="P670" s="56"/>
      <c r="Q670" s="56"/>
      <c r="R670" s="133"/>
      <c r="S670" s="119"/>
      <c r="T670" s="119"/>
      <c r="U670" s="26"/>
      <c r="V670" s="26"/>
      <c r="W670" s="26"/>
      <c r="X670" s="26"/>
      <c r="Y670" s="119"/>
      <c r="Z670" s="26"/>
    </row>
    <row r="671" spans="1:26" ht="12.75" customHeight="1">
      <c r="A671" s="129"/>
      <c r="B671" s="54"/>
      <c r="C671" s="26"/>
      <c r="D671" s="26"/>
      <c r="E671" s="124"/>
      <c r="F671" s="124"/>
      <c r="G671" s="124"/>
      <c r="H671" s="124"/>
      <c r="I671" s="124"/>
      <c r="J671" s="124"/>
      <c r="K671" s="130"/>
      <c r="L671" s="56"/>
      <c r="M671" s="56"/>
      <c r="N671" s="56"/>
      <c r="O671" s="56"/>
      <c r="P671" s="56"/>
      <c r="Q671" s="56"/>
      <c r="R671" s="133"/>
      <c r="S671" s="119"/>
      <c r="T671" s="119"/>
      <c r="U671" s="26"/>
      <c r="V671" s="26"/>
      <c r="W671" s="26"/>
      <c r="X671" s="26"/>
      <c r="Y671" s="119"/>
      <c r="Z671" s="26"/>
    </row>
    <row r="672" spans="1:26" ht="12.75" customHeight="1">
      <c r="A672" s="129"/>
      <c r="B672" s="54"/>
      <c r="C672" s="26"/>
      <c r="D672" s="26"/>
      <c r="E672" s="124"/>
      <c r="F672" s="124"/>
      <c r="G672" s="124"/>
      <c r="H672" s="124"/>
      <c r="I672" s="124"/>
      <c r="J672" s="124"/>
      <c r="K672" s="130"/>
      <c r="L672" s="56"/>
      <c r="M672" s="56"/>
      <c r="N672" s="56"/>
      <c r="O672" s="56"/>
      <c r="P672" s="56"/>
      <c r="Q672" s="56"/>
      <c r="R672" s="133"/>
      <c r="S672" s="119"/>
      <c r="T672" s="119"/>
      <c r="U672" s="26"/>
      <c r="V672" s="26"/>
      <c r="W672" s="26"/>
      <c r="X672" s="26"/>
      <c r="Y672" s="119"/>
      <c r="Z672" s="26"/>
    </row>
    <row r="673" spans="1:26" ht="12.75" customHeight="1">
      <c r="A673" s="129"/>
      <c r="B673" s="54"/>
      <c r="C673" s="26"/>
      <c r="D673" s="26"/>
      <c r="E673" s="124"/>
      <c r="F673" s="124"/>
      <c r="G673" s="124"/>
      <c r="H673" s="124"/>
      <c r="I673" s="124"/>
      <c r="J673" s="124"/>
      <c r="K673" s="130"/>
      <c r="L673" s="56"/>
      <c r="M673" s="56"/>
      <c r="N673" s="56"/>
      <c r="O673" s="56"/>
      <c r="P673" s="56"/>
      <c r="Q673" s="56"/>
      <c r="R673" s="133"/>
      <c r="S673" s="119"/>
      <c r="T673" s="119"/>
      <c r="U673" s="26"/>
      <c r="V673" s="26"/>
      <c r="W673" s="26"/>
      <c r="X673" s="26"/>
      <c r="Y673" s="119"/>
      <c r="Z673" s="26"/>
    </row>
    <row r="674" spans="1:26" ht="12.75" customHeight="1">
      <c r="A674" s="129"/>
      <c r="B674" s="54"/>
      <c r="C674" s="26"/>
      <c r="D674" s="26"/>
      <c r="E674" s="124"/>
      <c r="F674" s="124"/>
      <c r="G674" s="124"/>
      <c r="H674" s="124"/>
      <c r="I674" s="124"/>
      <c r="J674" s="124"/>
      <c r="K674" s="130"/>
      <c r="L674" s="56"/>
      <c r="M674" s="56"/>
      <c r="N674" s="56"/>
      <c r="O674" s="56"/>
      <c r="P674" s="56"/>
      <c r="Q674" s="56"/>
      <c r="R674" s="133"/>
      <c r="S674" s="119"/>
      <c r="T674" s="119"/>
      <c r="U674" s="26"/>
      <c r="V674" s="26"/>
      <c r="W674" s="26"/>
      <c r="X674" s="26"/>
      <c r="Y674" s="119"/>
      <c r="Z674" s="26"/>
    </row>
    <row r="675" spans="1:26" ht="12.75" customHeight="1">
      <c r="A675" s="129"/>
      <c r="B675" s="54"/>
      <c r="C675" s="26"/>
      <c r="D675" s="26"/>
      <c r="E675" s="124"/>
      <c r="F675" s="124"/>
      <c r="G675" s="124"/>
      <c r="H675" s="124"/>
      <c r="I675" s="124"/>
      <c r="J675" s="124"/>
      <c r="K675" s="130"/>
      <c r="L675" s="56"/>
      <c r="M675" s="56"/>
      <c r="N675" s="56"/>
      <c r="O675" s="56"/>
      <c r="P675" s="56"/>
      <c r="Q675" s="56"/>
      <c r="R675" s="133"/>
      <c r="S675" s="119"/>
      <c r="T675" s="119"/>
      <c r="U675" s="26"/>
      <c r="V675" s="26"/>
      <c r="W675" s="26"/>
      <c r="X675" s="26"/>
      <c r="Y675" s="119"/>
      <c r="Z675" s="26"/>
    </row>
    <row r="676" spans="1:26" ht="12.75" customHeight="1">
      <c r="A676" s="129"/>
      <c r="B676" s="54"/>
      <c r="C676" s="26"/>
      <c r="D676" s="26"/>
      <c r="E676" s="124"/>
      <c r="F676" s="124"/>
      <c r="G676" s="124"/>
      <c r="H676" s="124"/>
      <c r="I676" s="124"/>
      <c r="J676" s="124"/>
      <c r="K676" s="130"/>
      <c r="L676" s="56"/>
      <c r="M676" s="56"/>
      <c r="N676" s="56"/>
      <c r="O676" s="56"/>
      <c r="P676" s="56"/>
      <c r="Q676" s="56"/>
      <c r="R676" s="133"/>
      <c r="S676" s="119"/>
      <c r="T676" s="119"/>
      <c r="U676" s="26"/>
      <c r="V676" s="26"/>
      <c r="W676" s="26"/>
      <c r="X676" s="26"/>
      <c r="Y676" s="119"/>
      <c r="Z676" s="26"/>
    </row>
    <row r="677" spans="1:26" ht="12.75" customHeight="1">
      <c r="A677" s="129"/>
      <c r="B677" s="54"/>
      <c r="C677" s="26"/>
      <c r="D677" s="26"/>
      <c r="E677" s="124"/>
      <c r="F677" s="124"/>
      <c r="G677" s="124"/>
      <c r="H677" s="124"/>
      <c r="I677" s="124"/>
      <c r="J677" s="124"/>
      <c r="K677" s="130"/>
      <c r="L677" s="56"/>
      <c r="M677" s="56"/>
      <c r="N677" s="56"/>
      <c r="O677" s="56"/>
      <c r="P677" s="56"/>
      <c r="Q677" s="56"/>
      <c r="R677" s="133"/>
      <c r="S677" s="119"/>
      <c r="T677" s="119"/>
      <c r="U677" s="26"/>
      <c r="V677" s="26"/>
      <c r="W677" s="26"/>
      <c r="X677" s="26"/>
      <c r="Y677" s="119"/>
      <c r="Z677" s="26"/>
    </row>
    <row r="678" spans="1:26" ht="12.75" customHeight="1">
      <c r="A678" s="129"/>
      <c r="B678" s="54"/>
      <c r="C678" s="26"/>
      <c r="D678" s="26"/>
      <c r="E678" s="124"/>
      <c r="F678" s="124"/>
      <c r="G678" s="124"/>
      <c r="H678" s="124"/>
      <c r="I678" s="124"/>
      <c r="J678" s="124"/>
      <c r="K678" s="130"/>
      <c r="L678" s="56"/>
      <c r="M678" s="56"/>
      <c r="N678" s="56"/>
      <c r="O678" s="56"/>
      <c r="P678" s="56"/>
      <c r="Q678" s="56"/>
      <c r="R678" s="133"/>
      <c r="S678" s="119"/>
      <c r="T678" s="119"/>
      <c r="U678" s="26"/>
      <c r="V678" s="26"/>
      <c r="W678" s="26"/>
      <c r="X678" s="26"/>
      <c r="Y678" s="119"/>
      <c r="Z678" s="26"/>
    </row>
    <row r="679" spans="1:26" ht="12.75" customHeight="1">
      <c r="A679" s="129"/>
      <c r="B679" s="54"/>
      <c r="C679" s="26"/>
      <c r="D679" s="26"/>
      <c r="E679" s="124"/>
      <c r="F679" s="124"/>
      <c r="G679" s="124"/>
      <c r="H679" s="124"/>
      <c r="I679" s="124"/>
      <c r="J679" s="124"/>
      <c r="K679" s="130"/>
      <c r="L679" s="56"/>
      <c r="M679" s="56"/>
      <c r="N679" s="56"/>
      <c r="O679" s="56"/>
      <c r="P679" s="56"/>
      <c r="Q679" s="56"/>
      <c r="R679" s="133"/>
      <c r="S679" s="119"/>
      <c r="T679" s="119"/>
      <c r="U679" s="26"/>
      <c r="V679" s="26"/>
      <c r="W679" s="26"/>
      <c r="X679" s="26"/>
      <c r="Y679" s="119"/>
      <c r="Z679" s="26"/>
    </row>
    <row r="680" spans="1:26" ht="12.75" customHeight="1">
      <c r="A680" s="129"/>
      <c r="B680" s="54"/>
      <c r="C680" s="26"/>
      <c r="D680" s="26"/>
      <c r="E680" s="124"/>
      <c r="F680" s="124"/>
      <c r="G680" s="124"/>
      <c r="H680" s="124"/>
      <c r="I680" s="124"/>
      <c r="J680" s="124"/>
      <c r="K680" s="130"/>
      <c r="L680" s="56"/>
      <c r="M680" s="56"/>
      <c r="N680" s="56"/>
      <c r="O680" s="56"/>
      <c r="P680" s="56"/>
      <c r="Q680" s="56"/>
      <c r="R680" s="133"/>
      <c r="S680" s="119"/>
      <c r="T680" s="119"/>
      <c r="U680" s="26"/>
      <c r="V680" s="26"/>
      <c r="W680" s="26"/>
      <c r="X680" s="26"/>
      <c r="Y680" s="119"/>
      <c r="Z680" s="26"/>
    </row>
    <row r="681" spans="1:26" ht="12.75" customHeight="1">
      <c r="A681" s="129"/>
      <c r="B681" s="54"/>
      <c r="C681" s="26"/>
      <c r="D681" s="26"/>
      <c r="E681" s="124"/>
      <c r="F681" s="124"/>
      <c r="G681" s="124"/>
      <c r="H681" s="124"/>
      <c r="I681" s="124"/>
      <c r="J681" s="124"/>
      <c r="K681" s="130"/>
      <c r="L681" s="56"/>
      <c r="M681" s="56"/>
      <c r="N681" s="56"/>
      <c r="O681" s="56"/>
      <c r="P681" s="56"/>
      <c r="Q681" s="56"/>
      <c r="R681" s="133"/>
      <c r="S681" s="119"/>
      <c r="T681" s="119"/>
      <c r="U681" s="26"/>
      <c r="V681" s="26"/>
      <c r="W681" s="26"/>
      <c r="X681" s="26"/>
      <c r="Y681" s="119"/>
      <c r="Z681" s="26"/>
    </row>
    <row r="682" spans="1:26" ht="12.75" customHeight="1">
      <c r="A682" s="129"/>
      <c r="B682" s="54"/>
      <c r="C682" s="26"/>
      <c r="D682" s="26"/>
      <c r="E682" s="124"/>
      <c r="F682" s="124"/>
      <c r="G682" s="124"/>
      <c r="H682" s="124"/>
      <c r="I682" s="124"/>
      <c r="J682" s="124"/>
      <c r="K682" s="130"/>
      <c r="L682" s="56"/>
      <c r="M682" s="56"/>
      <c r="N682" s="56"/>
      <c r="O682" s="56"/>
      <c r="P682" s="56"/>
      <c r="Q682" s="56"/>
      <c r="R682" s="133"/>
      <c r="S682" s="119"/>
      <c r="T682" s="119"/>
      <c r="U682" s="26"/>
      <c r="V682" s="26"/>
      <c r="W682" s="26"/>
      <c r="X682" s="26"/>
      <c r="Y682" s="119"/>
      <c r="Z682" s="26"/>
    </row>
    <row r="683" spans="1:26" ht="12.75" customHeight="1">
      <c r="A683" s="129"/>
      <c r="B683" s="54"/>
      <c r="C683" s="26"/>
      <c r="D683" s="26"/>
      <c r="E683" s="124"/>
      <c r="F683" s="124"/>
      <c r="G683" s="124"/>
      <c r="H683" s="124"/>
      <c r="I683" s="124"/>
      <c r="J683" s="124"/>
      <c r="K683" s="130"/>
      <c r="L683" s="56"/>
      <c r="M683" s="56"/>
      <c r="N683" s="56"/>
      <c r="O683" s="56"/>
      <c r="P683" s="56"/>
      <c r="Q683" s="56"/>
      <c r="R683" s="133"/>
      <c r="S683" s="119"/>
      <c r="T683" s="119"/>
      <c r="U683" s="26"/>
      <c r="V683" s="26"/>
      <c r="W683" s="26"/>
      <c r="X683" s="26"/>
      <c r="Y683" s="119"/>
      <c r="Z683" s="26"/>
    </row>
    <row r="684" spans="1:26" ht="12.75" customHeight="1">
      <c r="A684" s="129"/>
      <c r="B684" s="54"/>
      <c r="C684" s="26"/>
      <c r="D684" s="26"/>
      <c r="E684" s="124"/>
      <c r="F684" s="124"/>
      <c r="G684" s="124"/>
      <c r="H684" s="124"/>
      <c r="I684" s="124"/>
      <c r="J684" s="124"/>
      <c r="K684" s="130"/>
      <c r="L684" s="56"/>
      <c r="M684" s="56"/>
      <c r="N684" s="56"/>
      <c r="O684" s="56"/>
      <c r="P684" s="56"/>
      <c r="Q684" s="56"/>
      <c r="R684" s="133"/>
      <c r="S684" s="119"/>
      <c r="T684" s="119"/>
      <c r="U684" s="26"/>
      <c r="V684" s="26"/>
      <c r="W684" s="26"/>
      <c r="X684" s="26"/>
      <c r="Y684" s="119"/>
      <c r="Z684" s="26"/>
    </row>
    <row r="685" spans="1:26" ht="12.75" customHeight="1">
      <c r="A685" s="129"/>
      <c r="B685" s="54"/>
      <c r="C685" s="26"/>
      <c r="D685" s="26"/>
      <c r="E685" s="124"/>
      <c r="F685" s="124"/>
      <c r="G685" s="124"/>
      <c r="H685" s="124"/>
      <c r="I685" s="124"/>
      <c r="J685" s="124"/>
      <c r="K685" s="130"/>
      <c r="L685" s="56"/>
      <c r="M685" s="56"/>
      <c r="N685" s="56"/>
      <c r="O685" s="56"/>
      <c r="P685" s="56"/>
      <c r="Q685" s="56"/>
      <c r="R685" s="133"/>
      <c r="S685" s="119"/>
      <c r="T685" s="119"/>
      <c r="U685" s="26"/>
      <c r="V685" s="26"/>
      <c r="W685" s="26"/>
      <c r="X685" s="26"/>
      <c r="Y685" s="119"/>
      <c r="Z685" s="26"/>
    </row>
    <row r="686" spans="1:26" ht="12.75" customHeight="1">
      <c r="A686" s="129"/>
      <c r="B686" s="54"/>
      <c r="C686" s="26"/>
      <c r="D686" s="26"/>
      <c r="E686" s="124"/>
      <c r="F686" s="124"/>
      <c r="G686" s="124"/>
      <c r="H686" s="124"/>
      <c r="I686" s="124"/>
      <c r="J686" s="124"/>
      <c r="K686" s="130"/>
      <c r="L686" s="56"/>
      <c r="M686" s="56"/>
      <c r="N686" s="56"/>
      <c r="O686" s="56"/>
      <c r="P686" s="56"/>
      <c r="Q686" s="56"/>
      <c r="R686" s="133"/>
      <c r="S686" s="119"/>
      <c r="T686" s="119"/>
      <c r="U686" s="26"/>
      <c r="V686" s="26"/>
      <c r="W686" s="26"/>
      <c r="X686" s="26"/>
      <c r="Y686" s="119"/>
      <c r="Z686" s="26"/>
    </row>
    <row r="687" spans="1:26" ht="12.75" customHeight="1">
      <c r="A687" s="129"/>
      <c r="B687" s="54"/>
      <c r="C687" s="26"/>
      <c r="D687" s="26"/>
      <c r="E687" s="124"/>
      <c r="F687" s="124"/>
      <c r="G687" s="124"/>
      <c r="H687" s="124"/>
      <c r="I687" s="124"/>
      <c r="J687" s="124"/>
      <c r="K687" s="130"/>
      <c r="L687" s="56"/>
      <c r="M687" s="56"/>
      <c r="N687" s="56"/>
      <c r="O687" s="56"/>
      <c r="P687" s="56"/>
      <c r="Q687" s="56"/>
      <c r="R687" s="133"/>
      <c r="S687" s="119"/>
      <c r="T687" s="119"/>
      <c r="U687" s="26"/>
      <c r="V687" s="26"/>
      <c r="W687" s="26"/>
      <c r="X687" s="26"/>
      <c r="Y687" s="119"/>
      <c r="Z687" s="26"/>
    </row>
    <row r="688" spans="1:26" ht="12.75" customHeight="1">
      <c r="A688" s="129"/>
      <c r="B688" s="54"/>
      <c r="C688" s="26"/>
      <c r="D688" s="26"/>
      <c r="E688" s="124"/>
      <c r="F688" s="124"/>
      <c r="G688" s="124"/>
      <c r="H688" s="124"/>
      <c r="I688" s="124"/>
      <c r="J688" s="124"/>
      <c r="K688" s="130"/>
      <c r="L688" s="56"/>
      <c r="M688" s="56"/>
      <c r="N688" s="56"/>
      <c r="O688" s="56"/>
      <c r="P688" s="56"/>
      <c r="Q688" s="56"/>
      <c r="R688" s="133"/>
      <c r="S688" s="119"/>
      <c r="T688" s="119"/>
      <c r="U688" s="26"/>
      <c r="V688" s="26"/>
      <c r="W688" s="26"/>
      <c r="X688" s="26"/>
      <c r="Y688" s="119"/>
      <c r="Z688" s="26"/>
    </row>
    <row r="689" spans="1:26" ht="12.75" customHeight="1">
      <c r="A689" s="129"/>
      <c r="B689" s="54"/>
      <c r="C689" s="26"/>
      <c r="D689" s="26"/>
      <c r="E689" s="124"/>
      <c r="F689" s="124"/>
      <c r="G689" s="124"/>
      <c r="H689" s="124"/>
      <c r="I689" s="124"/>
      <c r="J689" s="124"/>
      <c r="K689" s="130"/>
      <c r="L689" s="56"/>
      <c r="M689" s="56"/>
      <c r="N689" s="56"/>
      <c r="O689" s="56"/>
      <c r="P689" s="56"/>
      <c r="Q689" s="56"/>
      <c r="R689" s="133"/>
      <c r="S689" s="119"/>
      <c r="T689" s="119"/>
      <c r="U689" s="26"/>
      <c r="V689" s="26"/>
      <c r="W689" s="26"/>
      <c r="X689" s="26"/>
      <c r="Y689" s="119"/>
      <c r="Z689" s="26"/>
    </row>
    <row r="690" spans="1:26" ht="12.75" customHeight="1">
      <c r="A690" s="129"/>
      <c r="B690" s="54"/>
      <c r="C690" s="26"/>
      <c r="D690" s="26"/>
      <c r="E690" s="124"/>
      <c r="F690" s="124"/>
      <c r="G690" s="124"/>
      <c r="H690" s="124"/>
      <c r="I690" s="124"/>
      <c r="J690" s="124"/>
      <c r="K690" s="130"/>
      <c r="L690" s="56"/>
      <c r="M690" s="56"/>
      <c r="N690" s="56"/>
      <c r="O690" s="56"/>
      <c r="P690" s="56"/>
      <c r="Q690" s="56"/>
      <c r="R690" s="133"/>
      <c r="S690" s="119"/>
      <c r="T690" s="119"/>
      <c r="U690" s="26"/>
      <c r="V690" s="26"/>
      <c r="W690" s="26"/>
      <c r="X690" s="26"/>
      <c r="Y690" s="119"/>
      <c r="Z690" s="26"/>
    </row>
    <row r="691" spans="1:26" ht="12.75" customHeight="1">
      <c r="A691" s="129"/>
      <c r="B691" s="54"/>
      <c r="C691" s="26"/>
      <c r="D691" s="26"/>
      <c r="E691" s="124"/>
      <c r="F691" s="124"/>
      <c r="G691" s="124"/>
      <c r="H691" s="124"/>
      <c r="I691" s="124"/>
      <c r="J691" s="124"/>
      <c r="K691" s="130"/>
      <c r="L691" s="56"/>
      <c r="M691" s="56"/>
      <c r="N691" s="56"/>
      <c r="O691" s="56"/>
      <c r="P691" s="56"/>
      <c r="Q691" s="56"/>
      <c r="R691" s="133"/>
      <c r="S691" s="119"/>
      <c r="T691" s="119"/>
      <c r="U691" s="26"/>
      <c r="V691" s="26"/>
      <c r="W691" s="26"/>
      <c r="X691" s="26"/>
      <c r="Y691" s="119"/>
      <c r="Z691" s="26"/>
    </row>
    <row r="692" spans="1:26" ht="12.75" customHeight="1">
      <c r="A692" s="129"/>
      <c r="B692" s="54"/>
      <c r="C692" s="26"/>
      <c r="D692" s="26"/>
      <c r="E692" s="124"/>
      <c r="F692" s="124"/>
      <c r="G692" s="124"/>
      <c r="H692" s="124"/>
      <c r="I692" s="124"/>
      <c r="J692" s="124"/>
      <c r="K692" s="130"/>
      <c r="L692" s="56"/>
      <c r="M692" s="56"/>
      <c r="N692" s="56"/>
      <c r="O692" s="56"/>
      <c r="P692" s="56"/>
      <c r="Q692" s="56"/>
      <c r="R692" s="133"/>
      <c r="S692" s="119"/>
      <c r="T692" s="119"/>
      <c r="U692" s="26"/>
      <c r="V692" s="26"/>
      <c r="W692" s="26"/>
      <c r="X692" s="26"/>
      <c r="Y692" s="119"/>
      <c r="Z692" s="26"/>
    </row>
    <row r="693" spans="1:26" ht="12.75" customHeight="1">
      <c r="A693" s="129"/>
      <c r="B693" s="54"/>
      <c r="C693" s="26"/>
      <c r="D693" s="26"/>
      <c r="E693" s="124"/>
      <c r="F693" s="124"/>
      <c r="G693" s="124"/>
      <c r="H693" s="124"/>
      <c r="I693" s="124"/>
      <c r="J693" s="124"/>
      <c r="K693" s="130"/>
      <c r="L693" s="56"/>
      <c r="M693" s="56"/>
      <c r="N693" s="56"/>
      <c r="O693" s="56"/>
      <c r="P693" s="56"/>
      <c r="Q693" s="56"/>
      <c r="R693" s="133"/>
      <c r="S693" s="119"/>
      <c r="T693" s="119"/>
      <c r="U693" s="26"/>
      <c r="V693" s="26"/>
      <c r="W693" s="26"/>
      <c r="X693" s="26"/>
      <c r="Y693" s="119"/>
      <c r="Z693" s="26"/>
    </row>
    <row r="694" spans="1:26" ht="12.75" customHeight="1">
      <c r="A694" s="129"/>
      <c r="B694" s="54"/>
      <c r="C694" s="26"/>
      <c r="D694" s="26"/>
      <c r="E694" s="124"/>
      <c r="F694" s="124"/>
      <c r="G694" s="124"/>
      <c r="H694" s="124"/>
      <c r="I694" s="124"/>
      <c r="J694" s="124"/>
      <c r="K694" s="130"/>
      <c r="L694" s="56"/>
      <c r="M694" s="56"/>
      <c r="N694" s="56"/>
      <c r="O694" s="56"/>
      <c r="P694" s="56"/>
      <c r="Q694" s="56"/>
      <c r="R694" s="133"/>
      <c r="S694" s="119"/>
      <c r="T694" s="119"/>
      <c r="U694" s="26"/>
      <c r="V694" s="26"/>
      <c r="W694" s="26"/>
      <c r="X694" s="26"/>
      <c r="Y694" s="119"/>
      <c r="Z694" s="26"/>
    </row>
    <row r="695" spans="1:26" ht="12.75" customHeight="1">
      <c r="A695" s="129"/>
      <c r="B695" s="54"/>
      <c r="C695" s="26"/>
      <c r="D695" s="26"/>
      <c r="E695" s="124"/>
      <c r="F695" s="124"/>
      <c r="G695" s="124"/>
      <c r="H695" s="124"/>
      <c r="I695" s="124"/>
      <c r="J695" s="124"/>
      <c r="K695" s="130"/>
      <c r="L695" s="56"/>
      <c r="M695" s="56"/>
      <c r="N695" s="56"/>
      <c r="O695" s="56"/>
      <c r="P695" s="56"/>
      <c r="Q695" s="56"/>
      <c r="R695" s="133"/>
      <c r="S695" s="119"/>
      <c r="T695" s="119"/>
      <c r="U695" s="26"/>
      <c r="V695" s="26"/>
      <c r="W695" s="26"/>
      <c r="X695" s="26"/>
      <c r="Y695" s="119"/>
      <c r="Z695" s="26"/>
    </row>
    <row r="696" spans="1:26" ht="12.75" customHeight="1">
      <c r="A696" s="129"/>
      <c r="B696" s="54"/>
      <c r="C696" s="26"/>
      <c r="D696" s="26"/>
      <c r="E696" s="124"/>
      <c r="F696" s="124"/>
      <c r="G696" s="124"/>
      <c r="H696" s="124"/>
      <c r="I696" s="124"/>
      <c r="J696" s="124"/>
      <c r="K696" s="130"/>
      <c r="L696" s="56"/>
      <c r="M696" s="56"/>
      <c r="N696" s="56"/>
      <c r="O696" s="56"/>
      <c r="P696" s="56"/>
      <c r="Q696" s="56"/>
      <c r="R696" s="133"/>
      <c r="S696" s="119"/>
      <c r="T696" s="119"/>
      <c r="U696" s="26"/>
      <c r="V696" s="26"/>
      <c r="W696" s="26"/>
      <c r="X696" s="26"/>
      <c r="Y696" s="119"/>
      <c r="Z696" s="26"/>
    </row>
    <row r="697" spans="1:26" ht="12.75" customHeight="1">
      <c r="A697" s="129"/>
      <c r="B697" s="54"/>
      <c r="C697" s="26"/>
      <c r="D697" s="26"/>
      <c r="E697" s="124"/>
      <c r="F697" s="124"/>
      <c r="G697" s="124"/>
      <c r="H697" s="124"/>
      <c r="I697" s="124"/>
      <c r="J697" s="124"/>
      <c r="K697" s="130"/>
      <c r="L697" s="56"/>
      <c r="M697" s="56"/>
      <c r="N697" s="56"/>
      <c r="O697" s="56"/>
      <c r="P697" s="56"/>
      <c r="Q697" s="56"/>
      <c r="R697" s="133"/>
      <c r="S697" s="119"/>
      <c r="T697" s="119"/>
      <c r="U697" s="26"/>
      <c r="V697" s="26"/>
      <c r="W697" s="26"/>
      <c r="X697" s="26"/>
      <c r="Y697" s="119"/>
      <c r="Z697" s="26"/>
    </row>
    <row r="698" spans="1:26" ht="12.75" customHeight="1">
      <c r="A698" s="129"/>
      <c r="B698" s="54"/>
      <c r="C698" s="26"/>
      <c r="D698" s="26"/>
      <c r="E698" s="124"/>
      <c r="F698" s="124"/>
      <c r="G698" s="124"/>
      <c r="H698" s="124"/>
      <c r="I698" s="124"/>
      <c r="J698" s="124"/>
      <c r="K698" s="130"/>
      <c r="L698" s="56"/>
      <c r="M698" s="56"/>
      <c r="N698" s="56"/>
      <c r="O698" s="56"/>
      <c r="P698" s="56"/>
      <c r="Q698" s="56"/>
      <c r="R698" s="133"/>
      <c r="S698" s="119"/>
      <c r="T698" s="119"/>
      <c r="U698" s="26"/>
      <c r="V698" s="26"/>
      <c r="W698" s="26"/>
      <c r="X698" s="26"/>
      <c r="Y698" s="119"/>
      <c r="Z698" s="26"/>
    </row>
    <row r="699" spans="1:26" ht="12.75" customHeight="1">
      <c r="A699" s="129"/>
      <c r="B699" s="54"/>
      <c r="C699" s="26"/>
      <c r="D699" s="26"/>
      <c r="E699" s="124"/>
      <c r="F699" s="124"/>
      <c r="G699" s="124"/>
      <c r="H699" s="124"/>
      <c r="I699" s="124"/>
      <c r="J699" s="124"/>
      <c r="K699" s="130"/>
      <c r="L699" s="56"/>
      <c r="M699" s="56"/>
      <c r="N699" s="56"/>
      <c r="O699" s="56"/>
      <c r="P699" s="56"/>
      <c r="Q699" s="56"/>
      <c r="R699" s="133"/>
      <c r="S699" s="119"/>
      <c r="T699" s="119"/>
      <c r="U699" s="26"/>
      <c r="V699" s="26"/>
      <c r="W699" s="26"/>
      <c r="X699" s="26"/>
      <c r="Y699" s="119"/>
      <c r="Z699" s="26"/>
    </row>
    <row r="700" spans="1:26" ht="12.75" customHeight="1">
      <c r="A700" s="129"/>
      <c r="B700" s="54"/>
      <c r="C700" s="26"/>
      <c r="D700" s="26"/>
      <c r="E700" s="124"/>
      <c r="F700" s="124"/>
      <c r="G700" s="124"/>
      <c r="H700" s="124"/>
      <c r="I700" s="124"/>
      <c r="J700" s="124"/>
      <c r="K700" s="130"/>
      <c r="L700" s="56"/>
      <c r="M700" s="56"/>
      <c r="N700" s="56"/>
      <c r="O700" s="56"/>
      <c r="P700" s="56"/>
      <c r="Q700" s="56"/>
      <c r="R700" s="133"/>
      <c r="S700" s="119"/>
      <c r="T700" s="119"/>
      <c r="U700" s="26"/>
      <c r="V700" s="26"/>
      <c r="W700" s="26"/>
      <c r="X700" s="26"/>
      <c r="Y700" s="119"/>
      <c r="Z700" s="26"/>
    </row>
    <row r="701" spans="1:26" ht="12.75" customHeight="1">
      <c r="A701" s="129"/>
      <c r="B701" s="54"/>
      <c r="C701" s="26"/>
      <c r="D701" s="26"/>
      <c r="E701" s="124"/>
      <c r="F701" s="124"/>
      <c r="G701" s="124"/>
      <c r="H701" s="124"/>
      <c r="I701" s="124"/>
      <c r="J701" s="124"/>
      <c r="K701" s="130"/>
      <c r="L701" s="56"/>
      <c r="M701" s="56"/>
      <c r="N701" s="56"/>
      <c r="O701" s="56"/>
      <c r="P701" s="56"/>
      <c r="Q701" s="56"/>
      <c r="R701" s="133"/>
      <c r="S701" s="119"/>
      <c r="T701" s="119"/>
      <c r="U701" s="26"/>
      <c r="V701" s="26"/>
      <c r="W701" s="26"/>
      <c r="X701" s="26"/>
      <c r="Y701" s="119"/>
      <c r="Z701" s="26"/>
    </row>
    <row r="702" spans="1:26" ht="12.75" customHeight="1">
      <c r="A702" s="129"/>
      <c r="B702" s="54"/>
      <c r="C702" s="26"/>
      <c r="D702" s="26"/>
      <c r="E702" s="124"/>
      <c r="F702" s="124"/>
      <c r="G702" s="124"/>
      <c r="H702" s="124"/>
      <c r="I702" s="124"/>
      <c r="J702" s="124"/>
      <c r="K702" s="130"/>
      <c r="L702" s="56"/>
      <c r="M702" s="56"/>
      <c r="N702" s="56"/>
      <c r="O702" s="56"/>
      <c r="P702" s="56"/>
      <c r="Q702" s="56"/>
      <c r="R702" s="133"/>
      <c r="S702" s="119"/>
      <c r="T702" s="119"/>
      <c r="U702" s="26"/>
      <c r="V702" s="26"/>
      <c r="W702" s="26"/>
      <c r="X702" s="26"/>
      <c r="Y702" s="119"/>
      <c r="Z702" s="26"/>
    </row>
    <row r="703" spans="1:26" ht="12.75" customHeight="1">
      <c r="A703" s="129"/>
      <c r="B703" s="54"/>
      <c r="C703" s="26"/>
      <c r="D703" s="26"/>
      <c r="E703" s="124"/>
      <c r="F703" s="124"/>
      <c r="G703" s="124"/>
      <c r="H703" s="124"/>
      <c r="I703" s="124"/>
      <c r="J703" s="124"/>
      <c r="K703" s="130"/>
      <c r="L703" s="56"/>
      <c r="M703" s="56"/>
      <c r="N703" s="56"/>
      <c r="O703" s="56"/>
      <c r="P703" s="56"/>
      <c r="Q703" s="56"/>
      <c r="R703" s="133"/>
      <c r="S703" s="119"/>
      <c r="T703" s="119"/>
      <c r="U703" s="26"/>
      <c r="V703" s="26"/>
      <c r="W703" s="26"/>
      <c r="X703" s="26"/>
      <c r="Y703" s="119"/>
      <c r="Z703" s="26"/>
    </row>
    <row r="704" spans="1:26" ht="12.75" customHeight="1">
      <c r="A704" s="129"/>
      <c r="B704" s="54"/>
      <c r="C704" s="26"/>
      <c r="D704" s="26"/>
      <c r="E704" s="124"/>
      <c r="F704" s="124"/>
      <c r="G704" s="124"/>
      <c r="H704" s="124"/>
      <c r="I704" s="124"/>
      <c r="J704" s="124"/>
      <c r="K704" s="130"/>
      <c r="L704" s="56"/>
      <c r="M704" s="56"/>
      <c r="N704" s="56"/>
      <c r="O704" s="56"/>
      <c r="P704" s="56"/>
      <c r="Q704" s="56"/>
      <c r="R704" s="133"/>
      <c r="S704" s="119"/>
      <c r="T704" s="119"/>
      <c r="U704" s="26"/>
      <c r="V704" s="26"/>
      <c r="W704" s="26"/>
      <c r="X704" s="26"/>
      <c r="Y704" s="119"/>
      <c r="Z704" s="26"/>
    </row>
    <row r="705" spans="1:26" ht="12.75" customHeight="1">
      <c r="A705" s="129"/>
      <c r="B705" s="54"/>
      <c r="C705" s="26"/>
      <c r="D705" s="26"/>
      <c r="E705" s="124"/>
      <c r="F705" s="124"/>
      <c r="G705" s="124"/>
      <c r="H705" s="124"/>
      <c r="I705" s="124"/>
      <c r="J705" s="124"/>
      <c r="K705" s="130"/>
      <c r="L705" s="56"/>
      <c r="M705" s="56"/>
      <c r="N705" s="56"/>
      <c r="O705" s="56"/>
      <c r="P705" s="56"/>
      <c r="Q705" s="56"/>
      <c r="R705" s="133"/>
      <c r="S705" s="119"/>
      <c r="T705" s="119"/>
      <c r="U705" s="26"/>
      <c r="V705" s="26"/>
      <c r="W705" s="26"/>
      <c r="X705" s="26"/>
      <c r="Y705" s="119"/>
      <c r="Z705" s="26"/>
    </row>
    <row r="706" spans="1:26" ht="12.75" customHeight="1">
      <c r="A706" s="129"/>
      <c r="B706" s="54"/>
      <c r="C706" s="26"/>
      <c r="D706" s="26"/>
      <c r="E706" s="124"/>
      <c r="F706" s="124"/>
      <c r="G706" s="124"/>
      <c r="H706" s="124"/>
      <c r="I706" s="124"/>
      <c r="J706" s="124"/>
      <c r="K706" s="130"/>
      <c r="L706" s="56"/>
      <c r="M706" s="56"/>
      <c r="N706" s="56"/>
      <c r="O706" s="56"/>
      <c r="P706" s="56"/>
      <c r="Q706" s="56"/>
      <c r="R706" s="133"/>
      <c r="S706" s="119"/>
      <c r="T706" s="119"/>
      <c r="U706" s="26"/>
      <c r="V706" s="26"/>
      <c r="W706" s="26"/>
      <c r="X706" s="26"/>
      <c r="Y706" s="119"/>
      <c r="Z706" s="26"/>
    </row>
    <row r="707" spans="1:26" ht="12.75" customHeight="1">
      <c r="A707" s="129"/>
      <c r="B707" s="54"/>
      <c r="C707" s="26"/>
      <c r="D707" s="26"/>
      <c r="E707" s="124"/>
      <c r="F707" s="124"/>
      <c r="G707" s="124"/>
      <c r="H707" s="124"/>
      <c r="I707" s="124"/>
      <c r="J707" s="124"/>
      <c r="K707" s="130"/>
      <c r="L707" s="56"/>
      <c r="M707" s="56"/>
      <c r="N707" s="56"/>
      <c r="O707" s="56"/>
      <c r="P707" s="56"/>
      <c r="Q707" s="56"/>
      <c r="R707" s="133"/>
      <c r="S707" s="119"/>
      <c r="T707" s="119"/>
      <c r="U707" s="26"/>
      <c r="V707" s="26"/>
      <c r="W707" s="26"/>
      <c r="X707" s="26"/>
      <c r="Y707" s="119"/>
      <c r="Z707" s="26"/>
    </row>
    <row r="708" spans="1:26" ht="12.75" customHeight="1">
      <c r="A708" s="129"/>
      <c r="B708" s="54"/>
      <c r="C708" s="26"/>
      <c r="D708" s="26"/>
      <c r="E708" s="124"/>
      <c r="F708" s="124"/>
      <c r="G708" s="124"/>
      <c r="H708" s="124"/>
      <c r="I708" s="124"/>
      <c r="J708" s="124"/>
      <c r="K708" s="130"/>
      <c r="L708" s="56"/>
      <c r="M708" s="56"/>
      <c r="N708" s="56"/>
      <c r="O708" s="56"/>
      <c r="P708" s="56"/>
      <c r="Q708" s="56"/>
      <c r="R708" s="133"/>
      <c r="S708" s="119"/>
      <c r="T708" s="119"/>
      <c r="U708" s="26"/>
      <c r="V708" s="26"/>
      <c r="W708" s="26"/>
      <c r="X708" s="26"/>
      <c r="Y708" s="119"/>
      <c r="Z708" s="26"/>
    </row>
    <row r="709" spans="1:26" ht="12.75" customHeight="1">
      <c r="A709" s="129"/>
      <c r="B709" s="54"/>
      <c r="C709" s="26"/>
      <c r="D709" s="26"/>
      <c r="E709" s="124"/>
      <c r="F709" s="124"/>
      <c r="G709" s="124"/>
      <c r="H709" s="124"/>
      <c r="I709" s="124"/>
      <c r="J709" s="124"/>
      <c r="K709" s="130"/>
      <c r="L709" s="56"/>
      <c r="M709" s="56"/>
      <c r="N709" s="56"/>
      <c r="O709" s="56"/>
      <c r="P709" s="56"/>
      <c r="Q709" s="56"/>
      <c r="R709" s="133"/>
      <c r="S709" s="119"/>
      <c r="T709" s="119"/>
      <c r="U709" s="26"/>
      <c r="V709" s="26"/>
      <c r="W709" s="26"/>
      <c r="X709" s="26"/>
      <c r="Y709" s="119"/>
      <c r="Z709" s="26"/>
    </row>
    <row r="710" spans="1:26" ht="12.75" customHeight="1">
      <c r="A710" s="129"/>
      <c r="B710" s="54"/>
      <c r="C710" s="26"/>
      <c r="D710" s="26"/>
      <c r="E710" s="124"/>
      <c r="F710" s="124"/>
      <c r="G710" s="124"/>
      <c r="H710" s="124"/>
      <c r="I710" s="124"/>
      <c r="J710" s="124"/>
      <c r="K710" s="130"/>
      <c r="L710" s="56"/>
      <c r="M710" s="56"/>
      <c r="N710" s="56"/>
      <c r="O710" s="56"/>
      <c r="P710" s="56"/>
      <c r="Q710" s="56"/>
      <c r="R710" s="133"/>
      <c r="S710" s="119"/>
      <c r="T710" s="119"/>
      <c r="U710" s="26"/>
      <c r="V710" s="26"/>
      <c r="W710" s="26"/>
      <c r="X710" s="26"/>
      <c r="Y710" s="119"/>
      <c r="Z710" s="26"/>
    </row>
    <row r="711" spans="1:26" ht="12.75" customHeight="1">
      <c r="A711" s="129"/>
      <c r="B711" s="54"/>
      <c r="C711" s="26"/>
      <c r="D711" s="26"/>
      <c r="E711" s="124"/>
      <c r="F711" s="124"/>
      <c r="G711" s="124"/>
      <c r="H711" s="124"/>
      <c r="I711" s="124"/>
      <c r="J711" s="124"/>
      <c r="K711" s="130"/>
      <c r="L711" s="56"/>
      <c r="M711" s="56"/>
      <c r="N711" s="56"/>
      <c r="O711" s="56"/>
      <c r="P711" s="56"/>
      <c r="Q711" s="56"/>
      <c r="R711" s="133"/>
      <c r="S711" s="119"/>
      <c r="T711" s="119"/>
      <c r="U711" s="26"/>
      <c r="V711" s="26"/>
      <c r="W711" s="26"/>
      <c r="X711" s="26"/>
      <c r="Y711" s="119"/>
      <c r="Z711" s="26"/>
    </row>
    <row r="712" spans="1:26" ht="12.75" customHeight="1">
      <c r="A712" s="129"/>
      <c r="B712" s="54"/>
      <c r="C712" s="26"/>
      <c r="D712" s="26"/>
      <c r="E712" s="124"/>
      <c r="F712" s="124"/>
      <c r="G712" s="124"/>
      <c r="H712" s="124"/>
      <c r="I712" s="124"/>
      <c r="J712" s="124"/>
      <c r="K712" s="130"/>
      <c r="L712" s="56"/>
      <c r="M712" s="56"/>
      <c r="N712" s="56"/>
      <c r="O712" s="56"/>
      <c r="P712" s="56"/>
      <c r="Q712" s="56"/>
      <c r="R712" s="133"/>
      <c r="S712" s="119"/>
      <c r="T712" s="119"/>
      <c r="U712" s="26"/>
      <c r="V712" s="26"/>
      <c r="W712" s="26"/>
      <c r="X712" s="26"/>
      <c r="Y712" s="119"/>
      <c r="Z712" s="26"/>
    </row>
    <row r="713" spans="1:26" ht="12.75" customHeight="1">
      <c r="A713" s="129"/>
      <c r="B713" s="54"/>
      <c r="C713" s="26"/>
      <c r="D713" s="26"/>
      <c r="E713" s="124"/>
      <c r="F713" s="124"/>
      <c r="G713" s="124"/>
      <c r="H713" s="124"/>
      <c r="I713" s="124"/>
      <c r="J713" s="124"/>
      <c r="K713" s="130"/>
      <c r="L713" s="56"/>
      <c r="M713" s="56"/>
      <c r="N713" s="56"/>
      <c r="O713" s="56"/>
      <c r="P713" s="56"/>
      <c r="Q713" s="56"/>
      <c r="R713" s="133"/>
      <c r="S713" s="119"/>
      <c r="T713" s="119"/>
      <c r="U713" s="26"/>
      <c r="V713" s="26"/>
      <c r="W713" s="26"/>
      <c r="X713" s="26"/>
      <c r="Y713" s="119"/>
      <c r="Z713" s="26"/>
    </row>
    <row r="714" spans="1:26" ht="12.75" customHeight="1">
      <c r="A714" s="129"/>
      <c r="B714" s="54"/>
      <c r="C714" s="26"/>
      <c r="D714" s="26"/>
      <c r="E714" s="124"/>
      <c r="F714" s="124"/>
      <c r="G714" s="124"/>
      <c r="H714" s="124"/>
      <c r="I714" s="124"/>
      <c r="J714" s="124"/>
      <c r="K714" s="130"/>
      <c r="L714" s="56"/>
      <c r="M714" s="56"/>
      <c r="N714" s="56"/>
      <c r="O714" s="56"/>
      <c r="P714" s="56"/>
      <c r="Q714" s="56"/>
      <c r="R714" s="133"/>
      <c r="S714" s="119"/>
      <c r="T714" s="119"/>
      <c r="U714" s="26"/>
      <c r="V714" s="26"/>
      <c r="W714" s="26"/>
      <c r="X714" s="26"/>
      <c r="Y714" s="119"/>
      <c r="Z714" s="26"/>
    </row>
    <row r="715" spans="1:26" ht="12.75" customHeight="1">
      <c r="A715" s="129"/>
      <c r="B715" s="54"/>
      <c r="C715" s="26"/>
      <c r="D715" s="26"/>
      <c r="E715" s="124"/>
      <c r="F715" s="124"/>
      <c r="G715" s="124"/>
      <c r="H715" s="124"/>
      <c r="I715" s="124"/>
      <c r="J715" s="124"/>
      <c r="K715" s="130"/>
      <c r="L715" s="56"/>
      <c r="M715" s="56"/>
      <c r="N715" s="56"/>
      <c r="O715" s="56"/>
      <c r="P715" s="56"/>
      <c r="Q715" s="56"/>
      <c r="R715" s="133"/>
      <c r="S715" s="119"/>
      <c r="T715" s="119"/>
      <c r="U715" s="26"/>
      <c r="V715" s="26"/>
      <c r="W715" s="26"/>
      <c r="X715" s="26"/>
      <c r="Y715" s="119"/>
      <c r="Z715" s="26"/>
    </row>
    <row r="716" spans="1:26" ht="12.75" customHeight="1">
      <c r="A716" s="129"/>
      <c r="B716" s="54"/>
      <c r="C716" s="26"/>
      <c r="D716" s="26"/>
      <c r="E716" s="124"/>
      <c r="F716" s="124"/>
      <c r="G716" s="124"/>
      <c r="H716" s="124"/>
      <c r="I716" s="124"/>
      <c r="J716" s="124"/>
      <c r="K716" s="130"/>
      <c r="L716" s="56"/>
      <c r="M716" s="56"/>
      <c r="N716" s="56"/>
      <c r="O716" s="56"/>
      <c r="P716" s="56"/>
      <c r="Q716" s="56"/>
      <c r="R716" s="133"/>
      <c r="S716" s="119"/>
      <c r="T716" s="119"/>
      <c r="U716" s="26"/>
      <c r="V716" s="26"/>
      <c r="W716" s="26"/>
      <c r="X716" s="26"/>
      <c r="Y716" s="119"/>
      <c r="Z716" s="26"/>
    </row>
    <row r="717" spans="1:26" ht="12.75" customHeight="1">
      <c r="A717" s="129"/>
      <c r="B717" s="54"/>
      <c r="C717" s="26"/>
      <c r="D717" s="26"/>
      <c r="E717" s="124"/>
      <c r="F717" s="124"/>
      <c r="G717" s="124"/>
      <c r="H717" s="124"/>
      <c r="I717" s="124"/>
      <c r="J717" s="124"/>
      <c r="K717" s="130"/>
      <c r="L717" s="56"/>
      <c r="M717" s="56"/>
      <c r="N717" s="56"/>
      <c r="O717" s="56"/>
      <c r="P717" s="56"/>
      <c r="Q717" s="56"/>
      <c r="R717" s="133"/>
      <c r="S717" s="119"/>
      <c r="T717" s="119"/>
      <c r="U717" s="26"/>
      <c r="V717" s="26"/>
      <c r="W717" s="26"/>
      <c r="X717" s="26"/>
      <c r="Y717" s="119"/>
      <c r="Z717" s="26"/>
    </row>
    <row r="718" spans="1:26" ht="12.75" customHeight="1">
      <c r="A718" s="129"/>
      <c r="B718" s="54"/>
      <c r="C718" s="26"/>
      <c r="D718" s="26"/>
      <c r="E718" s="124"/>
      <c r="F718" s="124"/>
      <c r="G718" s="124"/>
      <c r="H718" s="124"/>
      <c r="I718" s="124"/>
      <c r="J718" s="124"/>
      <c r="K718" s="130"/>
      <c r="L718" s="56"/>
      <c r="M718" s="56"/>
      <c r="N718" s="56"/>
      <c r="O718" s="56"/>
      <c r="P718" s="56"/>
      <c r="Q718" s="56"/>
      <c r="R718" s="133"/>
      <c r="S718" s="119"/>
      <c r="T718" s="119"/>
      <c r="U718" s="26"/>
      <c r="V718" s="26"/>
      <c r="W718" s="26"/>
      <c r="X718" s="26"/>
      <c r="Y718" s="119"/>
      <c r="Z718" s="26"/>
    </row>
    <row r="719" spans="1:26" ht="12.75" customHeight="1">
      <c r="A719" s="129"/>
      <c r="B719" s="54"/>
      <c r="C719" s="26"/>
      <c r="D719" s="26"/>
      <c r="E719" s="124"/>
      <c r="F719" s="124"/>
      <c r="G719" s="124"/>
      <c r="H719" s="124"/>
      <c r="I719" s="124"/>
      <c r="J719" s="124"/>
      <c r="K719" s="130"/>
      <c r="L719" s="56"/>
      <c r="M719" s="56"/>
      <c r="N719" s="56"/>
      <c r="O719" s="56"/>
      <c r="P719" s="56"/>
      <c r="Q719" s="56"/>
      <c r="R719" s="133"/>
      <c r="S719" s="119"/>
      <c r="T719" s="119"/>
      <c r="U719" s="26"/>
      <c r="V719" s="26"/>
      <c r="W719" s="26"/>
      <c r="X719" s="26"/>
      <c r="Y719" s="119"/>
      <c r="Z719" s="26"/>
    </row>
    <row r="720" spans="1:26" ht="12.75" customHeight="1">
      <c r="A720" s="129"/>
      <c r="B720" s="54"/>
      <c r="C720" s="26"/>
      <c r="D720" s="26"/>
      <c r="E720" s="124"/>
      <c r="F720" s="124"/>
      <c r="G720" s="124"/>
      <c r="H720" s="124"/>
      <c r="I720" s="124"/>
      <c r="J720" s="124"/>
      <c r="K720" s="130"/>
      <c r="L720" s="56"/>
      <c r="M720" s="56"/>
      <c r="N720" s="56"/>
      <c r="O720" s="56"/>
      <c r="P720" s="56"/>
      <c r="Q720" s="56"/>
      <c r="R720" s="133"/>
      <c r="S720" s="119"/>
      <c r="T720" s="119"/>
      <c r="U720" s="26"/>
      <c r="V720" s="26"/>
      <c r="W720" s="26"/>
      <c r="X720" s="26"/>
      <c r="Y720" s="119"/>
      <c r="Z720" s="26"/>
    </row>
    <row r="721" spans="1:26" ht="12.75" customHeight="1">
      <c r="A721" s="129"/>
      <c r="B721" s="54"/>
      <c r="C721" s="26"/>
      <c r="D721" s="26"/>
      <c r="E721" s="124"/>
      <c r="F721" s="124"/>
      <c r="G721" s="124"/>
      <c r="H721" s="124"/>
      <c r="I721" s="124"/>
      <c r="J721" s="124"/>
      <c r="K721" s="130"/>
      <c r="L721" s="56"/>
      <c r="M721" s="56"/>
      <c r="N721" s="56"/>
      <c r="O721" s="56"/>
      <c r="P721" s="56"/>
      <c r="Q721" s="56"/>
      <c r="R721" s="133"/>
      <c r="S721" s="119"/>
      <c r="T721" s="119"/>
      <c r="U721" s="26"/>
      <c r="V721" s="26"/>
      <c r="W721" s="26"/>
      <c r="X721" s="26"/>
      <c r="Y721" s="119"/>
      <c r="Z721" s="26"/>
    </row>
    <row r="722" spans="1:26" ht="12.75" customHeight="1">
      <c r="A722" s="129"/>
      <c r="B722" s="54"/>
      <c r="C722" s="26"/>
      <c r="D722" s="26"/>
      <c r="E722" s="124"/>
      <c r="F722" s="124"/>
      <c r="G722" s="124"/>
      <c r="H722" s="124"/>
      <c r="I722" s="124"/>
      <c r="J722" s="124"/>
      <c r="K722" s="130"/>
      <c r="L722" s="56"/>
      <c r="M722" s="56"/>
      <c r="N722" s="56"/>
      <c r="O722" s="56"/>
      <c r="P722" s="56"/>
      <c r="Q722" s="56"/>
      <c r="R722" s="133"/>
      <c r="S722" s="119"/>
      <c r="T722" s="119"/>
      <c r="U722" s="26"/>
      <c r="V722" s="26"/>
      <c r="W722" s="26"/>
      <c r="X722" s="26"/>
      <c r="Y722" s="119"/>
      <c r="Z722" s="26"/>
    </row>
    <row r="723" spans="1:26" ht="12.75" customHeight="1">
      <c r="A723" s="129"/>
      <c r="B723" s="54"/>
      <c r="C723" s="26"/>
      <c r="D723" s="26"/>
      <c r="E723" s="124"/>
      <c r="F723" s="124"/>
      <c r="G723" s="124"/>
      <c r="H723" s="124"/>
      <c r="I723" s="124"/>
      <c r="J723" s="124"/>
      <c r="K723" s="130"/>
      <c r="L723" s="56"/>
      <c r="M723" s="56"/>
      <c r="N723" s="56"/>
      <c r="O723" s="56"/>
      <c r="P723" s="56"/>
      <c r="Q723" s="56"/>
      <c r="R723" s="133"/>
      <c r="S723" s="119"/>
      <c r="T723" s="119"/>
      <c r="U723" s="26"/>
      <c r="V723" s="26"/>
      <c r="W723" s="26"/>
      <c r="X723" s="26"/>
      <c r="Y723" s="119"/>
      <c r="Z723" s="26"/>
    </row>
    <row r="724" spans="1:26" ht="12.75" customHeight="1">
      <c r="A724" s="129"/>
      <c r="B724" s="54"/>
      <c r="C724" s="26"/>
      <c r="D724" s="26"/>
      <c r="E724" s="124"/>
      <c r="F724" s="124"/>
      <c r="G724" s="124"/>
      <c r="H724" s="124"/>
      <c r="I724" s="124"/>
      <c r="J724" s="124"/>
      <c r="K724" s="130"/>
      <c r="L724" s="56"/>
      <c r="M724" s="56"/>
      <c r="N724" s="56"/>
      <c r="O724" s="56"/>
      <c r="P724" s="56"/>
      <c r="Q724" s="56"/>
      <c r="R724" s="133"/>
      <c r="S724" s="119"/>
      <c r="T724" s="119"/>
      <c r="U724" s="26"/>
      <c r="V724" s="26"/>
      <c r="W724" s="26"/>
      <c r="X724" s="26"/>
      <c r="Y724" s="119"/>
      <c r="Z724" s="26"/>
    </row>
    <row r="725" spans="1:26" ht="12.75" customHeight="1">
      <c r="A725" s="129"/>
      <c r="B725" s="54"/>
      <c r="C725" s="26"/>
      <c r="D725" s="26"/>
      <c r="E725" s="124"/>
      <c r="F725" s="124"/>
      <c r="G725" s="124"/>
      <c r="H725" s="124"/>
      <c r="I725" s="124"/>
      <c r="J725" s="124"/>
      <c r="K725" s="130"/>
      <c r="L725" s="56"/>
      <c r="M725" s="56"/>
      <c r="N725" s="56"/>
      <c r="O725" s="56"/>
      <c r="P725" s="56"/>
      <c r="Q725" s="56"/>
      <c r="R725" s="133"/>
      <c r="S725" s="119"/>
      <c r="T725" s="119"/>
      <c r="U725" s="26"/>
      <c r="V725" s="26"/>
      <c r="W725" s="26"/>
      <c r="X725" s="26"/>
      <c r="Y725" s="119"/>
      <c r="Z725" s="26"/>
    </row>
    <row r="726" spans="1:26" ht="12.75" customHeight="1">
      <c r="A726" s="129"/>
      <c r="B726" s="54"/>
      <c r="C726" s="26"/>
      <c r="D726" s="26"/>
      <c r="E726" s="124"/>
      <c r="F726" s="124"/>
      <c r="G726" s="124"/>
      <c r="H726" s="124"/>
      <c r="I726" s="124"/>
      <c r="J726" s="124"/>
      <c r="K726" s="130"/>
      <c r="L726" s="56"/>
      <c r="M726" s="56"/>
      <c r="N726" s="56"/>
      <c r="O726" s="56"/>
      <c r="P726" s="56"/>
      <c r="Q726" s="56"/>
      <c r="R726" s="133"/>
      <c r="S726" s="119"/>
      <c r="T726" s="119"/>
      <c r="U726" s="26"/>
      <c r="V726" s="26"/>
      <c r="W726" s="26"/>
      <c r="X726" s="26"/>
      <c r="Y726" s="119"/>
      <c r="Z726" s="26"/>
    </row>
    <row r="727" spans="1:26" ht="12.75" customHeight="1">
      <c r="A727" s="129"/>
      <c r="B727" s="54"/>
      <c r="C727" s="26"/>
      <c r="D727" s="26"/>
      <c r="E727" s="124"/>
      <c r="F727" s="124"/>
      <c r="G727" s="124"/>
      <c r="H727" s="124"/>
      <c r="I727" s="124"/>
      <c r="J727" s="124"/>
      <c r="K727" s="130"/>
      <c r="L727" s="56"/>
      <c r="M727" s="56"/>
      <c r="N727" s="56"/>
      <c r="O727" s="56"/>
      <c r="P727" s="56"/>
      <c r="Q727" s="56"/>
      <c r="R727" s="133"/>
      <c r="S727" s="119"/>
      <c r="T727" s="119"/>
      <c r="U727" s="26"/>
      <c r="V727" s="26"/>
      <c r="W727" s="26"/>
      <c r="X727" s="26"/>
      <c r="Y727" s="119"/>
      <c r="Z727" s="26"/>
    </row>
    <row r="728" spans="1:26" ht="12.75" customHeight="1">
      <c r="A728" s="129"/>
      <c r="B728" s="54"/>
      <c r="C728" s="26"/>
      <c r="D728" s="26"/>
      <c r="E728" s="124"/>
      <c r="F728" s="124"/>
      <c r="G728" s="124"/>
      <c r="H728" s="124"/>
      <c r="I728" s="124"/>
      <c r="J728" s="124"/>
      <c r="K728" s="130"/>
      <c r="L728" s="56"/>
      <c r="M728" s="56"/>
      <c r="N728" s="56"/>
      <c r="O728" s="56"/>
      <c r="P728" s="56"/>
      <c r="Q728" s="56"/>
      <c r="R728" s="133"/>
      <c r="S728" s="119"/>
      <c r="T728" s="119"/>
      <c r="U728" s="26"/>
      <c r="V728" s="26"/>
      <c r="W728" s="26"/>
      <c r="X728" s="26"/>
      <c r="Y728" s="119"/>
      <c r="Z728" s="26"/>
    </row>
    <row r="729" spans="1:26" ht="12.75" customHeight="1">
      <c r="A729" s="129"/>
      <c r="B729" s="54"/>
      <c r="C729" s="26"/>
      <c r="D729" s="26"/>
      <c r="E729" s="124"/>
      <c r="F729" s="124"/>
      <c r="G729" s="124"/>
      <c r="H729" s="124"/>
      <c r="I729" s="124"/>
      <c r="J729" s="124"/>
      <c r="K729" s="130"/>
      <c r="L729" s="56"/>
      <c r="M729" s="56"/>
      <c r="N729" s="56"/>
      <c r="O729" s="56"/>
      <c r="P729" s="56"/>
      <c r="Q729" s="56"/>
      <c r="R729" s="133"/>
      <c r="S729" s="119"/>
      <c r="T729" s="119"/>
      <c r="U729" s="26"/>
      <c r="V729" s="26"/>
      <c r="W729" s="26"/>
      <c r="X729" s="26"/>
      <c r="Y729" s="119"/>
      <c r="Z729" s="26"/>
    </row>
    <row r="730" spans="1:26" ht="12.75" customHeight="1">
      <c r="A730" s="129"/>
      <c r="B730" s="54"/>
      <c r="C730" s="26"/>
      <c r="D730" s="26"/>
      <c r="E730" s="124"/>
      <c r="F730" s="124"/>
      <c r="G730" s="124"/>
      <c r="H730" s="124"/>
      <c r="I730" s="124"/>
      <c r="J730" s="124"/>
      <c r="K730" s="130"/>
      <c r="L730" s="56"/>
      <c r="M730" s="56"/>
      <c r="N730" s="56"/>
      <c r="O730" s="56"/>
      <c r="P730" s="56"/>
      <c r="Q730" s="56"/>
      <c r="R730" s="133"/>
      <c r="S730" s="119"/>
      <c r="T730" s="119"/>
      <c r="U730" s="26"/>
      <c r="V730" s="26"/>
      <c r="W730" s="26"/>
      <c r="X730" s="26"/>
      <c r="Y730" s="119"/>
      <c r="Z730" s="26"/>
    </row>
    <row r="731" spans="1:26" ht="12.75" customHeight="1">
      <c r="A731" s="129"/>
      <c r="B731" s="54"/>
      <c r="C731" s="26"/>
      <c r="D731" s="26"/>
      <c r="E731" s="124"/>
      <c r="F731" s="124"/>
      <c r="G731" s="124"/>
      <c r="H731" s="124"/>
      <c r="I731" s="124"/>
      <c r="J731" s="124"/>
      <c r="K731" s="130"/>
      <c r="L731" s="56"/>
      <c r="M731" s="56"/>
      <c r="N731" s="56"/>
      <c r="O731" s="56"/>
      <c r="P731" s="56"/>
      <c r="Q731" s="56"/>
      <c r="R731" s="133"/>
      <c r="S731" s="119"/>
      <c r="T731" s="119"/>
      <c r="U731" s="26"/>
      <c r="V731" s="26"/>
      <c r="W731" s="26"/>
      <c r="X731" s="26"/>
      <c r="Y731" s="119"/>
      <c r="Z731" s="26"/>
    </row>
    <row r="732" spans="1:26" ht="12.75" customHeight="1">
      <c r="A732" s="129"/>
      <c r="B732" s="54"/>
      <c r="C732" s="26"/>
      <c r="D732" s="26"/>
      <c r="E732" s="124"/>
      <c r="F732" s="124"/>
      <c r="G732" s="124"/>
      <c r="H732" s="124"/>
      <c r="I732" s="124"/>
      <c r="J732" s="124"/>
      <c r="K732" s="130"/>
      <c r="L732" s="56"/>
      <c r="M732" s="56"/>
      <c r="N732" s="56"/>
      <c r="O732" s="56"/>
      <c r="P732" s="56"/>
      <c r="Q732" s="56"/>
      <c r="R732" s="133"/>
      <c r="S732" s="119"/>
      <c r="T732" s="119"/>
      <c r="U732" s="26"/>
      <c r="V732" s="26"/>
      <c r="W732" s="26"/>
      <c r="X732" s="26"/>
      <c r="Y732" s="119"/>
      <c r="Z732" s="26"/>
    </row>
    <row r="733" spans="1:26" ht="12.75" customHeight="1">
      <c r="A733" s="129"/>
      <c r="B733" s="54"/>
      <c r="C733" s="26"/>
      <c r="D733" s="26"/>
      <c r="E733" s="124"/>
      <c r="F733" s="124"/>
      <c r="G733" s="124"/>
      <c r="H733" s="124"/>
      <c r="I733" s="124"/>
      <c r="J733" s="124"/>
      <c r="K733" s="130"/>
      <c r="L733" s="56"/>
      <c r="M733" s="56"/>
      <c r="N733" s="56"/>
      <c r="O733" s="56"/>
      <c r="P733" s="56"/>
      <c r="Q733" s="56"/>
      <c r="R733" s="133"/>
      <c r="S733" s="119"/>
      <c r="T733" s="119"/>
      <c r="U733" s="26"/>
      <c r="V733" s="26"/>
      <c r="W733" s="26"/>
      <c r="X733" s="26"/>
      <c r="Y733" s="119"/>
      <c r="Z733" s="26"/>
    </row>
    <row r="734" spans="1:26" ht="12.75" customHeight="1">
      <c r="A734" s="129"/>
      <c r="B734" s="54"/>
      <c r="C734" s="26"/>
      <c r="D734" s="26"/>
      <c r="E734" s="124"/>
      <c r="F734" s="124"/>
      <c r="G734" s="124"/>
      <c r="H734" s="124"/>
      <c r="I734" s="124"/>
      <c r="J734" s="124"/>
      <c r="K734" s="130"/>
      <c r="L734" s="56"/>
      <c r="M734" s="56"/>
      <c r="N734" s="56"/>
      <c r="O734" s="56"/>
      <c r="P734" s="56"/>
      <c r="Q734" s="56"/>
      <c r="R734" s="133"/>
      <c r="S734" s="119"/>
      <c r="T734" s="119"/>
      <c r="U734" s="26"/>
      <c r="V734" s="26"/>
      <c r="W734" s="26"/>
      <c r="X734" s="26"/>
      <c r="Y734" s="119"/>
      <c r="Z734" s="26"/>
    </row>
    <row r="735" spans="1:26" ht="12.75" customHeight="1">
      <c r="A735" s="129"/>
      <c r="B735" s="54"/>
      <c r="C735" s="26"/>
      <c r="D735" s="26"/>
      <c r="E735" s="124"/>
      <c r="F735" s="124"/>
      <c r="G735" s="124"/>
      <c r="H735" s="124"/>
      <c r="I735" s="124"/>
      <c r="J735" s="124"/>
      <c r="K735" s="130"/>
      <c r="L735" s="56"/>
      <c r="M735" s="56"/>
      <c r="N735" s="56"/>
      <c r="O735" s="56"/>
      <c r="P735" s="56"/>
      <c r="Q735" s="56"/>
      <c r="R735" s="133"/>
      <c r="S735" s="119"/>
      <c r="T735" s="119"/>
      <c r="U735" s="26"/>
      <c r="V735" s="26"/>
      <c r="W735" s="26"/>
      <c r="X735" s="26"/>
      <c r="Y735" s="119"/>
      <c r="Z735" s="26"/>
    </row>
    <row r="736" spans="1:26" ht="12.75" customHeight="1">
      <c r="A736" s="129"/>
      <c r="B736" s="54"/>
      <c r="C736" s="26"/>
      <c r="D736" s="26"/>
      <c r="E736" s="124"/>
      <c r="F736" s="124"/>
      <c r="G736" s="124"/>
      <c r="H736" s="124"/>
      <c r="I736" s="124"/>
      <c r="J736" s="124"/>
      <c r="K736" s="130"/>
      <c r="L736" s="56"/>
      <c r="M736" s="56"/>
      <c r="N736" s="56"/>
      <c r="O736" s="56"/>
      <c r="P736" s="56"/>
      <c r="Q736" s="56"/>
      <c r="R736" s="133"/>
      <c r="S736" s="119"/>
      <c r="T736" s="119"/>
      <c r="U736" s="26"/>
      <c r="V736" s="26"/>
      <c r="W736" s="26"/>
      <c r="X736" s="26"/>
      <c r="Y736" s="119"/>
      <c r="Z736" s="26"/>
    </row>
    <row r="737" spans="1:26" ht="12.75" customHeight="1">
      <c r="A737" s="129"/>
      <c r="B737" s="54"/>
      <c r="C737" s="26"/>
      <c r="D737" s="26"/>
      <c r="E737" s="124"/>
      <c r="F737" s="124"/>
      <c r="G737" s="124"/>
      <c r="H737" s="124"/>
      <c r="I737" s="124"/>
      <c r="J737" s="124"/>
      <c r="K737" s="130"/>
      <c r="L737" s="56"/>
      <c r="M737" s="56"/>
      <c r="N737" s="56"/>
      <c r="O737" s="56"/>
      <c r="P737" s="56"/>
      <c r="Q737" s="56"/>
      <c r="R737" s="133"/>
      <c r="S737" s="119"/>
      <c r="T737" s="119"/>
      <c r="U737" s="26"/>
      <c r="V737" s="26"/>
      <c r="W737" s="26"/>
      <c r="X737" s="26"/>
      <c r="Y737" s="119"/>
      <c r="Z737" s="26"/>
    </row>
    <row r="738" spans="1:26" ht="12.75" customHeight="1">
      <c r="A738" s="129"/>
      <c r="B738" s="54"/>
      <c r="C738" s="26"/>
      <c r="D738" s="26"/>
      <c r="E738" s="124"/>
      <c r="F738" s="124"/>
      <c r="G738" s="124"/>
      <c r="H738" s="124"/>
      <c r="I738" s="124"/>
      <c r="J738" s="124"/>
      <c r="K738" s="130"/>
      <c r="L738" s="56"/>
      <c r="M738" s="56"/>
      <c r="N738" s="56"/>
      <c r="O738" s="56"/>
      <c r="P738" s="56"/>
      <c r="Q738" s="56"/>
      <c r="R738" s="133"/>
      <c r="S738" s="119"/>
      <c r="T738" s="119"/>
      <c r="U738" s="26"/>
      <c r="V738" s="26"/>
      <c r="W738" s="26"/>
      <c r="X738" s="26"/>
      <c r="Y738" s="119"/>
      <c r="Z738" s="26"/>
    </row>
    <row r="739" spans="1:26" ht="12.75" customHeight="1">
      <c r="A739" s="129"/>
      <c r="B739" s="54"/>
      <c r="C739" s="26"/>
      <c r="D739" s="26"/>
      <c r="E739" s="124"/>
      <c r="F739" s="124"/>
      <c r="G739" s="124"/>
      <c r="H739" s="124"/>
      <c r="I739" s="124"/>
      <c r="J739" s="124"/>
      <c r="K739" s="130"/>
      <c r="L739" s="56"/>
      <c r="M739" s="56"/>
      <c r="N739" s="56"/>
      <c r="O739" s="56"/>
      <c r="P739" s="56"/>
      <c r="Q739" s="56"/>
      <c r="R739" s="133"/>
      <c r="S739" s="119"/>
      <c r="T739" s="119"/>
      <c r="U739" s="26"/>
      <c r="V739" s="26"/>
      <c r="W739" s="26"/>
      <c r="X739" s="26"/>
      <c r="Y739" s="119"/>
      <c r="Z739" s="26"/>
    </row>
    <row r="740" spans="1:26" ht="12.75" customHeight="1">
      <c r="A740" s="129"/>
      <c r="B740" s="54"/>
      <c r="C740" s="26"/>
      <c r="D740" s="26"/>
      <c r="E740" s="124"/>
      <c r="F740" s="124"/>
      <c r="G740" s="124"/>
      <c r="H740" s="124"/>
      <c r="I740" s="124"/>
      <c r="J740" s="124"/>
      <c r="K740" s="130"/>
      <c r="L740" s="56"/>
      <c r="M740" s="56"/>
      <c r="N740" s="56"/>
      <c r="O740" s="56"/>
      <c r="P740" s="56"/>
      <c r="Q740" s="56"/>
      <c r="R740" s="133"/>
      <c r="S740" s="119"/>
      <c r="T740" s="119"/>
      <c r="U740" s="26"/>
      <c r="V740" s="26"/>
      <c r="W740" s="26"/>
      <c r="X740" s="26"/>
      <c r="Y740" s="119"/>
      <c r="Z740" s="26"/>
    </row>
    <row r="741" spans="1:26" ht="12.75" customHeight="1">
      <c r="A741" s="129"/>
      <c r="B741" s="54"/>
      <c r="C741" s="26"/>
      <c r="D741" s="26"/>
      <c r="E741" s="124"/>
      <c r="F741" s="124"/>
      <c r="G741" s="124"/>
      <c r="H741" s="124"/>
      <c r="I741" s="124"/>
      <c r="J741" s="124"/>
      <c r="K741" s="130"/>
      <c r="L741" s="56"/>
      <c r="M741" s="56"/>
      <c r="N741" s="56"/>
      <c r="O741" s="56"/>
      <c r="P741" s="56"/>
      <c r="Q741" s="56"/>
      <c r="R741" s="133"/>
      <c r="S741" s="119"/>
      <c r="T741" s="119"/>
      <c r="U741" s="26"/>
      <c r="V741" s="26"/>
      <c r="W741" s="26"/>
      <c r="X741" s="26"/>
      <c r="Y741" s="119"/>
      <c r="Z741" s="26"/>
    </row>
    <row r="742" spans="1:26" ht="12.75" customHeight="1">
      <c r="A742" s="129"/>
      <c r="B742" s="54"/>
      <c r="C742" s="26"/>
      <c r="D742" s="26"/>
      <c r="E742" s="124"/>
      <c r="F742" s="124"/>
      <c r="G742" s="124"/>
      <c r="H742" s="124"/>
      <c r="I742" s="124"/>
      <c r="J742" s="124"/>
      <c r="K742" s="130"/>
      <c r="L742" s="56"/>
      <c r="M742" s="56"/>
      <c r="N742" s="56"/>
      <c r="O742" s="56"/>
      <c r="P742" s="56"/>
      <c r="Q742" s="56"/>
      <c r="R742" s="133"/>
      <c r="S742" s="119"/>
      <c r="T742" s="119"/>
      <c r="U742" s="26"/>
      <c r="V742" s="26"/>
      <c r="W742" s="26"/>
      <c r="X742" s="26"/>
      <c r="Y742" s="119"/>
      <c r="Z742" s="26"/>
    </row>
    <row r="743" spans="1:26" ht="12.75" customHeight="1">
      <c r="A743" s="129"/>
      <c r="B743" s="54"/>
      <c r="C743" s="26"/>
      <c r="D743" s="26"/>
      <c r="E743" s="124"/>
      <c r="F743" s="124"/>
      <c r="G743" s="124"/>
      <c r="H743" s="124"/>
      <c r="I743" s="124"/>
      <c r="J743" s="124"/>
      <c r="K743" s="130"/>
      <c r="L743" s="56"/>
      <c r="M743" s="56"/>
      <c r="N743" s="56"/>
      <c r="O743" s="56"/>
      <c r="P743" s="56"/>
      <c r="Q743" s="56"/>
      <c r="R743" s="133"/>
      <c r="S743" s="119"/>
      <c r="T743" s="119"/>
      <c r="U743" s="26"/>
      <c r="V743" s="26"/>
      <c r="W743" s="26"/>
      <c r="X743" s="26"/>
      <c r="Y743" s="119"/>
      <c r="Z743" s="26"/>
    </row>
    <row r="744" spans="1:26" ht="12.75" customHeight="1">
      <c r="A744" s="129"/>
      <c r="B744" s="54"/>
      <c r="C744" s="26"/>
      <c r="D744" s="26"/>
      <c r="E744" s="124"/>
      <c r="F744" s="124"/>
      <c r="G744" s="124"/>
      <c r="H744" s="124"/>
      <c r="I744" s="124"/>
      <c r="J744" s="124"/>
      <c r="K744" s="130"/>
      <c r="L744" s="56"/>
      <c r="M744" s="56"/>
      <c r="N744" s="56"/>
      <c r="O744" s="56"/>
      <c r="P744" s="56"/>
      <c r="Q744" s="56"/>
      <c r="R744" s="133"/>
      <c r="S744" s="119"/>
      <c r="T744" s="119"/>
      <c r="U744" s="26"/>
      <c r="V744" s="26"/>
      <c r="W744" s="26"/>
      <c r="X744" s="26"/>
      <c r="Y744" s="119"/>
      <c r="Z744" s="26"/>
    </row>
    <row r="745" spans="1:26" ht="12.75" customHeight="1">
      <c r="A745" s="129"/>
      <c r="B745" s="54"/>
      <c r="C745" s="26"/>
      <c r="D745" s="26"/>
      <c r="E745" s="124"/>
      <c r="F745" s="124"/>
      <c r="G745" s="124"/>
      <c r="H745" s="124"/>
      <c r="I745" s="124"/>
      <c r="J745" s="124"/>
      <c r="K745" s="130"/>
      <c r="L745" s="56"/>
      <c r="M745" s="56"/>
      <c r="N745" s="56"/>
      <c r="O745" s="56"/>
      <c r="P745" s="56"/>
      <c r="Q745" s="56"/>
      <c r="R745" s="133"/>
      <c r="S745" s="119"/>
      <c r="T745" s="119"/>
      <c r="U745" s="26"/>
      <c r="V745" s="26"/>
      <c r="W745" s="26"/>
      <c r="X745" s="26"/>
      <c r="Y745" s="119"/>
      <c r="Z745" s="26"/>
    </row>
    <row r="746" spans="1:26" ht="12.75" customHeight="1">
      <c r="A746" s="129"/>
      <c r="B746" s="54"/>
      <c r="C746" s="26"/>
      <c r="D746" s="26"/>
      <c r="E746" s="124"/>
      <c r="F746" s="124"/>
      <c r="G746" s="124"/>
      <c r="H746" s="124"/>
      <c r="I746" s="124"/>
      <c r="J746" s="124"/>
      <c r="K746" s="130"/>
      <c r="L746" s="56"/>
      <c r="M746" s="56"/>
      <c r="N746" s="56"/>
      <c r="O746" s="56"/>
      <c r="P746" s="56"/>
      <c r="Q746" s="56"/>
      <c r="R746" s="133"/>
      <c r="S746" s="119"/>
      <c r="T746" s="119"/>
      <c r="U746" s="26"/>
      <c r="V746" s="26"/>
      <c r="W746" s="26"/>
      <c r="X746" s="26"/>
      <c r="Y746" s="119"/>
      <c r="Z746" s="26"/>
    </row>
    <row r="747" spans="1:26" ht="12.75" customHeight="1">
      <c r="A747" s="129"/>
      <c r="B747" s="54"/>
      <c r="C747" s="26"/>
      <c r="D747" s="26"/>
      <c r="E747" s="124"/>
      <c r="F747" s="124"/>
      <c r="G747" s="124"/>
      <c r="H747" s="124"/>
      <c r="I747" s="124"/>
      <c r="J747" s="124"/>
      <c r="K747" s="130"/>
      <c r="L747" s="56"/>
      <c r="M747" s="56"/>
      <c r="N747" s="56"/>
      <c r="O747" s="56"/>
      <c r="P747" s="56"/>
      <c r="Q747" s="56"/>
      <c r="R747" s="133"/>
      <c r="S747" s="119"/>
      <c r="T747" s="119"/>
      <c r="U747" s="26"/>
      <c r="V747" s="26"/>
      <c r="W747" s="26"/>
      <c r="X747" s="26"/>
      <c r="Y747" s="119"/>
      <c r="Z747" s="26"/>
    </row>
    <row r="748" spans="1:26" ht="12.75" customHeight="1">
      <c r="A748" s="129"/>
      <c r="B748" s="54"/>
      <c r="C748" s="26"/>
      <c r="D748" s="26"/>
      <c r="E748" s="124"/>
      <c r="F748" s="124"/>
      <c r="G748" s="124"/>
      <c r="H748" s="124"/>
      <c r="I748" s="124"/>
      <c r="J748" s="124"/>
      <c r="K748" s="130"/>
      <c r="L748" s="56"/>
      <c r="M748" s="56"/>
      <c r="N748" s="56"/>
      <c r="O748" s="56"/>
      <c r="P748" s="56"/>
      <c r="Q748" s="56"/>
      <c r="R748" s="133"/>
      <c r="S748" s="119"/>
      <c r="T748" s="119"/>
      <c r="U748" s="26"/>
      <c r="V748" s="26"/>
      <c r="W748" s="26"/>
      <c r="X748" s="26"/>
      <c r="Y748" s="119"/>
      <c r="Z748" s="26"/>
    </row>
    <row r="749" spans="1:26" ht="12.75" customHeight="1">
      <c r="A749" s="129"/>
      <c r="B749" s="54"/>
      <c r="C749" s="26"/>
      <c r="D749" s="26"/>
      <c r="E749" s="124"/>
      <c r="F749" s="124"/>
      <c r="G749" s="124"/>
      <c r="H749" s="124"/>
      <c r="I749" s="124"/>
      <c r="J749" s="124"/>
      <c r="K749" s="130"/>
      <c r="L749" s="56"/>
      <c r="M749" s="56"/>
      <c r="N749" s="56"/>
      <c r="O749" s="56"/>
      <c r="P749" s="56"/>
      <c r="Q749" s="56"/>
      <c r="R749" s="133"/>
      <c r="S749" s="119"/>
      <c r="T749" s="119"/>
      <c r="U749" s="26"/>
      <c r="V749" s="26"/>
      <c r="W749" s="26"/>
      <c r="X749" s="26"/>
      <c r="Y749" s="119"/>
      <c r="Z749" s="26"/>
    </row>
    <row r="750" spans="1:26" ht="12.75" customHeight="1">
      <c r="A750" s="129"/>
      <c r="B750" s="54"/>
      <c r="C750" s="26"/>
      <c r="D750" s="26"/>
      <c r="E750" s="124"/>
      <c r="F750" s="124"/>
      <c r="G750" s="124"/>
      <c r="H750" s="124"/>
      <c r="I750" s="124"/>
      <c r="J750" s="124"/>
      <c r="K750" s="130"/>
      <c r="L750" s="56"/>
      <c r="M750" s="56"/>
      <c r="N750" s="56"/>
      <c r="O750" s="56"/>
      <c r="P750" s="56"/>
      <c r="Q750" s="56"/>
      <c r="R750" s="133"/>
      <c r="S750" s="119"/>
      <c r="T750" s="119"/>
      <c r="U750" s="26"/>
      <c r="V750" s="26"/>
      <c r="W750" s="26"/>
      <c r="X750" s="26"/>
      <c r="Y750" s="119"/>
      <c r="Z750" s="26"/>
    </row>
    <row r="751" spans="1:26" ht="12.75" customHeight="1">
      <c r="A751" s="129"/>
      <c r="B751" s="54"/>
      <c r="C751" s="26"/>
      <c r="D751" s="26"/>
      <c r="E751" s="124"/>
      <c r="F751" s="124"/>
      <c r="G751" s="124"/>
      <c r="H751" s="124"/>
      <c r="I751" s="124"/>
      <c r="J751" s="124"/>
      <c r="K751" s="130"/>
      <c r="L751" s="56"/>
      <c r="M751" s="56"/>
      <c r="N751" s="56"/>
      <c r="O751" s="56"/>
      <c r="P751" s="56"/>
      <c r="Q751" s="56"/>
      <c r="R751" s="133"/>
      <c r="S751" s="119"/>
      <c r="T751" s="119"/>
      <c r="U751" s="26"/>
      <c r="V751" s="26"/>
      <c r="W751" s="26"/>
      <c r="X751" s="26"/>
      <c r="Y751" s="119"/>
      <c r="Z751" s="26"/>
    </row>
    <row r="752" spans="1:26" ht="12.75" customHeight="1">
      <c r="A752" s="129"/>
      <c r="B752" s="54"/>
      <c r="C752" s="26"/>
      <c r="D752" s="26"/>
      <c r="E752" s="124"/>
      <c r="F752" s="124"/>
      <c r="G752" s="124"/>
      <c r="H752" s="124"/>
      <c r="I752" s="124"/>
      <c r="J752" s="124"/>
      <c r="K752" s="130"/>
      <c r="L752" s="56"/>
      <c r="M752" s="56"/>
      <c r="N752" s="56"/>
      <c r="O752" s="56"/>
      <c r="P752" s="56"/>
      <c r="Q752" s="56"/>
      <c r="R752" s="133"/>
      <c r="S752" s="119"/>
      <c r="T752" s="119"/>
      <c r="U752" s="26"/>
      <c r="V752" s="26"/>
      <c r="W752" s="26"/>
      <c r="X752" s="26"/>
      <c r="Y752" s="119"/>
      <c r="Z752" s="26"/>
    </row>
    <row r="753" spans="1:26" ht="12.75" customHeight="1">
      <c r="A753" s="129"/>
      <c r="B753" s="54"/>
      <c r="C753" s="26"/>
      <c r="D753" s="26"/>
      <c r="E753" s="124"/>
      <c r="F753" s="124"/>
      <c r="G753" s="124"/>
      <c r="H753" s="124"/>
      <c r="I753" s="124"/>
      <c r="J753" s="124"/>
      <c r="K753" s="130"/>
      <c r="L753" s="56"/>
      <c r="M753" s="56"/>
      <c r="N753" s="56"/>
      <c r="O753" s="56"/>
      <c r="P753" s="56"/>
      <c r="Q753" s="56"/>
      <c r="R753" s="133"/>
      <c r="S753" s="119"/>
      <c r="T753" s="119"/>
      <c r="U753" s="26"/>
      <c r="V753" s="26"/>
      <c r="W753" s="26"/>
      <c r="X753" s="26"/>
      <c r="Y753" s="119"/>
      <c r="Z753" s="26"/>
    </row>
    <row r="754" spans="1:26" ht="12.75" customHeight="1">
      <c r="A754" s="129"/>
      <c r="B754" s="54"/>
      <c r="C754" s="26"/>
      <c r="D754" s="26"/>
      <c r="E754" s="124"/>
      <c r="F754" s="124"/>
      <c r="G754" s="124"/>
      <c r="H754" s="124"/>
      <c r="I754" s="124"/>
      <c r="J754" s="124"/>
      <c r="K754" s="130"/>
      <c r="L754" s="56"/>
      <c r="M754" s="56"/>
      <c r="N754" s="56"/>
      <c r="O754" s="56"/>
      <c r="P754" s="56"/>
      <c r="Q754" s="56"/>
      <c r="R754" s="133"/>
      <c r="S754" s="119"/>
      <c r="T754" s="119"/>
      <c r="U754" s="26"/>
      <c r="V754" s="26"/>
      <c r="W754" s="26"/>
      <c r="X754" s="26"/>
      <c r="Y754" s="119"/>
      <c r="Z754" s="26"/>
    </row>
    <row r="755" spans="1:26" ht="12.75" customHeight="1">
      <c r="A755" s="129"/>
      <c r="B755" s="54"/>
      <c r="C755" s="26"/>
      <c r="D755" s="26"/>
      <c r="E755" s="124"/>
      <c r="F755" s="124"/>
      <c r="G755" s="124"/>
      <c r="H755" s="124"/>
      <c r="I755" s="124"/>
      <c r="J755" s="124"/>
      <c r="K755" s="130"/>
      <c r="L755" s="56"/>
      <c r="M755" s="56"/>
      <c r="N755" s="56"/>
      <c r="O755" s="56"/>
      <c r="P755" s="56"/>
      <c r="Q755" s="56"/>
      <c r="R755" s="133"/>
      <c r="S755" s="119"/>
      <c r="T755" s="119"/>
      <c r="U755" s="26"/>
      <c r="V755" s="26"/>
      <c r="W755" s="26"/>
      <c r="X755" s="26"/>
      <c r="Y755" s="119"/>
      <c r="Z755" s="26"/>
    </row>
    <row r="756" spans="1:26" ht="12.75" customHeight="1">
      <c r="A756" s="129"/>
      <c r="B756" s="54"/>
      <c r="C756" s="26"/>
      <c r="D756" s="26"/>
      <c r="E756" s="124"/>
      <c r="F756" s="124"/>
      <c r="G756" s="124"/>
      <c r="H756" s="124"/>
      <c r="I756" s="124"/>
      <c r="J756" s="124"/>
      <c r="K756" s="130"/>
      <c r="L756" s="56"/>
      <c r="M756" s="56"/>
      <c r="N756" s="56"/>
      <c r="O756" s="56"/>
      <c r="P756" s="56"/>
      <c r="Q756" s="56"/>
      <c r="R756" s="133"/>
      <c r="S756" s="119"/>
      <c r="T756" s="119"/>
      <c r="U756" s="26"/>
      <c r="V756" s="26"/>
      <c r="W756" s="26"/>
      <c r="X756" s="26"/>
      <c r="Y756" s="119"/>
      <c r="Z756" s="26"/>
    </row>
    <row r="757" spans="1:26" ht="12.75" customHeight="1">
      <c r="A757" s="129"/>
      <c r="B757" s="54"/>
      <c r="C757" s="26"/>
      <c r="D757" s="26"/>
      <c r="E757" s="124"/>
      <c r="F757" s="124"/>
      <c r="G757" s="124"/>
      <c r="H757" s="124"/>
      <c r="I757" s="124"/>
      <c r="J757" s="124"/>
      <c r="K757" s="130"/>
      <c r="L757" s="56"/>
      <c r="M757" s="56"/>
      <c r="N757" s="56"/>
      <c r="O757" s="56"/>
      <c r="P757" s="56"/>
      <c r="Q757" s="56"/>
      <c r="R757" s="133"/>
      <c r="S757" s="119"/>
      <c r="T757" s="119"/>
      <c r="U757" s="26"/>
      <c r="V757" s="26"/>
      <c r="W757" s="26"/>
      <c r="X757" s="26"/>
      <c r="Y757" s="119"/>
      <c r="Z757" s="26"/>
    </row>
    <row r="758" spans="1:26" ht="12.75" customHeight="1">
      <c r="A758" s="129"/>
      <c r="B758" s="54"/>
      <c r="C758" s="26"/>
      <c r="D758" s="26"/>
      <c r="E758" s="124"/>
      <c r="F758" s="124"/>
      <c r="G758" s="124"/>
      <c r="H758" s="124"/>
      <c r="I758" s="124"/>
      <c r="J758" s="124"/>
      <c r="K758" s="130"/>
      <c r="L758" s="56"/>
      <c r="M758" s="56"/>
      <c r="N758" s="56"/>
      <c r="O758" s="56"/>
      <c r="P758" s="56"/>
      <c r="Q758" s="56"/>
      <c r="R758" s="133"/>
      <c r="S758" s="119"/>
      <c r="T758" s="119"/>
      <c r="U758" s="26"/>
      <c r="V758" s="26"/>
      <c r="W758" s="26"/>
      <c r="X758" s="26"/>
      <c r="Y758" s="119"/>
      <c r="Z758" s="26"/>
    </row>
    <row r="759" spans="1:26" ht="12.75" customHeight="1">
      <c r="A759" s="129"/>
      <c r="B759" s="54"/>
      <c r="C759" s="26"/>
      <c r="D759" s="26"/>
      <c r="E759" s="124"/>
      <c r="F759" s="124"/>
      <c r="G759" s="124"/>
      <c r="H759" s="124"/>
      <c r="I759" s="124"/>
      <c r="J759" s="124"/>
      <c r="K759" s="130"/>
      <c r="L759" s="56"/>
      <c r="M759" s="56"/>
      <c r="N759" s="56"/>
      <c r="O759" s="56"/>
      <c r="P759" s="56"/>
      <c r="Q759" s="56"/>
      <c r="R759" s="133"/>
      <c r="S759" s="119"/>
      <c r="T759" s="119"/>
      <c r="U759" s="26"/>
      <c r="V759" s="26"/>
      <c r="W759" s="26"/>
      <c r="X759" s="26"/>
      <c r="Y759" s="119"/>
      <c r="Z759" s="26"/>
    </row>
    <row r="760" spans="1:26" ht="12.75" customHeight="1">
      <c r="A760" s="129"/>
      <c r="B760" s="54"/>
      <c r="C760" s="26"/>
      <c r="D760" s="26"/>
      <c r="E760" s="124"/>
      <c r="F760" s="124"/>
      <c r="G760" s="124"/>
      <c r="H760" s="124"/>
      <c r="I760" s="124"/>
      <c r="J760" s="124"/>
      <c r="K760" s="130"/>
      <c r="L760" s="56"/>
      <c r="M760" s="56"/>
      <c r="N760" s="56"/>
      <c r="O760" s="56"/>
      <c r="P760" s="56"/>
      <c r="Q760" s="56"/>
      <c r="R760" s="133"/>
      <c r="S760" s="119"/>
      <c r="T760" s="119"/>
      <c r="U760" s="26"/>
      <c r="V760" s="26"/>
      <c r="W760" s="26"/>
      <c r="X760" s="26"/>
      <c r="Y760" s="119"/>
      <c r="Z760" s="26"/>
    </row>
    <row r="761" spans="1:26" ht="12.75" customHeight="1">
      <c r="A761" s="129"/>
      <c r="B761" s="54"/>
      <c r="C761" s="26"/>
      <c r="D761" s="26"/>
      <c r="E761" s="124"/>
      <c r="F761" s="124"/>
      <c r="G761" s="124"/>
      <c r="H761" s="124"/>
      <c r="I761" s="124"/>
      <c r="J761" s="124"/>
      <c r="K761" s="130"/>
      <c r="L761" s="56"/>
      <c r="M761" s="56"/>
      <c r="N761" s="56"/>
      <c r="O761" s="56"/>
      <c r="P761" s="56"/>
      <c r="Q761" s="56"/>
      <c r="R761" s="133"/>
      <c r="S761" s="119"/>
      <c r="T761" s="119"/>
      <c r="U761" s="26"/>
      <c r="V761" s="26"/>
      <c r="W761" s="26"/>
      <c r="X761" s="26"/>
      <c r="Y761" s="119"/>
      <c r="Z761" s="26"/>
    </row>
    <row r="762" spans="1:26" ht="12.75" customHeight="1">
      <c r="A762" s="129"/>
      <c r="B762" s="54"/>
      <c r="C762" s="26"/>
      <c r="D762" s="26"/>
      <c r="E762" s="124"/>
      <c r="F762" s="124"/>
      <c r="G762" s="124"/>
      <c r="H762" s="124"/>
      <c r="I762" s="124"/>
      <c r="J762" s="124"/>
      <c r="K762" s="130"/>
      <c r="L762" s="56"/>
      <c r="M762" s="56"/>
      <c r="N762" s="56"/>
      <c r="O762" s="56"/>
      <c r="P762" s="56"/>
      <c r="Q762" s="56"/>
      <c r="R762" s="133"/>
      <c r="S762" s="119"/>
      <c r="T762" s="119"/>
      <c r="U762" s="26"/>
      <c r="V762" s="26"/>
      <c r="W762" s="26"/>
      <c r="X762" s="26"/>
      <c r="Y762" s="119"/>
      <c r="Z762" s="26"/>
    </row>
    <row r="763" spans="1:26" ht="12.75" customHeight="1">
      <c r="A763" s="129"/>
      <c r="B763" s="54"/>
      <c r="C763" s="26"/>
      <c r="D763" s="26"/>
      <c r="E763" s="124"/>
      <c r="F763" s="124"/>
      <c r="G763" s="124"/>
      <c r="H763" s="124"/>
      <c r="I763" s="124"/>
      <c r="J763" s="124"/>
      <c r="K763" s="130"/>
      <c r="L763" s="56"/>
      <c r="M763" s="56"/>
      <c r="N763" s="56"/>
      <c r="O763" s="56"/>
      <c r="P763" s="56"/>
      <c r="Q763" s="56"/>
      <c r="R763" s="133"/>
      <c r="S763" s="119"/>
      <c r="T763" s="119"/>
      <c r="U763" s="26"/>
      <c r="V763" s="26"/>
      <c r="W763" s="26"/>
      <c r="X763" s="26"/>
      <c r="Y763" s="119"/>
      <c r="Z763" s="26"/>
    </row>
    <row r="764" spans="1:26" ht="12.75" customHeight="1">
      <c r="A764" s="129"/>
      <c r="B764" s="54"/>
      <c r="C764" s="26"/>
      <c r="D764" s="26"/>
      <c r="E764" s="124"/>
      <c r="F764" s="124"/>
      <c r="G764" s="124"/>
      <c r="H764" s="124"/>
      <c r="I764" s="124"/>
      <c r="J764" s="124"/>
      <c r="K764" s="130"/>
      <c r="L764" s="56"/>
      <c r="M764" s="56"/>
      <c r="N764" s="56"/>
      <c r="O764" s="56"/>
      <c r="P764" s="56"/>
      <c r="Q764" s="56"/>
      <c r="R764" s="133"/>
      <c r="S764" s="119"/>
      <c r="T764" s="119"/>
      <c r="U764" s="26"/>
      <c r="V764" s="26"/>
      <c r="W764" s="26"/>
      <c r="X764" s="26"/>
      <c r="Y764" s="119"/>
      <c r="Z764" s="26"/>
    </row>
    <row r="765" spans="1:26" ht="12.75" customHeight="1">
      <c r="A765" s="129"/>
      <c r="B765" s="54"/>
      <c r="C765" s="26"/>
      <c r="D765" s="26"/>
      <c r="E765" s="124"/>
      <c r="F765" s="124"/>
      <c r="G765" s="124"/>
      <c r="H765" s="124"/>
      <c r="I765" s="124"/>
      <c r="J765" s="124"/>
      <c r="K765" s="130"/>
      <c r="L765" s="56"/>
      <c r="M765" s="56"/>
      <c r="N765" s="56"/>
      <c r="O765" s="56"/>
      <c r="P765" s="56"/>
      <c r="Q765" s="56"/>
      <c r="R765" s="133"/>
      <c r="S765" s="119"/>
      <c r="T765" s="119"/>
      <c r="U765" s="26"/>
      <c r="V765" s="26"/>
      <c r="W765" s="26"/>
      <c r="X765" s="26"/>
      <c r="Y765" s="119"/>
      <c r="Z765" s="26"/>
    </row>
    <row r="766" spans="1:26" ht="12.75" customHeight="1">
      <c r="A766" s="129"/>
      <c r="B766" s="54"/>
      <c r="C766" s="26"/>
      <c r="D766" s="26"/>
      <c r="E766" s="124"/>
      <c r="F766" s="124"/>
      <c r="G766" s="124"/>
      <c r="H766" s="124"/>
      <c r="I766" s="124"/>
      <c r="J766" s="124"/>
      <c r="K766" s="130"/>
      <c r="L766" s="56"/>
      <c r="M766" s="56"/>
      <c r="N766" s="56"/>
      <c r="O766" s="56"/>
      <c r="P766" s="56"/>
      <c r="Q766" s="56"/>
      <c r="R766" s="133"/>
      <c r="S766" s="119"/>
      <c r="T766" s="119"/>
      <c r="U766" s="26"/>
      <c r="V766" s="26"/>
      <c r="W766" s="26"/>
      <c r="X766" s="26"/>
      <c r="Y766" s="119"/>
      <c r="Z766" s="26"/>
    </row>
    <row r="767" spans="1:26" ht="12.75" customHeight="1">
      <c r="A767" s="129"/>
      <c r="B767" s="54"/>
      <c r="C767" s="26"/>
      <c r="D767" s="26"/>
      <c r="E767" s="124"/>
      <c r="F767" s="124"/>
      <c r="G767" s="124"/>
      <c r="H767" s="124"/>
      <c r="I767" s="124"/>
      <c r="J767" s="124"/>
      <c r="K767" s="130"/>
      <c r="L767" s="56"/>
      <c r="M767" s="56"/>
      <c r="N767" s="56"/>
      <c r="O767" s="56"/>
      <c r="P767" s="56"/>
      <c r="Q767" s="56"/>
      <c r="R767" s="133"/>
      <c r="S767" s="119"/>
      <c r="T767" s="119"/>
      <c r="U767" s="26"/>
      <c r="V767" s="26"/>
      <c r="W767" s="26"/>
      <c r="X767" s="26"/>
      <c r="Y767" s="119"/>
      <c r="Z767" s="26"/>
    </row>
    <row r="768" spans="1:26" ht="12.75" customHeight="1">
      <c r="A768" s="129"/>
      <c r="B768" s="54"/>
      <c r="C768" s="26"/>
      <c r="D768" s="26"/>
      <c r="E768" s="124"/>
      <c r="F768" s="124"/>
      <c r="G768" s="124"/>
      <c r="H768" s="124"/>
      <c r="I768" s="124"/>
      <c r="J768" s="124"/>
      <c r="K768" s="130"/>
      <c r="L768" s="56"/>
      <c r="M768" s="56"/>
      <c r="N768" s="56"/>
      <c r="O768" s="56"/>
      <c r="P768" s="56"/>
      <c r="Q768" s="56"/>
      <c r="R768" s="133"/>
      <c r="S768" s="119"/>
      <c r="T768" s="119"/>
      <c r="U768" s="26"/>
      <c r="V768" s="26"/>
      <c r="W768" s="26"/>
      <c r="X768" s="26"/>
      <c r="Y768" s="119"/>
      <c r="Z768" s="26"/>
    </row>
    <row r="769" spans="1:26" ht="12.75" customHeight="1">
      <c r="A769" s="129"/>
      <c r="B769" s="54"/>
      <c r="C769" s="26"/>
      <c r="D769" s="26"/>
      <c r="E769" s="124"/>
      <c r="F769" s="124"/>
      <c r="G769" s="124"/>
      <c r="H769" s="124"/>
      <c r="I769" s="124"/>
      <c r="J769" s="124"/>
      <c r="K769" s="130"/>
      <c r="L769" s="56"/>
      <c r="M769" s="56"/>
      <c r="N769" s="56"/>
      <c r="O769" s="56"/>
      <c r="P769" s="56"/>
      <c r="Q769" s="56"/>
      <c r="R769" s="133"/>
      <c r="S769" s="119"/>
      <c r="T769" s="119"/>
      <c r="U769" s="26"/>
      <c r="V769" s="26"/>
      <c r="W769" s="26"/>
      <c r="X769" s="26"/>
      <c r="Y769" s="119"/>
      <c r="Z769" s="26"/>
    </row>
    <row r="770" spans="1:26" ht="12.75" customHeight="1">
      <c r="A770" s="129"/>
      <c r="B770" s="54"/>
      <c r="C770" s="26"/>
      <c r="D770" s="26"/>
      <c r="E770" s="124"/>
      <c r="F770" s="124"/>
      <c r="G770" s="124"/>
      <c r="H770" s="124"/>
      <c r="I770" s="124"/>
      <c r="J770" s="124"/>
      <c r="K770" s="130"/>
      <c r="L770" s="56"/>
      <c r="M770" s="56"/>
      <c r="N770" s="56"/>
      <c r="O770" s="56"/>
      <c r="P770" s="56"/>
      <c r="Q770" s="56"/>
      <c r="R770" s="133"/>
      <c r="S770" s="119"/>
      <c r="T770" s="119"/>
      <c r="U770" s="26"/>
      <c r="V770" s="26"/>
      <c r="W770" s="26"/>
      <c r="X770" s="26"/>
      <c r="Y770" s="119"/>
      <c r="Z770" s="26"/>
    </row>
    <row r="771" spans="1:26" ht="12.75" customHeight="1">
      <c r="A771" s="129"/>
      <c r="B771" s="54"/>
      <c r="C771" s="26"/>
      <c r="D771" s="26"/>
      <c r="E771" s="124"/>
      <c r="F771" s="124"/>
      <c r="G771" s="124"/>
      <c r="H771" s="124"/>
      <c r="I771" s="124"/>
      <c r="J771" s="124"/>
      <c r="K771" s="130"/>
      <c r="L771" s="56"/>
      <c r="M771" s="56"/>
      <c r="N771" s="56"/>
      <c r="O771" s="56"/>
      <c r="P771" s="56"/>
      <c r="Q771" s="56"/>
      <c r="R771" s="133"/>
      <c r="S771" s="119"/>
      <c r="T771" s="119"/>
      <c r="U771" s="26"/>
      <c r="V771" s="26"/>
      <c r="W771" s="26"/>
      <c r="X771" s="26"/>
      <c r="Y771" s="119"/>
      <c r="Z771" s="26"/>
    </row>
    <row r="772" spans="1:26" ht="12.75" customHeight="1">
      <c r="A772" s="129"/>
      <c r="B772" s="54"/>
      <c r="C772" s="26"/>
      <c r="D772" s="26"/>
      <c r="E772" s="124"/>
      <c r="F772" s="124"/>
      <c r="G772" s="124"/>
      <c r="H772" s="124"/>
      <c r="I772" s="124"/>
      <c r="J772" s="124"/>
      <c r="K772" s="130"/>
      <c r="L772" s="56"/>
      <c r="M772" s="56"/>
      <c r="N772" s="56"/>
      <c r="O772" s="56"/>
      <c r="P772" s="56"/>
      <c r="Q772" s="56"/>
      <c r="R772" s="133"/>
      <c r="S772" s="119"/>
      <c r="T772" s="119"/>
      <c r="U772" s="26"/>
      <c r="V772" s="26"/>
      <c r="W772" s="26"/>
      <c r="X772" s="26"/>
      <c r="Y772" s="119"/>
      <c r="Z772" s="26"/>
    </row>
    <row r="773" spans="1:26" ht="12.75" customHeight="1">
      <c r="A773" s="129"/>
      <c r="B773" s="54"/>
      <c r="C773" s="26"/>
      <c r="D773" s="26"/>
      <c r="E773" s="124"/>
      <c r="F773" s="124"/>
      <c r="G773" s="124"/>
      <c r="H773" s="124"/>
      <c r="I773" s="124"/>
      <c r="J773" s="124"/>
      <c r="K773" s="130"/>
      <c r="L773" s="56"/>
      <c r="M773" s="56"/>
      <c r="N773" s="56"/>
      <c r="O773" s="56"/>
      <c r="P773" s="56"/>
      <c r="Q773" s="56"/>
      <c r="R773" s="133"/>
      <c r="S773" s="119"/>
      <c r="T773" s="119"/>
      <c r="U773" s="26"/>
      <c r="V773" s="26"/>
      <c r="W773" s="26"/>
      <c r="X773" s="26"/>
      <c r="Y773" s="119"/>
      <c r="Z773" s="26"/>
    </row>
    <row r="774" spans="1:26" ht="12.75" customHeight="1">
      <c r="A774" s="129"/>
      <c r="B774" s="54"/>
      <c r="C774" s="26"/>
      <c r="D774" s="26"/>
      <c r="E774" s="124"/>
      <c r="F774" s="124"/>
      <c r="G774" s="124"/>
      <c r="H774" s="124"/>
      <c r="I774" s="124"/>
      <c r="J774" s="124"/>
      <c r="K774" s="130"/>
      <c r="L774" s="56"/>
      <c r="M774" s="56"/>
      <c r="N774" s="56"/>
      <c r="O774" s="56"/>
      <c r="P774" s="56"/>
      <c r="Q774" s="56"/>
      <c r="R774" s="133"/>
      <c r="S774" s="119"/>
      <c r="T774" s="119"/>
      <c r="U774" s="26"/>
      <c r="V774" s="26"/>
      <c r="W774" s="26"/>
      <c r="X774" s="26"/>
      <c r="Y774" s="119"/>
      <c r="Z774" s="26"/>
    </row>
    <row r="775" spans="1:26" ht="12.75" customHeight="1">
      <c r="A775" s="129"/>
      <c r="B775" s="54"/>
      <c r="C775" s="26"/>
      <c r="D775" s="26"/>
      <c r="E775" s="124"/>
      <c r="F775" s="124"/>
      <c r="G775" s="124"/>
      <c r="H775" s="124"/>
      <c r="I775" s="124"/>
      <c r="J775" s="124"/>
      <c r="K775" s="130"/>
      <c r="L775" s="56"/>
      <c r="M775" s="56"/>
      <c r="N775" s="56"/>
      <c r="O775" s="56"/>
      <c r="P775" s="56"/>
      <c r="Q775" s="56"/>
      <c r="R775" s="133"/>
      <c r="S775" s="119"/>
      <c r="T775" s="119"/>
      <c r="U775" s="26"/>
      <c r="V775" s="26"/>
      <c r="W775" s="26"/>
      <c r="X775" s="26"/>
      <c r="Y775" s="119"/>
      <c r="Z775" s="26"/>
    </row>
    <row r="776" spans="1:26" ht="12.75" customHeight="1">
      <c r="A776" s="129"/>
      <c r="B776" s="54"/>
      <c r="C776" s="26"/>
      <c r="D776" s="26"/>
      <c r="E776" s="124"/>
      <c r="F776" s="124"/>
      <c r="G776" s="124"/>
      <c r="H776" s="124"/>
      <c r="I776" s="124"/>
      <c r="J776" s="124"/>
      <c r="K776" s="130"/>
      <c r="L776" s="56"/>
      <c r="M776" s="56"/>
      <c r="N776" s="56"/>
      <c r="O776" s="56"/>
      <c r="P776" s="56"/>
      <c r="Q776" s="56"/>
      <c r="R776" s="133"/>
      <c r="S776" s="119"/>
      <c r="T776" s="119"/>
      <c r="U776" s="26"/>
      <c r="V776" s="26"/>
      <c r="W776" s="26"/>
      <c r="X776" s="26"/>
      <c r="Y776" s="119"/>
      <c r="Z776" s="26"/>
    </row>
    <row r="777" spans="1:26" ht="12.75" customHeight="1">
      <c r="A777" s="129"/>
      <c r="B777" s="54"/>
      <c r="C777" s="26"/>
      <c r="D777" s="26"/>
      <c r="E777" s="124"/>
      <c r="F777" s="124"/>
      <c r="G777" s="124"/>
      <c r="H777" s="124"/>
      <c r="I777" s="124"/>
      <c r="J777" s="124"/>
      <c r="K777" s="130"/>
      <c r="L777" s="56"/>
      <c r="M777" s="56"/>
      <c r="N777" s="56"/>
      <c r="O777" s="56"/>
      <c r="P777" s="56"/>
      <c r="Q777" s="56"/>
      <c r="R777" s="133"/>
      <c r="S777" s="119"/>
      <c r="T777" s="119"/>
      <c r="U777" s="26"/>
      <c r="V777" s="26"/>
      <c r="W777" s="26"/>
      <c r="X777" s="26"/>
      <c r="Y777" s="119"/>
      <c r="Z777" s="26"/>
    </row>
    <row r="778" spans="1:26" ht="12.75" customHeight="1">
      <c r="A778" s="129"/>
      <c r="B778" s="54"/>
      <c r="C778" s="26"/>
      <c r="D778" s="26"/>
      <c r="E778" s="124"/>
      <c r="F778" s="124"/>
      <c r="G778" s="124"/>
      <c r="H778" s="124"/>
      <c r="I778" s="124"/>
      <c r="J778" s="124"/>
      <c r="K778" s="130"/>
      <c r="L778" s="56"/>
      <c r="M778" s="56"/>
      <c r="N778" s="56"/>
      <c r="O778" s="56"/>
      <c r="P778" s="56"/>
      <c r="Q778" s="56"/>
      <c r="R778" s="133"/>
      <c r="S778" s="119"/>
      <c r="T778" s="119"/>
      <c r="U778" s="26"/>
      <c r="V778" s="26"/>
      <c r="W778" s="26"/>
      <c r="X778" s="26"/>
      <c r="Y778" s="119"/>
      <c r="Z778" s="26"/>
    </row>
    <row r="779" spans="1:26" ht="12.75" customHeight="1">
      <c r="A779" s="129"/>
      <c r="B779" s="54"/>
      <c r="C779" s="26"/>
      <c r="D779" s="26"/>
      <c r="E779" s="124"/>
      <c r="F779" s="124"/>
      <c r="G779" s="124"/>
      <c r="H779" s="124"/>
      <c r="I779" s="124"/>
      <c r="J779" s="124"/>
      <c r="K779" s="130"/>
      <c r="L779" s="56"/>
      <c r="M779" s="56"/>
      <c r="N779" s="56"/>
      <c r="O779" s="56"/>
      <c r="P779" s="56"/>
      <c r="Q779" s="56"/>
      <c r="R779" s="133"/>
      <c r="S779" s="119"/>
      <c r="T779" s="119"/>
      <c r="U779" s="26"/>
      <c r="V779" s="26"/>
      <c r="W779" s="26"/>
      <c r="X779" s="26"/>
      <c r="Y779" s="119"/>
      <c r="Z779" s="26"/>
    </row>
    <row r="780" spans="1:26" ht="12.75" customHeight="1">
      <c r="A780" s="129"/>
      <c r="B780" s="54"/>
      <c r="C780" s="26"/>
      <c r="D780" s="26"/>
      <c r="E780" s="124"/>
      <c r="F780" s="124"/>
      <c r="G780" s="124"/>
      <c r="H780" s="124"/>
      <c r="I780" s="124"/>
      <c r="J780" s="124"/>
      <c r="K780" s="130"/>
      <c r="L780" s="56"/>
      <c r="M780" s="56"/>
      <c r="N780" s="56"/>
      <c r="O780" s="56"/>
      <c r="P780" s="56"/>
      <c r="Q780" s="56"/>
      <c r="R780" s="133"/>
      <c r="S780" s="119"/>
      <c r="T780" s="119"/>
      <c r="U780" s="26"/>
      <c r="V780" s="26"/>
      <c r="W780" s="26"/>
      <c r="X780" s="26"/>
      <c r="Y780" s="119"/>
      <c r="Z780" s="26"/>
    </row>
    <row r="781" spans="1:26" ht="12.75" customHeight="1">
      <c r="A781" s="129"/>
      <c r="B781" s="54"/>
      <c r="C781" s="26"/>
      <c r="D781" s="26"/>
      <c r="E781" s="124"/>
      <c r="F781" s="124"/>
      <c r="G781" s="124"/>
      <c r="H781" s="124"/>
      <c r="I781" s="124"/>
      <c r="J781" s="124"/>
      <c r="K781" s="130"/>
      <c r="L781" s="56"/>
      <c r="M781" s="56"/>
      <c r="N781" s="56"/>
      <c r="O781" s="56"/>
      <c r="P781" s="56"/>
      <c r="Q781" s="56"/>
      <c r="R781" s="133"/>
      <c r="S781" s="119"/>
      <c r="T781" s="119"/>
      <c r="U781" s="26"/>
      <c r="V781" s="26"/>
      <c r="W781" s="26"/>
      <c r="X781" s="26"/>
      <c r="Y781" s="119"/>
      <c r="Z781" s="26"/>
    </row>
    <row r="782" spans="1:26" ht="12.75" customHeight="1">
      <c r="A782" s="129"/>
      <c r="B782" s="54"/>
      <c r="C782" s="26"/>
      <c r="D782" s="26"/>
      <c r="E782" s="124"/>
      <c r="F782" s="124"/>
      <c r="G782" s="124"/>
      <c r="H782" s="124"/>
      <c r="I782" s="124"/>
      <c r="J782" s="124"/>
      <c r="K782" s="130"/>
      <c r="L782" s="56"/>
      <c r="M782" s="56"/>
      <c r="N782" s="56"/>
      <c r="O782" s="56"/>
      <c r="P782" s="56"/>
      <c r="Q782" s="56"/>
      <c r="R782" s="133"/>
      <c r="S782" s="119"/>
      <c r="T782" s="119"/>
      <c r="U782" s="26"/>
      <c r="V782" s="26"/>
      <c r="W782" s="26"/>
      <c r="X782" s="26"/>
      <c r="Y782" s="119"/>
      <c r="Z782" s="26"/>
    </row>
    <row r="783" spans="1:26" ht="12.75" customHeight="1">
      <c r="A783" s="129"/>
      <c r="B783" s="54"/>
      <c r="C783" s="26"/>
      <c r="D783" s="26"/>
      <c r="E783" s="124"/>
      <c r="F783" s="124"/>
      <c r="G783" s="124"/>
      <c r="H783" s="124"/>
      <c r="I783" s="124"/>
      <c r="J783" s="124"/>
      <c r="K783" s="130"/>
      <c r="L783" s="56"/>
      <c r="M783" s="56"/>
      <c r="N783" s="56"/>
      <c r="O783" s="56"/>
      <c r="P783" s="56"/>
      <c r="Q783" s="56"/>
      <c r="R783" s="133"/>
      <c r="S783" s="119"/>
      <c r="T783" s="119"/>
      <c r="U783" s="26"/>
      <c r="V783" s="26"/>
      <c r="W783" s="26"/>
      <c r="X783" s="26"/>
      <c r="Y783" s="119"/>
      <c r="Z783" s="26"/>
    </row>
    <row r="784" spans="1:26" ht="12.75" customHeight="1">
      <c r="A784" s="129"/>
      <c r="B784" s="54"/>
      <c r="C784" s="26"/>
      <c r="D784" s="26"/>
      <c r="E784" s="124"/>
      <c r="F784" s="124"/>
      <c r="G784" s="124"/>
      <c r="H784" s="124"/>
      <c r="I784" s="124"/>
      <c r="J784" s="124"/>
      <c r="K784" s="130"/>
      <c r="L784" s="56"/>
      <c r="M784" s="56"/>
      <c r="N784" s="56"/>
      <c r="O784" s="56"/>
      <c r="P784" s="56"/>
      <c r="Q784" s="56"/>
      <c r="R784" s="133"/>
      <c r="S784" s="119"/>
      <c r="T784" s="119"/>
      <c r="U784" s="26"/>
      <c r="V784" s="26"/>
      <c r="W784" s="26"/>
      <c r="X784" s="26"/>
      <c r="Y784" s="119"/>
      <c r="Z784" s="26"/>
    </row>
    <row r="785" spans="1:26" ht="12.75" customHeight="1">
      <c r="A785" s="129"/>
      <c r="B785" s="54"/>
      <c r="C785" s="26"/>
      <c r="D785" s="26"/>
      <c r="E785" s="124"/>
      <c r="F785" s="124"/>
      <c r="G785" s="124"/>
      <c r="H785" s="124"/>
      <c r="I785" s="124"/>
      <c r="J785" s="124"/>
      <c r="K785" s="130"/>
      <c r="L785" s="56"/>
      <c r="M785" s="56"/>
      <c r="N785" s="56"/>
      <c r="O785" s="56"/>
      <c r="P785" s="56"/>
      <c r="Q785" s="56"/>
      <c r="R785" s="133"/>
      <c r="S785" s="119"/>
      <c r="T785" s="119"/>
      <c r="U785" s="26"/>
      <c r="V785" s="26"/>
      <c r="W785" s="26"/>
      <c r="X785" s="26"/>
      <c r="Y785" s="119"/>
      <c r="Z785" s="26"/>
    </row>
    <row r="786" spans="1:26" ht="12.75" customHeight="1">
      <c r="A786" s="129"/>
      <c r="B786" s="54"/>
      <c r="C786" s="26"/>
      <c r="D786" s="26"/>
      <c r="E786" s="124"/>
      <c r="F786" s="124"/>
      <c r="G786" s="124"/>
      <c r="H786" s="124"/>
      <c r="I786" s="124"/>
      <c r="J786" s="124"/>
      <c r="K786" s="130"/>
      <c r="L786" s="56"/>
      <c r="M786" s="56"/>
      <c r="N786" s="56"/>
      <c r="O786" s="56"/>
      <c r="P786" s="56"/>
      <c r="Q786" s="56"/>
      <c r="R786" s="133"/>
      <c r="S786" s="119"/>
      <c r="T786" s="119"/>
      <c r="U786" s="26"/>
      <c r="V786" s="26"/>
      <c r="W786" s="26"/>
      <c r="X786" s="26"/>
      <c r="Y786" s="119"/>
      <c r="Z786" s="26"/>
    </row>
    <row r="787" spans="1:26" ht="12.75" customHeight="1">
      <c r="A787" s="129"/>
      <c r="B787" s="54"/>
      <c r="C787" s="26"/>
      <c r="D787" s="26"/>
      <c r="E787" s="124"/>
      <c r="F787" s="124"/>
      <c r="G787" s="124"/>
      <c r="H787" s="124"/>
      <c r="I787" s="124"/>
      <c r="J787" s="124"/>
      <c r="K787" s="130"/>
      <c r="L787" s="56"/>
      <c r="M787" s="56"/>
      <c r="N787" s="56"/>
      <c r="O787" s="56"/>
      <c r="P787" s="56"/>
      <c r="Q787" s="56"/>
      <c r="R787" s="133"/>
      <c r="S787" s="119"/>
      <c r="T787" s="119"/>
      <c r="U787" s="26"/>
      <c r="V787" s="26"/>
      <c r="W787" s="26"/>
      <c r="X787" s="26"/>
      <c r="Y787" s="119"/>
      <c r="Z787" s="26"/>
    </row>
    <row r="788" spans="1:26" ht="12.75" customHeight="1">
      <c r="A788" s="129"/>
      <c r="B788" s="54"/>
      <c r="C788" s="26"/>
      <c r="D788" s="26"/>
      <c r="E788" s="124"/>
      <c r="F788" s="124"/>
      <c r="G788" s="124"/>
      <c r="H788" s="124"/>
      <c r="I788" s="124"/>
      <c r="J788" s="124"/>
      <c r="K788" s="130"/>
      <c r="L788" s="56"/>
      <c r="M788" s="56"/>
      <c r="N788" s="56"/>
      <c r="O788" s="56"/>
      <c r="P788" s="56"/>
      <c r="Q788" s="56"/>
      <c r="R788" s="133"/>
      <c r="S788" s="119"/>
      <c r="T788" s="119"/>
      <c r="U788" s="26"/>
      <c r="V788" s="26"/>
      <c r="W788" s="26"/>
      <c r="X788" s="26"/>
      <c r="Y788" s="119"/>
      <c r="Z788" s="26"/>
    </row>
    <row r="789" spans="1:26" ht="12.75" customHeight="1">
      <c r="A789" s="129"/>
      <c r="B789" s="54"/>
      <c r="C789" s="26"/>
      <c r="D789" s="26"/>
      <c r="E789" s="124"/>
      <c r="F789" s="124"/>
      <c r="G789" s="124"/>
      <c r="H789" s="124"/>
      <c r="I789" s="124"/>
      <c r="J789" s="124"/>
      <c r="K789" s="130"/>
      <c r="L789" s="56"/>
      <c r="M789" s="56"/>
      <c r="N789" s="56"/>
      <c r="O789" s="56"/>
      <c r="P789" s="56"/>
      <c r="Q789" s="56"/>
      <c r="R789" s="133"/>
      <c r="S789" s="119"/>
      <c r="T789" s="119"/>
      <c r="U789" s="26"/>
      <c r="V789" s="26"/>
      <c r="W789" s="26"/>
      <c r="X789" s="26"/>
      <c r="Y789" s="119"/>
      <c r="Z789" s="26"/>
    </row>
    <row r="790" spans="1:26" ht="12.75" customHeight="1">
      <c r="A790" s="129"/>
      <c r="B790" s="54"/>
      <c r="C790" s="26"/>
      <c r="D790" s="26"/>
      <c r="E790" s="124"/>
      <c r="F790" s="124"/>
      <c r="G790" s="124"/>
      <c r="H790" s="124"/>
      <c r="I790" s="124"/>
      <c r="J790" s="124"/>
      <c r="K790" s="130"/>
      <c r="L790" s="56"/>
      <c r="M790" s="56"/>
      <c r="N790" s="56"/>
      <c r="O790" s="56"/>
      <c r="P790" s="56"/>
      <c r="Q790" s="56"/>
      <c r="R790" s="133"/>
      <c r="S790" s="119"/>
      <c r="T790" s="119"/>
      <c r="U790" s="26"/>
      <c r="V790" s="26"/>
      <c r="W790" s="26"/>
      <c r="X790" s="26"/>
      <c r="Y790" s="119"/>
      <c r="Z790" s="26"/>
    </row>
    <row r="791" spans="1:26" ht="12.75" customHeight="1">
      <c r="A791" s="129"/>
      <c r="B791" s="54"/>
      <c r="C791" s="26"/>
      <c r="D791" s="26"/>
      <c r="E791" s="124"/>
      <c r="F791" s="124"/>
      <c r="G791" s="124"/>
      <c r="H791" s="124"/>
      <c r="I791" s="124"/>
      <c r="J791" s="124"/>
      <c r="K791" s="130"/>
      <c r="L791" s="56"/>
      <c r="M791" s="56"/>
      <c r="N791" s="56"/>
      <c r="O791" s="56"/>
      <c r="P791" s="56"/>
      <c r="Q791" s="56"/>
      <c r="R791" s="133"/>
      <c r="S791" s="119"/>
      <c r="T791" s="119"/>
      <c r="U791" s="26"/>
      <c r="V791" s="26"/>
      <c r="W791" s="26"/>
      <c r="X791" s="26"/>
      <c r="Y791" s="119"/>
      <c r="Z791" s="26"/>
    </row>
    <row r="792" spans="1:26" ht="12.75" customHeight="1">
      <c r="A792" s="129"/>
      <c r="B792" s="54"/>
      <c r="C792" s="26"/>
      <c r="D792" s="26"/>
      <c r="E792" s="124"/>
      <c r="F792" s="124"/>
      <c r="G792" s="124"/>
      <c r="H792" s="124"/>
      <c r="I792" s="124"/>
      <c r="J792" s="124"/>
      <c r="K792" s="130"/>
      <c r="L792" s="56"/>
      <c r="M792" s="56"/>
      <c r="N792" s="56"/>
      <c r="O792" s="56"/>
      <c r="P792" s="56"/>
      <c r="Q792" s="56"/>
      <c r="R792" s="133"/>
      <c r="S792" s="119"/>
      <c r="T792" s="119"/>
      <c r="U792" s="26"/>
      <c r="V792" s="26"/>
      <c r="W792" s="26"/>
      <c r="X792" s="26"/>
      <c r="Y792" s="119"/>
      <c r="Z792" s="26"/>
    </row>
    <row r="793" spans="1:26" ht="12.75" customHeight="1">
      <c r="A793" s="129"/>
      <c r="B793" s="54"/>
      <c r="C793" s="26"/>
      <c r="D793" s="26"/>
      <c r="E793" s="124"/>
      <c r="F793" s="124"/>
      <c r="G793" s="124"/>
      <c r="H793" s="124"/>
      <c r="I793" s="124"/>
      <c r="J793" s="124"/>
      <c r="K793" s="130"/>
      <c r="L793" s="56"/>
      <c r="M793" s="56"/>
      <c r="N793" s="56"/>
      <c r="O793" s="56"/>
      <c r="P793" s="56"/>
      <c r="Q793" s="56"/>
      <c r="R793" s="133"/>
      <c r="S793" s="119"/>
      <c r="T793" s="119"/>
      <c r="U793" s="26"/>
      <c r="V793" s="26"/>
      <c r="W793" s="26"/>
      <c r="X793" s="26"/>
      <c r="Y793" s="119"/>
      <c r="Z793" s="26"/>
    </row>
    <row r="794" spans="1:26" ht="12.75" customHeight="1">
      <c r="A794" s="129"/>
      <c r="B794" s="54"/>
      <c r="C794" s="26"/>
      <c r="D794" s="26"/>
      <c r="E794" s="124"/>
      <c r="F794" s="124"/>
      <c r="G794" s="124"/>
      <c r="H794" s="124"/>
      <c r="I794" s="124"/>
      <c r="J794" s="124"/>
      <c r="K794" s="130"/>
      <c r="L794" s="56"/>
      <c r="M794" s="56"/>
      <c r="N794" s="56"/>
      <c r="O794" s="56"/>
      <c r="P794" s="56"/>
      <c r="Q794" s="56"/>
      <c r="R794" s="133"/>
      <c r="S794" s="119"/>
      <c r="T794" s="119"/>
      <c r="U794" s="26"/>
      <c r="V794" s="26"/>
      <c r="W794" s="26"/>
      <c r="X794" s="26"/>
      <c r="Y794" s="119"/>
      <c r="Z794" s="26"/>
    </row>
    <row r="795" spans="1:26" ht="12.75" customHeight="1">
      <c r="A795" s="129"/>
      <c r="B795" s="54"/>
      <c r="C795" s="26"/>
      <c r="D795" s="26"/>
      <c r="E795" s="124"/>
      <c r="F795" s="124"/>
      <c r="G795" s="124"/>
      <c r="H795" s="124"/>
      <c r="I795" s="124"/>
      <c r="J795" s="124"/>
      <c r="K795" s="130"/>
      <c r="L795" s="56"/>
      <c r="M795" s="56"/>
      <c r="N795" s="56"/>
      <c r="O795" s="56"/>
      <c r="P795" s="56"/>
      <c r="Q795" s="56"/>
      <c r="R795" s="133"/>
      <c r="S795" s="119"/>
      <c r="T795" s="119"/>
      <c r="U795" s="26"/>
      <c r="V795" s="26"/>
      <c r="W795" s="26"/>
      <c r="X795" s="26"/>
      <c r="Y795" s="119"/>
      <c r="Z795" s="26"/>
    </row>
    <row r="796" spans="1:26" ht="12.75" customHeight="1">
      <c r="A796" s="129"/>
      <c r="B796" s="54"/>
      <c r="C796" s="26"/>
      <c r="D796" s="26"/>
      <c r="E796" s="124"/>
      <c r="F796" s="124"/>
      <c r="G796" s="124"/>
      <c r="H796" s="124"/>
      <c r="I796" s="124"/>
      <c r="J796" s="124"/>
      <c r="K796" s="130"/>
      <c r="L796" s="56"/>
      <c r="M796" s="56"/>
      <c r="N796" s="56"/>
      <c r="O796" s="56"/>
      <c r="P796" s="56"/>
      <c r="Q796" s="56"/>
      <c r="R796" s="133"/>
      <c r="S796" s="119"/>
      <c r="T796" s="119"/>
      <c r="U796" s="26"/>
      <c r="V796" s="26"/>
      <c r="W796" s="26"/>
      <c r="X796" s="26"/>
      <c r="Y796" s="119"/>
      <c r="Z796" s="26"/>
    </row>
    <row r="797" spans="1:26" ht="12.75" customHeight="1">
      <c r="A797" s="129"/>
      <c r="B797" s="54"/>
      <c r="C797" s="26"/>
      <c r="D797" s="26"/>
      <c r="E797" s="124"/>
      <c r="F797" s="124"/>
      <c r="G797" s="124"/>
      <c r="H797" s="124"/>
      <c r="I797" s="124"/>
      <c r="J797" s="124"/>
      <c r="K797" s="130"/>
      <c r="L797" s="56"/>
      <c r="M797" s="56"/>
      <c r="N797" s="56"/>
      <c r="O797" s="56"/>
      <c r="P797" s="56"/>
      <c r="Q797" s="56"/>
      <c r="R797" s="133"/>
      <c r="S797" s="119"/>
      <c r="T797" s="119"/>
      <c r="U797" s="26"/>
      <c r="V797" s="26"/>
      <c r="W797" s="26"/>
      <c r="X797" s="26"/>
      <c r="Y797" s="119"/>
      <c r="Z797" s="26"/>
    </row>
    <row r="798" spans="1:26" ht="12.75" customHeight="1">
      <c r="A798" s="129"/>
      <c r="B798" s="54"/>
      <c r="C798" s="26"/>
      <c r="D798" s="26"/>
      <c r="E798" s="124"/>
      <c r="F798" s="124"/>
      <c r="G798" s="124"/>
      <c r="H798" s="124"/>
      <c r="I798" s="124"/>
      <c r="J798" s="124"/>
      <c r="K798" s="130"/>
      <c r="L798" s="56"/>
      <c r="M798" s="56"/>
      <c r="N798" s="56"/>
      <c r="O798" s="56"/>
      <c r="P798" s="56"/>
      <c r="Q798" s="56"/>
      <c r="R798" s="133"/>
      <c r="S798" s="119"/>
      <c r="T798" s="119"/>
      <c r="U798" s="26"/>
      <c r="V798" s="26"/>
      <c r="W798" s="26"/>
      <c r="X798" s="26"/>
      <c r="Y798" s="119"/>
      <c r="Z798" s="26"/>
    </row>
    <row r="799" spans="1:26" ht="12.75" customHeight="1">
      <c r="A799" s="129"/>
      <c r="B799" s="54"/>
      <c r="C799" s="26"/>
      <c r="D799" s="26"/>
      <c r="E799" s="124"/>
      <c r="F799" s="124"/>
      <c r="G799" s="124"/>
      <c r="H799" s="124"/>
      <c r="I799" s="124"/>
      <c r="J799" s="124"/>
      <c r="K799" s="130"/>
      <c r="L799" s="56"/>
      <c r="M799" s="56"/>
      <c r="N799" s="56"/>
      <c r="O799" s="56"/>
      <c r="P799" s="56"/>
      <c r="Q799" s="56"/>
      <c r="R799" s="133"/>
      <c r="S799" s="119"/>
      <c r="T799" s="119"/>
      <c r="U799" s="26"/>
      <c r="V799" s="26"/>
      <c r="W799" s="26"/>
      <c r="X799" s="26"/>
      <c r="Y799" s="119"/>
      <c r="Z799" s="26"/>
    </row>
    <row r="800" spans="1:26" ht="12.75" customHeight="1">
      <c r="A800" s="129"/>
      <c r="B800" s="54"/>
      <c r="C800" s="26"/>
      <c r="D800" s="26"/>
      <c r="E800" s="124"/>
      <c r="F800" s="124"/>
      <c r="G800" s="124"/>
      <c r="H800" s="124"/>
      <c r="I800" s="124"/>
      <c r="J800" s="124"/>
      <c r="K800" s="130"/>
      <c r="L800" s="56"/>
      <c r="M800" s="56"/>
      <c r="N800" s="56"/>
      <c r="O800" s="56"/>
      <c r="P800" s="56"/>
      <c r="Q800" s="56"/>
      <c r="R800" s="133"/>
      <c r="S800" s="119"/>
      <c r="T800" s="119"/>
      <c r="U800" s="26"/>
      <c r="V800" s="26"/>
      <c r="W800" s="26"/>
      <c r="X800" s="26"/>
      <c r="Y800" s="119"/>
      <c r="Z800" s="26"/>
    </row>
    <row r="801" spans="1:26" ht="12.75" customHeight="1">
      <c r="A801" s="129"/>
      <c r="B801" s="54"/>
      <c r="C801" s="26"/>
      <c r="D801" s="26"/>
      <c r="E801" s="124"/>
      <c r="F801" s="124"/>
      <c r="G801" s="124"/>
      <c r="H801" s="124"/>
      <c r="I801" s="124"/>
      <c r="J801" s="124"/>
      <c r="K801" s="130"/>
      <c r="L801" s="56"/>
      <c r="M801" s="56"/>
      <c r="N801" s="56"/>
      <c r="O801" s="56"/>
      <c r="P801" s="56"/>
      <c r="Q801" s="56"/>
      <c r="R801" s="133"/>
      <c r="S801" s="119"/>
      <c r="T801" s="119"/>
      <c r="U801" s="26"/>
      <c r="V801" s="26"/>
      <c r="W801" s="26"/>
      <c r="X801" s="26"/>
      <c r="Y801" s="119"/>
      <c r="Z801" s="26"/>
    </row>
    <row r="802" spans="1:26" ht="12.75" customHeight="1">
      <c r="A802" s="129"/>
      <c r="B802" s="54"/>
      <c r="C802" s="26"/>
      <c r="D802" s="26"/>
      <c r="E802" s="124"/>
      <c r="F802" s="124"/>
      <c r="G802" s="124"/>
      <c r="H802" s="124"/>
      <c r="I802" s="124"/>
      <c r="J802" s="124"/>
      <c r="K802" s="130"/>
      <c r="L802" s="56"/>
      <c r="M802" s="56"/>
      <c r="N802" s="56"/>
      <c r="O802" s="56"/>
      <c r="P802" s="56"/>
      <c r="Q802" s="56"/>
      <c r="R802" s="133"/>
      <c r="S802" s="119"/>
      <c r="T802" s="119"/>
      <c r="U802" s="26"/>
      <c r="V802" s="26"/>
      <c r="W802" s="26"/>
      <c r="X802" s="26"/>
      <c r="Y802" s="119"/>
      <c r="Z802" s="26"/>
    </row>
    <row r="803" spans="1:26" ht="12.75" customHeight="1">
      <c r="A803" s="129"/>
      <c r="B803" s="54"/>
      <c r="C803" s="26"/>
      <c r="D803" s="26"/>
      <c r="E803" s="124"/>
      <c r="F803" s="124"/>
      <c r="G803" s="124"/>
      <c r="H803" s="124"/>
      <c r="I803" s="124"/>
      <c r="J803" s="124"/>
      <c r="K803" s="130"/>
      <c r="L803" s="56"/>
      <c r="M803" s="56"/>
      <c r="N803" s="56"/>
      <c r="O803" s="56"/>
      <c r="P803" s="56"/>
      <c r="Q803" s="56"/>
      <c r="R803" s="133"/>
      <c r="S803" s="119"/>
      <c r="T803" s="119"/>
      <c r="U803" s="26"/>
      <c r="V803" s="26"/>
      <c r="W803" s="26"/>
      <c r="X803" s="26"/>
      <c r="Y803" s="119"/>
      <c r="Z803" s="26"/>
    </row>
    <row r="804" spans="1:26" ht="12.75" customHeight="1">
      <c r="A804" s="129"/>
      <c r="B804" s="54"/>
      <c r="C804" s="26"/>
      <c r="D804" s="26"/>
      <c r="E804" s="124"/>
      <c r="F804" s="124"/>
      <c r="G804" s="124"/>
      <c r="H804" s="124"/>
      <c r="I804" s="124"/>
      <c r="J804" s="124"/>
      <c r="K804" s="130"/>
      <c r="L804" s="56"/>
      <c r="M804" s="56"/>
      <c r="N804" s="56"/>
      <c r="O804" s="56"/>
      <c r="P804" s="56"/>
      <c r="Q804" s="56"/>
      <c r="R804" s="133"/>
      <c r="S804" s="119"/>
      <c r="T804" s="119"/>
      <c r="U804" s="26"/>
      <c r="V804" s="26"/>
      <c r="W804" s="26"/>
      <c r="X804" s="26"/>
      <c r="Y804" s="119"/>
      <c r="Z804" s="26"/>
    </row>
    <row r="805" spans="1:26" ht="12.75" customHeight="1">
      <c r="A805" s="129"/>
      <c r="B805" s="54"/>
      <c r="C805" s="26"/>
      <c r="D805" s="26"/>
      <c r="E805" s="124"/>
      <c r="F805" s="124"/>
      <c r="G805" s="124"/>
      <c r="H805" s="124"/>
      <c r="I805" s="124"/>
      <c r="J805" s="124"/>
      <c r="K805" s="130"/>
      <c r="L805" s="56"/>
      <c r="M805" s="56"/>
      <c r="N805" s="56"/>
      <c r="O805" s="56"/>
      <c r="P805" s="56"/>
      <c r="Q805" s="56"/>
      <c r="R805" s="133"/>
      <c r="S805" s="119"/>
      <c r="T805" s="119"/>
      <c r="U805" s="26"/>
      <c r="V805" s="26"/>
      <c r="W805" s="26"/>
      <c r="X805" s="26"/>
      <c r="Y805" s="119"/>
      <c r="Z805" s="26"/>
    </row>
    <row r="806" spans="1:26" ht="12.75" customHeight="1">
      <c r="A806" s="129"/>
      <c r="B806" s="54"/>
      <c r="C806" s="26"/>
      <c r="D806" s="26"/>
      <c r="E806" s="124"/>
      <c r="F806" s="124"/>
      <c r="G806" s="124"/>
      <c r="H806" s="124"/>
      <c r="I806" s="124"/>
      <c r="J806" s="124"/>
      <c r="K806" s="130"/>
      <c r="L806" s="56"/>
      <c r="M806" s="56"/>
      <c r="N806" s="56"/>
      <c r="O806" s="56"/>
      <c r="P806" s="56"/>
      <c r="Q806" s="56"/>
      <c r="R806" s="133"/>
      <c r="S806" s="119"/>
      <c r="T806" s="119"/>
      <c r="U806" s="26"/>
      <c r="V806" s="26"/>
      <c r="W806" s="26"/>
      <c r="X806" s="26"/>
      <c r="Y806" s="119"/>
      <c r="Z806" s="26"/>
    </row>
    <row r="807" spans="1:26" ht="12.75" customHeight="1">
      <c r="A807" s="129"/>
      <c r="B807" s="54"/>
      <c r="C807" s="26"/>
      <c r="D807" s="26"/>
      <c r="E807" s="124"/>
      <c r="F807" s="124"/>
      <c r="G807" s="124"/>
      <c r="H807" s="124"/>
      <c r="I807" s="124"/>
      <c r="J807" s="124"/>
      <c r="K807" s="130"/>
      <c r="L807" s="56"/>
      <c r="M807" s="56"/>
      <c r="N807" s="56"/>
      <c r="O807" s="56"/>
      <c r="P807" s="56"/>
      <c r="Q807" s="56"/>
      <c r="R807" s="133"/>
      <c r="S807" s="119"/>
      <c r="T807" s="119"/>
      <c r="U807" s="26"/>
      <c r="V807" s="26"/>
      <c r="W807" s="26"/>
      <c r="X807" s="26"/>
      <c r="Y807" s="119"/>
      <c r="Z807" s="26"/>
    </row>
    <row r="808" spans="1:26" ht="12.75" customHeight="1">
      <c r="A808" s="129"/>
      <c r="B808" s="54"/>
      <c r="C808" s="26"/>
      <c r="D808" s="26"/>
      <c r="E808" s="124"/>
      <c r="F808" s="124"/>
      <c r="G808" s="124"/>
      <c r="H808" s="124"/>
      <c r="I808" s="124"/>
      <c r="J808" s="124"/>
      <c r="K808" s="130"/>
      <c r="L808" s="56"/>
      <c r="M808" s="56"/>
      <c r="N808" s="56"/>
      <c r="O808" s="56"/>
      <c r="P808" s="56"/>
      <c r="Q808" s="56"/>
      <c r="R808" s="133"/>
      <c r="S808" s="119"/>
      <c r="T808" s="119"/>
      <c r="U808" s="26"/>
      <c r="V808" s="26"/>
      <c r="W808" s="26"/>
      <c r="X808" s="26"/>
      <c r="Y808" s="119"/>
      <c r="Z808" s="26"/>
    </row>
    <row r="809" spans="1:26" ht="12.75" customHeight="1">
      <c r="A809" s="129"/>
      <c r="B809" s="54"/>
      <c r="C809" s="26"/>
      <c r="D809" s="26"/>
      <c r="E809" s="124"/>
      <c r="F809" s="124"/>
      <c r="G809" s="124"/>
      <c r="H809" s="124"/>
      <c r="I809" s="124"/>
      <c r="J809" s="124"/>
      <c r="K809" s="130"/>
      <c r="L809" s="56"/>
      <c r="M809" s="56"/>
      <c r="N809" s="56"/>
      <c r="O809" s="56"/>
      <c r="P809" s="56"/>
      <c r="Q809" s="56"/>
      <c r="R809" s="133"/>
      <c r="S809" s="119"/>
      <c r="T809" s="119"/>
      <c r="U809" s="26"/>
      <c r="V809" s="26"/>
      <c r="W809" s="26"/>
      <c r="X809" s="26"/>
      <c r="Y809" s="119"/>
      <c r="Z809" s="26"/>
    </row>
    <row r="810" spans="1:26" ht="12.75" customHeight="1">
      <c r="A810" s="129"/>
      <c r="B810" s="54"/>
      <c r="C810" s="26"/>
      <c r="D810" s="26"/>
      <c r="E810" s="124"/>
      <c r="F810" s="124"/>
      <c r="G810" s="124"/>
      <c r="H810" s="124"/>
      <c r="I810" s="124"/>
      <c r="J810" s="124"/>
      <c r="K810" s="130"/>
      <c r="L810" s="56"/>
      <c r="M810" s="56"/>
      <c r="N810" s="56"/>
      <c r="O810" s="56"/>
      <c r="P810" s="56"/>
      <c r="Q810" s="56"/>
      <c r="R810" s="133"/>
      <c r="S810" s="119"/>
      <c r="T810" s="119"/>
      <c r="U810" s="26"/>
      <c r="V810" s="26"/>
      <c r="W810" s="26"/>
      <c r="X810" s="26"/>
      <c r="Y810" s="119"/>
      <c r="Z810" s="26"/>
    </row>
    <row r="811" spans="1:26" ht="12.75" customHeight="1">
      <c r="A811" s="129"/>
      <c r="B811" s="54"/>
      <c r="C811" s="26"/>
      <c r="D811" s="26"/>
      <c r="E811" s="124"/>
      <c r="F811" s="124"/>
      <c r="G811" s="124"/>
      <c r="H811" s="124"/>
      <c r="I811" s="124"/>
      <c r="J811" s="124"/>
      <c r="K811" s="130"/>
      <c r="L811" s="56"/>
      <c r="M811" s="56"/>
      <c r="N811" s="56"/>
      <c r="O811" s="56"/>
      <c r="P811" s="56"/>
      <c r="Q811" s="56"/>
      <c r="R811" s="133"/>
      <c r="S811" s="119"/>
      <c r="T811" s="119"/>
      <c r="U811" s="26"/>
      <c r="V811" s="26"/>
      <c r="W811" s="26"/>
      <c r="X811" s="26"/>
      <c r="Y811" s="119"/>
      <c r="Z811" s="26"/>
    </row>
    <row r="812" spans="1:26" ht="12.75" customHeight="1">
      <c r="A812" s="129"/>
      <c r="B812" s="54"/>
      <c r="C812" s="26"/>
      <c r="D812" s="26"/>
      <c r="E812" s="124"/>
      <c r="F812" s="124"/>
      <c r="G812" s="124"/>
      <c r="H812" s="124"/>
      <c r="I812" s="124"/>
      <c r="J812" s="124"/>
      <c r="K812" s="130"/>
      <c r="L812" s="56"/>
      <c r="M812" s="56"/>
      <c r="N812" s="56"/>
      <c r="O812" s="56"/>
      <c r="P812" s="56"/>
      <c r="Q812" s="56"/>
      <c r="R812" s="133"/>
      <c r="S812" s="119"/>
      <c r="T812" s="119"/>
      <c r="U812" s="26"/>
      <c r="V812" s="26"/>
      <c r="W812" s="26"/>
      <c r="X812" s="26"/>
      <c r="Y812" s="119"/>
      <c r="Z812" s="26"/>
    </row>
    <row r="813" spans="1:26" ht="12.75" customHeight="1">
      <c r="A813" s="129"/>
      <c r="B813" s="54"/>
      <c r="C813" s="26"/>
      <c r="D813" s="26"/>
      <c r="E813" s="124"/>
      <c r="F813" s="124"/>
      <c r="G813" s="124"/>
      <c r="H813" s="124"/>
      <c r="I813" s="124"/>
      <c r="J813" s="124"/>
      <c r="K813" s="130"/>
      <c r="L813" s="56"/>
      <c r="M813" s="56"/>
      <c r="N813" s="56"/>
      <c r="O813" s="56"/>
      <c r="P813" s="56"/>
      <c r="Q813" s="56"/>
      <c r="R813" s="133"/>
      <c r="S813" s="119"/>
      <c r="T813" s="119"/>
      <c r="U813" s="26"/>
      <c r="V813" s="26"/>
      <c r="W813" s="26"/>
      <c r="X813" s="26"/>
      <c r="Y813" s="119"/>
      <c r="Z813" s="26"/>
    </row>
    <row r="814" spans="1:26" ht="12.75" customHeight="1">
      <c r="A814" s="129"/>
      <c r="B814" s="54"/>
      <c r="C814" s="26"/>
      <c r="D814" s="26"/>
      <c r="E814" s="124"/>
      <c r="F814" s="124"/>
      <c r="G814" s="124"/>
      <c r="H814" s="124"/>
      <c r="I814" s="124"/>
      <c r="J814" s="124"/>
      <c r="K814" s="130"/>
      <c r="L814" s="56"/>
      <c r="M814" s="56"/>
      <c r="N814" s="56"/>
      <c r="O814" s="56"/>
      <c r="P814" s="56"/>
      <c r="Q814" s="56"/>
      <c r="R814" s="133"/>
      <c r="S814" s="119"/>
      <c r="T814" s="119"/>
      <c r="U814" s="26"/>
      <c r="V814" s="26"/>
      <c r="W814" s="26"/>
      <c r="X814" s="26"/>
      <c r="Y814" s="119"/>
      <c r="Z814" s="26"/>
    </row>
    <row r="815" spans="1:26" ht="12.75" customHeight="1">
      <c r="A815" s="129"/>
      <c r="B815" s="54"/>
      <c r="C815" s="26"/>
      <c r="D815" s="26"/>
      <c r="E815" s="124"/>
      <c r="F815" s="124"/>
      <c r="G815" s="124"/>
      <c r="H815" s="124"/>
      <c r="I815" s="124"/>
      <c r="J815" s="124"/>
      <c r="K815" s="130"/>
      <c r="L815" s="56"/>
      <c r="M815" s="56"/>
      <c r="N815" s="56"/>
      <c r="O815" s="56"/>
      <c r="P815" s="56"/>
      <c r="Q815" s="56"/>
      <c r="R815" s="133"/>
      <c r="S815" s="119"/>
      <c r="T815" s="119"/>
      <c r="U815" s="26"/>
      <c r="V815" s="26"/>
      <c r="W815" s="26"/>
      <c r="X815" s="26"/>
      <c r="Y815" s="119"/>
      <c r="Z815" s="26"/>
    </row>
    <row r="816" spans="1:26" ht="12.75" customHeight="1">
      <c r="A816" s="129"/>
      <c r="B816" s="54"/>
      <c r="C816" s="26"/>
      <c r="D816" s="26"/>
      <c r="E816" s="124"/>
      <c r="F816" s="124"/>
      <c r="G816" s="124"/>
      <c r="H816" s="124"/>
      <c r="I816" s="124"/>
      <c r="J816" s="124"/>
      <c r="K816" s="130"/>
      <c r="L816" s="56"/>
      <c r="M816" s="56"/>
      <c r="N816" s="56"/>
      <c r="O816" s="56"/>
      <c r="P816" s="56"/>
      <c r="Q816" s="56"/>
      <c r="R816" s="133"/>
      <c r="S816" s="119"/>
      <c r="T816" s="119"/>
      <c r="U816" s="26"/>
      <c r="V816" s="26"/>
      <c r="W816" s="26"/>
      <c r="X816" s="26"/>
      <c r="Y816" s="119"/>
      <c r="Z816" s="26"/>
    </row>
    <row r="817" spans="1:26" ht="12.75" customHeight="1">
      <c r="A817" s="129"/>
      <c r="B817" s="54"/>
      <c r="C817" s="26"/>
      <c r="D817" s="26"/>
      <c r="E817" s="124"/>
      <c r="F817" s="124"/>
      <c r="G817" s="124"/>
      <c r="H817" s="124"/>
      <c r="I817" s="124"/>
      <c r="J817" s="124"/>
      <c r="K817" s="130"/>
      <c r="L817" s="56"/>
      <c r="M817" s="56"/>
      <c r="N817" s="56"/>
      <c r="O817" s="56"/>
      <c r="P817" s="56"/>
      <c r="Q817" s="56"/>
      <c r="R817" s="133"/>
      <c r="S817" s="119"/>
      <c r="T817" s="119"/>
      <c r="U817" s="26"/>
      <c r="V817" s="26"/>
      <c r="W817" s="26"/>
      <c r="X817" s="26"/>
      <c r="Y817" s="119"/>
      <c r="Z817" s="26"/>
    </row>
    <row r="818" spans="1:26" ht="12.75" customHeight="1">
      <c r="A818" s="129"/>
      <c r="B818" s="54"/>
      <c r="C818" s="26"/>
      <c r="D818" s="26"/>
      <c r="E818" s="124"/>
      <c r="F818" s="124"/>
      <c r="G818" s="124"/>
      <c r="H818" s="124"/>
      <c r="I818" s="124"/>
      <c r="J818" s="124"/>
      <c r="K818" s="130"/>
      <c r="L818" s="56"/>
      <c r="M818" s="56"/>
      <c r="N818" s="56"/>
      <c r="O818" s="56"/>
      <c r="P818" s="56"/>
      <c r="Q818" s="56"/>
      <c r="R818" s="133"/>
      <c r="S818" s="119"/>
      <c r="T818" s="119"/>
      <c r="U818" s="26"/>
      <c r="V818" s="26"/>
      <c r="W818" s="26"/>
      <c r="X818" s="26"/>
      <c r="Y818" s="119"/>
      <c r="Z818" s="26"/>
    </row>
    <row r="819" spans="1:26" ht="12.75" customHeight="1">
      <c r="A819" s="129"/>
      <c r="B819" s="54"/>
      <c r="C819" s="26"/>
      <c r="D819" s="26"/>
      <c r="E819" s="124"/>
      <c r="F819" s="124"/>
      <c r="G819" s="124"/>
      <c r="H819" s="124"/>
      <c r="I819" s="124"/>
      <c r="J819" s="124"/>
      <c r="K819" s="130"/>
      <c r="L819" s="56"/>
      <c r="M819" s="56"/>
      <c r="N819" s="56"/>
      <c r="O819" s="56"/>
      <c r="P819" s="56"/>
      <c r="Q819" s="56"/>
      <c r="R819" s="133"/>
      <c r="S819" s="119"/>
      <c r="T819" s="119"/>
      <c r="U819" s="26"/>
      <c r="V819" s="26"/>
      <c r="W819" s="26"/>
      <c r="X819" s="26"/>
      <c r="Y819" s="119"/>
      <c r="Z819" s="26"/>
    </row>
    <row r="820" spans="1:26" ht="12.75" customHeight="1">
      <c r="A820" s="129"/>
      <c r="B820" s="54"/>
      <c r="C820" s="26"/>
      <c r="D820" s="26"/>
      <c r="E820" s="124"/>
      <c r="F820" s="124"/>
      <c r="G820" s="124"/>
      <c r="H820" s="124"/>
      <c r="I820" s="124"/>
      <c r="J820" s="124"/>
      <c r="K820" s="130"/>
      <c r="L820" s="56"/>
      <c r="M820" s="56"/>
      <c r="N820" s="56"/>
      <c r="O820" s="56"/>
      <c r="P820" s="56"/>
      <c r="Q820" s="56"/>
      <c r="R820" s="133"/>
      <c r="S820" s="119"/>
      <c r="T820" s="119"/>
      <c r="U820" s="26"/>
      <c r="V820" s="26"/>
      <c r="W820" s="26"/>
      <c r="X820" s="26"/>
      <c r="Y820" s="119"/>
      <c r="Z820" s="26"/>
    </row>
    <row r="821" spans="1:26" ht="12.75" customHeight="1">
      <c r="A821" s="129"/>
      <c r="B821" s="54"/>
      <c r="C821" s="26"/>
      <c r="D821" s="26"/>
      <c r="E821" s="124"/>
      <c r="F821" s="124"/>
      <c r="G821" s="124"/>
      <c r="H821" s="124"/>
      <c r="I821" s="124"/>
      <c r="J821" s="124"/>
      <c r="K821" s="130"/>
      <c r="L821" s="56"/>
      <c r="M821" s="56"/>
      <c r="N821" s="56"/>
      <c r="O821" s="56"/>
      <c r="P821" s="56"/>
      <c r="Q821" s="56"/>
      <c r="R821" s="133"/>
      <c r="S821" s="119"/>
      <c r="T821" s="119"/>
      <c r="U821" s="26"/>
      <c r="V821" s="26"/>
      <c r="W821" s="26"/>
      <c r="X821" s="26"/>
      <c r="Y821" s="119"/>
      <c r="Z821" s="26"/>
    </row>
    <row r="822" spans="1:26" ht="12.75" customHeight="1">
      <c r="A822" s="129"/>
      <c r="B822" s="54"/>
      <c r="C822" s="26"/>
      <c r="D822" s="26"/>
      <c r="E822" s="124"/>
      <c r="F822" s="124"/>
      <c r="G822" s="124"/>
      <c r="H822" s="124"/>
      <c r="I822" s="124"/>
      <c r="J822" s="124"/>
      <c r="K822" s="130"/>
      <c r="L822" s="56"/>
      <c r="M822" s="56"/>
      <c r="N822" s="56"/>
      <c r="O822" s="56"/>
      <c r="P822" s="56"/>
      <c r="Q822" s="56"/>
      <c r="R822" s="133"/>
      <c r="S822" s="119"/>
      <c r="T822" s="119"/>
      <c r="U822" s="26"/>
      <c r="V822" s="26"/>
      <c r="W822" s="26"/>
      <c r="X822" s="26"/>
      <c r="Y822" s="119"/>
      <c r="Z822" s="26"/>
    </row>
    <row r="823" spans="1:26" ht="12.75" customHeight="1">
      <c r="A823" s="129"/>
      <c r="B823" s="54"/>
      <c r="C823" s="26"/>
      <c r="D823" s="26"/>
      <c r="E823" s="124"/>
      <c r="F823" s="124"/>
      <c r="G823" s="124"/>
      <c r="H823" s="124"/>
      <c r="I823" s="124"/>
      <c r="J823" s="124"/>
      <c r="K823" s="130"/>
      <c r="L823" s="56"/>
      <c r="M823" s="56"/>
      <c r="N823" s="56"/>
      <c r="O823" s="56"/>
      <c r="P823" s="56"/>
      <c r="Q823" s="56"/>
      <c r="R823" s="133"/>
      <c r="S823" s="119"/>
      <c r="T823" s="119"/>
      <c r="U823" s="26"/>
      <c r="V823" s="26"/>
      <c r="W823" s="26"/>
      <c r="X823" s="26"/>
      <c r="Y823" s="119"/>
      <c r="Z823" s="26"/>
    </row>
    <row r="824" spans="1:26" ht="12.75" customHeight="1">
      <c r="A824" s="129"/>
      <c r="B824" s="54"/>
      <c r="C824" s="26"/>
      <c r="D824" s="26"/>
      <c r="E824" s="124"/>
      <c r="F824" s="124"/>
      <c r="G824" s="124"/>
      <c r="H824" s="124"/>
      <c r="I824" s="124"/>
      <c r="J824" s="124"/>
      <c r="K824" s="130"/>
      <c r="L824" s="56"/>
      <c r="M824" s="56"/>
      <c r="N824" s="56"/>
      <c r="O824" s="56"/>
      <c r="P824" s="56"/>
      <c r="Q824" s="56"/>
      <c r="R824" s="133"/>
      <c r="S824" s="119"/>
      <c r="T824" s="119"/>
      <c r="U824" s="26"/>
      <c r="V824" s="26"/>
      <c r="W824" s="26"/>
      <c r="X824" s="26"/>
      <c r="Y824" s="119"/>
      <c r="Z824" s="26"/>
    </row>
    <row r="825" spans="1:26" ht="12.75" customHeight="1">
      <c r="A825" s="129"/>
      <c r="B825" s="54"/>
      <c r="C825" s="26"/>
      <c r="D825" s="26"/>
      <c r="E825" s="124"/>
      <c r="F825" s="124"/>
      <c r="G825" s="124"/>
      <c r="H825" s="124"/>
      <c r="I825" s="124"/>
      <c r="J825" s="124"/>
      <c r="K825" s="130"/>
      <c r="L825" s="56"/>
      <c r="M825" s="56"/>
      <c r="N825" s="56"/>
      <c r="O825" s="56"/>
      <c r="P825" s="56"/>
      <c r="Q825" s="56"/>
      <c r="R825" s="133"/>
      <c r="S825" s="119"/>
      <c r="T825" s="119"/>
      <c r="U825" s="26"/>
      <c r="V825" s="26"/>
      <c r="W825" s="26"/>
      <c r="X825" s="26"/>
      <c r="Y825" s="119"/>
      <c r="Z825" s="26"/>
    </row>
    <row r="826" spans="1:26" ht="12.75" customHeight="1">
      <c r="A826" s="129"/>
      <c r="B826" s="54"/>
      <c r="C826" s="26"/>
      <c r="D826" s="26"/>
      <c r="E826" s="124"/>
      <c r="F826" s="124"/>
      <c r="G826" s="124"/>
      <c r="H826" s="124"/>
      <c r="I826" s="124"/>
      <c r="J826" s="124"/>
      <c r="K826" s="130"/>
      <c r="L826" s="56"/>
      <c r="M826" s="56"/>
      <c r="N826" s="56"/>
      <c r="O826" s="56"/>
      <c r="P826" s="56"/>
      <c r="Q826" s="56"/>
      <c r="R826" s="133"/>
      <c r="S826" s="119"/>
      <c r="T826" s="119"/>
      <c r="U826" s="26"/>
      <c r="V826" s="26"/>
      <c r="W826" s="26"/>
      <c r="X826" s="26"/>
      <c r="Y826" s="119"/>
      <c r="Z826" s="26"/>
    </row>
    <row r="827" spans="1:26" ht="12.75" customHeight="1">
      <c r="A827" s="129"/>
      <c r="B827" s="54"/>
      <c r="C827" s="26"/>
      <c r="D827" s="26"/>
      <c r="E827" s="124"/>
      <c r="F827" s="124"/>
      <c r="G827" s="124"/>
      <c r="H827" s="124"/>
      <c r="I827" s="124"/>
      <c r="J827" s="124"/>
      <c r="K827" s="130"/>
      <c r="L827" s="56"/>
      <c r="M827" s="56"/>
      <c r="N827" s="56"/>
      <c r="O827" s="56"/>
      <c r="P827" s="56"/>
      <c r="Q827" s="56"/>
      <c r="R827" s="133"/>
      <c r="S827" s="119"/>
      <c r="T827" s="119"/>
      <c r="U827" s="26"/>
      <c r="V827" s="26"/>
      <c r="W827" s="26"/>
      <c r="X827" s="26"/>
      <c r="Y827" s="119"/>
      <c r="Z827" s="26"/>
    </row>
    <row r="828" spans="1:26" ht="12.75" customHeight="1">
      <c r="A828" s="129"/>
      <c r="B828" s="54"/>
      <c r="C828" s="26"/>
      <c r="D828" s="26"/>
      <c r="E828" s="124"/>
      <c r="F828" s="124"/>
      <c r="G828" s="124"/>
      <c r="H828" s="124"/>
      <c r="I828" s="124"/>
      <c r="J828" s="124"/>
      <c r="K828" s="130"/>
      <c r="L828" s="56"/>
      <c r="M828" s="56"/>
      <c r="N828" s="56"/>
      <c r="O828" s="56"/>
      <c r="P828" s="56"/>
      <c r="Q828" s="56"/>
      <c r="R828" s="133"/>
      <c r="S828" s="119"/>
      <c r="T828" s="119"/>
      <c r="U828" s="26"/>
      <c r="V828" s="26"/>
      <c r="W828" s="26"/>
      <c r="X828" s="26"/>
      <c r="Y828" s="119"/>
      <c r="Z828" s="26"/>
    </row>
    <row r="829" spans="1:26" ht="12.75" customHeight="1">
      <c r="A829" s="129"/>
      <c r="B829" s="54"/>
      <c r="C829" s="26"/>
      <c r="D829" s="26"/>
      <c r="E829" s="124"/>
      <c r="F829" s="124"/>
      <c r="G829" s="124"/>
      <c r="H829" s="124"/>
      <c r="I829" s="124"/>
      <c r="J829" s="124"/>
      <c r="K829" s="130"/>
      <c r="L829" s="56"/>
      <c r="M829" s="56"/>
      <c r="N829" s="56"/>
      <c r="O829" s="56"/>
      <c r="P829" s="56"/>
      <c r="Q829" s="56"/>
      <c r="R829" s="133"/>
      <c r="S829" s="119"/>
      <c r="T829" s="119"/>
      <c r="U829" s="26"/>
      <c r="V829" s="26"/>
      <c r="W829" s="26"/>
      <c r="X829" s="26"/>
      <c r="Y829" s="119"/>
      <c r="Z829" s="26"/>
    </row>
    <row r="830" spans="1:26" ht="12.75" customHeight="1">
      <c r="A830" s="129"/>
      <c r="B830" s="54"/>
      <c r="C830" s="26"/>
      <c r="D830" s="26"/>
      <c r="E830" s="124"/>
      <c r="F830" s="124"/>
      <c r="G830" s="124"/>
      <c r="H830" s="124"/>
      <c r="I830" s="124"/>
      <c r="J830" s="124"/>
      <c r="K830" s="130"/>
      <c r="L830" s="56"/>
      <c r="M830" s="56"/>
      <c r="N830" s="56"/>
      <c r="O830" s="56"/>
      <c r="P830" s="56"/>
      <c r="Q830" s="56"/>
      <c r="R830" s="133"/>
      <c r="S830" s="119"/>
      <c r="T830" s="119"/>
      <c r="U830" s="26"/>
      <c r="V830" s="26"/>
      <c r="W830" s="26"/>
      <c r="X830" s="26"/>
      <c r="Y830" s="119"/>
      <c r="Z830" s="26"/>
    </row>
    <row r="831" spans="1:26" ht="12.75" customHeight="1">
      <c r="A831" s="129"/>
      <c r="B831" s="54"/>
      <c r="C831" s="26"/>
      <c r="D831" s="26"/>
      <c r="E831" s="124"/>
      <c r="F831" s="124"/>
      <c r="G831" s="124"/>
      <c r="H831" s="124"/>
      <c r="I831" s="124"/>
      <c r="J831" s="124"/>
      <c r="K831" s="130"/>
      <c r="L831" s="56"/>
      <c r="M831" s="56"/>
      <c r="N831" s="56"/>
      <c r="O831" s="56"/>
      <c r="P831" s="56"/>
      <c r="Q831" s="56"/>
      <c r="R831" s="133"/>
      <c r="S831" s="119"/>
      <c r="T831" s="119"/>
      <c r="U831" s="26"/>
      <c r="V831" s="26"/>
      <c r="W831" s="26"/>
      <c r="X831" s="26"/>
      <c r="Y831" s="119"/>
      <c r="Z831" s="26"/>
    </row>
    <row r="832" spans="1:26" ht="12.75" customHeight="1">
      <c r="A832" s="129"/>
      <c r="B832" s="54"/>
      <c r="C832" s="26"/>
      <c r="D832" s="26"/>
      <c r="E832" s="124"/>
      <c r="F832" s="124"/>
      <c r="G832" s="124"/>
      <c r="H832" s="124"/>
      <c r="I832" s="124"/>
      <c r="J832" s="124"/>
      <c r="K832" s="130"/>
      <c r="L832" s="56"/>
      <c r="M832" s="56"/>
      <c r="N832" s="56"/>
      <c r="O832" s="56"/>
      <c r="P832" s="56"/>
      <c r="Q832" s="56"/>
      <c r="R832" s="133"/>
      <c r="S832" s="119"/>
      <c r="T832" s="119"/>
      <c r="U832" s="26"/>
      <c r="V832" s="26"/>
      <c r="W832" s="26"/>
      <c r="X832" s="26"/>
      <c r="Y832" s="119"/>
      <c r="Z832" s="26"/>
    </row>
    <row r="833" spans="1:26" ht="12.75" customHeight="1">
      <c r="A833" s="129"/>
      <c r="B833" s="54"/>
      <c r="C833" s="26"/>
      <c r="D833" s="26"/>
      <c r="E833" s="124"/>
      <c r="F833" s="124"/>
      <c r="G833" s="124"/>
      <c r="H833" s="124"/>
      <c r="I833" s="124"/>
      <c r="J833" s="124"/>
      <c r="K833" s="130"/>
      <c r="L833" s="56"/>
      <c r="M833" s="56"/>
      <c r="N833" s="56"/>
      <c r="O833" s="56"/>
      <c r="P833" s="56"/>
      <c r="Q833" s="56"/>
      <c r="R833" s="133"/>
      <c r="S833" s="119"/>
      <c r="T833" s="119"/>
      <c r="U833" s="26"/>
      <c r="V833" s="26"/>
      <c r="W833" s="26"/>
      <c r="X833" s="26"/>
      <c r="Y833" s="119"/>
      <c r="Z833" s="26"/>
    </row>
    <row r="834" spans="1:26" ht="12.75" customHeight="1">
      <c r="A834" s="129"/>
      <c r="B834" s="54"/>
      <c r="C834" s="26"/>
      <c r="D834" s="26"/>
      <c r="E834" s="124"/>
      <c r="F834" s="124"/>
      <c r="G834" s="124"/>
      <c r="H834" s="124"/>
      <c r="I834" s="124"/>
      <c r="J834" s="124"/>
      <c r="K834" s="130"/>
      <c r="L834" s="56"/>
      <c r="M834" s="56"/>
      <c r="N834" s="56"/>
      <c r="O834" s="56"/>
      <c r="P834" s="56"/>
      <c r="Q834" s="56"/>
      <c r="R834" s="133"/>
      <c r="S834" s="119"/>
      <c r="T834" s="119"/>
      <c r="U834" s="26"/>
      <c r="V834" s="26"/>
      <c r="W834" s="26"/>
      <c r="X834" s="26"/>
      <c r="Y834" s="119"/>
      <c r="Z834" s="26"/>
    </row>
    <row r="835" spans="1:26" ht="12.75" customHeight="1">
      <c r="A835" s="129"/>
      <c r="B835" s="54"/>
      <c r="C835" s="26"/>
      <c r="D835" s="26"/>
      <c r="E835" s="124"/>
      <c r="F835" s="124"/>
      <c r="G835" s="124"/>
      <c r="H835" s="124"/>
      <c r="I835" s="124"/>
      <c r="J835" s="124"/>
      <c r="K835" s="130"/>
      <c r="L835" s="56"/>
      <c r="M835" s="56"/>
      <c r="N835" s="56"/>
      <c r="O835" s="56"/>
      <c r="P835" s="56"/>
      <c r="Q835" s="56"/>
      <c r="R835" s="133"/>
      <c r="S835" s="119"/>
      <c r="T835" s="119"/>
      <c r="U835" s="26"/>
      <c r="V835" s="26"/>
      <c r="W835" s="26"/>
      <c r="X835" s="26"/>
      <c r="Y835" s="119"/>
      <c r="Z835" s="26"/>
    </row>
    <row r="836" spans="1:26" ht="12.75" customHeight="1">
      <c r="A836" s="129"/>
      <c r="B836" s="54"/>
      <c r="C836" s="26"/>
      <c r="D836" s="26"/>
      <c r="E836" s="124"/>
      <c r="F836" s="124"/>
      <c r="G836" s="124"/>
      <c r="H836" s="124"/>
      <c r="I836" s="124"/>
      <c r="J836" s="124"/>
      <c r="K836" s="130"/>
      <c r="L836" s="56"/>
      <c r="M836" s="56"/>
      <c r="N836" s="56"/>
      <c r="O836" s="56"/>
      <c r="P836" s="56"/>
      <c r="Q836" s="56"/>
      <c r="R836" s="133"/>
      <c r="S836" s="119"/>
      <c r="T836" s="119"/>
      <c r="U836" s="26"/>
      <c r="V836" s="26"/>
      <c r="W836" s="26"/>
      <c r="X836" s="26"/>
      <c r="Y836" s="119"/>
      <c r="Z836" s="26"/>
    </row>
    <row r="837" spans="1:26" ht="12.75" customHeight="1">
      <c r="A837" s="129"/>
      <c r="B837" s="54"/>
      <c r="C837" s="26"/>
      <c r="D837" s="26"/>
      <c r="E837" s="124"/>
      <c r="F837" s="124"/>
      <c r="G837" s="124"/>
      <c r="H837" s="124"/>
      <c r="I837" s="124"/>
      <c r="J837" s="124"/>
      <c r="K837" s="130"/>
      <c r="L837" s="56"/>
      <c r="M837" s="56"/>
      <c r="N837" s="56"/>
      <c r="O837" s="56"/>
      <c r="P837" s="56"/>
      <c r="Q837" s="56"/>
      <c r="R837" s="133"/>
      <c r="S837" s="119"/>
      <c r="T837" s="119"/>
      <c r="U837" s="26"/>
      <c r="V837" s="26"/>
      <c r="W837" s="26"/>
      <c r="X837" s="26"/>
      <c r="Y837" s="119"/>
      <c r="Z837" s="26"/>
    </row>
    <row r="838" spans="1:26" ht="12.75" customHeight="1">
      <c r="A838" s="129"/>
      <c r="B838" s="54"/>
      <c r="C838" s="26"/>
      <c r="D838" s="26"/>
      <c r="E838" s="124"/>
      <c r="F838" s="124"/>
      <c r="G838" s="124"/>
      <c r="H838" s="124"/>
      <c r="I838" s="124"/>
      <c r="J838" s="124"/>
      <c r="K838" s="130"/>
      <c r="L838" s="56"/>
      <c r="M838" s="56"/>
      <c r="N838" s="56"/>
      <c r="O838" s="56"/>
      <c r="P838" s="56"/>
      <c r="Q838" s="56"/>
      <c r="R838" s="133"/>
      <c r="S838" s="119"/>
      <c r="T838" s="119"/>
      <c r="U838" s="26"/>
      <c r="V838" s="26"/>
      <c r="W838" s="26"/>
      <c r="X838" s="26"/>
      <c r="Y838" s="119"/>
      <c r="Z838" s="26"/>
    </row>
    <row r="839" spans="1:26" ht="12.75" customHeight="1">
      <c r="A839" s="129"/>
      <c r="B839" s="54"/>
      <c r="C839" s="26"/>
      <c r="D839" s="26"/>
      <c r="E839" s="124"/>
      <c r="F839" s="124"/>
      <c r="G839" s="124"/>
      <c r="H839" s="124"/>
      <c r="I839" s="124"/>
      <c r="J839" s="124"/>
      <c r="K839" s="130"/>
      <c r="L839" s="56"/>
      <c r="M839" s="56"/>
      <c r="N839" s="56"/>
      <c r="O839" s="56"/>
      <c r="P839" s="56"/>
      <c r="Q839" s="56"/>
      <c r="R839" s="133"/>
      <c r="S839" s="119"/>
      <c r="T839" s="119"/>
      <c r="U839" s="26"/>
      <c r="V839" s="26"/>
      <c r="W839" s="26"/>
      <c r="X839" s="26"/>
      <c r="Y839" s="119"/>
      <c r="Z839" s="26"/>
    </row>
    <row r="840" spans="1:26" ht="12.75" customHeight="1">
      <c r="A840" s="129"/>
      <c r="B840" s="54"/>
      <c r="C840" s="26"/>
      <c r="D840" s="26"/>
      <c r="E840" s="124"/>
      <c r="F840" s="124"/>
      <c r="G840" s="124"/>
      <c r="H840" s="124"/>
      <c r="I840" s="124"/>
      <c r="J840" s="124"/>
      <c r="K840" s="130"/>
      <c r="L840" s="56"/>
      <c r="M840" s="56"/>
      <c r="N840" s="56"/>
      <c r="O840" s="56"/>
      <c r="P840" s="56"/>
      <c r="Q840" s="56"/>
      <c r="R840" s="133"/>
      <c r="S840" s="119"/>
      <c r="T840" s="119"/>
      <c r="U840" s="26"/>
      <c r="V840" s="26"/>
      <c r="W840" s="26"/>
      <c r="X840" s="26"/>
      <c r="Y840" s="119"/>
      <c r="Z840" s="26"/>
    </row>
    <row r="841" spans="1:26" ht="12.75" customHeight="1">
      <c r="A841" s="129"/>
      <c r="B841" s="54"/>
      <c r="C841" s="26"/>
      <c r="D841" s="26"/>
      <c r="E841" s="124"/>
      <c r="F841" s="124"/>
      <c r="G841" s="124"/>
      <c r="H841" s="124"/>
      <c r="I841" s="124"/>
      <c r="J841" s="124"/>
      <c r="K841" s="130"/>
      <c r="L841" s="56"/>
      <c r="M841" s="56"/>
      <c r="N841" s="56"/>
      <c r="O841" s="56"/>
      <c r="P841" s="56"/>
      <c r="Q841" s="56"/>
      <c r="R841" s="133"/>
      <c r="S841" s="119"/>
      <c r="T841" s="119"/>
      <c r="U841" s="26"/>
      <c r="V841" s="26"/>
      <c r="W841" s="26"/>
      <c r="X841" s="26"/>
      <c r="Y841" s="119"/>
      <c r="Z841" s="26"/>
    </row>
    <row r="842" spans="1:26" ht="12.75" customHeight="1">
      <c r="A842" s="129"/>
      <c r="B842" s="54"/>
      <c r="C842" s="26"/>
      <c r="D842" s="26"/>
      <c r="E842" s="124"/>
      <c r="F842" s="124"/>
      <c r="G842" s="124"/>
      <c r="H842" s="124"/>
      <c r="I842" s="124"/>
      <c r="J842" s="124"/>
      <c r="K842" s="130"/>
      <c r="L842" s="56"/>
      <c r="M842" s="56"/>
      <c r="N842" s="56"/>
      <c r="O842" s="56"/>
      <c r="P842" s="56"/>
      <c r="Q842" s="56"/>
      <c r="R842" s="133"/>
      <c r="S842" s="119"/>
      <c r="T842" s="119"/>
      <c r="U842" s="26"/>
      <c r="V842" s="26"/>
      <c r="W842" s="26"/>
      <c r="X842" s="26"/>
      <c r="Y842" s="119"/>
      <c r="Z842" s="26"/>
    </row>
    <row r="843" spans="1:26" ht="12.75" customHeight="1">
      <c r="A843" s="129"/>
      <c r="B843" s="54"/>
      <c r="C843" s="26"/>
      <c r="D843" s="26"/>
      <c r="E843" s="124"/>
      <c r="F843" s="124"/>
      <c r="G843" s="124"/>
      <c r="H843" s="124"/>
      <c r="I843" s="124"/>
      <c r="J843" s="124"/>
      <c r="K843" s="130"/>
      <c r="L843" s="56"/>
      <c r="M843" s="56"/>
      <c r="N843" s="56"/>
      <c r="O843" s="56"/>
      <c r="P843" s="56"/>
      <c r="Q843" s="56"/>
      <c r="R843" s="133"/>
      <c r="S843" s="119"/>
      <c r="T843" s="119"/>
      <c r="U843" s="26"/>
      <c r="V843" s="26"/>
      <c r="W843" s="26"/>
      <c r="X843" s="26"/>
      <c r="Y843" s="119"/>
      <c r="Z843" s="26"/>
    </row>
    <row r="844" spans="1:26" ht="12.75" customHeight="1">
      <c r="A844" s="129"/>
      <c r="B844" s="54"/>
      <c r="C844" s="26"/>
      <c r="D844" s="26"/>
      <c r="E844" s="124"/>
      <c r="F844" s="124"/>
      <c r="G844" s="124"/>
      <c r="H844" s="124"/>
      <c r="I844" s="124"/>
      <c r="J844" s="124"/>
      <c r="K844" s="130"/>
      <c r="L844" s="56"/>
      <c r="M844" s="56"/>
      <c r="N844" s="56"/>
      <c r="O844" s="56"/>
      <c r="P844" s="56"/>
      <c r="Q844" s="56"/>
      <c r="R844" s="133"/>
      <c r="S844" s="119"/>
      <c r="T844" s="119"/>
      <c r="U844" s="26"/>
      <c r="V844" s="26"/>
      <c r="W844" s="26"/>
      <c r="X844" s="26"/>
      <c r="Y844" s="119"/>
      <c r="Z844" s="26"/>
    </row>
    <row r="845" spans="1:26" ht="12.75" customHeight="1">
      <c r="A845" s="129"/>
      <c r="B845" s="54"/>
      <c r="C845" s="26"/>
      <c r="D845" s="26"/>
      <c r="E845" s="124"/>
      <c r="F845" s="124"/>
      <c r="G845" s="124"/>
      <c r="H845" s="124"/>
      <c r="I845" s="124"/>
      <c r="J845" s="124"/>
      <c r="K845" s="130"/>
      <c r="L845" s="56"/>
      <c r="M845" s="56"/>
      <c r="N845" s="56"/>
      <c r="O845" s="56"/>
      <c r="P845" s="56"/>
      <c r="Q845" s="56"/>
      <c r="R845" s="133"/>
      <c r="S845" s="119"/>
      <c r="T845" s="119"/>
      <c r="U845" s="26"/>
      <c r="V845" s="26"/>
      <c r="W845" s="26"/>
      <c r="X845" s="26"/>
      <c r="Y845" s="119"/>
      <c r="Z845" s="26"/>
    </row>
    <row r="846" spans="1:26" ht="12.75" customHeight="1">
      <c r="A846" s="129"/>
      <c r="B846" s="54"/>
      <c r="C846" s="26"/>
      <c r="D846" s="26"/>
      <c r="E846" s="124"/>
      <c r="F846" s="124"/>
      <c r="G846" s="124"/>
      <c r="H846" s="124"/>
      <c r="I846" s="124"/>
      <c r="J846" s="124"/>
      <c r="K846" s="130"/>
      <c r="L846" s="56"/>
      <c r="M846" s="56"/>
      <c r="N846" s="56"/>
      <c r="O846" s="56"/>
      <c r="P846" s="56"/>
      <c r="Q846" s="56"/>
      <c r="R846" s="133"/>
      <c r="S846" s="119"/>
      <c r="T846" s="119"/>
      <c r="U846" s="26"/>
      <c r="V846" s="26"/>
      <c r="W846" s="26"/>
      <c r="X846" s="26"/>
      <c r="Y846" s="119"/>
      <c r="Z846" s="26"/>
    </row>
    <row r="847" spans="1:26" ht="12.75" customHeight="1">
      <c r="A847" s="129"/>
      <c r="B847" s="54"/>
      <c r="C847" s="26"/>
      <c r="D847" s="26"/>
      <c r="E847" s="124"/>
      <c r="F847" s="124"/>
      <c r="G847" s="124"/>
      <c r="H847" s="124"/>
      <c r="I847" s="124"/>
      <c r="J847" s="124"/>
      <c r="K847" s="130"/>
      <c r="L847" s="56"/>
      <c r="M847" s="56"/>
      <c r="N847" s="56"/>
      <c r="O847" s="56"/>
      <c r="P847" s="56"/>
      <c r="Q847" s="56"/>
      <c r="R847" s="133"/>
      <c r="S847" s="119"/>
      <c r="T847" s="119"/>
      <c r="U847" s="26"/>
      <c r="V847" s="26"/>
      <c r="W847" s="26"/>
      <c r="X847" s="26"/>
      <c r="Y847" s="119"/>
      <c r="Z847" s="26"/>
    </row>
    <row r="848" spans="1:26" ht="12.75" customHeight="1">
      <c r="A848" s="129"/>
      <c r="B848" s="54"/>
      <c r="C848" s="26"/>
      <c r="D848" s="26"/>
      <c r="E848" s="124"/>
      <c r="F848" s="124"/>
      <c r="G848" s="124"/>
      <c r="H848" s="124"/>
      <c r="I848" s="124"/>
      <c r="J848" s="124"/>
      <c r="K848" s="130"/>
      <c r="L848" s="56"/>
      <c r="M848" s="56"/>
      <c r="N848" s="56"/>
      <c r="O848" s="56"/>
      <c r="P848" s="56"/>
      <c r="Q848" s="56"/>
      <c r="R848" s="133"/>
      <c r="S848" s="119"/>
      <c r="T848" s="119"/>
      <c r="U848" s="26"/>
      <c r="V848" s="26"/>
      <c r="W848" s="26"/>
      <c r="X848" s="26"/>
      <c r="Y848" s="119"/>
      <c r="Z848" s="26"/>
    </row>
    <row r="849" spans="1:26" ht="12.75" customHeight="1">
      <c r="A849" s="129"/>
      <c r="B849" s="54"/>
      <c r="C849" s="26"/>
      <c r="D849" s="26"/>
      <c r="E849" s="124"/>
      <c r="F849" s="124"/>
      <c r="G849" s="124"/>
      <c r="H849" s="124"/>
      <c r="I849" s="124"/>
      <c r="J849" s="124"/>
      <c r="K849" s="130"/>
      <c r="L849" s="56"/>
      <c r="M849" s="56"/>
      <c r="N849" s="56"/>
      <c r="O849" s="56"/>
      <c r="P849" s="56"/>
      <c r="Q849" s="56"/>
      <c r="R849" s="133"/>
      <c r="S849" s="119"/>
      <c r="T849" s="119"/>
      <c r="U849" s="26"/>
      <c r="V849" s="26"/>
      <c r="W849" s="26"/>
      <c r="X849" s="26"/>
      <c r="Y849" s="119"/>
      <c r="Z849" s="26"/>
    </row>
    <row r="850" spans="1:26" ht="12.75" customHeight="1">
      <c r="A850" s="129"/>
      <c r="B850" s="54"/>
      <c r="C850" s="26"/>
      <c r="D850" s="26"/>
      <c r="E850" s="124"/>
      <c r="F850" s="124"/>
      <c r="G850" s="124"/>
      <c r="H850" s="124"/>
      <c r="I850" s="124"/>
      <c r="J850" s="124"/>
      <c r="K850" s="130"/>
      <c r="L850" s="56"/>
      <c r="M850" s="56"/>
      <c r="N850" s="56"/>
      <c r="O850" s="56"/>
      <c r="P850" s="56"/>
      <c r="Q850" s="56"/>
      <c r="R850" s="133"/>
      <c r="S850" s="119"/>
      <c r="T850" s="119"/>
      <c r="U850" s="26"/>
      <c r="V850" s="26"/>
      <c r="W850" s="26"/>
      <c r="X850" s="26"/>
      <c r="Y850" s="119"/>
      <c r="Z850" s="26"/>
    </row>
    <row r="851" spans="1:26" ht="12.75" customHeight="1">
      <c r="A851" s="129"/>
      <c r="B851" s="54"/>
      <c r="C851" s="26"/>
      <c r="D851" s="26"/>
      <c r="E851" s="124"/>
      <c r="F851" s="124"/>
      <c r="G851" s="124"/>
      <c r="H851" s="124"/>
      <c r="I851" s="124"/>
      <c r="J851" s="124"/>
      <c r="K851" s="130"/>
      <c r="L851" s="56"/>
      <c r="M851" s="56"/>
      <c r="N851" s="56"/>
      <c r="O851" s="56"/>
      <c r="P851" s="56"/>
      <c r="Q851" s="56"/>
      <c r="R851" s="133"/>
      <c r="S851" s="119"/>
      <c r="T851" s="119"/>
      <c r="U851" s="26"/>
      <c r="V851" s="26"/>
      <c r="W851" s="26"/>
      <c r="X851" s="26"/>
      <c r="Y851" s="119"/>
      <c r="Z851" s="26"/>
    </row>
    <row r="852" spans="1:26" ht="12.75" customHeight="1">
      <c r="A852" s="129"/>
      <c r="B852" s="54"/>
      <c r="C852" s="26"/>
      <c r="D852" s="26"/>
      <c r="E852" s="124"/>
      <c r="F852" s="124"/>
      <c r="G852" s="124"/>
      <c r="H852" s="124"/>
      <c r="I852" s="124"/>
      <c r="J852" s="124"/>
      <c r="K852" s="130"/>
      <c r="L852" s="56"/>
      <c r="M852" s="56"/>
      <c r="N852" s="56"/>
      <c r="O852" s="56"/>
      <c r="P852" s="56"/>
      <c r="Q852" s="56"/>
      <c r="R852" s="133"/>
      <c r="S852" s="119"/>
      <c r="T852" s="119"/>
      <c r="U852" s="26"/>
      <c r="V852" s="26"/>
      <c r="W852" s="26"/>
      <c r="X852" s="26"/>
      <c r="Y852" s="119"/>
      <c r="Z852" s="26"/>
    </row>
    <row r="853" spans="1:26" ht="12.75" customHeight="1">
      <c r="A853" s="129"/>
      <c r="B853" s="54"/>
      <c r="C853" s="26"/>
      <c r="D853" s="26"/>
      <c r="E853" s="124"/>
      <c r="F853" s="124"/>
      <c r="G853" s="124"/>
      <c r="H853" s="124"/>
      <c r="I853" s="124"/>
      <c r="J853" s="124"/>
      <c r="K853" s="130"/>
      <c r="L853" s="56"/>
      <c r="M853" s="56"/>
      <c r="N853" s="56"/>
      <c r="O853" s="56"/>
      <c r="P853" s="56"/>
      <c r="Q853" s="56"/>
      <c r="R853" s="133"/>
      <c r="S853" s="119"/>
      <c r="T853" s="119"/>
      <c r="U853" s="26"/>
      <c r="V853" s="26"/>
      <c r="W853" s="26"/>
      <c r="X853" s="26"/>
      <c r="Y853" s="119"/>
      <c r="Z853" s="26"/>
    </row>
    <row r="854" spans="1:26" ht="12.75" customHeight="1">
      <c r="A854" s="129"/>
      <c r="B854" s="54"/>
      <c r="C854" s="26"/>
      <c r="D854" s="26"/>
      <c r="E854" s="124"/>
      <c r="F854" s="124"/>
      <c r="G854" s="124"/>
      <c r="H854" s="124"/>
      <c r="I854" s="124"/>
      <c r="J854" s="124"/>
      <c r="K854" s="130"/>
      <c r="L854" s="56"/>
      <c r="M854" s="56"/>
      <c r="N854" s="56"/>
      <c r="O854" s="56"/>
      <c r="P854" s="56"/>
      <c r="Q854" s="56"/>
      <c r="R854" s="133"/>
      <c r="S854" s="119"/>
      <c r="T854" s="119"/>
      <c r="U854" s="26"/>
      <c r="V854" s="26"/>
      <c r="W854" s="26"/>
      <c r="X854" s="26"/>
      <c r="Y854" s="119"/>
      <c r="Z854" s="26"/>
    </row>
    <row r="855" spans="1:26" ht="12.75" customHeight="1">
      <c r="A855" s="129"/>
      <c r="B855" s="54"/>
      <c r="C855" s="26"/>
      <c r="D855" s="26"/>
      <c r="E855" s="124"/>
      <c r="F855" s="124"/>
      <c r="G855" s="124"/>
      <c r="H855" s="124"/>
      <c r="I855" s="124"/>
      <c r="J855" s="124"/>
      <c r="K855" s="130"/>
      <c r="L855" s="56"/>
      <c r="M855" s="56"/>
      <c r="N855" s="56"/>
      <c r="O855" s="56"/>
      <c r="P855" s="56"/>
      <c r="Q855" s="56"/>
      <c r="R855" s="133"/>
      <c r="S855" s="119"/>
      <c r="T855" s="119"/>
      <c r="U855" s="26"/>
      <c r="V855" s="26"/>
      <c r="W855" s="26"/>
      <c r="X855" s="26"/>
      <c r="Y855" s="119"/>
      <c r="Z855" s="26"/>
    </row>
    <row r="856" spans="1:26" ht="12.75" customHeight="1">
      <c r="A856" s="129"/>
      <c r="B856" s="54"/>
      <c r="C856" s="26"/>
      <c r="D856" s="26"/>
      <c r="E856" s="124"/>
      <c r="F856" s="124"/>
      <c r="G856" s="124"/>
      <c r="H856" s="124"/>
      <c r="I856" s="124"/>
      <c r="J856" s="124"/>
      <c r="K856" s="130"/>
      <c r="L856" s="56"/>
      <c r="M856" s="56"/>
      <c r="N856" s="56"/>
      <c r="O856" s="56"/>
      <c r="P856" s="56"/>
      <c r="Q856" s="56"/>
      <c r="R856" s="133"/>
      <c r="S856" s="119"/>
      <c r="T856" s="119"/>
      <c r="U856" s="26"/>
      <c r="V856" s="26"/>
      <c r="W856" s="26"/>
      <c r="X856" s="26"/>
      <c r="Y856" s="119"/>
      <c r="Z856" s="26"/>
    </row>
    <row r="857" spans="1:26" ht="12.75" customHeight="1">
      <c r="A857" s="129"/>
      <c r="B857" s="54"/>
      <c r="C857" s="26"/>
      <c r="D857" s="26"/>
      <c r="E857" s="124"/>
      <c r="F857" s="124"/>
      <c r="G857" s="124"/>
      <c r="H857" s="124"/>
      <c r="I857" s="124"/>
      <c r="J857" s="124"/>
      <c r="K857" s="130"/>
      <c r="L857" s="56"/>
      <c r="M857" s="56"/>
      <c r="N857" s="56"/>
      <c r="O857" s="56"/>
      <c r="P857" s="56"/>
      <c r="Q857" s="56"/>
      <c r="R857" s="133"/>
      <c r="S857" s="119"/>
      <c r="T857" s="119"/>
      <c r="U857" s="26"/>
      <c r="V857" s="26"/>
      <c r="W857" s="26"/>
      <c r="X857" s="26"/>
      <c r="Y857" s="119"/>
      <c r="Z857" s="26"/>
    </row>
    <row r="858" spans="1:26" ht="12.75" customHeight="1">
      <c r="A858" s="129"/>
      <c r="B858" s="54"/>
      <c r="C858" s="26"/>
      <c r="D858" s="26"/>
      <c r="E858" s="124"/>
      <c r="F858" s="124"/>
      <c r="G858" s="124"/>
      <c r="H858" s="124"/>
      <c r="I858" s="124"/>
      <c r="J858" s="124"/>
      <c r="K858" s="130"/>
      <c r="L858" s="56"/>
      <c r="M858" s="56"/>
      <c r="N858" s="56"/>
      <c r="O858" s="56"/>
      <c r="P858" s="56"/>
      <c r="Q858" s="56"/>
      <c r="R858" s="133"/>
      <c r="S858" s="119"/>
      <c r="T858" s="119"/>
      <c r="U858" s="26"/>
      <c r="V858" s="26"/>
      <c r="W858" s="26"/>
      <c r="X858" s="26"/>
      <c r="Y858" s="119"/>
      <c r="Z858" s="26"/>
    </row>
    <row r="859" spans="1:26" ht="12.75" customHeight="1">
      <c r="A859" s="129"/>
      <c r="B859" s="54"/>
      <c r="C859" s="26"/>
      <c r="D859" s="26"/>
      <c r="E859" s="124"/>
      <c r="F859" s="124"/>
      <c r="G859" s="124"/>
      <c r="H859" s="124"/>
      <c r="I859" s="124"/>
      <c r="J859" s="124"/>
      <c r="K859" s="130"/>
      <c r="L859" s="56"/>
      <c r="M859" s="56"/>
      <c r="N859" s="56"/>
      <c r="O859" s="56"/>
      <c r="P859" s="56"/>
      <c r="Q859" s="56"/>
      <c r="R859" s="133"/>
      <c r="S859" s="119"/>
      <c r="T859" s="119"/>
      <c r="U859" s="26"/>
      <c r="V859" s="26"/>
      <c r="W859" s="26"/>
      <c r="X859" s="26"/>
      <c r="Y859" s="119"/>
      <c r="Z859" s="26"/>
    </row>
    <row r="860" spans="1:26" ht="12.75" customHeight="1">
      <c r="A860" s="129"/>
      <c r="B860" s="54"/>
      <c r="C860" s="26"/>
      <c r="D860" s="26"/>
      <c r="E860" s="124"/>
      <c r="F860" s="124"/>
      <c r="G860" s="124"/>
      <c r="H860" s="124"/>
      <c r="I860" s="124"/>
      <c r="J860" s="124"/>
      <c r="K860" s="130"/>
      <c r="L860" s="56"/>
      <c r="M860" s="56"/>
      <c r="N860" s="56"/>
      <c r="O860" s="56"/>
      <c r="P860" s="56"/>
      <c r="Q860" s="56"/>
      <c r="R860" s="133"/>
      <c r="S860" s="119"/>
      <c r="T860" s="119"/>
      <c r="U860" s="26"/>
      <c r="V860" s="26"/>
      <c r="W860" s="26"/>
      <c r="X860" s="26"/>
      <c r="Y860" s="119"/>
      <c r="Z860" s="26"/>
    </row>
    <row r="861" spans="1:26" ht="12.75" customHeight="1">
      <c r="A861" s="129"/>
      <c r="B861" s="54"/>
      <c r="C861" s="26"/>
      <c r="D861" s="26"/>
      <c r="E861" s="124"/>
      <c r="F861" s="124"/>
      <c r="G861" s="124"/>
      <c r="H861" s="124"/>
      <c r="I861" s="124"/>
      <c r="J861" s="124"/>
      <c r="K861" s="130"/>
      <c r="L861" s="56"/>
      <c r="M861" s="56"/>
      <c r="N861" s="56"/>
      <c r="O861" s="56"/>
      <c r="P861" s="56"/>
      <c r="Q861" s="56"/>
      <c r="R861" s="133"/>
      <c r="S861" s="119"/>
      <c r="T861" s="119"/>
      <c r="U861" s="26"/>
      <c r="V861" s="26"/>
      <c r="W861" s="26"/>
      <c r="X861" s="26"/>
      <c r="Y861" s="119"/>
      <c r="Z861" s="26"/>
    </row>
    <row r="862" spans="1:26" ht="12.75" customHeight="1">
      <c r="A862" s="129"/>
      <c r="B862" s="54"/>
      <c r="C862" s="26"/>
      <c r="D862" s="26"/>
      <c r="E862" s="124"/>
      <c r="F862" s="124"/>
      <c r="G862" s="124"/>
      <c r="H862" s="124"/>
      <c r="I862" s="124"/>
      <c r="J862" s="124"/>
      <c r="K862" s="130"/>
      <c r="L862" s="56"/>
      <c r="M862" s="56"/>
      <c r="N862" s="56"/>
      <c r="O862" s="56"/>
      <c r="P862" s="56"/>
      <c r="Q862" s="56"/>
      <c r="R862" s="133"/>
      <c r="S862" s="119"/>
      <c r="T862" s="119"/>
      <c r="U862" s="26"/>
      <c r="V862" s="26"/>
      <c r="W862" s="26"/>
      <c r="X862" s="26"/>
      <c r="Y862" s="119"/>
      <c r="Z862" s="26"/>
    </row>
    <row r="863" spans="1:26" ht="12.75" customHeight="1">
      <c r="A863" s="129"/>
      <c r="B863" s="54"/>
      <c r="C863" s="26"/>
      <c r="D863" s="26"/>
      <c r="E863" s="124"/>
      <c r="F863" s="124"/>
      <c r="G863" s="124"/>
      <c r="H863" s="124"/>
      <c r="I863" s="124"/>
      <c r="J863" s="124"/>
      <c r="K863" s="130"/>
      <c r="L863" s="56"/>
      <c r="M863" s="56"/>
      <c r="N863" s="56"/>
      <c r="O863" s="56"/>
      <c r="P863" s="56"/>
      <c r="Q863" s="56"/>
      <c r="R863" s="133"/>
      <c r="S863" s="119"/>
      <c r="T863" s="119"/>
      <c r="U863" s="26"/>
      <c r="V863" s="26"/>
      <c r="W863" s="26"/>
      <c r="X863" s="26"/>
      <c r="Y863" s="119"/>
      <c r="Z863" s="26"/>
    </row>
    <row r="864" spans="1:26" ht="12.75" customHeight="1">
      <c r="A864" s="129"/>
      <c r="B864" s="54"/>
      <c r="C864" s="26"/>
      <c r="D864" s="26"/>
      <c r="E864" s="124"/>
      <c r="F864" s="124"/>
      <c r="G864" s="124"/>
      <c r="H864" s="124"/>
      <c r="I864" s="124"/>
      <c r="J864" s="124"/>
      <c r="K864" s="130"/>
      <c r="L864" s="56"/>
      <c r="M864" s="56"/>
      <c r="N864" s="56"/>
      <c r="O864" s="56"/>
      <c r="P864" s="56"/>
      <c r="Q864" s="56"/>
      <c r="R864" s="133"/>
      <c r="S864" s="119"/>
      <c r="T864" s="119"/>
      <c r="U864" s="26"/>
      <c r="V864" s="26"/>
      <c r="W864" s="26"/>
      <c r="X864" s="26"/>
      <c r="Y864" s="119"/>
      <c r="Z864" s="26"/>
    </row>
    <row r="865" spans="1:26" ht="12.75" customHeight="1">
      <c r="A865" s="129"/>
      <c r="B865" s="54"/>
      <c r="C865" s="26"/>
      <c r="D865" s="26"/>
      <c r="E865" s="124"/>
      <c r="F865" s="124"/>
      <c r="G865" s="124"/>
      <c r="H865" s="124"/>
      <c r="I865" s="124"/>
      <c r="J865" s="124"/>
      <c r="K865" s="130"/>
      <c r="L865" s="56"/>
      <c r="M865" s="56"/>
      <c r="N865" s="56"/>
      <c r="O865" s="56"/>
      <c r="P865" s="56"/>
      <c r="Q865" s="56"/>
      <c r="R865" s="133"/>
      <c r="S865" s="119"/>
      <c r="T865" s="119"/>
      <c r="U865" s="26"/>
      <c r="V865" s="26"/>
      <c r="W865" s="26"/>
      <c r="X865" s="26"/>
      <c r="Y865" s="119"/>
      <c r="Z865" s="26"/>
    </row>
    <row r="866" spans="1:26" ht="12.75" customHeight="1">
      <c r="A866" s="129"/>
      <c r="B866" s="54"/>
      <c r="C866" s="26"/>
      <c r="D866" s="26"/>
      <c r="E866" s="124"/>
      <c r="F866" s="124"/>
      <c r="G866" s="124"/>
      <c r="H866" s="124"/>
      <c r="I866" s="124"/>
      <c r="J866" s="124"/>
      <c r="K866" s="130"/>
      <c r="L866" s="56"/>
      <c r="M866" s="56"/>
      <c r="N866" s="56"/>
      <c r="O866" s="56"/>
      <c r="P866" s="56"/>
      <c r="Q866" s="56"/>
      <c r="R866" s="133"/>
      <c r="S866" s="119"/>
      <c r="T866" s="119"/>
      <c r="U866" s="26"/>
      <c r="V866" s="26"/>
      <c r="W866" s="26"/>
      <c r="X866" s="26"/>
      <c r="Y866" s="119"/>
      <c r="Z866" s="26"/>
    </row>
    <row r="867" spans="1:26" ht="12.75" customHeight="1">
      <c r="A867" s="129"/>
      <c r="B867" s="54"/>
      <c r="C867" s="26"/>
      <c r="D867" s="26"/>
      <c r="E867" s="124"/>
      <c r="F867" s="124"/>
      <c r="G867" s="124"/>
      <c r="H867" s="124"/>
      <c r="I867" s="124"/>
      <c r="J867" s="124"/>
      <c r="K867" s="130"/>
      <c r="L867" s="56"/>
      <c r="M867" s="56"/>
      <c r="N867" s="56"/>
      <c r="O867" s="56"/>
      <c r="P867" s="56"/>
      <c r="Q867" s="56"/>
      <c r="R867" s="133"/>
      <c r="S867" s="119"/>
      <c r="T867" s="119"/>
      <c r="U867" s="26"/>
      <c r="V867" s="26"/>
      <c r="W867" s="26"/>
      <c r="X867" s="26"/>
      <c r="Y867" s="119"/>
      <c r="Z867" s="26"/>
    </row>
    <row r="868" spans="1:26" ht="12.75" customHeight="1">
      <c r="A868" s="129"/>
      <c r="B868" s="54"/>
      <c r="C868" s="26"/>
      <c r="D868" s="26"/>
      <c r="E868" s="124"/>
      <c r="F868" s="124"/>
      <c r="G868" s="124"/>
      <c r="H868" s="124"/>
      <c r="I868" s="124"/>
      <c r="J868" s="124"/>
      <c r="K868" s="130"/>
      <c r="L868" s="56"/>
      <c r="M868" s="56"/>
      <c r="N868" s="56"/>
      <c r="O868" s="56"/>
      <c r="P868" s="56"/>
      <c r="Q868" s="56"/>
      <c r="R868" s="133"/>
      <c r="S868" s="119"/>
      <c r="T868" s="119"/>
      <c r="U868" s="26"/>
      <c r="V868" s="26"/>
      <c r="W868" s="26"/>
      <c r="X868" s="26"/>
      <c r="Y868" s="119"/>
      <c r="Z868" s="26"/>
    </row>
    <row r="869" spans="1:26" ht="12.75" customHeight="1">
      <c r="A869" s="129"/>
      <c r="B869" s="54"/>
      <c r="C869" s="26"/>
      <c r="D869" s="26"/>
      <c r="E869" s="124"/>
      <c r="F869" s="124"/>
      <c r="G869" s="124"/>
      <c r="H869" s="124"/>
      <c r="I869" s="124"/>
      <c r="J869" s="124"/>
      <c r="K869" s="130"/>
      <c r="L869" s="56"/>
      <c r="M869" s="56"/>
      <c r="N869" s="56"/>
      <c r="O869" s="56"/>
      <c r="P869" s="56"/>
      <c r="Q869" s="56"/>
      <c r="R869" s="133"/>
      <c r="S869" s="119"/>
      <c r="T869" s="119"/>
      <c r="U869" s="26"/>
      <c r="V869" s="26"/>
      <c r="W869" s="26"/>
      <c r="X869" s="26"/>
      <c r="Y869" s="119"/>
      <c r="Z869" s="26"/>
    </row>
    <row r="870" spans="1:26" ht="12.75" customHeight="1">
      <c r="A870" s="129"/>
      <c r="B870" s="54"/>
      <c r="C870" s="26"/>
      <c r="D870" s="26"/>
      <c r="E870" s="124"/>
      <c r="F870" s="124"/>
      <c r="G870" s="124"/>
      <c r="H870" s="124"/>
      <c r="I870" s="124"/>
      <c r="J870" s="124"/>
      <c r="K870" s="130"/>
      <c r="L870" s="56"/>
      <c r="M870" s="56"/>
      <c r="N870" s="56"/>
      <c r="O870" s="56"/>
      <c r="P870" s="56"/>
      <c r="Q870" s="56"/>
      <c r="R870" s="133"/>
      <c r="S870" s="119"/>
      <c r="T870" s="119"/>
      <c r="U870" s="26"/>
      <c r="V870" s="26"/>
      <c r="W870" s="26"/>
      <c r="X870" s="26"/>
      <c r="Y870" s="119"/>
      <c r="Z870" s="26"/>
    </row>
    <row r="871" spans="1:26" ht="12.75" customHeight="1">
      <c r="A871" s="129"/>
      <c r="B871" s="54"/>
      <c r="C871" s="26"/>
      <c r="D871" s="26"/>
      <c r="E871" s="124"/>
      <c r="F871" s="124"/>
      <c r="G871" s="124"/>
      <c r="H871" s="124"/>
      <c r="I871" s="124"/>
      <c r="J871" s="124"/>
      <c r="K871" s="130"/>
      <c r="L871" s="56"/>
      <c r="M871" s="56"/>
      <c r="N871" s="56"/>
      <c r="O871" s="56"/>
      <c r="P871" s="56"/>
      <c r="Q871" s="56"/>
      <c r="R871" s="133"/>
      <c r="S871" s="119"/>
      <c r="T871" s="119"/>
      <c r="U871" s="26"/>
      <c r="V871" s="26"/>
      <c r="W871" s="26"/>
      <c r="X871" s="26"/>
      <c r="Y871" s="119"/>
      <c r="Z871" s="26"/>
    </row>
    <row r="872" spans="1:26" ht="12.75" customHeight="1">
      <c r="A872" s="129"/>
      <c r="B872" s="54"/>
      <c r="C872" s="26"/>
      <c r="D872" s="26"/>
      <c r="E872" s="124"/>
      <c r="F872" s="124"/>
      <c r="G872" s="124"/>
      <c r="H872" s="124"/>
      <c r="I872" s="124"/>
      <c r="J872" s="124"/>
      <c r="K872" s="130"/>
      <c r="L872" s="56"/>
      <c r="M872" s="56"/>
      <c r="N872" s="56"/>
      <c r="O872" s="56"/>
      <c r="P872" s="56"/>
      <c r="Q872" s="56"/>
      <c r="R872" s="133"/>
      <c r="S872" s="119"/>
      <c r="T872" s="119"/>
      <c r="U872" s="26"/>
      <c r="V872" s="26"/>
      <c r="W872" s="26"/>
      <c r="X872" s="26"/>
      <c r="Y872" s="119"/>
      <c r="Z872" s="26"/>
    </row>
    <row r="873" spans="1:26" ht="12.75" customHeight="1">
      <c r="A873" s="129"/>
      <c r="B873" s="54"/>
      <c r="C873" s="26"/>
      <c r="D873" s="26"/>
      <c r="E873" s="124"/>
      <c r="F873" s="124"/>
      <c r="G873" s="124"/>
      <c r="H873" s="124"/>
      <c r="I873" s="124"/>
      <c r="J873" s="124"/>
      <c r="K873" s="130"/>
      <c r="L873" s="56"/>
      <c r="M873" s="56"/>
      <c r="N873" s="56"/>
      <c r="O873" s="56"/>
      <c r="P873" s="56"/>
      <c r="Q873" s="56"/>
      <c r="R873" s="133"/>
      <c r="S873" s="119"/>
      <c r="T873" s="119"/>
      <c r="U873" s="26"/>
      <c r="V873" s="26"/>
      <c r="W873" s="26"/>
      <c r="X873" s="26"/>
      <c r="Y873" s="119"/>
      <c r="Z873" s="26"/>
    </row>
    <row r="874" spans="1:26" ht="12.75" customHeight="1">
      <c r="A874" s="129"/>
      <c r="B874" s="54"/>
      <c r="C874" s="26"/>
      <c r="D874" s="26"/>
      <c r="E874" s="124"/>
      <c r="F874" s="124"/>
      <c r="G874" s="124"/>
      <c r="H874" s="124"/>
      <c r="I874" s="124"/>
      <c r="J874" s="124"/>
      <c r="K874" s="130"/>
      <c r="L874" s="56"/>
      <c r="M874" s="56"/>
      <c r="N874" s="56"/>
      <c r="O874" s="56"/>
      <c r="P874" s="56"/>
      <c r="Q874" s="56"/>
      <c r="R874" s="133"/>
      <c r="S874" s="119"/>
      <c r="T874" s="119"/>
      <c r="U874" s="26"/>
      <c r="V874" s="26"/>
      <c r="W874" s="26"/>
      <c r="X874" s="26"/>
      <c r="Y874" s="119"/>
      <c r="Z874" s="26"/>
    </row>
    <row r="875" spans="1:26" ht="12.75" customHeight="1">
      <c r="A875" s="129"/>
      <c r="B875" s="54"/>
      <c r="C875" s="26"/>
      <c r="D875" s="26"/>
      <c r="E875" s="124"/>
      <c r="F875" s="124"/>
      <c r="G875" s="124"/>
      <c r="H875" s="124"/>
      <c r="I875" s="124"/>
      <c r="J875" s="124"/>
      <c r="K875" s="130"/>
      <c r="L875" s="56"/>
      <c r="M875" s="56"/>
      <c r="N875" s="56"/>
      <c r="O875" s="56"/>
      <c r="P875" s="56"/>
      <c r="Q875" s="56"/>
      <c r="R875" s="133"/>
      <c r="S875" s="119"/>
      <c r="T875" s="119"/>
      <c r="U875" s="26"/>
      <c r="V875" s="26"/>
      <c r="W875" s="26"/>
      <c r="X875" s="26"/>
      <c r="Y875" s="119"/>
      <c r="Z875" s="26"/>
    </row>
    <row r="876" spans="1:26" ht="12.75" customHeight="1">
      <c r="A876" s="129"/>
      <c r="B876" s="54"/>
      <c r="C876" s="26"/>
      <c r="D876" s="26"/>
      <c r="E876" s="124"/>
      <c r="F876" s="124"/>
      <c r="G876" s="124"/>
      <c r="H876" s="124"/>
      <c r="I876" s="124"/>
      <c r="J876" s="124"/>
      <c r="K876" s="130"/>
      <c r="L876" s="56"/>
      <c r="M876" s="56"/>
      <c r="N876" s="56"/>
      <c r="O876" s="56"/>
      <c r="P876" s="56"/>
      <c r="Q876" s="56"/>
      <c r="R876" s="133"/>
      <c r="S876" s="119"/>
      <c r="T876" s="119"/>
      <c r="U876" s="26"/>
      <c r="V876" s="26"/>
      <c r="W876" s="26"/>
      <c r="X876" s="26"/>
      <c r="Y876" s="119"/>
      <c r="Z876" s="26"/>
    </row>
    <row r="877" spans="1:26" ht="12.75" customHeight="1">
      <c r="A877" s="129"/>
      <c r="B877" s="54"/>
      <c r="C877" s="26"/>
      <c r="D877" s="26"/>
      <c r="E877" s="124"/>
      <c r="F877" s="124"/>
      <c r="G877" s="124"/>
      <c r="H877" s="124"/>
      <c r="I877" s="124"/>
      <c r="J877" s="124"/>
      <c r="K877" s="130"/>
      <c r="L877" s="56"/>
      <c r="M877" s="56"/>
      <c r="N877" s="56"/>
      <c r="O877" s="56"/>
      <c r="P877" s="56"/>
      <c r="Q877" s="56"/>
      <c r="R877" s="133"/>
      <c r="S877" s="119"/>
      <c r="T877" s="119"/>
      <c r="U877" s="26"/>
      <c r="V877" s="26"/>
      <c r="W877" s="26"/>
      <c r="X877" s="26"/>
      <c r="Y877" s="119"/>
      <c r="Z877" s="26"/>
    </row>
    <row r="878" spans="1:26" ht="12.75" customHeight="1">
      <c r="A878" s="129"/>
      <c r="B878" s="54"/>
      <c r="C878" s="26"/>
      <c r="D878" s="26"/>
      <c r="E878" s="124"/>
      <c r="F878" s="124"/>
      <c r="G878" s="124"/>
      <c r="H878" s="124"/>
      <c r="I878" s="124"/>
      <c r="J878" s="124"/>
      <c r="K878" s="130"/>
      <c r="L878" s="56"/>
      <c r="M878" s="56"/>
      <c r="N878" s="56"/>
      <c r="O878" s="56"/>
      <c r="P878" s="56"/>
      <c r="Q878" s="56"/>
      <c r="R878" s="133"/>
      <c r="S878" s="119"/>
      <c r="T878" s="119"/>
      <c r="U878" s="26"/>
      <c r="V878" s="26"/>
      <c r="W878" s="26"/>
      <c r="X878" s="26"/>
      <c r="Y878" s="119"/>
      <c r="Z878" s="26"/>
    </row>
    <row r="879" spans="1:26" ht="12.75" customHeight="1">
      <c r="A879" s="129"/>
      <c r="B879" s="54"/>
      <c r="C879" s="26"/>
      <c r="D879" s="26"/>
      <c r="E879" s="124"/>
      <c r="F879" s="124"/>
      <c r="G879" s="124"/>
      <c r="H879" s="124"/>
      <c r="I879" s="124"/>
      <c r="J879" s="124"/>
      <c r="K879" s="130"/>
      <c r="L879" s="56"/>
      <c r="M879" s="56"/>
      <c r="N879" s="56"/>
      <c r="O879" s="56"/>
      <c r="P879" s="56"/>
      <c r="Q879" s="56"/>
      <c r="R879" s="133"/>
      <c r="S879" s="119"/>
      <c r="T879" s="119"/>
      <c r="U879" s="26"/>
      <c r="V879" s="26"/>
      <c r="W879" s="26"/>
      <c r="X879" s="26"/>
      <c r="Y879" s="119"/>
      <c r="Z879" s="26"/>
    </row>
    <row r="880" spans="1:26" ht="12.75" customHeight="1">
      <c r="A880" s="129"/>
      <c r="B880" s="54"/>
      <c r="C880" s="26"/>
      <c r="D880" s="26"/>
      <c r="E880" s="124"/>
      <c r="F880" s="124"/>
      <c r="G880" s="124"/>
      <c r="H880" s="124"/>
      <c r="I880" s="124"/>
      <c r="J880" s="124"/>
      <c r="K880" s="130"/>
      <c r="L880" s="56"/>
      <c r="M880" s="56"/>
      <c r="N880" s="56"/>
      <c r="O880" s="56"/>
      <c r="P880" s="56"/>
      <c r="Q880" s="56"/>
      <c r="R880" s="133"/>
      <c r="S880" s="119"/>
      <c r="T880" s="119"/>
      <c r="U880" s="26"/>
      <c r="V880" s="26"/>
      <c r="W880" s="26"/>
      <c r="X880" s="26"/>
      <c r="Y880" s="119"/>
      <c r="Z880" s="26"/>
    </row>
    <row r="881" spans="1:26" ht="12.75" customHeight="1">
      <c r="A881" s="129"/>
      <c r="B881" s="54"/>
      <c r="C881" s="26"/>
      <c r="D881" s="26"/>
      <c r="E881" s="124"/>
      <c r="F881" s="124"/>
      <c r="G881" s="124"/>
      <c r="H881" s="124"/>
      <c r="I881" s="124"/>
      <c r="J881" s="124"/>
      <c r="K881" s="130"/>
      <c r="L881" s="56"/>
      <c r="M881" s="56"/>
      <c r="N881" s="56"/>
      <c r="O881" s="56"/>
      <c r="P881" s="56"/>
      <c r="Q881" s="56"/>
      <c r="R881" s="133"/>
      <c r="S881" s="119"/>
      <c r="T881" s="119"/>
      <c r="U881" s="26"/>
      <c r="V881" s="26"/>
      <c r="W881" s="26"/>
      <c r="X881" s="26"/>
      <c r="Y881" s="119"/>
      <c r="Z881" s="26"/>
    </row>
    <row r="882" spans="1:26" ht="12.75" customHeight="1">
      <c r="A882" s="129"/>
      <c r="B882" s="54"/>
      <c r="C882" s="26"/>
      <c r="D882" s="26"/>
      <c r="E882" s="124"/>
      <c r="F882" s="124"/>
      <c r="G882" s="124"/>
      <c r="H882" s="124"/>
      <c r="I882" s="124"/>
      <c r="J882" s="124"/>
      <c r="K882" s="130"/>
      <c r="L882" s="56"/>
      <c r="M882" s="56"/>
      <c r="N882" s="56"/>
      <c r="O882" s="56"/>
      <c r="P882" s="56"/>
      <c r="Q882" s="56"/>
      <c r="R882" s="133"/>
      <c r="S882" s="119"/>
      <c r="T882" s="119"/>
      <c r="U882" s="26"/>
      <c r="V882" s="26"/>
      <c r="W882" s="26"/>
      <c r="X882" s="26"/>
      <c r="Y882" s="119"/>
      <c r="Z882" s="26"/>
    </row>
    <row r="883" spans="1:26" ht="12.75" customHeight="1">
      <c r="A883" s="129"/>
      <c r="B883" s="54"/>
      <c r="C883" s="26"/>
      <c r="D883" s="26"/>
      <c r="E883" s="124"/>
      <c r="F883" s="124"/>
      <c r="G883" s="124"/>
      <c r="H883" s="124"/>
      <c r="I883" s="124"/>
      <c r="J883" s="124"/>
      <c r="K883" s="130"/>
      <c r="L883" s="56"/>
      <c r="M883" s="56"/>
      <c r="N883" s="56"/>
      <c r="O883" s="56"/>
      <c r="P883" s="56"/>
      <c r="Q883" s="56"/>
      <c r="R883" s="133"/>
      <c r="S883" s="119"/>
      <c r="T883" s="119"/>
      <c r="U883" s="26"/>
      <c r="V883" s="26"/>
      <c r="W883" s="26"/>
      <c r="X883" s="26"/>
      <c r="Y883" s="119"/>
      <c r="Z883" s="26"/>
    </row>
    <row r="884" spans="1:26" ht="12.75" customHeight="1">
      <c r="A884" s="129"/>
      <c r="B884" s="54"/>
      <c r="C884" s="26"/>
      <c r="D884" s="26"/>
      <c r="E884" s="124"/>
      <c r="F884" s="124"/>
      <c r="G884" s="124"/>
      <c r="H884" s="124"/>
      <c r="I884" s="124"/>
      <c r="J884" s="124"/>
      <c r="K884" s="130"/>
      <c r="L884" s="56"/>
      <c r="M884" s="56"/>
      <c r="N884" s="56"/>
      <c r="O884" s="56"/>
      <c r="P884" s="56"/>
      <c r="Q884" s="56"/>
      <c r="R884" s="133"/>
      <c r="S884" s="119"/>
      <c r="T884" s="119"/>
      <c r="U884" s="26"/>
      <c r="V884" s="26"/>
      <c r="W884" s="26"/>
      <c r="X884" s="26"/>
      <c r="Y884" s="119"/>
      <c r="Z884" s="26"/>
    </row>
    <row r="885" spans="1:26" ht="12.75" customHeight="1">
      <c r="A885" s="129"/>
      <c r="B885" s="54"/>
      <c r="C885" s="26"/>
      <c r="D885" s="26"/>
      <c r="E885" s="124"/>
      <c r="F885" s="124"/>
      <c r="G885" s="124"/>
      <c r="H885" s="124"/>
      <c r="I885" s="124"/>
      <c r="J885" s="124"/>
      <c r="K885" s="130"/>
      <c r="L885" s="56"/>
      <c r="M885" s="56"/>
      <c r="N885" s="56"/>
      <c r="O885" s="56"/>
      <c r="P885" s="56"/>
      <c r="Q885" s="56"/>
      <c r="R885" s="133"/>
      <c r="S885" s="119"/>
      <c r="T885" s="119"/>
      <c r="U885" s="26"/>
      <c r="V885" s="26"/>
      <c r="W885" s="26"/>
      <c r="X885" s="26"/>
      <c r="Y885" s="119"/>
      <c r="Z885" s="26"/>
    </row>
    <row r="886" spans="1:26" ht="12.75" customHeight="1">
      <c r="A886" s="129"/>
      <c r="B886" s="54"/>
      <c r="C886" s="26"/>
      <c r="D886" s="26"/>
      <c r="E886" s="124"/>
      <c r="F886" s="124"/>
      <c r="G886" s="124"/>
      <c r="H886" s="124"/>
      <c r="I886" s="124"/>
      <c r="J886" s="124"/>
      <c r="K886" s="130"/>
      <c r="L886" s="56"/>
      <c r="M886" s="56"/>
      <c r="N886" s="56"/>
      <c r="O886" s="56"/>
      <c r="P886" s="56"/>
      <c r="Q886" s="56"/>
      <c r="R886" s="133"/>
      <c r="S886" s="119"/>
      <c r="T886" s="119"/>
      <c r="U886" s="26"/>
      <c r="V886" s="26"/>
      <c r="W886" s="26"/>
      <c r="X886" s="26"/>
      <c r="Y886" s="119"/>
      <c r="Z886" s="26"/>
    </row>
    <row r="887" spans="1:26" ht="12.75" customHeight="1">
      <c r="A887" s="129"/>
      <c r="B887" s="54"/>
      <c r="C887" s="26"/>
      <c r="D887" s="26"/>
      <c r="E887" s="124"/>
      <c r="F887" s="124"/>
      <c r="G887" s="124"/>
      <c r="H887" s="124"/>
      <c r="I887" s="124"/>
      <c r="J887" s="124"/>
      <c r="K887" s="130"/>
      <c r="L887" s="56"/>
      <c r="M887" s="56"/>
      <c r="N887" s="56"/>
      <c r="O887" s="56"/>
      <c r="P887" s="56"/>
      <c r="Q887" s="56"/>
      <c r="R887" s="133"/>
      <c r="S887" s="119"/>
      <c r="T887" s="119"/>
      <c r="U887" s="26"/>
      <c r="V887" s="26"/>
      <c r="W887" s="26"/>
      <c r="X887" s="26"/>
      <c r="Y887" s="119"/>
      <c r="Z887" s="26"/>
    </row>
    <row r="888" spans="1:26" ht="12.75" customHeight="1">
      <c r="A888" s="129"/>
      <c r="B888" s="54"/>
      <c r="C888" s="26"/>
      <c r="D888" s="26"/>
      <c r="E888" s="124"/>
      <c r="F888" s="124"/>
      <c r="G888" s="124"/>
      <c r="H888" s="124"/>
      <c r="I888" s="124"/>
      <c r="J888" s="124"/>
      <c r="K888" s="130"/>
      <c r="L888" s="56"/>
      <c r="M888" s="56"/>
      <c r="N888" s="56"/>
      <c r="O888" s="56"/>
      <c r="P888" s="56"/>
      <c r="Q888" s="56"/>
      <c r="R888" s="133"/>
      <c r="S888" s="119"/>
      <c r="T888" s="119"/>
      <c r="U888" s="26"/>
      <c r="V888" s="26"/>
      <c r="W888" s="26"/>
      <c r="X888" s="26"/>
      <c r="Y888" s="119"/>
      <c r="Z888" s="26"/>
    </row>
    <row r="889" spans="1:26" ht="12.75" customHeight="1">
      <c r="A889" s="129"/>
      <c r="B889" s="54"/>
      <c r="C889" s="26"/>
      <c r="D889" s="26"/>
      <c r="E889" s="124"/>
      <c r="F889" s="124"/>
      <c r="G889" s="124"/>
      <c r="H889" s="124"/>
      <c r="I889" s="124"/>
      <c r="J889" s="124"/>
      <c r="K889" s="130"/>
      <c r="L889" s="56"/>
      <c r="M889" s="56"/>
      <c r="N889" s="56"/>
      <c r="O889" s="56"/>
      <c r="P889" s="56"/>
      <c r="Q889" s="56"/>
      <c r="R889" s="133"/>
      <c r="S889" s="119"/>
      <c r="T889" s="119"/>
      <c r="U889" s="26"/>
      <c r="V889" s="26"/>
      <c r="W889" s="26"/>
      <c r="X889" s="26"/>
      <c r="Y889" s="119"/>
      <c r="Z889" s="26"/>
    </row>
    <row r="890" spans="1:26" ht="12.75" customHeight="1">
      <c r="A890" s="129"/>
      <c r="B890" s="54"/>
      <c r="C890" s="26"/>
      <c r="D890" s="26"/>
      <c r="E890" s="124"/>
      <c r="F890" s="124"/>
      <c r="G890" s="124"/>
      <c r="H890" s="124"/>
      <c r="I890" s="124"/>
      <c r="J890" s="124"/>
      <c r="K890" s="130"/>
      <c r="L890" s="56"/>
      <c r="M890" s="56"/>
      <c r="N890" s="56"/>
      <c r="O890" s="56"/>
      <c r="P890" s="56"/>
      <c r="Q890" s="56"/>
      <c r="R890" s="133"/>
      <c r="S890" s="119"/>
      <c r="T890" s="119"/>
      <c r="U890" s="26"/>
      <c r="V890" s="26"/>
      <c r="W890" s="26"/>
      <c r="X890" s="26"/>
      <c r="Y890" s="119"/>
      <c r="Z890" s="26"/>
    </row>
    <row r="891" spans="1:26" ht="12.75" customHeight="1">
      <c r="A891" s="129"/>
      <c r="B891" s="54"/>
      <c r="C891" s="26"/>
      <c r="D891" s="26"/>
      <c r="E891" s="124"/>
      <c r="F891" s="124"/>
      <c r="G891" s="124"/>
      <c r="H891" s="124"/>
      <c r="I891" s="124"/>
      <c r="J891" s="124"/>
      <c r="K891" s="130"/>
      <c r="L891" s="56"/>
      <c r="M891" s="56"/>
      <c r="N891" s="56"/>
      <c r="O891" s="56"/>
      <c r="P891" s="56"/>
      <c r="Q891" s="56"/>
      <c r="R891" s="133"/>
      <c r="S891" s="119"/>
      <c r="T891" s="119"/>
      <c r="U891" s="26"/>
      <c r="V891" s="26"/>
      <c r="W891" s="26"/>
      <c r="X891" s="26"/>
      <c r="Y891" s="119"/>
      <c r="Z891" s="26"/>
    </row>
    <row r="892" spans="1:26" ht="12.75" customHeight="1">
      <c r="A892" s="129"/>
      <c r="B892" s="54"/>
      <c r="C892" s="26"/>
      <c r="D892" s="26"/>
      <c r="E892" s="124"/>
      <c r="F892" s="124"/>
      <c r="G892" s="124"/>
      <c r="H892" s="124"/>
      <c r="I892" s="124"/>
      <c r="J892" s="124"/>
      <c r="K892" s="130"/>
      <c r="L892" s="56"/>
      <c r="M892" s="56"/>
      <c r="N892" s="56"/>
      <c r="O892" s="56"/>
      <c r="P892" s="56"/>
      <c r="Q892" s="56"/>
      <c r="R892" s="133"/>
      <c r="S892" s="119"/>
      <c r="T892" s="119"/>
      <c r="U892" s="26"/>
      <c r="V892" s="26"/>
      <c r="W892" s="26"/>
      <c r="X892" s="26"/>
      <c r="Y892" s="119"/>
      <c r="Z892" s="26"/>
    </row>
    <row r="893" spans="1:26" ht="12.75" customHeight="1">
      <c r="A893" s="129"/>
      <c r="B893" s="54"/>
      <c r="C893" s="26"/>
      <c r="D893" s="26"/>
      <c r="E893" s="124"/>
      <c r="F893" s="124"/>
      <c r="G893" s="124"/>
      <c r="H893" s="124"/>
      <c r="I893" s="124"/>
      <c r="J893" s="124"/>
      <c r="K893" s="130"/>
      <c r="L893" s="56"/>
      <c r="M893" s="56"/>
      <c r="N893" s="56"/>
      <c r="O893" s="56"/>
      <c r="P893" s="56"/>
      <c r="Q893" s="56"/>
      <c r="R893" s="133"/>
      <c r="S893" s="119"/>
      <c r="T893" s="119"/>
      <c r="U893" s="26"/>
      <c r="V893" s="26"/>
      <c r="W893" s="26"/>
      <c r="X893" s="26"/>
      <c r="Y893" s="119"/>
      <c r="Z893" s="26"/>
    </row>
    <row r="894" spans="1:26" ht="12.75" customHeight="1">
      <c r="A894" s="129"/>
      <c r="B894" s="54"/>
      <c r="C894" s="26"/>
      <c r="D894" s="26"/>
      <c r="E894" s="124"/>
      <c r="F894" s="124"/>
      <c r="G894" s="124"/>
      <c r="H894" s="124"/>
      <c r="I894" s="124"/>
      <c r="J894" s="124"/>
      <c r="K894" s="130"/>
      <c r="L894" s="56"/>
      <c r="M894" s="56"/>
      <c r="N894" s="56"/>
      <c r="O894" s="56"/>
      <c r="P894" s="56"/>
      <c r="Q894" s="56"/>
      <c r="R894" s="133"/>
      <c r="S894" s="119"/>
      <c r="T894" s="119"/>
      <c r="U894" s="26"/>
      <c r="V894" s="26"/>
      <c r="W894" s="26"/>
      <c r="X894" s="26"/>
      <c r="Y894" s="119"/>
      <c r="Z894" s="26"/>
    </row>
    <row r="895" spans="1:26" ht="12.75" customHeight="1">
      <c r="A895" s="129"/>
      <c r="B895" s="54"/>
      <c r="C895" s="26"/>
      <c r="D895" s="26"/>
      <c r="E895" s="124"/>
      <c r="F895" s="124"/>
      <c r="G895" s="124"/>
      <c r="H895" s="124"/>
      <c r="I895" s="124"/>
      <c r="J895" s="124"/>
      <c r="K895" s="130"/>
      <c r="L895" s="56"/>
      <c r="M895" s="56"/>
      <c r="N895" s="56"/>
      <c r="O895" s="56"/>
      <c r="P895" s="56"/>
      <c r="Q895" s="56"/>
      <c r="R895" s="133"/>
      <c r="S895" s="119"/>
      <c r="T895" s="119"/>
      <c r="U895" s="26"/>
      <c r="V895" s="26"/>
      <c r="W895" s="26"/>
      <c r="X895" s="26"/>
      <c r="Y895" s="119"/>
      <c r="Z895" s="26"/>
    </row>
    <row r="896" spans="1:26" ht="12.75" customHeight="1">
      <c r="A896" s="129"/>
      <c r="B896" s="54"/>
      <c r="C896" s="26"/>
      <c r="D896" s="26"/>
      <c r="E896" s="124"/>
      <c r="F896" s="124"/>
      <c r="G896" s="124"/>
      <c r="H896" s="124"/>
      <c r="I896" s="124"/>
      <c r="J896" s="124"/>
      <c r="K896" s="130"/>
      <c r="L896" s="56"/>
      <c r="M896" s="56"/>
      <c r="N896" s="56"/>
      <c r="O896" s="56"/>
      <c r="P896" s="56"/>
      <c r="Q896" s="56"/>
      <c r="R896" s="133"/>
      <c r="S896" s="119"/>
      <c r="T896" s="119"/>
      <c r="U896" s="26"/>
      <c r="V896" s="26"/>
      <c r="W896" s="26"/>
      <c r="X896" s="26"/>
      <c r="Y896" s="119"/>
      <c r="Z896" s="26"/>
    </row>
    <row r="897" spans="1:26" ht="12.75" customHeight="1">
      <c r="A897" s="129"/>
      <c r="B897" s="54"/>
      <c r="C897" s="26"/>
      <c r="D897" s="26"/>
      <c r="E897" s="124"/>
      <c r="F897" s="124"/>
      <c r="G897" s="124"/>
      <c r="H897" s="124"/>
      <c r="I897" s="124"/>
      <c r="J897" s="124"/>
      <c r="K897" s="130"/>
      <c r="L897" s="56"/>
      <c r="M897" s="56"/>
      <c r="N897" s="56"/>
      <c r="O897" s="56"/>
      <c r="P897" s="56"/>
      <c r="Q897" s="56"/>
      <c r="R897" s="133"/>
      <c r="S897" s="119"/>
      <c r="T897" s="119"/>
      <c r="U897" s="26"/>
      <c r="V897" s="26"/>
      <c r="W897" s="26"/>
      <c r="X897" s="26"/>
      <c r="Y897" s="119"/>
      <c r="Z897" s="26"/>
    </row>
    <row r="898" spans="1:26" ht="12.75" customHeight="1">
      <c r="A898" s="129"/>
      <c r="B898" s="54"/>
      <c r="C898" s="26"/>
      <c r="D898" s="26"/>
      <c r="E898" s="124"/>
      <c r="F898" s="124"/>
      <c r="G898" s="124"/>
      <c r="H898" s="124"/>
      <c r="I898" s="124"/>
      <c r="J898" s="124"/>
      <c r="K898" s="130"/>
      <c r="L898" s="56"/>
      <c r="M898" s="56"/>
      <c r="N898" s="56"/>
      <c r="O898" s="56"/>
      <c r="P898" s="56"/>
      <c r="Q898" s="56"/>
      <c r="R898" s="133"/>
      <c r="S898" s="119"/>
      <c r="T898" s="119"/>
      <c r="U898" s="26"/>
      <c r="V898" s="26"/>
      <c r="W898" s="26"/>
      <c r="X898" s="26"/>
      <c r="Y898" s="119"/>
      <c r="Z898" s="26"/>
    </row>
    <row r="899" spans="1:26" ht="12.75" customHeight="1">
      <c r="A899" s="129"/>
      <c r="B899" s="54"/>
      <c r="C899" s="26"/>
      <c r="D899" s="26"/>
      <c r="E899" s="124"/>
      <c r="F899" s="124"/>
      <c r="G899" s="124"/>
      <c r="H899" s="124"/>
      <c r="I899" s="124"/>
      <c r="J899" s="124"/>
      <c r="K899" s="130"/>
      <c r="L899" s="56"/>
      <c r="M899" s="56"/>
      <c r="N899" s="56"/>
      <c r="O899" s="56"/>
      <c r="P899" s="56"/>
      <c r="Q899" s="56"/>
      <c r="R899" s="133"/>
      <c r="S899" s="119"/>
      <c r="T899" s="119"/>
      <c r="U899" s="26"/>
      <c r="V899" s="26"/>
      <c r="W899" s="26"/>
      <c r="X899" s="26"/>
      <c r="Y899" s="119"/>
      <c r="Z899" s="26"/>
    </row>
    <row r="900" spans="1:26" ht="12.75" customHeight="1">
      <c r="A900" s="129"/>
      <c r="B900" s="54"/>
      <c r="C900" s="26"/>
      <c r="D900" s="26"/>
      <c r="E900" s="124"/>
      <c r="F900" s="124"/>
      <c r="G900" s="124"/>
      <c r="H900" s="124"/>
      <c r="I900" s="124"/>
      <c r="J900" s="124"/>
      <c r="K900" s="130"/>
      <c r="L900" s="56"/>
      <c r="M900" s="56"/>
      <c r="N900" s="56"/>
      <c r="O900" s="56"/>
      <c r="P900" s="56"/>
      <c r="Q900" s="56"/>
      <c r="R900" s="133"/>
      <c r="S900" s="119"/>
      <c r="T900" s="119"/>
      <c r="U900" s="26"/>
      <c r="V900" s="26"/>
      <c r="W900" s="26"/>
      <c r="X900" s="26"/>
      <c r="Y900" s="119"/>
      <c r="Z900" s="26"/>
    </row>
    <row r="901" spans="1:26" ht="12.75" customHeight="1">
      <c r="A901" s="129"/>
      <c r="B901" s="54"/>
      <c r="C901" s="26"/>
      <c r="D901" s="26"/>
      <c r="E901" s="124"/>
      <c r="F901" s="124"/>
      <c r="G901" s="124"/>
      <c r="H901" s="124"/>
      <c r="I901" s="124"/>
      <c r="J901" s="124"/>
      <c r="K901" s="130"/>
      <c r="L901" s="56"/>
      <c r="M901" s="56"/>
      <c r="N901" s="56"/>
      <c r="O901" s="56"/>
      <c r="P901" s="56"/>
      <c r="Q901" s="56"/>
      <c r="R901" s="133"/>
      <c r="S901" s="119"/>
      <c r="T901" s="119"/>
      <c r="U901" s="26"/>
      <c r="V901" s="26"/>
      <c r="W901" s="26"/>
      <c r="X901" s="26"/>
      <c r="Y901" s="119"/>
      <c r="Z901" s="26"/>
    </row>
    <row r="902" spans="1:26" ht="12.75" customHeight="1">
      <c r="A902" s="129"/>
      <c r="B902" s="54"/>
      <c r="C902" s="26"/>
      <c r="D902" s="26"/>
      <c r="E902" s="124"/>
      <c r="F902" s="124"/>
      <c r="G902" s="124"/>
      <c r="H902" s="124"/>
      <c r="I902" s="124"/>
      <c r="J902" s="124"/>
      <c r="K902" s="130"/>
      <c r="L902" s="56"/>
      <c r="M902" s="56"/>
      <c r="N902" s="56"/>
      <c r="O902" s="56"/>
      <c r="P902" s="56"/>
      <c r="Q902" s="56"/>
      <c r="R902" s="133"/>
      <c r="S902" s="119"/>
      <c r="T902" s="119"/>
      <c r="U902" s="26"/>
      <c r="V902" s="26"/>
      <c r="W902" s="26"/>
      <c r="X902" s="26"/>
      <c r="Y902" s="119"/>
      <c r="Z902" s="26"/>
    </row>
    <row r="903" spans="1:26" ht="12.75" customHeight="1">
      <c r="A903" s="129"/>
      <c r="B903" s="54"/>
      <c r="C903" s="26"/>
      <c r="D903" s="26"/>
      <c r="E903" s="124"/>
      <c r="F903" s="124"/>
      <c r="G903" s="124"/>
      <c r="H903" s="124"/>
      <c r="I903" s="124"/>
      <c r="J903" s="124"/>
      <c r="K903" s="130"/>
      <c r="L903" s="56"/>
      <c r="M903" s="56"/>
      <c r="N903" s="56"/>
      <c r="O903" s="56"/>
      <c r="P903" s="56"/>
      <c r="Q903" s="56"/>
      <c r="R903" s="133"/>
      <c r="S903" s="119"/>
      <c r="T903" s="119"/>
      <c r="U903" s="26"/>
      <c r="V903" s="26"/>
      <c r="W903" s="26"/>
      <c r="X903" s="26"/>
      <c r="Y903" s="119"/>
      <c r="Z903" s="26"/>
    </row>
    <row r="904" spans="1:26" ht="12.75" customHeight="1">
      <c r="A904" s="129"/>
      <c r="B904" s="54"/>
      <c r="C904" s="26"/>
      <c r="D904" s="26"/>
      <c r="E904" s="124"/>
      <c r="F904" s="124"/>
      <c r="G904" s="124"/>
      <c r="H904" s="124"/>
      <c r="I904" s="124"/>
      <c r="J904" s="124"/>
      <c r="K904" s="130"/>
      <c r="L904" s="56"/>
      <c r="M904" s="56"/>
      <c r="N904" s="56"/>
      <c r="O904" s="56"/>
      <c r="P904" s="56"/>
      <c r="Q904" s="56"/>
      <c r="R904" s="133"/>
      <c r="S904" s="119"/>
      <c r="T904" s="119"/>
      <c r="U904" s="26"/>
      <c r="V904" s="26"/>
      <c r="W904" s="26"/>
      <c r="X904" s="26"/>
      <c r="Y904" s="119"/>
      <c r="Z904" s="26"/>
    </row>
    <row r="905" spans="1:26" ht="12.75" customHeight="1">
      <c r="A905" s="129"/>
      <c r="B905" s="54"/>
      <c r="C905" s="26"/>
      <c r="D905" s="26"/>
      <c r="E905" s="124"/>
      <c r="F905" s="124"/>
      <c r="G905" s="124"/>
      <c r="H905" s="124"/>
      <c r="I905" s="124"/>
      <c r="J905" s="124"/>
      <c r="K905" s="130"/>
      <c r="L905" s="56"/>
      <c r="M905" s="56"/>
      <c r="N905" s="56"/>
      <c r="O905" s="56"/>
      <c r="P905" s="56"/>
      <c r="Q905" s="56"/>
      <c r="R905" s="133"/>
      <c r="S905" s="119"/>
      <c r="T905" s="119"/>
      <c r="U905" s="26"/>
      <c r="V905" s="26"/>
      <c r="W905" s="26"/>
      <c r="X905" s="26"/>
      <c r="Y905" s="119"/>
      <c r="Z905" s="26"/>
    </row>
    <row r="906" spans="1:26" ht="12.75" customHeight="1">
      <c r="A906" s="129"/>
      <c r="B906" s="54"/>
      <c r="C906" s="26"/>
      <c r="D906" s="26"/>
      <c r="E906" s="124"/>
      <c r="F906" s="124"/>
      <c r="G906" s="124"/>
      <c r="H906" s="124"/>
      <c r="I906" s="124"/>
      <c r="J906" s="124"/>
      <c r="K906" s="130"/>
      <c r="L906" s="56"/>
      <c r="M906" s="56"/>
      <c r="N906" s="56"/>
      <c r="O906" s="56"/>
      <c r="P906" s="56"/>
      <c r="Q906" s="56"/>
      <c r="R906" s="133"/>
      <c r="S906" s="119"/>
      <c r="T906" s="119"/>
      <c r="U906" s="26"/>
      <c r="V906" s="26"/>
      <c r="W906" s="26"/>
      <c r="X906" s="26"/>
      <c r="Y906" s="119"/>
      <c r="Z906" s="26"/>
    </row>
    <row r="907" spans="1:26" ht="12.75" customHeight="1">
      <c r="A907" s="129"/>
      <c r="B907" s="54"/>
      <c r="C907" s="26"/>
      <c r="D907" s="26"/>
      <c r="E907" s="124"/>
      <c r="F907" s="124"/>
      <c r="G907" s="124"/>
      <c r="H907" s="124"/>
      <c r="I907" s="124"/>
      <c r="J907" s="124"/>
      <c r="K907" s="130"/>
      <c r="L907" s="56"/>
      <c r="M907" s="56"/>
      <c r="N907" s="56"/>
      <c r="O907" s="56"/>
      <c r="P907" s="56"/>
      <c r="Q907" s="56"/>
      <c r="R907" s="133"/>
      <c r="S907" s="119"/>
      <c r="T907" s="119"/>
      <c r="U907" s="26"/>
      <c r="V907" s="26"/>
      <c r="W907" s="26"/>
      <c r="X907" s="26"/>
      <c r="Y907" s="119"/>
      <c r="Z907" s="26"/>
    </row>
    <row r="908" spans="1:26" ht="12.75" customHeight="1">
      <c r="A908" s="129"/>
      <c r="B908" s="54"/>
      <c r="C908" s="26"/>
      <c r="D908" s="26"/>
      <c r="E908" s="124"/>
      <c r="F908" s="124"/>
      <c r="G908" s="124"/>
      <c r="H908" s="124"/>
      <c r="I908" s="124"/>
      <c r="J908" s="124"/>
      <c r="K908" s="130"/>
      <c r="L908" s="56"/>
      <c r="M908" s="56"/>
      <c r="N908" s="56"/>
      <c r="O908" s="56"/>
      <c r="P908" s="56"/>
      <c r="Q908" s="56"/>
      <c r="R908" s="133"/>
      <c r="S908" s="119"/>
      <c r="T908" s="119"/>
      <c r="U908" s="26"/>
      <c r="V908" s="26"/>
      <c r="W908" s="26"/>
      <c r="X908" s="26"/>
      <c r="Y908" s="119"/>
      <c r="Z908" s="26"/>
    </row>
    <row r="909" spans="1:26" ht="12.75" customHeight="1">
      <c r="A909" s="129"/>
      <c r="B909" s="54"/>
      <c r="C909" s="26"/>
      <c r="D909" s="26"/>
      <c r="E909" s="124"/>
      <c r="F909" s="124"/>
      <c r="G909" s="124"/>
      <c r="H909" s="124"/>
      <c r="I909" s="124"/>
      <c r="J909" s="124"/>
      <c r="K909" s="130"/>
      <c r="L909" s="56"/>
      <c r="M909" s="56"/>
      <c r="N909" s="56"/>
      <c r="O909" s="56"/>
      <c r="P909" s="56"/>
      <c r="Q909" s="56"/>
      <c r="R909" s="133"/>
      <c r="S909" s="119"/>
      <c r="T909" s="119"/>
      <c r="U909" s="26"/>
      <c r="V909" s="26"/>
      <c r="W909" s="26"/>
      <c r="X909" s="26"/>
      <c r="Y909" s="119"/>
      <c r="Z909" s="26"/>
    </row>
    <row r="910" spans="1:26" ht="12.75" customHeight="1">
      <c r="A910" s="129"/>
      <c r="B910" s="54"/>
      <c r="C910" s="26"/>
      <c r="D910" s="26"/>
      <c r="E910" s="124"/>
      <c r="F910" s="124"/>
      <c r="G910" s="124"/>
      <c r="H910" s="124"/>
      <c r="I910" s="124"/>
      <c r="J910" s="124"/>
      <c r="K910" s="130"/>
      <c r="L910" s="56"/>
      <c r="M910" s="56"/>
      <c r="N910" s="56"/>
      <c r="O910" s="56"/>
      <c r="P910" s="56"/>
      <c r="Q910" s="56"/>
      <c r="R910" s="133"/>
      <c r="S910" s="119"/>
      <c r="T910" s="119"/>
      <c r="U910" s="26"/>
      <c r="V910" s="26"/>
      <c r="W910" s="26"/>
      <c r="X910" s="26"/>
      <c r="Y910" s="119"/>
      <c r="Z910" s="26"/>
    </row>
    <row r="911" spans="1:26" ht="12.75" customHeight="1">
      <c r="A911" s="129"/>
      <c r="B911" s="54"/>
      <c r="C911" s="26"/>
      <c r="D911" s="26"/>
      <c r="E911" s="124"/>
      <c r="F911" s="124"/>
      <c r="G911" s="124"/>
      <c r="H911" s="124"/>
      <c r="I911" s="124"/>
      <c r="J911" s="124"/>
      <c r="K911" s="130"/>
      <c r="L911" s="56"/>
      <c r="M911" s="56"/>
      <c r="N911" s="56"/>
      <c r="O911" s="56"/>
      <c r="P911" s="56"/>
      <c r="Q911" s="56"/>
      <c r="R911" s="133"/>
      <c r="S911" s="119"/>
      <c r="T911" s="119"/>
      <c r="U911" s="26"/>
      <c r="V911" s="26"/>
      <c r="W911" s="26"/>
      <c r="X911" s="26"/>
      <c r="Y911" s="119"/>
      <c r="Z911" s="26"/>
    </row>
    <row r="912" spans="1:26" ht="12.75" customHeight="1">
      <c r="A912" s="129"/>
      <c r="B912" s="54"/>
      <c r="C912" s="26"/>
      <c r="D912" s="26"/>
      <c r="E912" s="124"/>
      <c r="F912" s="124"/>
      <c r="G912" s="124"/>
      <c r="H912" s="124"/>
      <c r="I912" s="124"/>
      <c r="J912" s="124"/>
      <c r="K912" s="130"/>
      <c r="L912" s="56"/>
      <c r="M912" s="56"/>
      <c r="N912" s="56"/>
      <c r="O912" s="56"/>
      <c r="P912" s="56"/>
      <c r="Q912" s="56"/>
      <c r="R912" s="133"/>
      <c r="S912" s="119"/>
      <c r="T912" s="119"/>
      <c r="U912" s="26"/>
      <c r="V912" s="26"/>
      <c r="W912" s="26"/>
      <c r="X912" s="26"/>
      <c r="Y912" s="119"/>
      <c r="Z912" s="26"/>
    </row>
    <row r="913" spans="1:26" ht="12.75" customHeight="1">
      <c r="A913" s="129"/>
      <c r="B913" s="54"/>
      <c r="C913" s="26"/>
      <c r="D913" s="26"/>
      <c r="E913" s="124"/>
      <c r="F913" s="124"/>
      <c r="G913" s="124"/>
      <c r="H913" s="124"/>
      <c r="I913" s="124"/>
      <c r="J913" s="124"/>
      <c r="K913" s="130"/>
      <c r="L913" s="56"/>
      <c r="M913" s="56"/>
      <c r="N913" s="56"/>
      <c r="O913" s="56"/>
      <c r="P913" s="56"/>
      <c r="Q913" s="56"/>
      <c r="R913" s="133"/>
      <c r="S913" s="119"/>
      <c r="T913" s="119"/>
      <c r="U913" s="26"/>
      <c r="V913" s="26"/>
      <c r="W913" s="26"/>
      <c r="X913" s="26"/>
      <c r="Y913" s="119"/>
      <c r="Z913" s="26"/>
    </row>
    <row r="914" spans="1:26" ht="12.75" customHeight="1">
      <c r="A914" s="129"/>
      <c r="B914" s="54"/>
      <c r="C914" s="26"/>
      <c r="D914" s="26"/>
      <c r="E914" s="124"/>
      <c r="F914" s="124"/>
      <c r="G914" s="124"/>
      <c r="H914" s="124"/>
      <c r="I914" s="124"/>
      <c r="J914" s="124"/>
      <c r="K914" s="130"/>
      <c r="L914" s="56"/>
      <c r="M914" s="56"/>
      <c r="N914" s="56"/>
      <c r="O914" s="56"/>
      <c r="P914" s="56"/>
      <c r="Q914" s="56"/>
      <c r="R914" s="133"/>
      <c r="S914" s="119"/>
      <c r="T914" s="119"/>
      <c r="U914" s="26"/>
      <c r="V914" s="26"/>
      <c r="W914" s="26"/>
      <c r="X914" s="26"/>
      <c r="Y914" s="119"/>
      <c r="Z914" s="26"/>
    </row>
    <row r="915" spans="1:26" ht="12.75" customHeight="1">
      <c r="A915" s="129"/>
      <c r="B915" s="54"/>
      <c r="C915" s="26"/>
      <c r="D915" s="26"/>
      <c r="E915" s="124"/>
      <c r="F915" s="124"/>
      <c r="G915" s="124"/>
      <c r="H915" s="124"/>
      <c r="I915" s="124"/>
      <c r="J915" s="124"/>
      <c r="K915" s="130"/>
      <c r="L915" s="56"/>
      <c r="M915" s="56"/>
      <c r="N915" s="56"/>
      <c r="O915" s="56"/>
      <c r="P915" s="56"/>
      <c r="Q915" s="56"/>
      <c r="R915" s="133"/>
      <c r="S915" s="119"/>
      <c r="T915" s="119"/>
      <c r="U915" s="26"/>
      <c r="V915" s="26"/>
      <c r="W915" s="26"/>
      <c r="X915" s="26"/>
      <c r="Y915" s="119"/>
      <c r="Z915" s="26"/>
    </row>
    <row r="916" spans="1:26" ht="12.75" customHeight="1">
      <c r="A916" s="129"/>
      <c r="B916" s="54"/>
      <c r="C916" s="26"/>
      <c r="D916" s="26"/>
      <c r="E916" s="124"/>
      <c r="F916" s="124"/>
      <c r="G916" s="124"/>
      <c r="H916" s="124"/>
      <c r="I916" s="124"/>
      <c r="J916" s="124"/>
      <c r="K916" s="130"/>
      <c r="L916" s="56"/>
      <c r="M916" s="56"/>
      <c r="N916" s="56"/>
      <c r="O916" s="56"/>
      <c r="P916" s="56"/>
      <c r="Q916" s="56"/>
      <c r="R916" s="133"/>
      <c r="S916" s="119"/>
      <c r="T916" s="119"/>
      <c r="U916" s="26"/>
      <c r="V916" s="26"/>
      <c r="W916" s="26"/>
      <c r="X916" s="26"/>
      <c r="Y916" s="119"/>
      <c r="Z916" s="26"/>
    </row>
    <row r="917" spans="1:26" ht="12.75" customHeight="1">
      <c r="A917" s="129"/>
      <c r="B917" s="54"/>
      <c r="C917" s="26"/>
      <c r="D917" s="26"/>
      <c r="E917" s="124"/>
      <c r="F917" s="124"/>
      <c r="G917" s="124"/>
      <c r="H917" s="124"/>
      <c r="I917" s="124"/>
      <c r="J917" s="124"/>
      <c r="K917" s="130"/>
      <c r="L917" s="56"/>
      <c r="M917" s="56"/>
      <c r="N917" s="56"/>
      <c r="O917" s="56"/>
      <c r="P917" s="56"/>
      <c r="Q917" s="56"/>
      <c r="R917" s="133"/>
      <c r="S917" s="119"/>
      <c r="T917" s="119"/>
      <c r="U917" s="26"/>
      <c r="V917" s="26"/>
      <c r="W917" s="26"/>
      <c r="X917" s="26"/>
      <c r="Y917" s="119"/>
      <c r="Z917" s="26"/>
    </row>
    <row r="918" spans="1:26" ht="12.75" customHeight="1">
      <c r="A918" s="129"/>
      <c r="B918" s="54"/>
      <c r="C918" s="26"/>
      <c r="D918" s="26"/>
      <c r="E918" s="124"/>
      <c r="F918" s="124"/>
      <c r="G918" s="124"/>
      <c r="H918" s="124"/>
      <c r="I918" s="124"/>
      <c r="J918" s="124"/>
      <c r="K918" s="130"/>
      <c r="L918" s="56"/>
      <c r="M918" s="56"/>
      <c r="N918" s="56"/>
      <c r="O918" s="56"/>
      <c r="P918" s="56"/>
      <c r="Q918" s="56"/>
      <c r="R918" s="133"/>
      <c r="S918" s="119"/>
      <c r="T918" s="119"/>
      <c r="U918" s="26"/>
      <c r="V918" s="26"/>
      <c r="W918" s="26"/>
      <c r="X918" s="26"/>
      <c r="Y918" s="119"/>
      <c r="Z918" s="26"/>
    </row>
    <row r="919" spans="1:26" ht="12.75" customHeight="1">
      <c r="A919" s="129"/>
      <c r="B919" s="54"/>
      <c r="C919" s="26"/>
      <c r="D919" s="26"/>
      <c r="E919" s="124"/>
      <c r="F919" s="124"/>
      <c r="G919" s="124"/>
      <c r="H919" s="124"/>
      <c r="I919" s="124"/>
      <c r="J919" s="124"/>
      <c r="K919" s="130"/>
      <c r="L919" s="56"/>
      <c r="M919" s="56"/>
      <c r="N919" s="56"/>
      <c r="O919" s="56"/>
      <c r="P919" s="56"/>
      <c r="Q919" s="56"/>
      <c r="R919" s="133"/>
      <c r="S919" s="119"/>
      <c r="T919" s="119"/>
      <c r="U919" s="26"/>
      <c r="V919" s="26"/>
      <c r="W919" s="26"/>
      <c r="X919" s="26"/>
      <c r="Y919" s="119"/>
      <c r="Z919" s="26"/>
    </row>
    <row r="920" spans="1:26" ht="12.75" customHeight="1">
      <c r="A920" s="129"/>
      <c r="B920" s="54"/>
      <c r="C920" s="26"/>
      <c r="D920" s="26"/>
      <c r="E920" s="124"/>
      <c r="F920" s="124"/>
      <c r="G920" s="124"/>
      <c r="H920" s="124"/>
      <c r="I920" s="124"/>
      <c r="J920" s="124"/>
      <c r="K920" s="130"/>
      <c r="L920" s="56"/>
      <c r="M920" s="56"/>
      <c r="N920" s="56"/>
      <c r="O920" s="56"/>
      <c r="P920" s="56"/>
      <c r="Q920" s="56"/>
      <c r="R920" s="133"/>
      <c r="S920" s="119"/>
      <c r="T920" s="119"/>
      <c r="U920" s="26"/>
      <c r="V920" s="26"/>
      <c r="W920" s="26"/>
      <c r="X920" s="26"/>
      <c r="Y920" s="119"/>
      <c r="Z920" s="26"/>
    </row>
    <row r="921" spans="1:26" ht="12.75" customHeight="1">
      <c r="A921" s="129"/>
      <c r="B921" s="54"/>
      <c r="C921" s="26"/>
      <c r="D921" s="26"/>
      <c r="E921" s="124"/>
      <c r="F921" s="124"/>
      <c r="G921" s="124"/>
      <c r="H921" s="124"/>
      <c r="I921" s="124"/>
      <c r="J921" s="124"/>
      <c r="K921" s="130"/>
      <c r="L921" s="56"/>
      <c r="M921" s="56"/>
      <c r="N921" s="56"/>
      <c r="O921" s="56"/>
      <c r="P921" s="56"/>
      <c r="Q921" s="56"/>
      <c r="R921" s="133"/>
      <c r="S921" s="119"/>
      <c r="T921" s="119"/>
      <c r="U921" s="26"/>
      <c r="V921" s="26"/>
      <c r="W921" s="26"/>
      <c r="X921" s="26"/>
      <c r="Y921" s="119"/>
      <c r="Z921" s="26"/>
    </row>
    <row r="922" spans="1:26" ht="12.75" customHeight="1">
      <c r="A922" s="129"/>
      <c r="B922" s="54"/>
      <c r="C922" s="26"/>
      <c r="D922" s="26"/>
      <c r="E922" s="124"/>
      <c r="F922" s="124"/>
      <c r="G922" s="124"/>
      <c r="H922" s="124"/>
      <c r="I922" s="124"/>
      <c r="J922" s="124"/>
      <c r="K922" s="130"/>
      <c r="L922" s="56"/>
      <c r="M922" s="56"/>
      <c r="N922" s="56"/>
      <c r="O922" s="56"/>
      <c r="P922" s="56"/>
      <c r="Q922" s="56"/>
      <c r="R922" s="133"/>
      <c r="S922" s="119"/>
      <c r="T922" s="119"/>
      <c r="U922" s="26"/>
      <c r="V922" s="26"/>
      <c r="W922" s="26"/>
      <c r="X922" s="26"/>
      <c r="Y922" s="119"/>
      <c r="Z922" s="26"/>
    </row>
    <row r="923" spans="1:26" ht="12.75" customHeight="1">
      <c r="A923" s="129"/>
      <c r="B923" s="54"/>
      <c r="C923" s="26"/>
      <c r="D923" s="26"/>
      <c r="E923" s="124"/>
      <c r="F923" s="124"/>
      <c r="G923" s="124"/>
      <c r="H923" s="124"/>
      <c r="I923" s="124"/>
      <c r="J923" s="124"/>
      <c r="K923" s="130"/>
      <c r="L923" s="56"/>
      <c r="M923" s="56"/>
      <c r="N923" s="56"/>
      <c r="O923" s="56"/>
      <c r="P923" s="56"/>
      <c r="Q923" s="56"/>
      <c r="R923" s="133"/>
      <c r="S923" s="119"/>
      <c r="T923" s="119"/>
      <c r="U923" s="26"/>
      <c r="V923" s="26"/>
      <c r="W923" s="26"/>
      <c r="X923" s="26"/>
      <c r="Y923" s="119"/>
      <c r="Z923" s="26"/>
    </row>
    <row r="924" spans="1:26" ht="12.75" customHeight="1">
      <c r="A924" s="129"/>
      <c r="B924" s="54"/>
      <c r="C924" s="26"/>
      <c r="D924" s="26"/>
      <c r="E924" s="124"/>
      <c r="F924" s="124"/>
      <c r="G924" s="124"/>
      <c r="H924" s="124"/>
      <c r="I924" s="124"/>
      <c r="J924" s="124"/>
      <c r="K924" s="130"/>
      <c r="L924" s="56"/>
      <c r="M924" s="56"/>
      <c r="N924" s="56"/>
      <c r="O924" s="56"/>
      <c r="P924" s="56"/>
      <c r="Q924" s="56"/>
      <c r="R924" s="133"/>
      <c r="S924" s="119"/>
      <c r="T924" s="119"/>
      <c r="U924" s="26"/>
      <c r="V924" s="26"/>
      <c r="W924" s="26"/>
      <c r="X924" s="26"/>
      <c r="Y924" s="119"/>
      <c r="Z924" s="26"/>
    </row>
    <row r="925" spans="1:26" ht="12.75" customHeight="1">
      <c r="A925" s="129"/>
      <c r="B925" s="54"/>
      <c r="C925" s="26"/>
      <c r="D925" s="26"/>
      <c r="E925" s="124"/>
      <c r="F925" s="124"/>
      <c r="G925" s="124"/>
      <c r="H925" s="124"/>
      <c r="I925" s="124"/>
      <c r="J925" s="124"/>
      <c r="K925" s="130"/>
      <c r="L925" s="56"/>
      <c r="M925" s="56"/>
      <c r="N925" s="56"/>
      <c r="O925" s="56"/>
      <c r="P925" s="56"/>
      <c r="Q925" s="56"/>
      <c r="R925" s="133"/>
      <c r="S925" s="119"/>
      <c r="T925" s="119"/>
      <c r="U925" s="26"/>
      <c r="V925" s="26"/>
      <c r="W925" s="26"/>
      <c r="X925" s="26"/>
      <c r="Y925" s="119"/>
      <c r="Z925" s="26"/>
    </row>
    <row r="926" spans="1:26" ht="12.75" customHeight="1">
      <c r="A926" s="129"/>
      <c r="B926" s="54"/>
      <c r="C926" s="26"/>
      <c r="D926" s="26"/>
      <c r="E926" s="124"/>
      <c r="F926" s="124"/>
      <c r="G926" s="124"/>
      <c r="H926" s="124"/>
      <c r="I926" s="124"/>
      <c r="J926" s="124"/>
      <c r="K926" s="130"/>
      <c r="L926" s="56"/>
      <c r="M926" s="56"/>
      <c r="N926" s="56"/>
      <c r="O926" s="56"/>
      <c r="P926" s="56"/>
      <c r="Q926" s="56"/>
      <c r="R926" s="133"/>
      <c r="S926" s="119"/>
      <c r="T926" s="119"/>
      <c r="U926" s="26"/>
      <c r="V926" s="26"/>
      <c r="W926" s="26"/>
      <c r="X926" s="26"/>
      <c r="Y926" s="119"/>
      <c r="Z926" s="26"/>
    </row>
    <row r="927" spans="1:26" ht="12.75" customHeight="1">
      <c r="A927" s="129"/>
      <c r="B927" s="54"/>
      <c r="C927" s="26"/>
      <c r="D927" s="26"/>
      <c r="E927" s="124"/>
      <c r="F927" s="124"/>
      <c r="G927" s="124"/>
      <c r="H927" s="124"/>
      <c r="I927" s="124"/>
      <c r="J927" s="124"/>
      <c r="K927" s="130"/>
      <c r="L927" s="56"/>
      <c r="M927" s="56"/>
      <c r="N927" s="56"/>
      <c r="O927" s="56"/>
      <c r="P927" s="56"/>
      <c r="Q927" s="56"/>
      <c r="R927" s="133"/>
      <c r="S927" s="119"/>
      <c r="T927" s="119"/>
      <c r="U927" s="26"/>
      <c r="V927" s="26"/>
      <c r="W927" s="26"/>
      <c r="X927" s="26"/>
      <c r="Y927" s="119"/>
      <c r="Z927" s="26"/>
    </row>
    <row r="928" spans="1:26" ht="12.75" customHeight="1">
      <c r="A928" s="129"/>
      <c r="B928" s="54"/>
      <c r="C928" s="26"/>
      <c r="D928" s="26"/>
      <c r="E928" s="124"/>
      <c r="F928" s="124"/>
      <c r="G928" s="124"/>
      <c r="H928" s="124"/>
      <c r="I928" s="124"/>
      <c r="J928" s="124"/>
      <c r="K928" s="130"/>
      <c r="L928" s="56"/>
      <c r="M928" s="56"/>
      <c r="N928" s="56"/>
      <c r="O928" s="56"/>
      <c r="P928" s="56"/>
      <c r="Q928" s="56"/>
      <c r="R928" s="133"/>
      <c r="S928" s="119"/>
      <c r="T928" s="119"/>
      <c r="U928" s="26"/>
      <c r="V928" s="26"/>
      <c r="W928" s="26"/>
      <c r="X928" s="26"/>
      <c r="Y928" s="119"/>
      <c r="Z928" s="26"/>
    </row>
    <row r="929" spans="1:26" ht="12.75" customHeight="1">
      <c r="A929" s="129"/>
      <c r="B929" s="54"/>
      <c r="C929" s="26"/>
      <c r="D929" s="26"/>
      <c r="E929" s="124"/>
      <c r="F929" s="124"/>
      <c r="G929" s="124"/>
      <c r="H929" s="124"/>
      <c r="I929" s="124"/>
      <c r="J929" s="124"/>
      <c r="K929" s="130"/>
      <c r="L929" s="56"/>
      <c r="M929" s="56"/>
      <c r="N929" s="56"/>
      <c r="O929" s="56"/>
      <c r="P929" s="56"/>
      <c r="Q929" s="56"/>
      <c r="R929" s="133"/>
      <c r="S929" s="119"/>
      <c r="T929" s="119"/>
      <c r="U929" s="26"/>
      <c r="V929" s="26"/>
      <c r="W929" s="26"/>
      <c r="X929" s="26"/>
      <c r="Y929" s="119"/>
      <c r="Z929" s="26"/>
    </row>
    <row r="930" spans="1:26" ht="12.75" customHeight="1">
      <c r="A930" s="129"/>
      <c r="B930" s="54"/>
      <c r="C930" s="26"/>
      <c r="D930" s="26"/>
      <c r="E930" s="124"/>
      <c r="F930" s="124"/>
      <c r="G930" s="124"/>
      <c r="H930" s="124"/>
      <c r="I930" s="124"/>
      <c r="J930" s="124"/>
      <c r="K930" s="130"/>
      <c r="L930" s="56"/>
      <c r="M930" s="56"/>
      <c r="N930" s="56"/>
      <c r="O930" s="56"/>
      <c r="P930" s="56"/>
      <c r="Q930" s="56"/>
      <c r="R930" s="133"/>
      <c r="S930" s="119"/>
      <c r="T930" s="119"/>
      <c r="U930" s="26"/>
      <c r="V930" s="26"/>
      <c r="W930" s="26"/>
      <c r="X930" s="26"/>
      <c r="Y930" s="119"/>
      <c r="Z930" s="26"/>
    </row>
    <row r="931" spans="1:26" ht="12.75" customHeight="1">
      <c r="A931" s="129"/>
      <c r="B931" s="54"/>
      <c r="C931" s="26"/>
      <c r="D931" s="26"/>
      <c r="E931" s="124"/>
      <c r="F931" s="124"/>
      <c r="G931" s="124"/>
      <c r="H931" s="124"/>
      <c r="I931" s="124"/>
      <c r="J931" s="124"/>
      <c r="K931" s="130"/>
      <c r="L931" s="56"/>
      <c r="M931" s="56"/>
      <c r="N931" s="56"/>
      <c r="O931" s="56"/>
      <c r="P931" s="56"/>
      <c r="Q931" s="56"/>
      <c r="R931" s="133"/>
      <c r="S931" s="119"/>
      <c r="T931" s="119"/>
      <c r="U931" s="26"/>
      <c r="V931" s="26"/>
      <c r="W931" s="26"/>
      <c r="X931" s="26"/>
      <c r="Y931" s="119"/>
      <c r="Z931" s="26"/>
    </row>
    <row r="932" spans="1:26" ht="12.75" customHeight="1">
      <c r="A932" s="129"/>
      <c r="B932" s="54"/>
      <c r="C932" s="26"/>
      <c r="D932" s="26"/>
      <c r="E932" s="124"/>
      <c r="F932" s="124"/>
      <c r="G932" s="124"/>
      <c r="H932" s="124"/>
      <c r="I932" s="124"/>
      <c r="J932" s="124"/>
      <c r="K932" s="130"/>
      <c r="L932" s="56"/>
      <c r="M932" s="56"/>
      <c r="N932" s="56"/>
      <c r="O932" s="56"/>
      <c r="P932" s="56"/>
      <c r="Q932" s="56"/>
      <c r="R932" s="133"/>
      <c r="S932" s="119"/>
      <c r="T932" s="119"/>
      <c r="U932" s="26"/>
      <c r="V932" s="26"/>
      <c r="W932" s="26"/>
      <c r="X932" s="26"/>
      <c r="Y932" s="119"/>
      <c r="Z932" s="26"/>
    </row>
    <row r="933" spans="1:26" ht="12.75" customHeight="1">
      <c r="A933" s="129"/>
      <c r="B933" s="54"/>
      <c r="C933" s="26"/>
      <c r="D933" s="26"/>
      <c r="E933" s="124"/>
      <c r="F933" s="124"/>
      <c r="G933" s="124"/>
      <c r="H933" s="124"/>
      <c r="I933" s="124"/>
      <c r="J933" s="124"/>
      <c r="K933" s="130"/>
      <c r="L933" s="56"/>
      <c r="M933" s="56"/>
      <c r="N933" s="56"/>
      <c r="O933" s="56"/>
      <c r="P933" s="56"/>
      <c r="Q933" s="56"/>
      <c r="R933" s="133"/>
      <c r="S933" s="119"/>
      <c r="T933" s="119"/>
      <c r="U933" s="26"/>
      <c r="V933" s="26"/>
      <c r="W933" s="26"/>
      <c r="X933" s="26"/>
      <c r="Y933" s="119"/>
      <c r="Z933" s="26"/>
    </row>
    <row r="934" spans="1:26" ht="12.75" customHeight="1">
      <c r="A934" s="129"/>
      <c r="B934" s="54"/>
      <c r="C934" s="26"/>
      <c r="D934" s="26"/>
      <c r="E934" s="124"/>
      <c r="F934" s="124"/>
      <c r="G934" s="124"/>
      <c r="H934" s="124"/>
      <c r="I934" s="124"/>
      <c r="J934" s="124"/>
      <c r="K934" s="130"/>
      <c r="L934" s="56"/>
      <c r="M934" s="56"/>
      <c r="N934" s="56"/>
      <c r="O934" s="56"/>
      <c r="P934" s="56"/>
      <c r="Q934" s="56"/>
      <c r="R934" s="133"/>
      <c r="S934" s="119"/>
      <c r="T934" s="119"/>
      <c r="U934" s="26"/>
      <c r="V934" s="26"/>
      <c r="W934" s="26"/>
      <c r="X934" s="26"/>
      <c r="Y934" s="119"/>
      <c r="Z934" s="26"/>
    </row>
    <row r="935" spans="1:26" ht="12.75" customHeight="1">
      <c r="A935" s="129"/>
      <c r="B935" s="54"/>
      <c r="C935" s="26"/>
      <c r="D935" s="26"/>
      <c r="E935" s="124"/>
      <c r="F935" s="124"/>
      <c r="G935" s="124"/>
      <c r="H935" s="124"/>
      <c r="I935" s="124"/>
      <c r="J935" s="124"/>
      <c r="K935" s="130"/>
      <c r="L935" s="56"/>
      <c r="M935" s="56"/>
      <c r="N935" s="56"/>
      <c r="O935" s="56"/>
      <c r="P935" s="56"/>
      <c r="Q935" s="56"/>
      <c r="R935" s="133"/>
      <c r="S935" s="119"/>
      <c r="T935" s="119"/>
      <c r="U935" s="26"/>
      <c r="V935" s="26"/>
      <c r="W935" s="26"/>
      <c r="X935" s="26"/>
      <c r="Y935" s="119"/>
      <c r="Z935" s="26"/>
    </row>
    <row r="936" spans="1:26" ht="12.75" customHeight="1">
      <c r="A936" s="129"/>
      <c r="B936" s="54"/>
      <c r="C936" s="26"/>
      <c r="D936" s="26"/>
      <c r="E936" s="124"/>
      <c r="F936" s="124"/>
      <c r="G936" s="124"/>
      <c r="H936" s="124"/>
      <c r="I936" s="124"/>
      <c r="J936" s="124"/>
      <c r="K936" s="130"/>
      <c r="L936" s="56"/>
      <c r="M936" s="56"/>
      <c r="N936" s="56"/>
      <c r="O936" s="56"/>
      <c r="P936" s="56"/>
      <c r="Q936" s="56"/>
      <c r="R936" s="133"/>
      <c r="S936" s="119"/>
      <c r="T936" s="119"/>
      <c r="U936" s="26"/>
      <c r="V936" s="26"/>
      <c r="W936" s="26"/>
      <c r="X936" s="26"/>
      <c r="Y936" s="119"/>
      <c r="Z936" s="26"/>
    </row>
    <row r="937" spans="1:26" ht="12.75" customHeight="1">
      <c r="A937" s="129"/>
      <c r="B937" s="54"/>
      <c r="C937" s="26"/>
      <c r="D937" s="26"/>
      <c r="E937" s="124"/>
      <c r="F937" s="124"/>
      <c r="G937" s="124"/>
      <c r="H937" s="124"/>
      <c r="I937" s="124"/>
      <c r="J937" s="124"/>
      <c r="K937" s="130"/>
      <c r="L937" s="56"/>
      <c r="M937" s="56"/>
      <c r="N937" s="56"/>
      <c r="O937" s="56"/>
      <c r="P937" s="56"/>
      <c r="Q937" s="56"/>
      <c r="R937" s="133"/>
      <c r="S937" s="119"/>
      <c r="T937" s="119"/>
      <c r="U937" s="26"/>
      <c r="V937" s="26"/>
      <c r="W937" s="26"/>
      <c r="X937" s="26"/>
      <c r="Y937" s="119"/>
      <c r="Z937" s="26"/>
    </row>
    <row r="938" spans="1:26" ht="12.75" customHeight="1">
      <c r="A938" s="129"/>
      <c r="B938" s="54"/>
      <c r="C938" s="26"/>
      <c r="D938" s="26"/>
      <c r="E938" s="124"/>
      <c r="F938" s="124"/>
      <c r="G938" s="124"/>
      <c r="H938" s="124"/>
      <c r="I938" s="124"/>
      <c r="J938" s="124"/>
      <c r="K938" s="130"/>
      <c r="L938" s="56"/>
      <c r="M938" s="56"/>
      <c r="N938" s="56"/>
      <c r="O938" s="56"/>
      <c r="P938" s="56"/>
      <c r="Q938" s="56"/>
      <c r="R938" s="133"/>
      <c r="S938" s="119"/>
      <c r="T938" s="119"/>
      <c r="U938" s="26"/>
      <c r="V938" s="26"/>
      <c r="W938" s="26"/>
      <c r="X938" s="26"/>
      <c r="Y938" s="119"/>
      <c r="Z938" s="26"/>
    </row>
    <row r="939" spans="1:26" ht="12.75" customHeight="1">
      <c r="A939" s="129"/>
      <c r="B939" s="54"/>
      <c r="C939" s="26"/>
      <c r="D939" s="26"/>
      <c r="E939" s="124"/>
      <c r="F939" s="124"/>
      <c r="G939" s="124"/>
      <c r="H939" s="124"/>
      <c r="I939" s="124"/>
      <c r="J939" s="124"/>
      <c r="K939" s="130"/>
      <c r="L939" s="56"/>
      <c r="M939" s="56"/>
      <c r="N939" s="56"/>
      <c r="O939" s="56"/>
      <c r="P939" s="56"/>
      <c r="Q939" s="56"/>
      <c r="R939" s="133"/>
      <c r="S939" s="119"/>
      <c r="T939" s="119"/>
      <c r="U939" s="26"/>
      <c r="V939" s="26"/>
      <c r="W939" s="26"/>
      <c r="X939" s="26"/>
      <c r="Y939" s="119"/>
      <c r="Z939" s="26"/>
    </row>
    <row r="940" spans="1:26" ht="12.75" customHeight="1">
      <c r="A940" s="129"/>
      <c r="B940" s="54"/>
      <c r="C940" s="26"/>
      <c r="D940" s="26"/>
      <c r="E940" s="124"/>
      <c r="F940" s="124"/>
      <c r="G940" s="124"/>
      <c r="H940" s="124"/>
      <c r="I940" s="124"/>
      <c r="J940" s="124"/>
      <c r="K940" s="130"/>
      <c r="L940" s="56"/>
      <c r="M940" s="56"/>
      <c r="N940" s="56"/>
      <c r="O940" s="56"/>
      <c r="P940" s="56"/>
      <c r="Q940" s="56"/>
      <c r="R940" s="133"/>
      <c r="S940" s="119"/>
      <c r="T940" s="119"/>
      <c r="U940" s="26"/>
      <c r="V940" s="26"/>
      <c r="W940" s="26"/>
      <c r="X940" s="26"/>
      <c r="Y940" s="119"/>
      <c r="Z940" s="26"/>
    </row>
    <row r="941" spans="1:26" ht="12.75" customHeight="1">
      <c r="A941" s="129"/>
      <c r="B941" s="54"/>
      <c r="C941" s="26"/>
      <c r="D941" s="26"/>
      <c r="E941" s="124"/>
      <c r="F941" s="124"/>
      <c r="G941" s="124"/>
      <c r="H941" s="124"/>
      <c r="I941" s="124"/>
      <c r="J941" s="124"/>
      <c r="K941" s="130"/>
      <c r="L941" s="56"/>
      <c r="M941" s="56"/>
      <c r="N941" s="56"/>
      <c r="O941" s="56"/>
      <c r="P941" s="56"/>
      <c r="Q941" s="56"/>
      <c r="R941" s="133"/>
      <c r="S941" s="119"/>
      <c r="T941" s="119"/>
      <c r="U941" s="26"/>
      <c r="V941" s="26"/>
      <c r="W941" s="26"/>
      <c r="X941" s="26"/>
      <c r="Y941" s="119"/>
      <c r="Z941" s="26"/>
    </row>
    <row r="942" spans="1:26" ht="12.75" customHeight="1">
      <c r="A942" s="129"/>
      <c r="B942" s="54"/>
      <c r="C942" s="26"/>
      <c r="D942" s="26"/>
      <c r="E942" s="124"/>
      <c r="F942" s="124"/>
      <c r="G942" s="124"/>
      <c r="H942" s="124"/>
      <c r="I942" s="124"/>
      <c r="J942" s="124"/>
      <c r="K942" s="130"/>
      <c r="L942" s="56"/>
      <c r="M942" s="56"/>
      <c r="N942" s="56"/>
      <c r="O942" s="56"/>
      <c r="P942" s="56"/>
      <c r="Q942" s="56"/>
      <c r="R942" s="133"/>
      <c r="S942" s="119"/>
      <c r="T942" s="119"/>
      <c r="U942" s="26"/>
      <c r="V942" s="26"/>
      <c r="W942" s="26"/>
      <c r="X942" s="26"/>
      <c r="Y942" s="119"/>
      <c r="Z942" s="26"/>
    </row>
    <row r="943" spans="1:26" ht="12.75" customHeight="1">
      <c r="A943" s="129"/>
      <c r="B943" s="54"/>
      <c r="C943" s="26"/>
      <c r="D943" s="26"/>
      <c r="E943" s="124"/>
      <c r="F943" s="124"/>
      <c r="G943" s="124"/>
      <c r="H943" s="124"/>
      <c r="I943" s="124"/>
      <c r="J943" s="124"/>
      <c r="K943" s="130"/>
      <c r="L943" s="56"/>
      <c r="M943" s="56"/>
      <c r="N943" s="56"/>
      <c r="O943" s="56"/>
      <c r="P943" s="56"/>
      <c r="Q943" s="56"/>
      <c r="R943" s="133"/>
      <c r="S943" s="119"/>
      <c r="T943" s="119"/>
      <c r="U943" s="26"/>
      <c r="V943" s="26"/>
      <c r="W943" s="26"/>
      <c r="X943" s="26"/>
      <c r="Y943" s="119"/>
      <c r="Z943" s="26"/>
    </row>
    <row r="944" spans="1:26" ht="12.75" customHeight="1">
      <c r="A944" s="129"/>
      <c r="B944" s="54"/>
      <c r="C944" s="26"/>
      <c r="D944" s="26"/>
      <c r="E944" s="124"/>
      <c r="F944" s="124"/>
      <c r="G944" s="124"/>
      <c r="H944" s="124"/>
      <c r="I944" s="124"/>
      <c r="J944" s="124"/>
      <c r="K944" s="130"/>
      <c r="L944" s="56"/>
      <c r="M944" s="56"/>
      <c r="N944" s="56"/>
      <c r="O944" s="56"/>
      <c r="P944" s="56"/>
      <c r="Q944" s="56"/>
      <c r="R944" s="133"/>
      <c r="S944" s="119"/>
      <c r="T944" s="119"/>
      <c r="U944" s="26"/>
      <c r="V944" s="26"/>
      <c r="W944" s="26"/>
      <c r="X944" s="26"/>
      <c r="Y944" s="119"/>
      <c r="Z944" s="26"/>
    </row>
    <row r="945" spans="1:26" ht="12.75" customHeight="1">
      <c r="A945" s="129"/>
      <c r="B945" s="54"/>
      <c r="C945" s="26"/>
      <c r="D945" s="26"/>
      <c r="E945" s="124"/>
      <c r="F945" s="124"/>
      <c r="G945" s="124"/>
      <c r="H945" s="124"/>
      <c r="I945" s="124"/>
      <c r="J945" s="124"/>
      <c r="K945" s="130"/>
      <c r="L945" s="56"/>
      <c r="M945" s="56"/>
      <c r="N945" s="56"/>
      <c r="O945" s="56"/>
      <c r="P945" s="56"/>
      <c r="Q945" s="56"/>
      <c r="R945" s="133"/>
      <c r="S945" s="119"/>
      <c r="T945" s="119"/>
      <c r="U945" s="26"/>
      <c r="V945" s="26"/>
      <c r="W945" s="26"/>
      <c r="X945" s="26"/>
      <c r="Y945" s="119"/>
      <c r="Z945" s="26"/>
    </row>
    <row r="946" spans="1:26" ht="12.75" customHeight="1">
      <c r="A946" s="129"/>
      <c r="B946" s="54"/>
      <c r="C946" s="26"/>
      <c r="D946" s="26"/>
      <c r="E946" s="124"/>
      <c r="F946" s="124"/>
      <c r="G946" s="124"/>
      <c r="H946" s="124"/>
      <c r="I946" s="124"/>
      <c r="J946" s="124"/>
      <c r="K946" s="130"/>
      <c r="L946" s="56"/>
      <c r="M946" s="56"/>
      <c r="N946" s="56"/>
      <c r="O946" s="56"/>
      <c r="P946" s="56"/>
      <c r="Q946" s="56"/>
      <c r="R946" s="133"/>
      <c r="S946" s="119"/>
      <c r="T946" s="119"/>
      <c r="U946" s="26"/>
      <c r="V946" s="26"/>
      <c r="W946" s="26"/>
      <c r="X946" s="26"/>
      <c r="Y946" s="119"/>
      <c r="Z946" s="26"/>
    </row>
    <row r="947" spans="1:26" ht="12.75" customHeight="1">
      <c r="A947" s="129"/>
      <c r="B947" s="54"/>
      <c r="C947" s="26"/>
      <c r="D947" s="26"/>
      <c r="E947" s="124"/>
      <c r="F947" s="124"/>
      <c r="G947" s="124"/>
      <c r="H947" s="124"/>
      <c r="I947" s="124"/>
      <c r="J947" s="124"/>
      <c r="K947" s="130"/>
      <c r="L947" s="56"/>
      <c r="M947" s="56"/>
      <c r="N947" s="56"/>
      <c r="O947" s="56"/>
      <c r="P947" s="56"/>
      <c r="Q947" s="56"/>
      <c r="R947" s="133"/>
      <c r="S947" s="119"/>
      <c r="T947" s="119"/>
      <c r="U947" s="26"/>
      <c r="V947" s="26"/>
      <c r="W947" s="26"/>
      <c r="X947" s="26"/>
      <c r="Y947" s="119"/>
      <c r="Z947" s="26"/>
    </row>
    <row r="948" spans="1:26" ht="12.75" customHeight="1">
      <c r="A948" s="129"/>
      <c r="B948" s="54"/>
      <c r="C948" s="26"/>
      <c r="D948" s="26"/>
      <c r="E948" s="124"/>
      <c r="F948" s="124"/>
      <c r="G948" s="124"/>
      <c r="H948" s="124"/>
      <c r="I948" s="124"/>
      <c r="J948" s="124"/>
      <c r="K948" s="130"/>
      <c r="L948" s="56"/>
      <c r="M948" s="56"/>
      <c r="N948" s="56"/>
      <c r="O948" s="56"/>
      <c r="P948" s="56"/>
      <c r="Q948" s="56"/>
      <c r="R948" s="133"/>
      <c r="S948" s="119"/>
      <c r="T948" s="119"/>
      <c r="U948" s="26"/>
      <c r="V948" s="26"/>
      <c r="W948" s="26"/>
      <c r="X948" s="26"/>
      <c r="Y948" s="119"/>
      <c r="Z948" s="26"/>
    </row>
    <row r="949" spans="1:26" ht="12.75" customHeight="1">
      <c r="A949" s="129"/>
      <c r="B949" s="54"/>
      <c r="C949" s="26"/>
      <c r="D949" s="26"/>
      <c r="E949" s="124"/>
      <c r="F949" s="124"/>
      <c r="G949" s="124"/>
      <c r="H949" s="124"/>
      <c r="I949" s="124"/>
      <c r="J949" s="124"/>
      <c r="K949" s="130"/>
      <c r="L949" s="56"/>
      <c r="M949" s="56"/>
      <c r="N949" s="56"/>
      <c r="O949" s="56"/>
      <c r="P949" s="56"/>
      <c r="Q949" s="56"/>
      <c r="R949" s="133"/>
      <c r="S949" s="119"/>
      <c r="T949" s="119"/>
      <c r="U949" s="26"/>
      <c r="V949" s="26"/>
      <c r="W949" s="26"/>
      <c r="X949" s="26"/>
      <c r="Y949" s="119"/>
      <c r="Z949" s="26"/>
    </row>
    <row r="950" spans="1:26" ht="12.75" customHeight="1">
      <c r="A950" s="129"/>
      <c r="B950" s="54"/>
      <c r="C950" s="26"/>
      <c r="D950" s="26"/>
      <c r="E950" s="124"/>
      <c r="F950" s="124"/>
      <c r="G950" s="124"/>
      <c r="H950" s="124"/>
      <c r="I950" s="124"/>
      <c r="J950" s="124"/>
      <c r="K950" s="130"/>
      <c r="L950" s="56"/>
      <c r="M950" s="56"/>
      <c r="N950" s="56"/>
      <c r="O950" s="56"/>
      <c r="P950" s="56"/>
      <c r="Q950" s="56"/>
      <c r="R950" s="133"/>
      <c r="S950" s="119"/>
      <c r="T950" s="119"/>
      <c r="U950" s="26"/>
      <c r="V950" s="26"/>
      <c r="W950" s="26"/>
      <c r="X950" s="26"/>
      <c r="Y950" s="119"/>
      <c r="Z950" s="26"/>
    </row>
    <row r="951" spans="1:26" ht="12.75" customHeight="1">
      <c r="A951" s="129"/>
      <c r="B951" s="54"/>
      <c r="C951" s="26"/>
      <c r="D951" s="26"/>
      <c r="E951" s="124"/>
      <c r="F951" s="124"/>
      <c r="G951" s="124"/>
      <c r="H951" s="124"/>
      <c r="I951" s="124"/>
      <c r="J951" s="124"/>
      <c r="K951" s="130"/>
      <c r="L951" s="56"/>
      <c r="M951" s="56"/>
      <c r="N951" s="56"/>
      <c r="O951" s="56"/>
      <c r="P951" s="56"/>
      <c r="Q951" s="56"/>
      <c r="R951" s="133"/>
      <c r="S951" s="119"/>
      <c r="T951" s="119"/>
      <c r="U951" s="26"/>
      <c r="V951" s="26"/>
      <c r="W951" s="26"/>
      <c r="X951" s="26"/>
      <c r="Y951" s="119"/>
      <c r="Z951" s="26"/>
    </row>
    <row r="952" spans="1:26" ht="12.75" customHeight="1">
      <c r="A952" s="129"/>
      <c r="B952" s="54"/>
      <c r="C952" s="26"/>
      <c r="D952" s="26"/>
      <c r="E952" s="124"/>
      <c r="F952" s="124"/>
      <c r="G952" s="124"/>
      <c r="H952" s="124"/>
      <c r="I952" s="124"/>
      <c r="J952" s="124"/>
      <c r="K952" s="130"/>
      <c r="L952" s="56"/>
      <c r="M952" s="56"/>
      <c r="N952" s="56"/>
      <c r="O952" s="56"/>
      <c r="P952" s="56"/>
      <c r="Q952" s="56"/>
      <c r="R952" s="133"/>
      <c r="S952" s="119"/>
      <c r="T952" s="119"/>
      <c r="U952" s="26"/>
      <c r="V952" s="26"/>
      <c r="W952" s="26"/>
      <c r="X952" s="26"/>
      <c r="Y952" s="119"/>
      <c r="Z952" s="26"/>
    </row>
    <row r="953" spans="1:26" ht="12.75" customHeight="1">
      <c r="A953" s="129"/>
      <c r="B953" s="54"/>
      <c r="C953" s="26"/>
      <c r="D953" s="26"/>
      <c r="E953" s="124"/>
      <c r="F953" s="124"/>
      <c r="G953" s="124"/>
      <c r="H953" s="124"/>
      <c r="I953" s="124"/>
      <c r="J953" s="124"/>
      <c r="K953" s="130"/>
      <c r="L953" s="56"/>
      <c r="M953" s="56"/>
      <c r="N953" s="56"/>
      <c r="O953" s="56"/>
      <c r="P953" s="56"/>
      <c r="Q953" s="56"/>
      <c r="R953" s="133"/>
      <c r="S953" s="119"/>
      <c r="T953" s="119"/>
      <c r="U953" s="26"/>
      <c r="V953" s="26"/>
      <c r="W953" s="26"/>
      <c r="X953" s="26"/>
      <c r="Y953" s="119"/>
      <c r="Z953" s="26"/>
    </row>
    <row r="954" spans="1:26" ht="12.75" customHeight="1">
      <c r="A954" s="129"/>
      <c r="B954" s="54"/>
      <c r="C954" s="26"/>
      <c r="D954" s="26"/>
      <c r="E954" s="124"/>
      <c r="F954" s="124"/>
      <c r="G954" s="124"/>
      <c r="H954" s="124"/>
      <c r="I954" s="124"/>
      <c r="J954" s="124"/>
      <c r="K954" s="130"/>
      <c r="L954" s="56"/>
      <c r="M954" s="56"/>
      <c r="N954" s="56"/>
      <c r="O954" s="56"/>
      <c r="P954" s="56"/>
      <c r="Q954" s="56"/>
      <c r="R954" s="133"/>
      <c r="S954" s="119"/>
      <c r="T954" s="119"/>
      <c r="U954" s="26"/>
      <c r="V954" s="26"/>
      <c r="W954" s="26"/>
      <c r="X954" s="26"/>
      <c r="Y954" s="119"/>
      <c r="Z954" s="26"/>
    </row>
    <row r="955" spans="1:26" ht="12.75" customHeight="1">
      <c r="A955" s="129"/>
      <c r="B955" s="54"/>
      <c r="C955" s="26"/>
      <c r="D955" s="26"/>
      <c r="E955" s="124"/>
      <c r="F955" s="124"/>
      <c r="G955" s="124"/>
      <c r="H955" s="124"/>
      <c r="I955" s="124"/>
      <c r="J955" s="124"/>
      <c r="K955" s="130"/>
      <c r="L955" s="56"/>
      <c r="M955" s="56"/>
      <c r="N955" s="56"/>
      <c r="O955" s="56"/>
      <c r="P955" s="56"/>
      <c r="Q955" s="56"/>
      <c r="R955" s="133"/>
      <c r="S955" s="119"/>
      <c r="T955" s="119"/>
      <c r="U955" s="26"/>
      <c r="V955" s="26"/>
      <c r="W955" s="26"/>
      <c r="X955" s="26"/>
      <c r="Y955" s="119"/>
      <c r="Z955" s="26"/>
    </row>
    <row r="956" spans="1:26" ht="12.75" customHeight="1">
      <c r="A956" s="129"/>
      <c r="B956" s="54"/>
      <c r="C956" s="26"/>
      <c r="D956" s="26"/>
      <c r="E956" s="124"/>
      <c r="F956" s="124"/>
      <c r="G956" s="124"/>
      <c r="H956" s="124"/>
      <c r="I956" s="124"/>
      <c r="J956" s="124"/>
      <c r="K956" s="130"/>
      <c r="L956" s="56"/>
      <c r="M956" s="56"/>
      <c r="N956" s="56"/>
      <c r="O956" s="56"/>
      <c r="P956" s="56"/>
      <c r="Q956" s="56"/>
      <c r="R956" s="133"/>
      <c r="S956" s="119"/>
      <c r="T956" s="119"/>
      <c r="U956" s="26"/>
      <c r="V956" s="26"/>
      <c r="W956" s="26"/>
      <c r="X956" s="26"/>
      <c r="Y956" s="119"/>
      <c r="Z956" s="26"/>
    </row>
    <row r="957" spans="1:26" ht="12.75" customHeight="1">
      <c r="A957" s="129"/>
      <c r="B957" s="54"/>
      <c r="C957" s="26"/>
      <c r="D957" s="26"/>
      <c r="E957" s="124"/>
      <c r="F957" s="124"/>
      <c r="G957" s="124"/>
      <c r="H957" s="124"/>
      <c r="I957" s="124"/>
      <c r="J957" s="124"/>
      <c r="K957" s="130"/>
      <c r="L957" s="56"/>
      <c r="M957" s="56"/>
      <c r="N957" s="56"/>
      <c r="O957" s="56"/>
      <c r="P957" s="56"/>
      <c r="Q957" s="56"/>
      <c r="R957" s="133"/>
      <c r="S957" s="119"/>
      <c r="T957" s="119"/>
      <c r="U957" s="26"/>
      <c r="V957" s="26"/>
      <c r="W957" s="26"/>
      <c r="X957" s="26"/>
      <c r="Y957" s="119"/>
      <c r="Z957" s="26"/>
    </row>
    <row r="958" spans="1:26" ht="12.75" customHeight="1">
      <c r="A958" s="129"/>
      <c r="B958" s="54"/>
      <c r="C958" s="26"/>
      <c r="D958" s="26"/>
      <c r="E958" s="124"/>
      <c r="F958" s="124"/>
      <c r="G958" s="124"/>
      <c r="H958" s="124"/>
      <c r="I958" s="124"/>
      <c r="J958" s="124"/>
      <c r="K958" s="130"/>
      <c r="L958" s="56"/>
      <c r="M958" s="56"/>
      <c r="N958" s="56"/>
      <c r="O958" s="56"/>
      <c r="P958" s="56"/>
      <c r="Q958" s="56"/>
      <c r="R958" s="133"/>
      <c r="S958" s="119"/>
      <c r="T958" s="119"/>
      <c r="U958" s="26"/>
      <c r="V958" s="26"/>
      <c r="W958" s="26"/>
      <c r="X958" s="26"/>
      <c r="Y958" s="119"/>
      <c r="Z958" s="26"/>
    </row>
    <row r="959" spans="1:26" ht="12.75" customHeight="1">
      <c r="A959" s="129"/>
      <c r="B959" s="54"/>
      <c r="C959" s="26"/>
      <c r="D959" s="26"/>
      <c r="E959" s="124"/>
      <c r="F959" s="124"/>
      <c r="G959" s="124"/>
      <c r="H959" s="124"/>
      <c r="I959" s="124"/>
      <c r="J959" s="124"/>
      <c r="K959" s="130"/>
      <c r="L959" s="56"/>
      <c r="M959" s="56"/>
      <c r="N959" s="56"/>
      <c r="O959" s="56"/>
      <c r="P959" s="56"/>
      <c r="Q959" s="56"/>
      <c r="R959" s="133"/>
      <c r="S959" s="119"/>
      <c r="T959" s="119"/>
      <c r="U959" s="26"/>
      <c r="V959" s="26"/>
      <c r="W959" s="26"/>
      <c r="X959" s="26"/>
      <c r="Y959" s="119"/>
      <c r="Z959" s="26"/>
    </row>
    <row r="960" spans="1:26" ht="12.75" customHeight="1">
      <c r="A960" s="129"/>
      <c r="B960" s="54"/>
      <c r="C960" s="26"/>
      <c r="D960" s="26"/>
      <c r="E960" s="124"/>
      <c r="F960" s="124"/>
      <c r="G960" s="124"/>
      <c r="H960" s="124"/>
      <c r="I960" s="124"/>
      <c r="J960" s="124"/>
      <c r="K960" s="130"/>
      <c r="L960" s="56"/>
      <c r="M960" s="56"/>
      <c r="N960" s="56"/>
      <c r="O960" s="56"/>
      <c r="P960" s="56"/>
      <c r="Q960" s="56"/>
      <c r="R960" s="133"/>
      <c r="S960" s="119"/>
      <c r="T960" s="119"/>
      <c r="U960" s="26"/>
      <c r="V960" s="26"/>
      <c r="W960" s="26"/>
      <c r="X960" s="26"/>
      <c r="Y960" s="119"/>
      <c r="Z960" s="26"/>
    </row>
    <row r="961" spans="1:26" ht="12.75" customHeight="1">
      <c r="A961" s="129"/>
      <c r="B961" s="54"/>
      <c r="C961" s="26"/>
      <c r="D961" s="26"/>
      <c r="E961" s="124"/>
      <c r="F961" s="124"/>
      <c r="G961" s="124"/>
      <c r="H961" s="124"/>
      <c r="I961" s="124"/>
      <c r="J961" s="124"/>
      <c r="K961" s="130"/>
      <c r="L961" s="56"/>
      <c r="M961" s="56"/>
      <c r="N961" s="56"/>
      <c r="O961" s="56"/>
      <c r="P961" s="56"/>
      <c r="Q961" s="56"/>
      <c r="R961" s="133"/>
      <c r="S961" s="119"/>
      <c r="T961" s="119"/>
      <c r="U961" s="26"/>
      <c r="V961" s="26"/>
      <c r="W961" s="26"/>
      <c r="X961" s="26"/>
      <c r="Y961" s="119"/>
      <c r="Z961" s="26"/>
    </row>
    <row r="962" spans="1:26" ht="12.75" customHeight="1">
      <c r="A962" s="129"/>
      <c r="B962" s="54"/>
      <c r="C962" s="26"/>
      <c r="D962" s="26"/>
      <c r="E962" s="124"/>
      <c r="F962" s="124"/>
      <c r="G962" s="124"/>
      <c r="H962" s="124"/>
      <c r="I962" s="124"/>
      <c r="J962" s="124"/>
      <c r="K962" s="130"/>
      <c r="L962" s="56"/>
      <c r="M962" s="56"/>
      <c r="N962" s="56"/>
      <c r="O962" s="56"/>
      <c r="P962" s="56"/>
      <c r="Q962" s="56"/>
      <c r="R962" s="133"/>
      <c r="S962" s="119"/>
      <c r="T962" s="119"/>
      <c r="U962" s="26"/>
      <c r="V962" s="26"/>
      <c r="W962" s="26"/>
      <c r="X962" s="26"/>
      <c r="Y962" s="119"/>
      <c r="Z962" s="26"/>
    </row>
    <row r="963" spans="1:26" ht="12.75" customHeight="1">
      <c r="A963" s="129"/>
      <c r="B963" s="54"/>
      <c r="C963" s="26"/>
      <c r="D963" s="26"/>
      <c r="E963" s="124"/>
      <c r="F963" s="124"/>
      <c r="G963" s="124"/>
      <c r="H963" s="124"/>
      <c r="I963" s="124"/>
      <c r="J963" s="124"/>
      <c r="K963" s="130"/>
      <c r="L963" s="56"/>
      <c r="M963" s="56"/>
      <c r="N963" s="56"/>
      <c r="O963" s="56"/>
      <c r="P963" s="56"/>
      <c r="Q963" s="56"/>
      <c r="R963" s="133"/>
      <c r="S963" s="119"/>
      <c r="T963" s="119"/>
      <c r="U963" s="26"/>
      <c r="V963" s="26"/>
      <c r="W963" s="26"/>
      <c r="X963" s="26"/>
      <c r="Y963" s="119"/>
      <c r="Z963" s="26"/>
    </row>
    <row r="964" spans="1:26" ht="12.75" customHeight="1">
      <c r="A964" s="129"/>
      <c r="B964" s="54"/>
      <c r="C964" s="26"/>
      <c r="D964" s="26"/>
      <c r="E964" s="124"/>
      <c r="F964" s="124"/>
      <c r="G964" s="124"/>
      <c r="H964" s="124"/>
      <c r="I964" s="124"/>
      <c r="J964" s="124"/>
      <c r="K964" s="130"/>
      <c r="L964" s="56"/>
      <c r="M964" s="56"/>
      <c r="N964" s="56"/>
      <c r="O964" s="56"/>
      <c r="P964" s="56"/>
      <c r="Q964" s="56"/>
      <c r="R964" s="133"/>
      <c r="S964" s="119"/>
      <c r="T964" s="119"/>
      <c r="U964" s="26"/>
      <c r="V964" s="26"/>
      <c r="W964" s="26"/>
      <c r="X964" s="26"/>
      <c r="Y964" s="119"/>
      <c r="Z964" s="26"/>
    </row>
    <row r="965" spans="1:26" ht="12.75" customHeight="1">
      <c r="A965" s="129"/>
      <c r="B965" s="54"/>
      <c r="C965" s="26"/>
      <c r="D965" s="26"/>
      <c r="E965" s="124"/>
      <c r="F965" s="124"/>
      <c r="G965" s="124"/>
      <c r="H965" s="124"/>
      <c r="I965" s="124"/>
      <c r="J965" s="124"/>
      <c r="K965" s="130"/>
      <c r="L965" s="56"/>
      <c r="M965" s="56"/>
      <c r="N965" s="56"/>
      <c r="O965" s="56"/>
      <c r="P965" s="56"/>
      <c r="Q965" s="56"/>
      <c r="R965" s="133"/>
      <c r="S965" s="119"/>
      <c r="T965" s="119"/>
      <c r="U965" s="26"/>
      <c r="V965" s="26"/>
      <c r="W965" s="26"/>
      <c r="X965" s="26"/>
      <c r="Y965" s="119"/>
      <c r="Z965" s="26"/>
    </row>
    <row r="966" spans="1:26" ht="12.75" customHeight="1">
      <c r="A966" s="129"/>
      <c r="B966" s="54"/>
      <c r="C966" s="26"/>
      <c r="D966" s="26"/>
      <c r="E966" s="124"/>
      <c r="F966" s="124"/>
      <c r="G966" s="124"/>
      <c r="H966" s="124"/>
      <c r="I966" s="124"/>
      <c r="J966" s="124"/>
      <c r="K966" s="130"/>
      <c r="L966" s="56"/>
      <c r="M966" s="56"/>
      <c r="N966" s="56"/>
      <c r="O966" s="56"/>
      <c r="P966" s="56"/>
      <c r="Q966" s="56"/>
      <c r="R966" s="133"/>
      <c r="S966" s="119"/>
      <c r="T966" s="119"/>
      <c r="U966" s="26"/>
      <c r="V966" s="26"/>
      <c r="W966" s="26"/>
      <c r="X966" s="26"/>
      <c r="Y966" s="119"/>
      <c r="Z966" s="26"/>
    </row>
    <row r="967" spans="1:26" ht="12.75" customHeight="1">
      <c r="A967" s="129"/>
      <c r="B967" s="54"/>
      <c r="C967" s="26"/>
      <c r="D967" s="26"/>
      <c r="E967" s="124"/>
      <c r="F967" s="124"/>
      <c r="G967" s="124"/>
      <c r="H967" s="124"/>
      <c r="I967" s="124"/>
      <c r="J967" s="124"/>
      <c r="K967" s="130"/>
      <c r="L967" s="56"/>
      <c r="M967" s="56"/>
      <c r="N967" s="56"/>
      <c r="O967" s="56"/>
      <c r="P967" s="56"/>
      <c r="Q967" s="56"/>
      <c r="R967" s="133"/>
      <c r="S967" s="119"/>
      <c r="T967" s="119"/>
      <c r="U967" s="26"/>
      <c r="V967" s="26"/>
      <c r="W967" s="26"/>
      <c r="X967" s="26"/>
      <c r="Y967" s="119"/>
      <c r="Z967" s="26"/>
    </row>
    <row r="968" spans="1:26" ht="12.75" customHeight="1">
      <c r="A968" s="129"/>
      <c r="B968" s="54"/>
      <c r="C968" s="26"/>
      <c r="D968" s="26"/>
      <c r="E968" s="124"/>
      <c r="F968" s="124"/>
      <c r="G968" s="124"/>
      <c r="H968" s="124"/>
      <c r="I968" s="124"/>
      <c r="J968" s="124"/>
      <c r="K968" s="130"/>
      <c r="L968" s="56"/>
      <c r="M968" s="56"/>
      <c r="N968" s="56"/>
      <c r="O968" s="56"/>
      <c r="P968" s="56"/>
      <c r="Q968" s="56"/>
      <c r="R968" s="133"/>
      <c r="S968" s="119"/>
      <c r="T968" s="119"/>
      <c r="U968" s="26"/>
      <c r="V968" s="26"/>
      <c r="W968" s="26"/>
      <c r="X968" s="26"/>
      <c r="Y968" s="119"/>
      <c r="Z968" s="26"/>
    </row>
    <row r="969" spans="1:26" ht="12.75" customHeight="1">
      <c r="A969" s="129"/>
      <c r="B969" s="54"/>
      <c r="C969" s="26"/>
      <c r="D969" s="26"/>
      <c r="E969" s="124"/>
      <c r="F969" s="124"/>
      <c r="G969" s="124"/>
      <c r="H969" s="124"/>
      <c r="I969" s="124"/>
      <c r="J969" s="124"/>
      <c r="K969" s="130"/>
      <c r="L969" s="56"/>
      <c r="M969" s="56"/>
      <c r="N969" s="56"/>
      <c r="O969" s="56"/>
      <c r="P969" s="56"/>
      <c r="Q969" s="56"/>
      <c r="R969" s="133"/>
      <c r="S969" s="119"/>
      <c r="T969" s="119"/>
      <c r="U969" s="26"/>
      <c r="V969" s="26"/>
      <c r="W969" s="26"/>
      <c r="X969" s="26"/>
      <c r="Y969" s="119"/>
      <c r="Z969" s="26"/>
    </row>
    <row r="970" spans="1:26" ht="12.75" customHeight="1">
      <c r="A970" s="129"/>
      <c r="B970" s="54"/>
      <c r="C970" s="26"/>
      <c r="D970" s="26"/>
      <c r="E970" s="124"/>
      <c r="F970" s="124"/>
      <c r="G970" s="124"/>
      <c r="H970" s="124"/>
      <c r="I970" s="124"/>
      <c r="J970" s="124"/>
      <c r="K970" s="130"/>
      <c r="L970" s="56"/>
      <c r="M970" s="56"/>
      <c r="N970" s="56"/>
      <c r="O970" s="56"/>
      <c r="P970" s="56"/>
      <c r="Q970" s="56"/>
      <c r="R970" s="133"/>
      <c r="S970" s="119"/>
      <c r="T970" s="119"/>
      <c r="U970" s="26"/>
      <c r="V970" s="26"/>
      <c r="W970" s="26"/>
      <c r="X970" s="26"/>
      <c r="Y970" s="119"/>
      <c r="Z970" s="26"/>
    </row>
    <row r="971" spans="1:26" ht="12.75" customHeight="1">
      <c r="A971" s="129"/>
      <c r="B971" s="54"/>
      <c r="C971" s="26"/>
      <c r="D971" s="26"/>
      <c r="E971" s="124"/>
      <c r="F971" s="124"/>
      <c r="G971" s="124"/>
      <c r="H971" s="124"/>
      <c r="I971" s="124"/>
      <c r="J971" s="124"/>
      <c r="K971" s="130"/>
      <c r="L971" s="56"/>
      <c r="M971" s="56"/>
      <c r="N971" s="56"/>
      <c r="O971" s="56"/>
      <c r="P971" s="56"/>
      <c r="Q971" s="56"/>
      <c r="R971" s="133"/>
      <c r="S971" s="119"/>
      <c r="T971" s="119"/>
      <c r="U971" s="26"/>
      <c r="V971" s="26"/>
      <c r="W971" s="26"/>
      <c r="X971" s="26"/>
      <c r="Y971" s="119"/>
      <c r="Z971" s="26"/>
    </row>
    <row r="972" spans="1:26" ht="12.75" customHeight="1">
      <c r="A972" s="129"/>
      <c r="B972" s="54"/>
      <c r="C972" s="26"/>
      <c r="D972" s="26"/>
      <c r="E972" s="124"/>
      <c r="F972" s="124"/>
      <c r="G972" s="124"/>
      <c r="H972" s="124"/>
      <c r="I972" s="124"/>
      <c r="J972" s="124"/>
      <c r="K972" s="130"/>
      <c r="L972" s="56"/>
      <c r="M972" s="56"/>
      <c r="N972" s="56"/>
      <c r="O972" s="56"/>
      <c r="P972" s="56"/>
      <c r="Q972" s="56"/>
      <c r="R972" s="133"/>
      <c r="S972" s="119"/>
      <c r="T972" s="119"/>
      <c r="U972" s="26"/>
      <c r="V972" s="26"/>
      <c r="W972" s="26"/>
      <c r="X972" s="26"/>
      <c r="Y972" s="119"/>
      <c r="Z972" s="26"/>
    </row>
    <row r="973" spans="1:26" ht="12.75" customHeight="1">
      <c r="A973" s="129"/>
      <c r="B973" s="54"/>
      <c r="C973" s="26"/>
      <c r="D973" s="26"/>
      <c r="E973" s="124"/>
      <c r="F973" s="124"/>
      <c r="G973" s="124"/>
      <c r="H973" s="124"/>
      <c r="I973" s="124"/>
      <c r="J973" s="124"/>
      <c r="K973" s="130"/>
      <c r="L973" s="56"/>
      <c r="M973" s="56"/>
      <c r="N973" s="56"/>
      <c r="O973" s="56"/>
      <c r="P973" s="56"/>
      <c r="Q973" s="56"/>
      <c r="R973" s="133"/>
      <c r="S973" s="119"/>
      <c r="T973" s="119"/>
      <c r="U973" s="26"/>
      <c r="V973" s="26"/>
      <c r="W973" s="26"/>
      <c r="X973" s="26"/>
      <c r="Y973" s="119"/>
      <c r="Z973" s="26"/>
    </row>
    <row r="974" spans="1:26" ht="12.75" customHeight="1">
      <c r="A974" s="129"/>
      <c r="B974" s="54"/>
      <c r="C974" s="26"/>
      <c r="D974" s="26"/>
      <c r="E974" s="124"/>
      <c r="F974" s="124"/>
      <c r="G974" s="124"/>
      <c r="H974" s="124"/>
      <c r="I974" s="124"/>
      <c r="J974" s="124"/>
      <c r="K974" s="130"/>
      <c r="L974" s="56"/>
      <c r="M974" s="56"/>
      <c r="N974" s="56"/>
      <c r="O974" s="56"/>
      <c r="P974" s="56"/>
      <c r="Q974" s="56"/>
      <c r="R974" s="133"/>
      <c r="S974" s="119"/>
      <c r="T974" s="119"/>
      <c r="U974" s="26"/>
      <c r="V974" s="26"/>
      <c r="W974" s="26"/>
      <c r="X974" s="26"/>
      <c r="Y974" s="119"/>
      <c r="Z974" s="26"/>
    </row>
    <row r="975" spans="1:26" ht="12.75" customHeight="1">
      <c r="A975" s="129"/>
      <c r="B975" s="54"/>
      <c r="C975" s="26"/>
      <c r="D975" s="26"/>
      <c r="E975" s="124"/>
      <c r="F975" s="124"/>
      <c r="G975" s="124"/>
      <c r="H975" s="124"/>
      <c r="I975" s="124"/>
      <c r="J975" s="124"/>
      <c r="K975" s="130"/>
      <c r="L975" s="56"/>
      <c r="M975" s="56"/>
      <c r="N975" s="56"/>
      <c r="O975" s="56"/>
      <c r="P975" s="56"/>
      <c r="Q975" s="56"/>
      <c r="R975" s="133"/>
      <c r="S975" s="119"/>
      <c r="T975" s="119"/>
      <c r="U975" s="26"/>
      <c r="V975" s="26"/>
      <c r="W975" s="26"/>
      <c r="X975" s="26"/>
      <c r="Y975" s="119"/>
      <c r="Z975" s="26"/>
    </row>
    <row r="976" spans="1:26" ht="12.75" customHeight="1">
      <c r="A976" s="129"/>
      <c r="B976" s="54"/>
      <c r="C976" s="26"/>
      <c r="D976" s="26"/>
      <c r="E976" s="124"/>
      <c r="F976" s="124"/>
      <c r="G976" s="124"/>
      <c r="H976" s="124"/>
      <c r="I976" s="124"/>
      <c r="J976" s="124"/>
      <c r="K976" s="130"/>
      <c r="L976" s="56"/>
      <c r="M976" s="56"/>
      <c r="N976" s="56"/>
      <c r="O976" s="56"/>
      <c r="P976" s="56"/>
      <c r="Q976" s="56"/>
      <c r="R976" s="133"/>
      <c r="S976" s="119"/>
      <c r="T976" s="119"/>
      <c r="U976" s="26"/>
      <c r="V976" s="26"/>
      <c r="W976" s="26"/>
      <c r="X976" s="26"/>
      <c r="Y976" s="119"/>
      <c r="Z976" s="26"/>
    </row>
    <row r="977" spans="1:26" ht="12.75" customHeight="1">
      <c r="A977" s="129"/>
      <c r="B977" s="54"/>
      <c r="C977" s="26"/>
      <c r="D977" s="26"/>
      <c r="E977" s="124"/>
      <c r="F977" s="124"/>
      <c r="G977" s="124"/>
      <c r="H977" s="124"/>
      <c r="I977" s="124"/>
      <c r="J977" s="124"/>
      <c r="K977" s="130"/>
      <c r="L977" s="56"/>
      <c r="M977" s="56"/>
      <c r="N977" s="56"/>
      <c r="O977" s="56"/>
      <c r="P977" s="56"/>
      <c r="Q977" s="56"/>
      <c r="R977" s="133"/>
      <c r="S977" s="119"/>
      <c r="T977" s="119"/>
      <c r="U977" s="26"/>
      <c r="V977" s="26"/>
      <c r="W977" s="26"/>
      <c r="X977" s="26"/>
      <c r="Y977" s="119"/>
      <c r="Z977" s="26"/>
    </row>
    <row r="978" spans="1:26" ht="12.75" customHeight="1">
      <c r="A978" s="129"/>
      <c r="B978" s="54"/>
      <c r="C978" s="26"/>
      <c r="D978" s="26"/>
      <c r="E978" s="124"/>
      <c r="F978" s="124"/>
      <c r="G978" s="124"/>
      <c r="H978" s="124"/>
      <c r="I978" s="124"/>
      <c r="J978" s="124"/>
      <c r="K978" s="130"/>
      <c r="L978" s="56"/>
      <c r="M978" s="56"/>
      <c r="N978" s="56"/>
      <c r="O978" s="56"/>
      <c r="P978" s="56"/>
      <c r="Q978" s="56"/>
      <c r="R978" s="133"/>
      <c r="S978" s="119"/>
      <c r="T978" s="119"/>
      <c r="U978" s="26"/>
      <c r="V978" s="26"/>
      <c r="W978" s="26"/>
      <c r="X978" s="26"/>
      <c r="Y978" s="119"/>
      <c r="Z978" s="26"/>
    </row>
    <row r="979" spans="1:26" ht="12.75" customHeight="1">
      <c r="A979" s="129"/>
      <c r="B979" s="54"/>
      <c r="C979" s="26"/>
      <c r="D979" s="26"/>
      <c r="E979" s="124"/>
      <c r="F979" s="124"/>
      <c r="G979" s="124"/>
      <c r="H979" s="124"/>
      <c r="I979" s="124"/>
      <c r="J979" s="124"/>
      <c r="K979" s="130"/>
      <c r="L979" s="56"/>
      <c r="M979" s="56"/>
      <c r="N979" s="56"/>
      <c r="O979" s="56"/>
      <c r="P979" s="56"/>
      <c r="Q979" s="56"/>
      <c r="R979" s="133"/>
      <c r="S979" s="119"/>
      <c r="T979" s="119"/>
      <c r="U979" s="26"/>
      <c r="V979" s="26"/>
      <c r="W979" s="26"/>
      <c r="X979" s="26"/>
      <c r="Y979" s="119"/>
      <c r="Z979" s="26"/>
    </row>
    <row r="980" spans="1:26" ht="12.75" customHeight="1">
      <c r="A980" s="129"/>
      <c r="B980" s="54"/>
      <c r="C980" s="26"/>
      <c r="D980" s="26"/>
      <c r="E980" s="124"/>
      <c r="F980" s="124"/>
      <c r="G980" s="124"/>
      <c r="H980" s="124"/>
      <c r="I980" s="124"/>
      <c r="J980" s="124"/>
      <c r="K980" s="130"/>
      <c r="L980" s="56"/>
      <c r="M980" s="56"/>
      <c r="N980" s="56"/>
      <c r="O980" s="56"/>
      <c r="P980" s="56"/>
      <c r="Q980" s="56"/>
      <c r="R980" s="133"/>
      <c r="S980" s="119"/>
      <c r="T980" s="119"/>
      <c r="U980" s="26"/>
      <c r="V980" s="26"/>
      <c r="W980" s="26"/>
      <c r="X980" s="26"/>
      <c r="Y980" s="119"/>
      <c r="Z980" s="26"/>
    </row>
    <row r="981" spans="1:26" ht="12.75" customHeight="1">
      <c r="A981" s="129"/>
      <c r="B981" s="54"/>
      <c r="C981" s="26"/>
      <c r="D981" s="26"/>
      <c r="E981" s="124"/>
      <c r="F981" s="124"/>
      <c r="G981" s="124"/>
      <c r="H981" s="124"/>
      <c r="I981" s="124"/>
      <c r="J981" s="124"/>
      <c r="K981" s="130"/>
      <c r="L981" s="56"/>
      <c r="M981" s="56"/>
      <c r="N981" s="56"/>
      <c r="O981" s="56"/>
      <c r="P981" s="56"/>
      <c r="Q981" s="56"/>
      <c r="R981" s="133"/>
      <c r="S981" s="119"/>
      <c r="T981" s="119"/>
      <c r="U981" s="26"/>
      <c r="V981" s="26"/>
      <c r="W981" s="26"/>
      <c r="X981" s="26"/>
      <c r="Y981" s="119"/>
      <c r="Z981" s="26"/>
    </row>
    <row r="982" spans="1:26" ht="12.75" customHeight="1">
      <c r="A982" s="129"/>
      <c r="B982" s="54"/>
      <c r="C982" s="26"/>
      <c r="D982" s="26"/>
      <c r="E982" s="124"/>
      <c r="F982" s="124"/>
      <c r="G982" s="124"/>
      <c r="H982" s="124"/>
      <c r="I982" s="124"/>
      <c r="J982" s="124"/>
      <c r="K982" s="130"/>
      <c r="L982" s="56"/>
      <c r="M982" s="56"/>
      <c r="N982" s="56"/>
      <c r="O982" s="56"/>
      <c r="P982" s="56"/>
      <c r="Q982" s="56"/>
      <c r="R982" s="133"/>
      <c r="S982" s="119"/>
      <c r="T982" s="119"/>
      <c r="U982" s="26"/>
      <c r="V982" s="26"/>
      <c r="W982" s="26"/>
      <c r="X982" s="26"/>
      <c r="Y982" s="119"/>
      <c r="Z982" s="26"/>
    </row>
    <row r="983" spans="1:26" ht="12.75" customHeight="1">
      <c r="A983" s="129"/>
      <c r="B983" s="54"/>
      <c r="C983" s="26"/>
      <c r="D983" s="26"/>
      <c r="E983" s="124"/>
      <c r="F983" s="124"/>
      <c r="G983" s="124"/>
      <c r="H983" s="124"/>
      <c r="I983" s="124"/>
      <c r="J983" s="124"/>
      <c r="K983" s="130"/>
      <c r="L983" s="56"/>
      <c r="M983" s="56"/>
      <c r="N983" s="56"/>
      <c r="O983" s="56"/>
      <c r="P983" s="56"/>
      <c r="Q983" s="56"/>
      <c r="R983" s="133"/>
      <c r="S983" s="119"/>
      <c r="T983" s="119"/>
      <c r="U983" s="26"/>
      <c r="V983" s="26"/>
      <c r="W983" s="26"/>
      <c r="X983" s="26"/>
      <c r="Y983" s="119"/>
      <c r="Z983" s="26"/>
    </row>
    <row r="984" spans="1:26" ht="12.75" customHeight="1">
      <c r="A984" s="129"/>
      <c r="B984" s="54"/>
      <c r="C984" s="26"/>
      <c r="D984" s="26"/>
      <c r="E984" s="124"/>
      <c r="F984" s="124"/>
      <c r="G984" s="124"/>
      <c r="H984" s="124"/>
      <c r="I984" s="124"/>
      <c r="J984" s="124"/>
      <c r="K984" s="130"/>
      <c r="L984" s="56"/>
      <c r="M984" s="56"/>
      <c r="N984" s="56"/>
      <c r="O984" s="56"/>
      <c r="P984" s="56"/>
      <c r="Q984" s="56"/>
      <c r="R984" s="133"/>
      <c r="S984" s="119"/>
      <c r="T984" s="119"/>
      <c r="U984" s="26"/>
      <c r="V984" s="26"/>
      <c r="W984" s="26"/>
      <c r="X984" s="26"/>
      <c r="Y984" s="119"/>
      <c r="Z984" s="26"/>
    </row>
    <row r="985" spans="1:26" ht="12.75" customHeight="1">
      <c r="A985" s="129"/>
      <c r="B985" s="54"/>
      <c r="C985" s="26"/>
      <c r="D985" s="26"/>
      <c r="E985" s="124"/>
      <c r="F985" s="124"/>
      <c r="G985" s="124"/>
      <c r="H985" s="124"/>
      <c r="I985" s="124"/>
      <c r="J985" s="124"/>
      <c r="K985" s="130"/>
      <c r="L985" s="56"/>
      <c r="M985" s="56"/>
      <c r="N985" s="56"/>
      <c r="O985" s="56"/>
      <c r="P985" s="56"/>
      <c r="Q985" s="56"/>
      <c r="R985" s="133"/>
      <c r="S985" s="119"/>
      <c r="T985" s="119"/>
      <c r="U985" s="26"/>
      <c r="V985" s="26"/>
      <c r="W985" s="26"/>
      <c r="X985" s="26"/>
      <c r="Y985" s="119"/>
      <c r="Z985" s="26"/>
    </row>
    <row r="986" spans="1:26" ht="12.75" customHeight="1">
      <c r="A986" s="129"/>
      <c r="B986" s="54"/>
      <c r="C986" s="26"/>
      <c r="D986" s="26"/>
      <c r="E986" s="124"/>
      <c r="F986" s="124"/>
      <c r="G986" s="124"/>
      <c r="H986" s="124"/>
      <c r="I986" s="124"/>
      <c r="J986" s="124"/>
      <c r="K986" s="130"/>
      <c r="L986" s="56"/>
      <c r="M986" s="56"/>
      <c r="N986" s="56"/>
      <c r="O986" s="56"/>
      <c r="P986" s="56"/>
      <c r="Q986" s="56"/>
      <c r="R986" s="133"/>
      <c r="S986" s="119"/>
      <c r="T986" s="119"/>
      <c r="U986" s="26"/>
      <c r="V986" s="26"/>
      <c r="W986" s="26"/>
      <c r="X986" s="26"/>
      <c r="Y986" s="119"/>
      <c r="Z986" s="26"/>
    </row>
    <row r="987" spans="1:26" ht="12.75" customHeight="1">
      <c r="A987" s="129"/>
      <c r="B987" s="54"/>
      <c r="C987" s="26"/>
      <c r="D987" s="26"/>
      <c r="E987" s="124"/>
      <c r="F987" s="124"/>
      <c r="G987" s="124"/>
      <c r="H987" s="124"/>
      <c r="I987" s="124"/>
      <c r="J987" s="124"/>
      <c r="K987" s="130"/>
      <c r="L987" s="56"/>
      <c r="M987" s="56"/>
      <c r="N987" s="56"/>
      <c r="O987" s="56"/>
      <c r="P987" s="56"/>
      <c r="Q987" s="56"/>
      <c r="R987" s="133"/>
      <c r="S987" s="119"/>
      <c r="T987" s="119"/>
      <c r="U987" s="26"/>
      <c r="V987" s="26"/>
      <c r="W987" s="26"/>
      <c r="X987" s="26"/>
      <c r="Y987" s="119"/>
      <c r="Z987" s="26"/>
    </row>
    <row r="988" spans="1:26" ht="12.75" customHeight="1">
      <c r="A988" s="129"/>
      <c r="B988" s="54"/>
      <c r="C988" s="26"/>
      <c r="D988" s="26"/>
      <c r="E988" s="124"/>
      <c r="F988" s="124"/>
      <c r="G988" s="124"/>
      <c r="H988" s="124"/>
      <c r="I988" s="124"/>
      <c r="J988" s="124"/>
      <c r="K988" s="130"/>
      <c r="L988" s="56"/>
      <c r="M988" s="56"/>
      <c r="N988" s="56"/>
      <c r="O988" s="56"/>
      <c r="P988" s="56"/>
      <c r="Q988" s="56"/>
      <c r="R988" s="133"/>
      <c r="S988" s="119"/>
      <c r="T988" s="119"/>
      <c r="U988" s="26"/>
      <c r="V988" s="26"/>
      <c r="W988" s="26"/>
      <c r="X988" s="26"/>
      <c r="Y988" s="119"/>
      <c r="Z988" s="26"/>
    </row>
    <row r="989" spans="1:26" ht="12.75" customHeight="1">
      <c r="A989" s="129"/>
      <c r="B989" s="54"/>
      <c r="C989" s="26"/>
      <c r="D989" s="26"/>
      <c r="E989" s="124"/>
      <c r="F989" s="124"/>
      <c r="G989" s="124"/>
      <c r="H989" s="124"/>
      <c r="I989" s="124"/>
      <c r="J989" s="124"/>
      <c r="K989" s="130"/>
      <c r="L989" s="56"/>
      <c r="M989" s="56"/>
      <c r="N989" s="56"/>
      <c r="O989" s="56"/>
      <c r="P989" s="56"/>
      <c r="Q989" s="56"/>
      <c r="R989" s="133"/>
      <c r="S989" s="119"/>
      <c r="T989" s="119"/>
      <c r="U989" s="26"/>
      <c r="V989" s="26"/>
      <c r="W989" s="26"/>
      <c r="X989" s="26"/>
      <c r="Y989" s="119"/>
      <c r="Z989" s="26"/>
    </row>
    <row r="990" spans="1:26" ht="12.75" customHeight="1">
      <c r="A990" s="129"/>
      <c r="B990" s="54"/>
      <c r="C990" s="26"/>
      <c r="D990" s="26"/>
      <c r="E990" s="124"/>
      <c r="F990" s="124"/>
      <c r="G990" s="124"/>
      <c r="H990" s="124"/>
      <c r="I990" s="124"/>
      <c r="J990" s="124"/>
      <c r="K990" s="130"/>
      <c r="L990" s="56"/>
      <c r="M990" s="56"/>
      <c r="N990" s="56"/>
      <c r="O990" s="56"/>
      <c r="P990" s="56"/>
      <c r="Q990" s="56"/>
      <c r="R990" s="133"/>
      <c r="S990" s="119"/>
      <c r="T990" s="119"/>
      <c r="U990" s="26"/>
      <c r="V990" s="26"/>
      <c r="W990" s="26"/>
      <c r="X990" s="26"/>
      <c r="Y990" s="119"/>
      <c r="Z990" s="26"/>
    </row>
    <row r="991" spans="1:26" ht="12.75" customHeight="1">
      <c r="A991" s="129"/>
      <c r="B991" s="54"/>
      <c r="C991" s="26"/>
      <c r="D991" s="26"/>
      <c r="E991" s="124"/>
      <c r="F991" s="124"/>
      <c r="G991" s="124"/>
      <c r="H991" s="124"/>
      <c r="I991" s="124"/>
      <c r="J991" s="124"/>
      <c r="K991" s="130"/>
      <c r="L991" s="56"/>
      <c r="M991" s="56"/>
      <c r="N991" s="56"/>
      <c r="O991" s="56"/>
      <c r="P991" s="56"/>
      <c r="Q991" s="56"/>
      <c r="R991" s="133"/>
      <c r="S991" s="119"/>
      <c r="T991" s="119"/>
      <c r="U991" s="26"/>
      <c r="V991" s="26"/>
      <c r="W991" s="26"/>
      <c r="X991" s="26"/>
      <c r="Y991" s="119"/>
      <c r="Z991" s="26"/>
    </row>
    <row r="992" spans="1:26" ht="12.75" customHeight="1">
      <c r="A992" s="129"/>
      <c r="B992" s="54"/>
      <c r="C992" s="26"/>
      <c r="D992" s="26"/>
      <c r="E992" s="124"/>
      <c r="F992" s="124"/>
      <c r="G992" s="124"/>
      <c r="H992" s="124"/>
      <c r="I992" s="124"/>
      <c r="J992" s="124"/>
      <c r="K992" s="130"/>
      <c r="L992" s="56"/>
      <c r="M992" s="56"/>
      <c r="N992" s="56"/>
      <c r="O992" s="56"/>
      <c r="P992" s="56"/>
      <c r="Q992" s="56"/>
      <c r="R992" s="133"/>
      <c r="S992" s="119"/>
      <c r="T992" s="119"/>
      <c r="U992" s="26"/>
      <c r="V992" s="26"/>
      <c r="W992" s="26"/>
      <c r="X992" s="26"/>
      <c r="Y992" s="119"/>
      <c r="Z992" s="26"/>
    </row>
    <row r="993" spans="1:26" ht="12.75" customHeight="1">
      <c r="A993" s="129"/>
      <c r="B993" s="54"/>
      <c r="C993" s="26"/>
      <c r="D993" s="26"/>
      <c r="E993" s="124"/>
      <c r="F993" s="124"/>
      <c r="G993" s="124"/>
      <c r="H993" s="124"/>
      <c r="I993" s="124"/>
      <c r="J993" s="124"/>
      <c r="K993" s="130"/>
      <c r="L993" s="56"/>
      <c r="M993" s="56"/>
      <c r="N993" s="56"/>
      <c r="O993" s="56"/>
      <c r="P993" s="56"/>
      <c r="Q993" s="56"/>
      <c r="R993" s="133"/>
      <c r="S993" s="119"/>
      <c r="T993" s="119"/>
      <c r="U993" s="26"/>
      <c r="V993" s="26"/>
      <c r="W993" s="26"/>
      <c r="X993" s="26"/>
      <c r="Y993" s="119"/>
      <c r="Z993" s="26"/>
    </row>
    <row r="994" spans="1:26" ht="12.75" customHeight="1">
      <c r="A994" s="129"/>
      <c r="B994" s="54"/>
      <c r="C994" s="26"/>
      <c r="D994" s="26"/>
      <c r="E994" s="124"/>
      <c r="F994" s="124"/>
      <c r="G994" s="124"/>
      <c r="H994" s="124"/>
      <c r="I994" s="124"/>
      <c r="J994" s="124"/>
      <c r="K994" s="130"/>
      <c r="L994" s="56"/>
      <c r="M994" s="56"/>
      <c r="N994" s="56"/>
      <c r="O994" s="56"/>
      <c r="P994" s="56"/>
      <c r="Q994" s="56"/>
      <c r="R994" s="133"/>
      <c r="S994" s="119"/>
      <c r="T994" s="119"/>
      <c r="U994" s="26"/>
      <c r="V994" s="26"/>
      <c r="W994" s="26"/>
      <c r="X994" s="26"/>
      <c r="Y994" s="119"/>
      <c r="Z994" s="26"/>
    </row>
    <row r="995" spans="1:26" ht="12.75" customHeight="1">
      <c r="A995" s="129"/>
      <c r="B995" s="54"/>
      <c r="C995" s="26"/>
      <c r="D995" s="26"/>
      <c r="E995" s="124"/>
      <c r="F995" s="124"/>
      <c r="G995" s="124"/>
      <c r="H995" s="124"/>
      <c r="I995" s="124"/>
      <c r="J995" s="124"/>
      <c r="K995" s="130"/>
      <c r="L995" s="56"/>
      <c r="M995" s="56"/>
      <c r="N995" s="56"/>
      <c r="O995" s="56"/>
      <c r="P995" s="56"/>
      <c r="Q995" s="56"/>
      <c r="R995" s="133"/>
      <c r="S995" s="119"/>
      <c r="T995" s="119"/>
      <c r="U995" s="26"/>
      <c r="V995" s="26"/>
      <c r="W995" s="26"/>
      <c r="X995" s="26"/>
      <c r="Y995" s="119"/>
      <c r="Z995" s="26"/>
    </row>
    <row r="996" spans="1:26" ht="12.75" customHeight="1">
      <c r="A996" s="129"/>
      <c r="B996" s="54"/>
      <c r="C996" s="26"/>
      <c r="D996" s="26"/>
      <c r="E996" s="124"/>
      <c r="F996" s="124"/>
      <c r="G996" s="124"/>
      <c r="H996" s="124"/>
      <c r="I996" s="124"/>
      <c r="J996" s="124"/>
      <c r="K996" s="130"/>
      <c r="L996" s="56"/>
      <c r="M996" s="56"/>
      <c r="N996" s="56"/>
      <c r="O996" s="56"/>
      <c r="P996" s="56"/>
      <c r="Q996" s="56"/>
      <c r="R996" s="133"/>
      <c r="S996" s="119"/>
      <c r="T996" s="119"/>
      <c r="U996" s="26"/>
      <c r="V996" s="26"/>
      <c r="W996" s="26"/>
      <c r="X996" s="26"/>
      <c r="Y996" s="119"/>
      <c r="Z996" s="26"/>
    </row>
    <row r="997" spans="1:26" ht="12.75" customHeight="1">
      <c r="A997" s="129"/>
      <c r="B997" s="54"/>
      <c r="C997" s="26"/>
      <c r="D997" s="26"/>
      <c r="E997" s="124"/>
      <c r="F997" s="124"/>
      <c r="G997" s="124"/>
      <c r="H997" s="124"/>
      <c r="I997" s="124"/>
      <c r="J997" s="124"/>
      <c r="K997" s="130"/>
      <c r="L997" s="56"/>
      <c r="M997" s="56"/>
      <c r="N997" s="56"/>
      <c r="O997" s="56"/>
      <c r="P997" s="56"/>
      <c r="Q997" s="56"/>
      <c r="R997" s="133"/>
      <c r="S997" s="119"/>
      <c r="T997" s="119"/>
      <c r="U997" s="26"/>
      <c r="V997" s="26"/>
      <c r="W997" s="26"/>
      <c r="X997" s="26"/>
      <c r="Y997" s="119"/>
      <c r="Z997" s="26"/>
    </row>
    <row r="998" spans="1:26" ht="12.75" customHeight="1">
      <c r="A998" s="129"/>
      <c r="B998" s="54"/>
      <c r="C998" s="26"/>
      <c r="D998" s="26"/>
      <c r="E998" s="124"/>
      <c r="F998" s="124"/>
      <c r="G998" s="124"/>
      <c r="H998" s="124"/>
      <c r="I998" s="124"/>
      <c r="J998" s="124"/>
      <c r="K998" s="130"/>
      <c r="L998" s="56"/>
      <c r="M998" s="56"/>
      <c r="N998" s="56"/>
      <c r="O998" s="56"/>
      <c r="P998" s="56"/>
      <c r="Q998" s="56"/>
      <c r="R998" s="133"/>
      <c r="S998" s="119"/>
      <c r="T998" s="119"/>
      <c r="U998" s="26"/>
      <c r="V998" s="26"/>
      <c r="W998" s="26"/>
      <c r="X998" s="26"/>
      <c r="Y998" s="119"/>
      <c r="Z998" s="26"/>
    </row>
    <row r="999" spans="1:26" ht="12.75" customHeight="1">
      <c r="A999" s="129"/>
      <c r="B999" s="54"/>
      <c r="C999" s="26"/>
      <c r="D999" s="26"/>
      <c r="E999" s="124"/>
      <c r="F999" s="124"/>
      <c r="G999" s="124"/>
      <c r="H999" s="124"/>
      <c r="I999" s="124"/>
      <c r="J999" s="124"/>
      <c r="K999" s="130"/>
      <c r="L999" s="56"/>
      <c r="M999" s="56"/>
      <c r="N999" s="56"/>
      <c r="O999" s="56"/>
      <c r="P999" s="56"/>
      <c r="Q999" s="56"/>
      <c r="R999" s="133"/>
      <c r="S999" s="119"/>
      <c r="T999" s="119"/>
      <c r="U999" s="26"/>
      <c r="V999" s="26"/>
      <c r="W999" s="26"/>
      <c r="X999" s="26"/>
      <c r="Y999" s="119"/>
      <c r="Z999" s="26"/>
    </row>
    <row r="1000" spans="1:26" ht="12.75" customHeight="1">
      <c r="A1000" s="129"/>
      <c r="B1000" s="54"/>
      <c r="C1000" s="26"/>
      <c r="D1000" s="26"/>
      <c r="E1000" s="124"/>
      <c r="F1000" s="124"/>
      <c r="G1000" s="124"/>
      <c r="H1000" s="124"/>
      <c r="I1000" s="124"/>
      <c r="J1000" s="124"/>
      <c r="K1000" s="130"/>
      <c r="L1000" s="56"/>
      <c r="M1000" s="56"/>
      <c r="N1000" s="56"/>
      <c r="O1000" s="56"/>
      <c r="P1000" s="56"/>
      <c r="Q1000" s="56"/>
      <c r="R1000" s="133"/>
      <c r="S1000" s="119"/>
      <c r="T1000" s="119"/>
      <c r="U1000" s="26"/>
      <c r="V1000" s="26"/>
      <c r="W1000" s="26"/>
      <c r="X1000" s="26"/>
      <c r="Y1000" s="119"/>
      <c r="Z1000" s="26"/>
    </row>
  </sheetData>
  <mergeCells count="11">
    <mergeCell ref="A1:R1"/>
    <mergeCell ref="E5:I5"/>
    <mergeCell ref="L5:M5"/>
    <mergeCell ref="N5:O5"/>
    <mergeCell ref="P5:Q5"/>
    <mergeCell ref="A5:A6"/>
    <mergeCell ref="B5:B6"/>
    <mergeCell ref="C5:C6"/>
    <mergeCell ref="D5:D6"/>
    <mergeCell ref="K5:K6"/>
    <mergeCell ref="R5:R6"/>
  </mergeCells>
  <printOptions horizontalCentered="1"/>
  <pageMargins left="0.4" right="0.4" top="0.5" bottom="0.5" header="0" footer="0"/>
  <pageSetup paperSize="9" fitToHeight="0" orientation="landscape"/>
  <headerFooter>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1000"/>
  <sheetViews>
    <sheetView workbookViewId="0"/>
  </sheetViews>
  <sheetFormatPr defaultColWidth="14.42578125" defaultRowHeight="15" customHeight="1"/>
  <cols>
    <col min="1" max="1" width="13.7109375" customWidth="1"/>
    <col min="2" max="2" width="53.5703125" customWidth="1"/>
    <col min="3" max="7" width="30.7109375" customWidth="1"/>
    <col min="8" max="26" width="7.140625" customWidth="1"/>
  </cols>
  <sheetData>
    <row r="1" spans="1:26" ht="18" customHeight="1">
      <c r="A1" s="72" t="s">
        <v>2596</v>
      </c>
      <c r="B1" s="73" t="s">
        <v>2597</v>
      </c>
      <c r="C1" s="74"/>
      <c r="D1" s="73"/>
      <c r="E1" s="73"/>
      <c r="F1" s="74"/>
      <c r="G1" s="74"/>
      <c r="H1" s="75"/>
      <c r="I1" s="97"/>
      <c r="J1" s="97"/>
      <c r="K1" s="97"/>
      <c r="L1" s="97"/>
      <c r="M1" s="97"/>
      <c r="N1" s="97"/>
      <c r="O1" s="97"/>
      <c r="P1" s="97"/>
      <c r="Q1" s="97"/>
      <c r="R1" s="97"/>
      <c r="S1" s="97"/>
      <c r="T1" s="97"/>
      <c r="U1" s="97"/>
      <c r="V1" s="97"/>
      <c r="W1" s="97"/>
      <c r="X1" s="97"/>
      <c r="Y1" s="97"/>
      <c r="Z1" s="97"/>
    </row>
    <row r="2" spans="1:26" ht="18" customHeight="1">
      <c r="A2" s="76" t="s">
        <v>2598</v>
      </c>
      <c r="B2" s="73" t="str">
        <f>'01.BÌA'!E10</f>
        <v>VSIP 3, BINH DUONG, VIETNAM</v>
      </c>
      <c r="C2" s="74"/>
      <c r="D2" s="73"/>
      <c r="E2" s="73"/>
      <c r="F2" s="74"/>
      <c r="G2" s="74"/>
      <c r="H2" s="77"/>
      <c r="I2" s="77"/>
      <c r="J2" s="77"/>
      <c r="K2" s="77"/>
      <c r="L2" s="77"/>
      <c r="M2" s="77"/>
      <c r="N2" s="77"/>
      <c r="O2" s="77"/>
      <c r="P2" s="77"/>
      <c r="Q2" s="77"/>
      <c r="R2" s="77"/>
      <c r="S2" s="77"/>
      <c r="T2" s="77"/>
      <c r="U2" s="77"/>
      <c r="V2" s="77"/>
      <c r="W2" s="77"/>
      <c r="X2" s="77"/>
      <c r="Y2" s="77"/>
      <c r="Z2" s="77"/>
    </row>
    <row r="3" spans="1:26" ht="18" customHeight="1">
      <c r="A3" s="72" t="s">
        <v>2599</v>
      </c>
      <c r="B3" s="73">
        <f>'01.BÌA'!E11</f>
        <v>0</v>
      </c>
      <c r="C3" s="74"/>
      <c r="D3" s="73"/>
      <c r="E3" s="73"/>
      <c r="F3" s="74"/>
      <c r="G3" s="74"/>
      <c r="H3" s="77"/>
      <c r="I3" s="77"/>
      <c r="J3" s="77"/>
      <c r="K3" s="77"/>
      <c r="L3" s="77"/>
      <c r="M3" s="77"/>
      <c r="N3" s="77"/>
      <c r="O3" s="77"/>
      <c r="P3" s="77"/>
      <c r="Q3" s="77"/>
      <c r="R3" s="77"/>
      <c r="S3" s="77"/>
      <c r="T3" s="77"/>
      <c r="U3" s="77"/>
      <c r="V3" s="77"/>
      <c r="W3" s="77"/>
      <c r="X3" s="77"/>
      <c r="Y3" s="77"/>
      <c r="Z3" s="77"/>
    </row>
    <row r="4" spans="1:26" ht="18" customHeight="1">
      <c r="A4" s="72" t="s">
        <v>2600</v>
      </c>
      <c r="B4" s="73" t="s">
        <v>2601</v>
      </c>
      <c r="C4" s="74"/>
      <c r="D4" s="73"/>
      <c r="E4" s="73"/>
      <c r="F4" s="74"/>
      <c r="G4" s="74"/>
      <c r="H4" s="77"/>
      <c r="I4" s="77"/>
      <c r="J4" s="77"/>
      <c r="K4" s="77"/>
      <c r="L4" s="77"/>
      <c r="M4" s="77"/>
      <c r="N4" s="77"/>
      <c r="O4" s="77"/>
      <c r="P4" s="77"/>
      <c r="Q4" s="77"/>
      <c r="R4" s="77"/>
      <c r="S4" s="77"/>
      <c r="T4" s="77"/>
      <c r="U4" s="77"/>
      <c r="V4" s="77"/>
      <c r="W4" s="77"/>
      <c r="X4" s="77"/>
      <c r="Y4" s="77"/>
      <c r="Z4" s="77"/>
    </row>
    <row r="5" spans="1:26" ht="18" customHeight="1">
      <c r="A5" s="72" t="s">
        <v>2602</v>
      </c>
      <c r="B5" s="73" t="s">
        <v>2603</v>
      </c>
      <c r="C5" s="74"/>
      <c r="D5" s="73"/>
      <c r="E5" s="73"/>
      <c r="F5" s="74"/>
      <c r="G5" s="74"/>
      <c r="H5" s="77"/>
      <c r="I5" s="77"/>
      <c r="J5" s="77"/>
      <c r="K5" s="77"/>
      <c r="L5" s="77"/>
      <c r="M5" s="77"/>
      <c r="N5" s="77"/>
      <c r="O5" s="77"/>
      <c r="P5" s="77"/>
      <c r="Q5" s="77"/>
      <c r="R5" s="77"/>
      <c r="S5" s="77"/>
      <c r="T5" s="77"/>
      <c r="U5" s="77"/>
      <c r="V5" s="77"/>
      <c r="W5" s="77"/>
      <c r="X5" s="77"/>
      <c r="Y5" s="77"/>
      <c r="Z5" s="77"/>
    </row>
    <row r="6" spans="1:26" ht="18" customHeight="1">
      <c r="A6" s="72" t="s">
        <v>2604</v>
      </c>
      <c r="B6" s="78" t="s">
        <v>2605</v>
      </c>
      <c r="C6" s="74"/>
      <c r="D6" s="73"/>
      <c r="E6" s="73"/>
      <c r="F6" s="74"/>
      <c r="G6" s="74"/>
      <c r="H6" s="77"/>
      <c r="I6" s="77"/>
      <c r="J6" s="77"/>
      <c r="K6" s="77"/>
      <c r="L6" s="77"/>
      <c r="M6" s="77"/>
      <c r="N6" s="77"/>
      <c r="O6" s="77"/>
      <c r="P6" s="77"/>
      <c r="Q6" s="77"/>
      <c r="R6" s="77"/>
      <c r="S6" s="77"/>
      <c r="T6" s="77"/>
      <c r="U6" s="77"/>
      <c r="V6" s="77"/>
      <c r="W6" s="77"/>
      <c r="X6" s="77"/>
      <c r="Y6" s="77"/>
      <c r="Z6" s="77"/>
    </row>
    <row r="7" spans="1:26" ht="18" customHeight="1">
      <c r="A7" s="79"/>
      <c r="B7" s="73"/>
      <c r="C7" s="74"/>
      <c r="D7" s="73"/>
      <c r="E7" s="73"/>
      <c r="F7" s="74"/>
      <c r="G7" s="74"/>
      <c r="H7" s="77"/>
      <c r="I7" s="77"/>
      <c r="J7" s="77"/>
      <c r="K7" s="77"/>
      <c r="L7" s="77"/>
      <c r="M7" s="77"/>
      <c r="N7" s="77"/>
      <c r="O7" s="77"/>
      <c r="P7" s="77"/>
      <c r="Q7" s="77"/>
      <c r="R7" s="77"/>
      <c r="S7" s="77"/>
      <c r="T7" s="77"/>
      <c r="U7" s="77"/>
      <c r="V7" s="77"/>
      <c r="W7" s="77"/>
      <c r="X7" s="77"/>
      <c r="Y7" s="77"/>
      <c r="Z7" s="77"/>
    </row>
    <row r="8" spans="1:26" ht="34.5" customHeight="1">
      <c r="A8" s="705" t="s">
        <v>2606</v>
      </c>
      <c r="B8" s="706"/>
      <c r="C8" s="706"/>
      <c r="D8" s="706"/>
      <c r="E8" s="706"/>
      <c r="F8" s="706"/>
      <c r="G8" s="707"/>
      <c r="H8" s="80"/>
      <c r="I8" s="80"/>
      <c r="J8" s="80"/>
      <c r="K8" s="80"/>
      <c r="L8" s="98"/>
      <c r="M8" s="98"/>
      <c r="N8" s="98"/>
      <c r="O8" s="98"/>
      <c r="P8" s="98"/>
      <c r="Q8" s="98"/>
      <c r="R8" s="98"/>
      <c r="S8" s="98"/>
      <c r="T8" s="98"/>
      <c r="U8" s="98"/>
      <c r="V8" s="98"/>
      <c r="W8" s="98"/>
      <c r="X8" s="98"/>
      <c r="Y8" s="98"/>
      <c r="Z8" s="98"/>
    </row>
    <row r="9" spans="1:26" ht="18" customHeight="1">
      <c r="A9" s="81"/>
      <c r="B9" s="82"/>
      <c r="C9" s="83"/>
      <c r="D9" s="82"/>
      <c r="E9" s="82"/>
      <c r="F9" s="83"/>
      <c r="G9" s="82"/>
      <c r="H9" s="84"/>
      <c r="I9" s="84"/>
      <c r="J9" s="84"/>
      <c r="K9" s="84"/>
      <c r="L9" s="84"/>
      <c r="M9" s="84"/>
      <c r="N9" s="84"/>
      <c r="O9" s="84"/>
      <c r="P9" s="84"/>
      <c r="Q9" s="84"/>
      <c r="R9" s="84"/>
      <c r="S9" s="84"/>
      <c r="T9" s="84"/>
      <c r="U9" s="84"/>
      <c r="V9" s="84"/>
      <c r="W9" s="84"/>
      <c r="X9" s="84"/>
      <c r="Y9" s="84"/>
      <c r="Z9" s="84"/>
    </row>
    <row r="10" spans="1:26" ht="34.5" customHeight="1">
      <c r="A10" s="85" t="s">
        <v>174</v>
      </c>
      <c r="B10" s="85" t="s">
        <v>2607</v>
      </c>
      <c r="C10" s="85" t="s">
        <v>2608</v>
      </c>
      <c r="D10" s="85" t="s">
        <v>2609</v>
      </c>
      <c r="E10" s="85" t="s">
        <v>2610</v>
      </c>
      <c r="F10" s="85" t="s">
        <v>2611</v>
      </c>
      <c r="G10" s="85" t="s">
        <v>2612</v>
      </c>
      <c r="H10" s="86"/>
      <c r="I10" s="86"/>
      <c r="J10" s="86"/>
      <c r="K10" s="86"/>
      <c r="L10" s="86"/>
      <c r="M10" s="86"/>
      <c r="N10" s="86"/>
      <c r="O10" s="86"/>
      <c r="P10" s="86"/>
      <c r="Q10" s="86"/>
      <c r="R10" s="86"/>
      <c r="S10" s="86"/>
      <c r="T10" s="86"/>
      <c r="U10" s="86"/>
      <c r="V10" s="86"/>
      <c r="W10" s="86"/>
      <c r="X10" s="86"/>
      <c r="Y10" s="86"/>
      <c r="Z10" s="86"/>
    </row>
    <row r="11" spans="1:26" ht="30" customHeight="1">
      <c r="A11" s="87" t="s">
        <v>2332</v>
      </c>
      <c r="B11" s="87" t="s">
        <v>2613</v>
      </c>
      <c r="C11" s="87"/>
      <c r="D11" s="87"/>
      <c r="E11" s="87"/>
      <c r="F11" s="87"/>
      <c r="G11" s="87"/>
      <c r="H11" s="86"/>
      <c r="I11" s="86"/>
      <c r="J11" s="86"/>
      <c r="K11" s="86"/>
      <c r="L11" s="86"/>
      <c r="M11" s="86"/>
      <c r="N11" s="86"/>
      <c r="O11" s="86"/>
      <c r="P11" s="86"/>
      <c r="Q11" s="86"/>
      <c r="R11" s="86"/>
      <c r="S11" s="86"/>
      <c r="T11" s="86"/>
      <c r="U11" s="86"/>
      <c r="V11" s="86"/>
      <c r="W11" s="86"/>
      <c r="X11" s="86"/>
      <c r="Y11" s="86"/>
      <c r="Z11" s="86"/>
    </row>
    <row r="12" spans="1:26" ht="79.5" customHeight="1">
      <c r="A12" s="88">
        <v>1</v>
      </c>
      <c r="B12" s="89" t="s">
        <v>2614</v>
      </c>
      <c r="C12" s="89" t="s">
        <v>2615</v>
      </c>
      <c r="D12" s="90"/>
      <c r="E12" s="89" t="s">
        <v>2616</v>
      </c>
      <c r="F12" s="89" t="s">
        <v>2483</v>
      </c>
      <c r="G12" s="89"/>
      <c r="H12" s="91"/>
      <c r="I12" s="91"/>
      <c r="J12" s="91"/>
      <c r="K12" s="91"/>
      <c r="L12" s="91"/>
      <c r="M12" s="91"/>
      <c r="N12" s="91"/>
      <c r="O12" s="91"/>
      <c r="P12" s="91"/>
      <c r="Q12" s="91"/>
      <c r="R12" s="91"/>
      <c r="S12" s="91"/>
      <c r="T12" s="91"/>
      <c r="U12" s="91"/>
      <c r="V12" s="91"/>
      <c r="W12" s="91"/>
      <c r="X12" s="91"/>
      <c r="Y12" s="91"/>
      <c r="Z12" s="91"/>
    </row>
    <row r="13" spans="1:26" ht="79.5" customHeight="1">
      <c r="A13" s="88">
        <f t="shared" ref="A13:A22" si="0">A12+1</f>
        <v>2</v>
      </c>
      <c r="B13" s="89" t="s">
        <v>2617</v>
      </c>
      <c r="C13" s="89" t="s">
        <v>2618</v>
      </c>
      <c r="D13" s="90"/>
      <c r="E13" s="89" t="s">
        <v>2619</v>
      </c>
      <c r="F13" s="89" t="s">
        <v>2483</v>
      </c>
      <c r="G13" s="89"/>
      <c r="H13" s="91"/>
      <c r="I13" s="91"/>
      <c r="J13" s="91"/>
      <c r="K13" s="91"/>
      <c r="L13" s="91"/>
      <c r="M13" s="91"/>
      <c r="N13" s="91"/>
      <c r="O13" s="91"/>
      <c r="P13" s="91"/>
      <c r="Q13" s="91"/>
      <c r="R13" s="91"/>
      <c r="S13" s="91"/>
      <c r="T13" s="91"/>
      <c r="U13" s="91"/>
      <c r="V13" s="91"/>
      <c r="W13" s="91"/>
      <c r="X13" s="91"/>
      <c r="Y13" s="91"/>
      <c r="Z13" s="91"/>
    </row>
    <row r="14" spans="1:26" ht="79.5" customHeight="1">
      <c r="A14" s="88">
        <f t="shared" si="0"/>
        <v>3</v>
      </c>
      <c r="B14" s="89" t="s">
        <v>2620</v>
      </c>
      <c r="C14" s="89" t="s">
        <v>2621</v>
      </c>
      <c r="D14" s="90"/>
      <c r="E14" s="89" t="s">
        <v>2622</v>
      </c>
      <c r="F14" s="89" t="s">
        <v>2483</v>
      </c>
      <c r="G14" s="89"/>
      <c r="H14" s="91"/>
      <c r="I14" s="91"/>
      <c r="J14" s="91"/>
      <c r="K14" s="91"/>
      <c r="L14" s="91"/>
      <c r="M14" s="91"/>
      <c r="N14" s="91"/>
      <c r="O14" s="91"/>
      <c r="P14" s="91"/>
      <c r="Q14" s="91"/>
      <c r="R14" s="91"/>
      <c r="S14" s="91"/>
      <c r="T14" s="91"/>
      <c r="U14" s="91"/>
      <c r="V14" s="91"/>
      <c r="W14" s="91"/>
      <c r="X14" s="91"/>
      <c r="Y14" s="91"/>
      <c r="Z14" s="91"/>
    </row>
    <row r="15" spans="1:26" ht="79.5" customHeight="1">
      <c r="A15" s="88">
        <f t="shared" si="0"/>
        <v>4</v>
      </c>
      <c r="B15" s="89" t="s">
        <v>2623</v>
      </c>
      <c r="C15" s="89" t="s">
        <v>2624</v>
      </c>
      <c r="D15" s="90"/>
      <c r="E15" s="89" t="s">
        <v>2625</v>
      </c>
      <c r="F15" s="89" t="s">
        <v>2483</v>
      </c>
      <c r="G15" s="89"/>
      <c r="H15" s="91"/>
      <c r="I15" s="91"/>
      <c r="J15" s="91"/>
      <c r="K15" s="91"/>
      <c r="L15" s="91"/>
      <c r="M15" s="91"/>
      <c r="N15" s="91"/>
      <c r="O15" s="91"/>
      <c r="P15" s="91"/>
      <c r="Q15" s="91"/>
      <c r="R15" s="91"/>
      <c r="S15" s="91"/>
      <c r="T15" s="91"/>
      <c r="U15" s="91"/>
      <c r="V15" s="91"/>
      <c r="W15" s="91"/>
      <c r="X15" s="91"/>
      <c r="Y15" s="91"/>
      <c r="Z15" s="91"/>
    </row>
    <row r="16" spans="1:26" ht="79.5" customHeight="1">
      <c r="A16" s="88">
        <f t="shared" si="0"/>
        <v>5</v>
      </c>
      <c r="B16" s="89" t="s">
        <v>2626</v>
      </c>
      <c r="C16" s="89" t="s">
        <v>2624</v>
      </c>
      <c r="D16" s="90"/>
      <c r="E16" s="89" t="s">
        <v>2625</v>
      </c>
      <c r="F16" s="89" t="s">
        <v>2483</v>
      </c>
      <c r="G16" s="89"/>
      <c r="H16" s="91"/>
      <c r="I16" s="91"/>
      <c r="J16" s="91"/>
      <c r="K16" s="91"/>
      <c r="L16" s="91"/>
      <c r="M16" s="91"/>
      <c r="N16" s="91"/>
      <c r="O16" s="91"/>
      <c r="P16" s="91"/>
      <c r="Q16" s="91"/>
      <c r="R16" s="91"/>
      <c r="S16" s="91"/>
      <c r="T16" s="91"/>
      <c r="U16" s="91"/>
      <c r="V16" s="91"/>
      <c r="W16" s="91"/>
      <c r="X16" s="91"/>
      <c r="Y16" s="91"/>
      <c r="Z16" s="91"/>
    </row>
    <row r="17" spans="1:26" ht="79.5" customHeight="1">
      <c r="A17" s="88">
        <f t="shared" si="0"/>
        <v>6</v>
      </c>
      <c r="B17" s="89" t="s">
        <v>2627</v>
      </c>
      <c r="C17" s="89" t="s">
        <v>2628</v>
      </c>
      <c r="D17" s="90"/>
      <c r="E17" s="89" t="s">
        <v>2625</v>
      </c>
      <c r="F17" s="89" t="s">
        <v>2483</v>
      </c>
      <c r="G17" s="89"/>
      <c r="H17" s="91"/>
      <c r="I17" s="91"/>
      <c r="J17" s="91"/>
      <c r="K17" s="91"/>
      <c r="L17" s="91"/>
      <c r="M17" s="91"/>
      <c r="N17" s="91"/>
      <c r="O17" s="91"/>
      <c r="P17" s="91"/>
      <c r="Q17" s="91"/>
      <c r="R17" s="91"/>
      <c r="S17" s="91"/>
      <c r="T17" s="91"/>
      <c r="U17" s="91"/>
      <c r="V17" s="91"/>
      <c r="W17" s="91"/>
      <c r="X17" s="91"/>
      <c r="Y17" s="91"/>
      <c r="Z17" s="91"/>
    </row>
    <row r="18" spans="1:26" ht="79.5" customHeight="1">
      <c r="A18" s="88">
        <f t="shared" si="0"/>
        <v>7</v>
      </c>
      <c r="B18" s="89" t="s">
        <v>2629</v>
      </c>
      <c r="C18" s="89" t="s">
        <v>2630</v>
      </c>
      <c r="D18" s="90"/>
      <c r="E18" s="89" t="s">
        <v>2625</v>
      </c>
      <c r="F18" s="89" t="s">
        <v>2483</v>
      </c>
      <c r="G18" s="89"/>
      <c r="H18" s="91"/>
      <c r="I18" s="91"/>
      <c r="J18" s="91"/>
      <c r="K18" s="91"/>
      <c r="L18" s="91"/>
      <c r="M18" s="91"/>
      <c r="N18" s="91"/>
      <c r="O18" s="91"/>
      <c r="P18" s="91"/>
      <c r="Q18" s="91"/>
      <c r="R18" s="91"/>
      <c r="S18" s="91"/>
      <c r="T18" s="91"/>
      <c r="U18" s="91"/>
      <c r="V18" s="91"/>
      <c r="W18" s="91"/>
      <c r="X18" s="91"/>
      <c r="Y18" s="91"/>
      <c r="Z18" s="91"/>
    </row>
    <row r="19" spans="1:26" ht="79.5" customHeight="1">
      <c r="A19" s="88">
        <f t="shared" si="0"/>
        <v>8</v>
      </c>
      <c r="B19" s="89" t="s">
        <v>2631</v>
      </c>
      <c r="C19" s="89" t="s">
        <v>2632</v>
      </c>
      <c r="D19" s="90"/>
      <c r="E19" s="89" t="s">
        <v>2633</v>
      </c>
      <c r="F19" s="89" t="s">
        <v>2483</v>
      </c>
      <c r="G19" s="89"/>
      <c r="H19" s="91"/>
      <c r="I19" s="91"/>
      <c r="J19" s="91"/>
      <c r="K19" s="91"/>
      <c r="L19" s="91"/>
      <c r="M19" s="91"/>
      <c r="N19" s="91"/>
      <c r="O19" s="91"/>
      <c r="P19" s="91"/>
      <c r="Q19" s="91"/>
      <c r="R19" s="91"/>
      <c r="S19" s="91"/>
      <c r="T19" s="91"/>
      <c r="U19" s="91"/>
      <c r="V19" s="91"/>
      <c r="W19" s="91"/>
      <c r="X19" s="91"/>
      <c r="Y19" s="91"/>
      <c r="Z19" s="91"/>
    </row>
    <row r="20" spans="1:26" ht="79.5" customHeight="1">
      <c r="A20" s="88">
        <f t="shared" si="0"/>
        <v>9</v>
      </c>
      <c r="B20" s="89" t="s">
        <v>2634</v>
      </c>
      <c r="C20" s="89"/>
      <c r="D20" s="92"/>
      <c r="E20" s="89" t="s">
        <v>2625</v>
      </c>
      <c r="F20" s="89" t="s">
        <v>2483</v>
      </c>
      <c r="G20" s="89"/>
      <c r="H20" s="91"/>
      <c r="I20" s="91"/>
      <c r="J20" s="91"/>
      <c r="K20" s="91"/>
      <c r="L20" s="91"/>
      <c r="M20" s="91"/>
      <c r="N20" s="91"/>
      <c r="O20" s="91"/>
      <c r="P20" s="91"/>
      <c r="Q20" s="91"/>
      <c r="R20" s="91"/>
      <c r="S20" s="91"/>
      <c r="T20" s="91"/>
      <c r="U20" s="91"/>
      <c r="V20" s="91"/>
      <c r="W20" s="91"/>
      <c r="X20" s="91"/>
      <c r="Y20" s="91"/>
      <c r="Z20" s="91"/>
    </row>
    <row r="21" spans="1:26" ht="79.5" customHeight="1">
      <c r="A21" s="88">
        <f t="shared" si="0"/>
        <v>10</v>
      </c>
      <c r="B21" s="89" t="s">
        <v>2635</v>
      </c>
      <c r="C21" s="89"/>
      <c r="D21" s="90"/>
      <c r="E21" s="89" t="s">
        <v>2636</v>
      </c>
      <c r="F21" s="89" t="s">
        <v>2483</v>
      </c>
      <c r="G21" s="89"/>
      <c r="H21" s="91"/>
      <c r="I21" s="91"/>
      <c r="J21" s="91"/>
      <c r="K21" s="91"/>
      <c r="L21" s="91"/>
      <c r="M21" s="91"/>
      <c r="N21" s="91"/>
      <c r="O21" s="91"/>
      <c r="P21" s="91"/>
      <c r="Q21" s="91"/>
      <c r="R21" s="91"/>
      <c r="S21" s="91"/>
      <c r="T21" s="91"/>
      <c r="U21" s="91"/>
      <c r="V21" s="91"/>
      <c r="W21" s="91"/>
      <c r="X21" s="91"/>
      <c r="Y21" s="91"/>
      <c r="Z21" s="91"/>
    </row>
    <row r="22" spans="1:26" ht="79.5" customHeight="1">
      <c r="A22" s="88">
        <f t="shared" si="0"/>
        <v>11</v>
      </c>
      <c r="B22" s="89" t="s">
        <v>2637</v>
      </c>
      <c r="C22" s="89"/>
      <c r="D22" s="92"/>
      <c r="E22" s="89" t="s">
        <v>2636</v>
      </c>
      <c r="F22" s="89" t="s">
        <v>2483</v>
      </c>
      <c r="G22" s="89"/>
      <c r="H22" s="91"/>
      <c r="I22" s="91"/>
      <c r="J22" s="91"/>
      <c r="K22" s="91"/>
      <c r="L22" s="91"/>
      <c r="M22" s="91"/>
      <c r="N22" s="91"/>
      <c r="O22" s="91"/>
      <c r="P22" s="91"/>
      <c r="Q22" s="91"/>
      <c r="R22" s="91"/>
      <c r="S22" s="91"/>
      <c r="T22" s="91"/>
      <c r="U22" s="91"/>
      <c r="V22" s="91"/>
      <c r="W22" s="91"/>
      <c r="X22" s="91"/>
      <c r="Y22" s="91"/>
      <c r="Z22" s="91"/>
    </row>
    <row r="23" spans="1:26" ht="30" customHeight="1">
      <c r="A23" s="87" t="s">
        <v>2339</v>
      </c>
      <c r="B23" s="87" t="s">
        <v>2638</v>
      </c>
      <c r="C23" s="87"/>
      <c r="D23" s="87"/>
      <c r="E23" s="87"/>
      <c r="F23" s="87"/>
      <c r="G23" s="87"/>
      <c r="H23" s="86"/>
      <c r="I23" s="86"/>
      <c r="J23" s="86"/>
      <c r="K23" s="86"/>
      <c r="L23" s="86"/>
      <c r="M23" s="86"/>
      <c r="N23" s="86"/>
      <c r="O23" s="86"/>
      <c r="P23" s="86"/>
      <c r="Q23" s="86"/>
      <c r="R23" s="86"/>
      <c r="S23" s="86"/>
      <c r="T23" s="86"/>
      <c r="U23" s="86"/>
      <c r="V23" s="86"/>
      <c r="W23" s="86"/>
      <c r="X23" s="86"/>
      <c r="Y23" s="86"/>
      <c r="Z23" s="86"/>
    </row>
    <row r="24" spans="1:26" ht="79.5" customHeight="1">
      <c r="A24" s="88">
        <f>A22+1</f>
        <v>12</v>
      </c>
      <c r="B24" s="89" t="s">
        <v>2639</v>
      </c>
      <c r="C24" s="89"/>
      <c r="D24" s="90"/>
      <c r="E24" s="89" t="s">
        <v>2640</v>
      </c>
      <c r="F24" s="89" t="s">
        <v>2641</v>
      </c>
      <c r="G24" s="89"/>
      <c r="H24" s="91"/>
      <c r="I24" s="91"/>
      <c r="J24" s="91"/>
      <c r="K24" s="91"/>
      <c r="L24" s="91"/>
      <c r="M24" s="91"/>
      <c r="N24" s="91"/>
      <c r="O24" s="91"/>
      <c r="P24" s="91"/>
      <c r="Q24" s="91"/>
      <c r="R24" s="91"/>
      <c r="S24" s="91"/>
      <c r="T24" s="91"/>
      <c r="U24" s="91"/>
      <c r="V24" s="91"/>
      <c r="W24" s="91"/>
      <c r="X24" s="91"/>
      <c r="Y24" s="91"/>
      <c r="Z24" s="91"/>
    </row>
    <row r="25" spans="1:26" ht="79.5" customHeight="1">
      <c r="A25" s="88">
        <f t="shared" ref="A25:A35" si="1">A24+1</f>
        <v>13</v>
      </c>
      <c r="B25" s="89" t="s">
        <v>2642</v>
      </c>
      <c r="C25" s="89"/>
      <c r="D25" s="90"/>
      <c r="E25" s="89" t="str">
        <f>E24</f>
        <v>Nippon Paint hoặc tương đương</v>
      </c>
      <c r="F25" s="89" t="s">
        <v>2641</v>
      </c>
      <c r="G25" s="89"/>
      <c r="H25" s="91"/>
      <c r="I25" s="91"/>
      <c r="J25" s="91"/>
      <c r="K25" s="91"/>
      <c r="L25" s="91"/>
      <c r="M25" s="91"/>
      <c r="N25" s="91"/>
      <c r="O25" s="91"/>
      <c r="P25" s="91"/>
      <c r="Q25" s="91"/>
      <c r="R25" s="91"/>
      <c r="S25" s="91"/>
      <c r="T25" s="91"/>
      <c r="U25" s="91"/>
      <c r="V25" s="91"/>
      <c r="W25" s="91"/>
      <c r="X25" s="91"/>
      <c r="Y25" s="91"/>
      <c r="Z25" s="91"/>
    </row>
    <row r="26" spans="1:26" ht="79.5" customHeight="1">
      <c r="A26" s="88">
        <f t="shared" si="1"/>
        <v>14</v>
      </c>
      <c r="B26" s="89" t="s">
        <v>2643</v>
      </c>
      <c r="C26" s="89"/>
      <c r="D26" s="92"/>
      <c r="E26" s="89" t="s">
        <v>2644</v>
      </c>
      <c r="F26" s="89"/>
      <c r="G26" s="89"/>
      <c r="H26" s="91"/>
      <c r="I26" s="91"/>
      <c r="J26" s="91"/>
      <c r="K26" s="91"/>
      <c r="L26" s="91"/>
      <c r="M26" s="91"/>
      <c r="N26" s="91"/>
      <c r="O26" s="91"/>
      <c r="P26" s="91"/>
      <c r="Q26" s="91"/>
      <c r="R26" s="91"/>
      <c r="S26" s="91"/>
      <c r="T26" s="91"/>
      <c r="U26" s="91"/>
      <c r="V26" s="91"/>
      <c r="W26" s="91"/>
      <c r="X26" s="91"/>
      <c r="Y26" s="91"/>
      <c r="Z26" s="91"/>
    </row>
    <row r="27" spans="1:26" ht="79.5" customHeight="1">
      <c r="A27" s="88">
        <f t="shared" si="1"/>
        <v>15</v>
      </c>
      <c r="B27" s="89" t="s">
        <v>2645</v>
      </c>
      <c r="C27" s="89"/>
      <c r="D27" s="90"/>
      <c r="E27" s="89" t="s">
        <v>2646</v>
      </c>
      <c r="F27" s="89" t="s">
        <v>2647</v>
      </c>
      <c r="G27" s="89"/>
      <c r="H27" s="91"/>
      <c r="I27" s="91"/>
      <c r="J27" s="91"/>
      <c r="K27" s="91"/>
      <c r="L27" s="91"/>
      <c r="M27" s="91"/>
      <c r="N27" s="91"/>
      <c r="O27" s="91"/>
      <c r="P27" s="91"/>
      <c r="Q27" s="91"/>
      <c r="R27" s="91"/>
      <c r="S27" s="91"/>
      <c r="T27" s="91"/>
      <c r="U27" s="91"/>
      <c r="V27" s="91"/>
      <c r="W27" s="91"/>
      <c r="X27" s="91"/>
      <c r="Y27" s="91"/>
      <c r="Z27" s="91"/>
    </row>
    <row r="28" spans="1:26" ht="79.5" customHeight="1">
      <c r="A28" s="88">
        <f t="shared" si="1"/>
        <v>16</v>
      </c>
      <c r="B28" s="89" t="s">
        <v>2648</v>
      </c>
      <c r="C28" s="89" t="s">
        <v>2649</v>
      </c>
      <c r="D28" s="93"/>
      <c r="E28" s="89" t="s">
        <v>2650</v>
      </c>
      <c r="F28" s="89" t="s">
        <v>2651</v>
      </c>
      <c r="G28" s="89"/>
      <c r="H28" s="91"/>
      <c r="I28" s="91"/>
      <c r="J28" s="91"/>
      <c r="K28" s="91"/>
      <c r="L28" s="91"/>
      <c r="M28" s="91"/>
      <c r="N28" s="91"/>
      <c r="O28" s="91"/>
      <c r="P28" s="91"/>
      <c r="Q28" s="91"/>
      <c r="R28" s="91"/>
      <c r="S28" s="91"/>
      <c r="T28" s="91"/>
      <c r="U28" s="91"/>
      <c r="V28" s="91"/>
      <c r="W28" s="91"/>
      <c r="X28" s="91"/>
      <c r="Y28" s="91"/>
      <c r="Z28" s="91"/>
    </row>
    <row r="29" spans="1:26" ht="79.5" customHeight="1">
      <c r="A29" s="88">
        <f t="shared" si="1"/>
        <v>17</v>
      </c>
      <c r="B29" s="89" t="s">
        <v>2652</v>
      </c>
      <c r="C29" s="624" t="s">
        <v>2653</v>
      </c>
      <c r="D29" s="90"/>
      <c r="E29" s="89" t="s">
        <v>2483</v>
      </c>
      <c r="F29" s="89" t="s">
        <v>2654</v>
      </c>
      <c r="G29" s="89"/>
      <c r="H29" s="91"/>
      <c r="I29" s="91"/>
      <c r="J29" s="91"/>
      <c r="K29" s="91"/>
      <c r="L29" s="91"/>
      <c r="M29" s="91"/>
      <c r="N29" s="91"/>
      <c r="O29" s="91"/>
      <c r="P29" s="91"/>
      <c r="Q29" s="91"/>
      <c r="R29" s="91"/>
      <c r="S29" s="91"/>
      <c r="T29" s="91"/>
      <c r="U29" s="91"/>
      <c r="V29" s="91"/>
      <c r="W29" s="91"/>
      <c r="X29" s="91"/>
      <c r="Y29" s="91"/>
      <c r="Z29" s="91"/>
    </row>
    <row r="30" spans="1:26" ht="79.5" customHeight="1">
      <c r="A30" s="88">
        <f t="shared" si="1"/>
        <v>18</v>
      </c>
      <c r="B30" s="89" t="s">
        <v>2655</v>
      </c>
      <c r="C30" s="89"/>
      <c r="D30" s="92"/>
      <c r="E30" s="94" t="s">
        <v>2656</v>
      </c>
      <c r="F30" s="89" t="s">
        <v>2657</v>
      </c>
      <c r="G30" s="89"/>
      <c r="H30" s="91"/>
      <c r="I30" s="91"/>
      <c r="J30" s="91"/>
      <c r="K30" s="91"/>
      <c r="L30" s="91"/>
      <c r="M30" s="91"/>
      <c r="N30" s="91"/>
      <c r="O30" s="91"/>
      <c r="P30" s="91"/>
      <c r="Q30" s="91"/>
      <c r="R30" s="91"/>
      <c r="S30" s="91"/>
      <c r="T30" s="91"/>
      <c r="U30" s="91"/>
      <c r="V30" s="91"/>
      <c r="W30" s="91"/>
      <c r="X30" s="91"/>
      <c r="Y30" s="91"/>
      <c r="Z30" s="91"/>
    </row>
    <row r="31" spans="1:26" ht="79.5" customHeight="1">
      <c r="A31" s="88">
        <f t="shared" si="1"/>
        <v>19</v>
      </c>
      <c r="B31" s="89" t="s">
        <v>2658</v>
      </c>
      <c r="C31" s="89" t="s">
        <v>2659</v>
      </c>
      <c r="D31" s="92"/>
      <c r="E31" s="94" t="s">
        <v>2660</v>
      </c>
      <c r="F31" s="89" t="s">
        <v>2483</v>
      </c>
      <c r="G31" s="89"/>
      <c r="H31" s="91"/>
      <c r="I31" s="91"/>
      <c r="J31" s="91"/>
      <c r="K31" s="91"/>
      <c r="L31" s="91"/>
      <c r="M31" s="91"/>
      <c r="N31" s="91"/>
      <c r="O31" s="91"/>
      <c r="P31" s="91"/>
      <c r="Q31" s="91"/>
      <c r="R31" s="91"/>
      <c r="S31" s="91"/>
      <c r="T31" s="91"/>
      <c r="U31" s="91"/>
      <c r="V31" s="91"/>
      <c r="W31" s="91"/>
      <c r="X31" s="91"/>
      <c r="Y31" s="91"/>
      <c r="Z31" s="91"/>
    </row>
    <row r="32" spans="1:26" ht="79.5" customHeight="1">
      <c r="A32" s="88">
        <f t="shared" si="1"/>
        <v>20</v>
      </c>
      <c r="B32" s="89" t="s">
        <v>2661</v>
      </c>
      <c r="C32" s="89" t="s">
        <v>2662</v>
      </c>
      <c r="D32" s="92"/>
      <c r="E32" s="94" t="s">
        <v>2663</v>
      </c>
      <c r="F32" s="89" t="s">
        <v>2483</v>
      </c>
      <c r="G32" s="89"/>
      <c r="H32" s="91"/>
      <c r="I32" s="91"/>
      <c r="J32" s="91"/>
      <c r="K32" s="91"/>
      <c r="L32" s="91"/>
      <c r="M32" s="91"/>
      <c r="N32" s="91"/>
      <c r="O32" s="91"/>
      <c r="P32" s="91"/>
      <c r="Q32" s="91"/>
      <c r="R32" s="91"/>
      <c r="S32" s="91"/>
      <c r="T32" s="91"/>
      <c r="U32" s="91"/>
      <c r="V32" s="91"/>
      <c r="W32" s="91"/>
      <c r="X32" s="91"/>
      <c r="Y32" s="91"/>
      <c r="Z32" s="91"/>
    </row>
    <row r="33" spans="1:26" ht="79.5" customHeight="1">
      <c r="A33" s="88">
        <f t="shared" si="1"/>
        <v>21</v>
      </c>
      <c r="B33" s="89" t="s">
        <v>2664</v>
      </c>
      <c r="C33" s="89" t="s">
        <v>2665</v>
      </c>
      <c r="D33" s="92"/>
      <c r="E33" s="94" t="s">
        <v>2666</v>
      </c>
      <c r="F33" s="94"/>
      <c r="G33" s="95"/>
      <c r="H33" s="91"/>
      <c r="I33" s="91"/>
      <c r="J33" s="91"/>
      <c r="K33" s="91"/>
      <c r="L33" s="91"/>
      <c r="M33" s="91"/>
      <c r="N33" s="91"/>
      <c r="O33" s="91"/>
      <c r="P33" s="91"/>
      <c r="Q33" s="91"/>
      <c r="R33" s="91"/>
      <c r="S33" s="91"/>
      <c r="T33" s="91"/>
      <c r="U33" s="91"/>
      <c r="V33" s="91"/>
      <c r="W33" s="91"/>
      <c r="X33" s="91"/>
      <c r="Y33" s="91"/>
      <c r="Z33" s="91"/>
    </row>
    <row r="34" spans="1:26" ht="79.5" customHeight="1">
      <c r="A34" s="88">
        <f t="shared" si="1"/>
        <v>22</v>
      </c>
      <c r="B34" s="89" t="s">
        <v>2667</v>
      </c>
      <c r="C34" s="624" t="s">
        <v>2668</v>
      </c>
      <c r="D34" s="92"/>
      <c r="E34" s="89" t="str">
        <f t="shared" ref="E34:F34" si="2">E29</f>
        <v>Việt Nam</v>
      </c>
      <c r="F34" s="89" t="str">
        <f t="shared" si="2"/>
        <v>Phương Nam/SY hoặc tương đương</v>
      </c>
      <c r="G34" s="89"/>
      <c r="H34" s="91"/>
      <c r="I34" s="91"/>
      <c r="J34" s="91"/>
      <c r="K34" s="91"/>
      <c r="L34" s="91"/>
      <c r="M34" s="91"/>
      <c r="N34" s="91"/>
      <c r="O34" s="91"/>
      <c r="P34" s="91"/>
      <c r="Q34" s="91"/>
      <c r="R34" s="91"/>
      <c r="S34" s="91"/>
      <c r="T34" s="91"/>
      <c r="U34" s="91"/>
      <c r="V34" s="91"/>
      <c r="W34" s="91"/>
      <c r="X34" s="91"/>
      <c r="Y34" s="91"/>
      <c r="Z34" s="91"/>
    </row>
    <row r="35" spans="1:26" ht="79.5" customHeight="1">
      <c r="A35" s="88">
        <f t="shared" si="1"/>
        <v>23</v>
      </c>
      <c r="B35" s="89" t="s">
        <v>2669</v>
      </c>
      <c r="C35" s="89" t="s">
        <v>2670</v>
      </c>
      <c r="D35" s="92"/>
      <c r="E35" s="89" t="s">
        <v>2625</v>
      </c>
      <c r="F35" s="94" t="s">
        <v>2483</v>
      </c>
      <c r="G35" s="89"/>
      <c r="H35" s="91"/>
      <c r="I35" s="91"/>
      <c r="J35" s="91"/>
      <c r="K35" s="91"/>
      <c r="L35" s="91"/>
      <c r="M35" s="91"/>
      <c r="N35" s="91"/>
      <c r="O35" s="91"/>
      <c r="P35" s="91"/>
      <c r="Q35" s="91"/>
      <c r="R35" s="91"/>
      <c r="S35" s="91"/>
      <c r="T35" s="91"/>
      <c r="U35" s="91"/>
      <c r="V35" s="91"/>
      <c r="W35" s="91"/>
      <c r="X35" s="91"/>
      <c r="Y35" s="91"/>
      <c r="Z35" s="91"/>
    </row>
    <row r="36" spans="1:26" ht="30" customHeight="1">
      <c r="A36" s="87" t="s">
        <v>2671</v>
      </c>
      <c r="B36" s="87" t="s">
        <v>2672</v>
      </c>
      <c r="C36" s="87"/>
      <c r="D36" s="87"/>
      <c r="E36" s="87"/>
      <c r="F36" s="87"/>
      <c r="G36" s="87"/>
      <c r="H36" s="86"/>
      <c r="I36" s="86"/>
      <c r="J36" s="86"/>
      <c r="K36" s="86"/>
      <c r="L36" s="86"/>
      <c r="M36" s="86"/>
      <c r="N36" s="86"/>
      <c r="O36" s="86"/>
      <c r="P36" s="86"/>
      <c r="Q36" s="86"/>
      <c r="R36" s="86"/>
      <c r="S36" s="86"/>
      <c r="T36" s="86"/>
      <c r="U36" s="86"/>
      <c r="V36" s="86"/>
      <c r="W36" s="86"/>
      <c r="X36" s="86"/>
      <c r="Y36" s="86"/>
      <c r="Z36" s="86"/>
    </row>
    <row r="37" spans="1:26" ht="79.5" customHeight="1">
      <c r="A37" s="88">
        <f>A35+1</f>
        <v>24</v>
      </c>
      <c r="B37" s="89" t="s">
        <v>2673</v>
      </c>
      <c r="C37" s="89" t="s">
        <v>2674</v>
      </c>
      <c r="D37" s="92"/>
      <c r="E37" s="89" t="s">
        <v>2675</v>
      </c>
      <c r="F37" s="94" t="s">
        <v>2675</v>
      </c>
      <c r="G37" s="89"/>
      <c r="H37" s="91"/>
      <c r="I37" s="91"/>
      <c r="J37" s="91"/>
      <c r="K37" s="91"/>
      <c r="L37" s="91"/>
      <c r="M37" s="91"/>
      <c r="N37" s="91"/>
      <c r="O37" s="91"/>
      <c r="P37" s="91"/>
      <c r="Q37" s="91"/>
      <c r="R37" s="91"/>
      <c r="S37" s="91"/>
      <c r="T37" s="91"/>
      <c r="U37" s="91"/>
      <c r="V37" s="91"/>
      <c r="W37" s="91"/>
      <c r="X37" s="91"/>
      <c r="Y37" s="91"/>
      <c r="Z37" s="91"/>
    </row>
    <row r="38" spans="1:26" ht="79.5" customHeight="1">
      <c r="A38" s="88">
        <f t="shared" ref="A38:A44" si="3">A37+1</f>
        <v>25</v>
      </c>
      <c r="B38" s="89" t="s">
        <v>2676</v>
      </c>
      <c r="C38" s="89" t="s">
        <v>2677</v>
      </c>
      <c r="D38" s="92"/>
      <c r="E38" s="89" t="s">
        <v>2675</v>
      </c>
      <c r="F38" s="94" t="s">
        <v>2675</v>
      </c>
      <c r="G38" s="89"/>
      <c r="H38" s="91"/>
      <c r="I38" s="91"/>
      <c r="J38" s="91"/>
      <c r="K38" s="91"/>
      <c r="L38" s="91"/>
      <c r="M38" s="91"/>
      <c r="N38" s="91"/>
      <c r="O38" s="91"/>
      <c r="P38" s="91"/>
      <c r="Q38" s="91"/>
      <c r="R38" s="91"/>
      <c r="S38" s="91"/>
      <c r="T38" s="91"/>
      <c r="U38" s="91"/>
      <c r="V38" s="91"/>
      <c r="W38" s="91"/>
      <c r="X38" s="91"/>
      <c r="Y38" s="91"/>
      <c r="Z38" s="91"/>
    </row>
    <row r="39" spans="1:26" ht="79.5" customHeight="1">
      <c r="A39" s="88">
        <f t="shared" si="3"/>
        <v>26</v>
      </c>
      <c r="B39" s="89" t="s">
        <v>2678</v>
      </c>
      <c r="C39" s="89" t="s">
        <v>2679</v>
      </c>
      <c r="D39" s="92"/>
      <c r="E39" s="89" t="s">
        <v>2675</v>
      </c>
      <c r="F39" s="94" t="s">
        <v>2675</v>
      </c>
      <c r="G39" s="89"/>
      <c r="H39" s="91"/>
      <c r="I39" s="91"/>
      <c r="J39" s="91"/>
      <c r="K39" s="91"/>
      <c r="L39" s="91"/>
      <c r="M39" s="91"/>
      <c r="N39" s="91"/>
      <c r="O39" s="91"/>
      <c r="P39" s="91"/>
      <c r="Q39" s="91"/>
      <c r="R39" s="91"/>
      <c r="S39" s="91"/>
      <c r="T39" s="91"/>
      <c r="U39" s="91"/>
      <c r="V39" s="91"/>
      <c r="W39" s="91"/>
      <c r="X39" s="91"/>
      <c r="Y39" s="91"/>
      <c r="Z39" s="91"/>
    </row>
    <row r="40" spans="1:26" ht="79.5" customHeight="1">
      <c r="A40" s="88">
        <f t="shared" si="3"/>
        <v>27</v>
      </c>
      <c r="B40" s="89" t="s">
        <v>2680</v>
      </c>
      <c r="C40" s="89" t="s">
        <v>2681</v>
      </c>
      <c r="D40" s="92"/>
      <c r="E40" s="89" t="str">
        <f>E41</f>
        <v>Nam Kim / Đông Á / Hoa Sen/TVP hoặc tương đương</v>
      </c>
      <c r="F40" s="94" t="s">
        <v>2483</v>
      </c>
      <c r="G40" s="89"/>
      <c r="H40" s="91"/>
      <c r="I40" s="91"/>
      <c r="J40" s="91"/>
      <c r="K40" s="91"/>
      <c r="L40" s="91"/>
      <c r="M40" s="91"/>
      <c r="N40" s="91"/>
      <c r="O40" s="91"/>
      <c r="P40" s="91"/>
      <c r="Q40" s="91"/>
      <c r="R40" s="91"/>
      <c r="S40" s="91"/>
      <c r="T40" s="91"/>
      <c r="U40" s="91"/>
      <c r="V40" s="91"/>
      <c r="W40" s="91"/>
      <c r="X40" s="91"/>
      <c r="Y40" s="91"/>
      <c r="Z40" s="91"/>
    </row>
    <row r="41" spans="1:26" ht="79.5" customHeight="1">
      <c r="A41" s="88">
        <f t="shared" si="3"/>
        <v>28</v>
      </c>
      <c r="B41" s="89" t="s">
        <v>2682</v>
      </c>
      <c r="C41" s="89" t="s">
        <v>2683</v>
      </c>
      <c r="D41" s="92"/>
      <c r="E41" s="89" t="s">
        <v>2684</v>
      </c>
      <c r="F41" s="94" t="s">
        <v>2483</v>
      </c>
      <c r="G41" s="89"/>
      <c r="H41" s="91"/>
      <c r="I41" s="91"/>
      <c r="J41" s="91"/>
      <c r="K41" s="91"/>
      <c r="L41" s="91"/>
      <c r="M41" s="91"/>
      <c r="N41" s="91"/>
      <c r="O41" s="91"/>
      <c r="P41" s="91"/>
      <c r="Q41" s="91"/>
      <c r="R41" s="91"/>
      <c r="S41" s="91"/>
      <c r="T41" s="91"/>
      <c r="U41" s="91"/>
      <c r="V41" s="91"/>
      <c r="W41" s="91"/>
      <c r="X41" s="91"/>
      <c r="Y41" s="91"/>
      <c r="Z41" s="91"/>
    </row>
    <row r="42" spans="1:26" ht="79.5" customHeight="1">
      <c r="A42" s="88">
        <f t="shared" si="3"/>
        <v>29</v>
      </c>
      <c r="B42" s="89" t="s">
        <v>2685</v>
      </c>
      <c r="C42" s="89" t="s">
        <v>2686</v>
      </c>
      <c r="D42" s="92"/>
      <c r="E42" s="89" t="s">
        <v>2687</v>
      </c>
      <c r="F42" s="94" t="s">
        <v>2483</v>
      </c>
      <c r="G42" s="89"/>
      <c r="H42" s="91"/>
      <c r="I42" s="91"/>
      <c r="J42" s="91"/>
      <c r="K42" s="91"/>
      <c r="L42" s="91"/>
      <c r="M42" s="91"/>
      <c r="N42" s="91"/>
      <c r="O42" s="91"/>
      <c r="P42" s="91"/>
      <c r="Q42" s="91"/>
      <c r="R42" s="91"/>
      <c r="S42" s="91"/>
      <c r="T42" s="91"/>
      <c r="U42" s="91"/>
      <c r="V42" s="91"/>
      <c r="W42" s="91"/>
      <c r="X42" s="91"/>
      <c r="Y42" s="91"/>
      <c r="Z42" s="91"/>
    </row>
    <row r="43" spans="1:26" ht="79.5" customHeight="1">
      <c r="A43" s="88">
        <f t="shared" si="3"/>
        <v>30</v>
      </c>
      <c r="B43" s="89" t="s">
        <v>2688</v>
      </c>
      <c r="C43" s="89" t="s">
        <v>2689</v>
      </c>
      <c r="D43" s="92"/>
      <c r="E43" s="94" t="s">
        <v>2690</v>
      </c>
      <c r="F43" s="94" t="s">
        <v>2483</v>
      </c>
      <c r="G43" s="89"/>
      <c r="H43" s="91"/>
      <c r="I43" s="91"/>
      <c r="J43" s="91"/>
      <c r="K43" s="91"/>
      <c r="L43" s="91"/>
      <c r="M43" s="91"/>
      <c r="N43" s="91"/>
      <c r="O43" s="91"/>
      <c r="P43" s="91"/>
      <c r="Q43" s="91"/>
      <c r="R43" s="91"/>
      <c r="S43" s="91"/>
      <c r="T43" s="91"/>
      <c r="U43" s="91"/>
      <c r="V43" s="91"/>
      <c r="W43" s="91"/>
      <c r="X43" s="91"/>
      <c r="Y43" s="91"/>
      <c r="Z43" s="91"/>
    </row>
    <row r="44" spans="1:26" ht="79.5" customHeight="1">
      <c r="A44" s="88">
        <f t="shared" si="3"/>
        <v>31</v>
      </c>
      <c r="B44" s="89" t="s">
        <v>2691</v>
      </c>
      <c r="C44" s="89" t="s">
        <v>2692</v>
      </c>
      <c r="D44" s="92"/>
      <c r="E44" s="89" t="s">
        <v>2693</v>
      </c>
      <c r="F44" s="94" t="s">
        <v>2483</v>
      </c>
      <c r="G44" s="89"/>
      <c r="H44" s="91"/>
      <c r="I44" s="91"/>
      <c r="J44" s="91"/>
      <c r="K44" s="91"/>
      <c r="L44" s="91"/>
      <c r="M44" s="91"/>
      <c r="N44" s="91"/>
      <c r="O44" s="91"/>
      <c r="P44" s="91"/>
      <c r="Q44" s="91"/>
      <c r="R44" s="91"/>
      <c r="S44" s="91"/>
      <c r="T44" s="91"/>
      <c r="U44" s="91"/>
      <c r="V44" s="91"/>
      <c r="W44" s="91"/>
      <c r="X44" s="91"/>
      <c r="Y44" s="91"/>
      <c r="Z44" s="91"/>
    </row>
    <row r="45" spans="1:26" ht="17.25" customHeight="1">
      <c r="A45" s="96"/>
      <c r="B45" s="84"/>
      <c r="C45" s="96"/>
      <c r="D45" s="84"/>
      <c r="E45" s="84"/>
      <c r="F45" s="96"/>
      <c r="G45" s="96"/>
      <c r="H45" s="84"/>
      <c r="I45" s="84"/>
      <c r="J45" s="84"/>
      <c r="K45" s="84"/>
      <c r="L45" s="84"/>
      <c r="M45" s="84"/>
      <c r="N45" s="84"/>
      <c r="O45" s="84"/>
      <c r="P45" s="84"/>
      <c r="Q45" s="84"/>
      <c r="R45" s="84"/>
      <c r="S45" s="84"/>
      <c r="T45" s="84"/>
      <c r="U45" s="84"/>
      <c r="V45" s="84"/>
      <c r="W45" s="84"/>
      <c r="X45" s="84"/>
      <c r="Y45" s="84"/>
      <c r="Z45" s="84"/>
    </row>
    <row r="46" spans="1:26" ht="17.25" customHeight="1">
      <c r="A46" s="96"/>
      <c r="B46" s="84"/>
      <c r="C46" s="96"/>
      <c r="D46" s="84"/>
      <c r="E46" s="84"/>
      <c r="F46" s="96"/>
      <c r="G46" s="96"/>
      <c r="H46" s="84"/>
      <c r="I46" s="84"/>
      <c r="J46" s="84"/>
      <c r="K46" s="84"/>
      <c r="L46" s="84"/>
      <c r="M46" s="84"/>
      <c r="N46" s="84"/>
      <c r="O46" s="84"/>
      <c r="P46" s="84"/>
      <c r="Q46" s="84"/>
      <c r="R46" s="84"/>
      <c r="S46" s="84"/>
      <c r="T46" s="84"/>
      <c r="U46" s="84"/>
      <c r="V46" s="84"/>
      <c r="W46" s="84"/>
      <c r="X46" s="84"/>
      <c r="Y46" s="84"/>
      <c r="Z46" s="84"/>
    </row>
    <row r="47" spans="1:26" ht="17.25" customHeight="1">
      <c r="A47" s="96"/>
      <c r="B47" s="84"/>
      <c r="C47" s="96"/>
      <c r="D47" s="84"/>
      <c r="E47" s="84"/>
      <c r="F47" s="96"/>
      <c r="G47" s="96"/>
      <c r="H47" s="84"/>
      <c r="I47" s="84"/>
      <c r="J47" s="84"/>
      <c r="K47" s="84"/>
      <c r="L47" s="84"/>
      <c r="M47" s="84"/>
      <c r="N47" s="84"/>
      <c r="O47" s="84"/>
      <c r="P47" s="84"/>
      <c r="Q47" s="84"/>
      <c r="R47" s="84"/>
      <c r="S47" s="84"/>
      <c r="T47" s="84"/>
      <c r="U47" s="84"/>
      <c r="V47" s="84"/>
      <c r="W47" s="84"/>
      <c r="X47" s="84"/>
      <c r="Y47" s="84"/>
      <c r="Z47" s="84"/>
    </row>
    <row r="48" spans="1:26" ht="17.25" customHeight="1">
      <c r="A48" s="96"/>
      <c r="B48" s="84"/>
      <c r="C48" s="96"/>
      <c r="D48" s="84"/>
      <c r="E48" s="84"/>
      <c r="F48" s="96"/>
      <c r="G48" s="96"/>
      <c r="H48" s="84"/>
      <c r="I48" s="84"/>
      <c r="J48" s="84"/>
      <c r="K48" s="84"/>
      <c r="L48" s="84"/>
      <c r="M48" s="84"/>
      <c r="N48" s="84"/>
      <c r="O48" s="84"/>
      <c r="P48" s="84"/>
      <c r="Q48" s="84"/>
      <c r="R48" s="84"/>
      <c r="S48" s="84"/>
      <c r="T48" s="84"/>
      <c r="U48" s="84"/>
      <c r="V48" s="84"/>
      <c r="W48" s="84"/>
      <c r="X48" s="84"/>
      <c r="Y48" s="84"/>
      <c r="Z48" s="84"/>
    </row>
    <row r="49" spans="1:26" ht="17.25" customHeight="1">
      <c r="A49" s="96"/>
      <c r="B49" s="84"/>
      <c r="C49" s="96"/>
      <c r="D49" s="84"/>
      <c r="E49" s="84"/>
      <c r="F49" s="96"/>
      <c r="G49" s="96"/>
      <c r="H49" s="84"/>
      <c r="I49" s="84"/>
      <c r="J49" s="84"/>
      <c r="K49" s="84"/>
      <c r="L49" s="84"/>
      <c r="M49" s="84"/>
      <c r="N49" s="84"/>
      <c r="O49" s="84"/>
      <c r="P49" s="84"/>
      <c r="Q49" s="84"/>
      <c r="R49" s="84"/>
      <c r="S49" s="84"/>
      <c r="T49" s="84"/>
      <c r="U49" s="84"/>
      <c r="V49" s="84"/>
      <c r="W49" s="84"/>
      <c r="X49" s="84"/>
      <c r="Y49" s="84"/>
      <c r="Z49" s="84"/>
    </row>
    <row r="50" spans="1:26" ht="17.25" customHeight="1">
      <c r="A50" s="96"/>
      <c r="B50" s="84"/>
      <c r="C50" s="96"/>
      <c r="D50" s="84"/>
      <c r="E50" s="84"/>
      <c r="F50" s="96"/>
      <c r="G50" s="96"/>
      <c r="H50" s="84"/>
      <c r="I50" s="84"/>
      <c r="J50" s="84"/>
      <c r="K50" s="84"/>
      <c r="L50" s="84"/>
      <c r="M50" s="84"/>
      <c r="N50" s="84"/>
      <c r="O50" s="84"/>
      <c r="P50" s="84"/>
      <c r="Q50" s="84"/>
      <c r="R50" s="84"/>
      <c r="S50" s="84"/>
      <c r="T50" s="84"/>
      <c r="U50" s="84"/>
      <c r="V50" s="84"/>
      <c r="W50" s="84"/>
      <c r="X50" s="84"/>
      <c r="Y50" s="84"/>
      <c r="Z50" s="84"/>
    </row>
    <row r="51" spans="1:26" ht="17.25" customHeight="1">
      <c r="A51" s="96"/>
      <c r="B51" s="84"/>
      <c r="C51" s="96"/>
      <c r="D51" s="84"/>
      <c r="E51" s="84"/>
      <c r="F51" s="96"/>
      <c r="G51" s="96"/>
      <c r="H51" s="84"/>
      <c r="I51" s="84"/>
      <c r="J51" s="84"/>
      <c r="K51" s="84"/>
      <c r="L51" s="84"/>
      <c r="M51" s="84"/>
      <c r="N51" s="84"/>
      <c r="O51" s="84"/>
      <c r="P51" s="84"/>
      <c r="Q51" s="84"/>
      <c r="R51" s="84"/>
      <c r="S51" s="84"/>
      <c r="T51" s="84"/>
      <c r="U51" s="84"/>
      <c r="V51" s="84"/>
      <c r="W51" s="84"/>
      <c r="X51" s="84"/>
      <c r="Y51" s="84"/>
      <c r="Z51" s="84"/>
    </row>
    <row r="52" spans="1:26" ht="17.25" customHeight="1">
      <c r="A52" s="96"/>
      <c r="B52" s="84"/>
      <c r="C52" s="96"/>
      <c r="D52" s="84"/>
      <c r="E52" s="84"/>
      <c r="F52" s="96"/>
      <c r="G52" s="96"/>
      <c r="H52" s="84"/>
      <c r="I52" s="84"/>
      <c r="J52" s="84"/>
      <c r="K52" s="84"/>
      <c r="L52" s="84"/>
      <c r="M52" s="84"/>
      <c r="N52" s="84"/>
      <c r="O52" s="84"/>
      <c r="P52" s="84"/>
      <c r="Q52" s="84"/>
      <c r="R52" s="84"/>
      <c r="S52" s="84"/>
      <c r="T52" s="84"/>
      <c r="U52" s="84"/>
      <c r="V52" s="84"/>
      <c r="W52" s="84"/>
      <c r="X52" s="84"/>
      <c r="Y52" s="84"/>
      <c r="Z52" s="84"/>
    </row>
    <row r="53" spans="1:26" ht="17.25" customHeight="1">
      <c r="A53" s="96"/>
      <c r="B53" s="84"/>
      <c r="C53" s="96"/>
      <c r="D53" s="84"/>
      <c r="E53" s="84"/>
      <c r="F53" s="96"/>
      <c r="G53" s="96"/>
      <c r="H53" s="84"/>
      <c r="I53" s="84"/>
      <c r="J53" s="84"/>
      <c r="K53" s="84"/>
      <c r="L53" s="84"/>
      <c r="M53" s="84"/>
      <c r="N53" s="84"/>
      <c r="O53" s="84"/>
      <c r="P53" s="84"/>
      <c r="Q53" s="84"/>
      <c r="R53" s="84"/>
      <c r="S53" s="84"/>
      <c r="T53" s="84"/>
      <c r="U53" s="84"/>
      <c r="V53" s="84"/>
      <c r="W53" s="84"/>
      <c r="X53" s="84"/>
      <c r="Y53" s="84"/>
      <c r="Z53" s="84"/>
    </row>
    <row r="54" spans="1:26" ht="17.25" customHeight="1">
      <c r="A54" s="96"/>
      <c r="B54" s="84"/>
      <c r="C54" s="96"/>
      <c r="D54" s="84"/>
      <c r="E54" s="84"/>
      <c r="F54" s="96"/>
      <c r="G54" s="96"/>
      <c r="H54" s="84"/>
      <c r="I54" s="84"/>
      <c r="J54" s="84"/>
      <c r="K54" s="84"/>
      <c r="L54" s="84"/>
      <c r="M54" s="84"/>
      <c r="N54" s="84"/>
      <c r="O54" s="84"/>
      <c r="P54" s="84"/>
      <c r="Q54" s="84"/>
      <c r="R54" s="84"/>
      <c r="S54" s="84"/>
      <c r="T54" s="84"/>
      <c r="U54" s="84"/>
      <c r="V54" s="84"/>
      <c r="W54" s="84"/>
      <c r="X54" s="84"/>
      <c r="Y54" s="84"/>
      <c r="Z54" s="84"/>
    </row>
    <row r="55" spans="1:26" ht="17.25" customHeight="1">
      <c r="A55" s="96"/>
      <c r="B55" s="84"/>
      <c r="C55" s="96"/>
      <c r="D55" s="84"/>
      <c r="E55" s="84"/>
      <c r="F55" s="96"/>
      <c r="G55" s="96"/>
      <c r="H55" s="84"/>
      <c r="I55" s="84"/>
      <c r="J55" s="84"/>
      <c r="K55" s="84"/>
      <c r="L55" s="84"/>
      <c r="M55" s="84"/>
      <c r="N55" s="84"/>
      <c r="O55" s="84"/>
      <c r="P55" s="84"/>
      <c r="Q55" s="84"/>
      <c r="R55" s="84"/>
      <c r="S55" s="84"/>
      <c r="T55" s="84"/>
      <c r="U55" s="84"/>
      <c r="V55" s="84"/>
      <c r="W55" s="84"/>
      <c r="X55" s="84"/>
      <c r="Y55" s="84"/>
      <c r="Z55" s="84"/>
    </row>
    <row r="56" spans="1:26" ht="17.25" customHeight="1">
      <c r="A56" s="96"/>
      <c r="B56" s="84"/>
      <c r="C56" s="96"/>
      <c r="D56" s="84"/>
      <c r="E56" s="84"/>
      <c r="F56" s="96"/>
      <c r="G56" s="96"/>
      <c r="H56" s="84"/>
      <c r="I56" s="84"/>
      <c r="J56" s="84"/>
      <c r="K56" s="84"/>
      <c r="L56" s="84"/>
      <c r="M56" s="84"/>
      <c r="N56" s="84"/>
      <c r="O56" s="84"/>
      <c r="P56" s="84"/>
      <c r="Q56" s="84"/>
      <c r="R56" s="84"/>
      <c r="S56" s="84"/>
      <c r="T56" s="84"/>
      <c r="U56" s="84"/>
      <c r="V56" s="84"/>
      <c r="W56" s="84"/>
      <c r="X56" s="84"/>
      <c r="Y56" s="84"/>
      <c r="Z56" s="84"/>
    </row>
    <row r="57" spans="1:26" ht="17.25" customHeight="1">
      <c r="A57" s="96"/>
      <c r="B57" s="84"/>
      <c r="C57" s="96"/>
      <c r="D57" s="84"/>
      <c r="E57" s="84"/>
      <c r="F57" s="96"/>
      <c r="G57" s="96"/>
      <c r="H57" s="84"/>
      <c r="I57" s="84"/>
      <c r="J57" s="84"/>
      <c r="K57" s="84"/>
      <c r="L57" s="84"/>
      <c r="M57" s="84"/>
      <c r="N57" s="84"/>
      <c r="O57" s="84"/>
      <c r="P57" s="84"/>
      <c r="Q57" s="84"/>
      <c r="R57" s="84"/>
      <c r="S57" s="84"/>
      <c r="T57" s="84"/>
      <c r="U57" s="84"/>
      <c r="V57" s="84"/>
      <c r="W57" s="84"/>
      <c r="X57" s="84"/>
      <c r="Y57" s="84"/>
      <c r="Z57" s="84"/>
    </row>
    <row r="58" spans="1:26" ht="17.25" customHeight="1">
      <c r="A58" s="96"/>
      <c r="B58" s="84"/>
      <c r="C58" s="96"/>
      <c r="D58" s="84"/>
      <c r="E58" s="84"/>
      <c r="F58" s="96"/>
      <c r="G58" s="96"/>
      <c r="H58" s="84"/>
      <c r="I58" s="84"/>
      <c r="J58" s="84"/>
      <c r="K58" s="84"/>
      <c r="L58" s="84"/>
      <c r="M58" s="84"/>
      <c r="N58" s="84"/>
      <c r="O58" s="84"/>
      <c r="P58" s="84"/>
      <c r="Q58" s="84"/>
      <c r="R58" s="84"/>
      <c r="S58" s="84"/>
      <c r="T58" s="84"/>
      <c r="U58" s="84"/>
      <c r="V58" s="84"/>
      <c r="W58" s="84"/>
      <c r="X58" s="84"/>
      <c r="Y58" s="84"/>
      <c r="Z58" s="84"/>
    </row>
    <row r="59" spans="1:26" ht="17.25" customHeight="1">
      <c r="A59" s="96"/>
      <c r="B59" s="84"/>
      <c r="C59" s="96"/>
      <c r="D59" s="84"/>
      <c r="E59" s="84"/>
      <c r="F59" s="96"/>
      <c r="G59" s="96"/>
      <c r="H59" s="84"/>
      <c r="I59" s="84"/>
      <c r="J59" s="84"/>
      <c r="K59" s="84"/>
      <c r="L59" s="84"/>
      <c r="M59" s="84"/>
      <c r="N59" s="84"/>
      <c r="O59" s="84"/>
      <c r="P59" s="84"/>
      <c r="Q59" s="84"/>
      <c r="R59" s="84"/>
      <c r="S59" s="84"/>
      <c r="T59" s="84"/>
      <c r="U59" s="84"/>
      <c r="V59" s="84"/>
      <c r="W59" s="84"/>
      <c r="X59" s="84"/>
      <c r="Y59" s="84"/>
      <c r="Z59" s="84"/>
    </row>
    <row r="60" spans="1:26" ht="17.25" customHeight="1">
      <c r="A60" s="96"/>
      <c r="B60" s="84"/>
      <c r="C60" s="96"/>
      <c r="D60" s="84"/>
      <c r="E60" s="84"/>
      <c r="F60" s="96"/>
      <c r="G60" s="96"/>
      <c r="H60" s="84"/>
      <c r="I60" s="84"/>
      <c r="J60" s="84"/>
      <c r="K60" s="84"/>
      <c r="L60" s="84"/>
      <c r="M60" s="84"/>
      <c r="N60" s="84"/>
      <c r="O60" s="84"/>
      <c r="P60" s="84"/>
      <c r="Q60" s="84"/>
      <c r="R60" s="84"/>
      <c r="S60" s="84"/>
      <c r="T60" s="84"/>
      <c r="U60" s="84"/>
      <c r="V60" s="84"/>
      <c r="W60" s="84"/>
      <c r="X60" s="84"/>
      <c r="Y60" s="84"/>
      <c r="Z60" s="84"/>
    </row>
    <row r="61" spans="1:26" ht="17.25" customHeight="1">
      <c r="A61" s="96"/>
      <c r="B61" s="84"/>
      <c r="C61" s="96"/>
      <c r="D61" s="84"/>
      <c r="E61" s="84"/>
      <c r="F61" s="96"/>
      <c r="G61" s="96"/>
      <c r="H61" s="84"/>
      <c r="I61" s="84"/>
      <c r="J61" s="84"/>
      <c r="K61" s="84"/>
      <c r="L61" s="84"/>
      <c r="M61" s="84"/>
      <c r="N61" s="84"/>
      <c r="O61" s="84"/>
      <c r="P61" s="84"/>
      <c r="Q61" s="84"/>
      <c r="R61" s="84"/>
      <c r="S61" s="84"/>
      <c r="T61" s="84"/>
      <c r="U61" s="84"/>
      <c r="V61" s="84"/>
      <c r="W61" s="84"/>
      <c r="X61" s="84"/>
      <c r="Y61" s="84"/>
      <c r="Z61" s="84"/>
    </row>
    <row r="62" spans="1:26" ht="17.25" customHeight="1">
      <c r="A62" s="96"/>
      <c r="B62" s="84"/>
      <c r="C62" s="96"/>
      <c r="D62" s="84"/>
      <c r="E62" s="84"/>
      <c r="F62" s="96"/>
      <c r="G62" s="96"/>
      <c r="H62" s="84"/>
      <c r="I62" s="84"/>
      <c r="J62" s="84"/>
      <c r="K62" s="84"/>
      <c r="L62" s="84"/>
      <c r="M62" s="84"/>
      <c r="N62" s="84"/>
      <c r="O62" s="84"/>
      <c r="P62" s="84"/>
      <c r="Q62" s="84"/>
      <c r="R62" s="84"/>
      <c r="S62" s="84"/>
      <c r="T62" s="84"/>
      <c r="U62" s="84"/>
      <c r="V62" s="84"/>
      <c r="W62" s="84"/>
      <c r="X62" s="84"/>
      <c r="Y62" s="84"/>
      <c r="Z62" s="84"/>
    </row>
    <row r="63" spans="1:26" ht="17.25" customHeight="1">
      <c r="A63" s="96"/>
      <c r="B63" s="84"/>
      <c r="C63" s="96"/>
      <c r="D63" s="84"/>
      <c r="E63" s="84"/>
      <c r="F63" s="96"/>
      <c r="G63" s="96"/>
      <c r="H63" s="84"/>
      <c r="I63" s="84"/>
      <c r="J63" s="84"/>
      <c r="K63" s="84"/>
      <c r="L63" s="84"/>
      <c r="M63" s="84"/>
      <c r="N63" s="84"/>
      <c r="O63" s="84"/>
      <c r="P63" s="84"/>
      <c r="Q63" s="84"/>
      <c r="R63" s="84"/>
      <c r="S63" s="84"/>
      <c r="T63" s="84"/>
      <c r="U63" s="84"/>
      <c r="V63" s="84"/>
      <c r="W63" s="84"/>
      <c r="X63" s="84"/>
      <c r="Y63" s="84"/>
      <c r="Z63" s="84"/>
    </row>
    <row r="64" spans="1:26" ht="17.25" customHeight="1">
      <c r="A64" s="96"/>
      <c r="B64" s="84"/>
      <c r="C64" s="96"/>
      <c r="D64" s="84"/>
      <c r="E64" s="84"/>
      <c r="F64" s="96"/>
      <c r="G64" s="96"/>
      <c r="H64" s="84"/>
      <c r="I64" s="84"/>
      <c r="J64" s="84"/>
      <c r="K64" s="84"/>
      <c r="L64" s="84"/>
      <c r="M64" s="84"/>
      <c r="N64" s="84"/>
      <c r="O64" s="84"/>
      <c r="P64" s="84"/>
      <c r="Q64" s="84"/>
      <c r="R64" s="84"/>
      <c r="S64" s="84"/>
      <c r="T64" s="84"/>
      <c r="U64" s="84"/>
      <c r="V64" s="84"/>
      <c r="W64" s="84"/>
      <c r="X64" s="84"/>
      <c r="Y64" s="84"/>
      <c r="Z64" s="84"/>
    </row>
    <row r="65" spans="1:26" ht="17.25" customHeight="1">
      <c r="A65" s="96"/>
      <c r="B65" s="84"/>
      <c r="C65" s="96"/>
      <c r="D65" s="84"/>
      <c r="E65" s="84"/>
      <c r="F65" s="96"/>
      <c r="G65" s="96"/>
      <c r="H65" s="84"/>
      <c r="I65" s="84"/>
      <c r="J65" s="84"/>
      <c r="K65" s="84"/>
      <c r="L65" s="84"/>
      <c r="M65" s="84"/>
      <c r="N65" s="84"/>
      <c r="O65" s="84"/>
      <c r="P65" s="84"/>
      <c r="Q65" s="84"/>
      <c r="R65" s="84"/>
      <c r="S65" s="84"/>
      <c r="T65" s="84"/>
      <c r="U65" s="84"/>
      <c r="V65" s="84"/>
      <c r="W65" s="84"/>
      <c r="X65" s="84"/>
      <c r="Y65" s="84"/>
      <c r="Z65" s="84"/>
    </row>
    <row r="66" spans="1:26" ht="17.25" customHeight="1">
      <c r="A66" s="96"/>
      <c r="B66" s="84"/>
      <c r="C66" s="96"/>
      <c r="D66" s="84"/>
      <c r="E66" s="84"/>
      <c r="F66" s="96"/>
      <c r="G66" s="96"/>
      <c r="H66" s="84"/>
      <c r="I66" s="84"/>
      <c r="J66" s="84"/>
      <c r="K66" s="84"/>
      <c r="L66" s="84"/>
      <c r="M66" s="84"/>
      <c r="N66" s="84"/>
      <c r="O66" s="84"/>
      <c r="P66" s="84"/>
      <c r="Q66" s="84"/>
      <c r="R66" s="84"/>
      <c r="S66" s="84"/>
      <c r="T66" s="84"/>
      <c r="U66" s="84"/>
      <c r="V66" s="84"/>
      <c r="W66" s="84"/>
      <c r="X66" s="84"/>
      <c r="Y66" s="84"/>
      <c r="Z66" s="84"/>
    </row>
    <row r="67" spans="1:26" ht="17.25" customHeight="1">
      <c r="A67" s="96"/>
      <c r="B67" s="84"/>
      <c r="C67" s="96"/>
      <c r="D67" s="84"/>
      <c r="E67" s="84"/>
      <c r="F67" s="96"/>
      <c r="G67" s="96"/>
      <c r="H67" s="84"/>
      <c r="I67" s="84"/>
      <c r="J67" s="84"/>
      <c r="K67" s="84"/>
      <c r="L67" s="84"/>
      <c r="M67" s="84"/>
      <c r="N67" s="84"/>
      <c r="O67" s="84"/>
      <c r="P67" s="84"/>
      <c r="Q67" s="84"/>
      <c r="R67" s="84"/>
      <c r="S67" s="84"/>
      <c r="T67" s="84"/>
      <c r="U67" s="84"/>
      <c r="V67" s="84"/>
      <c r="W67" s="84"/>
      <c r="X67" s="84"/>
      <c r="Y67" s="84"/>
      <c r="Z67" s="84"/>
    </row>
    <row r="68" spans="1:26" ht="17.25" customHeight="1">
      <c r="A68" s="96"/>
      <c r="B68" s="84"/>
      <c r="C68" s="96"/>
      <c r="D68" s="84"/>
      <c r="E68" s="84"/>
      <c r="F68" s="96"/>
      <c r="G68" s="96"/>
      <c r="H68" s="84"/>
      <c r="I68" s="84"/>
      <c r="J68" s="84"/>
      <c r="K68" s="84"/>
      <c r="L68" s="84"/>
      <c r="M68" s="84"/>
      <c r="N68" s="84"/>
      <c r="O68" s="84"/>
      <c r="P68" s="84"/>
      <c r="Q68" s="84"/>
      <c r="R68" s="84"/>
      <c r="S68" s="84"/>
      <c r="T68" s="84"/>
      <c r="U68" s="84"/>
      <c r="V68" s="84"/>
      <c r="W68" s="84"/>
      <c r="X68" s="84"/>
      <c r="Y68" s="84"/>
      <c r="Z68" s="84"/>
    </row>
    <row r="69" spans="1:26" ht="17.25" customHeight="1">
      <c r="A69" s="96"/>
      <c r="B69" s="84"/>
      <c r="C69" s="96"/>
      <c r="D69" s="84"/>
      <c r="E69" s="84"/>
      <c r="F69" s="96"/>
      <c r="G69" s="96"/>
      <c r="H69" s="84"/>
      <c r="I69" s="84"/>
      <c r="J69" s="84"/>
      <c r="K69" s="84"/>
      <c r="L69" s="84"/>
      <c r="M69" s="84"/>
      <c r="N69" s="84"/>
      <c r="O69" s="84"/>
      <c r="P69" s="84"/>
      <c r="Q69" s="84"/>
      <c r="R69" s="84"/>
      <c r="S69" s="84"/>
      <c r="T69" s="84"/>
      <c r="U69" s="84"/>
      <c r="V69" s="84"/>
      <c r="W69" s="84"/>
      <c r="X69" s="84"/>
      <c r="Y69" s="84"/>
      <c r="Z69" s="84"/>
    </row>
    <row r="70" spans="1:26" ht="17.25" customHeight="1">
      <c r="A70" s="96"/>
      <c r="B70" s="84"/>
      <c r="C70" s="96"/>
      <c r="D70" s="84"/>
      <c r="E70" s="84"/>
      <c r="F70" s="96"/>
      <c r="G70" s="96"/>
      <c r="H70" s="84"/>
      <c r="I70" s="84"/>
      <c r="J70" s="84"/>
      <c r="K70" s="84"/>
      <c r="L70" s="84"/>
      <c r="M70" s="84"/>
      <c r="N70" s="84"/>
      <c r="O70" s="84"/>
      <c r="P70" s="84"/>
      <c r="Q70" s="84"/>
      <c r="R70" s="84"/>
      <c r="S70" s="84"/>
      <c r="T70" s="84"/>
      <c r="U70" s="84"/>
      <c r="V70" s="84"/>
      <c r="W70" s="84"/>
      <c r="X70" s="84"/>
      <c r="Y70" s="84"/>
      <c r="Z70" s="84"/>
    </row>
    <row r="71" spans="1:26" ht="17.25" customHeight="1">
      <c r="A71" s="96"/>
      <c r="B71" s="84"/>
      <c r="C71" s="96"/>
      <c r="D71" s="84"/>
      <c r="E71" s="84"/>
      <c r="F71" s="96"/>
      <c r="G71" s="96"/>
      <c r="H71" s="84"/>
      <c r="I71" s="84"/>
      <c r="J71" s="84"/>
      <c r="K71" s="84"/>
      <c r="L71" s="84"/>
      <c r="M71" s="84"/>
      <c r="N71" s="84"/>
      <c r="O71" s="84"/>
      <c r="P71" s="84"/>
      <c r="Q71" s="84"/>
      <c r="R71" s="84"/>
      <c r="S71" s="84"/>
      <c r="T71" s="84"/>
      <c r="U71" s="84"/>
      <c r="V71" s="84"/>
      <c r="W71" s="84"/>
      <c r="X71" s="84"/>
      <c r="Y71" s="84"/>
      <c r="Z71" s="84"/>
    </row>
    <row r="72" spans="1:26" ht="17.25" customHeight="1">
      <c r="A72" s="96"/>
      <c r="B72" s="84"/>
      <c r="C72" s="96"/>
      <c r="D72" s="84"/>
      <c r="E72" s="84"/>
      <c r="F72" s="96"/>
      <c r="G72" s="96"/>
      <c r="H72" s="84"/>
      <c r="I72" s="84"/>
      <c r="J72" s="84"/>
      <c r="K72" s="84"/>
      <c r="L72" s="84"/>
      <c r="M72" s="84"/>
      <c r="N72" s="84"/>
      <c r="O72" s="84"/>
      <c r="P72" s="84"/>
      <c r="Q72" s="84"/>
      <c r="R72" s="84"/>
      <c r="S72" s="84"/>
      <c r="T72" s="84"/>
      <c r="U72" s="84"/>
      <c r="V72" s="84"/>
      <c r="W72" s="84"/>
      <c r="X72" s="84"/>
      <c r="Y72" s="84"/>
      <c r="Z72" s="84"/>
    </row>
    <row r="73" spans="1:26" ht="17.25" customHeight="1">
      <c r="A73" s="96"/>
      <c r="B73" s="84"/>
      <c r="C73" s="96"/>
      <c r="D73" s="84"/>
      <c r="E73" s="84"/>
      <c r="F73" s="96"/>
      <c r="G73" s="96"/>
      <c r="H73" s="84"/>
      <c r="I73" s="84"/>
      <c r="J73" s="84"/>
      <c r="K73" s="84"/>
      <c r="L73" s="84"/>
      <c r="M73" s="84"/>
      <c r="N73" s="84"/>
      <c r="O73" s="84"/>
      <c r="P73" s="84"/>
      <c r="Q73" s="84"/>
      <c r="R73" s="84"/>
      <c r="S73" s="84"/>
      <c r="T73" s="84"/>
      <c r="U73" s="84"/>
      <c r="V73" s="84"/>
      <c r="W73" s="84"/>
      <c r="X73" s="84"/>
      <c r="Y73" s="84"/>
      <c r="Z73" s="84"/>
    </row>
    <row r="74" spans="1:26" ht="17.25" customHeight="1">
      <c r="A74" s="96"/>
      <c r="B74" s="84"/>
      <c r="C74" s="96"/>
      <c r="D74" s="84"/>
      <c r="E74" s="84"/>
      <c r="F74" s="96"/>
      <c r="G74" s="96"/>
      <c r="H74" s="84"/>
      <c r="I74" s="84"/>
      <c r="J74" s="84"/>
      <c r="K74" s="84"/>
      <c r="L74" s="84"/>
      <c r="M74" s="84"/>
      <c r="N74" s="84"/>
      <c r="O74" s="84"/>
      <c r="P74" s="84"/>
      <c r="Q74" s="84"/>
      <c r="R74" s="84"/>
      <c r="S74" s="84"/>
      <c r="T74" s="84"/>
      <c r="U74" s="84"/>
      <c r="V74" s="84"/>
      <c r="W74" s="84"/>
      <c r="X74" s="84"/>
      <c r="Y74" s="84"/>
      <c r="Z74" s="84"/>
    </row>
    <row r="75" spans="1:26" ht="17.25" customHeight="1">
      <c r="A75" s="96"/>
      <c r="B75" s="84"/>
      <c r="C75" s="96"/>
      <c r="D75" s="84"/>
      <c r="E75" s="84"/>
      <c r="F75" s="96"/>
      <c r="G75" s="96"/>
      <c r="H75" s="84"/>
      <c r="I75" s="84"/>
      <c r="J75" s="84"/>
      <c r="K75" s="84"/>
      <c r="L75" s="84"/>
      <c r="M75" s="84"/>
      <c r="N75" s="84"/>
      <c r="O75" s="84"/>
      <c r="P75" s="84"/>
      <c r="Q75" s="84"/>
      <c r="R75" s="84"/>
      <c r="S75" s="84"/>
      <c r="T75" s="84"/>
      <c r="U75" s="84"/>
      <c r="V75" s="84"/>
      <c r="W75" s="84"/>
      <c r="X75" s="84"/>
      <c r="Y75" s="84"/>
      <c r="Z75" s="84"/>
    </row>
    <row r="76" spans="1:26" ht="17.25" customHeight="1">
      <c r="A76" s="96"/>
      <c r="B76" s="84"/>
      <c r="C76" s="96"/>
      <c r="D76" s="84"/>
      <c r="E76" s="84"/>
      <c r="F76" s="96"/>
      <c r="G76" s="96"/>
      <c r="H76" s="84"/>
      <c r="I76" s="84"/>
      <c r="J76" s="84"/>
      <c r="K76" s="84"/>
      <c r="L76" s="84"/>
      <c r="M76" s="84"/>
      <c r="N76" s="84"/>
      <c r="O76" s="84"/>
      <c r="P76" s="84"/>
      <c r="Q76" s="84"/>
      <c r="R76" s="84"/>
      <c r="S76" s="84"/>
      <c r="T76" s="84"/>
      <c r="U76" s="84"/>
      <c r="V76" s="84"/>
      <c r="W76" s="84"/>
      <c r="X76" s="84"/>
      <c r="Y76" s="84"/>
      <c r="Z76" s="84"/>
    </row>
    <row r="77" spans="1:26" ht="17.25" customHeight="1">
      <c r="A77" s="96"/>
      <c r="B77" s="84"/>
      <c r="C77" s="96"/>
      <c r="D77" s="84"/>
      <c r="E77" s="84"/>
      <c r="F77" s="96"/>
      <c r="G77" s="96"/>
      <c r="H77" s="84"/>
      <c r="I77" s="84"/>
      <c r="J77" s="84"/>
      <c r="K77" s="84"/>
      <c r="L77" s="84"/>
      <c r="M77" s="84"/>
      <c r="N77" s="84"/>
      <c r="O77" s="84"/>
      <c r="P77" s="84"/>
      <c r="Q77" s="84"/>
      <c r="R77" s="84"/>
      <c r="S77" s="84"/>
      <c r="T77" s="84"/>
      <c r="U77" s="84"/>
      <c r="V77" s="84"/>
      <c r="W77" s="84"/>
      <c r="X77" s="84"/>
      <c r="Y77" s="84"/>
      <c r="Z77" s="84"/>
    </row>
    <row r="78" spans="1:26" ht="17.25" customHeight="1">
      <c r="A78" s="96"/>
      <c r="B78" s="84"/>
      <c r="C78" s="96"/>
      <c r="D78" s="84"/>
      <c r="E78" s="84"/>
      <c r="F78" s="96"/>
      <c r="G78" s="96"/>
      <c r="H78" s="84"/>
      <c r="I78" s="84"/>
      <c r="J78" s="84"/>
      <c r="K78" s="84"/>
      <c r="L78" s="84"/>
      <c r="M78" s="84"/>
      <c r="N78" s="84"/>
      <c r="O78" s="84"/>
      <c r="P78" s="84"/>
      <c r="Q78" s="84"/>
      <c r="R78" s="84"/>
      <c r="S78" s="84"/>
      <c r="T78" s="84"/>
      <c r="U78" s="84"/>
      <c r="V78" s="84"/>
      <c r="W78" s="84"/>
      <c r="X78" s="84"/>
      <c r="Y78" s="84"/>
      <c r="Z78" s="84"/>
    </row>
    <row r="79" spans="1:26" ht="17.25" customHeight="1">
      <c r="A79" s="96"/>
      <c r="B79" s="84"/>
      <c r="C79" s="96"/>
      <c r="D79" s="84"/>
      <c r="E79" s="84"/>
      <c r="F79" s="96"/>
      <c r="G79" s="96"/>
      <c r="H79" s="84"/>
      <c r="I79" s="84"/>
      <c r="J79" s="84"/>
      <c r="K79" s="84"/>
      <c r="L79" s="84"/>
      <c r="M79" s="84"/>
      <c r="N79" s="84"/>
      <c r="O79" s="84"/>
      <c r="P79" s="84"/>
      <c r="Q79" s="84"/>
      <c r="R79" s="84"/>
      <c r="S79" s="84"/>
      <c r="T79" s="84"/>
      <c r="U79" s="84"/>
      <c r="V79" s="84"/>
      <c r="W79" s="84"/>
      <c r="X79" s="84"/>
      <c r="Y79" s="84"/>
      <c r="Z79" s="84"/>
    </row>
    <row r="80" spans="1:26" ht="17.25" customHeight="1">
      <c r="A80" s="96"/>
      <c r="B80" s="84"/>
      <c r="C80" s="96"/>
      <c r="D80" s="84"/>
      <c r="E80" s="84"/>
      <c r="F80" s="96"/>
      <c r="G80" s="96"/>
      <c r="H80" s="84"/>
      <c r="I80" s="84"/>
      <c r="J80" s="84"/>
      <c r="K80" s="84"/>
      <c r="L80" s="84"/>
      <c r="M80" s="84"/>
      <c r="N80" s="84"/>
      <c r="O80" s="84"/>
      <c r="P80" s="84"/>
      <c r="Q80" s="84"/>
      <c r="R80" s="84"/>
      <c r="S80" s="84"/>
      <c r="T80" s="84"/>
      <c r="U80" s="84"/>
      <c r="V80" s="84"/>
      <c r="W80" s="84"/>
      <c r="X80" s="84"/>
      <c r="Y80" s="84"/>
      <c r="Z80" s="84"/>
    </row>
    <row r="81" spans="1:26" ht="17.25" customHeight="1">
      <c r="A81" s="96"/>
      <c r="B81" s="84"/>
      <c r="C81" s="96"/>
      <c r="D81" s="84"/>
      <c r="E81" s="84"/>
      <c r="F81" s="96"/>
      <c r="G81" s="96"/>
      <c r="H81" s="84"/>
      <c r="I81" s="84"/>
      <c r="J81" s="84"/>
      <c r="K81" s="84"/>
      <c r="L81" s="84"/>
      <c r="M81" s="84"/>
      <c r="N81" s="84"/>
      <c r="O81" s="84"/>
      <c r="P81" s="84"/>
      <c r="Q81" s="84"/>
      <c r="R81" s="84"/>
      <c r="S81" s="84"/>
      <c r="T81" s="84"/>
      <c r="U81" s="84"/>
      <c r="V81" s="84"/>
      <c r="W81" s="84"/>
      <c r="X81" s="84"/>
      <c r="Y81" s="84"/>
      <c r="Z81" s="84"/>
    </row>
    <row r="82" spans="1:26" ht="17.25" customHeight="1">
      <c r="A82" s="96"/>
      <c r="B82" s="84"/>
      <c r="C82" s="96"/>
      <c r="D82" s="84"/>
      <c r="E82" s="84"/>
      <c r="F82" s="96"/>
      <c r="G82" s="96"/>
      <c r="H82" s="84"/>
      <c r="I82" s="84"/>
      <c r="J82" s="84"/>
      <c r="K82" s="84"/>
      <c r="L82" s="84"/>
      <c r="M82" s="84"/>
      <c r="N82" s="84"/>
      <c r="O82" s="84"/>
      <c r="P82" s="84"/>
      <c r="Q82" s="84"/>
      <c r="R82" s="84"/>
      <c r="S82" s="84"/>
      <c r="T82" s="84"/>
      <c r="U82" s="84"/>
      <c r="V82" s="84"/>
      <c r="W82" s="84"/>
      <c r="X82" s="84"/>
      <c r="Y82" s="84"/>
      <c r="Z82" s="84"/>
    </row>
    <row r="83" spans="1:26" ht="17.25" customHeight="1">
      <c r="A83" s="96"/>
      <c r="B83" s="84"/>
      <c r="C83" s="96"/>
      <c r="D83" s="84"/>
      <c r="E83" s="84"/>
      <c r="F83" s="96"/>
      <c r="G83" s="96"/>
      <c r="H83" s="84"/>
      <c r="I83" s="84"/>
      <c r="J83" s="84"/>
      <c r="K83" s="84"/>
      <c r="L83" s="84"/>
      <c r="M83" s="84"/>
      <c r="N83" s="84"/>
      <c r="O83" s="84"/>
      <c r="P83" s="84"/>
      <c r="Q83" s="84"/>
      <c r="R83" s="84"/>
      <c r="S83" s="84"/>
      <c r="T83" s="84"/>
      <c r="U83" s="84"/>
      <c r="V83" s="84"/>
      <c r="W83" s="84"/>
      <c r="X83" s="84"/>
      <c r="Y83" s="84"/>
      <c r="Z83" s="84"/>
    </row>
    <row r="84" spans="1:26" ht="17.25" customHeight="1">
      <c r="A84" s="96"/>
      <c r="B84" s="84"/>
      <c r="C84" s="96"/>
      <c r="D84" s="84"/>
      <c r="E84" s="84"/>
      <c r="F84" s="96"/>
      <c r="G84" s="96"/>
      <c r="H84" s="84"/>
      <c r="I84" s="84"/>
      <c r="J84" s="84"/>
      <c r="K84" s="84"/>
      <c r="L84" s="84"/>
      <c r="M84" s="84"/>
      <c r="N84" s="84"/>
      <c r="O84" s="84"/>
      <c r="P84" s="84"/>
      <c r="Q84" s="84"/>
      <c r="R84" s="84"/>
      <c r="S84" s="84"/>
      <c r="T84" s="84"/>
      <c r="U84" s="84"/>
      <c r="V84" s="84"/>
      <c r="W84" s="84"/>
      <c r="X84" s="84"/>
      <c r="Y84" s="84"/>
      <c r="Z84" s="84"/>
    </row>
    <row r="85" spans="1:26" ht="17.25" customHeight="1">
      <c r="A85" s="96"/>
      <c r="B85" s="84"/>
      <c r="C85" s="96"/>
      <c r="D85" s="84"/>
      <c r="E85" s="84"/>
      <c r="F85" s="96"/>
      <c r="G85" s="96"/>
      <c r="H85" s="84"/>
      <c r="I85" s="84"/>
      <c r="J85" s="84"/>
      <c r="K85" s="84"/>
      <c r="L85" s="84"/>
      <c r="M85" s="84"/>
      <c r="N85" s="84"/>
      <c r="O85" s="84"/>
      <c r="P85" s="84"/>
      <c r="Q85" s="84"/>
      <c r="R85" s="84"/>
      <c r="S85" s="84"/>
      <c r="T85" s="84"/>
      <c r="U85" s="84"/>
      <c r="V85" s="84"/>
      <c r="W85" s="84"/>
      <c r="X85" s="84"/>
      <c r="Y85" s="84"/>
      <c r="Z85" s="84"/>
    </row>
    <row r="86" spans="1:26" ht="17.25" customHeight="1">
      <c r="A86" s="96"/>
      <c r="B86" s="84"/>
      <c r="C86" s="96"/>
      <c r="D86" s="84"/>
      <c r="E86" s="84"/>
      <c r="F86" s="96"/>
      <c r="G86" s="96"/>
      <c r="H86" s="84"/>
      <c r="I86" s="84"/>
      <c r="J86" s="84"/>
      <c r="K86" s="84"/>
      <c r="L86" s="84"/>
      <c r="M86" s="84"/>
      <c r="N86" s="84"/>
      <c r="O86" s="84"/>
      <c r="P86" s="84"/>
      <c r="Q86" s="84"/>
      <c r="R86" s="84"/>
      <c r="S86" s="84"/>
      <c r="T86" s="84"/>
      <c r="U86" s="84"/>
      <c r="V86" s="84"/>
      <c r="W86" s="84"/>
      <c r="X86" s="84"/>
      <c r="Y86" s="84"/>
      <c r="Z86" s="84"/>
    </row>
    <row r="87" spans="1:26" ht="17.25" customHeight="1">
      <c r="A87" s="96"/>
      <c r="B87" s="84"/>
      <c r="C87" s="96"/>
      <c r="D87" s="84"/>
      <c r="E87" s="84"/>
      <c r="F87" s="96"/>
      <c r="G87" s="96"/>
      <c r="H87" s="84"/>
      <c r="I87" s="84"/>
      <c r="J87" s="84"/>
      <c r="K87" s="84"/>
      <c r="L87" s="84"/>
      <c r="M87" s="84"/>
      <c r="N87" s="84"/>
      <c r="O87" s="84"/>
      <c r="P87" s="84"/>
      <c r="Q87" s="84"/>
      <c r="R87" s="84"/>
      <c r="S87" s="84"/>
      <c r="T87" s="84"/>
      <c r="U87" s="84"/>
      <c r="V87" s="84"/>
      <c r="W87" s="84"/>
      <c r="X87" s="84"/>
      <c r="Y87" s="84"/>
      <c r="Z87" s="84"/>
    </row>
    <row r="88" spans="1:26" ht="17.25" customHeight="1">
      <c r="A88" s="96"/>
      <c r="B88" s="84"/>
      <c r="C88" s="96"/>
      <c r="D88" s="84"/>
      <c r="E88" s="84"/>
      <c r="F88" s="96"/>
      <c r="G88" s="96"/>
      <c r="H88" s="84"/>
      <c r="I88" s="84"/>
      <c r="J88" s="84"/>
      <c r="K88" s="84"/>
      <c r="L88" s="84"/>
      <c r="M88" s="84"/>
      <c r="N88" s="84"/>
      <c r="O88" s="84"/>
      <c r="P88" s="84"/>
      <c r="Q88" s="84"/>
      <c r="R88" s="84"/>
      <c r="S88" s="84"/>
      <c r="T88" s="84"/>
      <c r="U88" s="84"/>
      <c r="V88" s="84"/>
      <c r="W88" s="84"/>
      <c r="X88" s="84"/>
      <c r="Y88" s="84"/>
      <c r="Z88" s="84"/>
    </row>
    <row r="89" spans="1:26" ht="17.25" customHeight="1">
      <c r="A89" s="96"/>
      <c r="B89" s="84"/>
      <c r="C89" s="96"/>
      <c r="D89" s="84"/>
      <c r="E89" s="84"/>
      <c r="F89" s="96"/>
      <c r="G89" s="96"/>
      <c r="H89" s="84"/>
      <c r="I89" s="84"/>
      <c r="J89" s="84"/>
      <c r="K89" s="84"/>
      <c r="L89" s="84"/>
      <c r="M89" s="84"/>
      <c r="N89" s="84"/>
      <c r="O89" s="84"/>
      <c r="P89" s="84"/>
      <c r="Q89" s="84"/>
      <c r="R89" s="84"/>
      <c r="S89" s="84"/>
      <c r="T89" s="84"/>
      <c r="U89" s="84"/>
      <c r="V89" s="84"/>
      <c r="W89" s="84"/>
      <c r="X89" s="84"/>
      <c r="Y89" s="84"/>
      <c r="Z89" s="84"/>
    </row>
    <row r="90" spans="1:26" ht="17.25" customHeight="1">
      <c r="A90" s="96"/>
      <c r="B90" s="84"/>
      <c r="C90" s="96"/>
      <c r="D90" s="84"/>
      <c r="E90" s="84"/>
      <c r="F90" s="96"/>
      <c r="G90" s="96"/>
      <c r="H90" s="84"/>
      <c r="I90" s="84"/>
      <c r="J90" s="84"/>
      <c r="K90" s="84"/>
      <c r="L90" s="84"/>
      <c r="M90" s="84"/>
      <c r="N90" s="84"/>
      <c r="O90" s="84"/>
      <c r="P90" s="84"/>
      <c r="Q90" s="84"/>
      <c r="R90" s="84"/>
      <c r="S90" s="84"/>
      <c r="T90" s="84"/>
      <c r="U90" s="84"/>
      <c r="V90" s="84"/>
      <c r="W90" s="84"/>
      <c r="X90" s="84"/>
      <c r="Y90" s="84"/>
      <c r="Z90" s="84"/>
    </row>
    <row r="91" spans="1:26" ht="17.25" customHeight="1">
      <c r="A91" s="96"/>
      <c r="B91" s="84"/>
      <c r="C91" s="96"/>
      <c r="D91" s="84"/>
      <c r="E91" s="84"/>
      <c r="F91" s="96"/>
      <c r="G91" s="96"/>
      <c r="H91" s="84"/>
      <c r="I91" s="84"/>
      <c r="J91" s="84"/>
      <c r="K91" s="84"/>
      <c r="L91" s="84"/>
      <c r="M91" s="84"/>
      <c r="N91" s="84"/>
      <c r="O91" s="84"/>
      <c r="P91" s="84"/>
      <c r="Q91" s="84"/>
      <c r="R91" s="84"/>
      <c r="S91" s="84"/>
      <c r="T91" s="84"/>
      <c r="U91" s="84"/>
      <c r="V91" s="84"/>
      <c r="W91" s="84"/>
      <c r="X91" s="84"/>
      <c r="Y91" s="84"/>
      <c r="Z91" s="84"/>
    </row>
    <row r="92" spans="1:26" ht="17.25" customHeight="1">
      <c r="A92" s="96"/>
      <c r="B92" s="84"/>
      <c r="C92" s="96"/>
      <c r="D92" s="84"/>
      <c r="E92" s="84"/>
      <c r="F92" s="96"/>
      <c r="G92" s="96"/>
      <c r="H92" s="84"/>
      <c r="I92" s="84"/>
      <c r="J92" s="84"/>
      <c r="K92" s="84"/>
      <c r="L92" s="84"/>
      <c r="M92" s="84"/>
      <c r="N92" s="84"/>
      <c r="O92" s="84"/>
      <c r="P92" s="84"/>
      <c r="Q92" s="84"/>
      <c r="R92" s="84"/>
      <c r="S92" s="84"/>
      <c r="T92" s="84"/>
      <c r="U92" s="84"/>
      <c r="V92" s="84"/>
      <c r="W92" s="84"/>
      <c r="X92" s="84"/>
      <c r="Y92" s="84"/>
      <c r="Z92" s="84"/>
    </row>
    <row r="93" spans="1:26" ht="17.25" customHeight="1">
      <c r="A93" s="96"/>
      <c r="B93" s="84"/>
      <c r="C93" s="96"/>
      <c r="D93" s="84"/>
      <c r="E93" s="84"/>
      <c r="F93" s="96"/>
      <c r="G93" s="96"/>
      <c r="H93" s="84"/>
      <c r="I93" s="84"/>
      <c r="J93" s="84"/>
      <c r="K93" s="84"/>
      <c r="L93" s="84"/>
      <c r="M93" s="84"/>
      <c r="N93" s="84"/>
      <c r="O93" s="84"/>
      <c r="P93" s="84"/>
      <c r="Q93" s="84"/>
      <c r="R93" s="84"/>
      <c r="S93" s="84"/>
      <c r="T93" s="84"/>
      <c r="U93" s="84"/>
      <c r="V93" s="84"/>
      <c r="W93" s="84"/>
      <c r="X93" s="84"/>
      <c r="Y93" s="84"/>
      <c r="Z93" s="84"/>
    </row>
    <row r="94" spans="1:26" ht="17.25" customHeight="1">
      <c r="A94" s="96"/>
      <c r="B94" s="84"/>
      <c r="C94" s="96"/>
      <c r="D94" s="84"/>
      <c r="E94" s="84"/>
      <c r="F94" s="96"/>
      <c r="G94" s="96"/>
      <c r="H94" s="84"/>
      <c r="I94" s="84"/>
      <c r="J94" s="84"/>
      <c r="K94" s="84"/>
      <c r="L94" s="84"/>
      <c r="M94" s="84"/>
      <c r="N94" s="84"/>
      <c r="O94" s="84"/>
      <c r="P94" s="84"/>
      <c r="Q94" s="84"/>
      <c r="R94" s="84"/>
      <c r="S94" s="84"/>
      <c r="T94" s="84"/>
      <c r="U94" s="84"/>
      <c r="V94" s="84"/>
      <c r="W94" s="84"/>
      <c r="X94" s="84"/>
      <c r="Y94" s="84"/>
      <c r="Z94" s="84"/>
    </row>
    <row r="95" spans="1:26" ht="17.25" customHeight="1">
      <c r="A95" s="96"/>
      <c r="B95" s="84"/>
      <c r="C95" s="96"/>
      <c r="D95" s="84"/>
      <c r="E95" s="84"/>
      <c r="F95" s="96"/>
      <c r="G95" s="96"/>
      <c r="H95" s="84"/>
      <c r="I95" s="84"/>
      <c r="J95" s="84"/>
      <c r="K95" s="84"/>
      <c r="L95" s="84"/>
      <c r="M95" s="84"/>
      <c r="N95" s="84"/>
      <c r="O95" s="84"/>
      <c r="P95" s="84"/>
      <c r="Q95" s="84"/>
      <c r="R95" s="84"/>
      <c r="S95" s="84"/>
      <c r="T95" s="84"/>
      <c r="U95" s="84"/>
      <c r="V95" s="84"/>
      <c r="W95" s="84"/>
      <c r="X95" s="84"/>
      <c r="Y95" s="84"/>
      <c r="Z95" s="84"/>
    </row>
    <row r="96" spans="1:26" ht="17.25" customHeight="1">
      <c r="A96" s="96"/>
      <c r="B96" s="84"/>
      <c r="C96" s="96"/>
      <c r="D96" s="84"/>
      <c r="E96" s="84"/>
      <c r="F96" s="96"/>
      <c r="G96" s="96"/>
      <c r="H96" s="84"/>
      <c r="I96" s="84"/>
      <c r="J96" s="84"/>
      <c r="K96" s="84"/>
      <c r="L96" s="84"/>
      <c r="M96" s="84"/>
      <c r="N96" s="84"/>
      <c r="O96" s="84"/>
      <c r="P96" s="84"/>
      <c r="Q96" s="84"/>
      <c r="R96" s="84"/>
      <c r="S96" s="84"/>
      <c r="T96" s="84"/>
      <c r="U96" s="84"/>
      <c r="V96" s="84"/>
      <c r="W96" s="84"/>
      <c r="X96" s="84"/>
      <c r="Y96" s="84"/>
      <c r="Z96" s="84"/>
    </row>
    <row r="97" spans="1:26" ht="17.25" customHeight="1">
      <c r="A97" s="96"/>
      <c r="B97" s="84"/>
      <c r="C97" s="96"/>
      <c r="D97" s="84"/>
      <c r="E97" s="84"/>
      <c r="F97" s="96"/>
      <c r="G97" s="96"/>
      <c r="H97" s="84"/>
      <c r="I97" s="84"/>
      <c r="J97" s="84"/>
      <c r="K97" s="84"/>
      <c r="L97" s="84"/>
      <c r="M97" s="84"/>
      <c r="N97" s="84"/>
      <c r="O97" s="84"/>
      <c r="P97" s="84"/>
      <c r="Q97" s="84"/>
      <c r="R97" s="84"/>
      <c r="S97" s="84"/>
      <c r="T97" s="84"/>
      <c r="U97" s="84"/>
      <c r="V97" s="84"/>
      <c r="W97" s="84"/>
      <c r="X97" s="84"/>
      <c r="Y97" s="84"/>
      <c r="Z97" s="84"/>
    </row>
    <row r="98" spans="1:26" ht="17.25" customHeight="1">
      <c r="A98" s="96"/>
      <c r="B98" s="84"/>
      <c r="C98" s="96"/>
      <c r="D98" s="84"/>
      <c r="E98" s="84"/>
      <c r="F98" s="96"/>
      <c r="G98" s="96"/>
      <c r="H98" s="84"/>
      <c r="I98" s="84"/>
      <c r="J98" s="84"/>
      <c r="K98" s="84"/>
      <c r="L98" s="84"/>
      <c r="M98" s="84"/>
      <c r="N98" s="84"/>
      <c r="O98" s="84"/>
      <c r="P98" s="84"/>
      <c r="Q98" s="84"/>
      <c r="R98" s="84"/>
      <c r="S98" s="84"/>
      <c r="T98" s="84"/>
      <c r="U98" s="84"/>
      <c r="V98" s="84"/>
      <c r="W98" s="84"/>
      <c r="X98" s="84"/>
      <c r="Y98" s="84"/>
      <c r="Z98" s="84"/>
    </row>
    <row r="99" spans="1:26" ht="17.25" customHeight="1">
      <c r="A99" s="96"/>
      <c r="B99" s="84"/>
      <c r="C99" s="96"/>
      <c r="D99" s="84"/>
      <c r="E99" s="84"/>
      <c r="F99" s="96"/>
      <c r="G99" s="96"/>
      <c r="H99" s="84"/>
      <c r="I99" s="84"/>
      <c r="J99" s="84"/>
      <c r="K99" s="84"/>
      <c r="L99" s="84"/>
      <c r="M99" s="84"/>
      <c r="N99" s="84"/>
      <c r="O99" s="84"/>
      <c r="P99" s="84"/>
      <c r="Q99" s="84"/>
      <c r="R99" s="84"/>
      <c r="S99" s="84"/>
      <c r="T99" s="84"/>
      <c r="U99" s="84"/>
      <c r="V99" s="84"/>
      <c r="W99" s="84"/>
      <c r="X99" s="84"/>
      <c r="Y99" s="84"/>
      <c r="Z99" s="84"/>
    </row>
    <row r="100" spans="1:26" ht="17.25" customHeight="1">
      <c r="A100" s="96"/>
      <c r="B100" s="84"/>
      <c r="C100" s="96"/>
      <c r="D100" s="84"/>
      <c r="E100" s="84"/>
      <c r="F100" s="96"/>
      <c r="G100" s="96"/>
      <c r="H100" s="84"/>
      <c r="I100" s="84"/>
      <c r="J100" s="84"/>
      <c r="K100" s="84"/>
      <c r="L100" s="84"/>
      <c r="M100" s="84"/>
      <c r="N100" s="84"/>
      <c r="O100" s="84"/>
      <c r="P100" s="84"/>
      <c r="Q100" s="84"/>
      <c r="R100" s="84"/>
      <c r="S100" s="84"/>
      <c r="T100" s="84"/>
      <c r="U100" s="84"/>
      <c r="V100" s="84"/>
      <c r="W100" s="84"/>
      <c r="X100" s="84"/>
      <c r="Y100" s="84"/>
      <c r="Z100" s="84"/>
    </row>
    <row r="101" spans="1:26" ht="17.25" customHeight="1">
      <c r="A101" s="96"/>
      <c r="B101" s="84"/>
      <c r="C101" s="96"/>
      <c r="D101" s="84"/>
      <c r="E101" s="84"/>
      <c r="F101" s="96"/>
      <c r="G101" s="96"/>
      <c r="H101" s="84"/>
      <c r="I101" s="84"/>
      <c r="J101" s="84"/>
      <c r="K101" s="84"/>
      <c r="L101" s="84"/>
      <c r="M101" s="84"/>
      <c r="N101" s="84"/>
      <c r="O101" s="84"/>
      <c r="P101" s="84"/>
      <c r="Q101" s="84"/>
      <c r="R101" s="84"/>
      <c r="S101" s="84"/>
      <c r="T101" s="84"/>
      <c r="U101" s="84"/>
      <c r="V101" s="84"/>
      <c r="W101" s="84"/>
      <c r="X101" s="84"/>
      <c r="Y101" s="84"/>
      <c r="Z101" s="84"/>
    </row>
    <row r="102" spans="1:26" ht="17.25" customHeight="1">
      <c r="A102" s="96"/>
      <c r="B102" s="84"/>
      <c r="C102" s="96"/>
      <c r="D102" s="84"/>
      <c r="E102" s="84"/>
      <c r="F102" s="96"/>
      <c r="G102" s="96"/>
      <c r="H102" s="84"/>
      <c r="I102" s="84"/>
      <c r="J102" s="84"/>
      <c r="K102" s="84"/>
      <c r="L102" s="84"/>
      <c r="M102" s="84"/>
      <c r="N102" s="84"/>
      <c r="O102" s="84"/>
      <c r="P102" s="84"/>
      <c r="Q102" s="84"/>
      <c r="R102" s="84"/>
      <c r="S102" s="84"/>
      <c r="T102" s="84"/>
      <c r="U102" s="84"/>
      <c r="V102" s="84"/>
      <c r="W102" s="84"/>
      <c r="X102" s="84"/>
      <c r="Y102" s="84"/>
      <c r="Z102" s="84"/>
    </row>
    <row r="103" spans="1:26" ht="17.25" customHeight="1">
      <c r="A103" s="96"/>
      <c r="B103" s="84"/>
      <c r="C103" s="96"/>
      <c r="D103" s="84"/>
      <c r="E103" s="84"/>
      <c r="F103" s="96"/>
      <c r="G103" s="96"/>
      <c r="H103" s="84"/>
      <c r="I103" s="84"/>
      <c r="J103" s="84"/>
      <c r="K103" s="84"/>
      <c r="L103" s="84"/>
      <c r="M103" s="84"/>
      <c r="N103" s="84"/>
      <c r="O103" s="84"/>
      <c r="P103" s="84"/>
      <c r="Q103" s="84"/>
      <c r="R103" s="84"/>
      <c r="S103" s="84"/>
      <c r="T103" s="84"/>
      <c r="U103" s="84"/>
      <c r="V103" s="84"/>
      <c r="W103" s="84"/>
      <c r="X103" s="84"/>
      <c r="Y103" s="84"/>
      <c r="Z103" s="84"/>
    </row>
    <row r="104" spans="1:26" ht="17.25" customHeight="1">
      <c r="A104" s="96"/>
      <c r="B104" s="84"/>
      <c r="C104" s="96"/>
      <c r="D104" s="84"/>
      <c r="E104" s="84"/>
      <c r="F104" s="96"/>
      <c r="G104" s="96"/>
      <c r="H104" s="84"/>
      <c r="I104" s="84"/>
      <c r="J104" s="84"/>
      <c r="K104" s="84"/>
      <c r="L104" s="84"/>
      <c r="M104" s="84"/>
      <c r="N104" s="84"/>
      <c r="O104" s="84"/>
      <c r="P104" s="84"/>
      <c r="Q104" s="84"/>
      <c r="R104" s="84"/>
      <c r="S104" s="84"/>
      <c r="T104" s="84"/>
      <c r="U104" s="84"/>
      <c r="V104" s="84"/>
      <c r="W104" s="84"/>
      <c r="X104" s="84"/>
      <c r="Y104" s="84"/>
      <c r="Z104" s="84"/>
    </row>
    <row r="105" spans="1:26" ht="17.25" customHeight="1">
      <c r="A105" s="96"/>
      <c r="B105" s="84"/>
      <c r="C105" s="96"/>
      <c r="D105" s="84"/>
      <c r="E105" s="84"/>
      <c r="F105" s="96"/>
      <c r="G105" s="96"/>
      <c r="H105" s="84"/>
      <c r="I105" s="84"/>
      <c r="J105" s="84"/>
      <c r="K105" s="84"/>
      <c r="L105" s="84"/>
      <c r="M105" s="84"/>
      <c r="N105" s="84"/>
      <c r="O105" s="84"/>
      <c r="P105" s="84"/>
      <c r="Q105" s="84"/>
      <c r="R105" s="84"/>
      <c r="S105" s="84"/>
      <c r="T105" s="84"/>
      <c r="U105" s="84"/>
      <c r="V105" s="84"/>
      <c r="W105" s="84"/>
      <c r="X105" s="84"/>
      <c r="Y105" s="84"/>
      <c r="Z105" s="84"/>
    </row>
    <row r="106" spans="1:26" ht="17.25" customHeight="1">
      <c r="A106" s="96"/>
      <c r="B106" s="84"/>
      <c r="C106" s="96"/>
      <c r="D106" s="84"/>
      <c r="E106" s="84"/>
      <c r="F106" s="96"/>
      <c r="G106" s="96"/>
      <c r="H106" s="84"/>
      <c r="I106" s="84"/>
      <c r="J106" s="84"/>
      <c r="K106" s="84"/>
      <c r="L106" s="84"/>
      <c r="M106" s="84"/>
      <c r="N106" s="84"/>
      <c r="O106" s="84"/>
      <c r="P106" s="84"/>
      <c r="Q106" s="84"/>
      <c r="R106" s="84"/>
      <c r="S106" s="84"/>
      <c r="T106" s="84"/>
      <c r="U106" s="84"/>
      <c r="V106" s="84"/>
      <c r="W106" s="84"/>
      <c r="X106" s="84"/>
      <c r="Y106" s="84"/>
      <c r="Z106" s="84"/>
    </row>
    <row r="107" spans="1:26" ht="17.25" customHeight="1">
      <c r="A107" s="96"/>
      <c r="B107" s="84"/>
      <c r="C107" s="96"/>
      <c r="D107" s="84"/>
      <c r="E107" s="84"/>
      <c r="F107" s="96"/>
      <c r="G107" s="96"/>
      <c r="H107" s="84"/>
      <c r="I107" s="84"/>
      <c r="J107" s="84"/>
      <c r="K107" s="84"/>
      <c r="L107" s="84"/>
      <c r="M107" s="84"/>
      <c r="N107" s="84"/>
      <c r="O107" s="84"/>
      <c r="P107" s="84"/>
      <c r="Q107" s="84"/>
      <c r="R107" s="84"/>
      <c r="S107" s="84"/>
      <c r="T107" s="84"/>
      <c r="U107" s="84"/>
      <c r="V107" s="84"/>
      <c r="W107" s="84"/>
      <c r="X107" s="84"/>
      <c r="Y107" s="84"/>
      <c r="Z107" s="84"/>
    </row>
    <row r="108" spans="1:26" ht="17.25" customHeight="1">
      <c r="A108" s="96"/>
      <c r="B108" s="84"/>
      <c r="C108" s="96"/>
      <c r="D108" s="84"/>
      <c r="E108" s="84"/>
      <c r="F108" s="96"/>
      <c r="G108" s="96"/>
      <c r="H108" s="84"/>
      <c r="I108" s="84"/>
      <c r="J108" s="84"/>
      <c r="K108" s="84"/>
      <c r="L108" s="84"/>
      <c r="M108" s="84"/>
      <c r="N108" s="84"/>
      <c r="O108" s="84"/>
      <c r="P108" s="84"/>
      <c r="Q108" s="84"/>
      <c r="R108" s="84"/>
      <c r="S108" s="84"/>
      <c r="T108" s="84"/>
      <c r="U108" s="84"/>
      <c r="V108" s="84"/>
      <c r="W108" s="84"/>
      <c r="X108" s="84"/>
      <c r="Y108" s="84"/>
      <c r="Z108" s="84"/>
    </row>
    <row r="109" spans="1:26" ht="17.25" customHeight="1">
      <c r="A109" s="96"/>
      <c r="B109" s="84"/>
      <c r="C109" s="96"/>
      <c r="D109" s="84"/>
      <c r="E109" s="84"/>
      <c r="F109" s="96"/>
      <c r="G109" s="96"/>
      <c r="H109" s="84"/>
      <c r="I109" s="84"/>
      <c r="J109" s="84"/>
      <c r="K109" s="84"/>
      <c r="L109" s="84"/>
      <c r="M109" s="84"/>
      <c r="N109" s="84"/>
      <c r="O109" s="84"/>
      <c r="P109" s="84"/>
      <c r="Q109" s="84"/>
      <c r="R109" s="84"/>
      <c r="S109" s="84"/>
      <c r="T109" s="84"/>
      <c r="U109" s="84"/>
      <c r="V109" s="84"/>
      <c r="W109" s="84"/>
      <c r="X109" s="84"/>
      <c r="Y109" s="84"/>
      <c r="Z109" s="84"/>
    </row>
    <row r="110" spans="1:26" ht="17.25" customHeight="1">
      <c r="A110" s="96"/>
      <c r="B110" s="84"/>
      <c r="C110" s="96"/>
      <c r="D110" s="84"/>
      <c r="E110" s="84"/>
      <c r="F110" s="96"/>
      <c r="G110" s="96"/>
      <c r="H110" s="84"/>
      <c r="I110" s="84"/>
      <c r="J110" s="84"/>
      <c r="K110" s="84"/>
      <c r="L110" s="84"/>
      <c r="M110" s="84"/>
      <c r="N110" s="84"/>
      <c r="O110" s="84"/>
      <c r="P110" s="84"/>
      <c r="Q110" s="84"/>
      <c r="R110" s="84"/>
      <c r="S110" s="84"/>
      <c r="T110" s="84"/>
      <c r="U110" s="84"/>
      <c r="V110" s="84"/>
      <c r="W110" s="84"/>
      <c r="X110" s="84"/>
      <c r="Y110" s="84"/>
      <c r="Z110" s="84"/>
    </row>
    <row r="111" spans="1:26" ht="17.25" customHeight="1">
      <c r="A111" s="96"/>
      <c r="B111" s="84"/>
      <c r="C111" s="96"/>
      <c r="D111" s="84"/>
      <c r="E111" s="84"/>
      <c r="F111" s="96"/>
      <c r="G111" s="96"/>
      <c r="H111" s="84"/>
      <c r="I111" s="84"/>
      <c r="J111" s="84"/>
      <c r="K111" s="84"/>
      <c r="L111" s="84"/>
      <c r="M111" s="84"/>
      <c r="N111" s="84"/>
      <c r="O111" s="84"/>
      <c r="P111" s="84"/>
      <c r="Q111" s="84"/>
      <c r="R111" s="84"/>
      <c r="S111" s="84"/>
      <c r="T111" s="84"/>
      <c r="U111" s="84"/>
      <c r="V111" s="84"/>
      <c r="W111" s="84"/>
      <c r="X111" s="84"/>
      <c r="Y111" s="84"/>
      <c r="Z111" s="84"/>
    </row>
    <row r="112" spans="1:26" ht="17.25" customHeight="1">
      <c r="A112" s="96"/>
      <c r="B112" s="84"/>
      <c r="C112" s="96"/>
      <c r="D112" s="84"/>
      <c r="E112" s="84"/>
      <c r="F112" s="96"/>
      <c r="G112" s="96"/>
      <c r="H112" s="84"/>
      <c r="I112" s="84"/>
      <c r="J112" s="84"/>
      <c r="K112" s="84"/>
      <c r="L112" s="84"/>
      <c r="M112" s="84"/>
      <c r="N112" s="84"/>
      <c r="O112" s="84"/>
      <c r="P112" s="84"/>
      <c r="Q112" s="84"/>
      <c r="R112" s="84"/>
      <c r="S112" s="84"/>
      <c r="T112" s="84"/>
      <c r="U112" s="84"/>
      <c r="V112" s="84"/>
      <c r="W112" s="84"/>
      <c r="X112" s="84"/>
      <c r="Y112" s="84"/>
      <c r="Z112" s="84"/>
    </row>
    <row r="113" spans="1:26" ht="17.25" customHeight="1">
      <c r="A113" s="96"/>
      <c r="B113" s="84"/>
      <c r="C113" s="96"/>
      <c r="D113" s="84"/>
      <c r="E113" s="84"/>
      <c r="F113" s="96"/>
      <c r="G113" s="96"/>
      <c r="H113" s="84"/>
      <c r="I113" s="84"/>
      <c r="J113" s="84"/>
      <c r="K113" s="84"/>
      <c r="L113" s="84"/>
      <c r="M113" s="84"/>
      <c r="N113" s="84"/>
      <c r="O113" s="84"/>
      <c r="P113" s="84"/>
      <c r="Q113" s="84"/>
      <c r="R113" s="84"/>
      <c r="S113" s="84"/>
      <c r="T113" s="84"/>
      <c r="U113" s="84"/>
      <c r="V113" s="84"/>
      <c r="W113" s="84"/>
      <c r="X113" s="84"/>
      <c r="Y113" s="84"/>
      <c r="Z113" s="84"/>
    </row>
    <row r="114" spans="1:26" ht="17.25" customHeight="1">
      <c r="A114" s="96"/>
      <c r="B114" s="84"/>
      <c r="C114" s="96"/>
      <c r="D114" s="84"/>
      <c r="E114" s="84"/>
      <c r="F114" s="96"/>
      <c r="G114" s="96"/>
      <c r="H114" s="84"/>
      <c r="I114" s="84"/>
      <c r="J114" s="84"/>
      <c r="K114" s="84"/>
      <c r="L114" s="84"/>
      <c r="M114" s="84"/>
      <c r="N114" s="84"/>
      <c r="O114" s="84"/>
      <c r="P114" s="84"/>
      <c r="Q114" s="84"/>
      <c r="R114" s="84"/>
      <c r="S114" s="84"/>
      <c r="T114" s="84"/>
      <c r="U114" s="84"/>
      <c r="V114" s="84"/>
      <c r="W114" s="84"/>
      <c r="X114" s="84"/>
      <c r="Y114" s="84"/>
      <c r="Z114" s="84"/>
    </row>
    <row r="115" spans="1:26" ht="17.25" customHeight="1">
      <c r="A115" s="96"/>
      <c r="B115" s="84"/>
      <c r="C115" s="96"/>
      <c r="D115" s="84"/>
      <c r="E115" s="84"/>
      <c r="F115" s="96"/>
      <c r="G115" s="96"/>
      <c r="H115" s="84"/>
      <c r="I115" s="84"/>
      <c r="J115" s="84"/>
      <c r="K115" s="84"/>
      <c r="L115" s="84"/>
      <c r="M115" s="84"/>
      <c r="N115" s="84"/>
      <c r="O115" s="84"/>
      <c r="P115" s="84"/>
      <c r="Q115" s="84"/>
      <c r="R115" s="84"/>
      <c r="S115" s="84"/>
      <c r="T115" s="84"/>
      <c r="U115" s="84"/>
      <c r="V115" s="84"/>
      <c r="W115" s="84"/>
      <c r="X115" s="84"/>
      <c r="Y115" s="84"/>
      <c r="Z115" s="84"/>
    </row>
    <row r="116" spans="1:26" ht="17.25" customHeight="1">
      <c r="A116" s="96"/>
      <c r="B116" s="84"/>
      <c r="C116" s="96"/>
      <c r="D116" s="84"/>
      <c r="E116" s="84"/>
      <c r="F116" s="96"/>
      <c r="G116" s="96"/>
      <c r="H116" s="84"/>
      <c r="I116" s="84"/>
      <c r="J116" s="84"/>
      <c r="K116" s="84"/>
      <c r="L116" s="84"/>
      <c r="M116" s="84"/>
      <c r="N116" s="84"/>
      <c r="O116" s="84"/>
      <c r="P116" s="84"/>
      <c r="Q116" s="84"/>
      <c r="R116" s="84"/>
      <c r="S116" s="84"/>
      <c r="T116" s="84"/>
      <c r="U116" s="84"/>
      <c r="V116" s="84"/>
      <c r="W116" s="84"/>
      <c r="X116" s="84"/>
      <c r="Y116" s="84"/>
      <c r="Z116" s="84"/>
    </row>
    <row r="117" spans="1:26" ht="17.25" customHeight="1">
      <c r="A117" s="96"/>
      <c r="B117" s="84"/>
      <c r="C117" s="96"/>
      <c r="D117" s="84"/>
      <c r="E117" s="84"/>
      <c r="F117" s="96"/>
      <c r="G117" s="96"/>
      <c r="H117" s="84"/>
      <c r="I117" s="84"/>
      <c r="J117" s="84"/>
      <c r="K117" s="84"/>
      <c r="L117" s="84"/>
      <c r="M117" s="84"/>
      <c r="N117" s="84"/>
      <c r="O117" s="84"/>
      <c r="P117" s="84"/>
      <c r="Q117" s="84"/>
      <c r="R117" s="84"/>
      <c r="S117" s="84"/>
      <c r="T117" s="84"/>
      <c r="U117" s="84"/>
      <c r="V117" s="84"/>
      <c r="W117" s="84"/>
      <c r="X117" s="84"/>
      <c r="Y117" s="84"/>
      <c r="Z117" s="84"/>
    </row>
    <row r="118" spans="1:26" ht="17.25" customHeight="1">
      <c r="A118" s="96"/>
      <c r="B118" s="84"/>
      <c r="C118" s="96"/>
      <c r="D118" s="84"/>
      <c r="E118" s="84"/>
      <c r="F118" s="96"/>
      <c r="G118" s="96"/>
      <c r="H118" s="84"/>
      <c r="I118" s="84"/>
      <c r="J118" s="84"/>
      <c r="K118" s="84"/>
      <c r="L118" s="84"/>
      <c r="M118" s="84"/>
      <c r="N118" s="84"/>
      <c r="O118" s="84"/>
      <c r="P118" s="84"/>
      <c r="Q118" s="84"/>
      <c r="R118" s="84"/>
      <c r="S118" s="84"/>
      <c r="T118" s="84"/>
      <c r="U118" s="84"/>
      <c r="V118" s="84"/>
      <c r="W118" s="84"/>
      <c r="X118" s="84"/>
      <c r="Y118" s="84"/>
      <c r="Z118" s="84"/>
    </row>
    <row r="119" spans="1:26" ht="17.25" customHeight="1">
      <c r="A119" s="96"/>
      <c r="B119" s="84"/>
      <c r="C119" s="96"/>
      <c r="D119" s="84"/>
      <c r="E119" s="84"/>
      <c r="F119" s="96"/>
      <c r="G119" s="96"/>
      <c r="H119" s="84"/>
      <c r="I119" s="84"/>
      <c r="J119" s="84"/>
      <c r="K119" s="84"/>
      <c r="L119" s="84"/>
      <c r="M119" s="84"/>
      <c r="N119" s="84"/>
      <c r="O119" s="84"/>
      <c r="P119" s="84"/>
      <c r="Q119" s="84"/>
      <c r="R119" s="84"/>
      <c r="S119" s="84"/>
      <c r="T119" s="84"/>
      <c r="U119" s="84"/>
      <c r="V119" s="84"/>
      <c r="W119" s="84"/>
      <c r="X119" s="84"/>
      <c r="Y119" s="84"/>
      <c r="Z119" s="84"/>
    </row>
    <row r="120" spans="1:26" ht="17.25" customHeight="1">
      <c r="A120" s="96"/>
      <c r="B120" s="84"/>
      <c r="C120" s="96"/>
      <c r="D120" s="84"/>
      <c r="E120" s="84"/>
      <c r="F120" s="96"/>
      <c r="G120" s="96"/>
      <c r="H120" s="84"/>
      <c r="I120" s="84"/>
      <c r="J120" s="84"/>
      <c r="K120" s="84"/>
      <c r="L120" s="84"/>
      <c r="M120" s="84"/>
      <c r="N120" s="84"/>
      <c r="O120" s="84"/>
      <c r="P120" s="84"/>
      <c r="Q120" s="84"/>
      <c r="R120" s="84"/>
      <c r="S120" s="84"/>
      <c r="T120" s="84"/>
      <c r="U120" s="84"/>
      <c r="V120" s="84"/>
      <c r="W120" s="84"/>
      <c r="X120" s="84"/>
      <c r="Y120" s="84"/>
      <c r="Z120" s="84"/>
    </row>
    <row r="121" spans="1:26" ht="17.25" customHeight="1">
      <c r="A121" s="96"/>
      <c r="B121" s="84"/>
      <c r="C121" s="96"/>
      <c r="D121" s="84"/>
      <c r="E121" s="84"/>
      <c r="F121" s="96"/>
      <c r="G121" s="96"/>
      <c r="H121" s="84"/>
      <c r="I121" s="84"/>
      <c r="J121" s="84"/>
      <c r="K121" s="84"/>
      <c r="L121" s="84"/>
      <c r="M121" s="84"/>
      <c r="N121" s="84"/>
      <c r="O121" s="84"/>
      <c r="P121" s="84"/>
      <c r="Q121" s="84"/>
      <c r="R121" s="84"/>
      <c r="S121" s="84"/>
      <c r="T121" s="84"/>
      <c r="U121" s="84"/>
      <c r="V121" s="84"/>
      <c r="W121" s="84"/>
      <c r="X121" s="84"/>
      <c r="Y121" s="84"/>
      <c r="Z121" s="84"/>
    </row>
    <row r="122" spans="1:26" ht="17.25" customHeight="1">
      <c r="A122" s="96"/>
      <c r="B122" s="84"/>
      <c r="C122" s="96"/>
      <c r="D122" s="84"/>
      <c r="E122" s="84"/>
      <c r="F122" s="96"/>
      <c r="G122" s="96"/>
      <c r="H122" s="84"/>
      <c r="I122" s="84"/>
      <c r="J122" s="84"/>
      <c r="K122" s="84"/>
      <c r="L122" s="84"/>
      <c r="M122" s="84"/>
      <c r="N122" s="84"/>
      <c r="O122" s="84"/>
      <c r="P122" s="84"/>
      <c r="Q122" s="84"/>
      <c r="R122" s="84"/>
      <c r="S122" s="84"/>
      <c r="T122" s="84"/>
      <c r="U122" s="84"/>
      <c r="V122" s="84"/>
      <c r="W122" s="84"/>
      <c r="X122" s="84"/>
      <c r="Y122" s="84"/>
      <c r="Z122" s="84"/>
    </row>
    <row r="123" spans="1:26" ht="17.25" customHeight="1">
      <c r="A123" s="96"/>
      <c r="B123" s="84"/>
      <c r="C123" s="96"/>
      <c r="D123" s="84"/>
      <c r="E123" s="84"/>
      <c r="F123" s="96"/>
      <c r="G123" s="96"/>
      <c r="H123" s="84"/>
      <c r="I123" s="84"/>
      <c r="J123" s="84"/>
      <c r="K123" s="84"/>
      <c r="L123" s="84"/>
      <c r="M123" s="84"/>
      <c r="N123" s="84"/>
      <c r="O123" s="84"/>
      <c r="P123" s="84"/>
      <c r="Q123" s="84"/>
      <c r="R123" s="84"/>
      <c r="S123" s="84"/>
      <c r="T123" s="84"/>
      <c r="U123" s="84"/>
      <c r="V123" s="84"/>
      <c r="W123" s="84"/>
      <c r="X123" s="84"/>
      <c r="Y123" s="84"/>
      <c r="Z123" s="84"/>
    </row>
    <row r="124" spans="1:26" ht="17.25" customHeight="1">
      <c r="A124" s="96"/>
      <c r="B124" s="84"/>
      <c r="C124" s="96"/>
      <c r="D124" s="84"/>
      <c r="E124" s="84"/>
      <c r="F124" s="96"/>
      <c r="G124" s="96"/>
      <c r="H124" s="84"/>
      <c r="I124" s="84"/>
      <c r="J124" s="84"/>
      <c r="K124" s="84"/>
      <c r="L124" s="84"/>
      <c r="M124" s="84"/>
      <c r="N124" s="84"/>
      <c r="O124" s="84"/>
      <c r="P124" s="84"/>
      <c r="Q124" s="84"/>
      <c r="R124" s="84"/>
      <c r="S124" s="84"/>
      <c r="T124" s="84"/>
      <c r="U124" s="84"/>
      <c r="V124" s="84"/>
      <c r="W124" s="84"/>
      <c r="X124" s="84"/>
      <c r="Y124" s="84"/>
      <c r="Z124" s="84"/>
    </row>
    <row r="125" spans="1:26" ht="17.25" customHeight="1">
      <c r="A125" s="96"/>
      <c r="B125" s="84"/>
      <c r="C125" s="96"/>
      <c r="D125" s="84"/>
      <c r="E125" s="84"/>
      <c r="F125" s="96"/>
      <c r="G125" s="96"/>
      <c r="H125" s="84"/>
      <c r="I125" s="84"/>
      <c r="J125" s="84"/>
      <c r="K125" s="84"/>
      <c r="L125" s="84"/>
      <c r="M125" s="84"/>
      <c r="N125" s="84"/>
      <c r="O125" s="84"/>
      <c r="P125" s="84"/>
      <c r="Q125" s="84"/>
      <c r="R125" s="84"/>
      <c r="S125" s="84"/>
      <c r="T125" s="84"/>
      <c r="U125" s="84"/>
      <c r="V125" s="84"/>
      <c r="W125" s="84"/>
      <c r="X125" s="84"/>
      <c r="Y125" s="84"/>
      <c r="Z125" s="84"/>
    </row>
    <row r="126" spans="1:26" ht="17.25" customHeight="1">
      <c r="A126" s="96"/>
      <c r="B126" s="84"/>
      <c r="C126" s="96"/>
      <c r="D126" s="84"/>
      <c r="E126" s="84"/>
      <c r="F126" s="96"/>
      <c r="G126" s="96"/>
      <c r="H126" s="84"/>
      <c r="I126" s="84"/>
      <c r="J126" s="84"/>
      <c r="K126" s="84"/>
      <c r="L126" s="84"/>
      <c r="M126" s="84"/>
      <c r="N126" s="84"/>
      <c r="O126" s="84"/>
      <c r="P126" s="84"/>
      <c r="Q126" s="84"/>
      <c r="R126" s="84"/>
      <c r="S126" s="84"/>
      <c r="T126" s="84"/>
      <c r="U126" s="84"/>
      <c r="V126" s="84"/>
      <c r="W126" s="84"/>
      <c r="X126" s="84"/>
      <c r="Y126" s="84"/>
      <c r="Z126" s="84"/>
    </row>
    <row r="127" spans="1:26" ht="17.25" customHeight="1">
      <c r="A127" s="96"/>
      <c r="B127" s="84"/>
      <c r="C127" s="96"/>
      <c r="D127" s="84"/>
      <c r="E127" s="84"/>
      <c r="F127" s="96"/>
      <c r="G127" s="96"/>
      <c r="H127" s="84"/>
      <c r="I127" s="84"/>
      <c r="J127" s="84"/>
      <c r="K127" s="84"/>
      <c r="L127" s="84"/>
      <c r="M127" s="84"/>
      <c r="N127" s="84"/>
      <c r="O127" s="84"/>
      <c r="P127" s="84"/>
      <c r="Q127" s="84"/>
      <c r="R127" s="84"/>
      <c r="S127" s="84"/>
      <c r="T127" s="84"/>
      <c r="U127" s="84"/>
      <c r="V127" s="84"/>
      <c r="W127" s="84"/>
      <c r="X127" s="84"/>
      <c r="Y127" s="84"/>
      <c r="Z127" s="84"/>
    </row>
    <row r="128" spans="1:26" ht="17.25" customHeight="1">
      <c r="A128" s="96"/>
      <c r="B128" s="84"/>
      <c r="C128" s="96"/>
      <c r="D128" s="84"/>
      <c r="E128" s="84"/>
      <c r="F128" s="96"/>
      <c r="G128" s="96"/>
      <c r="H128" s="84"/>
      <c r="I128" s="84"/>
      <c r="J128" s="84"/>
      <c r="K128" s="84"/>
      <c r="L128" s="84"/>
      <c r="M128" s="84"/>
      <c r="N128" s="84"/>
      <c r="O128" s="84"/>
      <c r="P128" s="84"/>
      <c r="Q128" s="84"/>
      <c r="R128" s="84"/>
      <c r="S128" s="84"/>
      <c r="T128" s="84"/>
      <c r="U128" s="84"/>
      <c r="V128" s="84"/>
      <c r="W128" s="84"/>
      <c r="X128" s="84"/>
      <c r="Y128" s="84"/>
      <c r="Z128" s="84"/>
    </row>
    <row r="129" spans="1:26" ht="17.25" customHeight="1">
      <c r="A129" s="96"/>
      <c r="B129" s="84"/>
      <c r="C129" s="96"/>
      <c r="D129" s="84"/>
      <c r="E129" s="84"/>
      <c r="F129" s="96"/>
      <c r="G129" s="96"/>
      <c r="H129" s="84"/>
      <c r="I129" s="84"/>
      <c r="J129" s="84"/>
      <c r="K129" s="84"/>
      <c r="L129" s="84"/>
      <c r="M129" s="84"/>
      <c r="N129" s="84"/>
      <c r="O129" s="84"/>
      <c r="P129" s="84"/>
      <c r="Q129" s="84"/>
      <c r="R129" s="84"/>
      <c r="S129" s="84"/>
      <c r="T129" s="84"/>
      <c r="U129" s="84"/>
      <c r="V129" s="84"/>
      <c r="W129" s="84"/>
      <c r="X129" s="84"/>
      <c r="Y129" s="84"/>
      <c r="Z129" s="84"/>
    </row>
    <row r="130" spans="1:26" ht="17.25" customHeight="1">
      <c r="A130" s="96"/>
      <c r="B130" s="84"/>
      <c r="C130" s="96"/>
      <c r="D130" s="84"/>
      <c r="E130" s="84"/>
      <c r="F130" s="96"/>
      <c r="G130" s="96"/>
      <c r="H130" s="84"/>
      <c r="I130" s="84"/>
      <c r="J130" s="84"/>
      <c r="K130" s="84"/>
      <c r="L130" s="84"/>
      <c r="M130" s="84"/>
      <c r="N130" s="84"/>
      <c r="O130" s="84"/>
      <c r="P130" s="84"/>
      <c r="Q130" s="84"/>
      <c r="R130" s="84"/>
      <c r="S130" s="84"/>
      <c r="T130" s="84"/>
      <c r="U130" s="84"/>
      <c r="V130" s="84"/>
      <c r="W130" s="84"/>
      <c r="X130" s="84"/>
      <c r="Y130" s="84"/>
      <c r="Z130" s="84"/>
    </row>
    <row r="131" spans="1:26" ht="17.25" customHeight="1">
      <c r="A131" s="96"/>
      <c r="B131" s="84"/>
      <c r="C131" s="96"/>
      <c r="D131" s="84"/>
      <c r="E131" s="84"/>
      <c r="F131" s="96"/>
      <c r="G131" s="96"/>
      <c r="H131" s="84"/>
      <c r="I131" s="84"/>
      <c r="J131" s="84"/>
      <c r="K131" s="84"/>
      <c r="L131" s="84"/>
      <c r="M131" s="84"/>
      <c r="N131" s="84"/>
      <c r="O131" s="84"/>
      <c r="P131" s="84"/>
      <c r="Q131" s="84"/>
      <c r="R131" s="84"/>
      <c r="S131" s="84"/>
      <c r="T131" s="84"/>
      <c r="U131" s="84"/>
      <c r="V131" s="84"/>
      <c r="W131" s="84"/>
      <c r="X131" s="84"/>
      <c r="Y131" s="84"/>
      <c r="Z131" s="84"/>
    </row>
    <row r="132" spans="1:26" ht="17.25" customHeight="1">
      <c r="A132" s="96"/>
      <c r="B132" s="84"/>
      <c r="C132" s="96"/>
      <c r="D132" s="84"/>
      <c r="E132" s="84"/>
      <c r="F132" s="96"/>
      <c r="G132" s="96"/>
      <c r="H132" s="84"/>
      <c r="I132" s="84"/>
      <c r="J132" s="84"/>
      <c r="K132" s="84"/>
      <c r="L132" s="84"/>
      <c r="M132" s="84"/>
      <c r="N132" s="84"/>
      <c r="O132" s="84"/>
      <c r="P132" s="84"/>
      <c r="Q132" s="84"/>
      <c r="R132" s="84"/>
      <c r="S132" s="84"/>
      <c r="T132" s="84"/>
      <c r="U132" s="84"/>
      <c r="V132" s="84"/>
      <c r="W132" s="84"/>
      <c r="X132" s="84"/>
      <c r="Y132" s="84"/>
      <c r="Z132" s="84"/>
    </row>
    <row r="133" spans="1:26" ht="17.25" customHeight="1">
      <c r="A133" s="96"/>
      <c r="B133" s="84"/>
      <c r="C133" s="96"/>
      <c r="D133" s="84"/>
      <c r="E133" s="84"/>
      <c r="F133" s="96"/>
      <c r="G133" s="96"/>
      <c r="H133" s="84"/>
      <c r="I133" s="84"/>
      <c r="J133" s="84"/>
      <c r="K133" s="84"/>
      <c r="L133" s="84"/>
      <c r="M133" s="84"/>
      <c r="N133" s="84"/>
      <c r="O133" s="84"/>
      <c r="P133" s="84"/>
      <c r="Q133" s="84"/>
      <c r="R133" s="84"/>
      <c r="S133" s="84"/>
      <c r="T133" s="84"/>
      <c r="U133" s="84"/>
      <c r="V133" s="84"/>
      <c r="W133" s="84"/>
      <c r="X133" s="84"/>
      <c r="Y133" s="84"/>
      <c r="Z133" s="84"/>
    </row>
    <row r="134" spans="1:26" ht="17.25" customHeight="1">
      <c r="A134" s="96"/>
      <c r="B134" s="84"/>
      <c r="C134" s="96"/>
      <c r="D134" s="84"/>
      <c r="E134" s="84"/>
      <c r="F134" s="96"/>
      <c r="G134" s="96"/>
      <c r="H134" s="84"/>
      <c r="I134" s="84"/>
      <c r="J134" s="84"/>
      <c r="K134" s="84"/>
      <c r="L134" s="84"/>
      <c r="M134" s="84"/>
      <c r="N134" s="84"/>
      <c r="O134" s="84"/>
      <c r="P134" s="84"/>
      <c r="Q134" s="84"/>
      <c r="R134" s="84"/>
      <c r="S134" s="84"/>
      <c r="T134" s="84"/>
      <c r="U134" s="84"/>
      <c r="V134" s="84"/>
      <c r="W134" s="84"/>
      <c r="X134" s="84"/>
      <c r="Y134" s="84"/>
      <c r="Z134" s="84"/>
    </row>
    <row r="135" spans="1:26" ht="17.25" customHeight="1">
      <c r="A135" s="96"/>
      <c r="B135" s="84"/>
      <c r="C135" s="96"/>
      <c r="D135" s="84"/>
      <c r="E135" s="84"/>
      <c r="F135" s="96"/>
      <c r="G135" s="96"/>
      <c r="H135" s="84"/>
      <c r="I135" s="84"/>
      <c r="J135" s="84"/>
      <c r="K135" s="84"/>
      <c r="L135" s="84"/>
      <c r="M135" s="84"/>
      <c r="N135" s="84"/>
      <c r="O135" s="84"/>
      <c r="P135" s="84"/>
      <c r="Q135" s="84"/>
      <c r="R135" s="84"/>
      <c r="S135" s="84"/>
      <c r="T135" s="84"/>
      <c r="U135" s="84"/>
      <c r="V135" s="84"/>
      <c r="W135" s="84"/>
      <c r="X135" s="84"/>
      <c r="Y135" s="84"/>
      <c r="Z135" s="84"/>
    </row>
    <row r="136" spans="1:26" ht="17.25" customHeight="1">
      <c r="A136" s="96"/>
      <c r="B136" s="84"/>
      <c r="C136" s="96"/>
      <c r="D136" s="84"/>
      <c r="E136" s="84"/>
      <c r="F136" s="96"/>
      <c r="G136" s="96"/>
      <c r="H136" s="84"/>
      <c r="I136" s="84"/>
      <c r="J136" s="84"/>
      <c r="K136" s="84"/>
      <c r="L136" s="84"/>
      <c r="M136" s="84"/>
      <c r="N136" s="84"/>
      <c r="O136" s="84"/>
      <c r="P136" s="84"/>
      <c r="Q136" s="84"/>
      <c r="R136" s="84"/>
      <c r="S136" s="84"/>
      <c r="T136" s="84"/>
      <c r="U136" s="84"/>
      <c r="V136" s="84"/>
      <c r="W136" s="84"/>
      <c r="X136" s="84"/>
      <c r="Y136" s="84"/>
      <c r="Z136" s="84"/>
    </row>
    <row r="137" spans="1:26" ht="17.25" customHeight="1">
      <c r="A137" s="96"/>
      <c r="B137" s="84"/>
      <c r="C137" s="96"/>
      <c r="D137" s="84"/>
      <c r="E137" s="84"/>
      <c r="F137" s="96"/>
      <c r="G137" s="96"/>
      <c r="H137" s="84"/>
      <c r="I137" s="84"/>
      <c r="J137" s="84"/>
      <c r="K137" s="84"/>
      <c r="L137" s="84"/>
      <c r="M137" s="84"/>
      <c r="N137" s="84"/>
      <c r="O137" s="84"/>
      <c r="P137" s="84"/>
      <c r="Q137" s="84"/>
      <c r="R137" s="84"/>
      <c r="S137" s="84"/>
      <c r="T137" s="84"/>
      <c r="U137" s="84"/>
      <c r="V137" s="84"/>
      <c r="W137" s="84"/>
      <c r="X137" s="84"/>
      <c r="Y137" s="84"/>
      <c r="Z137" s="84"/>
    </row>
    <row r="138" spans="1:26" ht="17.25" customHeight="1">
      <c r="A138" s="96"/>
      <c r="B138" s="84"/>
      <c r="C138" s="96"/>
      <c r="D138" s="84"/>
      <c r="E138" s="84"/>
      <c r="F138" s="96"/>
      <c r="G138" s="96"/>
      <c r="H138" s="84"/>
      <c r="I138" s="84"/>
      <c r="J138" s="84"/>
      <c r="K138" s="84"/>
      <c r="L138" s="84"/>
      <c r="M138" s="84"/>
      <c r="N138" s="84"/>
      <c r="O138" s="84"/>
      <c r="P138" s="84"/>
      <c r="Q138" s="84"/>
      <c r="R138" s="84"/>
      <c r="S138" s="84"/>
      <c r="T138" s="84"/>
      <c r="U138" s="84"/>
      <c r="V138" s="84"/>
      <c r="W138" s="84"/>
      <c r="X138" s="84"/>
      <c r="Y138" s="84"/>
      <c r="Z138" s="84"/>
    </row>
    <row r="139" spans="1:26" ht="17.25" customHeight="1">
      <c r="A139" s="96"/>
      <c r="B139" s="84"/>
      <c r="C139" s="96"/>
      <c r="D139" s="84"/>
      <c r="E139" s="84"/>
      <c r="F139" s="96"/>
      <c r="G139" s="96"/>
      <c r="H139" s="84"/>
      <c r="I139" s="84"/>
      <c r="J139" s="84"/>
      <c r="K139" s="84"/>
      <c r="L139" s="84"/>
      <c r="M139" s="84"/>
      <c r="N139" s="84"/>
      <c r="O139" s="84"/>
      <c r="P139" s="84"/>
      <c r="Q139" s="84"/>
      <c r="R139" s="84"/>
      <c r="S139" s="84"/>
      <c r="T139" s="84"/>
      <c r="U139" s="84"/>
      <c r="V139" s="84"/>
      <c r="W139" s="84"/>
      <c r="X139" s="84"/>
      <c r="Y139" s="84"/>
      <c r="Z139" s="84"/>
    </row>
    <row r="140" spans="1:26" ht="17.25" customHeight="1">
      <c r="A140" s="96"/>
      <c r="B140" s="84"/>
      <c r="C140" s="96"/>
      <c r="D140" s="84"/>
      <c r="E140" s="84"/>
      <c r="F140" s="96"/>
      <c r="G140" s="96"/>
      <c r="H140" s="84"/>
      <c r="I140" s="84"/>
      <c r="J140" s="84"/>
      <c r="K140" s="84"/>
      <c r="L140" s="84"/>
      <c r="M140" s="84"/>
      <c r="N140" s="84"/>
      <c r="O140" s="84"/>
      <c r="P140" s="84"/>
      <c r="Q140" s="84"/>
      <c r="R140" s="84"/>
      <c r="S140" s="84"/>
      <c r="T140" s="84"/>
      <c r="U140" s="84"/>
      <c r="V140" s="84"/>
      <c r="W140" s="84"/>
      <c r="X140" s="84"/>
      <c r="Y140" s="84"/>
      <c r="Z140" s="84"/>
    </row>
    <row r="141" spans="1:26" ht="17.25" customHeight="1">
      <c r="A141" s="96"/>
      <c r="B141" s="84"/>
      <c r="C141" s="96"/>
      <c r="D141" s="84"/>
      <c r="E141" s="84"/>
      <c r="F141" s="96"/>
      <c r="G141" s="96"/>
      <c r="H141" s="84"/>
      <c r="I141" s="84"/>
      <c r="J141" s="84"/>
      <c r="K141" s="84"/>
      <c r="L141" s="84"/>
      <c r="M141" s="84"/>
      <c r="N141" s="84"/>
      <c r="O141" s="84"/>
      <c r="P141" s="84"/>
      <c r="Q141" s="84"/>
      <c r="R141" s="84"/>
      <c r="S141" s="84"/>
      <c r="T141" s="84"/>
      <c r="U141" s="84"/>
      <c r="V141" s="84"/>
      <c r="W141" s="84"/>
      <c r="X141" s="84"/>
      <c r="Y141" s="84"/>
      <c r="Z141" s="84"/>
    </row>
    <row r="142" spans="1:26" ht="17.25" customHeight="1">
      <c r="A142" s="96"/>
      <c r="B142" s="84"/>
      <c r="C142" s="96"/>
      <c r="D142" s="84"/>
      <c r="E142" s="84"/>
      <c r="F142" s="96"/>
      <c r="G142" s="96"/>
      <c r="H142" s="84"/>
      <c r="I142" s="84"/>
      <c r="J142" s="84"/>
      <c r="K142" s="84"/>
      <c r="L142" s="84"/>
      <c r="M142" s="84"/>
      <c r="N142" s="84"/>
      <c r="O142" s="84"/>
      <c r="P142" s="84"/>
      <c r="Q142" s="84"/>
      <c r="R142" s="84"/>
      <c r="S142" s="84"/>
      <c r="T142" s="84"/>
      <c r="U142" s="84"/>
      <c r="V142" s="84"/>
      <c r="W142" s="84"/>
      <c r="X142" s="84"/>
      <c r="Y142" s="84"/>
      <c r="Z142" s="84"/>
    </row>
    <row r="143" spans="1:26" ht="17.25" customHeight="1">
      <c r="A143" s="96"/>
      <c r="B143" s="84"/>
      <c r="C143" s="96"/>
      <c r="D143" s="84"/>
      <c r="E143" s="84"/>
      <c r="F143" s="96"/>
      <c r="G143" s="96"/>
      <c r="H143" s="84"/>
      <c r="I143" s="84"/>
      <c r="J143" s="84"/>
      <c r="K143" s="84"/>
      <c r="L143" s="84"/>
      <c r="M143" s="84"/>
      <c r="N143" s="84"/>
      <c r="O143" s="84"/>
      <c r="P143" s="84"/>
      <c r="Q143" s="84"/>
      <c r="R143" s="84"/>
      <c r="S143" s="84"/>
      <c r="T143" s="84"/>
      <c r="U143" s="84"/>
      <c r="V143" s="84"/>
      <c r="W143" s="84"/>
      <c r="X143" s="84"/>
      <c r="Y143" s="84"/>
      <c r="Z143" s="84"/>
    </row>
    <row r="144" spans="1:26" ht="17.25" customHeight="1">
      <c r="A144" s="96"/>
      <c r="B144" s="84"/>
      <c r="C144" s="96"/>
      <c r="D144" s="84"/>
      <c r="E144" s="84"/>
      <c r="F144" s="96"/>
      <c r="G144" s="96"/>
      <c r="H144" s="84"/>
      <c r="I144" s="84"/>
      <c r="J144" s="84"/>
      <c r="K144" s="84"/>
      <c r="L144" s="84"/>
      <c r="M144" s="84"/>
      <c r="N144" s="84"/>
      <c r="O144" s="84"/>
      <c r="P144" s="84"/>
      <c r="Q144" s="84"/>
      <c r="R144" s="84"/>
      <c r="S144" s="84"/>
      <c r="T144" s="84"/>
      <c r="U144" s="84"/>
      <c r="V144" s="84"/>
      <c r="W144" s="84"/>
      <c r="X144" s="84"/>
      <c r="Y144" s="84"/>
      <c r="Z144" s="84"/>
    </row>
    <row r="145" spans="1:26" ht="17.25" customHeight="1">
      <c r="A145" s="96"/>
      <c r="B145" s="84"/>
      <c r="C145" s="96"/>
      <c r="D145" s="84"/>
      <c r="E145" s="84"/>
      <c r="F145" s="96"/>
      <c r="G145" s="96"/>
      <c r="H145" s="84"/>
      <c r="I145" s="84"/>
      <c r="J145" s="84"/>
      <c r="K145" s="84"/>
      <c r="L145" s="84"/>
      <c r="M145" s="84"/>
      <c r="N145" s="84"/>
      <c r="O145" s="84"/>
      <c r="P145" s="84"/>
      <c r="Q145" s="84"/>
      <c r="R145" s="84"/>
      <c r="S145" s="84"/>
      <c r="T145" s="84"/>
      <c r="U145" s="84"/>
      <c r="V145" s="84"/>
      <c r="W145" s="84"/>
      <c r="X145" s="84"/>
      <c r="Y145" s="84"/>
      <c r="Z145" s="84"/>
    </row>
    <row r="146" spans="1:26" ht="17.25" customHeight="1">
      <c r="A146" s="96"/>
      <c r="B146" s="84"/>
      <c r="C146" s="96"/>
      <c r="D146" s="84"/>
      <c r="E146" s="84"/>
      <c r="F146" s="96"/>
      <c r="G146" s="96"/>
      <c r="H146" s="84"/>
      <c r="I146" s="84"/>
      <c r="J146" s="84"/>
      <c r="K146" s="84"/>
      <c r="L146" s="84"/>
      <c r="M146" s="84"/>
      <c r="N146" s="84"/>
      <c r="O146" s="84"/>
      <c r="P146" s="84"/>
      <c r="Q146" s="84"/>
      <c r="R146" s="84"/>
      <c r="S146" s="84"/>
      <c r="T146" s="84"/>
      <c r="U146" s="84"/>
      <c r="V146" s="84"/>
      <c r="W146" s="84"/>
      <c r="X146" s="84"/>
      <c r="Y146" s="84"/>
      <c r="Z146" s="84"/>
    </row>
    <row r="147" spans="1:26" ht="17.25" customHeight="1">
      <c r="A147" s="96"/>
      <c r="B147" s="84"/>
      <c r="C147" s="96"/>
      <c r="D147" s="84"/>
      <c r="E147" s="84"/>
      <c r="F147" s="96"/>
      <c r="G147" s="96"/>
      <c r="H147" s="84"/>
      <c r="I147" s="84"/>
      <c r="J147" s="84"/>
      <c r="K147" s="84"/>
      <c r="L147" s="84"/>
      <c r="M147" s="84"/>
      <c r="N147" s="84"/>
      <c r="O147" s="84"/>
      <c r="P147" s="84"/>
      <c r="Q147" s="84"/>
      <c r="R147" s="84"/>
      <c r="S147" s="84"/>
      <c r="T147" s="84"/>
      <c r="U147" s="84"/>
      <c r="V147" s="84"/>
      <c r="W147" s="84"/>
      <c r="X147" s="84"/>
      <c r="Y147" s="84"/>
      <c r="Z147" s="84"/>
    </row>
    <row r="148" spans="1:26" ht="17.25" customHeight="1">
      <c r="A148" s="96"/>
      <c r="B148" s="84"/>
      <c r="C148" s="96"/>
      <c r="D148" s="84"/>
      <c r="E148" s="84"/>
      <c r="F148" s="96"/>
      <c r="G148" s="96"/>
      <c r="H148" s="84"/>
      <c r="I148" s="84"/>
      <c r="J148" s="84"/>
      <c r="K148" s="84"/>
      <c r="L148" s="84"/>
      <c r="M148" s="84"/>
      <c r="N148" s="84"/>
      <c r="O148" s="84"/>
      <c r="P148" s="84"/>
      <c r="Q148" s="84"/>
      <c r="R148" s="84"/>
      <c r="S148" s="84"/>
      <c r="T148" s="84"/>
      <c r="U148" s="84"/>
      <c r="V148" s="84"/>
      <c r="W148" s="84"/>
      <c r="X148" s="84"/>
      <c r="Y148" s="84"/>
      <c r="Z148" s="84"/>
    </row>
    <row r="149" spans="1:26" ht="17.25" customHeight="1">
      <c r="A149" s="96"/>
      <c r="B149" s="84"/>
      <c r="C149" s="96"/>
      <c r="D149" s="84"/>
      <c r="E149" s="84"/>
      <c r="F149" s="96"/>
      <c r="G149" s="96"/>
      <c r="H149" s="84"/>
      <c r="I149" s="84"/>
      <c r="J149" s="84"/>
      <c r="K149" s="84"/>
      <c r="L149" s="84"/>
      <c r="M149" s="84"/>
      <c r="N149" s="84"/>
      <c r="O149" s="84"/>
      <c r="P149" s="84"/>
      <c r="Q149" s="84"/>
      <c r="R149" s="84"/>
      <c r="S149" s="84"/>
      <c r="T149" s="84"/>
      <c r="U149" s="84"/>
      <c r="V149" s="84"/>
      <c r="W149" s="84"/>
      <c r="X149" s="84"/>
      <c r="Y149" s="84"/>
      <c r="Z149" s="84"/>
    </row>
    <row r="150" spans="1:26" ht="17.25" customHeight="1">
      <c r="A150" s="96"/>
      <c r="B150" s="84"/>
      <c r="C150" s="96"/>
      <c r="D150" s="84"/>
      <c r="E150" s="84"/>
      <c r="F150" s="96"/>
      <c r="G150" s="96"/>
      <c r="H150" s="84"/>
      <c r="I150" s="84"/>
      <c r="J150" s="84"/>
      <c r="K150" s="84"/>
      <c r="L150" s="84"/>
      <c r="M150" s="84"/>
      <c r="N150" s="84"/>
      <c r="O150" s="84"/>
      <c r="P150" s="84"/>
      <c r="Q150" s="84"/>
      <c r="R150" s="84"/>
      <c r="S150" s="84"/>
      <c r="T150" s="84"/>
      <c r="U150" s="84"/>
      <c r="V150" s="84"/>
      <c r="W150" s="84"/>
      <c r="X150" s="84"/>
      <c r="Y150" s="84"/>
      <c r="Z150" s="84"/>
    </row>
    <row r="151" spans="1:26" ht="17.25" customHeight="1">
      <c r="A151" s="96"/>
      <c r="B151" s="84"/>
      <c r="C151" s="96"/>
      <c r="D151" s="84"/>
      <c r="E151" s="84"/>
      <c r="F151" s="96"/>
      <c r="G151" s="96"/>
      <c r="H151" s="84"/>
      <c r="I151" s="84"/>
      <c r="J151" s="84"/>
      <c r="K151" s="84"/>
      <c r="L151" s="84"/>
      <c r="M151" s="84"/>
      <c r="N151" s="84"/>
      <c r="O151" s="84"/>
      <c r="P151" s="84"/>
      <c r="Q151" s="84"/>
      <c r="R151" s="84"/>
      <c r="S151" s="84"/>
      <c r="T151" s="84"/>
      <c r="U151" s="84"/>
      <c r="V151" s="84"/>
      <c r="W151" s="84"/>
      <c r="X151" s="84"/>
      <c r="Y151" s="84"/>
      <c r="Z151" s="84"/>
    </row>
    <row r="152" spans="1:26" ht="17.25" customHeight="1">
      <c r="A152" s="96"/>
      <c r="B152" s="84"/>
      <c r="C152" s="96"/>
      <c r="D152" s="84"/>
      <c r="E152" s="84"/>
      <c r="F152" s="96"/>
      <c r="G152" s="96"/>
      <c r="H152" s="84"/>
      <c r="I152" s="84"/>
      <c r="J152" s="84"/>
      <c r="K152" s="84"/>
      <c r="L152" s="84"/>
      <c r="M152" s="84"/>
      <c r="N152" s="84"/>
      <c r="O152" s="84"/>
      <c r="P152" s="84"/>
      <c r="Q152" s="84"/>
      <c r="R152" s="84"/>
      <c r="S152" s="84"/>
      <c r="T152" s="84"/>
      <c r="U152" s="84"/>
      <c r="V152" s="84"/>
      <c r="W152" s="84"/>
      <c r="X152" s="84"/>
      <c r="Y152" s="84"/>
      <c r="Z152" s="84"/>
    </row>
    <row r="153" spans="1:26" ht="17.25" customHeight="1">
      <c r="A153" s="96"/>
      <c r="B153" s="84"/>
      <c r="C153" s="96"/>
      <c r="D153" s="84"/>
      <c r="E153" s="84"/>
      <c r="F153" s="96"/>
      <c r="G153" s="96"/>
      <c r="H153" s="84"/>
      <c r="I153" s="84"/>
      <c r="J153" s="84"/>
      <c r="K153" s="84"/>
      <c r="L153" s="84"/>
      <c r="M153" s="84"/>
      <c r="N153" s="84"/>
      <c r="O153" s="84"/>
      <c r="P153" s="84"/>
      <c r="Q153" s="84"/>
      <c r="R153" s="84"/>
      <c r="S153" s="84"/>
      <c r="T153" s="84"/>
      <c r="U153" s="84"/>
      <c r="V153" s="84"/>
      <c r="W153" s="84"/>
      <c r="X153" s="84"/>
      <c r="Y153" s="84"/>
      <c r="Z153" s="84"/>
    </row>
    <row r="154" spans="1:26" ht="17.25" customHeight="1">
      <c r="A154" s="96"/>
      <c r="B154" s="84"/>
      <c r="C154" s="96"/>
      <c r="D154" s="84"/>
      <c r="E154" s="84"/>
      <c r="F154" s="96"/>
      <c r="G154" s="96"/>
      <c r="H154" s="84"/>
      <c r="I154" s="84"/>
      <c r="J154" s="84"/>
      <c r="K154" s="84"/>
      <c r="L154" s="84"/>
      <c r="M154" s="84"/>
      <c r="N154" s="84"/>
      <c r="O154" s="84"/>
      <c r="P154" s="84"/>
      <c r="Q154" s="84"/>
      <c r="R154" s="84"/>
      <c r="S154" s="84"/>
      <c r="T154" s="84"/>
      <c r="U154" s="84"/>
      <c r="V154" s="84"/>
      <c r="W154" s="84"/>
      <c r="X154" s="84"/>
      <c r="Y154" s="84"/>
      <c r="Z154" s="84"/>
    </row>
    <row r="155" spans="1:26" ht="17.25" customHeight="1">
      <c r="A155" s="96"/>
      <c r="B155" s="84"/>
      <c r="C155" s="96"/>
      <c r="D155" s="84"/>
      <c r="E155" s="84"/>
      <c r="F155" s="96"/>
      <c r="G155" s="96"/>
      <c r="H155" s="84"/>
      <c r="I155" s="84"/>
      <c r="J155" s="84"/>
      <c r="K155" s="84"/>
      <c r="L155" s="84"/>
      <c r="M155" s="84"/>
      <c r="N155" s="84"/>
      <c r="O155" s="84"/>
      <c r="P155" s="84"/>
      <c r="Q155" s="84"/>
      <c r="R155" s="84"/>
      <c r="S155" s="84"/>
      <c r="T155" s="84"/>
      <c r="U155" s="84"/>
      <c r="V155" s="84"/>
      <c r="W155" s="84"/>
      <c r="X155" s="84"/>
      <c r="Y155" s="84"/>
      <c r="Z155" s="84"/>
    </row>
    <row r="156" spans="1:26" ht="17.25" customHeight="1">
      <c r="A156" s="96"/>
      <c r="B156" s="84"/>
      <c r="C156" s="96"/>
      <c r="D156" s="84"/>
      <c r="E156" s="84"/>
      <c r="F156" s="96"/>
      <c r="G156" s="96"/>
      <c r="H156" s="84"/>
      <c r="I156" s="84"/>
      <c r="J156" s="84"/>
      <c r="K156" s="84"/>
      <c r="L156" s="84"/>
      <c r="M156" s="84"/>
      <c r="N156" s="84"/>
      <c r="O156" s="84"/>
      <c r="P156" s="84"/>
      <c r="Q156" s="84"/>
      <c r="R156" s="84"/>
      <c r="S156" s="84"/>
      <c r="T156" s="84"/>
      <c r="U156" s="84"/>
      <c r="V156" s="84"/>
      <c r="W156" s="84"/>
      <c r="X156" s="84"/>
      <c r="Y156" s="84"/>
      <c r="Z156" s="84"/>
    </row>
    <row r="157" spans="1:26" ht="17.25" customHeight="1">
      <c r="A157" s="96"/>
      <c r="B157" s="84"/>
      <c r="C157" s="96"/>
      <c r="D157" s="84"/>
      <c r="E157" s="84"/>
      <c r="F157" s="96"/>
      <c r="G157" s="96"/>
      <c r="H157" s="84"/>
      <c r="I157" s="84"/>
      <c r="J157" s="84"/>
      <c r="K157" s="84"/>
      <c r="L157" s="84"/>
      <c r="M157" s="84"/>
      <c r="N157" s="84"/>
      <c r="O157" s="84"/>
      <c r="P157" s="84"/>
      <c r="Q157" s="84"/>
      <c r="R157" s="84"/>
      <c r="S157" s="84"/>
      <c r="T157" s="84"/>
      <c r="U157" s="84"/>
      <c r="V157" s="84"/>
      <c r="W157" s="84"/>
      <c r="X157" s="84"/>
      <c r="Y157" s="84"/>
      <c r="Z157" s="84"/>
    </row>
    <row r="158" spans="1:26" ht="17.25" customHeight="1">
      <c r="A158" s="96"/>
      <c r="B158" s="84"/>
      <c r="C158" s="96"/>
      <c r="D158" s="84"/>
      <c r="E158" s="84"/>
      <c r="F158" s="96"/>
      <c r="G158" s="96"/>
      <c r="H158" s="84"/>
      <c r="I158" s="84"/>
      <c r="J158" s="84"/>
      <c r="K158" s="84"/>
      <c r="L158" s="84"/>
      <c r="M158" s="84"/>
      <c r="N158" s="84"/>
      <c r="O158" s="84"/>
      <c r="P158" s="84"/>
      <c r="Q158" s="84"/>
      <c r="R158" s="84"/>
      <c r="S158" s="84"/>
      <c r="T158" s="84"/>
      <c r="U158" s="84"/>
      <c r="V158" s="84"/>
      <c r="W158" s="84"/>
      <c r="X158" s="84"/>
      <c r="Y158" s="84"/>
      <c r="Z158" s="84"/>
    </row>
    <row r="159" spans="1:26" ht="17.25" customHeight="1">
      <c r="A159" s="96"/>
      <c r="B159" s="84"/>
      <c r="C159" s="96"/>
      <c r="D159" s="84"/>
      <c r="E159" s="84"/>
      <c r="F159" s="96"/>
      <c r="G159" s="96"/>
      <c r="H159" s="84"/>
      <c r="I159" s="84"/>
      <c r="J159" s="84"/>
      <c r="K159" s="84"/>
      <c r="L159" s="84"/>
      <c r="M159" s="84"/>
      <c r="N159" s="84"/>
      <c r="O159" s="84"/>
      <c r="P159" s="84"/>
      <c r="Q159" s="84"/>
      <c r="R159" s="84"/>
      <c r="S159" s="84"/>
      <c r="T159" s="84"/>
      <c r="U159" s="84"/>
      <c r="V159" s="84"/>
      <c r="W159" s="84"/>
      <c r="X159" s="84"/>
      <c r="Y159" s="84"/>
      <c r="Z159" s="84"/>
    </row>
    <row r="160" spans="1:26" ht="17.25" customHeight="1">
      <c r="A160" s="96"/>
      <c r="B160" s="84"/>
      <c r="C160" s="96"/>
      <c r="D160" s="84"/>
      <c r="E160" s="84"/>
      <c r="F160" s="96"/>
      <c r="G160" s="96"/>
      <c r="H160" s="84"/>
      <c r="I160" s="84"/>
      <c r="J160" s="84"/>
      <c r="K160" s="84"/>
      <c r="L160" s="84"/>
      <c r="M160" s="84"/>
      <c r="N160" s="84"/>
      <c r="O160" s="84"/>
      <c r="P160" s="84"/>
      <c r="Q160" s="84"/>
      <c r="R160" s="84"/>
      <c r="S160" s="84"/>
      <c r="T160" s="84"/>
      <c r="U160" s="84"/>
      <c r="V160" s="84"/>
      <c r="W160" s="84"/>
      <c r="X160" s="84"/>
      <c r="Y160" s="84"/>
      <c r="Z160" s="84"/>
    </row>
    <row r="161" spans="1:26" ht="17.25" customHeight="1">
      <c r="A161" s="96"/>
      <c r="B161" s="84"/>
      <c r="C161" s="96"/>
      <c r="D161" s="84"/>
      <c r="E161" s="84"/>
      <c r="F161" s="96"/>
      <c r="G161" s="96"/>
      <c r="H161" s="84"/>
      <c r="I161" s="84"/>
      <c r="J161" s="84"/>
      <c r="K161" s="84"/>
      <c r="L161" s="84"/>
      <c r="M161" s="84"/>
      <c r="N161" s="84"/>
      <c r="O161" s="84"/>
      <c r="P161" s="84"/>
      <c r="Q161" s="84"/>
      <c r="R161" s="84"/>
      <c r="S161" s="84"/>
      <c r="T161" s="84"/>
      <c r="U161" s="84"/>
      <c r="V161" s="84"/>
      <c r="W161" s="84"/>
      <c r="X161" s="84"/>
      <c r="Y161" s="84"/>
      <c r="Z161" s="84"/>
    </row>
    <row r="162" spans="1:26" ht="17.25" customHeight="1">
      <c r="A162" s="96"/>
      <c r="B162" s="84"/>
      <c r="C162" s="96"/>
      <c r="D162" s="84"/>
      <c r="E162" s="84"/>
      <c r="F162" s="96"/>
      <c r="G162" s="96"/>
      <c r="H162" s="84"/>
      <c r="I162" s="84"/>
      <c r="J162" s="84"/>
      <c r="K162" s="84"/>
      <c r="L162" s="84"/>
      <c r="M162" s="84"/>
      <c r="N162" s="84"/>
      <c r="O162" s="84"/>
      <c r="P162" s="84"/>
      <c r="Q162" s="84"/>
      <c r="R162" s="84"/>
      <c r="S162" s="84"/>
      <c r="T162" s="84"/>
      <c r="U162" s="84"/>
      <c r="V162" s="84"/>
      <c r="W162" s="84"/>
      <c r="X162" s="84"/>
      <c r="Y162" s="84"/>
      <c r="Z162" s="84"/>
    </row>
    <row r="163" spans="1:26" ht="17.25" customHeight="1">
      <c r="A163" s="96"/>
      <c r="B163" s="84"/>
      <c r="C163" s="96"/>
      <c r="D163" s="84"/>
      <c r="E163" s="84"/>
      <c r="F163" s="96"/>
      <c r="G163" s="96"/>
      <c r="H163" s="84"/>
      <c r="I163" s="84"/>
      <c r="J163" s="84"/>
      <c r="K163" s="84"/>
      <c r="L163" s="84"/>
      <c r="M163" s="84"/>
      <c r="N163" s="84"/>
      <c r="O163" s="84"/>
      <c r="P163" s="84"/>
      <c r="Q163" s="84"/>
      <c r="R163" s="84"/>
      <c r="S163" s="84"/>
      <c r="T163" s="84"/>
      <c r="U163" s="84"/>
      <c r="V163" s="84"/>
      <c r="W163" s="84"/>
      <c r="X163" s="84"/>
      <c r="Y163" s="84"/>
      <c r="Z163" s="84"/>
    </row>
    <row r="164" spans="1:26" ht="17.25" customHeight="1">
      <c r="A164" s="96"/>
      <c r="B164" s="84"/>
      <c r="C164" s="96"/>
      <c r="D164" s="84"/>
      <c r="E164" s="84"/>
      <c r="F164" s="96"/>
      <c r="G164" s="96"/>
      <c r="H164" s="84"/>
      <c r="I164" s="84"/>
      <c r="J164" s="84"/>
      <c r="K164" s="84"/>
      <c r="L164" s="84"/>
      <c r="M164" s="84"/>
      <c r="N164" s="84"/>
      <c r="O164" s="84"/>
      <c r="P164" s="84"/>
      <c r="Q164" s="84"/>
      <c r="R164" s="84"/>
      <c r="S164" s="84"/>
      <c r="T164" s="84"/>
      <c r="U164" s="84"/>
      <c r="V164" s="84"/>
      <c r="W164" s="84"/>
      <c r="X164" s="84"/>
      <c r="Y164" s="84"/>
      <c r="Z164" s="84"/>
    </row>
    <row r="165" spans="1:26" ht="17.25" customHeight="1">
      <c r="A165" s="96"/>
      <c r="B165" s="84"/>
      <c r="C165" s="96"/>
      <c r="D165" s="84"/>
      <c r="E165" s="84"/>
      <c r="F165" s="96"/>
      <c r="G165" s="96"/>
      <c r="H165" s="84"/>
      <c r="I165" s="84"/>
      <c r="J165" s="84"/>
      <c r="K165" s="84"/>
      <c r="L165" s="84"/>
      <c r="M165" s="84"/>
      <c r="N165" s="84"/>
      <c r="O165" s="84"/>
      <c r="P165" s="84"/>
      <c r="Q165" s="84"/>
      <c r="R165" s="84"/>
      <c r="S165" s="84"/>
      <c r="T165" s="84"/>
      <c r="U165" s="84"/>
      <c r="V165" s="84"/>
      <c r="W165" s="84"/>
      <c r="X165" s="84"/>
      <c r="Y165" s="84"/>
      <c r="Z165" s="84"/>
    </row>
    <row r="166" spans="1:26" ht="17.25" customHeight="1">
      <c r="A166" s="96"/>
      <c r="B166" s="84"/>
      <c r="C166" s="96"/>
      <c r="D166" s="84"/>
      <c r="E166" s="84"/>
      <c r="F166" s="96"/>
      <c r="G166" s="96"/>
      <c r="H166" s="84"/>
      <c r="I166" s="84"/>
      <c r="J166" s="84"/>
      <c r="K166" s="84"/>
      <c r="L166" s="84"/>
      <c r="M166" s="84"/>
      <c r="N166" s="84"/>
      <c r="O166" s="84"/>
      <c r="P166" s="84"/>
      <c r="Q166" s="84"/>
      <c r="R166" s="84"/>
      <c r="S166" s="84"/>
      <c r="T166" s="84"/>
      <c r="U166" s="84"/>
      <c r="V166" s="84"/>
      <c r="W166" s="84"/>
      <c r="X166" s="84"/>
      <c r="Y166" s="84"/>
      <c r="Z166" s="84"/>
    </row>
    <row r="167" spans="1:26" ht="17.25" customHeight="1">
      <c r="A167" s="96"/>
      <c r="B167" s="84"/>
      <c r="C167" s="96"/>
      <c r="D167" s="84"/>
      <c r="E167" s="84"/>
      <c r="F167" s="96"/>
      <c r="G167" s="96"/>
      <c r="H167" s="84"/>
      <c r="I167" s="84"/>
      <c r="J167" s="84"/>
      <c r="K167" s="84"/>
      <c r="L167" s="84"/>
      <c r="M167" s="84"/>
      <c r="N167" s="84"/>
      <c r="O167" s="84"/>
      <c r="P167" s="84"/>
      <c r="Q167" s="84"/>
      <c r="R167" s="84"/>
      <c r="S167" s="84"/>
      <c r="T167" s="84"/>
      <c r="U167" s="84"/>
      <c r="V167" s="84"/>
      <c r="W167" s="84"/>
      <c r="X167" s="84"/>
      <c r="Y167" s="84"/>
      <c r="Z167" s="84"/>
    </row>
    <row r="168" spans="1:26" ht="17.25" customHeight="1">
      <c r="A168" s="96"/>
      <c r="B168" s="84"/>
      <c r="C168" s="96"/>
      <c r="D168" s="84"/>
      <c r="E168" s="84"/>
      <c r="F168" s="96"/>
      <c r="G168" s="96"/>
      <c r="H168" s="84"/>
      <c r="I168" s="84"/>
      <c r="J168" s="84"/>
      <c r="K168" s="84"/>
      <c r="L168" s="84"/>
      <c r="M168" s="84"/>
      <c r="N168" s="84"/>
      <c r="O168" s="84"/>
      <c r="P168" s="84"/>
      <c r="Q168" s="84"/>
      <c r="R168" s="84"/>
      <c r="S168" s="84"/>
      <c r="T168" s="84"/>
      <c r="U168" s="84"/>
      <c r="V168" s="84"/>
      <c r="W168" s="84"/>
      <c r="X168" s="84"/>
      <c r="Y168" s="84"/>
      <c r="Z168" s="84"/>
    </row>
    <row r="169" spans="1:26" ht="17.25" customHeight="1">
      <c r="A169" s="96"/>
      <c r="B169" s="84"/>
      <c r="C169" s="96"/>
      <c r="D169" s="84"/>
      <c r="E169" s="84"/>
      <c r="F169" s="96"/>
      <c r="G169" s="96"/>
      <c r="H169" s="84"/>
      <c r="I169" s="84"/>
      <c r="J169" s="84"/>
      <c r="K169" s="84"/>
      <c r="L169" s="84"/>
      <c r="M169" s="84"/>
      <c r="N169" s="84"/>
      <c r="O169" s="84"/>
      <c r="P169" s="84"/>
      <c r="Q169" s="84"/>
      <c r="R169" s="84"/>
      <c r="S169" s="84"/>
      <c r="T169" s="84"/>
      <c r="U169" s="84"/>
      <c r="V169" s="84"/>
      <c r="W169" s="84"/>
      <c r="X169" s="84"/>
      <c r="Y169" s="84"/>
      <c r="Z169" s="84"/>
    </row>
    <row r="170" spans="1:26" ht="17.25" customHeight="1">
      <c r="A170" s="96"/>
      <c r="B170" s="84"/>
      <c r="C170" s="96"/>
      <c r="D170" s="84"/>
      <c r="E170" s="84"/>
      <c r="F170" s="96"/>
      <c r="G170" s="96"/>
      <c r="H170" s="84"/>
      <c r="I170" s="84"/>
      <c r="J170" s="84"/>
      <c r="K170" s="84"/>
      <c r="L170" s="84"/>
      <c r="M170" s="84"/>
      <c r="N170" s="84"/>
      <c r="O170" s="84"/>
      <c r="P170" s="84"/>
      <c r="Q170" s="84"/>
      <c r="R170" s="84"/>
      <c r="S170" s="84"/>
      <c r="T170" s="84"/>
      <c r="U170" s="84"/>
      <c r="V170" s="84"/>
      <c r="W170" s="84"/>
      <c r="X170" s="84"/>
      <c r="Y170" s="84"/>
      <c r="Z170" s="84"/>
    </row>
    <row r="171" spans="1:26" ht="17.25" customHeight="1">
      <c r="A171" s="96"/>
      <c r="B171" s="84"/>
      <c r="C171" s="96"/>
      <c r="D171" s="84"/>
      <c r="E171" s="84"/>
      <c r="F171" s="96"/>
      <c r="G171" s="96"/>
      <c r="H171" s="84"/>
      <c r="I171" s="84"/>
      <c r="J171" s="84"/>
      <c r="K171" s="84"/>
      <c r="L171" s="84"/>
      <c r="M171" s="84"/>
      <c r="N171" s="84"/>
      <c r="O171" s="84"/>
      <c r="P171" s="84"/>
      <c r="Q171" s="84"/>
      <c r="R171" s="84"/>
      <c r="S171" s="84"/>
      <c r="T171" s="84"/>
      <c r="U171" s="84"/>
      <c r="V171" s="84"/>
      <c r="W171" s="84"/>
      <c r="X171" s="84"/>
      <c r="Y171" s="84"/>
      <c r="Z171" s="84"/>
    </row>
    <row r="172" spans="1:26" ht="17.25" customHeight="1">
      <c r="A172" s="96"/>
      <c r="B172" s="84"/>
      <c r="C172" s="96"/>
      <c r="D172" s="84"/>
      <c r="E172" s="84"/>
      <c r="F172" s="96"/>
      <c r="G172" s="96"/>
      <c r="H172" s="84"/>
      <c r="I172" s="84"/>
      <c r="J172" s="84"/>
      <c r="K172" s="84"/>
      <c r="L172" s="84"/>
      <c r="M172" s="84"/>
      <c r="N172" s="84"/>
      <c r="O172" s="84"/>
      <c r="P172" s="84"/>
      <c r="Q172" s="84"/>
      <c r="R172" s="84"/>
      <c r="S172" s="84"/>
      <c r="T172" s="84"/>
      <c r="U172" s="84"/>
      <c r="V172" s="84"/>
      <c r="W172" s="84"/>
      <c r="X172" s="84"/>
      <c r="Y172" s="84"/>
      <c r="Z172" s="84"/>
    </row>
    <row r="173" spans="1:26" ht="17.25" customHeight="1">
      <c r="A173" s="96"/>
      <c r="B173" s="84"/>
      <c r="C173" s="96"/>
      <c r="D173" s="84"/>
      <c r="E173" s="84"/>
      <c r="F173" s="96"/>
      <c r="G173" s="96"/>
      <c r="H173" s="84"/>
      <c r="I173" s="84"/>
      <c r="J173" s="84"/>
      <c r="K173" s="84"/>
      <c r="L173" s="84"/>
      <c r="M173" s="84"/>
      <c r="N173" s="84"/>
      <c r="O173" s="84"/>
      <c r="P173" s="84"/>
      <c r="Q173" s="84"/>
      <c r="R173" s="84"/>
      <c r="S173" s="84"/>
      <c r="T173" s="84"/>
      <c r="U173" s="84"/>
      <c r="V173" s="84"/>
      <c r="W173" s="84"/>
      <c r="X173" s="84"/>
      <c r="Y173" s="84"/>
      <c r="Z173" s="84"/>
    </row>
    <row r="174" spans="1:26" ht="17.25" customHeight="1">
      <c r="A174" s="96"/>
      <c r="B174" s="84"/>
      <c r="C174" s="96"/>
      <c r="D174" s="84"/>
      <c r="E174" s="84"/>
      <c r="F174" s="96"/>
      <c r="G174" s="96"/>
      <c r="H174" s="84"/>
      <c r="I174" s="84"/>
      <c r="J174" s="84"/>
      <c r="K174" s="84"/>
      <c r="L174" s="84"/>
      <c r="M174" s="84"/>
      <c r="N174" s="84"/>
      <c r="O174" s="84"/>
      <c r="P174" s="84"/>
      <c r="Q174" s="84"/>
      <c r="R174" s="84"/>
      <c r="S174" s="84"/>
      <c r="T174" s="84"/>
      <c r="U174" s="84"/>
      <c r="V174" s="84"/>
      <c r="W174" s="84"/>
      <c r="X174" s="84"/>
      <c r="Y174" s="84"/>
      <c r="Z174" s="84"/>
    </row>
    <row r="175" spans="1:26" ht="17.25" customHeight="1">
      <c r="A175" s="96"/>
      <c r="B175" s="84"/>
      <c r="C175" s="96"/>
      <c r="D175" s="84"/>
      <c r="E175" s="84"/>
      <c r="F175" s="96"/>
      <c r="G175" s="96"/>
      <c r="H175" s="84"/>
      <c r="I175" s="84"/>
      <c r="J175" s="84"/>
      <c r="K175" s="84"/>
      <c r="L175" s="84"/>
      <c r="M175" s="84"/>
      <c r="N175" s="84"/>
      <c r="O175" s="84"/>
      <c r="P175" s="84"/>
      <c r="Q175" s="84"/>
      <c r="R175" s="84"/>
      <c r="S175" s="84"/>
      <c r="T175" s="84"/>
      <c r="U175" s="84"/>
      <c r="V175" s="84"/>
      <c r="W175" s="84"/>
      <c r="X175" s="84"/>
      <c r="Y175" s="84"/>
      <c r="Z175" s="84"/>
    </row>
    <row r="176" spans="1:26" ht="17.25" customHeight="1">
      <c r="A176" s="96"/>
      <c r="B176" s="84"/>
      <c r="C176" s="96"/>
      <c r="D176" s="84"/>
      <c r="E176" s="84"/>
      <c r="F176" s="96"/>
      <c r="G176" s="96"/>
      <c r="H176" s="84"/>
      <c r="I176" s="84"/>
      <c r="J176" s="84"/>
      <c r="K176" s="84"/>
      <c r="L176" s="84"/>
      <c r="M176" s="84"/>
      <c r="N176" s="84"/>
      <c r="O176" s="84"/>
      <c r="P176" s="84"/>
      <c r="Q176" s="84"/>
      <c r="R176" s="84"/>
      <c r="S176" s="84"/>
      <c r="T176" s="84"/>
      <c r="U176" s="84"/>
      <c r="V176" s="84"/>
      <c r="W176" s="84"/>
      <c r="X176" s="84"/>
      <c r="Y176" s="84"/>
      <c r="Z176" s="84"/>
    </row>
    <row r="177" spans="1:26" ht="17.25" customHeight="1">
      <c r="A177" s="96"/>
      <c r="B177" s="84"/>
      <c r="C177" s="96"/>
      <c r="D177" s="84"/>
      <c r="E177" s="84"/>
      <c r="F177" s="96"/>
      <c r="G177" s="96"/>
      <c r="H177" s="84"/>
      <c r="I177" s="84"/>
      <c r="J177" s="84"/>
      <c r="K177" s="84"/>
      <c r="L177" s="84"/>
      <c r="M177" s="84"/>
      <c r="N177" s="84"/>
      <c r="O177" s="84"/>
      <c r="P177" s="84"/>
      <c r="Q177" s="84"/>
      <c r="R177" s="84"/>
      <c r="S177" s="84"/>
      <c r="T177" s="84"/>
      <c r="U177" s="84"/>
      <c r="V177" s="84"/>
      <c r="W177" s="84"/>
      <c r="X177" s="84"/>
      <c r="Y177" s="84"/>
      <c r="Z177" s="84"/>
    </row>
    <row r="178" spans="1:26" ht="17.25" customHeight="1">
      <c r="A178" s="96"/>
      <c r="B178" s="84"/>
      <c r="C178" s="96"/>
      <c r="D178" s="84"/>
      <c r="E178" s="84"/>
      <c r="F178" s="96"/>
      <c r="G178" s="96"/>
      <c r="H178" s="84"/>
      <c r="I178" s="84"/>
      <c r="J178" s="84"/>
      <c r="K178" s="84"/>
      <c r="L178" s="84"/>
      <c r="M178" s="84"/>
      <c r="N178" s="84"/>
      <c r="O178" s="84"/>
      <c r="P178" s="84"/>
      <c r="Q178" s="84"/>
      <c r="R178" s="84"/>
      <c r="S178" s="84"/>
      <c r="T178" s="84"/>
      <c r="U178" s="84"/>
      <c r="V178" s="84"/>
      <c r="W178" s="84"/>
      <c r="X178" s="84"/>
      <c r="Y178" s="84"/>
      <c r="Z178" s="84"/>
    </row>
    <row r="179" spans="1:26" ht="17.25" customHeight="1">
      <c r="A179" s="96"/>
      <c r="B179" s="84"/>
      <c r="C179" s="96"/>
      <c r="D179" s="84"/>
      <c r="E179" s="84"/>
      <c r="F179" s="96"/>
      <c r="G179" s="96"/>
      <c r="H179" s="84"/>
      <c r="I179" s="84"/>
      <c r="J179" s="84"/>
      <c r="K179" s="84"/>
      <c r="L179" s="84"/>
      <c r="M179" s="84"/>
      <c r="N179" s="84"/>
      <c r="O179" s="84"/>
      <c r="P179" s="84"/>
      <c r="Q179" s="84"/>
      <c r="R179" s="84"/>
      <c r="S179" s="84"/>
      <c r="T179" s="84"/>
      <c r="U179" s="84"/>
      <c r="V179" s="84"/>
      <c r="W179" s="84"/>
      <c r="X179" s="84"/>
      <c r="Y179" s="84"/>
      <c r="Z179" s="84"/>
    </row>
    <row r="180" spans="1:26" ht="17.25" customHeight="1">
      <c r="A180" s="96"/>
      <c r="B180" s="84"/>
      <c r="C180" s="96"/>
      <c r="D180" s="84"/>
      <c r="E180" s="84"/>
      <c r="F180" s="96"/>
      <c r="G180" s="96"/>
      <c r="H180" s="84"/>
      <c r="I180" s="84"/>
      <c r="J180" s="84"/>
      <c r="K180" s="84"/>
      <c r="L180" s="84"/>
      <c r="M180" s="84"/>
      <c r="N180" s="84"/>
      <c r="O180" s="84"/>
      <c r="P180" s="84"/>
      <c r="Q180" s="84"/>
      <c r="R180" s="84"/>
      <c r="S180" s="84"/>
      <c r="T180" s="84"/>
      <c r="U180" s="84"/>
      <c r="V180" s="84"/>
      <c r="W180" s="84"/>
      <c r="X180" s="84"/>
      <c r="Y180" s="84"/>
      <c r="Z180" s="84"/>
    </row>
    <row r="181" spans="1:26" ht="17.25" customHeight="1">
      <c r="A181" s="96"/>
      <c r="B181" s="84"/>
      <c r="C181" s="96"/>
      <c r="D181" s="84"/>
      <c r="E181" s="84"/>
      <c r="F181" s="96"/>
      <c r="G181" s="96"/>
      <c r="H181" s="84"/>
      <c r="I181" s="84"/>
      <c r="J181" s="84"/>
      <c r="K181" s="84"/>
      <c r="L181" s="84"/>
      <c r="M181" s="84"/>
      <c r="N181" s="84"/>
      <c r="O181" s="84"/>
      <c r="P181" s="84"/>
      <c r="Q181" s="84"/>
      <c r="R181" s="84"/>
      <c r="S181" s="84"/>
      <c r="T181" s="84"/>
      <c r="U181" s="84"/>
      <c r="V181" s="84"/>
      <c r="W181" s="84"/>
      <c r="X181" s="84"/>
      <c r="Y181" s="84"/>
      <c r="Z181" s="84"/>
    </row>
    <row r="182" spans="1:26" ht="17.25" customHeight="1">
      <c r="A182" s="96"/>
      <c r="B182" s="84"/>
      <c r="C182" s="96"/>
      <c r="D182" s="84"/>
      <c r="E182" s="84"/>
      <c r="F182" s="96"/>
      <c r="G182" s="96"/>
      <c r="H182" s="84"/>
      <c r="I182" s="84"/>
      <c r="J182" s="84"/>
      <c r="K182" s="84"/>
      <c r="L182" s="84"/>
      <c r="M182" s="84"/>
      <c r="N182" s="84"/>
      <c r="O182" s="84"/>
      <c r="P182" s="84"/>
      <c r="Q182" s="84"/>
      <c r="R182" s="84"/>
      <c r="S182" s="84"/>
      <c r="T182" s="84"/>
      <c r="U182" s="84"/>
      <c r="V182" s="84"/>
      <c r="W182" s="84"/>
      <c r="X182" s="84"/>
      <c r="Y182" s="84"/>
      <c r="Z182" s="84"/>
    </row>
    <row r="183" spans="1:26" ht="17.25" customHeight="1">
      <c r="A183" s="96"/>
      <c r="B183" s="84"/>
      <c r="C183" s="96"/>
      <c r="D183" s="84"/>
      <c r="E183" s="84"/>
      <c r="F183" s="96"/>
      <c r="G183" s="96"/>
      <c r="H183" s="84"/>
      <c r="I183" s="84"/>
      <c r="J183" s="84"/>
      <c r="K183" s="84"/>
      <c r="L183" s="84"/>
      <c r="M183" s="84"/>
      <c r="N183" s="84"/>
      <c r="O183" s="84"/>
      <c r="P183" s="84"/>
      <c r="Q183" s="84"/>
      <c r="R183" s="84"/>
      <c r="S183" s="84"/>
      <c r="T183" s="84"/>
      <c r="U183" s="84"/>
      <c r="V183" s="84"/>
      <c r="W183" s="84"/>
      <c r="X183" s="84"/>
      <c r="Y183" s="84"/>
      <c r="Z183" s="84"/>
    </row>
    <row r="184" spans="1:26" ht="17.25" customHeight="1">
      <c r="A184" s="96"/>
      <c r="B184" s="84"/>
      <c r="C184" s="96"/>
      <c r="D184" s="84"/>
      <c r="E184" s="84"/>
      <c r="F184" s="96"/>
      <c r="G184" s="96"/>
      <c r="H184" s="84"/>
      <c r="I184" s="84"/>
      <c r="J184" s="84"/>
      <c r="K184" s="84"/>
      <c r="L184" s="84"/>
      <c r="M184" s="84"/>
      <c r="N184" s="84"/>
      <c r="O184" s="84"/>
      <c r="P184" s="84"/>
      <c r="Q184" s="84"/>
      <c r="R184" s="84"/>
      <c r="S184" s="84"/>
      <c r="T184" s="84"/>
      <c r="U184" s="84"/>
      <c r="V184" s="84"/>
      <c r="W184" s="84"/>
      <c r="X184" s="84"/>
      <c r="Y184" s="84"/>
      <c r="Z184" s="84"/>
    </row>
    <row r="185" spans="1:26" ht="17.25" customHeight="1">
      <c r="A185" s="96"/>
      <c r="B185" s="84"/>
      <c r="C185" s="96"/>
      <c r="D185" s="84"/>
      <c r="E185" s="84"/>
      <c r="F185" s="96"/>
      <c r="G185" s="96"/>
      <c r="H185" s="84"/>
      <c r="I185" s="84"/>
      <c r="J185" s="84"/>
      <c r="K185" s="84"/>
      <c r="L185" s="84"/>
      <c r="M185" s="84"/>
      <c r="N185" s="84"/>
      <c r="O185" s="84"/>
      <c r="P185" s="84"/>
      <c r="Q185" s="84"/>
      <c r="R185" s="84"/>
      <c r="S185" s="84"/>
      <c r="T185" s="84"/>
      <c r="U185" s="84"/>
      <c r="V185" s="84"/>
      <c r="W185" s="84"/>
      <c r="X185" s="84"/>
      <c r="Y185" s="84"/>
      <c r="Z185" s="84"/>
    </row>
    <row r="186" spans="1:26" ht="17.25" customHeight="1">
      <c r="A186" s="96"/>
      <c r="B186" s="84"/>
      <c r="C186" s="96"/>
      <c r="D186" s="84"/>
      <c r="E186" s="84"/>
      <c r="F186" s="96"/>
      <c r="G186" s="96"/>
      <c r="H186" s="84"/>
      <c r="I186" s="84"/>
      <c r="J186" s="84"/>
      <c r="K186" s="84"/>
      <c r="L186" s="84"/>
      <c r="M186" s="84"/>
      <c r="N186" s="84"/>
      <c r="O186" s="84"/>
      <c r="P186" s="84"/>
      <c r="Q186" s="84"/>
      <c r="R186" s="84"/>
      <c r="S186" s="84"/>
      <c r="T186" s="84"/>
      <c r="U186" s="84"/>
      <c r="V186" s="84"/>
      <c r="W186" s="84"/>
      <c r="X186" s="84"/>
      <c r="Y186" s="84"/>
      <c r="Z186" s="84"/>
    </row>
    <row r="187" spans="1:26" ht="17.25" customHeight="1">
      <c r="A187" s="96"/>
      <c r="B187" s="84"/>
      <c r="C187" s="96"/>
      <c r="D187" s="84"/>
      <c r="E187" s="84"/>
      <c r="F187" s="96"/>
      <c r="G187" s="96"/>
      <c r="H187" s="84"/>
      <c r="I187" s="84"/>
      <c r="J187" s="84"/>
      <c r="K187" s="84"/>
      <c r="L187" s="84"/>
      <c r="M187" s="84"/>
      <c r="N187" s="84"/>
      <c r="O187" s="84"/>
      <c r="P187" s="84"/>
      <c r="Q187" s="84"/>
      <c r="R187" s="84"/>
      <c r="S187" s="84"/>
      <c r="T187" s="84"/>
      <c r="U187" s="84"/>
      <c r="V187" s="84"/>
      <c r="W187" s="84"/>
      <c r="X187" s="84"/>
      <c r="Y187" s="84"/>
      <c r="Z187" s="84"/>
    </row>
    <row r="188" spans="1:26" ht="17.25" customHeight="1">
      <c r="A188" s="96"/>
      <c r="B188" s="84"/>
      <c r="C188" s="96"/>
      <c r="D188" s="84"/>
      <c r="E188" s="84"/>
      <c r="F188" s="96"/>
      <c r="G188" s="96"/>
      <c r="H188" s="84"/>
      <c r="I188" s="84"/>
      <c r="J188" s="84"/>
      <c r="K188" s="84"/>
      <c r="L188" s="84"/>
      <c r="M188" s="84"/>
      <c r="N188" s="84"/>
      <c r="O188" s="84"/>
      <c r="P188" s="84"/>
      <c r="Q188" s="84"/>
      <c r="R188" s="84"/>
      <c r="S188" s="84"/>
      <c r="T188" s="84"/>
      <c r="U188" s="84"/>
      <c r="V188" s="84"/>
      <c r="W188" s="84"/>
      <c r="X188" s="84"/>
      <c r="Y188" s="84"/>
      <c r="Z188" s="84"/>
    </row>
    <row r="189" spans="1:26" ht="17.25" customHeight="1">
      <c r="A189" s="96"/>
      <c r="B189" s="84"/>
      <c r="C189" s="96"/>
      <c r="D189" s="84"/>
      <c r="E189" s="84"/>
      <c r="F189" s="96"/>
      <c r="G189" s="96"/>
      <c r="H189" s="84"/>
      <c r="I189" s="84"/>
      <c r="J189" s="84"/>
      <c r="K189" s="84"/>
      <c r="L189" s="84"/>
      <c r="M189" s="84"/>
      <c r="N189" s="84"/>
      <c r="O189" s="84"/>
      <c r="P189" s="84"/>
      <c r="Q189" s="84"/>
      <c r="R189" s="84"/>
      <c r="S189" s="84"/>
      <c r="T189" s="84"/>
      <c r="U189" s="84"/>
      <c r="V189" s="84"/>
      <c r="W189" s="84"/>
      <c r="X189" s="84"/>
      <c r="Y189" s="84"/>
      <c r="Z189" s="84"/>
    </row>
    <row r="190" spans="1:26" ht="17.25" customHeight="1">
      <c r="A190" s="96"/>
      <c r="B190" s="84"/>
      <c r="C190" s="96"/>
      <c r="D190" s="84"/>
      <c r="E190" s="84"/>
      <c r="F190" s="96"/>
      <c r="G190" s="96"/>
      <c r="H190" s="84"/>
      <c r="I190" s="84"/>
      <c r="J190" s="84"/>
      <c r="K190" s="84"/>
      <c r="L190" s="84"/>
      <c r="M190" s="84"/>
      <c r="N190" s="84"/>
      <c r="O190" s="84"/>
      <c r="P190" s="84"/>
      <c r="Q190" s="84"/>
      <c r="R190" s="84"/>
      <c r="S190" s="84"/>
      <c r="T190" s="84"/>
      <c r="U190" s="84"/>
      <c r="V190" s="84"/>
      <c r="W190" s="84"/>
      <c r="X190" s="84"/>
      <c r="Y190" s="84"/>
      <c r="Z190" s="84"/>
    </row>
    <row r="191" spans="1:26" ht="17.25" customHeight="1">
      <c r="A191" s="96"/>
      <c r="B191" s="84"/>
      <c r="C191" s="96"/>
      <c r="D191" s="84"/>
      <c r="E191" s="84"/>
      <c r="F191" s="96"/>
      <c r="G191" s="96"/>
      <c r="H191" s="84"/>
      <c r="I191" s="84"/>
      <c r="J191" s="84"/>
      <c r="K191" s="84"/>
      <c r="L191" s="84"/>
      <c r="M191" s="84"/>
      <c r="N191" s="84"/>
      <c r="O191" s="84"/>
      <c r="P191" s="84"/>
      <c r="Q191" s="84"/>
      <c r="R191" s="84"/>
      <c r="S191" s="84"/>
      <c r="T191" s="84"/>
      <c r="U191" s="84"/>
      <c r="V191" s="84"/>
      <c r="W191" s="84"/>
      <c r="X191" s="84"/>
      <c r="Y191" s="84"/>
      <c r="Z191" s="84"/>
    </row>
    <row r="192" spans="1:26" ht="17.25" customHeight="1">
      <c r="A192" s="96"/>
      <c r="B192" s="84"/>
      <c r="C192" s="96"/>
      <c r="D192" s="84"/>
      <c r="E192" s="84"/>
      <c r="F192" s="96"/>
      <c r="G192" s="96"/>
      <c r="H192" s="84"/>
      <c r="I192" s="84"/>
      <c r="J192" s="84"/>
      <c r="K192" s="84"/>
      <c r="L192" s="84"/>
      <c r="M192" s="84"/>
      <c r="N192" s="84"/>
      <c r="O192" s="84"/>
      <c r="P192" s="84"/>
      <c r="Q192" s="84"/>
      <c r="R192" s="84"/>
      <c r="S192" s="84"/>
      <c r="T192" s="84"/>
      <c r="U192" s="84"/>
      <c r="V192" s="84"/>
      <c r="W192" s="84"/>
      <c r="X192" s="84"/>
      <c r="Y192" s="84"/>
      <c r="Z192" s="84"/>
    </row>
    <row r="193" spans="1:26" ht="17.25" customHeight="1">
      <c r="A193" s="96"/>
      <c r="B193" s="84"/>
      <c r="C193" s="96"/>
      <c r="D193" s="84"/>
      <c r="E193" s="84"/>
      <c r="F193" s="96"/>
      <c r="G193" s="96"/>
      <c r="H193" s="84"/>
      <c r="I193" s="84"/>
      <c r="J193" s="84"/>
      <c r="K193" s="84"/>
      <c r="L193" s="84"/>
      <c r="M193" s="84"/>
      <c r="N193" s="84"/>
      <c r="O193" s="84"/>
      <c r="P193" s="84"/>
      <c r="Q193" s="84"/>
      <c r="R193" s="84"/>
      <c r="S193" s="84"/>
      <c r="T193" s="84"/>
      <c r="U193" s="84"/>
      <c r="V193" s="84"/>
      <c r="W193" s="84"/>
      <c r="X193" s="84"/>
      <c r="Y193" s="84"/>
      <c r="Z193" s="84"/>
    </row>
    <row r="194" spans="1:26" ht="17.25" customHeight="1">
      <c r="A194" s="96"/>
      <c r="B194" s="84"/>
      <c r="C194" s="96"/>
      <c r="D194" s="84"/>
      <c r="E194" s="84"/>
      <c r="F194" s="96"/>
      <c r="G194" s="96"/>
      <c r="H194" s="84"/>
      <c r="I194" s="84"/>
      <c r="J194" s="84"/>
      <c r="K194" s="84"/>
      <c r="L194" s="84"/>
      <c r="M194" s="84"/>
      <c r="N194" s="84"/>
      <c r="O194" s="84"/>
      <c r="P194" s="84"/>
      <c r="Q194" s="84"/>
      <c r="R194" s="84"/>
      <c r="S194" s="84"/>
      <c r="T194" s="84"/>
      <c r="U194" s="84"/>
      <c r="V194" s="84"/>
      <c r="W194" s="84"/>
      <c r="X194" s="84"/>
      <c r="Y194" s="84"/>
      <c r="Z194" s="84"/>
    </row>
    <row r="195" spans="1:26" ht="17.25" customHeight="1">
      <c r="A195" s="96"/>
      <c r="B195" s="84"/>
      <c r="C195" s="96"/>
      <c r="D195" s="84"/>
      <c r="E195" s="84"/>
      <c r="F195" s="96"/>
      <c r="G195" s="96"/>
      <c r="H195" s="84"/>
      <c r="I195" s="84"/>
      <c r="J195" s="84"/>
      <c r="K195" s="84"/>
      <c r="L195" s="84"/>
      <c r="M195" s="84"/>
      <c r="N195" s="84"/>
      <c r="O195" s="84"/>
      <c r="P195" s="84"/>
      <c r="Q195" s="84"/>
      <c r="R195" s="84"/>
      <c r="S195" s="84"/>
      <c r="T195" s="84"/>
      <c r="U195" s="84"/>
      <c r="V195" s="84"/>
      <c r="W195" s="84"/>
      <c r="X195" s="84"/>
      <c r="Y195" s="84"/>
      <c r="Z195" s="84"/>
    </row>
    <row r="196" spans="1:26" ht="17.25" customHeight="1">
      <c r="A196" s="96"/>
      <c r="B196" s="84"/>
      <c r="C196" s="96"/>
      <c r="D196" s="84"/>
      <c r="E196" s="84"/>
      <c r="F196" s="96"/>
      <c r="G196" s="96"/>
      <c r="H196" s="84"/>
      <c r="I196" s="84"/>
      <c r="J196" s="84"/>
      <c r="K196" s="84"/>
      <c r="L196" s="84"/>
      <c r="M196" s="84"/>
      <c r="N196" s="84"/>
      <c r="O196" s="84"/>
      <c r="P196" s="84"/>
      <c r="Q196" s="84"/>
      <c r="R196" s="84"/>
      <c r="S196" s="84"/>
      <c r="T196" s="84"/>
      <c r="U196" s="84"/>
      <c r="V196" s="84"/>
      <c r="W196" s="84"/>
      <c r="X196" s="84"/>
      <c r="Y196" s="84"/>
      <c r="Z196" s="84"/>
    </row>
    <row r="197" spans="1:26" ht="17.25" customHeight="1">
      <c r="A197" s="96"/>
      <c r="B197" s="84"/>
      <c r="C197" s="96"/>
      <c r="D197" s="84"/>
      <c r="E197" s="84"/>
      <c r="F197" s="96"/>
      <c r="G197" s="96"/>
      <c r="H197" s="84"/>
      <c r="I197" s="84"/>
      <c r="J197" s="84"/>
      <c r="K197" s="84"/>
      <c r="L197" s="84"/>
      <c r="M197" s="84"/>
      <c r="N197" s="84"/>
      <c r="O197" s="84"/>
      <c r="P197" s="84"/>
      <c r="Q197" s="84"/>
      <c r="R197" s="84"/>
      <c r="S197" s="84"/>
      <c r="T197" s="84"/>
      <c r="U197" s="84"/>
      <c r="V197" s="84"/>
      <c r="W197" s="84"/>
      <c r="X197" s="84"/>
      <c r="Y197" s="84"/>
      <c r="Z197" s="84"/>
    </row>
    <row r="198" spans="1:26" ht="17.25" customHeight="1">
      <c r="A198" s="96"/>
      <c r="B198" s="84"/>
      <c r="C198" s="96"/>
      <c r="D198" s="84"/>
      <c r="E198" s="84"/>
      <c r="F198" s="96"/>
      <c r="G198" s="96"/>
      <c r="H198" s="84"/>
      <c r="I198" s="84"/>
      <c r="J198" s="84"/>
      <c r="K198" s="84"/>
      <c r="L198" s="84"/>
      <c r="M198" s="84"/>
      <c r="N198" s="84"/>
      <c r="O198" s="84"/>
      <c r="P198" s="84"/>
      <c r="Q198" s="84"/>
      <c r="R198" s="84"/>
      <c r="S198" s="84"/>
      <c r="T198" s="84"/>
      <c r="U198" s="84"/>
      <c r="V198" s="84"/>
      <c r="W198" s="84"/>
      <c r="X198" s="84"/>
      <c r="Y198" s="84"/>
      <c r="Z198" s="84"/>
    </row>
    <row r="199" spans="1:26" ht="17.25" customHeight="1">
      <c r="A199" s="96"/>
      <c r="B199" s="84"/>
      <c r="C199" s="96"/>
      <c r="D199" s="84"/>
      <c r="E199" s="84"/>
      <c r="F199" s="96"/>
      <c r="G199" s="96"/>
      <c r="H199" s="84"/>
      <c r="I199" s="84"/>
      <c r="J199" s="84"/>
      <c r="K199" s="84"/>
      <c r="L199" s="84"/>
      <c r="M199" s="84"/>
      <c r="N199" s="84"/>
      <c r="O199" s="84"/>
      <c r="P199" s="84"/>
      <c r="Q199" s="84"/>
      <c r="R199" s="84"/>
      <c r="S199" s="84"/>
      <c r="T199" s="84"/>
      <c r="U199" s="84"/>
      <c r="V199" s="84"/>
      <c r="W199" s="84"/>
      <c r="X199" s="84"/>
      <c r="Y199" s="84"/>
      <c r="Z199" s="84"/>
    </row>
    <row r="200" spans="1:26" ht="17.25" customHeight="1">
      <c r="A200" s="96"/>
      <c r="B200" s="84"/>
      <c r="C200" s="96"/>
      <c r="D200" s="84"/>
      <c r="E200" s="84"/>
      <c r="F200" s="96"/>
      <c r="G200" s="96"/>
      <c r="H200" s="84"/>
      <c r="I200" s="84"/>
      <c r="J200" s="84"/>
      <c r="K200" s="84"/>
      <c r="L200" s="84"/>
      <c r="M200" s="84"/>
      <c r="N200" s="84"/>
      <c r="O200" s="84"/>
      <c r="P200" s="84"/>
      <c r="Q200" s="84"/>
      <c r="R200" s="84"/>
      <c r="S200" s="84"/>
      <c r="T200" s="84"/>
      <c r="U200" s="84"/>
      <c r="V200" s="84"/>
      <c r="W200" s="84"/>
      <c r="X200" s="84"/>
      <c r="Y200" s="84"/>
      <c r="Z200" s="84"/>
    </row>
    <row r="201" spans="1:26" ht="17.25" customHeight="1">
      <c r="A201" s="96"/>
      <c r="B201" s="84"/>
      <c r="C201" s="96"/>
      <c r="D201" s="84"/>
      <c r="E201" s="84"/>
      <c r="F201" s="96"/>
      <c r="G201" s="96"/>
      <c r="H201" s="84"/>
      <c r="I201" s="84"/>
      <c r="J201" s="84"/>
      <c r="K201" s="84"/>
      <c r="L201" s="84"/>
      <c r="M201" s="84"/>
      <c r="N201" s="84"/>
      <c r="O201" s="84"/>
      <c r="P201" s="84"/>
      <c r="Q201" s="84"/>
      <c r="R201" s="84"/>
      <c r="S201" s="84"/>
      <c r="T201" s="84"/>
      <c r="U201" s="84"/>
      <c r="V201" s="84"/>
      <c r="W201" s="84"/>
      <c r="X201" s="84"/>
      <c r="Y201" s="84"/>
      <c r="Z201" s="84"/>
    </row>
    <row r="202" spans="1:26" ht="17.25" customHeight="1">
      <c r="A202" s="96"/>
      <c r="B202" s="84"/>
      <c r="C202" s="96"/>
      <c r="D202" s="84"/>
      <c r="E202" s="84"/>
      <c r="F202" s="96"/>
      <c r="G202" s="96"/>
      <c r="H202" s="84"/>
      <c r="I202" s="84"/>
      <c r="J202" s="84"/>
      <c r="K202" s="84"/>
      <c r="L202" s="84"/>
      <c r="M202" s="84"/>
      <c r="N202" s="84"/>
      <c r="O202" s="84"/>
      <c r="P202" s="84"/>
      <c r="Q202" s="84"/>
      <c r="R202" s="84"/>
      <c r="S202" s="84"/>
      <c r="T202" s="84"/>
      <c r="U202" s="84"/>
      <c r="V202" s="84"/>
      <c r="W202" s="84"/>
      <c r="X202" s="84"/>
      <c r="Y202" s="84"/>
      <c r="Z202" s="84"/>
    </row>
    <row r="203" spans="1:26" ht="17.25" customHeight="1">
      <c r="A203" s="96"/>
      <c r="B203" s="84"/>
      <c r="C203" s="96"/>
      <c r="D203" s="84"/>
      <c r="E203" s="84"/>
      <c r="F203" s="96"/>
      <c r="G203" s="96"/>
      <c r="H203" s="84"/>
      <c r="I203" s="84"/>
      <c r="J203" s="84"/>
      <c r="K203" s="84"/>
      <c r="L203" s="84"/>
      <c r="M203" s="84"/>
      <c r="N203" s="84"/>
      <c r="O203" s="84"/>
      <c r="P203" s="84"/>
      <c r="Q203" s="84"/>
      <c r="R203" s="84"/>
      <c r="S203" s="84"/>
      <c r="T203" s="84"/>
      <c r="U203" s="84"/>
      <c r="V203" s="84"/>
      <c r="W203" s="84"/>
      <c r="X203" s="84"/>
      <c r="Y203" s="84"/>
      <c r="Z203" s="84"/>
    </row>
    <row r="204" spans="1:26" ht="17.25" customHeight="1">
      <c r="A204" s="96"/>
      <c r="B204" s="84"/>
      <c r="C204" s="96"/>
      <c r="D204" s="84"/>
      <c r="E204" s="84"/>
      <c r="F204" s="96"/>
      <c r="G204" s="96"/>
      <c r="H204" s="84"/>
      <c r="I204" s="84"/>
      <c r="J204" s="84"/>
      <c r="K204" s="84"/>
      <c r="L204" s="84"/>
      <c r="M204" s="84"/>
      <c r="N204" s="84"/>
      <c r="O204" s="84"/>
      <c r="P204" s="84"/>
      <c r="Q204" s="84"/>
      <c r="R204" s="84"/>
      <c r="S204" s="84"/>
      <c r="T204" s="84"/>
      <c r="U204" s="84"/>
      <c r="V204" s="84"/>
      <c r="W204" s="84"/>
      <c r="X204" s="84"/>
      <c r="Y204" s="84"/>
      <c r="Z204" s="84"/>
    </row>
    <row r="205" spans="1:26" ht="17.25" customHeight="1">
      <c r="A205" s="96"/>
      <c r="B205" s="84"/>
      <c r="C205" s="96"/>
      <c r="D205" s="84"/>
      <c r="E205" s="84"/>
      <c r="F205" s="96"/>
      <c r="G205" s="96"/>
      <c r="H205" s="84"/>
      <c r="I205" s="84"/>
      <c r="J205" s="84"/>
      <c r="K205" s="84"/>
      <c r="L205" s="84"/>
      <c r="M205" s="84"/>
      <c r="N205" s="84"/>
      <c r="O205" s="84"/>
      <c r="P205" s="84"/>
      <c r="Q205" s="84"/>
      <c r="R205" s="84"/>
      <c r="S205" s="84"/>
      <c r="T205" s="84"/>
      <c r="U205" s="84"/>
      <c r="V205" s="84"/>
      <c r="W205" s="84"/>
      <c r="X205" s="84"/>
      <c r="Y205" s="84"/>
      <c r="Z205" s="84"/>
    </row>
    <row r="206" spans="1:26" ht="17.25" customHeight="1">
      <c r="A206" s="96"/>
      <c r="B206" s="84"/>
      <c r="C206" s="96"/>
      <c r="D206" s="84"/>
      <c r="E206" s="84"/>
      <c r="F206" s="96"/>
      <c r="G206" s="96"/>
      <c r="H206" s="84"/>
      <c r="I206" s="84"/>
      <c r="J206" s="84"/>
      <c r="K206" s="84"/>
      <c r="L206" s="84"/>
      <c r="M206" s="84"/>
      <c r="N206" s="84"/>
      <c r="O206" s="84"/>
      <c r="P206" s="84"/>
      <c r="Q206" s="84"/>
      <c r="R206" s="84"/>
      <c r="S206" s="84"/>
      <c r="T206" s="84"/>
      <c r="U206" s="84"/>
      <c r="V206" s="84"/>
      <c r="W206" s="84"/>
      <c r="X206" s="84"/>
      <c r="Y206" s="84"/>
      <c r="Z206" s="84"/>
    </row>
    <row r="207" spans="1:26" ht="17.25" customHeight="1">
      <c r="A207" s="96"/>
      <c r="B207" s="84"/>
      <c r="C207" s="96"/>
      <c r="D207" s="84"/>
      <c r="E207" s="84"/>
      <c r="F207" s="96"/>
      <c r="G207" s="96"/>
      <c r="H207" s="84"/>
      <c r="I207" s="84"/>
      <c r="J207" s="84"/>
      <c r="K207" s="84"/>
      <c r="L207" s="84"/>
      <c r="M207" s="84"/>
      <c r="N207" s="84"/>
      <c r="O207" s="84"/>
      <c r="P207" s="84"/>
      <c r="Q207" s="84"/>
      <c r="R207" s="84"/>
      <c r="S207" s="84"/>
      <c r="T207" s="84"/>
      <c r="U207" s="84"/>
      <c r="V207" s="84"/>
      <c r="W207" s="84"/>
      <c r="X207" s="84"/>
      <c r="Y207" s="84"/>
      <c r="Z207" s="84"/>
    </row>
    <row r="208" spans="1:26" ht="17.25" customHeight="1">
      <c r="A208" s="96"/>
      <c r="B208" s="84"/>
      <c r="C208" s="96"/>
      <c r="D208" s="84"/>
      <c r="E208" s="84"/>
      <c r="F208" s="96"/>
      <c r="G208" s="96"/>
      <c r="H208" s="84"/>
      <c r="I208" s="84"/>
      <c r="J208" s="84"/>
      <c r="K208" s="84"/>
      <c r="L208" s="84"/>
      <c r="M208" s="84"/>
      <c r="N208" s="84"/>
      <c r="O208" s="84"/>
      <c r="P208" s="84"/>
      <c r="Q208" s="84"/>
      <c r="R208" s="84"/>
      <c r="S208" s="84"/>
      <c r="T208" s="84"/>
      <c r="U208" s="84"/>
      <c r="V208" s="84"/>
      <c r="W208" s="84"/>
      <c r="X208" s="84"/>
      <c r="Y208" s="84"/>
      <c r="Z208" s="84"/>
    </row>
    <row r="209" spans="1:26" ht="17.25" customHeight="1">
      <c r="A209" s="96"/>
      <c r="B209" s="84"/>
      <c r="C209" s="96"/>
      <c r="D209" s="84"/>
      <c r="E209" s="84"/>
      <c r="F209" s="96"/>
      <c r="G209" s="96"/>
      <c r="H209" s="84"/>
      <c r="I209" s="84"/>
      <c r="J209" s="84"/>
      <c r="K209" s="84"/>
      <c r="L209" s="84"/>
      <c r="M209" s="84"/>
      <c r="N209" s="84"/>
      <c r="O209" s="84"/>
      <c r="P209" s="84"/>
      <c r="Q209" s="84"/>
      <c r="R209" s="84"/>
      <c r="S209" s="84"/>
      <c r="T209" s="84"/>
      <c r="U209" s="84"/>
      <c r="V209" s="84"/>
      <c r="W209" s="84"/>
      <c r="X209" s="84"/>
      <c r="Y209" s="84"/>
      <c r="Z209" s="84"/>
    </row>
    <row r="210" spans="1:26" ht="17.25" customHeight="1">
      <c r="A210" s="96"/>
      <c r="B210" s="84"/>
      <c r="C210" s="96"/>
      <c r="D210" s="84"/>
      <c r="E210" s="84"/>
      <c r="F210" s="96"/>
      <c r="G210" s="96"/>
      <c r="H210" s="84"/>
      <c r="I210" s="84"/>
      <c r="J210" s="84"/>
      <c r="K210" s="84"/>
      <c r="L210" s="84"/>
      <c r="M210" s="84"/>
      <c r="N210" s="84"/>
      <c r="O210" s="84"/>
      <c r="P210" s="84"/>
      <c r="Q210" s="84"/>
      <c r="R210" s="84"/>
      <c r="S210" s="84"/>
      <c r="T210" s="84"/>
      <c r="U210" s="84"/>
      <c r="V210" s="84"/>
      <c r="W210" s="84"/>
      <c r="X210" s="84"/>
      <c r="Y210" s="84"/>
      <c r="Z210" s="84"/>
    </row>
    <row r="211" spans="1:26" ht="17.25" customHeight="1">
      <c r="A211" s="96"/>
      <c r="B211" s="84"/>
      <c r="C211" s="96"/>
      <c r="D211" s="84"/>
      <c r="E211" s="84"/>
      <c r="F211" s="96"/>
      <c r="G211" s="96"/>
      <c r="H211" s="84"/>
      <c r="I211" s="84"/>
      <c r="J211" s="84"/>
      <c r="K211" s="84"/>
      <c r="L211" s="84"/>
      <c r="M211" s="84"/>
      <c r="N211" s="84"/>
      <c r="O211" s="84"/>
      <c r="P211" s="84"/>
      <c r="Q211" s="84"/>
      <c r="R211" s="84"/>
      <c r="S211" s="84"/>
      <c r="T211" s="84"/>
      <c r="U211" s="84"/>
      <c r="V211" s="84"/>
      <c r="W211" s="84"/>
      <c r="X211" s="84"/>
      <c r="Y211" s="84"/>
      <c r="Z211" s="84"/>
    </row>
    <row r="212" spans="1:26" ht="17.25" customHeight="1">
      <c r="A212" s="96"/>
      <c r="B212" s="84"/>
      <c r="C212" s="96"/>
      <c r="D212" s="84"/>
      <c r="E212" s="84"/>
      <c r="F212" s="96"/>
      <c r="G212" s="96"/>
      <c r="H212" s="84"/>
      <c r="I212" s="84"/>
      <c r="J212" s="84"/>
      <c r="K212" s="84"/>
      <c r="L212" s="84"/>
      <c r="M212" s="84"/>
      <c r="N212" s="84"/>
      <c r="O212" s="84"/>
      <c r="P212" s="84"/>
      <c r="Q212" s="84"/>
      <c r="R212" s="84"/>
      <c r="S212" s="84"/>
      <c r="T212" s="84"/>
      <c r="U212" s="84"/>
      <c r="V212" s="84"/>
      <c r="W212" s="84"/>
      <c r="X212" s="84"/>
      <c r="Y212" s="84"/>
      <c r="Z212" s="84"/>
    </row>
    <row r="213" spans="1:26" ht="17.25" customHeight="1">
      <c r="A213" s="96"/>
      <c r="B213" s="84"/>
      <c r="C213" s="96"/>
      <c r="D213" s="84"/>
      <c r="E213" s="84"/>
      <c r="F213" s="96"/>
      <c r="G213" s="96"/>
      <c r="H213" s="84"/>
      <c r="I213" s="84"/>
      <c r="J213" s="84"/>
      <c r="K213" s="84"/>
      <c r="L213" s="84"/>
      <c r="M213" s="84"/>
      <c r="N213" s="84"/>
      <c r="O213" s="84"/>
      <c r="P213" s="84"/>
      <c r="Q213" s="84"/>
      <c r="R213" s="84"/>
      <c r="S213" s="84"/>
      <c r="T213" s="84"/>
      <c r="U213" s="84"/>
      <c r="V213" s="84"/>
      <c r="W213" s="84"/>
      <c r="X213" s="84"/>
      <c r="Y213" s="84"/>
      <c r="Z213" s="84"/>
    </row>
    <row r="214" spans="1:26" ht="17.25" customHeight="1">
      <c r="A214" s="96"/>
      <c r="B214" s="84"/>
      <c r="C214" s="96"/>
      <c r="D214" s="84"/>
      <c r="E214" s="84"/>
      <c r="F214" s="96"/>
      <c r="G214" s="96"/>
      <c r="H214" s="84"/>
      <c r="I214" s="84"/>
      <c r="J214" s="84"/>
      <c r="K214" s="84"/>
      <c r="L214" s="84"/>
      <c r="M214" s="84"/>
      <c r="N214" s="84"/>
      <c r="O214" s="84"/>
      <c r="P214" s="84"/>
      <c r="Q214" s="84"/>
      <c r="R214" s="84"/>
      <c r="S214" s="84"/>
      <c r="T214" s="84"/>
      <c r="U214" s="84"/>
      <c r="V214" s="84"/>
      <c r="W214" s="84"/>
      <c r="X214" s="84"/>
      <c r="Y214" s="84"/>
      <c r="Z214" s="84"/>
    </row>
    <row r="215" spans="1:26" ht="17.25" customHeight="1">
      <c r="A215" s="96"/>
      <c r="B215" s="84"/>
      <c r="C215" s="96"/>
      <c r="D215" s="84"/>
      <c r="E215" s="84"/>
      <c r="F215" s="96"/>
      <c r="G215" s="96"/>
      <c r="H215" s="84"/>
      <c r="I215" s="84"/>
      <c r="J215" s="84"/>
      <c r="K215" s="84"/>
      <c r="L215" s="84"/>
      <c r="M215" s="84"/>
      <c r="N215" s="84"/>
      <c r="O215" s="84"/>
      <c r="P215" s="84"/>
      <c r="Q215" s="84"/>
      <c r="R215" s="84"/>
      <c r="S215" s="84"/>
      <c r="T215" s="84"/>
      <c r="U215" s="84"/>
      <c r="V215" s="84"/>
      <c r="W215" s="84"/>
      <c r="X215" s="84"/>
      <c r="Y215" s="84"/>
      <c r="Z215" s="84"/>
    </row>
    <row r="216" spans="1:26" ht="17.25" customHeight="1">
      <c r="A216" s="96"/>
      <c r="B216" s="84"/>
      <c r="C216" s="96"/>
      <c r="D216" s="84"/>
      <c r="E216" s="84"/>
      <c r="F216" s="96"/>
      <c r="G216" s="96"/>
      <c r="H216" s="84"/>
      <c r="I216" s="84"/>
      <c r="J216" s="84"/>
      <c r="K216" s="84"/>
      <c r="L216" s="84"/>
      <c r="M216" s="84"/>
      <c r="N216" s="84"/>
      <c r="O216" s="84"/>
      <c r="P216" s="84"/>
      <c r="Q216" s="84"/>
      <c r="R216" s="84"/>
      <c r="S216" s="84"/>
      <c r="T216" s="84"/>
      <c r="U216" s="84"/>
      <c r="V216" s="84"/>
      <c r="W216" s="84"/>
      <c r="X216" s="84"/>
      <c r="Y216" s="84"/>
      <c r="Z216" s="84"/>
    </row>
    <row r="217" spans="1:26" ht="17.25" customHeight="1">
      <c r="A217" s="96"/>
      <c r="B217" s="84"/>
      <c r="C217" s="96"/>
      <c r="D217" s="84"/>
      <c r="E217" s="84"/>
      <c r="F217" s="96"/>
      <c r="G217" s="96"/>
      <c r="H217" s="84"/>
      <c r="I217" s="84"/>
      <c r="J217" s="84"/>
      <c r="K217" s="84"/>
      <c r="L217" s="84"/>
      <c r="M217" s="84"/>
      <c r="N217" s="84"/>
      <c r="O217" s="84"/>
      <c r="P217" s="84"/>
      <c r="Q217" s="84"/>
      <c r="R217" s="84"/>
      <c r="S217" s="84"/>
      <c r="T217" s="84"/>
      <c r="U217" s="84"/>
      <c r="V217" s="84"/>
      <c r="W217" s="84"/>
      <c r="X217" s="84"/>
      <c r="Y217" s="84"/>
      <c r="Z217" s="84"/>
    </row>
    <row r="218" spans="1:26" ht="17.25" customHeight="1">
      <c r="A218" s="96"/>
      <c r="B218" s="84"/>
      <c r="C218" s="96"/>
      <c r="D218" s="84"/>
      <c r="E218" s="84"/>
      <c r="F218" s="96"/>
      <c r="G218" s="96"/>
      <c r="H218" s="84"/>
      <c r="I218" s="84"/>
      <c r="J218" s="84"/>
      <c r="K218" s="84"/>
      <c r="L218" s="84"/>
      <c r="M218" s="84"/>
      <c r="N218" s="84"/>
      <c r="O218" s="84"/>
      <c r="P218" s="84"/>
      <c r="Q218" s="84"/>
      <c r="R218" s="84"/>
      <c r="S218" s="84"/>
      <c r="T218" s="84"/>
      <c r="U218" s="84"/>
      <c r="V218" s="84"/>
      <c r="W218" s="84"/>
      <c r="X218" s="84"/>
      <c r="Y218" s="84"/>
      <c r="Z218" s="84"/>
    </row>
    <row r="219" spans="1:26" ht="17.25" customHeight="1">
      <c r="A219" s="96"/>
      <c r="B219" s="84"/>
      <c r="C219" s="96"/>
      <c r="D219" s="84"/>
      <c r="E219" s="84"/>
      <c r="F219" s="96"/>
      <c r="G219" s="96"/>
      <c r="H219" s="84"/>
      <c r="I219" s="84"/>
      <c r="J219" s="84"/>
      <c r="K219" s="84"/>
      <c r="L219" s="84"/>
      <c r="M219" s="84"/>
      <c r="N219" s="84"/>
      <c r="O219" s="84"/>
      <c r="P219" s="84"/>
      <c r="Q219" s="84"/>
      <c r="R219" s="84"/>
      <c r="S219" s="84"/>
      <c r="T219" s="84"/>
      <c r="U219" s="84"/>
      <c r="V219" s="84"/>
      <c r="W219" s="84"/>
      <c r="X219" s="84"/>
      <c r="Y219" s="84"/>
      <c r="Z219" s="84"/>
    </row>
    <row r="220" spans="1:26" ht="17.25" customHeight="1">
      <c r="A220" s="96"/>
      <c r="B220" s="84"/>
      <c r="C220" s="96"/>
      <c r="D220" s="84"/>
      <c r="E220" s="84"/>
      <c r="F220" s="96"/>
      <c r="G220" s="96"/>
      <c r="H220" s="84"/>
      <c r="I220" s="84"/>
      <c r="J220" s="84"/>
      <c r="K220" s="84"/>
      <c r="L220" s="84"/>
      <c r="M220" s="84"/>
      <c r="N220" s="84"/>
      <c r="O220" s="84"/>
      <c r="P220" s="84"/>
      <c r="Q220" s="84"/>
      <c r="R220" s="84"/>
      <c r="S220" s="84"/>
      <c r="T220" s="84"/>
      <c r="U220" s="84"/>
      <c r="V220" s="84"/>
      <c r="W220" s="84"/>
      <c r="X220" s="84"/>
      <c r="Y220" s="84"/>
      <c r="Z220" s="84"/>
    </row>
    <row r="221" spans="1:26" ht="17.25" customHeight="1">
      <c r="A221" s="96"/>
      <c r="B221" s="84"/>
      <c r="C221" s="96"/>
      <c r="D221" s="84"/>
      <c r="E221" s="84"/>
      <c r="F221" s="96"/>
      <c r="G221" s="96"/>
      <c r="H221" s="84"/>
      <c r="I221" s="84"/>
      <c r="J221" s="84"/>
      <c r="K221" s="84"/>
      <c r="L221" s="84"/>
      <c r="M221" s="84"/>
      <c r="N221" s="84"/>
      <c r="O221" s="84"/>
      <c r="P221" s="84"/>
      <c r="Q221" s="84"/>
      <c r="R221" s="84"/>
      <c r="S221" s="84"/>
      <c r="T221" s="84"/>
      <c r="U221" s="84"/>
      <c r="V221" s="84"/>
      <c r="W221" s="84"/>
      <c r="X221" s="84"/>
      <c r="Y221" s="84"/>
      <c r="Z221" s="84"/>
    </row>
    <row r="222" spans="1:26" ht="17.25" customHeight="1">
      <c r="A222" s="96"/>
      <c r="B222" s="84"/>
      <c r="C222" s="96"/>
      <c r="D222" s="84"/>
      <c r="E222" s="84"/>
      <c r="F222" s="96"/>
      <c r="G222" s="96"/>
      <c r="H222" s="84"/>
      <c r="I222" s="84"/>
      <c r="J222" s="84"/>
      <c r="K222" s="84"/>
      <c r="L222" s="84"/>
      <c r="M222" s="84"/>
      <c r="N222" s="84"/>
      <c r="O222" s="84"/>
      <c r="P222" s="84"/>
      <c r="Q222" s="84"/>
      <c r="R222" s="84"/>
      <c r="S222" s="84"/>
      <c r="T222" s="84"/>
      <c r="U222" s="84"/>
      <c r="V222" s="84"/>
      <c r="W222" s="84"/>
      <c r="X222" s="84"/>
      <c r="Y222" s="84"/>
      <c r="Z222" s="84"/>
    </row>
    <row r="223" spans="1:26" ht="17.25" customHeight="1">
      <c r="A223" s="96"/>
      <c r="B223" s="84"/>
      <c r="C223" s="96"/>
      <c r="D223" s="84"/>
      <c r="E223" s="84"/>
      <c r="F223" s="96"/>
      <c r="G223" s="96"/>
      <c r="H223" s="84"/>
      <c r="I223" s="84"/>
      <c r="J223" s="84"/>
      <c r="K223" s="84"/>
      <c r="L223" s="84"/>
      <c r="M223" s="84"/>
      <c r="N223" s="84"/>
      <c r="O223" s="84"/>
      <c r="P223" s="84"/>
      <c r="Q223" s="84"/>
      <c r="R223" s="84"/>
      <c r="S223" s="84"/>
      <c r="T223" s="84"/>
      <c r="U223" s="84"/>
      <c r="V223" s="84"/>
      <c r="W223" s="84"/>
      <c r="X223" s="84"/>
      <c r="Y223" s="84"/>
      <c r="Z223" s="84"/>
    </row>
    <row r="224" spans="1:26" ht="17.25" customHeight="1">
      <c r="A224" s="96"/>
      <c r="B224" s="84"/>
      <c r="C224" s="96"/>
      <c r="D224" s="84"/>
      <c r="E224" s="84"/>
      <c r="F224" s="96"/>
      <c r="G224" s="96"/>
      <c r="H224" s="84"/>
      <c r="I224" s="84"/>
      <c r="J224" s="84"/>
      <c r="K224" s="84"/>
      <c r="L224" s="84"/>
      <c r="M224" s="84"/>
      <c r="N224" s="84"/>
      <c r="O224" s="84"/>
      <c r="P224" s="84"/>
      <c r="Q224" s="84"/>
      <c r="R224" s="84"/>
      <c r="S224" s="84"/>
      <c r="T224" s="84"/>
      <c r="U224" s="84"/>
      <c r="V224" s="84"/>
      <c r="W224" s="84"/>
      <c r="X224" s="84"/>
      <c r="Y224" s="84"/>
      <c r="Z224" s="84"/>
    </row>
    <row r="225" spans="1:26" ht="17.25" customHeight="1">
      <c r="A225" s="96"/>
      <c r="B225" s="84"/>
      <c r="C225" s="96"/>
      <c r="D225" s="84"/>
      <c r="E225" s="84"/>
      <c r="F225" s="96"/>
      <c r="G225" s="96"/>
      <c r="H225" s="84"/>
      <c r="I225" s="84"/>
      <c r="J225" s="84"/>
      <c r="K225" s="84"/>
      <c r="L225" s="84"/>
      <c r="M225" s="84"/>
      <c r="N225" s="84"/>
      <c r="O225" s="84"/>
      <c r="P225" s="84"/>
      <c r="Q225" s="84"/>
      <c r="R225" s="84"/>
      <c r="S225" s="84"/>
      <c r="T225" s="84"/>
      <c r="U225" s="84"/>
      <c r="V225" s="84"/>
      <c r="W225" s="84"/>
      <c r="X225" s="84"/>
      <c r="Y225" s="84"/>
      <c r="Z225" s="84"/>
    </row>
    <row r="226" spans="1:26" ht="17.25" customHeight="1">
      <c r="A226" s="96"/>
      <c r="B226" s="84"/>
      <c r="C226" s="96"/>
      <c r="D226" s="84"/>
      <c r="E226" s="84"/>
      <c r="F226" s="96"/>
      <c r="G226" s="96"/>
      <c r="H226" s="84"/>
      <c r="I226" s="84"/>
      <c r="J226" s="84"/>
      <c r="K226" s="84"/>
      <c r="L226" s="84"/>
      <c r="M226" s="84"/>
      <c r="N226" s="84"/>
      <c r="O226" s="84"/>
      <c r="P226" s="84"/>
      <c r="Q226" s="84"/>
      <c r="R226" s="84"/>
      <c r="S226" s="84"/>
      <c r="T226" s="84"/>
      <c r="U226" s="84"/>
      <c r="V226" s="84"/>
      <c r="W226" s="84"/>
      <c r="X226" s="84"/>
      <c r="Y226" s="84"/>
      <c r="Z226" s="84"/>
    </row>
    <row r="227" spans="1:26" ht="17.25" customHeight="1">
      <c r="A227" s="96"/>
      <c r="B227" s="84"/>
      <c r="C227" s="96"/>
      <c r="D227" s="84"/>
      <c r="E227" s="84"/>
      <c r="F227" s="96"/>
      <c r="G227" s="96"/>
      <c r="H227" s="84"/>
      <c r="I227" s="84"/>
      <c r="J227" s="84"/>
      <c r="K227" s="84"/>
      <c r="L227" s="84"/>
      <c r="M227" s="84"/>
      <c r="N227" s="84"/>
      <c r="O227" s="84"/>
      <c r="P227" s="84"/>
      <c r="Q227" s="84"/>
      <c r="R227" s="84"/>
      <c r="S227" s="84"/>
      <c r="T227" s="84"/>
      <c r="U227" s="84"/>
      <c r="V227" s="84"/>
      <c r="W227" s="84"/>
      <c r="X227" s="84"/>
      <c r="Y227" s="84"/>
      <c r="Z227" s="84"/>
    </row>
    <row r="228" spans="1:26" ht="17.25" customHeight="1">
      <c r="A228" s="96"/>
      <c r="B228" s="84"/>
      <c r="C228" s="96"/>
      <c r="D228" s="84"/>
      <c r="E228" s="84"/>
      <c r="F228" s="96"/>
      <c r="G228" s="96"/>
      <c r="H228" s="84"/>
      <c r="I228" s="84"/>
      <c r="J228" s="84"/>
      <c r="K228" s="84"/>
      <c r="L228" s="84"/>
      <c r="M228" s="84"/>
      <c r="N228" s="84"/>
      <c r="O228" s="84"/>
      <c r="P228" s="84"/>
      <c r="Q228" s="84"/>
      <c r="R228" s="84"/>
      <c r="S228" s="84"/>
      <c r="T228" s="84"/>
      <c r="U228" s="84"/>
      <c r="V228" s="84"/>
      <c r="W228" s="84"/>
      <c r="X228" s="84"/>
      <c r="Y228" s="84"/>
      <c r="Z228" s="84"/>
    </row>
    <row r="229" spans="1:26" ht="17.25" customHeight="1">
      <c r="A229" s="96"/>
      <c r="B229" s="84"/>
      <c r="C229" s="96"/>
      <c r="D229" s="84"/>
      <c r="E229" s="84"/>
      <c r="F229" s="96"/>
      <c r="G229" s="96"/>
      <c r="H229" s="84"/>
      <c r="I229" s="84"/>
      <c r="J229" s="84"/>
      <c r="K229" s="84"/>
      <c r="L229" s="84"/>
      <c r="M229" s="84"/>
      <c r="N229" s="84"/>
      <c r="O229" s="84"/>
      <c r="P229" s="84"/>
      <c r="Q229" s="84"/>
      <c r="R229" s="84"/>
      <c r="S229" s="84"/>
      <c r="T229" s="84"/>
      <c r="U229" s="84"/>
      <c r="V229" s="84"/>
      <c r="W229" s="84"/>
      <c r="X229" s="84"/>
      <c r="Y229" s="84"/>
      <c r="Z229" s="84"/>
    </row>
    <row r="230" spans="1:26" ht="17.25" customHeight="1">
      <c r="A230" s="96"/>
      <c r="B230" s="84"/>
      <c r="C230" s="96"/>
      <c r="D230" s="84"/>
      <c r="E230" s="84"/>
      <c r="F230" s="96"/>
      <c r="G230" s="96"/>
      <c r="H230" s="84"/>
      <c r="I230" s="84"/>
      <c r="J230" s="84"/>
      <c r="K230" s="84"/>
      <c r="L230" s="84"/>
      <c r="M230" s="84"/>
      <c r="N230" s="84"/>
      <c r="O230" s="84"/>
      <c r="P230" s="84"/>
      <c r="Q230" s="84"/>
      <c r="R230" s="84"/>
      <c r="S230" s="84"/>
      <c r="T230" s="84"/>
      <c r="U230" s="84"/>
      <c r="V230" s="84"/>
      <c r="W230" s="84"/>
      <c r="X230" s="84"/>
      <c r="Y230" s="84"/>
      <c r="Z230" s="84"/>
    </row>
    <row r="231" spans="1:26" ht="17.25" customHeight="1">
      <c r="A231" s="96"/>
      <c r="B231" s="84"/>
      <c r="C231" s="96"/>
      <c r="D231" s="84"/>
      <c r="E231" s="84"/>
      <c r="F231" s="96"/>
      <c r="G231" s="96"/>
      <c r="H231" s="84"/>
      <c r="I231" s="84"/>
      <c r="J231" s="84"/>
      <c r="K231" s="84"/>
      <c r="L231" s="84"/>
      <c r="M231" s="84"/>
      <c r="N231" s="84"/>
      <c r="O231" s="84"/>
      <c r="P231" s="84"/>
      <c r="Q231" s="84"/>
      <c r="R231" s="84"/>
      <c r="S231" s="84"/>
      <c r="T231" s="84"/>
      <c r="U231" s="84"/>
      <c r="V231" s="84"/>
      <c r="W231" s="84"/>
      <c r="X231" s="84"/>
      <c r="Y231" s="84"/>
      <c r="Z231" s="84"/>
    </row>
    <row r="232" spans="1:26" ht="17.25" customHeight="1">
      <c r="A232" s="96"/>
      <c r="B232" s="84"/>
      <c r="C232" s="96"/>
      <c r="D232" s="84"/>
      <c r="E232" s="84"/>
      <c r="F232" s="96"/>
      <c r="G232" s="96"/>
      <c r="H232" s="84"/>
      <c r="I232" s="84"/>
      <c r="J232" s="84"/>
      <c r="K232" s="84"/>
      <c r="L232" s="84"/>
      <c r="M232" s="84"/>
      <c r="N232" s="84"/>
      <c r="O232" s="84"/>
      <c r="P232" s="84"/>
      <c r="Q232" s="84"/>
      <c r="R232" s="84"/>
      <c r="S232" s="84"/>
      <c r="T232" s="84"/>
      <c r="U232" s="84"/>
      <c r="V232" s="84"/>
      <c r="W232" s="84"/>
      <c r="X232" s="84"/>
      <c r="Y232" s="84"/>
      <c r="Z232" s="84"/>
    </row>
    <row r="233" spans="1:26" ht="17.25" customHeight="1">
      <c r="A233" s="96"/>
      <c r="B233" s="84"/>
      <c r="C233" s="96"/>
      <c r="D233" s="84"/>
      <c r="E233" s="84"/>
      <c r="F233" s="96"/>
      <c r="G233" s="96"/>
      <c r="H233" s="84"/>
      <c r="I233" s="84"/>
      <c r="J233" s="84"/>
      <c r="K233" s="84"/>
      <c r="L233" s="84"/>
      <c r="M233" s="84"/>
      <c r="N233" s="84"/>
      <c r="O233" s="84"/>
      <c r="P233" s="84"/>
      <c r="Q233" s="84"/>
      <c r="R233" s="84"/>
      <c r="S233" s="84"/>
      <c r="T233" s="84"/>
      <c r="U233" s="84"/>
      <c r="V233" s="84"/>
      <c r="W233" s="84"/>
      <c r="X233" s="84"/>
      <c r="Y233" s="84"/>
      <c r="Z233" s="84"/>
    </row>
    <row r="234" spans="1:26" ht="17.25" customHeight="1">
      <c r="A234" s="96"/>
      <c r="B234" s="84"/>
      <c r="C234" s="96"/>
      <c r="D234" s="84"/>
      <c r="E234" s="84"/>
      <c r="F234" s="96"/>
      <c r="G234" s="96"/>
      <c r="H234" s="84"/>
      <c r="I234" s="84"/>
      <c r="J234" s="84"/>
      <c r="K234" s="84"/>
      <c r="L234" s="84"/>
      <c r="M234" s="84"/>
      <c r="N234" s="84"/>
      <c r="O234" s="84"/>
      <c r="P234" s="84"/>
      <c r="Q234" s="84"/>
      <c r="R234" s="84"/>
      <c r="S234" s="84"/>
      <c r="T234" s="84"/>
      <c r="U234" s="84"/>
      <c r="V234" s="84"/>
      <c r="W234" s="84"/>
      <c r="X234" s="84"/>
      <c r="Y234" s="84"/>
      <c r="Z234" s="84"/>
    </row>
    <row r="235" spans="1:26" ht="17.25" customHeight="1">
      <c r="A235" s="96"/>
      <c r="B235" s="84"/>
      <c r="C235" s="96"/>
      <c r="D235" s="84"/>
      <c r="E235" s="84"/>
      <c r="F235" s="96"/>
      <c r="G235" s="96"/>
      <c r="H235" s="84"/>
      <c r="I235" s="84"/>
      <c r="J235" s="84"/>
      <c r="K235" s="84"/>
      <c r="L235" s="84"/>
      <c r="M235" s="84"/>
      <c r="N235" s="84"/>
      <c r="O235" s="84"/>
      <c r="P235" s="84"/>
      <c r="Q235" s="84"/>
      <c r="R235" s="84"/>
      <c r="S235" s="84"/>
      <c r="T235" s="84"/>
      <c r="U235" s="84"/>
      <c r="V235" s="84"/>
      <c r="W235" s="84"/>
      <c r="X235" s="84"/>
      <c r="Y235" s="84"/>
      <c r="Z235" s="84"/>
    </row>
    <row r="236" spans="1:26" ht="17.25" customHeight="1">
      <c r="A236" s="96"/>
      <c r="B236" s="84"/>
      <c r="C236" s="96"/>
      <c r="D236" s="84"/>
      <c r="E236" s="84"/>
      <c r="F236" s="96"/>
      <c r="G236" s="96"/>
      <c r="H236" s="84"/>
      <c r="I236" s="84"/>
      <c r="J236" s="84"/>
      <c r="K236" s="84"/>
      <c r="L236" s="84"/>
      <c r="M236" s="84"/>
      <c r="N236" s="84"/>
      <c r="O236" s="84"/>
      <c r="P236" s="84"/>
      <c r="Q236" s="84"/>
      <c r="R236" s="84"/>
      <c r="S236" s="84"/>
      <c r="T236" s="84"/>
      <c r="U236" s="84"/>
      <c r="V236" s="84"/>
      <c r="W236" s="84"/>
      <c r="X236" s="84"/>
      <c r="Y236" s="84"/>
      <c r="Z236" s="84"/>
    </row>
    <row r="237" spans="1:26" ht="17.25" customHeight="1">
      <c r="A237" s="96"/>
      <c r="B237" s="84"/>
      <c r="C237" s="96"/>
      <c r="D237" s="84"/>
      <c r="E237" s="84"/>
      <c r="F237" s="96"/>
      <c r="G237" s="96"/>
      <c r="H237" s="84"/>
      <c r="I237" s="84"/>
      <c r="J237" s="84"/>
      <c r="K237" s="84"/>
      <c r="L237" s="84"/>
      <c r="M237" s="84"/>
      <c r="N237" s="84"/>
      <c r="O237" s="84"/>
      <c r="P237" s="84"/>
      <c r="Q237" s="84"/>
      <c r="R237" s="84"/>
      <c r="S237" s="84"/>
      <c r="T237" s="84"/>
      <c r="U237" s="84"/>
      <c r="V237" s="84"/>
      <c r="W237" s="84"/>
      <c r="X237" s="84"/>
      <c r="Y237" s="84"/>
      <c r="Z237" s="84"/>
    </row>
    <row r="238" spans="1:26" ht="17.25" customHeight="1">
      <c r="A238" s="96"/>
      <c r="B238" s="84"/>
      <c r="C238" s="96"/>
      <c r="D238" s="84"/>
      <c r="E238" s="84"/>
      <c r="F238" s="96"/>
      <c r="G238" s="96"/>
      <c r="H238" s="84"/>
      <c r="I238" s="84"/>
      <c r="J238" s="84"/>
      <c r="K238" s="84"/>
      <c r="L238" s="84"/>
      <c r="M238" s="84"/>
      <c r="N238" s="84"/>
      <c r="O238" s="84"/>
      <c r="P238" s="84"/>
      <c r="Q238" s="84"/>
      <c r="R238" s="84"/>
      <c r="S238" s="84"/>
      <c r="T238" s="84"/>
      <c r="U238" s="84"/>
      <c r="V238" s="84"/>
      <c r="W238" s="84"/>
      <c r="X238" s="84"/>
      <c r="Y238" s="84"/>
      <c r="Z238" s="84"/>
    </row>
    <row r="239" spans="1:26" ht="17.25" customHeight="1">
      <c r="A239" s="96"/>
      <c r="B239" s="84"/>
      <c r="C239" s="96"/>
      <c r="D239" s="84"/>
      <c r="E239" s="84"/>
      <c r="F239" s="96"/>
      <c r="G239" s="96"/>
      <c r="H239" s="84"/>
      <c r="I239" s="84"/>
      <c r="J239" s="84"/>
      <c r="K239" s="84"/>
      <c r="L239" s="84"/>
      <c r="M239" s="84"/>
      <c r="N239" s="84"/>
      <c r="O239" s="84"/>
      <c r="P239" s="84"/>
      <c r="Q239" s="84"/>
      <c r="R239" s="84"/>
      <c r="S239" s="84"/>
      <c r="T239" s="84"/>
      <c r="U239" s="84"/>
      <c r="V239" s="84"/>
      <c r="W239" s="84"/>
      <c r="X239" s="84"/>
      <c r="Y239" s="84"/>
      <c r="Z239" s="84"/>
    </row>
    <row r="240" spans="1:26" ht="17.25" customHeight="1">
      <c r="A240" s="96"/>
      <c r="B240" s="84"/>
      <c r="C240" s="96"/>
      <c r="D240" s="84"/>
      <c r="E240" s="84"/>
      <c r="F240" s="96"/>
      <c r="G240" s="96"/>
      <c r="H240" s="84"/>
      <c r="I240" s="84"/>
      <c r="J240" s="84"/>
      <c r="K240" s="84"/>
      <c r="L240" s="84"/>
      <c r="M240" s="84"/>
      <c r="N240" s="84"/>
      <c r="O240" s="84"/>
      <c r="P240" s="84"/>
      <c r="Q240" s="84"/>
      <c r="R240" s="84"/>
      <c r="S240" s="84"/>
      <c r="T240" s="84"/>
      <c r="U240" s="84"/>
      <c r="V240" s="84"/>
      <c r="W240" s="84"/>
      <c r="X240" s="84"/>
      <c r="Y240" s="84"/>
      <c r="Z240" s="84"/>
    </row>
    <row r="241" spans="1:26" ht="17.25" customHeight="1">
      <c r="A241" s="96"/>
      <c r="B241" s="84"/>
      <c r="C241" s="96"/>
      <c r="D241" s="84"/>
      <c r="E241" s="84"/>
      <c r="F241" s="96"/>
      <c r="G241" s="96"/>
      <c r="H241" s="84"/>
      <c r="I241" s="84"/>
      <c r="J241" s="84"/>
      <c r="K241" s="84"/>
      <c r="L241" s="84"/>
      <c r="M241" s="84"/>
      <c r="N241" s="84"/>
      <c r="O241" s="84"/>
      <c r="P241" s="84"/>
      <c r="Q241" s="84"/>
      <c r="R241" s="84"/>
      <c r="S241" s="84"/>
      <c r="T241" s="84"/>
      <c r="U241" s="84"/>
      <c r="V241" s="84"/>
      <c r="W241" s="84"/>
      <c r="X241" s="84"/>
      <c r="Y241" s="84"/>
      <c r="Z241" s="84"/>
    </row>
    <row r="242" spans="1:26" ht="17.25" customHeight="1">
      <c r="A242" s="96"/>
      <c r="B242" s="84"/>
      <c r="C242" s="96"/>
      <c r="D242" s="84"/>
      <c r="E242" s="84"/>
      <c r="F242" s="96"/>
      <c r="G242" s="96"/>
      <c r="H242" s="84"/>
      <c r="I242" s="84"/>
      <c r="J242" s="84"/>
      <c r="K242" s="84"/>
      <c r="L242" s="84"/>
      <c r="M242" s="84"/>
      <c r="N242" s="84"/>
      <c r="O242" s="84"/>
      <c r="P242" s="84"/>
      <c r="Q242" s="84"/>
      <c r="R242" s="84"/>
      <c r="S242" s="84"/>
      <c r="T242" s="84"/>
      <c r="U242" s="84"/>
      <c r="V242" s="84"/>
      <c r="W242" s="84"/>
      <c r="X242" s="84"/>
      <c r="Y242" s="84"/>
      <c r="Z242" s="84"/>
    </row>
    <row r="243" spans="1:26" ht="17.25" customHeight="1">
      <c r="A243" s="96"/>
      <c r="B243" s="84"/>
      <c r="C243" s="96"/>
      <c r="D243" s="84"/>
      <c r="E243" s="84"/>
      <c r="F243" s="96"/>
      <c r="G243" s="96"/>
      <c r="H243" s="84"/>
      <c r="I243" s="84"/>
      <c r="J243" s="84"/>
      <c r="K243" s="84"/>
      <c r="L243" s="84"/>
      <c r="M243" s="84"/>
      <c r="N243" s="84"/>
      <c r="O243" s="84"/>
      <c r="P243" s="84"/>
      <c r="Q243" s="84"/>
      <c r="R243" s="84"/>
      <c r="S243" s="84"/>
      <c r="T243" s="84"/>
      <c r="U243" s="84"/>
      <c r="V243" s="84"/>
      <c r="W243" s="84"/>
      <c r="X243" s="84"/>
      <c r="Y243" s="84"/>
      <c r="Z243" s="84"/>
    </row>
    <row r="244" spans="1:26" ht="17.25" customHeight="1">
      <c r="A244" s="96"/>
      <c r="B244" s="84"/>
      <c r="C244" s="96"/>
      <c r="D244" s="84"/>
      <c r="E244" s="84"/>
      <c r="F244" s="96"/>
      <c r="G244" s="96"/>
      <c r="H244" s="84"/>
      <c r="I244" s="84"/>
      <c r="J244" s="84"/>
      <c r="K244" s="84"/>
      <c r="L244" s="84"/>
      <c r="M244" s="84"/>
      <c r="N244" s="84"/>
      <c r="O244" s="84"/>
      <c r="P244" s="84"/>
      <c r="Q244" s="84"/>
      <c r="R244" s="84"/>
      <c r="S244" s="84"/>
      <c r="T244" s="84"/>
      <c r="U244" s="84"/>
      <c r="V244" s="84"/>
      <c r="W244" s="84"/>
      <c r="X244" s="84"/>
      <c r="Y244" s="84"/>
      <c r="Z244" s="84"/>
    </row>
    <row r="245" spans="1:26" ht="17.25" customHeight="1">
      <c r="A245" s="96"/>
      <c r="B245" s="84"/>
      <c r="C245" s="96"/>
      <c r="D245" s="84"/>
      <c r="E245" s="84"/>
      <c r="F245" s="96"/>
      <c r="G245" s="96"/>
      <c r="H245" s="84"/>
      <c r="I245" s="84"/>
      <c r="J245" s="84"/>
      <c r="K245" s="84"/>
      <c r="L245" s="84"/>
      <c r="M245" s="84"/>
      <c r="N245" s="84"/>
      <c r="O245" s="84"/>
      <c r="P245" s="84"/>
      <c r="Q245" s="84"/>
      <c r="R245" s="84"/>
      <c r="S245" s="84"/>
      <c r="T245" s="84"/>
      <c r="U245" s="84"/>
      <c r="V245" s="84"/>
      <c r="W245" s="84"/>
      <c r="X245" s="84"/>
      <c r="Y245" s="84"/>
      <c r="Z245" s="84"/>
    </row>
    <row r="246" spans="1:26" ht="17.25" customHeight="1">
      <c r="A246" s="96"/>
      <c r="B246" s="84"/>
      <c r="C246" s="96"/>
      <c r="D246" s="84"/>
      <c r="E246" s="84"/>
      <c r="F246" s="96"/>
      <c r="G246" s="96"/>
      <c r="H246" s="84"/>
      <c r="I246" s="84"/>
      <c r="J246" s="84"/>
      <c r="K246" s="84"/>
      <c r="L246" s="84"/>
      <c r="M246" s="84"/>
      <c r="N246" s="84"/>
      <c r="O246" s="84"/>
      <c r="P246" s="84"/>
      <c r="Q246" s="84"/>
      <c r="R246" s="84"/>
      <c r="S246" s="84"/>
      <c r="T246" s="84"/>
      <c r="U246" s="84"/>
      <c r="V246" s="84"/>
      <c r="W246" s="84"/>
      <c r="X246" s="84"/>
      <c r="Y246" s="84"/>
      <c r="Z246" s="84"/>
    </row>
    <row r="247" spans="1:26" ht="17.25" customHeight="1">
      <c r="A247" s="96"/>
      <c r="B247" s="84"/>
      <c r="C247" s="96"/>
      <c r="D247" s="84"/>
      <c r="E247" s="84"/>
      <c r="F247" s="96"/>
      <c r="G247" s="96"/>
      <c r="H247" s="84"/>
      <c r="I247" s="84"/>
      <c r="J247" s="84"/>
      <c r="K247" s="84"/>
      <c r="L247" s="84"/>
      <c r="M247" s="84"/>
      <c r="N247" s="84"/>
      <c r="O247" s="84"/>
      <c r="P247" s="84"/>
      <c r="Q247" s="84"/>
      <c r="R247" s="84"/>
      <c r="S247" s="84"/>
      <c r="T247" s="84"/>
      <c r="U247" s="84"/>
      <c r="V247" s="84"/>
      <c r="W247" s="84"/>
      <c r="X247" s="84"/>
      <c r="Y247" s="84"/>
      <c r="Z247" s="84"/>
    </row>
    <row r="248" spans="1:26" ht="17.25" customHeight="1">
      <c r="A248" s="96"/>
      <c r="B248" s="84"/>
      <c r="C248" s="96"/>
      <c r="D248" s="84"/>
      <c r="E248" s="84"/>
      <c r="F248" s="96"/>
      <c r="G248" s="96"/>
      <c r="H248" s="84"/>
      <c r="I248" s="84"/>
      <c r="J248" s="84"/>
      <c r="K248" s="84"/>
      <c r="L248" s="84"/>
      <c r="M248" s="84"/>
      <c r="N248" s="84"/>
      <c r="O248" s="84"/>
      <c r="P248" s="84"/>
      <c r="Q248" s="84"/>
      <c r="R248" s="84"/>
      <c r="S248" s="84"/>
      <c r="T248" s="84"/>
      <c r="U248" s="84"/>
      <c r="V248" s="84"/>
      <c r="W248" s="84"/>
      <c r="X248" s="84"/>
      <c r="Y248" s="84"/>
      <c r="Z248" s="84"/>
    </row>
    <row r="249" spans="1:26" ht="17.25" customHeight="1">
      <c r="A249" s="96"/>
      <c r="B249" s="84"/>
      <c r="C249" s="96"/>
      <c r="D249" s="84"/>
      <c r="E249" s="84"/>
      <c r="F249" s="96"/>
      <c r="G249" s="96"/>
      <c r="H249" s="84"/>
      <c r="I249" s="84"/>
      <c r="J249" s="84"/>
      <c r="K249" s="84"/>
      <c r="L249" s="84"/>
      <c r="M249" s="84"/>
      <c r="N249" s="84"/>
      <c r="O249" s="84"/>
      <c r="P249" s="84"/>
      <c r="Q249" s="84"/>
      <c r="R249" s="84"/>
      <c r="S249" s="84"/>
      <c r="T249" s="84"/>
      <c r="U249" s="84"/>
      <c r="V249" s="84"/>
      <c r="W249" s="84"/>
      <c r="X249" s="84"/>
      <c r="Y249" s="84"/>
      <c r="Z249" s="84"/>
    </row>
    <row r="250" spans="1:26" ht="17.25" customHeight="1">
      <c r="A250" s="96"/>
      <c r="B250" s="84"/>
      <c r="C250" s="96"/>
      <c r="D250" s="84"/>
      <c r="E250" s="84"/>
      <c r="F250" s="96"/>
      <c r="G250" s="96"/>
      <c r="H250" s="84"/>
      <c r="I250" s="84"/>
      <c r="J250" s="84"/>
      <c r="K250" s="84"/>
      <c r="L250" s="84"/>
      <c r="M250" s="84"/>
      <c r="N250" s="84"/>
      <c r="O250" s="84"/>
      <c r="P250" s="84"/>
      <c r="Q250" s="84"/>
      <c r="R250" s="84"/>
      <c r="S250" s="84"/>
      <c r="T250" s="84"/>
      <c r="U250" s="84"/>
      <c r="V250" s="84"/>
      <c r="W250" s="84"/>
      <c r="X250" s="84"/>
      <c r="Y250" s="84"/>
      <c r="Z250" s="84"/>
    </row>
    <row r="251" spans="1:26" ht="17.25" customHeight="1">
      <c r="A251" s="96"/>
      <c r="B251" s="84"/>
      <c r="C251" s="96"/>
      <c r="D251" s="84"/>
      <c r="E251" s="84"/>
      <c r="F251" s="96"/>
      <c r="G251" s="96"/>
      <c r="H251" s="84"/>
      <c r="I251" s="84"/>
      <c r="J251" s="84"/>
      <c r="K251" s="84"/>
      <c r="L251" s="84"/>
      <c r="M251" s="84"/>
      <c r="N251" s="84"/>
      <c r="O251" s="84"/>
      <c r="P251" s="84"/>
      <c r="Q251" s="84"/>
      <c r="R251" s="84"/>
      <c r="S251" s="84"/>
      <c r="T251" s="84"/>
      <c r="U251" s="84"/>
      <c r="V251" s="84"/>
      <c r="W251" s="84"/>
      <c r="X251" s="84"/>
      <c r="Y251" s="84"/>
      <c r="Z251" s="84"/>
    </row>
    <row r="252" spans="1:26" ht="17.25" customHeight="1">
      <c r="A252" s="96"/>
      <c r="B252" s="84"/>
      <c r="C252" s="96"/>
      <c r="D252" s="84"/>
      <c r="E252" s="84"/>
      <c r="F252" s="96"/>
      <c r="G252" s="96"/>
      <c r="H252" s="84"/>
      <c r="I252" s="84"/>
      <c r="J252" s="84"/>
      <c r="K252" s="84"/>
      <c r="L252" s="84"/>
      <c r="M252" s="84"/>
      <c r="N252" s="84"/>
      <c r="O252" s="84"/>
      <c r="P252" s="84"/>
      <c r="Q252" s="84"/>
      <c r="R252" s="84"/>
      <c r="S252" s="84"/>
      <c r="T252" s="84"/>
      <c r="U252" s="84"/>
      <c r="V252" s="84"/>
      <c r="W252" s="84"/>
      <c r="X252" s="84"/>
      <c r="Y252" s="84"/>
      <c r="Z252" s="84"/>
    </row>
    <row r="253" spans="1:26" ht="17.25" customHeight="1">
      <c r="A253" s="96"/>
      <c r="B253" s="84"/>
      <c r="C253" s="96"/>
      <c r="D253" s="84"/>
      <c r="E253" s="84"/>
      <c r="F253" s="96"/>
      <c r="G253" s="96"/>
      <c r="H253" s="84"/>
      <c r="I253" s="84"/>
      <c r="J253" s="84"/>
      <c r="K253" s="84"/>
      <c r="L253" s="84"/>
      <c r="M253" s="84"/>
      <c r="N253" s="84"/>
      <c r="O253" s="84"/>
      <c r="P253" s="84"/>
      <c r="Q253" s="84"/>
      <c r="R253" s="84"/>
      <c r="S253" s="84"/>
      <c r="T253" s="84"/>
      <c r="U253" s="84"/>
      <c r="V253" s="84"/>
      <c r="W253" s="84"/>
      <c r="X253" s="84"/>
      <c r="Y253" s="84"/>
      <c r="Z253" s="84"/>
    </row>
    <row r="254" spans="1:26" ht="17.25" customHeight="1">
      <c r="A254" s="96"/>
      <c r="B254" s="84"/>
      <c r="C254" s="96"/>
      <c r="D254" s="84"/>
      <c r="E254" s="84"/>
      <c r="F254" s="96"/>
      <c r="G254" s="96"/>
      <c r="H254" s="84"/>
      <c r="I254" s="84"/>
      <c r="J254" s="84"/>
      <c r="K254" s="84"/>
      <c r="L254" s="84"/>
      <c r="M254" s="84"/>
      <c r="N254" s="84"/>
      <c r="O254" s="84"/>
      <c r="P254" s="84"/>
      <c r="Q254" s="84"/>
      <c r="R254" s="84"/>
      <c r="S254" s="84"/>
      <c r="T254" s="84"/>
      <c r="U254" s="84"/>
      <c r="V254" s="84"/>
      <c r="W254" s="84"/>
      <c r="X254" s="84"/>
      <c r="Y254" s="84"/>
      <c r="Z254" s="84"/>
    </row>
    <row r="255" spans="1:26" ht="17.25" customHeight="1">
      <c r="A255" s="96"/>
      <c r="B255" s="84"/>
      <c r="C255" s="96"/>
      <c r="D255" s="84"/>
      <c r="E255" s="84"/>
      <c r="F255" s="96"/>
      <c r="G255" s="96"/>
      <c r="H255" s="84"/>
      <c r="I255" s="84"/>
      <c r="J255" s="84"/>
      <c r="K255" s="84"/>
      <c r="L255" s="84"/>
      <c r="M255" s="84"/>
      <c r="N255" s="84"/>
      <c r="O255" s="84"/>
      <c r="P255" s="84"/>
      <c r="Q255" s="84"/>
      <c r="R255" s="84"/>
      <c r="S255" s="84"/>
      <c r="T255" s="84"/>
      <c r="U255" s="84"/>
      <c r="V255" s="84"/>
      <c r="W255" s="84"/>
      <c r="X255" s="84"/>
      <c r="Y255" s="84"/>
      <c r="Z255" s="84"/>
    </row>
    <row r="256" spans="1:26" ht="17.25" customHeight="1">
      <c r="A256" s="96"/>
      <c r="B256" s="84"/>
      <c r="C256" s="96"/>
      <c r="D256" s="84"/>
      <c r="E256" s="84"/>
      <c r="F256" s="96"/>
      <c r="G256" s="96"/>
      <c r="H256" s="84"/>
      <c r="I256" s="84"/>
      <c r="J256" s="84"/>
      <c r="K256" s="84"/>
      <c r="L256" s="84"/>
      <c r="M256" s="84"/>
      <c r="N256" s="84"/>
      <c r="O256" s="84"/>
      <c r="P256" s="84"/>
      <c r="Q256" s="84"/>
      <c r="R256" s="84"/>
      <c r="S256" s="84"/>
      <c r="T256" s="84"/>
      <c r="U256" s="84"/>
      <c r="V256" s="84"/>
      <c r="W256" s="84"/>
      <c r="X256" s="84"/>
      <c r="Y256" s="84"/>
      <c r="Z256" s="84"/>
    </row>
    <row r="257" spans="1:26" ht="17.25" customHeight="1">
      <c r="A257" s="96"/>
      <c r="B257" s="84"/>
      <c r="C257" s="96"/>
      <c r="D257" s="84"/>
      <c r="E257" s="84"/>
      <c r="F257" s="96"/>
      <c r="G257" s="96"/>
      <c r="H257" s="84"/>
      <c r="I257" s="84"/>
      <c r="J257" s="84"/>
      <c r="K257" s="84"/>
      <c r="L257" s="84"/>
      <c r="M257" s="84"/>
      <c r="N257" s="84"/>
      <c r="O257" s="84"/>
      <c r="P257" s="84"/>
      <c r="Q257" s="84"/>
      <c r="R257" s="84"/>
      <c r="S257" s="84"/>
      <c r="T257" s="84"/>
      <c r="U257" s="84"/>
      <c r="V257" s="84"/>
      <c r="W257" s="84"/>
      <c r="X257" s="84"/>
      <c r="Y257" s="84"/>
      <c r="Z257" s="84"/>
    </row>
    <row r="258" spans="1:26" ht="17.25" customHeight="1">
      <c r="A258" s="96"/>
      <c r="B258" s="84"/>
      <c r="C258" s="96"/>
      <c r="D258" s="84"/>
      <c r="E258" s="84"/>
      <c r="F258" s="96"/>
      <c r="G258" s="96"/>
      <c r="H258" s="84"/>
      <c r="I258" s="84"/>
      <c r="J258" s="84"/>
      <c r="K258" s="84"/>
      <c r="L258" s="84"/>
      <c r="M258" s="84"/>
      <c r="N258" s="84"/>
      <c r="O258" s="84"/>
      <c r="P258" s="84"/>
      <c r="Q258" s="84"/>
      <c r="R258" s="84"/>
      <c r="S258" s="84"/>
      <c r="T258" s="84"/>
      <c r="U258" s="84"/>
      <c r="V258" s="84"/>
      <c r="W258" s="84"/>
      <c r="X258" s="84"/>
      <c r="Y258" s="84"/>
      <c r="Z258" s="84"/>
    </row>
    <row r="259" spans="1:26" ht="17.25" customHeight="1">
      <c r="A259" s="96"/>
      <c r="B259" s="84"/>
      <c r="C259" s="96"/>
      <c r="D259" s="84"/>
      <c r="E259" s="84"/>
      <c r="F259" s="96"/>
      <c r="G259" s="96"/>
      <c r="H259" s="84"/>
      <c r="I259" s="84"/>
      <c r="J259" s="84"/>
      <c r="K259" s="84"/>
      <c r="L259" s="84"/>
      <c r="M259" s="84"/>
      <c r="N259" s="84"/>
      <c r="O259" s="84"/>
      <c r="P259" s="84"/>
      <c r="Q259" s="84"/>
      <c r="R259" s="84"/>
      <c r="S259" s="84"/>
      <c r="T259" s="84"/>
      <c r="U259" s="84"/>
      <c r="V259" s="84"/>
      <c r="W259" s="84"/>
      <c r="X259" s="84"/>
      <c r="Y259" s="84"/>
      <c r="Z259" s="84"/>
    </row>
    <row r="260" spans="1:26" ht="17.25" customHeight="1">
      <c r="A260" s="96"/>
      <c r="B260" s="84"/>
      <c r="C260" s="96"/>
      <c r="D260" s="84"/>
      <c r="E260" s="84"/>
      <c r="F260" s="96"/>
      <c r="G260" s="96"/>
      <c r="H260" s="84"/>
      <c r="I260" s="84"/>
      <c r="J260" s="84"/>
      <c r="K260" s="84"/>
      <c r="L260" s="84"/>
      <c r="M260" s="84"/>
      <c r="N260" s="84"/>
      <c r="O260" s="84"/>
      <c r="P260" s="84"/>
      <c r="Q260" s="84"/>
      <c r="R260" s="84"/>
      <c r="S260" s="84"/>
      <c r="T260" s="84"/>
      <c r="U260" s="84"/>
      <c r="V260" s="84"/>
      <c r="W260" s="84"/>
      <c r="X260" s="84"/>
      <c r="Y260" s="84"/>
      <c r="Z260" s="84"/>
    </row>
    <row r="261" spans="1:26" ht="17.25" customHeight="1">
      <c r="A261" s="96"/>
      <c r="B261" s="84"/>
      <c r="C261" s="96"/>
      <c r="D261" s="84"/>
      <c r="E261" s="84"/>
      <c r="F261" s="96"/>
      <c r="G261" s="96"/>
      <c r="H261" s="84"/>
      <c r="I261" s="84"/>
      <c r="J261" s="84"/>
      <c r="K261" s="84"/>
      <c r="L261" s="84"/>
      <c r="M261" s="84"/>
      <c r="N261" s="84"/>
      <c r="O261" s="84"/>
      <c r="P261" s="84"/>
      <c r="Q261" s="84"/>
      <c r="R261" s="84"/>
      <c r="S261" s="84"/>
      <c r="T261" s="84"/>
      <c r="U261" s="84"/>
      <c r="V261" s="84"/>
      <c r="W261" s="84"/>
      <c r="X261" s="84"/>
      <c r="Y261" s="84"/>
      <c r="Z261" s="84"/>
    </row>
    <row r="262" spans="1:26" ht="17.25" customHeight="1">
      <c r="A262" s="96"/>
      <c r="B262" s="84"/>
      <c r="C262" s="96"/>
      <c r="D262" s="84"/>
      <c r="E262" s="84"/>
      <c r="F262" s="96"/>
      <c r="G262" s="96"/>
      <c r="H262" s="84"/>
      <c r="I262" s="84"/>
      <c r="J262" s="84"/>
      <c r="K262" s="84"/>
      <c r="L262" s="84"/>
      <c r="M262" s="84"/>
      <c r="N262" s="84"/>
      <c r="O262" s="84"/>
      <c r="P262" s="84"/>
      <c r="Q262" s="84"/>
      <c r="R262" s="84"/>
      <c r="S262" s="84"/>
      <c r="T262" s="84"/>
      <c r="U262" s="84"/>
      <c r="V262" s="84"/>
      <c r="W262" s="84"/>
      <c r="X262" s="84"/>
      <c r="Y262" s="84"/>
      <c r="Z262" s="84"/>
    </row>
    <row r="263" spans="1:26" ht="17.25" customHeight="1">
      <c r="A263" s="96"/>
      <c r="B263" s="84"/>
      <c r="C263" s="96"/>
      <c r="D263" s="84"/>
      <c r="E263" s="84"/>
      <c r="F263" s="96"/>
      <c r="G263" s="96"/>
      <c r="H263" s="84"/>
      <c r="I263" s="84"/>
      <c r="J263" s="84"/>
      <c r="K263" s="84"/>
      <c r="L263" s="84"/>
      <c r="M263" s="84"/>
      <c r="N263" s="84"/>
      <c r="O263" s="84"/>
      <c r="P263" s="84"/>
      <c r="Q263" s="84"/>
      <c r="R263" s="84"/>
      <c r="S263" s="84"/>
      <c r="T263" s="84"/>
      <c r="U263" s="84"/>
      <c r="V263" s="84"/>
      <c r="W263" s="84"/>
      <c r="X263" s="84"/>
      <c r="Y263" s="84"/>
      <c r="Z263" s="84"/>
    </row>
    <row r="264" spans="1:26" ht="17.25" customHeight="1">
      <c r="A264" s="96"/>
      <c r="B264" s="84"/>
      <c r="C264" s="96"/>
      <c r="D264" s="84"/>
      <c r="E264" s="84"/>
      <c r="F264" s="96"/>
      <c r="G264" s="96"/>
      <c r="H264" s="84"/>
      <c r="I264" s="84"/>
      <c r="J264" s="84"/>
      <c r="K264" s="84"/>
      <c r="L264" s="84"/>
      <c r="M264" s="84"/>
      <c r="N264" s="84"/>
      <c r="O264" s="84"/>
      <c r="P264" s="84"/>
      <c r="Q264" s="84"/>
      <c r="R264" s="84"/>
      <c r="S264" s="84"/>
      <c r="T264" s="84"/>
      <c r="U264" s="84"/>
      <c r="V264" s="84"/>
      <c r="W264" s="84"/>
      <c r="X264" s="84"/>
      <c r="Y264" s="84"/>
      <c r="Z264" s="84"/>
    </row>
    <row r="265" spans="1:26" ht="17.25" customHeight="1">
      <c r="A265" s="96"/>
      <c r="B265" s="84"/>
      <c r="C265" s="96"/>
      <c r="D265" s="84"/>
      <c r="E265" s="84"/>
      <c r="F265" s="96"/>
      <c r="G265" s="96"/>
      <c r="H265" s="84"/>
      <c r="I265" s="84"/>
      <c r="J265" s="84"/>
      <c r="K265" s="84"/>
      <c r="L265" s="84"/>
      <c r="M265" s="84"/>
      <c r="N265" s="84"/>
      <c r="O265" s="84"/>
      <c r="P265" s="84"/>
      <c r="Q265" s="84"/>
      <c r="R265" s="84"/>
      <c r="S265" s="84"/>
      <c r="T265" s="84"/>
      <c r="U265" s="84"/>
      <c r="V265" s="84"/>
      <c r="W265" s="84"/>
      <c r="X265" s="84"/>
      <c r="Y265" s="84"/>
      <c r="Z265" s="84"/>
    </row>
    <row r="266" spans="1:26" ht="17.25" customHeight="1">
      <c r="A266" s="96"/>
      <c r="B266" s="84"/>
      <c r="C266" s="96"/>
      <c r="D266" s="84"/>
      <c r="E266" s="84"/>
      <c r="F266" s="96"/>
      <c r="G266" s="96"/>
      <c r="H266" s="84"/>
      <c r="I266" s="84"/>
      <c r="J266" s="84"/>
      <c r="K266" s="84"/>
      <c r="L266" s="84"/>
      <c r="M266" s="84"/>
      <c r="N266" s="84"/>
      <c r="O266" s="84"/>
      <c r="P266" s="84"/>
      <c r="Q266" s="84"/>
      <c r="R266" s="84"/>
      <c r="S266" s="84"/>
      <c r="T266" s="84"/>
      <c r="U266" s="84"/>
      <c r="V266" s="84"/>
      <c r="W266" s="84"/>
      <c r="X266" s="84"/>
      <c r="Y266" s="84"/>
      <c r="Z266" s="84"/>
    </row>
    <row r="267" spans="1:26" ht="17.25" customHeight="1">
      <c r="A267" s="96"/>
      <c r="B267" s="84"/>
      <c r="C267" s="96"/>
      <c r="D267" s="84"/>
      <c r="E267" s="84"/>
      <c r="F267" s="96"/>
      <c r="G267" s="96"/>
      <c r="H267" s="84"/>
      <c r="I267" s="84"/>
      <c r="J267" s="84"/>
      <c r="K267" s="84"/>
      <c r="L267" s="84"/>
      <c r="M267" s="84"/>
      <c r="N267" s="84"/>
      <c r="O267" s="84"/>
      <c r="P267" s="84"/>
      <c r="Q267" s="84"/>
      <c r="R267" s="84"/>
      <c r="S267" s="84"/>
      <c r="T267" s="84"/>
      <c r="U267" s="84"/>
      <c r="V267" s="84"/>
      <c r="W267" s="84"/>
      <c r="X267" s="84"/>
      <c r="Y267" s="84"/>
      <c r="Z267" s="84"/>
    </row>
    <row r="268" spans="1:26" ht="17.25" customHeight="1">
      <c r="A268" s="96"/>
      <c r="B268" s="84"/>
      <c r="C268" s="96"/>
      <c r="D268" s="84"/>
      <c r="E268" s="84"/>
      <c r="F268" s="96"/>
      <c r="G268" s="96"/>
      <c r="H268" s="84"/>
      <c r="I268" s="84"/>
      <c r="J268" s="84"/>
      <c r="K268" s="84"/>
      <c r="L268" s="84"/>
      <c r="M268" s="84"/>
      <c r="N268" s="84"/>
      <c r="O268" s="84"/>
      <c r="P268" s="84"/>
      <c r="Q268" s="84"/>
      <c r="R268" s="84"/>
      <c r="S268" s="84"/>
      <c r="T268" s="84"/>
      <c r="U268" s="84"/>
      <c r="V268" s="84"/>
      <c r="W268" s="84"/>
      <c r="X268" s="84"/>
      <c r="Y268" s="84"/>
      <c r="Z268" s="84"/>
    </row>
    <row r="269" spans="1:26" ht="17.25" customHeight="1">
      <c r="A269" s="96"/>
      <c r="B269" s="84"/>
      <c r="C269" s="96"/>
      <c r="D269" s="84"/>
      <c r="E269" s="84"/>
      <c r="F269" s="96"/>
      <c r="G269" s="96"/>
      <c r="H269" s="84"/>
      <c r="I269" s="84"/>
      <c r="J269" s="84"/>
      <c r="K269" s="84"/>
      <c r="L269" s="84"/>
      <c r="M269" s="84"/>
      <c r="N269" s="84"/>
      <c r="O269" s="84"/>
      <c r="P269" s="84"/>
      <c r="Q269" s="84"/>
      <c r="R269" s="84"/>
      <c r="S269" s="84"/>
      <c r="T269" s="84"/>
      <c r="U269" s="84"/>
      <c r="V269" s="84"/>
      <c r="W269" s="84"/>
      <c r="X269" s="84"/>
      <c r="Y269" s="84"/>
      <c r="Z269" s="84"/>
    </row>
    <row r="270" spans="1:26" ht="17.25" customHeight="1">
      <c r="A270" s="96"/>
      <c r="B270" s="84"/>
      <c r="C270" s="96"/>
      <c r="D270" s="84"/>
      <c r="E270" s="84"/>
      <c r="F270" s="96"/>
      <c r="G270" s="96"/>
      <c r="H270" s="84"/>
      <c r="I270" s="84"/>
      <c r="J270" s="84"/>
      <c r="K270" s="84"/>
      <c r="L270" s="84"/>
      <c r="M270" s="84"/>
      <c r="N270" s="84"/>
      <c r="O270" s="84"/>
      <c r="P270" s="84"/>
      <c r="Q270" s="84"/>
      <c r="R270" s="84"/>
      <c r="S270" s="84"/>
      <c r="T270" s="84"/>
      <c r="U270" s="84"/>
      <c r="V270" s="84"/>
      <c r="W270" s="84"/>
      <c r="X270" s="84"/>
      <c r="Y270" s="84"/>
      <c r="Z270" s="84"/>
    </row>
    <row r="271" spans="1:26" ht="17.25" customHeight="1">
      <c r="A271" s="96"/>
      <c r="B271" s="84"/>
      <c r="C271" s="96"/>
      <c r="D271" s="84"/>
      <c r="E271" s="84"/>
      <c r="F271" s="96"/>
      <c r="G271" s="96"/>
      <c r="H271" s="84"/>
      <c r="I271" s="84"/>
      <c r="J271" s="84"/>
      <c r="K271" s="84"/>
      <c r="L271" s="84"/>
      <c r="M271" s="84"/>
      <c r="N271" s="84"/>
      <c r="O271" s="84"/>
      <c r="P271" s="84"/>
      <c r="Q271" s="84"/>
      <c r="R271" s="84"/>
      <c r="S271" s="84"/>
      <c r="T271" s="84"/>
      <c r="U271" s="84"/>
      <c r="V271" s="84"/>
      <c r="W271" s="84"/>
      <c r="X271" s="84"/>
      <c r="Y271" s="84"/>
      <c r="Z271" s="84"/>
    </row>
    <row r="272" spans="1:26" ht="17.25" customHeight="1">
      <c r="A272" s="96"/>
      <c r="B272" s="84"/>
      <c r="C272" s="96"/>
      <c r="D272" s="84"/>
      <c r="E272" s="84"/>
      <c r="F272" s="96"/>
      <c r="G272" s="96"/>
      <c r="H272" s="84"/>
      <c r="I272" s="84"/>
      <c r="J272" s="84"/>
      <c r="K272" s="84"/>
      <c r="L272" s="84"/>
      <c r="M272" s="84"/>
      <c r="N272" s="84"/>
      <c r="O272" s="84"/>
      <c r="P272" s="84"/>
      <c r="Q272" s="84"/>
      <c r="R272" s="84"/>
      <c r="S272" s="84"/>
      <c r="T272" s="84"/>
      <c r="U272" s="84"/>
      <c r="V272" s="84"/>
      <c r="W272" s="84"/>
      <c r="X272" s="84"/>
      <c r="Y272" s="84"/>
      <c r="Z272" s="84"/>
    </row>
    <row r="273" spans="1:26" ht="17.25" customHeight="1">
      <c r="A273" s="96"/>
      <c r="B273" s="84"/>
      <c r="C273" s="96"/>
      <c r="D273" s="84"/>
      <c r="E273" s="84"/>
      <c r="F273" s="96"/>
      <c r="G273" s="96"/>
      <c r="H273" s="84"/>
      <c r="I273" s="84"/>
      <c r="J273" s="84"/>
      <c r="K273" s="84"/>
      <c r="L273" s="84"/>
      <c r="M273" s="84"/>
      <c r="N273" s="84"/>
      <c r="O273" s="84"/>
      <c r="P273" s="84"/>
      <c r="Q273" s="84"/>
      <c r="R273" s="84"/>
      <c r="S273" s="84"/>
      <c r="T273" s="84"/>
      <c r="U273" s="84"/>
      <c r="V273" s="84"/>
      <c r="W273" s="84"/>
      <c r="X273" s="84"/>
      <c r="Y273" s="84"/>
      <c r="Z273" s="84"/>
    </row>
    <row r="274" spans="1:26" ht="17.25" customHeight="1">
      <c r="A274" s="96"/>
      <c r="B274" s="84"/>
      <c r="C274" s="96"/>
      <c r="D274" s="84"/>
      <c r="E274" s="84"/>
      <c r="F274" s="96"/>
      <c r="G274" s="96"/>
      <c r="H274" s="84"/>
      <c r="I274" s="84"/>
      <c r="J274" s="84"/>
      <c r="K274" s="84"/>
      <c r="L274" s="84"/>
      <c r="M274" s="84"/>
      <c r="N274" s="84"/>
      <c r="O274" s="84"/>
      <c r="P274" s="84"/>
      <c r="Q274" s="84"/>
      <c r="R274" s="84"/>
      <c r="S274" s="84"/>
      <c r="T274" s="84"/>
      <c r="U274" s="84"/>
      <c r="V274" s="84"/>
      <c r="W274" s="84"/>
      <c r="X274" s="84"/>
      <c r="Y274" s="84"/>
      <c r="Z274" s="84"/>
    </row>
    <row r="275" spans="1:26" ht="17.25" customHeight="1">
      <c r="A275" s="96"/>
      <c r="B275" s="84"/>
      <c r="C275" s="96"/>
      <c r="D275" s="84"/>
      <c r="E275" s="84"/>
      <c r="F275" s="96"/>
      <c r="G275" s="96"/>
      <c r="H275" s="84"/>
      <c r="I275" s="84"/>
      <c r="J275" s="84"/>
      <c r="K275" s="84"/>
      <c r="L275" s="84"/>
      <c r="M275" s="84"/>
      <c r="N275" s="84"/>
      <c r="O275" s="84"/>
      <c r="P275" s="84"/>
      <c r="Q275" s="84"/>
      <c r="R275" s="84"/>
      <c r="S275" s="84"/>
      <c r="T275" s="84"/>
      <c r="U275" s="84"/>
      <c r="V275" s="84"/>
      <c r="W275" s="84"/>
      <c r="X275" s="84"/>
      <c r="Y275" s="84"/>
      <c r="Z275" s="84"/>
    </row>
    <row r="276" spans="1:26" ht="17.25" customHeight="1">
      <c r="A276" s="96"/>
      <c r="B276" s="84"/>
      <c r="C276" s="96"/>
      <c r="D276" s="84"/>
      <c r="E276" s="84"/>
      <c r="F276" s="96"/>
      <c r="G276" s="96"/>
      <c r="H276" s="84"/>
      <c r="I276" s="84"/>
      <c r="J276" s="84"/>
      <c r="K276" s="84"/>
      <c r="L276" s="84"/>
      <c r="M276" s="84"/>
      <c r="N276" s="84"/>
      <c r="O276" s="84"/>
      <c r="P276" s="84"/>
      <c r="Q276" s="84"/>
      <c r="R276" s="84"/>
      <c r="S276" s="84"/>
      <c r="T276" s="84"/>
      <c r="U276" s="84"/>
      <c r="V276" s="84"/>
      <c r="W276" s="84"/>
      <c r="X276" s="84"/>
      <c r="Y276" s="84"/>
      <c r="Z276" s="84"/>
    </row>
    <row r="277" spans="1:26" ht="17.25" customHeight="1">
      <c r="A277" s="96"/>
      <c r="B277" s="84"/>
      <c r="C277" s="96"/>
      <c r="D277" s="84"/>
      <c r="E277" s="84"/>
      <c r="F277" s="96"/>
      <c r="G277" s="96"/>
      <c r="H277" s="84"/>
      <c r="I277" s="84"/>
      <c r="J277" s="84"/>
      <c r="K277" s="84"/>
      <c r="L277" s="84"/>
      <c r="M277" s="84"/>
      <c r="N277" s="84"/>
      <c r="O277" s="84"/>
      <c r="P277" s="84"/>
      <c r="Q277" s="84"/>
      <c r="R277" s="84"/>
      <c r="S277" s="84"/>
      <c r="T277" s="84"/>
      <c r="U277" s="84"/>
      <c r="V277" s="84"/>
      <c r="W277" s="84"/>
      <c r="X277" s="84"/>
      <c r="Y277" s="84"/>
      <c r="Z277" s="84"/>
    </row>
    <row r="278" spans="1:26" ht="17.25" customHeight="1">
      <c r="A278" s="96"/>
      <c r="B278" s="84"/>
      <c r="C278" s="96"/>
      <c r="D278" s="84"/>
      <c r="E278" s="84"/>
      <c r="F278" s="96"/>
      <c r="G278" s="96"/>
      <c r="H278" s="84"/>
      <c r="I278" s="84"/>
      <c r="J278" s="84"/>
      <c r="K278" s="84"/>
      <c r="L278" s="84"/>
      <c r="M278" s="84"/>
      <c r="N278" s="84"/>
      <c r="O278" s="84"/>
      <c r="P278" s="84"/>
      <c r="Q278" s="84"/>
      <c r="R278" s="84"/>
      <c r="S278" s="84"/>
      <c r="T278" s="84"/>
      <c r="U278" s="84"/>
      <c r="V278" s="84"/>
      <c r="W278" s="84"/>
      <c r="X278" s="84"/>
      <c r="Y278" s="84"/>
      <c r="Z278" s="84"/>
    </row>
    <row r="279" spans="1:26" ht="17.25" customHeight="1">
      <c r="A279" s="96"/>
      <c r="B279" s="84"/>
      <c r="C279" s="96"/>
      <c r="D279" s="84"/>
      <c r="E279" s="84"/>
      <c r="F279" s="96"/>
      <c r="G279" s="96"/>
      <c r="H279" s="84"/>
      <c r="I279" s="84"/>
      <c r="J279" s="84"/>
      <c r="K279" s="84"/>
      <c r="L279" s="84"/>
      <c r="M279" s="84"/>
      <c r="N279" s="84"/>
      <c r="O279" s="84"/>
      <c r="P279" s="84"/>
      <c r="Q279" s="84"/>
      <c r="R279" s="84"/>
      <c r="S279" s="84"/>
      <c r="T279" s="84"/>
      <c r="U279" s="84"/>
      <c r="V279" s="84"/>
      <c r="W279" s="84"/>
      <c r="X279" s="84"/>
      <c r="Y279" s="84"/>
      <c r="Z279" s="84"/>
    </row>
    <row r="280" spans="1:26" ht="17.25" customHeight="1">
      <c r="A280" s="96"/>
      <c r="B280" s="84"/>
      <c r="C280" s="96"/>
      <c r="D280" s="84"/>
      <c r="E280" s="84"/>
      <c r="F280" s="96"/>
      <c r="G280" s="96"/>
      <c r="H280" s="84"/>
      <c r="I280" s="84"/>
      <c r="J280" s="84"/>
      <c r="K280" s="84"/>
      <c r="L280" s="84"/>
      <c r="M280" s="84"/>
      <c r="N280" s="84"/>
      <c r="O280" s="84"/>
      <c r="P280" s="84"/>
      <c r="Q280" s="84"/>
      <c r="R280" s="84"/>
      <c r="S280" s="84"/>
      <c r="T280" s="84"/>
      <c r="U280" s="84"/>
      <c r="V280" s="84"/>
      <c r="W280" s="84"/>
      <c r="X280" s="84"/>
      <c r="Y280" s="84"/>
      <c r="Z280" s="84"/>
    </row>
    <row r="281" spans="1:26" ht="17.25" customHeight="1">
      <c r="A281" s="96"/>
      <c r="B281" s="84"/>
      <c r="C281" s="96"/>
      <c r="D281" s="84"/>
      <c r="E281" s="84"/>
      <c r="F281" s="96"/>
      <c r="G281" s="96"/>
      <c r="H281" s="84"/>
      <c r="I281" s="84"/>
      <c r="J281" s="84"/>
      <c r="K281" s="84"/>
      <c r="L281" s="84"/>
      <c r="M281" s="84"/>
      <c r="N281" s="84"/>
      <c r="O281" s="84"/>
      <c r="P281" s="84"/>
      <c r="Q281" s="84"/>
      <c r="R281" s="84"/>
      <c r="S281" s="84"/>
      <c r="T281" s="84"/>
      <c r="U281" s="84"/>
      <c r="V281" s="84"/>
      <c r="W281" s="84"/>
      <c r="X281" s="84"/>
      <c r="Y281" s="84"/>
      <c r="Z281" s="84"/>
    </row>
    <row r="282" spans="1:26" ht="17.25" customHeight="1">
      <c r="A282" s="96"/>
      <c r="B282" s="84"/>
      <c r="C282" s="96"/>
      <c r="D282" s="84"/>
      <c r="E282" s="84"/>
      <c r="F282" s="96"/>
      <c r="G282" s="96"/>
      <c r="H282" s="84"/>
      <c r="I282" s="84"/>
      <c r="J282" s="84"/>
      <c r="K282" s="84"/>
      <c r="L282" s="84"/>
      <c r="M282" s="84"/>
      <c r="N282" s="84"/>
      <c r="O282" s="84"/>
      <c r="P282" s="84"/>
      <c r="Q282" s="84"/>
      <c r="R282" s="84"/>
      <c r="S282" s="84"/>
      <c r="T282" s="84"/>
      <c r="U282" s="84"/>
      <c r="V282" s="84"/>
      <c r="W282" s="84"/>
      <c r="X282" s="84"/>
      <c r="Y282" s="84"/>
      <c r="Z282" s="84"/>
    </row>
    <row r="283" spans="1:26" ht="17.25" customHeight="1">
      <c r="A283" s="96"/>
      <c r="B283" s="84"/>
      <c r="C283" s="96"/>
      <c r="D283" s="84"/>
      <c r="E283" s="84"/>
      <c r="F283" s="96"/>
      <c r="G283" s="96"/>
      <c r="H283" s="84"/>
      <c r="I283" s="84"/>
      <c r="J283" s="84"/>
      <c r="K283" s="84"/>
      <c r="L283" s="84"/>
      <c r="M283" s="84"/>
      <c r="N283" s="84"/>
      <c r="O283" s="84"/>
      <c r="P283" s="84"/>
      <c r="Q283" s="84"/>
      <c r="R283" s="84"/>
      <c r="S283" s="84"/>
      <c r="T283" s="84"/>
      <c r="U283" s="84"/>
      <c r="V283" s="84"/>
      <c r="W283" s="84"/>
      <c r="X283" s="84"/>
      <c r="Y283" s="84"/>
      <c r="Z283" s="84"/>
    </row>
    <row r="284" spans="1:26" ht="17.25" customHeight="1">
      <c r="A284" s="96"/>
      <c r="B284" s="84"/>
      <c r="C284" s="96"/>
      <c r="D284" s="84"/>
      <c r="E284" s="84"/>
      <c r="F284" s="96"/>
      <c r="G284" s="96"/>
      <c r="H284" s="84"/>
      <c r="I284" s="84"/>
      <c r="J284" s="84"/>
      <c r="K284" s="84"/>
      <c r="L284" s="84"/>
      <c r="M284" s="84"/>
      <c r="N284" s="84"/>
      <c r="O284" s="84"/>
      <c r="P284" s="84"/>
      <c r="Q284" s="84"/>
      <c r="R284" s="84"/>
      <c r="S284" s="84"/>
      <c r="T284" s="84"/>
      <c r="U284" s="84"/>
      <c r="V284" s="84"/>
      <c r="W284" s="84"/>
      <c r="X284" s="84"/>
      <c r="Y284" s="84"/>
      <c r="Z284" s="84"/>
    </row>
    <row r="285" spans="1:26" ht="17.25" customHeight="1">
      <c r="A285" s="96"/>
      <c r="B285" s="84"/>
      <c r="C285" s="96"/>
      <c r="D285" s="84"/>
      <c r="E285" s="84"/>
      <c r="F285" s="96"/>
      <c r="G285" s="96"/>
      <c r="H285" s="84"/>
      <c r="I285" s="84"/>
      <c r="J285" s="84"/>
      <c r="K285" s="84"/>
      <c r="L285" s="84"/>
      <c r="M285" s="84"/>
      <c r="N285" s="84"/>
      <c r="O285" s="84"/>
      <c r="P285" s="84"/>
      <c r="Q285" s="84"/>
      <c r="R285" s="84"/>
      <c r="S285" s="84"/>
      <c r="T285" s="84"/>
      <c r="U285" s="84"/>
      <c r="V285" s="84"/>
      <c r="W285" s="84"/>
      <c r="X285" s="84"/>
      <c r="Y285" s="84"/>
      <c r="Z285" s="84"/>
    </row>
    <row r="286" spans="1:26" ht="17.25" customHeight="1">
      <c r="A286" s="96"/>
      <c r="B286" s="84"/>
      <c r="C286" s="96"/>
      <c r="D286" s="84"/>
      <c r="E286" s="84"/>
      <c r="F286" s="96"/>
      <c r="G286" s="96"/>
      <c r="H286" s="84"/>
      <c r="I286" s="84"/>
      <c r="J286" s="84"/>
      <c r="K286" s="84"/>
      <c r="L286" s="84"/>
      <c r="M286" s="84"/>
      <c r="N286" s="84"/>
      <c r="O286" s="84"/>
      <c r="P286" s="84"/>
      <c r="Q286" s="84"/>
      <c r="R286" s="84"/>
      <c r="S286" s="84"/>
      <c r="T286" s="84"/>
      <c r="U286" s="84"/>
      <c r="V286" s="84"/>
      <c r="W286" s="84"/>
      <c r="X286" s="84"/>
      <c r="Y286" s="84"/>
      <c r="Z286" s="84"/>
    </row>
    <row r="287" spans="1:26" ht="17.25" customHeight="1">
      <c r="A287" s="96"/>
      <c r="B287" s="84"/>
      <c r="C287" s="96"/>
      <c r="D287" s="84"/>
      <c r="E287" s="84"/>
      <c r="F287" s="96"/>
      <c r="G287" s="96"/>
      <c r="H287" s="84"/>
      <c r="I287" s="84"/>
      <c r="J287" s="84"/>
      <c r="K287" s="84"/>
      <c r="L287" s="84"/>
      <c r="M287" s="84"/>
      <c r="N287" s="84"/>
      <c r="O287" s="84"/>
      <c r="P287" s="84"/>
      <c r="Q287" s="84"/>
      <c r="R287" s="84"/>
      <c r="S287" s="84"/>
      <c r="T287" s="84"/>
      <c r="U287" s="84"/>
      <c r="V287" s="84"/>
      <c r="W287" s="84"/>
      <c r="X287" s="84"/>
      <c r="Y287" s="84"/>
      <c r="Z287" s="84"/>
    </row>
    <row r="288" spans="1:26" ht="17.25" customHeight="1">
      <c r="A288" s="96"/>
      <c r="B288" s="84"/>
      <c r="C288" s="96"/>
      <c r="D288" s="84"/>
      <c r="E288" s="84"/>
      <c r="F288" s="96"/>
      <c r="G288" s="96"/>
      <c r="H288" s="84"/>
      <c r="I288" s="84"/>
      <c r="J288" s="84"/>
      <c r="K288" s="84"/>
      <c r="L288" s="84"/>
      <c r="M288" s="84"/>
      <c r="N288" s="84"/>
      <c r="O288" s="84"/>
      <c r="P288" s="84"/>
      <c r="Q288" s="84"/>
      <c r="R288" s="84"/>
      <c r="S288" s="84"/>
      <c r="T288" s="84"/>
      <c r="U288" s="84"/>
      <c r="V288" s="84"/>
      <c r="W288" s="84"/>
      <c r="X288" s="84"/>
      <c r="Y288" s="84"/>
      <c r="Z288" s="84"/>
    </row>
    <row r="289" spans="1:26" ht="17.25" customHeight="1">
      <c r="A289" s="96"/>
      <c r="B289" s="84"/>
      <c r="C289" s="96"/>
      <c r="D289" s="84"/>
      <c r="E289" s="84"/>
      <c r="F289" s="96"/>
      <c r="G289" s="96"/>
      <c r="H289" s="84"/>
      <c r="I289" s="84"/>
      <c r="J289" s="84"/>
      <c r="K289" s="84"/>
      <c r="L289" s="84"/>
      <c r="M289" s="84"/>
      <c r="N289" s="84"/>
      <c r="O289" s="84"/>
      <c r="P289" s="84"/>
      <c r="Q289" s="84"/>
      <c r="R289" s="84"/>
      <c r="S289" s="84"/>
      <c r="T289" s="84"/>
      <c r="U289" s="84"/>
      <c r="V289" s="84"/>
      <c r="W289" s="84"/>
      <c r="X289" s="84"/>
      <c r="Y289" s="84"/>
      <c r="Z289" s="84"/>
    </row>
    <row r="290" spans="1:26" ht="17.25" customHeight="1">
      <c r="A290" s="96"/>
      <c r="B290" s="84"/>
      <c r="C290" s="96"/>
      <c r="D290" s="84"/>
      <c r="E290" s="84"/>
      <c r="F290" s="96"/>
      <c r="G290" s="96"/>
      <c r="H290" s="84"/>
      <c r="I290" s="84"/>
      <c r="J290" s="84"/>
      <c r="K290" s="84"/>
      <c r="L290" s="84"/>
      <c r="M290" s="84"/>
      <c r="N290" s="84"/>
      <c r="O290" s="84"/>
      <c r="P290" s="84"/>
      <c r="Q290" s="84"/>
      <c r="R290" s="84"/>
      <c r="S290" s="84"/>
      <c r="T290" s="84"/>
      <c r="U290" s="84"/>
      <c r="V290" s="84"/>
      <c r="W290" s="84"/>
      <c r="X290" s="84"/>
      <c r="Y290" s="84"/>
      <c r="Z290" s="84"/>
    </row>
    <row r="291" spans="1:26" ht="17.25" customHeight="1">
      <c r="A291" s="96"/>
      <c r="B291" s="84"/>
      <c r="C291" s="96"/>
      <c r="D291" s="84"/>
      <c r="E291" s="84"/>
      <c r="F291" s="96"/>
      <c r="G291" s="96"/>
      <c r="H291" s="84"/>
      <c r="I291" s="84"/>
      <c r="J291" s="84"/>
      <c r="K291" s="84"/>
      <c r="L291" s="84"/>
      <c r="M291" s="84"/>
      <c r="N291" s="84"/>
      <c r="O291" s="84"/>
      <c r="P291" s="84"/>
      <c r="Q291" s="84"/>
      <c r="R291" s="84"/>
      <c r="S291" s="84"/>
      <c r="T291" s="84"/>
      <c r="U291" s="84"/>
      <c r="V291" s="84"/>
      <c r="W291" s="84"/>
      <c r="X291" s="84"/>
      <c r="Y291" s="84"/>
      <c r="Z291" s="84"/>
    </row>
    <row r="292" spans="1:26" ht="17.25" customHeight="1">
      <c r="A292" s="96"/>
      <c r="B292" s="84"/>
      <c r="C292" s="96"/>
      <c r="D292" s="84"/>
      <c r="E292" s="84"/>
      <c r="F292" s="96"/>
      <c r="G292" s="96"/>
      <c r="H292" s="84"/>
      <c r="I292" s="84"/>
      <c r="J292" s="84"/>
      <c r="K292" s="84"/>
      <c r="L292" s="84"/>
      <c r="M292" s="84"/>
      <c r="N292" s="84"/>
      <c r="O292" s="84"/>
      <c r="P292" s="84"/>
      <c r="Q292" s="84"/>
      <c r="R292" s="84"/>
      <c r="S292" s="84"/>
      <c r="T292" s="84"/>
      <c r="U292" s="84"/>
      <c r="V292" s="84"/>
      <c r="W292" s="84"/>
      <c r="X292" s="84"/>
      <c r="Y292" s="84"/>
      <c r="Z292" s="84"/>
    </row>
    <row r="293" spans="1:26" ht="17.25" customHeight="1">
      <c r="A293" s="96"/>
      <c r="B293" s="84"/>
      <c r="C293" s="96"/>
      <c r="D293" s="84"/>
      <c r="E293" s="84"/>
      <c r="F293" s="96"/>
      <c r="G293" s="96"/>
      <c r="H293" s="84"/>
      <c r="I293" s="84"/>
      <c r="J293" s="84"/>
      <c r="K293" s="84"/>
      <c r="L293" s="84"/>
      <c r="M293" s="84"/>
      <c r="N293" s="84"/>
      <c r="O293" s="84"/>
      <c r="P293" s="84"/>
      <c r="Q293" s="84"/>
      <c r="R293" s="84"/>
      <c r="S293" s="84"/>
      <c r="T293" s="84"/>
      <c r="U293" s="84"/>
      <c r="V293" s="84"/>
      <c r="W293" s="84"/>
      <c r="X293" s="84"/>
      <c r="Y293" s="84"/>
      <c r="Z293" s="84"/>
    </row>
    <row r="294" spans="1:26" ht="17.25" customHeight="1">
      <c r="A294" s="96"/>
      <c r="B294" s="84"/>
      <c r="C294" s="96"/>
      <c r="D294" s="84"/>
      <c r="E294" s="84"/>
      <c r="F294" s="96"/>
      <c r="G294" s="96"/>
      <c r="H294" s="84"/>
      <c r="I294" s="84"/>
      <c r="J294" s="84"/>
      <c r="K294" s="84"/>
      <c r="L294" s="84"/>
      <c r="M294" s="84"/>
      <c r="N294" s="84"/>
      <c r="O294" s="84"/>
      <c r="P294" s="84"/>
      <c r="Q294" s="84"/>
      <c r="R294" s="84"/>
      <c r="S294" s="84"/>
      <c r="T294" s="84"/>
      <c r="U294" s="84"/>
      <c r="V294" s="84"/>
      <c r="W294" s="84"/>
      <c r="X294" s="84"/>
      <c r="Y294" s="84"/>
      <c r="Z294" s="84"/>
    </row>
    <row r="295" spans="1:26" ht="17.25" customHeight="1">
      <c r="A295" s="96"/>
      <c r="B295" s="84"/>
      <c r="C295" s="96"/>
      <c r="D295" s="84"/>
      <c r="E295" s="84"/>
      <c r="F295" s="96"/>
      <c r="G295" s="96"/>
      <c r="H295" s="84"/>
      <c r="I295" s="84"/>
      <c r="J295" s="84"/>
      <c r="K295" s="84"/>
      <c r="L295" s="84"/>
      <c r="M295" s="84"/>
      <c r="N295" s="84"/>
      <c r="O295" s="84"/>
      <c r="P295" s="84"/>
      <c r="Q295" s="84"/>
      <c r="R295" s="84"/>
      <c r="S295" s="84"/>
      <c r="T295" s="84"/>
      <c r="U295" s="84"/>
      <c r="V295" s="84"/>
      <c r="W295" s="84"/>
      <c r="X295" s="84"/>
      <c r="Y295" s="84"/>
      <c r="Z295" s="84"/>
    </row>
    <row r="296" spans="1:26" ht="17.25" customHeight="1">
      <c r="A296" s="96"/>
      <c r="B296" s="84"/>
      <c r="C296" s="96"/>
      <c r="D296" s="84"/>
      <c r="E296" s="84"/>
      <c r="F296" s="96"/>
      <c r="G296" s="96"/>
      <c r="H296" s="84"/>
      <c r="I296" s="84"/>
      <c r="J296" s="84"/>
      <c r="K296" s="84"/>
      <c r="L296" s="84"/>
      <c r="M296" s="84"/>
      <c r="N296" s="84"/>
      <c r="O296" s="84"/>
      <c r="P296" s="84"/>
      <c r="Q296" s="84"/>
      <c r="R296" s="84"/>
      <c r="S296" s="84"/>
      <c r="T296" s="84"/>
      <c r="U296" s="84"/>
      <c r="V296" s="84"/>
      <c r="W296" s="84"/>
      <c r="X296" s="84"/>
      <c r="Y296" s="84"/>
      <c r="Z296" s="84"/>
    </row>
    <row r="297" spans="1:26" ht="17.25" customHeight="1">
      <c r="A297" s="96"/>
      <c r="B297" s="84"/>
      <c r="C297" s="96"/>
      <c r="D297" s="84"/>
      <c r="E297" s="84"/>
      <c r="F297" s="96"/>
      <c r="G297" s="96"/>
      <c r="H297" s="84"/>
      <c r="I297" s="84"/>
      <c r="J297" s="84"/>
      <c r="K297" s="84"/>
      <c r="L297" s="84"/>
      <c r="M297" s="84"/>
      <c r="N297" s="84"/>
      <c r="O297" s="84"/>
      <c r="P297" s="84"/>
      <c r="Q297" s="84"/>
      <c r="R297" s="84"/>
      <c r="S297" s="84"/>
      <c r="T297" s="84"/>
      <c r="U297" s="84"/>
      <c r="V297" s="84"/>
      <c r="W297" s="84"/>
      <c r="X297" s="84"/>
      <c r="Y297" s="84"/>
      <c r="Z297" s="84"/>
    </row>
    <row r="298" spans="1:26" ht="17.25" customHeight="1">
      <c r="A298" s="96"/>
      <c r="B298" s="84"/>
      <c r="C298" s="96"/>
      <c r="D298" s="84"/>
      <c r="E298" s="84"/>
      <c r="F298" s="96"/>
      <c r="G298" s="96"/>
      <c r="H298" s="84"/>
      <c r="I298" s="84"/>
      <c r="J298" s="84"/>
      <c r="K298" s="84"/>
      <c r="L298" s="84"/>
      <c r="M298" s="84"/>
      <c r="N298" s="84"/>
      <c r="O298" s="84"/>
      <c r="P298" s="84"/>
      <c r="Q298" s="84"/>
      <c r="R298" s="84"/>
      <c r="S298" s="84"/>
      <c r="T298" s="84"/>
      <c r="U298" s="84"/>
      <c r="V298" s="84"/>
      <c r="W298" s="84"/>
      <c r="X298" s="84"/>
      <c r="Y298" s="84"/>
      <c r="Z298" s="84"/>
    </row>
    <row r="299" spans="1:26" ht="17.25" customHeight="1">
      <c r="A299" s="96"/>
      <c r="B299" s="84"/>
      <c r="C299" s="96"/>
      <c r="D299" s="84"/>
      <c r="E299" s="84"/>
      <c r="F299" s="96"/>
      <c r="G299" s="96"/>
      <c r="H299" s="84"/>
      <c r="I299" s="84"/>
      <c r="J299" s="84"/>
      <c r="K299" s="84"/>
      <c r="L299" s="84"/>
      <c r="M299" s="84"/>
      <c r="N299" s="84"/>
      <c r="O299" s="84"/>
      <c r="P299" s="84"/>
      <c r="Q299" s="84"/>
      <c r="R299" s="84"/>
      <c r="S299" s="84"/>
      <c r="T299" s="84"/>
      <c r="U299" s="84"/>
      <c r="V299" s="84"/>
      <c r="W299" s="84"/>
      <c r="X299" s="84"/>
      <c r="Y299" s="84"/>
      <c r="Z299" s="84"/>
    </row>
    <row r="300" spans="1:26" ht="17.25" customHeight="1">
      <c r="A300" s="96"/>
      <c r="B300" s="84"/>
      <c r="C300" s="96"/>
      <c r="D300" s="84"/>
      <c r="E300" s="84"/>
      <c r="F300" s="96"/>
      <c r="G300" s="96"/>
      <c r="H300" s="84"/>
      <c r="I300" s="84"/>
      <c r="J300" s="84"/>
      <c r="K300" s="84"/>
      <c r="L300" s="84"/>
      <c r="M300" s="84"/>
      <c r="N300" s="84"/>
      <c r="O300" s="84"/>
      <c r="P300" s="84"/>
      <c r="Q300" s="84"/>
      <c r="R300" s="84"/>
      <c r="S300" s="84"/>
      <c r="T300" s="84"/>
      <c r="U300" s="84"/>
      <c r="V300" s="84"/>
      <c r="W300" s="84"/>
      <c r="X300" s="84"/>
      <c r="Y300" s="84"/>
      <c r="Z300" s="84"/>
    </row>
    <row r="301" spans="1:26" ht="17.25" customHeight="1">
      <c r="A301" s="96"/>
      <c r="B301" s="84"/>
      <c r="C301" s="96"/>
      <c r="D301" s="84"/>
      <c r="E301" s="84"/>
      <c r="F301" s="96"/>
      <c r="G301" s="96"/>
      <c r="H301" s="84"/>
      <c r="I301" s="84"/>
      <c r="J301" s="84"/>
      <c r="K301" s="84"/>
      <c r="L301" s="84"/>
      <c r="M301" s="84"/>
      <c r="N301" s="84"/>
      <c r="O301" s="84"/>
      <c r="P301" s="84"/>
      <c r="Q301" s="84"/>
      <c r="R301" s="84"/>
      <c r="S301" s="84"/>
      <c r="T301" s="84"/>
      <c r="U301" s="84"/>
      <c r="V301" s="84"/>
      <c r="W301" s="84"/>
      <c r="X301" s="84"/>
      <c r="Y301" s="84"/>
      <c r="Z301" s="84"/>
    </row>
    <row r="302" spans="1:26" ht="17.25" customHeight="1">
      <c r="A302" s="96"/>
      <c r="B302" s="84"/>
      <c r="C302" s="96"/>
      <c r="D302" s="84"/>
      <c r="E302" s="84"/>
      <c r="F302" s="96"/>
      <c r="G302" s="96"/>
      <c r="H302" s="84"/>
      <c r="I302" s="84"/>
      <c r="J302" s="84"/>
      <c r="K302" s="84"/>
      <c r="L302" s="84"/>
      <c r="M302" s="84"/>
      <c r="N302" s="84"/>
      <c r="O302" s="84"/>
      <c r="P302" s="84"/>
      <c r="Q302" s="84"/>
      <c r="R302" s="84"/>
      <c r="S302" s="84"/>
      <c r="T302" s="84"/>
      <c r="U302" s="84"/>
      <c r="V302" s="84"/>
      <c r="W302" s="84"/>
      <c r="X302" s="84"/>
      <c r="Y302" s="84"/>
      <c r="Z302" s="84"/>
    </row>
    <row r="303" spans="1:26" ht="17.25" customHeight="1">
      <c r="A303" s="96"/>
      <c r="B303" s="84"/>
      <c r="C303" s="96"/>
      <c r="D303" s="84"/>
      <c r="E303" s="84"/>
      <c r="F303" s="96"/>
      <c r="G303" s="96"/>
      <c r="H303" s="84"/>
      <c r="I303" s="84"/>
      <c r="J303" s="84"/>
      <c r="K303" s="84"/>
      <c r="L303" s="84"/>
      <c r="M303" s="84"/>
      <c r="N303" s="84"/>
      <c r="O303" s="84"/>
      <c r="P303" s="84"/>
      <c r="Q303" s="84"/>
      <c r="R303" s="84"/>
      <c r="S303" s="84"/>
      <c r="T303" s="84"/>
      <c r="U303" s="84"/>
      <c r="V303" s="84"/>
      <c r="W303" s="84"/>
      <c r="X303" s="84"/>
      <c r="Y303" s="84"/>
      <c r="Z303" s="84"/>
    </row>
    <row r="304" spans="1:26" ht="17.25" customHeight="1">
      <c r="A304" s="96"/>
      <c r="B304" s="84"/>
      <c r="C304" s="96"/>
      <c r="D304" s="84"/>
      <c r="E304" s="84"/>
      <c r="F304" s="96"/>
      <c r="G304" s="96"/>
      <c r="H304" s="84"/>
      <c r="I304" s="84"/>
      <c r="J304" s="84"/>
      <c r="K304" s="84"/>
      <c r="L304" s="84"/>
      <c r="M304" s="84"/>
      <c r="N304" s="84"/>
      <c r="O304" s="84"/>
      <c r="P304" s="84"/>
      <c r="Q304" s="84"/>
      <c r="R304" s="84"/>
      <c r="S304" s="84"/>
      <c r="T304" s="84"/>
      <c r="U304" s="84"/>
      <c r="V304" s="84"/>
      <c r="W304" s="84"/>
      <c r="X304" s="84"/>
      <c r="Y304" s="84"/>
      <c r="Z304" s="84"/>
    </row>
    <row r="305" spans="1:26" ht="17.25" customHeight="1">
      <c r="A305" s="96"/>
      <c r="B305" s="84"/>
      <c r="C305" s="96"/>
      <c r="D305" s="84"/>
      <c r="E305" s="84"/>
      <c r="F305" s="96"/>
      <c r="G305" s="96"/>
      <c r="H305" s="84"/>
      <c r="I305" s="84"/>
      <c r="J305" s="84"/>
      <c r="K305" s="84"/>
      <c r="L305" s="84"/>
      <c r="M305" s="84"/>
      <c r="N305" s="84"/>
      <c r="O305" s="84"/>
      <c r="P305" s="84"/>
      <c r="Q305" s="84"/>
      <c r="R305" s="84"/>
      <c r="S305" s="84"/>
      <c r="T305" s="84"/>
      <c r="U305" s="84"/>
      <c r="V305" s="84"/>
      <c r="W305" s="84"/>
      <c r="X305" s="84"/>
      <c r="Y305" s="84"/>
      <c r="Z305" s="84"/>
    </row>
    <row r="306" spans="1:26" ht="17.25" customHeight="1">
      <c r="A306" s="96"/>
      <c r="B306" s="84"/>
      <c r="C306" s="96"/>
      <c r="D306" s="84"/>
      <c r="E306" s="84"/>
      <c r="F306" s="96"/>
      <c r="G306" s="96"/>
      <c r="H306" s="84"/>
      <c r="I306" s="84"/>
      <c r="J306" s="84"/>
      <c r="K306" s="84"/>
      <c r="L306" s="84"/>
      <c r="M306" s="84"/>
      <c r="N306" s="84"/>
      <c r="O306" s="84"/>
      <c r="P306" s="84"/>
      <c r="Q306" s="84"/>
      <c r="R306" s="84"/>
      <c r="S306" s="84"/>
      <c r="T306" s="84"/>
      <c r="U306" s="84"/>
      <c r="V306" s="84"/>
      <c r="W306" s="84"/>
      <c r="X306" s="84"/>
      <c r="Y306" s="84"/>
      <c r="Z306" s="84"/>
    </row>
    <row r="307" spans="1:26" ht="17.25" customHeight="1">
      <c r="A307" s="96"/>
      <c r="B307" s="84"/>
      <c r="C307" s="96"/>
      <c r="D307" s="84"/>
      <c r="E307" s="84"/>
      <c r="F307" s="96"/>
      <c r="G307" s="96"/>
      <c r="H307" s="84"/>
      <c r="I307" s="84"/>
      <c r="J307" s="84"/>
      <c r="K307" s="84"/>
      <c r="L307" s="84"/>
      <c r="M307" s="84"/>
      <c r="N307" s="84"/>
      <c r="O307" s="84"/>
      <c r="P307" s="84"/>
      <c r="Q307" s="84"/>
      <c r="R307" s="84"/>
      <c r="S307" s="84"/>
      <c r="T307" s="84"/>
      <c r="U307" s="84"/>
      <c r="V307" s="84"/>
      <c r="W307" s="84"/>
      <c r="X307" s="84"/>
      <c r="Y307" s="84"/>
      <c r="Z307" s="84"/>
    </row>
    <row r="308" spans="1:26" ht="17.25" customHeight="1">
      <c r="A308" s="96"/>
      <c r="B308" s="84"/>
      <c r="C308" s="96"/>
      <c r="D308" s="84"/>
      <c r="E308" s="84"/>
      <c r="F308" s="96"/>
      <c r="G308" s="96"/>
      <c r="H308" s="84"/>
      <c r="I308" s="84"/>
      <c r="J308" s="84"/>
      <c r="K308" s="84"/>
      <c r="L308" s="84"/>
      <c r="M308" s="84"/>
      <c r="N308" s="84"/>
      <c r="O308" s="84"/>
      <c r="P308" s="84"/>
      <c r="Q308" s="84"/>
      <c r="R308" s="84"/>
      <c r="S308" s="84"/>
      <c r="T308" s="84"/>
      <c r="U308" s="84"/>
      <c r="V308" s="84"/>
      <c r="W308" s="84"/>
      <c r="X308" s="84"/>
      <c r="Y308" s="84"/>
      <c r="Z308" s="84"/>
    </row>
    <row r="309" spans="1:26" ht="17.25" customHeight="1">
      <c r="A309" s="96"/>
      <c r="B309" s="84"/>
      <c r="C309" s="96"/>
      <c r="D309" s="84"/>
      <c r="E309" s="84"/>
      <c r="F309" s="96"/>
      <c r="G309" s="96"/>
      <c r="H309" s="84"/>
      <c r="I309" s="84"/>
      <c r="J309" s="84"/>
      <c r="K309" s="84"/>
      <c r="L309" s="84"/>
      <c r="M309" s="84"/>
      <c r="N309" s="84"/>
      <c r="O309" s="84"/>
      <c r="P309" s="84"/>
      <c r="Q309" s="84"/>
      <c r="R309" s="84"/>
      <c r="S309" s="84"/>
      <c r="T309" s="84"/>
      <c r="U309" s="84"/>
      <c r="V309" s="84"/>
      <c r="W309" s="84"/>
      <c r="X309" s="84"/>
      <c r="Y309" s="84"/>
      <c r="Z309" s="84"/>
    </row>
    <row r="310" spans="1:26" ht="17.25" customHeight="1">
      <c r="A310" s="96"/>
      <c r="B310" s="84"/>
      <c r="C310" s="96"/>
      <c r="D310" s="84"/>
      <c r="E310" s="84"/>
      <c r="F310" s="96"/>
      <c r="G310" s="96"/>
      <c r="H310" s="84"/>
      <c r="I310" s="84"/>
      <c r="J310" s="84"/>
      <c r="K310" s="84"/>
      <c r="L310" s="84"/>
      <c r="M310" s="84"/>
      <c r="N310" s="84"/>
      <c r="O310" s="84"/>
      <c r="P310" s="84"/>
      <c r="Q310" s="84"/>
      <c r="R310" s="84"/>
      <c r="S310" s="84"/>
      <c r="T310" s="84"/>
      <c r="U310" s="84"/>
      <c r="V310" s="84"/>
      <c r="W310" s="84"/>
      <c r="X310" s="84"/>
      <c r="Y310" s="84"/>
      <c r="Z310" s="84"/>
    </row>
    <row r="311" spans="1:26" ht="17.25" customHeight="1">
      <c r="A311" s="96"/>
      <c r="B311" s="84"/>
      <c r="C311" s="96"/>
      <c r="D311" s="84"/>
      <c r="E311" s="84"/>
      <c r="F311" s="96"/>
      <c r="G311" s="96"/>
      <c r="H311" s="84"/>
      <c r="I311" s="84"/>
      <c r="J311" s="84"/>
      <c r="K311" s="84"/>
      <c r="L311" s="84"/>
      <c r="M311" s="84"/>
      <c r="N311" s="84"/>
      <c r="O311" s="84"/>
      <c r="P311" s="84"/>
      <c r="Q311" s="84"/>
      <c r="R311" s="84"/>
      <c r="S311" s="84"/>
      <c r="T311" s="84"/>
      <c r="U311" s="84"/>
      <c r="V311" s="84"/>
      <c r="W311" s="84"/>
      <c r="X311" s="84"/>
      <c r="Y311" s="84"/>
      <c r="Z311" s="84"/>
    </row>
    <row r="312" spans="1:26" ht="17.25" customHeight="1">
      <c r="A312" s="96"/>
      <c r="B312" s="84"/>
      <c r="C312" s="96"/>
      <c r="D312" s="84"/>
      <c r="E312" s="84"/>
      <c r="F312" s="96"/>
      <c r="G312" s="96"/>
      <c r="H312" s="84"/>
      <c r="I312" s="84"/>
      <c r="J312" s="84"/>
      <c r="K312" s="84"/>
      <c r="L312" s="84"/>
      <c r="M312" s="84"/>
      <c r="N312" s="84"/>
      <c r="O312" s="84"/>
      <c r="P312" s="84"/>
      <c r="Q312" s="84"/>
      <c r="R312" s="84"/>
      <c r="S312" s="84"/>
      <c r="T312" s="84"/>
      <c r="U312" s="84"/>
      <c r="V312" s="84"/>
      <c r="W312" s="84"/>
      <c r="X312" s="84"/>
      <c r="Y312" s="84"/>
      <c r="Z312" s="84"/>
    </row>
    <row r="313" spans="1:26" ht="17.25" customHeight="1">
      <c r="A313" s="96"/>
      <c r="B313" s="84"/>
      <c r="C313" s="96"/>
      <c r="D313" s="84"/>
      <c r="E313" s="84"/>
      <c r="F313" s="96"/>
      <c r="G313" s="96"/>
      <c r="H313" s="84"/>
      <c r="I313" s="84"/>
      <c r="J313" s="84"/>
      <c r="K313" s="84"/>
      <c r="L313" s="84"/>
      <c r="M313" s="84"/>
      <c r="N313" s="84"/>
      <c r="O313" s="84"/>
      <c r="P313" s="84"/>
      <c r="Q313" s="84"/>
      <c r="R313" s="84"/>
      <c r="S313" s="84"/>
      <c r="T313" s="84"/>
      <c r="U313" s="84"/>
      <c r="V313" s="84"/>
      <c r="W313" s="84"/>
      <c r="X313" s="84"/>
      <c r="Y313" s="84"/>
      <c r="Z313" s="84"/>
    </row>
    <row r="314" spans="1:26" ht="17.25" customHeight="1">
      <c r="A314" s="96"/>
      <c r="B314" s="84"/>
      <c r="C314" s="96"/>
      <c r="D314" s="84"/>
      <c r="E314" s="84"/>
      <c r="F314" s="96"/>
      <c r="G314" s="96"/>
      <c r="H314" s="84"/>
      <c r="I314" s="84"/>
      <c r="J314" s="84"/>
      <c r="K314" s="84"/>
      <c r="L314" s="84"/>
      <c r="M314" s="84"/>
      <c r="N314" s="84"/>
      <c r="O314" s="84"/>
      <c r="P314" s="84"/>
      <c r="Q314" s="84"/>
      <c r="R314" s="84"/>
      <c r="S314" s="84"/>
      <c r="T314" s="84"/>
      <c r="U314" s="84"/>
      <c r="V314" s="84"/>
      <c r="W314" s="84"/>
      <c r="X314" s="84"/>
      <c r="Y314" s="84"/>
      <c r="Z314" s="84"/>
    </row>
    <row r="315" spans="1:26" ht="17.25" customHeight="1">
      <c r="A315" s="96"/>
      <c r="B315" s="84"/>
      <c r="C315" s="96"/>
      <c r="D315" s="84"/>
      <c r="E315" s="84"/>
      <c r="F315" s="96"/>
      <c r="G315" s="96"/>
      <c r="H315" s="84"/>
      <c r="I315" s="84"/>
      <c r="J315" s="84"/>
      <c r="K315" s="84"/>
      <c r="L315" s="84"/>
      <c r="M315" s="84"/>
      <c r="N315" s="84"/>
      <c r="O315" s="84"/>
      <c r="P315" s="84"/>
      <c r="Q315" s="84"/>
      <c r="R315" s="84"/>
      <c r="S315" s="84"/>
      <c r="T315" s="84"/>
      <c r="U315" s="84"/>
      <c r="V315" s="84"/>
      <c r="W315" s="84"/>
      <c r="X315" s="84"/>
      <c r="Y315" s="84"/>
      <c r="Z315" s="84"/>
    </row>
    <row r="316" spans="1:26" ht="17.25" customHeight="1">
      <c r="A316" s="96"/>
      <c r="B316" s="84"/>
      <c r="C316" s="96"/>
      <c r="D316" s="84"/>
      <c r="E316" s="84"/>
      <c r="F316" s="96"/>
      <c r="G316" s="96"/>
      <c r="H316" s="84"/>
      <c r="I316" s="84"/>
      <c r="J316" s="84"/>
      <c r="K316" s="84"/>
      <c r="L316" s="84"/>
      <c r="M316" s="84"/>
      <c r="N316" s="84"/>
      <c r="O316" s="84"/>
      <c r="P316" s="84"/>
      <c r="Q316" s="84"/>
      <c r="R316" s="84"/>
      <c r="S316" s="84"/>
      <c r="T316" s="84"/>
      <c r="U316" s="84"/>
      <c r="V316" s="84"/>
      <c r="W316" s="84"/>
      <c r="X316" s="84"/>
      <c r="Y316" s="84"/>
      <c r="Z316" s="84"/>
    </row>
    <row r="317" spans="1:26" ht="17.25" customHeight="1">
      <c r="A317" s="96"/>
      <c r="B317" s="84"/>
      <c r="C317" s="96"/>
      <c r="D317" s="84"/>
      <c r="E317" s="84"/>
      <c r="F317" s="96"/>
      <c r="G317" s="96"/>
      <c r="H317" s="84"/>
      <c r="I317" s="84"/>
      <c r="J317" s="84"/>
      <c r="K317" s="84"/>
      <c r="L317" s="84"/>
      <c r="M317" s="84"/>
      <c r="N317" s="84"/>
      <c r="O317" s="84"/>
      <c r="P317" s="84"/>
      <c r="Q317" s="84"/>
      <c r="R317" s="84"/>
      <c r="S317" s="84"/>
      <c r="T317" s="84"/>
      <c r="U317" s="84"/>
      <c r="V317" s="84"/>
      <c r="W317" s="84"/>
      <c r="X317" s="84"/>
      <c r="Y317" s="84"/>
      <c r="Z317" s="84"/>
    </row>
    <row r="318" spans="1:26" ht="17.25" customHeight="1">
      <c r="A318" s="96"/>
      <c r="B318" s="84"/>
      <c r="C318" s="96"/>
      <c r="D318" s="84"/>
      <c r="E318" s="84"/>
      <c r="F318" s="96"/>
      <c r="G318" s="96"/>
      <c r="H318" s="84"/>
      <c r="I318" s="84"/>
      <c r="J318" s="84"/>
      <c r="K318" s="84"/>
      <c r="L318" s="84"/>
      <c r="M318" s="84"/>
      <c r="N318" s="84"/>
      <c r="O318" s="84"/>
      <c r="P318" s="84"/>
      <c r="Q318" s="84"/>
      <c r="R318" s="84"/>
      <c r="S318" s="84"/>
      <c r="T318" s="84"/>
      <c r="U318" s="84"/>
      <c r="V318" s="84"/>
      <c r="W318" s="84"/>
      <c r="X318" s="84"/>
      <c r="Y318" s="84"/>
      <c r="Z318" s="84"/>
    </row>
    <row r="319" spans="1:26" ht="17.25" customHeight="1">
      <c r="A319" s="96"/>
      <c r="B319" s="84"/>
      <c r="C319" s="96"/>
      <c r="D319" s="84"/>
      <c r="E319" s="84"/>
      <c r="F319" s="96"/>
      <c r="G319" s="96"/>
      <c r="H319" s="84"/>
      <c r="I319" s="84"/>
      <c r="J319" s="84"/>
      <c r="K319" s="84"/>
      <c r="L319" s="84"/>
      <c r="M319" s="84"/>
      <c r="N319" s="84"/>
      <c r="O319" s="84"/>
      <c r="P319" s="84"/>
      <c r="Q319" s="84"/>
      <c r="R319" s="84"/>
      <c r="S319" s="84"/>
      <c r="T319" s="84"/>
      <c r="U319" s="84"/>
      <c r="V319" s="84"/>
      <c r="W319" s="84"/>
      <c r="X319" s="84"/>
      <c r="Y319" s="84"/>
      <c r="Z319" s="84"/>
    </row>
    <row r="320" spans="1:26" ht="17.25" customHeight="1">
      <c r="A320" s="96"/>
      <c r="B320" s="84"/>
      <c r="C320" s="96"/>
      <c r="D320" s="84"/>
      <c r="E320" s="84"/>
      <c r="F320" s="96"/>
      <c r="G320" s="96"/>
      <c r="H320" s="84"/>
      <c r="I320" s="84"/>
      <c r="J320" s="84"/>
      <c r="K320" s="84"/>
      <c r="L320" s="84"/>
      <c r="M320" s="84"/>
      <c r="N320" s="84"/>
      <c r="O320" s="84"/>
      <c r="P320" s="84"/>
      <c r="Q320" s="84"/>
      <c r="R320" s="84"/>
      <c r="S320" s="84"/>
      <c r="T320" s="84"/>
      <c r="U320" s="84"/>
      <c r="V320" s="84"/>
      <c r="W320" s="84"/>
      <c r="X320" s="84"/>
      <c r="Y320" s="84"/>
      <c r="Z320" s="84"/>
    </row>
    <row r="321" spans="1:26" ht="17.25" customHeight="1">
      <c r="A321" s="96"/>
      <c r="B321" s="84"/>
      <c r="C321" s="96"/>
      <c r="D321" s="84"/>
      <c r="E321" s="84"/>
      <c r="F321" s="96"/>
      <c r="G321" s="96"/>
      <c r="H321" s="84"/>
      <c r="I321" s="84"/>
      <c r="J321" s="84"/>
      <c r="K321" s="84"/>
      <c r="L321" s="84"/>
      <c r="M321" s="84"/>
      <c r="N321" s="84"/>
      <c r="O321" s="84"/>
      <c r="P321" s="84"/>
      <c r="Q321" s="84"/>
      <c r="R321" s="84"/>
      <c r="S321" s="84"/>
      <c r="T321" s="84"/>
      <c r="U321" s="84"/>
      <c r="V321" s="84"/>
      <c r="W321" s="84"/>
      <c r="X321" s="84"/>
      <c r="Y321" s="84"/>
      <c r="Z321" s="84"/>
    </row>
    <row r="322" spans="1:26" ht="17.25" customHeight="1">
      <c r="A322" s="96"/>
      <c r="B322" s="84"/>
      <c r="C322" s="96"/>
      <c r="D322" s="84"/>
      <c r="E322" s="84"/>
      <c r="F322" s="96"/>
      <c r="G322" s="96"/>
      <c r="H322" s="84"/>
      <c r="I322" s="84"/>
      <c r="J322" s="84"/>
      <c r="K322" s="84"/>
      <c r="L322" s="84"/>
      <c r="M322" s="84"/>
      <c r="N322" s="84"/>
      <c r="O322" s="84"/>
      <c r="P322" s="84"/>
      <c r="Q322" s="84"/>
      <c r="R322" s="84"/>
      <c r="S322" s="84"/>
      <c r="T322" s="84"/>
      <c r="U322" s="84"/>
      <c r="V322" s="84"/>
      <c r="W322" s="84"/>
      <c r="X322" s="84"/>
      <c r="Y322" s="84"/>
      <c r="Z322" s="84"/>
    </row>
    <row r="323" spans="1:26" ht="17.25" customHeight="1">
      <c r="A323" s="96"/>
      <c r="B323" s="84"/>
      <c r="C323" s="96"/>
      <c r="D323" s="84"/>
      <c r="E323" s="84"/>
      <c r="F323" s="96"/>
      <c r="G323" s="96"/>
      <c r="H323" s="84"/>
      <c r="I323" s="84"/>
      <c r="J323" s="84"/>
      <c r="K323" s="84"/>
      <c r="L323" s="84"/>
      <c r="M323" s="84"/>
      <c r="N323" s="84"/>
      <c r="O323" s="84"/>
      <c r="P323" s="84"/>
      <c r="Q323" s="84"/>
      <c r="R323" s="84"/>
      <c r="S323" s="84"/>
      <c r="T323" s="84"/>
      <c r="U323" s="84"/>
      <c r="V323" s="84"/>
      <c r="W323" s="84"/>
      <c r="X323" s="84"/>
      <c r="Y323" s="84"/>
      <c r="Z323" s="84"/>
    </row>
    <row r="324" spans="1:26" ht="17.25" customHeight="1">
      <c r="A324" s="96"/>
      <c r="B324" s="84"/>
      <c r="C324" s="96"/>
      <c r="D324" s="84"/>
      <c r="E324" s="84"/>
      <c r="F324" s="96"/>
      <c r="G324" s="96"/>
      <c r="H324" s="84"/>
      <c r="I324" s="84"/>
      <c r="J324" s="84"/>
      <c r="K324" s="84"/>
      <c r="L324" s="84"/>
      <c r="M324" s="84"/>
      <c r="N324" s="84"/>
      <c r="O324" s="84"/>
      <c r="P324" s="84"/>
      <c r="Q324" s="84"/>
      <c r="R324" s="84"/>
      <c r="S324" s="84"/>
      <c r="T324" s="84"/>
      <c r="U324" s="84"/>
      <c r="V324" s="84"/>
      <c r="W324" s="84"/>
      <c r="X324" s="84"/>
      <c r="Y324" s="84"/>
      <c r="Z324" s="84"/>
    </row>
    <row r="325" spans="1:26" ht="17.25" customHeight="1">
      <c r="A325" s="96"/>
      <c r="B325" s="84"/>
      <c r="C325" s="96"/>
      <c r="D325" s="84"/>
      <c r="E325" s="84"/>
      <c r="F325" s="96"/>
      <c r="G325" s="96"/>
      <c r="H325" s="84"/>
      <c r="I325" s="84"/>
      <c r="J325" s="84"/>
      <c r="K325" s="84"/>
      <c r="L325" s="84"/>
      <c r="M325" s="84"/>
      <c r="N325" s="84"/>
      <c r="O325" s="84"/>
      <c r="P325" s="84"/>
      <c r="Q325" s="84"/>
      <c r="R325" s="84"/>
      <c r="S325" s="84"/>
      <c r="T325" s="84"/>
      <c r="U325" s="84"/>
      <c r="V325" s="84"/>
      <c r="W325" s="84"/>
      <c r="X325" s="84"/>
      <c r="Y325" s="84"/>
      <c r="Z325" s="84"/>
    </row>
    <row r="326" spans="1:26" ht="17.25" customHeight="1">
      <c r="A326" s="96"/>
      <c r="B326" s="84"/>
      <c r="C326" s="96"/>
      <c r="D326" s="84"/>
      <c r="E326" s="84"/>
      <c r="F326" s="96"/>
      <c r="G326" s="96"/>
      <c r="H326" s="84"/>
      <c r="I326" s="84"/>
      <c r="J326" s="84"/>
      <c r="K326" s="84"/>
      <c r="L326" s="84"/>
      <c r="M326" s="84"/>
      <c r="N326" s="84"/>
      <c r="O326" s="84"/>
      <c r="P326" s="84"/>
      <c r="Q326" s="84"/>
      <c r="R326" s="84"/>
      <c r="S326" s="84"/>
      <c r="T326" s="84"/>
      <c r="U326" s="84"/>
      <c r="V326" s="84"/>
      <c r="W326" s="84"/>
      <c r="X326" s="84"/>
      <c r="Y326" s="84"/>
      <c r="Z326" s="84"/>
    </row>
    <row r="327" spans="1:26" ht="17.25" customHeight="1">
      <c r="A327" s="96"/>
      <c r="B327" s="84"/>
      <c r="C327" s="96"/>
      <c r="D327" s="84"/>
      <c r="E327" s="84"/>
      <c r="F327" s="96"/>
      <c r="G327" s="96"/>
      <c r="H327" s="84"/>
      <c r="I327" s="84"/>
      <c r="J327" s="84"/>
      <c r="K327" s="84"/>
      <c r="L327" s="84"/>
      <c r="M327" s="84"/>
      <c r="N327" s="84"/>
      <c r="O327" s="84"/>
      <c r="P327" s="84"/>
      <c r="Q327" s="84"/>
      <c r="R327" s="84"/>
      <c r="S327" s="84"/>
      <c r="T327" s="84"/>
      <c r="U327" s="84"/>
      <c r="V327" s="84"/>
      <c r="W327" s="84"/>
      <c r="X327" s="84"/>
      <c r="Y327" s="84"/>
      <c r="Z327" s="84"/>
    </row>
    <row r="328" spans="1:26" ht="17.25" customHeight="1">
      <c r="A328" s="96"/>
      <c r="B328" s="84"/>
      <c r="C328" s="96"/>
      <c r="D328" s="84"/>
      <c r="E328" s="84"/>
      <c r="F328" s="96"/>
      <c r="G328" s="96"/>
      <c r="H328" s="84"/>
      <c r="I328" s="84"/>
      <c r="J328" s="84"/>
      <c r="K328" s="84"/>
      <c r="L328" s="84"/>
      <c r="M328" s="84"/>
      <c r="N328" s="84"/>
      <c r="O328" s="84"/>
      <c r="P328" s="84"/>
      <c r="Q328" s="84"/>
      <c r="R328" s="84"/>
      <c r="S328" s="84"/>
      <c r="T328" s="84"/>
      <c r="U328" s="84"/>
      <c r="V328" s="84"/>
      <c r="W328" s="84"/>
      <c r="X328" s="84"/>
      <c r="Y328" s="84"/>
      <c r="Z328" s="84"/>
    </row>
    <row r="329" spans="1:26" ht="17.25" customHeight="1">
      <c r="A329" s="96"/>
      <c r="B329" s="84"/>
      <c r="C329" s="96"/>
      <c r="D329" s="84"/>
      <c r="E329" s="84"/>
      <c r="F329" s="96"/>
      <c r="G329" s="96"/>
      <c r="H329" s="84"/>
      <c r="I329" s="84"/>
      <c r="J329" s="84"/>
      <c r="K329" s="84"/>
      <c r="L329" s="84"/>
      <c r="M329" s="84"/>
      <c r="N329" s="84"/>
      <c r="O329" s="84"/>
      <c r="P329" s="84"/>
      <c r="Q329" s="84"/>
      <c r="R329" s="84"/>
      <c r="S329" s="84"/>
      <c r="T329" s="84"/>
      <c r="U329" s="84"/>
      <c r="V329" s="84"/>
      <c r="W329" s="84"/>
      <c r="X329" s="84"/>
      <c r="Y329" s="84"/>
      <c r="Z329" s="84"/>
    </row>
    <row r="330" spans="1:26" ht="17.25" customHeight="1">
      <c r="A330" s="96"/>
      <c r="B330" s="84"/>
      <c r="C330" s="96"/>
      <c r="D330" s="84"/>
      <c r="E330" s="84"/>
      <c r="F330" s="96"/>
      <c r="G330" s="96"/>
      <c r="H330" s="84"/>
      <c r="I330" s="84"/>
      <c r="J330" s="84"/>
      <c r="K330" s="84"/>
      <c r="L330" s="84"/>
      <c r="M330" s="84"/>
      <c r="N330" s="84"/>
      <c r="O330" s="84"/>
      <c r="P330" s="84"/>
      <c r="Q330" s="84"/>
      <c r="R330" s="84"/>
      <c r="S330" s="84"/>
      <c r="T330" s="84"/>
      <c r="U330" s="84"/>
      <c r="V330" s="84"/>
      <c r="W330" s="84"/>
      <c r="X330" s="84"/>
      <c r="Y330" s="84"/>
      <c r="Z330" s="84"/>
    </row>
    <row r="331" spans="1:26" ht="17.25" customHeight="1">
      <c r="A331" s="96"/>
      <c r="B331" s="84"/>
      <c r="C331" s="96"/>
      <c r="D331" s="84"/>
      <c r="E331" s="84"/>
      <c r="F331" s="96"/>
      <c r="G331" s="96"/>
      <c r="H331" s="84"/>
      <c r="I331" s="84"/>
      <c r="J331" s="84"/>
      <c r="K331" s="84"/>
      <c r="L331" s="84"/>
      <c r="M331" s="84"/>
      <c r="N331" s="84"/>
      <c r="O331" s="84"/>
      <c r="P331" s="84"/>
      <c r="Q331" s="84"/>
      <c r="R331" s="84"/>
      <c r="S331" s="84"/>
      <c r="T331" s="84"/>
      <c r="U331" s="84"/>
      <c r="V331" s="84"/>
      <c r="W331" s="84"/>
      <c r="X331" s="84"/>
      <c r="Y331" s="84"/>
      <c r="Z331" s="84"/>
    </row>
    <row r="332" spans="1:26" ht="17.25" customHeight="1">
      <c r="A332" s="96"/>
      <c r="B332" s="84"/>
      <c r="C332" s="96"/>
      <c r="D332" s="84"/>
      <c r="E332" s="84"/>
      <c r="F332" s="96"/>
      <c r="G332" s="96"/>
      <c r="H332" s="84"/>
      <c r="I332" s="84"/>
      <c r="J332" s="84"/>
      <c r="K332" s="84"/>
      <c r="L332" s="84"/>
      <c r="M332" s="84"/>
      <c r="N332" s="84"/>
      <c r="O332" s="84"/>
      <c r="P332" s="84"/>
      <c r="Q332" s="84"/>
      <c r="R332" s="84"/>
      <c r="S332" s="84"/>
      <c r="T332" s="84"/>
      <c r="U332" s="84"/>
      <c r="V332" s="84"/>
      <c r="W332" s="84"/>
      <c r="X332" s="84"/>
      <c r="Y332" s="84"/>
      <c r="Z332" s="84"/>
    </row>
    <row r="333" spans="1:26" ht="17.25" customHeight="1">
      <c r="A333" s="96"/>
      <c r="B333" s="84"/>
      <c r="C333" s="96"/>
      <c r="D333" s="84"/>
      <c r="E333" s="84"/>
      <c r="F333" s="96"/>
      <c r="G333" s="96"/>
      <c r="H333" s="84"/>
      <c r="I333" s="84"/>
      <c r="J333" s="84"/>
      <c r="K333" s="84"/>
      <c r="L333" s="84"/>
      <c r="M333" s="84"/>
      <c r="N333" s="84"/>
      <c r="O333" s="84"/>
      <c r="P333" s="84"/>
      <c r="Q333" s="84"/>
      <c r="R333" s="84"/>
      <c r="S333" s="84"/>
      <c r="T333" s="84"/>
      <c r="U333" s="84"/>
      <c r="V333" s="84"/>
      <c r="W333" s="84"/>
      <c r="X333" s="84"/>
      <c r="Y333" s="84"/>
      <c r="Z333" s="84"/>
    </row>
    <row r="334" spans="1:26" ht="17.25" customHeight="1">
      <c r="A334" s="96"/>
      <c r="B334" s="84"/>
      <c r="C334" s="96"/>
      <c r="D334" s="84"/>
      <c r="E334" s="84"/>
      <c r="F334" s="96"/>
      <c r="G334" s="96"/>
      <c r="H334" s="84"/>
      <c r="I334" s="84"/>
      <c r="J334" s="84"/>
      <c r="K334" s="84"/>
      <c r="L334" s="84"/>
      <c r="M334" s="84"/>
      <c r="N334" s="84"/>
      <c r="O334" s="84"/>
      <c r="P334" s="84"/>
      <c r="Q334" s="84"/>
      <c r="R334" s="84"/>
      <c r="S334" s="84"/>
      <c r="T334" s="84"/>
      <c r="U334" s="84"/>
      <c r="V334" s="84"/>
      <c r="W334" s="84"/>
      <c r="X334" s="84"/>
      <c r="Y334" s="84"/>
      <c r="Z334" s="84"/>
    </row>
    <row r="335" spans="1:26" ht="17.25" customHeight="1">
      <c r="A335" s="96"/>
      <c r="B335" s="84"/>
      <c r="C335" s="96"/>
      <c r="D335" s="84"/>
      <c r="E335" s="84"/>
      <c r="F335" s="96"/>
      <c r="G335" s="96"/>
      <c r="H335" s="84"/>
      <c r="I335" s="84"/>
      <c r="J335" s="84"/>
      <c r="K335" s="84"/>
      <c r="L335" s="84"/>
      <c r="M335" s="84"/>
      <c r="N335" s="84"/>
      <c r="O335" s="84"/>
      <c r="P335" s="84"/>
      <c r="Q335" s="84"/>
      <c r="R335" s="84"/>
      <c r="S335" s="84"/>
      <c r="T335" s="84"/>
      <c r="U335" s="84"/>
      <c r="V335" s="84"/>
      <c r="W335" s="84"/>
      <c r="X335" s="84"/>
      <c r="Y335" s="84"/>
      <c r="Z335" s="84"/>
    </row>
    <row r="336" spans="1:26" ht="17.25" customHeight="1">
      <c r="A336" s="96"/>
      <c r="B336" s="84"/>
      <c r="C336" s="96"/>
      <c r="D336" s="84"/>
      <c r="E336" s="84"/>
      <c r="F336" s="96"/>
      <c r="G336" s="96"/>
      <c r="H336" s="84"/>
      <c r="I336" s="84"/>
      <c r="J336" s="84"/>
      <c r="K336" s="84"/>
      <c r="L336" s="84"/>
      <c r="M336" s="84"/>
      <c r="N336" s="84"/>
      <c r="O336" s="84"/>
      <c r="P336" s="84"/>
      <c r="Q336" s="84"/>
      <c r="R336" s="84"/>
      <c r="S336" s="84"/>
      <c r="T336" s="84"/>
      <c r="U336" s="84"/>
      <c r="V336" s="84"/>
      <c r="W336" s="84"/>
      <c r="X336" s="84"/>
      <c r="Y336" s="84"/>
      <c r="Z336" s="84"/>
    </row>
    <row r="337" spans="1:26" ht="17.25" customHeight="1">
      <c r="A337" s="96"/>
      <c r="B337" s="84"/>
      <c r="C337" s="96"/>
      <c r="D337" s="84"/>
      <c r="E337" s="84"/>
      <c r="F337" s="96"/>
      <c r="G337" s="96"/>
      <c r="H337" s="84"/>
      <c r="I337" s="84"/>
      <c r="J337" s="84"/>
      <c r="K337" s="84"/>
      <c r="L337" s="84"/>
      <c r="M337" s="84"/>
      <c r="N337" s="84"/>
      <c r="O337" s="84"/>
      <c r="P337" s="84"/>
      <c r="Q337" s="84"/>
      <c r="R337" s="84"/>
      <c r="S337" s="84"/>
      <c r="T337" s="84"/>
      <c r="U337" s="84"/>
      <c r="V337" s="84"/>
      <c r="W337" s="84"/>
      <c r="X337" s="84"/>
      <c r="Y337" s="84"/>
      <c r="Z337" s="84"/>
    </row>
    <row r="338" spans="1:26" ht="17.25" customHeight="1">
      <c r="A338" s="96"/>
      <c r="B338" s="84"/>
      <c r="C338" s="96"/>
      <c r="D338" s="84"/>
      <c r="E338" s="84"/>
      <c r="F338" s="96"/>
      <c r="G338" s="96"/>
      <c r="H338" s="84"/>
      <c r="I338" s="84"/>
      <c r="J338" s="84"/>
      <c r="K338" s="84"/>
      <c r="L338" s="84"/>
      <c r="M338" s="84"/>
      <c r="N338" s="84"/>
      <c r="O338" s="84"/>
      <c r="P338" s="84"/>
      <c r="Q338" s="84"/>
      <c r="R338" s="84"/>
      <c r="S338" s="84"/>
      <c r="T338" s="84"/>
      <c r="U338" s="84"/>
      <c r="V338" s="84"/>
      <c r="W338" s="84"/>
      <c r="X338" s="84"/>
      <c r="Y338" s="84"/>
      <c r="Z338" s="84"/>
    </row>
    <row r="339" spans="1:26" ht="17.25" customHeight="1">
      <c r="A339" s="96"/>
      <c r="B339" s="84"/>
      <c r="C339" s="96"/>
      <c r="D339" s="84"/>
      <c r="E339" s="84"/>
      <c r="F339" s="96"/>
      <c r="G339" s="96"/>
      <c r="H339" s="84"/>
      <c r="I339" s="84"/>
      <c r="J339" s="84"/>
      <c r="K339" s="84"/>
      <c r="L339" s="84"/>
      <c r="M339" s="84"/>
      <c r="N339" s="84"/>
      <c r="O339" s="84"/>
      <c r="P339" s="84"/>
      <c r="Q339" s="84"/>
      <c r="R339" s="84"/>
      <c r="S339" s="84"/>
      <c r="T339" s="84"/>
      <c r="U339" s="84"/>
      <c r="V339" s="84"/>
      <c r="W339" s="84"/>
      <c r="X339" s="84"/>
      <c r="Y339" s="84"/>
      <c r="Z339" s="84"/>
    </row>
    <row r="340" spans="1:26" ht="17.25" customHeight="1">
      <c r="A340" s="96"/>
      <c r="B340" s="84"/>
      <c r="C340" s="96"/>
      <c r="D340" s="84"/>
      <c r="E340" s="84"/>
      <c r="F340" s="96"/>
      <c r="G340" s="96"/>
      <c r="H340" s="84"/>
      <c r="I340" s="84"/>
      <c r="J340" s="84"/>
      <c r="K340" s="84"/>
      <c r="L340" s="84"/>
      <c r="M340" s="84"/>
      <c r="N340" s="84"/>
      <c r="O340" s="84"/>
      <c r="P340" s="84"/>
      <c r="Q340" s="84"/>
      <c r="R340" s="84"/>
      <c r="S340" s="84"/>
      <c r="T340" s="84"/>
      <c r="U340" s="84"/>
      <c r="V340" s="84"/>
      <c r="W340" s="84"/>
      <c r="X340" s="84"/>
      <c r="Y340" s="84"/>
      <c r="Z340" s="84"/>
    </row>
    <row r="341" spans="1:26" ht="17.25" customHeight="1">
      <c r="A341" s="96"/>
      <c r="B341" s="84"/>
      <c r="C341" s="96"/>
      <c r="D341" s="84"/>
      <c r="E341" s="84"/>
      <c r="F341" s="96"/>
      <c r="G341" s="96"/>
      <c r="H341" s="84"/>
      <c r="I341" s="84"/>
      <c r="J341" s="84"/>
      <c r="K341" s="84"/>
      <c r="L341" s="84"/>
      <c r="M341" s="84"/>
      <c r="N341" s="84"/>
      <c r="O341" s="84"/>
      <c r="P341" s="84"/>
      <c r="Q341" s="84"/>
      <c r="R341" s="84"/>
      <c r="S341" s="84"/>
      <c r="T341" s="84"/>
      <c r="U341" s="84"/>
      <c r="V341" s="84"/>
      <c r="W341" s="84"/>
      <c r="X341" s="84"/>
      <c r="Y341" s="84"/>
      <c r="Z341" s="84"/>
    </row>
    <row r="342" spans="1:26" ht="17.25" customHeight="1">
      <c r="A342" s="96"/>
      <c r="B342" s="84"/>
      <c r="C342" s="96"/>
      <c r="D342" s="84"/>
      <c r="E342" s="84"/>
      <c r="F342" s="96"/>
      <c r="G342" s="96"/>
      <c r="H342" s="84"/>
      <c r="I342" s="84"/>
      <c r="J342" s="84"/>
      <c r="K342" s="84"/>
      <c r="L342" s="84"/>
      <c r="M342" s="84"/>
      <c r="N342" s="84"/>
      <c r="O342" s="84"/>
      <c r="P342" s="84"/>
      <c r="Q342" s="84"/>
      <c r="R342" s="84"/>
      <c r="S342" s="84"/>
      <c r="T342" s="84"/>
      <c r="U342" s="84"/>
      <c r="V342" s="84"/>
      <c r="W342" s="84"/>
      <c r="X342" s="84"/>
      <c r="Y342" s="84"/>
      <c r="Z342" s="84"/>
    </row>
    <row r="343" spans="1:26" ht="17.25" customHeight="1">
      <c r="A343" s="96"/>
      <c r="B343" s="84"/>
      <c r="C343" s="96"/>
      <c r="D343" s="84"/>
      <c r="E343" s="84"/>
      <c r="F343" s="96"/>
      <c r="G343" s="96"/>
      <c r="H343" s="84"/>
      <c r="I343" s="84"/>
      <c r="J343" s="84"/>
      <c r="K343" s="84"/>
      <c r="L343" s="84"/>
      <c r="M343" s="84"/>
      <c r="N343" s="84"/>
      <c r="O343" s="84"/>
      <c r="P343" s="84"/>
      <c r="Q343" s="84"/>
      <c r="R343" s="84"/>
      <c r="S343" s="84"/>
      <c r="T343" s="84"/>
      <c r="U343" s="84"/>
      <c r="V343" s="84"/>
      <c r="W343" s="84"/>
      <c r="X343" s="84"/>
      <c r="Y343" s="84"/>
      <c r="Z343" s="84"/>
    </row>
    <row r="344" spans="1:26" ht="17.25" customHeight="1">
      <c r="A344" s="96"/>
      <c r="B344" s="84"/>
      <c r="C344" s="96"/>
      <c r="D344" s="84"/>
      <c r="E344" s="84"/>
      <c r="F344" s="96"/>
      <c r="G344" s="96"/>
      <c r="H344" s="84"/>
      <c r="I344" s="84"/>
      <c r="J344" s="84"/>
      <c r="K344" s="84"/>
      <c r="L344" s="84"/>
      <c r="M344" s="84"/>
      <c r="N344" s="84"/>
      <c r="O344" s="84"/>
      <c r="P344" s="84"/>
      <c r="Q344" s="84"/>
      <c r="R344" s="84"/>
      <c r="S344" s="84"/>
      <c r="T344" s="84"/>
      <c r="U344" s="84"/>
      <c r="V344" s="84"/>
      <c r="W344" s="84"/>
      <c r="X344" s="84"/>
      <c r="Y344" s="84"/>
      <c r="Z344" s="84"/>
    </row>
    <row r="345" spans="1:26" ht="17.25" customHeight="1">
      <c r="A345" s="96"/>
      <c r="B345" s="84"/>
      <c r="C345" s="96"/>
      <c r="D345" s="84"/>
      <c r="E345" s="84"/>
      <c r="F345" s="96"/>
      <c r="G345" s="96"/>
      <c r="H345" s="84"/>
      <c r="I345" s="84"/>
      <c r="J345" s="84"/>
      <c r="K345" s="84"/>
      <c r="L345" s="84"/>
      <c r="M345" s="84"/>
      <c r="N345" s="84"/>
      <c r="O345" s="84"/>
      <c r="P345" s="84"/>
      <c r="Q345" s="84"/>
      <c r="R345" s="84"/>
      <c r="S345" s="84"/>
      <c r="T345" s="84"/>
      <c r="U345" s="84"/>
      <c r="V345" s="84"/>
      <c r="W345" s="84"/>
      <c r="X345" s="84"/>
      <c r="Y345" s="84"/>
      <c r="Z345" s="84"/>
    </row>
    <row r="346" spans="1:26" ht="17.25" customHeight="1">
      <c r="A346" s="96"/>
      <c r="B346" s="84"/>
      <c r="C346" s="96"/>
      <c r="D346" s="84"/>
      <c r="E346" s="84"/>
      <c r="F346" s="96"/>
      <c r="G346" s="96"/>
      <c r="H346" s="84"/>
      <c r="I346" s="84"/>
      <c r="J346" s="84"/>
      <c r="K346" s="84"/>
      <c r="L346" s="84"/>
      <c r="M346" s="84"/>
      <c r="N346" s="84"/>
      <c r="O346" s="84"/>
      <c r="P346" s="84"/>
      <c r="Q346" s="84"/>
      <c r="R346" s="84"/>
      <c r="S346" s="84"/>
      <c r="T346" s="84"/>
      <c r="U346" s="84"/>
      <c r="V346" s="84"/>
      <c r="W346" s="84"/>
      <c r="X346" s="84"/>
      <c r="Y346" s="84"/>
      <c r="Z346" s="84"/>
    </row>
    <row r="347" spans="1:26" ht="17.25" customHeight="1">
      <c r="A347" s="96"/>
      <c r="B347" s="84"/>
      <c r="C347" s="96"/>
      <c r="D347" s="84"/>
      <c r="E347" s="84"/>
      <c r="F347" s="96"/>
      <c r="G347" s="96"/>
      <c r="H347" s="84"/>
      <c r="I347" s="84"/>
      <c r="J347" s="84"/>
      <c r="K347" s="84"/>
      <c r="L347" s="84"/>
      <c r="M347" s="84"/>
      <c r="N347" s="84"/>
      <c r="O347" s="84"/>
      <c r="P347" s="84"/>
      <c r="Q347" s="84"/>
      <c r="R347" s="84"/>
      <c r="S347" s="84"/>
      <c r="T347" s="84"/>
      <c r="U347" s="84"/>
      <c r="V347" s="84"/>
      <c r="W347" s="84"/>
      <c r="X347" s="84"/>
      <c r="Y347" s="84"/>
      <c r="Z347" s="84"/>
    </row>
    <row r="348" spans="1:26" ht="17.25" customHeight="1">
      <c r="A348" s="96"/>
      <c r="B348" s="84"/>
      <c r="C348" s="96"/>
      <c r="D348" s="84"/>
      <c r="E348" s="84"/>
      <c r="F348" s="96"/>
      <c r="G348" s="96"/>
      <c r="H348" s="84"/>
      <c r="I348" s="84"/>
      <c r="J348" s="84"/>
      <c r="K348" s="84"/>
      <c r="L348" s="84"/>
      <c r="M348" s="84"/>
      <c r="N348" s="84"/>
      <c r="O348" s="84"/>
      <c r="P348" s="84"/>
      <c r="Q348" s="84"/>
      <c r="R348" s="84"/>
      <c r="S348" s="84"/>
      <c r="T348" s="84"/>
      <c r="U348" s="84"/>
      <c r="V348" s="84"/>
      <c r="W348" s="84"/>
      <c r="X348" s="84"/>
      <c r="Y348" s="84"/>
      <c r="Z348" s="84"/>
    </row>
    <row r="349" spans="1:26" ht="17.25" customHeight="1">
      <c r="A349" s="96"/>
      <c r="B349" s="84"/>
      <c r="C349" s="96"/>
      <c r="D349" s="84"/>
      <c r="E349" s="84"/>
      <c r="F349" s="96"/>
      <c r="G349" s="96"/>
      <c r="H349" s="84"/>
      <c r="I349" s="84"/>
      <c r="J349" s="84"/>
      <c r="K349" s="84"/>
      <c r="L349" s="84"/>
      <c r="M349" s="84"/>
      <c r="N349" s="84"/>
      <c r="O349" s="84"/>
      <c r="P349" s="84"/>
      <c r="Q349" s="84"/>
      <c r="R349" s="84"/>
      <c r="S349" s="84"/>
      <c r="T349" s="84"/>
      <c r="U349" s="84"/>
      <c r="V349" s="84"/>
      <c r="W349" s="84"/>
      <c r="X349" s="84"/>
      <c r="Y349" s="84"/>
      <c r="Z349" s="84"/>
    </row>
    <row r="350" spans="1:26" ht="17.25" customHeight="1">
      <c r="A350" s="96"/>
      <c r="B350" s="84"/>
      <c r="C350" s="96"/>
      <c r="D350" s="84"/>
      <c r="E350" s="84"/>
      <c r="F350" s="96"/>
      <c r="G350" s="96"/>
      <c r="H350" s="84"/>
      <c r="I350" s="84"/>
      <c r="J350" s="84"/>
      <c r="K350" s="84"/>
      <c r="L350" s="84"/>
      <c r="M350" s="84"/>
      <c r="N350" s="84"/>
      <c r="O350" s="84"/>
      <c r="P350" s="84"/>
      <c r="Q350" s="84"/>
      <c r="R350" s="84"/>
      <c r="S350" s="84"/>
      <c r="T350" s="84"/>
      <c r="U350" s="84"/>
      <c r="V350" s="84"/>
      <c r="W350" s="84"/>
      <c r="X350" s="84"/>
      <c r="Y350" s="84"/>
      <c r="Z350" s="84"/>
    </row>
    <row r="351" spans="1:26" ht="17.25" customHeight="1">
      <c r="A351" s="96"/>
      <c r="B351" s="84"/>
      <c r="C351" s="96"/>
      <c r="D351" s="84"/>
      <c r="E351" s="84"/>
      <c r="F351" s="96"/>
      <c r="G351" s="96"/>
      <c r="H351" s="84"/>
      <c r="I351" s="84"/>
      <c r="J351" s="84"/>
      <c r="K351" s="84"/>
      <c r="L351" s="84"/>
      <c r="M351" s="84"/>
      <c r="N351" s="84"/>
      <c r="O351" s="84"/>
      <c r="P351" s="84"/>
      <c r="Q351" s="84"/>
      <c r="R351" s="84"/>
      <c r="S351" s="84"/>
      <c r="T351" s="84"/>
      <c r="U351" s="84"/>
      <c r="V351" s="84"/>
      <c r="W351" s="84"/>
      <c r="X351" s="84"/>
      <c r="Y351" s="84"/>
      <c r="Z351" s="84"/>
    </row>
    <row r="352" spans="1:26" ht="17.25" customHeight="1">
      <c r="A352" s="96"/>
      <c r="B352" s="84"/>
      <c r="C352" s="96"/>
      <c r="D352" s="84"/>
      <c r="E352" s="84"/>
      <c r="F352" s="96"/>
      <c r="G352" s="96"/>
      <c r="H352" s="84"/>
      <c r="I352" s="84"/>
      <c r="J352" s="84"/>
      <c r="K352" s="84"/>
      <c r="L352" s="84"/>
      <c r="M352" s="84"/>
      <c r="N352" s="84"/>
      <c r="O352" s="84"/>
      <c r="P352" s="84"/>
      <c r="Q352" s="84"/>
      <c r="R352" s="84"/>
      <c r="S352" s="84"/>
      <c r="T352" s="84"/>
      <c r="U352" s="84"/>
      <c r="V352" s="84"/>
      <c r="W352" s="84"/>
      <c r="X352" s="84"/>
      <c r="Y352" s="84"/>
      <c r="Z352" s="84"/>
    </row>
    <row r="353" spans="1:26" ht="17.25" customHeight="1">
      <c r="A353" s="96"/>
      <c r="B353" s="84"/>
      <c r="C353" s="96"/>
      <c r="D353" s="84"/>
      <c r="E353" s="84"/>
      <c r="F353" s="96"/>
      <c r="G353" s="96"/>
      <c r="H353" s="84"/>
      <c r="I353" s="84"/>
      <c r="J353" s="84"/>
      <c r="K353" s="84"/>
      <c r="L353" s="84"/>
      <c r="M353" s="84"/>
      <c r="N353" s="84"/>
      <c r="O353" s="84"/>
      <c r="P353" s="84"/>
      <c r="Q353" s="84"/>
      <c r="R353" s="84"/>
      <c r="S353" s="84"/>
      <c r="T353" s="84"/>
      <c r="U353" s="84"/>
      <c r="V353" s="84"/>
      <c r="W353" s="84"/>
      <c r="X353" s="84"/>
      <c r="Y353" s="84"/>
      <c r="Z353" s="84"/>
    </row>
    <row r="354" spans="1:26" ht="17.25" customHeight="1">
      <c r="A354" s="96"/>
      <c r="B354" s="84"/>
      <c r="C354" s="96"/>
      <c r="D354" s="84"/>
      <c r="E354" s="84"/>
      <c r="F354" s="96"/>
      <c r="G354" s="96"/>
      <c r="H354" s="84"/>
      <c r="I354" s="84"/>
      <c r="J354" s="84"/>
      <c r="K354" s="84"/>
      <c r="L354" s="84"/>
      <c r="M354" s="84"/>
      <c r="N354" s="84"/>
      <c r="O354" s="84"/>
      <c r="P354" s="84"/>
      <c r="Q354" s="84"/>
      <c r="R354" s="84"/>
      <c r="S354" s="84"/>
      <c r="T354" s="84"/>
      <c r="U354" s="84"/>
      <c r="V354" s="84"/>
      <c r="W354" s="84"/>
      <c r="X354" s="84"/>
      <c r="Y354" s="84"/>
      <c r="Z354" s="84"/>
    </row>
    <row r="355" spans="1:26" ht="17.25" customHeight="1">
      <c r="A355" s="96"/>
      <c r="B355" s="84"/>
      <c r="C355" s="96"/>
      <c r="D355" s="84"/>
      <c r="E355" s="84"/>
      <c r="F355" s="96"/>
      <c r="G355" s="96"/>
      <c r="H355" s="84"/>
      <c r="I355" s="84"/>
      <c r="J355" s="84"/>
      <c r="K355" s="84"/>
      <c r="L355" s="84"/>
      <c r="M355" s="84"/>
      <c r="N355" s="84"/>
      <c r="O355" s="84"/>
      <c r="P355" s="84"/>
      <c r="Q355" s="84"/>
      <c r="R355" s="84"/>
      <c r="S355" s="84"/>
      <c r="T355" s="84"/>
      <c r="U355" s="84"/>
      <c r="V355" s="84"/>
      <c r="W355" s="84"/>
      <c r="X355" s="84"/>
      <c r="Y355" s="84"/>
      <c r="Z355" s="84"/>
    </row>
    <row r="356" spans="1:26" ht="17.25" customHeight="1">
      <c r="A356" s="96"/>
      <c r="B356" s="84"/>
      <c r="C356" s="96"/>
      <c r="D356" s="84"/>
      <c r="E356" s="84"/>
      <c r="F356" s="96"/>
      <c r="G356" s="96"/>
      <c r="H356" s="84"/>
      <c r="I356" s="84"/>
      <c r="J356" s="84"/>
      <c r="K356" s="84"/>
      <c r="L356" s="84"/>
      <c r="M356" s="84"/>
      <c r="N356" s="84"/>
      <c r="O356" s="84"/>
      <c r="P356" s="84"/>
      <c r="Q356" s="84"/>
      <c r="R356" s="84"/>
      <c r="S356" s="84"/>
      <c r="T356" s="84"/>
      <c r="U356" s="84"/>
      <c r="V356" s="84"/>
      <c r="W356" s="84"/>
      <c r="X356" s="84"/>
      <c r="Y356" s="84"/>
      <c r="Z356" s="84"/>
    </row>
    <row r="357" spans="1:26" ht="17.25" customHeight="1">
      <c r="A357" s="96"/>
      <c r="B357" s="84"/>
      <c r="C357" s="96"/>
      <c r="D357" s="84"/>
      <c r="E357" s="84"/>
      <c r="F357" s="96"/>
      <c r="G357" s="96"/>
      <c r="H357" s="84"/>
      <c r="I357" s="84"/>
      <c r="J357" s="84"/>
      <c r="K357" s="84"/>
      <c r="L357" s="84"/>
      <c r="M357" s="84"/>
      <c r="N357" s="84"/>
      <c r="O357" s="84"/>
      <c r="P357" s="84"/>
      <c r="Q357" s="84"/>
      <c r="R357" s="84"/>
      <c r="S357" s="84"/>
      <c r="T357" s="84"/>
      <c r="U357" s="84"/>
      <c r="V357" s="84"/>
      <c r="W357" s="84"/>
      <c r="X357" s="84"/>
      <c r="Y357" s="84"/>
      <c r="Z357" s="84"/>
    </row>
    <row r="358" spans="1:26" ht="17.25" customHeight="1">
      <c r="A358" s="96"/>
      <c r="B358" s="84"/>
      <c r="C358" s="96"/>
      <c r="D358" s="84"/>
      <c r="E358" s="84"/>
      <c r="F358" s="96"/>
      <c r="G358" s="96"/>
      <c r="H358" s="84"/>
      <c r="I358" s="84"/>
      <c r="J358" s="84"/>
      <c r="K358" s="84"/>
      <c r="L358" s="84"/>
      <c r="M358" s="84"/>
      <c r="N358" s="84"/>
      <c r="O358" s="84"/>
      <c r="P358" s="84"/>
      <c r="Q358" s="84"/>
      <c r="R358" s="84"/>
      <c r="S358" s="84"/>
      <c r="T358" s="84"/>
      <c r="U358" s="84"/>
      <c r="V358" s="84"/>
      <c r="W358" s="84"/>
      <c r="X358" s="84"/>
      <c r="Y358" s="84"/>
      <c r="Z358" s="84"/>
    </row>
    <row r="359" spans="1:26" ht="17.25" customHeight="1">
      <c r="A359" s="96"/>
      <c r="B359" s="84"/>
      <c r="C359" s="96"/>
      <c r="D359" s="84"/>
      <c r="E359" s="84"/>
      <c r="F359" s="96"/>
      <c r="G359" s="96"/>
      <c r="H359" s="84"/>
      <c r="I359" s="84"/>
      <c r="J359" s="84"/>
      <c r="K359" s="84"/>
      <c r="L359" s="84"/>
      <c r="M359" s="84"/>
      <c r="N359" s="84"/>
      <c r="O359" s="84"/>
      <c r="P359" s="84"/>
      <c r="Q359" s="84"/>
      <c r="R359" s="84"/>
      <c r="S359" s="84"/>
      <c r="T359" s="84"/>
      <c r="U359" s="84"/>
      <c r="V359" s="84"/>
      <c r="W359" s="84"/>
      <c r="X359" s="84"/>
      <c r="Y359" s="84"/>
      <c r="Z359" s="84"/>
    </row>
    <row r="360" spans="1:26" ht="17.25" customHeight="1">
      <c r="A360" s="96"/>
      <c r="B360" s="84"/>
      <c r="C360" s="96"/>
      <c r="D360" s="84"/>
      <c r="E360" s="84"/>
      <c r="F360" s="96"/>
      <c r="G360" s="96"/>
      <c r="H360" s="84"/>
      <c r="I360" s="84"/>
      <c r="J360" s="84"/>
      <c r="K360" s="84"/>
      <c r="L360" s="84"/>
      <c r="M360" s="84"/>
      <c r="N360" s="84"/>
      <c r="O360" s="84"/>
      <c r="P360" s="84"/>
      <c r="Q360" s="84"/>
      <c r="R360" s="84"/>
      <c r="S360" s="84"/>
      <c r="T360" s="84"/>
      <c r="U360" s="84"/>
      <c r="V360" s="84"/>
      <c r="W360" s="84"/>
      <c r="X360" s="84"/>
      <c r="Y360" s="84"/>
      <c r="Z360" s="84"/>
    </row>
    <row r="361" spans="1:26" ht="17.25" customHeight="1">
      <c r="A361" s="96"/>
      <c r="B361" s="84"/>
      <c r="C361" s="96"/>
      <c r="D361" s="84"/>
      <c r="E361" s="84"/>
      <c r="F361" s="96"/>
      <c r="G361" s="96"/>
      <c r="H361" s="84"/>
      <c r="I361" s="84"/>
      <c r="J361" s="84"/>
      <c r="K361" s="84"/>
      <c r="L361" s="84"/>
      <c r="M361" s="84"/>
      <c r="N361" s="84"/>
      <c r="O361" s="84"/>
      <c r="P361" s="84"/>
      <c r="Q361" s="84"/>
      <c r="R361" s="84"/>
      <c r="S361" s="84"/>
      <c r="T361" s="84"/>
      <c r="U361" s="84"/>
      <c r="V361" s="84"/>
      <c r="W361" s="84"/>
      <c r="X361" s="84"/>
      <c r="Y361" s="84"/>
      <c r="Z361" s="84"/>
    </row>
    <row r="362" spans="1:26" ht="17.25" customHeight="1">
      <c r="A362" s="96"/>
      <c r="B362" s="84"/>
      <c r="C362" s="96"/>
      <c r="D362" s="84"/>
      <c r="E362" s="84"/>
      <c r="F362" s="96"/>
      <c r="G362" s="96"/>
      <c r="H362" s="84"/>
      <c r="I362" s="84"/>
      <c r="J362" s="84"/>
      <c r="K362" s="84"/>
      <c r="L362" s="84"/>
      <c r="M362" s="84"/>
      <c r="N362" s="84"/>
      <c r="O362" s="84"/>
      <c r="P362" s="84"/>
      <c r="Q362" s="84"/>
      <c r="R362" s="84"/>
      <c r="S362" s="84"/>
      <c r="T362" s="84"/>
      <c r="U362" s="84"/>
      <c r="V362" s="84"/>
      <c r="W362" s="84"/>
      <c r="X362" s="84"/>
      <c r="Y362" s="84"/>
      <c r="Z362" s="84"/>
    </row>
    <row r="363" spans="1:26" ht="17.25" customHeight="1">
      <c r="A363" s="96"/>
      <c r="B363" s="84"/>
      <c r="C363" s="96"/>
      <c r="D363" s="84"/>
      <c r="E363" s="84"/>
      <c r="F363" s="96"/>
      <c r="G363" s="96"/>
      <c r="H363" s="84"/>
      <c r="I363" s="84"/>
      <c r="J363" s="84"/>
      <c r="K363" s="84"/>
      <c r="L363" s="84"/>
      <c r="M363" s="84"/>
      <c r="N363" s="84"/>
      <c r="O363" s="84"/>
      <c r="P363" s="84"/>
      <c r="Q363" s="84"/>
      <c r="R363" s="84"/>
      <c r="S363" s="84"/>
      <c r="T363" s="84"/>
      <c r="U363" s="84"/>
      <c r="V363" s="84"/>
      <c r="W363" s="84"/>
      <c r="X363" s="84"/>
      <c r="Y363" s="84"/>
      <c r="Z363" s="84"/>
    </row>
    <row r="364" spans="1:26" ht="17.25" customHeight="1">
      <c r="A364" s="96"/>
      <c r="B364" s="84"/>
      <c r="C364" s="96"/>
      <c r="D364" s="84"/>
      <c r="E364" s="84"/>
      <c r="F364" s="96"/>
      <c r="G364" s="96"/>
      <c r="H364" s="84"/>
      <c r="I364" s="84"/>
      <c r="J364" s="84"/>
      <c r="K364" s="84"/>
      <c r="L364" s="84"/>
      <c r="M364" s="84"/>
      <c r="N364" s="84"/>
      <c r="O364" s="84"/>
      <c r="P364" s="84"/>
      <c r="Q364" s="84"/>
      <c r="R364" s="84"/>
      <c r="S364" s="84"/>
      <c r="T364" s="84"/>
      <c r="U364" s="84"/>
      <c r="V364" s="84"/>
      <c r="W364" s="84"/>
      <c r="X364" s="84"/>
      <c r="Y364" s="84"/>
      <c r="Z364" s="84"/>
    </row>
    <row r="365" spans="1:26" ht="17.25" customHeight="1">
      <c r="A365" s="96"/>
      <c r="B365" s="84"/>
      <c r="C365" s="96"/>
      <c r="D365" s="84"/>
      <c r="E365" s="84"/>
      <c r="F365" s="96"/>
      <c r="G365" s="96"/>
      <c r="H365" s="84"/>
      <c r="I365" s="84"/>
      <c r="J365" s="84"/>
      <c r="K365" s="84"/>
      <c r="L365" s="84"/>
      <c r="M365" s="84"/>
      <c r="N365" s="84"/>
      <c r="O365" s="84"/>
      <c r="P365" s="84"/>
      <c r="Q365" s="84"/>
      <c r="R365" s="84"/>
      <c r="S365" s="84"/>
      <c r="T365" s="84"/>
      <c r="U365" s="84"/>
      <c r="V365" s="84"/>
      <c r="W365" s="84"/>
      <c r="X365" s="84"/>
      <c r="Y365" s="84"/>
      <c r="Z365" s="84"/>
    </row>
    <row r="366" spans="1:26" ht="17.25" customHeight="1">
      <c r="A366" s="96"/>
      <c r="B366" s="84"/>
      <c r="C366" s="96"/>
      <c r="D366" s="84"/>
      <c r="E366" s="84"/>
      <c r="F366" s="96"/>
      <c r="G366" s="96"/>
      <c r="H366" s="84"/>
      <c r="I366" s="84"/>
      <c r="J366" s="84"/>
      <c r="K366" s="84"/>
      <c r="L366" s="84"/>
      <c r="M366" s="84"/>
      <c r="N366" s="84"/>
      <c r="O366" s="84"/>
      <c r="P366" s="84"/>
      <c r="Q366" s="84"/>
      <c r="R366" s="84"/>
      <c r="S366" s="84"/>
      <c r="T366" s="84"/>
      <c r="U366" s="84"/>
      <c r="V366" s="84"/>
      <c r="W366" s="84"/>
      <c r="X366" s="84"/>
      <c r="Y366" s="84"/>
      <c r="Z366" s="84"/>
    </row>
    <row r="367" spans="1:26" ht="17.25" customHeight="1">
      <c r="A367" s="96"/>
      <c r="B367" s="84"/>
      <c r="C367" s="96"/>
      <c r="D367" s="84"/>
      <c r="E367" s="84"/>
      <c r="F367" s="96"/>
      <c r="G367" s="96"/>
      <c r="H367" s="84"/>
      <c r="I367" s="84"/>
      <c r="J367" s="84"/>
      <c r="K367" s="84"/>
      <c r="L367" s="84"/>
      <c r="M367" s="84"/>
      <c r="N367" s="84"/>
      <c r="O367" s="84"/>
      <c r="P367" s="84"/>
      <c r="Q367" s="84"/>
      <c r="R367" s="84"/>
      <c r="S367" s="84"/>
      <c r="T367" s="84"/>
      <c r="U367" s="84"/>
      <c r="V367" s="84"/>
      <c r="W367" s="84"/>
      <c r="X367" s="84"/>
      <c r="Y367" s="84"/>
      <c r="Z367" s="84"/>
    </row>
    <row r="368" spans="1:26" ht="17.25" customHeight="1">
      <c r="A368" s="96"/>
      <c r="B368" s="84"/>
      <c r="C368" s="96"/>
      <c r="D368" s="84"/>
      <c r="E368" s="84"/>
      <c r="F368" s="96"/>
      <c r="G368" s="96"/>
      <c r="H368" s="84"/>
      <c r="I368" s="84"/>
      <c r="J368" s="84"/>
      <c r="K368" s="84"/>
      <c r="L368" s="84"/>
      <c r="M368" s="84"/>
      <c r="N368" s="84"/>
      <c r="O368" s="84"/>
      <c r="P368" s="84"/>
      <c r="Q368" s="84"/>
      <c r="R368" s="84"/>
      <c r="S368" s="84"/>
      <c r="T368" s="84"/>
      <c r="U368" s="84"/>
      <c r="V368" s="84"/>
      <c r="W368" s="84"/>
      <c r="X368" s="84"/>
      <c r="Y368" s="84"/>
      <c r="Z368" s="84"/>
    </row>
    <row r="369" spans="1:26" ht="17.25" customHeight="1">
      <c r="A369" s="96"/>
      <c r="B369" s="84"/>
      <c r="C369" s="96"/>
      <c r="D369" s="84"/>
      <c r="E369" s="84"/>
      <c r="F369" s="96"/>
      <c r="G369" s="96"/>
      <c r="H369" s="84"/>
      <c r="I369" s="84"/>
      <c r="J369" s="84"/>
      <c r="K369" s="84"/>
      <c r="L369" s="84"/>
      <c r="M369" s="84"/>
      <c r="N369" s="84"/>
      <c r="O369" s="84"/>
      <c r="P369" s="84"/>
      <c r="Q369" s="84"/>
      <c r="R369" s="84"/>
      <c r="S369" s="84"/>
      <c r="T369" s="84"/>
      <c r="U369" s="84"/>
      <c r="V369" s="84"/>
      <c r="W369" s="84"/>
      <c r="X369" s="84"/>
      <c r="Y369" s="84"/>
      <c r="Z369" s="84"/>
    </row>
    <row r="370" spans="1:26" ht="17.25" customHeight="1">
      <c r="A370" s="96"/>
      <c r="B370" s="84"/>
      <c r="C370" s="96"/>
      <c r="D370" s="84"/>
      <c r="E370" s="84"/>
      <c r="F370" s="96"/>
      <c r="G370" s="96"/>
      <c r="H370" s="84"/>
      <c r="I370" s="84"/>
      <c r="J370" s="84"/>
      <c r="K370" s="84"/>
      <c r="L370" s="84"/>
      <c r="M370" s="84"/>
      <c r="N370" s="84"/>
      <c r="O370" s="84"/>
      <c r="P370" s="84"/>
      <c r="Q370" s="84"/>
      <c r="R370" s="84"/>
      <c r="S370" s="84"/>
      <c r="T370" s="84"/>
      <c r="U370" s="84"/>
      <c r="V370" s="84"/>
      <c r="W370" s="84"/>
      <c r="X370" s="84"/>
      <c r="Y370" s="84"/>
      <c r="Z370" s="84"/>
    </row>
    <row r="371" spans="1:26" ht="17.25" customHeight="1">
      <c r="A371" s="96"/>
      <c r="B371" s="84"/>
      <c r="C371" s="96"/>
      <c r="D371" s="84"/>
      <c r="E371" s="84"/>
      <c r="F371" s="96"/>
      <c r="G371" s="96"/>
      <c r="H371" s="84"/>
      <c r="I371" s="84"/>
      <c r="J371" s="84"/>
      <c r="K371" s="84"/>
      <c r="L371" s="84"/>
      <c r="M371" s="84"/>
      <c r="N371" s="84"/>
      <c r="O371" s="84"/>
      <c r="P371" s="84"/>
      <c r="Q371" s="84"/>
      <c r="R371" s="84"/>
      <c r="S371" s="84"/>
      <c r="T371" s="84"/>
      <c r="U371" s="84"/>
      <c r="V371" s="84"/>
      <c r="W371" s="84"/>
      <c r="X371" s="84"/>
      <c r="Y371" s="84"/>
      <c r="Z371" s="84"/>
    </row>
    <row r="372" spans="1:26" ht="17.25" customHeight="1">
      <c r="A372" s="96"/>
      <c r="B372" s="84"/>
      <c r="C372" s="96"/>
      <c r="D372" s="84"/>
      <c r="E372" s="84"/>
      <c r="F372" s="96"/>
      <c r="G372" s="96"/>
      <c r="H372" s="84"/>
      <c r="I372" s="84"/>
      <c r="J372" s="84"/>
      <c r="K372" s="84"/>
      <c r="L372" s="84"/>
      <c r="M372" s="84"/>
      <c r="N372" s="84"/>
      <c r="O372" s="84"/>
      <c r="P372" s="84"/>
      <c r="Q372" s="84"/>
      <c r="R372" s="84"/>
      <c r="S372" s="84"/>
      <c r="T372" s="84"/>
      <c r="U372" s="84"/>
      <c r="V372" s="84"/>
      <c r="W372" s="84"/>
      <c r="X372" s="84"/>
      <c r="Y372" s="84"/>
      <c r="Z372" s="84"/>
    </row>
    <row r="373" spans="1:26" ht="17.25" customHeight="1">
      <c r="A373" s="96"/>
      <c r="B373" s="84"/>
      <c r="C373" s="96"/>
      <c r="D373" s="84"/>
      <c r="E373" s="84"/>
      <c r="F373" s="96"/>
      <c r="G373" s="96"/>
      <c r="H373" s="84"/>
      <c r="I373" s="84"/>
      <c r="J373" s="84"/>
      <c r="K373" s="84"/>
      <c r="L373" s="84"/>
      <c r="M373" s="84"/>
      <c r="N373" s="84"/>
      <c r="O373" s="84"/>
      <c r="P373" s="84"/>
      <c r="Q373" s="84"/>
      <c r="R373" s="84"/>
      <c r="S373" s="84"/>
      <c r="T373" s="84"/>
      <c r="U373" s="84"/>
      <c r="V373" s="84"/>
      <c r="W373" s="84"/>
      <c r="X373" s="84"/>
      <c r="Y373" s="84"/>
      <c r="Z373" s="84"/>
    </row>
    <row r="374" spans="1:26" ht="17.25" customHeight="1">
      <c r="A374" s="96"/>
      <c r="B374" s="84"/>
      <c r="C374" s="96"/>
      <c r="D374" s="84"/>
      <c r="E374" s="84"/>
      <c r="F374" s="96"/>
      <c r="G374" s="96"/>
      <c r="H374" s="84"/>
      <c r="I374" s="84"/>
      <c r="J374" s="84"/>
      <c r="K374" s="84"/>
      <c r="L374" s="84"/>
      <c r="M374" s="84"/>
      <c r="N374" s="84"/>
      <c r="O374" s="84"/>
      <c r="P374" s="84"/>
      <c r="Q374" s="84"/>
      <c r="R374" s="84"/>
      <c r="S374" s="84"/>
      <c r="T374" s="84"/>
      <c r="U374" s="84"/>
      <c r="V374" s="84"/>
      <c r="W374" s="84"/>
      <c r="X374" s="84"/>
      <c r="Y374" s="84"/>
      <c r="Z374" s="84"/>
    </row>
    <row r="375" spans="1:26" ht="17.25" customHeight="1">
      <c r="A375" s="96"/>
      <c r="B375" s="84"/>
      <c r="C375" s="96"/>
      <c r="D375" s="84"/>
      <c r="E375" s="84"/>
      <c r="F375" s="96"/>
      <c r="G375" s="96"/>
      <c r="H375" s="84"/>
      <c r="I375" s="84"/>
      <c r="J375" s="84"/>
      <c r="K375" s="84"/>
      <c r="L375" s="84"/>
      <c r="M375" s="84"/>
      <c r="N375" s="84"/>
      <c r="O375" s="84"/>
      <c r="P375" s="84"/>
      <c r="Q375" s="84"/>
      <c r="R375" s="84"/>
      <c r="S375" s="84"/>
      <c r="T375" s="84"/>
      <c r="U375" s="84"/>
      <c r="V375" s="84"/>
      <c r="W375" s="84"/>
      <c r="X375" s="84"/>
      <c r="Y375" s="84"/>
      <c r="Z375" s="84"/>
    </row>
    <row r="376" spans="1:26" ht="17.25" customHeight="1">
      <c r="A376" s="96"/>
      <c r="B376" s="84"/>
      <c r="C376" s="96"/>
      <c r="D376" s="84"/>
      <c r="E376" s="84"/>
      <c r="F376" s="96"/>
      <c r="G376" s="96"/>
      <c r="H376" s="84"/>
      <c r="I376" s="84"/>
      <c r="J376" s="84"/>
      <c r="K376" s="84"/>
      <c r="L376" s="84"/>
      <c r="M376" s="84"/>
      <c r="N376" s="84"/>
      <c r="O376" s="84"/>
      <c r="P376" s="84"/>
      <c r="Q376" s="84"/>
      <c r="R376" s="84"/>
      <c r="S376" s="84"/>
      <c r="T376" s="84"/>
      <c r="U376" s="84"/>
      <c r="V376" s="84"/>
      <c r="W376" s="84"/>
      <c r="X376" s="84"/>
      <c r="Y376" s="84"/>
      <c r="Z376" s="84"/>
    </row>
    <row r="377" spans="1:26" ht="17.25" customHeight="1">
      <c r="A377" s="96"/>
      <c r="B377" s="84"/>
      <c r="C377" s="96"/>
      <c r="D377" s="84"/>
      <c r="E377" s="84"/>
      <c r="F377" s="96"/>
      <c r="G377" s="96"/>
      <c r="H377" s="84"/>
      <c r="I377" s="84"/>
      <c r="J377" s="84"/>
      <c r="K377" s="84"/>
      <c r="L377" s="84"/>
      <c r="M377" s="84"/>
      <c r="N377" s="84"/>
      <c r="O377" s="84"/>
      <c r="P377" s="84"/>
      <c r="Q377" s="84"/>
      <c r="R377" s="84"/>
      <c r="S377" s="84"/>
      <c r="T377" s="84"/>
      <c r="U377" s="84"/>
      <c r="V377" s="84"/>
      <c r="W377" s="84"/>
      <c r="X377" s="84"/>
      <c r="Y377" s="84"/>
      <c r="Z377" s="84"/>
    </row>
    <row r="378" spans="1:26" ht="17.25" customHeight="1">
      <c r="A378" s="96"/>
      <c r="B378" s="84"/>
      <c r="C378" s="96"/>
      <c r="D378" s="84"/>
      <c r="E378" s="84"/>
      <c r="F378" s="96"/>
      <c r="G378" s="96"/>
      <c r="H378" s="84"/>
      <c r="I378" s="84"/>
      <c r="J378" s="84"/>
      <c r="K378" s="84"/>
      <c r="L378" s="84"/>
      <c r="M378" s="84"/>
      <c r="N378" s="84"/>
      <c r="O378" s="84"/>
      <c r="P378" s="84"/>
      <c r="Q378" s="84"/>
      <c r="R378" s="84"/>
      <c r="S378" s="84"/>
      <c r="T378" s="84"/>
      <c r="U378" s="84"/>
      <c r="V378" s="84"/>
      <c r="W378" s="84"/>
      <c r="X378" s="84"/>
      <c r="Y378" s="84"/>
      <c r="Z378" s="84"/>
    </row>
    <row r="379" spans="1:26" ht="17.25" customHeight="1">
      <c r="A379" s="96"/>
      <c r="B379" s="84"/>
      <c r="C379" s="96"/>
      <c r="D379" s="84"/>
      <c r="E379" s="84"/>
      <c r="F379" s="96"/>
      <c r="G379" s="96"/>
      <c r="H379" s="84"/>
      <c r="I379" s="84"/>
      <c r="J379" s="84"/>
      <c r="K379" s="84"/>
      <c r="L379" s="84"/>
      <c r="M379" s="84"/>
      <c r="N379" s="84"/>
      <c r="O379" s="84"/>
      <c r="P379" s="84"/>
      <c r="Q379" s="84"/>
      <c r="R379" s="84"/>
      <c r="S379" s="84"/>
      <c r="T379" s="84"/>
      <c r="U379" s="84"/>
      <c r="V379" s="84"/>
      <c r="W379" s="84"/>
      <c r="X379" s="84"/>
      <c r="Y379" s="84"/>
      <c r="Z379" s="84"/>
    </row>
    <row r="380" spans="1:26" ht="17.25" customHeight="1">
      <c r="A380" s="96"/>
      <c r="B380" s="84"/>
      <c r="C380" s="96"/>
      <c r="D380" s="84"/>
      <c r="E380" s="84"/>
      <c r="F380" s="96"/>
      <c r="G380" s="96"/>
      <c r="H380" s="84"/>
      <c r="I380" s="84"/>
      <c r="J380" s="84"/>
      <c r="K380" s="84"/>
      <c r="L380" s="84"/>
      <c r="M380" s="84"/>
      <c r="N380" s="84"/>
      <c r="O380" s="84"/>
      <c r="P380" s="84"/>
      <c r="Q380" s="84"/>
      <c r="R380" s="84"/>
      <c r="S380" s="84"/>
      <c r="T380" s="84"/>
      <c r="U380" s="84"/>
      <c r="V380" s="84"/>
      <c r="W380" s="84"/>
      <c r="X380" s="84"/>
      <c r="Y380" s="84"/>
      <c r="Z380" s="84"/>
    </row>
    <row r="381" spans="1:26" ht="17.25" customHeight="1">
      <c r="A381" s="96"/>
      <c r="B381" s="84"/>
      <c r="C381" s="96"/>
      <c r="D381" s="84"/>
      <c r="E381" s="84"/>
      <c r="F381" s="96"/>
      <c r="G381" s="96"/>
      <c r="H381" s="84"/>
      <c r="I381" s="84"/>
      <c r="J381" s="84"/>
      <c r="K381" s="84"/>
      <c r="L381" s="84"/>
      <c r="M381" s="84"/>
      <c r="N381" s="84"/>
      <c r="O381" s="84"/>
      <c r="P381" s="84"/>
      <c r="Q381" s="84"/>
      <c r="R381" s="84"/>
      <c r="S381" s="84"/>
      <c r="T381" s="84"/>
      <c r="U381" s="84"/>
      <c r="V381" s="84"/>
      <c r="W381" s="84"/>
      <c r="X381" s="84"/>
      <c r="Y381" s="84"/>
      <c r="Z381" s="84"/>
    </row>
    <row r="382" spans="1:26" ht="17.25" customHeight="1">
      <c r="A382" s="96"/>
      <c r="B382" s="84"/>
      <c r="C382" s="96"/>
      <c r="D382" s="84"/>
      <c r="E382" s="84"/>
      <c r="F382" s="96"/>
      <c r="G382" s="96"/>
      <c r="H382" s="84"/>
      <c r="I382" s="84"/>
      <c r="J382" s="84"/>
      <c r="K382" s="84"/>
      <c r="L382" s="84"/>
      <c r="M382" s="84"/>
      <c r="N382" s="84"/>
      <c r="O382" s="84"/>
      <c r="P382" s="84"/>
      <c r="Q382" s="84"/>
      <c r="R382" s="84"/>
      <c r="S382" s="84"/>
      <c r="T382" s="84"/>
      <c r="U382" s="84"/>
      <c r="V382" s="84"/>
      <c r="W382" s="84"/>
      <c r="X382" s="84"/>
      <c r="Y382" s="84"/>
      <c r="Z382" s="84"/>
    </row>
    <row r="383" spans="1:26" ht="17.25" customHeight="1">
      <c r="A383" s="96"/>
      <c r="B383" s="84"/>
      <c r="C383" s="96"/>
      <c r="D383" s="84"/>
      <c r="E383" s="84"/>
      <c r="F383" s="96"/>
      <c r="G383" s="96"/>
      <c r="H383" s="84"/>
      <c r="I383" s="84"/>
      <c r="J383" s="84"/>
      <c r="K383" s="84"/>
      <c r="L383" s="84"/>
      <c r="M383" s="84"/>
      <c r="N383" s="84"/>
      <c r="O383" s="84"/>
      <c r="P383" s="84"/>
      <c r="Q383" s="84"/>
      <c r="R383" s="84"/>
      <c r="S383" s="84"/>
      <c r="T383" s="84"/>
      <c r="U383" s="84"/>
      <c r="V383" s="84"/>
      <c r="W383" s="84"/>
      <c r="X383" s="84"/>
      <c r="Y383" s="84"/>
      <c r="Z383" s="84"/>
    </row>
    <row r="384" spans="1:26" ht="17.25" customHeight="1">
      <c r="A384" s="96"/>
      <c r="B384" s="84"/>
      <c r="C384" s="96"/>
      <c r="D384" s="84"/>
      <c r="E384" s="84"/>
      <c r="F384" s="96"/>
      <c r="G384" s="96"/>
      <c r="H384" s="84"/>
      <c r="I384" s="84"/>
      <c r="J384" s="84"/>
      <c r="K384" s="84"/>
      <c r="L384" s="84"/>
      <c r="M384" s="84"/>
      <c r="N384" s="84"/>
      <c r="O384" s="84"/>
      <c r="P384" s="84"/>
      <c r="Q384" s="84"/>
      <c r="R384" s="84"/>
      <c r="S384" s="84"/>
      <c r="T384" s="84"/>
      <c r="U384" s="84"/>
      <c r="V384" s="84"/>
      <c r="W384" s="84"/>
      <c r="X384" s="84"/>
      <c r="Y384" s="84"/>
      <c r="Z384" s="84"/>
    </row>
    <row r="385" spans="1:26" ht="17.25" customHeight="1">
      <c r="A385" s="96"/>
      <c r="B385" s="84"/>
      <c r="C385" s="96"/>
      <c r="D385" s="84"/>
      <c r="E385" s="84"/>
      <c r="F385" s="96"/>
      <c r="G385" s="96"/>
      <c r="H385" s="84"/>
      <c r="I385" s="84"/>
      <c r="J385" s="84"/>
      <c r="K385" s="84"/>
      <c r="L385" s="84"/>
      <c r="M385" s="84"/>
      <c r="N385" s="84"/>
      <c r="O385" s="84"/>
      <c r="P385" s="84"/>
      <c r="Q385" s="84"/>
      <c r="R385" s="84"/>
      <c r="S385" s="84"/>
      <c r="T385" s="84"/>
      <c r="U385" s="84"/>
      <c r="V385" s="84"/>
      <c r="W385" s="84"/>
      <c r="X385" s="84"/>
      <c r="Y385" s="84"/>
      <c r="Z385" s="84"/>
    </row>
    <row r="386" spans="1:26" ht="17.25" customHeight="1">
      <c r="A386" s="96"/>
      <c r="B386" s="84"/>
      <c r="C386" s="96"/>
      <c r="D386" s="84"/>
      <c r="E386" s="84"/>
      <c r="F386" s="96"/>
      <c r="G386" s="96"/>
      <c r="H386" s="84"/>
      <c r="I386" s="84"/>
      <c r="J386" s="84"/>
      <c r="K386" s="84"/>
      <c r="L386" s="84"/>
      <c r="M386" s="84"/>
      <c r="N386" s="84"/>
      <c r="O386" s="84"/>
      <c r="P386" s="84"/>
      <c r="Q386" s="84"/>
      <c r="R386" s="84"/>
      <c r="S386" s="84"/>
      <c r="T386" s="84"/>
      <c r="U386" s="84"/>
      <c r="V386" s="84"/>
      <c r="W386" s="84"/>
      <c r="X386" s="84"/>
      <c r="Y386" s="84"/>
      <c r="Z386" s="84"/>
    </row>
    <row r="387" spans="1:26" ht="17.25" customHeight="1">
      <c r="A387" s="96"/>
      <c r="B387" s="84"/>
      <c r="C387" s="96"/>
      <c r="D387" s="84"/>
      <c r="E387" s="84"/>
      <c r="F387" s="96"/>
      <c r="G387" s="96"/>
      <c r="H387" s="84"/>
      <c r="I387" s="84"/>
      <c r="J387" s="84"/>
      <c r="K387" s="84"/>
      <c r="L387" s="84"/>
      <c r="M387" s="84"/>
      <c r="N387" s="84"/>
      <c r="O387" s="84"/>
      <c r="P387" s="84"/>
      <c r="Q387" s="84"/>
      <c r="R387" s="84"/>
      <c r="S387" s="84"/>
      <c r="T387" s="84"/>
      <c r="U387" s="84"/>
      <c r="V387" s="84"/>
      <c r="W387" s="84"/>
      <c r="X387" s="84"/>
      <c r="Y387" s="84"/>
      <c r="Z387" s="84"/>
    </row>
    <row r="388" spans="1:26" ht="17.25" customHeight="1">
      <c r="A388" s="96"/>
      <c r="B388" s="84"/>
      <c r="C388" s="96"/>
      <c r="D388" s="84"/>
      <c r="E388" s="84"/>
      <c r="F388" s="96"/>
      <c r="G388" s="96"/>
      <c r="H388" s="84"/>
      <c r="I388" s="84"/>
      <c r="J388" s="84"/>
      <c r="K388" s="84"/>
      <c r="L388" s="84"/>
      <c r="M388" s="84"/>
      <c r="N388" s="84"/>
      <c r="O388" s="84"/>
      <c r="P388" s="84"/>
      <c r="Q388" s="84"/>
      <c r="R388" s="84"/>
      <c r="S388" s="84"/>
      <c r="T388" s="84"/>
      <c r="U388" s="84"/>
      <c r="V388" s="84"/>
      <c r="W388" s="84"/>
      <c r="X388" s="84"/>
      <c r="Y388" s="84"/>
      <c r="Z388" s="84"/>
    </row>
    <row r="389" spans="1:26" ht="17.25" customHeight="1">
      <c r="A389" s="96"/>
      <c r="B389" s="84"/>
      <c r="C389" s="96"/>
      <c r="D389" s="84"/>
      <c r="E389" s="84"/>
      <c r="F389" s="96"/>
      <c r="G389" s="96"/>
      <c r="H389" s="84"/>
      <c r="I389" s="84"/>
      <c r="J389" s="84"/>
      <c r="K389" s="84"/>
      <c r="L389" s="84"/>
      <c r="M389" s="84"/>
      <c r="N389" s="84"/>
      <c r="O389" s="84"/>
      <c r="P389" s="84"/>
      <c r="Q389" s="84"/>
      <c r="R389" s="84"/>
      <c r="S389" s="84"/>
      <c r="T389" s="84"/>
      <c r="U389" s="84"/>
      <c r="V389" s="84"/>
      <c r="W389" s="84"/>
      <c r="X389" s="84"/>
      <c r="Y389" s="84"/>
      <c r="Z389" s="84"/>
    </row>
    <row r="390" spans="1:26" ht="17.25" customHeight="1">
      <c r="A390" s="96"/>
      <c r="B390" s="84"/>
      <c r="C390" s="96"/>
      <c r="D390" s="84"/>
      <c r="E390" s="84"/>
      <c r="F390" s="96"/>
      <c r="G390" s="96"/>
      <c r="H390" s="84"/>
      <c r="I390" s="84"/>
      <c r="J390" s="84"/>
      <c r="K390" s="84"/>
      <c r="L390" s="84"/>
      <c r="M390" s="84"/>
      <c r="N390" s="84"/>
      <c r="O390" s="84"/>
      <c r="P390" s="84"/>
      <c r="Q390" s="84"/>
      <c r="R390" s="84"/>
      <c r="S390" s="84"/>
      <c r="T390" s="84"/>
      <c r="U390" s="84"/>
      <c r="V390" s="84"/>
      <c r="W390" s="84"/>
      <c r="X390" s="84"/>
      <c r="Y390" s="84"/>
      <c r="Z390" s="84"/>
    </row>
    <row r="391" spans="1:26" ht="17.25" customHeight="1">
      <c r="A391" s="96"/>
      <c r="B391" s="84"/>
      <c r="C391" s="96"/>
      <c r="D391" s="84"/>
      <c r="E391" s="84"/>
      <c r="F391" s="96"/>
      <c r="G391" s="96"/>
      <c r="H391" s="84"/>
      <c r="I391" s="84"/>
      <c r="J391" s="84"/>
      <c r="K391" s="84"/>
      <c r="L391" s="84"/>
      <c r="M391" s="84"/>
      <c r="N391" s="84"/>
      <c r="O391" s="84"/>
      <c r="P391" s="84"/>
      <c r="Q391" s="84"/>
      <c r="R391" s="84"/>
      <c r="S391" s="84"/>
      <c r="T391" s="84"/>
      <c r="U391" s="84"/>
      <c r="V391" s="84"/>
      <c r="W391" s="84"/>
      <c r="X391" s="84"/>
      <c r="Y391" s="84"/>
      <c r="Z391" s="84"/>
    </row>
    <row r="392" spans="1:26" ht="17.25" customHeight="1">
      <c r="A392" s="96"/>
      <c r="B392" s="84"/>
      <c r="C392" s="96"/>
      <c r="D392" s="84"/>
      <c r="E392" s="84"/>
      <c r="F392" s="96"/>
      <c r="G392" s="96"/>
      <c r="H392" s="84"/>
      <c r="I392" s="84"/>
      <c r="J392" s="84"/>
      <c r="K392" s="84"/>
      <c r="L392" s="84"/>
      <c r="M392" s="84"/>
      <c r="N392" s="84"/>
      <c r="O392" s="84"/>
      <c r="P392" s="84"/>
      <c r="Q392" s="84"/>
      <c r="R392" s="84"/>
      <c r="S392" s="84"/>
      <c r="T392" s="84"/>
      <c r="U392" s="84"/>
      <c r="V392" s="84"/>
      <c r="W392" s="84"/>
      <c r="X392" s="84"/>
      <c r="Y392" s="84"/>
      <c r="Z392" s="84"/>
    </row>
    <row r="393" spans="1:26" ht="17.25" customHeight="1">
      <c r="A393" s="96"/>
      <c r="B393" s="84"/>
      <c r="C393" s="96"/>
      <c r="D393" s="84"/>
      <c r="E393" s="84"/>
      <c r="F393" s="96"/>
      <c r="G393" s="96"/>
      <c r="H393" s="84"/>
      <c r="I393" s="84"/>
      <c r="J393" s="84"/>
      <c r="K393" s="84"/>
      <c r="L393" s="84"/>
      <c r="M393" s="84"/>
      <c r="N393" s="84"/>
      <c r="O393" s="84"/>
      <c r="P393" s="84"/>
      <c r="Q393" s="84"/>
      <c r="R393" s="84"/>
      <c r="S393" s="84"/>
      <c r="T393" s="84"/>
      <c r="U393" s="84"/>
      <c r="V393" s="84"/>
      <c r="W393" s="84"/>
      <c r="X393" s="84"/>
      <c r="Y393" s="84"/>
      <c r="Z393" s="84"/>
    </row>
    <row r="394" spans="1:26" ht="17.25" customHeight="1">
      <c r="A394" s="96"/>
      <c r="B394" s="84"/>
      <c r="C394" s="96"/>
      <c r="D394" s="84"/>
      <c r="E394" s="84"/>
      <c r="F394" s="96"/>
      <c r="G394" s="96"/>
      <c r="H394" s="84"/>
      <c r="I394" s="84"/>
      <c r="J394" s="84"/>
      <c r="K394" s="84"/>
      <c r="L394" s="84"/>
      <c r="M394" s="84"/>
      <c r="N394" s="84"/>
      <c r="O394" s="84"/>
      <c r="P394" s="84"/>
      <c r="Q394" s="84"/>
      <c r="R394" s="84"/>
      <c r="S394" s="84"/>
      <c r="T394" s="84"/>
      <c r="U394" s="84"/>
      <c r="V394" s="84"/>
      <c r="W394" s="84"/>
      <c r="X394" s="84"/>
      <c r="Y394" s="84"/>
      <c r="Z394" s="84"/>
    </row>
    <row r="395" spans="1:26" ht="17.25" customHeight="1">
      <c r="A395" s="96"/>
      <c r="B395" s="84"/>
      <c r="C395" s="96"/>
      <c r="D395" s="84"/>
      <c r="E395" s="84"/>
      <c r="F395" s="96"/>
      <c r="G395" s="96"/>
      <c r="H395" s="84"/>
      <c r="I395" s="84"/>
      <c r="J395" s="84"/>
      <c r="K395" s="84"/>
      <c r="L395" s="84"/>
      <c r="M395" s="84"/>
      <c r="N395" s="84"/>
      <c r="O395" s="84"/>
      <c r="P395" s="84"/>
      <c r="Q395" s="84"/>
      <c r="R395" s="84"/>
      <c r="S395" s="84"/>
      <c r="T395" s="84"/>
      <c r="U395" s="84"/>
      <c r="V395" s="84"/>
      <c r="W395" s="84"/>
      <c r="X395" s="84"/>
      <c r="Y395" s="84"/>
      <c r="Z395" s="84"/>
    </row>
    <row r="396" spans="1:26" ht="17.25" customHeight="1">
      <c r="A396" s="96"/>
      <c r="B396" s="84"/>
      <c r="C396" s="96"/>
      <c r="D396" s="84"/>
      <c r="E396" s="84"/>
      <c r="F396" s="96"/>
      <c r="G396" s="96"/>
      <c r="H396" s="84"/>
      <c r="I396" s="84"/>
      <c r="J396" s="84"/>
      <c r="K396" s="84"/>
      <c r="L396" s="84"/>
      <c r="M396" s="84"/>
      <c r="N396" s="84"/>
      <c r="O396" s="84"/>
      <c r="P396" s="84"/>
      <c r="Q396" s="84"/>
      <c r="R396" s="84"/>
      <c r="S396" s="84"/>
      <c r="T396" s="84"/>
      <c r="U396" s="84"/>
      <c r="V396" s="84"/>
      <c r="W396" s="84"/>
      <c r="X396" s="84"/>
      <c r="Y396" s="84"/>
      <c r="Z396" s="84"/>
    </row>
    <row r="397" spans="1:26" ht="17.25" customHeight="1">
      <c r="A397" s="96"/>
      <c r="B397" s="84"/>
      <c r="C397" s="96"/>
      <c r="D397" s="84"/>
      <c r="E397" s="84"/>
      <c r="F397" s="96"/>
      <c r="G397" s="96"/>
      <c r="H397" s="84"/>
      <c r="I397" s="84"/>
      <c r="J397" s="84"/>
      <c r="K397" s="84"/>
      <c r="L397" s="84"/>
      <c r="M397" s="84"/>
      <c r="N397" s="84"/>
      <c r="O397" s="84"/>
      <c r="P397" s="84"/>
      <c r="Q397" s="84"/>
      <c r="R397" s="84"/>
      <c r="S397" s="84"/>
      <c r="T397" s="84"/>
      <c r="U397" s="84"/>
      <c r="V397" s="84"/>
      <c r="W397" s="84"/>
      <c r="X397" s="84"/>
      <c r="Y397" s="84"/>
      <c r="Z397" s="84"/>
    </row>
    <row r="398" spans="1:26" ht="17.25" customHeight="1">
      <c r="A398" s="96"/>
      <c r="B398" s="84"/>
      <c r="C398" s="96"/>
      <c r="D398" s="84"/>
      <c r="E398" s="84"/>
      <c r="F398" s="96"/>
      <c r="G398" s="96"/>
      <c r="H398" s="84"/>
      <c r="I398" s="84"/>
      <c r="J398" s="84"/>
      <c r="K398" s="84"/>
      <c r="L398" s="84"/>
      <c r="M398" s="84"/>
      <c r="N398" s="84"/>
      <c r="O398" s="84"/>
      <c r="P398" s="84"/>
      <c r="Q398" s="84"/>
      <c r="R398" s="84"/>
      <c r="S398" s="84"/>
      <c r="T398" s="84"/>
      <c r="U398" s="84"/>
      <c r="V398" s="84"/>
      <c r="W398" s="84"/>
      <c r="X398" s="84"/>
      <c r="Y398" s="84"/>
      <c r="Z398" s="84"/>
    </row>
    <row r="399" spans="1:26" ht="17.25" customHeight="1">
      <c r="A399" s="96"/>
      <c r="B399" s="84"/>
      <c r="C399" s="96"/>
      <c r="D399" s="84"/>
      <c r="E399" s="84"/>
      <c r="F399" s="96"/>
      <c r="G399" s="96"/>
      <c r="H399" s="84"/>
      <c r="I399" s="84"/>
      <c r="J399" s="84"/>
      <c r="K399" s="84"/>
      <c r="L399" s="84"/>
      <c r="M399" s="84"/>
      <c r="N399" s="84"/>
      <c r="O399" s="84"/>
      <c r="P399" s="84"/>
      <c r="Q399" s="84"/>
      <c r="R399" s="84"/>
      <c r="S399" s="84"/>
      <c r="T399" s="84"/>
      <c r="U399" s="84"/>
      <c r="V399" s="84"/>
      <c r="W399" s="84"/>
      <c r="X399" s="84"/>
      <c r="Y399" s="84"/>
      <c r="Z399" s="84"/>
    </row>
    <row r="400" spans="1:26" ht="17.25" customHeight="1">
      <c r="A400" s="96"/>
      <c r="B400" s="84"/>
      <c r="C400" s="96"/>
      <c r="D400" s="84"/>
      <c r="E400" s="84"/>
      <c r="F400" s="96"/>
      <c r="G400" s="96"/>
      <c r="H400" s="84"/>
      <c r="I400" s="84"/>
      <c r="J400" s="84"/>
      <c r="K400" s="84"/>
      <c r="L400" s="84"/>
      <c r="M400" s="84"/>
      <c r="N400" s="84"/>
      <c r="O400" s="84"/>
      <c r="P400" s="84"/>
      <c r="Q400" s="84"/>
      <c r="R400" s="84"/>
      <c r="S400" s="84"/>
      <c r="T400" s="84"/>
      <c r="U400" s="84"/>
      <c r="V400" s="84"/>
      <c r="W400" s="84"/>
      <c r="X400" s="84"/>
      <c r="Y400" s="84"/>
      <c r="Z400" s="84"/>
    </row>
    <row r="401" spans="1:26" ht="17.25" customHeight="1">
      <c r="A401" s="96"/>
      <c r="B401" s="84"/>
      <c r="C401" s="96"/>
      <c r="D401" s="84"/>
      <c r="E401" s="84"/>
      <c r="F401" s="96"/>
      <c r="G401" s="96"/>
      <c r="H401" s="84"/>
      <c r="I401" s="84"/>
      <c r="J401" s="84"/>
      <c r="K401" s="84"/>
      <c r="L401" s="84"/>
      <c r="M401" s="84"/>
      <c r="N401" s="84"/>
      <c r="O401" s="84"/>
      <c r="P401" s="84"/>
      <c r="Q401" s="84"/>
      <c r="R401" s="84"/>
      <c r="S401" s="84"/>
      <c r="T401" s="84"/>
      <c r="U401" s="84"/>
      <c r="V401" s="84"/>
      <c r="W401" s="84"/>
      <c r="X401" s="84"/>
      <c r="Y401" s="84"/>
      <c r="Z401" s="84"/>
    </row>
    <row r="402" spans="1:26" ht="17.25" customHeight="1">
      <c r="A402" s="96"/>
      <c r="B402" s="84"/>
      <c r="C402" s="96"/>
      <c r="D402" s="84"/>
      <c r="E402" s="84"/>
      <c r="F402" s="96"/>
      <c r="G402" s="96"/>
      <c r="H402" s="84"/>
      <c r="I402" s="84"/>
      <c r="J402" s="84"/>
      <c r="K402" s="84"/>
      <c r="L402" s="84"/>
      <c r="M402" s="84"/>
      <c r="N402" s="84"/>
      <c r="O402" s="84"/>
      <c r="P402" s="84"/>
      <c r="Q402" s="84"/>
      <c r="R402" s="84"/>
      <c r="S402" s="84"/>
      <c r="T402" s="84"/>
      <c r="U402" s="84"/>
      <c r="V402" s="84"/>
      <c r="W402" s="84"/>
      <c r="X402" s="84"/>
      <c r="Y402" s="84"/>
      <c r="Z402" s="84"/>
    </row>
    <row r="403" spans="1:26" ht="17.25" customHeight="1">
      <c r="A403" s="96"/>
      <c r="B403" s="84"/>
      <c r="C403" s="96"/>
      <c r="D403" s="84"/>
      <c r="E403" s="84"/>
      <c r="F403" s="96"/>
      <c r="G403" s="96"/>
      <c r="H403" s="84"/>
      <c r="I403" s="84"/>
      <c r="J403" s="84"/>
      <c r="K403" s="84"/>
      <c r="L403" s="84"/>
      <c r="M403" s="84"/>
      <c r="N403" s="84"/>
      <c r="O403" s="84"/>
      <c r="P403" s="84"/>
      <c r="Q403" s="84"/>
      <c r="R403" s="84"/>
      <c r="S403" s="84"/>
      <c r="T403" s="84"/>
      <c r="U403" s="84"/>
      <c r="V403" s="84"/>
      <c r="W403" s="84"/>
      <c r="X403" s="84"/>
      <c r="Y403" s="84"/>
      <c r="Z403" s="84"/>
    </row>
    <row r="404" spans="1:26" ht="17.25" customHeight="1">
      <c r="A404" s="96"/>
      <c r="B404" s="84"/>
      <c r="C404" s="96"/>
      <c r="D404" s="84"/>
      <c r="E404" s="84"/>
      <c r="F404" s="96"/>
      <c r="G404" s="96"/>
      <c r="H404" s="84"/>
      <c r="I404" s="84"/>
      <c r="J404" s="84"/>
      <c r="K404" s="84"/>
      <c r="L404" s="84"/>
      <c r="M404" s="84"/>
      <c r="N404" s="84"/>
      <c r="O404" s="84"/>
      <c r="P404" s="84"/>
      <c r="Q404" s="84"/>
      <c r="R404" s="84"/>
      <c r="S404" s="84"/>
      <c r="T404" s="84"/>
      <c r="U404" s="84"/>
      <c r="V404" s="84"/>
      <c r="W404" s="84"/>
      <c r="X404" s="84"/>
      <c r="Y404" s="84"/>
      <c r="Z404" s="84"/>
    </row>
    <row r="405" spans="1:26" ht="17.25" customHeight="1">
      <c r="A405" s="96"/>
      <c r="B405" s="84"/>
      <c r="C405" s="96"/>
      <c r="D405" s="84"/>
      <c r="E405" s="84"/>
      <c r="F405" s="96"/>
      <c r="G405" s="96"/>
      <c r="H405" s="84"/>
      <c r="I405" s="84"/>
      <c r="J405" s="84"/>
      <c r="K405" s="84"/>
      <c r="L405" s="84"/>
      <c r="M405" s="84"/>
      <c r="N405" s="84"/>
      <c r="O405" s="84"/>
      <c r="P405" s="84"/>
      <c r="Q405" s="84"/>
      <c r="R405" s="84"/>
      <c r="S405" s="84"/>
      <c r="T405" s="84"/>
      <c r="U405" s="84"/>
      <c r="V405" s="84"/>
      <c r="W405" s="84"/>
      <c r="X405" s="84"/>
      <c r="Y405" s="84"/>
      <c r="Z405" s="84"/>
    </row>
    <row r="406" spans="1:26" ht="17.25" customHeight="1">
      <c r="A406" s="96"/>
      <c r="B406" s="84"/>
      <c r="C406" s="96"/>
      <c r="D406" s="84"/>
      <c r="E406" s="84"/>
      <c r="F406" s="96"/>
      <c r="G406" s="96"/>
      <c r="H406" s="84"/>
      <c r="I406" s="84"/>
      <c r="J406" s="84"/>
      <c r="K406" s="84"/>
      <c r="L406" s="84"/>
      <c r="M406" s="84"/>
      <c r="N406" s="84"/>
      <c r="O406" s="84"/>
      <c r="P406" s="84"/>
      <c r="Q406" s="84"/>
      <c r="R406" s="84"/>
      <c r="S406" s="84"/>
      <c r="T406" s="84"/>
      <c r="U406" s="84"/>
      <c r="V406" s="84"/>
      <c r="W406" s="84"/>
      <c r="X406" s="84"/>
      <c r="Y406" s="84"/>
      <c r="Z406" s="84"/>
    </row>
    <row r="407" spans="1:26" ht="17.25" customHeight="1">
      <c r="A407" s="96"/>
      <c r="B407" s="84"/>
      <c r="C407" s="96"/>
      <c r="D407" s="84"/>
      <c r="E407" s="84"/>
      <c r="F407" s="96"/>
      <c r="G407" s="96"/>
      <c r="H407" s="84"/>
      <c r="I407" s="84"/>
      <c r="J407" s="84"/>
      <c r="K407" s="84"/>
      <c r="L407" s="84"/>
      <c r="M407" s="84"/>
      <c r="N407" s="84"/>
      <c r="O407" s="84"/>
      <c r="P407" s="84"/>
      <c r="Q407" s="84"/>
      <c r="R407" s="84"/>
      <c r="S407" s="84"/>
      <c r="T407" s="84"/>
      <c r="U407" s="84"/>
      <c r="V407" s="84"/>
      <c r="W407" s="84"/>
      <c r="X407" s="84"/>
      <c r="Y407" s="84"/>
      <c r="Z407" s="84"/>
    </row>
    <row r="408" spans="1:26" ht="17.25" customHeight="1">
      <c r="A408" s="96"/>
      <c r="B408" s="84"/>
      <c r="C408" s="96"/>
      <c r="D408" s="84"/>
      <c r="E408" s="84"/>
      <c r="F408" s="96"/>
      <c r="G408" s="96"/>
      <c r="H408" s="84"/>
      <c r="I408" s="84"/>
      <c r="J408" s="84"/>
      <c r="K408" s="84"/>
      <c r="L408" s="84"/>
      <c r="M408" s="84"/>
      <c r="N408" s="84"/>
      <c r="O408" s="84"/>
      <c r="P408" s="84"/>
      <c r="Q408" s="84"/>
      <c r="R408" s="84"/>
      <c r="S408" s="84"/>
      <c r="T408" s="84"/>
      <c r="U408" s="84"/>
      <c r="V408" s="84"/>
      <c r="W408" s="84"/>
      <c r="X408" s="84"/>
      <c r="Y408" s="84"/>
      <c r="Z408" s="84"/>
    </row>
    <row r="409" spans="1:26" ht="17.25" customHeight="1">
      <c r="A409" s="96"/>
      <c r="B409" s="84"/>
      <c r="C409" s="96"/>
      <c r="D409" s="84"/>
      <c r="E409" s="84"/>
      <c r="F409" s="96"/>
      <c r="G409" s="96"/>
      <c r="H409" s="84"/>
      <c r="I409" s="84"/>
      <c r="J409" s="84"/>
      <c r="K409" s="84"/>
      <c r="L409" s="84"/>
      <c r="M409" s="84"/>
      <c r="N409" s="84"/>
      <c r="O409" s="84"/>
      <c r="P409" s="84"/>
      <c r="Q409" s="84"/>
      <c r="R409" s="84"/>
      <c r="S409" s="84"/>
      <c r="T409" s="84"/>
      <c r="U409" s="84"/>
      <c r="V409" s="84"/>
      <c r="W409" s="84"/>
      <c r="X409" s="84"/>
      <c r="Y409" s="84"/>
      <c r="Z409" s="84"/>
    </row>
    <row r="410" spans="1:26" ht="17.25" customHeight="1">
      <c r="A410" s="96"/>
      <c r="B410" s="84"/>
      <c r="C410" s="96"/>
      <c r="D410" s="84"/>
      <c r="E410" s="84"/>
      <c r="F410" s="96"/>
      <c r="G410" s="96"/>
      <c r="H410" s="84"/>
      <c r="I410" s="84"/>
      <c r="J410" s="84"/>
      <c r="K410" s="84"/>
      <c r="L410" s="84"/>
      <c r="M410" s="84"/>
      <c r="N410" s="84"/>
      <c r="O410" s="84"/>
      <c r="P410" s="84"/>
      <c r="Q410" s="84"/>
      <c r="R410" s="84"/>
      <c r="S410" s="84"/>
      <c r="T410" s="84"/>
      <c r="U410" s="84"/>
      <c r="V410" s="84"/>
      <c r="W410" s="84"/>
      <c r="X410" s="84"/>
      <c r="Y410" s="84"/>
      <c r="Z410" s="84"/>
    </row>
    <row r="411" spans="1:26" ht="17.25" customHeight="1">
      <c r="A411" s="96"/>
      <c r="B411" s="84"/>
      <c r="C411" s="96"/>
      <c r="D411" s="84"/>
      <c r="E411" s="84"/>
      <c r="F411" s="96"/>
      <c r="G411" s="96"/>
      <c r="H411" s="84"/>
      <c r="I411" s="84"/>
      <c r="J411" s="84"/>
      <c r="K411" s="84"/>
      <c r="L411" s="84"/>
      <c r="M411" s="84"/>
      <c r="N411" s="84"/>
      <c r="O411" s="84"/>
      <c r="P411" s="84"/>
      <c r="Q411" s="84"/>
      <c r="R411" s="84"/>
      <c r="S411" s="84"/>
      <c r="T411" s="84"/>
      <c r="U411" s="84"/>
      <c r="V411" s="84"/>
      <c r="W411" s="84"/>
      <c r="X411" s="84"/>
      <c r="Y411" s="84"/>
      <c r="Z411" s="84"/>
    </row>
    <row r="412" spans="1:26" ht="17.25" customHeight="1">
      <c r="A412" s="96"/>
      <c r="B412" s="84"/>
      <c r="C412" s="96"/>
      <c r="D412" s="84"/>
      <c r="E412" s="84"/>
      <c r="F412" s="96"/>
      <c r="G412" s="96"/>
      <c r="H412" s="84"/>
      <c r="I412" s="84"/>
      <c r="J412" s="84"/>
      <c r="K412" s="84"/>
      <c r="L412" s="84"/>
      <c r="M412" s="84"/>
      <c r="N412" s="84"/>
      <c r="O412" s="84"/>
      <c r="P412" s="84"/>
      <c r="Q412" s="84"/>
      <c r="R412" s="84"/>
      <c r="S412" s="84"/>
      <c r="T412" s="84"/>
      <c r="U412" s="84"/>
      <c r="V412" s="84"/>
      <c r="W412" s="84"/>
      <c r="X412" s="84"/>
      <c r="Y412" s="84"/>
      <c r="Z412" s="84"/>
    </row>
    <row r="413" spans="1:26" ht="17.25" customHeight="1">
      <c r="A413" s="96"/>
      <c r="B413" s="84"/>
      <c r="C413" s="96"/>
      <c r="D413" s="84"/>
      <c r="E413" s="84"/>
      <c r="F413" s="96"/>
      <c r="G413" s="96"/>
      <c r="H413" s="84"/>
      <c r="I413" s="84"/>
      <c r="J413" s="84"/>
      <c r="K413" s="84"/>
      <c r="L413" s="84"/>
      <c r="M413" s="84"/>
      <c r="N413" s="84"/>
      <c r="O413" s="84"/>
      <c r="P413" s="84"/>
      <c r="Q413" s="84"/>
      <c r="R413" s="84"/>
      <c r="S413" s="84"/>
      <c r="T413" s="84"/>
      <c r="U413" s="84"/>
      <c r="V413" s="84"/>
      <c r="W413" s="84"/>
      <c r="X413" s="84"/>
      <c r="Y413" s="84"/>
      <c r="Z413" s="84"/>
    </row>
    <row r="414" spans="1:26" ht="17.25" customHeight="1">
      <c r="A414" s="96"/>
      <c r="B414" s="84"/>
      <c r="C414" s="96"/>
      <c r="D414" s="84"/>
      <c r="E414" s="84"/>
      <c r="F414" s="96"/>
      <c r="G414" s="96"/>
      <c r="H414" s="84"/>
      <c r="I414" s="84"/>
      <c r="J414" s="84"/>
      <c r="K414" s="84"/>
      <c r="L414" s="84"/>
      <c r="M414" s="84"/>
      <c r="N414" s="84"/>
      <c r="O414" s="84"/>
      <c r="P414" s="84"/>
      <c r="Q414" s="84"/>
      <c r="R414" s="84"/>
      <c r="S414" s="84"/>
      <c r="T414" s="84"/>
      <c r="U414" s="84"/>
      <c r="V414" s="84"/>
      <c r="W414" s="84"/>
      <c r="X414" s="84"/>
      <c r="Y414" s="84"/>
      <c r="Z414" s="84"/>
    </row>
    <row r="415" spans="1:26" ht="17.25" customHeight="1">
      <c r="A415" s="96"/>
      <c r="B415" s="84"/>
      <c r="C415" s="96"/>
      <c r="D415" s="84"/>
      <c r="E415" s="84"/>
      <c r="F415" s="96"/>
      <c r="G415" s="96"/>
      <c r="H415" s="84"/>
      <c r="I415" s="84"/>
      <c r="J415" s="84"/>
      <c r="K415" s="84"/>
      <c r="L415" s="84"/>
      <c r="M415" s="84"/>
      <c r="N415" s="84"/>
      <c r="O415" s="84"/>
      <c r="P415" s="84"/>
      <c r="Q415" s="84"/>
      <c r="R415" s="84"/>
      <c r="S415" s="84"/>
      <c r="T415" s="84"/>
      <c r="U415" s="84"/>
      <c r="V415" s="84"/>
      <c r="W415" s="84"/>
      <c r="X415" s="84"/>
      <c r="Y415" s="84"/>
      <c r="Z415" s="84"/>
    </row>
    <row r="416" spans="1:26" ht="17.25" customHeight="1">
      <c r="A416" s="96"/>
      <c r="B416" s="84"/>
      <c r="C416" s="96"/>
      <c r="D416" s="84"/>
      <c r="E416" s="84"/>
      <c r="F416" s="96"/>
      <c r="G416" s="96"/>
      <c r="H416" s="84"/>
      <c r="I416" s="84"/>
      <c r="J416" s="84"/>
      <c r="K416" s="84"/>
      <c r="L416" s="84"/>
      <c r="M416" s="84"/>
      <c r="N416" s="84"/>
      <c r="O416" s="84"/>
      <c r="P416" s="84"/>
      <c r="Q416" s="84"/>
      <c r="R416" s="84"/>
      <c r="S416" s="84"/>
      <c r="T416" s="84"/>
      <c r="U416" s="84"/>
      <c r="V416" s="84"/>
      <c r="W416" s="84"/>
      <c r="X416" s="84"/>
      <c r="Y416" s="84"/>
      <c r="Z416" s="84"/>
    </row>
    <row r="417" spans="1:26" ht="17.25" customHeight="1">
      <c r="A417" s="96"/>
      <c r="B417" s="84"/>
      <c r="C417" s="96"/>
      <c r="D417" s="84"/>
      <c r="E417" s="84"/>
      <c r="F417" s="96"/>
      <c r="G417" s="96"/>
      <c r="H417" s="84"/>
      <c r="I417" s="84"/>
      <c r="J417" s="84"/>
      <c r="K417" s="84"/>
      <c r="L417" s="84"/>
      <c r="M417" s="84"/>
      <c r="N417" s="84"/>
      <c r="O417" s="84"/>
      <c r="P417" s="84"/>
      <c r="Q417" s="84"/>
      <c r="R417" s="84"/>
      <c r="S417" s="84"/>
      <c r="T417" s="84"/>
      <c r="U417" s="84"/>
      <c r="V417" s="84"/>
      <c r="W417" s="84"/>
      <c r="X417" s="84"/>
      <c r="Y417" s="84"/>
      <c r="Z417" s="84"/>
    </row>
    <row r="418" spans="1:26" ht="17.25" customHeight="1">
      <c r="A418" s="96"/>
      <c r="B418" s="84"/>
      <c r="C418" s="96"/>
      <c r="D418" s="84"/>
      <c r="E418" s="84"/>
      <c r="F418" s="96"/>
      <c r="G418" s="96"/>
      <c r="H418" s="84"/>
      <c r="I418" s="84"/>
      <c r="J418" s="84"/>
      <c r="K418" s="84"/>
      <c r="L418" s="84"/>
      <c r="M418" s="84"/>
      <c r="N418" s="84"/>
      <c r="O418" s="84"/>
      <c r="P418" s="84"/>
      <c r="Q418" s="84"/>
      <c r="R418" s="84"/>
      <c r="S418" s="84"/>
      <c r="T418" s="84"/>
      <c r="U418" s="84"/>
      <c r="V418" s="84"/>
      <c r="W418" s="84"/>
      <c r="X418" s="84"/>
      <c r="Y418" s="84"/>
      <c r="Z418" s="84"/>
    </row>
    <row r="419" spans="1:26" ht="17.25" customHeight="1">
      <c r="A419" s="96"/>
      <c r="B419" s="84"/>
      <c r="C419" s="96"/>
      <c r="D419" s="84"/>
      <c r="E419" s="84"/>
      <c r="F419" s="96"/>
      <c r="G419" s="96"/>
      <c r="H419" s="84"/>
      <c r="I419" s="84"/>
      <c r="J419" s="84"/>
      <c r="K419" s="84"/>
      <c r="L419" s="84"/>
      <c r="M419" s="84"/>
      <c r="N419" s="84"/>
      <c r="O419" s="84"/>
      <c r="P419" s="84"/>
      <c r="Q419" s="84"/>
      <c r="R419" s="84"/>
      <c r="S419" s="84"/>
      <c r="T419" s="84"/>
      <c r="U419" s="84"/>
      <c r="V419" s="84"/>
      <c r="W419" s="84"/>
      <c r="X419" s="84"/>
      <c r="Y419" s="84"/>
      <c r="Z419" s="84"/>
    </row>
    <row r="420" spans="1:26" ht="17.25" customHeight="1">
      <c r="A420" s="96"/>
      <c r="B420" s="84"/>
      <c r="C420" s="96"/>
      <c r="D420" s="84"/>
      <c r="E420" s="84"/>
      <c r="F420" s="96"/>
      <c r="G420" s="96"/>
      <c r="H420" s="84"/>
      <c r="I420" s="84"/>
      <c r="J420" s="84"/>
      <c r="K420" s="84"/>
      <c r="L420" s="84"/>
      <c r="M420" s="84"/>
      <c r="N420" s="84"/>
      <c r="O420" s="84"/>
      <c r="P420" s="84"/>
      <c r="Q420" s="84"/>
      <c r="R420" s="84"/>
      <c r="S420" s="84"/>
      <c r="T420" s="84"/>
      <c r="U420" s="84"/>
      <c r="V420" s="84"/>
      <c r="W420" s="84"/>
      <c r="X420" s="84"/>
      <c r="Y420" s="84"/>
      <c r="Z420" s="84"/>
    </row>
    <row r="421" spans="1:26" ht="17.25" customHeight="1">
      <c r="A421" s="96"/>
      <c r="B421" s="84"/>
      <c r="C421" s="96"/>
      <c r="D421" s="84"/>
      <c r="E421" s="84"/>
      <c r="F421" s="96"/>
      <c r="G421" s="96"/>
      <c r="H421" s="84"/>
      <c r="I421" s="84"/>
      <c r="J421" s="84"/>
      <c r="K421" s="84"/>
      <c r="L421" s="84"/>
      <c r="M421" s="84"/>
      <c r="N421" s="84"/>
      <c r="O421" s="84"/>
      <c r="P421" s="84"/>
      <c r="Q421" s="84"/>
      <c r="R421" s="84"/>
      <c r="S421" s="84"/>
      <c r="T421" s="84"/>
      <c r="U421" s="84"/>
      <c r="V421" s="84"/>
      <c r="W421" s="84"/>
      <c r="X421" s="84"/>
      <c r="Y421" s="84"/>
      <c r="Z421" s="84"/>
    </row>
    <row r="422" spans="1:26" ht="17.25" customHeight="1">
      <c r="A422" s="96"/>
      <c r="B422" s="84"/>
      <c r="C422" s="96"/>
      <c r="D422" s="84"/>
      <c r="E422" s="84"/>
      <c r="F422" s="96"/>
      <c r="G422" s="96"/>
      <c r="H422" s="84"/>
      <c r="I422" s="84"/>
      <c r="J422" s="84"/>
      <c r="K422" s="84"/>
      <c r="L422" s="84"/>
      <c r="M422" s="84"/>
      <c r="N422" s="84"/>
      <c r="O422" s="84"/>
      <c r="P422" s="84"/>
      <c r="Q422" s="84"/>
      <c r="R422" s="84"/>
      <c r="S422" s="84"/>
      <c r="T422" s="84"/>
      <c r="U422" s="84"/>
      <c r="V422" s="84"/>
      <c r="W422" s="84"/>
      <c r="X422" s="84"/>
      <c r="Y422" s="84"/>
      <c r="Z422" s="84"/>
    </row>
    <row r="423" spans="1:26" ht="17.25" customHeight="1">
      <c r="A423" s="96"/>
      <c r="B423" s="84"/>
      <c r="C423" s="96"/>
      <c r="D423" s="84"/>
      <c r="E423" s="84"/>
      <c r="F423" s="96"/>
      <c r="G423" s="96"/>
      <c r="H423" s="84"/>
      <c r="I423" s="84"/>
      <c r="J423" s="84"/>
      <c r="K423" s="84"/>
      <c r="L423" s="84"/>
      <c r="M423" s="84"/>
      <c r="N423" s="84"/>
      <c r="O423" s="84"/>
      <c r="P423" s="84"/>
      <c r="Q423" s="84"/>
      <c r="R423" s="84"/>
      <c r="S423" s="84"/>
      <c r="T423" s="84"/>
      <c r="U423" s="84"/>
      <c r="V423" s="84"/>
      <c r="W423" s="84"/>
      <c r="X423" s="84"/>
      <c r="Y423" s="84"/>
      <c r="Z423" s="84"/>
    </row>
    <row r="424" spans="1:26" ht="17.25" customHeight="1">
      <c r="A424" s="96"/>
      <c r="B424" s="84"/>
      <c r="C424" s="96"/>
      <c r="D424" s="84"/>
      <c r="E424" s="84"/>
      <c r="F424" s="96"/>
      <c r="G424" s="96"/>
      <c r="H424" s="84"/>
      <c r="I424" s="84"/>
      <c r="J424" s="84"/>
      <c r="K424" s="84"/>
      <c r="L424" s="84"/>
      <c r="M424" s="84"/>
      <c r="N424" s="84"/>
      <c r="O424" s="84"/>
      <c r="P424" s="84"/>
      <c r="Q424" s="84"/>
      <c r="R424" s="84"/>
      <c r="S424" s="84"/>
      <c r="T424" s="84"/>
      <c r="U424" s="84"/>
      <c r="V424" s="84"/>
      <c r="W424" s="84"/>
      <c r="X424" s="84"/>
      <c r="Y424" s="84"/>
      <c r="Z424" s="84"/>
    </row>
    <row r="425" spans="1:26" ht="17.25" customHeight="1">
      <c r="A425" s="96"/>
      <c r="B425" s="84"/>
      <c r="C425" s="96"/>
      <c r="D425" s="84"/>
      <c r="E425" s="84"/>
      <c r="F425" s="96"/>
      <c r="G425" s="96"/>
      <c r="H425" s="84"/>
      <c r="I425" s="84"/>
      <c r="J425" s="84"/>
      <c r="K425" s="84"/>
      <c r="L425" s="84"/>
      <c r="M425" s="84"/>
      <c r="N425" s="84"/>
      <c r="O425" s="84"/>
      <c r="P425" s="84"/>
      <c r="Q425" s="84"/>
      <c r="R425" s="84"/>
      <c r="S425" s="84"/>
      <c r="T425" s="84"/>
      <c r="U425" s="84"/>
      <c r="V425" s="84"/>
      <c r="W425" s="84"/>
      <c r="X425" s="84"/>
      <c r="Y425" s="84"/>
      <c r="Z425" s="84"/>
    </row>
    <row r="426" spans="1:26" ht="17.25" customHeight="1">
      <c r="A426" s="96"/>
      <c r="B426" s="84"/>
      <c r="C426" s="96"/>
      <c r="D426" s="84"/>
      <c r="E426" s="84"/>
      <c r="F426" s="96"/>
      <c r="G426" s="96"/>
      <c r="H426" s="84"/>
      <c r="I426" s="84"/>
      <c r="J426" s="84"/>
      <c r="K426" s="84"/>
      <c r="L426" s="84"/>
      <c r="M426" s="84"/>
      <c r="N426" s="84"/>
      <c r="O426" s="84"/>
      <c r="P426" s="84"/>
      <c r="Q426" s="84"/>
      <c r="R426" s="84"/>
      <c r="S426" s="84"/>
      <c r="T426" s="84"/>
      <c r="U426" s="84"/>
      <c r="V426" s="84"/>
      <c r="W426" s="84"/>
      <c r="X426" s="84"/>
      <c r="Y426" s="84"/>
      <c r="Z426" s="84"/>
    </row>
    <row r="427" spans="1:26" ht="17.25" customHeight="1">
      <c r="A427" s="96"/>
      <c r="B427" s="84"/>
      <c r="C427" s="96"/>
      <c r="D427" s="84"/>
      <c r="E427" s="84"/>
      <c r="F427" s="96"/>
      <c r="G427" s="96"/>
      <c r="H427" s="84"/>
      <c r="I427" s="84"/>
      <c r="J427" s="84"/>
      <c r="K427" s="84"/>
      <c r="L427" s="84"/>
      <c r="M427" s="84"/>
      <c r="N427" s="84"/>
      <c r="O427" s="84"/>
      <c r="P427" s="84"/>
      <c r="Q427" s="84"/>
      <c r="R427" s="84"/>
      <c r="S427" s="84"/>
      <c r="T427" s="84"/>
      <c r="U427" s="84"/>
      <c r="V427" s="84"/>
      <c r="W427" s="84"/>
      <c r="X427" s="84"/>
      <c r="Y427" s="84"/>
      <c r="Z427" s="84"/>
    </row>
    <row r="428" spans="1:26" ht="17.25" customHeight="1">
      <c r="A428" s="96"/>
      <c r="B428" s="84"/>
      <c r="C428" s="96"/>
      <c r="D428" s="84"/>
      <c r="E428" s="84"/>
      <c r="F428" s="96"/>
      <c r="G428" s="96"/>
      <c r="H428" s="84"/>
      <c r="I428" s="84"/>
      <c r="J428" s="84"/>
      <c r="K428" s="84"/>
      <c r="L428" s="84"/>
      <c r="M428" s="84"/>
      <c r="N428" s="84"/>
      <c r="O428" s="84"/>
      <c r="P428" s="84"/>
      <c r="Q428" s="84"/>
      <c r="R428" s="84"/>
      <c r="S428" s="84"/>
      <c r="T428" s="84"/>
      <c r="U428" s="84"/>
      <c r="V428" s="84"/>
      <c r="W428" s="84"/>
      <c r="X428" s="84"/>
      <c r="Y428" s="84"/>
      <c r="Z428" s="84"/>
    </row>
    <row r="429" spans="1:26" ht="17.25" customHeight="1">
      <c r="A429" s="96"/>
      <c r="B429" s="84"/>
      <c r="C429" s="96"/>
      <c r="D429" s="84"/>
      <c r="E429" s="84"/>
      <c r="F429" s="96"/>
      <c r="G429" s="96"/>
      <c r="H429" s="84"/>
      <c r="I429" s="84"/>
      <c r="J429" s="84"/>
      <c r="K429" s="84"/>
      <c r="L429" s="84"/>
      <c r="M429" s="84"/>
      <c r="N429" s="84"/>
      <c r="O429" s="84"/>
      <c r="P429" s="84"/>
      <c r="Q429" s="84"/>
      <c r="R429" s="84"/>
      <c r="S429" s="84"/>
      <c r="T429" s="84"/>
      <c r="U429" s="84"/>
      <c r="V429" s="84"/>
      <c r="W429" s="84"/>
      <c r="X429" s="84"/>
      <c r="Y429" s="84"/>
      <c r="Z429" s="84"/>
    </row>
    <row r="430" spans="1:26" ht="17.25" customHeight="1">
      <c r="A430" s="96"/>
      <c r="B430" s="84"/>
      <c r="C430" s="96"/>
      <c r="D430" s="84"/>
      <c r="E430" s="84"/>
      <c r="F430" s="96"/>
      <c r="G430" s="96"/>
      <c r="H430" s="84"/>
      <c r="I430" s="84"/>
      <c r="J430" s="84"/>
      <c r="K430" s="84"/>
      <c r="L430" s="84"/>
      <c r="M430" s="84"/>
      <c r="N430" s="84"/>
      <c r="O430" s="84"/>
      <c r="P430" s="84"/>
      <c r="Q430" s="84"/>
      <c r="R430" s="84"/>
      <c r="S430" s="84"/>
      <c r="T430" s="84"/>
      <c r="U430" s="84"/>
      <c r="V430" s="84"/>
      <c r="W430" s="84"/>
      <c r="X430" s="84"/>
      <c r="Y430" s="84"/>
      <c r="Z430" s="84"/>
    </row>
    <row r="431" spans="1:26" ht="17.25" customHeight="1">
      <c r="A431" s="96"/>
      <c r="B431" s="84"/>
      <c r="C431" s="96"/>
      <c r="D431" s="84"/>
      <c r="E431" s="84"/>
      <c r="F431" s="96"/>
      <c r="G431" s="96"/>
      <c r="H431" s="84"/>
      <c r="I431" s="84"/>
      <c r="J431" s="84"/>
      <c r="K431" s="84"/>
      <c r="L431" s="84"/>
      <c r="M431" s="84"/>
      <c r="N431" s="84"/>
      <c r="O431" s="84"/>
      <c r="P431" s="84"/>
      <c r="Q431" s="84"/>
      <c r="R431" s="84"/>
      <c r="S431" s="84"/>
      <c r="T431" s="84"/>
      <c r="U431" s="84"/>
      <c r="V431" s="84"/>
      <c r="W431" s="84"/>
      <c r="X431" s="84"/>
      <c r="Y431" s="84"/>
      <c r="Z431" s="84"/>
    </row>
    <row r="432" spans="1:26" ht="17.25" customHeight="1">
      <c r="A432" s="96"/>
      <c r="B432" s="84"/>
      <c r="C432" s="96"/>
      <c r="D432" s="84"/>
      <c r="E432" s="84"/>
      <c r="F432" s="96"/>
      <c r="G432" s="96"/>
      <c r="H432" s="84"/>
      <c r="I432" s="84"/>
      <c r="J432" s="84"/>
      <c r="K432" s="84"/>
      <c r="L432" s="84"/>
      <c r="M432" s="84"/>
      <c r="N432" s="84"/>
      <c r="O432" s="84"/>
      <c r="P432" s="84"/>
      <c r="Q432" s="84"/>
      <c r="R432" s="84"/>
      <c r="S432" s="84"/>
      <c r="T432" s="84"/>
      <c r="U432" s="84"/>
      <c r="V432" s="84"/>
      <c r="W432" s="84"/>
      <c r="X432" s="84"/>
      <c r="Y432" s="84"/>
      <c r="Z432" s="84"/>
    </row>
    <row r="433" spans="1:26" ht="17.25" customHeight="1">
      <c r="A433" s="96"/>
      <c r="B433" s="84"/>
      <c r="C433" s="96"/>
      <c r="D433" s="84"/>
      <c r="E433" s="84"/>
      <c r="F433" s="96"/>
      <c r="G433" s="96"/>
      <c r="H433" s="84"/>
      <c r="I433" s="84"/>
      <c r="J433" s="84"/>
      <c r="K433" s="84"/>
      <c r="L433" s="84"/>
      <c r="M433" s="84"/>
      <c r="N433" s="84"/>
      <c r="O433" s="84"/>
      <c r="P433" s="84"/>
      <c r="Q433" s="84"/>
      <c r="R433" s="84"/>
      <c r="S433" s="84"/>
      <c r="T433" s="84"/>
      <c r="U433" s="84"/>
      <c r="V433" s="84"/>
      <c r="W433" s="84"/>
      <c r="X433" s="84"/>
      <c r="Y433" s="84"/>
      <c r="Z433" s="84"/>
    </row>
    <row r="434" spans="1:26" ht="17.25" customHeight="1">
      <c r="A434" s="96"/>
      <c r="B434" s="84"/>
      <c r="C434" s="96"/>
      <c r="D434" s="84"/>
      <c r="E434" s="84"/>
      <c r="F434" s="96"/>
      <c r="G434" s="96"/>
      <c r="H434" s="84"/>
      <c r="I434" s="84"/>
      <c r="J434" s="84"/>
      <c r="K434" s="84"/>
      <c r="L434" s="84"/>
      <c r="M434" s="84"/>
      <c r="N434" s="84"/>
      <c r="O434" s="84"/>
      <c r="P434" s="84"/>
      <c r="Q434" s="84"/>
      <c r="R434" s="84"/>
      <c r="S434" s="84"/>
      <c r="T434" s="84"/>
      <c r="U434" s="84"/>
      <c r="V434" s="84"/>
      <c r="W434" s="84"/>
      <c r="X434" s="84"/>
      <c r="Y434" s="84"/>
      <c r="Z434" s="84"/>
    </row>
    <row r="435" spans="1:26" ht="17.25" customHeight="1">
      <c r="A435" s="96"/>
      <c r="B435" s="84"/>
      <c r="C435" s="96"/>
      <c r="D435" s="84"/>
      <c r="E435" s="84"/>
      <c r="F435" s="96"/>
      <c r="G435" s="96"/>
      <c r="H435" s="84"/>
      <c r="I435" s="84"/>
      <c r="J435" s="84"/>
      <c r="K435" s="84"/>
      <c r="L435" s="84"/>
      <c r="M435" s="84"/>
      <c r="N435" s="84"/>
      <c r="O435" s="84"/>
      <c r="P435" s="84"/>
      <c r="Q435" s="84"/>
      <c r="R435" s="84"/>
      <c r="S435" s="84"/>
      <c r="T435" s="84"/>
      <c r="U435" s="84"/>
      <c r="V435" s="84"/>
      <c r="W435" s="84"/>
      <c r="X435" s="84"/>
      <c r="Y435" s="84"/>
      <c r="Z435" s="84"/>
    </row>
    <row r="436" spans="1:26" ht="17.25" customHeight="1">
      <c r="A436" s="96"/>
      <c r="B436" s="84"/>
      <c r="C436" s="96"/>
      <c r="D436" s="84"/>
      <c r="E436" s="84"/>
      <c r="F436" s="96"/>
      <c r="G436" s="96"/>
      <c r="H436" s="84"/>
      <c r="I436" s="84"/>
      <c r="J436" s="84"/>
      <c r="K436" s="84"/>
      <c r="L436" s="84"/>
      <c r="M436" s="84"/>
      <c r="N436" s="84"/>
      <c r="O436" s="84"/>
      <c r="P436" s="84"/>
      <c r="Q436" s="84"/>
      <c r="R436" s="84"/>
      <c r="S436" s="84"/>
      <c r="T436" s="84"/>
      <c r="U436" s="84"/>
      <c r="V436" s="84"/>
      <c r="W436" s="84"/>
      <c r="X436" s="84"/>
      <c r="Y436" s="84"/>
      <c r="Z436" s="84"/>
    </row>
    <row r="437" spans="1:26" ht="17.25" customHeight="1">
      <c r="A437" s="96"/>
      <c r="B437" s="84"/>
      <c r="C437" s="96"/>
      <c r="D437" s="84"/>
      <c r="E437" s="84"/>
      <c r="F437" s="96"/>
      <c r="G437" s="96"/>
      <c r="H437" s="84"/>
      <c r="I437" s="84"/>
      <c r="J437" s="84"/>
      <c r="K437" s="84"/>
      <c r="L437" s="84"/>
      <c r="M437" s="84"/>
      <c r="N437" s="84"/>
      <c r="O437" s="84"/>
      <c r="P437" s="84"/>
      <c r="Q437" s="84"/>
      <c r="R437" s="84"/>
      <c r="S437" s="84"/>
      <c r="T437" s="84"/>
      <c r="U437" s="84"/>
      <c r="V437" s="84"/>
      <c r="W437" s="84"/>
      <c r="X437" s="84"/>
      <c r="Y437" s="84"/>
      <c r="Z437" s="84"/>
    </row>
    <row r="438" spans="1:26" ht="17.25" customHeight="1">
      <c r="A438" s="96"/>
      <c r="B438" s="84"/>
      <c r="C438" s="96"/>
      <c r="D438" s="84"/>
      <c r="E438" s="84"/>
      <c r="F438" s="96"/>
      <c r="G438" s="96"/>
      <c r="H438" s="84"/>
      <c r="I438" s="84"/>
      <c r="J438" s="84"/>
      <c r="K438" s="84"/>
      <c r="L438" s="84"/>
      <c r="M438" s="84"/>
      <c r="N438" s="84"/>
      <c r="O438" s="84"/>
      <c r="P438" s="84"/>
      <c r="Q438" s="84"/>
      <c r="R438" s="84"/>
      <c r="S438" s="84"/>
      <c r="T438" s="84"/>
      <c r="U438" s="84"/>
      <c r="V438" s="84"/>
      <c r="W438" s="84"/>
      <c r="X438" s="84"/>
      <c r="Y438" s="84"/>
      <c r="Z438" s="84"/>
    </row>
    <row r="439" spans="1:26" ht="17.25" customHeight="1">
      <c r="A439" s="96"/>
      <c r="B439" s="84"/>
      <c r="C439" s="96"/>
      <c r="D439" s="84"/>
      <c r="E439" s="84"/>
      <c r="F439" s="96"/>
      <c r="G439" s="96"/>
      <c r="H439" s="84"/>
      <c r="I439" s="84"/>
      <c r="J439" s="84"/>
      <c r="K439" s="84"/>
      <c r="L439" s="84"/>
      <c r="M439" s="84"/>
      <c r="N439" s="84"/>
      <c r="O439" s="84"/>
      <c r="P439" s="84"/>
      <c r="Q439" s="84"/>
      <c r="R439" s="84"/>
      <c r="S439" s="84"/>
      <c r="T439" s="84"/>
      <c r="U439" s="84"/>
      <c r="V439" s="84"/>
      <c r="W439" s="84"/>
      <c r="X439" s="84"/>
      <c r="Y439" s="84"/>
      <c r="Z439" s="84"/>
    </row>
    <row r="440" spans="1:26" ht="17.25" customHeight="1">
      <c r="A440" s="96"/>
      <c r="B440" s="84"/>
      <c r="C440" s="96"/>
      <c r="D440" s="84"/>
      <c r="E440" s="84"/>
      <c r="F440" s="96"/>
      <c r="G440" s="96"/>
      <c r="H440" s="84"/>
      <c r="I440" s="84"/>
      <c r="J440" s="84"/>
      <c r="K440" s="84"/>
      <c r="L440" s="84"/>
      <c r="M440" s="84"/>
      <c r="N440" s="84"/>
      <c r="O440" s="84"/>
      <c r="P440" s="84"/>
      <c r="Q440" s="84"/>
      <c r="R440" s="84"/>
      <c r="S440" s="84"/>
      <c r="T440" s="84"/>
      <c r="U440" s="84"/>
      <c r="V440" s="84"/>
      <c r="W440" s="84"/>
      <c r="X440" s="84"/>
      <c r="Y440" s="84"/>
      <c r="Z440" s="84"/>
    </row>
    <row r="441" spans="1:26" ht="17.25" customHeight="1">
      <c r="A441" s="96"/>
      <c r="B441" s="84"/>
      <c r="C441" s="96"/>
      <c r="D441" s="84"/>
      <c r="E441" s="84"/>
      <c r="F441" s="96"/>
      <c r="G441" s="96"/>
      <c r="H441" s="84"/>
      <c r="I441" s="84"/>
      <c r="J441" s="84"/>
      <c r="K441" s="84"/>
      <c r="L441" s="84"/>
      <c r="M441" s="84"/>
      <c r="N441" s="84"/>
      <c r="O441" s="84"/>
      <c r="P441" s="84"/>
      <c r="Q441" s="84"/>
      <c r="R441" s="84"/>
      <c r="S441" s="84"/>
      <c r="T441" s="84"/>
      <c r="U441" s="84"/>
      <c r="V441" s="84"/>
      <c r="W441" s="84"/>
      <c r="X441" s="84"/>
      <c r="Y441" s="84"/>
      <c r="Z441" s="84"/>
    </row>
    <row r="442" spans="1:26" ht="17.25" customHeight="1">
      <c r="A442" s="96"/>
      <c r="B442" s="84"/>
      <c r="C442" s="96"/>
      <c r="D442" s="84"/>
      <c r="E442" s="84"/>
      <c r="F442" s="96"/>
      <c r="G442" s="96"/>
      <c r="H442" s="84"/>
      <c r="I442" s="84"/>
      <c r="J442" s="84"/>
      <c r="K442" s="84"/>
      <c r="L442" s="84"/>
      <c r="M442" s="84"/>
      <c r="N442" s="84"/>
      <c r="O442" s="84"/>
      <c r="P442" s="84"/>
      <c r="Q442" s="84"/>
      <c r="R442" s="84"/>
      <c r="S442" s="84"/>
      <c r="T442" s="84"/>
      <c r="U442" s="84"/>
      <c r="V442" s="84"/>
      <c r="W442" s="84"/>
      <c r="X442" s="84"/>
      <c r="Y442" s="84"/>
      <c r="Z442" s="84"/>
    </row>
    <row r="443" spans="1:26" ht="17.25" customHeight="1">
      <c r="A443" s="96"/>
      <c r="B443" s="84"/>
      <c r="C443" s="96"/>
      <c r="D443" s="84"/>
      <c r="E443" s="84"/>
      <c r="F443" s="96"/>
      <c r="G443" s="96"/>
      <c r="H443" s="84"/>
      <c r="I443" s="84"/>
      <c r="J443" s="84"/>
      <c r="K443" s="84"/>
      <c r="L443" s="84"/>
      <c r="M443" s="84"/>
      <c r="N443" s="84"/>
      <c r="O443" s="84"/>
      <c r="P443" s="84"/>
      <c r="Q443" s="84"/>
      <c r="R443" s="84"/>
      <c r="S443" s="84"/>
      <c r="T443" s="84"/>
      <c r="U443" s="84"/>
      <c r="V443" s="84"/>
      <c r="W443" s="84"/>
      <c r="X443" s="84"/>
      <c r="Y443" s="84"/>
      <c r="Z443" s="84"/>
    </row>
    <row r="444" spans="1:26" ht="17.25" customHeight="1">
      <c r="A444" s="96"/>
      <c r="B444" s="84"/>
      <c r="C444" s="96"/>
      <c r="D444" s="84"/>
      <c r="E444" s="84"/>
      <c r="F444" s="96"/>
      <c r="G444" s="96"/>
      <c r="H444" s="84"/>
      <c r="I444" s="84"/>
      <c r="J444" s="84"/>
      <c r="K444" s="84"/>
      <c r="L444" s="84"/>
      <c r="M444" s="84"/>
      <c r="N444" s="84"/>
      <c r="O444" s="84"/>
      <c r="P444" s="84"/>
      <c r="Q444" s="84"/>
      <c r="R444" s="84"/>
      <c r="S444" s="84"/>
      <c r="T444" s="84"/>
      <c r="U444" s="84"/>
      <c r="V444" s="84"/>
      <c r="W444" s="84"/>
      <c r="X444" s="84"/>
      <c r="Y444" s="84"/>
      <c r="Z444" s="84"/>
    </row>
    <row r="445" spans="1:26" ht="17.25" customHeight="1">
      <c r="A445" s="96"/>
      <c r="B445" s="84"/>
      <c r="C445" s="96"/>
      <c r="D445" s="84"/>
      <c r="E445" s="84"/>
      <c r="F445" s="96"/>
      <c r="G445" s="96"/>
      <c r="H445" s="84"/>
      <c r="I445" s="84"/>
      <c r="J445" s="84"/>
      <c r="K445" s="84"/>
      <c r="L445" s="84"/>
      <c r="M445" s="84"/>
      <c r="N445" s="84"/>
      <c r="O445" s="84"/>
      <c r="P445" s="84"/>
      <c r="Q445" s="84"/>
      <c r="R445" s="84"/>
      <c r="S445" s="84"/>
      <c r="T445" s="84"/>
      <c r="U445" s="84"/>
      <c r="V445" s="84"/>
      <c r="W445" s="84"/>
      <c r="X445" s="84"/>
      <c r="Y445" s="84"/>
      <c r="Z445" s="84"/>
    </row>
    <row r="446" spans="1:26" ht="17.25" customHeight="1">
      <c r="A446" s="96"/>
      <c r="B446" s="84"/>
      <c r="C446" s="96"/>
      <c r="D446" s="84"/>
      <c r="E446" s="84"/>
      <c r="F446" s="96"/>
      <c r="G446" s="96"/>
      <c r="H446" s="84"/>
      <c r="I446" s="84"/>
      <c r="J446" s="84"/>
      <c r="K446" s="84"/>
      <c r="L446" s="84"/>
      <c r="M446" s="84"/>
      <c r="N446" s="84"/>
      <c r="O446" s="84"/>
      <c r="P446" s="84"/>
      <c r="Q446" s="84"/>
      <c r="R446" s="84"/>
      <c r="S446" s="84"/>
      <c r="T446" s="84"/>
      <c r="U446" s="84"/>
      <c r="V446" s="84"/>
      <c r="W446" s="84"/>
      <c r="X446" s="84"/>
      <c r="Y446" s="84"/>
      <c r="Z446" s="84"/>
    </row>
    <row r="447" spans="1:26" ht="17.25" customHeight="1">
      <c r="A447" s="96"/>
      <c r="B447" s="84"/>
      <c r="C447" s="96"/>
      <c r="D447" s="84"/>
      <c r="E447" s="84"/>
      <c r="F447" s="96"/>
      <c r="G447" s="96"/>
      <c r="H447" s="84"/>
      <c r="I447" s="84"/>
      <c r="J447" s="84"/>
      <c r="K447" s="84"/>
      <c r="L447" s="84"/>
      <c r="M447" s="84"/>
      <c r="N447" s="84"/>
      <c r="O447" s="84"/>
      <c r="P447" s="84"/>
      <c r="Q447" s="84"/>
      <c r="R447" s="84"/>
      <c r="S447" s="84"/>
      <c r="T447" s="84"/>
      <c r="U447" s="84"/>
      <c r="V447" s="84"/>
      <c r="W447" s="84"/>
      <c r="X447" s="84"/>
      <c r="Y447" s="84"/>
      <c r="Z447" s="84"/>
    </row>
    <row r="448" spans="1:26" ht="17.25" customHeight="1">
      <c r="A448" s="96"/>
      <c r="B448" s="84"/>
      <c r="C448" s="96"/>
      <c r="D448" s="84"/>
      <c r="E448" s="84"/>
      <c r="F448" s="96"/>
      <c r="G448" s="96"/>
      <c r="H448" s="84"/>
      <c r="I448" s="84"/>
      <c r="J448" s="84"/>
      <c r="K448" s="84"/>
      <c r="L448" s="84"/>
      <c r="M448" s="84"/>
      <c r="N448" s="84"/>
      <c r="O448" s="84"/>
      <c r="P448" s="84"/>
      <c r="Q448" s="84"/>
      <c r="R448" s="84"/>
      <c r="S448" s="84"/>
      <c r="T448" s="84"/>
      <c r="U448" s="84"/>
      <c r="V448" s="84"/>
      <c r="W448" s="84"/>
      <c r="X448" s="84"/>
      <c r="Y448" s="84"/>
      <c r="Z448" s="84"/>
    </row>
    <row r="449" spans="1:26" ht="17.25" customHeight="1">
      <c r="A449" s="96"/>
      <c r="B449" s="84"/>
      <c r="C449" s="96"/>
      <c r="D449" s="84"/>
      <c r="E449" s="84"/>
      <c r="F449" s="96"/>
      <c r="G449" s="96"/>
      <c r="H449" s="84"/>
      <c r="I449" s="84"/>
      <c r="J449" s="84"/>
      <c r="K449" s="84"/>
      <c r="L449" s="84"/>
      <c r="M449" s="84"/>
      <c r="N449" s="84"/>
      <c r="O449" s="84"/>
      <c r="P449" s="84"/>
      <c r="Q449" s="84"/>
      <c r="R449" s="84"/>
      <c r="S449" s="84"/>
      <c r="T449" s="84"/>
      <c r="U449" s="84"/>
      <c r="V449" s="84"/>
      <c r="W449" s="84"/>
      <c r="X449" s="84"/>
      <c r="Y449" s="84"/>
      <c r="Z449" s="84"/>
    </row>
    <row r="450" spans="1:26" ht="17.25" customHeight="1">
      <c r="A450" s="96"/>
      <c r="B450" s="84"/>
      <c r="C450" s="96"/>
      <c r="D450" s="84"/>
      <c r="E450" s="84"/>
      <c r="F450" s="96"/>
      <c r="G450" s="96"/>
      <c r="H450" s="84"/>
      <c r="I450" s="84"/>
      <c r="J450" s="84"/>
      <c r="K450" s="84"/>
      <c r="L450" s="84"/>
      <c r="M450" s="84"/>
      <c r="N450" s="84"/>
      <c r="O450" s="84"/>
      <c r="P450" s="84"/>
      <c r="Q450" s="84"/>
      <c r="R450" s="84"/>
      <c r="S450" s="84"/>
      <c r="T450" s="84"/>
      <c r="U450" s="84"/>
      <c r="V450" s="84"/>
      <c r="W450" s="84"/>
      <c r="X450" s="84"/>
      <c r="Y450" s="84"/>
      <c r="Z450" s="84"/>
    </row>
    <row r="451" spans="1:26" ht="17.25" customHeight="1">
      <c r="A451" s="96"/>
      <c r="B451" s="84"/>
      <c r="C451" s="96"/>
      <c r="D451" s="84"/>
      <c r="E451" s="84"/>
      <c r="F451" s="96"/>
      <c r="G451" s="96"/>
      <c r="H451" s="84"/>
      <c r="I451" s="84"/>
      <c r="J451" s="84"/>
      <c r="K451" s="84"/>
      <c r="L451" s="84"/>
      <c r="M451" s="84"/>
      <c r="N451" s="84"/>
      <c r="O451" s="84"/>
      <c r="P451" s="84"/>
      <c r="Q451" s="84"/>
      <c r="R451" s="84"/>
      <c r="S451" s="84"/>
      <c r="T451" s="84"/>
      <c r="U451" s="84"/>
      <c r="V451" s="84"/>
      <c r="W451" s="84"/>
      <c r="X451" s="84"/>
      <c r="Y451" s="84"/>
      <c r="Z451" s="84"/>
    </row>
    <row r="452" spans="1:26" ht="17.25" customHeight="1">
      <c r="A452" s="96"/>
      <c r="B452" s="84"/>
      <c r="C452" s="96"/>
      <c r="D452" s="84"/>
      <c r="E452" s="84"/>
      <c r="F452" s="96"/>
      <c r="G452" s="96"/>
      <c r="H452" s="84"/>
      <c r="I452" s="84"/>
      <c r="J452" s="84"/>
      <c r="K452" s="84"/>
      <c r="L452" s="84"/>
      <c r="M452" s="84"/>
      <c r="N452" s="84"/>
      <c r="O452" s="84"/>
      <c r="P452" s="84"/>
      <c r="Q452" s="84"/>
      <c r="R452" s="84"/>
      <c r="S452" s="84"/>
      <c r="T452" s="84"/>
      <c r="U452" s="84"/>
      <c r="V452" s="84"/>
      <c r="W452" s="84"/>
      <c r="X452" s="84"/>
      <c r="Y452" s="84"/>
      <c r="Z452" s="84"/>
    </row>
    <row r="453" spans="1:26" ht="17.25" customHeight="1">
      <c r="A453" s="96"/>
      <c r="B453" s="84"/>
      <c r="C453" s="96"/>
      <c r="D453" s="84"/>
      <c r="E453" s="84"/>
      <c r="F453" s="96"/>
      <c r="G453" s="96"/>
      <c r="H453" s="84"/>
      <c r="I453" s="84"/>
      <c r="J453" s="84"/>
      <c r="K453" s="84"/>
      <c r="L453" s="84"/>
      <c r="M453" s="84"/>
      <c r="N453" s="84"/>
      <c r="O453" s="84"/>
      <c r="P453" s="84"/>
      <c r="Q453" s="84"/>
      <c r="R453" s="84"/>
      <c r="S453" s="84"/>
      <c r="T453" s="84"/>
      <c r="U453" s="84"/>
      <c r="V453" s="84"/>
      <c r="W453" s="84"/>
      <c r="X453" s="84"/>
      <c r="Y453" s="84"/>
      <c r="Z453" s="84"/>
    </row>
    <row r="454" spans="1:26" ht="17.25" customHeight="1">
      <c r="A454" s="96"/>
      <c r="B454" s="84"/>
      <c r="C454" s="96"/>
      <c r="D454" s="84"/>
      <c r="E454" s="84"/>
      <c r="F454" s="96"/>
      <c r="G454" s="96"/>
      <c r="H454" s="84"/>
      <c r="I454" s="84"/>
      <c r="J454" s="84"/>
      <c r="K454" s="84"/>
      <c r="L454" s="84"/>
      <c r="M454" s="84"/>
      <c r="N454" s="84"/>
      <c r="O454" s="84"/>
      <c r="P454" s="84"/>
      <c r="Q454" s="84"/>
      <c r="R454" s="84"/>
      <c r="S454" s="84"/>
      <c r="T454" s="84"/>
      <c r="U454" s="84"/>
      <c r="V454" s="84"/>
      <c r="W454" s="84"/>
      <c r="X454" s="84"/>
      <c r="Y454" s="84"/>
      <c r="Z454" s="84"/>
    </row>
    <row r="455" spans="1:26" ht="17.25" customHeight="1">
      <c r="A455" s="96"/>
      <c r="B455" s="84"/>
      <c r="C455" s="96"/>
      <c r="D455" s="84"/>
      <c r="E455" s="84"/>
      <c r="F455" s="96"/>
      <c r="G455" s="96"/>
      <c r="H455" s="84"/>
      <c r="I455" s="84"/>
      <c r="J455" s="84"/>
      <c r="K455" s="84"/>
      <c r="L455" s="84"/>
      <c r="M455" s="84"/>
      <c r="N455" s="84"/>
      <c r="O455" s="84"/>
      <c r="P455" s="84"/>
      <c r="Q455" s="84"/>
      <c r="R455" s="84"/>
      <c r="S455" s="84"/>
      <c r="T455" s="84"/>
      <c r="U455" s="84"/>
      <c r="V455" s="84"/>
      <c r="W455" s="84"/>
      <c r="X455" s="84"/>
      <c r="Y455" s="84"/>
      <c r="Z455" s="84"/>
    </row>
    <row r="456" spans="1:26" ht="17.25" customHeight="1">
      <c r="A456" s="96"/>
      <c r="B456" s="84"/>
      <c r="C456" s="96"/>
      <c r="D456" s="84"/>
      <c r="E456" s="84"/>
      <c r="F456" s="96"/>
      <c r="G456" s="96"/>
      <c r="H456" s="84"/>
      <c r="I456" s="84"/>
      <c r="J456" s="84"/>
      <c r="K456" s="84"/>
      <c r="L456" s="84"/>
      <c r="M456" s="84"/>
      <c r="N456" s="84"/>
      <c r="O456" s="84"/>
      <c r="P456" s="84"/>
      <c r="Q456" s="84"/>
      <c r="R456" s="84"/>
      <c r="S456" s="84"/>
      <c r="T456" s="84"/>
      <c r="U456" s="84"/>
      <c r="V456" s="84"/>
      <c r="W456" s="84"/>
      <c r="X456" s="84"/>
      <c r="Y456" s="84"/>
      <c r="Z456" s="84"/>
    </row>
    <row r="457" spans="1:26" ht="17.25" customHeight="1">
      <c r="A457" s="96"/>
      <c r="B457" s="84"/>
      <c r="C457" s="96"/>
      <c r="D457" s="84"/>
      <c r="E457" s="84"/>
      <c r="F457" s="96"/>
      <c r="G457" s="96"/>
      <c r="H457" s="84"/>
      <c r="I457" s="84"/>
      <c r="J457" s="84"/>
      <c r="K457" s="84"/>
      <c r="L457" s="84"/>
      <c r="M457" s="84"/>
      <c r="N457" s="84"/>
      <c r="O457" s="84"/>
      <c r="P457" s="84"/>
      <c r="Q457" s="84"/>
      <c r="R457" s="84"/>
      <c r="S457" s="84"/>
      <c r="T457" s="84"/>
      <c r="U457" s="84"/>
      <c r="V457" s="84"/>
      <c r="W457" s="84"/>
      <c r="X457" s="84"/>
      <c r="Y457" s="84"/>
      <c r="Z457" s="84"/>
    </row>
    <row r="458" spans="1:26" ht="17.25" customHeight="1">
      <c r="A458" s="96"/>
      <c r="B458" s="84"/>
      <c r="C458" s="96"/>
      <c r="D458" s="84"/>
      <c r="E458" s="84"/>
      <c r="F458" s="96"/>
      <c r="G458" s="96"/>
      <c r="H458" s="84"/>
      <c r="I458" s="84"/>
      <c r="J458" s="84"/>
      <c r="K458" s="84"/>
      <c r="L458" s="84"/>
      <c r="M458" s="84"/>
      <c r="N458" s="84"/>
      <c r="O458" s="84"/>
      <c r="P458" s="84"/>
      <c r="Q458" s="84"/>
      <c r="R458" s="84"/>
      <c r="S458" s="84"/>
      <c r="T458" s="84"/>
      <c r="U458" s="84"/>
      <c r="V458" s="84"/>
      <c r="W458" s="84"/>
      <c r="X458" s="84"/>
      <c r="Y458" s="84"/>
      <c r="Z458" s="84"/>
    </row>
    <row r="459" spans="1:26" ht="17.25" customHeight="1">
      <c r="A459" s="96"/>
      <c r="B459" s="84"/>
      <c r="C459" s="96"/>
      <c r="D459" s="84"/>
      <c r="E459" s="84"/>
      <c r="F459" s="96"/>
      <c r="G459" s="96"/>
      <c r="H459" s="84"/>
      <c r="I459" s="84"/>
      <c r="J459" s="84"/>
      <c r="K459" s="84"/>
      <c r="L459" s="84"/>
      <c r="M459" s="84"/>
      <c r="N459" s="84"/>
      <c r="O459" s="84"/>
      <c r="P459" s="84"/>
      <c r="Q459" s="84"/>
      <c r="R459" s="84"/>
      <c r="S459" s="84"/>
      <c r="T459" s="84"/>
      <c r="U459" s="84"/>
      <c r="V459" s="84"/>
      <c r="W459" s="84"/>
      <c r="X459" s="84"/>
      <c r="Y459" s="84"/>
      <c r="Z459" s="84"/>
    </row>
    <row r="460" spans="1:26" ht="17.25" customHeight="1">
      <c r="A460" s="96"/>
      <c r="B460" s="84"/>
      <c r="C460" s="96"/>
      <c r="D460" s="84"/>
      <c r="E460" s="84"/>
      <c r="F460" s="96"/>
      <c r="G460" s="96"/>
      <c r="H460" s="84"/>
      <c r="I460" s="84"/>
      <c r="J460" s="84"/>
      <c r="K460" s="84"/>
      <c r="L460" s="84"/>
      <c r="M460" s="84"/>
      <c r="N460" s="84"/>
      <c r="O460" s="84"/>
      <c r="P460" s="84"/>
      <c r="Q460" s="84"/>
      <c r="R460" s="84"/>
      <c r="S460" s="84"/>
      <c r="T460" s="84"/>
      <c r="U460" s="84"/>
      <c r="V460" s="84"/>
      <c r="W460" s="84"/>
      <c r="X460" s="84"/>
      <c r="Y460" s="84"/>
      <c r="Z460" s="84"/>
    </row>
    <row r="461" spans="1:26" ht="17.25" customHeight="1">
      <c r="A461" s="96"/>
      <c r="B461" s="84"/>
      <c r="C461" s="96"/>
      <c r="D461" s="84"/>
      <c r="E461" s="84"/>
      <c r="F461" s="96"/>
      <c r="G461" s="96"/>
      <c r="H461" s="84"/>
      <c r="I461" s="84"/>
      <c r="J461" s="84"/>
      <c r="K461" s="84"/>
      <c r="L461" s="84"/>
      <c r="M461" s="84"/>
      <c r="N461" s="84"/>
      <c r="O461" s="84"/>
      <c r="P461" s="84"/>
      <c r="Q461" s="84"/>
      <c r="R461" s="84"/>
      <c r="S461" s="84"/>
      <c r="T461" s="84"/>
      <c r="U461" s="84"/>
      <c r="V461" s="84"/>
      <c r="W461" s="84"/>
      <c r="X461" s="84"/>
      <c r="Y461" s="84"/>
      <c r="Z461" s="84"/>
    </row>
    <row r="462" spans="1:26" ht="17.25" customHeight="1">
      <c r="A462" s="96"/>
      <c r="B462" s="84"/>
      <c r="C462" s="96"/>
      <c r="D462" s="84"/>
      <c r="E462" s="84"/>
      <c r="F462" s="96"/>
      <c r="G462" s="96"/>
      <c r="H462" s="84"/>
      <c r="I462" s="84"/>
      <c r="J462" s="84"/>
      <c r="K462" s="84"/>
      <c r="L462" s="84"/>
      <c r="M462" s="84"/>
      <c r="N462" s="84"/>
      <c r="O462" s="84"/>
      <c r="P462" s="84"/>
      <c r="Q462" s="84"/>
      <c r="R462" s="84"/>
      <c r="S462" s="84"/>
      <c r="T462" s="84"/>
      <c r="U462" s="84"/>
      <c r="V462" s="84"/>
      <c r="W462" s="84"/>
      <c r="X462" s="84"/>
      <c r="Y462" s="84"/>
      <c r="Z462" s="84"/>
    </row>
    <row r="463" spans="1:26" ht="17.25" customHeight="1">
      <c r="A463" s="96"/>
      <c r="B463" s="84"/>
      <c r="C463" s="96"/>
      <c r="D463" s="84"/>
      <c r="E463" s="84"/>
      <c r="F463" s="96"/>
      <c r="G463" s="96"/>
      <c r="H463" s="84"/>
      <c r="I463" s="84"/>
      <c r="J463" s="84"/>
      <c r="K463" s="84"/>
      <c r="L463" s="84"/>
      <c r="M463" s="84"/>
      <c r="N463" s="84"/>
      <c r="O463" s="84"/>
      <c r="P463" s="84"/>
      <c r="Q463" s="84"/>
      <c r="R463" s="84"/>
      <c r="S463" s="84"/>
      <c r="T463" s="84"/>
      <c r="U463" s="84"/>
      <c r="V463" s="84"/>
      <c r="W463" s="84"/>
      <c r="X463" s="84"/>
      <c r="Y463" s="84"/>
      <c r="Z463" s="84"/>
    </row>
    <row r="464" spans="1:26" ht="17.25" customHeight="1">
      <c r="A464" s="96"/>
      <c r="B464" s="84"/>
      <c r="C464" s="96"/>
      <c r="D464" s="84"/>
      <c r="E464" s="84"/>
      <c r="F464" s="96"/>
      <c r="G464" s="96"/>
      <c r="H464" s="84"/>
      <c r="I464" s="84"/>
      <c r="J464" s="84"/>
      <c r="K464" s="84"/>
      <c r="L464" s="84"/>
      <c r="M464" s="84"/>
      <c r="N464" s="84"/>
      <c r="O464" s="84"/>
      <c r="P464" s="84"/>
      <c r="Q464" s="84"/>
      <c r="R464" s="84"/>
      <c r="S464" s="84"/>
      <c r="T464" s="84"/>
      <c r="U464" s="84"/>
      <c r="V464" s="84"/>
      <c r="W464" s="84"/>
      <c r="X464" s="84"/>
      <c r="Y464" s="84"/>
      <c r="Z464" s="84"/>
    </row>
    <row r="465" spans="1:26" ht="17.25" customHeight="1">
      <c r="A465" s="96"/>
      <c r="B465" s="84"/>
      <c r="C465" s="96"/>
      <c r="D465" s="84"/>
      <c r="E465" s="84"/>
      <c r="F465" s="96"/>
      <c r="G465" s="96"/>
      <c r="H465" s="84"/>
      <c r="I465" s="84"/>
      <c r="J465" s="84"/>
      <c r="K465" s="84"/>
      <c r="L465" s="84"/>
      <c r="M465" s="84"/>
      <c r="N465" s="84"/>
      <c r="O465" s="84"/>
      <c r="P465" s="84"/>
      <c r="Q465" s="84"/>
      <c r="R465" s="84"/>
      <c r="S465" s="84"/>
      <c r="T465" s="84"/>
      <c r="U465" s="84"/>
      <c r="V465" s="84"/>
      <c r="W465" s="84"/>
      <c r="X465" s="84"/>
      <c r="Y465" s="84"/>
      <c r="Z465" s="84"/>
    </row>
    <row r="466" spans="1:26" ht="17.25" customHeight="1">
      <c r="A466" s="96"/>
      <c r="B466" s="84"/>
      <c r="C466" s="96"/>
      <c r="D466" s="84"/>
      <c r="E466" s="84"/>
      <c r="F466" s="96"/>
      <c r="G466" s="96"/>
      <c r="H466" s="84"/>
      <c r="I466" s="84"/>
      <c r="J466" s="84"/>
      <c r="K466" s="84"/>
      <c r="L466" s="84"/>
      <c r="M466" s="84"/>
      <c r="N466" s="84"/>
      <c r="O466" s="84"/>
      <c r="P466" s="84"/>
      <c r="Q466" s="84"/>
      <c r="R466" s="84"/>
      <c r="S466" s="84"/>
      <c r="T466" s="84"/>
      <c r="U466" s="84"/>
      <c r="V466" s="84"/>
      <c r="W466" s="84"/>
      <c r="X466" s="84"/>
      <c r="Y466" s="84"/>
      <c r="Z466" s="84"/>
    </row>
    <row r="467" spans="1:26" ht="17.25" customHeight="1">
      <c r="A467" s="96"/>
      <c r="B467" s="84"/>
      <c r="C467" s="96"/>
      <c r="D467" s="84"/>
      <c r="E467" s="84"/>
      <c r="F467" s="96"/>
      <c r="G467" s="96"/>
      <c r="H467" s="84"/>
      <c r="I467" s="84"/>
      <c r="J467" s="84"/>
      <c r="K467" s="84"/>
      <c r="L467" s="84"/>
      <c r="M467" s="84"/>
      <c r="N467" s="84"/>
      <c r="O467" s="84"/>
      <c r="P467" s="84"/>
      <c r="Q467" s="84"/>
      <c r="R467" s="84"/>
      <c r="S467" s="84"/>
      <c r="T467" s="84"/>
      <c r="U467" s="84"/>
      <c r="V467" s="84"/>
      <c r="W467" s="84"/>
      <c r="X467" s="84"/>
      <c r="Y467" s="84"/>
      <c r="Z467" s="84"/>
    </row>
    <row r="468" spans="1:26" ht="17.25" customHeight="1">
      <c r="A468" s="96"/>
      <c r="B468" s="84"/>
      <c r="C468" s="96"/>
      <c r="D468" s="84"/>
      <c r="E468" s="84"/>
      <c r="F468" s="96"/>
      <c r="G468" s="96"/>
      <c r="H468" s="84"/>
      <c r="I468" s="84"/>
      <c r="J468" s="84"/>
      <c r="K468" s="84"/>
      <c r="L468" s="84"/>
      <c r="M468" s="84"/>
      <c r="N468" s="84"/>
      <c r="O468" s="84"/>
      <c r="P468" s="84"/>
      <c r="Q468" s="84"/>
      <c r="R468" s="84"/>
      <c r="S468" s="84"/>
      <c r="T468" s="84"/>
      <c r="U468" s="84"/>
      <c r="V468" s="84"/>
      <c r="W468" s="84"/>
      <c r="X468" s="84"/>
      <c r="Y468" s="84"/>
      <c r="Z468" s="84"/>
    </row>
    <row r="469" spans="1:26" ht="17.25" customHeight="1">
      <c r="A469" s="96"/>
      <c r="B469" s="84"/>
      <c r="C469" s="96"/>
      <c r="D469" s="84"/>
      <c r="E469" s="84"/>
      <c r="F469" s="96"/>
      <c r="G469" s="96"/>
      <c r="H469" s="84"/>
      <c r="I469" s="84"/>
      <c r="J469" s="84"/>
      <c r="K469" s="84"/>
      <c r="L469" s="84"/>
      <c r="M469" s="84"/>
      <c r="N469" s="84"/>
      <c r="O469" s="84"/>
      <c r="P469" s="84"/>
      <c r="Q469" s="84"/>
      <c r="R469" s="84"/>
      <c r="S469" s="84"/>
      <c r="T469" s="84"/>
      <c r="U469" s="84"/>
      <c r="V469" s="84"/>
      <c r="W469" s="84"/>
      <c r="X469" s="84"/>
      <c r="Y469" s="84"/>
      <c r="Z469" s="84"/>
    </row>
    <row r="470" spans="1:26" ht="17.25" customHeight="1">
      <c r="A470" s="96"/>
      <c r="B470" s="84"/>
      <c r="C470" s="96"/>
      <c r="D470" s="84"/>
      <c r="E470" s="84"/>
      <c r="F470" s="96"/>
      <c r="G470" s="96"/>
      <c r="H470" s="84"/>
      <c r="I470" s="84"/>
      <c r="J470" s="84"/>
      <c r="K470" s="84"/>
      <c r="L470" s="84"/>
      <c r="M470" s="84"/>
      <c r="N470" s="84"/>
      <c r="O470" s="84"/>
      <c r="P470" s="84"/>
      <c r="Q470" s="84"/>
      <c r="R470" s="84"/>
      <c r="S470" s="84"/>
      <c r="T470" s="84"/>
      <c r="U470" s="84"/>
      <c r="V470" s="84"/>
      <c r="W470" s="84"/>
      <c r="X470" s="84"/>
      <c r="Y470" s="84"/>
      <c r="Z470" s="84"/>
    </row>
    <row r="471" spans="1:26" ht="17.25" customHeight="1">
      <c r="A471" s="96"/>
      <c r="B471" s="84"/>
      <c r="C471" s="96"/>
      <c r="D471" s="84"/>
      <c r="E471" s="84"/>
      <c r="F471" s="96"/>
      <c r="G471" s="96"/>
      <c r="H471" s="84"/>
      <c r="I471" s="84"/>
      <c r="J471" s="84"/>
      <c r="K471" s="84"/>
      <c r="L471" s="84"/>
      <c r="M471" s="84"/>
      <c r="N471" s="84"/>
      <c r="O471" s="84"/>
      <c r="P471" s="84"/>
      <c r="Q471" s="84"/>
      <c r="R471" s="84"/>
      <c r="S471" s="84"/>
      <c r="T471" s="84"/>
      <c r="U471" s="84"/>
      <c r="V471" s="84"/>
      <c r="W471" s="84"/>
      <c r="X471" s="84"/>
      <c r="Y471" s="84"/>
      <c r="Z471" s="84"/>
    </row>
    <row r="472" spans="1:26" ht="17.25" customHeight="1">
      <c r="A472" s="96"/>
      <c r="B472" s="84"/>
      <c r="C472" s="96"/>
      <c r="D472" s="84"/>
      <c r="E472" s="84"/>
      <c r="F472" s="96"/>
      <c r="G472" s="96"/>
      <c r="H472" s="84"/>
      <c r="I472" s="84"/>
      <c r="J472" s="84"/>
      <c r="K472" s="84"/>
      <c r="L472" s="84"/>
      <c r="M472" s="84"/>
      <c r="N472" s="84"/>
      <c r="O472" s="84"/>
      <c r="P472" s="84"/>
      <c r="Q472" s="84"/>
      <c r="R472" s="84"/>
      <c r="S472" s="84"/>
      <c r="T472" s="84"/>
      <c r="U472" s="84"/>
      <c r="V472" s="84"/>
      <c r="W472" s="84"/>
      <c r="X472" s="84"/>
      <c r="Y472" s="84"/>
      <c r="Z472" s="84"/>
    </row>
    <row r="473" spans="1:26" ht="17.25" customHeight="1">
      <c r="A473" s="96"/>
      <c r="B473" s="84"/>
      <c r="C473" s="96"/>
      <c r="D473" s="84"/>
      <c r="E473" s="84"/>
      <c r="F473" s="96"/>
      <c r="G473" s="96"/>
      <c r="H473" s="84"/>
      <c r="I473" s="84"/>
      <c r="J473" s="84"/>
      <c r="K473" s="84"/>
      <c r="L473" s="84"/>
      <c r="M473" s="84"/>
      <c r="N473" s="84"/>
      <c r="O473" s="84"/>
      <c r="P473" s="84"/>
      <c r="Q473" s="84"/>
      <c r="R473" s="84"/>
      <c r="S473" s="84"/>
      <c r="T473" s="84"/>
      <c r="U473" s="84"/>
      <c r="V473" s="84"/>
      <c r="W473" s="84"/>
      <c r="X473" s="84"/>
      <c r="Y473" s="84"/>
      <c r="Z473" s="84"/>
    </row>
    <row r="474" spans="1:26" ht="17.25" customHeight="1">
      <c r="A474" s="96"/>
      <c r="B474" s="84"/>
      <c r="C474" s="96"/>
      <c r="D474" s="84"/>
      <c r="E474" s="84"/>
      <c r="F474" s="96"/>
      <c r="G474" s="96"/>
      <c r="H474" s="84"/>
      <c r="I474" s="84"/>
      <c r="J474" s="84"/>
      <c r="K474" s="84"/>
      <c r="L474" s="84"/>
      <c r="M474" s="84"/>
      <c r="N474" s="84"/>
      <c r="O474" s="84"/>
      <c r="P474" s="84"/>
      <c r="Q474" s="84"/>
      <c r="R474" s="84"/>
      <c r="S474" s="84"/>
      <c r="T474" s="84"/>
      <c r="U474" s="84"/>
      <c r="V474" s="84"/>
      <c r="W474" s="84"/>
      <c r="X474" s="84"/>
      <c r="Y474" s="84"/>
      <c r="Z474" s="84"/>
    </row>
    <row r="475" spans="1:26" ht="17.25" customHeight="1">
      <c r="A475" s="96"/>
      <c r="B475" s="84"/>
      <c r="C475" s="96"/>
      <c r="D475" s="84"/>
      <c r="E475" s="84"/>
      <c r="F475" s="96"/>
      <c r="G475" s="96"/>
      <c r="H475" s="84"/>
      <c r="I475" s="84"/>
      <c r="J475" s="84"/>
      <c r="K475" s="84"/>
      <c r="L475" s="84"/>
      <c r="M475" s="84"/>
      <c r="N475" s="84"/>
      <c r="O475" s="84"/>
      <c r="P475" s="84"/>
      <c r="Q475" s="84"/>
      <c r="R475" s="84"/>
      <c r="S475" s="84"/>
      <c r="T475" s="84"/>
      <c r="U475" s="84"/>
      <c r="V475" s="84"/>
      <c r="W475" s="84"/>
      <c r="X475" s="84"/>
      <c r="Y475" s="84"/>
      <c r="Z475" s="84"/>
    </row>
    <row r="476" spans="1:26" ht="17.25" customHeight="1">
      <c r="A476" s="96"/>
      <c r="B476" s="84"/>
      <c r="C476" s="96"/>
      <c r="D476" s="84"/>
      <c r="E476" s="84"/>
      <c r="F476" s="96"/>
      <c r="G476" s="96"/>
      <c r="H476" s="84"/>
      <c r="I476" s="84"/>
      <c r="J476" s="84"/>
      <c r="K476" s="84"/>
      <c r="L476" s="84"/>
      <c r="M476" s="84"/>
      <c r="N476" s="84"/>
      <c r="O476" s="84"/>
      <c r="P476" s="84"/>
      <c r="Q476" s="84"/>
      <c r="R476" s="84"/>
      <c r="S476" s="84"/>
      <c r="T476" s="84"/>
      <c r="U476" s="84"/>
      <c r="V476" s="84"/>
      <c r="W476" s="84"/>
      <c r="X476" s="84"/>
      <c r="Y476" s="84"/>
      <c r="Z476" s="84"/>
    </row>
    <row r="477" spans="1:26" ht="17.25" customHeight="1">
      <c r="A477" s="96"/>
      <c r="B477" s="84"/>
      <c r="C477" s="96"/>
      <c r="D477" s="84"/>
      <c r="E477" s="84"/>
      <c r="F477" s="96"/>
      <c r="G477" s="96"/>
      <c r="H477" s="84"/>
      <c r="I477" s="84"/>
      <c r="J477" s="84"/>
      <c r="K477" s="84"/>
      <c r="L477" s="84"/>
      <c r="M477" s="84"/>
      <c r="N477" s="84"/>
      <c r="O477" s="84"/>
      <c r="P477" s="84"/>
      <c r="Q477" s="84"/>
      <c r="R477" s="84"/>
      <c r="S477" s="84"/>
      <c r="T477" s="84"/>
      <c r="U477" s="84"/>
      <c r="V477" s="84"/>
      <c r="W477" s="84"/>
      <c r="X477" s="84"/>
      <c r="Y477" s="84"/>
      <c r="Z477" s="84"/>
    </row>
    <row r="478" spans="1:26" ht="17.25" customHeight="1">
      <c r="A478" s="96"/>
      <c r="B478" s="84"/>
      <c r="C478" s="96"/>
      <c r="D478" s="84"/>
      <c r="E478" s="84"/>
      <c r="F478" s="96"/>
      <c r="G478" s="96"/>
      <c r="H478" s="84"/>
      <c r="I478" s="84"/>
      <c r="J478" s="84"/>
      <c r="K478" s="84"/>
      <c r="L478" s="84"/>
      <c r="M478" s="84"/>
      <c r="N478" s="84"/>
      <c r="O478" s="84"/>
      <c r="P478" s="84"/>
      <c r="Q478" s="84"/>
      <c r="R478" s="84"/>
      <c r="S478" s="84"/>
      <c r="T478" s="84"/>
      <c r="U478" s="84"/>
      <c r="V478" s="84"/>
      <c r="W478" s="84"/>
      <c r="X478" s="84"/>
      <c r="Y478" s="84"/>
      <c r="Z478" s="84"/>
    </row>
    <row r="479" spans="1:26" ht="17.25" customHeight="1">
      <c r="A479" s="96"/>
      <c r="B479" s="84"/>
      <c r="C479" s="96"/>
      <c r="D479" s="84"/>
      <c r="E479" s="84"/>
      <c r="F479" s="96"/>
      <c r="G479" s="96"/>
      <c r="H479" s="84"/>
      <c r="I479" s="84"/>
      <c r="J479" s="84"/>
      <c r="K479" s="84"/>
      <c r="L479" s="84"/>
      <c r="M479" s="84"/>
      <c r="N479" s="84"/>
      <c r="O479" s="84"/>
      <c r="P479" s="84"/>
      <c r="Q479" s="84"/>
      <c r="R479" s="84"/>
      <c r="S479" s="84"/>
      <c r="T479" s="84"/>
      <c r="U479" s="84"/>
      <c r="V479" s="84"/>
      <c r="W479" s="84"/>
      <c r="X479" s="84"/>
      <c r="Y479" s="84"/>
      <c r="Z479" s="84"/>
    </row>
    <row r="480" spans="1:26" ht="17.25" customHeight="1">
      <c r="A480" s="96"/>
      <c r="B480" s="84"/>
      <c r="C480" s="96"/>
      <c r="D480" s="84"/>
      <c r="E480" s="84"/>
      <c r="F480" s="96"/>
      <c r="G480" s="96"/>
      <c r="H480" s="84"/>
      <c r="I480" s="84"/>
      <c r="J480" s="84"/>
      <c r="K480" s="84"/>
      <c r="L480" s="84"/>
      <c r="M480" s="84"/>
      <c r="N480" s="84"/>
      <c r="O480" s="84"/>
      <c r="P480" s="84"/>
      <c r="Q480" s="84"/>
      <c r="R480" s="84"/>
      <c r="S480" s="84"/>
      <c r="T480" s="84"/>
      <c r="U480" s="84"/>
      <c r="V480" s="84"/>
      <c r="W480" s="84"/>
      <c r="X480" s="84"/>
      <c r="Y480" s="84"/>
      <c r="Z480" s="84"/>
    </row>
    <row r="481" spans="1:26" ht="17.25" customHeight="1">
      <c r="A481" s="96"/>
      <c r="B481" s="84"/>
      <c r="C481" s="96"/>
      <c r="D481" s="84"/>
      <c r="E481" s="84"/>
      <c r="F481" s="96"/>
      <c r="G481" s="96"/>
      <c r="H481" s="84"/>
      <c r="I481" s="84"/>
      <c r="J481" s="84"/>
      <c r="K481" s="84"/>
      <c r="L481" s="84"/>
      <c r="M481" s="84"/>
      <c r="N481" s="84"/>
      <c r="O481" s="84"/>
      <c r="P481" s="84"/>
      <c r="Q481" s="84"/>
      <c r="R481" s="84"/>
      <c r="S481" s="84"/>
      <c r="T481" s="84"/>
      <c r="U481" s="84"/>
      <c r="V481" s="84"/>
      <c r="W481" s="84"/>
      <c r="X481" s="84"/>
      <c r="Y481" s="84"/>
      <c r="Z481" s="84"/>
    </row>
    <row r="482" spans="1:26" ht="17.25" customHeight="1">
      <c r="A482" s="96"/>
      <c r="B482" s="84"/>
      <c r="C482" s="96"/>
      <c r="D482" s="84"/>
      <c r="E482" s="84"/>
      <c r="F482" s="96"/>
      <c r="G482" s="96"/>
      <c r="H482" s="84"/>
      <c r="I482" s="84"/>
      <c r="J482" s="84"/>
      <c r="K482" s="84"/>
      <c r="L482" s="84"/>
      <c r="M482" s="84"/>
      <c r="N482" s="84"/>
      <c r="O482" s="84"/>
      <c r="P482" s="84"/>
      <c r="Q482" s="84"/>
      <c r="R482" s="84"/>
      <c r="S482" s="84"/>
      <c r="T482" s="84"/>
      <c r="U482" s="84"/>
      <c r="V482" s="84"/>
      <c r="W482" s="84"/>
      <c r="X482" s="84"/>
      <c r="Y482" s="84"/>
      <c r="Z482" s="84"/>
    </row>
    <row r="483" spans="1:26" ht="17.25" customHeight="1">
      <c r="A483" s="96"/>
      <c r="B483" s="84"/>
      <c r="C483" s="96"/>
      <c r="D483" s="84"/>
      <c r="E483" s="84"/>
      <c r="F483" s="96"/>
      <c r="G483" s="96"/>
      <c r="H483" s="84"/>
      <c r="I483" s="84"/>
      <c r="J483" s="84"/>
      <c r="K483" s="84"/>
      <c r="L483" s="84"/>
      <c r="M483" s="84"/>
      <c r="N483" s="84"/>
      <c r="O483" s="84"/>
      <c r="P483" s="84"/>
      <c r="Q483" s="84"/>
      <c r="R483" s="84"/>
      <c r="S483" s="84"/>
      <c r="T483" s="84"/>
      <c r="U483" s="84"/>
      <c r="V483" s="84"/>
      <c r="W483" s="84"/>
      <c r="X483" s="84"/>
      <c r="Y483" s="84"/>
      <c r="Z483" s="84"/>
    </row>
    <row r="484" spans="1:26" ht="17.25" customHeight="1">
      <c r="A484" s="96"/>
      <c r="B484" s="84"/>
      <c r="C484" s="96"/>
      <c r="D484" s="84"/>
      <c r="E484" s="84"/>
      <c r="F484" s="96"/>
      <c r="G484" s="96"/>
      <c r="H484" s="84"/>
      <c r="I484" s="84"/>
      <c r="J484" s="84"/>
      <c r="K484" s="84"/>
      <c r="L484" s="84"/>
      <c r="M484" s="84"/>
      <c r="N484" s="84"/>
      <c r="O484" s="84"/>
      <c r="P484" s="84"/>
      <c r="Q484" s="84"/>
      <c r="R484" s="84"/>
      <c r="S484" s="84"/>
      <c r="T484" s="84"/>
      <c r="U484" s="84"/>
      <c r="V484" s="84"/>
      <c r="W484" s="84"/>
      <c r="X484" s="84"/>
      <c r="Y484" s="84"/>
      <c r="Z484" s="84"/>
    </row>
    <row r="485" spans="1:26" ht="17.25" customHeight="1">
      <c r="A485" s="96"/>
      <c r="B485" s="84"/>
      <c r="C485" s="96"/>
      <c r="D485" s="84"/>
      <c r="E485" s="84"/>
      <c r="F485" s="96"/>
      <c r="G485" s="96"/>
      <c r="H485" s="84"/>
      <c r="I485" s="84"/>
      <c r="J485" s="84"/>
      <c r="K485" s="84"/>
      <c r="L485" s="84"/>
      <c r="M485" s="84"/>
      <c r="N485" s="84"/>
      <c r="O485" s="84"/>
      <c r="P485" s="84"/>
      <c r="Q485" s="84"/>
      <c r="R485" s="84"/>
      <c r="S485" s="84"/>
      <c r="T485" s="84"/>
      <c r="U485" s="84"/>
      <c r="V485" s="84"/>
      <c r="W485" s="84"/>
      <c r="X485" s="84"/>
      <c r="Y485" s="84"/>
      <c r="Z485" s="84"/>
    </row>
    <row r="486" spans="1:26" ht="17.25" customHeight="1">
      <c r="A486" s="96"/>
      <c r="B486" s="84"/>
      <c r="C486" s="96"/>
      <c r="D486" s="84"/>
      <c r="E486" s="84"/>
      <c r="F486" s="96"/>
      <c r="G486" s="96"/>
      <c r="H486" s="84"/>
      <c r="I486" s="84"/>
      <c r="J486" s="84"/>
      <c r="K486" s="84"/>
      <c r="L486" s="84"/>
      <c r="M486" s="84"/>
      <c r="N486" s="84"/>
      <c r="O486" s="84"/>
      <c r="P486" s="84"/>
      <c r="Q486" s="84"/>
      <c r="R486" s="84"/>
      <c r="S486" s="84"/>
      <c r="T486" s="84"/>
      <c r="U486" s="84"/>
      <c r="V486" s="84"/>
      <c r="W486" s="84"/>
      <c r="X486" s="84"/>
      <c r="Y486" s="84"/>
      <c r="Z486" s="84"/>
    </row>
    <row r="487" spans="1:26" ht="17.25" customHeight="1">
      <c r="A487" s="96"/>
      <c r="B487" s="84"/>
      <c r="C487" s="96"/>
      <c r="D487" s="84"/>
      <c r="E487" s="84"/>
      <c r="F487" s="96"/>
      <c r="G487" s="96"/>
      <c r="H487" s="84"/>
      <c r="I487" s="84"/>
      <c r="J487" s="84"/>
      <c r="K487" s="84"/>
      <c r="L487" s="84"/>
      <c r="M487" s="84"/>
      <c r="N487" s="84"/>
      <c r="O487" s="84"/>
      <c r="P487" s="84"/>
      <c r="Q487" s="84"/>
      <c r="R487" s="84"/>
      <c r="S487" s="84"/>
      <c r="T487" s="84"/>
      <c r="U487" s="84"/>
      <c r="V487" s="84"/>
      <c r="W487" s="84"/>
      <c r="X487" s="84"/>
      <c r="Y487" s="84"/>
      <c r="Z487" s="84"/>
    </row>
    <row r="488" spans="1:26" ht="17.25" customHeight="1">
      <c r="A488" s="96"/>
      <c r="B488" s="84"/>
      <c r="C488" s="96"/>
      <c r="D488" s="84"/>
      <c r="E488" s="84"/>
      <c r="F488" s="96"/>
      <c r="G488" s="96"/>
      <c r="H488" s="84"/>
      <c r="I488" s="84"/>
      <c r="J488" s="84"/>
      <c r="K488" s="84"/>
      <c r="L488" s="84"/>
      <c r="M488" s="84"/>
      <c r="N488" s="84"/>
      <c r="O488" s="84"/>
      <c r="P488" s="84"/>
      <c r="Q488" s="84"/>
      <c r="R488" s="84"/>
      <c r="S488" s="84"/>
      <c r="T488" s="84"/>
      <c r="U488" s="84"/>
      <c r="V488" s="84"/>
      <c r="W488" s="84"/>
      <c r="X488" s="84"/>
      <c r="Y488" s="84"/>
      <c r="Z488" s="84"/>
    </row>
    <row r="489" spans="1:26" ht="17.25" customHeight="1">
      <c r="A489" s="96"/>
      <c r="B489" s="84"/>
      <c r="C489" s="96"/>
      <c r="D489" s="84"/>
      <c r="E489" s="84"/>
      <c r="F489" s="96"/>
      <c r="G489" s="96"/>
      <c r="H489" s="84"/>
      <c r="I489" s="84"/>
      <c r="J489" s="84"/>
      <c r="K489" s="84"/>
      <c r="L489" s="84"/>
      <c r="M489" s="84"/>
      <c r="N489" s="84"/>
      <c r="O489" s="84"/>
      <c r="P489" s="84"/>
      <c r="Q489" s="84"/>
      <c r="R489" s="84"/>
      <c r="S489" s="84"/>
      <c r="T489" s="84"/>
      <c r="U489" s="84"/>
      <c r="V489" s="84"/>
      <c r="W489" s="84"/>
      <c r="X489" s="84"/>
      <c r="Y489" s="84"/>
      <c r="Z489" s="84"/>
    </row>
    <row r="490" spans="1:26" ht="17.25" customHeight="1">
      <c r="A490" s="96"/>
      <c r="B490" s="84"/>
      <c r="C490" s="96"/>
      <c r="D490" s="84"/>
      <c r="E490" s="84"/>
      <c r="F490" s="96"/>
      <c r="G490" s="96"/>
      <c r="H490" s="84"/>
      <c r="I490" s="84"/>
      <c r="J490" s="84"/>
      <c r="K490" s="84"/>
      <c r="L490" s="84"/>
      <c r="M490" s="84"/>
      <c r="N490" s="84"/>
      <c r="O490" s="84"/>
      <c r="P490" s="84"/>
      <c r="Q490" s="84"/>
      <c r="R490" s="84"/>
      <c r="S490" s="84"/>
      <c r="T490" s="84"/>
      <c r="U490" s="84"/>
      <c r="V490" s="84"/>
      <c r="W490" s="84"/>
      <c r="X490" s="84"/>
      <c r="Y490" s="84"/>
      <c r="Z490" s="84"/>
    </row>
    <row r="491" spans="1:26" ht="17.25" customHeight="1">
      <c r="A491" s="96"/>
      <c r="B491" s="84"/>
      <c r="C491" s="96"/>
      <c r="D491" s="84"/>
      <c r="E491" s="84"/>
      <c r="F491" s="96"/>
      <c r="G491" s="96"/>
      <c r="H491" s="84"/>
      <c r="I491" s="84"/>
      <c r="J491" s="84"/>
      <c r="K491" s="84"/>
      <c r="L491" s="84"/>
      <c r="M491" s="84"/>
      <c r="N491" s="84"/>
      <c r="O491" s="84"/>
      <c r="P491" s="84"/>
      <c r="Q491" s="84"/>
      <c r="R491" s="84"/>
      <c r="S491" s="84"/>
      <c r="T491" s="84"/>
      <c r="U491" s="84"/>
      <c r="V491" s="84"/>
      <c r="W491" s="84"/>
      <c r="X491" s="84"/>
      <c r="Y491" s="84"/>
      <c r="Z491" s="84"/>
    </row>
    <row r="492" spans="1:26" ht="17.25" customHeight="1">
      <c r="A492" s="96"/>
      <c r="B492" s="84"/>
      <c r="C492" s="96"/>
      <c r="D492" s="84"/>
      <c r="E492" s="84"/>
      <c r="F492" s="96"/>
      <c r="G492" s="96"/>
      <c r="H492" s="84"/>
      <c r="I492" s="84"/>
      <c r="J492" s="84"/>
      <c r="K492" s="84"/>
      <c r="L492" s="84"/>
      <c r="M492" s="84"/>
      <c r="N492" s="84"/>
      <c r="O492" s="84"/>
      <c r="P492" s="84"/>
      <c r="Q492" s="84"/>
      <c r="R492" s="84"/>
      <c r="S492" s="84"/>
      <c r="T492" s="84"/>
      <c r="U492" s="84"/>
      <c r="V492" s="84"/>
      <c r="W492" s="84"/>
      <c r="X492" s="84"/>
      <c r="Y492" s="84"/>
      <c r="Z492" s="84"/>
    </row>
    <row r="493" spans="1:26" ht="17.25" customHeight="1">
      <c r="A493" s="96"/>
      <c r="B493" s="84"/>
      <c r="C493" s="96"/>
      <c r="D493" s="84"/>
      <c r="E493" s="84"/>
      <c r="F493" s="96"/>
      <c r="G493" s="96"/>
      <c r="H493" s="84"/>
      <c r="I493" s="84"/>
      <c r="J493" s="84"/>
      <c r="K493" s="84"/>
      <c r="L493" s="84"/>
      <c r="M493" s="84"/>
      <c r="N493" s="84"/>
      <c r="O493" s="84"/>
      <c r="P493" s="84"/>
      <c r="Q493" s="84"/>
      <c r="R493" s="84"/>
      <c r="S493" s="84"/>
      <c r="T493" s="84"/>
      <c r="U493" s="84"/>
      <c r="V493" s="84"/>
      <c r="W493" s="84"/>
      <c r="X493" s="84"/>
      <c r="Y493" s="84"/>
      <c r="Z493" s="84"/>
    </row>
    <row r="494" spans="1:26" ht="17.25" customHeight="1">
      <c r="A494" s="96"/>
      <c r="B494" s="84"/>
      <c r="C494" s="96"/>
      <c r="D494" s="84"/>
      <c r="E494" s="84"/>
      <c r="F494" s="96"/>
      <c r="G494" s="96"/>
      <c r="H494" s="84"/>
      <c r="I494" s="84"/>
      <c r="J494" s="84"/>
      <c r="K494" s="84"/>
      <c r="L494" s="84"/>
      <c r="M494" s="84"/>
      <c r="N494" s="84"/>
      <c r="O494" s="84"/>
      <c r="P494" s="84"/>
      <c r="Q494" s="84"/>
      <c r="R494" s="84"/>
      <c r="S494" s="84"/>
      <c r="T494" s="84"/>
      <c r="U494" s="84"/>
      <c r="V494" s="84"/>
      <c r="W494" s="84"/>
      <c r="X494" s="84"/>
      <c r="Y494" s="84"/>
      <c r="Z494" s="84"/>
    </row>
    <row r="495" spans="1:26" ht="17.25" customHeight="1">
      <c r="A495" s="96"/>
      <c r="B495" s="84"/>
      <c r="C495" s="96"/>
      <c r="D495" s="84"/>
      <c r="E495" s="84"/>
      <c r="F495" s="96"/>
      <c r="G495" s="96"/>
      <c r="H495" s="84"/>
      <c r="I495" s="84"/>
      <c r="J495" s="84"/>
      <c r="K495" s="84"/>
      <c r="L495" s="84"/>
      <c r="M495" s="84"/>
      <c r="N495" s="84"/>
      <c r="O495" s="84"/>
      <c r="P495" s="84"/>
      <c r="Q495" s="84"/>
      <c r="R495" s="84"/>
      <c r="S495" s="84"/>
      <c r="T495" s="84"/>
      <c r="U495" s="84"/>
      <c r="V495" s="84"/>
      <c r="W495" s="84"/>
      <c r="X495" s="84"/>
      <c r="Y495" s="84"/>
      <c r="Z495" s="84"/>
    </row>
    <row r="496" spans="1:26" ht="17.25" customHeight="1">
      <c r="A496" s="96"/>
      <c r="B496" s="84"/>
      <c r="C496" s="96"/>
      <c r="D496" s="84"/>
      <c r="E496" s="84"/>
      <c r="F496" s="96"/>
      <c r="G496" s="96"/>
      <c r="H496" s="84"/>
      <c r="I496" s="84"/>
      <c r="J496" s="84"/>
      <c r="K496" s="84"/>
      <c r="L496" s="84"/>
      <c r="M496" s="84"/>
      <c r="N496" s="84"/>
      <c r="O496" s="84"/>
      <c r="P496" s="84"/>
      <c r="Q496" s="84"/>
      <c r="R496" s="84"/>
      <c r="S496" s="84"/>
      <c r="T496" s="84"/>
      <c r="U496" s="84"/>
      <c r="V496" s="84"/>
      <c r="W496" s="84"/>
      <c r="X496" s="84"/>
      <c r="Y496" s="84"/>
      <c r="Z496" s="84"/>
    </row>
    <row r="497" spans="1:26" ht="17.25" customHeight="1">
      <c r="A497" s="96"/>
      <c r="B497" s="84"/>
      <c r="C497" s="96"/>
      <c r="D497" s="84"/>
      <c r="E497" s="84"/>
      <c r="F497" s="96"/>
      <c r="G497" s="96"/>
      <c r="H497" s="84"/>
      <c r="I497" s="84"/>
      <c r="J497" s="84"/>
      <c r="K497" s="84"/>
      <c r="L497" s="84"/>
      <c r="M497" s="84"/>
      <c r="N497" s="84"/>
      <c r="O497" s="84"/>
      <c r="P497" s="84"/>
      <c r="Q497" s="84"/>
      <c r="R497" s="84"/>
      <c r="S497" s="84"/>
      <c r="T497" s="84"/>
      <c r="U497" s="84"/>
      <c r="V497" s="84"/>
      <c r="W497" s="84"/>
      <c r="X497" s="84"/>
      <c r="Y497" s="84"/>
      <c r="Z497" s="84"/>
    </row>
    <row r="498" spans="1:26" ht="17.25" customHeight="1">
      <c r="A498" s="96"/>
      <c r="B498" s="84"/>
      <c r="C498" s="96"/>
      <c r="D498" s="84"/>
      <c r="E498" s="84"/>
      <c r="F498" s="96"/>
      <c r="G498" s="96"/>
      <c r="H498" s="84"/>
      <c r="I498" s="84"/>
      <c r="J498" s="84"/>
      <c r="K498" s="84"/>
      <c r="L498" s="84"/>
      <c r="M498" s="84"/>
      <c r="N498" s="84"/>
      <c r="O498" s="84"/>
      <c r="P498" s="84"/>
      <c r="Q498" s="84"/>
      <c r="R498" s="84"/>
      <c r="S498" s="84"/>
      <c r="T498" s="84"/>
      <c r="U498" s="84"/>
      <c r="V498" s="84"/>
      <c r="W498" s="84"/>
      <c r="X498" s="84"/>
      <c r="Y498" s="84"/>
      <c r="Z498" s="84"/>
    </row>
    <row r="499" spans="1:26" ht="17.25" customHeight="1">
      <c r="A499" s="96"/>
      <c r="B499" s="84"/>
      <c r="C499" s="96"/>
      <c r="D499" s="84"/>
      <c r="E499" s="84"/>
      <c r="F499" s="96"/>
      <c r="G499" s="96"/>
      <c r="H499" s="84"/>
      <c r="I499" s="84"/>
      <c r="J499" s="84"/>
      <c r="K499" s="84"/>
      <c r="L499" s="84"/>
      <c r="M499" s="84"/>
      <c r="N499" s="84"/>
      <c r="O499" s="84"/>
      <c r="P499" s="84"/>
      <c r="Q499" s="84"/>
      <c r="R499" s="84"/>
      <c r="S499" s="84"/>
      <c r="T499" s="84"/>
      <c r="U499" s="84"/>
      <c r="V499" s="84"/>
      <c r="W499" s="84"/>
      <c r="X499" s="84"/>
      <c r="Y499" s="84"/>
      <c r="Z499" s="84"/>
    </row>
    <row r="500" spans="1:26" ht="17.25" customHeight="1">
      <c r="A500" s="96"/>
      <c r="B500" s="84"/>
      <c r="C500" s="96"/>
      <c r="D500" s="84"/>
      <c r="E500" s="84"/>
      <c r="F500" s="96"/>
      <c r="G500" s="96"/>
      <c r="H500" s="84"/>
      <c r="I500" s="84"/>
      <c r="J500" s="84"/>
      <c r="K500" s="84"/>
      <c r="L500" s="84"/>
      <c r="M500" s="84"/>
      <c r="N500" s="84"/>
      <c r="O500" s="84"/>
      <c r="P500" s="84"/>
      <c r="Q500" s="84"/>
      <c r="R500" s="84"/>
      <c r="S500" s="84"/>
      <c r="T500" s="84"/>
      <c r="U500" s="84"/>
      <c r="V500" s="84"/>
      <c r="W500" s="84"/>
      <c r="X500" s="84"/>
      <c r="Y500" s="84"/>
      <c r="Z500" s="84"/>
    </row>
    <row r="501" spans="1:26" ht="17.25" customHeight="1">
      <c r="A501" s="96"/>
      <c r="B501" s="84"/>
      <c r="C501" s="96"/>
      <c r="D501" s="84"/>
      <c r="E501" s="84"/>
      <c r="F501" s="96"/>
      <c r="G501" s="96"/>
      <c r="H501" s="84"/>
      <c r="I501" s="84"/>
      <c r="J501" s="84"/>
      <c r="K501" s="84"/>
      <c r="L501" s="84"/>
      <c r="M501" s="84"/>
      <c r="N501" s="84"/>
      <c r="O501" s="84"/>
      <c r="P501" s="84"/>
      <c r="Q501" s="84"/>
      <c r="R501" s="84"/>
      <c r="S501" s="84"/>
      <c r="T501" s="84"/>
      <c r="U501" s="84"/>
      <c r="V501" s="84"/>
      <c r="W501" s="84"/>
      <c r="X501" s="84"/>
      <c r="Y501" s="84"/>
      <c r="Z501" s="84"/>
    </row>
    <row r="502" spans="1:26" ht="17.25" customHeight="1">
      <c r="A502" s="96"/>
      <c r="B502" s="84"/>
      <c r="C502" s="96"/>
      <c r="D502" s="84"/>
      <c r="E502" s="84"/>
      <c r="F502" s="96"/>
      <c r="G502" s="96"/>
      <c r="H502" s="84"/>
      <c r="I502" s="84"/>
      <c r="J502" s="84"/>
      <c r="K502" s="84"/>
      <c r="L502" s="84"/>
      <c r="M502" s="84"/>
      <c r="N502" s="84"/>
      <c r="O502" s="84"/>
      <c r="P502" s="84"/>
      <c r="Q502" s="84"/>
      <c r="R502" s="84"/>
      <c r="S502" s="84"/>
      <c r="T502" s="84"/>
      <c r="U502" s="84"/>
      <c r="V502" s="84"/>
      <c r="W502" s="84"/>
      <c r="X502" s="84"/>
      <c r="Y502" s="84"/>
      <c r="Z502" s="84"/>
    </row>
    <row r="503" spans="1:26" ht="17.25" customHeight="1">
      <c r="A503" s="96"/>
      <c r="B503" s="84"/>
      <c r="C503" s="96"/>
      <c r="D503" s="84"/>
      <c r="E503" s="84"/>
      <c r="F503" s="96"/>
      <c r="G503" s="96"/>
      <c r="H503" s="84"/>
      <c r="I503" s="84"/>
      <c r="J503" s="84"/>
      <c r="K503" s="84"/>
      <c r="L503" s="84"/>
      <c r="M503" s="84"/>
      <c r="N503" s="84"/>
      <c r="O503" s="84"/>
      <c r="P503" s="84"/>
      <c r="Q503" s="84"/>
      <c r="R503" s="84"/>
      <c r="S503" s="84"/>
      <c r="T503" s="84"/>
      <c r="U503" s="84"/>
      <c r="V503" s="84"/>
      <c r="W503" s="84"/>
      <c r="X503" s="84"/>
      <c r="Y503" s="84"/>
      <c r="Z503" s="84"/>
    </row>
    <row r="504" spans="1:26" ht="17.25" customHeight="1">
      <c r="A504" s="96"/>
      <c r="B504" s="84"/>
      <c r="C504" s="96"/>
      <c r="D504" s="84"/>
      <c r="E504" s="84"/>
      <c r="F504" s="96"/>
      <c r="G504" s="96"/>
      <c r="H504" s="84"/>
      <c r="I504" s="84"/>
      <c r="J504" s="84"/>
      <c r="K504" s="84"/>
      <c r="L504" s="84"/>
      <c r="M504" s="84"/>
      <c r="N504" s="84"/>
      <c r="O504" s="84"/>
      <c r="P504" s="84"/>
      <c r="Q504" s="84"/>
      <c r="R504" s="84"/>
      <c r="S504" s="84"/>
      <c r="T504" s="84"/>
      <c r="U504" s="84"/>
      <c r="V504" s="84"/>
      <c r="W504" s="84"/>
      <c r="X504" s="84"/>
      <c r="Y504" s="84"/>
      <c r="Z504" s="84"/>
    </row>
    <row r="505" spans="1:26" ht="17.25" customHeight="1">
      <c r="A505" s="96"/>
      <c r="B505" s="84"/>
      <c r="C505" s="96"/>
      <c r="D505" s="84"/>
      <c r="E505" s="84"/>
      <c r="F505" s="96"/>
      <c r="G505" s="96"/>
      <c r="H505" s="84"/>
      <c r="I505" s="84"/>
      <c r="J505" s="84"/>
      <c r="K505" s="84"/>
      <c r="L505" s="84"/>
      <c r="M505" s="84"/>
      <c r="N505" s="84"/>
      <c r="O505" s="84"/>
      <c r="P505" s="84"/>
      <c r="Q505" s="84"/>
      <c r="R505" s="84"/>
      <c r="S505" s="84"/>
      <c r="T505" s="84"/>
      <c r="U505" s="84"/>
      <c r="V505" s="84"/>
      <c r="W505" s="84"/>
      <c r="X505" s="84"/>
      <c r="Y505" s="84"/>
      <c r="Z505" s="84"/>
    </row>
    <row r="506" spans="1:26" ht="17.25" customHeight="1">
      <c r="A506" s="96"/>
      <c r="B506" s="84"/>
      <c r="C506" s="96"/>
      <c r="D506" s="84"/>
      <c r="E506" s="84"/>
      <c r="F506" s="96"/>
      <c r="G506" s="96"/>
      <c r="H506" s="84"/>
      <c r="I506" s="84"/>
      <c r="J506" s="84"/>
      <c r="K506" s="84"/>
      <c r="L506" s="84"/>
      <c r="M506" s="84"/>
      <c r="N506" s="84"/>
      <c r="O506" s="84"/>
      <c r="P506" s="84"/>
      <c r="Q506" s="84"/>
      <c r="R506" s="84"/>
      <c r="S506" s="84"/>
      <c r="T506" s="84"/>
      <c r="U506" s="84"/>
      <c r="V506" s="84"/>
      <c r="W506" s="84"/>
      <c r="X506" s="84"/>
      <c r="Y506" s="84"/>
      <c r="Z506" s="84"/>
    </row>
    <row r="507" spans="1:26" ht="17.25" customHeight="1">
      <c r="A507" s="96"/>
      <c r="B507" s="84"/>
      <c r="C507" s="96"/>
      <c r="D507" s="84"/>
      <c r="E507" s="84"/>
      <c r="F507" s="96"/>
      <c r="G507" s="96"/>
      <c r="H507" s="84"/>
      <c r="I507" s="84"/>
      <c r="J507" s="84"/>
      <c r="K507" s="84"/>
      <c r="L507" s="84"/>
      <c r="M507" s="84"/>
      <c r="N507" s="84"/>
      <c r="O507" s="84"/>
      <c r="P507" s="84"/>
      <c r="Q507" s="84"/>
      <c r="R507" s="84"/>
      <c r="S507" s="84"/>
      <c r="T507" s="84"/>
      <c r="U507" s="84"/>
      <c r="V507" s="84"/>
      <c r="W507" s="84"/>
      <c r="X507" s="84"/>
      <c r="Y507" s="84"/>
      <c r="Z507" s="84"/>
    </row>
    <row r="508" spans="1:26" ht="17.25" customHeight="1">
      <c r="A508" s="96"/>
      <c r="B508" s="84"/>
      <c r="C508" s="96"/>
      <c r="D508" s="84"/>
      <c r="E508" s="84"/>
      <c r="F508" s="96"/>
      <c r="G508" s="96"/>
      <c r="H508" s="84"/>
      <c r="I508" s="84"/>
      <c r="J508" s="84"/>
      <c r="K508" s="84"/>
      <c r="L508" s="84"/>
      <c r="M508" s="84"/>
      <c r="N508" s="84"/>
      <c r="O508" s="84"/>
      <c r="P508" s="84"/>
      <c r="Q508" s="84"/>
      <c r="R508" s="84"/>
      <c r="S508" s="84"/>
      <c r="T508" s="84"/>
      <c r="U508" s="84"/>
      <c r="V508" s="84"/>
      <c r="W508" s="84"/>
      <c r="X508" s="84"/>
      <c r="Y508" s="84"/>
      <c r="Z508" s="84"/>
    </row>
    <row r="509" spans="1:26" ht="17.25" customHeight="1">
      <c r="A509" s="96"/>
      <c r="B509" s="84"/>
      <c r="C509" s="96"/>
      <c r="D509" s="84"/>
      <c r="E509" s="84"/>
      <c r="F509" s="96"/>
      <c r="G509" s="96"/>
      <c r="H509" s="84"/>
      <c r="I509" s="84"/>
      <c r="J509" s="84"/>
      <c r="K509" s="84"/>
      <c r="L509" s="84"/>
      <c r="M509" s="84"/>
      <c r="N509" s="84"/>
      <c r="O509" s="84"/>
      <c r="P509" s="84"/>
      <c r="Q509" s="84"/>
      <c r="R509" s="84"/>
      <c r="S509" s="84"/>
      <c r="T509" s="84"/>
      <c r="U509" s="84"/>
      <c r="V509" s="84"/>
      <c r="W509" s="84"/>
      <c r="X509" s="84"/>
      <c r="Y509" s="84"/>
      <c r="Z509" s="84"/>
    </row>
    <row r="510" spans="1:26" ht="17.25" customHeight="1">
      <c r="A510" s="96"/>
      <c r="B510" s="84"/>
      <c r="C510" s="96"/>
      <c r="D510" s="84"/>
      <c r="E510" s="84"/>
      <c r="F510" s="96"/>
      <c r="G510" s="96"/>
      <c r="H510" s="84"/>
      <c r="I510" s="84"/>
      <c r="J510" s="84"/>
      <c r="K510" s="84"/>
      <c r="L510" s="84"/>
      <c r="M510" s="84"/>
      <c r="N510" s="84"/>
      <c r="O510" s="84"/>
      <c r="P510" s="84"/>
      <c r="Q510" s="84"/>
      <c r="R510" s="84"/>
      <c r="S510" s="84"/>
      <c r="T510" s="84"/>
      <c r="U510" s="84"/>
      <c r="V510" s="84"/>
      <c r="W510" s="84"/>
      <c r="X510" s="84"/>
      <c r="Y510" s="84"/>
      <c r="Z510" s="84"/>
    </row>
    <row r="511" spans="1:26" ht="17.25" customHeight="1">
      <c r="A511" s="96"/>
      <c r="B511" s="84"/>
      <c r="C511" s="96"/>
      <c r="D511" s="84"/>
      <c r="E511" s="84"/>
      <c r="F511" s="96"/>
      <c r="G511" s="96"/>
      <c r="H511" s="84"/>
      <c r="I511" s="84"/>
      <c r="J511" s="84"/>
      <c r="K511" s="84"/>
      <c r="L511" s="84"/>
      <c r="M511" s="84"/>
      <c r="N511" s="84"/>
      <c r="O511" s="84"/>
      <c r="P511" s="84"/>
      <c r="Q511" s="84"/>
      <c r="R511" s="84"/>
      <c r="S511" s="84"/>
      <c r="T511" s="84"/>
      <c r="U511" s="84"/>
      <c r="V511" s="84"/>
      <c r="W511" s="84"/>
      <c r="X511" s="84"/>
      <c r="Y511" s="84"/>
      <c r="Z511" s="84"/>
    </row>
    <row r="512" spans="1:26" ht="17.25" customHeight="1">
      <c r="A512" s="96"/>
      <c r="B512" s="84"/>
      <c r="C512" s="96"/>
      <c r="D512" s="84"/>
      <c r="E512" s="84"/>
      <c r="F512" s="96"/>
      <c r="G512" s="96"/>
      <c r="H512" s="84"/>
      <c r="I512" s="84"/>
      <c r="J512" s="84"/>
      <c r="K512" s="84"/>
      <c r="L512" s="84"/>
      <c r="M512" s="84"/>
      <c r="N512" s="84"/>
      <c r="O512" s="84"/>
      <c r="P512" s="84"/>
      <c r="Q512" s="84"/>
      <c r="R512" s="84"/>
      <c r="S512" s="84"/>
      <c r="T512" s="84"/>
      <c r="U512" s="84"/>
      <c r="V512" s="84"/>
      <c r="W512" s="84"/>
      <c r="X512" s="84"/>
      <c r="Y512" s="84"/>
      <c r="Z512" s="84"/>
    </row>
    <row r="513" spans="1:26" ht="17.25" customHeight="1">
      <c r="A513" s="96"/>
      <c r="B513" s="84"/>
      <c r="C513" s="96"/>
      <c r="D513" s="84"/>
      <c r="E513" s="84"/>
      <c r="F513" s="96"/>
      <c r="G513" s="96"/>
      <c r="H513" s="84"/>
      <c r="I513" s="84"/>
      <c r="J513" s="84"/>
      <c r="K513" s="84"/>
      <c r="L513" s="84"/>
      <c r="M513" s="84"/>
      <c r="N513" s="84"/>
      <c r="O513" s="84"/>
      <c r="P513" s="84"/>
      <c r="Q513" s="84"/>
      <c r="R513" s="84"/>
      <c r="S513" s="84"/>
      <c r="T513" s="84"/>
      <c r="U513" s="84"/>
      <c r="V513" s="84"/>
      <c r="W513" s="84"/>
      <c r="X513" s="84"/>
      <c r="Y513" s="84"/>
      <c r="Z513" s="84"/>
    </row>
    <row r="514" spans="1:26" ht="17.25" customHeight="1">
      <c r="A514" s="96"/>
      <c r="B514" s="84"/>
      <c r="C514" s="96"/>
      <c r="D514" s="84"/>
      <c r="E514" s="84"/>
      <c r="F514" s="96"/>
      <c r="G514" s="96"/>
      <c r="H514" s="84"/>
      <c r="I514" s="84"/>
      <c r="J514" s="84"/>
      <c r="K514" s="84"/>
      <c r="L514" s="84"/>
      <c r="M514" s="84"/>
      <c r="N514" s="84"/>
      <c r="O514" s="84"/>
      <c r="P514" s="84"/>
      <c r="Q514" s="84"/>
      <c r="R514" s="84"/>
      <c r="S514" s="84"/>
      <c r="T514" s="84"/>
      <c r="U514" s="84"/>
      <c r="V514" s="84"/>
      <c r="W514" s="84"/>
      <c r="X514" s="84"/>
      <c r="Y514" s="84"/>
      <c r="Z514" s="84"/>
    </row>
    <row r="515" spans="1:26" ht="17.25" customHeight="1">
      <c r="A515" s="96"/>
      <c r="B515" s="84"/>
      <c r="C515" s="96"/>
      <c r="D515" s="84"/>
      <c r="E515" s="84"/>
      <c r="F515" s="96"/>
      <c r="G515" s="96"/>
      <c r="H515" s="84"/>
      <c r="I515" s="84"/>
      <c r="J515" s="84"/>
      <c r="K515" s="84"/>
      <c r="L515" s="84"/>
      <c r="M515" s="84"/>
      <c r="N515" s="84"/>
      <c r="O515" s="84"/>
      <c r="P515" s="84"/>
      <c r="Q515" s="84"/>
      <c r="R515" s="84"/>
      <c r="S515" s="84"/>
      <c r="T515" s="84"/>
      <c r="U515" s="84"/>
      <c r="V515" s="84"/>
      <c r="W515" s="84"/>
      <c r="X515" s="84"/>
      <c r="Y515" s="84"/>
      <c r="Z515" s="84"/>
    </row>
    <row r="516" spans="1:26" ht="17.25" customHeight="1">
      <c r="A516" s="96"/>
      <c r="B516" s="84"/>
      <c r="C516" s="96"/>
      <c r="D516" s="84"/>
      <c r="E516" s="84"/>
      <c r="F516" s="96"/>
      <c r="G516" s="96"/>
      <c r="H516" s="84"/>
      <c r="I516" s="84"/>
      <c r="J516" s="84"/>
      <c r="K516" s="84"/>
      <c r="L516" s="84"/>
      <c r="M516" s="84"/>
      <c r="N516" s="84"/>
      <c r="O516" s="84"/>
      <c r="P516" s="84"/>
      <c r="Q516" s="84"/>
      <c r="R516" s="84"/>
      <c r="S516" s="84"/>
      <c r="T516" s="84"/>
      <c r="U516" s="84"/>
      <c r="V516" s="84"/>
      <c r="W516" s="84"/>
      <c r="X516" s="84"/>
      <c r="Y516" s="84"/>
      <c r="Z516" s="84"/>
    </row>
    <row r="517" spans="1:26" ht="17.25" customHeight="1">
      <c r="A517" s="96"/>
      <c r="B517" s="84"/>
      <c r="C517" s="96"/>
      <c r="D517" s="84"/>
      <c r="E517" s="84"/>
      <c r="F517" s="96"/>
      <c r="G517" s="96"/>
      <c r="H517" s="84"/>
      <c r="I517" s="84"/>
      <c r="J517" s="84"/>
      <c r="K517" s="84"/>
      <c r="L517" s="84"/>
      <c r="M517" s="84"/>
      <c r="N517" s="84"/>
      <c r="O517" s="84"/>
      <c r="P517" s="84"/>
      <c r="Q517" s="84"/>
      <c r="R517" s="84"/>
      <c r="S517" s="84"/>
      <c r="T517" s="84"/>
      <c r="U517" s="84"/>
      <c r="V517" s="84"/>
      <c r="W517" s="84"/>
      <c r="X517" s="84"/>
      <c r="Y517" s="84"/>
      <c r="Z517" s="84"/>
    </row>
    <row r="518" spans="1:26" ht="17.25" customHeight="1">
      <c r="A518" s="96"/>
      <c r="B518" s="84"/>
      <c r="C518" s="96"/>
      <c r="D518" s="84"/>
      <c r="E518" s="84"/>
      <c r="F518" s="96"/>
      <c r="G518" s="96"/>
      <c r="H518" s="84"/>
      <c r="I518" s="84"/>
      <c r="J518" s="84"/>
      <c r="K518" s="84"/>
      <c r="L518" s="84"/>
      <c r="M518" s="84"/>
      <c r="N518" s="84"/>
      <c r="O518" s="84"/>
      <c r="P518" s="84"/>
      <c r="Q518" s="84"/>
      <c r="R518" s="84"/>
      <c r="S518" s="84"/>
      <c r="T518" s="84"/>
      <c r="U518" s="84"/>
      <c r="V518" s="84"/>
      <c r="W518" s="84"/>
      <c r="X518" s="84"/>
      <c r="Y518" s="84"/>
      <c r="Z518" s="84"/>
    </row>
    <row r="519" spans="1:26" ht="17.25" customHeight="1">
      <c r="A519" s="96"/>
      <c r="B519" s="84"/>
      <c r="C519" s="96"/>
      <c r="D519" s="84"/>
      <c r="E519" s="84"/>
      <c r="F519" s="96"/>
      <c r="G519" s="96"/>
      <c r="H519" s="84"/>
      <c r="I519" s="84"/>
      <c r="J519" s="84"/>
      <c r="K519" s="84"/>
      <c r="L519" s="84"/>
      <c r="M519" s="84"/>
      <c r="N519" s="84"/>
      <c r="O519" s="84"/>
      <c r="P519" s="84"/>
      <c r="Q519" s="84"/>
      <c r="R519" s="84"/>
      <c r="S519" s="84"/>
      <c r="T519" s="84"/>
      <c r="U519" s="84"/>
      <c r="V519" s="84"/>
      <c r="W519" s="84"/>
      <c r="X519" s="84"/>
      <c r="Y519" s="84"/>
      <c r="Z519" s="84"/>
    </row>
    <row r="520" spans="1:26" ht="17.25" customHeight="1">
      <c r="A520" s="96"/>
      <c r="B520" s="84"/>
      <c r="C520" s="96"/>
      <c r="D520" s="84"/>
      <c r="E520" s="84"/>
      <c r="F520" s="96"/>
      <c r="G520" s="96"/>
      <c r="H520" s="84"/>
      <c r="I520" s="84"/>
      <c r="J520" s="84"/>
      <c r="K520" s="84"/>
      <c r="L520" s="84"/>
      <c r="M520" s="84"/>
      <c r="N520" s="84"/>
      <c r="O520" s="84"/>
      <c r="P520" s="84"/>
      <c r="Q520" s="84"/>
      <c r="R520" s="84"/>
      <c r="S520" s="84"/>
      <c r="T520" s="84"/>
      <c r="U520" s="84"/>
      <c r="V520" s="84"/>
      <c r="W520" s="84"/>
      <c r="X520" s="84"/>
      <c r="Y520" s="84"/>
      <c r="Z520" s="84"/>
    </row>
    <row r="521" spans="1:26" ht="17.25" customHeight="1">
      <c r="A521" s="96"/>
      <c r="B521" s="84"/>
      <c r="C521" s="96"/>
      <c r="D521" s="84"/>
      <c r="E521" s="84"/>
      <c r="F521" s="96"/>
      <c r="G521" s="96"/>
      <c r="H521" s="84"/>
      <c r="I521" s="84"/>
      <c r="J521" s="84"/>
      <c r="K521" s="84"/>
      <c r="L521" s="84"/>
      <c r="M521" s="84"/>
      <c r="N521" s="84"/>
      <c r="O521" s="84"/>
      <c r="P521" s="84"/>
      <c r="Q521" s="84"/>
      <c r="R521" s="84"/>
      <c r="S521" s="84"/>
      <c r="T521" s="84"/>
      <c r="U521" s="84"/>
      <c r="V521" s="84"/>
      <c r="W521" s="84"/>
      <c r="X521" s="84"/>
      <c r="Y521" s="84"/>
      <c r="Z521" s="84"/>
    </row>
    <row r="522" spans="1:26" ht="17.25" customHeight="1">
      <c r="A522" s="96"/>
      <c r="B522" s="84"/>
      <c r="C522" s="96"/>
      <c r="D522" s="84"/>
      <c r="E522" s="84"/>
      <c r="F522" s="96"/>
      <c r="G522" s="96"/>
      <c r="H522" s="84"/>
      <c r="I522" s="84"/>
      <c r="J522" s="84"/>
      <c r="K522" s="84"/>
      <c r="L522" s="84"/>
      <c r="M522" s="84"/>
      <c r="N522" s="84"/>
      <c r="O522" s="84"/>
      <c r="P522" s="84"/>
      <c r="Q522" s="84"/>
      <c r="R522" s="84"/>
      <c r="S522" s="84"/>
      <c r="T522" s="84"/>
      <c r="U522" s="84"/>
      <c r="V522" s="84"/>
      <c r="W522" s="84"/>
      <c r="X522" s="84"/>
      <c r="Y522" s="84"/>
      <c r="Z522" s="84"/>
    </row>
    <row r="523" spans="1:26" ht="17.25" customHeight="1">
      <c r="A523" s="96"/>
      <c r="B523" s="84"/>
      <c r="C523" s="96"/>
      <c r="D523" s="84"/>
      <c r="E523" s="84"/>
      <c r="F523" s="96"/>
      <c r="G523" s="96"/>
      <c r="H523" s="84"/>
      <c r="I523" s="84"/>
      <c r="J523" s="84"/>
      <c r="K523" s="84"/>
      <c r="L523" s="84"/>
      <c r="M523" s="84"/>
      <c r="N523" s="84"/>
      <c r="O523" s="84"/>
      <c r="P523" s="84"/>
      <c r="Q523" s="84"/>
      <c r="R523" s="84"/>
      <c r="S523" s="84"/>
      <c r="T523" s="84"/>
      <c r="U523" s="84"/>
      <c r="V523" s="84"/>
      <c r="W523" s="84"/>
      <c r="X523" s="84"/>
      <c r="Y523" s="84"/>
      <c r="Z523" s="84"/>
    </row>
    <row r="524" spans="1:26" ht="17.25" customHeight="1">
      <c r="A524" s="96"/>
      <c r="B524" s="84"/>
      <c r="C524" s="96"/>
      <c r="D524" s="84"/>
      <c r="E524" s="84"/>
      <c r="F524" s="96"/>
      <c r="G524" s="96"/>
      <c r="H524" s="84"/>
      <c r="I524" s="84"/>
      <c r="J524" s="84"/>
      <c r="K524" s="84"/>
      <c r="L524" s="84"/>
      <c r="M524" s="84"/>
      <c r="N524" s="84"/>
      <c r="O524" s="84"/>
      <c r="P524" s="84"/>
      <c r="Q524" s="84"/>
      <c r="R524" s="84"/>
      <c r="S524" s="84"/>
      <c r="T524" s="84"/>
      <c r="U524" s="84"/>
      <c r="V524" s="84"/>
      <c r="W524" s="84"/>
      <c r="X524" s="84"/>
      <c r="Y524" s="84"/>
      <c r="Z524" s="84"/>
    </row>
    <row r="525" spans="1:26" ht="17.25" customHeight="1">
      <c r="A525" s="96"/>
      <c r="B525" s="84"/>
      <c r="C525" s="96"/>
      <c r="D525" s="84"/>
      <c r="E525" s="84"/>
      <c r="F525" s="96"/>
      <c r="G525" s="96"/>
      <c r="H525" s="84"/>
      <c r="I525" s="84"/>
      <c r="J525" s="84"/>
      <c r="K525" s="84"/>
      <c r="L525" s="84"/>
      <c r="M525" s="84"/>
      <c r="N525" s="84"/>
      <c r="O525" s="84"/>
      <c r="P525" s="84"/>
      <c r="Q525" s="84"/>
      <c r="R525" s="84"/>
      <c r="S525" s="84"/>
      <c r="T525" s="84"/>
      <c r="U525" s="84"/>
      <c r="V525" s="84"/>
      <c r="W525" s="84"/>
      <c r="X525" s="84"/>
      <c r="Y525" s="84"/>
      <c r="Z525" s="84"/>
    </row>
    <row r="526" spans="1:26" ht="17.25" customHeight="1">
      <c r="A526" s="96"/>
      <c r="B526" s="84"/>
      <c r="C526" s="96"/>
      <c r="D526" s="84"/>
      <c r="E526" s="84"/>
      <c r="F526" s="96"/>
      <c r="G526" s="96"/>
      <c r="H526" s="84"/>
      <c r="I526" s="84"/>
      <c r="J526" s="84"/>
      <c r="K526" s="84"/>
      <c r="L526" s="84"/>
      <c r="M526" s="84"/>
      <c r="N526" s="84"/>
      <c r="O526" s="84"/>
      <c r="P526" s="84"/>
      <c r="Q526" s="84"/>
      <c r="R526" s="84"/>
      <c r="S526" s="84"/>
      <c r="T526" s="84"/>
      <c r="U526" s="84"/>
      <c r="V526" s="84"/>
      <c r="W526" s="84"/>
      <c r="X526" s="84"/>
      <c r="Y526" s="84"/>
      <c r="Z526" s="84"/>
    </row>
    <row r="527" spans="1:26" ht="17.25" customHeight="1">
      <c r="A527" s="96"/>
      <c r="B527" s="84"/>
      <c r="C527" s="96"/>
      <c r="D527" s="84"/>
      <c r="E527" s="84"/>
      <c r="F527" s="96"/>
      <c r="G527" s="96"/>
      <c r="H527" s="84"/>
      <c r="I527" s="84"/>
      <c r="J527" s="84"/>
      <c r="K527" s="84"/>
      <c r="L527" s="84"/>
      <c r="M527" s="84"/>
      <c r="N527" s="84"/>
      <c r="O527" s="84"/>
      <c r="P527" s="84"/>
      <c r="Q527" s="84"/>
      <c r="R527" s="84"/>
      <c r="S527" s="84"/>
      <c r="T527" s="84"/>
      <c r="U527" s="84"/>
      <c r="V527" s="84"/>
      <c r="W527" s="84"/>
      <c r="X527" s="84"/>
      <c r="Y527" s="84"/>
      <c r="Z527" s="84"/>
    </row>
    <row r="528" spans="1:26" ht="17.25" customHeight="1">
      <c r="A528" s="96"/>
      <c r="B528" s="84"/>
      <c r="C528" s="96"/>
      <c r="D528" s="84"/>
      <c r="E528" s="84"/>
      <c r="F528" s="96"/>
      <c r="G528" s="96"/>
      <c r="H528" s="84"/>
      <c r="I528" s="84"/>
      <c r="J528" s="84"/>
      <c r="K528" s="84"/>
      <c r="L528" s="84"/>
      <c r="M528" s="84"/>
      <c r="N528" s="84"/>
      <c r="O528" s="84"/>
      <c r="P528" s="84"/>
      <c r="Q528" s="84"/>
      <c r="R528" s="84"/>
      <c r="S528" s="84"/>
      <c r="T528" s="84"/>
      <c r="U528" s="84"/>
      <c r="V528" s="84"/>
      <c r="W528" s="84"/>
      <c r="X528" s="84"/>
      <c r="Y528" s="84"/>
      <c r="Z528" s="84"/>
    </row>
    <row r="529" spans="1:26" ht="17.25" customHeight="1">
      <c r="A529" s="96"/>
      <c r="B529" s="84"/>
      <c r="C529" s="96"/>
      <c r="D529" s="84"/>
      <c r="E529" s="84"/>
      <c r="F529" s="96"/>
      <c r="G529" s="96"/>
      <c r="H529" s="84"/>
      <c r="I529" s="84"/>
      <c r="J529" s="84"/>
      <c r="K529" s="84"/>
      <c r="L529" s="84"/>
      <c r="M529" s="84"/>
      <c r="N529" s="84"/>
      <c r="O529" s="84"/>
      <c r="P529" s="84"/>
      <c r="Q529" s="84"/>
      <c r="R529" s="84"/>
      <c r="S529" s="84"/>
      <c r="T529" s="84"/>
      <c r="U529" s="84"/>
      <c r="V529" s="84"/>
      <c r="W529" s="84"/>
      <c r="X529" s="84"/>
      <c r="Y529" s="84"/>
      <c r="Z529" s="84"/>
    </row>
    <row r="530" spans="1:26" ht="17.25" customHeight="1">
      <c r="A530" s="96"/>
      <c r="B530" s="84"/>
      <c r="C530" s="96"/>
      <c r="D530" s="84"/>
      <c r="E530" s="84"/>
      <c r="F530" s="96"/>
      <c r="G530" s="96"/>
      <c r="H530" s="84"/>
      <c r="I530" s="84"/>
      <c r="J530" s="84"/>
      <c r="K530" s="84"/>
      <c r="L530" s="84"/>
      <c r="M530" s="84"/>
      <c r="N530" s="84"/>
      <c r="O530" s="84"/>
      <c r="P530" s="84"/>
      <c r="Q530" s="84"/>
      <c r="R530" s="84"/>
      <c r="S530" s="84"/>
      <c r="T530" s="84"/>
      <c r="U530" s="84"/>
      <c r="V530" s="84"/>
      <c r="W530" s="84"/>
      <c r="X530" s="84"/>
      <c r="Y530" s="84"/>
      <c r="Z530" s="84"/>
    </row>
    <row r="531" spans="1:26" ht="17.25" customHeight="1">
      <c r="A531" s="96"/>
      <c r="B531" s="84"/>
      <c r="C531" s="96"/>
      <c r="D531" s="84"/>
      <c r="E531" s="84"/>
      <c r="F531" s="96"/>
      <c r="G531" s="96"/>
      <c r="H531" s="84"/>
      <c r="I531" s="84"/>
      <c r="J531" s="84"/>
      <c r="K531" s="84"/>
      <c r="L531" s="84"/>
      <c r="M531" s="84"/>
      <c r="N531" s="84"/>
      <c r="O531" s="84"/>
      <c r="P531" s="84"/>
      <c r="Q531" s="84"/>
      <c r="R531" s="84"/>
      <c r="S531" s="84"/>
      <c r="T531" s="84"/>
      <c r="U531" s="84"/>
      <c r="V531" s="84"/>
      <c r="W531" s="84"/>
      <c r="X531" s="84"/>
      <c r="Y531" s="84"/>
      <c r="Z531" s="84"/>
    </row>
    <row r="532" spans="1:26" ht="17.25" customHeight="1">
      <c r="A532" s="96"/>
      <c r="B532" s="84"/>
      <c r="C532" s="96"/>
      <c r="D532" s="84"/>
      <c r="E532" s="84"/>
      <c r="F532" s="96"/>
      <c r="G532" s="96"/>
      <c r="H532" s="84"/>
      <c r="I532" s="84"/>
      <c r="J532" s="84"/>
      <c r="K532" s="84"/>
      <c r="L532" s="84"/>
      <c r="M532" s="84"/>
      <c r="N532" s="84"/>
      <c r="O532" s="84"/>
      <c r="P532" s="84"/>
      <c r="Q532" s="84"/>
      <c r="R532" s="84"/>
      <c r="S532" s="84"/>
      <c r="T532" s="84"/>
      <c r="U532" s="84"/>
      <c r="V532" s="84"/>
      <c r="W532" s="84"/>
      <c r="X532" s="84"/>
      <c r="Y532" s="84"/>
      <c r="Z532" s="84"/>
    </row>
    <row r="533" spans="1:26" ht="17.25" customHeight="1">
      <c r="A533" s="96"/>
      <c r="B533" s="84"/>
      <c r="C533" s="96"/>
      <c r="D533" s="84"/>
      <c r="E533" s="84"/>
      <c r="F533" s="96"/>
      <c r="G533" s="96"/>
      <c r="H533" s="84"/>
      <c r="I533" s="84"/>
      <c r="J533" s="84"/>
      <c r="K533" s="84"/>
      <c r="L533" s="84"/>
      <c r="M533" s="84"/>
      <c r="N533" s="84"/>
      <c r="O533" s="84"/>
      <c r="P533" s="84"/>
      <c r="Q533" s="84"/>
      <c r="R533" s="84"/>
      <c r="S533" s="84"/>
      <c r="T533" s="84"/>
      <c r="U533" s="84"/>
      <c r="V533" s="84"/>
      <c r="W533" s="84"/>
      <c r="X533" s="84"/>
      <c r="Y533" s="84"/>
      <c r="Z533" s="84"/>
    </row>
    <row r="534" spans="1:26" ht="17.25" customHeight="1">
      <c r="A534" s="96"/>
      <c r="B534" s="84"/>
      <c r="C534" s="96"/>
      <c r="D534" s="84"/>
      <c r="E534" s="84"/>
      <c r="F534" s="96"/>
      <c r="G534" s="96"/>
      <c r="H534" s="84"/>
      <c r="I534" s="84"/>
      <c r="J534" s="84"/>
      <c r="K534" s="84"/>
      <c r="L534" s="84"/>
      <c r="M534" s="84"/>
      <c r="N534" s="84"/>
      <c r="O534" s="84"/>
      <c r="P534" s="84"/>
      <c r="Q534" s="84"/>
      <c r="R534" s="84"/>
      <c r="S534" s="84"/>
      <c r="T534" s="84"/>
      <c r="U534" s="84"/>
      <c r="V534" s="84"/>
      <c r="W534" s="84"/>
      <c r="X534" s="84"/>
      <c r="Y534" s="84"/>
      <c r="Z534" s="84"/>
    </row>
    <row r="535" spans="1:26" ht="17.25" customHeight="1">
      <c r="A535" s="96"/>
      <c r="B535" s="84"/>
      <c r="C535" s="96"/>
      <c r="D535" s="84"/>
      <c r="E535" s="84"/>
      <c r="F535" s="96"/>
      <c r="G535" s="96"/>
      <c r="H535" s="84"/>
      <c r="I535" s="84"/>
      <c r="J535" s="84"/>
      <c r="K535" s="84"/>
      <c r="L535" s="84"/>
      <c r="M535" s="84"/>
      <c r="N535" s="84"/>
      <c r="O535" s="84"/>
      <c r="P535" s="84"/>
      <c r="Q535" s="84"/>
      <c r="R535" s="84"/>
      <c r="S535" s="84"/>
      <c r="T535" s="84"/>
      <c r="U535" s="84"/>
      <c r="V535" s="84"/>
      <c r="W535" s="84"/>
      <c r="X535" s="84"/>
      <c r="Y535" s="84"/>
      <c r="Z535" s="84"/>
    </row>
    <row r="536" spans="1:26" ht="17.25" customHeight="1">
      <c r="A536" s="96"/>
      <c r="B536" s="84"/>
      <c r="C536" s="96"/>
      <c r="D536" s="84"/>
      <c r="E536" s="84"/>
      <c r="F536" s="96"/>
      <c r="G536" s="96"/>
      <c r="H536" s="84"/>
      <c r="I536" s="84"/>
      <c r="J536" s="84"/>
      <c r="K536" s="84"/>
      <c r="L536" s="84"/>
      <c r="M536" s="84"/>
      <c r="N536" s="84"/>
      <c r="O536" s="84"/>
      <c r="P536" s="84"/>
      <c r="Q536" s="84"/>
      <c r="R536" s="84"/>
      <c r="S536" s="84"/>
      <c r="T536" s="84"/>
      <c r="U536" s="84"/>
      <c r="V536" s="84"/>
      <c r="W536" s="84"/>
      <c r="X536" s="84"/>
      <c r="Y536" s="84"/>
      <c r="Z536" s="84"/>
    </row>
    <row r="537" spans="1:26" ht="17.25" customHeight="1">
      <c r="A537" s="96"/>
      <c r="B537" s="84"/>
      <c r="C537" s="96"/>
      <c r="D537" s="84"/>
      <c r="E537" s="84"/>
      <c r="F537" s="96"/>
      <c r="G537" s="96"/>
      <c r="H537" s="84"/>
      <c r="I537" s="84"/>
      <c r="J537" s="84"/>
      <c r="K537" s="84"/>
      <c r="L537" s="84"/>
      <c r="M537" s="84"/>
      <c r="N537" s="84"/>
      <c r="O537" s="84"/>
      <c r="P537" s="84"/>
      <c r="Q537" s="84"/>
      <c r="R537" s="84"/>
      <c r="S537" s="84"/>
      <c r="T537" s="84"/>
      <c r="U537" s="84"/>
      <c r="V537" s="84"/>
      <c r="W537" s="84"/>
      <c r="X537" s="84"/>
      <c r="Y537" s="84"/>
      <c r="Z537" s="84"/>
    </row>
    <row r="538" spans="1:26" ht="17.25" customHeight="1">
      <c r="A538" s="96"/>
      <c r="B538" s="84"/>
      <c r="C538" s="96"/>
      <c r="D538" s="84"/>
      <c r="E538" s="84"/>
      <c r="F538" s="96"/>
      <c r="G538" s="96"/>
      <c r="H538" s="84"/>
      <c r="I538" s="84"/>
      <c r="J538" s="84"/>
      <c r="K538" s="84"/>
      <c r="L538" s="84"/>
      <c r="M538" s="84"/>
      <c r="N538" s="84"/>
      <c r="O538" s="84"/>
      <c r="P538" s="84"/>
      <c r="Q538" s="84"/>
      <c r="R538" s="84"/>
      <c r="S538" s="84"/>
      <c r="T538" s="84"/>
      <c r="U538" s="84"/>
      <c r="V538" s="84"/>
      <c r="W538" s="84"/>
      <c r="X538" s="84"/>
      <c r="Y538" s="84"/>
      <c r="Z538" s="84"/>
    </row>
    <row r="539" spans="1:26" ht="17.25" customHeight="1">
      <c r="A539" s="96"/>
      <c r="B539" s="84"/>
      <c r="C539" s="96"/>
      <c r="D539" s="84"/>
      <c r="E539" s="84"/>
      <c r="F539" s="96"/>
      <c r="G539" s="96"/>
      <c r="H539" s="84"/>
      <c r="I539" s="84"/>
      <c r="J539" s="84"/>
      <c r="K539" s="84"/>
      <c r="L539" s="84"/>
      <c r="M539" s="84"/>
      <c r="N539" s="84"/>
      <c r="O539" s="84"/>
      <c r="P539" s="84"/>
      <c r="Q539" s="84"/>
      <c r="R539" s="84"/>
      <c r="S539" s="84"/>
      <c r="T539" s="84"/>
      <c r="U539" s="84"/>
      <c r="V539" s="84"/>
      <c r="W539" s="84"/>
      <c r="X539" s="84"/>
      <c r="Y539" s="84"/>
      <c r="Z539" s="84"/>
    </row>
    <row r="540" spans="1:26" ht="17.25" customHeight="1">
      <c r="A540" s="96"/>
      <c r="B540" s="84"/>
      <c r="C540" s="96"/>
      <c r="D540" s="84"/>
      <c r="E540" s="84"/>
      <c r="F540" s="96"/>
      <c r="G540" s="96"/>
      <c r="H540" s="84"/>
      <c r="I540" s="84"/>
      <c r="J540" s="84"/>
      <c r="K540" s="84"/>
      <c r="L540" s="84"/>
      <c r="M540" s="84"/>
      <c r="N540" s="84"/>
      <c r="O540" s="84"/>
      <c r="P540" s="84"/>
      <c r="Q540" s="84"/>
      <c r="R540" s="84"/>
      <c r="S540" s="84"/>
      <c r="T540" s="84"/>
      <c r="U540" s="84"/>
      <c r="V540" s="84"/>
      <c r="W540" s="84"/>
      <c r="X540" s="84"/>
      <c r="Y540" s="84"/>
      <c r="Z540" s="84"/>
    </row>
    <row r="541" spans="1:26" ht="17.25" customHeight="1">
      <c r="A541" s="96"/>
      <c r="B541" s="84"/>
      <c r="C541" s="96"/>
      <c r="D541" s="84"/>
      <c r="E541" s="84"/>
      <c r="F541" s="96"/>
      <c r="G541" s="96"/>
      <c r="H541" s="84"/>
      <c r="I541" s="84"/>
      <c r="J541" s="84"/>
      <c r="K541" s="84"/>
      <c r="L541" s="84"/>
      <c r="M541" s="84"/>
      <c r="N541" s="84"/>
      <c r="O541" s="84"/>
      <c r="P541" s="84"/>
      <c r="Q541" s="84"/>
      <c r="R541" s="84"/>
      <c r="S541" s="84"/>
      <c r="T541" s="84"/>
      <c r="U541" s="84"/>
      <c r="V541" s="84"/>
      <c r="W541" s="84"/>
      <c r="X541" s="84"/>
      <c r="Y541" s="84"/>
      <c r="Z541" s="84"/>
    </row>
    <row r="542" spans="1:26" ht="17.25" customHeight="1">
      <c r="A542" s="96"/>
      <c r="B542" s="84"/>
      <c r="C542" s="96"/>
      <c r="D542" s="84"/>
      <c r="E542" s="84"/>
      <c r="F542" s="96"/>
      <c r="G542" s="96"/>
      <c r="H542" s="84"/>
      <c r="I542" s="84"/>
      <c r="J542" s="84"/>
      <c r="K542" s="84"/>
      <c r="L542" s="84"/>
      <c r="M542" s="84"/>
      <c r="N542" s="84"/>
      <c r="O542" s="84"/>
      <c r="P542" s="84"/>
      <c r="Q542" s="84"/>
      <c r="R542" s="84"/>
      <c r="S542" s="84"/>
      <c r="T542" s="84"/>
      <c r="U542" s="84"/>
      <c r="V542" s="84"/>
      <c r="W542" s="84"/>
      <c r="X542" s="84"/>
      <c r="Y542" s="84"/>
      <c r="Z542" s="84"/>
    </row>
    <row r="543" spans="1:26" ht="17.25" customHeight="1">
      <c r="A543" s="96"/>
      <c r="B543" s="84"/>
      <c r="C543" s="96"/>
      <c r="D543" s="84"/>
      <c r="E543" s="84"/>
      <c r="F543" s="96"/>
      <c r="G543" s="96"/>
      <c r="H543" s="84"/>
      <c r="I543" s="84"/>
      <c r="J543" s="84"/>
      <c r="K543" s="84"/>
      <c r="L543" s="84"/>
      <c r="M543" s="84"/>
      <c r="N543" s="84"/>
      <c r="O543" s="84"/>
      <c r="P543" s="84"/>
      <c r="Q543" s="84"/>
      <c r="R543" s="84"/>
      <c r="S543" s="84"/>
      <c r="T543" s="84"/>
      <c r="U543" s="84"/>
      <c r="V543" s="84"/>
      <c r="W543" s="84"/>
      <c r="X543" s="84"/>
      <c r="Y543" s="84"/>
      <c r="Z543" s="84"/>
    </row>
    <row r="544" spans="1:26" ht="17.25" customHeight="1">
      <c r="A544" s="96"/>
      <c r="B544" s="84"/>
      <c r="C544" s="96"/>
      <c r="D544" s="84"/>
      <c r="E544" s="84"/>
      <c r="F544" s="96"/>
      <c r="G544" s="96"/>
      <c r="H544" s="84"/>
      <c r="I544" s="84"/>
      <c r="J544" s="84"/>
      <c r="K544" s="84"/>
      <c r="L544" s="84"/>
      <c r="M544" s="84"/>
      <c r="N544" s="84"/>
      <c r="O544" s="84"/>
      <c r="P544" s="84"/>
      <c r="Q544" s="84"/>
      <c r="R544" s="84"/>
      <c r="S544" s="84"/>
      <c r="T544" s="84"/>
      <c r="U544" s="84"/>
      <c r="V544" s="84"/>
      <c r="W544" s="84"/>
      <c r="X544" s="84"/>
      <c r="Y544" s="84"/>
      <c r="Z544" s="84"/>
    </row>
    <row r="545" spans="1:26" ht="17.25" customHeight="1">
      <c r="A545" s="96"/>
      <c r="B545" s="84"/>
      <c r="C545" s="96"/>
      <c r="D545" s="84"/>
      <c r="E545" s="84"/>
      <c r="F545" s="96"/>
      <c r="G545" s="96"/>
      <c r="H545" s="84"/>
      <c r="I545" s="84"/>
      <c r="J545" s="84"/>
      <c r="K545" s="84"/>
      <c r="L545" s="84"/>
      <c r="M545" s="84"/>
      <c r="N545" s="84"/>
      <c r="O545" s="84"/>
      <c r="P545" s="84"/>
      <c r="Q545" s="84"/>
      <c r="R545" s="84"/>
      <c r="S545" s="84"/>
      <c r="T545" s="84"/>
      <c r="U545" s="84"/>
      <c r="V545" s="84"/>
      <c r="W545" s="84"/>
      <c r="X545" s="84"/>
      <c r="Y545" s="84"/>
      <c r="Z545" s="84"/>
    </row>
    <row r="546" spans="1:26" ht="17.25" customHeight="1">
      <c r="A546" s="96"/>
      <c r="B546" s="84"/>
      <c r="C546" s="96"/>
      <c r="D546" s="84"/>
      <c r="E546" s="84"/>
      <c r="F546" s="96"/>
      <c r="G546" s="96"/>
      <c r="H546" s="84"/>
      <c r="I546" s="84"/>
      <c r="J546" s="84"/>
      <c r="K546" s="84"/>
      <c r="L546" s="84"/>
      <c r="M546" s="84"/>
      <c r="N546" s="84"/>
      <c r="O546" s="84"/>
      <c r="P546" s="84"/>
      <c r="Q546" s="84"/>
      <c r="R546" s="84"/>
      <c r="S546" s="84"/>
      <c r="T546" s="84"/>
      <c r="U546" s="84"/>
      <c r="V546" s="84"/>
      <c r="W546" s="84"/>
      <c r="X546" s="84"/>
      <c r="Y546" s="84"/>
      <c r="Z546" s="84"/>
    </row>
    <row r="547" spans="1:26" ht="17.25" customHeight="1">
      <c r="A547" s="96"/>
      <c r="B547" s="84"/>
      <c r="C547" s="96"/>
      <c r="D547" s="84"/>
      <c r="E547" s="84"/>
      <c r="F547" s="96"/>
      <c r="G547" s="96"/>
      <c r="H547" s="84"/>
      <c r="I547" s="84"/>
      <c r="J547" s="84"/>
      <c r="K547" s="84"/>
      <c r="L547" s="84"/>
      <c r="M547" s="84"/>
      <c r="N547" s="84"/>
      <c r="O547" s="84"/>
      <c r="P547" s="84"/>
      <c r="Q547" s="84"/>
      <c r="R547" s="84"/>
      <c r="S547" s="84"/>
      <c r="T547" s="84"/>
      <c r="U547" s="84"/>
      <c r="V547" s="84"/>
      <c r="W547" s="84"/>
      <c r="X547" s="84"/>
      <c r="Y547" s="84"/>
      <c r="Z547" s="84"/>
    </row>
    <row r="548" spans="1:26" ht="17.25" customHeight="1">
      <c r="A548" s="96"/>
      <c r="B548" s="84"/>
      <c r="C548" s="96"/>
      <c r="D548" s="84"/>
      <c r="E548" s="84"/>
      <c r="F548" s="96"/>
      <c r="G548" s="96"/>
      <c r="H548" s="84"/>
      <c r="I548" s="84"/>
      <c r="J548" s="84"/>
      <c r="K548" s="84"/>
      <c r="L548" s="84"/>
      <c r="M548" s="84"/>
      <c r="N548" s="84"/>
      <c r="O548" s="84"/>
      <c r="P548" s="84"/>
      <c r="Q548" s="84"/>
      <c r="R548" s="84"/>
      <c r="S548" s="84"/>
      <c r="T548" s="84"/>
      <c r="U548" s="84"/>
      <c r="V548" s="84"/>
      <c r="W548" s="84"/>
      <c r="X548" s="84"/>
      <c r="Y548" s="84"/>
      <c r="Z548" s="84"/>
    </row>
    <row r="549" spans="1:26" ht="17.25" customHeight="1">
      <c r="A549" s="96"/>
      <c r="B549" s="84"/>
      <c r="C549" s="96"/>
      <c r="D549" s="84"/>
      <c r="E549" s="84"/>
      <c r="F549" s="96"/>
      <c r="G549" s="96"/>
      <c r="H549" s="84"/>
      <c r="I549" s="84"/>
      <c r="J549" s="84"/>
      <c r="K549" s="84"/>
      <c r="L549" s="84"/>
      <c r="M549" s="84"/>
      <c r="N549" s="84"/>
      <c r="O549" s="84"/>
      <c r="P549" s="84"/>
      <c r="Q549" s="84"/>
      <c r="R549" s="84"/>
      <c r="S549" s="84"/>
      <c r="T549" s="84"/>
      <c r="U549" s="84"/>
      <c r="V549" s="84"/>
      <c r="W549" s="84"/>
      <c r="X549" s="84"/>
      <c r="Y549" s="84"/>
      <c r="Z549" s="84"/>
    </row>
    <row r="550" spans="1:26" ht="17.25" customHeight="1">
      <c r="A550" s="96"/>
      <c r="B550" s="84"/>
      <c r="C550" s="96"/>
      <c r="D550" s="84"/>
      <c r="E550" s="84"/>
      <c r="F550" s="96"/>
      <c r="G550" s="96"/>
      <c r="H550" s="84"/>
      <c r="I550" s="84"/>
      <c r="J550" s="84"/>
      <c r="K550" s="84"/>
      <c r="L550" s="84"/>
      <c r="M550" s="84"/>
      <c r="N550" s="84"/>
      <c r="O550" s="84"/>
      <c r="P550" s="84"/>
      <c r="Q550" s="84"/>
      <c r="R550" s="84"/>
      <c r="S550" s="84"/>
      <c r="T550" s="84"/>
      <c r="U550" s="84"/>
      <c r="V550" s="84"/>
      <c r="W550" s="84"/>
      <c r="X550" s="84"/>
      <c r="Y550" s="84"/>
      <c r="Z550" s="84"/>
    </row>
    <row r="551" spans="1:26" ht="17.25" customHeight="1">
      <c r="A551" s="96"/>
      <c r="B551" s="84"/>
      <c r="C551" s="96"/>
      <c r="D551" s="84"/>
      <c r="E551" s="84"/>
      <c r="F551" s="96"/>
      <c r="G551" s="96"/>
      <c r="H551" s="84"/>
      <c r="I551" s="84"/>
      <c r="J551" s="84"/>
      <c r="K551" s="84"/>
      <c r="L551" s="84"/>
      <c r="M551" s="84"/>
      <c r="N551" s="84"/>
      <c r="O551" s="84"/>
      <c r="P551" s="84"/>
      <c r="Q551" s="84"/>
      <c r="R551" s="84"/>
      <c r="S551" s="84"/>
      <c r="T551" s="84"/>
      <c r="U551" s="84"/>
      <c r="V551" s="84"/>
      <c r="W551" s="84"/>
      <c r="X551" s="84"/>
      <c r="Y551" s="84"/>
      <c r="Z551" s="84"/>
    </row>
    <row r="552" spans="1:26" ht="17.25" customHeight="1">
      <c r="A552" s="96"/>
      <c r="B552" s="84"/>
      <c r="C552" s="96"/>
      <c r="D552" s="84"/>
      <c r="E552" s="84"/>
      <c r="F552" s="96"/>
      <c r="G552" s="96"/>
      <c r="H552" s="84"/>
      <c r="I552" s="84"/>
      <c r="J552" s="84"/>
      <c r="K552" s="84"/>
      <c r="L552" s="84"/>
      <c r="M552" s="84"/>
      <c r="N552" s="84"/>
      <c r="O552" s="84"/>
      <c r="P552" s="84"/>
      <c r="Q552" s="84"/>
      <c r="R552" s="84"/>
      <c r="S552" s="84"/>
      <c r="T552" s="84"/>
      <c r="U552" s="84"/>
      <c r="V552" s="84"/>
      <c r="W552" s="84"/>
      <c r="X552" s="84"/>
      <c r="Y552" s="84"/>
      <c r="Z552" s="84"/>
    </row>
    <row r="553" spans="1:26" ht="17.25" customHeight="1">
      <c r="A553" s="96"/>
      <c r="B553" s="84"/>
      <c r="C553" s="96"/>
      <c r="D553" s="84"/>
      <c r="E553" s="84"/>
      <c r="F553" s="96"/>
      <c r="G553" s="96"/>
      <c r="H553" s="84"/>
      <c r="I553" s="84"/>
      <c r="J553" s="84"/>
      <c r="K553" s="84"/>
      <c r="L553" s="84"/>
      <c r="M553" s="84"/>
      <c r="N553" s="84"/>
      <c r="O553" s="84"/>
      <c r="P553" s="84"/>
      <c r="Q553" s="84"/>
      <c r="R553" s="84"/>
      <c r="S553" s="84"/>
      <c r="T553" s="84"/>
      <c r="U553" s="84"/>
      <c r="V553" s="84"/>
      <c r="W553" s="84"/>
      <c r="X553" s="84"/>
      <c r="Y553" s="84"/>
      <c r="Z553" s="84"/>
    </row>
    <row r="554" spans="1:26" ht="17.25" customHeight="1">
      <c r="A554" s="96"/>
      <c r="B554" s="84"/>
      <c r="C554" s="96"/>
      <c r="D554" s="84"/>
      <c r="E554" s="84"/>
      <c r="F554" s="96"/>
      <c r="G554" s="96"/>
      <c r="H554" s="84"/>
      <c r="I554" s="84"/>
      <c r="J554" s="84"/>
      <c r="K554" s="84"/>
      <c r="L554" s="84"/>
      <c r="M554" s="84"/>
      <c r="N554" s="84"/>
      <c r="O554" s="84"/>
      <c r="P554" s="84"/>
      <c r="Q554" s="84"/>
      <c r="R554" s="84"/>
      <c r="S554" s="84"/>
      <c r="T554" s="84"/>
      <c r="U554" s="84"/>
      <c r="V554" s="84"/>
      <c r="W554" s="84"/>
      <c r="X554" s="84"/>
      <c r="Y554" s="84"/>
      <c r="Z554" s="84"/>
    </row>
    <row r="555" spans="1:26" ht="17.25" customHeight="1">
      <c r="A555" s="96"/>
      <c r="B555" s="84"/>
      <c r="C555" s="96"/>
      <c r="D555" s="84"/>
      <c r="E555" s="84"/>
      <c r="F555" s="96"/>
      <c r="G555" s="96"/>
      <c r="H555" s="84"/>
      <c r="I555" s="84"/>
      <c r="J555" s="84"/>
      <c r="K555" s="84"/>
      <c r="L555" s="84"/>
      <c r="M555" s="84"/>
      <c r="N555" s="84"/>
      <c r="O555" s="84"/>
      <c r="P555" s="84"/>
      <c r="Q555" s="84"/>
      <c r="R555" s="84"/>
      <c r="S555" s="84"/>
      <c r="T555" s="84"/>
      <c r="U555" s="84"/>
      <c r="V555" s="84"/>
      <c r="W555" s="84"/>
      <c r="X555" s="84"/>
      <c r="Y555" s="84"/>
      <c r="Z555" s="84"/>
    </row>
    <row r="556" spans="1:26" ht="17.25" customHeight="1">
      <c r="A556" s="96"/>
      <c r="B556" s="84"/>
      <c r="C556" s="96"/>
      <c r="D556" s="84"/>
      <c r="E556" s="84"/>
      <c r="F556" s="96"/>
      <c r="G556" s="96"/>
      <c r="H556" s="84"/>
      <c r="I556" s="84"/>
      <c r="J556" s="84"/>
      <c r="K556" s="84"/>
      <c r="L556" s="84"/>
      <c r="M556" s="84"/>
      <c r="N556" s="84"/>
      <c r="O556" s="84"/>
      <c r="P556" s="84"/>
      <c r="Q556" s="84"/>
      <c r="R556" s="84"/>
      <c r="S556" s="84"/>
      <c r="T556" s="84"/>
      <c r="U556" s="84"/>
      <c r="V556" s="84"/>
      <c r="W556" s="84"/>
      <c r="X556" s="84"/>
      <c r="Y556" s="84"/>
      <c r="Z556" s="84"/>
    </row>
    <row r="557" spans="1:26" ht="17.25" customHeight="1">
      <c r="A557" s="96"/>
      <c r="B557" s="84"/>
      <c r="C557" s="96"/>
      <c r="D557" s="84"/>
      <c r="E557" s="84"/>
      <c r="F557" s="96"/>
      <c r="G557" s="96"/>
      <c r="H557" s="84"/>
      <c r="I557" s="84"/>
      <c r="J557" s="84"/>
      <c r="K557" s="84"/>
      <c r="L557" s="84"/>
      <c r="M557" s="84"/>
      <c r="N557" s="84"/>
      <c r="O557" s="84"/>
      <c r="P557" s="84"/>
      <c r="Q557" s="84"/>
      <c r="R557" s="84"/>
      <c r="S557" s="84"/>
      <c r="T557" s="84"/>
      <c r="U557" s="84"/>
      <c r="V557" s="84"/>
      <c r="W557" s="84"/>
      <c r="X557" s="84"/>
      <c r="Y557" s="84"/>
      <c r="Z557" s="84"/>
    </row>
    <row r="558" spans="1:26" ht="17.25" customHeight="1">
      <c r="A558" s="96"/>
      <c r="B558" s="84"/>
      <c r="C558" s="96"/>
      <c r="D558" s="84"/>
      <c r="E558" s="84"/>
      <c r="F558" s="96"/>
      <c r="G558" s="96"/>
      <c r="H558" s="84"/>
      <c r="I558" s="84"/>
      <c r="J558" s="84"/>
      <c r="K558" s="84"/>
      <c r="L558" s="84"/>
      <c r="M558" s="84"/>
      <c r="N558" s="84"/>
      <c r="O558" s="84"/>
      <c r="P558" s="84"/>
      <c r="Q558" s="84"/>
      <c r="R558" s="84"/>
      <c r="S558" s="84"/>
      <c r="T558" s="84"/>
      <c r="U558" s="84"/>
      <c r="V558" s="84"/>
      <c r="W558" s="84"/>
      <c r="X558" s="84"/>
      <c r="Y558" s="84"/>
      <c r="Z558" s="84"/>
    </row>
    <row r="559" spans="1:26" ht="17.25" customHeight="1">
      <c r="A559" s="96"/>
      <c r="B559" s="84"/>
      <c r="C559" s="96"/>
      <c r="D559" s="84"/>
      <c r="E559" s="84"/>
      <c r="F559" s="96"/>
      <c r="G559" s="96"/>
      <c r="H559" s="84"/>
      <c r="I559" s="84"/>
      <c r="J559" s="84"/>
      <c r="K559" s="84"/>
      <c r="L559" s="84"/>
      <c r="M559" s="84"/>
      <c r="N559" s="84"/>
      <c r="O559" s="84"/>
      <c r="P559" s="84"/>
      <c r="Q559" s="84"/>
      <c r="R559" s="84"/>
      <c r="S559" s="84"/>
      <c r="T559" s="84"/>
      <c r="U559" s="84"/>
      <c r="V559" s="84"/>
      <c r="W559" s="84"/>
      <c r="X559" s="84"/>
      <c r="Y559" s="84"/>
      <c r="Z559" s="84"/>
    </row>
    <row r="560" spans="1:26" ht="17.25" customHeight="1">
      <c r="A560" s="96"/>
      <c r="B560" s="84"/>
      <c r="C560" s="96"/>
      <c r="D560" s="84"/>
      <c r="E560" s="84"/>
      <c r="F560" s="96"/>
      <c r="G560" s="96"/>
      <c r="H560" s="84"/>
      <c r="I560" s="84"/>
      <c r="J560" s="84"/>
      <c r="K560" s="84"/>
      <c r="L560" s="84"/>
      <c r="M560" s="84"/>
      <c r="N560" s="84"/>
      <c r="O560" s="84"/>
      <c r="P560" s="84"/>
      <c r="Q560" s="84"/>
      <c r="R560" s="84"/>
      <c r="S560" s="84"/>
      <c r="T560" s="84"/>
      <c r="U560" s="84"/>
      <c r="V560" s="84"/>
      <c r="W560" s="84"/>
      <c r="X560" s="84"/>
      <c r="Y560" s="84"/>
      <c r="Z560" s="84"/>
    </row>
    <row r="561" spans="1:26" ht="17.25" customHeight="1">
      <c r="A561" s="96"/>
      <c r="B561" s="84"/>
      <c r="C561" s="96"/>
      <c r="D561" s="84"/>
      <c r="E561" s="84"/>
      <c r="F561" s="96"/>
      <c r="G561" s="96"/>
      <c r="H561" s="84"/>
      <c r="I561" s="84"/>
      <c r="J561" s="84"/>
      <c r="K561" s="84"/>
      <c r="L561" s="84"/>
      <c r="M561" s="84"/>
      <c r="N561" s="84"/>
      <c r="O561" s="84"/>
      <c r="P561" s="84"/>
      <c r="Q561" s="84"/>
      <c r="R561" s="84"/>
      <c r="S561" s="84"/>
      <c r="T561" s="84"/>
      <c r="U561" s="84"/>
      <c r="V561" s="84"/>
      <c r="W561" s="84"/>
      <c r="X561" s="84"/>
      <c r="Y561" s="84"/>
      <c r="Z561" s="84"/>
    </row>
    <row r="562" spans="1:26" ht="17.25" customHeight="1">
      <c r="A562" s="96"/>
      <c r="B562" s="84"/>
      <c r="C562" s="96"/>
      <c r="D562" s="84"/>
      <c r="E562" s="84"/>
      <c r="F562" s="96"/>
      <c r="G562" s="96"/>
      <c r="H562" s="84"/>
      <c r="I562" s="84"/>
      <c r="J562" s="84"/>
      <c r="K562" s="84"/>
      <c r="L562" s="84"/>
      <c r="M562" s="84"/>
      <c r="N562" s="84"/>
      <c r="O562" s="84"/>
      <c r="P562" s="84"/>
      <c r="Q562" s="84"/>
      <c r="R562" s="84"/>
      <c r="S562" s="84"/>
      <c r="T562" s="84"/>
      <c r="U562" s="84"/>
      <c r="V562" s="84"/>
      <c r="W562" s="84"/>
      <c r="X562" s="84"/>
      <c r="Y562" s="84"/>
      <c r="Z562" s="84"/>
    </row>
    <row r="563" spans="1:26" ht="17.25" customHeight="1">
      <c r="A563" s="96"/>
      <c r="B563" s="84"/>
      <c r="C563" s="96"/>
      <c r="D563" s="84"/>
      <c r="E563" s="84"/>
      <c r="F563" s="96"/>
      <c r="G563" s="96"/>
      <c r="H563" s="84"/>
      <c r="I563" s="84"/>
      <c r="J563" s="84"/>
      <c r="K563" s="84"/>
      <c r="L563" s="84"/>
      <c r="M563" s="84"/>
      <c r="N563" s="84"/>
      <c r="O563" s="84"/>
      <c r="P563" s="84"/>
      <c r="Q563" s="84"/>
      <c r="R563" s="84"/>
      <c r="S563" s="84"/>
      <c r="T563" s="84"/>
      <c r="U563" s="84"/>
      <c r="V563" s="84"/>
      <c r="W563" s="84"/>
      <c r="X563" s="84"/>
      <c r="Y563" s="84"/>
      <c r="Z563" s="84"/>
    </row>
    <row r="564" spans="1:26" ht="17.25" customHeight="1">
      <c r="A564" s="96"/>
      <c r="B564" s="84"/>
      <c r="C564" s="96"/>
      <c r="D564" s="84"/>
      <c r="E564" s="84"/>
      <c r="F564" s="96"/>
      <c r="G564" s="96"/>
      <c r="H564" s="84"/>
      <c r="I564" s="84"/>
      <c r="J564" s="84"/>
      <c r="K564" s="84"/>
      <c r="L564" s="84"/>
      <c r="M564" s="84"/>
      <c r="N564" s="84"/>
      <c r="O564" s="84"/>
      <c r="P564" s="84"/>
      <c r="Q564" s="84"/>
      <c r="R564" s="84"/>
      <c r="S564" s="84"/>
      <c r="T564" s="84"/>
      <c r="U564" s="84"/>
      <c r="V564" s="84"/>
      <c r="W564" s="84"/>
      <c r="X564" s="84"/>
      <c r="Y564" s="84"/>
      <c r="Z564" s="84"/>
    </row>
    <row r="565" spans="1:26" ht="17.25" customHeight="1">
      <c r="A565" s="96"/>
      <c r="B565" s="84"/>
      <c r="C565" s="96"/>
      <c r="D565" s="84"/>
      <c r="E565" s="84"/>
      <c r="F565" s="96"/>
      <c r="G565" s="96"/>
      <c r="H565" s="84"/>
      <c r="I565" s="84"/>
      <c r="J565" s="84"/>
      <c r="K565" s="84"/>
      <c r="L565" s="84"/>
      <c r="M565" s="84"/>
      <c r="N565" s="84"/>
      <c r="O565" s="84"/>
      <c r="P565" s="84"/>
      <c r="Q565" s="84"/>
      <c r="R565" s="84"/>
      <c r="S565" s="84"/>
      <c r="T565" s="84"/>
      <c r="U565" s="84"/>
      <c r="V565" s="84"/>
      <c r="W565" s="84"/>
      <c r="X565" s="84"/>
      <c r="Y565" s="84"/>
      <c r="Z565" s="84"/>
    </row>
    <row r="566" spans="1:26" ht="17.25" customHeight="1">
      <c r="A566" s="96"/>
      <c r="B566" s="84"/>
      <c r="C566" s="96"/>
      <c r="D566" s="84"/>
      <c r="E566" s="84"/>
      <c r="F566" s="96"/>
      <c r="G566" s="96"/>
      <c r="H566" s="84"/>
      <c r="I566" s="84"/>
      <c r="J566" s="84"/>
      <c r="K566" s="84"/>
      <c r="L566" s="84"/>
      <c r="M566" s="84"/>
      <c r="N566" s="84"/>
      <c r="O566" s="84"/>
      <c r="P566" s="84"/>
      <c r="Q566" s="84"/>
      <c r="R566" s="84"/>
      <c r="S566" s="84"/>
      <c r="T566" s="84"/>
      <c r="U566" s="84"/>
      <c r="V566" s="84"/>
      <c r="W566" s="84"/>
      <c r="X566" s="84"/>
      <c r="Y566" s="84"/>
      <c r="Z566" s="84"/>
    </row>
    <row r="567" spans="1:26" ht="17.25" customHeight="1">
      <c r="A567" s="96"/>
      <c r="B567" s="84"/>
      <c r="C567" s="96"/>
      <c r="D567" s="84"/>
      <c r="E567" s="84"/>
      <c r="F567" s="96"/>
      <c r="G567" s="96"/>
      <c r="H567" s="84"/>
      <c r="I567" s="84"/>
      <c r="J567" s="84"/>
      <c r="K567" s="84"/>
      <c r="L567" s="84"/>
      <c r="M567" s="84"/>
      <c r="N567" s="84"/>
      <c r="O567" s="84"/>
      <c r="P567" s="84"/>
      <c r="Q567" s="84"/>
      <c r="R567" s="84"/>
      <c r="S567" s="84"/>
      <c r="T567" s="84"/>
      <c r="U567" s="84"/>
      <c r="V567" s="84"/>
      <c r="W567" s="84"/>
      <c r="X567" s="84"/>
      <c r="Y567" s="84"/>
      <c r="Z567" s="84"/>
    </row>
    <row r="568" spans="1:26" ht="17.25" customHeight="1">
      <c r="A568" s="96"/>
      <c r="B568" s="84"/>
      <c r="C568" s="96"/>
      <c r="D568" s="84"/>
      <c r="E568" s="84"/>
      <c r="F568" s="96"/>
      <c r="G568" s="96"/>
      <c r="H568" s="84"/>
      <c r="I568" s="84"/>
      <c r="J568" s="84"/>
      <c r="K568" s="84"/>
      <c r="L568" s="84"/>
      <c r="M568" s="84"/>
      <c r="N568" s="84"/>
      <c r="O568" s="84"/>
      <c r="P568" s="84"/>
      <c r="Q568" s="84"/>
      <c r="R568" s="84"/>
      <c r="S568" s="84"/>
      <c r="T568" s="84"/>
      <c r="U568" s="84"/>
      <c r="V568" s="84"/>
      <c r="W568" s="84"/>
      <c r="X568" s="84"/>
      <c r="Y568" s="84"/>
      <c r="Z568" s="84"/>
    </row>
    <row r="569" spans="1:26" ht="17.25" customHeight="1">
      <c r="A569" s="96"/>
      <c r="B569" s="84"/>
      <c r="C569" s="96"/>
      <c r="D569" s="84"/>
      <c r="E569" s="84"/>
      <c r="F569" s="96"/>
      <c r="G569" s="96"/>
      <c r="H569" s="84"/>
      <c r="I569" s="84"/>
      <c r="J569" s="84"/>
      <c r="K569" s="84"/>
      <c r="L569" s="84"/>
      <c r="M569" s="84"/>
      <c r="N569" s="84"/>
      <c r="O569" s="84"/>
      <c r="P569" s="84"/>
      <c r="Q569" s="84"/>
      <c r="R569" s="84"/>
      <c r="S569" s="84"/>
      <c r="T569" s="84"/>
      <c r="U569" s="84"/>
      <c r="V569" s="84"/>
      <c r="W569" s="84"/>
      <c r="X569" s="84"/>
      <c r="Y569" s="84"/>
      <c r="Z569" s="84"/>
    </row>
    <row r="570" spans="1:26" ht="17.25" customHeight="1">
      <c r="A570" s="96"/>
      <c r="B570" s="84"/>
      <c r="C570" s="96"/>
      <c r="D570" s="84"/>
      <c r="E570" s="84"/>
      <c r="F570" s="96"/>
      <c r="G570" s="96"/>
      <c r="H570" s="84"/>
      <c r="I570" s="84"/>
      <c r="J570" s="84"/>
      <c r="K570" s="84"/>
      <c r="L570" s="84"/>
      <c r="M570" s="84"/>
      <c r="N570" s="84"/>
      <c r="O570" s="84"/>
      <c r="P570" s="84"/>
      <c r="Q570" s="84"/>
      <c r="R570" s="84"/>
      <c r="S570" s="84"/>
      <c r="T570" s="84"/>
      <c r="U570" s="84"/>
      <c r="V570" s="84"/>
      <c r="W570" s="84"/>
      <c r="X570" s="84"/>
      <c r="Y570" s="84"/>
      <c r="Z570" s="84"/>
    </row>
    <row r="571" spans="1:26" ht="17.25" customHeight="1">
      <c r="A571" s="96"/>
      <c r="B571" s="84"/>
      <c r="C571" s="96"/>
      <c r="D571" s="84"/>
      <c r="E571" s="84"/>
      <c r="F571" s="96"/>
      <c r="G571" s="96"/>
      <c r="H571" s="84"/>
      <c r="I571" s="84"/>
      <c r="J571" s="84"/>
      <c r="K571" s="84"/>
      <c r="L571" s="84"/>
      <c r="M571" s="84"/>
      <c r="N571" s="84"/>
      <c r="O571" s="84"/>
      <c r="P571" s="84"/>
      <c r="Q571" s="84"/>
      <c r="R571" s="84"/>
      <c r="S571" s="84"/>
      <c r="T571" s="84"/>
      <c r="U571" s="84"/>
      <c r="V571" s="84"/>
      <c r="W571" s="84"/>
      <c r="X571" s="84"/>
      <c r="Y571" s="84"/>
      <c r="Z571" s="84"/>
    </row>
    <row r="572" spans="1:26" ht="17.25" customHeight="1">
      <c r="A572" s="96"/>
      <c r="B572" s="84"/>
      <c r="C572" s="96"/>
      <c r="D572" s="84"/>
      <c r="E572" s="84"/>
      <c r="F572" s="96"/>
      <c r="G572" s="96"/>
      <c r="H572" s="84"/>
      <c r="I572" s="84"/>
      <c r="J572" s="84"/>
      <c r="K572" s="84"/>
      <c r="L572" s="84"/>
      <c r="M572" s="84"/>
      <c r="N572" s="84"/>
      <c r="O572" s="84"/>
      <c r="P572" s="84"/>
      <c r="Q572" s="84"/>
      <c r="R572" s="84"/>
      <c r="S572" s="84"/>
      <c r="T572" s="84"/>
      <c r="U572" s="84"/>
      <c r="V572" s="84"/>
      <c r="W572" s="84"/>
      <c r="X572" s="84"/>
      <c r="Y572" s="84"/>
      <c r="Z572" s="84"/>
    </row>
    <row r="573" spans="1:26" ht="17.25" customHeight="1">
      <c r="A573" s="96"/>
      <c r="B573" s="84"/>
      <c r="C573" s="96"/>
      <c r="D573" s="84"/>
      <c r="E573" s="84"/>
      <c r="F573" s="96"/>
      <c r="G573" s="96"/>
      <c r="H573" s="84"/>
      <c r="I573" s="84"/>
      <c r="J573" s="84"/>
      <c r="K573" s="84"/>
      <c r="L573" s="84"/>
      <c r="M573" s="84"/>
      <c r="N573" s="84"/>
      <c r="O573" s="84"/>
      <c r="P573" s="84"/>
      <c r="Q573" s="84"/>
      <c r="R573" s="84"/>
      <c r="S573" s="84"/>
      <c r="T573" s="84"/>
      <c r="U573" s="84"/>
      <c r="V573" s="84"/>
      <c r="W573" s="84"/>
      <c r="X573" s="84"/>
      <c r="Y573" s="84"/>
      <c r="Z573" s="84"/>
    </row>
    <row r="574" spans="1:26" ht="17.25" customHeight="1">
      <c r="A574" s="96"/>
      <c r="B574" s="84"/>
      <c r="C574" s="96"/>
      <c r="D574" s="84"/>
      <c r="E574" s="84"/>
      <c r="F574" s="96"/>
      <c r="G574" s="96"/>
      <c r="H574" s="84"/>
      <c r="I574" s="84"/>
      <c r="J574" s="84"/>
      <c r="K574" s="84"/>
      <c r="L574" s="84"/>
      <c r="M574" s="84"/>
      <c r="N574" s="84"/>
      <c r="O574" s="84"/>
      <c r="P574" s="84"/>
      <c r="Q574" s="84"/>
      <c r="R574" s="84"/>
      <c r="S574" s="84"/>
      <c r="T574" s="84"/>
      <c r="U574" s="84"/>
      <c r="V574" s="84"/>
      <c r="W574" s="84"/>
      <c r="X574" s="84"/>
      <c r="Y574" s="84"/>
      <c r="Z574" s="84"/>
    </row>
    <row r="575" spans="1:26" ht="17.25" customHeight="1">
      <c r="A575" s="96"/>
      <c r="B575" s="84"/>
      <c r="C575" s="96"/>
      <c r="D575" s="84"/>
      <c r="E575" s="84"/>
      <c r="F575" s="96"/>
      <c r="G575" s="96"/>
      <c r="H575" s="84"/>
      <c r="I575" s="84"/>
      <c r="J575" s="84"/>
      <c r="K575" s="84"/>
      <c r="L575" s="84"/>
      <c r="M575" s="84"/>
      <c r="N575" s="84"/>
      <c r="O575" s="84"/>
      <c r="P575" s="84"/>
      <c r="Q575" s="84"/>
      <c r="R575" s="84"/>
      <c r="S575" s="84"/>
      <c r="T575" s="84"/>
      <c r="U575" s="84"/>
      <c r="V575" s="84"/>
      <c r="W575" s="84"/>
      <c r="X575" s="84"/>
      <c r="Y575" s="84"/>
      <c r="Z575" s="84"/>
    </row>
    <row r="576" spans="1:26" ht="17.25" customHeight="1">
      <c r="A576" s="96"/>
      <c r="B576" s="84"/>
      <c r="C576" s="96"/>
      <c r="D576" s="84"/>
      <c r="E576" s="84"/>
      <c r="F576" s="96"/>
      <c r="G576" s="96"/>
      <c r="H576" s="84"/>
      <c r="I576" s="84"/>
      <c r="J576" s="84"/>
      <c r="K576" s="84"/>
      <c r="L576" s="84"/>
      <c r="M576" s="84"/>
      <c r="N576" s="84"/>
      <c r="O576" s="84"/>
      <c r="P576" s="84"/>
      <c r="Q576" s="84"/>
      <c r="R576" s="84"/>
      <c r="S576" s="84"/>
      <c r="T576" s="84"/>
      <c r="U576" s="84"/>
      <c r="V576" s="84"/>
      <c r="W576" s="84"/>
      <c r="X576" s="84"/>
      <c r="Y576" s="84"/>
      <c r="Z576" s="84"/>
    </row>
    <row r="577" spans="1:26" ht="17.25" customHeight="1">
      <c r="A577" s="96"/>
      <c r="B577" s="84"/>
      <c r="C577" s="96"/>
      <c r="D577" s="84"/>
      <c r="E577" s="84"/>
      <c r="F577" s="96"/>
      <c r="G577" s="96"/>
      <c r="H577" s="84"/>
      <c r="I577" s="84"/>
      <c r="J577" s="84"/>
      <c r="K577" s="84"/>
      <c r="L577" s="84"/>
      <c r="M577" s="84"/>
      <c r="N577" s="84"/>
      <c r="O577" s="84"/>
      <c r="P577" s="84"/>
      <c r="Q577" s="84"/>
      <c r="R577" s="84"/>
      <c r="S577" s="84"/>
      <c r="T577" s="84"/>
      <c r="U577" s="84"/>
      <c r="V577" s="84"/>
      <c r="W577" s="84"/>
      <c r="X577" s="84"/>
      <c r="Y577" s="84"/>
      <c r="Z577" s="84"/>
    </row>
    <row r="578" spans="1:26" ht="17.25" customHeight="1">
      <c r="A578" s="96"/>
      <c r="B578" s="84"/>
      <c r="C578" s="96"/>
      <c r="D578" s="84"/>
      <c r="E578" s="84"/>
      <c r="F578" s="96"/>
      <c r="G578" s="96"/>
      <c r="H578" s="84"/>
      <c r="I578" s="84"/>
      <c r="J578" s="84"/>
      <c r="K578" s="84"/>
      <c r="L578" s="84"/>
      <c r="M578" s="84"/>
      <c r="N578" s="84"/>
      <c r="O578" s="84"/>
      <c r="P578" s="84"/>
      <c r="Q578" s="84"/>
      <c r="R578" s="84"/>
      <c r="S578" s="84"/>
      <c r="T578" s="84"/>
      <c r="U578" s="84"/>
      <c r="V578" s="84"/>
      <c r="W578" s="84"/>
      <c r="X578" s="84"/>
      <c r="Y578" s="84"/>
      <c r="Z578" s="84"/>
    </row>
    <row r="579" spans="1:26" ht="17.25" customHeight="1">
      <c r="A579" s="96"/>
      <c r="B579" s="84"/>
      <c r="C579" s="96"/>
      <c r="D579" s="84"/>
      <c r="E579" s="84"/>
      <c r="F579" s="96"/>
      <c r="G579" s="96"/>
      <c r="H579" s="84"/>
      <c r="I579" s="84"/>
      <c r="J579" s="84"/>
      <c r="K579" s="84"/>
      <c r="L579" s="84"/>
      <c r="M579" s="84"/>
      <c r="N579" s="84"/>
      <c r="O579" s="84"/>
      <c r="P579" s="84"/>
      <c r="Q579" s="84"/>
      <c r="R579" s="84"/>
      <c r="S579" s="84"/>
      <c r="T579" s="84"/>
      <c r="U579" s="84"/>
      <c r="V579" s="84"/>
      <c r="W579" s="84"/>
      <c r="X579" s="84"/>
      <c r="Y579" s="84"/>
      <c r="Z579" s="84"/>
    </row>
    <row r="580" spans="1:26" ht="17.25" customHeight="1">
      <c r="A580" s="96"/>
      <c r="B580" s="84"/>
      <c r="C580" s="96"/>
      <c r="D580" s="84"/>
      <c r="E580" s="84"/>
      <c r="F580" s="96"/>
      <c r="G580" s="96"/>
      <c r="H580" s="84"/>
      <c r="I580" s="84"/>
      <c r="J580" s="84"/>
      <c r="K580" s="84"/>
      <c r="L580" s="84"/>
      <c r="M580" s="84"/>
      <c r="N580" s="84"/>
      <c r="O580" s="84"/>
      <c r="P580" s="84"/>
      <c r="Q580" s="84"/>
      <c r="R580" s="84"/>
      <c r="S580" s="84"/>
      <c r="T580" s="84"/>
      <c r="U580" s="84"/>
      <c r="V580" s="84"/>
      <c r="W580" s="84"/>
      <c r="X580" s="84"/>
      <c r="Y580" s="84"/>
      <c r="Z580" s="84"/>
    </row>
    <row r="581" spans="1:26" ht="17.25" customHeight="1">
      <c r="A581" s="96"/>
      <c r="B581" s="84"/>
      <c r="C581" s="96"/>
      <c r="D581" s="84"/>
      <c r="E581" s="84"/>
      <c r="F581" s="96"/>
      <c r="G581" s="96"/>
      <c r="H581" s="84"/>
      <c r="I581" s="84"/>
      <c r="J581" s="84"/>
      <c r="K581" s="84"/>
      <c r="L581" s="84"/>
      <c r="M581" s="84"/>
      <c r="N581" s="84"/>
      <c r="O581" s="84"/>
      <c r="P581" s="84"/>
      <c r="Q581" s="84"/>
      <c r="R581" s="84"/>
      <c r="S581" s="84"/>
      <c r="T581" s="84"/>
      <c r="U581" s="84"/>
      <c r="V581" s="84"/>
      <c r="W581" s="84"/>
      <c r="X581" s="84"/>
      <c r="Y581" s="84"/>
      <c r="Z581" s="84"/>
    </row>
    <row r="582" spans="1:26" ht="17.25" customHeight="1">
      <c r="A582" s="96"/>
      <c r="B582" s="84"/>
      <c r="C582" s="96"/>
      <c r="D582" s="84"/>
      <c r="E582" s="84"/>
      <c r="F582" s="96"/>
      <c r="G582" s="96"/>
      <c r="H582" s="84"/>
      <c r="I582" s="84"/>
      <c r="J582" s="84"/>
      <c r="K582" s="84"/>
      <c r="L582" s="84"/>
      <c r="M582" s="84"/>
      <c r="N582" s="84"/>
      <c r="O582" s="84"/>
      <c r="P582" s="84"/>
      <c r="Q582" s="84"/>
      <c r="R582" s="84"/>
      <c r="S582" s="84"/>
      <c r="T582" s="84"/>
      <c r="U582" s="84"/>
      <c r="V582" s="84"/>
      <c r="W582" s="84"/>
      <c r="X582" s="84"/>
      <c r="Y582" s="84"/>
      <c r="Z582" s="84"/>
    </row>
    <row r="583" spans="1:26" ht="17.25" customHeight="1">
      <c r="A583" s="96"/>
      <c r="B583" s="84"/>
      <c r="C583" s="96"/>
      <c r="D583" s="84"/>
      <c r="E583" s="84"/>
      <c r="F583" s="96"/>
      <c r="G583" s="96"/>
      <c r="H583" s="84"/>
      <c r="I583" s="84"/>
      <c r="J583" s="84"/>
      <c r="K583" s="84"/>
      <c r="L583" s="84"/>
      <c r="M583" s="84"/>
      <c r="N583" s="84"/>
      <c r="O583" s="84"/>
      <c r="P583" s="84"/>
      <c r="Q583" s="84"/>
      <c r="R583" s="84"/>
      <c r="S583" s="84"/>
      <c r="T583" s="84"/>
      <c r="U583" s="84"/>
      <c r="V583" s="84"/>
      <c r="W583" s="84"/>
      <c r="X583" s="84"/>
      <c r="Y583" s="84"/>
      <c r="Z583" s="84"/>
    </row>
    <row r="584" spans="1:26" ht="17.25" customHeight="1">
      <c r="A584" s="96"/>
      <c r="B584" s="84"/>
      <c r="C584" s="96"/>
      <c r="D584" s="84"/>
      <c r="E584" s="84"/>
      <c r="F584" s="96"/>
      <c r="G584" s="96"/>
      <c r="H584" s="84"/>
      <c r="I584" s="84"/>
      <c r="J584" s="84"/>
      <c r="K584" s="84"/>
      <c r="L584" s="84"/>
      <c r="M584" s="84"/>
      <c r="N584" s="84"/>
      <c r="O584" s="84"/>
      <c r="P584" s="84"/>
      <c r="Q584" s="84"/>
      <c r="R584" s="84"/>
      <c r="S584" s="84"/>
      <c r="T584" s="84"/>
      <c r="U584" s="84"/>
      <c r="V584" s="84"/>
      <c r="W584" s="84"/>
      <c r="X584" s="84"/>
      <c r="Y584" s="84"/>
      <c r="Z584" s="84"/>
    </row>
    <row r="585" spans="1:26" ht="17.25" customHeight="1">
      <c r="A585" s="96"/>
      <c r="B585" s="84"/>
      <c r="C585" s="96"/>
      <c r="D585" s="84"/>
      <c r="E585" s="84"/>
      <c r="F585" s="96"/>
      <c r="G585" s="96"/>
      <c r="H585" s="84"/>
      <c r="I585" s="84"/>
      <c r="J585" s="84"/>
      <c r="K585" s="84"/>
      <c r="L585" s="84"/>
      <c r="M585" s="84"/>
      <c r="N585" s="84"/>
      <c r="O585" s="84"/>
      <c r="P585" s="84"/>
      <c r="Q585" s="84"/>
      <c r="R585" s="84"/>
      <c r="S585" s="84"/>
      <c r="T585" s="84"/>
      <c r="U585" s="84"/>
      <c r="V585" s="84"/>
      <c r="W585" s="84"/>
      <c r="X585" s="84"/>
      <c r="Y585" s="84"/>
      <c r="Z585" s="84"/>
    </row>
    <row r="586" spans="1:26" ht="17.25" customHeight="1">
      <c r="A586" s="96"/>
      <c r="B586" s="84"/>
      <c r="C586" s="96"/>
      <c r="D586" s="84"/>
      <c r="E586" s="84"/>
      <c r="F586" s="96"/>
      <c r="G586" s="96"/>
      <c r="H586" s="84"/>
      <c r="I586" s="84"/>
      <c r="J586" s="84"/>
      <c r="K586" s="84"/>
      <c r="L586" s="84"/>
      <c r="M586" s="84"/>
      <c r="N586" s="84"/>
      <c r="O586" s="84"/>
      <c r="P586" s="84"/>
      <c r="Q586" s="84"/>
      <c r="R586" s="84"/>
      <c r="S586" s="84"/>
      <c r="T586" s="84"/>
      <c r="U586" s="84"/>
      <c r="V586" s="84"/>
      <c r="W586" s="84"/>
      <c r="X586" s="84"/>
      <c r="Y586" s="84"/>
      <c r="Z586" s="84"/>
    </row>
    <row r="587" spans="1:26" ht="17.25" customHeight="1">
      <c r="A587" s="96"/>
      <c r="B587" s="84"/>
      <c r="C587" s="96"/>
      <c r="D587" s="84"/>
      <c r="E587" s="84"/>
      <c r="F587" s="96"/>
      <c r="G587" s="96"/>
      <c r="H587" s="84"/>
      <c r="I587" s="84"/>
      <c r="J587" s="84"/>
      <c r="K587" s="84"/>
      <c r="L587" s="84"/>
      <c r="M587" s="84"/>
      <c r="N587" s="84"/>
      <c r="O587" s="84"/>
      <c r="P587" s="84"/>
      <c r="Q587" s="84"/>
      <c r="R587" s="84"/>
      <c r="S587" s="84"/>
      <c r="T587" s="84"/>
      <c r="U587" s="84"/>
      <c r="V587" s="84"/>
      <c r="W587" s="84"/>
      <c r="X587" s="84"/>
      <c r="Y587" s="84"/>
      <c r="Z587" s="84"/>
    </row>
    <row r="588" spans="1:26" ht="17.25" customHeight="1">
      <c r="A588" s="96"/>
      <c r="B588" s="84"/>
      <c r="C588" s="96"/>
      <c r="D588" s="84"/>
      <c r="E588" s="84"/>
      <c r="F588" s="96"/>
      <c r="G588" s="96"/>
      <c r="H588" s="84"/>
      <c r="I588" s="84"/>
      <c r="J588" s="84"/>
      <c r="K588" s="84"/>
      <c r="L588" s="84"/>
      <c r="M588" s="84"/>
      <c r="N588" s="84"/>
      <c r="O588" s="84"/>
      <c r="P588" s="84"/>
      <c r="Q588" s="84"/>
      <c r="R588" s="84"/>
      <c r="S588" s="84"/>
      <c r="T588" s="84"/>
      <c r="U588" s="84"/>
      <c r="V588" s="84"/>
      <c r="W588" s="84"/>
      <c r="X588" s="84"/>
      <c r="Y588" s="84"/>
      <c r="Z588" s="84"/>
    </row>
    <row r="589" spans="1:26" ht="17.25" customHeight="1">
      <c r="A589" s="96"/>
      <c r="B589" s="84"/>
      <c r="C589" s="96"/>
      <c r="D589" s="84"/>
      <c r="E589" s="84"/>
      <c r="F589" s="96"/>
      <c r="G589" s="96"/>
      <c r="H589" s="84"/>
      <c r="I589" s="84"/>
      <c r="J589" s="84"/>
      <c r="K589" s="84"/>
      <c r="L589" s="84"/>
      <c r="M589" s="84"/>
      <c r="N589" s="84"/>
      <c r="O589" s="84"/>
      <c r="P589" s="84"/>
      <c r="Q589" s="84"/>
      <c r="R589" s="84"/>
      <c r="S589" s="84"/>
      <c r="T589" s="84"/>
      <c r="U589" s="84"/>
      <c r="V589" s="84"/>
      <c r="W589" s="84"/>
      <c r="X589" s="84"/>
      <c r="Y589" s="84"/>
      <c r="Z589" s="84"/>
    </row>
    <row r="590" spans="1:26" ht="17.25" customHeight="1">
      <c r="A590" s="96"/>
      <c r="B590" s="84"/>
      <c r="C590" s="96"/>
      <c r="D590" s="84"/>
      <c r="E590" s="84"/>
      <c r="F590" s="96"/>
      <c r="G590" s="96"/>
      <c r="H590" s="84"/>
      <c r="I590" s="84"/>
      <c r="J590" s="84"/>
      <c r="K590" s="84"/>
      <c r="L590" s="84"/>
      <c r="M590" s="84"/>
      <c r="N590" s="84"/>
      <c r="O590" s="84"/>
      <c r="P590" s="84"/>
      <c r="Q590" s="84"/>
      <c r="R590" s="84"/>
      <c r="S590" s="84"/>
      <c r="T590" s="84"/>
      <c r="U590" s="84"/>
      <c r="V590" s="84"/>
      <c r="W590" s="84"/>
      <c r="X590" s="84"/>
      <c r="Y590" s="84"/>
      <c r="Z590" s="84"/>
    </row>
    <row r="591" spans="1:26" ht="17.25" customHeight="1">
      <c r="A591" s="96"/>
      <c r="B591" s="84"/>
      <c r="C591" s="96"/>
      <c r="D591" s="84"/>
      <c r="E591" s="84"/>
      <c r="F591" s="96"/>
      <c r="G591" s="96"/>
      <c r="H591" s="84"/>
      <c r="I591" s="84"/>
      <c r="J591" s="84"/>
      <c r="K591" s="84"/>
      <c r="L591" s="84"/>
      <c r="M591" s="84"/>
      <c r="N591" s="84"/>
      <c r="O591" s="84"/>
      <c r="P591" s="84"/>
      <c r="Q591" s="84"/>
      <c r="R591" s="84"/>
      <c r="S591" s="84"/>
      <c r="T591" s="84"/>
      <c r="U591" s="84"/>
      <c r="V591" s="84"/>
      <c r="W591" s="84"/>
      <c r="X591" s="84"/>
      <c r="Y591" s="84"/>
      <c r="Z591" s="84"/>
    </row>
    <row r="592" spans="1:26" ht="17.25" customHeight="1">
      <c r="A592" s="96"/>
      <c r="B592" s="84"/>
      <c r="C592" s="96"/>
      <c r="D592" s="84"/>
      <c r="E592" s="84"/>
      <c r="F592" s="96"/>
      <c r="G592" s="96"/>
      <c r="H592" s="84"/>
      <c r="I592" s="84"/>
      <c r="J592" s="84"/>
      <c r="K592" s="84"/>
      <c r="L592" s="84"/>
      <c r="M592" s="84"/>
      <c r="N592" s="84"/>
      <c r="O592" s="84"/>
      <c r="P592" s="84"/>
      <c r="Q592" s="84"/>
      <c r="R592" s="84"/>
      <c r="S592" s="84"/>
      <c r="T592" s="84"/>
      <c r="U592" s="84"/>
      <c r="V592" s="84"/>
      <c r="W592" s="84"/>
      <c r="X592" s="84"/>
      <c r="Y592" s="84"/>
      <c r="Z592" s="84"/>
    </row>
    <row r="593" spans="1:26" ht="17.25" customHeight="1">
      <c r="A593" s="96"/>
      <c r="B593" s="84"/>
      <c r="C593" s="96"/>
      <c r="D593" s="84"/>
      <c r="E593" s="84"/>
      <c r="F593" s="96"/>
      <c r="G593" s="96"/>
      <c r="H593" s="84"/>
      <c r="I593" s="84"/>
      <c r="J593" s="84"/>
      <c r="K593" s="84"/>
      <c r="L593" s="84"/>
      <c r="M593" s="84"/>
      <c r="N593" s="84"/>
      <c r="O593" s="84"/>
      <c r="P593" s="84"/>
      <c r="Q593" s="84"/>
      <c r="R593" s="84"/>
      <c r="S593" s="84"/>
      <c r="T593" s="84"/>
      <c r="U593" s="84"/>
      <c r="V593" s="84"/>
      <c r="W593" s="84"/>
      <c r="X593" s="84"/>
      <c r="Y593" s="84"/>
      <c r="Z593" s="84"/>
    </row>
    <row r="594" spans="1:26" ht="17.25" customHeight="1">
      <c r="A594" s="96"/>
      <c r="B594" s="84"/>
      <c r="C594" s="96"/>
      <c r="D594" s="84"/>
      <c r="E594" s="84"/>
      <c r="F594" s="96"/>
      <c r="G594" s="96"/>
      <c r="H594" s="84"/>
      <c r="I594" s="84"/>
      <c r="J594" s="84"/>
      <c r="K594" s="84"/>
      <c r="L594" s="84"/>
      <c r="M594" s="84"/>
      <c r="N594" s="84"/>
      <c r="O594" s="84"/>
      <c r="P594" s="84"/>
      <c r="Q594" s="84"/>
      <c r="R594" s="84"/>
      <c r="S594" s="84"/>
      <c r="T594" s="84"/>
      <c r="U594" s="84"/>
      <c r="V594" s="84"/>
      <c r="W594" s="84"/>
      <c r="X594" s="84"/>
      <c r="Y594" s="84"/>
      <c r="Z594" s="84"/>
    </row>
    <row r="595" spans="1:26" ht="17.25" customHeight="1">
      <c r="A595" s="96"/>
      <c r="B595" s="84"/>
      <c r="C595" s="96"/>
      <c r="D595" s="84"/>
      <c r="E595" s="84"/>
      <c r="F595" s="96"/>
      <c r="G595" s="96"/>
      <c r="H595" s="84"/>
      <c r="I595" s="84"/>
      <c r="J595" s="84"/>
      <c r="K595" s="84"/>
      <c r="L595" s="84"/>
      <c r="M595" s="84"/>
      <c r="N595" s="84"/>
      <c r="O595" s="84"/>
      <c r="P595" s="84"/>
      <c r="Q595" s="84"/>
      <c r="R595" s="84"/>
      <c r="S595" s="84"/>
      <c r="T595" s="84"/>
      <c r="U595" s="84"/>
      <c r="V595" s="84"/>
      <c r="W595" s="84"/>
      <c r="X595" s="84"/>
      <c r="Y595" s="84"/>
      <c r="Z595" s="84"/>
    </row>
    <row r="596" spans="1:26" ht="17.25" customHeight="1">
      <c r="A596" s="96"/>
      <c r="B596" s="84"/>
      <c r="C596" s="96"/>
      <c r="D596" s="84"/>
      <c r="E596" s="84"/>
      <c r="F596" s="96"/>
      <c r="G596" s="96"/>
      <c r="H596" s="84"/>
      <c r="I596" s="84"/>
      <c r="J596" s="84"/>
      <c r="K596" s="84"/>
      <c r="L596" s="84"/>
      <c r="M596" s="84"/>
      <c r="N596" s="84"/>
      <c r="O596" s="84"/>
      <c r="P596" s="84"/>
      <c r="Q596" s="84"/>
      <c r="R596" s="84"/>
      <c r="S596" s="84"/>
      <c r="T596" s="84"/>
      <c r="U596" s="84"/>
      <c r="V596" s="84"/>
      <c r="W596" s="84"/>
      <c r="X596" s="84"/>
      <c r="Y596" s="84"/>
      <c r="Z596" s="84"/>
    </row>
    <row r="597" spans="1:26" ht="17.25" customHeight="1">
      <c r="A597" s="96"/>
      <c r="B597" s="84"/>
      <c r="C597" s="96"/>
      <c r="D597" s="84"/>
      <c r="E597" s="84"/>
      <c r="F597" s="96"/>
      <c r="G597" s="96"/>
      <c r="H597" s="84"/>
      <c r="I597" s="84"/>
      <c r="J597" s="84"/>
      <c r="K597" s="84"/>
      <c r="L597" s="84"/>
      <c r="M597" s="84"/>
      <c r="N597" s="84"/>
      <c r="O597" s="84"/>
      <c r="P597" s="84"/>
      <c r="Q597" s="84"/>
      <c r="R597" s="84"/>
      <c r="S597" s="84"/>
      <c r="T597" s="84"/>
      <c r="U597" s="84"/>
      <c r="V597" s="84"/>
      <c r="W597" s="84"/>
      <c r="X597" s="84"/>
      <c r="Y597" s="84"/>
      <c r="Z597" s="84"/>
    </row>
    <row r="598" spans="1:26" ht="17.25" customHeight="1">
      <c r="A598" s="96"/>
      <c r="B598" s="84"/>
      <c r="C598" s="96"/>
      <c r="D598" s="84"/>
      <c r="E598" s="84"/>
      <c r="F598" s="96"/>
      <c r="G598" s="96"/>
      <c r="H598" s="84"/>
      <c r="I598" s="84"/>
      <c r="J598" s="84"/>
      <c r="K598" s="84"/>
      <c r="L598" s="84"/>
      <c r="M598" s="84"/>
      <c r="N598" s="84"/>
      <c r="O598" s="84"/>
      <c r="P598" s="84"/>
      <c r="Q598" s="84"/>
      <c r="R598" s="84"/>
      <c r="S598" s="84"/>
      <c r="T598" s="84"/>
      <c r="U598" s="84"/>
      <c r="V598" s="84"/>
      <c r="W598" s="84"/>
      <c r="X598" s="84"/>
      <c r="Y598" s="84"/>
      <c r="Z598" s="84"/>
    </row>
    <row r="599" spans="1:26" ht="17.25" customHeight="1">
      <c r="A599" s="96"/>
      <c r="B599" s="84"/>
      <c r="C599" s="96"/>
      <c r="D599" s="84"/>
      <c r="E599" s="84"/>
      <c r="F599" s="96"/>
      <c r="G599" s="96"/>
      <c r="H599" s="84"/>
      <c r="I599" s="84"/>
      <c r="J599" s="84"/>
      <c r="K599" s="84"/>
      <c r="L599" s="84"/>
      <c r="M599" s="84"/>
      <c r="N599" s="84"/>
      <c r="O599" s="84"/>
      <c r="P599" s="84"/>
      <c r="Q599" s="84"/>
      <c r="R599" s="84"/>
      <c r="S599" s="84"/>
      <c r="T599" s="84"/>
      <c r="U599" s="84"/>
      <c r="V599" s="84"/>
      <c r="W599" s="84"/>
      <c r="X599" s="84"/>
      <c r="Y599" s="84"/>
      <c r="Z599" s="84"/>
    </row>
    <row r="600" spans="1:26" ht="17.25" customHeight="1">
      <c r="A600" s="96"/>
      <c r="B600" s="84"/>
      <c r="C600" s="96"/>
      <c r="D600" s="84"/>
      <c r="E600" s="84"/>
      <c r="F600" s="96"/>
      <c r="G600" s="96"/>
      <c r="H600" s="84"/>
      <c r="I600" s="84"/>
      <c r="J600" s="84"/>
      <c r="K600" s="84"/>
      <c r="L600" s="84"/>
      <c r="M600" s="84"/>
      <c r="N600" s="84"/>
      <c r="O600" s="84"/>
      <c r="P600" s="84"/>
      <c r="Q600" s="84"/>
      <c r="R600" s="84"/>
      <c r="S600" s="84"/>
      <c r="T600" s="84"/>
      <c r="U600" s="84"/>
      <c r="V600" s="84"/>
      <c r="W600" s="84"/>
      <c r="X600" s="84"/>
      <c r="Y600" s="84"/>
      <c r="Z600" s="84"/>
    </row>
    <row r="601" spans="1:26" ht="17.25" customHeight="1">
      <c r="A601" s="96"/>
      <c r="B601" s="84"/>
      <c r="C601" s="96"/>
      <c r="D601" s="84"/>
      <c r="E601" s="84"/>
      <c r="F601" s="96"/>
      <c r="G601" s="96"/>
      <c r="H601" s="84"/>
      <c r="I601" s="84"/>
      <c r="J601" s="84"/>
      <c r="K601" s="84"/>
      <c r="L601" s="84"/>
      <c r="M601" s="84"/>
      <c r="N601" s="84"/>
      <c r="O601" s="84"/>
      <c r="P601" s="84"/>
      <c r="Q601" s="84"/>
      <c r="R601" s="84"/>
      <c r="S601" s="84"/>
      <c r="T601" s="84"/>
      <c r="U601" s="84"/>
      <c r="V601" s="84"/>
      <c r="W601" s="84"/>
      <c r="X601" s="84"/>
      <c r="Y601" s="84"/>
      <c r="Z601" s="84"/>
    </row>
    <row r="602" spans="1:26" ht="17.25" customHeight="1">
      <c r="A602" s="96"/>
      <c r="B602" s="84"/>
      <c r="C602" s="96"/>
      <c r="D602" s="84"/>
      <c r="E602" s="84"/>
      <c r="F602" s="96"/>
      <c r="G602" s="96"/>
      <c r="H602" s="84"/>
      <c r="I602" s="84"/>
      <c r="J602" s="84"/>
      <c r="K602" s="84"/>
      <c r="L602" s="84"/>
      <c r="M602" s="84"/>
      <c r="N602" s="84"/>
      <c r="O602" s="84"/>
      <c r="P602" s="84"/>
      <c r="Q602" s="84"/>
      <c r="R602" s="84"/>
      <c r="S602" s="84"/>
      <c r="T602" s="84"/>
      <c r="U602" s="84"/>
      <c r="V602" s="84"/>
      <c r="W602" s="84"/>
      <c r="X602" s="84"/>
      <c r="Y602" s="84"/>
      <c r="Z602" s="84"/>
    </row>
    <row r="603" spans="1:26" ht="17.25" customHeight="1">
      <c r="A603" s="96"/>
      <c r="B603" s="84"/>
      <c r="C603" s="96"/>
      <c r="D603" s="84"/>
      <c r="E603" s="84"/>
      <c r="F603" s="96"/>
      <c r="G603" s="96"/>
      <c r="H603" s="84"/>
      <c r="I603" s="84"/>
      <c r="J603" s="84"/>
      <c r="K603" s="84"/>
      <c r="L603" s="84"/>
      <c r="M603" s="84"/>
      <c r="N603" s="84"/>
      <c r="O603" s="84"/>
      <c r="P603" s="84"/>
      <c r="Q603" s="84"/>
      <c r="R603" s="84"/>
      <c r="S603" s="84"/>
      <c r="T603" s="84"/>
      <c r="U603" s="84"/>
      <c r="V603" s="84"/>
      <c r="W603" s="84"/>
      <c r="X603" s="84"/>
      <c r="Y603" s="84"/>
      <c r="Z603" s="84"/>
    </row>
    <row r="604" spans="1:26" ht="17.25" customHeight="1">
      <c r="A604" s="96"/>
      <c r="B604" s="84"/>
      <c r="C604" s="96"/>
      <c r="D604" s="84"/>
      <c r="E604" s="84"/>
      <c r="F604" s="96"/>
      <c r="G604" s="96"/>
      <c r="H604" s="84"/>
      <c r="I604" s="84"/>
      <c r="J604" s="84"/>
      <c r="K604" s="84"/>
      <c r="L604" s="84"/>
      <c r="M604" s="84"/>
      <c r="N604" s="84"/>
      <c r="O604" s="84"/>
      <c r="P604" s="84"/>
      <c r="Q604" s="84"/>
      <c r="R604" s="84"/>
      <c r="S604" s="84"/>
      <c r="T604" s="84"/>
      <c r="U604" s="84"/>
      <c r="V604" s="84"/>
      <c r="W604" s="84"/>
      <c r="X604" s="84"/>
      <c r="Y604" s="84"/>
      <c r="Z604" s="84"/>
    </row>
    <row r="605" spans="1:26" ht="17.25" customHeight="1">
      <c r="A605" s="96"/>
      <c r="B605" s="84"/>
      <c r="C605" s="96"/>
      <c r="D605" s="84"/>
      <c r="E605" s="84"/>
      <c r="F605" s="96"/>
      <c r="G605" s="96"/>
      <c r="H605" s="84"/>
      <c r="I605" s="84"/>
      <c r="J605" s="84"/>
      <c r="K605" s="84"/>
      <c r="L605" s="84"/>
      <c r="M605" s="84"/>
      <c r="N605" s="84"/>
      <c r="O605" s="84"/>
      <c r="P605" s="84"/>
      <c r="Q605" s="84"/>
      <c r="R605" s="84"/>
      <c r="S605" s="84"/>
      <c r="T605" s="84"/>
      <c r="U605" s="84"/>
      <c r="V605" s="84"/>
      <c r="W605" s="84"/>
      <c r="X605" s="84"/>
      <c r="Y605" s="84"/>
      <c r="Z605" s="84"/>
    </row>
    <row r="606" spans="1:26" ht="17.25" customHeight="1">
      <c r="A606" s="96"/>
      <c r="B606" s="84"/>
      <c r="C606" s="96"/>
      <c r="D606" s="84"/>
      <c r="E606" s="84"/>
      <c r="F606" s="96"/>
      <c r="G606" s="96"/>
      <c r="H606" s="84"/>
      <c r="I606" s="84"/>
      <c r="J606" s="84"/>
      <c r="K606" s="84"/>
      <c r="L606" s="84"/>
      <c r="M606" s="84"/>
      <c r="N606" s="84"/>
      <c r="O606" s="84"/>
      <c r="P606" s="84"/>
      <c r="Q606" s="84"/>
      <c r="R606" s="84"/>
      <c r="S606" s="84"/>
      <c r="T606" s="84"/>
      <c r="U606" s="84"/>
      <c r="V606" s="84"/>
      <c r="W606" s="84"/>
      <c r="X606" s="84"/>
      <c r="Y606" s="84"/>
      <c r="Z606" s="84"/>
    </row>
    <row r="607" spans="1:26" ht="17.25" customHeight="1">
      <c r="A607" s="96"/>
      <c r="B607" s="84"/>
      <c r="C607" s="96"/>
      <c r="D607" s="84"/>
      <c r="E607" s="84"/>
      <c r="F607" s="96"/>
      <c r="G607" s="96"/>
      <c r="H607" s="84"/>
      <c r="I607" s="84"/>
      <c r="J607" s="84"/>
      <c r="K607" s="84"/>
      <c r="L607" s="84"/>
      <c r="M607" s="84"/>
      <c r="N607" s="84"/>
      <c r="O607" s="84"/>
      <c r="P607" s="84"/>
      <c r="Q607" s="84"/>
      <c r="R607" s="84"/>
      <c r="S607" s="84"/>
      <c r="T607" s="84"/>
      <c r="U607" s="84"/>
      <c r="V607" s="84"/>
      <c r="W607" s="84"/>
      <c r="X607" s="84"/>
      <c r="Y607" s="84"/>
      <c r="Z607" s="84"/>
    </row>
    <row r="608" spans="1:26" ht="17.25" customHeight="1">
      <c r="A608" s="96"/>
      <c r="B608" s="84"/>
      <c r="C608" s="96"/>
      <c r="D608" s="84"/>
      <c r="E608" s="84"/>
      <c r="F608" s="96"/>
      <c r="G608" s="96"/>
      <c r="H608" s="84"/>
      <c r="I608" s="84"/>
      <c r="J608" s="84"/>
      <c r="K608" s="84"/>
      <c r="L608" s="84"/>
      <c r="M608" s="84"/>
      <c r="N608" s="84"/>
      <c r="O608" s="84"/>
      <c r="P608" s="84"/>
      <c r="Q608" s="84"/>
      <c r="R608" s="84"/>
      <c r="S608" s="84"/>
      <c r="T608" s="84"/>
      <c r="U608" s="84"/>
      <c r="V608" s="84"/>
      <c r="W608" s="84"/>
      <c r="X608" s="84"/>
      <c r="Y608" s="84"/>
      <c r="Z608" s="84"/>
    </row>
    <row r="609" spans="1:26" ht="17.25" customHeight="1">
      <c r="A609" s="96"/>
      <c r="B609" s="84"/>
      <c r="C609" s="96"/>
      <c r="D609" s="84"/>
      <c r="E609" s="84"/>
      <c r="F609" s="96"/>
      <c r="G609" s="96"/>
      <c r="H609" s="84"/>
      <c r="I609" s="84"/>
      <c r="J609" s="84"/>
      <c r="K609" s="84"/>
      <c r="L609" s="84"/>
      <c r="M609" s="84"/>
      <c r="N609" s="84"/>
      <c r="O609" s="84"/>
      <c r="P609" s="84"/>
      <c r="Q609" s="84"/>
      <c r="R609" s="84"/>
      <c r="S609" s="84"/>
      <c r="T609" s="84"/>
      <c r="U609" s="84"/>
      <c r="V609" s="84"/>
      <c r="W609" s="84"/>
      <c r="X609" s="84"/>
      <c r="Y609" s="84"/>
      <c r="Z609" s="84"/>
    </row>
    <row r="610" spans="1:26" ht="17.25" customHeight="1">
      <c r="A610" s="96"/>
      <c r="B610" s="84"/>
      <c r="C610" s="96"/>
      <c r="D610" s="84"/>
      <c r="E610" s="84"/>
      <c r="F610" s="96"/>
      <c r="G610" s="96"/>
      <c r="H610" s="84"/>
      <c r="I610" s="84"/>
      <c r="J610" s="84"/>
      <c r="K610" s="84"/>
      <c r="L610" s="84"/>
      <c r="M610" s="84"/>
      <c r="N610" s="84"/>
      <c r="O610" s="84"/>
      <c r="P610" s="84"/>
      <c r="Q610" s="84"/>
      <c r="R610" s="84"/>
      <c r="S610" s="84"/>
      <c r="T610" s="84"/>
      <c r="U610" s="84"/>
      <c r="V610" s="84"/>
      <c r="W610" s="84"/>
      <c r="X610" s="84"/>
      <c r="Y610" s="84"/>
      <c r="Z610" s="84"/>
    </row>
    <row r="611" spans="1:26" ht="17.25" customHeight="1">
      <c r="A611" s="96"/>
      <c r="B611" s="84"/>
      <c r="C611" s="96"/>
      <c r="D611" s="84"/>
      <c r="E611" s="84"/>
      <c r="F611" s="96"/>
      <c r="G611" s="96"/>
      <c r="H611" s="84"/>
      <c r="I611" s="84"/>
      <c r="J611" s="84"/>
      <c r="K611" s="84"/>
      <c r="L611" s="84"/>
      <c r="M611" s="84"/>
      <c r="N611" s="84"/>
      <c r="O611" s="84"/>
      <c r="P611" s="84"/>
      <c r="Q611" s="84"/>
      <c r="R611" s="84"/>
      <c r="S611" s="84"/>
      <c r="T611" s="84"/>
      <c r="U611" s="84"/>
      <c r="V611" s="84"/>
      <c r="W611" s="84"/>
      <c r="X611" s="84"/>
      <c r="Y611" s="84"/>
      <c r="Z611" s="84"/>
    </row>
    <row r="612" spans="1:26" ht="17.25" customHeight="1">
      <c r="A612" s="96"/>
      <c r="B612" s="84"/>
      <c r="C612" s="96"/>
      <c r="D612" s="84"/>
      <c r="E612" s="84"/>
      <c r="F612" s="96"/>
      <c r="G612" s="96"/>
      <c r="H612" s="84"/>
      <c r="I612" s="84"/>
      <c r="J612" s="84"/>
      <c r="K612" s="84"/>
      <c r="L612" s="84"/>
      <c r="M612" s="84"/>
      <c r="N612" s="84"/>
      <c r="O612" s="84"/>
      <c r="P612" s="84"/>
      <c r="Q612" s="84"/>
      <c r="R612" s="84"/>
      <c r="S612" s="84"/>
      <c r="T612" s="84"/>
      <c r="U612" s="84"/>
      <c r="V612" s="84"/>
      <c r="W612" s="84"/>
      <c r="X612" s="84"/>
      <c r="Y612" s="84"/>
      <c r="Z612" s="84"/>
    </row>
    <row r="613" spans="1:26" ht="17.25" customHeight="1">
      <c r="A613" s="96"/>
      <c r="B613" s="84"/>
      <c r="C613" s="96"/>
      <c r="D613" s="84"/>
      <c r="E613" s="84"/>
      <c r="F613" s="96"/>
      <c r="G613" s="96"/>
      <c r="H613" s="84"/>
      <c r="I613" s="84"/>
      <c r="J613" s="84"/>
      <c r="K613" s="84"/>
      <c r="L613" s="84"/>
      <c r="M613" s="84"/>
      <c r="N613" s="84"/>
      <c r="O613" s="84"/>
      <c r="P613" s="84"/>
      <c r="Q613" s="84"/>
      <c r="R613" s="84"/>
      <c r="S613" s="84"/>
      <c r="T613" s="84"/>
      <c r="U613" s="84"/>
      <c r="V613" s="84"/>
      <c r="W613" s="84"/>
      <c r="X613" s="84"/>
      <c r="Y613" s="84"/>
      <c r="Z613" s="84"/>
    </row>
    <row r="614" spans="1:26" ht="17.25" customHeight="1">
      <c r="A614" s="96"/>
      <c r="B614" s="84"/>
      <c r="C614" s="96"/>
      <c r="D614" s="84"/>
      <c r="E614" s="84"/>
      <c r="F614" s="96"/>
      <c r="G614" s="96"/>
      <c r="H614" s="84"/>
      <c r="I614" s="84"/>
      <c r="J614" s="84"/>
      <c r="K614" s="84"/>
      <c r="L614" s="84"/>
      <c r="M614" s="84"/>
      <c r="N614" s="84"/>
      <c r="O614" s="84"/>
      <c r="P614" s="84"/>
      <c r="Q614" s="84"/>
      <c r="R614" s="84"/>
      <c r="S614" s="84"/>
      <c r="T614" s="84"/>
      <c r="U614" s="84"/>
      <c r="V614" s="84"/>
      <c r="W614" s="84"/>
      <c r="X614" s="84"/>
      <c r="Y614" s="84"/>
      <c r="Z614" s="84"/>
    </row>
    <row r="615" spans="1:26" ht="17.25" customHeight="1">
      <c r="A615" s="96"/>
      <c r="B615" s="84"/>
      <c r="C615" s="96"/>
      <c r="D615" s="84"/>
      <c r="E615" s="84"/>
      <c r="F615" s="96"/>
      <c r="G615" s="96"/>
      <c r="H615" s="84"/>
      <c r="I615" s="84"/>
      <c r="J615" s="84"/>
      <c r="K615" s="84"/>
      <c r="L615" s="84"/>
      <c r="M615" s="84"/>
      <c r="N615" s="84"/>
      <c r="O615" s="84"/>
      <c r="P615" s="84"/>
      <c r="Q615" s="84"/>
      <c r="R615" s="84"/>
      <c r="S615" s="84"/>
      <c r="T615" s="84"/>
      <c r="U615" s="84"/>
      <c r="V615" s="84"/>
      <c r="W615" s="84"/>
      <c r="X615" s="84"/>
      <c r="Y615" s="84"/>
      <c r="Z615" s="84"/>
    </row>
    <row r="616" spans="1:26" ht="17.25" customHeight="1">
      <c r="A616" s="96"/>
      <c r="B616" s="84"/>
      <c r="C616" s="96"/>
      <c r="D616" s="84"/>
      <c r="E616" s="84"/>
      <c r="F616" s="96"/>
      <c r="G616" s="96"/>
      <c r="H616" s="84"/>
      <c r="I616" s="84"/>
      <c r="J616" s="84"/>
      <c r="K616" s="84"/>
      <c r="L616" s="84"/>
      <c r="M616" s="84"/>
      <c r="N616" s="84"/>
      <c r="O616" s="84"/>
      <c r="P616" s="84"/>
      <c r="Q616" s="84"/>
      <c r="R616" s="84"/>
      <c r="S616" s="84"/>
      <c r="T616" s="84"/>
      <c r="U616" s="84"/>
      <c r="V616" s="84"/>
      <c r="W616" s="84"/>
      <c r="X616" s="84"/>
      <c r="Y616" s="84"/>
      <c r="Z616" s="84"/>
    </row>
    <row r="617" spans="1:26" ht="17.25" customHeight="1">
      <c r="A617" s="96"/>
      <c r="B617" s="84"/>
      <c r="C617" s="96"/>
      <c r="D617" s="84"/>
      <c r="E617" s="84"/>
      <c r="F617" s="96"/>
      <c r="G617" s="96"/>
      <c r="H617" s="84"/>
      <c r="I617" s="84"/>
      <c r="J617" s="84"/>
      <c r="K617" s="84"/>
      <c r="L617" s="84"/>
      <c r="M617" s="84"/>
      <c r="N617" s="84"/>
      <c r="O617" s="84"/>
      <c r="P617" s="84"/>
      <c r="Q617" s="84"/>
      <c r="R617" s="84"/>
      <c r="S617" s="84"/>
      <c r="T617" s="84"/>
      <c r="U617" s="84"/>
      <c r="V617" s="84"/>
      <c r="W617" s="84"/>
      <c r="X617" s="84"/>
      <c r="Y617" s="84"/>
      <c r="Z617" s="84"/>
    </row>
    <row r="618" spans="1:26" ht="17.25" customHeight="1">
      <c r="A618" s="96"/>
      <c r="B618" s="84"/>
      <c r="C618" s="96"/>
      <c r="D618" s="84"/>
      <c r="E618" s="84"/>
      <c r="F618" s="96"/>
      <c r="G618" s="96"/>
      <c r="H618" s="84"/>
      <c r="I618" s="84"/>
      <c r="J618" s="84"/>
      <c r="K618" s="84"/>
      <c r="L618" s="84"/>
      <c r="M618" s="84"/>
      <c r="N618" s="84"/>
      <c r="O618" s="84"/>
      <c r="P618" s="84"/>
      <c r="Q618" s="84"/>
      <c r="R618" s="84"/>
      <c r="S618" s="84"/>
      <c r="T618" s="84"/>
      <c r="U618" s="84"/>
      <c r="V618" s="84"/>
      <c r="W618" s="84"/>
      <c r="X618" s="84"/>
      <c r="Y618" s="84"/>
      <c r="Z618" s="84"/>
    </row>
    <row r="619" spans="1:26" ht="17.25" customHeight="1">
      <c r="A619" s="96"/>
      <c r="B619" s="84"/>
      <c r="C619" s="96"/>
      <c r="D619" s="84"/>
      <c r="E619" s="84"/>
      <c r="F619" s="96"/>
      <c r="G619" s="96"/>
      <c r="H619" s="84"/>
      <c r="I619" s="84"/>
      <c r="J619" s="84"/>
      <c r="K619" s="84"/>
      <c r="L619" s="84"/>
      <c r="M619" s="84"/>
      <c r="N619" s="84"/>
      <c r="O619" s="84"/>
      <c r="P619" s="84"/>
      <c r="Q619" s="84"/>
      <c r="R619" s="84"/>
      <c r="S619" s="84"/>
      <c r="T619" s="84"/>
      <c r="U619" s="84"/>
      <c r="V619" s="84"/>
      <c r="W619" s="84"/>
      <c r="X619" s="84"/>
      <c r="Y619" s="84"/>
      <c r="Z619" s="84"/>
    </row>
    <row r="620" spans="1:26" ht="17.25" customHeight="1">
      <c r="A620" s="96"/>
      <c r="B620" s="84"/>
      <c r="C620" s="96"/>
      <c r="D620" s="84"/>
      <c r="E620" s="84"/>
      <c r="F620" s="96"/>
      <c r="G620" s="96"/>
      <c r="H620" s="84"/>
      <c r="I620" s="84"/>
      <c r="J620" s="84"/>
      <c r="K620" s="84"/>
      <c r="L620" s="84"/>
      <c r="M620" s="84"/>
      <c r="N620" s="84"/>
      <c r="O620" s="84"/>
      <c r="P620" s="84"/>
      <c r="Q620" s="84"/>
      <c r="R620" s="84"/>
      <c r="S620" s="84"/>
      <c r="T620" s="84"/>
      <c r="U620" s="84"/>
      <c r="V620" s="84"/>
      <c r="W620" s="84"/>
      <c r="X620" s="84"/>
      <c r="Y620" s="84"/>
      <c r="Z620" s="84"/>
    </row>
    <row r="621" spans="1:26" ht="17.25" customHeight="1">
      <c r="A621" s="96"/>
      <c r="B621" s="84"/>
      <c r="C621" s="96"/>
      <c r="D621" s="84"/>
      <c r="E621" s="84"/>
      <c r="F621" s="96"/>
      <c r="G621" s="96"/>
      <c r="H621" s="84"/>
      <c r="I621" s="84"/>
      <c r="J621" s="84"/>
      <c r="K621" s="84"/>
      <c r="L621" s="84"/>
      <c r="M621" s="84"/>
      <c r="N621" s="84"/>
      <c r="O621" s="84"/>
      <c r="P621" s="84"/>
      <c r="Q621" s="84"/>
      <c r="R621" s="84"/>
      <c r="S621" s="84"/>
      <c r="T621" s="84"/>
      <c r="U621" s="84"/>
      <c r="V621" s="84"/>
      <c r="W621" s="84"/>
      <c r="X621" s="84"/>
      <c r="Y621" s="84"/>
      <c r="Z621" s="84"/>
    </row>
    <row r="622" spans="1:26" ht="17.25" customHeight="1">
      <c r="A622" s="96"/>
      <c r="B622" s="84"/>
      <c r="C622" s="96"/>
      <c r="D622" s="84"/>
      <c r="E622" s="84"/>
      <c r="F622" s="96"/>
      <c r="G622" s="96"/>
      <c r="H622" s="84"/>
      <c r="I622" s="84"/>
      <c r="J622" s="84"/>
      <c r="K622" s="84"/>
      <c r="L622" s="84"/>
      <c r="M622" s="84"/>
      <c r="N622" s="84"/>
      <c r="O622" s="84"/>
      <c r="P622" s="84"/>
      <c r="Q622" s="84"/>
      <c r="R622" s="84"/>
      <c r="S622" s="84"/>
      <c r="T622" s="84"/>
      <c r="U622" s="84"/>
      <c r="V622" s="84"/>
      <c r="W622" s="84"/>
      <c r="X622" s="84"/>
      <c r="Y622" s="84"/>
      <c r="Z622" s="84"/>
    </row>
    <row r="623" spans="1:26" ht="17.25" customHeight="1">
      <c r="A623" s="96"/>
      <c r="B623" s="84"/>
      <c r="C623" s="96"/>
      <c r="D623" s="84"/>
      <c r="E623" s="84"/>
      <c r="F623" s="96"/>
      <c r="G623" s="96"/>
      <c r="H623" s="84"/>
      <c r="I623" s="84"/>
      <c r="J623" s="84"/>
      <c r="K623" s="84"/>
      <c r="L623" s="84"/>
      <c r="M623" s="84"/>
      <c r="N623" s="84"/>
      <c r="O623" s="84"/>
      <c r="P623" s="84"/>
      <c r="Q623" s="84"/>
      <c r="R623" s="84"/>
      <c r="S623" s="84"/>
      <c r="T623" s="84"/>
      <c r="U623" s="84"/>
      <c r="V623" s="84"/>
      <c r="W623" s="84"/>
      <c r="X623" s="84"/>
      <c r="Y623" s="84"/>
      <c r="Z623" s="84"/>
    </row>
    <row r="624" spans="1:26" ht="17.25" customHeight="1">
      <c r="A624" s="96"/>
      <c r="B624" s="84"/>
      <c r="C624" s="96"/>
      <c r="D624" s="84"/>
      <c r="E624" s="84"/>
      <c r="F624" s="96"/>
      <c r="G624" s="96"/>
      <c r="H624" s="84"/>
      <c r="I624" s="84"/>
      <c r="J624" s="84"/>
      <c r="K624" s="84"/>
      <c r="L624" s="84"/>
      <c r="M624" s="84"/>
      <c r="N624" s="84"/>
      <c r="O624" s="84"/>
      <c r="P624" s="84"/>
      <c r="Q624" s="84"/>
      <c r="R624" s="84"/>
      <c r="S624" s="84"/>
      <c r="T624" s="84"/>
      <c r="U624" s="84"/>
      <c r="V624" s="84"/>
      <c r="W624" s="84"/>
      <c r="X624" s="84"/>
      <c r="Y624" s="84"/>
      <c r="Z624" s="84"/>
    </row>
    <row r="625" spans="1:26" ht="17.25" customHeight="1">
      <c r="A625" s="96"/>
      <c r="B625" s="84"/>
      <c r="C625" s="96"/>
      <c r="D625" s="84"/>
      <c r="E625" s="84"/>
      <c r="F625" s="96"/>
      <c r="G625" s="96"/>
      <c r="H625" s="84"/>
      <c r="I625" s="84"/>
      <c r="J625" s="84"/>
      <c r="K625" s="84"/>
      <c r="L625" s="84"/>
      <c r="M625" s="84"/>
      <c r="N625" s="84"/>
      <c r="O625" s="84"/>
      <c r="P625" s="84"/>
      <c r="Q625" s="84"/>
      <c r="R625" s="84"/>
      <c r="S625" s="84"/>
      <c r="T625" s="84"/>
      <c r="U625" s="84"/>
      <c r="V625" s="84"/>
      <c r="W625" s="84"/>
      <c r="X625" s="84"/>
      <c r="Y625" s="84"/>
      <c r="Z625" s="84"/>
    </row>
    <row r="626" spans="1:26" ht="17.25" customHeight="1">
      <c r="A626" s="96"/>
      <c r="B626" s="84"/>
      <c r="C626" s="96"/>
      <c r="D626" s="84"/>
      <c r="E626" s="84"/>
      <c r="F626" s="96"/>
      <c r="G626" s="96"/>
      <c r="H626" s="84"/>
      <c r="I626" s="84"/>
      <c r="J626" s="84"/>
      <c r="K626" s="84"/>
      <c r="L626" s="84"/>
      <c r="M626" s="84"/>
      <c r="N626" s="84"/>
      <c r="O626" s="84"/>
      <c r="P626" s="84"/>
      <c r="Q626" s="84"/>
      <c r="R626" s="84"/>
      <c r="S626" s="84"/>
      <c r="T626" s="84"/>
      <c r="U626" s="84"/>
      <c r="V626" s="84"/>
      <c r="W626" s="84"/>
      <c r="X626" s="84"/>
      <c r="Y626" s="84"/>
      <c r="Z626" s="84"/>
    </row>
    <row r="627" spans="1:26" ht="17.25" customHeight="1">
      <c r="A627" s="96"/>
      <c r="B627" s="84"/>
      <c r="C627" s="96"/>
      <c r="D627" s="84"/>
      <c r="E627" s="84"/>
      <c r="F627" s="96"/>
      <c r="G627" s="96"/>
      <c r="H627" s="84"/>
      <c r="I627" s="84"/>
      <c r="J627" s="84"/>
      <c r="K627" s="84"/>
      <c r="L627" s="84"/>
      <c r="M627" s="84"/>
      <c r="N627" s="84"/>
      <c r="O627" s="84"/>
      <c r="P627" s="84"/>
      <c r="Q627" s="84"/>
      <c r="R627" s="84"/>
      <c r="S627" s="84"/>
      <c r="T627" s="84"/>
      <c r="U627" s="84"/>
      <c r="V627" s="84"/>
      <c r="W627" s="84"/>
      <c r="X627" s="84"/>
      <c r="Y627" s="84"/>
      <c r="Z627" s="84"/>
    </row>
    <row r="628" spans="1:26" ht="17.25" customHeight="1">
      <c r="A628" s="96"/>
      <c r="B628" s="84"/>
      <c r="C628" s="96"/>
      <c r="D628" s="84"/>
      <c r="E628" s="84"/>
      <c r="F628" s="96"/>
      <c r="G628" s="96"/>
      <c r="H628" s="84"/>
      <c r="I628" s="84"/>
      <c r="J628" s="84"/>
      <c r="K628" s="84"/>
      <c r="L628" s="84"/>
      <c r="M628" s="84"/>
      <c r="N628" s="84"/>
      <c r="O628" s="84"/>
      <c r="P628" s="84"/>
      <c r="Q628" s="84"/>
      <c r="R628" s="84"/>
      <c r="S628" s="84"/>
      <c r="T628" s="84"/>
      <c r="U628" s="84"/>
      <c r="V628" s="84"/>
      <c r="W628" s="84"/>
      <c r="X628" s="84"/>
      <c r="Y628" s="84"/>
      <c r="Z628" s="84"/>
    </row>
    <row r="629" spans="1:26" ht="17.25" customHeight="1">
      <c r="A629" s="96"/>
      <c r="B629" s="84"/>
      <c r="C629" s="96"/>
      <c r="D629" s="84"/>
      <c r="E629" s="84"/>
      <c r="F629" s="96"/>
      <c r="G629" s="96"/>
      <c r="H629" s="84"/>
      <c r="I629" s="84"/>
      <c r="J629" s="84"/>
      <c r="K629" s="84"/>
      <c r="L629" s="84"/>
      <c r="M629" s="84"/>
      <c r="N629" s="84"/>
      <c r="O629" s="84"/>
      <c r="P629" s="84"/>
      <c r="Q629" s="84"/>
      <c r="R629" s="84"/>
      <c r="S629" s="84"/>
      <c r="T629" s="84"/>
      <c r="U629" s="84"/>
      <c r="V629" s="84"/>
      <c r="W629" s="84"/>
      <c r="X629" s="84"/>
      <c r="Y629" s="84"/>
      <c r="Z629" s="84"/>
    </row>
    <row r="630" spans="1:26" ht="17.25" customHeight="1">
      <c r="A630" s="96"/>
      <c r="B630" s="84"/>
      <c r="C630" s="96"/>
      <c r="D630" s="84"/>
      <c r="E630" s="84"/>
      <c r="F630" s="96"/>
      <c r="G630" s="96"/>
      <c r="H630" s="84"/>
      <c r="I630" s="84"/>
      <c r="J630" s="84"/>
      <c r="K630" s="84"/>
      <c r="L630" s="84"/>
      <c r="M630" s="84"/>
      <c r="N630" s="84"/>
      <c r="O630" s="84"/>
      <c r="P630" s="84"/>
      <c r="Q630" s="84"/>
      <c r="R630" s="84"/>
      <c r="S630" s="84"/>
      <c r="T630" s="84"/>
      <c r="U630" s="84"/>
      <c r="V630" s="84"/>
      <c r="W630" s="84"/>
      <c r="X630" s="84"/>
      <c r="Y630" s="84"/>
      <c r="Z630" s="84"/>
    </row>
    <row r="631" spans="1:26" ht="17.25" customHeight="1">
      <c r="A631" s="96"/>
      <c r="B631" s="84"/>
      <c r="C631" s="96"/>
      <c r="D631" s="84"/>
      <c r="E631" s="84"/>
      <c r="F631" s="96"/>
      <c r="G631" s="96"/>
      <c r="H631" s="84"/>
      <c r="I631" s="84"/>
      <c r="J631" s="84"/>
      <c r="K631" s="84"/>
      <c r="L631" s="84"/>
      <c r="M631" s="84"/>
      <c r="N631" s="84"/>
      <c r="O631" s="84"/>
      <c r="P631" s="84"/>
      <c r="Q631" s="84"/>
      <c r="R631" s="84"/>
      <c r="S631" s="84"/>
      <c r="T631" s="84"/>
      <c r="U631" s="84"/>
      <c r="V631" s="84"/>
      <c r="W631" s="84"/>
      <c r="X631" s="84"/>
      <c r="Y631" s="84"/>
      <c r="Z631" s="84"/>
    </row>
    <row r="632" spans="1:26" ht="17.25" customHeight="1">
      <c r="A632" s="96"/>
      <c r="B632" s="84"/>
      <c r="C632" s="96"/>
      <c r="D632" s="84"/>
      <c r="E632" s="84"/>
      <c r="F632" s="96"/>
      <c r="G632" s="96"/>
      <c r="H632" s="84"/>
      <c r="I632" s="84"/>
      <c r="J632" s="84"/>
      <c r="K632" s="84"/>
      <c r="L632" s="84"/>
      <c r="M632" s="84"/>
      <c r="N632" s="84"/>
      <c r="O632" s="84"/>
      <c r="P632" s="84"/>
      <c r="Q632" s="84"/>
      <c r="R632" s="84"/>
      <c r="S632" s="84"/>
      <c r="T632" s="84"/>
      <c r="U632" s="84"/>
      <c r="V632" s="84"/>
      <c r="W632" s="84"/>
      <c r="X632" s="84"/>
      <c r="Y632" s="84"/>
      <c r="Z632" s="84"/>
    </row>
    <row r="633" spans="1:26" ht="17.25" customHeight="1">
      <c r="A633" s="96"/>
      <c r="B633" s="84"/>
      <c r="C633" s="96"/>
      <c r="D633" s="84"/>
      <c r="E633" s="84"/>
      <c r="F633" s="96"/>
      <c r="G633" s="96"/>
      <c r="H633" s="84"/>
      <c r="I633" s="84"/>
      <c r="J633" s="84"/>
      <c r="K633" s="84"/>
      <c r="L633" s="84"/>
      <c r="M633" s="84"/>
      <c r="N633" s="84"/>
      <c r="O633" s="84"/>
      <c r="P633" s="84"/>
      <c r="Q633" s="84"/>
      <c r="R633" s="84"/>
      <c r="S633" s="84"/>
      <c r="T633" s="84"/>
      <c r="U633" s="84"/>
      <c r="V633" s="84"/>
      <c r="W633" s="84"/>
      <c r="X633" s="84"/>
      <c r="Y633" s="84"/>
      <c r="Z633" s="84"/>
    </row>
    <row r="634" spans="1:26" ht="17.25" customHeight="1">
      <c r="A634" s="96"/>
      <c r="B634" s="84"/>
      <c r="C634" s="96"/>
      <c r="D634" s="84"/>
      <c r="E634" s="84"/>
      <c r="F634" s="96"/>
      <c r="G634" s="96"/>
      <c r="H634" s="84"/>
      <c r="I634" s="84"/>
      <c r="J634" s="84"/>
      <c r="K634" s="84"/>
      <c r="L634" s="84"/>
      <c r="M634" s="84"/>
      <c r="N634" s="84"/>
      <c r="O634" s="84"/>
      <c r="P634" s="84"/>
      <c r="Q634" s="84"/>
      <c r="R634" s="84"/>
      <c r="S634" s="84"/>
      <c r="T634" s="84"/>
      <c r="U634" s="84"/>
      <c r="V634" s="84"/>
      <c r="W634" s="84"/>
      <c r="X634" s="84"/>
      <c r="Y634" s="84"/>
      <c r="Z634" s="84"/>
    </row>
    <row r="635" spans="1:26" ht="17.25" customHeight="1">
      <c r="A635" s="96"/>
      <c r="B635" s="84"/>
      <c r="C635" s="96"/>
      <c r="D635" s="84"/>
      <c r="E635" s="84"/>
      <c r="F635" s="96"/>
      <c r="G635" s="96"/>
      <c r="H635" s="84"/>
      <c r="I635" s="84"/>
      <c r="J635" s="84"/>
      <c r="K635" s="84"/>
      <c r="L635" s="84"/>
      <c r="M635" s="84"/>
      <c r="N635" s="84"/>
      <c r="O635" s="84"/>
      <c r="P635" s="84"/>
      <c r="Q635" s="84"/>
      <c r="R635" s="84"/>
      <c r="S635" s="84"/>
      <c r="T635" s="84"/>
      <c r="U635" s="84"/>
      <c r="V635" s="84"/>
      <c r="W635" s="84"/>
      <c r="X635" s="84"/>
      <c r="Y635" s="84"/>
      <c r="Z635" s="84"/>
    </row>
    <row r="636" spans="1:26" ht="17.25" customHeight="1">
      <c r="A636" s="96"/>
      <c r="B636" s="84"/>
      <c r="C636" s="96"/>
      <c r="D636" s="84"/>
      <c r="E636" s="84"/>
      <c r="F636" s="96"/>
      <c r="G636" s="96"/>
      <c r="H636" s="84"/>
      <c r="I636" s="84"/>
      <c r="J636" s="84"/>
      <c r="K636" s="84"/>
      <c r="L636" s="84"/>
      <c r="M636" s="84"/>
      <c r="N636" s="84"/>
      <c r="O636" s="84"/>
      <c r="P636" s="84"/>
      <c r="Q636" s="84"/>
      <c r="R636" s="84"/>
      <c r="S636" s="84"/>
      <c r="T636" s="84"/>
      <c r="U636" s="84"/>
      <c r="V636" s="84"/>
      <c r="W636" s="84"/>
      <c r="X636" s="84"/>
      <c r="Y636" s="84"/>
      <c r="Z636" s="84"/>
    </row>
    <row r="637" spans="1:26" ht="17.25" customHeight="1">
      <c r="A637" s="96"/>
      <c r="B637" s="84"/>
      <c r="C637" s="96"/>
      <c r="D637" s="84"/>
      <c r="E637" s="84"/>
      <c r="F637" s="96"/>
      <c r="G637" s="96"/>
      <c r="H637" s="84"/>
      <c r="I637" s="84"/>
      <c r="J637" s="84"/>
      <c r="K637" s="84"/>
      <c r="L637" s="84"/>
      <c r="M637" s="84"/>
      <c r="N637" s="84"/>
      <c r="O637" s="84"/>
      <c r="P637" s="84"/>
      <c r="Q637" s="84"/>
      <c r="R637" s="84"/>
      <c r="S637" s="84"/>
      <c r="T637" s="84"/>
      <c r="U637" s="84"/>
      <c r="V637" s="84"/>
      <c r="W637" s="84"/>
      <c r="X637" s="84"/>
      <c r="Y637" s="84"/>
      <c r="Z637" s="84"/>
    </row>
    <row r="638" spans="1:26" ht="17.25" customHeight="1">
      <c r="A638" s="96"/>
      <c r="B638" s="84"/>
      <c r="C638" s="96"/>
      <c r="D638" s="84"/>
      <c r="E638" s="84"/>
      <c r="F638" s="96"/>
      <c r="G638" s="96"/>
      <c r="H638" s="84"/>
      <c r="I638" s="84"/>
      <c r="J638" s="84"/>
      <c r="K638" s="84"/>
      <c r="L638" s="84"/>
      <c r="M638" s="84"/>
      <c r="N638" s="84"/>
      <c r="O638" s="84"/>
      <c r="P638" s="84"/>
      <c r="Q638" s="84"/>
      <c r="R638" s="84"/>
      <c r="S638" s="84"/>
      <c r="T638" s="84"/>
      <c r="U638" s="84"/>
      <c r="V638" s="84"/>
      <c r="W638" s="84"/>
      <c r="X638" s="84"/>
      <c r="Y638" s="84"/>
      <c r="Z638" s="84"/>
    </row>
    <row r="639" spans="1:26" ht="17.25" customHeight="1">
      <c r="A639" s="96"/>
      <c r="B639" s="84"/>
      <c r="C639" s="96"/>
      <c r="D639" s="84"/>
      <c r="E639" s="84"/>
      <c r="F639" s="96"/>
      <c r="G639" s="96"/>
      <c r="H639" s="84"/>
      <c r="I639" s="84"/>
      <c r="J639" s="84"/>
      <c r="K639" s="84"/>
      <c r="L639" s="84"/>
      <c r="M639" s="84"/>
      <c r="N639" s="84"/>
      <c r="O639" s="84"/>
      <c r="P639" s="84"/>
      <c r="Q639" s="84"/>
      <c r="R639" s="84"/>
      <c r="S639" s="84"/>
      <c r="T639" s="84"/>
      <c r="U639" s="84"/>
      <c r="V639" s="84"/>
      <c r="W639" s="84"/>
      <c r="X639" s="84"/>
      <c r="Y639" s="84"/>
      <c r="Z639" s="84"/>
    </row>
    <row r="640" spans="1:26" ht="17.25" customHeight="1">
      <c r="A640" s="96"/>
      <c r="B640" s="84"/>
      <c r="C640" s="96"/>
      <c r="D640" s="84"/>
      <c r="E640" s="84"/>
      <c r="F640" s="96"/>
      <c r="G640" s="96"/>
      <c r="H640" s="84"/>
      <c r="I640" s="84"/>
      <c r="J640" s="84"/>
      <c r="K640" s="84"/>
      <c r="L640" s="84"/>
      <c r="M640" s="84"/>
      <c r="N640" s="84"/>
      <c r="O640" s="84"/>
      <c r="P640" s="84"/>
      <c r="Q640" s="84"/>
      <c r="R640" s="84"/>
      <c r="S640" s="84"/>
      <c r="T640" s="84"/>
      <c r="U640" s="84"/>
      <c r="V640" s="84"/>
      <c r="W640" s="84"/>
      <c r="X640" s="84"/>
      <c r="Y640" s="84"/>
      <c r="Z640" s="84"/>
    </row>
    <row r="641" spans="1:26" ht="17.25" customHeight="1">
      <c r="A641" s="96"/>
      <c r="B641" s="84"/>
      <c r="C641" s="96"/>
      <c r="D641" s="84"/>
      <c r="E641" s="84"/>
      <c r="F641" s="96"/>
      <c r="G641" s="96"/>
      <c r="H641" s="84"/>
      <c r="I641" s="84"/>
      <c r="J641" s="84"/>
      <c r="K641" s="84"/>
      <c r="L641" s="84"/>
      <c r="M641" s="84"/>
      <c r="N641" s="84"/>
      <c r="O641" s="84"/>
      <c r="P641" s="84"/>
      <c r="Q641" s="84"/>
      <c r="R641" s="84"/>
      <c r="S641" s="84"/>
      <c r="T641" s="84"/>
      <c r="U641" s="84"/>
      <c r="V641" s="84"/>
      <c r="W641" s="84"/>
      <c r="X641" s="84"/>
      <c r="Y641" s="84"/>
      <c r="Z641" s="84"/>
    </row>
    <row r="642" spans="1:26" ht="17.25" customHeight="1">
      <c r="A642" s="96"/>
      <c r="B642" s="84"/>
      <c r="C642" s="96"/>
      <c r="D642" s="84"/>
      <c r="E642" s="84"/>
      <c r="F642" s="96"/>
      <c r="G642" s="96"/>
      <c r="H642" s="84"/>
      <c r="I642" s="84"/>
      <c r="J642" s="84"/>
      <c r="K642" s="84"/>
      <c r="L642" s="84"/>
      <c r="M642" s="84"/>
      <c r="N642" s="84"/>
      <c r="O642" s="84"/>
      <c r="P642" s="84"/>
      <c r="Q642" s="84"/>
      <c r="R642" s="84"/>
      <c r="S642" s="84"/>
      <c r="T642" s="84"/>
      <c r="U642" s="84"/>
      <c r="V642" s="84"/>
      <c r="W642" s="84"/>
      <c r="X642" s="84"/>
      <c r="Y642" s="84"/>
      <c r="Z642" s="84"/>
    </row>
    <row r="643" spans="1:26" ht="17.25" customHeight="1">
      <c r="A643" s="96"/>
      <c r="B643" s="84"/>
      <c r="C643" s="96"/>
      <c r="D643" s="84"/>
      <c r="E643" s="84"/>
      <c r="F643" s="96"/>
      <c r="G643" s="96"/>
      <c r="H643" s="84"/>
      <c r="I643" s="84"/>
      <c r="J643" s="84"/>
      <c r="K643" s="84"/>
      <c r="L643" s="84"/>
      <c r="M643" s="84"/>
      <c r="N643" s="84"/>
      <c r="O643" s="84"/>
      <c r="P643" s="84"/>
      <c r="Q643" s="84"/>
      <c r="R643" s="84"/>
      <c r="S643" s="84"/>
      <c r="T643" s="84"/>
      <c r="U643" s="84"/>
      <c r="V643" s="84"/>
      <c r="W643" s="84"/>
      <c r="X643" s="84"/>
      <c r="Y643" s="84"/>
      <c r="Z643" s="84"/>
    </row>
    <row r="644" spans="1:26" ht="17.25" customHeight="1">
      <c r="A644" s="96"/>
      <c r="B644" s="84"/>
      <c r="C644" s="96"/>
      <c r="D644" s="84"/>
      <c r="E644" s="84"/>
      <c r="F644" s="96"/>
      <c r="G644" s="96"/>
      <c r="H644" s="84"/>
      <c r="I644" s="84"/>
      <c r="J644" s="84"/>
      <c r="K644" s="84"/>
      <c r="L644" s="84"/>
      <c r="M644" s="84"/>
      <c r="N644" s="84"/>
      <c r="O644" s="84"/>
      <c r="P644" s="84"/>
      <c r="Q644" s="84"/>
      <c r="R644" s="84"/>
      <c r="S644" s="84"/>
      <c r="T644" s="84"/>
      <c r="U644" s="84"/>
      <c r="V644" s="84"/>
      <c r="W644" s="84"/>
      <c r="X644" s="84"/>
      <c r="Y644" s="84"/>
      <c r="Z644" s="84"/>
    </row>
    <row r="645" spans="1:26" ht="17.25" customHeight="1">
      <c r="A645" s="96"/>
      <c r="B645" s="84"/>
      <c r="C645" s="96"/>
      <c r="D645" s="84"/>
      <c r="E645" s="84"/>
      <c r="F645" s="96"/>
      <c r="G645" s="96"/>
      <c r="H645" s="84"/>
      <c r="I645" s="84"/>
      <c r="J645" s="84"/>
      <c r="K645" s="84"/>
      <c r="L645" s="84"/>
      <c r="M645" s="84"/>
      <c r="N645" s="84"/>
      <c r="O645" s="84"/>
      <c r="P645" s="84"/>
      <c r="Q645" s="84"/>
      <c r="R645" s="84"/>
      <c r="S645" s="84"/>
      <c r="T645" s="84"/>
      <c r="U645" s="84"/>
      <c r="V645" s="84"/>
      <c r="W645" s="84"/>
      <c r="X645" s="84"/>
      <c r="Y645" s="84"/>
      <c r="Z645" s="84"/>
    </row>
    <row r="646" spans="1:26" ht="17.25" customHeight="1">
      <c r="A646" s="96"/>
      <c r="B646" s="84"/>
      <c r="C646" s="96"/>
      <c r="D646" s="84"/>
      <c r="E646" s="84"/>
      <c r="F646" s="96"/>
      <c r="G646" s="96"/>
      <c r="H646" s="84"/>
      <c r="I646" s="84"/>
      <c r="J646" s="84"/>
      <c r="K646" s="84"/>
      <c r="L646" s="84"/>
      <c r="M646" s="84"/>
      <c r="N646" s="84"/>
      <c r="O646" s="84"/>
      <c r="P646" s="84"/>
      <c r="Q646" s="84"/>
      <c r="R646" s="84"/>
      <c r="S646" s="84"/>
      <c r="T646" s="84"/>
      <c r="U646" s="84"/>
      <c r="V646" s="84"/>
      <c r="W646" s="84"/>
      <c r="X646" s="84"/>
      <c r="Y646" s="84"/>
      <c r="Z646" s="84"/>
    </row>
    <row r="647" spans="1:26" ht="17.25" customHeight="1">
      <c r="A647" s="96"/>
      <c r="B647" s="84"/>
      <c r="C647" s="96"/>
      <c r="D647" s="84"/>
      <c r="E647" s="84"/>
      <c r="F647" s="96"/>
      <c r="G647" s="96"/>
      <c r="H647" s="84"/>
      <c r="I647" s="84"/>
      <c r="J647" s="84"/>
      <c r="K647" s="84"/>
      <c r="L647" s="84"/>
      <c r="M647" s="84"/>
      <c r="N647" s="84"/>
      <c r="O647" s="84"/>
      <c r="P647" s="84"/>
      <c r="Q647" s="84"/>
      <c r="R647" s="84"/>
      <c r="S647" s="84"/>
      <c r="T647" s="84"/>
      <c r="U647" s="84"/>
      <c r="V647" s="84"/>
      <c r="W647" s="84"/>
      <c r="X647" s="84"/>
      <c r="Y647" s="84"/>
      <c r="Z647" s="84"/>
    </row>
    <row r="648" spans="1:26" ht="17.25" customHeight="1">
      <c r="A648" s="96"/>
      <c r="B648" s="84"/>
      <c r="C648" s="96"/>
      <c r="D648" s="84"/>
      <c r="E648" s="84"/>
      <c r="F648" s="96"/>
      <c r="G648" s="96"/>
      <c r="H648" s="84"/>
      <c r="I648" s="84"/>
      <c r="J648" s="84"/>
      <c r="K648" s="84"/>
      <c r="L648" s="84"/>
      <c r="M648" s="84"/>
      <c r="N648" s="84"/>
      <c r="O648" s="84"/>
      <c r="P648" s="84"/>
      <c r="Q648" s="84"/>
      <c r="R648" s="84"/>
      <c r="S648" s="84"/>
      <c r="T648" s="84"/>
      <c r="U648" s="84"/>
      <c r="V648" s="84"/>
      <c r="W648" s="84"/>
      <c r="X648" s="84"/>
      <c r="Y648" s="84"/>
      <c r="Z648" s="84"/>
    </row>
    <row r="649" spans="1:26" ht="17.25" customHeight="1">
      <c r="A649" s="96"/>
      <c r="B649" s="84"/>
      <c r="C649" s="96"/>
      <c r="D649" s="84"/>
      <c r="E649" s="84"/>
      <c r="F649" s="96"/>
      <c r="G649" s="96"/>
      <c r="H649" s="84"/>
      <c r="I649" s="84"/>
      <c r="J649" s="84"/>
      <c r="K649" s="84"/>
      <c r="L649" s="84"/>
      <c r="M649" s="84"/>
      <c r="N649" s="84"/>
      <c r="O649" s="84"/>
      <c r="P649" s="84"/>
      <c r="Q649" s="84"/>
      <c r="R649" s="84"/>
      <c r="S649" s="84"/>
      <c r="T649" s="84"/>
      <c r="U649" s="84"/>
      <c r="V649" s="84"/>
      <c r="W649" s="84"/>
      <c r="X649" s="84"/>
      <c r="Y649" s="84"/>
      <c r="Z649" s="84"/>
    </row>
    <row r="650" spans="1:26" ht="17.25" customHeight="1">
      <c r="A650" s="96"/>
      <c r="B650" s="84"/>
      <c r="C650" s="96"/>
      <c r="D650" s="84"/>
      <c r="E650" s="84"/>
      <c r="F650" s="96"/>
      <c r="G650" s="96"/>
      <c r="H650" s="84"/>
      <c r="I650" s="84"/>
      <c r="J650" s="84"/>
      <c r="K650" s="84"/>
      <c r="L650" s="84"/>
      <c r="M650" s="84"/>
      <c r="N650" s="84"/>
      <c r="O650" s="84"/>
      <c r="P650" s="84"/>
      <c r="Q650" s="84"/>
      <c r="R650" s="84"/>
      <c r="S650" s="84"/>
      <c r="T650" s="84"/>
      <c r="U650" s="84"/>
      <c r="V650" s="84"/>
      <c r="W650" s="84"/>
      <c r="X650" s="84"/>
      <c r="Y650" s="84"/>
      <c r="Z650" s="84"/>
    </row>
    <row r="651" spans="1:26" ht="17.25" customHeight="1">
      <c r="A651" s="96"/>
      <c r="B651" s="84"/>
      <c r="C651" s="96"/>
      <c r="D651" s="84"/>
      <c r="E651" s="84"/>
      <c r="F651" s="96"/>
      <c r="G651" s="96"/>
      <c r="H651" s="84"/>
      <c r="I651" s="84"/>
      <c r="J651" s="84"/>
      <c r="K651" s="84"/>
      <c r="L651" s="84"/>
      <c r="M651" s="84"/>
      <c r="N651" s="84"/>
      <c r="O651" s="84"/>
      <c r="P651" s="84"/>
      <c r="Q651" s="84"/>
      <c r="R651" s="84"/>
      <c r="S651" s="84"/>
      <c r="T651" s="84"/>
      <c r="U651" s="84"/>
      <c r="V651" s="84"/>
      <c r="W651" s="84"/>
      <c r="X651" s="84"/>
      <c r="Y651" s="84"/>
      <c r="Z651" s="84"/>
    </row>
    <row r="652" spans="1:26" ht="17.25" customHeight="1">
      <c r="A652" s="96"/>
      <c r="B652" s="84"/>
      <c r="C652" s="96"/>
      <c r="D652" s="84"/>
      <c r="E652" s="84"/>
      <c r="F652" s="96"/>
      <c r="G652" s="96"/>
      <c r="H652" s="84"/>
      <c r="I652" s="84"/>
      <c r="J652" s="84"/>
      <c r="K652" s="84"/>
      <c r="L652" s="84"/>
      <c r="M652" s="84"/>
      <c r="N652" s="84"/>
      <c r="O652" s="84"/>
      <c r="P652" s="84"/>
      <c r="Q652" s="84"/>
      <c r="R652" s="84"/>
      <c r="S652" s="84"/>
      <c r="T652" s="84"/>
      <c r="U652" s="84"/>
      <c r="V652" s="84"/>
      <c r="W652" s="84"/>
      <c r="X652" s="84"/>
      <c r="Y652" s="84"/>
      <c r="Z652" s="84"/>
    </row>
    <row r="653" spans="1:26" ht="17.25" customHeight="1">
      <c r="A653" s="96"/>
      <c r="B653" s="84"/>
      <c r="C653" s="96"/>
      <c r="D653" s="84"/>
      <c r="E653" s="84"/>
      <c r="F653" s="96"/>
      <c r="G653" s="96"/>
      <c r="H653" s="84"/>
      <c r="I653" s="84"/>
      <c r="J653" s="84"/>
      <c r="K653" s="84"/>
      <c r="L653" s="84"/>
      <c r="M653" s="84"/>
      <c r="N653" s="84"/>
      <c r="O653" s="84"/>
      <c r="P653" s="84"/>
      <c r="Q653" s="84"/>
      <c r="R653" s="84"/>
      <c r="S653" s="84"/>
      <c r="T653" s="84"/>
      <c r="U653" s="84"/>
      <c r="V653" s="84"/>
      <c r="W653" s="84"/>
      <c r="X653" s="84"/>
      <c r="Y653" s="84"/>
      <c r="Z653" s="84"/>
    </row>
    <row r="654" spans="1:26" ht="17.25" customHeight="1">
      <c r="A654" s="96"/>
      <c r="B654" s="84"/>
      <c r="C654" s="96"/>
      <c r="D654" s="84"/>
      <c r="E654" s="84"/>
      <c r="F654" s="96"/>
      <c r="G654" s="96"/>
      <c r="H654" s="84"/>
      <c r="I654" s="84"/>
      <c r="J654" s="84"/>
      <c r="K654" s="84"/>
      <c r="L654" s="84"/>
      <c r="M654" s="84"/>
      <c r="N654" s="84"/>
      <c r="O654" s="84"/>
      <c r="P654" s="84"/>
      <c r="Q654" s="84"/>
      <c r="R654" s="84"/>
      <c r="S654" s="84"/>
      <c r="T654" s="84"/>
      <c r="U654" s="84"/>
      <c r="V654" s="84"/>
      <c r="W654" s="84"/>
      <c r="X654" s="84"/>
      <c r="Y654" s="84"/>
      <c r="Z654" s="84"/>
    </row>
    <row r="655" spans="1:26" ht="17.25" customHeight="1">
      <c r="A655" s="96"/>
      <c r="B655" s="84"/>
      <c r="C655" s="96"/>
      <c r="D655" s="84"/>
      <c r="E655" s="84"/>
      <c r="F655" s="96"/>
      <c r="G655" s="96"/>
      <c r="H655" s="84"/>
      <c r="I655" s="84"/>
      <c r="J655" s="84"/>
      <c r="K655" s="84"/>
      <c r="L655" s="84"/>
      <c r="M655" s="84"/>
      <c r="N655" s="84"/>
      <c r="O655" s="84"/>
      <c r="P655" s="84"/>
      <c r="Q655" s="84"/>
      <c r="R655" s="84"/>
      <c r="S655" s="84"/>
      <c r="T655" s="84"/>
      <c r="U655" s="84"/>
      <c r="V655" s="84"/>
      <c r="W655" s="84"/>
      <c r="X655" s="84"/>
      <c r="Y655" s="84"/>
      <c r="Z655" s="84"/>
    </row>
    <row r="656" spans="1:26" ht="17.25" customHeight="1">
      <c r="A656" s="96"/>
      <c r="B656" s="84"/>
      <c r="C656" s="96"/>
      <c r="D656" s="84"/>
      <c r="E656" s="84"/>
      <c r="F656" s="96"/>
      <c r="G656" s="96"/>
      <c r="H656" s="84"/>
      <c r="I656" s="84"/>
      <c r="J656" s="84"/>
      <c r="K656" s="84"/>
      <c r="L656" s="84"/>
      <c r="M656" s="84"/>
      <c r="N656" s="84"/>
      <c r="O656" s="84"/>
      <c r="P656" s="84"/>
      <c r="Q656" s="84"/>
      <c r="R656" s="84"/>
      <c r="S656" s="84"/>
      <c r="T656" s="84"/>
      <c r="U656" s="84"/>
      <c r="V656" s="84"/>
      <c r="W656" s="84"/>
      <c r="X656" s="84"/>
      <c r="Y656" s="84"/>
      <c r="Z656" s="84"/>
    </row>
    <row r="657" spans="1:26" ht="17.25" customHeight="1">
      <c r="A657" s="96"/>
      <c r="B657" s="84"/>
      <c r="C657" s="96"/>
      <c r="D657" s="84"/>
      <c r="E657" s="84"/>
      <c r="F657" s="96"/>
      <c r="G657" s="96"/>
      <c r="H657" s="84"/>
      <c r="I657" s="84"/>
      <c r="J657" s="84"/>
      <c r="K657" s="84"/>
      <c r="L657" s="84"/>
      <c r="M657" s="84"/>
      <c r="N657" s="84"/>
      <c r="O657" s="84"/>
      <c r="P657" s="84"/>
      <c r="Q657" s="84"/>
      <c r="R657" s="84"/>
      <c r="S657" s="84"/>
      <c r="T657" s="84"/>
      <c r="U657" s="84"/>
      <c r="V657" s="84"/>
      <c r="W657" s="84"/>
      <c r="X657" s="84"/>
      <c r="Y657" s="84"/>
      <c r="Z657" s="84"/>
    </row>
    <row r="658" spans="1:26" ht="17.25" customHeight="1">
      <c r="A658" s="96"/>
      <c r="B658" s="84"/>
      <c r="C658" s="96"/>
      <c r="D658" s="84"/>
      <c r="E658" s="84"/>
      <c r="F658" s="96"/>
      <c r="G658" s="96"/>
      <c r="H658" s="84"/>
      <c r="I658" s="84"/>
      <c r="J658" s="84"/>
      <c r="K658" s="84"/>
      <c r="L658" s="84"/>
      <c r="M658" s="84"/>
      <c r="N658" s="84"/>
      <c r="O658" s="84"/>
      <c r="P658" s="84"/>
      <c r="Q658" s="84"/>
      <c r="R658" s="84"/>
      <c r="S658" s="84"/>
      <c r="T658" s="84"/>
      <c r="U658" s="84"/>
      <c r="V658" s="84"/>
      <c r="W658" s="84"/>
      <c r="X658" s="84"/>
      <c r="Y658" s="84"/>
      <c r="Z658" s="84"/>
    </row>
    <row r="659" spans="1:26" ht="17.25" customHeight="1">
      <c r="A659" s="96"/>
      <c r="B659" s="84"/>
      <c r="C659" s="96"/>
      <c r="D659" s="84"/>
      <c r="E659" s="84"/>
      <c r="F659" s="96"/>
      <c r="G659" s="96"/>
      <c r="H659" s="84"/>
      <c r="I659" s="84"/>
      <c r="J659" s="84"/>
      <c r="K659" s="84"/>
      <c r="L659" s="84"/>
      <c r="M659" s="84"/>
      <c r="N659" s="84"/>
      <c r="O659" s="84"/>
      <c r="P659" s="84"/>
      <c r="Q659" s="84"/>
      <c r="R659" s="84"/>
      <c r="S659" s="84"/>
      <c r="T659" s="84"/>
      <c r="U659" s="84"/>
      <c r="V659" s="84"/>
      <c r="W659" s="84"/>
      <c r="X659" s="84"/>
      <c r="Y659" s="84"/>
      <c r="Z659" s="84"/>
    </row>
    <row r="660" spans="1:26" ht="17.25" customHeight="1">
      <c r="A660" s="96"/>
      <c r="B660" s="84"/>
      <c r="C660" s="96"/>
      <c r="D660" s="84"/>
      <c r="E660" s="84"/>
      <c r="F660" s="96"/>
      <c r="G660" s="96"/>
      <c r="H660" s="84"/>
      <c r="I660" s="84"/>
      <c r="J660" s="84"/>
      <c r="K660" s="84"/>
      <c r="L660" s="84"/>
      <c r="M660" s="84"/>
      <c r="N660" s="84"/>
      <c r="O660" s="84"/>
      <c r="P660" s="84"/>
      <c r="Q660" s="84"/>
      <c r="R660" s="84"/>
      <c r="S660" s="84"/>
      <c r="T660" s="84"/>
      <c r="U660" s="84"/>
      <c r="V660" s="84"/>
      <c r="W660" s="84"/>
      <c r="X660" s="84"/>
      <c r="Y660" s="84"/>
      <c r="Z660" s="84"/>
    </row>
    <row r="661" spans="1:26" ht="17.25" customHeight="1">
      <c r="A661" s="96"/>
      <c r="B661" s="84"/>
      <c r="C661" s="96"/>
      <c r="D661" s="84"/>
      <c r="E661" s="84"/>
      <c r="F661" s="96"/>
      <c r="G661" s="96"/>
      <c r="H661" s="84"/>
      <c r="I661" s="84"/>
      <c r="J661" s="84"/>
      <c r="K661" s="84"/>
      <c r="L661" s="84"/>
      <c r="M661" s="84"/>
      <c r="N661" s="84"/>
      <c r="O661" s="84"/>
      <c r="P661" s="84"/>
      <c r="Q661" s="84"/>
      <c r="R661" s="84"/>
      <c r="S661" s="84"/>
      <c r="T661" s="84"/>
      <c r="U661" s="84"/>
      <c r="V661" s="84"/>
      <c r="W661" s="84"/>
      <c r="X661" s="84"/>
      <c r="Y661" s="84"/>
      <c r="Z661" s="84"/>
    </row>
    <row r="662" spans="1:26" ht="17.25" customHeight="1">
      <c r="A662" s="96"/>
      <c r="B662" s="84"/>
      <c r="C662" s="96"/>
      <c r="D662" s="84"/>
      <c r="E662" s="84"/>
      <c r="F662" s="96"/>
      <c r="G662" s="96"/>
      <c r="H662" s="84"/>
      <c r="I662" s="84"/>
      <c r="J662" s="84"/>
      <c r="K662" s="84"/>
      <c r="L662" s="84"/>
      <c r="M662" s="84"/>
      <c r="N662" s="84"/>
      <c r="O662" s="84"/>
      <c r="P662" s="84"/>
      <c r="Q662" s="84"/>
      <c r="R662" s="84"/>
      <c r="S662" s="84"/>
      <c r="T662" s="84"/>
      <c r="U662" s="84"/>
      <c r="V662" s="84"/>
      <c r="W662" s="84"/>
      <c r="X662" s="84"/>
      <c r="Y662" s="84"/>
      <c r="Z662" s="84"/>
    </row>
    <row r="663" spans="1:26" ht="17.25" customHeight="1">
      <c r="A663" s="96"/>
      <c r="B663" s="84"/>
      <c r="C663" s="96"/>
      <c r="D663" s="84"/>
      <c r="E663" s="84"/>
      <c r="F663" s="96"/>
      <c r="G663" s="96"/>
      <c r="H663" s="84"/>
      <c r="I663" s="84"/>
      <c r="J663" s="84"/>
      <c r="K663" s="84"/>
      <c r="L663" s="84"/>
      <c r="M663" s="84"/>
      <c r="N663" s="84"/>
      <c r="O663" s="84"/>
      <c r="P663" s="84"/>
      <c r="Q663" s="84"/>
      <c r="R663" s="84"/>
      <c r="S663" s="84"/>
      <c r="T663" s="84"/>
      <c r="U663" s="84"/>
      <c r="V663" s="84"/>
      <c r="W663" s="84"/>
      <c r="X663" s="84"/>
      <c r="Y663" s="84"/>
      <c r="Z663" s="84"/>
    </row>
    <row r="664" spans="1:26" ht="17.25" customHeight="1">
      <c r="A664" s="96"/>
      <c r="B664" s="84"/>
      <c r="C664" s="96"/>
      <c r="D664" s="84"/>
      <c r="E664" s="84"/>
      <c r="F664" s="96"/>
      <c r="G664" s="96"/>
      <c r="H664" s="84"/>
      <c r="I664" s="84"/>
      <c r="J664" s="84"/>
      <c r="K664" s="84"/>
      <c r="L664" s="84"/>
      <c r="M664" s="84"/>
      <c r="N664" s="84"/>
      <c r="O664" s="84"/>
      <c r="P664" s="84"/>
      <c r="Q664" s="84"/>
      <c r="R664" s="84"/>
      <c r="S664" s="84"/>
      <c r="T664" s="84"/>
      <c r="U664" s="84"/>
      <c r="V664" s="84"/>
      <c r="W664" s="84"/>
      <c r="X664" s="84"/>
      <c r="Y664" s="84"/>
      <c r="Z664" s="84"/>
    </row>
    <row r="665" spans="1:26" ht="17.25" customHeight="1">
      <c r="A665" s="96"/>
      <c r="B665" s="84"/>
      <c r="C665" s="96"/>
      <c r="D665" s="84"/>
      <c r="E665" s="84"/>
      <c r="F665" s="96"/>
      <c r="G665" s="96"/>
      <c r="H665" s="84"/>
      <c r="I665" s="84"/>
      <c r="J665" s="84"/>
      <c r="K665" s="84"/>
      <c r="L665" s="84"/>
      <c r="M665" s="84"/>
      <c r="N665" s="84"/>
      <c r="O665" s="84"/>
      <c r="P665" s="84"/>
      <c r="Q665" s="84"/>
      <c r="R665" s="84"/>
      <c r="S665" s="84"/>
      <c r="T665" s="84"/>
      <c r="U665" s="84"/>
      <c r="V665" s="84"/>
      <c r="W665" s="84"/>
      <c r="X665" s="84"/>
      <c r="Y665" s="84"/>
      <c r="Z665" s="84"/>
    </row>
    <row r="666" spans="1:26" ht="17.25" customHeight="1">
      <c r="A666" s="96"/>
      <c r="B666" s="84"/>
      <c r="C666" s="96"/>
      <c r="D666" s="84"/>
      <c r="E666" s="84"/>
      <c r="F666" s="96"/>
      <c r="G666" s="96"/>
      <c r="H666" s="84"/>
      <c r="I666" s="84"/>
      <c r="J666" s="84"/>
      <c r="K666" s="84"/>
      <c r="L666" s="84"/>
      <c r="M666" s="84"/>
      <c r="N666" s="84"/>
      <c r="O666" s="84"/>
      <c r="P666" s="84"/>
      <c r="Q666" s="84"/>
      <c r="R666" s="84"/>
      <c r="S666" s="84"/>
      <c r="T666" s="84"/>
      <c r="U666" s="84"/>
      <c r="V666" s="84"/>
      <c r="W666" s="84"/>
      <c r="X666" s="84"/>
      <c r="Y666" s="84"/>
      <c r="Z666" s="84"/>
    </row>
    <row r="667" spans="1:26" ht="17.25" customHeight="1">
      <c r="A667" s="96"/>
      <c r="B667" s="84"/>
      <c r="C667" s="96"/>
      <c r="D667" s="84"/>
      <c r="E667" s="84"/>
      <c r="F667" s="96"/>
      <c r="G667" s="96"/>
      <c r="H667" s="84"/>
      <c r="I667" s="84"/>
      <c r="J667" s="84"/>
      <c r="K667" s="84"/>
      <c r="L667" s="84"/>
      <c r="M667" s="84"/>
      <c r="N667" s="84"/>
      <c r="O667" s="84"/>
      <c r="P667" s="84"/>
      <c r="Q667" s="84"/>
      <c r="R667" s="84"/>
      <c r="S667" s="84"/>
      <c r="T667" s="84"/>
      <c r="U667" s="84"/>
      <c r="V667" s="84"/>
      <c r="W667" s="84"/>
      <c r="X667" s="84"/>
      <c r="Y667" s="84"/>
      <c r="Z667" s="84"/>
    </row>
    <row r="668" spans="1:26" ht="17.25" customHeight="1">
      <c r="A668" s="96"/>
      <c r="B668" s="84"/>
      <c r="C668" s="96"/>
      <c r="D668" s="84"/>
      <c r="E668" s="84"/>
      <c r="F668" s="96"/>
      <c r="G668" s="96"/>
      <c r="H668" s="84"/>
      <c r="I668" s="84"/>
      <c r="J668" s="84"/>
      <c r="K668" s="84"/>
      <c r="L668" s="84"/>
      <c r="M668" s="84"/>
      <c r="N668" s="84"/>
      <c r="O668" s="84"/>
      <c r="P668" s="84"/>
      <c r="Q668" s="84"/>
      <c r="R668" s="84"/>
      <c r="S668" s="84"/>
      <c r="T668" s="84"/>
      <c r="U668" s="84"/>
      <c r="V668" s="84"/>
      <c r="W668" s="84"/>
      <c r="X668" s="84"/>
      <c r="Y668" s="84"/>
      <c r="Z668" s="84"/>
    </row>
    <row r="669" spans="1:26" ht="17.25" customHeight="1">
      <c r="A669" s="96"/>
      <c r="B669" s="84"/>
      <c r="C669" s="96"/>
      <c r="D669" s="84"/>
      <c r="E669" s="84"/>
      <c r="F669" s="96"/>
      <c r="G669" s="96"/>
      <c r="H669" s="84"/>
      <c r="I669" s="84"/>
      <c r="J669" s="84"/>
      <c r="K669" s="84"/>
      <c r="L669" s="84"/>
      <c r="M669" s="84"/>
      <c r="N669" s="84"/>
      <c r="O669" s="84"/>
      <c r="P669" s="84"/>
      <c r="Q669" s="84"/>
      <c r="R669" s="84"/>
      <c r="S669" s="84"/>
      <c r="T669" s="84"/>
      <c r="U669" s="84"/>
      <c r="V669" s="84"/>
      <c r="W669" s="84"/>
      <c r="X669" s="84"/>
      <c r="Y669" s="84"/>
      <c r="Z669" s="84"/>
    </row>
    <row r="670" spans="1:26" ht="17.25" customHeight="1">
      <c r="A670" s="96"/>
      <c r="B670" s="84"/>
      <c r="C670" s="96"/>
      <c r="D670" s="84"/>
      <c r="E670" s="84"/>
      <c r="F670" s="96"/>
      <c r="G670" s="96"/>
      <c r="H670" s="84"/>
      <c r="I670" s="84"/>
      <c r="J670" s="84"/>
      <c r="K670" s="84"/>
      <c r="L670" s="84"/>
      <c r="M670" s="84"/>
      <c r="N670" s="84"/>
      <c r="O670" s="84"/>
      <c r="P670" s="84"/>
      <c r="Q670" s="84"/>
      <c r="R670" s="84"/>
      <c r="S670" s="84"/>
      <c r="T670" s="84"/>
      <c r="U670" s="84"/>
      <c r="V670" s="84"/>
      <c r="W670" s="84"/>
      <c r="X670" s="84"/>
      <c r="Y670" s="84"/>
      <c r="Z670" s="84"/>
    </row>
    <row r="671" spans="1:26" ht="17.25" customHeight="1">
      <c r="A671" s="96"/>
      <c r="B671" s="84"/>
      <c r="C671" s="96"/>
      <c r="D671" s="84"/>
      <c r="E671" s="84"/>
      <c r="F671" s="96"/>
      <c r="G671" s="96"/>
      <c r="H671" s="84"/>
      <c r="I671" s="84"/>
      <c r="J671" s="84"/>
      <c r="K671" s="84"/>
      <c r="L671" s="84"/>
      <c r="M671" s="84"/>
      <c r="N671" s="84"/>
      <c r="O671" s="84"/>
      <c r="P671" s="84"/>
      <c r="Q671" s="84"/>
      <c r="R671" s="84"/>
      <c r="S671" s="84"/>
      <c r="T671" s="84"/>
      <c r="U671" s="84"/>
      <c r="V671" s="84"/>
      <c r="W671" s="84"/>
      <c r="X671" s="84"/>
      <c r="Y671" s="84"/>
      <c r="Z671" s="84"/>
    </row>
    <row r="672" spans="1:26" ht="17.25" customHeight="1">
      <c r="A672" s="96"/>
      <c r="B672" s="84"/>
      <c r="C672" s="96"/>
      <c r="D672" s="84"/>
      <c r="E672" s="84"/>
      <c r="F672" s="96"/>
      <c r="G672" s="96"/>
      <c r="H672" s="84"/>
      <c r="I672" s="84"/>
      <c r="J672" s="84"/>
      <c r="K672" s="84"/>
      <c r="L672" s="84"/>
      <c r="M672" s="84"/>
      <c r="N672" s="84"/>
      <c r="O672" s="84"/>
      <c r="P672" s="84"/>
      <c r="Q672" s="84"/>
      <c r="R672" s="84"/>
      <c r="S672" s="84"/>
      <c r="T672" s="84"/>
      <c r="U672" s="84"/>
      <c r="V672" s="84"/>
      <c r="W672" s="84"/>
      <c r="X672" s="84"/>
      <c r="Y672" s="84"/>
      <c r="Z672" s="84"/>
    </row>
    <row r="673" spans="1:26" ht="17.25" customHeight="1">
      <c r="A673" s="96"/>
      <c r="B673" s="84"/>
      <c r="C673" s="96"/>
      <c r="D673" s="84"/>
      <c r="E673" s="84"/>
      <c r="F673" s="96"/>
      <c r="G673" s="96"/>
      <c r="H673" s="84"/>
      <c r="I673" s="84"/>
      <c r="J673" s="84"/>
      <c r="K673" s="84"/>
      <c r="L673" s="84"/>
      <c r="M673" s="84"/>
      <c r="N673" s="84"/>
      <c r="O673" s="84"/>
      <c r="P673" s="84"/>
      <c r="Q673" s="84"/>
      <c r="R673" s="84"/>
      <c r="S673" s="84"/>
      <c r="T673" s="84"/>
      <c r="U673" s="84"/>
      <c r="V673" s="84"/>
      <c r="W673" s="84"/>
      <c r="X673" s="84"/>
      <c r="Y673" s="84"/>
      <c r="Z673" s="84"/>
    </row>
    <row r="674" spans="1:26" ht="17.25" customHeight="1">
      <c r="A674" s="96"/>
      <c r="B674" s="84"/>
      <c r="C674" s="96"/>
      <c r="D674" s="84"/>
      <c r="E674" s="84"/>
      <c r="F674" s="96"/>
      <c r="G674" s="96"/>
      <c r="H674" s="84"/>
      <c r="I674" s="84"/>
      <c r="J674" s="84"/>
      <c r="K674" s="84"/>
      <c r="L674" s="84"/>
      <c r="M674" s="84"/>
      <c r="N674" s="84"/>
      <c r="O674" s="84"/>
      <c r="P674" s="84"/>
      <c r="Q674" s="84"/>
      <c r="R674" s="84"/>
      <c r="S674" s="84"/>
      <c r="T674" s="84"/>
      <c r="U674" s="84"/>
      <c r="V674" s="84"/>
      <c r="W674" s="84"/>
      <c r="X674" s="84"/>
      <c r="Y674" s="84"/>
      <c r="Z674" s="84"/>
    </row>
    <row r="675" spans="1:26" ht="17.25" customHeight="1">
      <c r="A675" s="96"/>
      <c r="B675" s="84"/>
      <c r="C675" s="96"/>
      <c r="D675" s="84"/>
      <c r="E675" s="84"/>
      <c r="F675" s="96"/>
      <c r="G675" s="96"/>
      <c r="H675" s="84"/>
      <c r="I675" s="84"/>
      <c r="J675" s="84"/>
      <c r="K675" s="84"/>
      <c r="L675" s="84"/>
      <c r="M675" s="84"/>
      <c r="N675" s="84"/>
      <c r="O675" s="84"/>
      <c r="P675" s="84"/>
      <c r="Q675" s="84"/>
      <c r="R675" s="84"/>
      <c r="S675" s="84"/>
      <c r="T675" s="84"/>
      <c r="U675" s="84"/>
      <c r="V675" s="84"/>
      <c r="W675" s="84"/>
      <c r="X675" s="84"/>
      <c r="Y675" s="84"/>
      <c r="Z675" s="84"/>
    </row>
    <row r="676" spans="1:26" ht="17.25" customHeight="1">
      <c r="A676" s="96"/>
      <c r="B676" s="84"/>
      <c r="C676" s="96"/>
      <c r="D676" s="84"/>
      <c r="E676" s="84"/>
      <c r="F676" s="96"/>
      <c r="G676" s="96"/>
      <c r="H676" s="84"/>
      <c r="I676" s="84"/>
      <c r="J676" s="84"/>
      <c r="K676" s="84"/>
      <c r="L676" s="84"/>
      <c r="M676" s="84"/>
      <c r="N676" s="84"/>
      <c r="O676" s="84"/>
      <c r="P676" s="84"/>
      <c r="Q676" s="84"/>
      <c r="R676" s="84"/>
      <c r="S676" s="84"/>
      <c r="T676" s="84"/>
      <c r="U676" s="84"/>
      <c r="V676" s="84"/>
      <c r="W676" s="84"/>
      <c r="X676" s="84"/>
      <c r="Y676" s="84"/>
      <c r="Z676" s="84"/>
    </row>
    <row r="677" spans="1:26" ht="17.25" customHeight="1">
      <c r="A677" s="96"/>
      <c r="B677" s="84"/>
      <c r="C677" s="96"/>
      <c r="D677" s="84"/>
      <c r="E677" s="84"/>
      <c r="F677" s="96"/>
      <c r="G677" s="96"/>
      <c r="H677" s="84"/>
      <c r="I677" s="84"/>
      <c r="J677" s="84"/>
      <c r="K677" s="84"/>
      <c r="L677" s="84"/>
      <c r="M677" s="84"/>
      <c r="N677" s="84"/>
      <c r="O677" s="84"/>
      <c r="P677" s="84"/>
      <c r="Q677" s="84"/>
      <c r="R677" s="84"/>
      <c r="S677" s="84"/>
      <c r="T677" s="84"/>
      <c r="U677" s="84"/>
      <c r="V677" s="84"/>
      <c r="W677" s="84"/>
      <c r="X677" s="84"/>
      <c r="Y677" s="84"/>
      <c r="Z677" s="84"/>
    </row>
    <row r="678" spans="1:26" ht="17.25" customHeight="1">
      <c r="A678" s="96"/>
      <c r="B678" s="84"/>
      <c r="C678" s="96"/>
      <c r="D678" s="84"/>
      <c r="E678" s="84"/>
      <c r="F678" s="96"/>
      <c r="G678" s="96"/>
      <c r="H678" s="84"/>
      <c r="I678" s="84"/>
      <c r="J678" s="84"/>
      <c r="K678" s="84"/>
      <c r="L678" s="84"/>
      <c r="M678" s="84"/>
      <c r="N678" s="84"/>
      <c r="O678" s="84"/>
      <c r="P678" s="84"/>
      <c r="Q678" s="84"/>
      <c r="R678" s="84"/>
      <c r="S678" s="84"/>
      <c r="T678" s="84"/>
      <c r="U678" s="84"/>
      <c r="V678" s="84"/>
      <c r="W678" s="84"/>
      <c r="X678" s="84"/>
      <c r="Y678" s="84"/>
      <c r="Z678" s="84"/>
    </row>
    <row r="679" spans="1:26" ht="17.25" customHeight="1">
      <c r="A679" s="96"/>
      <c r="B679" s="84"/>
      <c r="C679" s="96"/>
      <c r="D679" s="84"/>
      <c r="E679" s="84"/>
      <c r="F679" s="96"/>
      <c r="G679" s="96"/>
      <c r="H679" s="84"/>
      <c r="I679" s="84"/>
      <c r="J679" s="84"/>
      <c r="K679" s="84"/>
      <c r="L679" s="84"/>
      <c r="M679" s="84"/>
      <c r="N679" s="84"/>
      <c r="O679" s="84"/>
      <c r="P679" s="84"/>
      <c r="Q679" s="84"/>
      <c r="R679" s="84"/>
      <c r="S679" s="84"/>
      <c r="T679" s="84"/>
      <c r="U679" s="84"/>
      <c r="V679" s="84"/>
      <c r="W679" s="84"/>
      <c r="X679" s="84"/>
      <c r="Y679" s="84"/>
      <c r="Z679" s="84"/>
    </row>
    <row r="680" spans="1:26" ht="17.25" customHeight="1">
      <c r="A680" s="96"/>
      <c r="B680" s="84"/>
      <c r="C680" s="96"/>
      <c r="D680" s="84"/>
      <c r="E680" s="84"/>
      <c r="F680" s="96"/>
      <c r="G680" s="96"/>
      <c r="H680" s="84"/>
      <c r="I680" s="84"/>
      <c r="J680" s="84"/>
      <c r="K680" s="84"/>
      <c r="L680" s="84"/>
      <c r="M680" s="84"/>
      <c r="N680" s="84"/>
      <c r="O680" s="84"/>
      <c r="P680" s="84"/>
      <c r="Q680" s="84"/>
      <c r="R680" s="84"/>
      <c r="S680" s="84"/>
      <c r="T680" s="84"/>
      <c r="U680" s="84"/>
      <c r="V680" s="84"/>
      <c r="W680" s="84"/>
      <c r="X680" s="84"/>
      <c r="Y680" s="84"/>
      <c r="Z680" s="84"/>
    </row>
    <row r="681" spans="1:26" ht="17.25" customHeight="1">
      <c r="A681" s="96"/>
      <c r="B681" s="84"/>
      <c r="C681" s="96"/>
      <c r="D681" s="84"/>
      <c r="E681" s="84"/>
      <c r="F681" s="96"/>
      <c r="G681" s="96"/>
      <c r="H681" s="84"/>
      <c r="I681" s="84"/>
      <c r="J681" s="84"/>
      <c r="K681" s="84"/>
      <c r="L681" s="84"/>
      <c r="M681" s="84"/>
      <c r="N681" s="84"/>
      <c r="O681" s="84"/>
      <c r="P681" s="84"/>
      <c r="Q681" s="84"/>
      <c r="R681" s="84"/>
      <c r="S681" s="84"/>
      <c r="T681" s="84"/>
      <c r="U681" s="84"/>
      <c r="V681" s="84"/>
      <c r="W681" s="84"/>
      <c r="X681" s="84"/>
      <c r="Y681" s="84"/>
      <c r="Z681" s="84"/>
    </row>
    <row r="682" spans="1:26" ht="17.25" customHeight="1">
      <c r="A682" s="96"/>
      <c r="B682" s="84"/>
      <c r="C682" s="96"/>
      <c r="D682" s="84"/>
      <c r="E682" s="84"/>
      <c r="F682" s="96"/>
      <c r="G682" s="96"/>
      <c r="H682" s="84"/>
      <c r="I682" s="84"/>
      <c r="J682" s="84"/>
      <c r="K682" s="84"/>
      <c r="L682" s="84"/>
      <c r="M682" s="84"/>
      <c r="N682" s="84"/>
      <c r="O682" s="84"/>
      <c r="P682" s="84"/>
      <c r="Q682" s="84"/>
      <c r="R682" s="84"/>
      <c r="S682" s="84"/>
      <c r="T682" s="84"/>
      <c r="U682" s="84"/>
      <c r="V682" s="84"/>
      <c r="W682" s="84"/>
      <c r="X682" s="84"/>
      <c r="Y682" s="84"/>
      <c r="Z682" s="84"/>
    </row>
    <row r="683" spans="1:26" ht="17.25" customHeight="1">
      <c r="A683" s="96"/>
      <c r="B683" s="84"/>
      <c r="C683" s="96"/>
      <c r="D683" s="84"/>
      <c r="E683" s="84"/>
      <c r="F683" s="96"/>
      <c r="G683" s="96"/>
      <c r="H683" s="84"/>
      <c r="I683" s="84"/>
      <c r="J683" s="84"/>
      <c r="K683" s="84"/>
      <c r="L683" s="84"/>
      <c r="M683" s="84"/>
      <c r="N683" s="84"/>
      <c r="O683" s="84"/>
      <c r="P683" s="84"/>
      <c r="Q683" s="84"/>
      <c r="R683" s="84"/>
      <c r="S683" s="84"/>
      <c r="T683" s="84"/>
      <c r="U683" s="84"/>
      <c r="V683" s="84"/>
      <c r="W683" s="84"/>
      <c r="X683" s="84"/>
      <c r="Y683" s="84"/>
      <c r="Z683" s="84"/>
    </row>
    <row r="684" spans="1:26" ht="17.25" customHeight="1">
      <c r="A684" s="96"/>
      <c r="B684" s="84"/>
      <c r="C684" s="96"/>
      <c r="D684" s="84"/>
      <c r="E684" s="84"/>
      <c r="F684" s="96"/>
      <c r="G684" s="96"/>
      <c r="H684" s="84"/>
      <c r="I684" s="84"/>
      <c r="J684" s="84"/>
      <c r="K684" s="84"/>
      <c r="L684" s="84"/>
      <c r="M684" s="84"/>
      <c r="N684" s="84"/>
      <c r="O684" s="84"/>
      <c r="P684" s="84"/>
      <c r="Q684" s="84"/>
      <c r="R684" s="84"/>
      <c r="S684" s="84"/>
      <c r="T684" s="84"/>
      <c r="U684" s="84"/>
      <c r="V684" s="84"/>
      <c r="W684" s="84"/>
      <c r="X684" s="84"/>
      <c r="Y684" s="84"/>
      <c r="Z684" s="84"/>
    </row>
    <row r="685" spans="1:26" ht="17.25" customHeight="1">
      <c r="A685" s="96"/>
      <c r="B685" s="84"/>
      <c r="C685" s="96"/>
      <c r="D685" s="84"/>
      <c r="E685" s="84"/>
      <c r="F685" s="96"/>
      <c r="G685" s="96"/>
      <c r="H685" s="84"/>
      <c r="I685" s="84"/>
      <c r="J685" s="84"/>
      <c r="K685" s="84"/>
      <c r="L685" s="84"/>
      <c r="M685" s="84"/>
      <c r="N685" s="84"/>
      <c r="O685" s="84"/>
      <c r="P685" s="84"/>
      <c r="Q685" s="84"/>
      <c r="R685" s="84"/>
      <c r="S685" s="84"/>
      <c r="T685" s="84"/>
      <c r="U685" s="84"/>
      <c r="V685" s="84"/>
      <c r="W685" s="84"/>
      <c r="X685" s="84"/>
      <c r="Y685" s="84"/>
      <c r="Z685" s="84"/>
    </row>
    <row r="686" spans="1:26" ht="17.25" customHeight="1">
      <c r="A686" s="96"/>
      <c r="B686" s="84"/>
      <c r="C686" s="96"/>
      <c r="D686" s="84"/>
      <c r="E686" s="84"/>
      <c r="F686" s="96"/>
      <c r="G686" s="96"/>
      <c r="H686" s="84"/>
      <c r="I686" s="84"/>
      <c r="J686" s="84"/>
      <c r="K686" s="84"/>
      <c r="L686" s="84"/>
      <c r="M686" s="84"/>
      <c r="N686" s="84"/>
      <c r="O686" s="84"/>
      <c r="P686" s="84"/>
      <c r="Q686" s="84"/>
      <c r="R686" s="84"/>
      <c r="S686" s="84"/>
      <c r="T686" s="84"/>
      <c r="U686" s="84"/>
      <c r="V686" s="84"/>
      <c r="W686" s="84"/>
      <c r="X686" s="84"/>
      <c r="Y686" s="84"/>
      <c r="Z686" s="84"/>
    </row>
    <row r="687" spans="1:26" ht="17.25" customHeight="1">
      <c r="A687" s="96"/>
      <c r="B687" s="84"/>
      <c r="C687" s="96"/>
      <c r="D687" s="84"/>
      <c r="E687" s="84"/>
      <c r="F687" s="96"/>
      <c r="G687" s="96"/>
      <c r="H687" s="84"/>
      <c r="I687" s="84"/>
      <c r="J687" s="84"/>
      <c r="K687" s="84"/>
      <c r="L687" s="84"/>
      <c r="M687" s="84"/>
      <c r="N687" s="84"/>
      <c r="O687" s="84"/>
      <c r="P687" s="84"/>
      <c r="Q687" s="84"/>
      <c r="R687" s="84"/>
      <c r="S687" s="84"/>
      <c r="T687" s="84"/>
      <c r="U687" s="84"/>
      <c r="V687" s="84"/>
      <c r="W687" s="84"/>
      <c r="X687" s="84"/>
      <c r="Y687" s="84"/>
      <c r="Z687" s="84"/>
    </row>
    <row r="688" spans="1:26" ht="17.25" customHeight="1">
      <c r="A688" s="96"/>
      <c r="B688" s="84"/>
      <c r="C688" s="96"/>
      <c r="D688" s="84"/>
      <c r="E688" s="84"/>
      <c r="F688" s="96"/>
      <c r="G688" s="96"/>
      <c r="H688" s="84"/>
      <c r="I688" s="84"/>
      <c r="J688" s="84"/>
      <c r="K688" s="84"/>
      <c r="L688" s="84"/>
      <c r="M688" s="84"/>
      <c r="N688" s="84"/>
      <c r="O688" s="84"/>
      <c r="P688" s="84"/>
      <c r="Q688" s="84"/>
      <c r="R688" s="84"/>
      <c r="S688" s="84"/>
      <c r="T688" s="84"/>
      <c r="U688" s="84"/>
      <c r="V688" s="84"/>
      <c r="W688" s="84"/>
      <c r="X688" s="84"/>
      <c r="Y688" s="84"/>
      <c r="Z688" s="84"/>
    </row>
    <row r="689" spans="1:26" ht="17.25" customHeight="1">
      <c r="A689" s="96"/>
      <c r="B689" s="84"/>
      <c r="C689" s="96"/>
      <c r="D689" s="84"/>
      <c r="E689" s="84"/>
      <c r="F689" s="96"/>
      <c r="G689" s="96"/>
      <c r="H689" s="84"/>
      <c r="I689" s="84"/>
      <c r="J689" s="84"/>
      <c r="K689" s="84"/>
      <c r="L689" s="84"/>
      <c r="M689" s="84"/>
      <c r="N689" s="84"/>
      <c r="O689" s="84"/>
      <c r="P689" s="84"/>
      <c r="Q689" s="84"/>
      <c r="R689" s="84"/>
      <c r="S689" s="84"/>
      <c r="T689" s="84"/>
      <c r="U689" s="84"/>
      <c r="V689" s="84"/>
      <c r="W689" s="84"/>
      <c r="X689" s="84"/>
      <c r="Y689" s="84"/>
      <c r="Z689" s="84"/>
    </row>
    <row r="690" spans="1:26" ht="17.25" customHeight="1">
      <c r="A690" s="96"/>
      <c r="B690" s="84"/>
      <c r="C690" s="96"/>
      <c r="D690" s="84"/>
      <c r="E690" s="84"/>
      <c r="F690" s="96"/>
      <c r="G690" s="96"/>
      <c r="H690" s="84"/>
      <c r="I690" s="84"/>
      <c r="J690" s="84"/>
      <c r="K690" s="84"/>
      <c r="L690" s="84"/>
      <c r="M690" s="84"/>
      <c r="N690" s="84"/>
      <c r="O690" s="84"/>
      <c r="P690" s="84"/>
      <c r="Q690" s="84"/>
      <c r="R690" s="84"/>
      <c r="S690" s="84"/>
      <c r="T690" s="84"/>
      <c r="U690" s="84"/>
      <c r="V690" s="84"/>
      <c r="W690" s="84"/>
      <c r="X690" s="84"/>
      <c r="Y690" s="84"/>
      <c r="Z690" s="84"/>
    </row>
    <row r="691" spans="1:26" ht="17.25" customHeight="1">
      <c r="A691" s="96"/>
      <c r="B691" s="84"/>
      <c r="C691" s="96"/>
      <c r="D691" s="84"/>
      <c r="E691" s="84"/>
      <c r="F691" s="96"/>
      <c r="G691" s="96"/>
      <c r="H691" s="84"/>
      <c r="I691" s="84"/>
      <c r="J691" s="84"/>
      <c r="K691" s="84"/>
      <c r="L691" s="84"/>
      <c r="M691" s="84"/>
      <c r="N691" s="84"/>
      <c r="O691" s="84"/>
      <c r="P691" s="84"/>
      <c r="Q691" s="84"/>
      <c r="R691" s="84"/>
      <c r="S691" s="84"/>
      <c r="T691" s="84"/>
      <c r="U691" s="84"/>
      <c r="V691" s="84"/>
      <c r="W691" s="84"/>
      <c r="X691" s="84"/>
      <c r="Y691" s="84"/>
      <c r="Z691" s="84"/>
    </row>
    <row r="692" spans="1:26" ht="17.25" customHeight="1">
      <c r="A692" s="96"/>
      <c r="B692" s="84"/>
      <c r="C692" s="96"/>
      <c r="D692" s="84"/>
      <c r="E692" s="84"/>
      <c r="F692" s="96"/>
      <c r="G692" s="96"/>
      <c r="H692" s="84"/>
      <c r="I692" s="84"/>
      <c r="J692" s="84"/>
      <c r="K692" s="84"/>
      <c r="L692" s="84"/>
      <c r="M692" s="84"/>
      <c r="N692" s="84"/>
      <c r="O692" s="84"/>
      <c r="P692" s="84"/>
      <c r="Q692" s="84"/>
      <c r="R692" s="84"/>
      <c r="S692" s="84"/>
      <c r="T692" s="84"/>
      <c r="U692" s="84"/>
      <c r="V692" s="84"/>
      <c r="W692" s="84"/>
      <c r="X692" s="84"/>
      <c r="Y692" s="84"/>
      <c r="Z692" s="84"/>
    </row>
    <row r="693" spans="1:26" ht="17.25" customHeight="1">
      <c r="A693" s="96"/>
      <c r="B693" s="84"/>
      <c r="C693" s="96"/>
      <c r="D693" s="84"/>
      <c r="E693" s="84"/>
      <c r="F693" s="96"/>
      <c r="G693" s="96"/>
      <c r="H693" s="84"/>
      <c r="I693" s="84"/>
      <c r="J693" s="84"/>
      <c r="K693" s="84"/>
      <c r="L693" s="84"/>
      <c r="M693" s="84"/>
      <c r="N693" s="84"/>
      <c r="O693" s="84"/>
      <c r="P693" s="84"/>
      <c r="Q693" s="84"/>
      <c r="R693" s="84"/>
      <c r="S693" s="84"/>
      <c r="T693" s="84"/>
      <c r="U693" s="84"/>
      <c r="V693" s="84"/>
      <c r="W693" s="84"/>
      <c r="X693" s="84"/>
      <c r="Y693" s="84"/>
      <c r="Z693" s="84"/>
    </row>
    <row r="694" spans="1:26" ht="17.25" customHeight="1">
      <c r="A694" s="96"/>
      <c r="B694" s="84"/>
      <c r="C694" s="96"/>
      <c r="D694" s="84"/>
      <c r="E694" s="84"/>
      <c r="F694" s="96"/>
      <c r="G694" s="96"/>
      <c r="H694" s="84"/>
      <c r="I694" s="84"/>
      <c r="J694" s="84"/>
      <c r="K694" s="84"/>
      <c r="L694" s="84"/>
      <c r="M694" s="84"/>
      <c r="N694" s="84"/>
      <c r="O694" s="84"/>
      <c r="P694" s="84"/>
      <c r="Q694" s="84"/>
      <c r="R694" s="84"/>
      <c r="S694" s="84"/>
      <c r="T694" s="84"/>
      <c r="U694" s="84"/>
      <c r="V694" s="84"/>
      <c r="W694" s="84"/>
      <c r="X694" s="84"/>
      <c r="Y694" s="84"/>
      <c r="Z694" s="84"/>
    </row>
    <row r="695" spans="1:26" ht="17.25" customHeight="1">
      <c r="A695" s="96"/>
      <c r="B695" s="84"/>
      <c r="C695" s="96"/>
      <c r="D695" s="84"/>
      <c r="E695" s="84"/>
      <c r="F695" s="96"/>
      <c r="G695" s="96"/>
      <c r="H695" s="84"/>
      <c r="I695" s="84"/>
      <c r="J695" s="84"/>
      <c r="K695" s="84"/>
      <c r="L695" s="84"/>
      <c r="M695" s="84"/>
      <c r="N695" s="84"/>
      <c r="O695" s="84"/>
      <c r="P695" s="84"/>
      <c r="Q695" s="84"/>
      <c r="R695" s="84"/>
      <c r="S695" s="84"/>
      <c r="T695" s="84"/>
      <c r="U695" s="84"/>
      <c r="V695" s="84"/>
      <c r="W695" s="84"/>
      <c r="X695" s="84"/>
      <c r="Y695" s="84"/>
      <c r="Z695" s="84"/>
    </row>
    <row r="696" spans="1:26" ht="17.25" customHeight="1">
      <c r="A696" s="96"/>
      <c r="B696" s="84"/>
      <c r="C696" s="96"/>
      <c r="D696" s="84"/>
      <c r="E696" s="84"/>
      <c r="F696" s="96"/>
      <c r="G696" s="96"/>
      <c r="H696" s="84"/>
      <c r="I696" s="84"/>
      <c r="J696" s="84"/>
      <c r="K696" s="84"/>
      <c r="L696" s="84"/>
      <c r="M696" s="84"/>
      <c r="N696" s="84"/>
      <c r="O696" s="84"/>
      <c r="P696" s="84"/>
      <c r="Q696" s="84"/>
      <c r="R696" s="84"/>
      <c r="S696" s="84"/>
      <c r="T696" s="84"/>
      <c r="U696" s="84"/>
      <c r="V696" s="84"/>
      <c r="W696" s="84"/>
      <c r="X696" s="84"/>
      <c r="Y696" s="84"/>
      <c r="Z696" s="84"/>
    </row>
    <row r="697" spans="1:26" ht="17.25" customHeight="1">
      <c r="A697" s="96"/>
      <c r="B697" s="84"/>
      <c r="C697" s="96"/>
      <c r="D697" s="84"/>
      <c r="E697" s="84"/>
      <c r="F697" s="96"/>
      <c r="G697" s="96"/>
      <c r="H697" s="84"/>
      <c r="I697" s="84"/>
      <c r="J697" s="84"/>
      <c r="K697" s="84"/>
      <c r="L697" s="84"/>
      <c r="M697" s="84"/>
      <c r="N697" s="84"/>
      <c r="O697" s="84"/>
      <c r="P697" s="84"/>
      <c r="Q697" s="84"/>
      <c r="R697" s="84"/>
      <c r="S697" s="84"/>
      <c r="T697" s="84"/>
      <c r="U697" s="84"/>
      <c r="V697" s="84"/>
      <c r="W697" s="84"/>
      <c r="X697" s="84"/>
      <c r="Y697" s="84"/>
      <c r="Z697" s="84"/>
    </row>
    <row r="698" spans="1:26" ht="17.25" customHeight="1">
      <c r="A698" s="96"/>
      <c r="B698" s="84"/>
      <c r="C698" s="96"/>
      <c r="D698" s="84"/>
      <c r="E698" s="84"/>
      <c r="F698" s="96"/>
      <c r="G698" s="96"/>
      <c r="H698" s="84"/>
      <c r="I698" s="84"/>
      <c r="J698" s="84"/>
      <c r="K698" s="84"/>
      <c r="L698" s="84"/>
      <c r="M698" s="84"/>
      <c r="N698" s="84"/>
      <c r="O698" s="84"/>
      <c r="P698" s="84"/>
      <c r="Q698" s="84"/>
      <c r="R698" s="84"/>
      <c r="S698" s="84"/>
      <c r="T698" s="84"/>
      <c r="U698" s="84"/>
      <c r="V698" s="84"/>
      <c r="W698" s="84"/>
      <c r="X698" s="84"/>
      <c r="Y698" s="84"/>
      <c r="Z698" s="84"/>
    </row>
    <row r="699" spans="1:26" ht="17.25" customHeight="1">
      <c r="A699" s="96"/>
      <c r="B699" s="84"/>
      <c r="C699" s="96"/>
      <c r="D699" s="84"/>
      <c r="E699" s="84"/>
      <c r="F699" s="96"/>
      <c r="G699" s="96"/>
      <c r="H699" s="84"/>
      <c r="I699" s="84"/>
      <c r="J699" s="84"/>
      <c r="K699" s="84"/>
      <c r="L699" s="84"/>
      <c r="M699" s="84"/>
      <c r="N699" s="84"/>
      <c r="O699" s="84"/>
      <c r="P699" s="84"/>
      <c r="Q699" s="84"/>
      <c r="R699" s="84"/>
      <c r="S699" s="84"/>
      <c r="T699" s="84"/>
      <c r="U699" s="84"/>
      <c r="V699" s="84"/>
      <c r="W699" s="84"/>
      <c r="X699" s="84"/>
      <c r="Y699" s="84"/>
      <c r="Z699" s="84"/>
    </row>
    <row r="700" spans="1:26" ht="17.25" customHeight="1">
      <c r="A700" s="96"/>
      <c r="B700" s="84"/>
      <c r="C700" s="96"/>
      <c r="D700" s="84"/>
      <c r="E700" s="84"/>
      <c r="F700" s="96"/>
      <c r="G700" s="96"/>
      <c r="H700" s="84"/>
      <c r="I700" s="84"/>
      <c r="J700" s="84"/>
      <c r="K700" s="84"/>
      <c r="L700" s="84"/>
      <c r="M700" s="84"/>
      <c r="N700" s="84"/>
      <c r="O700" s="84"/>
      <c r="P700" s="84"/>
      <c r="Q700" s="84"/>
      <c r="R700" s="84"/>
      <c r="S700" s="84"/>
      <c r="T700" s="84"/>
      <c r="U700" s="84"/>
      <c r="V700" s="84"/>
      <c r="W700" s="84"/>
      <c r="X700" s="84"/>
      <c r="Y700" s="84"/>
      <c r="Z700" s="84"/>
    </row>
    <row r="701" spans="1:26" ht="17.25" customHeight="1">
      <c r="A701" s="96"/>
      <c r="B701" s="84"/>
      <c r="C701" s="96"/>
      <c r="D701" s="84"/>
      <c r="E701" s="84"/>
      <c r="F701" s="96"/>
      <c r="G701" s="96"/>
      <c r="H701" s="84"/>
      <c r="I701" s="84"/>
      <c r="J701" s="84"/>
      <c r="K701" s="84"/>
      <c r="L701" s="84"/>
      <c r="M701" s="84"/>
      <c r="N701" s="84"/>
      <c r="O701" s="84"/>
      <c r="P701" s="84"/>
      <c r="Q701" s="84"/>
      <c r="R701" s="84"/>
      <c r="S701" s="84"/>
      <c r="T701" s="84"/>
      <c r="U701" s="84"/>
      <c r="V701" s="84"/>
      <c r="W701" s="84"/>
      <c r="X701" s="84"/>
      <c r="Y701" s="84"/>
      <c r="Z701" s="84"/>
    </row>
    <row r="702" spans="1:26" ht="17.25" customHeight="1">
      <c r="A702" s="96"/>
      <c r="B702" s="84"/>
      <c r="C702" s="96"/>
      <c r="D702" s="84"/>
      <c r="E702" s="84"/>
      <c r="F702" s="96"/>
      <c r="G702" s="96"/>
      <c r="H702" s="84"/>
      <c r="I702" s="84"/>
      <c r="J702" s="84"/>
      <c r="K702" s="84"/>
      <c r="L702" s="84"/>
      <c r="M702" s="84"/>
      <c r="N702" s="84"/>
      <c r="O702" s="84"/>
      <c r="P702" s="84"/>
      <c r="Q702" s="84"/>
      <c r="R702" s="84"/>
      <c r="S702" s="84"/>
      <c r="T702" s="84"/>
      <c r="U702" s="84"/>
      <c r="V702" s="84"/>
      <c r="W702" s="84"/>
      <c r="X702" s="84"/>
      <c r="Y702" s="84"/>
      <c r="Z702" s="84"/>
    </row>
    <row r="703" spans="1:26" ht="17.25" customHeight="1">
      <c r="A703" s="96"/>
      <c r="B703" s="84"/>
      <c r="C703" s="96"/>
      <c r="D703" s="84"/>
      <c r="E703" s="84"/>
      <c r="F703" s="96"/>
      <c r="G703" s="96"/>
      <c r="H703" s="84"/>
      <c r="I703" s="84"/>
      <c r="J703" s="84"/>
      <c r="K703" s="84"/>
      <c r="L703" s="84"/>
      <c r="M703" s="84"/>
      <c r="N703" s="84"/>
      <c r="O703" s="84"/>
      <c r="P703" s="84"/>
      <c r="Q703" s="84"/>
      <c r="R703" s="84"/>
      <c r="S703" s="84"/>
      <c r="T703" s="84"/>
      <c r="U703" s="84"/>
      <c r="V703" s="84"/>
      <c r="W703" s="84"/>
      <c r="X703" s="84"/>
      <c r="Y703" s="84"/>
      <c r="Z703" s="84"/>
    </row>
    <row r="704" spans="1:26" ht="17.25" customHeight="1">
      <c r="A704" s="96"/>
      <c r="B704" s="84"/>
      <c r="C704" s="96"/>
      <c r="D704" s="84"/>
      <c r="E704" s="84"/>
      <c r="F704" s="96"/>
      <c r="G704" s="96"/>
      <c r="H704" s="84"/>
      <c r="I704" s="84"/>
      <c r="J704" s="84"/>
      <c r="K704" s="84"/>
      <c r="L704" s="84"/>
      <c r="M704" s="84"/>
      <c r="N704" s="84"/>
      <c r="O704" s="84"/>
      <c r="P704" s="84"/>
      <c r="Q704" s="84"/>
      <c r="R704" s="84"/>
      <c r="S704" s="84"/>
      <c r="T704" s="84"/>
      <c r="U704" s="84"/>
      <c r="V704" s="84"/>
      <c r="W704" s="84"/>
      <c r="X704" s="84"/>
      <c r="Y704" s="84"/>
      <c r="Z704" s="84"/>
    </row>
    <row r="705" spans="1:26" ht="17.25" customHeight="1">
      <c r="A705" s="96"/>
      <c r="B705" s="84"/>
      <c r="C705" s="96"/>
      <c r="D705" s="84"/>
      <c r="E705" s="84"/>
      <c r="F705" s="96"/>
      <c r="G705" s="96"/>
      <c r="H705" s="84"/>
      <c r="I705" s="84"/>
      <c r="J705" s="84"/>
      <c r="K705" s="84"/>
      <c r="L705" s="84"/>
      <c r="M705" s="84"/>
      <c r="N705" s="84"/>
      <c r="O705" s="84"/>
      <c r="P705" s="84"/>
      <c r="Q705" s="84"/>
      <c r="R705" s="84"/>
      <c r="S705" s="84"/>
      <c r="T705" s="84"/>
      <c r="U705" s="84"/>
      <c r="V705" s="84"/>
      <c r="W705" s="84"/>
      <c r="X705" s="84"/>
      <c r="Y705" s="84"/>
      <c r="Z705" s="84"/>
    </row>
    <row r="706" spans="1:26" ht="17.25" customHeight="1">
      <c r="A706" s="96"/>
      <c r="B706" s="84"/>
      <c r="C706" s="96"/>
      <c r="D706" s="84"/>
      <c r="E706" s="84"/>
      <c r="F706" s="96"/>
      <c r="G706" s="96"/>
      <c r="H706" s="84"/>
      <c r="I706" s="84"/>
      <c r="J706" s="84"/>
      <c r="K706" s="84"/>
      <c r="L706" s="84"/>
      <c r="M706" s="84"/>
      <c r="N706" s="84"/>
      <c r="O706" s="84"/>
      <c r="P706" s="84"/>
      <c r="Q706" s="84"/>
      <c r="R706" s="84"/>
      <c r="S706" s="84"/>
      <c r="T706" s="84"/>
      <c r="U706" s="84"/>
      <c r="V706" s="84"/>
      <c r="W706" s="84"/>
      <c r="X706" s="84"/>
      <c r="Y706" s="84"/>
      <c r="Z706" s="84"/>
    </row>
    <row r="707" spans="1:26" ht="17.25" customHeight="1">
      <c r="A707" s="96"/>
      <c r="B707" s="84"/>
      <c r="C707" s="96"/>
      <c r="D707" s="84"/>
      <c r="E707" s="84"/>
      <c r="F707" s="96"/>
      <c r="G707" s="96"/>
      <c r="H707" s="84"/>
      <c r="I707" s="84"/>
      <c r="J707" s="84"/>
      <c r="K707" s="84"/>
      <c r="L707" s="84"/>
      <c r="M707" s="84"/>
      <c r="N707" s="84"/>
      <c r="O707" s="84"/>
      <c r="P707" s="84"/>
      <c r="Q707" s="84"/>
      <c r="R707" s="84"/>
      <c r="S707" s="84"/>
      <c r="T707" s="84"/>
      <c r="U707" s="84"/>
      <c r="V707" s="84"/>
      <c r="W707" s="84"/>
      <c r="X707" s="84"/>
      <c r="Y707" s="84"/>
      <c r="Z707" s="84"/>
    </row>
    <row r="708" spans="1:26" ht="17.25" customHeight="1">
      <c r="A708" s="96"/>
      <c r="B708" s="84"/>
      <c r="C708" s="96"/>
      <c r="D708" s="84"/>
      <c r="E708" s="84"/>
      <c r="F708" s="96"/>
      <c r="G708" s="96"/>
      <c r="H708" s="84"/>
      <c r="I708" s="84"/>
      <c r="J708" s="84"/>
      <c r="K708" s="84"/>
      <c r="L708" s="84"/>
      <c r="M708" s="84"/>
      <c r="N708" s="84"/>
      <c r="O708" s="84"/>
      <c r="P708" s="84"/>
      <c r="Q708" s="84"/>
      <c r="R708" s="84"/>
      <c r="S708" s="84"/>
      <c r="T708" s="84"/>
      <c r="U708" s="84"/>
      <c r="V708" s="84"/>
      <c r="W708" s="84"/>
      <c r="X708" s="84"/>
      <c r="Y708" s="84"/>
      <c r="Z708" s="84"/>
    </row>
    <row r="709" spans="1:26" ht="17.25" customHeight="1">
      <c r="A709" s="96"/>
      <c r="B709" s="84"/>
      <c r="C709" s="96"/>
      <c r="D709" s="84"/>
      <c r="E709" s="84"/>
      <c r="F709" s="96"/>
      <c r="G709" s="96"/>
      <c r="H709" s="84"/>
      <c r="I709" s="84"/>
      <c r="J709" s="84"/>
      <c r="K709" s="84"/>
      <c r="L709" s="84"/>
      <c r="M709" s="84"/>
      <c r="N709" s="84"/>
      <c r="O709" s="84"/>
      <c r="P709" s="84"/>
      <c r="Q709" s="84"/>
      <c r="R709" s="84"/>
      <c r="S709" s="84"/>
      <c r="T709" s="84"/>
      <c r="U709" s="84"/>
      <c r="V709" s="84"/>
      <c r="W709" s="84"/>
      <c r="X709" s="84"/>
      <c r="Y709" s="84"/>
      <c r="Z709" s="84"/>
    </row>
    <row r="710" spans="1:26" ht="17.25" customHeight="1">
      <c r="A710" s="96"/>
      <c r="B710" s="84"/>
      <c r="C710" s="96"/>
      <c r="D710" s="84"/>
      <c r="E710" s="84"/>
      <c r="F710" s="96"/>
      <c r="G710" s="96"/>
      <c r="H710" s="84"/>
      <c r="I710" s="84"/>
      <c r="J710" s="84"/>
      <c r="K710" s="84"/>
      <c r="L710" s="84"/>
      <c r="M710" s="84"/>
      <c r="N710" s="84"/>
      <c r="O710" s="84"/>
      <c r="P710" s="84"/>
      <c r="Q710" s="84"/>
      <c r="R710" s="84"/>
      <c r="S710" s="84"/>
      <c r="T710" s="84"/>
      <c r="U710" s="84"/>
      <c r="V710" s="84"/>
      <c r="W710" s="84"/>
      <c r="X710" s="84"/>
      <c r="Y710" s="84"/>
      <c r="Z710" s="84"/>
    </row>
    <row r="711" spans="1:26" ht="17.25" customHeight="1">
      <c r="A711" s="96"/>
      <c r="B711" s="84"/>
      <c r="C711" s="96"/>
      <c r="D711" s="84"/>
      <c r="E711" s="84"/>
      <c r="F711" s="96"/>
      <c r="G711" s="96"/>
      <c r="H711" s="84"/>
      <c r="I711" s="84"/>
      <c r="J711" s="84"/>
      <c r="K711" s="84"/>
      <c r="L711" s="84"/>
      <c r="M711" s="84"/>
      <c r="N711" s="84"/>
      <c r="O711" s="84"/>
      <c r="P711" s="84"/>
      <c r="Q711" s="84"/>
      <c r="R711" s="84"/>
      <c r="S711" s="84"/>
      <c r="T711" s="84"/>
      <c r="U711" s="84"/>
      <c r="V711" s="84"/>
      <c r="W711" s="84"/>
      <c r="X711" s="84"/>
      <c r="Y711" s="84"/>
      <c r="Z711" s="84"/>
    </row>
    <row r="712" spans="1:26" ht="17.25" customHeight="1">
      <c r="A712" s="96"/>
      <c r="B712" s="84"/>
      <c r="C712" s="96"/>
      <c r="D712" s="84"/>
      <c r="E712" s="84"/>
      <c r="F712" s="96"/>
      <c r="G712" s="96"/>
      <c r="H712" s="84"/>
      <c r="I712" s="84"/>
      <c r="J712" s="84"/>
      <c r="K712" s="84"/>
      <c r="L712" s="84"/>
      <c r="M712" s="84"/>
      <c r="N712" s="84"/>
      <c r="O712" s="84"/>
      <c r="P712" s="84"/>
      <c r="Q712" s="84"/>
      <c r="R712" s="84"/>
      <c r="S712" s="84"/>
      <c r="T712" s="84"/>
      <c r="U712" s="84"/>
      <c r="V712" s="84"/>
      <c r="W712" s="84"/>
      <c r="X712" s="84"/>
      <c r="Y712" s="84"/>
      <c r="Z712" s="84"/>
    </row>
    <row r="713" spans="1:26" ht="17.25" customHeight="1">
      <c r="A713" s="96"/>
      <c r="B713" s="84"/>
      <c r="C713" s="96"/>
      <c r="D713" s="84"/>
      <c r="E713" s="84"/>
      <c r="F713" s="96"/>
      <c r="G713" s="96"/>
      <c r="H713" s="84"/>
      <c r="I713" s="84"/>
      <c r="J713" s="84"/>
      <c r="K713" s="84"/>
      <c r="L713" s="84"/>
      <c r="M713" s="84"/>
      <c r="N713" s="84"/>
      <c r="O713" s="84"/>
      <c r="P713" s="84"/>
      <c r="Q713" s="84"/>
      <c r="R713" s="84"/>
      <c r="S713" s="84"/>
      <c r="T713" s="84"/>
      <c r="U713" s="84"/>
      <c r="V713" s="84"/>
      <c r="W713" s="84"/>
      <c r="X713" s="84"/>
      <c r="Y713" s="84"/>
      <c r="Z713" s="84"/>
    </row>
    <row r="714" spans="1:26" ht="17.25" customHeight="1">
      <c r="A714" s="96"/>
      <c r="B714" s="84"/>
      <c r="C714" s="96"/>
      <c r="D714" s="84"/>
      <c r="E714" s="84"/>
      <c r="F714" s="96"/>
      <c r="G714" s="96"/>
      <c r="H714" s="84"/>
      <c r="I714" s="84"/>
      <c r="J714" s="84"/>
      <c r="K714" s="84"/>
      <c r="L714" s="84"/>
      <c r="M714" s="84"/>
      <c r="N714" s="84"/>
      <c r="O714" s="84"/>
      <c r="P714" s="84"/>
      <c r="Q714" s="84"/>
      <c r="R714" s="84"/>
      <c r="S714" s="84"/>
      <c r="T714" s="84"/>
      <c r="U714" s="84"/>
      <c r="V714" s="84"/>
      <c r="W714" s="84"/>
      <c r="X714" s="84"/>
      <c r="Y714" s="84"/>
      <c r="Z714" s="84"/>
    </row>
    <row r="715" spans="1:26" ht="17.25" customHeight="1">
      <c r="A715" s="96"/>
      <c r="B715" s="84"/>
      <c r="C715" s="96"/>
      <c r="D715" s="84"/>
      <c r="E715" s="84"/>
      <c r="F715" s="96"/>
      <c r="G715" s="96"/>
      <c r="H715" s="84"/>
      <c r="I715" s="84"/>
      <c r="J715" s="84"/>
      <c r="K715" s="84"/>
      <c r="L715" s="84"/>
      <c r="M715" s="84"/>
      <c r="N715" s="84"/>
      <c r="O715" s="84"/>
      <c r="P715" s="84"/>
      <c r="Q715" s="84"/>
      <c r="R715" s="84"/>
      <c r="S715" s="84"/>
      <c r="T715" s="84"/>
      <c r="U715" s="84"/>
      <c r="V715" s="84"/>
      <c r="W715" s="84"/>
      <c r="X715" s="84"/>
      <c r="Y715" s="84"/>
      <c r="Z715" s="84"/>
    </row>
    <row r="716" spans="1:26" ht="17.25" customHeight="1">
      <c r="A716" s="96"/>
      <c r="B716" s="84"/>
      <c r="C716" s="96"/>
      <c r="D716" s="84"/>
      <c r="E716" s="84"/>
      <c r="F716" s="96"/>
      <c r="G716" s="96"/>
      <c r="H716" s="84"/>
      <c r="I716" s="84"/>
      <c r="J716" s="84"/>
      <c r="K716" s="84"/>
      <c r="L716" s="84"/>
      <c r="M716" s="84"/>
      <c r="N716" s="84"/>
      <c r="O716" s="84"/>
      <c r="P716" s="84"/>
      <c r="Q716" s="84"/>
      <c r="R716" s="84"/>
      <c r="S716" s="84"/>
      <c r="T716" s="84"/>
      <c r="U716" s="84"/>
      <c r="V716" s="84"/>
      <c r="W716" s="84"/>
      <c r="X716" s="84"/>
      <c r="Y716" s="84"/>
      <c r="Z716" s="84"/>
    </row>
    <row r="717" spans="1:26" ht="17.25" customHeight="1">
      <c r="A717" s="96"/>
      <c r="B717" s="84"/>
      <c r="C717" s="96"/>
      <c r="D717" s="84"/>
      <c r="E717" s="84"/>
      <c r="F717" s="96"/>
      <c r="G717" s="96"/>
      <c r="H717" s="84"/>
      <c r="I717" s="84"/>
      <c r="J717" s="84"/>
      <c r="K717" s="84"/>
      <c r="L717" s="84"/>
      <c r="M717" s="84"/>
      <c r="N717" s="84"/>
      <c r="O717" s="84"/>
      <c r="P717" s="84"/>
      <c r="Q717" s="84"/>
      <c r="R717" s="84"/>
      <c r="S717" s="84"/>
      <c r="T717" s="84"/>
      <c r="U717" s="84"/>
      <c r="V717" s="84"/>
      <c r="W717" s="84"/>
      <c r="X717" s="84"/>
      <c r="Y717" s="84"/>
      <c r="Z717" s="84"/>
    </row>
    <row r="718" spans="1:26" ht="17.25" customHeight="1">
      <c r="A718" s="96"/>
      <c r="B718" s="84"/>
      <c r="C718" s="96"/>
      <c r="D718" s="84"/>
      <c r="E718" s="84"/>
      <c r="F718" s="96"/>
      <c r="G718" s="96"/>
      <c r="H718" s="84"/>
      <c r="I718" s="84"/>
      <c r="J718" s="84"/>
      <c r="K718" s="84"/>
      <c r="L718" s="84"/>
      <c r="M718" s="84"/>
      <c r="N718" s="84"/>
      <c r="O718" s="84"/>
      <c r="P718" s="84"/>
      <c r="Q718" s="84"/>
      <c r="R718" s="84"/>
      <c r="S718" s="84"/>
      <c r="T718" s="84"/>
      <c r="U718" s="84"/>
      <c r="V718" s="84"/>
      <c r="W718" s="84"/>
      <c r="X718" s="84"/>
      <c r="Y718" s="84"/>
      <c r="Z718" s="84"/>
    </row>
    <row r="719" spans="1:26" ht="17.25" customHeight="1">
      <c r="A719" s="96"/>
      <c r="B719" s="84"/>
      <c r="C719" s="96"/>
      <c r="D719" s="84"/>
      <c r="E719" s="84"/>
      <c r="F719" s="96"/>
      <c r="G719" s="96"/>
      <c r="H719" s="84"/>
      <c r="I719" s="84"/>
      <c r="J719" s="84"/>
      <c r="K719" s="84"/>
      <c r="L719" s="84"/>
      <c r="M719" s="84"/>
      <c r="N719" s="84"/>
      <c r="O719" s="84"/>
      <c r="P719" s="84"/>
      <c r="Q719" s="84"/>
      <c r="R719" s="84"/>
      <c r="S719" s="84"/>
      <c r="T719" s="84"/>
      <c r="U719" s="84"/>
      <c r="V719" s="84"/>
      <c r="W719" s="84"/>
      <c r="X719" s="84"/>
      <c r="Y719" s="84"/>
      <c r="Z719" s="84"/>
    </row>
    <row r="720" spans="1:26" ht="17.25" customHeight="1">
      <c r="A720" s="96"/>
      <c r="B720" s="84"/>
      <c r="C720" s="96"/>
      <c r="D720" s="84"/>
      <c r="E720" s="84"/>
      <c r="F720" s="96"/>
      <c r="G720" s="96"/>
      <c r="H720" s="84"/>
      <c r="I720" s="84"/>
      <c r="J720" s="84"/>
      <c r="K720" s="84"/>
      <c r="L720" s="84"/>
      <c r="M720" s="84"/>
      <c r="N720" s="84"/>
      <c r="O720" s="84"/>
      <c r="P720" s="84"/>
      <c r="Q720" s="84"/>
      <c r="R720" s="84"/>
      <c r="S720" s="84"/>
      <c r="T720" s="84"/>
      <c r="U720" s="84"/>
      <c r="V720" s="84"/>
      <c r="W720" s="84"/>
      <c r="X720" s="84"/>
      <c r="Y720" s="84"/>
      <c r="Z720" s="84"/>
    </row>
    <row r="721" spans="1:26" ht="17.25" customHeight="1">
      <c r="A721" s="96"/>
      <c r="B721" s="84"/>
      <c r="C721" s="96"/>
      <c r="D721" s="84"/>
      <c r="E721" s="84"/>
      <c r="F721" s="96"/>
      <c r="G721" s="96"/>
      <c r="H721" s="84"/>
      <c r="I721" s="84"/>
      <c r="J721" s="84"/>
      <c r="K721" s="84"/>
      <c r="L721" s="84"/>
      <c r="M721" s="84"/>
      <c r="N721" s="84"/>
      <c r="O721" s="84"/>
      <c r="P721" s="84"/>
      <c r="Q721" s="84"/>
      <c r="R721" s="84"/>
      <c r="S721" s="84"/>
      <c r="T721" s="84"/>
      <c r="U721" s="84"/>
      <c r="V721" s="84"/>
      <c r="W721" s="84"/>
      <c r="X721" s="84"/>
      <c r="Y721" s="84"/>
      <c r="Z721" s="84"/>
    </row>
    <row r="722" spans="1:26" ht="17.25" customHeight="1">
      <c r="A722" s="96"/>
      <c r="B722" s="84"/>
      <c r="C722" s="96"/>
      <c r="D722" s="84"/>
      <c r="E722" s="84"/>
      <c r="F722" s="96"/>
      <c r="G722" s="96"/>
      <c r="H722" s="84"/>
      <c r="I722" s="84"/>
      <c r="J722" s="84"/>
      <c r="K722" s="84"/>
      <c r="L722" s="84"/>
      <c r="M722" s="84"/>
      <c r="N722" s="84"/>
      <c r="O722" s="84"/>
      <c r="P722" s="84"/>
      <c r="Q722" s="84"/>
      <c r="R722" s="84"/>
      <c r="S722" s="84"/>
      <c r="T722" s="84"/>
      <c r="U722" s="84"/>
      <c r="V722" s="84"/>
      <c r="W722" s="84"/>
      <c r="X722" s="84"/>
      <c r="Y722" s="84"/>
      <c r="Z722" s="84"/>
    </row>
    <row r="723" spans="1:26" ht="17.25" customHeight="1">
      <c r="A723" s="96"/>
      <c r="B723" s="84"/>
      <c r="C723" s="96"/>
      <c r="D723" s="84"/>
      <c r="E723" s="84"/>
      <c r="F723" s="96"/>
      <c r="G723" s="96"/>
      <c r="H723" s="84"/>
      <c r="I723" s="84"/>
      <c r="J723" s="84"/>
      <c r="K723" s="84"/>
      <c r="L723" s="84"/>
      <c r="M723" s="84"/>
      <c r="N723" s="84"/>
      <c r="O723" s="84"/>
      <c r="P723" s="84"/>
      <c r="Q723" s="84"/>
      <c r="R723" s="84"/>
      <c r="S723" s="84"/>
      <c r="T723" s="84"/>
      <c r="U723" s="84"/>
      <c r="V723" s="84"/>
      <c r="W723" s="84"/>
      <c r="X723" s="84"/>
      <c r="Y723" s="84"/>
      <c r="Z723" s="84"/>
    </row>
    <row r="724" spans="1:26" ht="17.25" customHeight="1">
      <c r="A724" s="96"/>
      <c r="B724" s="84"/>
      <c r="C724" s="96"/>
      <c r="D724" s="84"/>
      <c r="E724" s="84"/>
      <c r="F724" s="96"/>
      <c r="G724" s="96"/>
      <c r="H724" s="84"/>
      <c r="I724" s="84"/>
      <c r="J724" s="84"/>
      <c r="K724" s="84"/>
      <c r="L724" s="84"/>
      <c r="M724" s="84"/>
      <c r="N724" s="84"/>
      <c r="O724" s="84"/>
      <c r="P724" s="84"/>
      <c r="Q724" s="84"/>
      <c r="R724" s="84"/>
      <c r="S724" s="84"/>
      <c r="T724" s="84"/>
      <c r="U724" s="84"/>
      <c r="V724" s="84"/>
      <c r="W724" s="84"/>
      <c r="X724" s="84"/>
      <c r="Y724" s="84"/>
      <c r="Z724" s="84"/>
    </row>
    <row r="725" spans="1:26" ht="17.25" customHeight="1">
      <c r="A725" s="96"/>
      <c r="B725" s="84"/>
      <c r="C725" s="96"/>
      <c r="D725" s="84"/>
      <c r="E725" s="84"/>
      <c r="F725" s="96"/>
      <c r="G725" s="96"/>
      <c r="H725" s="84"/>
      <c r="I725" s="84"/>
      <c r="J725" s="84"/>
      <c r="K725" s="84"/>
      <c r="L725" s="84"/>
      <c r="M725" s="84"/>
      <c r="N725" s="84"/>
      <c r="O725" s="84"/>
      <c r="P725" s="84"/>
      <c r="Q725" s="84"/>
      <c r="R725" s="84"/>
      <c r="S725" s="84"/>
      <c r="T725" s="84"/>
      <c r="U725" s="84"/>
      <c r="V725" s="84"/>
      <c r="W725" s="84"/>
      <c r="X725" s="84"/>
      <c r="Y725" s="84"/>
      <c r="Z725" s="84"/>
    </row>
    <row r="726" spans="1:26" ht="17.25" customHeight="1">
      <c r="A726" s="96"/>
      <c r="B726" s="84"/>
      <c r="C726" s="96"/>
      <c r="D726" s="84"/>
      <c r="E726" s="84"/>
      <c r="F726" s="96"/>
      <c r="G726" s="96"/>
      <c r="H726" s="84"/>
      <c r="I726" s="84"/>
      <c r="J726" s="84"/>
      <c r="K726" s="84"/>
      <c r="L726" s="84"/>
      <c r="M726" s="84"/>
      <c r="N726" s="84"/>
      <c r="O726" s="84"/>
      <c r="P726" s="84"/>
      <c r="Q726" s="84"/>
      <c r="R726" s="84"/>
      <c r="S726" s="84"/>
      <c r="T726" s="84"/>
      <c r="U726" s="84"/>
      <c r="V726" s="84"/>
      <c r="W726" s="84"/>
      <c r="X726" s="84"/>
      <c r="Y726" s="84"/>
      <c r="Z726" s="84"/>
    </row>
    <row r="727" spans="1:26" ht="17.25" customHeight="1">
      <c r="A727" s="96"/>
      <c r="B727" s="84"/>
      <c r="C727" s="96"/>
      <c r="D727" s="84"/>
      <c r="E727" s="84"/>
      <c r="F727" s="96"/>
      <c r="G727" s="96"/>
      <c r="H727" s="84"/>
      <c r="I727" s="84"/>
      <c r="J727" s="84"/>
      <c r="K727" s="84"/>
      <c r="L727" s="84"/>
      <c r="M727" s="84"/>
      <c r="N727" s="84"/>
      <c r="O727" s="84"/>
      <c r="P727" s="84"/>
      <c r="Q727" s="84"/>
      <c r="R727" s="84"/>
      <c r="S727" s="84"/>
      <c r="T727" s="84"/>
      <c r="U727" s="84"/>
      <c r="V727" s="84"/>
      <c r="W727" s="84"/>
      <c r="X727" s="84"/>
      <c r="Y727" s="84"/>
      <c r="Z727" s="84"/>
    </row>
    <row r="728" spans="1:26" ht="17.25" customHeight="1">
      <c r="A728" s="96"/>
      <c r="B728" s="84"/>
      <c r="C728" s="96"/>
      <c r="D728" s="84"/>
      <c r="E728" s="84"/>
      <c r="F728" s="96"/>
      <c r="G728" s="96"/>
      <c r="H728" s="84"/>
      <c r="I728" s="84"/>
      <c r="J728" s="84"/>
      <c r="K728" s="84"/>
      <c r="L728" s="84"/>
      <c r="M728" s="84"/>
      <c r="N728" s="84"/>
      <c r="O728" s="84"/>
      <c r="P728" s="84"/>
      <c r="Q728" s="84"/>
      <c r="R728" s="84"/>
      <c r="S728" s="84"/>
      <c r="T728" s="84"/>
      <c r="U728" s="84"/>
      <c r="V728" s="84"/>
      <c r="W728" s="84"/>
      <c r="X728" s="84"/>
      <c r="Y728" s="84"/>
      <c r="Z728" s="84"/>
    </row>
    <row r="729" spans="1:26" ht="17.25" customHeight="1">
      <c r="A729" s="96"/>
      <c r="B729" s="84"/>
      <c r="C729" s="96"/>
      <c r="D729" s="84"/>
      <c r="E729" s="84"/>
      <c r="F729" s="96"/>
      <c r="G729" s="96"/>
      <c r="H729" s="84"/>
      <c r="I729" s="84"/>
      <c r="J729" s="84"/>
      <c r="K729" s="84"/>
      <c r="L729" s="84"/>
      <c r="M729" s="84"/>
      <c r="N729" s="84"/>
      <c r="O729" s="84"/>
      <c r="P729" s="84"/>
      <c r="Q729" s="84"/>
      <c r="R729" s="84"/>
      <c r="S729" s="84"/>
      <c r="T729" s="84"/>
      <c r="U729" s="84"/>
      <c r="V729" s="84"/>
      <c r="W729" s="84"/>
      <c r="X729" s="84"/>
      <c r="Y729" s="84"/>
      <c r="Z729" s="84"/>
    </row>
    <row r="730" spans="1:26" ht="17.25" customHeight="1">
      <c r="A730" s="96"/>
      <c r="B730" s="84"/>
      <c r="C730" s="96"/>
      <c r="D730" s="84"/>
      <c r="E730" s="84"/>
      <c r="F730" s="96"/>
      <c r="G730" s="96"/>
      <c r="H730" s="84"/>
      <c r="I730" s="84"/>
      <c r="J730" s="84"/>
      <c r="K730" s="84"/>
      <c r="L730" s="84"/>
      <c r="M730" s="84"/>
      <c r="N730" s="84"/>
      <c r="O730" s="84"/>
      <c r="P730" s="84"/>
      <c r="Q730" s="84"/>
      <c r="R730" s="84"/>
      <c r="S730" s="84"/>
      <c r="T730" s="84"/>
      <c r="U730" s="84"/>
      <c r="V730" s="84"/>
      <c r="W730" s="84"/>
      <c r="X730" s="84"/>
      <c r="Y730" s="84"/>
      <c r="Z730" s="84"/>
    </row>
    <row r="731" spans="1:26" ht="17.25" customHeight="1">
      <c r="A731" s="96"/>
      <c r="B731" s="84"/>
      <c r="C731" s="96"/>
      <c r="D731" s="84"/>
      <c r="E731" s="84"/>
      <c r="F731" s="96"/>
      <c r="G731" s="96"/>
      <c r="H731" s="84"/>
      <c r="I731" s="84"/>
      <c r="J731" s="84"/>
      <c r="K731" s="84"/>
      <c r="L731" s="84"/>
      <c r="M731" s="84"/>
      <c r="N731" s="84"/>
      <c r="O731" s="84"/>
      <c r="P731" s="84"/>
      <c r="Q731" s="84"/>
      <c r="R731" s="84"/>
      <c r="S731" s="84"/>
      <c r="T731" s="84"/>
      <c r="U731" s="84"/>
      <c r="V731" s="84"/>
      <c r="W731" s="84"/>
      <c r="X731" s="84"/>
      <c r="Y731" s="84"/>
      <c r="Z731" s="84"/>
    </row>
    <row r="732" spans="1:26" ht="17.25" customHeight="1">
      <c r="A732" s="96"/>
      <c r="B732" s="84"/>
      <c r="C732" s="96"/>
      <c r="D732" s="84"/>
      <c r="E732" s="84"/>
      <c r="F732" s="96"/>
      <c r="G732" s="96"/>
      <c r="H732" s="84"/>
      <c r="I732" s="84"/>
      <c r="J732" s="84"/>
      <c r="K732" s="84"/>
      <c r="L732" s="84"/>
      <c r="M732" s="84"/>
      <c r="N732" s="84"/>
      <c r="O732" s="84"/>
      <c r="P732" s="84"/>
      <c r="Q732" s="84"/>
      <c r="R732" s="84"/>
      <c r="S732" s="84"/>
      <c r="T732" s="84"/>
      <c r="U732" s="84"/>
      <c r="V732" s="84"/>
      <c r="W732" s="84"/>
      <c r="X732" s="84"/>
      <c r="Y732" s="84"/>
      <c r="Z732" s="84"/>
    </row>
    <row r="733" spans="1:26" ht="17.25" customHeight="1">
      <c r="A733" s="96"/>
      <c r="B733" s="84"/>
      <c r="C733" s="96"/>
      <c r="D733" s="84"/>
      <c r="E733" s="84"/>
      <c r="F733" s="96"/>
      <c r="G733" s="96"/>
      <c r="H733" s="84"/>
      <c r="I733" s="84"/>
      <c r="J733" s="84"/>
      <c r="K733" s="84"/>
      <c r="L733" s="84"/>
      <c r="M733" s="84"/>
      <c r="N733" s="84"/>
      <c r="O733" s="84"/>
      <c r="P733" s="84"/>
      <c r="Q733" s="84"/>
      <c r="R733" s="84"/>
      <c r="S733" s="84"/>
      <c r="T733" s="84"/>
      <c r="U733" s="84"/>
      <c r="V733" s="84"/>
      <c r="W733" s="84"/>
      <c r="X733" s="84"/>
      <c r="Y733" s="84"/>
      <c r="Z733" s="84"/>
    </row>
    <row r="734" spans="1:26" ht="17.25" customHeight="1">
      <c r="A734" s="96"/>
      <c r="B734" s="84"/>
      <c r="C734" s="96"/>
      <c r="D734" s="84"/>
      <c r="E734" s="84"/>
      <c r="F734" s="96"/>
      <c r="G734" s="96"/>
      <c r="H734" s="84"/>
      <c r="I734" s="84"/>
      <c r="J734" s="84"/>
      <c r="K734" s="84"/>
      <c r="L734" s="84"/>
      <c r="M734" s="84"/>
      <c r="N734" s="84"/>
      <c r="O734" s="84"/>
      <c r="P734" s="84"/>
      <c r="Q734" s="84"/>
      <c r="R734" s="84"/>
      <c r="S734" s="84"/>
      <c r="T734" s="84"/>
      <c r="U734" s="84"/>
      <c r="V734" s="84"/>
      <c r="W734" s="84"/>
      <c r="X734" s="84"/>
      <c r="Y734" s="84"/>
      <c r="Z734" s="84"/>
    </row>
    <row r="735" spans="1:26" ht="17.25" customHeight="1">
      <c r="A735" s="96"/>
      <c r="B735" s="84"/>
      <c r="C735" s="96"/>
      <c r="D735" s="84"/>
      <c r="E735" s="84"/>
      <c r="F735" s="96"/>
      <c r="G735" s="96"/>
      <c r="H735" s="84"/>
      <c r="I735" s="84"/>
      <c r="J735" s="84"/>
      <c r="K735" s="84"/>
      <c r="L735" s="84"/>
      <c r="M735" s="84"/>
      <c r="N735" s="84"/>
      <c r="O735" s="84"/>
      <c r="P735" s="84"/>
      <c r="Q735" s="84"/>
      <c r="R735" s="84"/>
      <c r="S735" s="84"/>
      <c r="T735" s="84"/>
      <c r="U735" s="84"/>
      <c r="V735" s="84"/>
      <c r="W735" s="84"/>
      <c r="X735" s="84"/>
      <c r="Y735" s="84"/>
      <c r="Z735" s="84"/>
    </row>
    <row r="736" spans="1:26" ht="17.25" customHeight="1">
      <c r="A736" s="96"/>
      <c r="B736" s="84"/>
      <c r="C736" s="96"/>
      <c r="D736" s="84"/>
      <c r="E736" s="84"/>
      <c r="F736" s="96"/>
      <c r="G736" s="96"/>
      <c r="H736" s="84"/>
      <c r="I736" s="84"/>
      <c r="J736" s="84"/>
      <c r="K736" s="84"/>
      <c r="L736" s="84"/>
      <c r="M736" s="84"/>
      <c r="N736" s="84"/>
      <c r="O736" s="84"/>
      <c r="P736" s="84"/>
      <c r="Q736" s="84"/>
      <c r="R736" s="84"/>
      <c r="S736" s="84"/>
      <c r="T736" s="84"/>
      <c r="U736" s="84"/>
      <c r="V736" s="84"/>
      <c r="W736" s="84"/>
      <c r="X736" s="84"/>
      <c r="Y736" s="84"/>
      <c r="Z736" s="84"/>
    </row>
    <row r="737" spans="1:26" ht="17.25" customHeight="1">
      <c r="A737" s="96"/>
      <c r="B737" s="84"/>
      <c r="C737" s="96"/>
      <c r="D737" s="84"/>
      <c r="E737" s="84"/>
      <c r="F737" s="96"/>
      <c r="G737" s="96"/>
      <c r="H737" s="84"/>
      <c r="I737" s="84"/>
      <c r="J737" s="84"/>
      <c r="K737" s="84"/>
      <c r="L737" s="84"/>
      <c r="M737" s="84"/>
      <c r="N737" s="84"/>
      <c r="O737" s="84"/>
      <c r="P737" s="84"/>
      <c r="Q737" s="84"/>
      <c r="R737" s="84"/>
      <c r="S737" s="84"/>
      <c r="T737" s="84"/>
      <c r="U737" s="84"/>
      <c r="V737" s="84"/>
      <c r="W737" s="84"/>
      <c r="X737" s="84"/>
      <c r="Y737" s="84"/>
      <c r="Z737" s="84"/>
    </row>
    <row r="738" spans="1:26" ht="17.25" customHeight="1">
      <c r="A738" s="96"/>
      <c r="B738" s="84"/>
      <c r="C738" s="96"/>
      <c r="D738" s="84"/>
      <c r="E738" s="84"/>
      <c r="F738" s="96"/>
      <c r="G738" s="96"/>
      <c r="H738" s="84"/>
      <c r="I738" s="84"/>
      <c r="J738" s="84"/>
      <c r="K738" s="84"/>
      <c r="L738" s="84"/>
      <c r="M738" s="84"/>
      <c r="N738" s="84"/>
      <c r="O738" s="84"/>
      <c r="P738" s="84"/>
      <c r="Q738" s="84"/>
      <c r="R738" s="84"/>
      <c r="S738" s="84"/>
      <c r="T738" s="84"/>
      <c r="U738" s="84"/>
      <c r="V738" s="84"/>
      <c r="W738" s="84"/>
      <c r="X738" s="84"/>
      <c r="Y738" s="84"/>
      <c r="Z738" s="84"/>
    </row>
    <row r="739" spans="1:26" ht="17.25" customHeight="1">
      <c r="A739" s="96"/>
      <c r="B739" s="84"/>
      <c r="C739" s="96"/>
      <c r="D739" s="84"/>
      <c r="E739" s="84"/>
      <c r="F739" s="96"/>
      <c r="G739" s="96"/>
      <c r="H739" s="84"/>
      <c r="I739" s="84"/>
      <c r="J739" s="84"/>
      <c r="K739" s="84"/>
      <c r="L739" s="84"/>
      <c r="M739" s="84"/>
      <c r="N739" s="84"/>
      <c r="O739" s="84"/>
      <c r="P739" s="84"/>
      <c r="Q739" s="84"/>
      <c r="R739" s="84"/>
      <c r="S739" s="84"/>
      <c r="T739" s="84"/>
      <c r="U739" s="84"/>
      <c r="V739" s="84"/>
      <c r="W739" s="84"/>
      <c r="X739" s="84"/>
      <c r="Y739" s="84"/>
      <c r="Z739" s="84"/>
    </row>
    <row r="740" spans="1:26" ht="17.25" customHeight="1">
      <c r="A740" s="96"/>
      <c r="B740" s="84"/>
      <c r="C740" s="96"/>
      <c r="D740" s="84"/>
      <c r="E740" s="84"/>
      <c r="F740" s="96"/>
      <c r="G740" s="96"/>
      <c r="H740" s="84"/>
      <c r="I740" s="84"/>
      <c r="J740" s="84"/>
      <c r="K740" s="84"/>
      <c r="L740" s="84"/>
      <c r="M740" s="84"/>
      <c r="N740" s="84"/>
      <c r="O740" s="84"/>
      <c r="P740" s="84"/>
      <c r="Q740" s="84"/>
      <c r="R740" s="84"/>
      <c r="S740" s="84"/>
      <c r="T740" s="84"/>
      <c r="U740" s="84"/>
      <c r="V740" s="84"/>
      <c r="W740" s="84"/>
      <c r="X740" s="84"/>
      <c r="Y740" s="84"/>
      <c r="Z740" s="84"/>
    </row>
    <row r="741" spans="1:26" ht="17.25" customHeight="1">
      <c r="A741" s="96"/>
      <c r="B741" s="84"/>
      <c r="C741" s="96"/>
      <c r="D741" s="84"/>
      <c r="E741" s="84"/>
      <c r="F741" s="96"/>
      <c r="G741" s="96"/>
      <c r="H741" s="84"/>
      <c r="I741" s="84"/>
      <c r="J741" s="84"/>
      <c r="K741" s="84"/>
      <c r="L741" s="84"/>
      <c r="M741" s="84"/>
      <c r="N741" s="84"/>
      <c r="O741" s="84"/>
      <c r="P741" s="84"/>
      <c r="Q741" s="84"/>
      <c r="R741" s="84"/>
      <c r="S741" s="84"/>
      <c r="T741" s="84"/>
      <c r="U741" s="84"/>
      <c r="V741" s="84"/>
      <c r="W741" s="84"/>
      <c r="X741" s="84"/>
      <c r="Y741" s="84"/>
      <c r="Z741" s="84"/>
    </row>
    <row r="742" spans="1:26" ht="17.25" customHeight="1">
      <c r="A742" s="96"/>
      <c r="B742" s="84"/>
      <c r="C742" s="96"/>
      <c r="D742" s="84"/>
      <c r="E742" s="84"/>
      <c r="F742" s="96"/>
      <c r="G742" s="96"/>
      <c r="H742" s="84"/>
      <c r="I742" s="84"/>
      <c r="J742" s="84"/>
      <c r="K742" s="84"/>
      <c r="L742" s="84"/>
      <c r="M742" s="84"/>
      <c r="N742" s="84"/>
      <c r="O742" s="84"/>
      <c r="P742" s="84"/>
      <c r="Q742" s="84"/>
      <c r="R742" s="84"/>
      <c r="S742" s="84"/>
      <c r="T742" s="84"/>
      <c r="U742" s="84"/>
      <c r="V742" s="84"/>
      <c r="W742" s="84"/>
      <c r="X742" s="84"/>
      <c r="Y742" s="84"/>
      <c r="Z742" s="84"/>
    </row>
    <row r="743" spans="1:26" ht="17.25" customHeight="1">
      <c r="A743" s="96"/>
      <c r="B743" s="84"/>
      <c r="C743" s="96"/>
      <c r="D743" s="84"/>
      <c r="E743" s="84"/>
      <c r="F743" s="96"/>
      <c r="G743" s="96"/>
      <c r="H743" s="84"/>
      <c r="I743" s="84"/>
      <c r="J743" s="84"/>
      <c r="K743" s="84"/>
      <c r="L743" s="84"/>
      <c r="M743" s="84"/>
      <c r="N743" s="84"/>
      <c r="O743" s="84"/>
      <c r="P743" s="84"/>
      <c r="Q743" s="84"/>
      <c r="R743" s="84"/>
      <c r="S743" s="84"/>
      <c r="T743" s="84"/>
      <c r="U743" s="84"/>
      <c r="V743" s="84"/>
      <c r="W743" s="84"/>
      <c r="X743" s="84"/>
      <c r="Y743" s="84"/>
      <c r="Z743" s="84"/>
    </row>
    <row r="744" spans="1:26" ht="17.25" customHeight="1">
      <c r="A744" s="96"/>
      <c r="B744" s="84"/>
      <c r="C744" s="96"/>
      <c r="D744" s="84"/>
      <c r="E744" s="84"/>
      <c r="F744" s="96"/>
      <c r="G744" s="96"/>
      <c r="H744" s="84"/>
      <c r="I744" s="84"/>
      <c r="J744" s="84"/>
      <c r="K744" s="84"/>
      <c r="L744" s="84"/>
      <c r="M744" s="84"/>
      <c r="N744" s="84"/>
      <c r="O744" s="84"/>
      <c r="P744" s="84"/>
      <c r="Q744" s="84"/>
      <c r="R744" s="84"/>
      <c r="S744" s="84"/>
      <c r="T744" s="84"/>
      <c r="U744" s="84"/>
      <c r="V744" s="84"/>
      <c r="W744" s="84"/>
      <c r="X744" s="84"/>
      <c r="Y744" s="84"/>
      <c r="Z744" s="84"/>
    </row>
    <row r="745" spans="1:26" ht="17.25" customHeight="1">
      <c r="A745" s="96"/>
      <c r="B745" s="84"/>
      <c r="C745" s="96"/>
      <c r="D745" s="84"/>
      <c r="E745" s="84"/>
      <c r="F745" s="96"/>
      <c r="G745" s="96"/>
      <c r="H745" s="84"/>
      <c r="I745" s="84"/>
      <c r="J745" s="84"/>
      <c r="K745" s="84"/>
      <c r="L745" s="84"/>
      <c r="M745" s="84"/>
      <c r="N745" s="84"/>
      <c r="O745" s="84"/>
      <c r="P745" s="84"/>
      <c r="Q745" s="84"/>
      <c r="R745" s="84"/>
      <c r="S745" s="84"/>
      <c r="T745" s="84"/>
      <c r="U745" s="84"/>
      <c r="V745" s="84"/>
      <c r="W745" s="84"/>
      <c r="X745" s="84"/>
      <c r="Y745" s="84"/>
      <c r="Z745" s="84"/>
    </row>
    <row r="746" spans="1:26" ht="17.25" customHeight="1">
      <c r="A746" s="96"/>
      <c r="B746" s="84"/>
      <c r="C746" s="96"/>
      <c r="D746" s="84"/>
      <c r="E746" s="84"/>
      <c r="F746" s="96"/>
      <c r="G746" s="96"/>
      <c r="H746" s="84"/>
      <c r="I746" s="84"/>
      <c r="J746" s="84"/>
      <c r="K746" s="84"/>
      <c r="L746" s="84"/>
      <c r="M746" s="84"/>
      <c r="N746" s="84"/>
      <c r="O746" s="84"/>
      <c r="P746" s="84"/>
      <c r="Q746" s="84"/>
      <c r="R746" s="84"/>
      <c r="S746" s="84"/>
      <c r="T746" s="84"/>
      <c r="U746" s="84"/>
      <c r="V746" s="84"/>
      <c r="W746" s="84"/>
      <c r="X746" s="84"/>
      <c r="Y746" s="84"/>
      <c r="Z746" s="84"/>
    </row>
    <row r="747" spans="1:26" ht="17.25" customHeight="1">
      <c r="A747" s="96"/>
      <c r="B747" s="84"/>
      <c r="C747" s="96"/>
      <c r="D747" s="84"/>
      <c r="E747" s="84"/>
      <c r="F747" s="96"/>
      <c r="G747" s="96"/>
      <c r="H747" s="84"/>
      <c r="I747" s="84"/>
      <c r="J747" s="84"/>
      <c r="K747" s="84"/>
      <c r="L747" s="84"/>
      <c r="M747" s="84"/>
      <c r="N747" s="84"/>
      <c r="O747" s="84"/>
      <c r="P747" s="84"/>
      <c r="Q747" s="84"/>
      <c r="R747" s="84"/>
      <c r="S747" s="84"/>
      <c r="T747" s="84"/>
      <c r="U747" s="84"/>
      <c r="V747" s="84"/>
      <c r="W747" s="84"/>
      <c r="X747" s="84"/>
      <c r="Y747" s="84"/>
      <c r="Z747" s="84"/>
    </row>
    <row r="748" spans="1:26" ht="17.25" customHeight="1">
      <c r="A748" s="96"/>
      <c r="B748" s="84"/>
      <c r="C748" s="96"/>
      <c r="D748" s="84"/>
      <c r="E748" s="84"/>
      <c r="F748" s="96"/>
      <c r="G748" s="96"/>
      <c r="H748" s="84"/>
      <c r="I748" s="84"/>
      <c r="J748" s="84"/>
      <c r="K748" s="84"/>
      <c r="L748" s="84"/>
      <c r="M748" s="84"/>
      <c r="N748" s="84"/>
      <c r="O748" s="84"/>
      <c r="P748" s="84"/>
      <c r="Q748" s="84"/>
      <c r="R748" s="84"/>
      <c r="S748" s="84"/>
      <c r="T748" s="84"/>
      <c r="U748" s="84"/>
      <c r="V748" s="84"/>
      <c r="W748" s="84"/>
      <c r="X748" s="84"/>
      <c r="Y748" s="84"/>
      <c r="Z748" s="84"/>
    </row>
    <row r="749" spans="1:26" ht="17.25" customHeight="1">
      <c r="A749" s="96"/>
      <c r="B749" s="84"/>
      <c r="C749" s="96"/>
      <c r="D749" s="84"/>
      <c r="E749" s="84"/>
      <c r="F749" s="96"/>
      <c r="G749" s="96"/>
      <c r="H749" s="84"/>
      <c r="I749" s="84"/>
      <c r="J749" s="84"/>
      <c r="K749" s="84"/>
      <c r="L749" s="84"/>
      <c r="M749" s="84"/>
      <c r="N749" s="84"/>
      <c r="O749" s="84"/>
      <c r="P749" s="84"/>
      <c r="Q749" s="84"/>
      <c r="R749" s="84"/>
      <c r="S749" s="84"/>
      <c r="T749" s="84"/>
      <c r="U749" s="84"/>
      <c r="V749" s="84"/>
      <c r="W749" s="84"/>
      <c r="X749" s="84"/>
      <c r="Y749" s="84"/>
      <c r="Z749" s="84"/>
    </row>
    <row r="750" spans="1:26" ht="17.25" customHeight="1">
      <c r="A750" s="96"/>
      <c r="B750" s="84"/>
      <c r="C750" s="96"/>
      <c r="D750" s="84"/>
      <c r="E750" s="84"/>
      <c r="F750" s="96"/>
      <c r="G750" s="96"/>
      <c r="H750" s="84"/>
      <c r="I750" s="84"/>
      <c r="J750" s="84"/>
      <c r="K750" s="84"/>
      <c r="L750" s="84"/>
      <c r="M750" s="84"/>
      <c r="N750" s="84"/>
      <c r="O750" s="84"/>
      <c r="P750" s="84"/>
      <c r="Q750" s="84"/>
      <c r="R750" s="84"/>
      <c r="S750" s="84"/>
      <c r="T750" s="84"/>
      <c r="U750" s="84"/>
      <c r="V750" s="84"/>
      <c r="W750" s="84"/>
      <c r="X750" s="84"/>
      <c r="Y750" s="84"/>
      <c r="Z750" s="84"/>
    </row>
    <row r="751" spans="1:26" ht="17.25" customHeight="1">
      <c r="A751" s="96"/>
      <c r="B751" s="84"/>
      <c r="C751" s="96"/>
      <c r="D751" s="84"/>
      <c r="E751" s="84"/>
      <c r="F751" s="96"/>
      <c r="G751" s="96"/>
      <c r="H751" s="84"/>
      <c r="I751" s="84"/>
      <c r="J751" s="84"/>
      <c r="K751" s="84"/>
      <c r="L751" s="84"/>
      <c r="M751" s="84"/>
      <c r="N751" s="84"/>
      <c r="O751" s="84"/>
      <c r="P751" s="84"/>
      <c r="Q751" s="84"/>
      <c r="R751" s="84"/>
      <c r="S751" s="84"/>
      <c r="T751" s="84"/>
      <c r="U751" s="84"/>
      <c r="V751" s="84"/>
      <c r="W751" s="84"/>
      <c r="X751" s="84"/>
      <c r="Y751" s="84"/>
      <c r="Z751" s="84"/>
    </row>
    <row r="752" spans="1:26" ht="17.25" customHeight="1">
      <c r="A752" s="96"/>
      <c r="B752" s="84"/>
      <c r="C752" s="96"/>
      <c r="D752" s="84"/>
      <c r="E752" s="84"/>
      <c r="F752" s="96"/>
      <c r="G752" s="96"/>
      <c r="H752" s="84"/>
      <c r="I752" s="84"/>
      <c r="J752" s="84"/>
      <c r="K752" s="84"/>
      <c r="L752" s="84"/>
      <c r="M752" s="84"/>
      <c r="N752" s="84"/>
      <c r="O752" s="84"/>
      <c r="P752" s="84"/>
      <c r="Q752" s="84"/>
      <c r="R752" s="84"/>
      <c r="S752" s="84"/>
      <c r="T752" s="84"/>
      <c r="U752" s="84"/>
      <c r="V752" s="84"/>
      <c r="W752" s="84"/>
      <c r="X752" s="84"/>
      <c r="Y752" s="84"/>
      <c r="Z752" s="84"/>
    </row>
    <row r="753" spans="1:26" ht="17.25" customHeight="1">
      <c r="A753" s="96"/>
      <c r="B753" s="84"/>
      <c r="C753" s="96"/>
      <c r="D753" s="84"/>
      <c r="E753" s="84"/>
      <c r="F753" s="96"/>
      <c r="G753" s="96"/>
      <c r="H753" s="84"/>
      <c r="I753" s="84"/>
      <c r="J753" s="84"/>
      <c r="K753" s="84"/>
      <c r="L753" s="84"/>
      <c r="M753" s="84"/>
      <c r="N753" s="84"/>
      <c r="O753" s="84"/>
      <c r="P753" s="84"/>
      <c r="Q753" s="84"/>
      <c r="R753" s="84"/>
      <c r="S753" s="84"/>
      <c r="T753" s="84"/>
      <c r="U753" s="84"/>
      <c r="V753" s="84"/>
      <c r="W753" s="84"/>
      <c r="X753" s="84"/>
      <c r="Y753" s="84"/>
      <c r="Z753" s="84"/>
    </row>
    <row r="754" spans="1:26" ht="17.25" customHeight="1">
      <c r="A754" s="96"/>
      <c r="B754" s="84"/>
      <c r="C754" s="96"/>
      <c r="D754" s="84"/>
      <c r="E754" s="84"/>
      <c r="F754" s="96"/>
      <c r="G754" s="96"/>
      <c r="H754" s="84"/>
      <c r="I754" s="84"/>
      <c r="J754" s="84"/>
      <c r="K754" s="84"/>
      <c r="L754" s="84"/>
      <c r="M754" s="84"/>
      <c r="N754" s="84"/>
      <c r="O754" s="84"/>
      <c r="P754" s="84"/>
      <c r="Q754" s="84"/>
      <c r="R754" s="84"/>
      <c r="S754" s="84"/>
      <c r="T754" s="84"/>
      <c r="U754" s="84"/>
      <c r="V754" s="84"/>
      <c r="W754" s="84"/>
      <c r="X754" s="84"/>
      <c r="Y754" s="84"/>
      <c r="Z754" s="84"/>
    </row>
    <row r="755" spans="1:26" ht="17.25" customHeight="1">
      <c r="A755" s="96"/>
      <c r="B755" s="84"/>
      <c r="C755" s="96"/>
      <c r="D755" s="84"/>
      <c r="E755" s="84"/>
      <c r="F755" s="96"/>
      <c r="G755" s="96"/>
      <c r="H755" s="84"/>
      <c r="I755" s="84"/>
      <c r="J755" s="84"/>
      <c r="K755" s="84"/>
      <c r="L755" s="84"/>
      <c r="M755" s="84"/>
      <c r="N755" s="84"/>
      <c r="O755" s="84"/>
      <c r="P755" s="84"/>
      <c r="Q755" s="84"/>
      <c r="R755" s="84"/>
      <c r="S755" s="84"/>
      <c r="T755" s="84"/>
      <c r="U755" s="84"/>
      <c r="V755" s="84"/>
      <c r="W755" s="84"/>
      <c r="X755" s="84"/>
      <c r="Y755" s="84"/>
      <c r="Z755" s="84"/>
    </row>
    <row r="756" spans="1:26" ht="17.25" customHeight="1">
      <c r="A756" s="96"/>
      <c r="B756" s="84"/>
      <c r="C756" s="96"/>
      <c r="D756" s="84"/>
      <c r="E756" s="84"/>
      <c r="F756" s="96"/>
      <c r="G756" s="96"/>
      <c r="H756" s="84"/>
      <c r="I756" s="84"/>
      <c r="J756" s="84"/>
      <c r="K756" s="84"/>
      <c r="L756" s="84"/>
      <c r="M756" s="84"/>
      <c r="N756" s="84"/>
      <c r="O756" s="84"/>
      <c r="P756" s="84"/>
      <c r="Q756" s="84"/>
      <c r="R756" s="84"/>
      <c r="S756" s="84"/>
      <c r="T756" s="84"/>
      <c r="U756" s="84"/>
      <c r="V756" s="84"/>
      <c r="W756" s="84"/>
      <c r="X756" s="84"/>
      <c r="Y756" s="84"/>
      <c r="Z756" s="84"/>
    </row>
    <row r="757" spans="1:26" ht="17.25" customHeight="1">
      <c r="A757" s="96"/>
      <c r="B757" s="84"/>
      <c r="C757" s="96"/>
      <c r="D757" s="84"/>
      <c r="E757" s="84"/>
      <c r="F757" s="96"/>
      <c r="G757" s="96"/>
      <c r="H757" s="84"/>
      <c r="I757" s="84"/>
      <c r="J757" s="84"/>
      <c r="K757" s="84"/>
      <c r="L757" s="84"/>
      <c r="M757" s="84"/>
      <c r="N757" s="84"/>
      <c r="O757" s="84"/>
      <c r="P757" s="84"/>
      <c r="Q757" s="84"/>
      <c r="R757" s="84"/>
      <c r="S757" s="84"/>
      <c r="T757" s="84"/>
      <c r="U757" s="84"/>
      <c r="V757" s="84"/>
      <c r="W757" s="84"/>
      <c r="X757" s="84"/>
      <c r="Y757" s="84"/>
      <c r="Z757" s="84"/>
    </row>
    <row r="758" spans="1:26" ht="17.25" customHeight="1">
      <c r="A758" s="96"/>
      <c r="B758" s="84"/>
      <c r="C758" s="96"/>
      <c r="D758" s="84"/>
      <c r="E758" s="84"/>
      <c r="F758" s="96"/>
      <c r="G758" s="96"/>
      <c r="H758" s="84"/>
      <c r="I758" s="84"/>
      <c r="J758" s="84"/>
      <c r="K758" s="84"/>
      <c r="L758" s="84"/>
      <c r="M758" s="84"/>
      <c r="N758" s="84"/>
      <c r="O758" s="84"/>
      <c r="P758" s="84"/>
      <c r="Q758" s="84"/>
      <c r="R758" s="84"/>
      <c r="S758" s="84"/>
      <c r="T758" s="84"/>
      <c r="U758" s="84"/>
      <c r="V758" s="84"/>
      <c r="W758" s="84"/>
      <c r="X758" s="84"/>
      <c r="Y758" s="84"/>
      <c r="Z758" s="84"/>
    </row>
    <row r="759" spans="1:26" ht="17.25" customHeight="1">
      <c r="A759" s="96"/>
      <c r="B759" s="84"/>
      <c r="C759" s="96"/>
      <c r="D759" s="84"/>
      <c r="E759" s="84"/>
      <c r="F759" s="96"/>
      <c r="G759" s="96"/>
      <c r="H759" s="84"/>
      <c r="I759" s="84"/>
      <c r="J759" s="84"/>
      <c r="K759" s="84"/>
      <c r="L759" s="84"/>
      <c r="M759" s="84"/>
      <c r="N759" s="84"/>
      <c r="O759" s="84"/>
      <c r="P759" s="84"/>
      <c r="Q759" s="84"/>
      <c r="R759" s="84"/>
      <c r="S759" s="84"/>
      <c r="T759" s="84"/>
      <c r="U759" s="84"/>
      <c r="V759" s="84"/>
      <c r="W759" s="84"/>
      <c r="X759" s="84"/>
      <c r="Y759" s="84"/>
      <c r="Z759" s="84"/>
    </row>
    <row r="760" spans="1:26" ht="17.25" customHeight="1">
      <c r="A760" s="96"/>
      <c r="B760" s="84"/>
      <c r="C760" s="96"/>
      <c r="D760" s="84"/>
      <c r="E760" s="84"/>
      <c r="F760" s="96"/>
      <c r="G760" s="96"/>
      <c r="H760" s="84"/>
      <c r="I760" s="84"/>
      <c r="J760" s="84"/>
      <c r="K760" s="84"/>
      <c r="L760" s="84"/>
      <c r="M760" s="84"/>
      <c r="N760" s="84"/>
      <c r="O760" s="84"/>
      <c r="P760" s="84"/>
      <c r="Q760" s="84"/>
      <c r="R760" s="84"/>
      <c r="S760" s="84"/>
      <c r="T760" s="84"/>
      <c r="U760" s="84"/>
      <c r="V760" s="84"/>
      <c r="W760" s="84"/>
      <c r="X760" s="84"/>
      <c r="Y760" s="84"/>
      <c r="Z760" s="84"/>
    </row>
    <row r="761" spans="1:26" ht="17.25" customHeight="1">
      <c r="A761" s="96"/>
      <c r="B761" s="84"/>
      <c r="C761" s="96"/>
      <c r="D761" s="84"/>
      <c r="E761" s="84"/>
      <c r="F761" s="96"/>
      <c r="G761" s="96"/>
      <c r="H761" s="84"/>
      <c r="I761" s="84"/>
      <c r="J761" s="84"/>
      <c r="K761" s="84"/>
      <c r="L761" s="84"/>
      <c r="M761" s="84"/>
      <c r="N761" s="84"/>
      <c r="O761" s="84"/>
      <c r="P761" s="84"/>
      <c r="Q761" s="84"/>
      <c r="R761" s="84"/>
      <c r="S761" s="84"/>
      <c r="T761" s="84"/>
      <c r="U761" s="84"/>
      <c r="V761" s="84"/>
      <c r="W761" s="84"/>
      <c r="X761" s="84"/>
      <c r="Y761" s="84"/>
      <c r="Z761" s="84"/>
    </row>
    <row r="762" spans="1:26" ht="17.25" customHeight="1">
      <c r="A762" s="96"/>
      <c r="B762" s="84"/>
      <c r="C762" s="96"/>
      <c r="D762" s="84"/>
      <c r="E762" s="84"/>
      <c r="F762" s="96"/>
      <c r="G762" s="96"/>
      <c r="H762" s="84"/>
      <c r="I762" s="84"/>
      <c r="J762" s="84"/>
      <c r="K762" s="84"/>
      <c r="L762" s="84"/>
      <c r="M762" s="84"/>
      <c r="N762" s="84"/>
      <c r="O762" s="84"/>
      <c r="P762" s="84"/>
      <c r="Q762" s="84"/>
      <c r="R762" s="84"/>
      <c r="S762" s="84"/>
      <c r="T762" s="84"/>
      <c r="U762" s="84"/>
      <c r="V762" s="84"/>
      <c r="W762" s="84"/>
      <c r="X762" s="84"/>
      <c r="Y762" s="84"/>
      <c r="Z762" s="84"/>
    </row>
    <row r="763" spans="1:26" ht="17.25" customHeight="1">
      <c r="A763" s="96"/>
      <c r="B763" s="84"/>
      <c r="C763" s="96"/>
      <c r="D763" s="84"/>
      <c r="E763" s="84"/>
      <c r="F763" s="96"/>
      <c r="G763" s="96"/>
      <c r="H763" s="84"/>
      <c r="I763" s="84"/>
      <c r="J763" s="84"/>
      <c r="K763" s="84"/>
      <c r="L763" s="84"/>
      <c r="M763" s="84"/>
      <c r="N763" s="84"/>
      <c r="O763" s="84"/>
      <c r="P763" s="84"/>
      <c r="Q763" s="84"/>
      <c r="R763" s="84"/>
      <c r="S763" s="84"/>
      <c r="T763" s="84"/>
      <c r="U763" s="84"/>
      <c r="V763" s="84"/>
      <c r="W763" s="84"/>
      <c r="X763" s="84"/>
      <c r="Y763" s="84"/>
      <c r="Z763" s="84"/>
    </row>
    <row r="764" spans="1:26" ht="17.25" customHeight="1">
      <c r="A764" s="96"/>
      <c r="B764" s="84"/>
      <c r="C764" s="96"/>
      <c r="D764" s="84"/>
      <c r="E764" s="84"/>
      <c r="F764" s="96"/>
      <c r="G764" s="96"/>
      <c r="H764" s="84"/>
      <c r="I764" s="84"/>
      <c r="J764" s="84"/>
      <c r="K764" s="84"/>
      <c r="L764" s="84"/>
      <c r="M764" s="84"/>
      <c r="N764" s="84"/>
      <c r="O764" s="84"/>
      <c r="P764" s="84"/>
      <c r="Q764" s="84"/>
      <c r="R764" s="84"/>
      <c r="S764" s="84"/>
      <c r="T764" s="84"/>
      <c r="U764" s="84"/>
      <c r="V764" s="84"/>
      <c r="W764" s="84"/>
      <c r="X764" s="84"/>
      <c r="Y764" s="84"/>
      <c r="Z764" s="84"/>
    </row>
    <row r="765" spans="1:26" ht="17.25" customHeight="1">
      <c r="A765" s="96"/>
      <c r="B765" s="84"/>
      <c r="C765" s="96"/>
      <c r="D765" s="84"/>
      <c r="E765" s="84"/>
      <c r="F765" s="96"/>
      <c r="G765" s="96"/>
      <c r="H765" s="84"/>
      <c r="I765" s="84"/>
      <c r="J765" s="84"/>
      <c r="K765" s="84"/>
      <c r="L765" s="84"/>
      <c r="M765" s="84"/>
      <c r="N765" s="84"/>
      <c r="O765" s="84"/>
      <c r="P765" s="84"/>
      <c r="Q765" s="84"/>
      <c r="R765" s="84"/>
      <c r="S765" s="84"/>
      <c r="T765" s="84"/>
      <c r="U765" s="84"/>
      <c r="V765" s="84"/>
      <c r="W765" s="84"/>
      <c r="X765" s="84"/>
      <c r="Y765" s="84"/>
      <c r="Z765" s="84"/>
    </row>
    <row r="766" spans="1:26" ht="17.25" customHeight="1">
      <c r="A766" s="96"/>
      <c r="B766" s="84"/>
      <c r="C766" s="96"/>
      <c r="D766" s="84"/>
      <c r="E766" s="84"/>
      <c r="F766" s="96"/>
      <c r="G766" s="96"/>
      <c r="H766" s="84"/>
      <c r="I766" s="84"/>
      <c r="J766" s="84"/>
      <c r="K766" s="84"/>
      <c r="L766" s="84"/>
      <c r="M766" s="84"/>
      <c r="N766" s="84"/>
      <c r="O766" s="84"/>
      <c r="P766" s="84"/>
      <c r="Q766" s="84"/>
      <c r="R766" s="84"/>
      <c r="S766" s="84"/>
      <c r="T766" s="84"/>
      <c r="U766" s="84"/>
      <c r="V766" s="84"/>
      <c r="W766" s="84"/>
      <c r="X766" s="84"/>
      <c r="Y766" s="84"/>
      <c r="Z766" s="84"/>
    </row>
    <row r="767" spans="1:26" ht="17.25" customHeight="1">
      <c r="A767" s="96"/>
      <c r="B767" s="84"/>
      <c r="C767" s="96"/>
      <c r="D767" s="84"/>
      <c r="E767" s="84"/>
      <c r="F767" s="96"/>
      <c r="G767" s="96"/>
      <c r="H767" s="84"/>
      <c r="I767" s="84"/>
      <c r="J767" s="84"/>
      <c r="K767" s="84"/>
      <c r="L767" s="84"/>
      <c r="M767" s="84"/>
      <c r="N767" s="84"/>
      <c r="O767" s="84"/>
      <c r="P767" s="84"/>
      <c r="Q767" s="84"/>
      <c r="R767" s="84"/>
      <c r="S767" s="84"/>
      <c r="T767" s="84"/>
      <c r="U767" s="84"/>
      <c r="V767" s="84"/>
      <c r="W767" s="84"/>
      <c r="X767" s="84"/>
      <c r="Y767" s="84"/>
      <c r="Z767" s="84"/>
    </row>
    <row r="768" spans="1:26" ht="17.25" customHeight="1">
      <c r="A768" s="96"/>
      <c r="B768" s="84"/>
      <c r="C768" s="96"/>
      <c r="D768" s="84"/>
      <c r="E768" s="84"/>
      <c r="F768" s="96"/>
      <c r="G768" s="96"/>
      <c r="H768" s="84"/>
      <c r="I768" s="84"/>
      <c r="J768" s="84"/>
      <c r="K768" s="84"/>
      <c r="L768" s="84"/>
      <c r="M768" s="84"/>
      <c r="N768" s="84"/>
      <c r="O768" s="84"/>
      <c r="P768" s="84"/>
      <c r="Q768" s="84"/>
      <c r="R768" s="84"/>
      <c r="S768" s="84"/>
      <c r="T768" s="84"/>
      <c r="U768" s="84"/>
      <c r="V768" s="84"/>
      <c r="W768" s="84"/>
      <c r="X768" s="84"/>
      <c r="Y768" s="84"/>
      <c r="Z768" s="84"/>
    </row>
    <row r="769" spans="1:26" ht="17.25" customHeight="1">
      <c r="A769" s="96"/>
      <c r="B769" s="84"/>
      <c r="C769" s="96"/>
      <c r="D769" s="84"/>
      <c r="E769" s="84"/>
      <c r="F769" s="96"/>
      <c r="G769" s="96"/>
      <c r="H769" s="84"/>
      <c r="I769" s="84"/>
      <c r="J769" s="84"/>
      <c r="K769" s="84"/>
      <c r="L769" s="84"/>
      <c r="M769" s="84"/>
      <c r="N769" s="84"/>
      <c r="O769" s="84"/>
      <c r="P769" s="84"/>
      <c r="Q769" s="84"/>
      <c r="R769" s="84"/>
      <c r="S769" s="84"/>
      <c r="T769" s="84"/>
      <c r="U769" s="84"/>
      <c r="V769" s="84"/>
      <c r="W769" s="84"/>
      <c r="X769" s="84"/>
      <c r="Y769" s="84"/>
      <c r="Z769" s="84"/>
    </row>
    <row r="770" spans="1:26" ht="17.25" customHeight="1">
      <c r="A770" s="96"/>
      <c r="B770" s="84"/>
      <c r="C770" s="96"/>
      <c r="D770" s="84"/>
      <c r="E770" s="84"/>
      <c r="F770" s="96"/>
      <c r="G770" s="96"/>
      <c r="H770" s="84"/>
      <c r="I770" s="84"/>
      <c r="J770" s="84"/>
      <c r="K770" s="84"/>
      <c r="L770" s="84"/>
      <c r="M770" s="84"/>
      <c r="N770" s="84"/>
      <c r="O770" s="84"/>
      <c r="P770" s="84"/>
      <c r="Q770" s="84"/>
      <c r="R770" s="84"/>
      <c r="S770" s="84"/>
      <c r="T770" s="84"/>
      <c r="U770" s="84"/>
      <c r="V770" s="84"/>
      <c r="W770" s="84"/>
      <c r="X770" s="84"/>
      <c r="Y770" s="84"/>
      <c r="Z770" s="84"/>
    </row>
    <row r="771" spans="1:26" ht="17.25" customHeight="1">
      <c r="A771" s="96"/>
      <c r="B771" s="84"/>
      <c r="C771" s="96"/>
      <c r="D771" s="84"/>
      <c r="E771" s="84"/>
      <c r="F771" s="96"/>
      <c r="G771" s="96"/>
      <c r="H771" s="84"/>
      <c r="I771" s="84"/>
      <c r="J771" s="84"/>
      <c r="K771" s="84"/>
      <c r="L771" s="84"/>
      <c r="M771" s="84"/>
      <c r="N771" s="84"/>
      <c r="O771" s="84"/>
      <c r="P771" s="84"/>
      <c r="Q771" s="84"/>
      <c r="R771" s="84"/>
      <c r="S771" s="84"/>
      <c r="T771" s="84"/>
      <c r="U771" s="84"/>
      <c r="V771" s="84"/>
      <c r="W771" s="84"/>
      <c r="X771" s="84"/>
      <c r="Y771" s="84"/>
      <c r="Z771" s="84"/>
    </row>
    <row r="772" spans="1:26" ht="17.25" customHeight="1">
      <c r="A772" s="96"/>
      <c r="B772" s="84"/>
      <c r="C772" s="96"/>
      <c r="D772" s="84"/>
      <c r="E772" s="84"/>
      <c r="F772" s="96"/>
      <c r="G772" s="96"/>
      <c r="H772" s="84"/>
      <c r="I772" s="84"/>
      <c r="J772" s="84"/>
      <c r="K772" s="84"/>
      <c r="L772" s="84"/>
      <c r="M772" s="84"/>
      <c r="N772" s="84"/>
      <c r="O772" s="84"/>
      <c r="P772" s="84"/>
      <c r="Q772" s="84"/>
      <c r="R772" s="84"/>
      <c r="S772" s="84"/>
      <c r="T772" s="84"/>
      <c r="U772" s="84"/>
      <c r="V772" s="84"/>
      <c r="W772" s="84"/>
      <c r="X772" s="84"/>
      <c r="Y772" s="84"/>
      <c r="Z772" s="84"/>
    </row>
    <row r="773" spans="1:26" ht="17.25" customHeight="1">
      <c r="A773" s="96"/>
      <c r="B773" s="84"/>
      <c r="C773" s="96"/>
      <c r="D773" s="84"/>
      <c r="E773" s="84"/>
      <c r="F773" s="96"/>
      <c r="G773" s="96"/>
      <c r="H773" s="84"/>
      <c r="I773" s="84"/>
      <c r="J773" s="84"/>
      <c r="K773" s="84"/>
      <c r="L773" s="84"/>
      <c r="M773" s="84"/>
      <c r="N773" s="84"/>
      <c r="O773" s="84"/>
      <c r="P773" s="84"/>
      <c r="Q773" s="84"/>
      <c r="R773" s="84"/>
      <c r="S773" s="84"/>
      <c r="T773" s="84"/>
      <c r="U773" s="84"/>
      <c r="V773" s="84"/>
      <c r="W773" s="84"/>
      <c r="X773" s="84"/>
      <c r="Y773" s="84"/>
      <c r="Z773" s="84"/>
    </row>
    <row r="774" spans="1:26" ht="17.25" customHeight="1">
      <c r="A774" s="96"/>
      <c r="B774" s="84"/>
      <c r="C774" s="96"/>
      <c r="D774" s="84"/>
      <c r="E774" s="84"/>
      <c r="F774" s="96"/>
      <c r="G774" s="96"/>
      <c r="H774" s="84"/>
      <c r="I774" s="84"/>
      <c r="J774" s="84"/>
      <c r="K774" s="84"/>
      <c r="L774" s="84"/>
      <c r="M774" s="84"/>
      <c r="N774" s="84"/>
      <c r="O774" s="84"/>
      <c r="P774" s="84"/>
      <c r="Q774" s="84"/>
      <c r="R774" s="84"/>
      <c r="S774" s="84"/>
      <c r="T774" s="84"/>
      <c r="U774" s="84"/>
      <c r="V774" s="84"/>
      <c r="W774" s="84"/>
      <c r="X774" s="84"/>
      <c r="Y774" s="84"/>
      <c r="Z774" s="84"/>
    </row>
    <row r="775" spans="1:26" ht="17.25" customHeight="1">
      <c r="A775" s="96"/>
      <c r="B775" s="84"/>
      <c r="C775" s="96"/>
      <c r="D775" s="84"/>
      <c r="E775" s="84"/>
      <c r="F775" s="96"/>
      <c r="G775" s="96"/>
      <c r="H775" s="84"/>
      <c r="I775" s="84"/>
      <c r="J775" s="84"/>
      <c r="K775" s="84"/>
      <c r="L775" s="84"/>
      <c r="M775" s="84"/>
      <c r="N775" s="84"/>
      <c r="O775" s="84"/>
      <c r="P775" s="84"/>
      <c r="Q775" s="84"/>
      <c r="R775" s="84"/>
      <c r="S775" s="84"/>
      <c r="T775" s="84"/>
      <c r="U775" s="84"/>
      <c r="V775" s="84"/>
      <c r="W775" s="84"/>
      <c r="X775" s="84"/>
      <c r="Y775" s="84"/>
      <c r="Z775" s="84"/>
    </row>
    <row r="776" spans="1:26" ht="17.25" customHeight="1">
      <c r="A776" s="96"/>
      <c r="B776" s="84"/>
      <c r="C776" s="96"/>
      <c r="D776" s="84"/>
      <c r="E776" s="84"/>
      <c r="F776" s="96"/>
      <c r="G776" s="96"/>
      <c r="H776" s="84"/>
      <c r="I776" s="84"/>
      <c r="J776" s="84"/>
      <c r="K776" s="84"/>
      <c r="L776" s="84"/>
      <c r="M776" s="84"/>
      <c r="N776" s="84"/>
      <c r="O776" s="84"/>
      <c r="P776" s="84"/>
      <c r="Q776" s="84"/>
      <c r="R776" s="84"/>
      <c r="S776" s="84"/>
      <c r="T776" s="84"/>
      <c r="U776" s="84"/>
      <c r="V776" s="84"/>
      <c r="W776" s="84"/>
      <c r="X776" s="84"/>
      <c r="Y776" s="84"/>
      <c r="Z776" s="84"/>
    </row>
    <row r="777" spans="1:26" ht="17.25" customHeight="1">
      <c r="A777" s="96"/>
      <c r="B777" s="84"/>
      <c r="C777" s="96"/>
      <c r="D777" s="84"/>
      <c r="E777" s="84"/>
      <c r="F777" s="96"/>
      <c r="G777" s="96"/>
      <c r="H777" s="84"/>
      <c r="I777" s="84"/>
      <c r="J777" s="84"/>
      <c r="K777" s="84"/>
      <c r="L777" s="84"/>
      <c r="M777" s="84"/>
      <c r="N777" s="84"/>
      <c r="O777" s="84"/>
      <c r="P777" s="84"/>
      <c r="Q777" s="84"/>
      <c r="R777" s="84"/>
      <c r="S777" s="84"/>
      <c r="T777" s="84"/>
      <c r="U777" s="84"/>
      <c r="V777" s="84"/>
      <c r="W777" s="84"/>
      <c r="X777" s="84"/>
      <c r="Y777" s="84"/>
      <c r="Z777" s="84"/>
    </row>
    <row r="778" spans="1:26" ht="17.25" customHeight="1">
      <c r="A778" s="96"/>
      <c r="B778" s="84"/>
      <c r="C778" s="96"/>
      <c r="D778" s="84"/>
      <c r="E778" s="84"/>
      <c r="F778" s="96"/>
      <c r="G778" s="96"/>
      <c r="H778" s="84"/>
      <c r="I778" s="84"/>
      <c r="J778" s="84"/>
      <c r="K778" s="84"/>
      <c r="L778" s="84"/>
      <c r="M778" s="84"/>
      <c r="N778" s="84"/>
      <c r="O778" s="84"/>
      <c r="P778" s="84"/>
      <c r="Q778" s="84"/>
      <c r="R778" s="84"/>
      <c r="S778" s="84"/>
      <c r="T778" s="84"/>
      <c r="U778" s="84"/>
      <c r="V778" s="84"/>
      <c r="W778" s="84"/>
      <c r="X778" s="84"/>
      <c r="Y778" s="84"/>
      <c r="Z778" s="84"/>
    </row>
    <row r="779" spans="1:26" ht="17.25" customHeight="1">
      <c r="A779" s="96"/>
      <c r="B779" s="84"/>
      <c r="C779" s="96"/>
      <c r="D779" s="84"/>
      <c r="E779" s="84"/>
      <c r="F779" s="96"/>
      <c r="G779" s="96"/>
      <c r="H779" s="84"/>
      <c r="I779" s="84"/>
      <c r="J779" s="84"/>
      <c r="K779" s="84"/>
      <c r="L779" s="84"/>
      <c r="M779" s="84"/>
      <c r="N779" s="84"/>
      <c r="O779" s="84"/>
      <c r="P779" s="84"/>
      <c r="Q779" s="84"/>
      <c r="R779" s="84"/>
      <c r="S779" s="84"/>
      <c r="T779" s="84"/>
      <c r="U779" s="84"/>
      <c r="V779" s="84"/>
      <c r="W779" s="84"/>
      <c r="X779" s="84"/>
      <c r="Y779" s="84"/>
      <c r="Z779" s="84"/>
    </row>
    <row r="780" spans="1:26" ht="17.25" customHeight="1">
      <c r="A780" s="96"/>
      <c r="B780" s="84"/>
      <c r="C780" s="96"/>
      <c r="D780" s="84"/>
      <c r="E780" s="84"/>
      <c r="F780" s="96"/>
      <c r="G780" s="96"/>
      <c r="H780" s="84"/>
      <c r="I780" s="84"/>
      <c r="J780" s="84"/>
      <c r="K780" s="84"/>
      <c r="L780" s="84"/>
      <c r="M780" s="84"/>
      <c r="N780" s="84"/>
      <c r="O780" s="84"/>
      <c r="P780" s="84"/>
      <c r="Q780" s="84"/>
      <c r="R780" s="84"/>
      <c r="S780" s="84"/>
      <c r="T780" s="84"/>
      <c r="U780" s="84"/>
      <c r="V780" s="84"/>
      <c r="W780" s="84"/>
      <c r="X780" s="84"/>
      <c r="Y780" s="84"/>
      <c r="Z780" s="84"/>
    </row>
    <row r="781" spans="1:26" ht="17.25" customHeight="1">
      <c r="A781" s="96"/>
      <c r="B781" s="84"/>
      <c r="C781" s="96"/>
      <c r="D781" s="84"/>
      <c r="E781" s="84"/>
      <c r="F781" s="96"/>
      <c r="G781" s="96"/>
      <c r="H781" s="84"/>
      <c r="I781" s="84"/>
      <c r="J781" s="84"/>
      <c r="K781" s="84"/>
      <c r="L781" s="84"/>
      <c r="M781" s="84"/>
      <c r="N781" s="84"/>
      <c r="O781" s="84"/>
      <c r="P781" s="84"/>
      <c r="Q781" s="84"/>
      <c r="R781" s="84"/>
      <c r="S781" s="84"/>
      <c r="T781" s="84"/>
      <c r="U781" s="84"/>
      <c r="V781" s="84"/>
      <c r="W781" s="84"/>
      <c r="X781" s="84"/>
      <c r="Y781" s="84"/>
      <c r="Z781" s="84"/>
    </row>
    <row r="782" spans="1:26" ht="17.25" customHeight="1">
      <c r="A782" s="96"/>
      <c r="B782" s="84"/>
      <c r="C782" s="96"/>
      <c r="D782" s="84"/>
      <c r="E782" s="84"/>
      <c r="F782" s="96"/>
      <c r="G782" s="96"/>
      <c r="H782" s="84"/>
      <c r="I782" s="84"/>
      <c r="J782" s="84"/>
      <c r="K782" s="84"/>
      <c r="L782" s="84"/>
      <c r="M782" s="84"/>
      <c r="N782" s="84"/>
      <c r="O782" s="84"/>
      <c r="P782" s="84"/>
      <c r="Q782" s="84"/>
      <c r="R782" s="84"/>
      <c r="S782" s="84"/>
      <c r="T782" s="84"/>
      <c r="U782" s="84"/>
      <c r="V782" s="84"/>
      <c r="W782" s="84"/>
      <c r="X782" s="84"/>
      <c r="Y782" s="84"/>
      <c r="Z782" s="84"/>
    </row>
    <row r="783" spans="1:26" ht="17.25" customHeight="1">
      <c r="A783" s="96"/>
      <c r="B783" s="84"/>
      <c r="C783" s="96"/>
      <c r="D783" s="84"/>
      <c r="E783" s="84"/>
      <c r="F783" s="96"/>
      <c r="G783" s="96"/>
      <c r="H783" s="84"/>
      <c r="I783" s="84"/>
      <c r="J783" s="84"/>
      <c r="K783" s="84"/>
      <c r="L783" s="84"/>
      <c r="M783" s="84"/>
      <c r="N783" s="84"/>
      <c r="O783" s="84"/>
      <c r="P783" s="84"/>
      <c r="Q783" s="84"/>
      <c r="R783" s="84"/>
      <c r="S783" s="84"/>
      <c r="T783" s="84"/>
      <c r="U783" s="84"/>
      <c r="V783" s="84"/>
      <c r="W783" s="84"/>
      <c r="X783" s="84"/>
      <c r="Y783" s="84"/>
      <c r="Z783" s="84"/>
    </row>
    <row r="784" spans="1:26" ht="17.25" customHeight="1">
      <c r="A784" s="96"/>
      <c r="B784" s="84"/>
      <c r="C784" s="96"/>
      <c r="D784" s="84"/>
      <c r="E784" s="84"/>
      <c r="F784" s="96"/>
      <c r="G784" s="96"/>
      <c r="H784" s="84"/>
      <c r="I784" s="84"/>
      <c r="J784" s="84"/>
      <c r="K784" s="84"/>
      <c r="L784" s="84"/>
      <c r="M784" s="84"/>
      <c r="N784" s="84"/>
      <c r="O784" s="84"/>
      <c r="P784" s="84"/>
      <c r="Q784" s="84"/>
      <c r="R784" s="84"/>
      <c r="S784" s="84"/>
      <c r="T784" s="84"/>
      <c r="U784" s="84"/>
      <c r="V784" s="84"/>
      <c r="W784" s="84"/>
      <c r="X784" s="84"/>
      <c r="Y784" s="84"/>
      <c r="Z784" s="84"/>
    </row>
    <row r="785" spans="1:26" ht="17.25" customHeight="1">
      <c r="A785" s="96"/>
      <c r="B785" s="84"/>
      <c r="C785" s="96"/>
      <c r="D785" s="84"/>
      <c r="E785" s="84"/>
      <c r="F785" s="96"/>
      <c r="G785" s="96"/>
      <c r="H785" s="84"/>
      <c r="I785" s="84"/>
      <c r="J785" s="84"/>
      <c r="K785" s="84"/>
      <c r="L785" s="84"/>
      <c r="M785" s="84"/>
      <c r="N785" s="84"/>
      <c r="O785" s="84"/>
      <c r="P785" s="84"/>
      <c r="Q785" s="84"/>
      <c r="R785" s="84"/>
      <c r="S785" s="84"/>
      <c r="T785" s="84"/>
      <c r="U785" s="84"/>
      <c r="V785" s="84"/>
      <c r="W785" s="84"/>
      <c r="X785" s="84"/>
      <c r="Y785" s="84"/>
      <c r="Z785" s="84"/>
    </row>
    <row r="786" spans="1:26" ht="17.25" customHeight="1">
      <c r="A786" s="96"/>
      <c r="B786" s="84"/>
      <c r="C786" s="96"/>
      <c r="D786" s="84"/>
      <c r="E786" s="84"/>
      <c r="F786" s="96"/>
      <c r="G786" s="96"/>
      <c r="H786" s="84"/>
      <c r="I786" s="84"/>
      <c r="J786" s="84"/>
      <c r="K786" s="84"/>
      <c r="L786" s="84"/>
      <c r="M786" s="84"/>
      <c r="N786" s="84"/>
      <c r="O786" s="84"/>
      <c r="P786" s="84"/>
      <c r="Q786" s="84"/>
      <c r="R786" s="84"/>
      <c r="S786" s="84"/>
      <c r="T786" s="84"/>
      <c r="U786" s="84"/>
      <c r="V786" s="84"/>
      <c r="W786" s="84"/>
      <c r="X786" s="84"/>
      <c r="Y786" s="84"/>
      <c r="Z786" s="84"/>
    </row>
    <row r="787" spans="1:26" ht="17.25" customHeight="1">
      <c r="A787" s="96"/>
      <c r="B787" s="84"/>
      <c r="C787" s="96"/>
      <c r="D787" s="84"/>
      <c r="E787" s="84"/>
      <c r="F787" s="96"/>
      <c r="G787" s="96"/>
      <c r="H787" s="84"/>
      <c r="I787" s="84"/>
      <c r="J787" s="84"/>
      <c r="K787" s="84"/>
      <c r="L787" s="84"/>
      <c r="M787" s="84"/>
      <c r="N787" s="84"/>
      <c r="O787" s="84"/>
      <c r="P787" s="84"/>
      <c r="Q787" s="84"/>
      <c r="R787" s="84"/>
      <c r="S787" s="84"/>
      <c r="T787" s="84"/>
      <c r="U787" s="84"/>
      <c r="V787" s="84"/>
      <c r="W787" s="84"/>
      <c r="X787" s="84"/>
      <c r="Y787" s="84"/>
      <c r="Z787" s="84"/>
    </row>
    <row r="788" spans="1:26" ht="17.25" customHeight="1">
      <c r="A788" s="96"/>
      <c r="B788" s="84"/>
      <c r="C788" s="96"/>
      <c r="D788" s="84"/>
      <c r="E788" s="84"/>
      <c r="F788" s="96"/>
      <c r="G788" s="96"/>
      <c r="H788" s="84"/>
      <c r="I788" s="84"/>
      <c r="J788" s="84"/>
      <c r="K788" s="84"/>
      <c r="L788" s="84"/>
      <c r="M788" s="84"/>
      <c r="N788" s="84"/>
      <c r="O788" s="84"/>
      <c r="P788" s="84"/>
      <c r="Q788" s="84"/>
      <c r="R788" s="84"/>
      <c r="S788" s="84"/>
      <c r="T788" s="84"/>
      <c r="U788" s="84"/>
      <c r="V788" s="84"/>
      <c r="W788" s="84"/>
      <c r="X788" s="84"/>
      <c r="Y788" s="84"/>
      <c r="Z788" s="84"/>
    </row>
    <row r="789" spans="1:26" ht="17.25" customHeight="1">
      <c r="A789" s="96"/>
      <c r="B789" s="84"/>
      <c r="C789" s="96"/>
      <c r="D789" s="84"/>
      <c r="E789" s="84"/>
      <c r="F789" s="96"/>
      <c r="G789" s="96"/>
      <c r="H789" s="84"/>
      <c r="I789" s="84"/>
      <c r="J789" s="84"/>
      <c r="K789" s="84"/>
      <c r="L789" s="84"/>
      <c r="M789" s="84"/>
      <c r="N789" s="84"/>
      <c r="O789" s="84"/>
      <c r="P789" s="84"/>
      <c r="Q789" s="84"/>
      <c r="R789" s="84"/>
      <c r="S789" s="84"/>
      <c r="T789" s="84"/>
      <c r="U789" s="84"/>
      <c r="V789" s="84"/>
      <c r="W789" s="84"/>
      <c r="X789" s="84"/>
      <c r="Y789" s="84"/>
      <c r="Z789" s="84"/>
    </row>
    <row r="790" spans="1:26" ht="17.25" customHeight="1">
      <c r="A790" s="96"/>
      <c r="B790" s="84"/>
      <c r="C790" s="96"/>
      <c r="D790" s="84"/>
      <c r="E790" s="84"/>
      <c r="F790" s="96"/>
      <c r="G790" s="96"/>
      <c r="H790" s="84"/>
      <c r="I790" s="84"/>
      <c r="J790" s="84"/>
      <c r="K790" s="84"/>
      <c r="L790" s="84"/>
      <c r="M790" s="84"/>
      <c r="N790" s="84"/>
      <c r="O790" s="84"/>
      <c r="P790" s="84"/>
      <c r="Q790" s="84"/>
      <c r="R790" s="84"/>
      <c r="S790" s="84"/>
      <c r="T790" s="84"/>
      <c r="U790" s="84"/>
      <c r="V790" s="84"/>
      <c r="W790" s="84"/>
      <c r="X790" s="84"/>
      <c r="Y790" s="84"/>
      <c r="Z790" s="84"/>
    </row>
    <row r="791" spans="1:26" ht="17.25" customHeight="1">
      <c r="A791" s="96"/>
      <c r="B791" s="84"/>
      <c r="C791" s="96"/>
      <c r="D791" s="84"/>
      <c r="E791" s="84"/>
      <c r="F791" s="96"/>
      <c r="G791" s="96"/>
      <c r="H791" s="84"/>
      <c r="I791" s="84"/>
      <c r="J791" s="84"/>
      <c r="K791" s="84"/>
      <c r="L791" s="84"/>
      <c r="M791" s="84"/>
      <c r="N791" s="84"/>
      <c r="O791" s="84"/>
      <c r="P791" s="84"/>
      <c r="Q791" s="84"/>
      <c r="R791" s="84"/>
      <c r="S791" s="84"/>
      <c r="T791" s="84"/>
      <c r="U791" s="84"/>
      <c r="V791" s="84"/>
      <c r="W791" s="84"/>
      <c r="X791" s="84"/>
      <c r="Y791" s="84"/>
      <c r="Z791" s="84"/>
    </row>
    <row r="792" spans="1:26" ht="17.25" customHeight="1">
      <c r="A792" s="96"/>
      <c r="B792" s="84"/>
      <c r="C792" s="96"/>
      <c r="D792" s="84"/>
      <c r="E792" s="84"/>
      <c r="F792" s="96"/>
      <c r="G792" s="96"/>
      <c r="H792" s="84"/>
      <c r="I792" s="84"/>
      <c r="J792" s="84"/>
      <c r="K792" s="84"/>
      <c r="L792" s="84"/>
      <c r="M792" s="84"/>
      <c r="N792" s="84"/>
      <c r="O792" s="84"/>
      <c r="P792" s="84"/>
      <c r="Q792" s="84"/>
      <c r="R792" s="84"/>
      <c r="S792" s="84"/>
      <c r="T792" s="84"/>
      <c r="U792" s="84"/>
      <c r="V792" s="84"/>
      <c r="W792" s="84"/>
      <c r="X792" s="84"/>
      <c r="Y792" s="84"/>
      <c r="Z792" s="84"/>
    </row>
    <row r="793" spans="1:26" ht="17.25" customHeight="1">
      <c r="A793" s="96"/>
      <c r="B793" s="84"/>
      <c r="C793" s="96"/>
      <c r="D793" s="84"/>
      <c r="E793" s="84"/>
      <c r="F793" s="96"/>
      <c r="G793" s="96"/>
      <c r="H793" s="84"/>
      <c r="I793" s="84"/>
      <c r="J793" s="84"/>
      <c r="K793" s="84"/>
      <c r="L793" s="84"/>
      <c r="M793" s="84"/>
      <c r="N793" s="84"/>
      <c r="O793" s="84"/>
      <c r="P793" s="84"/>
      <c r="Q793" s="84"/>
      <c r="R793" s="84"/>
      <c r="S793" s="84"/>
      <c r="T793" s="84"/>
      <c r="U793" s="84"/>
      <c r="V793" s="84"/>
      <c r="W793" s="84"/>
      <c r="X793" s="84"/>
      <c r="Y793" s="84"/>
      <c r="Z793" s="84"/>
    </row>
    <row r="794" spans="1:26" ht="17.25" customHeight="1">
      <c r="A794" s="96"/>
      <c r="B794" s="84"/>
      <c r="C794" s="96"/>
      <c r="D794" s="84"/>
      <c r="E794" s="84"/>
      <c r="F794" s="96"/>
      <c r="G794" s="96"/>
      <c r="H794" s="84"/>
      <c r="I794" s="84"/>
      <c r="J794" s="84"/>
      <c r="K794" s="84"/>
      <c r="L794" s="84"/>
      <c r="M794" s="84"/>
      <c r="N794" s="84"/>
      <c r="O794" s="84"/>
      <c r="P794" s="84"/>
      <c r="Q794" s="84"/>
      <c r="R794" s="84"/>
      <c r="S794" s="84"/>
      <c r="T794" s="84"/>
      <c r="U794" s="84"/>
      <c r="V794" s="84"/>
      <c r="W794" s="84"/>
      <c r="X794" s="84"/>
      <c r="Y794" s="84"/>
      <c r="Z794" s="84"/>
    </row>
    <row r="795" spans="1:26" ht="17.25" customHeight="1">
      <c r="A795" s="96"/>
      <c r="B795" s="84"/>
      <c r="C795" s="96"/>
      <c r="D795" s="84"/>
      <c r="E795" s="84"/>
      <c r="F795" s="96"/>
      <c r="G795" s="96"/>
      <c r="H795" s="84"/>
      <c r="I795" s="84"/>
      <c r="J795" s="84"/>
      <c r="K795" s="84"/>
      <c r="L795" s="84"/>
      <c r="M795" s="84"/>
      <c r="N795" s="84"/>
      <c r="O795" s="84"/>
      <c r="P795" s="84"/>
      <c r="Q795" s="84"/>
      <c r="R795" s="84"/>
      <c r="S795" s="84"/>
      <c r="T795" s="84"/>
      <c r="U795" s="84"/>
      <c r="V795" s="84"/>
      <c r="W795" s="84"/>
      <c r="X795" s="84"/>
      <c r="Y795" s="84"/>
      <c r="Z795" s="84"/>
    </row>
    <row r="796" spans="1:26" ht="17.25" customHeight="1">
      <c r="A796" s="96"/>
      <c r="B796" s="84"/>
      <c r="C796" s="96"/>
      <c r="D796" s="84"/>
      <c r="E796" s="84"/>
      <c r="F796" s="96"/>
      <c r="G796" s="96"/>
      <c r="H796" s="84"/>
      <c r="I796" s="84"/>
      <c r="J796" s="84"/>
      <c r="K796" s="84"/>
      <c r="L796" s="84"/>
      <c r="M796" s="84"/>
      <c r="N796" s="84"/>
      <c r="O796" s="84"/>
      <c r="P796" s="84"/>
      <c r="Q796" s="84"/>
      <c r="R796" s="84"/>
      <c r="S796" s="84"/>
      <c r="T796" s="84"/>
      <c r="U796" s="84"/>
      <c r="V796" s="84"/>
      <c r="W796" s="84"/>
      <c r="X796" s="84"/>
      <c r="Y796" s="84"/>
      <c r="Z796" s="84"/>
    </row>
    <row r="797" spans="1:26" ht="17.25" customHeight="1">
      <c r="A797" s="96"/>
      <c r="B797" s="84"/>
      <c r="C797" s="96"/>
      <c r="D797" s="84"/>
      <c r="E797" s="84"/>
      <c r="F797" s="96"/>
      <c r="G797" s="96"/>
      <c r="H797" s="84"/>
      <c r="I797" s="84"/>
      <c r="J797" s="84"/>
      <c r="K797" s="84"/>
      <c r="L797" s="84"/>
      <c r="M797" s="84"/>
      <c r="N797" s="84"/>
      <c r="O797" s="84"/>
      <c r="P797" s="84"/>
      <c r="Q797" s="84"/>
      <c r="R797" s="84"/>
      <c r="S797" s="84"/>
      <c r="T797" s="84"/>
      <c r="U797" s="84"/>
      <c r="V797" s="84"/>
      <c r="W797" s="84"/>
      <c r="X797" s="84"/>
      <c r="Y797" s="84"/>
      <c r="Z797" s="84"/>
    </row>
    <row r="798" spans="1:26" ht="17.25" customHeight="1">
      <c r="A798" s="96"/>
      <c r="B798" s="84"/>
      <c r="C798" s="96"/>
      <c r="D798" s="84"/>
      <c r="E798" s="84"/>
      <c r="F798" s="96"/>
      <c r="G798" s="96"/>
      <c r="H798" s="84"/>
      <c r="I798" s="84"/>
      <c r="J798" s="84"/>
      <c r="K798" s="84"/>
      <c r="L798" s="84"/>
      <c r="M798" s="84"/>
      <c r="N798" s="84"/>
      <c r="O798" s="84"/>
      <c r="P798" s="84"/>
      <c r="Q798" s="84"/>
      <c r="R798" s="84"/>
      <c r="S798" s="84"/>
      <c r="T798" s="84"/>
      <c r="U798" s="84"/>
      <c r="V798" s="84"/>
      <c r="W798" s="84"/>
      <c r="X798" s="84"/>
      <c r="Y798" s="84"/>
      <c r="Z798" s="84"/>
    </row>
    <row r="799" spans="1:26" ht="17.25" customHeight="1">
      <c r="A799" s="96"/>
      <c r="B799" s="84"/>
      <c r="C799" s="96"/>
      <c r="D799" s="84"/>
      <c r="E799" s="84"/>
      <c r="F799" s="96"/>
      <c r="G799" s="96"/>
      <c r="H799" s="84"/>
      <c r="I799" s="84"/>
      <c r="J799" s="84"/>
      <c r="K799" s="84"/>
      <c r="L799" s="84"/>
      <c r="M799" s="84"/>
      <c r="N799" s="84"/>
      <c r="O799" s="84"/>
      <c r="P799" s="84"/>
      <c r="Q799" s="84"/>
      <c r="R799" s="84"/>
      <c r="S799" s="84"/>
      <c r="T799" s="84"/>
      <c r="U799" s="84"/>
      <c r="V799" s="84"/>
      <c r="W799" s="84"/>
      <c r="X799" s="84"/>
      <c r="Y799" s="84"/>
      <c r="Z799" s="84"/>
    </row>
    <row r="800" spans="1:26" ht="17.25" customHeight="1">
      <c r="A800" s="96"/>
      <c r="B800" s="84"/>
      <c r="C800" s="96"/>
      <c r="D800" s="84"/>
      <c r="E800" s="84"/>
      <c r="F800" s="96"/>
      <c r="G800" s="96"/>
      <c r="H800" s="84"/>
      <c r="I800" s="84"/>
      <c r="J800" s="84"/>
      <c r="K800" s="84"/>
      <c r="L800" s="84"/>
      <c r="M800" s="84"/>
      <c r="N800" s="84"/>
      <c r="O800" s="84"/>
      <c r="P800" s="84"/>
      <c r="Q800" s="84"/>
      <c r="R800" s="84"/>
      <c r="S800" s="84"/>
      <c r="T800" s="84"/>
      <c r="U800" s="84"/>
      <c r="V800" s="84"/>
      <c r="W800" s="84"/>
      <c r="X800" s="84"/>
      <c r="Y800" s="84"/>
      <c r="Z800" s="84"/>
    </row>
    <row r="801" spans="1:26" ht="17.25" customHeight="1">
      <c r="A801" s="96"/>
      <c r="B801" s="84"/>
      <c r="C801" s="96"/>
      <c r="D801" s="84"/>
      <c r="E801" s="84"/>
      <c r="F801" s="96"/>
      <c r="G801" s="96"/>
      <c r="H801" s="84"/>
      <c r="I801" s="84"/>
      <c r="J801" s="84"/>
      <c r="K801" s="84"/>
      <c r="L801" s="84"/>
      <c r="M801" s="84"/>
      <c r="N801" s="84"/>
      <c r="O801" s="84"/>
      <c r="P801" s="84"/>
      <c r="Q801" s="84"/>
      <c r="R801" s="84"/>
      <c r="S801" s="84"/>
      <c r="T801" s="84"/>
      <c r="U801" s="84"/>
      <c r="V801" s="84"/>
      <c r="W801" s="84"/>
      <c r="X801" s="84"/>
      <c r="Y801" s="84"/>
      <c r="Z801" s="84"/>
    </row>
    <row r="802" spans="1:26" ht="17.25" customHeight="1">
      <c r="A802" s="96"/>
      <c r="B802" s="84"/>
      <c r="C802" s="96"/>
      <c r="D802" s="84"/>
      <c r="E802" s="84"/>
      <c r="F802" s="96"/>
      <c r="G802" s="96"/>
      <c r="H802" s="84"/>
      <c r="I802" s="84"/>
      <c r="J802" s="84"/>
      <c r="K802" s="84"/>
      <c r="L802" s="84"/>
      <c r="M802" s="84"/>
      <c r="N802" s="84"/>
      <c r="O802" s="84"/>
      <c r="P802" s="84"/>
      <c r="Q802" s="84"/>
      <c r="R802" s="84"/>
      <c r="S802" s="84"/>
      <c r="T802" s="84"/>
      <c r="U802" s="84"/>
      <c r="V802" s="84"/>
      <c r="W802" s="84"/>
      <c r="X802" s="84"/>
      <c r="Y802" s="84"/>
      <c r="Z802" s="84"/>
    </row>
    <row r="803" spans="1:26" ht="17.25" customHeight="1">
      <c r="A803" s="96"/>
      <c r="B803" s="84"/>
      <c r="C803" s="96"/>
      <c r="D803" s="84"/>
      <c r="E803" s="84"/>
      <c r="F803" s="96"/>
      <c r="G803" s="96"/>
      <c r="H803" s="84"/>
      <c r="I803" s="84"/>
      <c r="J803" s="84"/>
      <c r="K803" s="84"/>
      <c r="L803" s="84"/>
      <c r="M803" s="84"/>
      <c r="N803" s="84"/>
      <c r="O803" s="84"/>
      <c r="P803" s="84"/>
      <c r="Q803" s="84"/>
      <c r="R803" s="84"/>
      <c r="S803" s="84"/>
      <c r="T803" s="84"/>
      <c r="U803" s="84"/>
      <c r="V803" s="84"/>
      <c r="W803" s="84"/>
      <c r="X803" s="84"/>
      <c r="Y803" s="84"/>
      <c r="Z803" s="84"/>
    </row>
    <row r="804" spans="1:26" ht="17.25" customHeight="1">
      <c r="A804" s="96"/>
      <c r="B804" s="84"/>
      <c r="C804" s="96"/>
      <c r="D804" s="84"/>
      <c r="E804" s="84"/>
      <c r="F804" s="96"/>
      <c r="G804" s="96"/>
      <c r="H804" s="84"/>
      <c r="I804" s="84"/>
      <c r="J804" s="84"/>
      <c r="K804" s="84"/>
      <c r="L804" s="84"/>
      <c r="M804" s="84"/>
      <c r="N804" s="84"/>
      <c r="O804" s="84"/>
      <c r="P804" s="84"/>
      <c r="Q804" s="84"/>
      <c r="R804" s="84"/>
      <c r="S804" s="84"/>
      <c r="T804" s="84"/>
      <c r="U804" s="84"/>
      <c r="V804" s="84"/>
      <c r="W804" s="84"/>
      <c r="X804" s="84"/>
      <c r="Y804" s="84"/>
      <c r="Z804" s="84"/>
    </row>
    <row r="805" spans="1:26" ht="17.25" customHeight="1">
      <c r="A805" s="96"/>
      <c r="B805" s="84"/>
      <c r="C805" s="96"/>
      <c r="D805" s="84"/>
      <c r="E805" s="84"/>
      <c r="F805" s="96"/>
      <c r="G805" s="96"/>
      <c r="H805" s="84"/>
      <c r="I805" s="84"/>
      <c r="J805" s="84"/>
      <c r="K805" s="84"/>
      <c r="L805" s="84"/>
      <c r="M805" s="84"/>
      <c r="N805" s="84"/>
      <c r="O805" s="84"/>
      <c r="P805" s="84"/>
      <c r="Q805" s="84"/>
      <c r="R805" s="84"/>
      <c r="S805" s="84"/>
      <c r="T805" s="84"/>
      <c r="U805" s="84"/>
      <c r="V805" s="84"/>
      <c r="W805" s="84"/>
      <c r="X805" s="84"/>
      <c r="Y805" s="84"/>
      <c r="Z805" s="84"/>
    </row>
    <row r="806" spans="1:26" ht="17.25" customHeight="1">
      <c r="A806" s="96"/>
      <c r="B806" s="84"/>
      <c r="C806" s="96"/>
      <c r="D806" s="84"/>
      <c r="E806" s="84"/>
      <c r="F806" s="96"/>
      <c r="G806" s="96"/>
      <c r="H806" s="84"/>
      <c r="I806" s="84"/>
      <c r="J806" s="84"/>
      <c r="K806" s="84"/>
      <c r="L806" s="84"/>
      <c r="M806" s="84"/>
      <c r="N806" s="84"/>
      <c r="O806" s="84"/>
      <c r="P806" s="84"/>
      <c r="Q806" s="84"/>
      <c r="R806" s="84"/>
      <c r="S806" s="84"/>
      <c r="T806" s="84"/>
      <c r="U806" s="84"/>
      <c r="V806" s="84"/>
      <c r="W806" s="84"/>
      <c r="X806" s="84"/>
      <c r="Y806" s="84"/>
      <c r="Z806" s="84"/>
    </row>
    <row r="807" spans="1:26" ht="17.25" customHeight="1">
      <c r="A807" s="96"/>
      <c r="B807" s="84"/>
      <c r="C807" s="96"/>
      <c r="D807" s="84"/>
      <c r="E807" s="84"/>
      <c r="F807" s="96"/>
      <c r="G807" s="96"/>
      <c r="H807" s="84"/>
      <c r="I807" s="84"/>
      <c r="J807" s="84"/>
      <c r="K807" s="84"/>
      <c r="L807" s="84"/>
      <c r="M807" s="84"/>
      <c r="N807" s="84"/>
      <c r="O807" s="84"/>
      <c r="P807" s="84"/>
      <c r="Q807" s="84"/>
      <c r="R807" s="84"/>
      <c r="S807" s="84"/>
      <c r="T807" s="84"/>
      <c r="U807" s="84"/>
      <c r="V807" s="84"/>
      <c r="W807" s="84"/>
      <c r="X807" s="84"/>
      <c r="Y807" s="84"/>
      <c r="Z807" s="84"/>
    </row>
    <row r="808" spans="1:26" ht="17.25" customHeight="1">
      <c r="A808" s="96"/>
      <c r="B808" s="84"/>
      <c r="C808" s="96"/>
      <c r="D808" s="84"/>
      <c r="E808" s="84"/>
      <c r="F808" s="96"/>
      <c r="G808" s="96"/>
      <c r="H808" s="84"/>
      <c r="I808" s="84"/>
      <c r="J808" s="84"/>
      <c r="K808" s="84"/>
      <c r="L808" s="84"/>
      <c r="M808" s="84"/>
      <c r="N808" s="84"/>
      <c r="O808" s="84"/>
      <c r="P808" s="84"/>
      <c r="Q808" s="84"/>
      <c r="R808" s="84"/>
      <c r="S808" s="84"/>
      <c r="T808" s="84"/>
      <c r="U808" s="84"/>
      <c r="V808" s="84"/>
      <c r="W808" s="84"/>
      <c r="X808" s="84"/>
      <c r="Y808" s="84"/>
      <c r="Z808" s="84"/>
    </row>
    <row r="809" spans="1:26" ht="17.25" customHeight="1">
      <c r="A809" s="96"/>
      <c r="B809" s="84"/>
      <c r="C809" s="96"/>
      <c r="D809" s="84"/>
      <c r="E809" s="84"/>
      <c r="F809" s="96"/>
      <c r="G809" s="96"/>
      <c r="H809" s="84"/>
      <c r="I809" s="84"/>
      <c r="J809" s="84"/>
      <c r="K809" s="84"/>
      <c r="L809" s="84"/>
      <c r="M809" s="84"/>
      <c r="N809" s="84"/>
      <c r="O809" s="84"/>
      <c r="P809" s="84"/>
      <c r="Q809" s="84"/>
      <c r="R809" s="84"/>
      <c r="S809" s="84"/>
      <c r="T809" s="84"/>
      <c r="U809" s="84"/>
      <c r="V809" s="84"/>
      <c r="W809" s="84"/>
      <c r="X809" s="84"/>
      <c r="Y809" s="84"/>
      <c r="Z809" s="84"/>
    </row>
    <row r="810" spans="1:26" ht="17.25" customHeight="1">
      <c r="A810" s="96"/>
      <c r="B810" s="84"/>
      <c r="C810" s="96"/>
      <c r="D810" s="84"/>
      <c r="E810" s="84"/>
      <c r="F810" s="96"/>
      <c r="G810" s="96"/>
      <c r="H810" s="84"/>
      <c r="I810" s="84"/>
      <c r="J810" s="84"/>
      <c r="K810" s="84"/>
      <c r="L810" s="84"/>
      <c r="M810" s="84"/>
      <c r="N810" s="84"/>
      <c r="O810" s="84"/>
      <c r="P810" s="84"/>
      <c r="Q810" s="84"/>
      <c r="R810" s="84"/>
      <c r="S810" s="84"/>
      <c r="T810" s="84"/>
      <c r="U810" s="84"/>
      <c r="V810" s="84"/>
      <c r="W810" s="84"/>
      <c r="X810" s="84"/>
      <c r="Y810" s="84"/>
      <c r="Z810" s="84"/>
    </row>
    <row r="811" spans="1:26" ht="17.25" customHeight="1">
      <c r="A811" s="96"/>
      <c r="B811" s="84"/>
      <c r="C811" s="96"/>
      <c r="D811" s="84"/>
      <c r="E811" s="84"/>
      <c r="F811" s="96"/>
      <c r="G811" s="96"/>
      <c r="H811" s="84"/>
      <c r="I811" s="84"/>
      <c r="J811" s="84"/>
      <c r="K811" s="84"/>
      <c r="L811" s="84"/>
      <c r="M811" s="84"/>
      <c r="N811" s="84"/>
      <c r="O811" s="84"/>
      <c r="P811" s="84"/>
      <c r="Q811" s="84"/>
      <c r="R811" s="84"/>
      <c r="S811" s="84"/>
      <c r="T811" s="84"/>
      <c r="U811" s="84"/>
      <c r="V811" s="84"/>
      <c r="W811" s="84"/>
      <c r="X811" s="84"/>
      <c r="Y811" s="84"/>
      <c r="Z811" s="84"/>
    </row>
    <row r="812" spans="1:26" ht="17.25" customHeight="1">
      <c r="A812" s="96"/>
      <c r="B812" s="84"/>
      <c r="C812" s="96"/>
      <c r="D812" s="84"/>
      <c r="E812" s="84"/>
      <c r="F812" s="96"/>
      <c r="G812" s="96"/>
      <c r="H812" s="84"/>
      <c r="I812" s="84"/>
      <c r="J812" s="84"/>
      <c r="K812" s="84"/>
      <c r="L812" s="84"/>
      <c r="M812" s="84"/>
      <c r="N812" s="84"/>
      <c r="O812" s="84"/>
      <c r="P812" s="84"/>
      <c r="Q812" s="84"/>
      <c r="R812" s="84"/>
      <c r="S812" s="84"/>
      <c r="T812" s="84"/>
      <c r="U812" s="84"/>
      <c r="V812" s="84"/>
      <c r="W812" s="84"/>
      <c r="X812" s="84"/>
      <c r="Y812" s="84"/>
      <c r="Z812" s="84"/>
    </row>
    <row r="813" spans="1:26" ht="17.25" customHeight="1">
      <c r="A813" s="96"/>
      <c r="B813" s="84"/>
      <c r="C813" s="96"/>
      <c r="D813" s="84"/>
      <c r="E813" s="84"/>
      <c r="F813" s="96"/>
      <c r="G813" s="96"/>
      <c r="H813" s="84"/>
      <c r="I813" s="84"/>
      <c r="J813" s="84"/>
      <c r="K813" s="84"/>
      <c r="L813" s="84"/>
      <c r="M813" s="84"/>
      <c r="N813" s="84"/>
      <c r="O813" s="84"/>
      <c r="P813" s="84"/>
      <c r="Q813" s="84"/>
      <c r="R813" s="84"/>
      <c r="S813" s="84"/>
      <c r="T813" s="84"/>
      <c r="U813" s="84"/>
      <c r="V813" s="84"/>
      <c r="W813" s="84"/>
      <c r="X813" s="84"/>
      <c r="Y813" s="84"/>
      <c r="Z813" s="84"/>
    </row>
    <row r="814" spans="1:26" ht="17.25" customHeight="1">
      <c r="A814" s="96"/>
      <c r="B814" s="84"/>
      <c r="C814" s="96"/>
      <c r="D814" s="84"/>
      <c r="E814" s="84"/>
      <c r="F814" s="96"/>
      <c r="G814" s="96"/>
      <c r="H814" s="84"/>
      <c r="I814" s="84"/>
      <c r="J814" s="84"/>
      <c r="K814" s="84"/>
      <c r="L814" s="84"/>
      <c r="M814" s="84"/>
      <c r="N814" s="84"/>
      <c r="O814" s="84"/>
      <c r="P814" s="84"/>
      <c r="Q814" s="84"/>
      <c r="R814" s="84"/>
      <c r="S814" s="84"/>
      <c r="T814" s="84"/>
      <c r="U814" s="84"/>
      <c r="V814" s="84"/>
      <c r="W814" s="84"/>
      <c r="X814" s="84"/>
      <c r="Y814" s="84"/>
      <c r="Z814" s="84"/>
    </row>
    <row r="815" spans="1:26" ht="17.25" customHeight="1">
      <c r="A815" s="96"/>
      <c r="B815" s="84"/>
      <c r="C815" s="96"/>
      <c r="D815" s="84"/>
      <c r="E815" s="84"/>
      <c r="F815" s="96"/>
      <c r="G815" s="96"/>
      <c r="H815" s="84"/>
      <c r="I815" s="84"/>
      <c r="J815" s="84"/>
      <c r="K815" s="84"/>
      <c r="L815" s="84"/>
      <c r="M815" s="84"/>
      <c r="N815" s="84"/>
      <c r="O815" s="84"/>
      <c r="P815" s="84"/>
      <c r="Q815" s="84"/>
      <c r="R815" s="84"/>
      <c r="S815" s="84"/>
      <c r="T815" s="84"/>
      <c r="U815" s="84"/>
      <c r="V815" s="84"/>
      <c r="W815" s="84"/>
      <c r="X815" s="84"/>
      <c r="Y815" s="84"/>
      <c r="Z815" s="84"/>
    </row>
    <row r="816" spans="1:26" ht="17.25" customHeight="1">
      <c r="A816" s="96"/>
      <c r="B816" s="84"/>
      <c r="C816" s="96"/>
      <c r="D816" s="84"/>
      <c r="E816" s="84"/>
      <c r="F816" s="96"/>
      <c r="G816" s="96"/>
      <c r="H816" s="84"/>
      <c r="I816" s="84"/>
      <c r="J816" s="84"/>
      <c r="K816" s="84"/>
      <c r="L816" s="84"/>
      <c r="M816" s="84"/>
      <c r="N816" s="84"/>
      <c r="O816" s="84"/>
      <c r="P816" s="84"/>
      <c r="Q816" s="84"/>
      <c r="R816" s="84"/>
      <c r="S816" s="84"/>
      <c r="T816" s="84"/>
      <c r="U816" s="84"/>
      <c r="V816" s="84"/>
      <c r="W816" s="84"/>
      <c r="X816" s="84"/>
      <c r="Y816" s="84"/>
      <c r="Z816" s="84"/>
    </row>
    <row r="817" spans="1:26" ht="17.25" customHeight="1">
      <c r="A817" s="96"/>
      <c r="B817" s="84"/>
      <c r="C817" s="96"/>
      <c r="D817" s="84"/>
      <c r="E817" s="84"/>
      <c r="F817" s="96"/>
      <c r="G817" s="96"/>
      <c r="H817" s="84"/>
      <c r="I817" s="84"/>
      <c r="J817" s="84"/>
      <c r="K817" s="84"/>
      <c r="L817" s="84"/>
      <c r="M817" s="84"/>
      <c r="N817" s="84"/>
      <c r="O817" s="84"/>
      <c r="P817" s="84"/>
      <c r="Q817" s="84"/>
      <c r="R817" s="84"/>
      <c r="S817" s="84"/>
      <c r="T817" s="84"/>
      <c r="U817" s="84"/>
      <c r="V817" s="84"/>
      <c r="W817" s="84"/>
      <c r="X817" s="84"/>
      <c r="Y817" s="84"/>
      <c r="Z817" s="84"/>
    </row>
    <row r="818" spans="1:26" ht="17.25" customHeight="1">
      <c r="A818" s="96"/>
      <c r="B818" s="84"/>
      <c r="C818" s="96"/>
      <c r="D818" s="84"/>
      <c r="E818" s="84"/>
      <c r="F818" s="96"/>
      <c r="G818" s="96"/>
      <c r="H818" s="84"/>
      <c r="I818" s="84"/>
      <c r="J818" s="84"/>
      <c r="K818" s="84"/>
      <c r="L818" s="84"/>
      <c r="M818" s="84"/>
      <c r="N818" s="84"/>
      <c r="O818" s="84"/>
      <c r="P818" s="84"/>
      <c r="Q818" s="84"/>
      <c r="R818" s="84"/>
      <c r="S818" s="84"/>
      <c r="T818" s="84"/>
      <c r="U818" s="84"/>
      <c r="V818" s="84"/>
      <c r="W818" s="84"/>
      <c r="X818" s="84"/>
      <c r="Y818" s="84"/>
      <c r="Z818" s="84"/>
    </row>
    <row r="819" spans="1:26" ht="17.25" customHeight="1">
      <c r="A819" s="96"/>
      <c r="B819" s="84"/>
      <c r="C819" s="96"/>
      <c r="D819" s="84"/>
      <c r="E819" s="84"/>
      <c r="F819" s="96"/>
      <c r="G819" s="96"/>
      <c r="H819" s="84"/>
      <c r="I819" s="84"/>
      <c r="J819" s="84"/>
      <c r="K819" s="84"/>
      <c r="L819" s="84"/>
      <c r="M819" s="84"/>
      <c r="N819" s="84"/>
      <c r="O819" s="84"/>
      <c r="P819" s="84"/>
      <c r="Q819" s="84"/>
      <c r="R819" s="84"/>
      <c r="S819" s="84"/>
      <c r="T819" s="84"/>
      <c r="U819" s="84"/>
      <c r="V819" s="84"/>
      <c r="W819" s="84"/>
      <c r="X819" s="84"/>
      <c r="Y819" s="84"/>
      <c r="Z819" s="84"/>
    </row>
    <row r="820" spans="1:26" ht="17.25" customHeight="1">
      <c r="A820" s="96"/>
      <c r="B820" s="84"/>
      <c r="C820" s="96"/>
      <c r="D820" s="84"/>
      <c r="E820" s="84"/>
      <c r="F820" s="96"/>
      <c r="G820" s="96"/>
      <c r="H820" s="84"/>
      <c r="I820" s="84"/>
      <c r="J820" s="84"/>
      <c r="K820" s="84"/>
      <c r="L820" s="84"/>
      <c r="M820" s="84"/>
      <c r="N820" s="84"/>
      <c r="O820" s="84"/>
      <c r="P820" s="84"/>
      <c r="Q820" s="84"/>
      <c r="R820" s="84"/>
      <c r="S820" s="84"/>
      <c r="T820" s="84"/>
      <c r="U820" s="84"/>
      <c r="V820" s="84"/>
      <c r="W820" s="84"/>
      <c r="X820" s="84"/>
      <c r="Y820" s="84"/>
      <c r="Z820" s="84"/>
    </row>
    <row r="821" spans="1:26" ht="17.25" customHeight="1">
      <c r="A821" s="96"/>
      <c r="B821" s="84"/>
      <c r="C821" s="96"/>
      <c r="D821" s="84"/>
      <c r="E821" s="84"/>
      <c r="F821" s="96"/>
      <c r="G821" s="96"/>
      <c r="H821" s="84"/>
      <c r="I821" s="84"/>
      <c r="J821" s="84"/>
      <c r="K821" s="84"/>
      <c r="L821" s="84"/>
      <c r="M821" s="84"/>
      <c r="N821" s="84"/>
      <c r="O821" s="84"/>
      <c r="P821" s="84"/>
      <c r="Q821" s="84"/>
      <c r="R821" s="84"/>
      <c r="S821" s="84"/>
      <c r="T821" s="84"/>
      <c r="U821" s="84"/>
      <c r="V821" s="84"/>
      <c r="W821" s="84"/>
      <c r="X821" s="84"/>
      <c r="Y821" s="84"/>
      <c r="Z821" s="84"/>
    </row>
    <row r="822" spans="1:26" ht="17.25" customHeight="1">
      <c r="A822" s="96"/>
      <c r="B822" s="84"/>
      <c r="C822" s="96"/>
      <c r="D822" s="84"/>
      <c r="E822" s="84"/>
      <c r="F822" s="96"/>
      <c r="G822" s="96"/>
      <c r="H822" s="84"/>
      <c r="I822" s="84"/>
      <c r="J822" s="84"/>
      <c r="K822" s="84"/>
      <c r="L822" s="84"/>
      <c r="M822" s="84"/>
      <c r="N822" s="84"/>
      <c r="O822" s="84"/>
      <c r="P822" s="84"/>
      <c r="Q822" s="84"/>
      <c r="R822" s="84"/>
      <c r="S822" s="84"/>
      <c r="T822" s="84"/>
      <c r="U822" s="84"/>
      <c r="V822" s="84"/>
      <c r="W822" s="84"/>
      <c r="X822" s="84"/>
      <c r="Y822" s="84"/>
      <c r="Z822" s="84"/>
    </row>
    <row r="823" spans="1:26" ht="17.25" customHeight="1">
      <c r="A823" s="96"/>
      <c r="B823" s="84"/>
      <c r="C823" s="96"/>
      <c r="D823" s="84"/>
      <c r="E823" s="84"/>
      <c r="F823" s="96"/>
      <c r="G823" s="96"/>
      <c r="H823" s="84"/>
      <c r="I823" s="84"/>
      <c r="J823" s="84"/>
      <c r="K823" s="84"/>
      <c r="L823" s="84"/>
      <c r="M823" s="84"/>
      <c r="N823" s="84"/>
      <c r="O823" s="84"/>
      <c r="P823" s="84"/>
      <c r="Q823" s="84"/>
      <c r="R823" s="84"/>
      <c r="S823" s="84"/>
      <c r="T823" s="84"/>
      <c r="U823" s="84"/>
      <c r="V823" s="84"/>
      <c r="W823" s="84"/>
      <c r="X823" s="84"/>
      <c r="Y823" s="84"/>
      <c r="Z823" s="84"/>
    </row>
    <row r="824" spans="1:26" ht="17.25" customHeight="1">
      <c r="A824" s="96"/>
      <c r="B824" s="84"/>
      <c r="C824" s="96"/>
      <c r="D824" s="84"/>
      <c r="E824" s="84"/>
      <c r="F824" s="96"/>
      <c r="G824" s="96"/>
      <c r="H824" s="84"/>
      <c r="I824" s="84"/>
      <c r="J824" s="84"/>
      <c r="K824" s="84"/>
      <c r="L824" s="84"/>
      <c r="M824" s="84"/>
      <c r="N824" s="84"/>
      <c r="O824" s="84"/>
      <c r="P824" s="84"/>
      <c r="Q824" s="84"/>
      <c r="R824" s="84"/>
      <c r="S824" s="84"/>
      <c r="T824" s="84"/>
      <c r="U824" s="84"/>
      <c r="V824" s="84"/>
      <c r="W824" s="84"/>
      <c r="X824" s="84"/>
      <c r="Y824" s="84"/>
      <c r="Z824" s="84"/>
    </row>
    <row r="825" spans="1:26" ht="17.25" customHeight="1">
      <c r="A825" s="96"/>
      <c r="B825" s="84"/>
      <c r="C825" s="96"/>
      <c r="D825" s="84"/>
      <c r="E825" s="84"/>
      <c r="F825" s="96"/>
      <c r="G825" s="96"/>
      <c r="H825" s="84"/>
      <c r="I825" s="84"/>
      <c r="J825" s="84"/>
      <c r="K825" s="84"/>
      <c r="L825" s="84"/>
      <c r="M825" s="84"/>
      <c r="N825" s="84"/>
      <c r="O825" s="84"/>
      <c r="P825" s="84"/>
      <c r="Q825" s="84"/>
      <c r="R825" s="84"/>
      <c r="S825" s="84"/>
      <c r="T825" s="84"/>
      <c r="U825" s="84"/>
      <c r="V825" s="84"/>
      <c r="W825" s="84"/>
      <c r="X825" s="84"/>
      <c r="Y825" s="84"/>
      <c r="Z825" s="84"/>
    </row>
    <row r="826" spans="1:26" ht="17.25" customHeight="1">
      <c r="A826" s="96"/>
      <c r="B826" s="84"/>
      <c r="C826" s="96"/>
      <c r="D826" s="84"/>
      <c r="E826" s="84"/>
      <c r="F826" s="96"/>
      <c r="G826" s="96"/>
      <c r="H826" s="84"/>
      <c r="I826" s="84"/>
      <c r="J826" s="84"/>
      <c r="K826" s="84"/>
      <c r="L826" s="84"/>
      <c r="M826" s="84"/>
      <c r="N826" s="84"/>
      <c r="O826" s="84"/>
      <c r="P826" s="84"/>
      <c r="Q826" s="84"/>
      <c r="R826" s="84"/>
      <c r="S826" s="84"/>
      <c r="T826" s="84"/>
      <c r="U826" s="84"/>
      <c r="V826" s="84"/>
      <c r="W826" s="84"/>
      <c r="X826" s="84"/>
      <c r="Y826" s="84"/>
      <c r="Z826" s="84"/>
    </row>
    <row r="827" spans="1:26" ht="17.25" customHeight="1">
      <c r="A827" s="96"/>
      <c r="B827" s="84"/>
      <c r="C827" s="96"/>
      <c r="D827" s="84"/>
      <c r="E827" s="84"/>
      <c r="F827" s="96"/>
      <c r="G827" s="96"/>
      <c r="H827" s="84"/>
      <c r="I827" s="84"/>
      <c r="J827" s="84"/>
      <c r="K827" s="84"/>
      <c r="L827" s="84"/>
      <c r="M827" s="84"/>
      <c r="N827" s="84"/>
      <c r="O827" s="84"/>
      <c r="P827" s="84"/>
      <c r="Q827" s="84"/>
      <c r="R827" s="84"/>
      <c r="S827" s="84"/>
      <c r="T827" s="84"/>
      <c r="U827" s="84"/>
      <c r="V827" s="84"/>
      <c r="W827" s="84"/>
      <c r="X827" s="84"/>
      <c r="Y827" s="84"/>
      <c r="Z827" s="84"/>
    </row>
    <row r="828" spans="1:26" ht="17.25" customHeight="1">
      <c r="A828" s="96"/>
      <c r="B828" s="84"/>
      <c r="C828" s="96"/>
      <c r="D828" s="84"/>
      <c r="E828" s="84"/>
      <c r="F828" s="96"/>
      <c r="G828" s="96"/>
      <c r="H828" s="84"/>
      <c r="I828" s="84"/>
      <c r="J828" s="84"/>
      <c r="K828" s="84"/>
      <c r="L828" s="84"/>
      <c r="M828" s="84"/>
      <c r="N828" s="84"/>
      <c r="O828" s="84"/>
      <c r="P828" s="84"/>
      <c r="Q828" s="84"/>
      <c r="R828" s="84"/>
      <c r="S828" s="84"/>
      <c r="T828" s="84"/>
      <c r="U828" s="84"/>
      <c r="V828" s="84"/>
      <c r="W828" s="84"/>
      <c r="X828" s="84"/>
      <c r="Y828" s="84"/>
      <c r="Z828" s="84"/>
    </row>
    <row r="829" spans="1:26" ht="17.25" customHeight="1">
      <c r="A829" s="96"/>
      <c r="B829" s="84"/>
      <c r="C829" s="96"/>
      <c r="D829" s="84"/>
      <c r="E829" s="84"/>
      <c r="F829" s="96"/>
      <c r="G829" s="96"/>
      <c r="H829" s="84"/>
      <c r="I829" s="84"/>
      <c r="J829" s="84"/>
      <c r="K829" s="84"/>
      <c r="L829" s="84"/>
      <c r="M829" s="84"/>
      <c r="N829" s="84"/>
      <c r="O829" s="84"/>
      <c r="P829" s="84"/>
      <c r="Q829" s="84"/>
      <c r="R829" s="84"/>
      <c r="S829" s="84"/>
      <c r="T829" s="84"/>
      <c r="U829" s="84"/>
      <c r="V829" s="84"/>
      <c r="W829" s="84"/>
      <c r="X829" s="84"/>
      <c r="Y829" s="84"/>
      <c r="Z829" s="84"/>
    </row>
    <row r="830" spans="1:26" ht="17.25" customHeight="1">
      <c r="A830" s="96"/>
      <c r="B830" s="84"/>
      <c r="C830" s="96"/>
      <c r="D830" s="84"/>
      <c r="E830" s="84"/>
      <c r="F830" s="96"/>
      <c r="G830" s="96"/>
      <c r="H830" s="84"/>
      <c r="I830" s="84"/>
      <c r="J830" s="84"/>
      <c r="K830" s="84"/>
      <c r="L830" s="84"/>
      <c r="M830" s="84"/>
      <c r="N830" s="84"/>
      <c r="O830" s="84"/>
      <c r="P830" s="84"/>
      <c r="Q830" s="84"/>
      <c r="R830" s="84"/>
      <c r="S830" s="84"/>
      <c r="T830" s="84"/>
      <c r="U830" s="84"/>
      <c r="V830" s="84"/>
      <c r="W830" s="84"/>
      <c r="X830" s="84"/>
      <c r="Y830" s="84"/>
      <c r="Z830" s="84"/>
    </row>
    <row r="831" spans="1:26" ht="17.25" customHeight="1">
      <c r="A831" s="96"/>
      <c r="B831" s="84"/>
      <c r="C831" s="96"/>
      <c r="D831" s="84"/>
      <c r="E831" s="84"/>
      <c r="F831" s="96"/>
      <c r="G831" s="96"/>
      <c r="H831" s="84"/>
      <c r="I831" s="84"/>
      <c r="J831" s="84"/>
      <c r="K831" s="84"/>
      <c r="L831" s="84"/>
      <c r="M831" s="84"/>
      <c r="N831" s="84"/>
      <c r="O831" s="84"/>
      <c r="P831" s="84"/>
      <c r="Q831" s="84"/>
      <c r="R831" s="84"/>
      <c r="S831" s="84"/>
      <c r="T831" s="84"/>
      <c r="U831" s="84"/>
      <c r="V831" s="84"/>
      <c r="W831" s="84"/>
      <c r="X831" s="84"/>
      <c r="Y831" s="84"/>
      <c r="Z831" s="84"/>
    </row>
    <row r="832" spans="1:26" ht="17.25" customHeight="1">
      <c r="A832" s="96"/>
      <c r="B832" s="84"/>
      <c r="C832" s="96"/>
      <c r="D832" s="84"/>
      <c r="E832" s="84"/>
      <c r="F832" s="96"/>
      <c r="G832" s="96"/>
      <c r="H832" s="84"/>
      <c r="I832" s="84"/>
      <c r="J832" s="84"/>
      <c r="K832" s="84"/>
      <c r="L832" s="84"/>
      <c r="M832" s="84"/>
      <c r="N832" s="84"/>
      <c r="O832" s="84"/>
      <c r="P832" s="84"/>
      <c r="Q832" s="84"/>
      <c r="R832" s="84"/>
      <c r="S832" s="84"/>
      <c r="T832" s="84"/>
      <c r="U832" s="84"/>
      <c r="V832" s="84"/>
      <c r="W832" s="84"/>
      <c r="X832" s="84"/>
      <c r="Y832" s="84"/>
      <c r="Z832" s="84"/>
    </row>
    <row r="833" spans="1:26" ht="17.25" customHeight="1">
      <c r="A833" s="96"/>
      <c r="B833" s="84"/>
      <c r="C833" s="96"/>
      <c r="D833" s="84"/>
      <c r="E833" s="84"/>
      <c r="F833" s="96"/>
      <c r="G833" s="96"/>
      <c r="H833" s="84"/>
      <c r="I833" s="84"/>
      <c r="J833" s="84"/>
      <c r="K833" s="84"/>
      <c r="L833" s="84"/>
      <c r="M833" s="84"/>
      <c r="N833" s="84"/>
      <c r="O833" s="84"/>
      <c r="P833" s="84"/>
      <c r="Q833" s="84"/>
      <c r="R833" s="84"/>
      <c r="S833" s="84"/>
      <c r="T833" s="84"/>
      <c r="U833" s="84"/>
      <c r="V833" s="84"/>
      <c r="W833" s="84"/>
      <c r="X833" s="84"/>
      <c r="Y833" s="84"/>
      <c r="Z833" s="84"/>
    </row>
    <row r="834" spans="1:26" ht="17.25" customHeight="1">
      <c r="A834" s="96"/>
      <c r="B834" s="84"/>
      <c r="C834" s="96"/>
      <c r="D834" s="84"/>
      <c r="E834" s="84"/>
      <c r="F834" s="96"/>
      <c r="G834" s="96"/>
      <c r="H834" s="84"/>
      <c r="I834" s="84"/>
      <c r="J834" s="84"/>
      <c r="K834" s="84"/>
      <c r="L834" s="84"/>
      <c r="M834" s="84"/>
      <c r="N834" s="84"/>
      <c r="O834" s="84"/>
      <c r="P834" s="84"/>
      <c r="Q834" s="84"/>
      <c r="R834" s="84"/>
      <c r="S834" s="84"/>
      <c r="T834" s="84"/>
      <c r="U834" s="84"/>
      <c r="V834" s="84"/>
      <c r="W834" s="84"/>
      <c r="X834" s="84"/>
      <c r="Y834" s="84"/>
      <c r="Z834" s="84"/>
    </row>
    <row r="835" spans="1:26" ht="17.25" customHeight="1">
      <c r="A835" s="96"/>
      <c r="B835" s="84"/>
      <c r="C835" s="96"/>
      <c r="D835" s="84"/>
      <c r="E835" s="84"/>
      <c r="F835" s="96"/>
      <c r="G835" s="96"/>
      <c r="H835" s="84"/>
      <c r="I835" s="84"/>
      <c r="J835" s="84"/>
      <c r="K835" s="84"/>
      <c r="L835" s="84"/>
      <c r="M835" s="84"/>
      <c r="N835" s="84"/>
      <c r="O835" s="84"/>
      <c r="P835" s="84"/>
      <c r="Q835" s="84"/>
      <c r="R835" s="84"/>
      <c r="S835" s="84"/>
      <c r="T835" s="84"/>
      <c r="U835" s="84"/>
      <c r="V835" s="84"/>
      <c r="W835" s="84"/>
      <c r="X835" s="84"/>
      <c r="Y835" s="84"/>
      <c r="Z835" s="84"/>
    </row>
    <row r="836" spans="1:26" ht="17.25" customHeight="1">
      <c r="A836" s="96"/>
      <c r="B836" s="84"/>
      <c r="C836" s="96"/>
      <c r="D836" s="84"/>
      <c r="E836" s="84"/>
      <c r="F836" s="96"/>
      <c r="G836" s="96"/>
      <c r="H836" s="84"/>
      <c r="I836" s="84"/>
      <c r="J836" s="84"/>
      <c r="K836" s="84"/>
      <c r="L836" s="84"/>
      <c r="M836" s="84"/>
      <c r="N836" s="84"/>
      <c r="O836" s="84"/>
      <c r="P836" s="84"/>
      <c r="Q836" s="84"/>
      <c r="R836" s="84"/>
      <c r="S836" s="84"/>
      <c r="T836" s="84"/>
      <c r="U836" s="84"/>
      <c r="V836" s="84"/>
      <c r="W836" s="84"/>
      <c r="X836" s="84"/>
      <c r="Y836" s="84"/>
      <c r="Z836" s="84"/>
    </row>
    <row r="837" spans="1:26" ht="17.25" customHeight="1">
      <c r="A837" s="96"/>
      <c r="B837" s="84"/>
      <c r="C837" s="96"/>
      <c r="D837" s="84"/>
      <c r="E837" s="84"/>
      <c r="F837" s="96"/>
      <c r="G837" s="96"/>
      <c r="H837" s="84"/>
      <c r="I837" s="84"/>
      <c r="J837" s="84"/>
      <c r="K837" s="84"/>
      <c r="L837" s="84"/>
      <c r="M837" s="84"/>
      <c r="N837" s="84"/>
      <c r="O837" s="84"/>
      <c r="P837" s="84"/>
      <c r="Q837" s="84"/>
      <c r="R837" s="84"/>
      <c r="S837" s="84"/>
      <c r="T837" s="84"/>
      <c r="U837" s="84"/>
      <c r="V837" s="84"/>
      <c r="W837" s="84"/>
      <c r="X837" s="84"/>
      <c r="Y837" s="84"/>
      <c r="Z837" s="84"/>
    </row>
    <row r="838" spans="1:26" ht="17.25" customHeight="1">
      <c r="A838" s="96"/>
      <c r="B838" s="84"/>
      <c r="C838" s="96"/>
      <c r="D838" s="84"/>
      <c r="E838" s="84"/>
      <c r="F838" s="96"/>
      <c r="G838" s="96"/>
      <c r="H838" s="84"/>
      <c r="I838" s="84"/>
      <c r="J838" s="84"/>
      <c r="K838" s="84"/>
      <c r="L838" s="84"/>
      <c r="M838" s="84"/>
      <c r="N838" s="84"/>
      <c r="O838" s="84"/>
      <c r="P838" s="84"/>
      <c r="Q838" s="84"/>
      <c r="R838" s="84"/>
      <c r="S838" s="84"/>
      <c r="T838" s="84"/>
      <c r="U838" s="84"/>
      <c r="V838" s="84"/>
      <c r="W838" s="84"/>
      <c r="X838" s="84"/>
      <c r="Y838" s="84"/>
      <c r="Z838" s="84"/>
    </row>
    <row r="839" spans="1:26" ht="17.25" customHeight="1">
      <c r="A839" s="96"/>
      <c r="B839" s="84"/>
      <c r="C839" s="96"/>
      <c r="D839" s="84"/>
      <c r="E839" s="84"/>
      <c r="F839" s="96"/>
      <c r="G839" s="96"/>
      <c r="H839" s="84"/>
      <c r="I839" s="84"/>
      <c r="J839" s="84"/>
      <c r="K839" s="84"/>
      <c r="L839" s="84"/>
      <c r="M839" s="84"/>
      <c r="N839" s="84"/>
      <c r="O839" s="84"/>
      <c r="P839" s="84"/>
      <c r="Q839" s="84"/>
      <c r="R839" s="84"/>
      <c r="S839" s="84"/>
      <c r="T839" s="84"/>
      <c r="U839" s="84"/>
      <c r="V839" s="84"/>
      <c r="W839" s="84"/>
      <c r="X839" s="84"/>
      <c r="Y839" s="84"/>
      <c r="Z839" s="84"/>
    </row>
    <row r="840" spans="1:26" ht="17.25" customHeight="1">
      <c r="A840" s="96"/>
      <c r="B840" s="84"/>
      <c r="C840" s="96"/>
      <c r="D840" s="84"/>
      <c r="E840" s="84"/>
      <c r="F840" s="96"/>
      <c r="G840" s="96"/>
      <c r="H840" s="84"/>
      <c r="I840" s="84"/>
      <c r="J840" s="84"/>
      <c r="K840" s="84"/>
      <c r="L840" s="84"/>
      <c r="M840" s="84"/>
      <c r="N840" s="84"/>
      <c r="O840" s="84"/>
      <c r="P840" s="84"/>
      <c r="Q840" s="84"/>
      <c r="R840" s="84"/>
      <c r="S840" s="84"/>
      <c r="T840" s="84"/>
      <c r="U840" s="84"/>
      <c r="V840" s="84"/>
      <c r="W840" s="84"/>
      <c r="X840" s="84"/>
      <c r="Y840" s="84"/>
      <c r="Z840" s="84"/>
    </row>
    <row r="841" spans="1:26" ht="17.25" customHeight="1">
      <c r="A841" s="96"/>
      <c r="B841" s="84"/>
      <c r="C841" s="96"/>
      <c r="D841" s="84"/>
      <c r="E841" s="84"/>
      <c r="F841" s="96"/>
      <c r="G841" s="96"/>
      <c r="H841" s="84"/>
      <c r="I841" s="84"/>
      <c r="J841" s="84"/>
      <c r="K841" s="84"/>
      <c r="L841" s="84"/>
      <c r="M841" s="84"/>
      <c r="N841" s="84"/>
      <c r="O841" s="84"/>
      <c r="P841" s="84"/>
      <c r="Q841" s="84"/>
      <c r="R841" s="84"/>
      <c r="S841" s="84"/>
      <c r="T841" s="84"/>
      <c r="U841" s="84"/>
      <c r="V841" s="84"/>
      <c r="W841" s="84"/>
      <c r="X841" s="84"/>
      <c r="Y841" s="84"/>
      <c r="Z841" s="84"/>
    </row>
    <row r="842" spans="1:26" ht="17.25" customHeight="1">
      <c r="A842" s="96"/>
      <c r="B842" s="84"/>
      <c r="C842" s="96"/>
      <c r="D842" s="84"/>
      <c r="E842" s="84"/>
      <c r="F842" s="96"/>
      <c r="G842" s="96"/>
      <c r="H842" s="84"/>
      <c r="I842" s="84"/>
      <c r="J842" s="84"/>
      <c r="K842" s="84"/>
      <c r="L842" s="84"/>
      <c r="M842" s="84"/>
      <c r="N842" s="84"/>
      <c r="O842" s="84"/>
      <c r="P842" s="84"/>
      <c r="Q842" s="84"/>
      <c r="R842" s="84"/>
      <c r="S842" s="84"/>
      <c r="T842" s="84"/>
      <c r="U842" s="84"/>
      <c r="V842" s="84"/>
      <c r="W842" s="84"/>
      <c r="X842" s="84"/>
      <c r="Y842" s="84"/>
      <c r="Z842" s="84"/>
    </row>
    <row r="843" spans="1:26" ht="17.25" customHeight="1">
      <c r="A843" s="96"/>
      <c r="B843" s="84"/>
      <c r="C843" s="96"/>
      <c r="D843" s="84"/>
      <c r="E843" s="84"/>
      <c r="F843" s="96"/>
      <c r="G843" s="96"/>
      <c r="H843" s="84"/>
      <c r="I843" s="84"/>
      <c r="J843" s="84"/>
      <c r="K843" s="84"/>
      <c r="L843" s="84"/>
      <c r="M843" s="84"/>
      <c r="N843" s="84"/>
      <c r="O843" s="84"/>
      <c r="P843" s="84"/>
      <c r="Q843" s="84"/>
      <c r="R843" s="84"/>
      <c r="S843" s="84"/>
      <c r="T843" s="84"/>
      <c r="U843" s="84"/>
      <c r="V843" s="84"/>
      <c r="W843" s="84"/>
      <c r="X843" s="84"/>
      <c r="Y843" s="84"/>
      <c r="Z843" s="84"/>
    </row>
    <row r="844" spans="1:26" ht="17.25" customHeight="1">
      <c r="A844" s="96"/>
      <c r="B844" s="84"/>
      <c r="C844" s="96"/>
      <c r="D844" s="84"/>
      <c r="E844" s="84"/>
      <c r="F844" s="96"/>
      <c r="G844" s="96"/>
      <c r="H844" s="84"/>
      <c r="I844" s="84"/>
      <c r="J844" s="84"/>
      <c r="K844" s="84"/>
      <c r="L844" s="84"/>
      <c r="M844" s="84"/>
      <c r="N844" s="84"/>
      <c r="O844" s="84"/>
      <c r="P844" s="84"/>
      <c r="Q844" s="84"/>
      <c r="R844" s="84"/>
      <c r="S844" s="84"/>
      <c r="T844" s="84"/>
      <c r="U844" s="84"/>
      <c r="V844" s="84"/>
      <c r="W844" s="84"/>
      <c r="X844" s="84"/>
      <c r="Y844" s="84"/>
      <c r="Z844" s="84"/>
    </row>
    <row r="845" spans="1:26" ht="17.25" customHeight="1">
      <c r="A845" s="96"/>
      <c r="B845" s="84"/>
      <c r="C845" s="96"/>
      <c r="D845" s="84"/>
      <c r="E845" s="84"/>
      <c r="F845" s="96"/>
      <c r="G845" s="96"/>
      <c r="H845" s="84"/>
      <c r="I845" s="84"/>
      <c r="J845" s="84"/>
      <c r="K845" s="84"/>
      <c r="L845" s="84"/>
      <c r="M845" s="84"/>
      <c r="N845" s="84"/>
      <c r="O845" s="84"/>
      <c r="P845" s="84"/>
      <c r="Q845" s="84"/>
      <c r="R845" s="84"/>
      <c r="S845" s="84"/>
      <c r="T845" s="84"/>
      <c r="U845" s="84"/>
      <c r="V845" s="84"/>
      <c r="W845" s="84"/>
      <c r="X845" s="84"/>
      <c r="Y845" s="84"/>
      <c r="Z845" s="84"/>
    </row>
    <row r="846" spans="1:26" ht="17.25" customHeight="1">
      <c r="A846" s="96"/>
      <c r="B846" s="84"/>
      <c r="C846" s="96"/>
      <c r="D846" s="84"/>
      <c r="E846" s="84"/>
      <c r="F846" s="96"/>
      <c r="G846" s="96"/>
      <c r="H846" s="84"/>
      <c r="I846" s="84"/>
      <c r="J846" s="84"/>
      <c r="K846" s="84"/>
      <c r="L846" s="84"/>
      <c r="M846" s="84"/>
      <c r="N846" s="84"/>
      <c r="O846" s="84"/>
      <c r="P846" s="84"/>
      <c r="Q846" s="84"/>
      <c r="R846" s="84"/>
      <c r="S846" s="84"/>
      <c r="T846" s="84"/>
      <c r="U846" s="84"/>
      <c r="V846" s="84"/>
      <c r="W846" s="84"/>
      <c r="X846" s="84"/>
      <c r="Y846" s="84"/>
      <c r="Z846" s="84"/>
    </row>
    <row r="847" spans="1:26" ht="17.25" customHeight="1">
      <c r="A847" s="96"/>
      <c r="B847" s="84"/>
      <c r="C847" s="96"/>
      <c r="D847" s="84"/>
      <c r="E847" s="84"/>
      <c r="F847" s="96"/>
      <c r="G847" s="96"/>
      <c r="H847" s="84"/>
      <c r="I847" s="84"/>
      <c r="J847" s="84"/>
      <c r="K847" s="84"/>
      <c r="L847" s="84"/>
      <c r="M847" s="84"/>
      <c r="N847" s="84"/>
      <c r="O847" s="84"/>
      <c r="P847" s="84"/>
      <c r="Q847" s="84"/>
      <c r="R847" s="84"/>
      <c r="S847" s="84"/>
      <c r="T847" s="84"/>
      <c r="U847" s="84"/>
      <c r="V847" s="84"/>
      <c r="W847" s="84"/>
      <c r="X847" s="84"/>
      <c r="Y847" s="84"/>
      <c r="Z847" s="84"/>
    </row>
    <row r="848" spans="1:26" ht="17.25" customHeight="1">
      <c r="A848" s="96"/>
      <c r="B848" s="84"/>
      <c r="C848" s="96"/>
      <c r="D848" s="84"/>
      <c r="E848" s="84"/>
      <c r="F848" s="96"/>
      <c r="G848" s="96"/>
      <c r="H848" s="84"/>
      <c r="I848" s="84"/>
      <c r="J848" s="84"/>
      <c r="K848" s="84"/>
      <c r="L848" s="84"/>
      <c r="M848" s="84"/>
      <c r="N848" s="84"/>
      <c r="O848" s="84"/>
      <c r="P848" s="84"/>
      <c r="Q848" s="84"/>
      <c r="R848" s="84"/>
      <c r="S848" s="84"/>
      <c r="T848" s="84"/>
      <c r="U848" s="84"/>
      <c r="V848" s="84"/>
      <c r="W848" s="84"/>
      <c r="X848" s="84"/>
      <c r="Y848" s="84"/>
      <c r="Z848" s="84"/>
    </row>
    <row r="849" spans="1:26" ht="17.25" customHeight="1">
      <c r="A849" s="96"/>
      <c r="B849" s="84"/>
      <c r="C849" s="96"/>
      <c r="D849" s="84"/>
      <c r="E849" s="84"/>
      <c r="F849" s="96"/>
      <c r="G849" s="96"/>
      <c r="H849" s="84"/>
      <c r="I849" s="84"/>
      <c r="J849" s="84"/>
      <c r="K849" s="84"/>
      <c r="L849" s="84"/>
      <c r="M849" s="84"/>
      <c r="N849" s="84"/>
      <c r="O849" s="84"/>
      <c r="P849" s="84"/>
      <c r="Q849" s="84"/>
      <c r="R849" s="84"/>
      <c r="S849" s="84"/>
      <c r="T849" s="84"/>
      <c r="U849" s="84"/>
      <c r="V849" s="84"/>
      <c r="W849" s="84"/>
      <c r="X849" s="84"/>
      <c r="Y849" s="84"/>
      <c r="Z849" s="84"/>
    </row>
    <row r="850" spans="1:26" ht="17.25" customHeight="1">
      <c r="A850" s="96"/>
      <c r="B850" s="84"/>
      <c r="C850" s="96"/>
      <c r="D850" s="84"/>
      <c r="E850" s="84"/>
      <c r="F850" s="96"/>
      <c r="G850" s="96"/>
      <c r="H850" s="84"/>
      <c r="I850" s="84"/>
      <c r="J850" s="84"/>
      <c r="K850" s="84"/>
      <c r="L850" s="84"/>
      <c r="M850" s="84"/>
      <c r="N850" s="84"/>
      <c r="O850" s="84"/>
      <c r="P850" s="84"/>
      <c r="Q850" s="84"/>
      <c r="R850" s="84"/>
      <c r="S850" s="84"/>
      <c r="T850" s="84"/>
      <c r="U850" s="84"/>
      <c r="V850" s="84"/>
      <c r="W850" s="84"/>
      <c r="X850" s="84"/>
      <c r="Y850" s="84"/>
      <c r="Z850" s="84"/>
    </row>
    <row r="851" spans="1:26" ht="17.25" customHeight="1">
      <c r="A851" s="96"/>
      <c r="B851" s="84"/>
      <c r="C851" s="96"/>
      <c r="D851" s="84"/>
      <c r="E851" s="84"/>
      <c r="F851" s="96"/>
      <c r="G851" s="96"/>
      <c r="H851" s="84"/>
      <c r="I851" s="84"/>
      <c r="J851" s="84"/>
      <c r="K851" s="84"/>
      <c r="L851" s="84"/>
      <c r="M851" s="84"/>
      <c r="N851" s="84"/>
      <c r="O851" s="84"/>
      <c r="P851" s="84"/>
      <c r="Q851" s="84"/>
      <c r="R851" s="84"/>
      <c r="S851" s="84"/>
      <c r="T851" s="84"/>
      <c r="U851" s="84"/>
      <c r="V851" s="84"/>
      <c r="W851" s="84"/>
      <c r="X851" s="84"/>
      <c r="Y851" s="84"/>
      <c r="Z851" s="84"/>
    </row>
    <row r="852" spans="1:26" ht="17.25" customHeight="1">
      <c r="A852" s="96"/>
      <c r="B852" s="84"/>
      <c r="C852" s="96"/>
      <c r="D852" s="84"/>
      <c r="E852" s="84"/>
      <c r="F852" s="96"/>
      <c r="G852" s="96"/>
      <c r="H852" s="84"/>
      <c r="I852" s="84"/>
      <c r="J852" s="84"/>
      <c r="K852" s="84"/>
      <c r="L852" s="84"/>
      <c r="M852" s="84"/>
      <c r="N852" s="84"/>
      <c r="O852" s="84"/>
      <c r="P852" s="84"/>
      <c r="Q852" s="84"/>
      <c r="R852" s="84"/>
      <c r="S852" s="84"/>
      <c r="T852" s="84"/>
      <c r="U852" s="84"/>
      <c r="V852" s="84"/>
      <c r="W852" s="84"/>
      <c r="X852" s="84"/>
      <c r="Y852" s="84"/>
      <c r="Z852" s="84"/>
    </row>
    <row r="853" spans="1:26" ht="17.25" customHeight="1">
      <c r="A853" s="96"/>
      <c r="B853" s="84"/>
      <c r="C853" s="96"/>
      <c r="D853" s="84"/>
      <c r="E853" s="84"/>
      <c r="F853" s="96"/>
      <c r="G853" s="96"/>
      <c r="H853" s="84"/>
      <c r="I853" s="84"/>
      <c r="J853" s="84"/>
      <c r="K853" s="84"/>
      <c r="L853" s="84"/>
      <c r="M853" s="84"/>
      <c r="N853" s="84"/>
      <c r="O853" s="84"/>
      <c r="P853" s="84"/>
      <c r="Q853" s="84"/>
      <c r="R853" s="84"/>
      <c r="S853" s="84"/>
      <c r="T853" s="84"/>
      <c r="U853" s="84"/>
      <c r="V853" s="84"/>
      <c r="W853" s="84"/>
      <c r="X853" s="84"/>
      <c r="Y853" s="84"/>
      <c r="Z853" s="84"/>
    </row>
    <row r="854" spans="1:26" ht="17.25" customHeight="1">
      <c r="A854" s="96"/>
      <c r="B854" s="84"/>
      <c r="C854" s="96"/>
      <c r="D854" s="84"/>
      <c r="E854" s="84"/>
      <c r="F854" s="96"/>
      <c r="G854" s="96"/>
      <c r="H854" s="84"/>
      <c r="I854" s="84"/>
      <c r="J854" s="84"/>
      <c r="K854" s="84"/>
      <c r="L854" s="84"/>
      <c r="M854" s="84"/>
      <c r="N854" s="84"/>
      <c r="O854" s="84"/>
      <c r="P854" s="84"/>
      <c r="Q854" s="84"/>
      <c r="R854" s="84"/>
      <c r="S854" s="84"/>
      <c r="T854" s="84"/>
      <c r="U854" s="84"/>
      <c r="V854" s="84"/>
      <c r="W854" s="84"/>
      <c r="X854" s="84"/>
      <c r="Y854" s="84"/>
      <c r="Z854" s="84"/>
    </row>
    <row r="855" spans="1:26" ht="17.25" customHeight="1">
      <c r="A855" s="96"/>
      <c r="B855" s="84"/>
      <c r="C855" s="96"/>
      <c r="D855" s="84"/>
      <c r="E855" s="84"/>
      <c r="F855" s="96"/>
      <c r="G855" s="96"/>
      <c r="H855" s="84"/>
      <c r="I855" s="84"/>
      <c r="J855" s="84"/>
      <c r="K855" s="84"/>
      <c r="L855" s="84"/>
      <c r="M855" s="84"/>
      <c r="N855" s="84"/>
      <c r="O855" s="84"/>
      <c r="P855" s="84"/>
      <c r="Q855" s="84"/>
      <c r="R855" s="84"/>
      <c r="S855" s="84"/>
      <c r="T855" s="84"/>
      <c r="U855" s="84"/>
      <c r="V855" s="84"/>
      <c r="W855" s="84"/>
      <c r="X855" s="84"/>
      <c r="Y855" s="84"/>
      <c r="Z855" s="84"/>
    </row>
    <row r="856" spans="1:26" ht="17.25" customHeight="1">
      <c r="A856" s="96"/>
      <c r="B856" s="84"/>
      <c r="C856" s="96"/>
      <c r="D856" s="84"/>
      <c r="E856" s="84"/>
      <c r="F856" s="96"/>
      <c r="G856" s="96"/>
      <c r="H856" s="84"/>
      <c r="I856" s="84"/>
      <c r="J856" s="84"/>
      <c r="K856" s="84"/>
      <c r="L856" s="84"/>
      <c r="M856" s="84"/>
      <c r="N856" s="84"/>
      <c r="O856" s="84"/>
      <c r="P856" s="84"/>
      <c r="Q856" s="84"/>
      <c r="R856" s="84"/>
      <c r="S856" s="84"/>
      <c r="T856" s="84"/>
      <c r="U856" s="84"/>
      <c r="V856" s="84"/>
      <c r="W856" s="84"/>
      <c r="X856" s="84"/>
      <c r="Y856" s="84"/>
      <c r="Z856" s="84"/>
    </row>
    <row r="857" spans="1:26" ht="17.25" customHeight="1">
      <c r="A857" s="96"/>
      <c r="B857" s="84"/>
      <c r="C857" s="96"/>
      <c r="D857" s="84"/>
      <c r="E857" s="84"/>
      <c r="F857" s="96"/>
      <c r="G857" s="96"/>
      <c r="H857" s="84"/>
      <c r="I857" s="84"/>
      <c r="J857" s="84"/>
      <c r="K857" s="84"/>
      <c r="L857" s="84"/>
      <c r="M857" s="84"/>
      <c r="N857" s="84"/>
      <c r="O857" s="84"/>
      <c r="P857" s="84"/>
      <c r="Q857" s="84"/>
      <c r="R857" s="84"/>
      <c r="S857" s="84"/>
      <c r="T857" s="84"/>
      <c r="U857" s="84"/>
      <c r="V857" s="84"/>
      <c r="W857" s="84"/>
      <c r="X857" s="84"/>
      <c r="Y857" s="84"/>
      <c r="Z857" s="84"/>
    </row>
    <row r="858" spans="1:26" ht="17.25" customHeight="1">
      <c r="A858" s="96"/>
      <c r="B858" s="84"/>
      <c r="C858" s="96"/>
      <c r="D858" s="84"/>
      <c r="E858" s="84"/>
      <c r="F858" s="96"/>
      <c r="G858" s="96"/>
      <c r="H858" s="84"/>
      <c r="I858" s="84"/>
      <c r="J858" s="84"/>
      <c r="K858" s="84"/>
      <c r="L858" s="84"/>
      <c r="M858" s="84"/>
      <c r="N858" s="84"/>
      <c r="O858" s="84"/>
      <c r="P858" s="84"/>
      <c r="Q858" s="84"/>
      <c r="R858" s="84"/>
      <c r="S858" s="84"/>
      <c r="T858" s="84"/>
      <c r="U858" s="84"/>
      <c r="V858" s="84"/>
      <c r="W858" s="84"/>
      <c r="X858" s="84"/>
      <c r="Y858" s="84"/>
      <c r="Z858" s="84"/>
    </row>
    <row r="859" spans="1:26" ht="17.25" customHeight="1">
      <c r="A859" s="96"/>
      <c r="B859" s="84"/>
      <c r="C859" s="96"/>
      <c r="D859" s="84"/>
      <c r="E859" s="84"/>
      <c r="F859" s="96"/>
      <c r="G859" s="96"/>
      <c r="H859" s="84"/>
      <c r="I859" s="84"/>
      <c r="J859" s="84"/>
      <c r="K859" s="84"/>
      <c r="L859" s="84"/>
      <c r="M859" s="84"/>
      <c r="N859" s="84"/>
      <c r="O859" s="84"/>
      <c r="P859" s="84"/>
      <c r="Q859" s="84"/>
      <c r="R859" s="84"/>
      <c r="S859" s="84"/>
      <c r="T859" s="84"/>
      <c r="U859" s="84"/>
      <c r="V859" s="84"/>
      <c r="W859" s="84"/>
      <c r="X859" s="84"/>
      <c r="Y859" s="84"/>
      <c r="Z859" s="84"/>
    </row>
    <row r="860" spans="1:26" ht="17.25" customHeight="1">
      <c r="A860" s="96"/>
      <c r="B860" s="84"/>
      <c r="C860" s="96"/>
      <c r="D860" s="84"/>
      <c r="E860" s="84"/>
      <c r="F860" s="96"/>
      <c r="G860" s="96"/>
      <c r="H860" s="84"/>
      <c r="I860" s="84"/>
      <c r="J860" s="84"/>
      <c r="K860" s="84"/>
      <c r="L860" s="84"/>
      <c r="M860" s="84"/>
      <c r="N860" s="84"/>
      <c r="O860" s="84"/>
      <c r="P860" s="84"/>
      <c r="Q860" s="84"/>
      <c r="R860" s="84"/>
      <c r="S860" s="84"/>
      <c r="T860" s="84"/>
      <c r="U860" s="84"/>
      <c r="V860" s="84"/>
      <c r="W860" s="84"/>
      <c r="X860" s="84"/>
      <c r="Y860" s="84"/>
      <c r="Z860" s="84"/>
    </row>
    <row r="861" spans="1:26" ht="17.25" customHeight="1">
      <c r="A861" s="96"/>
      <c r="B861" s="84"/>
      <c r="C861" s="96"/>
      <c r="D861" s="84"/>
      <c r="E861" s="84"/>
      <c r="F861" s="96"/>
      <c r="G861" s="96"/>
      <c r="H861" s="84"/>
      <c r="I861" s="84"/>
      <c r="J861" s="84"/>
      <c r="K861" s="84"/>
      <c r="L861" s="84"/>
      <c r="M861" s="84"/>
      <c r="N861" s="84"/>
      <c r="O861" s="84"/>
      <c r="P861" s="84"/>
      <c r="Q861" s="84"/>
      <c r="R861" s="84"/>
      <c r="S861" s="84"/>
      <c r="T861" s="84"/>
      <c r="U861" s="84"/>
      <c r="V861" s="84"/>
      <c r="W861" s="84"/>
      <c r="X861" s="84"/>
      <c r="Y861" s="84"/>
      <c r="Z861" s="84"/>
    </row>
    <row r="862" spans="1:26" ht="17.25" customHeight="1">
      <c r="A862" s="96"/>
      <c r="B862" s="84"/>
      <c r="C862" s="96"/>
      <c r="D862" s="84"/>
      <c r="E862" s="84"/>
      <c r="F862" s="96"/>
      <c r="G862" s="96"/>
      <c r="H862" s="84"/>
      <c r="I862" s="84"/>
      <c r="J862" s="84"/>
      <c r="K862" s="84"/>
      <c r="L862" s="84"/>
      <c r="M862" s="84"/>
      <c r="N862" s="84"/>
      <c r="O862" s="84"/>
      <c r="P862" s="84"/>
      <c r="Q862" s="84"/>
      <c r="R862" s="84"/>
      <c r="S862" s="84"/>
      <c r="T862" s="84"/>
      <c r="U862" s="84"/>
      <c r="V862" s="84"/>
      <c r="W862" s="84"/>
      <c r="X862" s="84"/>
      <c r="Y862" s="84"/>
      <c r="Z862" s="84"/>
    </row>
    <row r="863" spans="1:26" ht="17.25" customHeight="1">
      <c r="A863" s="96"/>
      <c r="B863" s="84"/>
      <c r="C863" s="96"/>
      <c r="D863" s="84"/>
      <c r="E863" s="84"/>
      <c r="F863" s="96"/>
      <c r="G863" s="96"/>
      <c r="H863" s="84"/>
      <c r="I863" s="84"/>
      <c r="J863" s="84"/>
      <c r="K863" s="84"/>
      <c r="L863" s="84"/>
      <c r="M863" s="84"/>
      <c r="N863" s="84"/>
      <c r="O863" s="84"/>
      <c r="P863" s="84"/>
      <c r="Q863" s="84"/>
      <c r="R863" s="84"/>
      <c r="S863" s="84"/>
      <c r="T863" s="84"/>
      <c r="U863" s="84"/>
      <c r="V863" s="84"/>
      <c r="W863" s="84"/>
      <c r="X863" s="84"/>
      <c r="Y863" s="84"/>
      <c r="Z863" s="84"/>
    </row>
    <row r="864" spans="1:26" ht="17.25" customHeight="1">
      <c r="A864" s="96"/>
      <c r="B864" s="84"/>
      <c r="C864" s="96"/>
      <c r="D864" s="84"/>
      <c r="E864" s="84"/>
      <c r="F864" s="96"/>
      <c r="G864" s="96"/>
      <c r="H864" s="84"/>
      <c r="I864" s="84"/>
      <c r="J864" s="84"/>
      <c r="K864" s="84"/>
      <c r="L864" s="84"/>
      <c r="M864" s="84"/>
      <c r="N864" s="84"/>
      <c r="O864" s="84"/>
      <c r="P864" s="84"/>
      <c r="Q864" s="84"/>
      <c r="R864" s="84"/>
      <c r="S864" s="84"/>
      <c r="T864" s="84"/>
      <c r="U864" s="84"/>
      <c r="V864" s="84"/>
      <c r="W864" s="84"/>
      <c r="X864" s="84"/>
      <c r="Y864" s="84"/>
      <c r="Z864" s="84"/>
    </row>
    <row r="865" spans="1:26" ht="17.25" customHeight="1">
      <c r="A865" s="96"/>
      <c r="B865" s="84"/>
      <c r="C865" s="96"/>
      <c r="D865" s="84"/>
      <c r="E865" s="84"/>
      <c r="F865" s="96"/>
      <c r="G865" s="96"/>
      <c r="H865" s="84"/>
      <c r="I865" s="84"/>
      <c r="J865" s="84"/>
      <c r="K865" s="84"/>
      <c r="L865" s="84"/>
      <c r="M865" s="84"/>
      <c r="N865" s="84"/>
      <c r="O865" s="84"/>
      <c r="P865" s="84"/>
      <c r="Q865" s="84"/>
      <c r="R865" s="84"/>
      <c r="S865" s="84"/>
      <c r="T865" s="84"/>
      <c r="U865" s="84"/>
      <c r="V865" s="84"/>
      <c r="W865" s="84"/>
      <c r="X865" s="84"/>
      <c r="Y865" s="84"/>
      <c r="Z865" s="84"/>
    </row>
    <row r="866" spans="1:26" ht="17.25" customHeight="1">
      <c r="A866" s="96"/>
      <c r="B866" s="84"/>
      <c r="C866" s="96"/>
      <c r="D866" s="84"/>
      <c r="E866" s="84"/>
      <c r="F866" s="96"/>
      <c r="G866" s="96"/>
      <c r="H866" s="84"/>
      <c r="I866" s="84"/>
      <c r="J866" s="84"/>
      <c r="K866" s="84"/>
      <c r="L866" s="84"/>
      <c r="M866" s="84"/>
      <c r="N866" s="84"/>
      <c r="O866" s="84"/>
      <c r="P866" s="84"/>
      <c r="Q866" s="84"/>
      <c r="R866" s="84"/>
      <c r="S866" s="84"/>
      <c r="T866" s="84"/>
      <c r="U866" s="84"/>
      <c r="V866" s="84"/>
      <c r="W866" s="84"/>
      <c r="X866" s="84"/>
      <c r="Y866" s="84"/>
      <c r="Z866" s="84"/>
    </row>
    <row r="867" spans="1:26" ht="17.25" customHeight="1">
      <c r="A867" s="96"/>
      <c r="B867" s="84"/>
      <c r="C867" s="96"/>
      <c r="D867" s="84"/>
      <c r="E867" s="84"/>
      <c r="F867" s="96"/>
      <c r="G867" s="96"/>
      <c r="H867" s="84"/>
      <c r="I867" s="84"/>
      <c r="J867" s="84"/>
      <c r="K867" s="84"/>
      <c r="L867" s="84"/>
      <c r="M867" s="84"/>
      <c r="N867" s="84"/>
      <c r="O867" s="84"/>
      <c r="P867" s="84"/>
      <c r="Q867" s="84"/>
      <c r="R867" s="84"/>
      <c r="S867" s="84"/>
      <c r="T867" s="84"/>
      <c r="U867" s="84"/>
      <c r="V867" s="84"/>
      <c r="W867" s="84"/>
      <c r="X867" s="84"/>
      <c r="Y867" s="84"/>
      <c r="Z867" s="84"/>
    </row>
    <row r="868" spans="1:26" ht="17.25" customHeight="1">
      <c r="A868" s="96"/>
      <c r="B868" s="84"/>
      <c r="C868" s="96"/>
      <c r="D868" s="84"/>
      <c r="E868" s="84"/>
      <c r="F868" s="96"/>
      <c r="G868" s="96"/>
      <c r="H868" s="84"/>
      <c r="I868" s="84"/>
      <c r="J868" s="84"/>
      <c r="K868" s="84"/>
      <c r="L868" s="84"/>
      <c r="M868" s="84"/>
      <c r="N868" s="84"/>
      <c r="O868" s="84"/>
      <c r="P868" s="84"/>
      <c r="Q868" s="84"/>
      <c r="R868" s="84"/>
      <c r="S868" s="84"/>
      <c r="T868" s="84"/>
      <c r="U868" s="84"/>
      <c r="V868" s="84"/>
      <c r="W868" s="84"/>
      <c r="X868" s="84"/>
      <c r="Y868" s="84"/>
      <c r="Z868" s="84"/>
    </row>
    <row r="869" spans="1:26" ht="17.25" customHeight="1">
      <c r="A869" s="96"/>
      <c r="B869" s="84"/>
      <c r="C869" s="96"/>
      <c r="D869" s="84"/>
      <c r="E869" s="84"/>
      <c r="F869" s="96"/>
      <c r="G869" s="96"/>
      <c r="H869" s="84"/>
      <c r="I869" s="84"/>
      <c r="J869" s="84"/>
      <c r="K869" s="84"/>
      <c r="L869" s="84"/>
      <c r="M869" s="84"/>
      <c r="N869" s="84"/>
      <c r="O869" s="84"/>
      <c r="P869" s="84"/>
      <c r="Q869" s="84"/>
      <c r="R869" s="84"/>
      <c r="S869" s="84"/>
      <c r="T869" s="84"/>
      <c r="U869" s="84"/>
      <c r="V869" s="84"/>
      <c r="W869" s="84"/>
      <c r="X869" s="84"/>
      <c r="Y869" s="84"/>
      <c r="Z869" s="84"/>
    </row>
    <row r="870" spans="1:26" ht="17.25" customHeight="1">
      <c r="A870" s="96"/>
      <c r="B870" s="84"/>
      <c r="C870" s="96"/>
      <c r="D870" s="84"/>
      <c r="E870" s="84"/>
      <c r="F870" s="96"/>
      <c r="G870" s="96"/>
      <c r="H870" s="84"/>
      <c r="I870" s="84"/>
      <c r="J870" s="84"/>
      <c r="K870" s="84"/>
      <c r="L870" s="84"/>
      <c r="M870" s="84"/>
      <c r="N870" s="84"/>
      <c r="O870" s="84"/>
      <c r="P870" s="84"/>
      <c r="Q870" s="84"/>
      <c r="R870" s="84"/>
      <c r="S870" s="84"/>
      <c r="T870" s="84"/>
      <c r="U870" s="84"/>
      <c r="V870" s="84"/>
      <c r="W870" s="84"/>
      <c r="X870" s="84"/>
      <c r="Y870" s="84"/>
      <c r="Z870" s="84"/>
    </row>
    <row r="871" spans="1:26" ht="17.25" customHeight="1">
      <c r="A871" s="96"/>
      <c r="B871" s="84"/>
      <c r="C871" s="96"/>
      <c r="D871" s="84"/>
      <c r="E871" s="84"/>
      <c r="F871" s="96"/>
      <c r="G871" s="96"/>
      <c r="H871" s="84"/>
      <c r="I871" s="84"/>
      <c r="J871" s="84"/>
      <c r="K871" s="84"/>
      <c r="L871" s="84"/>
      <c r="M871" s="84"/>
      <c r="N871" s="84"/>
      <c r="O871" s="84"/>
      <c r="P871" s="84"/>
      <c r="Q871" s="84"/>
      <c r="R871" s="84"/>
      <c r="S871" s="84"/>
      <c r="T871" s="84"/>
      <c r="U871" s="84"/>
      <c r="V871" s="84"/>
      <c r="W871" s="84"/>
      <c r="X871" s="84"/>
      <c r="Y871" s="84"/>
      <c r="Z871" s="84"/>
    </row>
    <row r="872" spans="1:26" ht="17.25" customHeight="1">
      <c r="A872" s="96"/>
      <c r="B872" s="84"/>
      <c r="C872" s="96"/>
      <c r="D872" s="84"/>
      <c r="E872" s="84"/>
      <c r="F872" s="96"/>
      <c r="G872" s="96"/>
      <c r="H872" s="84"/>
      <c r="I872" s="84"/>
      <c r="J872" s="84"/>
      <c r="K872" s="84"/>
      <c r="L872" s="84"/>
      <c r="M872" s="84"/>
      <c r="N872" s="84"/>
      <c r="O872" s="84"/>
      <c r="P872" s="84"/>
      <c r="Q872" s="84"/>
      <c r="R872" s="84"/>
      <c r="S872" s="84"/>
      <c r="T872" s="84"/>
      <c r="U872" s="84"/>
      <c r="V872" s="84"/>
      <c r="W872" s="84"/>
      <c r="X872" s="84"/>
      <c r="Y872" s="84"/>
      <c r="Z872" s="84"/>
    </row>
    <row r="873" spans="1:26" ht="17.25" customHeight="1">
      <c r="A873" s="96"/>
      <c r="B873" s="84"/>
      <c r="C873" s="96"/>
      <c r="D873" s="84"/>
      <c r="E873" s="84"/>
      <c r="F873" s="96"/>
      <c r="G873" s="96"/>
      <c r="H873" s="84"/>
      <c r="I873" s="84"/>
      <c r="J873" s="84"/>
      <c r="K873" s="84"/>
      <c r="L873" s="84"/>
      <c r="M873" s="84"/>
      <c r="N873" s="84"/>
      <c r="O873" s="84"/>
      <c r="P873" s="84"/>
      <c r="Q873" s="84"/>
      <c r="R873" s="84"/>
      <c r="S873" s="84"/>
      <c r="T873" s="84"/>
      <c r="U873" s="84"/>
      <c r="V873" s="84"/>
      <c r="W873" s="84"/>
      <c r="X873" s="84"/>
      <c r="Y873" s="84"/>
      <c r="Z873" s="84"/>
    </row>
    <row r="874" spans="1:26" ht="17.25" customHeight="1">
      <c r="A874" s="96"/>
      <c r="B874" s="84"/>
      <c r="C874" s="96"/>
      <c r="D874" s="84"/>
      <c r="E874" s="84"/>
      <c r="F874" s="96"/>
      <c r="G874" s="96"/>
      <c r="H874" s="84"/>
      <c r="I874" s="84"/>
      <c r="J874" s="84"/>
      <c r="K874" s="84"/>
      <c r="L874" s="84"/>
      <c r="M874" s="84"/>
      <c r="N874" s="84"/>
      <c r="O874" s="84"/>
      <c r="P874" s="84"/>
      <c r="Q874" s="84"/>
      <c r="R874" s="84"/>
      <c r="S874" s="84"/>
      <c r="T874" s="84"/>
      <c r="U874" s="84"/>
      <c r="V874" s="84"/>
      <c r="W874" s="84"/>
      <c r="X874" s="84"/>
      <c r="Y874" s="84"/>
      <c r="Z874" s="84"/>
    </row>
    <row r="875" spans="1:26" ht="17.25" customHeight="1">
      <c r="A875" s="96"/>
      <c r="B875" s="84"/>
      <c r="C875" s="96"/>
      <c r="D875" s="84"/>
      <c r="E875" s="84"/>
      <c r="F875" s="96"/>
      <c r="G875" s="96"/>
      <c r="H875" s="84"/>
      <c r="I875" s="84"/>
      <c r="J875" s="84"/>
      <c r="K875" s="84"/>
      <c r="L875" s="84"/>
      <c r="M875" s="84"/>
      <c r="N875" s="84"/>
      <c r="O875" s="84"/>
      <c r="P875" s="84"/>
      <c r="Q875" s="84"/>
      <c r="R875" s="84"/>
      <c r="S875" s="84"/>
      <c r="T875" s="84"/>
      <c r="U875" s="84"/>
      <c r="V875" s="84"/>
      <c r="W875" s="84"/>
      <c r="X875" s="84"/>
      <c r="Y875" s="84"/>
      <c r="Z875" s="84"/>
    </row>
    <row r="876" spans="1:26" ht="17.25" customHeight="1">
      <c r="A876" s="96"/>
      <c r="B876" s="84"/>
      <c r="C876" s="96"/>
      <c r="D876" s="84"/>
      <c r="E876" s="84"/>
      <c r="F876" s="96"/>
      <c r="G876" s="96"/>
      <c r="H876" s="84"/>
      <c r="I876" s="84"/>
      <c r="J876" s="84"/>
      <c r="K876" s="84"/>
      <c r="L876" s="84"/>
      <c r="M876" s="84"/>
      <c r="N876" s="84"/>
      <c r="O876" s="84"/>
      <c r="P876" s="84"/>
      <c r="Q876" s="84"/>
      <c r="R876" s="84"/>
      <c r="S876" s="84"/>
      <c r="T876" s="84"/>
      <c r="U876" s="84"/>
      <c r="V876" s="84"/>
      <c r="W876" s="84"/>
      <c r="X876" s="84"/>
      <c r="Y876" s="84"/>
      <c r="Z876" s="84"/>
    </row>
    <row r="877" spans="1:26" ht="17.25" customHeight="1">
      <c r="A877" s="96"/>
      <c r="B877" s="84"/>
      <c r="C877" s="96"/>
      <c r="D877" s="84"/>
      <c r="E877" s="84"/>
      <c r="F877" s="96"/>
      <c r="G877" s="96"/>
      <c r="H877" s="84"/>
      <c r="I877" s="84"/>
      <c r="J877" s="84"/>
      <c r="K877" s="84"/>
      <c r="L877" s="84"/>
      <c r="M877" s="84"/>
      <c r="N877" s="84"/>
      <c r="O877" s="84"/>
      <c r="P877" s="84"/>
      <c r="Q877" s="84"/>
      <c r="R877" s="84"/>
      <c r="S877" s="84"/>
      <c r="T877" s="84"/>
      <c r="U877" s="84"/>
      <c r="V877" s="84"/>
      <c r="W877" s="84"/>
      <c r="X877" s="84"/>
      <c r="Y877" s="84"/>
      <c r="Z877" s="84"/>
    </row>
    <row r="878" spans="1:26" ht="17.25" customHeight="1">
      <c r="A878" s="96"/>
      <c r="B878" s="84"/>
      <c r="C878" s="96"/>
      <c r="D878" s="84"/>
      <c r="E878" s="84"/>
      <c r="F878" s="96"/>
      <c r="G878" s="96"/>
      <c r="H878" s="84"/>
      <c r="I878" s="84"/>
      <c r="J878" s="84"/>
      <c r="K878" s="84"/>
      <c r="L878" s="84"/>
      <c r="M878" s="84"/>
      <c r="N878" s="84"/>
      <c r="O878" s="84"/>
      <c r="P878" s="84"/>
      <c r="Q878" s="84"/>
      <c r="R878" s="84"/>
      <c r="S878" s="84"/>
      <c r="T878" s="84"/>
      <c r="U878" s="84"/>
      <c r="V878" s="84"/>
      <c r="W878" s="84"/>
      <c r="X878" s="84"/>
      <c r="Y878" s="84"/>
      <c r="Z878" s="84"/>
    </row>
    <row r="879" spans="1:26" ht="17.25" customHeight="1">
      <c r="A879" s="96"/>
      <c r="B879" s="84"/>
      <c r="C879" s="96"/>
      <c r="D879" s="84"/>
      <c r="E879" s="84"/>
      <c r="F879" s="96"/>
      <c r="G879" s="96"/>
      <c r="H879" s="84"/>
      <c r="I879" s="84"/>
      <c r="J879" s="84"/>
      <c r="K879" s="84"/>
      <c r="L879" s="84"/>
      <c r="M879" s="84"/>
      <c r="N879" s="84"/>
      <c r="O879" s="84"/>
      <c r="P879" s="84"/>
      <c r="Q879" s="84"/>
      <c r="R879" s="84"/>
      <c r="S879" s="84"/>
      <c r="T879" s="84"/>
      <c r="U879" s="84"/>
      <c r="V879" s="84"/>
      <c r="W879" s="84"/>
      <c r="X879" s="84"/>
      <c r="Y879" s="84"/>
      <c r="Z879" s="84"/>
    </row>
    <row r="880" spans="1:26" ht="17.25" customHeight="1">
      <c r="A880" s="96"/>
      <c r="B880" s="84"/>
      <c r="C880" s="96"/>
      <c r="D880" s="84"/>
      <c r="E880" s="84"/>
      <c r="F880" s="96"/>
      <c r="G880" s="96"/>
      <c r="H880" s="84"/>
      <c r="I880" s="84"/>
      <c r="J880" s="84"/>
      <c r="K880" s="84"/>
      <c r="L880" s="84"/>
      <c r="M880" s="84"/>
      <c r="N880" s="84"/>
      <c r="O880" s="84"/>
      <c r="P880" s="84"/>
      <c r="Q880" s="84"/>
      <c r="R880" s="84"/>
      <c r="S880" s="84"/>
      <c r="T880" s="84"/>
      <c r="U880" s="84"/>
      <c r="V880" s="84"/>
      <c r="W880" s="84"/>
      <c r="X880" s="84"/>
      <c r="Y880" s="84"/>
      <c r="Z880" s="84"/>
    </row>
    <row r="881" spans="1:26" ht="17.25" customHeight="1">
      <c r="A881" s="96"/>
      <c r="B881" s="84"/>
      <c r="C881" s="96"/>
      <c r="D881" s="84"/>
      <c r="E881" s="84"/>
      <c r="F881" s="96"/>
      <c r="G881" s="96"/>
      <c r="H881" s="84"/>
      <c r="I881" s="84"/>
      <c r="J881" s="84"/>
      <c r="K881" s="84"/>
      <c r="L881" s="84"/>
      <c r="M881" s="84"/>
      <c r="N881" s="84"/>
      <c r="O881" s="84"/>
      <c r="P881" s="84"/>
      <c r="Q881" s="84"/>
      <c r="R881" s="84"/>
      <c r="S881" s="84"/>
      <c r="T881" s="84"/>
      <c r="U881" s="84"/>
      <c r="V881" s="84"/>
      <c r="W881" s="84"/>
      <c r="X881" s="84"/>
      <c r="Y881" s="84"/>
      <c r="Z881" s="84"/>
    </row>
    <row r="882" spans="1:26" ht="17.25" customHeight="1">
      <c r="A882" s="96"/>
      <c r="B882" s="84"/>
      <c r="C882" s="96"/>
      <c r="D882" s="84"/>
      <c r="E882" s="84"/>
      <c r="F882" s="96"/>
      <c r="G882" s="96"/>
      <c r="H882" s="84"/>
      <c r="I882" s="84"/>
      <c r="J882" s="84"/>
      <c r="K882" s="84"/>
      <c r="L882" s="84"/>
      <c r="M882" s="84"/>
      <c r="N882" s="84"/>
      <c r="O882" s="84"/>
      <c r="P882" s="84"/>
      <c r="Q882" s="84"/>
      <c r="R882" s="84"/>
      <c r="S882" s="84"/>
      <c r="T882" s="84"/>
      <c r="U882" s="84"/>
      <c r="V882" s="84"/>
      <c r="W882" s="84"/>
      <c r="X882" s="84"/>
      <c r="Y882" s="84"/>
      <c r="Z882" s="84"/>
    </row>
    <row r="883" spans="1:26" ht="17.25" customHeight="1">
      <c r="A883" s="96"/>
      <c r="B883" s="84"/>
      <c r="C883" s="96"/>
      <c r="D883" s="84"/>
      <c r="E883" s="84"/>
      <c r="F883" s="96"/>
      <c r="G883" s="96"/>
      <c r="H883" s="84"/>
      <c r="I883" s="84"/>
      <c r="J883" s="84"/>
      <c r="K883" s="84"/>
      <c r="L883" s="84"/>
      <c r="M883" s="84"/>
      <c r="N883" s="84"/>
      <c r="O883" s="84"/>
      <c r="P883" s="84"/>
      <c r="Q883" s="84"/>
      <c r="R883" s="84"/>
      <c r="S883" s="84"/>
      <c r="T883" s="84"/>
      <c r="U883" s="84"/>
      <c r="V883" s="84"/>
      <c r="W883" s="84"/>
      <c r="X883" s="84"/>
      <c r="Y883" s="84"/>
      <c r="Z883" s="84"/>
    </row>
    <row r="884" spans="1:26" ht="17.25" customHeight="1">
      <c r="A884" s="96"/>
      <c r="B884" s="84"/>
      <c r="C884" s="96"/>
      <c r="D884" s="84"/>
      <c r="E884" s="84"/>
      <c r="F884" s="96"/>
      <c r="G884" s="96"/>
      <c r="H884" s="84"/>
      <c r="I884" s="84"/>
      <c r="J884" s="84"/>
      <c r="K884" s="84"/>
      <c r="L884" s="84"/>
      <c r="M884" s="84"/>
      <c r="N884" s="84"/>
      <c r="O884" s="84"/>
      <c r="P884" s="84"/>
      <c r="Q884" s="84"/>
      <c r="R884" s="84"/>
      <c r="S884" s="84"/>
      <c r="T884" s="84"/>
      <c r="U884" s="84"/>
      <c r="V884" s="84"/>
      <c r="W884" s="84"/>
      <c r="X884" s="84"/>
      <c r="Y884" s="84"/>
      <c r="Z884" s="84"/>
    </row>
    <row r="885" spans="1:26" ht="17.25" customHeight="1">
      <c r="A885" s="96"/>
      <c r="B885" s="84"/>
      <c r="C885" s="96"/>
      <c r="D885" s="84"/>
      <c r="E885" s="84"/>
      <c r="F885" s="96"/>
      <c r="G885" s="96"/>
      <c r="H885" s="84"/>
      <c r="I885" s="84"/>
      <c r="J885" s="84"/>
      <c r="K885" s="84"/>
      <c r="L885" s="84"/>
      <c r="M885" s="84"/>
      <c r="N885" s="84"/>
      <c r="O885" s="84"/>
      <c r="P885" s="84"/>
      <c r="Q885" s="84"/>
      <c r="R885" s="84"/>
      <c r="S885" s="84"/>
      <c r="T885" s="84"/>
      <c r="U885" s="84"/>
      <c r="V885" s="84"/>
      <c r="W885" s="84"/>
      <c r="X885" s="84"/>
      <c r="Y885" s="84"/>
      <c r="Z885" s="84"/>
    </row>
    <row r="886" spans="1:26" ht="17.25" customHeight="1">
      <c r="A886" s="96"/>
      <c r="B886" s="84"/>
      <c r="C886" s="96"/>
      <c r="D886" s="84"/>
      <c r="E886" s="84"/>
      <c r="F886" s="96"/>
      <c r="G886" s="96"/>
      <c r="H886" s="84"/>
      <c r="I886" s="84"/>
      <c r="J886" s="84"/>
      <c r="K886" s="84"/>
      <c r="L886" s="84"/>
      <c r="M886" s="84"/>
      <c r="N886" s="84"/>
      <c r="O886" s="84"/>
      <c r="P886" s="84"/>
      <c r="Q886" s="84"/>
      <c r="R886" s="84"/>
      <c r="S886" s="84"/>
      <c r="T886" s="84"/>
      <c r="U886" s="84"/>
      <c r="V886" s="84"/>
      <c r="W886" s="84"/>
      <c r="X886" s="84"/>
      <c r="Y886" s="84"/>
      <c r="Z886" s="84"/>
    </row>
    <row r="887" spans="1:26" ht="17.25" customHeight="1">
      <c r="A887" s="96"/>
      <c r="B887" s="84"/>
      <c r="C887" s="96"/>
      <c r="D887" s="84"/>
      <c r="E887" s="84"/>
      <c r="F887" s="96"/>
      <c r="G887" s="96"/>
      <c r="H887" s="84"/>
      <c r="I887" s="84"/>
      <c r="J887" s="84"/>
      <c r="K887" s="84"/>
      <c r="L887" s="84"/>
      <c r="M887" s="84"/>
      <c r="N887" s="84"/>
      <c r="O887" s="84"/>
      <c r="P887" s="84"/>
      <c r="Q887" s="84"/>
      <c r="R887" s="84"/>
      <c r="S887" s="84"/>
      <c r="T887" s="84"/>
      <c r="U887" s="84"/>
      <c r="V887" s="84"/>
      <c r="W887" s="84"/>
      <c r="X887" s="84"/>
      <c r="Y887" s="84"/>
      <c r="Z887" s="84"/>
    </row>
    <row r="888" spans="1:26" ht="17.25" customHeight="1">
      <c r="A888" s="96"/>
      <c r="B888" s="84"/>
      <c r="C888" s="96"/>
      <c r="D888" s="84"/>
      <c r="E888" s="84"/>
      <c r="F888" s="96"/>
      <c r="G888" s="96"/>
      <c r="H888" s="84"/>
      <c r="I888" s="84"/>
      <c r="J888" s="84"/>
      <c r="K888" s="84"/>
      <c r="L888" s="84"/>
      <c r="M888" s="84"/>
      <c r="N888" s="84"/>
      <c r="O888" s="84"/>
      <c r="P888" s="84"/>
      <c r="Q888" s="84"/>
      <c r="R888" s="84"/>
      <c r="S888" s="84"/>
      <c r="T888" s="84"/>
      <c r="U888" s="84"/>
      <c r="V888" s="84"/>
      <c r="W888" s="84"/>
      <c r="X888" s="84"/>
      <c r="Y888" s="84"/>
      <c r="Z888" s="84"/>
    </row>
    <row r="889" spans="1:26" ht="17.25" customHeight="1">
      <c r="A889" s="96"/>
      <c r="B889" s="84"/>
      <c r="C889" s="96"/>
      <c r="D889" s="84"/>
      <c r="E889" s="84"/>
      <c r="F889" s="96"/>
      <c r="G889" s="96"/>
      <c r="H889" s="84"/>
      <c r="I889" s="84"/>
      <c r="J889" s="84"/>
      <c r="K889" s="84"/>
      <c r="L889" s="84"/>
      <c r="M889" s="84"/>
      <c r="N889" s="84"/>
      <c r="O889" s="84"/>
      <c r="P889" s="84"/>
      <c r="Q889" s="84"/>
      <c r="R889" s="84"/>
      <c r="S889" s="84"/>
      <c r="T889" s="84"/>
      <c r="U889" s="84"/>
      <c r="V889" s="84"/>
      <c r="W889" s="84"/>
      <c r="X889" s="84"/>
      <c r="Y889" s="84"/>
      <c r="Z889" s="84"/>
    </row>
    <row r="890" spans="1:26" ht="17.25" customHeight="1">
      <c r="A890" s="96"/>
      <c r="B890" s="84"/>
      <c r="C890" s="96"/>
      <c r="D890" s="84"/>
      <c r="E890" s="84"/>
      <c r="F890" s="96"/>
      <c r="G890" s="96"/>
      <c r="H890" s="84"/>
      <c r="I890" s="84"/>
      <c r="J890" s="84"/>
      <c r="K890" s="84"/>
      <c r="L890" s="84"/>
      <c r="M890" s="84"/>
      <c r="N890" s="84"/>
      <c r="O890" s="84"/>
      <c r="P890" s="84"/>
      <c r="Q890" s="84"/>
      <c r="R890" s="84"/>
      <c r="S890" s="84"/>
      <c r="T890" s="84"/>
      <c r="U890" s="84"/>
      <c r="V890" s="84"/>
      <c r="W890" s="84"/>
      <c r="X890" s="84"/>
      <c r="Y890" s="84"/>
      <c r="Z890" s="84"/>
    </row>
    <row r="891" spans="1:26" ht="17.25" customHeight="1">
      <c r="A891" s="96"/>
      <c r="B891" s="84"/>
      <c r="C891" s="96"/>
      <c r="D891" s="84"/>
      <c r="E891" s="84"/>
      <c r="F891" s="96"/>
      <c r="G891" s="96"/>
      <c r="H891" s="84"/>
      <c r="I891" s="84"/>
      <c r="J891" s="84"/>
      <c r="K891" s="84"/>
      <c r="L891" s="84"/>
      <c r="M891" s="84"/>
      <c r="N891" s="84"/>
      <c r="O891" s="84"/>
      <c r="P891" s="84"/>
      <c r="Q891" s="84"/>
      <c r="R891" s="84"/>
      <c r="S891" s="84"/>
      <c r="T891" s="84"/>
      <c r="U891" s="84"/>
      <c r="V891" s="84"/>
      <c r="W891" s="84"/>
      <c r="X891" s="84"/>
      <c r="Y891" s="84"/>
      <c r="Z891" s="84"/>
    </row>
    <row r="892" spans="1:26" ht="17.25" customHeight="1">
      <c r="A892" s="96"/>
      <c r="B892" s="84"/>
      <c r="C892" s="96"/>
      <c r="D892" s="84"/>
      <c r="E892" s="84"/>
      <c r="F892" s="96"/>
      <c r="G892" s="96"/>
      <c r="H892" s="84"/>
      <c r="I892" s="84"/>
      <c r="J892" s="84"/>
      <c r="K892" s="84"/>
      <c r="L892" s="84"/>
      <c r="M892" s="84"/>
      <c r="N892" s="84"/>
      <c r="O892" s="84"/>
      <c r="P892" s="84"/>
      <c r="Q892" s="84"/>
      <c r="R892" s="84"/>
      <c r="S892" s="84"/>
      <c r="T892" s="84"/>
      <c r="U892" s="84"/>
      <c r="V892" s="84"/>
      <c r="W892" s="84"/>
      <c r="X892" s="84"/>
      <c r="Y892" s="84"/>
      <c r="Z892" s="84"/>
    </row>
    <row r="893" spans="1:26" ht="17.25" customHeight="1">
      <c r="A893" s="96"/>
      <c r="B893" s="84"/>
      <c r="C893" s="96"/>
      <c r="D893" s="84"/>
      <c r="E893" s="84"/>
      <c r="F893" s="96"/>
      <c r="G893" s="96"/>
      <c r="H893" s="84"/>
      <c r="I893" s="84"/>
      <c r="J893" s="84"/>
      <c r="K893" s="84"/>
      <c r="L893" s="84"/>
      <c r="M893" s="84"/>
      <c r="N893" s="84"/>
      <c r="O893" s="84"/>
      <c r="P893" s="84"/>
      <c r="Q893" s="84"/>
      <c r="R893" s="84"/>
      <c r="S893" s="84"/>
      <c r="T893" s="84"/>
      <c r="U893" s="84"/>
      <c r="V893" s="84"/>
      <c r="W893" s="84"/>
      <c r="X893" s="84"/>
      <c r="Y893" s="84"/>
      <c r="Z893" s="84"/>
    </row>
    <row r="894" spans="1:26" ht="17.25" customHeight="1">
      <c r="A894" s="96"/>
      <c r="B894" s="84"/>
      <c r="C894" s="96"/>
      <c r="D894" s="84"/>
      <c r="E894" s="84"/>
      <c r="F894" s="96"/>
      <c r="G894" s="96"/>
      <c r="H894" s="84"/>
      <c r="I894" s="84"/>
      <c r="J894" s="84"/>
      <c r="K894" s="84"/>
      <c r="L894" s="84"/>
      <c r="M894" s="84"/>
      <c r="N894" s="84"/>
      <c r="O894" s="84"/>
      <c r="P894" s="84"/>
      <c r="Q894" s="84"/>
      <c r="R894" s="84"/>
      <c r="S894" s="84"/>
      <c r="T894" s="84"/>
      <c r="U894" s="84"/>
      <c r="V894" s="84"/>
      <c r="W894" s="84"/>
      <c r="X894" s="84"/>
      <c r="Y894" s="84"/>
      <c r="Z894" s="84"/>
    </row>
    <row r="895" spans="1:26" ht="17.25" customHeight="1">
      <c r="A895" s="96"/>
      <c r="B895" s="84"/>
      <c r="C895" s="96"/>
      <c r="D895" s="84"/>
      <c r="E895" s="84"/>
      <c r="F895" s="96"/>
      <c r="G895" s="96"/>
      <c r="H895" s="84"/>
      <c r="I895" s="84"/>
      <c r="J895" s="84"/>
      <c r="K895" s="84"/>
      <c r="L895" s="84"/>
      <c r="M895" s="84"/>
      <c r="N895" s="84"/>
      <c r="O895" s="84"/>
      <c r="P895" s="84"/>
      <c r="Q895" s="84"/>
      <c r="R895" s="84"/>
      <c r="S895" s="84"/>
      <c r="T895" s="84"/>
      <c r="U895" s="84"/>
      <c r="V895" s="84"/>
      <c r="W895" s="84"/>
      <c r="X895" s="84"/>
      <c r="Y895" s="84"/>
      <c r="Z895" s="84"/>
    </row>
    <row r="896" spans="1:26" ht="17.25" customHeight="1">
      <c r="A896" s="96"/>
      <c r="B896" s="84"/>
      <c r="C896" s="96"/>
      <c r="D896" s="84"/>
      <c r="E896" s="84"/>
      <c r="F896" s="96"/>
      <c r="G896" s="96"/>
      <c r="H896" s="84"/>
      <c r="I896" s="84"/>
      <c r="J896" s="84"/>
      <c r="K896" s="84"/>
      <c r="L896" s="84"/>
      <c r="M896" s="84"/>
      <c r="N896" s="84"/>
      <c r="O896" s="84"/>
      <c r="P896" s="84"/>
      <c r="Q896" s="84"/>
      <c r="R896" s="84"/>
      <c r="S896" s="84"/>
      <c r="T896" s="84"/>
      <c r="U896" s="84"/>
      <c r="V896" s="84"/>
      <c r="W896" s="84"/>
      <c r="X896" s="84"/>
      <c r="Y896" s="84"/>
      <c r="Z896" s="84"/>
    </row>
    <row r="897" spans="1:26" ht="17.25" customHeight="1">
      <c r="A897" s="96"/>
      <c r="B897" s="84"/>
      <c r="C897" s="96"/>
      <c r="D897" s="84"/>
      <c r="E897" s="84"/>
      <c r="F897" s="96"/>
      <c r="G897" s="96"/>
      <c r="H897" s="84"/>
      <c r="I897" s="84"/>
      <c r="J897" s="84"/>
      <c r="K897" s="84"/>
      <c r="L897" s="84"/>
      <c r="M897" s="84"/>
      <c r="N897" s="84"/>
      <c r="O897" s="84"/>
      <c r="P897" s="84"/>
      <c r="Q897" s="84"/>
      <c r="R897" s="84"/>
      <c r="S897" s="84"/>
      <c r="T897" s="84"/>
      <c r="U897" s="84"/>
      <c r="V897" s="84"/>
      <c r="W897" s="84"/>
      <c r="X897" s="84"/>
      <c r="Y897" s="84"/>
      <c r="Z897" s="84"/>
    </row>
    <row r="898" spans="1:26" ht="17.25" customHeight="1">
      <c r="A898" s="96"/>
      <c r="B898" s="84"/>
      <c r="C898" s="96"/>
      <c r="D898" s="84"/>
      <c r="E898" s="84"/>
      <c r="F898" s="96"/>
      <c r="G898" s="96"/>
      <c r="H898" s="84"/>
      <c r="I898" s="84"/>
      <c r="J898" s="84"/>
      <c r="K898" s="84"/>
      <c r="L898" s="84"/>
      <c r="M898" s="84"/>
      <c r="N898" s="84"/>
      <c r="O898" s="84"/>
      <c r="P898" s="84"/>
      <c r="Q898" s="84"/>
      <c r="R898" s="84"/>
      <c r="S898" s="84"/>
      <c r="T898" s="84"/>
      <c r="U898" s="84"/>
      <c r="V898" s="84"/>
      <c r="W898" s="84"/>
      <c r="X898" s="84"/>
      <c r="Y898" s="84"/>
      <c r="Z898" s="84"/>
    </row>
    <row r="899" spans="1:26" ht="17.25" customHeight="1">
      <c r="A899" s="96"/>
      <c r="B899" s="84"/>
      <c r="C899" s="96"/>
      <c r="D899" s="84"/>
      <c r="E899" s="84"/>
      <c r="F899" s="96"/>
      <c r="G899" s="96"/>
      <c r="H899" s="84"/>
      <c r="I899" s="84"/>
      <c r="J899" s="84"/>
      <c r="K899" s="84"/>
      <c r="L899" s="84"/>
      <c r="M899" s="84"/>
      <c r="N899" s="84"/>
      <c r="O899" s="84"/>
      <c r="P899" s="84"/>
      <c r="Q899" s="84"/>
      <c r="R899" s="84"/>
      <c r="S899" s="84"/>
      <c r="T899" s="84"/>
      <c r="U899" s="84"/>
      <c r="V899" s="84"/>
      <c r="W899" s="84"/>
      <c r="X899" s="84"/>
      <c r="Y899" s="84"/>
      <c r="Z899" s="84"/>
    </row>
    <row r="900" spans="1:26" ht="17.25" customHeight="1">
      <c r="A900" s="96"/>
      <c r="B900" s="84"/>
      <c r="C900" s="96"/>
      <c r="D900" s="84"/>
      <c r="E900" s="84"/>
      <c r="F900" s="96"/>
      <c r="G900" s="96"/>
      <c r="H900" s="84"/>
      <c r="I900" s="84"/>
      <c r="J900" s="84"/>
      <c r="K900" s="84"/>
      <c r="L900" s="84"/>
      <c r="M900" s="84"/>
      <c r="N900" s="84"/>
      <c r="O900" s="84"/>
      <c r="P900" s="84"/>
      <c r="Q900" s="84"/>
      <c r="R900" s="84"/>
      <c r="S900" s="84"/>
      <c r="T900" s="84"/>
      <c r="U900" s="84"/>
      <c r="V900" s="84"/>
      <c r="W900" s="84"/>
      <c r="X900" s="84"/>
      <c r="Y900" s="84"/>
      <c r="Z900" s="84"/>
    </row>
    <row r="901" spans="1:26" ht="17.25" customHeight="1">
      <c r="A901" s="96"/>
      <c r="B901" s="84"/>
      <c r="C901" s="96"/>
      <c r="D901" s="84"/>
      <c r="E901" s="84"/>
      <c r="F901" s="96"/>
      <c r="G901" s="96"/>
      <c r="H901" s="84"/>
      <c r="I901" s="84"/>
      <c r="J901" s="84"/>
      <c r="K901" s="84"/>
      <c r="L901" s="84"/>
      <c r="M901" s="84"/>
      <c r="N901" s="84"/>
      <c r="O901" s="84"/>
      <c r="P901" s="84"/>
      <c r="Q901" s="84"/>
      <c r="R901" s="84"/>
      <c r="S901" s="84"/>
      <c r="T901" s="84"/>
      <c r="U901" s="84"/>
      <c r="V901" s="84"/>
      <c r="W901" s="84"/>
      <c r="X901" s="84"/>
      <c r="Y901" s="84"/>
      <c r="Z901" s="84"/>
    </row>
    <row r="902" spans="1:26" ht="17.25" customHeight="1">
      <c r="A902" s="96"/>
      <c r="B902" s="84"/>
      <c r="C902" s="96"/>
      <c r="D902" s="84"/>
      <c r="E902" s="84"/>
      <c r="F902" s="96"/>
      <c r="G902" s="96"/>
      <c r="H902" s="84"/>
      <c r="I902" s="84"/>
      <c r="J902" s="84"/>
      <c r="K902" s="84"/>
      <c r="L902" s="84"/>
      <c r="M902" s="84"/>
      <c r="N902" s="84"/>
      <c r="O902" s="84"/>
      <c r="P902" s="84"/>
      <c r="Q902" s="84"/>
      <c r="R902" s="84"/>
      <c r="S902" s="84"/>
      <c r="T902" s="84"/>
      <c r="U902" s="84"/>
      <c r="V902" s="84"/>
      <c r="W902" s="84"/>
      <c r="X902" s="84"/>
      <c r="Y902" s="84"/>
      <c r="Z902" s="84"/>
    </row>
    <row r="903" spans="1:26" ht="17.25" customHeight="1">
      <c r="A903" s="96"/>
      <c r="B903" s="84"/>
      <c r="C903" s="96"/>
      <c r="D903" s="84"/>
      <c r="E903" s="84"/>
      <c r="F903" s="96"/>
      <c r="G903" s="96"/>
      <c r="H903" s="84"/>
      <c r="I903" s="84"/>
      <c r="J903" s="84"/>
      <c r="K903" s="84"/>
      <c r="L903" s="84"/>
      <c r="M903" s="84"/>
      <c r="N903" s="84"/>
      <c r="O903" s="84"/>
      <c r="P903" s="84"/>
      <c r="Q903" s="84"/>
      <c r="R903" s="84"/>
      <c r="S903" s="84"/>
      <c r="T903" s="84"/>
      <c r="U903" s="84"/>
      <c r="V903" s="84"/>
      <c r="W903" s="84"/>
      <c r="X903" s="84"/>
      <c r="Y903" s="84"/>
      <c r="Z903" s="84"/>
    </row>
    <row r="904" spans="1:26" ht="17.25" customHeight="1">
      <c r="A904" s="96"/>
      <c r="B904" s="84"/>
      <c r="C904" s="96"/>
      <c r="D904" s="84"/>
      <c r="E904" s="84"/>
      <c r="F904" s="96"/>
      <c r="G904" s="96"/>
      <c r="H904" s="84"/>
      <c r="I904" s="84"/>
      <c r="J904" s="84"/>
      <c r="K904" s="84"/>
      <c r="L904" s="84"/>
      <c r="M904" s="84"/>
      <c r="N904" s="84"/>
      <c r="O904" s="84"/>
      <c r="P904" s="84"/>
      <c r="Q904" s="84"/>
      <c r="R904" s="84"/>
      <c r="S904" s="84"/>
      <c r="T904" s="84"/>
      <c r="U904" s="84"/>
      <c r="V904" s="84"/>
      <c r="W904" s="84"/>
      <c r="X904" s="84"/>
      <c r="Y904" s="84"/>
      <c r="Z904" s="84"/>
    </row>
    <row r="905" spans="1:26" ht="17.25" customHeight="1">
      <c r="A905" s="96"/>
      <c r="B905" s="84"/>
      <c r="C905" s="96"/>
      <c r="D905" s="84"/>
      <c r="E905" s="84"/>
      <c r="F905" s="96"/>
      <c r="G905" s="96"/>
      <c r="H905" s="84"/>
      <c r="I905" s="84"/>
      <c r="J905" s="84"/>
      <c r="K905" s="84"/>
      <c r="L905" s="84"/>
      <c r="M905" s="84"/>
      <c r="N905" s="84"/>
      <c r="O905" s="84"/>
      <c r="P905" s="84"/>
      <c r="Q905" s="84"/>
      <c r="R905" s="84"/>
      <c r="S905" s="84"/>
      <c r="T905" s="84"/>
      <c r="U905" s="84"/>
      <c r="V905" s="84"/>
      <c r="W905" s="84"/>
      <c r="X905" s="84"/>
      <c r="Y905" s="84"/>
      <c r="Z905" s="84"/>
    </row>
    <row r="906" spans="1:26" ht="17.25" customHeight="1">
      <c r="A906" s="96"/>
      <c r="B906" s="84"/>
      <c r="C906" s="96"/>
      <c r="D906" s="84"/>
      <c r="E906" s="84"/>
      <c r="F906" s="96"/>
      <c r="G906" s="96"/>
      <c r="H906" s="84"/>
      <c r="I906" s="84"/>
      <c r="J906" s="84"/>
      <c r="K906" s="84"/>
      <c r="L906" s="84"/>
      <c r="M906" s="84"/>
      <c r="N906" s="84"/>
      <c r="O906" s="84"/>
      <c r="P906" s="84"/>
      <c r="Q906" s="84"/>
      <c r="R906" s="84"/>
      <c r="S906" s="84"/>
      <c r="T906" s="84"/>
      <c r="U906" s="84"/>
      <c r="V906" s="84"/>
      <c r="W906" s="84"/>
      <c r="X906" s="84"/>
      <c r="Y906" s="84"/>
      <c r="Z906" s="84"/>
    </row>
    <row r="907" spans="1:26" ht="17.25" customHeight="1">
      <c r="A907" s="96"/>
      <c r="B907" s="84"/>
      <c r="C907" s="96"/>
      <c r="D907" s="84"/>
      <c r="E907" s="84"/>
      <c r="F907" s="96"/>
      <c r="G907" s="96"/>
      <c r="H907" s="84"/>
      <c r="I907" s="84"/>
      <c r="J907" s="84"/>
      <c r="K907" s="84"/>
      <c r="L907" s="84"/>
      <c r="M907" s="84"/>
      <c r="N907" s="84"/>
      <c r="O907" s="84"/>
      <c r="P907" s="84"/>
      <c r="Q907" s="84"/>
      <c r="R907" s="84"/>
      <c r="S907" s="84"/>
      <c r="T907" s="84"/>
      <c r="U907" s="84"/>
      <c r="V907" s="84"/>
      <c r="W907" s="84"/>
      <c r="X907" s="84"/>
      <c r="Y907" s="84"/>
      <c r="Z907" s="84"/>
    </row>
    <row r="908" spans="1:26" ht="17.25" customHeight="1">
      <c r="A908" s="96"/>
      <c r="B908" s="84"/>
      <c r="C908" s="96"/>
      <c r="D908" s="84"/>
      <c r="E908" s="84"/>
      <c r="F908" s="96"/>
      <c r="G908" s="96"/>
      <c r="H908" s="84"/>
      <c r="I908" s="84"/>
      <c r="J908" s="84"/>
      <c r="K908" s="84"/>
      <c r="L908" s="84"/>
      <c r="M908" s="84"/>
      <c r="N908" s="84"/>
      <c r="O908" s="84"/>
      <c r="P908" s="84"/>
      <c r="Q908" s="84"/>
      <c r="R908" s="84"/>
      <c r="S908" s="84"/>
      <c r="T908" s="84"/>
      <c r="U908" s="84"/>
      <c r="V908" s="84"/>
      <c r="W908" s="84"/>
      <c r="X908" s="84"/>
      <c r="Y908" s="84"/>
      <c r="Z908" s="84"/>
    </row>
    <row r="909" spans="1:26" ht="17.25" customHeight="1">
      <c r="A909" s="96"/>
      <c r="B909" s="84"/>
      <c r="C909" s="96"/>
      <c r="D909" s="84"/>
      <c r="E909" s="84"/>
      <c r="F909" s="96"/>
      <c r="G909" s="96"/>
      <c r="H909" s="84"/>
      <c r="I909" s="84"/>
      <c r="J909" s="84"/>
      <c r="K909" s="84"/>
      <c r="L909" s="84"/>
      <c r="M909" s="84"/>
      <c r="N909" s="84"/>
      <c r="O909" s="84"/>
      <c r="P909" s="84"/>
      <c r="Q909" s="84"/>
      <c r="R909" s="84"/>
      <c r="S909" s="84"/>
      <c r="T909" s="84"/>
      <c r="U909" s="84"/>
      <c r="V909" s="84"/>
      <c r="W909" s="84"/>
      <c r="X909" s="84"/>
      <c r="Y909" s="84"/>
      <c r="Z909" s="84"/>
    </row>
    <row r="910" spans="1:26" ht="17.25" customHeight="1">
      <c r="A910" s="96"/>
      <c r="B910" s="84"/>
      <c r="C910" s="96"/>
      <c r="D910" s="84"/>
      <c r="E910" s="84"/>
      <c r="F910" s="96"/>
      <c r="G910" s="96"/>
      <c r="H910" s="84"/>
      <c r="I910" s="84"/>
      <c r="J910" s="84"/>
      <c r="K910" s="84"/>
      <c r="L910" s="84"/>
      <c r="M910" s="84"/>
      <c r="N910" s="84"/>
      <c r="O910" s="84"/>
      <c r="P910" s="84"/>
      <c r="Q910" s="84"/>
      <c r="R910" s="84"/>
      <c r="S910" s="84"/>
      <c r="T910" s="84"/>
      <c r="U910" s="84"/>
      <c r="V910" s="84"/>
      <c r="W910" s="84"/>
      <c r="X910" s="84"/>
      <c r="Y910" s="84"/>
      <c r="Z910" s="84"/>
    </row>
    <row r="911" spans="1:26" ht="17.25" customHeight="1">
      <c r="A911" s="96"/>
      <c r="B911" s="84"/>
      <c r="C911" s="96"/>
      <c r="D911" s="84"/>
      <c r="E911" s="84"/>
      <c r="F911" s="96"/>
      <c r="G911" s="96"/>
      <c r="H911" s="84"/>
      <c r="I911" s="84"/>
      <c r="J911" s="84"/>
      <c r="K911" s="84"/>
      <c r="L911" s="84"/>
      <c r="M911" s="84"/>
      <c r="N911" s="84"/>
      <c r="O911" s="84"/>
      <c r="P911" s="84"/>
      <c r="Q911" s="84"/>
      <c r="R911" s="84"/>
      <c r="S911" s="84"/>
      <c r="T911" s="84"/>
      <c r="U911" s="84"/>
      <c r="V911" s="84"/>
      <c r="W911" s="84"/>
      <c r="X911" s="84"/>
      <c r="Y911" s="84"/>
      <c r="Z911" s="84"/>
    </row>
    <row r="912" spans="1:26" ht="17.25" customHeight="1">
      <c r="A912" s="96"/>
      <c r="B912" s="84"/>
      <c r="C912" s="96"/>
      <c r="D912" s="84"/>
      <c r="E912" s="84"/>
      <c r="F912" s="96"/>
      <c r="G912" s="96"/>
      <c r="H912" s="84"/>
      <c r="I912" s="84"/>
      <c r="J912" s="84"/>
      <c r="K912" s="84"/>
      <c r="L912" s="84"/>
      <c r="M912" s="84"/>
      <c r="N912" s="84"/>
      <c r="O912" s="84"/>
      <c r="P912" s="84"/>
      <c r="Q912" s="84"/>
      <c r="R912" s="84"/>
      <c r="S912" s="84"/>
      <c r="T912" s="84"/>
      <c r="U912" s="84"/>
      <c r="V912" s="84"/>
      <c r="W912" s="84"/>
      <c r="X912" s="84"/>
      <c r="Y912" s="84"/>
      <c r="Z912" s="84"/>
    </row>
    <row r="913" spans="1:26" ht="17.25" customHeight="1">
      <c r="A913" s="96"/>
      <c r="B913" s="84"/>
      <c r="C913" s="96"/>
      <c r="D913" s="84"/>
      <c r="E913" s="84"/>
      <c r="F913" s="96"/>
      <c r="G913" s="96"/>
      <c r="H913" s="84"/>
      <c r="I913" s="84"/>
      <c r="J913" s="84"/>
      <c r="K913" s="84"/>
      <c r="L913" s="84"/>
      <c r="M913" s="84"/>
      <c r="N913" s="84"/>
      <c r="O913" s="84"/>
      <c r="P913" s="84"/>
      <c r="Q913" s="84"/>
      <c r="R913" s="84"/>
      <c r="S913" s="84"/>
      <c r="T913" s="84"/>
      <c r="U913" s="84"/>
      <c r="V913" s="84"/>
      <c r="W913" s="84"/>
      <c r="X913" s="84"/>
      <c r="Y913" s="84"/>
      <c r="Z913" s="84"/>
    </row>
    <row r="914" spans="1:26" ht="17.25" customHeight="1">
      <c r="A914" s="96"/>
      <c r="B914" s="84"/>
      <c r="C914" s="96"/>
      <c r="D914" s="84"/>
      <c r="E914" s="84"/>
      <c r="F914" s="96"/>
      <c r="G914" s="96"/>
      <c r="H914" s="84"/>
      <c r="I914" s="84"/>
      <c r="J914" s="84"/>
      <c r="K914" s="84"/>
      <c r="L914" s="84"/>
      <c r="M914" s="84"/>
      <c r="N914" s="84"/>
      <c r="O914" s="84"/>
      <c r="P914" s="84"/>
      <c r="Q914" s="84"/>
      <c r="R914" s="84"/>
      <c r="S914" s="84"/>
      <c r="T914" s="84"/>
      <c r="U914" s="84"/>
      <c r="V914" s="84"/>
      <c r="W914" s="84"/>
      <c r="X914" s="84"/>
      <c r="Y914" s="84"/>
      <c r="Z914" s="84"/>
    </row>
    <row r="915" spans="1:26" ht="17.25" customHeight="1">
      <c r="A915" s="96"/>
      <c r="B915" s="84"/>
      <c r="C915" s="96"/>
      <c r="D915" s="84"/>
      <c r="E915" s="84"/>
      <c r="F915" s="96"/>
      <c r="G915" s="96"/>
      <c r="H915" s="84"/>
      <c r="I915" s="84"/>
      <c r="J915" s="84"/>
      <c r="K915" s="84"/>
      <c r="L915" s="84"/>
      <c r="M915" s="84"/>
      <c r="N915" s="84"/>
      <c r="O915" s="84"/>
      <c r="P915" s="84"/>
      <c r="Q915" s="84"/>
      <c r="R915" s="84"/>
      <c r="S915" s="84"/>
      <c r="T915" s="84"/>
      <c r="U915" s="84"/>
      <c r="V915" s="84"/>
      <c r="W915" s="84"/>
      <c r="X915" s="84"/>
      <c r="Y915" s="84"/>
      <c r="Z915" s="84"/>
    </row>
    <row r="916" spans="1:26" ht="17.25" customHeight="1">
      <c r="A916" s="96"/>
      <c r="B916" s="84"/>
      <c r="C916" s="96"/>
      <c r="D916" s="84"/>
      <c r="E916" s="84"/>
      <c r="F916" s="96"/>
      <c r="G916" s="96"/>
      <c r="H916" s="84"/>
      <c r="I916" s="84"/>
      <c r="J916" s="84"/>
      <c r="K916" s="84"/>
      <c r="L916" s="84"/>
      <c r="M916" s="84"/>
      <c r="N916" s="84"/>
      <c r="O916" s="84"/>
      <c r="P916" s="84"/>
      <c r="Q916" s="84"/>
      <c r="R916" s="84"/>
      <c r="S916" s="84"/>
      <c r="T916" s="84"/>
      <c r="U916" s="84"/>
      <c r="V916" s="84"/>
      <c r="W916" s="84"/>
      <c r="X916" s="84"/>
      <c r="Y916" s="84"/>
      <c r="Z916" s="84"/>
    </row>
    <row r="917" spans="1:26" ht="17.25" customHeight="1">
      <c r="A917" s="96"/>
      <c r="B917" s="84"/>
      <c r="C917" s="96"/>
      <c r="D917" s="84"/>
      <c r="E917" s="84"/>
      <c r="F917" s="96"/>
      <c r="G917" s="96"/>
      <c r="H917" s="84"/>
      <c r="I917" s="84"/>
      <c r="J917" s="84"/>
      <c r="K917" s="84"/>
      <c r="L917" s="84"/>
      <c r="M917" s="84"/>
      <c r="N917" s="84"/>
      <c r="O917" s="84"/>
      <c r="P917" s="84"/>
      <c r="Q917" s="84"/>
      <c r="R917" s="84"/>
      <c r="S917" s="84"/>
      <c r="T917" s="84"/>
      <c r="U917" s="84"/>
      <c r="V917" s="84"/>
      <c r="W917" s="84"/>
      <c r="X917" s="84"/>
      <c r="Y917" s="84"/>
      <c r="Z917" s="84"/>
    </row>
    <row r="918" spans="1:26" ht="17.25" customHeight="1">
      <c r="A918" s="96"/>
      <c r="B918" s="84"/>
      <c r="C918" s="96"/>
      <c r="D918" s="84"/>
      <c r="E918" s="84"/>
      <c r="F918" s="96"/>
      <c r="G918" s="96"/>
      <c r="H918" s="84"/>
      <c r="I918" s="84"/>
      <c r="J918" s="84"/>
      <c r="K918" s="84"/>
      <c r="L918" s="84"/>
      <c r="M918" s="84"/>
      <c r="N918" s="84"/>
      <c r="O918" s="84"/>
      <c r="P918" s="84"/>
      <c r="Q918" s="84"/>
      <c r="R918" s="84"/>
      <c r="S918" s="84"/>
      <c r="T918" s="84"/>
      <c r="U918" s="84"/>
      <c r="V918" s="84"/>
      <c r="W918" s="84"/>
      <c r="X918" s="84"/>
      <c r="Y918" s="84"/>
      <c r="Z918" s="84"/>
    </row>
    <row r="919" spans="1:26" ht="17.25" customHeight="1">
      <c r="A919" s="96"/>
      <c r="B919" s="84"/>
      <c r="C919" s="96"/>
      <c r="D919" s="84"/>
      <c r="E919" s="84"/>
      <c r="F919" s="96"/>
      <c r="G919" s="96"/>
      <c r="H919" s="84"/>
      <c r="I919" s="84"/>
      <c r="J919" s="84"/>
      <c r="K919" s="84"/>
      <c r="L919" s="84"/>
      <c r="M919" s="84"/>
      <c r="N919" s="84"/>
      <c r="O919" s="84"/>
      <c r="P919" s="84"/>
      <c r="Q919" s="84"/>
      <c r="R919" s="84"/>
      <c r="S919" s="84"/>
      <c r="T919" s="84"/>
      <c r="U919" s="84"/>
      <c r="V919" s="84"/>
      <c r="W919" s="84"/>
      <c r="X919" s="84"/>
      <c r="Y919" s="84"/>
      <c r="Z919" s="84"/>
    </row>
    <row r="920" spans="1:26" ht="17.25" customHeight="1">
      <c r="A920" s="96"/>
      <c r="B920" s="84"/>
      <c r="C920" s="96"/>
      <c r="D920" s="84"/>
      <c r="E920" s="84"/>
      <c r="F920" s="96"/>
      <c r="G920" s="96"/>
      <c r="H920" s="84"/>
      <c r="I920" s="84"/>
      <c r="J920" s="84"/>
      <c r="K920" s="84"/>
      <c r="L920" s="84"/>
      <c r="M920" s="84"/>
      <c r="N920" s="84"/>
      <c r="O920" s="84"/>
      <c r="P920" s="84"/>
      <c r="Q920" s="84"/>
      <c r="R920" s="84"/>
      <c r="S920" s="84"/>
      <c r="T920" s="84"/>
      <c r="U920" s="84"/>
      <c r="V920" s="84"/>
      <c r="W920" s="84"/>
      <c r="X920" s="84"/>
      <c r="Y920" s="84"/>
      <c r="Z920" s="84"/>
    </row>
    <row r="921" spans="1:26" ht="17.25" customHeight="1">
      <c r="A921" s="96"/>
      <c r="B921" s="84"/>
      <c r="C921" s="96"/>
      <c r="D921" s="84"/>
      <c r="E921" s="84"/>
      <c r="F921" s="96"/>
      <c r="G921" s="96"/>
      <c r="H921" s="84"/>
      <c r="I921" s="84"/>
      <c r="J921" s="84"/>
      <c r="K921" s="84"/>
      <c r="L921" s="84"/>
      <c r="M921" s="84"/>
      <c r="N921" s="84"/>
      <c r="O921" s="84"/>
      <c r="P921" s="84"/>
      <c r="Q921" s="84"/>
      <c r="R921" s="84"/>
      <c r="S921" s="84"/>
      <c r="T921" s="84"/>
      <c r="U921" s="84"/>
      <c r="V921" s="84"/>
      <c r="W921" s="84"/>
      <c r="X921" s="84"/>
      <c r="Y921" s="84"/>
      <c r="Z921" s="84"/>
    </row>
    <row r="922" spans="1:26" ht="17.25" customHeight="1">
      <c r="A922" s="96"/>
      <c r="B922" s="84"/>
      <c r="C922" s="96"/>
      <c r="D922" s="84"/>
      <c r="E922" s="84"/>
      <c r="F922" s="96"/>
      <c r="G922" s="96"/>
      <c r="H922" s="84"/>
      <c r="I922" s="84"/>
      <c r="J922" s="84"/>
      <c r="K922" s="84"/>
      <c r="L922" s="84"/>
      <c r="M922" s="84"/>
      <c r="N922" s="84"/>
      <c r="O922" s="84"/>
      <c r="P922" s="84"/>
      <c r="Q922" s="84"/>
      <c r="R922" s="84"/>
      <c r="S922" s="84"/>
      <c r="T922" s="84"/>
      <c r="U922" s="84"/>
      <c r="V922" s="84"/>
      <c r="W922" s="84"/>
      <c r="X922" s="84"/>
      <c r="Y922" s="84"/>
      <c r="Z922" s="84"/>
    </row>
    <row r="923" spans="1:26" ht="17.25" customHeight="1">
      <c r="A923" s="96"/>
      <c r="B923" s="84"/>
      <c r="C923" s="96"/>
      <c r="D923" s="84"/>
      <c r="E923" s="84"/>
      <c r="F923" s="96"/>
      <c r="G923" s="96"/>
      <c r="H923" s="84"/>
      <c r="I923" s="84"/>
      <c r="J923" s="84"/>
      <c r="K923" s="84"/>
      <c r="L923" s="84"/>
      <c r="M923" s="84"/>
      <c r="N923" s="84"/>
      <c r="O923" s="84"/>
      <c r="P923" s="84"/>
      <c r="Q923" s="84"/>
      <c r="R923" s="84"/>
      <c r="S923" s="84"/>
      <c r="T923" s="84"/>
      <c r="U923" s="84"/>
      <c r="V923" s="84"/>
      <c r="W923" s="84"/>
      <c r="X923" s="84"/>
      <c r="Y923" s="84"/>
      <c r="Z923" s="84"/>
    </row>
    <row r="924" spans="1:26" ht="17.25" customHeight="1">
      <c r="A924" s="96"/>
      <c r="B924" s="84"/>
      <c r="C924" s="96"/>
      <c r="D924" s="84"/>
      <c r="E924" s="84"/>
      <c r="F924" s="96"/>
      <c r="G924" s="96"/>
      <c r="H924" s="84"/>
      <c r="I924" s="84"/>
      <c r="J924" s="84"/>
      <c r="K924" s="84"/>
      <c r="L924" s="84"/>
      <c r="M924" s="84"/>
      <c r="N924" s="84"/>
      <c r="O924" s="84"/>
      <c r="P924" s="84"/>
      <c r="Q924" s="84"/>
      <c r="R924" s="84"/>
      <c r="S924" s="84"/>
      <c r="T924" s="84"/>
      <c r="U924" s="84"/>
      <c r="V924" s="84"/>
      <c r="W924" s="84"/>
      <c r="X924" s="84"/>
      <c r="Y924" s="84"/>
      <c r="Z924" s="84"/>
    </row>
    <row r="925" spans="1:26" ht="17.25" customHeight="1">
      <c r="A925" s="96"/>
      <c r="B925" s="84"/>
      <c r="C925" s="96"/>
      <c r="D925" s="84"/>
      <c r="E925" s="84"/>
      <c r="F925" s="96"/>
      <c r="G925" s="96"/>
      <c r="H925" s="84"/>
      <c r="I925" s="84"/>
      <c r="J925" s="84"/>
      <c r="K925" s="84"/>
      <c r="L925" s="84"/>
      <c r="M925" s="84"/>
      <c r="N925" s="84"/>
      <c r="O925" s="84"/>
      <c r="P925" s="84"/>
      <c r="Q925" s="84"/>
      <c r="R925" s="84"/>
      <c r="S925" s="84"/>
      <c r="T925" s="84"/>
      <c r="U925" s="84"/>
      <c r="V925" s="84"/>
      <c r="W925" s="84"/>
      <c r="X925" s="84"/>
      <c r="Y925" s="84"/>
      <c r="Z925" s="84"/>
    </row>
    <row r="926" spans="1:26" ht="17.25" customHeight="1">
      <c r="A926" s="96"/>
      <c r="B926" s="84"/>
      <c r="C926" s="96"/>
      <c r="D926" s="84"/>
      <c r="E926" s="84"/>
      <c r="F926" s="96"/>
      <c r="G926" s="96"/>
      <c r="H926" s="84"/>
      <c r="I926" s="84"/>
      <c r="J926" s="84"/>
      <c r="K926" s="84"/>
      <c r="L926" s="84"/>
      <c r="M926" s="84"/>
      <c r="N926" s="84"/>
      <c r="O926" s="84"/>
      <c r="P926" s="84"/>
      <c r="Q926" s="84"/>
      <c r="R926" s="84"/>
      <c r="S926" s="84"/>
      <c r="T926" s="84"/>
      <c r="U926" s="84"/>
      <c r="V926" s="84"/>
      <c r="W926" s="84"/>
      <c r="X926" s="84"/>
      <c r="Y926" s="84"/>
      <c r="Z926" s="84"/>
    </row>
    <row r="927" spans="1:26" ht="17.25" customHeight="1">
      <c r="A927" s="96"/>
      <c r="B927" s="84"/>
      <c r="C927" s="96"/>
      <c r="D927" s="84"/>
      <c r="E927" s="84"/>
      <c r="F927" s="96"/>
      <c r="G927" s="96"/>
      <c r="H927" s="84"/>
      <c r="I927" s="84"/>
      <c r="J927" s="84"/>
      <c r="K927" s="84"/>
      <c r="L927" s="84"/>
      <c r="M927" s="84"/>
      <c r="N927" s="84"/>
      <c r="O927" s="84"/>
      <c r="P927" s="84"/>
      <c r="Q927" s="84"/>
      <c r="R927" s="84"/>
      <c r="S927" s="84"/>
      <c r="T927" s="84"/>
      <c r="U927" s="84"/>
      <c r="V927" s="84"/>
      <c r="W927" s="84"/>
      <c r="X927" s="84"/>
      <c r="Y927" s="84"/>
      <c r="Z927" s="84"/>
    </row>
    <row r="928" spans="1:26" ht="17.25" customHeight="1">
      <c r="A928" s="96"/>
      <c r="B928" s="84"/>
      <c r="C928" s="96"/>
      <c r="D928" s="84"/>
      <c r="E928" s="84"/>
      <c r="F928" s="96"/>
      <c r="G928" s="96"/>
      <c r="H928" s="84"/>
      <c r="I928" s="84"/>
      <c r="J928" s="84"/>
      <c r="K928" s="84"/>
      <c r="L928" s="84"/>
      <c r="M928" s="84"/>
      <c r="N928" s="84"/>
      <c r="O928" s="84"/>
      <c r="P928" s="84"/>
      <c r="Q928" s="84"/>
      <c r="R928" s="84"/>
      <c r="S928" s="84"/>
      <c r="T928" s="84"/>
      <c r="U928" s="84"/>
      <c r="V928" s="84"/>
      <c r="W928" s="84"/>
      <c r="X928" s="84"/>
      <c r="Y928" s="84"/>
      <c r="Z928" s="84"/>
    </row>
    <row r="929" spans="1:26" ht="17.25" customHeight="1">
      <c r="A929" s="96"/>
      <c r="B929" s="84"/>
      <c r="C929" s="96"/>
      <c r="D929" s="84"/>
      <c r="E929" s="84"/>
      <c r="F929" s="96"/>
      <c r="G929" s="96"/>
      <c r="H929" s="84"/>
      <c r="I929" s="84"/>
      <c r="J929" s="84"/>
      <c r="K929" s="84"/>
      <c r="L929" s="84"/>
      <c r="M929" s="84"/>
      <c r="N929" s="84"/>
      <c r="O929" s="84"/>
      <c r="P929" s="84"/>
      <c r="Q929" s="84"/>
      <c r="R929" s="84"/>
      <c r="S929" s="84"/>
      <c r="T929" s="84"/>
      <c r="U929" s="84"/>
      <c r="V929" s="84"/>
      <c r="W929" s="84"/>
      <c r="X929" s="84"/>
      <c r="Y929" s="84"/>
      <c r="Z929" s="84"/>
    </row>
    <row r="930" spans="1:26" ht="17.25" customHeight="1">
      <c r="A930" s="96"/>
      <c r="B930" s="84"/>
      <c r="C930" s="96"/>
      <c r="D930" s="84"/>
      <c r="E930" s="84"/>
      <c r="F930" s="96"/>
      <c r="G930" s="96"/>
      <c r="H930" s="84"/>
      <c r="I930" s="84"/>
      <c r="J930" s="84"/>
      <c r="K930" s="84"/>
      <c r="L930" s="84"/>
      <c r="M930" s="84"/>
      <c r="N930" s="84"/>
      <c r="O930" s="84"/>
      <c r="P930" s="84"/>
      <c r="Q930" s="84"/>
      <c r="R930" s="84"/>
      <c r="S930" s="84"/>
      <c r="T930" s="84"/>
      <c r="U930" s="84"/>
      <c r="V930" s="84"/>
      <c r="W930" s="84"/>
      <c r="X930" s="84"/>
      <c r="Y930" s="84"/>
      <c r="Z930" s="84"/>
    </row>
    <row r="931" spans="1:26" ht="17.25" customHeight="1">
      <c r="A931" s="96"/>
      <c r="B931" s="84"/>
      <c r="C931" s="96"/>
      <c r="D931" s="84"/>
      <c r="E931" s="84"/>
      <c r="F931" s="96"/>
      <c r="G931" s="96"/>
      <c r="H931" s="84"/>
      <c r="I931" s="84"/>
      <c r="J931" s="84"/>
      <c r="K931" s="84"/>
      <c r="L931" s="84"/>
      <c r="M931" s="84"/>
      <c r="N931" s="84"/>
      <c r="O931" s="84"/>
      <c r="P931" s="84"/>
      <c r="Q931" s="84"/>
      <c r="R931" s="84"/>
      <c r="S931" s="84"/>
      <c r="T931" s="84"/>
      <c r="U931" s="84"/>
      <c r="V931" s="84"/>
      <c r="W931" s="84"/>
      <c r="X931" s="84"/>
      <c r="Y931" s="84"/>
      <c r="Z931" s="84"/>
    </row>
    <row r="932" spans="1:26" ht="17.25" customHeight="1">
      <c r="A932" s="96"/>
      <c r="B932" s="84"/>
      <c r="C932" s="96"/>
      <c r="D932" s="84"/>
      <c r="E932" s="84"/>
      <c r="F932" s="96"/>
      <c r="G932" s="96"/>
      <c r="H932" s="84"/>
      <c r="I932" s="84"/>
      <c r="J932" s="84"/>
      <c r="K932" s="84"/>
      <c r="L932" s="84"/>
      <c r="M932" s="84"/>
      <c r="N932" s="84"/>
      <c r="O932" s="84"/>
      <c r="P932" s="84"/>
      <c r="Q932" s="84"/>
      <c r="R932" s="84"/>
      <c r="S932" s="84"/>
      <c r="T932" s="84"/>
      <c r="U932" s="84"/>
      <c r="V932" s="84"/>
      <c r="W932" s="84"/>
      <c r="X932" s="84"/>
      <c r="Y932" s="84"/>
      <c r="Z932" s="84"/>
    </row>
    <row r="933" spans="1:26" ht="17.25" customHeight="1">
      <c r="A933" s="96"/>
      <c r="B933" s="84"/>
      <c r="C933" s="96"/>
      <c r="D933" s="84"/>
      <c r="E933" s="84"/>
      <c r="F933" s="96"/>
      <c r="G933" s="96"/>
      <c r="H933" s="84"/>
      <c r="I933" s="84"/>
      <c r="J933" s="84"/>
      <c r="K933" s="84"/>
      <c r="L933" s="84"/>
      <c r="M933" s="84"/>
      <c r="N933" s="84"/>
      <c r="O933" s="84"/>
      <c r="P933" s="84"/>
      <c r="Q933" s="84"/>
      <c r="R933" s="84"/>
      <c r="S933" s="84"/>
      <c r="T933" s="84"/>
      <c r="U933" s="84"/>
      <c r="V933" s="84"/>
      <c r="W933" s="84"/>
      <c r="X933" s="84"/>
      <c r="Y933" s="84"/>
      <c r="Z933" s="84"/>
    </row>
    <row r="934" spans="1:26" ht="17.25" customHeight="1">
      <c r="A934" s="96"/>
      <c r="B934" s="84"/>
      <c r="C934" s="96"/>
      <c r="D934" s="84"/>
      <c r="E934" s="84"/>
      <c r="F934" s="96"/>
      <c r="G934" s="96"/>
      <c r="H934" s="84"/>
      <c r="I934" s="84"/>
      <c r="J934" s="84"/>
      <c r="K934" s="84"/>
      <c r="L934" s="84"/>
      <c r="M934" s="84"/>
      <c r="N934" s="84"/>
      <c r="O934" s="84"/>
      <c r="P934" s="84"/>
      <c r="Q934" s="84"/>
      <c r="R934" s="84"/>
      <c r="S934" s="84"/>
      <c r="T934" s="84"/>
      <c r="U934" s="84"/>
      <c r="V934" s="84"/>
      <c r="W934" s="84"/>
      <c r="X934" s="84"/>
      <c r="Y934" s="84"/>
      <c r="Z934" s="84"/>
    </row>
    <row r="935" spans="1:26" ht="17.25" customHeight="1">
      <c r="A935" s="96"/>
      <c r="B935" s="84"/>
      <c r="C935" s="96"/>
      <c r="D935" s="84"/>
      <c r="E935" s="84"/>
      <c r="F935" s="96"/>
      <c r="G935" s="96"/>
      <c r="H935" s="84"/>
      <c r="I935" s="84"/>
      <c r="J935" s="84"/>
      <c r="K935" s="84"/>
      <c r="L935" s="84"/>
      <c r="M935" s="84"/>
      <c r="N935" s="84"/>
      <c r="O935" s="84"/>
      <c r="P935" s="84"/>
      <c r="Q935" s="84"/>
      <c r="R935" s="84"/>
      <c r="S935" s="84"/>
      <c r="T935" s="84"/>
      <c r="U935" s="84"/>
      <c r="V935" s="84"/>
      <c r="W935" s="84"/>
      <c r="X935" s="84"/>
      <c r="Y935" s="84"/>
      <c r="Z935" s="84"/>
    </row>
    <row r="936" spans="1:26" ht="17.25" customHeight="1">
      <c r="A936" s="96"/>
      <c r="B936" s="84"/>
      <c r="C936" s="96"/>
      <c r="D936" s="84"/>
      <c r="E936" s="84"/>
      <c r="F936" s="96"/>
      <c r="G936" s="96"/>
      <c r="H936" s="84"/>
      <c r="I936" s="84"/>
      <c r="J936" s="84"/>
      <c r="K936" s="84"/>
      <c r="L936" s="84"/>
      <c r="M936" s="84"/>
      <c r="N936" s="84"/>
      <c r="O936" s="84"/>
      <c r="P936" s="84"/>
      <c r="Q936" s="84"/>
      <c r="R936" s="84"/>
      <c r="S936" s="84"/>
      <c r="T936" s="84"/>
      <c r="U936" s="84"/>
      <c r="V936" s="84"/>
      <c r="W936" s="84"/>
      <c r="X936" s="84"/>
      <c r="Y936" s="84"/>
      <c r="Z936" s="84"/>
    </row>
    <row r="937" spans="1:26" ht="17.25" customHeight="1">
      <c r="A937" s="96"/>
      <c r="B937" s="84"/>
      <c r="C937" s="96"/>
      <c r="D937" s="84"/>
      <c r="E937" s="84"/>
      <c r="F937" s="96"/>
      <c r="G937" s="96"/>
      <c r="H937" s="84"/>
      <c r="I937" s="84"/>
      <c r="J937" s="84"/>
      <c r="K937" s="84"/>
      <c r="L937" s="84"/>
      <c r="M937" s="84"/>
      <c r="N937" s="84"/>
      <c r="O937" s="84"/>
      <c r="P937" s="84"/>
      <c r="Q937" s="84"/>
      <c r="R937" s="84"/>
      <c r="S937" s="84"/>
      <c r="T937" s="84"/>
      <c r="U937" s="84"/>
      <c r="V937" s="84"/>
      <c r="W937" s="84"/>
      <c r="X937" s="84"/>
      <c r="Y937" s="84"/>
      <c r="Z937" s="84"/>
    </row>
    <row r="938" spans="1:26" ht="17.25" customHeight="1">
      <c r="A938" s="96"/>
      <c r="B938" s="84"/>
      <c r="C938" s="96"/>
      <c r="D938" s="84"/>
      <c r="E938" s="84"/>
      <c r="F938" s="96"/>
      <c r="G938" s="96"/>
      <c r="H938" s="84"/>
      <c r="I938" s="84"/>
      <c r="J938" s="84"/>
      <c r="K938" s="84"/>
      <c r="L938" s="84"/>
      <c r="M938" s="84"/>
      <c r="N938" s="84"/>
      <c r="O938" s="84"/>
      <c r="P938" s="84"/>
      <c r="Q938" s="84"/>
      <c r="R938" s="84"/>
      <c r="S938" s="84"/>
      <c r="T938" s="84"/>
      <c r="U938" s="84"/>
      <c r="V938" s="84"/>
      <c r="W938" s="84"/>
      <c r="X938" s="84"/>
      <c r="Y938" s="84"/>
      <c r="Z938" s="84"/>
    </row>
    <row r="939" spans="1:26" ht="17.25" customHeight="1">
      <c r="A939" s="96"/>
      <c r="B939" s="84"/>
      <c r="C939" s="96"/>
      <c r="D939" s="84"/>
      <c r="E939" s="84"/>
      <c r="F939" s="96"/>
      <c r="G939" s="96"/>
      <c r="H939" s="84"/>
      <c r="I939" s="84"/>
      <c r="J939" s="84"/>
      <c r="K939" s="84"/>
      <c r="L939" s="84"/>
      <c r="M939" s="84"/>
      <c r="N939" s="84"/>
      <c r="O939" s="84"/>
      <c r="P939" s="84"/>
      <c r="Q939" s="84"/>
      <c r="R939" s="84"/>
      <c r="S939" s="84"/>
      <c r="T939" s="84"/>
      <c r="U939" s="84"/>
      <c r="V939" s="84"/>
      <c r="W939" s="84"/>
      <c r="X939" s="84"/>
      <c r="Y939" s="84"/>
      <c r="Z939" s="84"/>
    </row>
    <row r="940" spans="1:26" ht="17.25" customHeight="1">
      <c r="A940" s="96"/>
      <c r="B940" s="84"/>
      <c r="C940" s="96"/>
      <c r="D940" s="84"/>
      <c r="E940" s="84"/>
      <c r="F940" s="96"/>
      <c r="G940" s="96"/>
      <c r="H940" s="84"/>
      <c r="I940" s="84"/>
      <c r="J940" s="84"/>
      <c r="K940" s="84"/>
      <c r="L940" s="84"/>
      <c r="M940" s="84"/>
      <c r="N940" s="84"/>
      <c r="O940" s="84"/>
      <c r="P940" s="84"/>
      <c r="Q940" s="84"/>
      <c r="R940" s="84"/>
      <c r="S940" s="84"/>
      <c r="T940" s="84"/>
      <c r="U940" s="84"/>
      <c r="V940" s="84"/>
      <c r="W940" s="84"/>
      <c r="X940" s="84"/>
      <c r="Y940" s="84"/>
      <c r="Z940" s="84"/>
    </row>
    <row r="941" spans="1:26" ht="17.25" customHeight="1">
      <c r="A941" s="96"/>
      <c r="B941" s="84"/>
      <c r="C941" s="96"/>
      <c r="D941" s="84"/>
      <c r="E941" s="84"/>
      <c r="F941" s="96"/>
      <c r="G941" s="96"/>
      <c r="H941" s="84"/>
      <c r="I941" s="84"/>
      <c r="J941" s="84"/>
      <c r="K941" s="84"/>
      <c r="L941" s="84"/>
      <c r="M941" s="84"/>
      <c r="N941" s="84"/>
      <c r="O941" s="84"/>
      <c r="P941" s="84"/>
      <c r="Q941" s="84"/>
      <c r="R941" s="84"/>
      <c r="S941" s="84"/>
      <c r="T941" s="84"/>
      <c r="U941" s="84"/>
      <c r="V941" s="84"/>
      <c r="W941" s="84"/>
      <c r="X941" s="84"/>
      <c r="Y941" s="84"/>
      <c r="Z941" s="84"/>
    </row>
    <row r="942" spans="1:26" ht="17.25" customHeight="1">
      <c r="A942" s="96"/>
      <c r="B942" s="84"/>
      <c r="C942" s="96"/>
      <c r="D942" s="84"/>
      <c r="E942" s="84"/>
      <c r="F942" s="96"/>
      <c r="G942" s="96"/>
      <c r="H942" s="84"/>
      <c r="I942" s="84"/>
      <c r="J942" s="84"/>
      <c r="K942" s="84"/>
      <c r="L942" s="84"/>
      <c r="M942" s="84"/>
      <c r="N942" s="84"/>
      <c r="O942" s="84"/>
      <c r="P942" s="84"/>
      <c r="Q942" s="84"/>
      <c r="R942" s="84"/>
      <c r="S942" s="84"/>
      <c r="T942" s="84"/>
      <c r="U942" s="84"/>
      <c r="V942" s="84"/>
      <c r="W942" s="84"/>
      <c r="X942" s="84"/>
      <c r="Y942" s="84"/>
      <c r="Z942" s="84"/>
    </row>
    <row r="943" spans="1:26" ht="17.25" customHeight="1">
      <c r="A943" s="96"/>
      <c r="B943" s="84"/>
      <c r="C943" s="96"/>
      <c r="D943" s="84"/>
      <c r="E943" s="84"/>
      <c r="F943" s="96"/>
      <c r="G943" s="96"/>
      <c r="H943" s="84"/>
      <c r="I943" s="84"/>
      <c r="J943" s="84"/>
      <c r="K943" s="84"/>
      <c r="L943" s="84"/>
      <c r="M943" s="84"/>
      <c r="N943" s="84"/>
      <c r="O943" s="84"/>
      <c r="P943" s="84"/>
      <c r="Q943" s="84"/>
      <c r="R943" s="84"/>
      <c r="S943" s="84"/>
      <c r="T943" s="84"/>
      <c r="U943" s="84"/>
      <c r="V943" s="84"/>
      <c r="W943" s="84"/>
      <c r="X943" s="84"/>
      <c r="Y943" s="84"/>
      <c r="Z943" s="84"/>
    </row>
    <row r="944" spans="1:26" ht="17.25" customHeight="1">
      <c r="A944" s="96"/>
      <c r="B944" s="84"/>
      <c r="C944" s="96"/>
      <c r="D944" s="84"/>
      <c r="E944" s="84"/>
      <c r="F944" s="96"/>
      <c r="G944" s="96"/>
      <c r="H944" s="84"/>
      <c r="I944" s="84"/>
      <c r="J944" s="84"/>
      <c r="K944" s="84"/>
      <c r="L944" s="84"/>
      <c r="M944" s="84"/>
      <c r="N944" s="84"/>
      <c r="O944" s="84"/>
      <c r="P944" s="84"/>
      <c r="Q944" s="84"/>
      <c r="R944" s="84"/>
      <c r="S944" s="84"/>
      <c r="T944" s="84"/>
      <c r="U944" s="84"/>
      <c r="V944" s="84"/>
      <c r="W944" s="84"/>
      <c r="X944" s="84"/>
      <c r="Y944" s="84"/>
      <c r="Z944" s="84"/>
    </row>
    <row r="945" spans="1:26" ht="17.25" customHeight="1">
      <c r="A945" s="96"/>
      <c r="B945" s="84"/>
      <c r="C945" s="96"/>
      <c r="D945" s="84"/>
      <c r="E945" s="84"/>
      <c r="F945" s="96"/>
      <c r="G945" s="96"/>
      <c r="H945" s="84"/>
      <c r="I945" s="84"/>
      <c r="J945" s="84"/>
      <c r="K945" s="84"/>
      <c r="L945" s="84"/>
      <c r="M945" s="84"/>
      <c r="N945" s="84"/>
      <c r="O945" s="84"/>
      <c r="P945" s="84"/>
      <c r="Q945" s="84"/>
      <c r="R945" s="84"/>
      <c r="S945" s="84"/>
      <c r="T945" s="84"/>
      <c r="U945" s="84"/>
      <c r="V945" s="84"/>
      <c r="W945" s="84"/>
      <c r="X945" s="84"/>
      <c r="Y945" s="84"/>
      <c r="Z945" s="84"/>
    </row>
    <row r="946" spans="1:26" ht="17.25" customHeight="1">
      <c r="A946" s="96"/>
      <c r="B946" s="84"/>
      <c r="C946" s="96"/>
      <c r="D946" s="84"/>
      <c r="E946" s="84"/>
      <c r="F946" s="96"/>
      <c r="G946" s="96"/>
      <c r="H946" s="84"/>
      <c r="I946" s="84"/>
      <c r="J946" s="84"/>
      <c r="K946" s="84"/>
      <c r="L946" s="84"/>
      <c r="M946" s="84"/>
      <c r="N946" s="84"/>
      <c r="O946" s="84"/>
      <c r="P946" s="84"/>
      <c r="Q946" s="84"/>
      <c r="R946" s="84"/>
      <c r="S946" s="84"/>
      <c r="T946" s="84"/>
      <c r="U946" s="84"/>
      <c r="V946" s="84"/>
      <c r="W946" s="84"/>
      <c r="X946" s="84"/>
      <c r="Y946" s="84"/>
      <c r="Z946" s="84"/>
    </row>
    <row r="947" spans="1:26" ht="17.25" customHeight="1">
      <c r="A947" s="96"/>
      <c r="B947" s="84"/>
      <c r="C947" s="96"/>
      <c r="D947" s="84"/>
      <c r="E947" s="84"/>
      <c r="F947" s="96"/>
      <c r="G947" s="96"/>
      <c r="H947" s="84"/>
      <c r="I947" s="84"/>
      <c r="J947" s="84"/>
      <c r="K947" s="84"/>
      <c r="L947" s="84"/>
      <c r="M947" s="84"/>
      <c r="N947" s="84"/>
      <c r="O947" s="84"/>
      <c r="P947" s="84"/>
      <c r="Q947" s="84"/>
      <c r="R947" s="84"/>
      <c r="S947" s="84"/>
      <c r="T947" s="84"/>
      <c r="U947" s="84"/>
      <c r="V947" s="84"/>
      <c r="W947" s="84"/>
      <c r="X947" s="84"/>
      <c r="Y947" s="84"/>
      <c r="Z947" s="84"/>
    </row>
    <row r="948" spans="1:26" ht="17.25" customHeight="1">
      <c r="A948" s="96"/>
      <c r="B948" s="84"/>
      <c r="C948" s="96"/>
      <c r="D948" s="84"/>
      <c r="E948" s="84"/>
      <c r="F948" s="96"/>
      <c r="G948" s="96"/>
      <c r="H948" s="84"/>
      <c r="I948" s="84"/>
      <c r="J948" s="84"/>
      <c r="K948" s="84"/>
      <c r="L948" s="84"/>
      <c r="M948" s="84"/>
      <c r="N948" s="84"/>
      <c r="O948" s="84"/>
      <c r="P948" s="84"/>
      <c r="Q948" s="84"/>
      <c r="R948" s="84"/>
      <c r="S948" s="84"/>
      <c r="T948" s="84"/>
      <c r="U948" s="84"/>
      <c r="V948" s="84"/>
      <c r="W948" s="84"/>
      <c r="X948" s="84"/>
      <c r="Y948" s="84"/>
      <c r="Z948" s="84"/>
    </row>
    <row r="949" spans="1:26" ht="17.25" customHeight="1">
      <c r="A949" s="96"/>
      <c r="B949" s="84"/>
      <c r="C949" s="96"/>
      <c r="D949" s="84"/>
      <c r="E949" s="84"/>
      <c r="F949" s="96"/>
      <c r="G949" s="96"/>
      <c r="H949" s="84"/>
      <c r="I949" s="84"/>
      <c r="J949" s="84"/>
      <c r="K949" s="84"/>
      <c r="L949" s="84"/>
      <c r="M949" s="84"/>
      <c r="N949" s="84"/>
      <c r="O949" s="84"/>
      <c r="P949" s="84"/>
      <c r="Q949" s="84"/>
      <c r="R949" s="84"/>
      <c r="S949" s="84"/>
      <c r="T949" s="84"/>
      <c r="U949" s="84"/>
      <c r="V949" s="84"/>
      <c r="W949" s="84"/>
      <c r="X949" s="84"/>
      <c r="Y949" s="84"/>
      <c r="Z949" s="84"/>
    </row>
    <row r="950" spans="1:26" ht="17.25" customHeight="1">
      <c r="A950" s="96"/>
      <c r="B950" s="84"/>
      <c r="C950" s="96"/>
      <c r="D950" s="84"/>
      <c r="E950" s="84"/>
      <c r="F950" s="96"/>
      <c r="G950" s="96"/>
      <c r="H950" s="84"/>
      <c r="I950" s="84"/>
      <c r="J950" s="84"/>
      <c r="K950" s="84"/>
      <c r="L950" s="84"/>
      <c r="M950" s="84"/>
      <c r="N950" s="84"/>
      <c r="O950" s="84"/>
      <c r="P950" s="84"/>
      <c r="Q950" s="84"/>
      <c r="R950" s="84"/>
      <c r="S950" s="84"/>
      <c r="T950" s="84"/>
      <c r="U950" s="84"/>
      <c r="V950" s="84"/>
      <c r="W950" s="84"/>
      <c r="X950" s="84"/>
      <c r="Y950" s="84"/>
      <c r="Z950" s="84"/>
    </row>
    <row r="951" spans="1:26" ht="17.25" customHeight="1">
      <c r="A951" s="96"/>
      <c r="B951" s="84"/>
      <c r="C951" s="96"/>
      <c r="D951" s="84"/>
      <c r="E951" s="84"/>
      <c r="F951" s="96"/>
      <c r="G951" s="96"/>
      <c r="H951" s="84"/>
      <c r="I951" s="84"/>
      <c r="J951" s="84"/>
      <c r="K951" s="84"/>
      <c r="L951" s="84"/>
      <c r="M951" s="84"/>
      <c r="N951" s="84"/>
      <c r="O951" s="84"/>
      <c r="P951" s="84"/>
      <c r="Q951" s="84"/>
      <c r="R951" s="84"/>
      <c r="S951" s="84"/>
      <c r="T951" s="84"/>
      <c r="U951" s="84"/>
      <c r="V951" s="84"/>
      <c r="W951" s="84"/>
      <c r="X951" s="84"/>
      <c r="Y951" s="84"/>
      <c r="Z951" s="84"/>
    </row>
    <row r="952" spans="1:26" ht="17.25" customHeight="1">
      <c r="A952" s="96"/>
      <c r="B952" s="84"/>
      <c r="C952" s="96"/>
      <c r="D952" s="84"/>
      <c r="E952" s="84"/>
      <c r="F952" s="96"/>
      <c r="G952" s="96"/>
      <c r="H952" s="84"/>
      <c r="I952" s="84"/>
      <c r="J952" s="84"/>
      <c r="K952" s="84"/>
      <c r="L952" s="84"/>
      <c r="M952" s="84"/>
      <c r="N952" s="84"/>
      <c r="O952" s="84"/>
      <c r="P952" s="84"/>
      <c r="Q952" s="84"/>
      <c r="R952" s="84"/>
      <c r="S952" s="84"/>
      <c r="T952" s="84"/>
      <c r="U952" s="84"/>
      <c r="V952" s="84"/>
      <c r="W952" s="84"/>
      <c r="X952" s="84"/>
      <c r="Y952" s="84"/>
      <c r="Z952" s="84"/>
    </row>
    <row r="953" spans="1:26" ht="17.25" customHeight="1">
      <c r="A953" s="96"/>
      <c r="B953" s="84"/>
      <c r="C953" s="96"/>
      <c r="D953" s="84"/>
      <c r="E953" s="84"/>
      <c r="F953" s="96"/>
      <c r="G953" s="96"/>
      <c r="H953" s="84"/>
      <c r="I953" s="84"/>
      <c r="J953" s="84"/>
      <c r="K953" s="84"/>
      <c r="L953" s="84"/>
      <c r="M953" s="84"/>
      <c r="N953" s="84"/>
      <c r="O953" s="84"/>
      <c r="P953" s="84"/>
      <c r="Q953" s="84"/>
      <c r="R953" s="84"/>
      <c r="S953" s="84"/>
      <c r="T953" s="84"/>
      <c r="U953" s="84"/>
      <c r="V953" s="84"/>
      <c r="W953" s="84"/>
      <c r="X953" s="84"/>
      <c r="Y953" s="84"/>
      <c r="Z953" s="84"/>
    </row>
    <row r="954" spans="1:26" ht="17.25" customHeight="1">
      <c r="A954" s="96"/>
      <c r="B954" s="84"/>
      <c r="C954" s="96"/>
      <c r="D954" s="84"/>
      <c r="E954" s="84"/>
      <c r="F954" s="96"/>
      <c r="G954" s="96"/>
      <c r="H954" s="84"/>
      <c r="I954" s="84"/>
      <c r="J954" s="84"/>
      <c r="K954" s="84"/>
      <c r="L954" s="84"/>
      <c r="M954" s="84"/>
      <c r="N954" s="84"/>
      <c r="O954" s="84"/>
      <c r="P954" s="84"/>
      <c r="Q954" s="84"/>
      <c r="R954" s="84"/>
      <c r="S954" s="84"/>
      <c r="T954" s="84"/>
      <c r="U954" s="84"/>
      <c r="V954" s="84"/>
      <c r="W954" s="84"/>
      <c r="X954" s="84"/>
      <c r="Y954" s="84"/>
      <c r="Z954" s="84"/>
    </row>
    <row r="955" spans="1:26" ht="17.25" customHeight="1">
      <c r="A955" s="96"/>
      <c r="B955" s="84"/>
      <c r="C955" s="96"/>
      <c r="D955" s="84"/>
      <c r="E955" s="84"/>
      <c r="F955" s="96"/>
      <c r="G955" s="96"/>
      <c r="H955" s="84"/>
      <c r="I955" s="84"/>
      <c r="J955" s="84"/>
      <c r="K955" s="84"/>
      <c r="L955" s="84"/>
      <c r="M955" s="84"/>
      <c r="N955" s="84"/>
      <c r="O955" s="84"/>
      <c r="P955" s="84"/>
      <c r="Q955" s="84"/>
      <c r="R955" s="84"/>
      <c r="S955" s="84"/>
      <c r="T955" s="84"/>
      <c r="U955" s="84"/>
      <c r="V955" s="84"/>
      <c r="W955" s="84"/>
      <c r="X955" s="84"/>
      <c r="Y955" s="84"/>
      <c r="Z955" s="84"/>
    </row>
    <row r="956" spans="1:26" ht="17.25" customHeight="1">
      <c r="A956" s="96"/>
      <c r="B956" s="84"/>
      <c r="C956" s="96"/>
      <c r="D956" s="84"/>
      <c r="E956" s="84"/>
      <c r="F956" s="96"/>
      <c r="G956" s="96"/>
      <c r="H956" s="84"/>
      <c r="I956" s="84"/>
      <c r="J956" s="84"/>
      <c r="K956" s="84"/>
      <c r="L956" s="84"/>
      <c r="M956" s="84"/>
      <c r="N956" s="84"/>
      <c r="O956" s="84"/>
      <c r="P956" s="84"/>
      <c r="Q956" s="84"/>
      <c r="R956" s="84"/>
      <c r="S956" s="84"/>
      <c r="T956" s="84"/>
      <c r="U956" s="84"/>
      <c r="V956" s="84"/>
      <c r="W956" s="84"/>
      <c r="X956" s="84"/>
      <c r="Y956" s="84"/>
      <c r="Z956" s="84"/>
    </row>
    <row r="957" spans="1:26" ht="17.25" customHeight="1">
      <c r="A957" s="96"/>
      <c r="B957" s="84"/>
      <c r="C957" s="96"/>
      <c r="D957" s="84"/>
      <c r="E957" s="84"/>
      <c r="F957" s="96"/>
      <c r="G957" s="96"/>
      <c r="H957" s="84"/>
      <c r="I957" s="84"/>
      <c r="J957" s="84"/>
      <c r="K957" s="84"/>
      <c r="L957" s="84"/>
      <c r="M957" s="84"/>
      <c r="N957" s="84"/>
      <c r="O957" s="84"/>
      <c r="P957" s="84"/>
      <c r="Q957" s="84"/>
      <c r="R957" s="84"/>
      <c r="S957" s="84"/>
      <c r="T957" s="84"/>
      <c r="U957" s="84"/>
      <c r="V957" s="84"/>
      <c r="W957" s="84"/>
      <c r="X957" s="84"/>
      <c r="Y957" s="84"/>
      <c r="Z957" s="84"/>
    </row>
    <row r="958" spans="1:26" ht="17.25" customHeight="1">
      <c r="A958" s="96"/>
      <c r="B958" s="84"/>
      <c r="C958" s="96"/>
      <c r="D958" s="84"/>
      <c r="E958" s="84"/>
      <c r="F958" s="96"/>
      <c r="G958" s="96"/>
      <c r="H958" s="84"/>
      <c r="I958" s="84"/>
      <c r="J958" s="84"/>
      <c r="K958" s="84"/>
      <c r="L958" s="84"/>
      <c r="M958" s="84"/>
      <c r="N958" s="84"/>
      <c r="O958" s="84"/>
      <c r="P958" s="84"/>
      <c r="Q958" s="84"/>
      <c r="R958" s="84"/>
      <c r="S958" s="84"/>
      <c r="T958" s="84"/>
      <c r="U958" s="84"/>
      <c r="V958" s="84"/>
      <c r="W958" s="84"/>
      <c r="X958" s="84"/>
      <c r="Y958" s="84"/>
      <c r="Z958" s="84"/>
    </row>
    <row r="959" spans="1:26" ht="17.25" customHeight="1">
      <c r="A959" s="96"/>
      <c r="B959" s="84"/>
      <c r="C959" s="96"/>
      <c r="D959" s="84"/>
      <c r="E959" s="84"/>
      <c r="F959" s="96"/>
      <c r="G959" s="96"/>
      <c r="H959" s="84"/>
      <c r="I959" s="84"/>
      <c r="J959" s="84"/>
      <c r="K959" s="84"/>
      <c r="L959" s="84"/>
      <c r="M959" s="84"/>
      <c r="N959" s="84"/>
      <c r="O959" s="84"/>
      <c r="P959" s="84"/>
      <c r="Q959" s="84"/>
      <c r="R959" s="84"/>
      <c r="S959" s="84"/>
      <c r="T959" s="84"/>
      <c r="U959" s="84"/>
      <c r="V959" s="84"/>
      <c r="W959" s="84"/>
      <c r="X959" s="84"/>
      <c r="Y959" s="84"/>
      <c r="Z959" s="84"/>
    </row>
    <row r="960" spans="1:26" ht="17.25" customHeight="1">
      <c r="A960" s="96"/>
      <c r="B960" s="84"/>
      <c r="C960" s="96"/>
      <c r="D960" s="84"/>
      <c r="E960" s="84"/>
      <c r="F960" s="96"/>
      <c r="G960" s="96"/>
      <c r="H960" s="84"/>
      <c r="I960" s="84"/>
      <c r="J960" s="84"/>
      <c r="K960" s="84"/>
      <c r="L960" s="84"/>
      <c r="M960" s="84"/>
      <c r="N960" s="84"/>
      <c r="O960" s="84"/>
      <c r="P960" s="84"/>
      <c r="Q960" s="84"/>
      <c r="R960" s="84"/>
      <c r="S960" s="84"/>
      <c r="T960" s="84"/>
      <c r="U960" s="84"/>
      <c r="V960" s="84"/>
      <c r="W960" s="84"/>
      <c r="X960" s="84"/>
      <c r="Y960" s="84"/>
      <c r="Z960" s="84"/>
    </row>
    <row r="961" spans="1:26" ht="17.25" customHeight="1">
      <c r="A961" s="96"/>
      <c r="B961" s="84"/>
      <c r="C961" s="96"/>
      <c r="D961" s="84"/>
      <c r="E961" s="84"/>
      <c r="F961" s="96"/>
      <c r="G961" s="96"/>
      <c r="H961" s="84"/>
      <c r="I961" s="84"/>
      <c r="J961" s="84"/>
      <c r="K961" s="84"/>
      <c r="L961" s="84"/>
      <c r="M961" s="84"/>
      <c r="N961" s="84"/>
      <c r="O961" s="84"/>
      <c r="P961" s="84"/>
      <c r="Q961" s="84"/>
      <c r="R961" s="84"/>
      <c r="S961" s="84"/>
      <c r="T961" s="84"/>
      <c r="U961" s="84"/>
      <c r="V961" s="84"/>
      <c r="W961" s="84"/>
      <c r="X961" s="84"/>
      <c r="Y961" s="84"/>
      <c r="Z961" s="84"/>
    </row>
    <row r="962" spans="1:26" ht="17.25" customHeight="1">
      <c r="A962" s="96"/>
      <c r="B962" s="84"/>
      <c r="C962" s="96"/>
      <c r="D962" s="84"/>
      <c r="E962" s="84"/>
      <c r="F962" s="96"/>
      <c r="G962" s="96"/>
      <c r="H962" s="84"/>
      <c r="I962" s="84"/>
      <c r="J962" s="84"/>
      <c r="K962" s="84"/>
      <c r="L962" s="84"/>
      <c r="M962" s="84"/>
      <c r="N962" s="84"/>
      <c r="O962" s="84"/>
      <c r="P962" s="84"/>
      <c r="Q962" s="84"/>
      <c r="R962" s="84"/>
      <c r="S962" s="84"/>
      <c r="T962" s="84"/>
      <c r="U962" s="84"/>
      <c r="V962" s="84"/>
      <c r="W962" s="84"/>
      <c r="X962" s="84"/>
      <c r="Y962" s="84"/>
      <c r="Z962" s="84"/>
    </row>
    <row r="963" spans="1:26" ht="17.25" customHeight="1">
      <c r="A963" s="96"/>
      <c r="B963" s="84"/>
      <c r="C963" s="96"/>
      <c r="D963" s="84"/>
      <c r="E963" s="84"/>
      <c r="F963" s="96"/>
      <c r="G963" s="96"/>
      <c r="H963" s="84"/>
      <c r="I963" s="84"/>
      <c r="J963" s="84"/>
      <c r="K963" s="84"/>
      <c r="L963" s="84"/>
      <c r="M963" s="84"/>
      <c r="N963" s="84"/>
      <c r="O963" s="84"/>
      <c r="P963" s="84"/>
      <c r="Q963" s="84"/>
      <c r="R963" s="84"/>
      <c r="S963" s="84"/>
      <c r="T963" s="84"/>
      <c r="U963" s="84"/>
      <c r="V963" s="84"/>
      <c r="W963" s="84"/>
      <c r="X963" s="84"/>
      <c r="Y963" s="84"/>
      <c r="Z963" s="84"/>
    </row>
    <row r="964" spans="1:26" ht="17.25" customHeight="1">
      <c r="A964" s="96"/>
      <c r="B964" s="84"/>
      <c r="C964" s="96"/>
      <c r="D964" s="84"/>
      <c r="E964" s="84"/>
      <c r="F964" s="96"/>
      <c r="G964" s="96"/>
      <c r="H964" s="84"/>
      <c r="I964" s="84"/>
      <c r="J964" s="84"/>
      <c r="K964" s="84"/>
      <c r="L964" s="84"/>
      <c r="M964" s="84"/>
      <c r="N964" s="84"/>
      <c r="O964" s="84"/>
      <c r="P964" s="84"/>
      <c r="Q964" s="84"/>
      <c r="R964" s="84"/>
      <c r="S964" s="84"/>
      <c r="T964" s="84"/>
      <c r="U964" s="84"/>
      <c r="V964" s="84"/>
      <c r="W964" s="84"/>
      <c r="X964" s="84"/>
      <c r="Y964" s="84"/>
      <c r="Z964" s="84"/>
    </row>
    <row r="965" spans="1:26" ht="17.25" customHeight="1">
      <c r="A965" s="96"/>
      <c r="B965" s="84"/>
      <c r="C965" s="96"/>
      <c r="D965" s="84"/>
      <c r="E965" s="84"/>
      <c r="F965" s="96"/>
      <c r="G965" s="96"/>
      <c r="H965" s="84"/>
      <c r="I965" s="84"/>
      <c r="J965" s="84"/>
      <c r="K965" s="84"/>
      <c r="L965" s="84"/>
      <c r="M965" s="84"/>
      <c r="N965" s="84"/>
      <c r="O965" s="84"/>
      <c r="P965" s="84"/>
      <c r="Q965" s="84"/>
      <c r="R965" s="84"/>
      <c r="S965" s="84"/>
      <c r="T965" s="84"/>
      <c r="U965" s="84"/>
      <c r="V965" s="84"/>
      <c r="W965" s="84"/>
      <c r="X965" s="84"/>
      <c r="Y965" s="84"/>
      <c r="Z965" s="84"/>
    </row>
    <row r="966" spans="1:26" ht="17.25" customHeight="1">
      <c r="A966" s="96"/>
      <c r="B966" s="84"/>
      <c r="C966" s="96"/>
      <c r="D966" s="84"/>
      <c r="E966" s="84"/>
      <c r="F966" s="96"/>
      <c r="G966" s="96"/>
      <c r="H966" s="84"/>
      <c r="I966" s="84"/>
      <c r="J966" s="84"/>
      <c r="K966" s="84"/>
      <c r="L966" s="84"/>
      <c r="M966" s="84"/>
      <c r="N966" s="84"/>
      <c r="O966" s="84"/>
      <c r="P966" s="84"/>
      <c r="Q966" s="84"/>
      <c r="R966" s="84"/>
      <c r="S966" s="84"/>
      <c r="T966" s="84"/>
      <c r="U966" s="84"/>
      <c r="V966" s="84"/>
      <c r="W966" s="84"/>
      <c r="X966" s="84"/>
      <c r="Y966" s="84"/>
      <c r="Z966" s="84"/>
    </row>
    <row r="967" spans="1:26" ht="17.25" customHeight="1">
      <c r="A967" s="96"/>
      <c r="B967" s="84"/>
      <c r="C967" s="96"/>
      <c r="D967" s="84"/>
      <c r="E967" s="84"/>
      <c r="F967" s="96"/>
      <c r="G967" s="96"/>
      <c r="H967" s="84"/>
      <c r="I967" s="84"/>
      <c r="J967" s="84"/>
      <c r="K967" s="84"/>
      <c r="L967" s="84"/>
      <c r="M967" s="84"/>
      <c r="N967" s="84"/>
      <c r="O967" s="84"/>
      <c r="P967" s="84"/>
      <c r="Q967" s="84"/>
      <c r="R967" s="84"/>
      <c r="S967" s="84"/>
      <c r="T967" s="84"/>
      <c r="U967" s="84"/>
      <c r="V967" s="84"/>
      <c r="W967" s="84"/>
      <c r="X967" s="84"/>
      <c r="Y967" s="84"/>
      <c r="Z967" s="84"/>
    </row>
    <row r="968" spans="1:26" ht="17.25" customHeight="1">
      <c r="A968" s="96"/>
      <c r="B968" s="84"/>
      <c r="C968" s="96"/>
      <c r="D968" s="84"/>
      <c r="E968" s="84"/>
      <c r="F968" s="96"/>
      <c r="G968" s="96"/>
      <c r="H968" s="84"/>
      <c r="I968" s="84"/>
      <c r="J968" s="84"/>
      <c r="K968" s="84"/>
      <c r="L968" s="84"/>
      <c r="M968" s="84"/>
      <c r="N968" s="84"/>
      <c r="O968" s="84"/>
      <c r="P968" s="84"/>
      <c r="Q968" s="84"/>
      <c r="R968" s="84"/>
      <c r="S968" s="84"/>
      <c r="T968" s="84"/>
      <c r="U968" s="84"/>
      <c r="V968" s="84"/>
      <c r="W968" s="84"/>
      <c r="X968" s="84"/>
      <c r="Y968" s="84"/>
      <c r="Z968" s="84"/>
    </row>
    <row r="969" spans="1:26" ht="17.25" customHeight="1">
      <c r="A969" s="96"/>
      <c r="B969" s="84"/>
      <c r="C969" s="96"/>
      <c r="D969" s="84"/>
      <c r="E969" s="84"/>
      <c r="F969" s="96"/>
      <c r="G969" s="96"/>
      <c r="H969" s="84"/>
      <c r="I969" s="84"/>
      <c r="J969" s="84"/>
      <c r="K969" s="84"/>
      <c r="L969" s="84"/>
      <c r="M969" s="84"/>
      <c r="N969" s="84"/>
      <c r="O969" s="84"/>
      <c r="P969" s="84"/>
      <c r="Q969" s="84"/>
      <c r="R969" s="84"/>
      <c r="S969" s="84"/>
      <c r="T969" s="84"/>
      <c r="U969" s="84"/>
      <c r="V969" s="84"/>
      <c r="W969" s="84"/>
      <c r="X969" s="84"/>
      <c r="Y969" s="84"/>
      <c r="Z969" s="84"/>
    </row>
    <row r="970" spans="1:26" ht="17.25" customHeight="1">
      <c r="A970" s="96"/>
      <c r="B970" s="84"/>
      <c r="C970" s="96"/>
      <c r="D970" s="84"/>
      <c r="E970" s="84"/>
      <c r="F970" s="96"/>
      <c r="G970" s="96"/>
      <c r="H970" s="84"/>
      <c r="I970" s="84"/>
      <c r="J970" s="84"/>
      <c r="K970" s="84"/>
      <c r="L970" s="84"/>
      <c r="M970" s="84"/>
      <c r="N970" s="84"/>
      <c r="O970" s="84"/>
      <c r="P970" s="84"/>
      <c r="Q970" s="84"/>
      <c r="R970" s="84"/>
      <c r="S970" s="84"/>
      <c r="T970" s="84"/>
      <c r="U970" s="84"/>
      <c r="V970" s="84"/>
      <c r="W970" s="84"/>
      <c r="X970" s="84"/>
      <c r="Y970" s="84"/>
      <c r="Z970" s="84"/>
    </row>
    <row r="971" spans="1:26" ht="17.25" customHeight="1">
      <c r="A971" s="96"/>
      <c r="B971" s="84"/>
      <c r="C971" s="96"/>
      <c r="D971" s="84"/>
      <c r="E971" s="84"/>
      <c r="F971" s="96"/>
      <c r="G971" s="96"/>
      <c r="H971" s="84"/>
      <c r="I971" s="84"/>
      <c r="J971" s="84"/>
      <c r="K971" s="84"/>
      <c r="L971" s="84"/>
      <c r="M971" s="84"/>
      <c r="N971" s="84"/>
      <c r="O971" s="84"/>
      <c r="P971" s="84"/>
      <c r="Q971" s="84"/>
      <c r="R971" s="84"/>
      <c r="S971" s="84"/>
      <c r="T971" s="84"/>
      <c r="U971" s="84"/>
      <c r="V971" s="84"/>
      <c r="W971" s="84"/>
      <c r="X971" s="84"/>
      <c r="Y971" s="84"/>
      <c r="Z971" s="84"/>
    </row>
    <row r="972" spans="1:26" ht="17.25" customHeight="1">
      <c r="A972" s="96"/>
      <c r="B972" s="84"/>
      <c r="C972" s="96"/>
      <c r="D972" s="84"/>
      <c r="E972" s="84"/>
      <c r="F972" s="96"/>
      <c r="G972" s="96"/>
      <c r="H972" s="84"/>
      <c r="I972" s="84"/>
      <c r="J972" s="84"/>
      <c r="K972" s="84"/>
      <c r="L972" s="84"/>
      <c r="M972" s="84"/>
      <c r="N972" s="84"/>
      <c r="O972" s="84"/>
      <c r="P972" s="84"/>
      <c r="Q972" s="84"/>
      <c r="R972" s="84"/>
      <c r="S972" s="84"/>
      <c r="T972" s="84"/>
      <c r="U972" s="84"/>
      <c r="V972" s="84"/>
      <c r="W972" s="84"/>
      <c r="X972" s="84"/>
      <c r="Y972" s="84"/>
      <c r="Z972" s="84"/>
    </row>
    <row r="973" spans="1:26" ht="17.25" customHeight="1">
      <c r="A973" s="96"/>
      <c r="B973" s="84"/>
      <c r="C973" s="96"/>
      <c r="D973" s="84"/>
      <c r="E973" s="84"/>
      <c r="F973" s="96"/>
      <c r="G973" s="96"/>
      <c r="H973" s="84"/>
      <c r="I973" s="84"/>
      <c r="J973" s="84"/>
      <c r="K973" s="84"/>
      <c r="L973" s="84"/>
      <c r="M973" s="84"/>
      <c r="N973" s="84"/>
      <c r="O973" s="84"/>
      <c r="P973" s="84"/>
      <c r="Q973" s="84"/>
      <c r="R973" s="84"/>
      <c r="S973" s="84"/>
      <c r="T973" s="84"/>
      <c r="U973" s="84"/>
      <c r="V973" s="84"/>
      <c r="W973" s="84"/>
      <c r="X973" s="84"/>
      <c r="Y973" s="84"/>
      <c r="Z973" s="84"/>
    </row>
    <row r="974" spans="1:26" ht="17.25" customHeight="1">
      <c r="A974" s="96"/>
      <c r="B974" s="84"/>
      <c r="C974" s="96"/>
      <c r="D974" s="84"/>
      <c r="E974" s="84"/>
      <c r="F974" s="96"/>
      <c r="G974" s="96"/>
      <c r="H974" s="84"/>
      <c r="I974" s="84"/>
      <c r="J974" s="84"/>
      <c r="K974" s="84"/>
      <c r="L974" s="84"/>
      <c r="M974" s="84"/>
      <c r="N974" s="84"/>
      <c r="O974" s="84"/>
      <c r="P974" s="84"/>
      <c r="Q974" s="84"/>
      <c r="R974" s="84"/>
      <c r="S974" s="84"/>
      <c r="T974" s="84"/>
      <c r="U974" s="84"/>
      <c r="V974" s="84"/>
      <c r="W974" s="84"/>
      <c r="X974" s="84"/>
      <c r="Y974" s="84"/>
      <c r="Z974" s="84"/>
    </row>
    <row r="975" spans="1:26" ht="17.25" customHeight="1">
      <c r="A975" s="96"/>
      <c r="B975" s="84"/>
      <c r="C975" s="96"/>
      <c r="D975" s="84"/>
      <c r="E975" s="84"/>
      <c r="F975" s="96"/>
      <c r="G975" s="96"/>
      <c r="H975" s="84"/>
      <c r="I975" s="84"/>
      <c r="J975" s="84"/>
      <c r="K975" s="84"/>
      <c r="L975" s="84"/>
      <c r="M975" s="84"/>
      <c r="N975" s="84"/>
      <c r="O975" s="84"/>
      <c r="P975" s="84"/>
      <c r="Q975" s="84"/>
      <c r="R975" s="84"/>
      <c r="S975" s="84"/>
      <c r="T975" s="84"/>
      <c r="U975" s="84"/>
      <c r="V975" s="84"/>
      <c r="W975" s="84"/>
      <c r="X975" s="84"/>
      <c r="Y975" s="84"/>
      <c r="Z975" s="84"/>
    </row>
    <row r="976" spans="1:26" ht="17.25" customHeight="1">
      <c r="A976" s="96"/>
      <c r="B976" s="84"/>
      <c r="C976" s="96"/>
      <c r="D976" s="84"/>
      <c r="E976" s="84"/>
      <c r="F976" s="96"/>
      <c r="G976" s="96"/>
      <c r="H976" s="84"/>
      <c r="I976" s="84"/>
      <c r="J976" s="84"/>
      <c r="K976" s="84"/>
      <c r="L976" s="84"/>
      <c r="M976" s="84"/>
      <c r="N976" s="84"/>
      <c r="O976" s="84"/>
      <c r="P976" s="84"/>
      <c r="Q976" s="84"/>
      <c r="R976" s="84"/>
      <c r="S976" s="84"/>
      <c r="T976" s="84"/>
      <c r="U976" s="84"/>
      <c r="V976" s="84"/>
      <c r="W976" s="84"/>
      <c r="X976" s="84"/>
      <c r="Y976" s="84"/>
      <c r="Z976" s="84"/>
    </row>
    <row r="977" spans="1:26" ht="17.25" customHeight="1">
      <c r="A977" s="96"/>
      <c r="B977" s="84"/>
      <c r="C977" s="96"/>
      <c r="D977" s="84"/>
      <c r="E977" s="84"/>
      <c r="F977" s="96"/>
      <c r="G977" s="96"/>
      <c r="H977" s="84"/>
      <c r="I977" s="84"/>
      <c r="J977" s="84"/>
      <c r="K977" s="84"/>
      <c r="L977" s="84"/>
      <c r="M977" s="84"/>
      <c r="N977" s="84"/>
      <c r="O977" s="84"/>
      <c r="P977" s="84"/>
      <c r="Q977" s="84"/>
      <c r="R977" s="84"/>
      <c r="S977" s="84"/>
      <c r="T977" s="84"/>
      <c r="U977" s="84"/>
      <c r="V977" s="84"/>
      <c r="W977" s="84"/>
      <c r="X977" s="84"/>
      <c r="Y977" s="84"/>
      <c r="Z977" s="84"/>
    </row>
    <row r="978" spans="1:26" ht="17.25" customHeight="1">
      <c r="A978" s="96"/>
      <c r="B978" s="84"/>
      <c r="C978" s="96"/>
      <c r="D978" s="84"/>
      <c r="E978" s="84"/>
      <c r="F978" s="96"/>
      <c r="G978" s="96"/>
      <c r="H978" s="84"/>
      <c r="I978" s="84"/>
      <c r="J978" s="84"/>
      <c r="K978" s="84"/>
      <c r="L978" s="84"/>
      <c r="M978" s="84"/>
      <c r="N978" s="84"/>
      <c r="O978" s="84"/>
      <c r="P978" s="84"/>
      <c r="Q978" s="84"/>
      <c r="R978" s="84"/>
      <c r="S978" s="84"/>
      <c r="T978" s="84"/>
      <c r="U978" s="84"/>
      <c r="V978" s="84"/>
      <c r="W978" s="84"/>
      <c r="X978" s="84"/>
      <c r="Y978" s="84"/>
      <c r="Z978" s="84"/>
    </row>
    <row r="979" spans="1:26" ht="17.25" customHeight="1">
      <c r="A979" s="96"/>
      <c r="B979" s="84"/>
      <c r="C979" s="96"/>
      <c r="D979" s="84"/>
      <c r="E979" s="84"/>
      <c r="F979" s="96"/>
      <c r="G979" s="96"/>
      <c r="H979" s="84"/>
      <c r="I979" s="84"/>
      <c r="J979" s="84"/>
      <c r="K979" s="84"/>
      <c r="L979" s="84"/>
      <c r="M979" s="84"/>
      <c r="N979" s="84"/>
      <c r="O979" s="84"/>
      <c r="P979" s="84"/>
      <c r="Q979" s="84"/>
      <c r="R979" s="84"/>
      <c r="S979" s="84"/>
      <c r="T979" s="84"/>
      <c r="U979" s="84"/>
      <c r="V979" s="84"/>
      <c r="W979" s="84"/>
      <c r="X979" s="84"/>
      <c r="Y979" s="84"/>
      <c r="Z979" s="84"/>
    </row>
    <row r="980" spans="1:26" ht="17.25" customHeight="1">
      <c r="A980" s="96"/>
      <c r="B980" s="84"/>
      <c r="C980" s="96"/>
      <c r="D980" s="84"/>
      <c r="E980" s="84"/>
      <c r="F980" s="96"/>
      <c r="G980" s="96"/>
      <c r="H980" s="84"/>
      <c r="I980" s="84"/>
      <c r="J980" s="84"/>
      <c r="K980" s="84"/>
      <c r="L980" s="84"/>
      <c r="M980" s="84"/>
      <c r="N980" s="84"/>
      <c r="O980" s="84"/>
      <c r="P980" s="84"/>
      <c r="Q980" s="84"/>
      <c r="R980" s="84"/>
      <c r="S980" s="84"/>
      <c r="T980" s="84"/>
      <c r="U980" s="84"/>
      <c r="V980" s="84"/>
      <c r="W980" s="84"/>
      <c r="X980" s="84"/>
      <c r="Y980" s="84"/>
      <c r="Z980" s="84"/>
    </row>
    <row r="981" spans="1:26" ht="17.25" customHeight="1">
      <c r="A981" s="96"/>
      <c r="B981" s="84"/>
      <c r="C981" s="96"/>
      <c r="D981" s="84"/>
      <c r="E981" s="84"/>
      <c r="F981" s="96"/>
      <c r="G981" s="96"/>
      <c r="H981" s="84"/>
      <c r="I981" s="84"/>
      <c r="J981" s="84"/>
      <c r="K981" s="84"/>
      <c r="L981" s="84"/>
      <c r="M981" s="84"/>
      <c r="N981" s="84"/>
      <c r="O981" s="84"/>
      <c r="P981" s="84"/>
      <c r="Q981" s="84"/>
      <c r="R981" s="84"/>
      <c r="S981" s="84"/>
      <c r="T981" s="84"/>
      <c r="U981" s="84"/>
      <c r="V981" s="84"/>
      <c r="W981" s="84"/>
      <c r="X981" s="84"/>
      <c r="Y981" s="84"/>
      <c r="Z981" s="84"/>
    </row>
    <row r="982" spans="1:26" ht="17.25" customHeight="1">
      <c r="A982" s="96"/>
      <c r="B982" s="84"/>
      <c r="C982" s="96"/>
      <c r="D982" s="84"/>
      <c r="E982" s="84"/>
      <c r="F982" s="96"/>
      <c r="G982" s="96"/>
      <c r="H982" s="84"/>
      <c r="I982" s="84"/>
      <c r="J982" s="84"/>
      <c r="K982" s="84"/>
      <c r="L982" s="84"/>
      <c r="M982" s="84"/>
      <c r="N982" s="84"/>
      <c r="O982" s="84"/>
      <c r="P982" s="84"/>
      <c r="Q982" s="84"/>
      <c r="R982" s="84"/>
      <c r="S982" s="84"/>
      <c r="T982" s="84"/>
      <c r="U982" s="84"/>
      <c r="V982" s="84"/>
      <c r="W982" s="84"/>
      <c r="X982" s="84"/>
      <c r="Y982" s="84"/>
      <c r="Z982" s="84"/>
    </row>
    <row r="983" spans="1:26" ht="17.25" customHeight="1">
      <c r="A983" s="96"/>
      <c r="B983" s="84"/>
      <c r="C983" s="96"/>
      <c r="D983" s="84"/>
      <c r="E983" s="84"/>
      <c r="F983" s="96"/>
      <c r="G983" s="96"/>
      <c r="H983" s="84"/>
      <c r="I983" s="84"/>
      <c r="J983" s="84"/>
      <c r="K983" s="84"/>
      <c r="L983" s="84"/>
      <c r="M983" s="84"/>
      <c r="N983" s="84"/>
      <c r="O983" s="84"/>
      <c r="P983" s="84"/>
      <c r="Q983" s="84"/>
      <c r="R983" s="84"/>
      <c r="S983" s="84"/>
      <c r="T983" s="84"/>
      <c r="U983" s="84"/>
      <c r="V983" s="84"/>
      <c r="W983" s="84"/>
      <c r="X983" s="84"/>
      <c r="Y983" s="84"/>
      <c r="Z983" s="84"/>
    </row>
    <row r="984" spans="1:26" ht="17.25" customHeight="1">
      <c r="A984" s="96"/>
      <c r="B984" s="84"/>
      <c r="C984" s="96"/>
      <c r="D984" s="84"/>
      <c r="E984" s="84"/>
      <c r="F984" s="96"/>
      <c r="G984" s="96"/>
      <c r="H984" s="84"/>
      <c r="I984" s="84"/>
      <c r="J984" s="84"/>
      <c r="K984" s="84"/>
      <c r="L984" s="84"/>
      <c r="M984" s="84"/>
      <c r="N984" s="84"/>
      <c r="O984" s="84"/>
      <c r="P984" s="84"/>
      <c r="Q984" s="84"/>
      <c r="R984" s="84"/>
      <c r="S984" s="84"/>
      <c r="T984" s="84"/>
      <c r="U984" s="84"/>
      <c r="V984" s="84"/>
      <c r="W984" s="84"/>
      <c r="X984" s="84"/>
      <c r="Y984" s="84"/>
      <c r="Z984" s="84"/>
    </row>
    <row r="985" spans="1:26" ht="17.25" customHeight="1">
      <c r="A985" s="96"/>
      <c r="B985" s="84"/>
      <c r="C985" s="96"/>
      <c r="D985" s="84"/>
      <c r="E985" s="84"/>
      <c r="F985" s="96"/>
      <c r="G985" s="96"/>
      <c r="H985" s="84"/>
      <c r="I985" s="84"/>
      <c r="J985" s="84"/>
      <c r="K985" s="84"/>
      <c r="L985" s="84"/>
      <c r="M985" s="84"/>
      <c r="N985" s="84"/>
      <c r="O985" s="84"/>
      <c r="P985" s="84"/>
      <c r="Q985" s="84"/>
      <c r="R985" s="84"/>
      <c r="S985" s="84"/>
      <c r="T985" s="84"/>
      <c r="U985" s="84"/>
      <c r="V985" s="84"/>
      <c r="W985" s="84"/>
      <c r="X985" s="84"/>
      <c r="Y985" s="84"/>
      <c r="Z985" s="84"/>
    </row>
    <row r="986" spans="1:26" ht="17.25" customHeight="1">
      <c r="A986" s="96"/>
      <c r="B986" s="84"/>
      <c r="C986" s="96"/>
      <c r="D986" s="84"/>
      <c r="E986" s="84"/>
      <c r="F986" s="96"/>
      <c r="G986" s="96"/>
      <c r="H986" s="84"/>
      <c r="I986" s="84"/>
      <c r="J986" s="84"/>
      <c r="K986" s="84"/>
      <c r="L986" s="84"/>
      <c r="M986" s="84"/>
      <c r="N986" s="84"/>
      <c r="O986" s="84"/>
      <c r="P986" s="84"/>
      <c r="Q986" s="84"/>
      <c r="R986" s="84"/>
      <c r="S986" s="84"/>
      <c r="T986" s="84"/>
      <c r="U986" s="84"/>
      <c r="V986" s="84"/>
      <c r="W986" s="84"/>
      <c r="X986" s="84"/>
      <c r="Y986" s="84"/>
      <c r="Z986" s="84"/>
    </row>
    <row r="987" spans="1:26" ht="17.25" customHeight="1">
      <c r="A987" s="96"/>
      <c r="B987" s="84"/>
      <c r="C987" s="96"/>
      <c r="D987" s="84"/>
      <c r="E987" s="84"/>
      <c r="F987" s="96"/>
      <c r="G987" s="96"/>
      <c r="H987" s="84"/>
      <c r="I987" s="84"/>
      <c r="J987" s="84"/>
      <c r="K987" s="84"/>
      <c r="L987" s="84"/>
      <c r="M987" s="84"/>
      <c r="N987" s="84"/>
      <c r="O987" s="84"/>
      <c r="P987" s="84"/>
      <c r="Q987" s="84"/>
      <c r="R987" s="84"/>
      <c r="S987" s="84"/>
      <c r="T987" s="84"/>
      <c r="U987" s="84"/>
      <c r="V987" s="84"/>
      <c r="W987" s="84"/>
      <c r="X987" s="84"/>
      <c r="Y987" s="84"/>
      <c r="Z987" s="84"/>
    </row>
    <row r="988" spans="1:26" ht="17.25" customHeight="1">
      <c r="A988" s="96"/>
      <c r="B988" s="84"/>
      <c r="C988" s="96"/>
      <c r="D988" s="84"/>
      <c r="E988" s="84"/>
      <c r="F988" s="96"/>
      <c r="G988" s="96"/>
      <c r="H988" s="84"/>
      <c r="I988" s="84"/>
      <c r="J988" s="84"/>
      <c r="K988" s="84"/>
      <c r="L988" s="84"/>
      <c r="M988" s="84"/>
      <c r="N988" s="84"/>
      <c r="O988" s="84"/>
      <c r="P988" s="84"/>
      <c r="Q988" s="84"/>
      <c r="R988" s="84"/>
      <c r="S988" s="84"/>
      <c r="T988" s="84"/>
      <c r="U988" s="84"/>
      <c r="V988" s="84"/>
      <c r="W988" s="84"/>
      <c r="X988" s="84"/>
      <c r="Y988" s="84"/>
      <c r="Z988" s="84"/>
    </row>
    <row r="989" spans="1:26" ht="17.25" customHeight="1">
      <c r="A989" s="96"/>
      <c r="B989" s="84"/>
      <c r="C989" s="96"/>
      <c r="D989" s="84"/>
      <c r="E989" s="84"/>
      <c r="F989" s="96"/>
      <c r="G989" s="96"/>
      <c r="H989" s="84"/>
      <c r="I989" s="84"/>
      <c r="J989" s="84"/>
      <c r="K989" s="84"/>
      <c r="L989" s="84"/>
      <c r="M989" s="84"/>
      <c r="N989" s="84"/>
      <c r="O989" s="84"/>
      <c r="P989" s="84"/>
      <c r="Q989" s="84"/>
      <c r="R989" s="84"/>
      <c r="S989" s="84"/>
      <c r="T989" s="84"/>
      <c r="U989" s="84"/>
      <c r="V989" s="84"/>
      <c r="W989" s="84"/>
      <c r="X989" s="84"/>
      <c r="Y989" s="84"/>
      <c r="Z989" s="84"/>
    </row>
    <row r="990" spans="1:26" ht="17.25" customHeight="1">
      <c r="A990" s="96"/>
      <c r="B990" s="84"/>
      <c r="C990" s="96"/>
      <c r="D990" s="84"/>
      <c r="E990" s="84"/>
      <c r="F990" s="96"/>
      <c r="G990" s="96"/>
      <c r="H990" s="84"/>
      <c r="I990" s="84"/>
      <c r="J990" s="84"/>
      <c r="K990" s="84"/>
      <c r="L990" s="84"/>
      <c r="M990" s="84"/>
      <c r="N990" s="84"/>
      <c r="O990" s="84"/>
      <c r="P990" s="84"/>
      <c r="Q990" s="84"/>
      <c r="R990" s="84"/>
      <c r="S990" s="84"/>
      <c r="T990" s="84"/>
      <c r="U990" s="84"/>
      <c r="V990" s="84"/>
      <c r="W990" s="84"/>
      <c r="X990" s="84"/>
      <c r="Y990" s="84"/>
      <c r="Z990" s="84"/>
    </row>
    <row r="991" spans="1:26" ht="17.25" customHeight="1">
      <c r="A991" s="96"/>
      <c r="B991" s="84"/>
      <c r="C991" s="96"/>
      <c r="D991" s="84"/>
      <c r="E991" s="84"/>
      <c r="F991" s="96"/>
      <c r="G991" s="96"/>
      <c r="H991" s="84"/>
      <c r="I991" s="84"/>
      <c r="J991" s="84"/>
      <c r="K991" s="84"/>
      <c r="L991" s="84"/>
      <c r="M991" s="84"/>
      <c r="N991" s="84"/>
      <c r="O991" s="84"/>
      <c r="P991" s="84"/>
      <c r="Q991" s="84"/>
      <c r="R991" s="84"/>
      <c r="S991" s="84"/>
      <c r="T991" s="84"/>
      <c r="U991" s="84"/>
      <c r="V991" s="84"/>
      <c r="W991" s="84"/>
      <c r="X991" s="84"/>
      <c r="Y991" s="84"/>
      <c r="Z991" s="84"/>
    </row>
    <row r="992" spans="1:26" ht="17.25" customHeight="1">
      <c r="A992" s="96"/>
      <c r="B992" s="84"/>
      <c r="C992" s="96"/>
      <c r="D992" s="84"/>
      <c r="E992" s="84"/>
      <c r="F992" s="96"/>
      <c r="G992" s="96"/>
      <c r="H992" s="84"/>
      <c r="I992" s="84"/>
      <c r="J992" s="84"/>
      <c r="K992" s="84"/>
      <c r="L992" s="84"/>
      <c r="M992" s="84"/>
      <c r="N992" s="84"/>
      <c r="O992" s="84"/>
      <c r="P992" s="84"/>
      <c r="Q992" s="84"/>
      <c r="R992" s="84"/>
      <c r="S992" s="84"/>
      <c r="T992" s="84"/>
      <c r="U992" s="84"/>
      <c r="V992" s="84"/>
      <c r="W992" s="84"/>
      <c r="X992" s="84"/>
      <c r="Y992" s="84"/>
      <c r="Z992" s="84"/>
    </row>
    <row r="993" spans="1:26" ht="17.25" customHeight="1">
      <c r="A993" s="96"/>
      <c r="B993" s="84"/>
      <c r="C993" s="96"/>
      <c r="D993" s="84"/>
      <c r="E993" s="84"/>
      <c r="F993" s="96"/>
      <c r="G993" s="96"/>
      <c r="H993" s="84"/>
      <c r="I993" s="84"/>
      <c r="J993" s="84"/>
      <c r="K993" s="84"/>
      <c r="L993" s="84"/>
      <c r="M993" s="84"/>
      <c r="N993" s="84"/>
      <c r="O993" s="84"/>
      <c r="P993" s="84"/>
      <c r="Q993" s="84"/>
      <c r="R993" s="84"/>
      <c r="S993" s="84"/>
      <c r="T993" s="84"/>
      <c r="U993" s="84"/>
      <c r="V993" s="84"/>
      <c r="W993" s="84"/>
      <c r="X993" s="84"/>
      <c r="Y993" s="84"/>
      <c r="Z993" s="84"/>
    </row>
    <row r="994" spans="1:26" ht="17.25" customHeight="1">
      <c r="A994" s="96"/>
      <c r="B994" s="84"/>
      <c r="C994" s="96"/>
      <c r="D994" s="84"/>
      <c r="E994" s="84"/>
      <c r="F994" s="96"/>
      <c r="G994" s="96"/>
      <c r="H994" s="84"/>
      <c r="I994" s="84"/>
      <c r="J994" s="84"/>
      <c r="K994" s="84"/>
      <c r="L994" s="84"/>
      <c r="M994" s="84"/>
      <c r="N994" s="84"/>
      <c r="O994" s="84"/>
      <c r="P994" s="84"/>
      <c r="Q994" s="84"/>
      <c r="R994" s="84"/>
      <c r="S994" s="84"/>
      <c r="T994" s="84"/>
      <c r="U994" s="84"/>
      <c r="V994" s="84"/>
      <c r="W994" s="84"/>
      <c r="X994" s="84"/>
      <c r="Y994" s="84"/>
      <c r="Z994" s="84"/>
    </row>
    <row r="995" spans="1:26" ht="17.25" customHeight="1">
      <c r="A995" s="96"/>
      <c r="B995" s="84"/>
      <c r="C995" s="96"/>
      <c r="D995" s="84"/>
      <c r="E995" s="84"/>
      <c r="F995" s="96"/>
      <c r="G995" s="96"/>
      <c r="H995" s="84"/>
      <c r="I995" s="84"/>
      <c r="J995" s="84"/>
      <c r="K995" s="84"/>
      <c r="L995" s="84"/>
      <c r="M995" s="84"/>
      <c r="N995" s="84"/>
      <c r="O995" s="84"/>
      <c r="P995" s="84"/>
      <c r="Q995" s="84"/>
      <c r="R995" s="84"/>
      <c r="S995" s="84"/>
      <c r="T995" s="84"/>
      <c r="U995" s="84"/>
      <c r="V995" s="84"/>
      <c r="W995" s="84"/>
      <c r="X995" s="84"/>
      <c r="Y995" s="84"/>
      <c r="Z995" s="84"/>
    </row>
    <row r="996" spans="1:26" ht="17.25" customHeight="1">
      <c r="A996" s="96"/>
      <c r="B996" s="84"/>
      <c r="C996" s="96"/>
      <c r="D996" s="84"/>
      <c r="E996" s="84"/>
      <c r="F996" s="96"/>
      <c r="G996" s="96"/>
      <c r="H996" s="84"/>
      <c r="I996" s="84"/>
      <c r="J996" s="84"/>
      <c r="K996" s="84"/>
      <c r="L996" s="84"/>
      <c r="M996" s="84"/>
      <c r="N996" s="84"/>
      <c r="O996" s="84"/>
      <c r="P996" s="84"/>
      <c r="Q996" s="84"/>
      <c r="R996" s="84"/>
      <c r="S996" s="84"/>
      <c r="T996" s="84"/>
      <c r="U996" s="84"/>
      <c r="V996" s="84"/>
      <c r="W996" s="84"/>
      <c r="X996" s="84"/>
      <c r="Y996" s="84"/>
      <c r="Z996" s="84"/>
    </row>
    <row r="997" spans="1:26" ht="17.25" customHeight="1">
      <c r="A997" s="96"/>
      <c r="B997" s="84"/>
      <c r="C997" s="96"/>
      <c r="D997" s="84"/>
      <c r="E997" s="84"/>
      <c r="F997" s="96"/>
      <c r="G997" s="96"/>
      <c r="H997" s="84"/>
      <c r="I997" s="84"/>
      <c r="J997" s="84"/>
      <c r="K997" s="84"/>
      <c r="L997" s="84"/>
      <c r="M997" s="84"/>
      <c r="N997" s="84"/>
      <c r="O997" s="84"/>
      <c r="P997" s="84"/>
      <c r="Q997" s="84"/>
      <c r="R997" s="84"/>
      <c r="S997" s="84"/>
      <c r="T997" s="84"/>
      <c r="U997" s="84"/>
      <c r="V997" s="84"/>
      <c r="W997" s="84"/>
      <c r="X997" s="84"/>
      <c r="Y997" s="84"/>
      <c r="Z997" s="84"/>
    </row>
    <row r="998" spans="1:26" ht="17.25" customHeight="1">
      <c r="A998" s="96"/>
      <c r="B998" s="84"/>
      <c r="C998" s="96"/>
      <c r="D998" s="84"/>
      <c r="E998" s="84"/>
      <c r="F998" s="96"/>
      <c r="G998" s="96"/>
      <c r="H998" s="84"/>
      <c r="I998" s="84"/>
      <c r="J998" s="84"/>
      <c r="K998" s="84"/>
      <c r="L998" s="84"/>
      <c r="M998" s="84"/>
      <c r="N998" s="84"/>
      <c r="O998" s="84"/>
      <c r="P998" s="84"/>
      <c r="Q998" s="84"/>
      <c r="R998" s="84"/>
      <c r="S998" s="84"/>
      <c r="T998" s="84"/>
      <c r="U998" s="84"/>
      <c r="V998" s="84"/>
      <c r="W998" s="84"/>
      <c r="X998" s="84"/>
      <c r="Y998" s="84"/>
      <c r="Z998" s="84"/>
    </row>
    <row r="999" spans="1:26" ht="17.25" customHeight="1">
      <c r="A999" s="96"/>
      <c r="B999" s="84"/>
      <c r="C999" s="96"/>
      <c r="D999" s="84"/>
      <c r="E999" s="84"/>
      <c r="F999" s="96"/>
      <c r="G999" s="96"/>
      <c r="H999" s="84"/>
      <c r="I999" s="84"/>
      <c r="J999" s="84"/>
      <c r="K999" s="84"/>
      <c r="L999" s="84"/>
      <c r="M999" s="84"/>
      <c r="N999" s="84"/>
      <c r="O999" s="84"/>
      <c r="P999" s="84"/>
      <c r="Q999" s="84"/>
      <c r="R999" s="84"/>
      <c r="S999" s="84"/>
      <c r="T999" s="84"/>
      <c r="U999" s="84"/>
      <c r="V999" s="84"/>
      <c r="W999" s="84"/>
      <c r="X999" s="84"/>
      <c r="Y999" s="84"/>
      <c r="Z999" s="84"/>
    </row>
    <row r="1000" spans="1:26" ht="17.25" customHeight="1">
      <c r="A1000" s="96"/>
      <c r="B1000" s="84"/>
      <c r="C1000" s="96"/>
      <c r="D1000" s="84"/>
      <c r="E1000" s="84"/>
      <c r="F1000" s="96"/>
      <c r="G1000" s="96"/>
      <c r="H1000" s="84"/>
      <c r="I1000" s="84"/>
      <c r="J1000" s="84"/>
      <c r="K1000" s="84"/>
      <c r="L1000" s="84"/>
      <c r="M1000" s="84"/>
      <c r="N1000" s="84"/>
      <c r="O1000" s="84"/>
      <c r="P1000" s="84"/>
      <c r="Q1000" s="84"/>
      <c r="R1000" s="84"/>
      <c r="S1000" s="84"/>
      <c r="T1000" s="84"/>
      <c r="U1000" s="84"/>
      <c r="V1000" s="84"/>
      <c r="W1000" s="84"/>
      <c r="X1000" s="84"/>
      <c r="Y1000" s="84"/>
      <c r="Z1000" s="84"/>
    </row>
  </sheetData>
  <mergeCells count="1">
    <mergeCell ref="A8:G8"/>
  </mergeCells>
  <printOptions horizontalCentered="1"/>
  <pageMargins left="0.4" right="0.4" top="0.5" bottom="0.5" header="0" footer="0"/>
  <pageSetup paperSize="9" fitToHeight="0" orientation="landscape"/>
  <headerFooter>
    <oddFooter>&amp;R&amp;P</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Z1000"/>
  <sheetViews>
    <sheetView workbookViewId="0">
      <selection sqref="A1:T1"/>
    </sheetView>
  </sheetViews>
  <sheetFormatPr defaultColWidth="14.42578125" defaultRowHeight="15" customHeight="1" outlineLevelCol="1"/>
  <cols>
    <col min="1" max="1" width="4.7109375" customWidth="1"/>
    <col min="2" max="2" width="43.7109375" customWidth="1"/>
    <col min="3" max="3" width="25.7109375" customWidth="1"/>
    <col min="4" max="4" width="18" customWidth="1"/>
    <col min="5" max="5" width="6.7109375" customWidth="1"/>
    <col min="6" max="11" width="6.7109375" hidden="1" customWidth="1" outlineLevel="1"/>
    <col min="12" max="12" width="9.7109375" customWidth="1"/>
    <col min="13" max="13" width="12.7109375" customWidth="1"/>
    <col min="14" max="14" width="17.7109375" customWidth="1"/>
    <col min="15" max="15" width="12.7109375" customWidth="1"/>
    <col min="16" max="16" width="17.7109375" customWidth="1"/>
    <col min="17" max="17" width="12.7109375" customWidth="1"/>
    <col min="18" max="18" width="17.7109375" customWidth="1"/>
    <col min="19" max="20" width="12.7109375" customWidth="1"/>
    <col min="21" max="26" width="9.140625" customWidth="1"/>
  </cols>
  <sheetData>
    <row r="1" spans="1:26" ht="39.75" customHeight="1">
      <c r="A1" s="696" t="s">
        <v>548</v>
      </c>
      <c r="B1" s="634"/>
      <c r="C1" s="634"/>
      <c r="D1" s="634"/>
      <c r="E1" s="634"/>
      <c r="F1" s="634"/>
      <c r="G1" s="634"/>
      <c r="H1" s="634"/>
      <c r="I1" s="634"/>
      <c r="J1" s="634"/>
      <c r="K1" s="634"/>
      <c r="L1" s="634"/>
      <c r="M1" s="634"/>
      <c r="N1" s="634"/>
      <c r="O1" s="634"/>
      <c r="P1" s="634"/>
      <c r="Q1" s="634"/>
      <c r="R1" s="634"/>
      <c r="S1" s="634"/>
      <c r="T1" s="634"/>
      <c r="U1" s="26"/>
      <c r="V1" s="26"/>
      <c r="W1" s="26"/>
      <c r="X1" s="26"/>
      <c r="Y1" s="26"/>
      <c r="Z1" s="26"/>
    </row>
    <row r="2" spans="1:26" ht="27.75" customHeight="1">
      <c r="A2" s="1" t="s">
        <v>2694</v>
      </c>
      <c r="B2" s="2"/>
      <c r="C2" s="3"/>
      <c r="D2" s="3"/>
      <c r="E2" s="3"/>
      <c r="F2" s="4"/>
      <c r="G2" s="4"/>
      <c r="H2" s="4"/>
      <c r="I2" s="4"/>
      <c r="J2" s="4"/>
      <c r="K2" s="4"/>
      <c r="L2" s="15"/>
      <c r="M2" s="16"/>
      <c r="N2" s="16"/>
      <c r="O2" s="16"/>
      <c r="P2" s="16"/>
      <c r="Q2" s="16"/>
      <c r="R2" s="16"/>
      <c r="S2" s="16"/>
      <c r="T2" s="27"/>
      <c r="U2" s="58"/>
      <c r="V2" s="58"/>
      <c r="W2" s="58"/>
      <c r="X2" s="58"/>
      <c r="Y2" s="58"/>
      <c r="Z2" s="58"/>
    </row>
    <row r="3" spans="1:26" ht="27.75" customHeight="1">
      <c r="A3" s="1" t="s">
        <v>2695</v>
      </c>
      <c r="B3" s="2"/>
      <c r="C3" s="3"/>
      <c r="D3" s="3"/>
      <c r="E3" s="3"/>
      <c r="F3" s="4"/>
      <c r="G3" s="4"/>
      <c r="H3" s="4"/>
      <c r="I3" s="4"/>
      <c r="J3" s="4"/>
      <c r="K3" s="4"/>
      <c r="L3" s="15"/>
      <c r="M3" s="16"/>
      <c r="N3" s="16"/>
      <c r="O3" s="16"/>
      <c r="P3" s="16"/>
      <c r="Q3" s="16"/>
      <c r="R3" s="16"/>
      <c r="S3" s="28"/>
      <c r="T3" s="29"/>
      <c r="U3" s="58"/>
      <c r="V3" s="58"/>
      <c r="W3" s="58"/>
      <c r="X3" s="58"/>
      <c r="Y3" s="58"/>
      <c r="Z3" s="58"/>
    </row>
    <row r="4" spans="1:26" ht="27.75" customHeight="1">
      <c r="A4" s="1"/>
      <c r="B4" s="2"/>
      <c r="C4" s="3"/>
      <c r="D4" s="3"/>
      <c r="E4" s="3"/>
      <c r="F4" s="4"/>
      <c r="G4" s="4"/>
      <c r="H4" s="4"/>
      <c r="I4" s="4"/>
      <c r="J4" s="4"/>
      <c r="K4" s="4"/>
      <c r="L4" s="15"/>
      <c r="M4" s="16"/>
      <c r="N4" s="16"/>
      <c r="O4" s="16"/>
      <c r="P4" s="16"/>
      <c r="Q4" s="16"/>
      <c r="R4" s="16"/>
      <c r="S4" s="30" t="s">
        <v>2696</v>
      </c>
      <c r="T4" s="31">
        <v>22700</v>
      </c>
      <c r="U4" s="58"/>
      <c r="V4" s="58"/>
      <c r="W4" s="58"/>
      <c r="X4" s="58"/>
      <c r="Y4" s="58"/>
      <c r="Z4" s="58"/>
    </row>
    <row r="5" spans="1:26" ht="27.75" customHeight="1">
      <c r="A5" s="698" t="s">
        <v>39</v>
      </c>
      <c r="B5" s="699" t="s">
        <v>21</v>
      </c>
      <c r="C5" s="699" t="s">
        <v>167</v>
      </c>
      <c r="D5" s="699" t="s">
        <v>2697</v>
      </c>
      <c r="E5" s="699" t="s">
        <v>52</v>
      </c>
      <c r="F5" s="701" t="s">
        <v>169</v>
      </c>
      <c r="G5" s="702"/>
      <c r="H5" s="702"/>
      <c r="I5" s="702"/>
      <c r="J5" s="703"/>
      <c r="K5" s="5" t="s">
        <v>170</v>
      </c>
      <c r="L5" s="700" t="s">
        <v>53</v>
      </c>
      <c r="M5" s="704" t="s">
        <v>171</v>
      </c>
      <c r="N5" s="703"/>
      <c r="O5" s="704" t="s">
        <v>172</v>
      </c>
      <c r="P5" s="703"/>
      <c r="Q5" s="704" t="s">
        <v>2125</v>
      </c>
      <c r="R5" s="702"/>
      <c r="S5" s="703"/>
      <c r="T5" s="695" t="s">
        <v>23</v>
      </c>
      <c r="U5" s="26"/>
      <c r="V5" s="26"/>
      <c r="W5" s="26"/>
      <c r="X5" s="26"/>
      <c r="Y5" s="26"/>
      <c r="Z5" s="26"/>
    </row>
    <row r="6" spans="1:26" ht="27.75" customHeight="1">
      <c r="A6" s="644"/>
      <c r="B6" s="644"/>
      <c r="C6" s="644"/>
      <c r="D6" s="644"/>
      <c r="E6" s="644"/>
      <c r="F6" s="5" t="s">
        <v>174</v>
      </c>
      <c r="G6" s="5" t="s">
        <v>175</v>
      </c>
      <c r="H6" s="5" t="s">
        <v>176</v>
      </c>
      <c r="I6" s="5" t="s">
        <v>177</v>
      </c>
      <c r="J6" s="5" t="s">
        <v>178</v>
      </c>
      <c r="K6" s="5" t="s">
        <v>179</v>
      </c>
      <c r="L6" s="644"/>
      <c r="M6" s="17" t="s">
        <v>180</v>
      </c>
      <c r="N6" s="17" t="s">
        <v>22</v>
      </c>
      <c r="O6" s="17" t="s">
        <v>180</v>
      </c>
      <c r="P6" s="17" t="s">
        <v>22</v>
      </c>
      <c r="Q6" s="17" t="s">
        <v>52</v>
      </c>
      <c r="R6" s="17" t="s">
        <v>2698</v>
      </c>
      <c r="S6" s="17" t="s">
        <v>2699</v>
      </c>
      <c r="T6" s="644"/>
      <c r="U6" s="26"/>
      <c r="V6" s="26"/>
      <c r="W6" s="26"/>
      <c r="X6" s="26"/>
      <c r="Y6" s="26"/>
      <c r="Z6" s="26"/>
    </row>
    <row r="7" spans="1:26" ht="27.75" customHeight="1">
      <c r="A7" s="6" t="s">
        <v>2700</v>
      </c>
      <c r="B7" s="7" t="s">
        <v>2701</v>
      </c>
      <c r="C7" s="8" t="s">
        <v>2702</v>
      </c>
      <c r="D7" s="8"/>
      <c r="E7" s="6"/>
      <c r="F7" s="6"/>
      <c r="G7" s="6"/>
      <c r="H7" s="6"/>
      <c r="I7" s="6"/>
      <c r="J7" s="6"/>
      <c r="K7" s="6"/>
      <c r="L7" s="18"/>
      <c r="M7" s="19"/>
      <c r="N7" s="19">
        <f>SUM(N8:N16)</f>
        <v>0</v>
      </c>
      <c r="O7" s="19"/>
      <c r="P7" s="19">
        <f>SUM(P8:P16)</f>
        <v>0</v>
      </c>
      <c r="Q7" s="19"/>
      <c r="R7" s="19">
        <f t="shared" ref="R7:R15" si="0">N7+P7</f>
        <v>0</v>
      </c>
      <c r="S7" s="32">
        <f t="shared" ref="S7:S15" si="1">R7/$T$4</f>
        <v>0</v>
      </c>
      <c r="T7" s="33"/>
      <c r="U7" s="26"/>
      <c r="V7" s="26"/>
      <c r="W7" s="26"/>
      <c r="X7" s="26"/>
      <c r="Y7" s="26"/>
      <c r="Z7" s="26"/>
    </row>
    <row r="8" spans="1:26" ht="27.75" customHeight="1">
      <c r="A8" s="9">
        <f t="shared" ref="A8:B8" si="2">A29</f>
        <v>1</v>
      </c>
      <c r="B8" s="53" t="str">
        <f t="shared" si="2"/>
        <v>WATER SUPPLY SYSTEM</v>
      </c>
      <c r="C8" s="9"/>
      <c r="D8" s="9"/>
      <c r="E8" s="9" t="s">
        <v>2703</v>
      </c>
      <c r="F8" s="9"/>
      <c r="G8" s="9"/>
      <c r="H8" s="9"/>
      <c r="I8" s="9"/>
      <c r="J8" s="9"/>
      <c r="K8" s="9"/>
      <c r="L8" s="20">
        <v>1</v>
      </c>
      <c r="M8" s="21"/>
      <c r="N8" s="22">
        <f>N29</f>
        <v>0</v>
      </c>
      <c r="O8" s="22"/>
      <c r="P8" s="22">
        <f>P29</f>
        <v>0</v>
      </c>
      <c r="Q8" s="22"/>
      <c r="R8" s="22">
        <f t="shared" si="0"/>
        <v>0</v>
      </c>
      <c r="S8" s="22">
        <f t="shared" si="1"/>
        <v>0</v>
      </c>
      <c r="T8" s="35"/>
      <c r="U8" s="26"/>
      <c r="V8" s="26"/>
      <c r="W8" s="26"/>
      <c r="X8" s="26"/>
      <c r="Y8" s="26"/>
      <c r="Z8" s="26"/>
    </row>
    <row r="9" spans="1:26" ht="27.75" customHeight="1">
      <c r="A9" s="9">
        <f t="shared" ref="A9:B9" si="3">A57</f>
        <v>2</v>
      </c>
      <c r="B9" s="53" t="str">
        <f t="shared" si="3"/>
        <v>DRAINAGE PIPE SYSTEM</v>
      </c>
      <c r="C9" s="9"/>
      <c r="D9" s="9"/>
      <c r="E9" s="9" t="s">
        <v>2703</v>
      </c>
      <c r="F9" s="9"/>
      <c r="G9" s="9"/>
      <c r="H9" s="9"/>
      <c r="I9" s="9"/>
      <c r="J9" s="9"/>
      <c r="K9" s="9"/>
      <c r="L9" s="20">
        <v>1</v>
      </c>
      <c r="M9" s="21"/>
      <c r="N9" s="22">
        <f>N57</f>
        <v>0</v>
      </c>
      <c r="O9" s="22"/>
      <c r="P9" s="22">
        <f>P57</f>
        <v>0</v>
      </c>
      <c r="Q9" s="22"/>
      <c r="R9" s="22">
        <f t="shared" si="0"/>
        <v>0</v>
      </c>
      <c r="S9" s="22">
        <f t="shared" si="1"/>
        <v>0</v>
      </c>
      <c r="T9" s="35"/>
      <c r="U9" s="26"/>
      <c r="V9" s="26"/>
      <c r="W9" s="26"/>
      <c r="X9" s="26"/>
      <c r="Y9" s="26"/>
      <c r="Z9" s="26"/>
    </row>
    <row r="10" spans="1:26" ht="27.75" customHeight="1">
      <c r="A10" s="9">
        <f t="shared" ref="A10:B10" si="4">A67</f>
        <v>3</v>
      </c>
      <c r="B10" s="53" t="str">
        <f t="shared" si="4"/>
        <v>SANITARY WARE FIXTURE</v>
      </c>
      <c r="C10" s="9"/>
      <c r="D10" s="9"/>
      <c r="E10" s="9" t="s">
        <v>2703</v>
      </c>
      <c r="F10" s="9"/>
      <c r="G10" s="9"/>
      <c r="H10" s="9"/>
      <c r="I10" s="9"/>
      <c r="J10" s="9"/>
      <c r="K10" s="9"/>
      <c r="L10" s="20">
        <v>1</v>
      </c>
      <c r="M10" s="21"/>
      <c r="N10" s="22">
        <f>N67</f>
        <v>0</v>
      </c>
      <c r="O10" s="22"/>
      <c r="P10" s="22">
        <f>P67</f>
        <v>0</v>
      </c>
      <c r="Q10" s="22"/>
      <c r="R10" s="22">
        <f t="shared" si="0"/>
        <v>0</v>
      </c>
      <c r="S10" s="22">
        <f t="shared" si="1"/>
        <v>0</v>
      </c>
      <c r="T10" s="35"/>
      <c r="U10" s="26"/>
      <c r="V10" s="26"/>
      <c r="W10" s="26"/>
      <c r="X10" s="26"/>
      <c r="Y10" s="26"/>
      <c r="Z10" s="26"/>
    </row>
    <row r="11" spans="1:26" ht="27.75" customHeight="1">
      <c r="A11" s="9">
        <f t="shared" ref="A11:B11" si="5">A97</f>
        <v>5</v>
      </c>
      <c r="B11" s="53" t="str">
        <f t="shared" si="5"/>
        <v>COMPRESSOR PIPE WORKS</v>
      </c>
      <c r="C11" s="10"/>
      <c r="D11" s="10"/>
      <c r="E11" s="9" t="s">
        <v>2703</v>
      </c>
      <c r="F11" s="9"/>
      <c r="G11" s="9"/>
      <c r="H11" s="9"/>
      <c r="I11" s="9"/>
      <c r="J11" s="9"/>
      <c r="K11" s="9"/>
      <c r="L11" s="20">
        <v>1</v>
      </c>
      <c r="M11" s="21"/>
      <c r="N11" s="22">
        <f>N97</f>
        <v>0</v>
      </c>
      <c r="O11" s="22"/>
      <c r="P11" s="22">
        <f>P97</f>
        <v>0</v>
      </c>
      <c r="Q11" s="22"/>
      <c r="R11" s="22">
        <f t="shared" si="0"/>
        <v>0</v>
      </c>
      <c r="S11" s="22">
        <f t="shared" si="1"/>
        <v>0</v>
      </c>
      <c r="T11" s="35"/>
      <c r="U11" s="26"/>
      <c r="V11" s="26"/>
      <c r="W11" s="26"/>
      <c r="X11" s="26"/>
      <c r="Y11" s="26"/>
      <c r="Z11" s="26"/>
    </row>
    <row r="12" spans="1:26" ht="27.75" customHeight="1">
      <c r="A12" s="9">
        <f t="shared" ref="A12:B12" si="6">A111</f>
        <v>6</v>
      </c>
      <c r="B12" s="53" t="str">
        <f t="shared" si="6"/>
        <v>VENTILATION WORKS</v>
      </c>
      <c r="C12" s="10"/>
      <c r="D12" s="10"/>
      <c r="E12" s="9" t="s">
        <v>2703</v>
      </c>
      <c r="F12" s="9"/>
      <c r="G12" s="9"/>
      <c r="H12" s="9"/>
      <c r="I12" s="9"/>
      <c r="J12" s="9"/>
      <c r="K12" s="9"/>
      <c r="L12" s="20">
        <v>1</v>
      </c>
      <c r="M12" s="21"/>
      <c r="N12" s="22">
        <f>N111</f>
        <v>0</v>
      </c>
      <c r="O12" s="22"/>
      <c r="P12" s="22">
        <f>P111</f>
        <v>0</v>
      </c>
      <c r="Q12" s="22"/>
      <c r="R12" s="22">
        <f t="shared" si="0"/>
        <v>0</v>
      </c>
      <c r="S12" s="22">
        <f t="shared" si="1"/>
        <v>0</v>
      </c>
      <c r="T12" s="35"/>
      <c r="U12" s="26"/>
      <c r="V12" s="26"/>
      <c r="W12" s="26"/>
      <c r="X12" s="26"/>
      <c r="Y12" s="26"/>
      <c r="Z12" s="26"/>
    </row>
    <row r="13" spans="1:26" ht="27.75" customHeight="1">
      <c r="A13" s="9">
        <f t="shared" ref="A13:B13" si="7">A159</f>
        <v>7</v>
      </c>
      <c r="B13" s="53" t="str">
        <f t="shared" si="7"/>
        <v>HVAC WORKS</v>
      </c>
      <c r="C13" s="10"/>
      <c r="D13" s="10"/>
      <c r="E13" s="9" t="s">
        <v>2703</v>
      </c>
      <c r="F13" s="9"/>
      <c r="G13" s="9"/>
      <c r="H13" s="9"/>
      <c r="I13" s="9"/>
      <c r="J13" s="9"/>
      <c r="K13" s="9"/>
      <c r="L13" s="20">
        <v>1</v>
      </c>
      <c r="M13" s="21"/>
      <c r="N13" s="22">
        <f>N159</f>
        <v>0</v>
      </c>
      <c r="O13" s="22"/>
      <c r="P13" s="22">
        <f>P159</f>
        <v>0</v>
      </c>
      <c r="Q13" s="22"/>
      <c r="R13" s="22">
        <f t="shared" si="0"/>
        <v>0</v>
      </c>
      <c r="S13" s="22">
        <f t="shared" si="1"/>
        <v>0</v>
      </c>
      <c r="T13" s="35"/>
      <c r="U13" s="26"/>
      <c r="V13" s="26"/>
      <c r="W13" s="26"/>
      <c r="X13" s="26"/>
      <c r="Y13" s="26"/>
      <c r="Z13" s="26"/>
    </row>
    <row r="14" spans="1:26" ht="27.75" customHeight="1">
      <c r="A14" s="9">
        <f t="shared" ref="A14:B14" si="8">A248</f>
        <v>8</v>
      </c>
      <c r="B14" s="53" t="str">
        <f t="shared" si="8"/>
        <v>ELEVATOR</v>
      </c>
      <c r="C14" s="10"/>
      <c r="D14" s="10"/>
      <c r="E14" s="9" t="s">
        <v>2703</v>
      </c>
      <c r="F14" s="9"/>
      <c r="G14" s="9"/>
      <c r="H14" s="9"/>
      <c r="I14" s="9"/>
      <c r="J14" s="9"/>
      <c r="K14" s="9"/>
      <c r="L14" s="20">
        <v>1</v>
      </c>
      <c r="M14" s="21"/>
      <c r="N14" s="22">
        <f>N248</f>
        <v>0</v>
      </c>
      <c r="O14" s="22"/>
      <c r="P14" s="22">
        <f>P248</f>
        <v>0</v>
      </c>
      <c r="Q14" s="22"/>
      <c r="R14" s="22">
        <f t="shared" si="0"/>
        <v>0</v>
      </c>
      <c r="S14" s="22">
        <f t="shared" si="1"/>
        <v>0</v>
      </c>
      <c r="T14" s="35"/>
      <c r="U14" s="26"/>
      <c r="V14" s="26"/>
      <c r="W14" s="26"/>
      <c r="X14" s="26"/>
      <c r="Y14" s="26"/>
      <c r="Z14" s="26"/>
    </row>
    <row r="15" spans="1:26" ht="27.75" customHeight="1">
      <c r="A15" s="9">
        <f t="shared" ref="A15:B15" si="9">A264</f>
        <v>9</v>
      </c>
      <c r="B15" s="53" t="str">
        <f t="shared" si="9"/>
        <v>OVERHEAD CRANE</v>
      </c>
      <c r="C15" s="10"/>
      <c r="D15" s="10"/>
      <c r="E15" s="9" t="s">
        <v>2703</v>
      </c>
      <c r="F15" s="9"/>
      <c r="G15" s="9"/>
      <c r="H15" s="9"/>
      <c r="I15" s="9"/>
      <c r="J15" s="9"/>
      <c r="K15" s="9"/>
      <c r="L15" s="20">
        <v>1</v>
      </c>
      <c r="M15" s="21"/>
      <c r="N15" s="22">
        <f>N264</f>
        <v>0</v>
      </c>
      <c r="O15" s="22"/>
      <c r="P15" s="22">
        <f>P264</f>
        <v>0</v>
      </c>
      <c r="Q15" s="22"/>
      <c r="R15" s="22">
        <f t="shared" si="0"/>
        <v>0</v>
      </c>
      <c r="S15" s="22">
        <f t="shared" si="1"/>
        <v>0</v>
      </c>
      <c r="T15" s="35"/>
      <c r="U15" s="26"/>
      <c r="V15" s="26"/>
      <c r="W15" s="26"/>
      <c r="X15" s="26"/>
      <c r="Y15" s="26"/>
      <c r="Z15" s="26"/>
    </row>
    <row r="16" spans="1:26" ht="27.75" customHeight="1">
      <c r="A16" s="9"/>
      <c r="B16" s="53"/>
      <c r="C16" s="9"/>
      <c r="D16" s="9"/>
      <c r="E16" s="9"/>
      <c r="F16" s="9"/>
      <c r="G16" s="9"/>
      <c r="H16" s="9"/>
      <c r="I16" s="9"/>
      <c r="J16" s="9"/>
      <c r="K16" s="9"/>
      <c r="L16" s="20"/>
      <c r="M16" s="21"/>
      <c r="N16" s="22"/>
      <c r="O16" s="22"/>
      <c r="P16" s="22"/>
      <c r="Q16" s="22"/>
      <c r="R16" s="22"/>
      <c r="S16" s="22"/>
      <c r="T16" s="35"/>
      <c r="U16" s="26"/>
      <c r="V16" s="26"/>
      <c r="W16" s="26"/>
      <c r="X16" s="26"/>
      <c r="Y16" s="26"/>
      <c r="Z16" s="26"/>
    </row>
    <row r="17" spans="1:26" ht="27.75" customHeight="1">
      <c r="A17" s="9"/>
      <c r="B17" s="53"/>
      <c r="C17" s="9"/>
      <c r="D17" s="9"/>
      <c r="E17" s="9"/>
      <c r="F17" s="9"/>
      <c r="G17" s="9"/>
      <c r="H17" s="9"/>
      <c r="I17" s="9"/>
      <c r="J17" s="9"/>
      <c r="K17" s="9"/>
      <c r="L17" s="20"/>
      <c r="M17" s="21"/>
      <c r="N17" s="22"/>
      <c r="O17" s="22"/>
      <c r="P17" s="22"/>
      <c r="Q17" s="22"/>
      <c r="R17" s="22"/>
      <c r="S17" s="22"/>
      <c r="T17" s="35"/>
      <c r="U17" s="26"/>
      <c r="V17" s="26"/>
      <c r="W17" s="26"/>
      <c r="X17" s="26"/>
      <c r="Y17" s="26"/>
      <c r="Z17" s="26"/>
    </row>
    <row r="18" spans="1:26" ht="27.75" customHeight="1">
      <c r="A18" s="9"/>
      <c r="B18" s="53"/>
      <c r="C18" s="9"/>
      <c r="D18" s="9"/>
      <c r="E18" s="9"/>
      <c r="F18" s="9"/>
      <c r="G18" s="9"/>
      <c r="H18" s="9"/>
      <c r="I18" s="9"/>
      <c r="J18" s="9"/>
      <c r="K18" s="9"/>
      <c r="L18" s="20"/>
      <c r="M18" s="21"/>
      <c r="N18" s="22"/>
      <c r="O18" s="22"/>
      <c r="P18" s="22"/>
      <c r="Q18" s="22"/>
      <c r="R18" s="22"/>
      <c r="S18" s="22"/>
      <c r="T18" s="35"/>
      <c r="U18" s="26"/>
      <c r="V18" s="26"/>
      <c r="W18" s="26"/>
      <c r="X18" s="26"/>
      <c r="Y18" s="26"/>
      <c r="Z18" s="26"/>
    </row>
    <row r="19" spans="1:26" ht="27.75" customHeight="1">
      <c r="A19" s="9"/>
      <c r="B19" s="53"/>
      <c r="C19" s="9"/>
      <c r="D19" s="9"/>
      <c r="E19" s="9"/>
      <c r="F19" s="9"/>
      <c r="G19" s="9"/>
      <c r="H19" s="9"/>
      <c r="I19" s="9"/>
      <c r="J19" s="9"/>
      <c r="K19" s="9"/>
      <c r="L19" s="20"/>
      <c r="M19" s="21"/>
      <c r="N19" s="22"/>
      <c r="O19" s="22"/>
      <c r="P19" s="22"/>
      <c r="Q19" s="22"/>
      <c r="R19" s="22"/>
      <c r="S19" s="22"/>
      <c r="T19" s="35"/>
      <c r="U19" s="26"/>
      <c r="V19" s="26"/>
      <c r="W19" s="26"/>
      <c r="X19" s="26"/>
      <c r="Y19" s="26"/>
      <c r="Z19" s="26"/>
    </row>
    <row r="20" spans="1:26" ht="27.75" customHeight="1">
      <c r="A20" s="9"/>
      <c r="B20" s="53"/>
      <c r="C20" s="9"/>
      <c r="D20" s="9"/>
      <c r="E20" s="9"/>
      <c r="F20" s="9"/>
      <c r="G20" s="9"/>
      <c r="H20" s="9"/>
      <c r="I20" s="9"/>
      <c r="J20" s="9"/>
      <c r="K20" s="9"/>
      <c r="L20" s="20"/>
      <c r="M20" s="21"/>
      <c r="N20" s="22"/>
      <c r="O20" s="22"/>
      <c r="P20" s="22"/>
      <c r="Q20" s="22"/>
      <c r="R20" s="22"/>
      <c r="S20" s="22"/>
      <c r="T20" s="35"/>
      <c r="U20" s="26"/>
      <c r="V20" s="26"/>
      <c r="W20" s="26"/>
      <c r="X20" s="26"/>
      <c r="Y20" s="26"/>
      <c r="Z20" s="26"/>
    </row>
    <row r="21" spans="1:26" ht="27.75" customHeight="1">
      <c r="A21" s="9"/>
      <c r="B21" s="53"/>
      <c r="C21" s="9"/>
      <c r="D21" s="9"/>
      <c r="E21" s="9"/>
      <c r="F21" s="9"/>
      <c r="G21" s="9"/>
      <c r="H21" s="9"/>
      <c r="I21" s="9"/>
      <c r="J21" s="9"/>
      <c r="K21" s="9"/>
      <c r="L21" s="20"/>
      <c r="M21" s="21"/>
      <c r="N21" s="22"/>
      <c r="O21" s="22"/>
      <c r="P21" s="22"/>
      <c r="Q21" s="22"/>
      <c r="R21" s="22"/>
      <c r="S21" s="22"/>
      <c r="T21" s="35"/>
      <c r="U21" s="26"/>
      <c r="V21" s="26"/>
      <c r="W21" s="26"/>
      <c r="X21" s="26"/>
      <c r="Y21" s="26"/>
      <c r="Z21" s="26"/>
    </row>
    <row r="22" spans="1:26" ht="27.75" customHeight="1">
      <c r="A22" s="9"/>
      <c r="B22" s="53"/>
      <c r="C22" s="9"/>
      <c r="D22" s="9"/>
      <c r="E22" s="9"/>
      <c r="F22" s="9"/>
      <c r="G22" s="9"/>
      <c r="H22" s="9"/>
      <c r="I22" s="9"/>
      <c r="J22" s="9"/>
      <c r="K22" s="9"/>
      <c r="L22" s="20"/>
      <c r="M22" s="21"/>
      <c r="N22" s="22"/>
      <c r="O22" s="22"/>
      <c r="P22" s="22"/>
      <c r="Q22" s="22"/>
      <c r="R22" s="22"/>
      <c r="S22" s="22"/>
      <c r="T22" s="35"/>
      <c r="U22" s="26"/>
      <c r="V22" s="26"/>
      <c r="W22" s="26"/>
      <c r="X22" s="26"/>
      <c r="Y22" s="26"/>
      <c r="Z22" s="26"/>
    </row>
    <row r="23" spans="1:26" ht="27.75" customHeight="1">
      <c r="A23" s="9"/>
      <c r="B23" s="53"/>
      <c r="C23" s="9"/>
      <c r="D23" s="9"/>
      <c r="E23" s="9"/>
      <c r="F23" s="9"/>
      <c r="G23" s="9"/>
      <c r="H23" s="9"/>
      <c r="I23" s="9"/>
      <c r="J23" s="9"/>
      <c r="K23" s="9"/>
      <c r="L23" s="20"/>
      <c r="M23" s="21"/>
      <c r="N23" s="22"/>
      <c r="O23" s="22"/>
      <c r="P23" s="22"/>
      <c r="Q23" s="22"/>
      <c r="R23" s="22"/>
      <c r="S23" s="22"/>
      <c r="T23" s="35"/>
      <c r="U23" s="26"/>
      <c r="V23" s="26"/>
      <c r="W23" s="26"/>
      <c r="X23" s="26"/>
      <c r="Y23" s="26"/>
      <c r="Z23" s="26"/>
    </row>
    <row r="24" spans="1:26" ht="27.75" customHeight="1">
      <c r="A24" s="9"/>
      <c r="B24" s="53"/>
      <c r="C24" s="9"/>
      <c r="D24" s="9"/>
      <c r="E24" s="9"/>
      <c r="F24" s="9"/>
      <c r="G24" s="9"/>
      <c r="H24" s="9"/>
      <c r="I24" s="9"/>
      <c r="J24" s="9"/>
      <c r="K24" s="9"/>
      <c r="L24" s="20"/>
      <c r="M24" s="21"/>
      <c r="N24" s="22"/>
      <c r="O24" s="22"/>
      <c r="P24" s="22"/>
      <c r="Q24" s="22"/>
      <c r="R24" s="22"/>
      <c r="S24" s="22"/>
      <c r="T24" s="35"/>
      <c r="U24" s="26"/>
      <c r="V24" s="26"/>
      <c r="W24" s="26"/>
      <c r="X24" s="26"/>
      <c r="Y24" s="26"/>
      <c r="Z24" s="26"/>
    </row>
    <row r="25" spans="1:26" ht="27.75" customHeight="1">
      <c r="A25" s="9"/>
      <c r="B25" s="53"/>
      <c r="C25" s="9"/>
      <c r="D25" s="9"/>
      <c r="E25" s="9"/>
      <c r="F25" s="9"/>
      <c r="G25" s="9"/>
      <c r="H25" s="9"/>
      <c r="I25" s="9"/>
      <c r="J25" s="9"/>
      <c r="K25" s="9"/>
      <c r="L25" s="20"/>
      <c r="M25" s="21"/>
      <c r="N25" s="22"/>
      <c r="O25" s="22"/>
      <c r="P25" s="22"/>
      <c r="Q25" s="22"/>
      <c r="R25" s="22"/>
      <c r="S25" s="22"/>
      <c r="T25" s="35"/>
      <c r="U25" s="26"/>
      <c r="V25" s="26"/>
      <c r="W25" s="26"/>
      <c r="X25" s="26"/>
      <c r="Y25" s="26"/>
      <c r="Z25" s="26"/>
    </row>
    <row r="26" spans="1:26" ht="27.75" customHeight="1">
      <c r="A26" s="9"/>
      <c r="B26" s="53"/>
      <c r="C26" s="9"/>
      <c r="D26" s="9"/>
      <c r="E26" s="9"/>
      <c r="F26" s="9"/>
      <c r="G26" s="9"/>
      <c r="H26" s="9"/>
      <c r="I26" s="9"/>
      <c r="J26" s="9"/>
      <c r="K26" s="9"/>
      <c r="L26" s="20"/>
      <c r="M26" s="21"/>
      <c r="N26" s="22"/>
      <c r="O26" s="22"/>
      <c r="P26" s="22"/>
      <c r="Q26" s="22"/>
      <c r="R26" s="22"/>
      <c r="S26" s="22"/>
      <c r="T26" s="35"/>
      <c r="U26" s="26"/>
      <c r="V26" s="26"/>
      <c r="W26" s="26"/>
      <c r="X26" s="26"/>
      <c r="Y26" s="26"/>
      <c r="Z26" s="26"/>
    </row>
    <row r="27" spans="1:26" ht="27.75" customHeight="1">
      <c r="A27" s="9"/>
      <c r="B27" s="53"/>
      <c r="C27" s="9"/>
      <c r="D27" s="9"/>
      <c r="E27" s="9"/>
      <c r="F27" s="9"/>
      <c r="G27" s="9"/>
      <c r="H27" s="9"/>
      <c r="I27" s="9"/>
      <c r="J27" s="9"/>
      <c r="K27" s="9"/>
      <c r="L27" s="20"/>
      <c r="M27" s="21"/>
      <c r="N27" s="22"/>
      <c r="O27" s="22"/>
      <c r="P27" s="22"/>
      <c r="Q27" s="22"/>
      <c r="R27" s="22"/>
      <c r="S27" s="22"/>
      <c r="T27" s="35"/>
      <c r="U27" s="26"/>
      <c r="V27" s="26"/>
      <c r="W27" s="26"/>
      <c r="X27" s="26"/>
      <c r="Y27" s="26"/>
      <c r="Z27" s="26"/>
    </row>
    <row r="28" spans="1:26" ht="27.75" customHeight="1">
      <c r="A28" s="9"/>
      <c r="B28" s="53"/>
      <c r="C28" s="9"/>
      <c r="D28" s="9"/>
      <c r="E28" s="9"/>
      <c r="F28" s="9"/>
      <c r="G28" s="9"/>
      <c r="H28" s="9"/>
      <c r="I28" s="9"/>
      <c r="J28" s="9"/>
      <c r="K28" s="9"/>
      <c r="L28" s="20"/>
      <c r="M28" s="21"/>
      <c r="N28" s="22"/>
      <c r="O28" s="22"/>
      <c r="P28" s="22"/>
      <c r="Q28" s="22"/>
      <c r="R28" s="22"/>
      <c r="S28" s="22"/>
      <c r="T28" s="35"/>
      <c r="U28" s="26"/>
      <c r="V28" s="26"/>
      <c r="W28" s="26"/>
      <c r="X28" s="26"/>
      <c r="Y28" s="26"/>
      <c r="Z28" s="26"/>
    </row>
    <row r="29" spans="1:26" ht="27.75" customHeight="1">
      <c r="A29" s="6">
        <v>1</v>
      </c>
      <c r="B29" s="7" t="s">
        <v>2704</v>
      </c>
      <c r="C29" s="7"/>
      <c r="D29" s="7"/>
      <c r="E29" s="6"/>
      <c r="F29" s="6"/>
      <c r="G29" s="6"/>
      <c r="H29" s="6"/>
      <c r="I29" s="6"/>
      <c r="J29" s="6"/>
      <c r="K29" s="6"/>
      <c r="L29" s="18"/>
      <c r="M29" s="23"/>
      <c r="N29" s="23">
        <f>SUM(N30:N55)</f>
        <v>0</v>
      </c>
      <c r="O29" s="23"/>
      <c r="P29" s="23">
        <f>SUM(P30:P55)</f>
        <v>0</v>
      </c>
      <c r="Q29" s="23"/>
      <c r="R29" s="23">
        <f>P29+N29</f>
        <v>0</v>
      </c>
      <c r="S29" s="23">
        <f>R29/T$4</f>
        <v>0</v>
      </c>
      <c r="T29" s="7"/>
      <c r="U29" s="26"/>
      <c r="V29" s="26"/>
      <c r="W29" s="26"/>
      <c r="X29" s="26"/>
      <c r="Y29" s="26"/>
      <c r="Z29" s="26"/>
    </row>
    <row r="30" spans="1:26" ht="27.75" customHeight="1">
      <c r="A30" s="12" t="s">
        <v>218</v>
      </c>
      <c r="B30" s="10" t="s">
        <v>2705</v>
      </c>
      <c r="C30" s="14"/>
      <c r="D30" s="14"/>
      <c r="E30" s="9"/>
      <c r="F30" s="9"/>
      <c r="G30" s="9"/>
      <c r="H30" s="9"/>
      <c r="I30" s="9"/>
      <c r="J30" s="9"/>
      <c r="K30" s="9"/>
      <c r="L30" s="24"/>
      <c r="M30" s="21"/>
      <c r="N30" s="21"/>
      <c r="O30" s="21"/>
      <c r="P30" s="21"/>
      <c r="Q30" s="21"/>
      <c r="R30" s="21"/>
      <c r="S30" s="21"/>
      <c r="T30" s="14"/>
      <c r="U30" s="26"/>
      <c r="V30" s="26"/>
      <c r="W30" s="26"/>
      <c r="X30" s="26"/>
      <c r="Y30" s="26"/>
      <c r="Z30" s="26"/>
    </row>
    <row r="31" spans="1:26" ht="27.75" customHeight="1">
      <c r="A31" s="12">
        <v>1</v>
      </c>
      <c r="B31" s="14" t="s">
        <v>2706</v>
      </c>
      <c r="C31" s="14"/>
      <c r="D31" s="14"/>
      <c r="E31" s="9" t="s">
        <v>2707</v>
      </c>
      <c r="F31" s="9"/>
      <c r="G31" s="9"/>
      <c r="H31" s="9"/>
      <c r="I31" s="9"/>
      <c r="J31" s="9"/>
      <c r="K31" s="9"/>
      <c r="L31" s="24">
        <v>2</v>
      </c>
      <c r="M31" s="21"/>
      <c r="N31" s="21">
        <f t="shared" ref="N31:N37" si="10">M31*L31</f>
        <v>0</v>
      </c>
      <c r="O31" s="21"/>
      <c r="P31" s="21">
        <f t="shared" ref="P31:P37" si="11">O31*L31</f>
        <v>0</v>
      </c>
      <c r="Q31" s="21">
        <f t="shared" ref="Q31:Q37" si="12">M31+O31</f>
        <v>0</v>
      </c>
      <c r="R31" s="21">
        <f t="shared" ref="R31:R37" si="13">P31+N31</f>
        <v>0</v>
      </c>
      <c r="S31" s="21">
        <f t="shared" ref="S31:S37" si="14">R31/T$4</f>
        <v>0</v>
      </c>
      <c r="T31" s="14"/>
      <c r="U31" s="26"/>
      <c r="V31" s="26"/>
      <c r="W31" s="26"/>
      <c r="X31" s="26"/>
      <c r="Y31" s="26"/>
      <c r="Z31" s="26"/>
    </row>
    <row r="32" spans="1:26" ht="27.75" customHeight="1">
      <c r="A32" s="12">
        <v>2</v>
      </c>
      <c r="B32" s="14" t="s">
        <v>2708</v>
      </c>
      <c r="C32" s="14"/>
      <c r="D32" s="14"/>
      <c r="E32" s="9" t="s">
        <v>2707</v>
      </c>
      <c r="F32" s="9"/>
      <c r="G32" s="9"/>
      <c r="H32" s="9"/>
      <c r="I32" s="9"/>
      <c r="J32" s="9"/>
      <c r="K32" s="9"/>
      <c r="L32" s="24">
        <v>2</v>
      </c>
      <c r="M32" s="21"/>
      <c r="N32" s="21">
        <f t="shared" si="10"/>
        <v>0</v>
      </c>
      <c r="O32" s="21"/>
      <c r="P32" s="21">
        <f t="shared" si="11"/>
        <v>0</v>
      </c>
      <c r="Q32" s="21">
        <f t="shared" si="12"/>
        <v>0</v>
      </c>
      <c r="R32" s="21">
        <f t="shared" si="13"/>
        <v>0</v>
      </c>
      <c r="S32" s="21">
        <f t="shared" si="14"/>
        <v>0</v>
      </c>
      <c r="T32" s="14"/>
      <c r="U32" s="26"/>
      <c r="V32" s="26"/>
      <c r="W32" s="26"/>
      <c r="X32" s="26"/>
      <c r="Y32" s="26"/>
      <c r="Z32" s="26"/>
    </row>
    <row r="33" spans="1:26" ht="27.75" customHeight="1">
      <c r="A33" s="12">
        <v>3</v>
      </c>
      <c r="B33" s="14" t="s">
        <v>2709</v>
      </c>
      <c r="C33" s="14"/>
      <c r="D33" s="14"/>
      <c r="E33" s="9" t="s">
        <v>2707</v>
      </c>
      <c r="F33" s="9"/>
      <c r="G33" s="9"/>
      <c r="H33" s="9"/>
      <c r="I33" s="9"/>
      <c r="J33" s="9"/>
      <c r="K33" s="9"/>
      <c r="L33" s="24">
        <v>8</v>
      </c>
      <c r="M33" s="21"/>
      <c r="N33" s="21">
        <f t="shared" si="10"/>
        <v>0</v>
      </c>
      <c r="O33" s="21"/>
      <c r="P33" s="21">
        <f t="shared" si="11"/>
        <v>0</v>
      </c>
      <c r="Q33" s="21">
        <f t="shared" si="12"/>
        <v>0</v>
      </c>
      <c r="R33" s="21">
        <f t="shared" si="13"/>
        <v>0</v>
      </c>
      <c r="S33" s="21">
        <f t="shared" si="14"/>
        <v>0</v>
      </c>
      <c r="T33" s="14"/>
      <c r="U33" s="26"/>
      <c r="V33" s="26"/>
      <c r="W33" s="26"/>
      <c r="X33" s="26"/>
      <c r="Y33" s="26"/>
      <c r="Z33" s="26"/>
    </row>
    <row r="34" spans="1:26" ht="27.75" customHeight="1">
      <c r="A34" s="12">
        <v>4</v>
      </c>
      <c r="B34" s="14" t="s">
        <v>2710</v>
      </c>
      <c r="C34" s="14"/>
      <c r="D34" s="14"/>
      <c r="E34" s="9" t="s">
        <v>2707</v>
      </c>
      <c r="F34" s="9"/>
      <c r="G34" s="9"/>
      <c r="H34" s="9"/>
      <c r="I34" s="9"/>
      <c r="J34" s="9"/>
      <c r="K34" s="9"/>
      <c r="L34" s="24">
        <v>14</v>
      </c>
      <c r="M34" s="21"/>
      <c r="N34" s="21">
        <f t="shared" si="10"/>
        <v>0</v>
      </c>
      <c r="O34" s="21"/>
      <c r="P34" s="21">
        <f t="shared" si="11"/>
        <v>0</v>
      </c>
      <c r="Q34" s="21">
        <f t="shared" si="12"/>
        <v>0</v>
      </c>
      <c r="R34" s="21">
        <f t="shared" si="13"/>
        <v>0</v>
      </c>
      <c r="S34" s="21">
        <f t="shared" si="14"/>
        <v>0</v>
      </c>
      <c r="T34" s="14"/>
      <c r="U34" s="26"/>
      <c r="V34" s="26"/>
      <c r="W34" s="26"/>
      <c r="X34" s="26"/>
      <c r="Y34" s="26"/>
      <c r="Z34" s="26"/>
    </row>
    <row r="35" spans="1:26" ht="27.75" customHeight="1">
      <c r="A35" s="12">
        <v>5</v>
      </c>
      <c r="B35" s="14" t="s">
        <v>2711</v>
      </c>
      <c r="C35" s="14"/>
      <c r="D35" s="14"/>
      <c r="E35" s="9" t="s">
        <v>2707</v>
      </c>
      <c r="F35" s="9"/>
      <c r="G35" s="9"/>
      <c r="H35" s="9"/>
      <c r="I35" s="9"/>
      <c r="J35" s="9"/>
      <c r="K35" s="9"/>
      <c r="L35" s="24">
        <v>18</v>
      </c>
      <c r="M35" s="21"/>
      <c r="N35" s="21">
        <f t="shared" si="10"/>
        <v>0</v>
      </c>
      <c r="O35" s="21"/>
      <c r="P35" s="21">
        <f t="shared" si="11"/>
        <v>0</v>
      </c>
      <c r="Q35" s="21">
        <f t="shared" si="12"/>
        <v>0</v>
      </c>
      <c r="R35" s="21">
        <f t="shared" si="13"/>
        <v>0</v>
      </c>
      <c r="S35" s="21">
        <f t="shared" si="14"/>
        <v>0</v>
      </c>
      <c r="T35" s="14"/>
      <c r="U35" s="26"/>
      <c r="V35" s="26"/>
      <c r="W35" s="26"/>
      <c r="X35" s="26"/>
      <c r="Y35" s="26"/>
      <c r="Z35" s="26"/>
    </row>
    <row r="36" spans="1:26" ht="27.75" customHeight="1">
      <c r="A36" s="12">
        <v>6</v>
      </c>
      <c r="B36" s="14" t="s">
        <v>2712</v>
      </c>
      <c r="C36" s="14"/>
      <c r="D36" s="14"/>
      <c r="E36" s="9" t="s">
        <v>2707</v>
      </c>
      <c r="F36" s="9"/>
      <c r="G36" s="9"/>
      <c r="H36" s="9"/>
      <c r="I36" s="9"/>
      <c r="J36" s="9"/>
      <c r="K36" s="9"/>
      <c r="L36" s="24">
        <v>9</v>
      </c>
      <c r="M36" s="21"/>
      <c r="N36" s="21">
        <f t="shared" si="10"/>
        <v>0</v>
      </c>
      <c r="O36" s="21"/>
      <c r="P36" s="21">
        <f t="shared" si="11"/>
        <v>0</v>
      </c>
      <c r="Q36" s="21">
        <f t="shared" si="12"/>
        <v>0</v>
      </c>
      <c r="R36" s="21">
        <f t="shared" si="13"/>
        <v>0</v>
      </c>
      <c r="S36" s="21">
        <f t="shared" si="14"/>
        <v>0</v>
      </c>
      <c r="T36" s="14"/>
      <c r="U36" s="26"/>
      <c r="V36" s="26"/>
      <c r="W36" s="26"/>
      <c r="X36" s="26"/>
      <c r="Y36" s="26"/>
      <c r="Z36" s="26"/>
    </row>
    <row r="37" spans="1:26" ht="27.75" customHeight="1">
      <c r="A37" s="12">
        <v>7</v>
      </c>
      <c r="B37" s="14" t="s">
        <v>2713</v>
      </c>
      <c r="C37" s="14" t="s">
        <v>2130</v>
      </c>
      <c r="D37" s="14"/>
      <c r="E37" s="9" t="s">
        <v>1427</v>
      </c>
      <c r="F37" s="9"/>
      <c r="G37" s="9"/>
      <c r="H37" s="9"/>
      <c r="I37" s="9"/>
      <c r="J37" s="9"/>
      <c r="K37" s="9"/>
      <c r="L37" s="24">
        <v>1</v>
      </c>
      <c r="M37" s="21"/>
      <c r="N37" s="21">
        <f t="shared" si="10"/>
        <v>0</v>
      </c>
      <c r="O37" s="21"/>
      <c r="P37" s="21">
        <f t="shared" si="11"/>
        <v>0</v>
      </c>
      <c r="Q37" s="21">
        <f t="shared" si="12"/>
        <v>0</v>
      </c>
      <c r="R37" s="21">
        <f t="shared" si="13"/>
        <v>0</v>
      </c>
      <c r="S37" s="21">
        <f t="shared" si="14"/>
        <v>0</v>
      </c>
      <c r="T37" s="14"/>
      <c r="U37" s="26"/>
      <c r="V37" s="26"/>
      <c r="W37" s="26"/>
      <c r="X37" s="26"/>
      <c r="Y37" s="26"/>
      <c r="Z37" s="26"/>
    </row>
    <row r="38" spans="1:26" ht="27.75" customHeight="1">
      <c r="A38" s="12" t="s">
        <v>218</v>
      </c>
      <c r="B38" s="10" t="s">
        <v>2714</v>
      </c>
      <c r="C38" s="14"/>
      <c r="D38" s="14"/>
      <c r="E38" s="9"/>
      <c r="F38" s="9"/>
      <c r="G38" s="9"/>
      <c r="H38" s="9"/>
      <c r="I38" s="9"/>
      <c r="J38" s="9"/>
      <c r="K38" s="9"/>
      <c r="L38" s="24"/>
      <c r="M38" s="21"/>
      <c r="N38" s="21"/>
      <c r="O38" s="21"/>
      <c r="P38" s="21"/>
      <c r="Q38" s="21"/>
      <c r="R38" s="21"/>
      <c r="S38" s="21"/>
      <c r="T38" s="14"/>
      <c r="U38" s="26"/>
      <c r="V38" s="26"/>
      <c r="W38" s="26"/>
      <c r="X38" s="26"/>
      <c r="Y38" s="26"/>
      <c r="Z38" s="26"/>
    </row>
    <row r="39" spans="1:26" ht="27.75" customHeight="1">
      <c r="A39" s="12">
        <v>8</v>
      </c>
      <c r="B39" s="14" t="s">
        <v>2715</v>
      </c>
      <c r="C39" s="14" t="s">
        <v>2716</v>
      </c>
      <c r="D39" s="14"/>
      <c r="E39" s="9" t="s">
        <v>421</v>
      </c>
      <c r="F39" s="9"/>
      <c r="G39" s="9"/>
      <c r="H39" s="9"/>
      <c r="I39" s="9"/>
      <c r="J39" s="9"/>
      <c r="K39" s="9"/>
      <c r="L39" s="24">
        <v>80</v>
      </c>
      <c r="M39" s="21"/>
      <c r="N39" s="21">
        <f t="shared" ref="N39:N55" si="15">M39*L39</f>
        <v>0</v>
      </c>
      <c r="O39" s="21"/>
      <c r="P39" s="21">
        <f t="shared" ref="P39:P55" si="16">O39*L39</f>
        <v>0</v>
      </c>
      <c r="Q39" s="21">
        <f t="shared" ref="Q39:Q55" si="17">M39+O39</f>
        <v>0</v>
      </c>
      <c r="R39" s="21">
        <f t="shared" ref="R39:R55" si="18">P39+N39</f>
        <v>0</v>
      </c>
      <c r="S39" s="21">
        <f t="shared" ref="S39:S55" si="19">R39/T$4</f>
        <v>0</v>
      </c>
      <c r="T39" s="14"/>
      <c r="U39" s="26"/>
      <c r="V39" s="26"/>
      <c r="W39" s="26"/>
      <c r="X39" s="26"/>
      <c r="Y39" s="26"/>
      <c r="Z39" s="26"/>
    </row>
    <row r="40" spans="1:26" ht="27.75" customHeight="1">
      <c r="A40" s="12">
        <v>9</v>
      </c>
      <c r="B40" s="14" t="s">
        <v>2717</v>
      </c>
      <c r="C40" s="14" t="s">
        <v>2716</v>
      </c>
      <c r="D40" s="14"/>
      <c r="E40" s="9" t="s">
        <v>421</v>
      </c>
      <c r="F40" s="9"/>
      <c r="G40" s="9"/>
      <c r="H40" s="9"/>
      <c r="I40" s="9"/>
      <c r="J40" s="9"/>
      <c r="K40" s="9"/>
      <c r="L40" s="24">
        <v>66</v>
      </c>
      <c r="M40" s="21"/>
      <c r="N40" s="21">
        <f t="shared" si="15"/>
        <v>0</v>
      </c>
      <c r="O40" s="21"/>
      <c r="P40" s="21">
        <f t="shared" si="16"/>
        <v>0</v>
      </c>
      <c r="Q40" s="21">
        <f t="shared" si="17"/>
        <v>0</v>
      </c>
      <c r="R40" s="21">
        <f t="shared" si="18"/>
        <v>0</v>
      </c>
      <c r="S40" s="21">
        <f t="shared" si="19"/>
        <v>0</v>
      </c>
      <c r="T40" s="14"/>
      <c r="U40" s="26"/>
      <c r="V40" s="26"/>
      <c r="W40" s="26"/>
      <c r="X40" s="26"/>
      <c r="Y40" s="26"/>
      <c r="Z40" s="26"/>
    </row>
    <row r="41" spans="1:26" ht="27.75" customHeight="1">
      <c r="A41" s="12">
        <v>10</v>
      </c>
      <c r="B41" s="14" t="s">
        <v>2718</v>
      </c>
      <c r="C41" s="14" t="s">
        <v>2716</v>
      </c>
      <c r="D41" s="14"/>
      <c r="E41" s="9" t="s">
        <v>421</v>
      </c>
      <c r="F41" s="9"/>
      <c r="G41" s="9"/>
      <c r="H41" s="9"/>
      <c r="I41" s="9"/>
      <c r="J41" s="9"/>
      <c r="K41" s="9"/>
      <c r="L41" s="24">
        <v>25</v>
      </c>
      <c r="M41" s="21"/>
      <c r="N41" s="21">
        <f t="shared" si="15"/>
        <v>0</v>
      </c>
      <c r="O41" s="21"/>
      <c r="P41" s="21">
        <f t="shared" si="16"/>
        <v>0</v>
      </c>
      <c r="Q41" s="21">
        <f t="shared" si="17"/>
        <v>0</v>
      </c>
      <c r="R41" s="21">
        <f t="shared" si="18"/>
        <v>0</v>
      </c>
      <c r="S41" s="21">
        <f t="shared" si="19"/>
        <v>0</v>
      </c>
      <c r="T41" s="14"/>
      <c r="U41" s="26"/>
      <c r="V41" s="26"/>
      <c r="W41" s="26"/>
      <c r="X41" s="26"/>
      <c r="Y41" s="26"/>
      <c r="Z41" s="26"/>
    </row>
    <row r="42" spans="1:26" ht="27.75" customHeight="1">
      <c r="A42" s="12">
        <v>11</v>
      </c>
      <c r="B42" s="14" t="s">
        <v>2719</v>
      </c>
      <c r="C42" s="14" t="s">
        <v>2716</v>
      </c>
      <c r="D42" s="14"/>
      <c r="E42" s="9" t="s">
        <v>421</v>
      </c>
      <c r="F42" s="9"/>
      <c r="G42" s="9"/>
      <c r="H42" s="9"/>
      <c r="I42" s="9"/>
      <c r="J42" s="9"/>
      <c r="K42" s="9"/>
      <c r="L42" s="24">
        <v>279</v>
      </c>
      <c r="M42" s="21"/>
      <c r="N42" s="21">
        <f t="shared" si="15"/>
        <v>0</v>
      </c>
      <c r="O42" s="21"/>
      <c r="P42" s="21">
        <f t="shared" si="16"/>
        <v>0</v>
      </c>
      <c r="Q42" s="21">
        <f t="shared" si="17"/>
        <v>0</v>
      </c>
      <c r="R42" s="21">
        <f t="shared" si="18"/>
        <v>0</v>
      </c>
      <c r="S42" s="21">
        <f t="shared" si="19"/>
        <v>0</v>
      </c>
      <c r="T42" s="14"/>
      <c r="U42" s="26"/>
      <c r="V42" s="26"/>
      <c r="W42" s="26"/>
      <c r="X42" s="26"/>
      <c r="Y42" s="26"/>
      <c r="Z42" s="26"/>
    </row>
    <row r="43" spans="1:26" ht="27.75" customHeight="1">
      <c r="A43" s="12">
        <v>12</v>
      </c>
      <c r="B43" s="14" t="s">
        <v>2720</v>
      </c>
      <c r="C43" s="14" t="s">
        <v>2716</v>
      </c>
      <c r="D43" s="14"/>
      <c r="E43" s="9" t="s">
        <v>421</v>
      </c>
      <c r="F43" s="9"/>
      <c r="G43" s="9"/>
      <c r="H43" s="9"/>
      <c r="I43" s="9"/>
      <c r="J43" s="9"/>
      <c r="K43" s="9"/>
      <c r="L43" s="24">
        <v>82</v>
      </c>
      <c r="M43" s="21"/>
      <c r="N43" s="21">
        <f t="shared" si="15"/>
        <v>0</v>
      </c>
      <c r="O43" s="21"/>
      <c r="P43" s="21">
        <f t="shared" si="16"/>
        <v>0</v>
      </c>
      <c r="Q43" s="21">
        <f t="shared" si="17"/>
        <v>0</v>
      </c>
      <c r="R43" s="21">
        <f t="shared" si="18"/>
        <v>0</v>
      </c>
      <c r="S43" s="21">
        <f t="shared" si="19"/>
        <v>0</v>
      </c>
      <c r="T43" s="14"/>
      <c r="U43" s="26"/>
      <c r="V43" s="26"/>
      <c r="W43" s="26"/>
      <c r="X43" s="26"/>
      <c r="Y43" s="26"/>
      <c r="Z43" s="26"/>
    </row>
    <row r="44" spans="1:26" ht="27.75" customHeight="1">
      <c r="A44" s="12">
        <v>13</v>
      </c>
      <c r="B44" s="14" t="s">
        <v>2721</v>
      </c>
      <c r="C44" s="14" t="s">
        <v>2716</v>
      </c>
      <c r="D44" s="14"/>
      <c r="E44" s="9" t="s">
        <v>421</v>
      </c>
      <c r="F44" s="9"/>
      <c r="G44" s="9"/>
      <c r="H44" s="9"/>
      <c r="I44" s="9"/>
      <c r="J44" s="9"/>
      <c r="K44" s="9"/>
      <c r="L44" s="24">
        <v>204</v>
      </c>
      <c r="M44" s="21"/>
      <c r="N44" s="21">
        <f t="shared" si="15"/>
        <v>0</v>
      </c>
      <c r="O44" s="21"/>
      <c r="P44" s="21">
        <f t="shared" si="16"/>
        <v>0</v>
      </c>
      <c r="Q44" s="21">
        <f t="shared" si="17"/>
        <v>0</v>
      </c>
      <c r="R44" s="21">
        <f t="shared" si="18"/>
        <v>0</v>
      </c>
      <c r="S44" s="21">
        <f t="shared" si="19"/>
        <v>0</v>
      </c>
      <c r="T44" s="14"/>
      <c r="U44" s="26"/>
      <c r="V44" s="26"/>
      <c r="W44" s="26"/>
      <c r="X44" s="26"/>
      <c r="Y44" s="26"/>
      <c r="Z44" s="26"/>
    </row>
    <row r="45" spans="1:26" ht="27.75" customHeight="1">
      <c r="A45" s="12">
        <v>14</v>
      </c>
      <c r="B45" s="14" t="s">
        <v>2722</v>
      </c>
      <c r="C45" s="14" t="s">
        <v>2716</v>
      </c>
      <c r="D45" s="14"/>
      <c r="E45" s="9" t="s">
        <v>421</v>
      </c>
      <c r="F45" s="9"/>
      <c r="G45" s="9"/>
      <c r="H45" s="9"/>
      <c r="I45" s="9"/>
      <c r="J45" s="9"/>
      <c r="K45" s="9"/>
      <c r="L45" s="24">
        <f>154</f>
        <v>154</v>
      </c>
      <c r="M45" s="21"/>
      <c r="N45" s="21">
        <f t="shared" si="15"/>
        <v>0</v>
      </c>
      <c r="O45" s="21"/>
      <c r="P45" s="21">
        <f t="shared" si="16"/>
        <v>0</v>
      </c>
      <c r="Q45" s="21">
        <f t="shared" si="17"/>
        <v>0</v>
      </c>
      <c r="R45" s="21">
        <f t="shared" si="18"/>
        <v>0</v>
      </c>
      <c r="S45" s="21">
        <f t="shared" si="19"/>
        <v>0</v>
      </c>
      <c r="T45" s="14"/>
      <c r="U45" s="26"/>
      <c r="V45" s="26"/>
      <c r="W45" s="26"/>
      <c r="X45" s="26"/>
      <c r="Y45" s="26"/>
      <c r="Z45" s="26"/>
    </row>
    <row r="46" spans="1:26" ht="27.75" customHeight="1">
      <c r="A46" s="12">
        <v>15</v>
      </c>
      <c r="B46" s="14" t="s">
        <v>2723</v>
      </c>
      <c r="C46" s="14" t="s">
        <v>2716</v>
      </c>
      <c r="D46" s="14"/>
      <c r="E46" s="9" t="s">
        <v>421</v>
      </c>
      <c r="F46" s="9"/>
      <c r="G46" s="9"/>
      <c r="H46" s="9"/>
      <c r="I46" s="9"/>
      <c r="J46" s="9"/>
      <c r="K46" s="9"/>
      <c r="L46" s="24">
        <f>327</f>
        <v>327</v>
      </c>
      <c r="M46" s="21"/>
      <c r="N46" s="21">
        <f t="shared" si="15"/>
        <v>0</v>
      </c>
      <c r="O46" s="21"/>
      <c r="P46" s="21">
        <f t="shared" si="16"/>
        <v>0</v>
      </c>
      <c r="Q46" s="21">
        <f t="shared" si="17"/>
        <v>0</v>
      </c>
      <c r="R46" s="21">
        <f t="shared" si="18"/>
        <v>0</v>
      </c>
      <c r="S46" s="21">
        <f t="shared" si="19"/>
        <v>0</v>
      </c>
      <c r="T46" s="14"/>
      <c r="U46" s="26"/>
      <c r="V46" s="26"/>
      <c r="W46" s="26"/>
      <c r="X46" s="26"/>
      <c r="Y46" s="26"/>
      <c r="Z46" s="26"/>
    </row>
    <row r="47" spans="1:26" ht="27.75" customHeight="1">
      <c r="A47" s="12">
        <v>16</v>
      </c>
      <c r="B47" s="14" t="s">
        <v>2724</v>
      </c>
      <c r="C47" s="14" t="s">
        <v>2716</v>
      </c>
      <c r="D47" s="14"/>
      <c r="E47" s="9" t="s">
        <v>421</v>
      </c>
      <c r="F47" s="9"/>
      <c r="G47" s="9"/>
      <c r="H47" s="9"/>
      <c r="I47" s="9"/>
      <c r="J47" s="9"/>
      <c r="K47" s="9"/>
      <c r="L47" s="24">
        <f>954</f>
        <v>954</v>
      </c>
      <c r="M47" s="21"/>
      <c r="N47" s="21">
        <f t="shared" si="15"/>
        <v>0</v>
      </c>
      <c r="O47" s="21"/>
      <c r="P47" s="21">
        <f t="shared" si="16"/>
        <v>0</v>
      </c>
      <c r="Q47" s="21">
        <f t="shared" si="17"/>
        <v>0</v>
      </c>
      <c r="R47" s="21">
        <f t="shared" si="18"/>
        <v>0</v>
      </c>
      <c r="S47" s="21">
        <f t="shared" si="19"/>
        <v>0</v>
      </c>
      <c r="T47" s="14"/>
      <c r="U47" s="26"/>
      <c r="V47" s="26"/>
      <c r="W47" s="26"/>
      <c r="X47" s="26"/>
      <c r="Y47" s="26"/>
      <c r="Z47" s="26"/>
    </row>
    <row r="48" spans="1:26" ht="27.75" customHeight="1">
      <c r="A48" s="12">
        <v>17</v>
      </c>
      <c r="B48" s="14" t="s">
        <v>2725</v>
      </c>
      <c r="C48" s="14" t="s">
        <v>2716</v>
      </c>
      <c r="D48" s="14"/>
      <c r="E48" s="9" t="s">
        <v>421</v>
      </c>
      <c r="F48" s="9"/>
      <c r="G48" s="9"/>
      <c r="H48" s="9"/>
      <c r="I48" s="9"/>
      <c r="J48" s="9"/>
      <c r="K48" s="9"/>
      <c r="L48" s="24">
        <v>5</v>
      </c>
      <c r="M48" s="21"/>
      <c r="N48" s="21">
        <f t="shared" si="15"/>
        <v>0</v>
      </c>
      <c r="O48" s="21"/>
      <c r="P48" s="21">
        <f t="shared" si="16"/>
        <v>0</v>
      </c>
      <c r="Q48" s="21">
        <f t="shared" si="17"/>
        <v>0</v>
      </c>
      <c r="R48" s="21">
        <f t="shared" si="18"/>
        <v>0</v>
      </c>
      <c r="S48" s="21">
        <f t="shared" si="19"/>
        <v>0</v>
      </c>
      <c r="T48" s="14"/>
      <c r="U48" s="26"/>
      <c r="V48" s="26"/>
      <c r="W48" s="26"/>
      <c r="X48" s="26"/>
      <c r="Y48" s="26"/>
      <c r="Z48" s="26"/>
    </row>
    <row r="49" spans="1:26" ht="27.75" customHeight="1">
      <c r="A49" s="12">
        <v>18</v>
      </c>
      <c r="B49" s="14" t="s">
        <v>2726</v>
      </c>
      <c r="C49" s="14" t="s">
        <v>2716</v>
      </c>
      <c r="D49" s="14"/>
      <c r="E49" s="9" t="s">
        <v>421</v>
      </c>
      <c r="F49" s="9"/>
      <c r="G49" s="9"/>
      <c r="H49" s="9"/>
      <c r="I49" s="9"/>
      <c r="J49" s="9"/>
      <c r="K49" s="9"/>
      <c r="L49" s="24">
        <v>4</v>
      </c>
      <c r="M49" s="21"/>
      <c r="N49" s="21">
        <f t="shared" si="15"/>
        <v>0</v>
      </c>
      <c r="O49" s="21"/>
      <c r="P49" s="21">
        <f t="shared" si="16"/>
        <v>0</v>
      </c>
      <c r="Q49" s="21">
        <f t="shared" si="17"/>
        <v>0</v>
      </c>
      <c r="R49" s="21">
        <f t="shared" si="18"/>
        <v>0</v>
      </c>
      <c r="S49" s="21">
        <f t="shared" si="19"/>
        <v>0</v>
      </c>
      <c r="T49" s="14"/>
      <c r="U49" s="26"/>
      <c r="V49" s="26"/>
      <c r="W49" s="26"/>
      <c r="X49" s="26"/>
      <c r="Y49" s="26"/>
      <c r="Z49" s="26"/>
    </row>
    <row r="50" spans="1:26" ht="27.75" customHeight="1">
      <c r="A50" s="12">
        <v>19</v>
      </c>
      <c r="B50" s="14" t="s">
        <v>2727</v>
      </c>
      <c r="C50" s="14" t="s">
        <v>2716</v>
      </c>
      <c r="D50" s="14"/>
      <c r="E50" s="9" t="s">
        <v>421</v>
      </c>
      <c r="F50" s="9"/>
      <c r="G50" s="9"/>
      <c r="H50" s="9"/>
      <c r="I50" s="9"/>
      <c r="J50" s="9"/>
      <c r="K50" s="9"/>
      <c r="L50" s="24">
        <v>137</v>
      </c>
      <c r="M50" s="21"/>
      <c r="N50" s="21">
        <f t="shared" si="15"/>
        <v>0</v>
      </c>
      <c r="O50" s="21"/>
      <c r="P50" s="21">
        <f t="shared" si="16"/>
        <v>0</v>
      </c>
      <c r="Q50" s="21">
        <f t="shared" si="17"/>
        <v>0</v>
      </c>
      <c r="R50" s="21">
        <f t="shared" si="18"/>
        <v>0</v>
      </c>
      <c r="S50" s="21">
        <f t="shared" si="19"/>
        <v>0</v>
      </c>
      <c r="T50" s="14"/>
      <c r="U50" s="26"/>
      <c r="V50" s="26"/>
      <c r="W50" s="26"/>
      <c r="X50" s="26"/>
      <c r="Y50" s="26"/>
      <c r="Z50" s="26"/>
    </row>
    <row r="51" spans="1:26" ht="27.75" customHeight="1">
      <c r="A51" s="12">
        <v>20</v>
      </c>
      <c r="B51" s="14" t="s">
        <v>2728</v>
      </c>
      <c r="C51" s="14" t="s">
        <v>2716</v>
      </c>
      <c r="D51" s="14"/>
      <c r="E51" s="9" t="s">
        <v>1427</v>
      </c>
      <c r="F51" s="9"/>
      <c r="G51" s="9"/>
      <c r="H51" s="9"/>
      <c r="I51" s="9"/>
      <c r="J51" s="9"/>
      <c r="K51" s="9"/>
      <c r="L51" s="24">
        <v>1</v>
      </c>
      <c r="M51" s="21"/>
      <c r="N51" s="21">
        <f t="shared" si="15"/>
        <v>0</v>
      </c>
      <c r="O51" s="21"/>
      <c r="P51" s="21">
        <f t="shared" si="16"/>
        <v>0</v>
      </c>
      <c r="Q51" s="21">
        <f t="shared" si="17"/>
        <v>0</v>
      </c>
      <c r="R51" s="21">
        <f t="shared" si="18"/>
        <v>0</v>
      </c>
      <c r="S51" s="21">
        <f t="shared" si="19"/>
        <v>0</v>
      </c>
      <c r="T51" s="14"/>
      <c r="U51" s="26"/>
      <c r="V51" s="26"/>
      <c r="W51" s="26"/>
      <c r="X51" s="26"/>
      <c r="Y51" s="26"/>
      <c r="Z51" s="26"/>
    </row>
    <row r="52" spans="1:26" ht="27.75" customHeight="1">
      <c r="A52" s="12">
        <v>21</v>
      </c>
      <c r="B52" s="14" t="s">
        <v>2729</v>
      </c>
      <c r="C52" s="14"/>
      <c r="D52" s="14"/>
      <c r="E52" s="9" t="s">
        <v>1427</v>
      </c>
      <c r="F52" s="9"/>
      <c r="G52" s="9"/>
      <c r="H52" s="9"/>
      <c r="I52" s="9"/>
      <c r="J52" s="9"/>
      <c r="K52" s="9"/>
      <c r="L52" s="24">
        <v>1</v>
      </c>
      <c r="M52" s="21"/>
      <c r="N52" s="21">
        <f t="shared" si="15"/>
        <v>0</v>
      </c>
      <c r="O52" s="21"/>
      <c r="P52" s="21">
        <f t="shared" si="16"/>
        <v>0</v>
      </c>
      <c r="Q52" s="21">
        <f t="shared" si="17"/>
        <v>0</v>
      </c>
      <c r="R52" s="21">
        <f t="shared" si="18"/>
        <v>0</v>
      </c>
      <c r="S52" s="21">
        <f t="shared" si="19"/>
        <v>0</v>
      </c>
      <c r="T52" s="14"/>
      <c r="U52" s="26"/>
      <c r="V52" s="26"/>
      <c r="W52" s="26"/>
      <c r="X52" s="26"/>
      <c r="Y52" s="26"/>
      <c r="Z52" s="26"/>
    </row>
    <row r="53" spans="1:26" ht="27.75" customHeight="1">
      <c r="A53" s="12">
        <v>22</v>
      </c>
      <c r="B53" s="14" t="s">
        <v>2730</v>
      </c>
      <c r="C53" s="14"/>
      <c r="D53" s="14"/>
      <c r="E53" s="9" t="s">
        <v>1427</v>
      </c>
      <c r="F53" s="9"/>
      <c r="G53" s="9"/>
      <c r="H53" s="9"/>
      <c r="I53" s="9"/>
      <c r="J53" s="9"/>
      <c r="K53" s="9"/>
      <c r="L53" s="24">
        <v>1</v>
      </c>
      <c r="M53" s="21"/>
      <c r="N53" s="21">
        <f t="shared" si="15"/>
        <v>0</v>
      </c>
      <c r="O53" s="21"/>
      <c r="P53" s="21">
        <f t="shared" si="16"/>
        <v>0</v>
      </c>
      <c r="Q53" s="21">
        <f t="shared" si="17"/>
        <v>0</v>
      </c>
      <c r="R53" s="21">
        <f t="shared" si="18"/>
        <v>0</v>
      </c>
      <c r="S53" s="21">
        <f t="shared" si="19"/>
        <v>0</v>
      </c>
      <c r="T53" s="14"/>
      <c r="U53" s="26"/>
      <c r="V53" s="26"/>
      <c r="W53" s="26"/>
      <c r="X53" s="26"/>
      <c r="Y53" s="26"/>
      <c r="Z53" s="26"/>
    </row>
    <row r="54" spans="1:26" ht="27.75" customHeight="1">
      <c r="A54" s="12">
        <v>23</v>
      </c>
      <c r="B54" s="14" t="s">
        <v>2731</v>
      </c>
      <c r="C54" s="14"/>
      <c r="D54" s="14"/>
      <c r="E54" s="9" t="s">
        <v>1427</v>
      </c>
      <c r="F54" s="9"/>
      <c r="G54" s="9"/>
      <c r="H54" s="9"/>
      <c r="I54" s="9"/>
      <c r="J54" s="9"/>
      <c r="K54" s="9"/>
      <c r="L54" s="24">
        <v>1</v>
      </c>
      <c r="M54" s="21"/>
      <c r="N54" s="21">
        <f t="shared" si="15"/>
        <v>0</v>
      </c>
      <c r="O54" s="21"/>
      <c r="P54" s="21">
        <f t="shared" si="16"/>
        <v>0</v>
      </c>
      <c r="Q54" s="21">
        <f t="shared" si="17"/>
        <v>0</v>
      </c>
      <c r="R54" s="21">
        <f t="shared" si="18"/>
        <v>0</v>
      </c>
      <c r="S54" s="21">
        <f t="shared" si="19"/>
        <v>0</v>
      </c>
      <c r="T54" s="14"/>
      <c r="U54" s="26"/>
      <c r="V54" s="26"/>
      <c r="W54" s="26"/>
      <c r="X54" s="26"/>
      <c r="Y54" s="26"/>
      <c r="Z54" s="26"/>
    </row>
    <row r="55" spans="1:26" ht="27.75" customHeight="1">
      <c r="A55" s="12">
        <v>24</v>
      </c>
      <c r="B55" s="14" t="s">
        <v>2732</v>
      </c>
      <c r="C55" s="14"/>
      <c r="D55" s="14"/>
      <c r="E55" s="9" t="s">
        <v>163</v>
      </c>
      <c r="F55" s="9"/>
      <c r="G55" s="9"/>
      <c r="H55" s="9"/>
      <c r="I55" s="9"/>
      <c r="J55" s="9"/>
      <c r="K55" s="9"/>
      <c r="L55" s="24">
        <v>1</v>
      </c>
      <c r="M55" s="21"/>
      <c r="N55" s="21">
        <f t="shared" si="15"/>
        <v>0</v>
      </c>
      <c r="O55" s="21"/>
      <c r="P55" s="21">
        <f t="shared" si="16"/>
        <v>0</v>
      </c>
      <c r="Q55" s="21">
        <f t="shared" si="17"/>
        <v>0</v>
      </c>
      <c r="R55" s="21">
        <f t="shared" si="18"/>
        <v>0</v>
      </c>
      <c r="S55" s="21">
        <f t="shared" si="19"/>
        <v>0</v>
      </c>
      <c r="T55" s="14"/>
      <c r="U55" s="26"/>
      <c r="V55" s="26"/>
      <c r="W55" s="26"/>
      <c r="X55" s="26"/>
      <c r="Y55" s="26"/>
      <c r="Z55" s="26"/>
    </row>
    <row r="56" spans="1:26" ht="27.75" customHeight="1">
      <c r="A56" s="12"/>
      <c r="B56" s="14"/>
      <c r="C56" s="14"/>
      <c r="D56" s="14"/>
      <c r="E56" s="9"/>
      <c r="F56" s="9"/>
      <c r="G56" s="9"/>
      <c r="H56" s="9"/>
      <c r="I56" s="9"/>
      <c r="J56" s="9"/>
      <c r="K56" s="9"/>
      <c r="L56" s="24"/>
      <c r="M56" s="21"/>
      <c r="N56" s="21"/>
      <c r="O56" s="21"/>
      <c r="P56" s="21"/>
      <c r="Q56" s="21"/>
      <c r="R56" s="21"/>
      <c r="S56" s="21"/>
      <c r="T56" s="14"/>
      <c r="U56" s="26"/>
      <c r="V56" s="26"/>
      <c r="W56" s="26"/>
      <c r="X56" s="26"/>
      <c r="Y56" s="26"/>
      <c r="Z56" s="26"/>
    </row>
    <row r="57" spans="1:26" ht="27.75" customHeight="1">
      <c r="A57" s="6">
        <v>2</v>
      </c>
      <c r="B57" s="7" t="s">
        <v>2733</v>
      </c>
      <c r="C57" s="7"/>
      <c r="D57" s="7"/>
      <c r="E57" s="6"/>
      <c r="F57" s="6"/>
      <c r="G57" s="6"/>
      <c r="H57" s="6"/>
      <c r="I57" s="6"/>
      <c r="J57" s="6"/>
      <c r="K57" s="6"/>
      <c r="L57" s="18"/>
      <c r="M57" s="23"/>
      <c r="N57" s="23">
        <f>SUM(N58:N65)</f>
        <v>0</v>
      </c>
      <c r="O57" s="23"/>
      <c r="P57" s="23">
        <f>SUM(P58:P65)</f>
        <v>0</v>
      </c>
      <c r="Q57" s="23"/>
      <c r="R57" s="23">
        <f t="shared" ref="R57:R65" si="20">P57+N57</f>
        <v>0</v>
      </c>
      <c r="S57" s="23">
        <f t="shared" ref="S57:S65" si="21">R57/T$4</f>
        <v>0</v>
      </c>
      <c r="T57" s="7"/>
      <c r="U57" s="26"/>
      <c r="V57" s="26"/>
      <c r="W57" s="26"/>
      <c r="X57" s="26"/>
      <c r="Y57" s="26"/>
      <c r="Z57" s="26"/>
    </row>
    <row r="58" spans="1:26" ht="27.75" customHeight="1">
      <c r="A58" s="12">
        <v>1</v>
      </c>
      <c r="B58" s="14" t="s">
        <v>2734</v>
      </c>
      <c r="C58" s="14" t="s">
        <v>2716</v>
      </c>
      <c r="D58" s="14"/>
      <c r="E58" s="9" t="s">
        <v>421</v>
      </c>
      <c r="F58" s="9"/>
      <c r="G58" s="9"/>
      <c r="H58" s="9"/>
      <c r="I58" s="9"/>
      <c r="J58" s="9"/>
      <c r="K58" s="9"/>
      <c r="L58" s="24">
        <v>662</v>
      </c>
      <c r="M58" s="21"/>
      <c r="N58" s="21">
        <f t="shared" ref="N58:N65" si="22">M58*L58</f>
        <v>0</v>
      </c>
      <c r="O58" s="21"/>
      <c r="P58" s="21">
        <f t="shared" ref="P58:P65" si="23">O58*L58</f>
        <v>0</v>
      </c>
      <c r="Q58" s="21">
        <f t="shared" ref="Q58:Q65" si="24">M58+O58</f>
        <v>0</v>
      </c>
      <c r="R58" s="21">
        <f t="shared" si="20"/>
        <v>0</v>
      </c>
      <c r="S58" s="21">
        <f t="shared" si="21"/>
        <v>0</v>
      </c>
      <c r="T58" s="14"/>
      <c r="U58" s="26"/>
      <c r="V58" s="26"/>
      <c r="W58" s="26"/>
      <c r="X58" s="26"/>
      <c r="Y58" s="26"/>
      <c r="Z58" s="26"/>
    </row>
    <row r="59" spans="1:26" ht="27.75" customHeight="1">
      <c r="A59" s="12">
        <v>2</v>
      </c>
      <c r="B59" s="14" t="s">
        <v>2735</v>
      </c>
      <c r="C59" s="14" t="s">
        <v>2716</v>
      </c>
      <c r="D59" s="14"/>
      <c r="E59" s="9" t="s">
        <v>421</v>
      </c>
      <c r="F59" s="9"/>
      <c r="G59" s="9"/>
      <c r="H59" s="9"/>
      <c r="I59" s="9"/>
      <c r="J59" s="9"/>
      <c r="K59" s="9"/>
      <c r="L59" s="24">
        <v>350</v>
      </c>
      <c r="M59" s="21"/>
      <c r="N59" s="21">
        <f t="shared" si="22"/>
        <v>0</v>
      </c>
      <c r="O59" s="21"/>
      <c r="P59" s="21">
        <f t="shared" si="23"/>
        <v>0</v>
      </c>
      <c r="Q59" s="21">
        <f t="shared" si="24"/>
        <v>0</v>
      </c>
      <c r="R59" s="21">
        <f t="shared" si="20"/>
        <v>0</v>
      </c>
      <c r="S59" s="21">
        <f t="shared" si="21"/>
        <v>0</v>
      </c>
      <c r="T59" s="14"/>
      <c r="U59" s="26"/>
      <c r="V59" s="26"/>
      <c r="W59" s="26"/>
      <c r="X59" s="26"/>
      <c r="Y59" s="26"/>
      <c r="Z59" s="26"/>
    </row>
    <row r="60" spans="1:26" ht="27.75" customHeight="1">
      <c r="A60" s="12">
        <v>3</v>
      </c>
      <c r="B60" s="14" t="s">
        <v>2736</v>
      </c>
      <c r="C60" s="14" t="s">
        <v>2716</v>
      </c>
      <c r="D60" s="14"/>
      <c r="E60" s="9" t="s">
        <v>421</v>
      </c>
      <c r="F60" s="9"/>
      <c r="G60" s="9"/>
      <c r="H60" s="9"/>
      <c r="I60" s="9"/>
      <c r="J60" s="9"/>
      <c r="K60" s="9"/>
      <c r="L60" s="24">
        <v>200</v>
      </c>
      <c r="M60" s="21"/>
      <c r="N60" s="21">
        <f t="shared" si="22"/>
        <v>0</v>
      </c>
      <c r="O60" s="21"/>
      <c r="P60" s="21">
        <f t="shared" si="23"/>
        <v>0</v>
      </c>
      <c r="Q60" s="21">
        <f t="shared" si="24"/>
        <v>0</v>
      </c>
      <c r="R60" s="21">
        <f t="shared" si="20"/>
        <v>0</v>
      </c>
      <c r="S60" s="21">
        <f t="shared" si="21"/>
        <v>0</v>
      </c>
      <c r="T60" s="14"/>
      <c r="U60" s="26"/>
      <c r="V60" s="26"/>
      <c r="W60" s="26"/>
      <c r="X60" s="26"/>
      <c r="Y60" s="26"/>
      <c r="Z60" s="26"/>
    </row>
    <row r="61" spans="1:26" ht="27.75" customHeight="1">
      <c r="A61" s="12">
        <v>4</v>
      </c>
      <c r="B61" s="14" t="s">
        <v>2737</v>
      </c>
      <c r="C61" s="14" t="s">
        <v>2716</v>
      </c>
      <c r="D61" s="14"/>
      <c r="E61" s="9" t="s">
        <v>421</v>
      </c>
      <c r="F61" s="9"/>
      <c r="G61" s="9"/>
      <c r="H61" s="9"/>
      <c r="I61" s="9"/>
      <c r="J61" s="9"/>
      <c r="K61" s="9"/>
      <c r="L61" s="24">
        <v>120</v>
      </c>
      <c r="M61" s="21"/>
      <c r="N61" s="21">
        <f t="shared" si="22"/>
        <v>0</v>
      </c>
      <c r="O61" s="21"/>
      <c r="P61" s="21">
        <f t="shared" si="23"/>
        <v>0</v>
      </c>
      <c r="Q61" s="21">
        <f t="shared" si="24"/>
        <v>0</v>
      </c>
      <c r="R61" s="21">
        <f t="shared" si="20"/>
        <v>0</v>
      </c>
      <c r="S61" s="21">
        <f t="shared" si="21"/>
        <v>0</v>
      </c>
      <c r="T61" s="14"/>
      <c r="U61" s="26"/>
      <c r="V61" s="26"/>
      <c r="W61" s="26"/>
      <c r="X61" s="26"/>
      <c r="Y61" s="26"/>
      <c r="Z61" s="26"/>
    </row>
    <row r="62" spans="1:26" ht="27.75" customHeight="1">
      <c r="A62" s="12">
        <v>5</v>
      </c>
      <c r="B62" s="14" t="s">
        <v>2738</v>
      </c>
      <c r="C62" s="14" t="s">
        <v>2716</v>
      </c>
      <c r="D62" s="14"/>
      <c r="E62" s="9" t="s">
        <v>163</v>
      </c>
      <c r="F62" s="9"/>
      <c r="G62" s="9"/>
      <c r="H62" s="9"/>
      <c r="I62" s="9"/>
      <c r="J62" s="9"/>
      <c r="K62" s="9"/>
      <c r="L62" s="24">
        <v>1</v>
      </c>
      <c r="M62" s="21"/>
      <c r="N62" s="21">
        <f t="shared" si="22"/>
        <v>0</v>
      </c>
      <c r="O62" s="21"/>
      <c r="P62" s="21">
        <f t="shared" si="23"/>
        <v>0</v>
      </c>
      <c r="Q62" s="21">
        <f t="shared" si="24"/>
        <v>0</v>
      </c>
      <c r="R62" s="21">
        <f t="shared" si="20"/>
        <v>0</v>
      </c>
      <c r="S62" s="21">
        <f t="shared" si="21"/>
        <v>0</v>
      </c>
      <c r="T62" s="14"/>
      <c r="U62" s="26"/>
      <c r="V62" s="26"/>
      <c r="W62" s="26"/>
      <c r="X62" s="26"/>
      <c r="Y62" s="26"/>
      <c r="Z62" s="26"/>
    </row>
    <row r="63" spans="1:26" ht="27.75" customHeight="1">
      <c r="A63" s="12">
        <v>6</v>
      </c>
      <c r="B63" s="14" t="s">
        <v>2739</v>
      </c>
      <c r="C63" s="14"/>
      <c r="D63" s="14"/>
      <c r="E63" s="9" t="s">
        <v>280</v>
      </c>
      <c r="F63" s="9"/>
      <c r="G63" s="9"/>
      <c r="H63" s="9"/>
      <c r="I63" s="9"/>
      <c r="J63" s="9"/>
      <c r="K63" s="9"/>
      <c r="L63" s="24">
        <v>10</v>
      </c>
      <c r="M63" s="21"/>
      <c r="N63" s="21">
        <f t="shared" si="22"/>
        <v>0</v>
      </c>
      <c r="O63" s="21"/>
      <c r="P63" s="21">
        <f t="shared" si="23"/>
        <v>0</v>
      </c>
      <c r="Q63" s="21">
        <f t="shared" si="24"/>
        <v>0</v>
      </c>
      <c r="R63" s="21">
        <f t="shared" si="20"/>
        <v>0</v>
      </c>
      <c r="S63" s="21">
        <f t="shared" si="21"/>
        <v>0</v>
      </c>
      <c r="T63" s="14"/>
      <c r="U63" s="26"/>
      <c r="V63" s="26"/>
      <c r="W63" s="26"/>
      <c r="X63" s="26"/>
      <c r="Y63" s="26"/>
      <c r="Z63" s="26"/>
    </row>
    <row r="64" spans="1:26" ht="27.75" customHeight="1">
      <c r="A64" s="12">
        <v>7</v>
      </c>
      <c r="B64" s="14" t="s">
        <v>2740</v>
      </c>
      <c r="C64" s="14"/>
      <c r="D64" s="14"/>
      <c r="E64" s="9" t="s">
        <v>163</v>
      </c>
      <c r="F64" s="9"/>
      <c r="G64" s="9"/>
      <c r="H64" s="9"/>
      <c r="I64" s="9"/>
      <c r="J64" s="9"/>
      <c r="K64" s="9"/>
      <c r="L64" s="24">
        <v>1</v>
      </c>
      <c r="M64" s="21"/>
      <c r="N64" s="21">
        <f t="shared" si="22"/>
        <v>0</v>
      </c>
      <c r="O64" s="21"/>
      <c r="P64" s="21">
        <f t="shared" si="23"/>
        <v>0</v>
      </c>
      <c r="Q64" s="21">
        <f t="shared" si="24"/>
        <v>0</v>
      </c>
      <c r="R64" s="21">
        <f t="shared" si="20"/>
        <v>0</v>
      </c>
      <c r="S64" s="21">
        <f t="shared" si="21"/>
        <v>0</v>
      </c>
      <c r="T64" s="14"/>
      <c r="U64" s="26"/>
      <c r="V64" s="26"/>
      <c r="W64" s="26"/>
      <c r="X64" s="26"/>
      <c r="Y64" s="26"/>
      <c r="Z64" s="26"/>
    </row>
    <row r="65" spans="1:26" ht="27.75" customHeight="1">
      <c r="A65" s="12">
        <v>8</v>
      </c>
      <c r="B65" s="14" t="s">
        <v>2741</v>
      </c>
      <c r="C65" s="14"/>
      <c r="D65" s="14"/>
      <c r="E65" s="9" t="s">
        <v>163</v>
      </c>
      <c r="F65" s="9"/>
      <c r="G65" s="9"/>
      <c r="H65" s="9"/>
      <c r="I65" s="9"/>
      <c r="J65" s="9"/>
      <c r="K65" s="9"/>
      <c r="L65" s="24">
        <v>1</v>
      </c>
      <c r="M65" s="21"/>
      <c r="N65" s="21">
        <f t="shared" si="22"/>
        <v>0</v>
      </c>
      <c r="O65" s="21"/>
      <c r="P65" s="21">
        <f t="shared" si="23"/>
        <v>0</v>
      </c>
      <c r="Q65" s="21">
        <f t="shared" si="24"/>
        <v>0</v>
      </c>
      <c r="R65" s="21">
        <f t="shared" si="20"/>
        <v>0</v>
      </c>
      <c r="S65" s="21">
        <f t="shared" si="21"/>
        <v>0</v>
      </c>
      <c r="T65" s="14"/>
      <c r="U65" s="26"/>
      <c r="V65" s="26"/>
      <c r="W65" s="26"/>
      <c r="X65" s="26"/>
      <c r="Y65" s="26"/>
      <c r="Z65" s="26"/>
    </row>
    <row r="66" spans="1:26" ht="27.75" customHeight="1">
      <c r="A66" s="12"/>
      <c r="B66" s="14"/>
      <c r="C66" s="14"/>
      <c r="D66" s="14"/>
      <c r="E66" s="9"/>
      <c r="F66" s="9"/>
      <c r="G66" s="9"/>
      <c r="H66" s="9"/>
      <c r="I66" s="9"/>
      <c r="J66" s="9"/>
      <c r="K66" s="9"/>
      <c r="L66" s="24"/>
      <c r="M66" s="21"/>
      <c r="N66" s="21"/>
      <c r="O66" s="21"/>
      <c r="P66" s="21"/>
      <c r="Q66" s="21"/>
      <c r="R66" s="21"/>
      <c r="S66" s="21"/>
      <c r="T66" s="14"/>
      <c r="U66" s="26"/>
      <c r="V66" s="26"/>
      <c r="W66" s="26"/>
      <c r="X66" s="26"/>
      <c r="Y66" s="26"/>
      <c r="Z66" s="26"/>
    </row>
    <row r="67" spans="1:26" ht="27.75" customHeight="1">
      <c r="A67" s="6">
        <v>3</v>
      </c>
      <c r="B67" s="7" t="s">
        <v>2742</v>
      </c>
      <c r="C67" s="7"/>
      <c r="D67" s="7"/>
      <c r="E67" s="6"/>
      <c r="F67" s="6"/>
      <c r="G67" s="6"/>
      <c r="H67" s="6"/>
      <c r="I67" s="6"/>
      <c r="J67" s="6"/>
      <c r="K67" s="6"/>
      <c r="L67" s="18"/>
      <c r="M67" s="23"/>
      <c r="N67" s="23">
        <f>SUM(N68:N95)</f>
        <v>0</v>
      </c>
      <c r="O67" s="23"/>
      <c r="P67" s="23">
        <f>SUM(P68:P95)</f>
        <v>0</v>
      </c>
      <c r="Q67" s="23"/>
      <c r="R67" s="23">
        <f t="shared" ref="R67:R95" si="25">P67+N67</f>
        <v>0</v>
      </c>
      <c r="S67" s="23"/>
      <c r="T67" s="7"/>
      <c r="U67" s="26"/>
      <c r="V67" s="26"/>
      <c r="W67" s="26"/>
      <c r="X67" s="26"/>
      <c r="Y67" s="26"/>
      <c r="Z67" s="26"/>
    </row>
    <row r="68" spans="1:26" ht="27.75" customHeight="1">
      <c r="A68" s="12">
        <v>1</v>
      </c>
      <c r="B68" s="14" t="s">
        <v>2743</v>
      </c>
      <c r="C68" s="14" t="s">
        <v>2744</v>
      </c>
      <c r="D68" s="14"/>
      <c r="E68" s="9" t="s">
        <v>280</v>
      </c>
      <c r="F68" s="9"/>
      <c r="G68" s="9"/>
      <c r="H68" s="9"/>
      <c r="I68" s="9"/>
      <c r="J68" s="9"/>
      <c r="K68" s="9"/>
      <c r="L68" s="24">
        <v>35</v>
      </c>
      <c r="M68" s="21"/>
      <c r="N68" s="21">
        <f t="shared" ref="N68:N95" si="26">M68*L68</f>
        <v>0</v>
      </c>
      <c r="O68" s="21"/>
      <c r="P68" s="21">
        <f t="shared" ref="P68:P95" si="27">O68*L68</f>
        <v>0</v>
      </c>
      <c r="Q68" s="21">
        <f t="shared" ref="Q68:Q95" si="28">M68+O68</f>
        <v>0</v>
      </c>
      <c r="R68" s="21">
        <f t="shared" si="25"/>
        <v>0</v>
      </c>
      <c r="S68" s="21">
        <f t="shared" ref="S68:S81" si="29">R68/T$4</f>
        <v>0</v>
      </c>
      <c r="T68" s="14"/>
      <c r="U68" s="26"/>
      <c r="V68" s="26"/>
      <c r="W68" s="26"/>
      <c r="X68" s="26"/>
      <c r="Y68" s="26"/>
      <c r="Z68" s="26"/>
    </row>
    <row r="69" spans="1:26" ht="27.75" customHeight="1">
      <c r="A69" s="12">
        <v>2</v>
      </c>
      <c r="B69" s="14" t="s">
        <v>2745</v>
      </c>
      <c r="C69" s="14" t="s">
        <v>2744</v>
      </c>
      <c r="D69" s="14"/>
      <c r="E69" s="9" t="s">
        <v>280</v>
      </c>
      <c r="F69" s="9"/>
      <c r="G69" s="9"/>
      <c r="H69" s="9"/>
      <c r="I69" s="9"/>
      <c r="J69" s="9"/>
      <c r="K69" s="9"/>
      <c r="L69" s="24">
        <v>8</v>
      </c>
      <c r="M69" s="21"/>
      <c r="N69" s="21">
        <f t="shared" si="26"/>
        <v>0</v>
      </c>
      <c r="O69" s="21"/>
      <c r="P69" s="21">
        <f t="shared" si="27"/>
        <v>0</v>
      </c>
      <c r="Q69" s="21">
        <f t="shared" si="28"/>
        <v>0</v>
      </c>
      <c r="R69" s="21">
        <f t="shared" si="25"/>
        <v>0</v>
      </c>
      <c r="S69" s="21">
        <f t="shared" si="29"/>
        <v>0</v>
      </c>
      <c r="T69" s="14"/>
      <c r="U69" s="26"/>
      <c r="V69" s="26"/>
      <c r="W69" s="26"/>
      <c r="X69" s="26"/>
      <c r="Y69" s="26"/>
      <c r="Z69" s="26"/>
    </row>
    <row r="70" spans="1:26" ht="27.75" customHeight="1">
      <c r="A70" s="12">
        <v>2</v>
      </c>
      <c r="B70" s="14" t="s">
        <v>2746</v>
      </c>
      <c r="C70" s="14" t="s">
        <v>2744</v>
      </c>
      <c r="D70" s="14"/>
      <c r="E70" s="9" t="s">
        <v>280</v>
      </c>
      <c r="F70" s="9"/>
      <c r="G70" s="9"/>
      <c r="H70" s="9"/>
      <c r="I70" s="9"/>
      <c r="J70" s="9"/>
      <c r="K70" s="9"/>
      <c r="L70" s="24">
        <f>L68+L69</f>
        <v>43</v>
      </c>
      <c r="M70" s="21"/>
      <c r="N70" s="21">
        <f t="shared" si="26"/>
        <v>0</v>
      </c>
      <c r="O70" s="21"/>
      <c r="P70" s="21">
        <f t="shared" si="27"/>
        <v>0</v>
      </c>
      <c r="Q70" s="21">
        <f t="shared" si="28"/>
        <v>0</v>
      </c>
      <c r="R70" s="21">
        <f t="shared" si="25"/>
        <v>0</v>
      </c>
      <c r="S70" s="21">
        <f t="shared" si="29"/>
        <v>0</v>
      </c>
      <c r="T70" s="14"/>
      <c r="U70" s="26"/>
      <c r="V70" s="26"/>
      <c r="W70" s="26"/>
      <c r="X70" s="26"/>
      <c r="Y70" s="26"/>
      <c r="Z70" s="26"/>
    </row>
    <row r="71" spans="1:26" ht="27.75" customHeight="1">
      <c r="A71" s="12">
        <v>3</v>
      </c>
      <c r="B71" s="14" t="s">
        <v>2747</v>
      </c>
      <c r="C71" s="14" t="s">
        <v>2744</v>
      </c>
      <c r="D71" s="14"/>
      <c r="E71" s="9" t="s">
        <v>280</v>
      </c>
      <c r="F71" s="9"/>
      <c r="G71" s="9"/>
      <c r="H71" s="9"/>
      <c r="I71" s="9"/>
      <c r="J71" s="9"/>
      <c r="K71" s="9"/>
      <c r="L71" s="24">
        <f>L69+L68</f>
        <v>43</v>
      </c>
      <c r="M71" s="21"/>
      <c r="N71" s="21">
        <f t="shared" si="26"/>
        <v>0</v>
      </c>
      <c r="O71" s="21"/>
      <c r="P71" s="21">
        <f t="shared" si="27"/>
        <v>0</v>
      </c>
      <c r="Q71" s="21">
        <f t="shared" si="28"/>
        <v>0</v>
      </c>
      <c r="R71" s="21">
        <f t="shared" si="25"/>
        <v>0</v>
      </c>
      <c r="S71" s="21">
        <f t="shared" si="29"/>
        <v>0</v>
      </c>
      <c r="T71" s="14"/>
      <c r="U71" s="26"/>
      <c r="V71" s="26"/>
      <c r="W71" s="26"/>
      <c r="X71" s="26"/>
      <c r="Y71" s="26"/>
      <c r="Z71" s="26"/>
    </row>
    <row r="72" spans="1:26" ht="27.75" customHeight="1">
      <c r="A72" s="12">
        <v>4</v>
      </c>
      <c r="B72" s="14" t="s">
        <v>2748</v>
      </c>
      <c r="C72" s="14" t="s">
        <v>2744</v>
      </c>
      <c r="D72" s="14"/>
      <c r="E72" s="9" t="s">
        <v>280</v>
      </c>
      <c r="F72" s="9"/>
      <c r="G72" s="9"/>
      <c r="H72" s="9"/>
      <c r="I72" s="9"/>
      <c r="J72" s="9"/>
      <c r="K72" s="9"/>
      <c r="L72" s="24">
        <v>26</v>
      </c>
      <c r="M72" s="21"/>
      <c r="N72" s="21">
        <f t="shared" si="26"/>
        <v>0</v>
      </c>
      <c r="O72" s="21"/>
      <c r="P72" s="21">
        <f t="shared" si="27"/>
        <v>0</v>
      </c>
      <c r="Q72" s="21">
        <f t="shared" si="28"/>
        <v>0</v>
      </c>
      <c r="R72" s="21">
        <f t="shared" si="25"/>
        <v>0</v>
      </c>
      <c r="S72" s="21">
        <f t="shared" si="29"/>
        <v>0</v>
      </c>
      <c r="T72" s="14"/>
      <c r="U72" s="26"/>
      <c r="V72" s="26"/>
      <c r="W72" s="26"/>
      <c r="X72" s="26"/>
      <c r="Y72" s="26"/>
      <c r="Z72" s="26"/>
    </row>
    <row r="73" spans="1:26" ht="27.75" customHeight="1">
      <c r="A73" s="12">
        <v>5</v>
      </c>
      <c r="B73" s="14" t="s">
        <v>2749</v>
      </c>
      <c r="C73" s="14" t="s">
        <v>2744</v>
      </c>
      <c r="D73" s="14"/>
      <c r="E73" s="9" t="s">
        <v>280</v>
      </c>
      <c r="F73" s="9"/>
      <c r="G73" s="9"/>
      <c r="H73" s="9"/>
      <c r="I73" s="9"/>
      <c r="J73" s="9"/>
      <c r="K73" s="9"/>
      <c r="L73" s="24">
        <v>9</v>
      </c>
      <c r="M73" s="21"/>
      <c r="N73" s="21">
        <f t="shared" si="26"/>
        <v>0</v>
      </c>
      <c r="O73" s="21"/>
      <c r="P73" s="21">
        <f t="shared" si="27"/>
        <v>0</v>
      </c>
      <c r="Q73" s="21">
        <f t="shared" si="28"/>
        <v>0</v>
      </c>
      <c r="R73" s="21">
        <f t="shared" si="25"/>
        <v>0</v>
      </c>
      <c r="S73" s="21">
        <f t="shared" si="29"/>
        <v>0</v>
      </c>
      <c r="T73" s="14"/>
      <c r="U73" s="26"/>
      <c r="V73" s="26"/>
      <c r="W73" s="26"/>
      <c r="X73" s="26"/>
      <c r="Y73" s="26"/>
      <c r="Z73" s="26"/>
    </row>
    <row r="74" spans="1:26" ht="27.75" customHeight="1">
      <c r="A74" s="12">
        <v>6</v>
      </c>
      <c r="B74" s="14" t="s">
        <v>2750</v>
      </c>
      <c r="C74" s="14" t="s">
        <v>2744</v>
      </c>
      <c r="D74" s="14"/>
      <c r="E74" s="9" t="s">
        <v>280</v>
      </c>
      <c r="F74" s="9"/>
      <c r="G74" s="9"/>
      <c r="H74" s="9"/>
      <c r="I74" s="9"/>
      <c r="J74" s="9"/>
      <c r="K74" s="9"/>
      <c r="L74" s="24">
        <v>5</v>
      </c>
      <c r="M74" s="21"/>
      <c r="N74" s="21">
        <f t="shared" si="26"/>
        <v>0</v>
      </c>
      <c r="O74" s="21"/>
      <c r="P74" s="21">
        <f t="shared" si="27"/>
        <v>0</v>
      </c>
      <c r="Q74" s="21">
        <f t="shared" si="28"/>
        <v>0</v>
      </c>
      <c r="R74" s="21">
        <f t="shared" si="25"/>
        <v>0</v>
      </c>
      <c r="S74" s="21">
        <f t="shared" si="29"/>
        <v>0</v>
      </c>
      <c r="T74" s="14"/>
      <c r="U74" s="26"/>
      <c r="V74" s="26"/>
      <c r="W74" s="26"/>
      <c r="X74" s="26"/>
      <c r="Y74" s="26"/>
      <c r="Z74" s="26"/>
    </row>
    <row r="75" spans="1:26" ht="27.75" customHeight="1">
      <c r="A75" s="12">
        <v>7</v>
      </c>
      <c r="B75" s="14" t="s">
        <v>2751</v>
      </c>
      <c r="C75" s="14" t="s">
        <v>2744</v>
      </c>
      <c r="D75" s="14"/>
      <c r="E75" s="9" t="s">
        <v>280</v>
      </c>
      <c r="F75" s="9"/>
      <c r="G75" s="9"/>
      <c r="H75" s="9"/>
      <c r="I75" s="9"/>
      <c r="J75" s="9"/>
      <c r="K75" s="9"/>
      <c r="L75" s="24">
        <v>30</v>
      </c>
      <c r="M75" s="21"/>
      <c r="N75" s="21">
        <f t="shared" si="26"/>
        <v>0</v>
      </c>
      <c r="O75" s="21"/>
      <c r="P75" s="21">
        <f t="shared" si="27"/>
        <v>0</v>
      </c>
      <c r="Q75" s="21">
        <f t="shared" si="28"/>
        <v>0</v>
      </c>
      <c r="R75" s="21">
        <f t="shared" si="25"/>
        <v>0</v>
      </c>
      <c r="S75" s="21">
        <f t="shared" si="29"/>
        <v>0</v>
      </c>
      <c r="T75" s="14"/>
      <c r="U75" s="26"/>
      <c r="V75" s="26"/>
      <c r="W75" s="26"/>
      <c r="X75" s="26"/>
      <c r="Y75" s="26"/>
      <c r="Z75" s="26"/>
    </row>
    <row r="76" spans="1:26" ht="27.75" customHeight="1">
      <c r="A76" s="12">
        <v>8</v>
      </c>
      <c r="B76" s="14" t="s">
        <v>2752</v>
      </c>
      <c r="C76" s="14" t="s">
        <v>2744</v>
      </c>
      <c r="D76" s="14"/>
      <c r="E76" s="9" t="s">
        <v>280</v>
      </c>
      <c r="F76" s="9"/>
      <c r="G76" s="9"/>
      <c r="H76" s="9"/>
      <c r="I76" s="9"/>
      <c r="J76" s="9"/>
      <c r="K76" s="9"/>
      <c r="L76" s="24">
        <f>L72+L73</f>
        <v>35</v>
      </c>
      <c r="M76" s="21"/>
      <c r="N76" s="21">
        <f t="shared" si="26"/>
        <v>0</v>
      </c>
      <c r="O76" s="21"/>
      <c r="P76" s="21">
        <f t="shared" si="27"/>
        <v>0</v>
      </c>
      <c r="Q76" s="21">
        <f t="shared" si="28"/>
        <v>0</v>
      </c>
      <c r="R76" s="21">
        <f t="shared" si="25"/>
        <v>0</v>
      </c>
      <c r="S76" s="21">
        <f t="shared" si="29"/>
        <v>0</v>
      </c>
      <c r="T76" s="14"/>
      <c r="U76" s="26"/>
      <c r="V76" s="26"/>
      <c r="W76" s="26"/>
      <c r="X76" s="26"/>
      <c r="Y76" s="26"/>
      <c r="Z76" s="26"/>
    </row>
    <row r="77" spans="1:26" ht="27.75" customHeight="1">
      <c r="A77" s="12">
        <v>9</v>
      </c>
      <c r="B77" s="14" t="s">
        <v>2753</v>
      </c>
      <c r="C77" s="14" t="s">
        <v>2744</v>
      </c>
      <c r="D77" s="14"/>
      <c r="E77" s="9" t="s">
        <v>280</v>
      </c>
      <c r="F77" s="9"/>
      <c r="G77" s="9"/>
      <c r="H77" s="9"/>
      <c r="I77" s="9"/>
      <c r="J77" s="9"/>
      <c r="K77" s="9"/>
      <c r="L77" s="24">
        <v>13</v>
      </c>
      <c r="M77" s="21"/>
      <c r="N77" s="21">
        <f t="shared" si="26"/>
        <v>0</v>
      </c>
      <c r="O77" s="21"/>
      <c r="P77" s="21">
        <f t="shared" si="27"/>
        <v>0</v>
      </c>
      <c r="Q77" s="21">
        <f t="shared" si="28"/>
        <v>0</v>
      </c>
      <c r="R77" s="21">
        <f t="shared" si="25"/>
        <v>0</v>
      </c>
      <c r="S77" s="21">
        <f t="shared" si="29"/>
        <v>0</v>
      </c>
      <c r="T77" s="14"/>
      <c r="U77" s="26"/>
      <c r="V77" s="26"/>
      <c r="W77" s="26"/>
      <c r="X77" s="26"/>
      <c r="Y77" s="26"/>
      <c r="Z77" s="26"/>
    </row>
    <row r="78" spans="1:26" ht="27.75" customHeight="1">
      <c r="A78" s="12">
        <v>10</v>
      </c>
      <c r="B78" s="14" t="s">
        <v>2754</v>
      </c>
      <c r="C78" s="14" t="s">
        <v>2744</v>
      </c>
      <c r="D78" s="14"/>
      <c r="E78" s="9" t="s">
        <v>280</v>
      </c>
      <c r="F78" s="9"/>
      <c r="G78" s="9"/>
      <c r="H78" s="9"/>
      <c r="I78" s="9"/>
      <c r="J78" s="9"/>
      <c r="K78" s="9"/>
      <c r="L78" s="24">
        <f>L77</f>
        <v>13</v>
      </c>
      <c r="M78" s="21"/>
      <c r="N78" s="21">
        <f t="shared" si="26"/>
        <v>0</v>
      </c>
      <c r="O78" s="21"/>
      <c r="P78" s="21">
        <f t="shared" si="27"/>
        <v>0</v>
      </c>
      <c r="Q78" s="21">
        <f t="shared" si="28"/>
        <v>0</v>
      </c>
      <c r="R78" s="21">
        <f t="shared" si="25"/>
        <v>0</v>
      </c>
      <c r="S78" s="21">
        <f t="shared" si="29"/>
        <v>0</v>
      </c>
      <c r="T78" s="14"/>
      <c r="U78" s="26"/>
      <c r="V78" s="26"/>
      <c r="W78" s="26"/>
      <c r="X78" s="26"/>
      <c r="Y78" s="26"/>
      <c r="Z78" s="26"/>
    </row>
    <row r="79" spans="1:26" ht="27.75" customHeight="1">
      <c r="A79" s="12">
        <v>11</v>
      </c>
      <c r="B79" s="14" t="s">
        <v>2755</v>
      </c>
      <c r="C79" s="14" t="s">
        <v>2744</v>
      </c>
      <c r="D79" s="14"/>
      <c r="E79" s="9" t="s">
        <v>280</v>
      </c>
      <c r="F79" s="9"/>
      <c r="G79" s="9"/>
      <c r="H79" s="9"/>
      <c r="I79" s="9"/>
      <c r="J79" s="9"/>
      <c r="K79" s="9"/>
      <c r="L79" s="24">
        <f>L77</f>
        <v>13</v>
      </c>
      <c r="M79" s="21"/>
      <c r="N79" s="21">
        <f t="shared" si="26"/>
        <v>0</v>
      </c>
      <c r="O79" s="21"/>
      <c r="P79" s="21">
        <f t="shared" si="27"/>
        <v>0</v>
      </c>
      <c r="Q79" s="21">
        <f t="shared" si="28"/>
        <v>0</v>
      </c>
      <c r="R79" s="21">
        <f t="shared" si="25"/>
        <v>0</v>
      </c>
      <c r="S79" s="21">
        <f t="shared" si="29"/>
        <v>0</v>
      </c>
      <c r="T79" s="14"/>
      <c r="U79" s="26"/>
      <c r="V79" s="26"/>
      <c r="W79" s="26"/>
      <c r="X79" s="26"/>
      <c r="Y79" s="26"/>
      <c r="Z79" s="26"/>
    </row>
    <row r="80" spans="1:26" ht="27.75" customHeight="1">
      <c r="A80" s="12">
        <v>12</v>
      </c>
      <c r="B80" s="14" t="s">
        <v>2756</v>
      </c>
      <c r="C80" s="14"/>
      <c r="D80" s="14"/>
      <c r="E80" s="9" t="s">
        <v>280</v>
      </c>
      <c r="F80" s="9"/>
      <c r="G80" s="9"/>
      <c r="H80" s="9"/>
      <c r="I80" s="9"/>
      <c r="J80" s="9"/>
      <c r="K80" s="9"/>
      <c r="L80" s="24">
        <v>4</v>
      </c>
      <c r="M80" s="21"/>
      <c r="N80" s="21">
        <f t="shared" si="26"/>
        <v>0</v>
      </c>
      <c r="O80" s="21"/>
      <c r="P80" s="21">
        <f t="shared" si="27"/>
        <v>0</v>
      </c>
      <c r="Q80" s="21">
        <f t="shared" si="28"/>
        <v>0</v>
      </c>
      <c r="R80" s="21">
        <f t="shared" si="25"/>
        <v>0</v>
      </c>
      <c r="S80" s="21">
        <f t="shared" si="29"/>
        <v>0</v>
      </c>
      <c r="T80" s="14"/>
      <c r="U80" s="26"/>
      <c r="V80" s="26"/>
      <c r="W80" s="26"/>
      <c r="X80" s="26"/>
      <c r="Y80" s="26"/>
      <c r="Z80" s="26"/>
    </row>
    <row r="81" spans="1:26" ht="27.75" customHeight="1">
      <c r="A81" s="12">
        <v>13</v>
      </c>
      <c r="B81" s="14" t="s">
        <v>2757</v>
      </c>
      <c r="C81" s="14" t="s">
        <v>2758</v>
      </c>
      <c r="D81" s="14"/>
      <c r="E81" s="9" t="s">
        <v>280</v>
      </c>
      <c r="F81" s="9"/>
      <c r="G81" s="9"/>
      <c r="H81" s="9"/>
      <c r="I81" s="9"/>
      <c r="J81" s="9"/>
      <c r="K81" s="9"/>
      <c r="L81" s="24">
        <v>4</v>
      </c>
      <c r="M81" s="21"/>
      <c r="N81" s="21">
        <f t="shared" si="26"/>
        <v>0</v>
      </c>
      <c r="O81" s="21"/>
      <c r="P81" s="21">
        <f t="shared" si="27"/>
        <v>0</v>
      </c>
      <c r="Q81" s="21">
        <f t="shared" si="28"/>
        <v>0</v>
      </c>
      <c r="R81" s="21">
        <f t="shared" si="25"/>
        <v>0</v>
      </c>
      <c r="S81" s="21">
        <f t="shared" si="29"/>
        <v>0</v>
      </c>
      <c r="T81" s="14"/>
      <c r="U81" s="26"/>
      <c r="V81" s="26"/>
      <c r="W81" s="26"/>
      <c r="X81" s="26"/>
      <c r="Y81" s="26"/>
      <c r="Z81" s="26"/>
    </row>
    <row r="82" spans="1:26" ht="27.75" customHeight="1">
      <c r="A82" s="12">
        <v>14</v>
      </c>
      <c r="B82" s="14" t="s">
        <v>2759</v>
      </c>
      <c r="C82" s="14" t="s">
        <v>2760</v>
      </c>
      <c r="D82" s="14"/>
      <c r="E82" s="9" t="s">
        <v>280</v>
      </c>
      <c r="F82" s="9"/>
      <c r="G82" s="9"/>
      <c r="H82" s="9"/>
      <c r="I82" s="9"/>
      <c r="J82" s="9"/>
      <c r="K82" s="9"/>
      <c r="L82" s="24">
        <v>1</v>
      </c>
      <c r="M82" s="21"/>
      <c r="N82" s="21">
        <f t="shared" si="26"/>
        <v>0</v>
      </c>
      <c r="O82" s="21"/>
      <c r="P82" s="21">
        <f t="shared" si="27"/>
        <v>0</v>
      </c>
      <c r="Q82" s="21">
        <f t="shared" si="28"/>
        <v>0</v>
      </c>
      <c r="R82" s="21">
        <f t="shared" si="25"/>
        <v>0</v>
      </c>
      <c r="S82" s="21" t="e">
        <f>R82/#REF!</f>
        <v>#REF!</v>
      </c>
      <c r="T82" s="14"/>
      <c r="U82" s="26"/>
      <c r="V82" s="26"/>
      <c r="W82" s="26"/>
      <c r="X82" s="26"/>
      <c r="Y82" s="26"/>
      <c r="Z82" s="26"/>
    </row>
    <row r="83" spans="1:26" ht="27.75" customHeight="1">
      <c r="A83" s="12">
        <v>15</v>
      </c>
      <c r="B83" s="14" t="s">
        <v>2761</v>
      </c>
      <c r="C83" s="14" t="s">
        <v>2431</v>
      </c>
      <c r="D83" s="14"/>
      <c r="E83" s="9" t="s">
        <v>280</v>
      </c>
      <c r="F83" s="9"/>
      <c r="G83" s="9"/>
      <c r="H83" s="9"/>
      <c r="I83" s="9"/>
      <c r="J83" s="9"/>
      <c r="K83" s="9"/>
      <c r="L83" s="24">
        <v>21</v>
      </c>
      <c r="M83" s="21"/>
      <c r="N83" s="21">
        <f t="shared" si="26"/>
        <v>0</v>
      </c>
      <c r="O83" s="21"/>
      <c r="P83" s="21">
        <f t="shared" si="27"/>
        <v>0</v>
      </c>
      <c r="Q83" s="21">
        <f t="shared" si="28"/>
        <v>0</v>
      </c>
      <c r="R83" s="21">
        <f t="shared" si="25"/>
        <v>0</v>
      </c>
      <c r="S83" s="21">
        <f t="shared" ref="S83:S95" si="30">R83/T$4</f>
        <v>0</v>
      </c>
      <c r="T83" s="14"/>
      <c r="U83" s="26"/>
      <c r="V83" s="26"/>
      <c r="W83" s="26"/>
      <c r="X83" s="26"/>
      <c r="Y83" s="26"/>
      <c r="Z83" s="26"/>
    </row>
    <row r="84" spans="1:26" ht="27.75" customHeight="1">
      <c r="A84" s="12">
        <v>16</v>
      </c>
      <c r="B84" s="14" t="s">
        <v>2762</v>
      </c>
      <c r="C84" s="14" t="s">
        <v>2744</v>
      </c>
      <c r="D84" s="14"/>
      <c r="E84" s="9" t="s">
        <v>280</v>
      </c>
      <c r="F84" s="9"/>
      <c r="G84" s="9"/>
      <c r="H84" s="9"/>
      <c r="I84" s="9"/>
      <c r="J84" s="9"/>
      <c r="K84" s="9"/>
      <c r="L84" s="24">
        <v>6</v>
      </c>
      <c r="M84" s="21"/>
      <c r="N84" s="21">
        <f t="shared" si="26"/>
        <v>0</v>
      </c>
      <c r="O84" s="21"/>
      <c r="P84" s="21">
        <f t="shared" si="27"/>
        <v>0</v>
      </c>
      <c r="Q84" s="21">
        <f t="shared" si="28"/>
        <v>0</v>
      </c>
      <c r="R84" s="21">
        <f t="shared" si="25"/>
        <v>0</v>
      </c>
      <c r="S84" s="21">
        <f t="shared" si="30"/>
        <v>0</v>
      </c>
      <c r="T84" s="14"/>
      <c r="U84" s="26"/>
      <c r="V84" s="26"/>
      <c r="W84" s="26"/>
      <c r="X84" s="26"/>
      <c r="Y84" s="26"/>
      <c r="Z84" s="26"/>
    </row>
    <row r="85" spans="1:26" ht="27.75" customHeight="1">
      <c r="A85" s="12">
        <v>17</v>
      </c>
      <c r="B85" s="14" t="s">
        <v>2763</v>
      </c>
      <c r="C85" s="14" t="s">
        <v>2744</v>
      </c>
      <c r="D85" s="14"/>
      <c r="E85" s="9" t="s">
        <v>280</v>
      </c>
      <c r="F85" s="9"/>
      <c r="G85" s="9"/>
      <c r="H85" s="9"/>
      <c r="I85" s="9"/>
      <c r="J85" s="9"/>
      <c r="K85" s="9"/>
      <c r="L85" s="24">
        <v>88</v>
      </c>
      <c r="M85" s="21"/>
      <c r="N85" s="21">
        <f t="shared" si="26"/>
        <v>0</v>
      </c>
      <c r="O85" s="21"/>
      <c r="P85" s="21">
        <f t="shared" si="27"/>
        <v>0</v>
      </c>
      <c r="Q85" s="21">
        <f t="shared" si="28"/>
        <v>0</v>
      </c>
      <c r="R85" s="21">
        <f t="shared" si="25"/>
        <v>0</v>
      </c>
      <c r="S85" s="21">
        <f t="shared" si="30"/>
        <v>0</v>
      </c>
      <c r="T85" s="14"/>
      <c r="U85" s="26"/>
      <c r="V85" s="26"/>
      <c r="W85" s="26"/>
      <c r="X85" s="26"/>
      <c r="Y85" s="26"/>
      <c r="Z85" s="26"/>
    </row>
    <row r="86" spans="1:26" ht="27.75" customHeight="1">
      <c r="A86" s="12">
        <v>18</v>
      </c>
      <c r="B86" s="14" t="s">
        <v>2764</v>
      </c>
      <c r="C86" s="14" t="s">
        <v>2744</v>
      </c>
      <c r="D86" s="14"/>
      <c r="E86" s="9" t="s">
        <v>280</v>
      </c>
      <c r="F86" s="9"/>
      <c r="G86" s="9"/>
      <c r="H86" s="9"/>
      <c r="I86" s="9"/>
      <c r="J86" s="9"/>
      <c r="K86" s="9"/>
      <c r="L86" s="24">
        <f>L85</f>
        <v>88</v>
      </c>
      <c r="M86" s="21"/>
      <c r="N86" s="21">
        <f t="shared" si="26"/>
        <v>0</v>
      </c>
      <c r="O86" s="21"/>
      <c r="P86" s="21">
        <f t="shared" si="27"/>
        <v>0</v>
      </c>
      <c r="Q86" s="21">
        <f t="shared" si="28"/>
        <v>0</v>
      </c>
      <c r="R86" s="21">
        <f t="shared" si="25"/>
        <v>0</v>
      </c>
      <c r="S86" s="21">
        <f t="shared" si="30"/>
        <v>0</v>
      </c>
      <c r="T86" s="14"/>
      <c r="U86" s="26"/>
      <c r="V86" s="26"/>
      <c r="W86" s="26"/>
      <c r="X86" s="26"/>
      <c r="Y86" s="26"/>
      <c r="Z86" s="26"/>
    </row>
    <row r="87" spans="1:26" ht="27.75" customHeight="1">
      <c r="A87" s="12">
        <v>19</v>
      </c>
      <c r="B87" s="14" t="s">
        <v>2765</v>
      </c>
      <c r="C87" s="14" t="s">
        <v>2744</v>
      </c>
      <c r="D87" s="14"/>
      <c r="E87" s="9" t="s">
        <v>280</v>
      </c>
      <c r="F87" s="9"/>
      <c r="G87" s="9"/>
      <c r="H87" s="9"/>
      <c r="I87" s="9"/>
      <c r="J87" s="9"/>
      <c r="K87" s="9"/>
      <c r="L87" s="24">
        <v>16</v>
      </c>
      <c r="M87" s="21"/>
      <c r="N87" s="21">
        <f t="shared" si="26"/>
        <v>0</v>
      </c>
      <c r="O87" s="21"/>
      <c r="P87" s="21">
        <f t="shared" si="27"/>
        <v>0</v>
      </c>
      <c r="Q87" s="21">
        <f t="shared" si="28"/>
        <v>0</v>
      </c>
      <c r="R87" s="21">
        <f t="shared" si="25"/>
        <v>0</v>
      </c>
      <c r="S87" s="21">
        <f t="shared" si="30"/>
        <v>0</v>
      </c>
      <c r="T87" s="14"/>
      <c r="U87" s="26"/>
      <c r="V87" s="26"/>
      <c r="W87" s="26"/>
      <c r="X87" s="26"/>
      <c r="Y87" s="26"/>
      <c r="Z87" s="26"/>
    </row>
    <row r="88" spans="1:26" ht="27.75" customHeight="1">
      <c r="A88" s="12">
        <v>20</v>
      </c>
      <c r="B88" s="14" t="s">
        <v>2766</v>
      </c>
      <c r="C88" s="14" t="s">
        <v>420</v>
      </c>
      <c r="D88" s="14"/>
      <c r="E88" s="9" t="s">
        <v>280</v>
      </c>
      <c r="F88" s="9"/>
      <c r="G88" s="9"/>
      <c r="H88" s="9"/>
      <c r="I88" s="9"/>
      <c r="J88" s="9"/>
      <c r="K88" s="9"/>
      <c r="L88" s="24">
        <v>38</v>
      </c>
      <c r="M88" s="21"/>
      <c r="N88" s="21">
        <f t="shared" si="26"/>
        <v>0</v>
      </c>
      <c r="O88" s="21"/>
      <c r="P88" s="21">
        <f t="shared" si="27"/>
        <v>0</v>
      </c>
      <c r="Q88" s="21">
        <f t="shared" si="28"/>
        <v>0</v>
      </c>
      <c r="R88" s="21">
        <f t="shared" si="25"/>
        <v>0</v>
      </c>
      <c r="S88" s="21">
        <f t="shared" si="30"/>
        <v>0</v>
      </c>
      <c r="T88" s="14"/>
      <c r="U88" s="26"/>
      <c r="V88" s="26"/>
      <c r="W88" s="26"/>
      <c r="X88" s="26"/>
      <c r="Y88" s="26"/>
      <c r="Z88" s="26"/>
    </row>
    <row r="89" spans="1:26" ht="27.75" customHeight="1">
      <c r="A89" s="12">
        <v>21</v>
      </c>
      <c r="B89" s="14" t="s">
        <v>2767</v>
      </c>
      <c r="C89" s="14" t="s">
        <v>420</v>
      </c>
      <c r="D89" s="14"/>
      <c r="E89" s="9" t="s">
        <v>280</v>
      </c>
      <c r="F89" s="9"/>
      <c r="G89" s="9"/>
      <c r="H89" s="9"/>
      <c r="I89" s="9"/>
      <c r="J89" s="9"/>
      <c r="K89" s="9"/>
      <c r="L89" s="24">
        <v>38</v>
      </c>
      <c r="M89" s="21"/>
      <c r="N89" s="21">
        <f t="shared" si="26"/>
        <v>0</v>
      </c>
      <c r="O89" s="21"/>
      <c r="P89" s="21">
        <f t="shared" si="27"/>
        <v>0</v>
      </c>
      <c r="Q89" s="21">
        <f t="shared" si="28"/>
        <v>0</v>
      </c>
      <c r="R89" s="21">
        <f t="shared" si="25"/>
        <v>0</v>
      </c>
      <c r="S89" s="21">
        <f t="shared" si="30"/>
        <v>0</v>
      </c>
      <c r="T89" s="14"/>
      <c r="U89" s="26"/>
      <c r="V89" s="26"/>
      <c r="W89" s="26"/>
      <c r="X89" s="26"/>
      <c r="Y89" s="26"/>
      <c r="Z89" s="26"/>
    </row>
    <row r="90" spans="1:26" ht="27.75" customHeight="1">
      <c r="A90" s="12">
        <v>22</v>
      </c>
      <c r="B90" s="14" t="s">
        <v>2768</v>
      </c>
      <c r="C90" s="14" t="s">
        <v>2744</v>
      </c>
      <c r="D90" s="14"/>
      <c r="E90" s="9" t="s">
        <v>280</v>
      </c>
      <c r="F90" s="9"/>
      <c r="G90" s="9"/>
      <c r="H90" s="9"/>
      <c r="I90" s="9"/>
      <c r="J90" s="9"/>
      <c r="K90" s="9"/>
      <c r="L90" s="24">
        <v>36</v>
      </c>
      <c r="M90" s="21"/>
      <c r="N90" s="21">
        <f t="shared" si="26"/>
        <v>0</v>
      </c>
      <c r="O90" s="21"/>
      <c r="P90" s="21">
        <f t="shared" si="27"/>
        <v>0</v>
      </c>
      <c r="Q90" s="21">
        <f t="shared" si="28"/>
        <v>0</v>
      </c>
      <c r="R90" s="21">
        <f t="shared" si="25"/>
        <v>0</v>
      </c>
      <c r="S90" s="21">
        <f t="shared" si="30"/>
        <v>0</v>
      </c>
      <c r="T90" s="14"/>
      <c r="U90" s="26"/>
      <c r="V90" s="26"/>
      <c r="W90" s="26"/>
      <c r="X90" s="26"/>
      <c r="Y90" s="26"/>
      <c r="Z90" s="26"/>
    </row>
    <row r="91" spans="1:26" ht="27.75" customHeight="1">
      <c r="A91" s="12">
        <v>23</v>
      </c>
      <c r="B91" s="14" t="s">
        <v>2769</v>
      </c>
      <c r="C91" s="14" t="s">
        <v>2770</v>
      </c>
      <c r="D91" s="14"/>
      <c r="E91" s="9" t="s">
        <v>280</v>
      </c>
      <c r="F91" s="9"/>
      <c r="G91" s="9"/>
      <c r="H91" s="9"/>
      <c r="I91" s="9"/>
      <c r="J91" s="9"/>
      <c r="K91" s="9"/>
      <c r="L91" s="24">
        <v>8</v>
      </c>
      <c r="M91" s="21"/>
      <c r="N91" s="21">
        <f t="shared" si="26"/>
        <v>0</v>
      </c>
      <c r="O91" s="21"/>
      <c r="P91" s="21">
        <f t="shared" si="27"/>
        <v>0</v>
      </c>
      <c r="Q91" s="21">
        <f t="shared" si="28"/>
        <v>0</v>
      </c>
      <c r="R91" s="21">
        <f t="shared" si="25"/>
        <v>0</v>
      </c>
      <c r="S91" s="21">
        <f t="shared" si="30"/>
        <v>0</v>
      </c>
      <c r="T91" s="14"/>
      <c r="U91" s="26"/>
      <c r="V91" s="26"/>
      <c r="W91" s="26"/>
      <c r="X91" s="26"/>
      <c r="Y91" s="26"/>
      <c r="Z91" s="26"/>
    </row>
    <row r="92" spans="1:26" ht="27.75" customHeight="1">
      <c r="A92" s="12">
        <v>24</v>
      </c>
      <c r="B92" s="14" t="s">
        <v>2771</v>
      </c>
      <c r="C92" s="14" t="s">
        <v>2770</v>
      </c>
      <c r="D92" s="14"/>
      <c r="E92" s="9" t="s">
        <v>280</v>
      </c>
      <c r="F92" s="9"/>
      <c r="G92" s="9"/>
      <c r="H92" s="9"/>
      <c r="I92" s="9"/>
      <c r="J92" s="9"/>
      <c r="K92" s="9"/>
      <c r="L92" s="24">
        <v>13</v>
      </c>
      <c r="M92" s="21"/>
      <c r="N92" s="21">
        <f t="shared" si="26"/>
        <v>0</v>
      </c>
      <c r="O92" s="21"/>
      <c r="P92" s="21">
        <f t="shared" si="27"/>
        <v>0</v>
      </c>
      <c r="Q92" s="21">
        <f t="shared" si="28"/>
        <v>0</v>
      </c>
      <c r="R92" s="21">
        <f t="shared" si="25"/>
        <v>0</v>
      </c>
      <c r="S92" s="21">
        <f t="shared" si="30"/>
        <v>0</v>
      </c>
      <c r="T92" s="14"/>
      <c r="U92" s="26"/>
      <c r="V92" s="26"/>
      <c r="W92" s="26"/>
      <c r="X92" s="26"/>
      <c r="Y92" s="26"/>
      <c r="Z92" s="26"/>
    </row>
    <row r="93" spans="1:26" ht="27.75" customHeight="1">
      <c r="A93" s="12">
        <v>25</v>
      </c>
      <c r="B93" s="14" t="s">
        <v>2772</v>
      </c>
      <c r="C93" s="14" t="s">
        <v>420</v>
      </c>
      <c r="D93" s="14"/>
      <c r="E93" s="9" t="s">
        <v>280</v>
      </c>
      <c r="F93" s="9"/>
      <c r="G93" s="9"/>
      <c r="H93" s="9"/>
      <c r="I93" s="9"/>
      <c r="J93" s="9"/>
      <c r="K93" s="9"/>
      <c r="L93" s="24">
        <v>58</v>
      </c>
      <c r="M93" s="21"/>
      <c r="N93" s="21">
        <f t="shared" si="26"/>
        <v>0</v>
      </c>
      <c r="O93" s="21"/>
      <c r="P93" s="21">
        <f t="shared" si="27"/>
        <v>0</v>
      </c>
      <c r="Q93" s="21">
        <f t="shared" si="28"/>
        <v>0</v>
      </c>
      <c r="R93" s="21">
        <f t="shared" si="25"/>
        <v>0</v>
      </c>
      <c r="S93" s="21">
        <f t="shared" si="30"/>
        <v>0</v>
      </c>
      <c r="T93" s="14"/>
      <c r="U93" s="26"/>
      <c r="V93" s="26"/>
      <c r="W93" s="26"/>
      <c r="X93" s="26"/>
      <c r="Y93" s="26"/>
      <c r="Z93" s="26"/>
    </row>
    <row r="94" spans="1:26" ht="27.75" customHeight="1">
      <c r="A94" s="12">
        <v>26</v>
      </c>
      <c r="B94" s="14" t="s">
        <v>2713</v>
      </c>
      <c r="C94" s="14"/>
      <c r="D94" s="14"/>
      <c r="E94" s="9" t="s">
        <v>163</v>
      </c>
      <c r="F94" s="9"/>
      <c r="G94" s="9"/>
      <c r="H94" s="9"/>
      <c r="I94" s="9"/>
      <c r="J94" s="9"/>
      <c r="K94" s="9"/>
      <c r="L94" s="24">
        <v>1</v>
      </c>
      <c r="M94" s="21"/>
      <c r="N94" s="21">
        <f t="shared" si="26"/>
        <v>0</v>
      </c>
      <c r="O94" s="21"/>
      <c r="P94" s="21">
        <f t="shared" si="27"/>
        <v>0</v>
      </c>
      <c r="Q94" s="21">
        <f t="shared" si="28"/>
        <v>0</v>
      </c>
      <c r="R94" s="21">
        <f t="shared" si="25"/>
        <v>0</v>
      </c>
      <c r="S94" s="21">
        <f t="shared" si="30"/>
        <v>0</v>
      </c>
      <c r="T94" s="14"/>
      <c r="U94" s="26"/>
      <c r="V94" s="26"/>
      <c r="W94" s="26"/>
      <c r="X94" s="26"/>
      <c r="Y94" s="26"/>
      <c r="Z94" s="26"/>
    </row>
    <row r="95" spans="1:26" ht="27.75" customHeight="1">
      <c r="A95" s="12">
        <v>27</v>
      </c>
      <c r="B95" s="14" t="s">
        <v>2732</v>
      </c>
      <c r="C95" s="14"/>
      <c r="D95" s="14"/>
      <c r="E95" s="9" t="s">
        <v>163</v>
      </c>
      <c r="F95" s="9"/>
      <c r="G95" s="9"/>
      <c r="H95" s="9"/>
      <c r="I95" s="9"/>
      <c r="J95" s="9"/>
      <c r="K95" s="9"/>
      <c r="L95" s="24">
        <v>1</v>
      </c>
      <c r="M95" s="21"/>
      <c r="N95" s="21">
        <f t="shared" si="26"/>
        <v>0</v>
      </c>
      <c r="O95" s="21"/>
      <c r="P95" s="21">
        <f t="shared" si="27"/>
        <v>0</v>
      </c>
      <c r="Q95" s="21">
        <f t="shared" si="28"/>
        <v>0</v>
      </c>
      <c r="R95" s="21">
        <f t="shared" si="25"/>
        <v>0</v>
      </c>
      <c r="S95" s="21">
        <f t="shared" si="30"/>
        <v>0</v>
      </c>
      <c r="T95" s="14"/>
      <c r="U95" s="26"/>
      <c r="V95" s="26"/>
      <c r="W95" s="26"/>
      <c r="X95" s="26"/>
      <c r="Y95" s="26"/>
      <c r="Z95" s="26"/>
    </row>
    <row r="96" spans="1:26" ht="27.75" customHeight="1">
      <c r="A96" s="12"/>
      <c r="B96" s="14"/>
      <c r="C96" s="14"/>
      <c r="D96" s="14"/>
      <c r="E96" s="9"/>
      <c r="F96" s="9"/>
      <c r="G96" s="9"/>
      <c r="H96" s="9"/>
      <c r="I96" s="9"/>
      <c r="J96" s="9"/>
      <c r="K96" s="9"/>
      <c r="L96" s="24"/>
      <c r="M96" s="21"/>
      <c r="N96" s="21"/>
      <c r="O96" s="21"/>
      <c r="P96" s="21"/>
      <c r="Q96" s="21"/>
      <c r="R96" s="21"/>
      <c r="S96" s="21"/>
      <c r="T96" s="14"/>
      <c r="U96" s="26"/>
      <c r="V96" s="26"/>
      <c r="W96" s="26"/>
      <c r="X96" s="26"/>
      <c r="Y96" s="26"/>
      <c r="Z96" s="26"/>
    </row>
    <row r="97" spans="1:26" ht="27.75" customHeight="1">
      <c r="A97" s="6">
        <v>5</v>
      </c>
      <c r="B97" s="7" t="s">
        <v>2773</v>
      </c>
      <c r="C97" s="7"/>
      <c r="D97" s="7"/>
      <c r="E97" s="6"/>
      <c r="F97" s="6"/>
      <c r="G97" s="6"/>
      <c r="H97" s="6"/>
      <c r="I97" s="6"/>
      <c r="J97" s="6"/>
      <c r="K97" s="6"/>
      <c r="L97" s="18"/>
      <c r="M97" s="23"/>
      <c r="N97" s="23">
        <f>SUM(N98:N109)</f>
        <v>0</v>
      </c>
      <c r="O97" s="23"/>
      <c r="P97" s="23">
        <f>SUM(P98:P109)</f>
        <v>0</v>
      </c>
      <c r="Q97" s="23"/>
      <c r="R97" s="23">
        <f>P97+N97</f>
        <v>0</v>
      </c>
      <c r="S97" s="23">
        <f>R97/T$4</f>
        <v>0</v>
      </c>
      <c r="T97" s="7"/>
      <c r="U97" s="26"/>
      <c r="V97" s="26"/>
      <c r="W97" s="26"/>
      <c r="X97" s="26"/>
      <c r="Y97" s="26"/>
      <c r="Z97" s="26"/>
    </row>
    <row r="98" spans="1:26" ht="27.75" customHeight="1">
      <c r="A98" s="12" t="s">
        <v>218</v>
      </c>
      <c r="B98" s="10" t="s">
        <v>2774</v>
      </c>
      <c r="C98" s="14"/>
      <c r="D98" s="14"/>
      <c r="E98" s="9"/>
      <c r="F98" s="9"/>
      <c r="G98" s="9"/>
      <c r="H98" s="9"/>
      <c r="I98" s="9"/>
      <c r="J98" s="9"/>
      <c r="K98" s="9"/>
      <c r="L98" s="24"/>
      <c r="M98" s="21"/>
      <c r="N98" s="21"/>
      <c r="O98" s="21"/>
      <c r="P98" s="21"/>
      <c r="Q98" s="21"/>
      <c r="R98" s="21"/>
      <c r="S98" s="21"/>
      <c r="T98" s="14"/>
      <c r="U98" s="26"/>
      <c r="V98" s="26"/>
      <c r="W98" s="26"/>
      <c r="X98" s="26"/>
      <c r="Y98" s="26"/>
      <c r="Z98" s="26"/>
    </row>
    <row r="99" spans="1:26" ht="27.75" customHeight="1">
      <c r="A99" s="12">
        <v>1</v>
      </c>
      <c r="B99" s="14" t="s">
        <v>2775</v>
      </c>
      <c r="C99" s="14" t="s">
        <v>2776</v>
      </c>
      <c r="D99" s="14"/>
      <c r="E99" s="9" t="s">
        <v>421</v>
      </c>
      <c r="F99" s="9"/>
      <c r="G99" s="9"/>
      <c r="H99" s="9"/>
      <c r="I99" s="9"/>
      <c r="J99" s="9"/>
      <c r="K99" s="9"/>
      <c r="L99" s="24">
        <v>62</v>
      </c>
      <c r="M99" s="21"/>
      <c r="N99" s="21">
        <f t="shared" ref="N99:N109" si="31">M99*L99</f>
        <v>0</v>
      </c>
      <c r="O99" s="21"/>
      <c r="P99" s="21">
        <f t="shared" ref="P99:P109" si="32">O99*L99</f>
        <v>0</v>
      </c>
      <c r="Q99" s="21">
        <f>M99+O99</f>
        <v>0</v>
      </c>
      <c r="R99" s="21">
        <f t="shared" ref="R99:R109" si="33">P99+N99</f>
        <v>0</v>
      </c>
      <c r="S99" s="21">
        <f t="shared" ref="S99:S109" si="34">R99/T$4</f>
        <v>0</v>
      </c>
      <c r="T99" s="14"/>
      <c r="U99" s="26"/>
      <c r="V99" s="26"/>
      <c r="W99" s="26"/>
      <c r="X99" s="26"/>
      <c r="Y99" s="26"/>
      <c r="Z99" s="26"/>
    </row>
    <row r="100" spans="1:26" ht="27.75" customHeight="1">
      <c r="A100" s="12">
        <v>2</v>
      </c>
      <c r="B100" s="14" t="s">
        <v>2777</v>
      </c>
      <c r="C100" s="14" t="s">
        <v>2776</v>
      </c>
      <c r="D100" s="14"/>
      <c r="E100" s="9" t="s">
        <v>421</v>
      </c>
      <c r="F100" s="9"/>
      <c r="G100" s="9"/>
      <c r="H100" s="9"/>
      <c r="I100" s="9"/>
      <c r="J100" s="9"/>
      <c r="K100" s="9"/>
      <c r="L100" s="24">
        <v>504</v>
      </c>
      <c r="M100" s="21"/>
      <c r="N100" s="21">
        <f t="shared" si="31"/>
        <v>0</v>
      </c>
      <c r="O100" s="21"/>
      <c r="P100" s="21">
        <f t="shared" si="32"/>
        <v>0</v>
      </c>
      <c r="Q100" s="21">
        <f t="shared" ref="Q100:Q109" si="35">+M100+O100</f>
        <v>0</v>
      </c>
      <c r="R100" s="21">
        <f t="shared" si="33"/>
        <v>0</v>
      </c>
      <c r="S100" s="21">
        <f t="shared" si="34"/>
        <v>0</v>
      </c>
      <c r="T100" s="14"/>
      <c r="U100" s="36"/>
      <c r="V100" s="36"/>
      <c r="W100" s="36"/>
      <c r="X100" s="36"/>
      <c r="Y100" s="36"/>
      <c r="Z100" s="36"/>
    </row>
    <row r="101" spans="1:26" ht="27.75" customHeight="1">
      <c r="A101" s="12">
        <v>3</v>
      </c>
      <c r="B101" s="14" t="s">
        <v>2778</v>
      </c>
      <c r="C101" s="14" t="s">
        <v>2776</v>
      </c>
      <c r="D101" s="14"/>
      <c r="E101" s="9" t="s">
        <v>421</v>
      </c>
      <c r="F101" s="9"/>
      <c r="G101" s="9"/>
      <c r="H101" s="9"/>
      <c r="I101" s="9"/>
      <c r="J101" s="9"/>
      <c r="K101" s="9"/>
      <c r="L101" s="24">
        <v>252</v>
      </c>
      <c r="M101" s="21"/>
      <c r="N101" s="21">
        <f t="shared" si="31"/>
        <v>0</v>
      </c>
      <c r="O101" s="21"/>
      <c r="P101" s="21">
        <f t="shared" si="32"/>
        <v>0</v>
      </c>
      <c r="Q101" s="21">
        <f t="shared" si="35"/>
        <v>0</v>
      </c>
      <c r="R101" s="21">
        <f t="shared" si="33"/>
        <v>0</v>
      </c>
      <c r="S101" s="21">
        <f t="shared" si="34"/>
        <v>0</v>
      </c>
      <c r="T101" s="14"/>
      <c r="U101" s="26"/>
      <c r="V101" s="26"/>
      <c r="W101" s="26"/>
      <c r="X101" s="26"/>
      <c r="Y101" s="26"/>
      <c r="Z101" s="26"/>
    </row>
    <row r="102" spans="1:26" ht="27.75" customHeight="1">
      <c r="A102" s="12">
        <v>4</v>
      </c>
      <c r="B102" s="14" t="s">
        <v>2779</v>
      </c>
      <c r="C102" s="14" t="s">
        <v>2431</v>
      </c>
      <c r="D102" s="14"/>
      <c r="E102" s="9" t="s">
        <v>163</v>
      </c>
      <c r="F102" s="9"/>
      <c r="G102" s="9"/>
      <c r="H102" s="9"/>
      <c r="I102" s="9"/>
      <c r="J102" s="9"/>
      <c r="K102" s="9"/>
      <c r="L102" s="24">
        <v>1</v>
      </c>
      <c r="M102" s="21"/>
      <c r="N102" s="21">
        <f t="shared" si="31"/>
        <v>0</v>
      </c>
      <c r="O102" s="21"/>
      <c r="P102" s="21">
        <f t="shared" si="32"/>
        <v>0</v>
      </c>
      <c r="Q102" s="21">
        <f t="shared" si="35"/>
        <v>0</v>
      </c>
      <c r="R102" s="21">
        <f t="shared" si="33"/>
        <v>0</v>
      </c>
      <c r="S102" s="21">
        <f t="shared" si="34"/>
        <v>0</v>
      </c>
      <c r="T102" s="14"/>
      <c r="U102" s="26"/>
      <c r="V102" s="26"/>
      <c r="W102" s="26"/>
      <c r="X102" s="26"/>
      <c r="Y102" s="26"/>
      <c r="Z102" s="26"/>
    </row>
    <row r="103" spans="1:26" ht="27.75" customHeight="1">
      <c r="A103" s="12">
        <v>5</v>
      </c>
      <c r="B103" s="14" t="s">
        <v>2780</v>
      </c>
      <c r="C103" s="14" t="s">
        <v>2781</v>
      </c>
      <c r="D103" s="14"/>
      <c r="E103" s="9" t="s">
        <v>2707</v>
      </c>
      <c r="F103" s="9"/>
      <c r="G103" s="9"/>
      <c r="H103" s="9"/>
      <c r="I103" s="9"/>
      <c r="J103" s="9"/>
      <c r="K103" s="9"/>
      <c r="L103" s="24">
        <v>4</v>
      </c>
      <c r="M103" s="21"/>
      <c r="N103" s="21">
        <f t="shared" si="31"/>
        <v>0</v>
      </c>
      <c r="O103" s="21"/>
      <c r="P103" s="21">
        <f t="shared" si="32"/>
        <v>0</v>
      </c>
      <c r="Q103" s="21">
        <f t="shared" si="35"/>
        <v>0</v>
      </c>
      <c r="R103" s="21">
        <f t="shared" si="33"/>
        <v>0</v>
      </c>
      <c r="S103" s="21">
        <f t="shared" si="34"/>
        <v>0</v>
      </c>
      <c r="T103" s="14"/>
      <c r="U103" s="26"/>
      <c r="V103" s="26"/>
      <c r="W103" s="26"/>
      <c r="X103" s="26"/>
      <c r="Y103" s="26"/>
      <c r="Z103" s="26"/>
    </row>
    <row r="104" spans="1:26" ht="27.75" customHeight="1">
      <c r="A104" s="12">
        <v>6</v>
      </c>
      <c r="B104" s="14" t="s">
        <v>1368</v>
      </c>
      <c r="C104" s="14" t="s">
        <v>2781</v>
      </c>
      <c r="D104" s="14"/>
      <c r="E104" s="9" t="s">
        <v>2707</v>
      </c>
      <c r="F104" s="9"/>
      <c r="G104" s="9"/>
      <c r="H104" s="9"/>
      <c r="I104" s="9"/>
      <c r="J104" s="9"/>
      <c r="K104" s="9"/>
      <c r="L104" s="24">
        <v>80</v>
      </c>
      <c r="M104" s="21"/>
      <c r="N104" s="21">
        <f t="shared" si="31"/>
        <v>0</v>
      </c>
      <c r="O104" s="21"/>
      <c r="P104" s="21">
        <f t="shared" si="32"/>
        <v>0</v>
      </c>
      <c r="Q104" s="21">
        <f t="shared" si="35"/>
        <v>0</v>
      </c>
      <c r="R104" s="21">
        <f t="shared" si="33"/>
        <v>0</v>
      </c>
      <c r="S104" s="21">
        <f t="shared" si="34"/>
        <v>0</v>
      </c>
      <c r="T104" s="14"/>
      <c r="U104" s="26"/>
      <c r="V104" s="26"/>
      <c r="W104" s="26"/>
      <c r="X104" s="26"/>
      <c r="Y104" s="26"/>
      <c r="Z104" s="26"/>
    </row>
    <row r="105" spans="1:26" ht="27.75" customHeight="1">
      <c r="A105" s="12">
        <v>7</v>
      </c>
      <c r="B105" s="14" t="s">
        <v>2782</v>
      </c>
      <c r="C105" s="14"/>
      <c r="D105" s="14"/>
      <c r="E105" s="9" t="s">
        <v>163</v>
      </c>
      <c r="F105" s="9"/>
      <c r="G105" s="9"/>
      <c r="H105" s="9"/>
      <c r="I105" s="9"/>
      <c r="J105" s="9"/>
      <c r="K105" s="9"/>
      <c r="L105" s="24">
        <v>1</v>
      </c>
      <c r="M105" s="21"/>
      <c r="N105" s="21">
        <f t="shared" si="31"/>
        <v>0</v>
      </c>
      <c r="O105" s="21"/>
      <c r="P105" s="21">
        <f t="shared" si="32"/>
        <v>0</v>
      </c>
      <c r="Q105" s="21">
        <f t="shared" si="35"/>
        <v>0</v>
      </c>
      <c r="R105" s="21">
        <f t="shared" si="33"/>
        <v>0</v>
      </c>
      <c r="S105" s="21">
        <f t="shared" si="34"/>
        <v>0</v>
      </c>
      <c r="T105" s="14"/>
      <c r="U105" s="26"/>
      <c r="V105" s="26"/>
      <c r="W105" s="26"/>
      <c r="X105" s="26"/>
      <c r="Y105" s="26"/>
      <c r="Z105" s="26"/>
    </row>
    <row r="106" spans="1:26" ht="27.75" customHeight="1">
      <c r="A106" s="12">
        <v>8</v>
      </c>
      <c r="B106" s="14" t="s">
        <v>2783</v>
      </c>
      <c r="C106" s="14"/>
      <c r="D106" s="14"/>
      <c r="E106" s="9" t="s">
        <v>163</v>
      </c>
      <c r="F106" s="9"/>
      <c r="G106" s="9"/>
      <c r="H106" s="9"/>
      <c r="I106" s="9"/>
      <c r="J106" s="9"/>
      <c r="K106" s="9"/>
      <c r="L106" s="24">
        <v>1</v>
      </c>
      <c r="M106" s="21"/>
      <c r="N106" s="21">
        <f t="shared" si="31"/>
        <v>0</v>
      </c>
      <c r="O106" s="21"/>
      <c r="P106" s="21">
        <f t="shared" si="32"/>
        <v>0</v>
      </c>
      <c r="Q106" s="21">
        <f t="shared" si="35"/>
        <v>0</v>
      </c>
      <c r="R106" s="21">
        <f t="shared" si="33"/>
        <v>0</v>
      </c>
      <c r="S106" s="21">
        <f t="shared" si="34"/>
        <v>0</v>
      </c>
      <c r="T106" s="14"/>
      <c r="U106" s="26"/>
      <c r="V106" s="26"/>
      <c r="W106" s="26"/>
      <c r="X106" s="26"/>
      <c r="Y106" s="26"/>
      <c r="Z106" s="26"/>
    </row>
    <row r="107" spans="1:26" ht="27.75" customHeight="1">
      <c r="A107" s="12">
        <v>9</v>
      </c>
      <c r="B107" s="14" t="s">
        <v>2784</v>
      </c>
      <c r="C107" s="14"/>
      <c r="D107" s="14"/>
      <c r="E107" s="9" t="s">
        <v>163</v>
      </c>
      <c r="F107" s="9"/>
      <c r="G107" s="9"/>
      <c r="H107" s="9"/>
      <c r="I107" s="9"/>
      <c r="J107" s="9"/>
      <c r="K107" s="9"/>
      <c r="L107" s="24">
        <v>1</v>
      </c>
      <c r="M107" s="21"/>
      <c r="N107" s="21">
        <f t="shared" si="31"/>
        <v>0</v>
      </c>
      <c r="O107" s="21"/>
      <c r="P107" s="21">
        <f t="shared" si="32"/>
        <v>0</v>
      </c>
      <c r="Q107" s="21">
        <f t="shared" si="35"/>
        <v>0</v>
      </c>
      <c r="R107" s="21">
        <f t="shared" si="33"/>
        <v>0</v>
      </c>
      <c r="S107" s="21">
        <f t="shared" si="34"/>
        <v>0</v>
      </c>
      <c r="T107" s="14"/>
      <c r="U107" s="26"/>
      <c r="V107" s="26"/>
      <c r="W107" s="26"/>
      <c r="X107" s="26"/>
      <c r="Y107" s="26"/>
      <c r="Z107" s="26"/>
    </row>
    <row r="108" spans="1:26" ht="27.75" customHeight="1">
      <c r="A108" s="12">
        <v>10</v>
      </c>
      <c r="B108" s="14" t="s">
        <v>2729</v>
      </c>
      <c r="C108" s="14"/>
      <c r="D108" s="14"/>
      <c r="E108" s="9" t="s">
        <v>163</v>
      </c>
      <c r="F108" s="9"/>
      <c r="G108" s="9"/>
      <c r="H108" s="9"/>
      <c r="I108" s="9"/>
      <c r="J108" s="9"/>
      <c r="K108" s="9"/>
      <c r="L108" s="24">
        <v>1</v>
      </c>
      <c r="M108" s="21"/>
      <c r="N108" s="21">
        <f t="shared" si="31"/>
        <v>0</v>
      </c>
      <c r="O108" s="21"/>
      <c r="P108" s="21">
        <f t="shared" si="32"/>
        <v>0</v>
      </c>
      <c r="Q108" s="21">
        <f t="shared" si="35"/>
        <v>0</v>
      </c>
      <c r="R108" s="21">
        <f t="shared" si="33"/>
        <v>0</v>
      </c>
      <c r="S108" s="21">
        <f t="shared" si="34"/>
        <v>0</v>
      </c>
      <c r="T108" s="14"/>
      <c r="U108" s="26"/>
      <c r="V108" s="26"/>
      <c r="W108" s="26"/>
      <c r="X108" s="26"/>
      <c r="Y108" s="26"/>
      <c r="Z108" s="26"/>
    </row>
    <row r="109" spans="1:26" ht="27.75" customHeight="1">
      <c r="A109" s="12">
        <v>11</v>
      </c>
      <c r="B109" s="14" t="s">
        <v>2732</v>
      </c>
      <c r="C109" s="14"/>
      <c r="D109" s="14"/>
      <c r="E109" s="9" t="s">
        <v>163</v>
      </c>
      <c r="F109" s="9"/>
      <c r="G109" s="9"/>
      <c r="H109" s="9"/>
      <c r="I109" s="9"/>
      <c r="J109" s="9"/>
      <c r="K109" s="9"/>
      <c r="L109" s="24">
        <v>1</v>
      </c>
      <c r="M109" s="21"/>
      <c r="N109" s="21">
        <f t="shared" si="31"/>
        <v>0</v>
      </c>
      <c r="O109" s="21"/>
      <c r="P109" s="21">
        <f t="shared" si="32"/>
        <v>0</v>
      </c>
      <c r="Q109" s="21">
        <f t="shared" si="35"/>
        <v>0</v>
      </c>
      <c r="R109" s="21">
        <f t="shared" si="33"/>
        <v>0</v>
      </c>
      <c r="S109" s="21">
        <f t="shared" si="34"/>
        <v>0</v>
      </c>
      <c r="T109" s="14"/>
      <c r="U109" s="26"/>
      <c r="V109" s="26"/>
      <c r="W109" s="26"/>
      <c r="X109" s="26"/>
      <c r="Y109" s="26"/>
      <c r="Z109" s="26"/>
    </row>
    <row r="110" spans="1:26" ht="27.75" customHeight="1">
      <c r="A110" s="12"/>
      <c r="B110" s="14"/>
      <c r="C110" s="14"/>
      <c r="D110" s="14"/>
      <c r="E110" s="9"/>
      <c r="F110" s="9"/>
      <c r="G110" s="9"/>
      <c r="H110" s="9"/>
      <c r="I110" s="9"/>
      <c r="J110" s="9"/>
      <c r="K110" s="9"/>
      <c r="L110" s="24"/>
      <c r="M110" s="21"/>
      <c r="N110" s="21"/>
      <c r="O110" s="21"/>
      <c r="P110" s="21"/>
      <c r="Q110" s="21"/>
      <c r="R110" s="21"/>
      <c r="S110" s="21"/>
      <c r="T110" s="14"/>
      <c r="U110" s="26"/>
      <c r="V110" s="26"/>
      <c r="W110" s="26"/>
      <c r="X110" s="26"/>
      <c r="Y110" s="26"/>
      <c r="Z110" s="26"/>
    </row>
    <row r="111" spans="1:26" ht="27.75" customHeight="1">
      <c r="A111" s="6">
        <v>6</v>
      </c>
      <c r="B111" s="7" t="s">
        <v>2785</v>
      </c>
      <c r="C111" s="7"/>
      <c r="D111" s="7"/>
      <c r="E111" s="6"/>
      <c r="F111" s="6"/>
      <c r="G111" s="6"/>
      <c r="H111" s="6"/>
      <c r="I111" s="6"/>
      <c r="J111" s="6"/>
      <c r="K111" s="6"/>
      <c r="L111" s="18"/>
      <c r="M111" s="23"/>
      <c r="N111" s="23">
        <f>SUM(N112:N157)</f>
        <v>0</v>
      </c>
      <c r="O111" s="23"/>
      <c r="P111" s="23">
        <f>SUM(P112:P157)</f>
        <v>0</v>
      </c>
      <c r="Q111" s="23"/>
      <c r="R111" s="23">
        <f>P111+N111</f>
        <v>0</v>
      </c>
      <c r="S111" s="23">
        <f>R111/T$4</f>
        <v>0</v>
      </c>
      <c r="T111" s="7"/>
      <c r="U111" s="26"/>
      <c r="V111" s="26"/>
      <c r="W111" s="26"/>
      <c r="X111" s="26"/>
      <c r="Y111" s="26"/>
      <c r="Z111" s="26"/>
    </row>
    <row r="112" spans="1:26" ht="27.75" customHeight="1">
      <c r="A112" s="12" t="s">
        <v>218</v>
      </c>
      <c r="B112" s="10" t="s">
        <v>2786</v>
      </c>
      <c r="C112" s="14"/>
      <c r="D112" s="14"/>
      <c r="E112" s="9"/>
      <c r="F112" s="9"/>
      <c r="G112" s="9"/>
      <c r="H112" s="9"/>
      <c r="I112" s="9"/>
      <c r="J112" s="9"/>
      <c r="K112" s="9"/>
      <c r="L112" s="24"/>
      <c r="M112" s="21"/>
      <c r="N112" s="21"/>
      <c r="O112" s="21"/>
      <c r="P112" s="21"/>
      <c r="Q112" s="21"/>
      <c r="R112" s="21"/>
      <c r="S112" s="21"/>
      <c r="T112" s="14"/>
      <c r="U112" s="26"/>
      <c r="V112" s="26"/>
      <c r="W112" s="26"/>
      <c r="X112" s="26"/>
      <c r="Y112" s="26"/>
      <c r="Z112" s="26"/>
    </row>
    <row r="113" spans="1:26" ht="27.75" customHeight="1">
      <c r="A113" s="12">
        <v>1</v>
      </c>
      <c r="B113" s="14" t="s">
        <v>2787</v>
      </c>
      <c r="C113" s="14" t="s">
        <v>2788</v>
      </c>
      <c r="D113" s="14"/>
      <c r="E113" s="9" t="s">
        <v>2707</v>
      </c>
      <c r="F113" s="9"/>
      <c r="G113" s="9"/>
      <c r="H113" s="9"/>
      <c r="I113" s="9"/>
      <c r="J113" s="9"/>
      <c r="K113" s="9"/>
      <c r="L113" s="24">
        <v>1</v>
      </c>
      <c r="M113" s="21"/>
      <c r="N113" s="21">
        <f t="shared" ref="N113:N127" si="36">M113*L113</f>
        <v>0</v>
      </c>
      <c r="O113" s="21"/>
      <c r="P113" s="21">
        <f t="shared" ref="P113:P127" si="37">O113*L113</f>
        <v>0</v>
      </c>
      <c r="Q113" s="21">
        <f t="shared" ref="Q113:Q127" si="38">M113+O113</f>
        <v>0</v>
      </c>
      <c r="R113" s="21">
        <f t="shared" ref="R113:R127" si="39">P113+N113</f>
        <v>0</v>
      </c>
      <c r="S113" s="21">
        <f t="shared" ref="S113:S127" si="40">R113/T$4</f>
        <v>0</v>
      </c>
      <c r="T113" s="14" t="s">
        <v>2789</v>
      </c>
      <c r="U113" s="26"/>
      <c r="V113" s="26"/>
      <c r="W113" s="26"/>
      <c r="X113" s="26"/>
      <c r="Y113" s="26"/>
      <c r="Z113" s="26"/>
    </row>
    <row r="114" spans="1:26" ht="27.75" customHeight="1">
      <c r="A114" s="12">
        <v>2</v>
      </c>
      <c r="B114" s="14" t="s">
        <v>2790</v>
      </c>
      <c r="C114" s="14" t="s">
        <v>2791</v>
      </c>
      <c r="D114" s="14"/>
      <c r="E114" s="9" t="s">
        <v>2707</v>
      </c>
      <c r="F114" s="9"/>
      <c r="G114" s="9"/>
      <c r="H114" s="9"/>
      <c r="I114" s="9"/>
      <c r="J114" s="9"/>
      <c r="K114" s="9"/>
      <c r="L114" s="24">
        <v>2</v>
      </c>
      <c r="M114" s="21"/>
      <c r="N114" s="21">
        <f t="shared" si="36"/>
        <v>0</v>
      </c>
      <c r="O114" s="21"/>
      <c r="P114" s="21">
        <f t="shared" si="37"/>
        <v>0</v>
      </c>
      <c r="Q114" s="21">
        <f t="shared" si="38"/>
        <v>0</v>
      </c>
      <c r="R114" s="21">
        <f t="shared" si="39"/>
        <v>0</v>
      </c>
      <c r="S114" s="21">
        <f t="shared" si="40"/>
        <v>0</v>
      </c>
      <c r="T114" s="14" t="s">
        <v>2789</v>
      </c>
      <c r="U114" s="26"/>
      <c r="V114" s="26"/>
      <c r="W114" s="26"/>
      <c r="X114" s="26"/>
      <c r="Y114" s="26"/>
      <c r="Z114" s="26"/>
    </row>
    <row r="115" spans="1:26" ht="27.75" customHeight="1">
      <c r="A115" s="12">
        <v>3</v>
      </c>
      <c r="B115" s="14" t="s">
        <v>2790</v>
      </c>
      <c r="C115" s="14" t="s">
        <v>2792</v>
      </c>
      <c r="D115" s="14"/>
      <c r="E115" s="9" t="s">
        <v>2707</v>
      </c>
      <c r="F115" s="9"/>
      <c r="G115" s="9"/>
      <c r="H115" s="9"/>
      <c r="I115" s="9"/>
      <c r="J115" s="9"/>
      <c r="K115" s="9"/>
      <c r="L115" s="24">
        <v>2</v>
      </c>
      <c r="M115" s="21"/>
      <c r="N115" s="21">
        <f t="shared" si="36"/>
        <v>0</v>
      </c>
      <c r="O115" s="21"/>
      <c r="P115" s="21">
        <f t="shared" si="37"/>
        <v>0</v>
      </c>
      <c r="Q115" s="21">
        <f t="shared" si="38"/>
        <v>0</v>
      </c>
      <c r="R115" s="21">
        <f t="shared" si="39"/>
        <v>0</v>
      </c>
      <c r="S115" s="21">
        <f t="shared" si="40"/>
        <v>0</v>
      </c>
      <c r="T115" s="14"/>
      <c r="U115" s="26"/>
      <c r="V115" s="26"/>
      <c r="W115" s="26"/>
      <c r="X115" s="26"/>
      <c r="Y115" s="26"/>
      <c r="Z115" s="26"/>
    </row>
    <row r="116" spans="1:26" ht="27.75" customHeight="1">
      <c r="A116" s="12">
        <v>4</v>
      </c>
      <c r="B116" s="14" t="s">
        <v>2790</v>
      </c>
      <c r="C116" s="14" t="s">
        <v>2793</v>
      </c>
      <c r="D116" s="14"/>
      <c r="E116" s="9" t="s">
        <v>2707</v>
      </c>
      <c r="F116" s="9"/>
      <c r="G116" s="9"/>
      <c r="H116" s="9"/>
      <c r="I116" s="9"/>
      <c r="J116" s="9"/>
      <c r="K116" s="9"/>
      <c r="L116" s="24">
        <v>1</v>
      </c>
      <c r="M116" s="21"/>
      <c r="N116" s="21">
        <f t="shared" si="36"/>
        <v>0</v>
      </c>
      <c r="O116" s="21"/>
      <c r="P116" s="21">
        <f t="shared" si="37"/>
        <v>0</v>
      </c>
      <c r="Q116" s="21">
        <f t="shared" si="38"/>
        <v>0</v>
      </c>
      <c r="R116" s="21">
        <f t="shared" si="39"/>
        <v>0</v>
      </c>
      <c r="S116" s="21">
        <f t="shared" si="40"/>
        <v>0</v>
      </c>
      <c r="T116" s="14"/>
      <c r="U116" s="26"/>
      <c r="V116" s="26"/>
      <c r="W116" s="26"/>
      <c r="X116" s="26"/>
      <c r="Y116" s="26"/>
      <c r="Z116" s="26"/>
    </row>
    <row r="117" spans="1:26" ht="27.75" customHeight="1">
      <c r="A117" s="12">
        <v>5</v>
      </c>
      <c r="B117" s="14" t="s">
        <v>2790</v>
      </c>
      <c r="C117" s="14" t="s">
        <v>2794</v>
      </c>
      <c r="D117" s="14"/>
      <c r="E117" s="9" t="s">
        <v>2707</v>
      </c>
      <c r="F117" s="9"/>
      <c r="G117" s="9"/>
      <c r="H117" s="9"/>
      <c r="I117" s="9"/>
      <c r="J117" s="9"/>
      <c r="K117" s="9"/>
      <c r="L117" s="24">
        <v>2</v>
      </c>
      <c r="M117" s="21"/>
      <c r="N117" s="21">
        <f t="shared" si="36"/>
        <v>0</v>
      </c>
      <c r="O117" s="21"/>
      <c r="P117" s="21">
        <f t="shared" si="37"/>
        <v>0</v>
      </c>
      <c r="Q117" s="21">
        <f t="shared" si="38"/>
        <v>0</v>
      </c>
      <c r="R117" s="21">
        <f t="shared" si="39"/>
        <v>0</v>
      </c>
      <c r="S117" s="21">
        <f t="shared" si="40"/>
        <v>0</v>
      </c>
      <c r="T117" s="14" t="s">
        <v>2789</v>
      </c>
      <c r="U117" s="26"/>
      <c r="V117" s="26"/>
      <c r="W117" s="26"/>
      <c r="X117" s="26"/>
      <c r="Y117" s="26"/>
      <c r="Z117" s="26"/>
    </row>
    <row r="118" spans="1:26" ht="27.75" customHeight="1">
      <c r="A118" s="12">
        <v>6</v>
      </c>
      <c r="B118" s="14" t="s">
        <v>2790</v>
      </c>
      <c r="C118" s="14" t="s">
        <v>2795</v>
      </c>
      <c r="D118" s="14"/>
      <c r="E118" s="9" t="s">
        <v>2707</v>
      </c>
      <c r="F118" s="9"/>
      <c r="G118" s="9"/>
      <c r="H118" s="9"/>
      <c r="I118" s="9"/>
      <c r="J118" s="9"/>
      <c r="K118" s="9"/>
      <c r="L118" s="24">
        <v>1</v>
      </c>
      <c r="M118" s="21"/>
      <c r="N118" s="21">
        <f t="shared" si="36"/>
        <v>0</v>
      </c>
      <c r="O118" s="21"/>
      <c r="P118" s="21">
        <f t="shared" si="37"/>
        <v>0</v>
      </c>
      <c r="Q118" s="21">
        <f t="shared" si="38"/>
        <v>0</v>
      </c>
      <c r="R118" s="21">
        <f t="shared" si="39"/>
        <v>0</v>
      </c>
      <c r="S118" s="21">
        <f t="shared" si="40"/>
        <v>0</v>
      </c>
      <c r="T118" s="14" t="s">
        <v>2789</v>
      </c>
      <c r="U118" s="26"/>
      <c r="V118" s="26"/>
      <c r="W118" s="26"/>
      <c r="X118" s="26"/>
      <c r="Y118" s="26"/>
      <c r="Z118" s="26"/>
    </row>
    <row r="119" spans="1:26" ht="27.75" customHeight="1">
      <c r="A119" s="12">
        <v>7</v>
      </c>
      <c r="B119" s="14" t="s">
        <v>2790</v>
      </c>
      <c r="C119" s="14" t="s">
        <v>2796</v>
      </c>
      <c r="D119" s="14"/>
      <c r="E119" s="9" t="s">
        <v>2707</v>
      </c>
      <c r="F119" s="9"/>
      <c r="G119" s="9"/>
      <c r="H119" s="9"/>
      <c r="I119" s="9"/>
      <c r="J119" s="9"/>
      <c r="K119" s="9"/>
      <c r="L119" s="24">
        <v>1</v>
      </c>
      <c r="M119" s="21"/>
      <c r="N119" s="21">
        <f t="shared" si="36"/>
        <v>0</v>
      </c>
      <c r="O119" s="21"/>
      <c r="P119" s="21">
        <f t="shared" si="37"/>
        <v>0</v>
      </c>
      <c r="Q119" s="21">
        <f t="shared" si="38"/>
        <v>0</v>
      </c>
      <c r="R119" s="21">
        <f t="shared" si="39"/>
        <v>0</v>
      </c>
      <c r="S119" s="21">
        <f t="shared" si="40"/>
        <v>0</v>
      </c>
      <c r="T119" s="14" t="s">
        <v>2789</v>
      </c>
      <c r="U119" s="26"/>
      <c r="V119" s="26"/>
      <c r="W119" s="26"/>
      <c r="X119" s="26"/>
      <c r="Y119" s="26"/>
      <c r="Z119" s="26"/>
    </row>
    <row r="120" spans="1:26" ht="27.75" customHeight="1">
      <c r="A120" s="12">
        <v>8</v>
      </c>
      <c r="B120" s="14" t="s">
        <v>2790</v>
      </c>
      <c r="C120" s="14" t="s">
        <v>2797</v>
      </c>
      <c r="D120" s="14"/>
      <c r="E120" s="9" t="s">
        <v>2707</v>
      </c>
      <c r="F120" s="9"/>
      <c r="G120" s="9"/>
      <c r="H120" s="9"/>
      <c r="I120" s="9"/>
      <c r="J120" s="9"/>
      <c r="K120" s="9"/>
      <c r="L120" s="24">
        <v>2</v>
      </c>
      <c r="M120" s="21"/>
      <c r="N120" s="21">
        <f t="shared" si="36"/>
        <v>0</v>
      </c>
      <c r="O120" s="21"/>
      <c r="P120" s="21">
        <f t="shared" si="37"/>
        <v>0</v>
      </c>
      <c r="Q120" s="21">
        <f t="shared" si="38"/>
        <v>0</v>
      </c>
      <c r="R120" s="21">
        <f t="shared" si="39"/>
        <v>0</v>
      </c>
      <c r="S120" s="21">
        <f t="shared" si="40"/>
        <v>0</v>
      </c>
      <c r="T120" s="14" t="s">
        <v>2789</v>
      </c>
      <c r="U120" s="26"/>
      <c r="V120" s="26"/>
      <c r="W120" s="26"/>
      <c r="X120" s="26"/>
      <c r="Y120" s="26"/>
      <c r="Z120" s="26"/>
    </row>
    <row r="121" spans="1:26" ht="27.75" customHeight="1">
      <c r="A121" s="12">
        <v>9</v>
      </c>
      <c r="B121" s="14" t="s">
        <v>2790</v>
      </c>
      <c r="C121" s="14" t="s">
        <v>2798</v>
      </c>
      <c r="D121" s="14"/>
      <c r="E121" s="9" t="s">
        <v>2707</v>
      </c>
      <c r="F121" s="9"/>
      <c r="G121" s="9"/>
      <c r="H121" s="9"/>
      <c r="I121" s="9"/>
      <c r="J121" s="9"/>
      <c r="K121" s="9"/>
      <c r="L121" s="24">
        <v>1</v>
      </c>
      <c r="M121" s="21"/>
      <c r="N121" s="21">
        <f t="shared" si="36"/>
        <v>0</v>
      </c>
      <c r="O121" s="21"/>
      <c r="P121" s="21">
        <f t="shared" si="37"/>
        <v>0</v>
      </c>
      <c r="Q121" s="21">
        <f t="shared" si="38"/>
        <v>0</v>
      </c>
      <c r="R121" s="21">
        <f t="shared" si="39"/>
        <v>0</v>
      </c>
      <c r="S121" s="21">
        <f t="shared" si="40"/>
        <v>0</v>
      </c>
      <c r="T121" s="14" t="s">
        <v>2789</v>
      </c>
      <c r="U121" s="26"/>
      <c r="V121" s="26"/>
      <c r="W121" s="26"/>
      <c r="X121" s="26"/>
      <c r="Y121" s="26"/>
      <c r="Z121" s="26"/>
    </row>
    <row r="122" spans="1:26" ht="27.75" customHeight="1">
      <c r="A122" s="12">
        <v>10</v>
      </c>
      <c r="B122" s="14" t="s">
        <v>2790</v>
      </c>
      <c r="C122" s="14" t="s">
        <v>2799</v>
      </c>
      <c r="D122" s="14"/>
      <c r="E122" s="9" t="s">
        <v>2707</v>
      </c>
      <c r="F122" s="9"/>
      <c r="G122" s="9"/>
      <c r="H122" s="9"/>
      <c r="I122" s="9"/>
      <c r="J122" s="9"/>
      <c r="K122" s="9"/>
      <c r="L122" s="24">
        <v>3</v>
      </c>
      <c r="M122" s="21"/>
      <c r="N122" s="21">
        <f t="shared" si="36"/>
        <v>0</v>
      </c>
      <c r="O122" s="21"/>
      <c r="P122" s="21">
        <f t="shared" si="37"/>
        <v>0</v>
      </c>
      <c r="Q122" s="21">
        <f t="shared" si="38"/>
        <v>0</v>
      </c>
      <c r="R122" s="21">
        <f t="shared" si="39"/>
        <v>0</v>
      </c>
      <c r="S122" s="21">
        <f t="shared" si="40"/>
        <v>0</v>
      </c>
      <c r="T122" s="14" t="s">
        <v>2789</v>
      </c>
      <c r="U122" s="26"/>
      <c r="V122" s="26"/>
      <c r="W122" s="26"/>
      <c r="X122" s="26"/>
      <c r="Y122" s="26"/>
      <c r="Z122" s="26"/>
    </row>
    <row r="123" spans="1:26" ht="27.75" customHeight="1">
      <c r="A123" s="12">
        <v>11</v>
      </c>
      <c r="B123" s="14" t="s">
        <v>2790</v>
      </c>
      <c r="C123" s="14" t="s">
        <v>2800</v>
      </c>
      <c r="D123" s="14"/>
      <c r="E123" s="9" t="s">
        <v>2707</v>
      </c>
      <c r="F123" s="9"/>
      <c r="G123" s="9"/>
      <c r="H123" s="9"/>
      <c r="I123" s="9"/>
      <c r="J123" s="9"/>
      <c r="K123" s="9"/>
      <c r="L123" s="24">
        <v>2</v>
      </c>
      <c r="M123" s="21"/>
      <c r="N123" s="21">
        <f t="shared" si="36"/>
        <v>0</v>
      </c>
      <c r="O123" s="21"/>
      <c r="P123" s="21">
        <f t="shared" si="37"/>
        <v>0</v>
      </c>
      <c r="Q123" s="21">
        <f t="shared" si="38"/>
        <v>0</v>
      </c>
      <c r="R123" s="21">
        <f t="shared" si="39"/>
        <v>0</v>
      </c>
      <c r="S123" s="21">
        <f t="shared" si="40"/>
        <v>0</v>
      </c>
      <c r="T123" s="14" t="s">
        <v>2789</v>
      </c>
      <c r="U123" s="26"/>
      <c r="V123" s="26"/>
      <c r="W123" s="26"/>
      <c r="X123" s="26"/>
      <c r="Y123" s="26"/>
      <c r="Z123" s="26"/>
    </row>
    <row r="124" spans="1:26" ht="27.75" customHeight="1">
      <c r="A124" s="12">
        <v>12</v>
      </c>
      <c r="B124" s="14" t="s">
        <v>2790</v>
      </c>
      <c r="C124" s="14" t="s">
        <v>2801</v>
      </c>
      <c r="D124" s="14"/>
      <c r="E124" s="9" t="s">
        <v>2707</v>
      </c>
      <c r="F124" s="9"/>
      <c r="G124" s="9"/>
      <c r="H124" s="9"/>
      <c r="I124" s="9"/>
      <c r="J124" s="9"/>
      <c r="K124" s="9"/>
      <c r="L124" s="24">
        <v>2</v>
      </c>
      <c r="M124" s="21"/>
      <c r="N124" s="21">
        <f t="shared" si="36"/>
        <v>0</v>
      </c>
      <c r="O124" s="21"/>
      <c r="P124" s="21">
        <f t="shared" si="37"/>
        <v>0</v>
      </c>
      <c r="Q124" s="21">
        <f t="shared" si="38"/>
        <v>0</v>
      </c>
      <c r="R124" s="21">
        <f t="shared" si="39"/>
        <v>0</v>
      </c>
      <c r="S124" s="21">
        <f t="shared" si="40"/>
        <v>0</v>
      </c>
      <c r="T124" s="14" t="s">
        <v>2789</v>
      </c>
      <c r="U124" s="26"/>
      <c r="V124" s="26"/>
      <c r="W124" s="26"/>
      <c r="X124" s="26"/>
      <c r="Y124" s="26"/>
      <c r="Z124" s="26"/>
    </row>
    <row r="125" spans="1:26" ht="27.75" customHeight="1">
      <c r="A125" s="12">
        <v>13</v>
      </c>
      <c r="B125" s="14" t="s">
        <v>2790</v>
      </c>
      <c r="C125" s="14" t="s">
        <v>2802</v>
      </c>
      <c r="D125" s="14"/>
      <c r="E125" s="9" t="s">
        <v>2707</v>
      </c>
      <c r="F125" s="9"/>
      <c r="G125" s="9"/>
      <c r="H125" s="9"/>
      <c r="I125" s="9"/>
      <c r="J125" s="9"/>
      <c r="K125" s="9"/>
      <c r="L125" s="24">
        <v>3</v>
      </c>
      <c r="M125" s="21"/>
      <c r="N125" s="21">
        <f t="shared" si="36"/>
        <v>0</v>
      </c>
      <c r="O125" s="21"/>
      <c r="P125" s="21">
        <f t="shared" si="37"/>
        <v>0</v>
      </c>
      <c r="Q125" s="21">
        <f t="shared" si="38"/>
        <v>0</v>
      </c>
      <c r="R125" s="21">
        <f t="shared" si="39"/>
        <v>0</v>
      </c>
      <c r="S125" s="21">
        <f t="shared" si="40"/>
        <v>0</v>
      </c>
      <c r="T125" s="14" t="s">
        <v>2789</v>
      </c>
      <c r="U125" s="26"/>
      <c r="V125" s="26"/>
      <c r="W125" s="26"/>
      <c r="X125" s="26"/>
      <c r="Y125" s="26"/>
      <c r="Z125" s="26"/>
    </row>
    <row r="126" spans="1:26" ht="27.75" customHeight="1">
      <c r="A126" s="12">
        <v>14</v>
      </c>
      <c r="B126" s="14" t="s">
        <v>2790</v>
      </c>
      <c r="C126" s="14" t="s">
        <v>2803</v>
      </c>
      <c r="D126" s="14"/>
      <c r="E126" s="9" t="s">
        <v>2707</v>
      </c>
      <c r="F126" s="9"/>
      <c r="G126" s="9"/>
      <c r="H126" s="9"/>
      <c r="I126" s="9"/>
      <c r="J126" s="9"/>
      <c r="K126" s="9"/>
      <c r="L126" s="24">
        <v>1</v>
      </c>
      <c r="M126" s="21"/>
      <c r="N126" s="21">
        <f t="shared" si="36"/>
        <v>0</v>
      </c>
      <c r="O126" s="21"/>
      <c r="P126" s="21">
        <f t="shared" si="37"/>
        <v>0</v>
      </c>
      <c r="Q126" s="21">
        <f t="shared" si="38"/>
        <v>0</v>
      </c>
      <c r="R126" s="21">
        <f t="shared" si="39"/>
        <v>0</v>
      </c>
      <c r="S126" s="21">
        <f t="shared" si="40"/>
        <v>0</v>
      </c>
      <c r="T126" s="14" t="s">
        <v>2804</v>
      </c>
      <c r="U126" s="26"/>
      <c r="V126" s="26"/>
      <c r="W126" s="26"/>
      <c r="X126" s="26"/>
      <c r="Y126" s="26"/>
      <c r="Z126" s="26"/>
    </row>
    <row r="127" spans="1:26" ht="27.75" customHeight="1">
      <c r="A127" s="12">
        <v>15</v>
      </c>
      <c r="B127" s="14" t="s">
        <v>2805</v>
      </c>
      <c r="C127" s="14" t="s">
        <v>2804</v>
      </c>
      <c r="D127" s="14"/>
      <c r="E127" s="9" t="s">
        <v>2707</v>
      </c>
      <c r="F127" s="9"/>
      <c r="G127" s="9"/>
      <c r="H127" s="9"/>
      <c r="I127" s="9"/>
      <c r="J127" s="9"/>
      <c r="K127" s="9"/>
      <c r="L127" s="24">
        <v>32</v>
      </c>
      <c r="M127" s="21"/>
      <c r="N127" s="21">
        <f t="shared" si="36"/>
        <v>0</v>
      </c>
      <c r="O127" s="21"/>
      <c r="P127" s="21">
        <f t="shared" si="37"/>
        <v>0</v>
      </c>
      <c r="Q127" s="21">
        <f t="shared" si="38"/>
        <v>0</v>
      </c>
      <c r="R127" s="21">
        <f t="shared" si="39"/>
        <v>0</v>
      </c>
      <c r="S127" s="21">
        <f t="shared" si="40"/>
        <v>0</v>
      </c>
      <c r="T127" s="14" t="s">
        <v>2804</v>
      </c>
      <c r="U127" s="26"/>
      <c r="V127" s="26"/>
      <c r="W127" s="26"/>
      <c r="X127" s="26"/>
      <c r="Y127" s="26"/>
      <c r="Z127" s="26"/>
    </row>
    <row r="128" spans="1:26" ht="27.75" customHeight="1">
      <c r="A128" s="12" t="s">
        <v>218</v>
      </c>
      <c r="B128" s="10" t="s">
        <v>2806</v>
      </c>
      <c r="C128" s="14"/>
      <c r="D128" s="14"/>
      <c r="E128" s="9"/>
      <c r="F128" s="9"/>
      <c r="G128" s="9"/>
      <c r="H128" s="9"/>
      <c r="I128" s="9"/>
      <c r="J128" s="9"/>
      <c r="K128" s="9"/>
      <c r="L128" s="24"/>
      <c r="M128" s="21"/>
      <c r="N128" s="21"/>
      <c r="O128" s="21"/>
      <c r="P128" s="21"/>
      <c r="Q128" s="21"/>
      <c r="R128" s="21"/>
      <c r="S128" s="21"/>
      <c r="T128" s="14"/>
      <c r="U128" s="26"/>
      <c r="V128" s="26"/>
      <c r="W128" s="26"/>
      <c r="X128" s="26"/>
      <c r="Y128" s="26"/>
      <c r="Z128" s="26"/>
    </row>
    <row r="129" spans="1:26" ht="27.75" customHeight="1">
      <c r="A129" s="12">
        <v>16</v>
      </c>
      <c r="B129" s="14" t="s">
        <v>2807</v>
      </c>
      <c r="C129" s="14" t="s">
        <v>2808</v>
      </c>
      <c r="D129" s="14"/>
      <c r="E129" s="9" t="s">
        <v>2707</v>
      </c>
      <c r="F129" s="9"/>
      <c r="G129" s="9"/>
      <c r="H129" s="9"/>
      <c r="I129" s="9"/>
      <c r="J129" s="9"/>
      <c r="K129" s="9"/>
      <c r="L129" s="24">
        <v>30</v>
      </c>
      <c r="M129" s="21"/>
      <c r="N129" s="21">
        <f t="shared" ref="N129:N155" si="41">M129*L129</f>
        <v>0</v>
      </c>
      <c r="O129" s="21"/>
      <c r="P129" s="21">
        <f t="shared" ref="P129:P155" si="42">O129*L129</f>
        <v>0</v>
      </c>
      <c r="Q129" s="21">
        <f t="shared" ref="Q129:Q155" si="43">M129+O129</f>
        <v>0</v>
      </c>
      <c r="R129" s="21">
        <f t="shared" ref="R129:R155" si="44">P129+N129</f>
        <v>0</v>
      </c>
      <c r="S129" s="21">
        <f t="shared" ref="S129:S155" si="45">R129/T$4</f>
        <v>0</v>
      </c>
      <c r="T129" s="14"/>
      <c r="U129" s="26"/>
      <c r="V129" s="26"/>
      <c r="W129" s="26"/>
      <c r="X129" s="26"/>
      <c r="Y129" s="26"/>
      <c r="Z129" s="26"/>
    </row>
    <row r="130" spans="1:26" ht="27.75" customHeight="1">
      <c r="A130" s="12">
        <v>17</v>
      </c>
      <c r="B130" s="14" t="s">
        <v>2809</v>
      </c>
      <c r="C130" s="14" t="s">
        <v>2810</v>
      </c>
      <c r="D130" s="14"/>
      <c r="E130" s="9" t="s">
        <v>2707</v>
      </c>
      <c r="F130" s="9"/>
      <c r="G130" s="9"/>
      <c r="H130" s="9"/>
      <c r="I130" s="9"/>
      <c r="J130" s="9"/>
      <c r="K130" s="9"/>
      <c r="L130" s="24">
        <v>3</v>
      </c>
      <c r="M130" s="21"/>
      <c r="N130" s="21">
        <f t="shared" si="41"/>
        <v>0</v>
      </c>
      <c r="O130" s="21"/>
      <c r="P130" s="21">
        <f t="shared" si="42"/>
        <v>0</v>
      </c>
      <c r="Q130" s="21">
        <f t="shared" si="43"/>
        <v>0</v>
      </c>
      <c r="R130" s="21">
        <f t="shared" si="44"/>
        <v>0</v>
      </c>
      <c r="S130" s="21">
        <f t="shared" si="45"/>
        <v>0</v>
      </c>
      <c r="T130" s="14"/>
      <c r="U130" s="26"/>
      <c r="V130" s="26"/>
      <c r="W130" s="26"/>
      <c r="X130" s="26"/>
      <c r="Y130" s="26"/>
      <c r="Z130" s="26"/>
    </row>
    <row r="131" spans="1:26" ht="27.75" customHeight="1">
      <c r="A131" s="12">
        <v>18</v>
      </c>
      <c r="B131" s="14" t="s">
        <v>2811</v>
      </c>
      <c r="C131" s="14" t="s">
        <v>2812</v>
      </c>
      <c r="D131" s="14"/>
      <c r="E131" s="9" t="s">
        <v>2707</v>
      </c>
      <c r="F131" s="9"/>
      <c r="G131" s="9"/>
      <c r="H131" s="9"/>
      <c r="I131" s="9"/>
      <c r="J131" s="9"/>
      <c r="K131" s="9"/>
      <c r="L131" s="24">
        <v>60</v>
      </c>
      <c r="M131" s="21"/>
      <c r="N131" s="21">
        <f t="shared" si="41"/>
        <v>0</v>
      </c>
      <c r="O131" s="21"/>
      <c r="P131" s="21">
        <f t="shared" si="42"/>
        <v>0</v>
      </c>
      <c r="Q131" s="21">
        <f t="shared" si="43"/>
        <v>0</v>
      </c>
      <c r="R131" s="21">
        <f t="shared" si="44"/>
        <v>0</v>
      </c>
      <c r="S131" s="21">
        <f t="shared" si="45"/>
        <v>0</v>
      </c>
      <c r="T131" s="14"/>
      <c r="U131" s="26"/>
      <c r="V131" s="26"/>
      <c r="W131" s="26"/>
      <c r="X131" s="26"/>
      <c r="Y131" s="26"/>
      <c r="Z131" s="26"/>
    </row>
    <row r="132" spans="1:26" ht="27.75" customHeight="1">
      <c r="A132" s="12">
        <v>19</v>
      </c>
      <c r="B132" s="14" t="s">
        <v>2811</v>
      </c>
      <c r="C132" s="14" t="s">
        <v>2813</v>
      </c>
      <c r="D132" s="14"/>
      <c r="E132" s="9" t="s">
        <v>2707</v>
      </c>
      <c r="F132" s="9"/>
      <c r="G132" s="9"/>
      <c r="H132" s="9"/>
      <c r="I132" s="9"/>
      <c r="J132" s="9"/>
      <c r="K132" s="9"/>
      <c r="L132" s="24">
        <v>3</v>
      </c>
      <c r="M132" s="21"/>
      <c r="N132" s="21">
        <f t="shared" si="41"/>
        <v>0</v>
      </c>
      <c r="O132" s="21"/>
      <c r="P132" s="21">
        <f t="shared" si="42"/>
        <v>0</v>
      </c>
      <c r="Q132" s="21">
        <f t="shared" si="43"/>
        <v>0</v>
      </c>
      <c r="R132" s="21">
        <f t="shared" si="44"/>
        <v>0</v>
      </c>
      <c r="S132" s="21">
        <f t="shared" si="45"/>
        <v>0</v>
      </c>
      <c r="T132" s="14"/>
      <c r="U132" s="26"/>
      <c r="V132" s="26"/>
      <c r="W132" s="26"/>
      <c r="X132" s="26"/>
      <c r="Y132" s="26"/>
      <c r="Z132" s="26"/>
    </row>
    <row r="133" spans="1:26" ht="27.75" customHeight="1">
      <c r="A133" s="12">
        <v>20</v>
      </c>
      <c r="B133" s="14" t="s">
        <v>2809</v>
      </c>
      <c r="C133" s="14" t="s">
        <v>2814</v>
      </c>
      <c r="D133" s="14"/>
      <c r="E133" s="9" t="s">
        <v>2707</v>
      </c>
      <c r="F133" s="9"/>
      <c r="G133" s="9"/>
      <c r="H133" s="9"/>
      <c r="I133" s="9"/>
      <c r="J133" s="9"/>
      <c r="K133" s="9"/>
      <c r="L133" s="24">
        <f>50+8</f>
        <v>58</v>
      </c>
      <c r="M133" s="21"/>
      <c r="N133" s="21">
        <f t="shared" si="41"/>
        <v>0</v>
      </c>
      <c r="O133" s="21"/>
      <c r="P133" s="21">
        <f t="shared" si="42"/>
        <v>0</v>
      </c>
      <c r="Q133" s="21">
        <f t="shared" si="43"/>
        <v>0</v>
      </c>
      <c r="R133" s="21">
        <f t="shared" si="44"/>
        <v>0</v>
      </c>
      <c r="S133" s="21">
        <f t="shared" si="45"/>
        <v>0</v>
      </c>
      <c r="T133" s="14"/>
      <c r="U133" s="26"/>
      <c r="V133" s="26"/>
      <c r="W133" s="26"/>
      <c r="X133" s="26"/>
      <c r="Y133" s="26"/>
      <c r="Z133" s="26"/>
    </row>
    <row r="134" spans="1:26" ht="27.75" customHeight="1">
      <c r="A134" s="12">
        <v>21</v>
      </c>
      <c r="B134" s="14" t="s">
        <v>2815</v>
      </c>
      <c r="C134" s="14" t="s">
        <v>2816</v>
      </c>
      <c r="D134" s="14"/>
      <c r="E134" s="9" t="s">
        <v>206</v>
      </c>
      <c r="F134" s="9"/>
      <c r="G134" s="9"/>
      <c r="H134" s="9"/>
      <c r="I134" s="9"/>
      <c r="J134" s="9"/>
      <c r="K134" s="9"/>
      <c r="L134" s="24">
        <f>194+10+150</f>
        <v>354</v>
      </c>
      <c r="M134" s="21"/>
      <c r="N134" s="21">
        <f t="shared" si="41"/>
        <v>0</v>
      </c>
      <c r="O134" s="21"/>
      <c r="P134" s="21">
        <f t="shared" si="42"/>
        <v>0</v>
      </c>
      <c r="Q134" s="21">
        <f t="shared" si="43"/>
        <v>0</v>
      </c>
      <c r="R134" s="21">
        <f t="shared" si="44"/>
        <v>0</v>
      </c>
      <c r="S134" s="21">
        <f t="shared" si="45"/>
        <v>0</v>
      </c>
      <c r="T134" s="14"/>
      <c r="U134" s="26"/>
      <c r="V134" s="26"/>
      <c r="W134" s="26"/>
      <c r="X134" s="26"/>
      <c r="Y134" s="26"/>
      <c r="Z134" s="26"/>
    </row>
    <row r="135" spans="1:26" ht="27.75" customHeight="1">
      <c r="A135" s="12">
        <v>22</v>
      </c>
      <c r="B135" s="14" t="s">
        <v>2815</v>
      </c>
      <c r="C135" s="14" t="s">
        <v>2817</v>
      </c>
      <c r="D135" s="14"/>
      <c r="E135" s="9" t="s">
        <v>206</v>
      </c>
      <c r="F135" s="9"/>
      <c r="G135" s="9"/>
      <c r="H135" s="9"/>
      <c r="I135" s="9"/>
      <c r="J135" s="9"/>
      <c r="K135" s="9"/>
      <c r="L135" s="24">
        <v>1350</v>
      </c>
      <c r="M135" s="21"/>
      <c r="N135" s="21">
        <f t="shared" si="41"/>
        <v>0</v>
      </c>
      <c r="O135" s="21"/>
      <c r="P135" s="21">
        <f t="shared" si="42"/>
        <v>0</v>
      </c>
      <c r="Q135" s="21">
        <f t="shared" si="43"/>
        <v>0</v>
      </c>
      <c r="R135" s="21">
        <f t="shared" si="44"/>
        <v>0</v>
      </c>
      <c r="S135" s="21">
        <f t="shared" si="45"/>
        <v>0</v>
      </c>
      <c r="T135" s="14"/>
      <c r="U135" s="26"/>
      <c r="V135" s="26"/>
      <c r="W135" s="26"/>
      <c r="X135" s="26"/>
      <c r="Y135" s="26"/>
      <c r="Z135" s="26"/>
    </row>
    <row r="136" spans="1:26" ht="27.75" customHeight="1">
      <c r="A136" s="12">
        <v>23</v>
      </c>
      <c r="B136" s="14" t="s">
        <v>2818</v>
      </c>
      <c r="C136" s="14"/>
      <c r="D136" s="14"/>
      <c r="E136" s="9" t="s">
        <v>1427</v>
      </c>
      <c r="F136" s="9"/>
      <c r="G136" s="9"/>
      <c r="H136" s="9"/>
      <c r="I136" s="9"/>
      <c r="J136" s="9"/>
      <c r="K136" s="9"/>
      <c r="L136" s="24">
        <v>1</v>
      </c>
      <c r="M136" s="21"/>
      <c r="N136" s="21">
        <f t="shared" si="41"/>
        <v>0</v>
      </c>
      <c r="O136" s="21"/>
      <c r="P136" s="21">
        <f t="shared" si="42"/>
        <v>0</v>
      </c>
      <c r="Q136" s="21">
        <f t="shared" si="43"/>
        <v>0</v>
      </c>
      <c r="R136" s="21">
        <f t="shared" si="44"/>
        <v>0</v>
      </c>
      <c r="S136" s="21">
        <f t="shared" si="45"/>
        <v>0</v>
      </c>
      <c r="T136" s="14"/>
      <c r="U136" s="26"/>
      <c r="V136" s="26"/>
      <c r="W136" s="26"/>
      <c r="X136" s="26"/>
      <c r="Y136" s="26"/>
      <c r="Z136" s="26"/>
    </row>
    <row r="137" spans="1:26" ht="27.75" customHeight="1">
      <c r="A137" s="12">
        <v>24</v>
      </c>
      <c r="B137" s="14" t="s">
        <v>2739</v>
      </c>
      <c r="C137" s="14" t="s">
        <v>2819</v>
      </c>
      <c r="D137" s="14"/>
      <c r="E137" s="9" t="s">
        <v>2707</v>
      </c>
      <c r="F137" s="9"/>
      <c r="G137" s="9"/>
      <c r="H137" s="9"/>
      <c r="I137" s="9"/>
      <c r="J137" s="9"/>
      <c r="K137" s="9"/>
      <c r="L137" s="24">
        <v>1</v>
      </c>
      <c r="M137" s="21"/>
      <c r="N137" s="21">
        <f t="shared" si="41"/>
        <v>0</v>
      </c>
      <c r="O137" s="21"/>
      <c r="P137" s="21">
        <f t="shared" si="42"/>
        <v>0</v>
      </c>
      <c r="Q137" s="21">
        <f t="shared" si="43"/>
        <v>0</v>
      </c>
      <c r="R137" s="21">
        <f t="shared" si="44"/>
        <v>0</v>
      </c>
      <c r="S137" s="21">
        <f t="shared" si="45"/>
        <v>0</v>
      </c>
      <c r="T137" s="14"/>
      <c r="U137" s="26"/>
      <c r="V137" s="26"/>
      <c r="W137" s="26"/>
      <c r="X137" s="26"/>
      <c r="Y137" s="26"/>
      <c r="Z137" s="26"/>
    </row>
    <row r="138" spans="1:26" ht="27.75" customHeight="1">
      <c r="A138" s="12">
        <v>25</v>
      </c>
      <c r="B138" s="14" t="s">
        <v>2820</v>
      </c>
      <c r="C138" s="14" t="s">
        <v>2821</v>
      </c>
      <c r="D138" s="14"/>
      <c r="E138" s="9" t="s">
        <v>2707</v>
      </c>
      <c r="F138" s="9"/>
      <c r="G138" s="9"/>
      <c r="H138" s="9"/>
      <c r="I138" s="9"/>
      <c r="J138" s="9"/>
      <c r="K138" s="9"/>
      <c r="L138" s="24">
        <v>2</v>
      </c>
      <c r="M138" s="21"/>
      <c r="N138" s="21">
        <f t="shared" si="41"/>
        <v>0</v>
      </c>
      <c r="O138" s="21"/>
      <c r="P138" s="21">
        <f t="shared" si="42"/>
        <v>0</v>
      </c>
      <c r="Q138" s="21">
        <f t="shared" si="43"/>
        <v>0</v>
      </c>
      <c r="R138" s="21">
        <f t="shared" si="44"/>
        <v>0</v>
      </c>
      <c r="S138" s="21">
        <f t="shared" si="45"/>
        <v>0</v>
      </c>
      <c r="T138" s="14"/>
      <c r="U138" s="26"/>
      <c r="V138" s="26"/>
      <c r="W138" s="26"/>
      <c r="X138" s="26"/>
      <c r="Y138" s="26"/>
      <c r="Z138" s="26"/>
    </row>
    <row r="139" spans="1:26" ht="27.75" customHeight="1">
      <c r="A139" s="12">
        <v>26</v>
      </c>
      <c r="B139" s="14" t="s">
        <v>2820</v>
      </c>
      <c r="C139" s="14" t="s">
        <v>2822</v>
      </c>
      <c r="D139" s="14"/>
      <c r="E139" s="9" t="s">
        <v>2707</v>
      </c>
      <c r="F139" s="9"/>
      <c r="G139" s="9"/>
      <c r="H139" s="9"/>
      <c r="I139" s="9"/>
      <c r="J139" s="9"/>
      <c r="K139" s="9"/>
      <c r="L139" s="24">
        <v>2</v>
      </c>
      <c r="M139" s="21"/>
      <c r="N139" s="21">
        <f t="shared" si="41"/>
        <v>0</v>
      </c>
      <c r="O139" s="21"/>
      <c r="P139" s="21">
        <f t="shared" si="42"/>
        <v>0</v>
      </c>
      <c r="Q139" s="21">
        <f t="shared" si="43"/>
        <v>0</v>
      </c>
      <c r="R139" s="21">
        <f t="shared" si="44"/>
        <v>0</v>
      </c>
      <c r="S139" s="21">
        <f t="shared" si="45"/>
        <v>0</v>
      </c>
      <c r="T139" s="14"/>
      <c r="U139" s="26"/>
      <c r="V139" s="26"/>
      <c r="W139" s="26"/>
      <c r="X139" s="26"/>
      <c r="Y139" s="26"/>
      <c r="Z139" s="26"/>
    </row>
    <row r="140" spans="1:26" ht="27.75" customHeight="1">
      <c r="A140" s="12">
        <v>27</v>
      </c>
      <c r="B140" s="14" t="s">
        <v>2820</v>
      </c>
      <c r="C140" s="14" t="s">
        <v>2823</v>
      </c>
      <c r="D140" s="14"/>
      <c r="E140" s="9" t="s">
        <v>2707</v>
      </c>
      <c r="F140" s="9"/>
      <c r="G140" s="9"/>
      <c r="H140" s="9"/>
      <c r="I140" s="9"/>
      <c r="J140" s="9"/>
      <c r="K140" s="9"/>
      <c r="L140" s="24">
        <v>1</v>
      </c>
      <c r="M140" s="21"/>
      <c r="N140" s="21">
        <f t="shared" si="41"/>
        <v>0</v>
      </c>
      <c r="O140" s="21"/>
      <c r="P140" s="21">
        <f t="shared" si="42"/>
        <v>0</v>
      </c>
      <c r="Q140" s="21">
        <f t="shared" si="43"/>
        <v>0</v>
      </c>
      <c r="R140" s="21">
        <f t="shared" si="44"/>
        <v>0</v>
      </c>
      <c r="S140" s="21">
        <f t="shared" si="45"/>
        <v>0</v>
      </c>
      <c r="T140" s="14"/>
      <c r="U140" s="26"/>
      <c r="V140" s="26"/>
      <c r="W140" s="26"/>
      <c r="X140" s="26"/>
      <c r="Y140" s="26"/>
      <c r="Z140" s="26"/>
    </row>
    <row r="141" spans="1:26" ht="27.75" customHeight="1">
      <c r="A141" s="12">
        <v>28</v>
      </c>
      <c r="B141" s="14" t="s">
        <v>2824</v>
      </c>
      <c r="C141" s="14" t="s">
        <v>2825</v>
      </c>
      <c r="D141" s="14"/>
      <c r="E141" s="9" t="s">
        <v>2707</v>
      </c>
      <c r="F141" s="9"/>
      <c r="G141" s="9"/>
      <c r="H141" s="9"/>
      <c r="I141" s="9"/>
      <c r="J141" s="9"/>
      <c r="K141" s="9"/>
      <c r="L141" s="24">
        <v>4</v>
      </c>
      <c r="M141" s="21"/>
      <c r="N141" s="21">
        <f t="shared" si="41"/>
        <v>0</v>
      </c>
      <c r="O141" s="21"/>
      <c r="P141" s="21">
        <f t="shared" si="42"/>
        <v>0</v>
      </c>
      <c r="Q141" s="21">
        <f t="shared" si="43"/>
        <v>0</v>
      </c>
      <c r="R141" s="21">
        <f t="shared" si="44"/>
        <v>0</v>
      </c>
      <c r="S141" s="21">
        <f t="shared" si="45"/>
        <v>0</v>
      </c>
      <c r="T141" s="14"/>
      <c r="U141" s="26"/>
      <c r="V141" s="26"/>
      <c r="W141" s="26"/>
      <c r="X141" s="26"/>
      <c r="Y141" s="26"/>
      <c r="Z141" s="26"/>
    </row>
    <row r="142" spans="1:26" ht="27.75" customHeight="1">
      <c r="A142" s="12">
        <v>29</v>
      </c>
      <c r="B142" s="14" t="s">
        <v>2824</v>
      </c>
      <c r="C142" s="14" t="s">
        <v>2826</v>
      </c>
      <c r="D142" s="14"/>
      <c r="E142" s="9" t="s">
        <v>2707</v>
      </c>
      <c r="F142" s="9"/>
      <c r="G142" s="9"/>
      <c r="H142" s="9"/>
      <c r="I142" s="9"/>
      <c r="J142" s="9"/>
      <c r="K142" s="9"/>
      <c r="L142" s="24">
        <v>1</v>
      </c>
      <c r="M142" s="21"/>
      <c r="N142" s="21">
        <f t="shared" si="41"/>
        <v>0</v>
      </c>
      <c r="O142" s="21"/>
      <c r="P142" s="21">
        <f t="shared" si="42"/>
        <v>0</v>
      </c>
      <c r="Q142" s="21">
        <f t="shared" si="43"/>
        <v>0</v>
      </c>
      <c r="R142" s="21">
        <f t="shared" si="44"/>
        <v>0</v>
      </c>
      <c r="S142" s="21">
        <f t="shared" si="45"/>
        <v>0</v>
      </c>
      <c r="T142" s="14"/>
      <c r="U142" s="26"/>
      <c r="V142" s="26"/>
      <c r="W142" s="26"/>
      <c r="X142" s="26"/>
      <c r="Y142" s="26"/>
      <c r="Z142" s="26"/>
    </row>
    <row r="143" spans="1:26" ht="27.75" customHeight="1">
      <c r="A143" s="12">
        <v>30</v>
      </c>
      <c r="B143" s="14" t="s">
        <v>2824</v>
      </c>
      <c r="C143" s="14" t="s">
        <v>2827</v>
      </c>
      <c r="D143" s="14"/>
      <c r="E143" s="9" t="s">
        <v>2707</v>
      </c>
      <c r="F143" s="9"/>
      <c r="G143" s="9"/>
      <c r="H143" s="9"/>
      <c r="I143" s="9"/>
      <c r="J143" s="9"/>
      <c r="K143" s="9"/>
      <c r="L143" s="24">
        <v>2</v>
      </c>
      <c r="M143" s="21"/>
      <c r="N143" s="21">
        <f t="shared" si="41"/>
        <v>0</v>
      </c>
      <c r="O143" s="21"/>
      <c r="P143" s="21">
        <f t="shared" si="42"/>
        <v>0</v>
      </c>
      <c r="Q143" s="21">
        <f t="shared" si="43"/>
        <v>0</v>
      </c>
      <c r="R143" s="21">
        <f t="shared" si="44"/>
        <v>0</v>
      </c>
      <c r="S143" s="21">
        <f t="shared" si="45"/>
        <v>0</v>
      </c>
      <c r="T143" s="14"/>
      <c r="U143" s="26"/>
      <c r="V143" s="26"/>
      <c r="W143" s="26"/>
      <c r="X143" s="26"/>
      <c r="Y143" s="26"/>
      <c r="Z143" s="26"/>
    </row>
    <row r="144" spans="1:26" ht="27.75" customHeight="1">
      <c r="A144" s="12">
        <v>31</v>
      </c>
      <c r="B144" s="14" t="s">
        <v>2824</v>
      </c>
      <c r="C144" s="14" t="s">
        <v>2828</v>
      </c>
      <c r="D144" s="14"/>
      <c r="E144" s="9" t="s">
        <v>2707</v>
      </c>
      <c r="F144" s="9"/>
      <c r="G144" s="9"/>
      <c r="H144" s="9"/>
      <c r="I144" s="9"/>
      <c r="J144" s="9"/>
      <c r="K144" s="9"/>
      <c r="L144" s="24">
        <v>1</v>
      </c>
      <c r="M144" s="21"/>
      <c r="N144" s="21">
        <f t="shared" si="41"/>
        <v>0</v>
      </c>
      <c r="O144" s="21"/>
      <c r="P144" s="21">
        <f t="shared" si="42"/>
        <v>0</v>
      </c>
      <c r="Q144" s="21">
        <f t="shared" si="43"/>
        <v>0</v>
      </c>
      <c r="R144" s="21">
        <f t="shared" si="44"/>
        <v>0</v>
      </c>
      <c r="S144" s="21">
        <f t="shared" si="45"/>
        <v>0</v>
      </c>
      <c r="T144" s="14"/>
      <c r="U144" s="26"/>
      <c r="V144" s="26"/>
      <c r="W144" s="26"/>
      <c r="X144" s="26"/>
      <c r="Y144" s="26"/>
      <c r="Z144" s="26"/>
    </row>
    <row r="145" spans="1:26" ht="27.75" customHeight="1">
      <c r="A145" s="12">
        <v>32</v>
      </c>
      <c r="B145" s="14" t="s">
        <v>2829</v>
      </c>
      <c r="C145" s="14" t="s">
        <v>2830</v>
      </c>
      <c r="D145" s="14"/>
      <c r="E145" s="9" t="s">
        <v>2707</v>
      </c>
      <c r="F145" s="9"/>
      <c r="G145" s="9"/>
      <c r="H145" s="9"/>
      <c r="I145" s="9"/>
      <c r="J145" s="9"/>
      <c r="K145" s="9"/>
      <c r="L145" s="24">
        <v>1</v>
      </c>
      <c r="M145" s="21"/>
      <c r="N145" s="21">
        <f t="shared" si="41"/>
        <v>0</v>
      </c>
      <c r="O145" s="21"/>
      <c r="P145" s="21">
        <f t="shared" si="42"/>
        <v>0</v>
      </c>
      <c r="Q145" s="21">
        <f t="shared" si="43"/>
        <v>0</v>
      </c>
      <c r="R145" s="21">
        <f t="shared" si="44"/>
        <v>0</v>
      </c>
      <c r="S145" s="21">
        <f t="shared" si="45"/>
        <v>0</v>
      </c>
      <c r="T145" s="14"/>
      <c r="U145" s="26"/>
      <c r="V145" s="26"/>
      <c r="W145" s="26"/>
      <c r="X145" s="26"/>
      <c r="Y145" s="26"/>
      <c r="Z145" s="26"/>
    </row>
    <row r="146" spans="1:26" ht="27" customHeight="1">
      <c r="A146" s="12">
        <v>33</v>
      </c>
      <c r="B146" s="14" t="s">
        <v>2829</v>
      </c>
      <c r="C146" s="14" t="s">
        <v>2831</v>
      </c>
      <c r="D146" s="14"/>
      <c r="E146" s="9" t="s">
        <v>2707</v>
      </c>
      <c r="F146" s="9"/>
      <c r="G146" s="9"/>
      <c r="H146" s="9"/>
      <c r="I146" s="9"/>
      <c r="J146" s="9"/>
      <c r="K146" s="9"/>
      <c r="L146" s="24">
        <v>1</v>
      </c>
      <c r="M146" s="21"/>
      <c r="N146" s="21">
        <f t="shared" si="41"/>
        <v>0</v>
      </c>
      <c r="O146" s="21"/>
      <c r="P146" s="21">
        <f t="shared" si="42"/>
        <v>0</v>
      </c>
      <c r="Q146" s="21">
        <f t="shared" si="43"/>
        <v>0</v>
      </c>
      <c r="R146" s="21">
        <f t="shared" si="44"/>
        <v>0</v>
      </c>
      <c r="S146" s="21">
        <f t="shared" si="45"/>
        <v>0</v>
      </c>
      <c r="T146" s="14"/>
      <c r="U146" s="26"/>
      <c r="V146" s="26"/>
      <c r="W146" s="26"/>
      <c r="X146" s="26"/>
      <c r="Y146" s="26"/>
      <c r="Z146" s="26"/>
    </row>
    <row r="147" spans="1:26" ht="27.75" customHeight="1">
      <c r="A147" s="12">
        <v>34</v>
      </c>
      <c r="B147" s="14" t="s">
        <v>2829</v>
      </c>
      <c r="C147" s="14" t="s">
        <v>2832</v>
      </c>
      <c r="D147" s="14"/>
      <c r="E147" s="9" t="s">
        <v>2707</v>
      </c>
      <c r="F147" s="9"/>
      <c r="G147" s="9"/>
      <c r="H147" s="9"/>
      <c r="I147" s="9"/>
      <c r="J147" s="9"/>
      <c r="K147" s="9"/>
      <c r="L147" s="24">
        <v>1</v>
      </c>
      <c r="M147" s="21"/>
      <c r="N147" s="21">
        <f t="shared" si="41"/>
        <v>0</v>
      </c>
      <c r="O147" s="21"/>
      <c r="P147" s="21">
        <f t="shared" si="42"/>
        <v>0</v>
      </c>
      <c r="Q147" s="21">
        <f t="shared" si="43"/>
        <v>0</v>
      </c>
      <c r="R147" s="21">
        <f t="shared" si="44"/>
        <v>0</v>
      </c>
      <c r="S147" s="21">
        <f t="shared" si="45"/>
        <v>0</v>
      </c>
      <c r="T147" s="14"/>
      <c r="U147" s="26"/>
      <c r="V147" s="26"/>
      <c r="W147" s="26"/>
      <c r="X147" s="26"/>
      <c r="Y147" s="26"/>
      <c r="Z147" s="26"/>
    </row>
    <row r="148" spans="1:26" ht="27.75" customHeight="1">
      <c r="A148" s="12">
        <v>35</v>
      </c>
      <c r="B148" s="14" t="s">
        <v>2833</v>
      </c>
      <c r="C148" s="14" t="s">
        <v>2834</v>
      </c>
      <c r="D148" s="14"/>
      <c r="E148" s="9" t="s">
        <v>421</v>
      </c>
      <c r="F148" s="9"/>
      <c r="G148" s="9"/>
      <c r="H148" s="9"/>
      <c r="I148" s="9"/>
      <c r="J148" s="9"/>
      <c r="K148" s="9"/>
      <c r="L148" s="24">
        <v>6</v>
      </c>
      <c r="M148" s="21"/>
      <c r="N148" s="21">
        <f t="shared" si="41"/>
        <v>0</v>
      </c>
      <c r="O148" s="21"/>
      <c r="P148" s="21">
        <f t="shared" si="42"/>
        <v>0</v>
      </c>
      <c r="Q148" s="21">
        <f t="shared" si="43"/>
        <v>0</v>
      </c>
      <c r="R148" s="21">
        <f t="shared" si="44"/>
        <v>0</v>
      </c>
      <c r="S148" s="21">
        <f t="shared" si="45"/>
        <v>0</v>
      </c>
      <c r="T148" s="14"/>
      <c r="U148" s="26"/>
      <c r="V148" s="26"/>
      <c r="W148" s="26"/>
      <c r="X148" s="26"/>
      <c r="Y148" s="26"/>
      <c r="Z148" s="26"/>
    </row>
    <row r="149" spans="1:26" ht="27.75" customHeight="1">
      <c r="A149" s="12">
        <v>36</v>
      </c>
      <c r="B149" s="14" t="s">
        <v>2833</v>
      </c>
      <c r="C149" s="14" t="s">
        <v>2835</v>
      </c>
      <c r="D149" s="14"/>
      <c r="E149" s="9" t="s">
        <v>421</v>
      </c>
      <c r="F149" s="9"/>
      <c r="G149" s="9"/>
      <c r="H149" s="9"/>
      <c r="I149" s="9"/>
      <c r="J149" s="9"/>
      <c r="K149" s="9"/>
      <c r="L149" s="24">
        <f>106+20</f>
        <v>126</v>
      </c>
      <c r="M149" s="21"/>
      <c r="N149" s="21">
        <f t="shared" si="41"/>
        <v>0</v>
      </c>
      <c r="O149" s="21"/>
      <c r="P149" s="21">
        <f t="shared" si="42"/>
        <v>0</v>
      </c>
      <c r="Q149" s="21">
        <f t="shared" si="43"/>
        <v>0</v>
      </c>
      <c r="R149" s="21">
        <f t="shared" si="44"/>
        <v>0</v>
      </c>
      <c r="S149" s="21">
        <f t="shared" si="45"/>
        <v>0</v>
      </c>
      <c r="T149" s="14"/>
      <c r="U149" s="26"/>
      <c r="V149" s="26"/>
      <c r="W149" s="26"/>
      <c r="X149" s="26"/>
      <c r="Y149" s="26"/>
      <c r="Z149" s="26"/>
    </row>
    <row r="150" spans="1:26" ht="27.75" customHeight="1">
      <c r="A150" s="12">
        <v>37</v>
      </c>
      <c r="B150" s="14" t="s">
        <v>2836</v>
      </c>
      <c r="C150" s="14" t="s">
        <v>2837</v>
      </c>
      <c r="D150" s="14"/>
      <c r="E150" s="9" t="s">
        <v>2707</v>
      </c>
      <c r="F150" s="9"/>
      <c r="G150" s="9"/>
      <c r="H150" s="9"/>
      <c r="I150" s="9"/>
      <c r="J150" s="9"/>
      <c r="K150" s="9"/>
      <c r="L150" s="24">
        <v>3</v>
      </c>
      <c r="M150" s="21"/>
      <c r="N150" s="21">
        <f t="shared" si="41"/>
        <v>0</v>
      </c>
      <c r="O150" s="21"/>
      <c r="P150" s="21">
        <f t="shared" si="42"/>
        <v>0</v>
      </c>
      <c r="Q150" s="21">
        <f t="shared" si="43"/>
        <v>0</v>
      </c>
      <c r="R150" s="21">
        <f t="shared" si="44"/>
        <v>0</v>
      </c>
      <c r="S150" s="21">
        <f t="shared" si="45"/>
        <v>0</v>
      </c>
      <c r="T150" s="14"/>
      <c r="U150" s="26"/>
      <c r="V150" s="26"/>
      <c r="W150" s="26"/>
      <c r="X150" s="26"/>
      <c r="Y150" s="26"/>
      <c r="Z150" s="26"/>
    </row>
    <row r="151" spans="1:26" ht="27.75" customHeight="1">
      <c r="A151" s="12">
        <v>38</v>
      </c>
      <c r="B151" s="14" t="s">
        <v>2836</v>
      </c>
      <c r="C151" s="14" t="s">
        <v>2838</v>
      </c>
      <c r="D151" s="14"/>
      <c r="E151" s="9" t="s">
        <v>2707</v>
      </c>
      <c r="F151" s="9"/>
      <c r="G151" s="9"/>
      <c r="H151" s="9"/>
      <c r="I151" s="9"/>
      <c r="J151" s="9"/>
      <c r="K151" s="9"/>
      <c r="L151" s="24">
        <v>44</v>
      </c>
      <c r="M151" s="21"/>
      <c r="N151" s="21">
        <f t="shared" si="41"/>
        <v>0</v>
      </c>
      <c r="O151" s="21"/>
      <c r="P151" s="21">
        <f t="shared" si="42"/>
        <v>0</v>
      </c>
      <c r="Q151" s="21">
        <f t="shared" si="43"/>
        <v>0</v>
      </c>
      <c r="R151" s="21">
        <f t="shared" si="44"/>
        <v>0</v>
      </c>
      <c r="S151" s="21">
        <f t="shared" si="45"/>
        <v>0</v>
      </c>
      <c r="T151" s="14"/>
      <c r="U151" s="26"/>
      <c r="V151" s="26"/>
      <c r="W151" s="26"/>
      <c r="X151" s="26"/>
      <c r="Y151" s="26"/>
      <c r="Z151" s="26"/>
    </row>
    <row r="152" spans="1:26" ht="27.75" customHeight="1">
      <c r="A152" s="12">
        <v>39</v>
      </c>
      <c r="B152" s="14" t="s">
        <v>2836</v>
      </c>
      <c r="C152" s="14" t="s">
        <v>2839</v>
      </c>
      <c r="D152" s="14"/>
      <c r="E152" s="9" t="s">
        <v>2707</v>
      </c>
      <c r="F152" s="9"/>
      <c r="G152" s="9"/>
      <c r="H152" s="9"/>
      <c r="I152" s="9"/>
      <c r="J152" s="9"/>
      <c r="K152" s="9"/>
      <c r="L152" s="24">
        <f>53+8</f>
        <v>61</v>
      </c>
      <c r="M152" s="21"/>
      <c r="N152" s="21">
        <f t="shared" si="41"/>
        <v>0</v>
      </c>
      <c r="O152" s="21"/>
      <c r="P152" s="21">
        <f t="shared" si="42"/>
        <v>0</v>
      </c>
      <c r="Q152" s="21">
        <f t="shared" si="43"/>
        <v>0</v>
      </c>
      <c r="R152" s="21">
        <f t="shared" si="44"/>
        <v>0</v>
      </c>
      <c r="S152" s="21">
        <f t="shared" si="45"/>
        <v>0</v>
      </c>
      <c r="T152" s="14"/>
      <c r="U152" s="26"/>
      <c r="V152" s="26"/>
      <c r="W152" s="26"/>
      <c r="X152" s="26"/>
      <c r="Y152" s="26"/>
      <c r="Z152" s="26"/>
    </row>
    <row r="153" spans="1:26" ht="27.75" customHeight="1">
      <c r="A153" s="12">
        <v>40</v>
      </c>
      <c r="B153" s="14" t="s">
        <v>2840</v>
      </c>
      <c r="C153" s="14"/>
      <c r="D153" s="14"/>
      <c r="E153" s="9" t="s">
        <v>2707</v>
      </c>
      <c r="F153" s="9"/>
      <c r="G153" s="9"/>
      <c r="H153" s="9"/>
      <c r="I153" s="9"/>
      <c r="J153" s="9"/>
      <c r="K153" s="9"/>
      <c r="L153" s="24">
        <v>44</v>
      </c>
      <c r="M153" s="21"/>
      <c r="N153" s="21">
        <f t="shared" si="41"/>
        <v>0</v>
      </c>
      <c r="O153" s="21"/>
      <c r="P153" s="21">
        <f t="shared" si="42"/>
        <v>0</v>
      </c>
      <c r="Q153" s="21">
        <f t="shared" si="43"/>
        <v>0</v>
      </c>
      <c r="R153" s="21">
        <f t="shared" si="44"/>
        <v>0</v>
      </c>
      <c r="S153" s="21">
        <f t="shared" si="45"/>
        <v>0</v>
      </c>
      <c r="T153" s="14"/>
      <c r="U153" s="26"/>
      <c r="V153" s="26"/>
      <c r="W153" s="26"/>
      <c r="X153" s="26"/>
      <c r="Y153" s="26"/>
      <c r="Z153" s="26"/>
    </row>
    <row r="154" spans="1:26" ht="27.75" customHeight="1">
      <c r="A154" s="12">
        <v>41</v>
      </c>
      <c r="B154" s="14" t="s">
        <v>2841</v>
      </c>
      <c r="C154" s="14"/>
      <c r="D154" s="14"/>
      <c r="E154" s="9" t="s">
        <v>163</v>
      </c>
      <c r="F154" s="9"/>
      <c r="G154" s="9"/>
      <c r="H154" s="9"/>
      <c r="I154" s="9"/>
      <c r="J154" s="9"/>
      <c r="K154" s="9"/>
      <c r="L154" s="24">
        <v>1</v>
      </c>
      <c r="M154" s="21"/>
      <c r="N154" s="21">
        <f t="shared" si="41"/>
        <v>0</v>
      </c>
      <c r="O154" s="21"/>
      <c r="P154" s="21">
        <f t="shared" si="42"/>
        <v>0</v>
      </c>
      <c r="Q154" s="21">
        <f t="shared" si="43"/>
        <v>0</v>
      </c>
      <c r="R154" s="21">
        <f t="shared" si="44"/>
        <v>0</v>
      </c>
      <c r="S154" s="21">
        <f t="shared" si="45"/>
        <v>0</v>
      </c>
      <c r="T154" s="14"/>
      <c r="U154" s="26"/>
      <c r="V154" s="26"/>
      <c r="W154" s="26"/>
      <c r="X154" s="26"/>
      <c r="Y154" s="26"/>
      <c r="Z154" s="26"/>
    </row>
    <row r="155" spans="1:26" ht="27.75" customHeight="1">
      <c r="A155" s="12">
        <v>42</v>
      </c>
      <c r="B155" s="14" t="s">
        <v>2842</v>
      </c>
      <c r="C155" s="14"/>
      <c r="D155" s="14"/>
      <c r="E155" s="9" t="s">
        <v>163</v>
      </c>
      <c r="F155" s="9"/>
      <c r="G155" s="9"/>
      <c r="H155" s="9"/>
      <c r="I155" s="9"/>
      <c r="J155" s="9"/>
      <c r="K155" s="9"/>
      <c r="L155" s="24">
        <v>1</v>
      </c>
      <c r="M155" s="21"/>
      <c r="N155" s="21">
        <f t="shared" si="41"/>
        <v>0</v>
      </c>
      <c r="O155" s="21"/>
      <c r="P155" s="21">
        <f t="shared" si="42"/>
        <v>0</v>
      </c>
      <c r="Q155" s="21">
        <f t="shared" si="43"/>
        <v>0</v>
      </c>
      <c r="R155" s="21">
        <f t="shared" si="44"/>
        <v>0</v>
      </c>
      <c r="S155" s="21">
        <f t="shared" si="45"/>
        <v>0</v>
      </c>
      <c r="T155" s="14"/>
      <c r="U155" s="26"/>
      <c r="V155" s="26"/>
      <c r="W155" s="26"/>
      <c r="X155" s="26"/>
      <c r="Y155" s="26"/>
      <c r="Z155" s="26"/>
    </row>
    <row r="156" spans="1:26" ht="27.75" customHeight="1">
      <c r="A156" s="12">
        <v>43</v>
      </c>
      <c r="B156" s="14" t="s">
        <v>2843</v>
      </c>
      <c r="C156" s="14" t="s">
        <v>2844</v>
      </c>
      <c r="D156" s="14"/>
      <c r="E156" s="9"/>
      <c r="F156" s="9"/>
      <c r="G156" s="9"/>
      <c r="H156" s="9"/>
      <c r="I156" s="9"/>
      <c r="J156" s="9"/>
      <c r="K156" s="9"/>
      <c r="L156" s="24"/>
      <c r="M156" s="21"/>
      <c r="N156" s="21"/>
      <c r="O156" s="21"/>
      <c r="P156" s="21"/>
      <c r="Q156" s="21"/>
      <c r="R156" s="21"/>
      <c r="S156" s="21"/>
      <c r="T156" s="14"/>
      <c r="U156" s="26"/>
      <c r="V156" s="26"/>
      <c r="W156" s="26"/>
      <c r="X156" s="26"/>
      <c r="Y156" s="26"/>
      <c r="Z156" s="26"/>
    </row>
    <row r="157" spans="1:26" ht="27.75" customHeight="1">
      <c r="A157" s="12">
        <v>44</v>
      </c>
      <c r="B157" s="14" t="s">
        <v>2732</v>
      </c>
      <c r="C157" s="14"/>
      <c r="D157" s="14"/>
      <c r="E157" s="9" t="s">
        <v>163</v>
      </c>
      <c r="F157" s="9"/>
      <c r="G157" s="9"/>
      <c r="H157" s="9"/>
      <c r="I157" s="9"/>
      <c r="J157" s="9"/>
      <c r="K157" s="9"/>
      <c r="L157" s="24">
        <v>1</v>
      </c>
      <c r="M157" s="21"/>
      <c r="N157" s="21">
        <f>M157*L157</f>
        <v>0</v>
      </c>
      <c r="O157" s="21"/>
      <c r="P157" s="21">
        <f>O157*L157</f>
        <v>0</v>
      </c>
      <c r="Q157" s="21">
        <f>M157+O157</f>
        <v>0</v>
      </c>
      <c r="R157" s="21">
        <f>P157+N157</f>
        <v>0</v>
      </c>
      <c r="S157" s="21">
        <f>R157/T$4</f>
        <v>0</v>
      </c>
      <c r="T157" s="14"/>
      <c r="U157" s="26"/>
      <c r="V157" s="26"/>
      <c r="W157" s="26"/>
      <c r="X157" s="26"/>
      <c r="Y157" s="26"/>
      <c r="Z157" s="26"/>
    </row>
    <row r="158" spans="1:26" ht="27.75" customHeight="1">
      <c r="A158" s="12"/>
      <c r="B158" s="14"/>
      <c r="C158" s="14"/>
      <c r="D158" s="14"/>
      <c r="E158" s="9"/>
      <c r="F158" s="9"/>
      <c r="G158" s="9"/>
      <c r="H158" s="9"/>
      <c r="I158" s="9"/>
      <c r="J158" s="9"/>
      <c r="K158" s="9"/>
      <c r="L158" s="24"/>
      <c r="M158" s="21"/>
      <c r="N158" s="21"/>
      <c r="O158" s="21"/>
      <c r="P158" s="21"/>
      <c r="Q158" s="21"/>
      <c r="R158" s="21"/>
      <c r="S158" s="21"/>
      <c r="T158" s="14"/>
      <c r="U158" s="26"/>
      <c r="V158" s="26"/>
      <c r="W158" s="26"/>
      <c r="X158" s="26"/>
      <c r="Y158" s="26"/>
      <c r="Z158" s="26"/>
    </row>
    <row r="159" spans="1:26" ht="27.75" customHeight="1">
      <c r="A159" s="6">
        <v>7</v>
      </c>
      <c r="B159" s="7" t="s">
        <v>2845</v>
      </c>
      <c r="C159" s="7"/>
      <c r="D159" s="7"/>
      <c r="E159" s="6"/>
      <c r="F159" s="6"/>
      <c r="G159" s="6"/>
      <c r="H159" s="6"/>
      <c r="I159" s="6"/>
      <c r="J159" s="6"/>
      <c r="K159" s="6"/>
      <c r="L159" s="18"/>
      <c r="M159" s="23"/>
      <c r="N159" s="23">
        <f>SUM(N160:N246)</f>
        <v>0</v>
      </c>
      <c r="O159" s="23"/>
      <c r="P159" s="23">
        <f>SUM(P160:P246)</f>
        <v>0</v>
      </c>
      <c r="Q159" s="23"/>
      <c r="R159" s="23">
        <f>P159+N159</f>
        <v>0</v>
      </c>
      <c r="S159" s="23">
        <f>R159/T$4</f>
        <v>0</v>
      </c>
      <c r="T159" s="7"/>
      <c r="U159" s="26"/>
      <c r="V159" s="26"/>
      <c r="W159" s="26"/>
      <c r="X159" s="26"/>
      <c r="Y159" s="26"/>
      <c r="Z159" s="26"/>
    </row>
    <row r="160" spans="1:26" ht="27.75" customHeight="1">
      <c r="A160" s="12" t="s">
        <v>218</v>
      </c>
      <c r="B160" s="10" t="s">
        <v>2846</v>
      </c>
      <c r="C160" s="14"/>
      <c r="D160" s="14"/>
      <c r="E160" s="9"/>
      <c r="F160" s="9"/>
      <c r="G160" s="9"/>
      <c r="H160" s="9"/>
      <c r="I160" s="9"/>
      <c r="J160" s="9"/>
      <c r="K160" s="9"/>
      <c r="L160" s="24"/>
      <c r="M160" s="21"/>
      <c r="N160" s="21"/>
      <c r="O160" s="21"/>
      <c r="P160" s="21"/>
      <c r="Q160" s="21"/>
      <c r="R160" s="21"/>
      <c r="S160" s="21"/>
      <c r="T160" s="14"/>
      <c r="U160" s="26"/>
      <c r="V160" s="26"/>
      <c r="W160" s="26"/>
      <c r="X160" s="26"/>
      <c r="Y160" s="26"/>
      <c r="Z160" s="26"/>
    </row>
    <row r="161" spans="1:26" ht="27.75" customHeight="1">
      <c r="A161" s="12">
        <v>2</v>
      </c>
      <c r="B161" s="14" t="s">
        <v>2847</v>
      </c>
      <c r="C161" s="14" t="s">
        <v>2848</v>
      </c>
      <c r="D161" s="14"/>
      <c r="E161" s="9" t="s">
        <v>2849</v>
      </c>
      <c r="F161" s="9"/>
      <c r="G161" s="9"/>
      <c r="H161" s="9"/>
      <c r="I161" s="9"/>
      <c r="J161" s="9"/>
      <c r="K161" s="9"/>
      <c r="L161" s="24">
        <v>4</v>
      </c>
      <c r="M161" s="21"/>
      <c r="N161" s="21">
        <f t="shared" ref="N161:N172" si="46">M161*L161</f>
        <v>0</v>
      </c>
      <c r="O161" s="21"/>
      <c r="P161" s="21">
        <f t="shared" ref="P161:P172" si="47">O161*L161</f>
        <v>0</v>
      </c>
      <c r="Q161" s="21">
        <f t="shared" ref="Q161:Q172" si="48">M161+O161</f>
        <v>0</v>
      </c>
      <c r="R161" s="21">
        <f t="shared" ref="R161:R172" si="49">P161+N161</f>
        <v>0</v>
      </c>
      <c r="S161" s="21">
        <f t="shared" ref="S161:S172" si="50">R161/T$4</f>
        <v>0</v>
      </c>
      <c r="T161" s="14" t="s">
        <v>2850</v>
      </c>
      <c r="U161" s="26"/>
      <c r="V161" s="26"/>
      <c r="W161" s="26"/>
      <c r="X161" s="26"/>
      <c r="Y161" s="26"/>
      <c r="Z161" s="26"/>
    </row>
    <row r="162" spans="1:26" ht="27.75" customHeight="1">
      <c r="A162" s="12">
        <v>3</v>
      </c>
      <c r="B162" s="14" t="s">
        <v>2851</v>
      </c>
      <c r="C162" s="14" t="s">
        <v>2852</v>
      </c>
      <c r="D162" s="14"/>
      <c r="E162" s="9" t="s">
        <v>2849</v>
      </c>
      <c r="F162" s="9"/>
      <c r="G162" s="9"/>
      <c r="H162" s="9"/>
      <c r="I162" s="9"/>
      <c r="J162" s="9"/>
      <c r="K162" s="9"/>
      <c r="L162" s="24">
        <v>1</v>
      </c>
      <c r="M162" s="21"/>
      <c r="N162" s="21">
        <f t="shared" si="46"/>
        <v>0</v>
      </c>
      <c r="O162" s="21"/>
      <c r="P162" s="21">
        <f t="shared" si="47"/>
        <v>0</v>
      </c>
      <c r="Q162" s="21">
        <f t="shared" si="48"/>
        <v>0</v>
      </c>
      <c r="R162" s="21">
        <f t="shared" si="49"/>
        <v>0</v>
      </c>
      <c r="S162" s="21">
        <f t="shared" si="50"/>
        <v>0</v>
      </c>
      <c r="T162" s="14" t="s">
        <v>2850</v>
      </c>
      <c r="U162" s="26"/>
      <c r="V162" s="26"/>
      <c r="W162" s="26"/>
      <c r="X162" s="26"/>
      <c r="Y162" s="26"/>
      <c r="Z162" s="26"/>
    </row>
    <row r="163" spans="1:26" ht="27.75" customHeight="1">
      <c r="A163" s="12">
        <v>4</v>
      </c>
      <c r="B163" s="14" t="s">
        <v>2851</v>
      </c>
      <c r="C163" s="14" t="s">
        <v>2853</v>
      </c>
      <c r="D163" s="14"/>
      <c r="E163" s="9" t="s">
        <v>2849</v>
      </c>
      <c r="F163" s="9"/>
      <c r="G163" s="9"/>
      <c r="H163" s="9"/>
      <c r="I163" s="9"/>
      <c r="J163" s="9"/>
      <c r="K163" s="9"/>
      <c r="L163" s="24">
        <v>2</v>
      </c>
      <c r="M163" s="21"/>
      <c r="N163" s="21">
        <f t="shared" si="46"/>
        <v>0</v>
      </c>
      <c r="O163" s="21"/>
      <c r="P163" s="21">
        <f t="shared" si="47"/>
        <v>0</v>
      </c>
      <c r="Q163" s="21">
        <f t="shared" si="48"/>
        <v>0</v>
      </c>
      <c r="R163" s="21">
        <f t="shared" si="49"/>
        <v>0</v>
      </c>
      <c r="S163" s="21">
        <f t="shared" si="50"/>
        <v>0</v>
      </c>
      <c r="T163" s="14" t="s">
        <v>2850</v>
      </c>
      <c r="U163" s="26"/>
      <c r="V163" s="26"/>
      <c r="W163" s="26"/>
      <c r="X163" s="26"/>
      <c r="Y163" s="26"/>
      <c r="Z163" s="26"/>
    </row>
    <row r="164" spans="1:26" ht="27.75" customHeight="1">
      <c r="A164" s="12">
        <v>5</v>
      </c>
      <c r="B164" s="14" t="s">
        <v>2851</v>
      </c>
      <c r="C164" s="14" t="s">
        <v>2854</v>
      </c>
      <c r="D164" s="14"/>
      <c r="E164" s="9" t="s">
        <v>2849</v>
      </c>
      <c r="F164" s="9"/>
      <c r="G164" s="9"/>
      <c r="H164" s="9"/>
      <c r="I164" s="9"/>
      <c r="J164" s="9"/>
      <c r="K164" s="9"/>
      <c r="L164" s="24">
        <v>2</v>
      </c>
      <c r="M164" s="21"/>
      <c r="N164" s="21">
        <f t="shared" si="46"/>
        <v>0</v>
      </c>
      <c r="O164" s="21"/>
      <c r="P164" s="21">
        <f t="shared" si="47"/>
        <v>0</v>
      </c>
      <c r="Q164" s="21">
        <f t="shared" si="48"/>
        <v>0</v>
      </c>
      <c r="R164" s="21">
        <f t="shared" si="49"/>
        <v>0</v>
      </c>
      <c r="S164" s="21">
        <f t="shared" si="50"/>
        <v>0</v>
      </c>
      <c r="T164" s="14" t="s">
        <v>2850</v>
      </c>
      <c r="U164" s="26"/>
      <c r="V164" s="26"/>
      <c r="W164" s="26"/>
      <c r="X164" s="26"/>
      <c r="Y164" s="26"/>
      <c r="Z164" s="26"/>
    </row>
    <row r="165" spans="1:26" ht="27.75" customHeight="1">
      <c r="A165" s="12">
        <v>6</v>
      </c>
      <c r="B165" s="14" t="s">
        <v>2851</v>
      </c>
      <c r="C165" s="14" t="s">
        <v>2855</v>
      </c>
      <c r="D165" s="14"/>
      <c r="E165" s="9" t="s">
        <v>2849</v>
      </c>
      <c r="F165" s="9"/>
      <c r="G165" s="9"/>
      <c r="H165" s="9"/>
      <c r="I165" s="9"/>
      <c r="J165" s="9"/>
      <c r="K165" s="9"/>
      <c r="L165" s="24">
        <v>3</v>
      </c>
      <c r="M165" s="21"/>
      <c r="N165" s="21">
        <f t="shared" si="46"/>
        <v>0</v>
      </c>
      <c r="O165" s="21"/>
      <c r="P165" s="21">
        <f t="shared" si="47"/>
        <v>0</v>
      </c>
      <c r="Q165" s="21">
        <f t="shared" si="48"/>
        <v>0</v>
      </c>
      <c r="R165" s="21">
        <f t="shared" si="49"/>
        <v>0</v>
      </c>
      <c r="S165" s="21">
        <f t="shared" si="50"/>
        <v>0</v>
      </c>
      <c r="T165" s="14" t="s">
        <v>2850</v>
      </c>
      <c r="U165" s="26"/>
      <c r="V165" s="26"/>
      <c r="W165" s="26"/>
      <c r="X165" s="26"/>
      <c r="Y165" s="26"/>
      <c r="Z165" s="26"/>
    </row>
    <row r="166" spans="1:26" ht="27.75" customHeight="1">
      <c r="A166" s="12">
        <v>7</v>
      </c>
      <c r="B166" s="14" t="s">
        <v>2851</v>
      </c>
      <c r="C166" s="14" t="s">
        <v>2856</v>
      </c>
      <c r="D166" s="14"/>
      <c r="E166" s="9" t="s">
        <v>2849</v>
      </c>
      <c r="F166" s="9"/>
      <c r="G166" s="9"/>
      <c r="H166" s="9"/>
      <c r="I166" s="9"/>
      <c r="J166" s="9"/>
      <c r="K166" s="9"/>
      <c r="L166" s="24">
        <v>2</v>
      </c>
      <c r="M166" s="21"/>
      <c r="N166" s="21">
        <f t="shared" si="46"/>
        <v>0</v>
      </c>
      <c r="O166" s="21"/>
      <c r="P166" s="21">
        <f t="shared" si="47"/>
        <v>0</v>
      </c>
      <c r="Q166" s="21">
        <f t="shared" si="48"/>
        <v>0</v>
      </c>
      <c r="R166" s="21">
        <f t="shared" si="49"/>
        <v>0</v>
      </c>
      <c r="S166" s="21">
        <f t="shared" si="50"/>
        <v>0</v>
      </c>
      <c r="T166" s="14" t="s">
        <v>2850</v>
      </c>
      <c r="U166" s="26"/>
      <c r="V166" s="26"/>
      <c r="W166" s="26"/>
      <c r="X166" s="26"/>
      <c r="Y166" s="26"/>
      <c r="Z166" s="26"/>
    </row>
    <row r="167" spans="1:26" ht="27.75" customHeight="1">
      <c r="A167" s="12">
        <v>8</v>
      </c>
      <c r="B167" s="14" t="s">
        <v>2851</v>
      </c>
      <c r="C167" s="14" t="s">
        <v>2857</v>
      </c>
      <c r="D167" s="14"/>
      <c r="E167" s="9" t="s">
        <v>2849</v>
      </c>
      <c r="F167" s="9"/>
      <c r="G167" s="9"/>
      <c r="H167" s="9"/>
      <c r="I167" s="9"/>
      <c r="J167" s="9"/>
      <c r="K167" s="9"/>
      <c r="L167" s="24">
        <v>1</v>
      </c>
      <c r="M167" s="21"/>
      <c r="N167" s="21">
        <f t="shared" si="46"/>
        <v>0</v>
      </c>
      <c r="O167" s="21"/>
      <c r="P167" s="21">
        <f t="shared" si="47"/>
        <v>0</v>
      </c>
      <c r="Q167" s="21">
        <f t="shared" si="48"/>
        <v>0</v>
      </c>
      <c r="R167" s="21">
        <f t="shared" si="49"/>
        <v>0</v>
      </c>
      <c r="S167" s="21">
        <f t="shared" si="50"/>
        <v>0</v>
      </c>
      <c r="T167" s="14" t="s">
        <v>2850</v>
      </c>
      <c r="U167" s="26"/>
      <c r="V167" s="26"/>
      <c r="W167" s="26"/>
      <c r="X167" s="26"/>
      <c r="Y167" s="26"/>
      <c r="Z167" s="26"/>
    </row>
    <row r="168" spans="1:26" ht="27.75" customHeight="1">
      <c r="A168" s="12">
        <v>9</v>
      </c>
      <c r="B168" s="14" t="s">
        <v>2851</v>
      </c>
      <c r="C168" s="14" t="s">
        <v>2858</v>
      </c>
      <c r="D168" s="14"/>
      <c r="E168" s="9" t="s">
        <v>2849</v>
      </c>
      <c r="F168" s="9"/>
      <c r="G168" s="9"/>
      <c r="H168" s="9"/>
      <c r="I168" s="9"/>
      <c r="J168" s="9"/>
      <c r="K168" s="9"/>
      <c r="L168" s="24">
        <v>2</v>
      </c>
      <c r="M168" s="21"/>
      <c r="N168" s="21">
        <f t="shared" si="46"/>
        <v>0</v>
      </c>
      <c r="O168" s="21"/>
      <c r="P168" s="21">
        <f t="shared" si="47"/>
        <v>0</v>
      </c>
      <c r="Q168" s="21">
        <f t="shared" si="48"/>
        <v>0</v>
      </c>
      <c r="R168" s="21">
        <f t="shared" si="49"/>
        <v>0</v>
      </c>
      <c r="S168" s="21">
        <f t="shared" si="50"/>
        <v>0</v>
      </c>
      <c r="T168" s="14" t="s">
        <v>2850</v>
      </c>
      <c r="U168" s="26"/>
      <c r="V168" s="26"/>
      <c r="W168" s="26"/>
      <c r="X168" s="26"/>
      <c r="Y168" s="26"/>
      <c r="Z168" s="26"/>
    </row>
    <row r="169" spans="1:26" ht="27.75" customHeight="1">
      <c r="A169" s="12">
        <v>10</v>
      </c>
      <c r="B169" s="14" t="s">
        <v>2851</v>
      </c>
      <c r="C169" s="14" t="s">
        <v>2859</v>
      </c>
      <c r="D169" s="14"/>
      <c r="E169" s="9" t="s">
        <v>2849</v>
      </c>
      <c r="F169" s="9"/>
      <c r="G169" s="9"/>
      <c r="H169" s="9"/>
      <c r="I169" s="9"/>
      <c r="J169" s="9"/>
      <c r="K169" s="9"/>
      <c r="L169" s="24">
        <v>5</v>
      </c>
      <c r="M169" s="21"/>
      <c r="N169" s="21">
        <f t="shared" si="46"/>
        <v>0</v>
      </c>
      <c r="O169" s="21"/>
      <c r="P169" s="21">
        <f t="shared" si="47"/>
        <v>0</v>
      </c>
      <c r="Q169" s="21">
        <f t="shared" si="48"/>
        <v>0</v>
      </c>
      <c r="R169" s="21">
        <f t="shared" si="49"/>
        <v>0</v>
      </c>
      <c r="S169" s="21">
        <f t="shared" si="50"/>
        <v>0</v>
      </c>
      <c r="T169" s="14" t="s">
        <v>2850</v>
      </c>
      <c r="U169" s="26"/>
      <c r="V169" s="26"/>
      <c r="W169" s="26"/>
      <c r="X169" s="26"/>
      <c r="Y169" s="26"/>
      <c r="Z169" s="26"/>
    </row>
    <row r="170" spans="1:26" ht="27.75" customHeight="1">
      <c r="A170" s="12">
        <v>11</v>
      </c>
      <c r="B170" s="14" t="s">
        <v>2851</v>
      </c>
      <c r="C170" s="14" t="s">
        <v>2860</v>
      </c>
      <c r="D170" s="14"/>
      <c r="E170" s="9" t="s">
        <v>2849</v>
      </c>
      <c r="F170" s="9"/>
      <c r="G170" s="9"/>
      <c r="H170" s="9"/>
      <c r="I170" s="9"/>
      <c r="J170" s="9"/>
      <c r="K170" s="9"/>
      <c r="L170" s="24">
        <v>2</v>
      </c>
      <c r="M170" s="21"/>
      <c r="N170" s="21">
        <f t="shared" si="46"/>
        <v>0</v>
      </c>
      <c r="O170" s="21"/>
      <c r="P170" s="21">
        <f t="shared" si="47"/>
        <v>0</v>
      </c>
      <c r="Q170" s="21">
        <f t="shared" si="48"/>
        <v>0</v>
      </c>
      <c r="R170" s="21">
        <f t="shared" si="49"/>
        <v>0</v>
      </c>
      <c r="S170" s="21">
        <f t="shared" si="50"/>
        <v>0</v>
      </c>
      <c r="T170" s="14" t="s">
        <v>2850</v>
      </c>
      <c r="U170" s="26"/>
      <c r="V170" s="26"/>
      <c r="W170" s="26"/>
      <c r="X170" s="26"/>
      <c r="Y170" s="26"/>
      <c r="Z170" s="26"/>
    </row>
    <row r="171" spans="1:26" ht="27.75" customHeight="1">
      <c r="A171" s="12">
        <v>12</v>
      </c>
      <c r="B171" s="14" t="s">
        <v>2861</v>
      </c>
      <c r="C171" s="14"/>
      <c r="D171" s="14"/>
      <c r="E171" s="9" t="s">
        <v>2849</v>
      </c>
      <c r="F171" s="9"/>
      <c r="G171" s="9"/>
      <c r="H171" s="9"/>
      <c r="I171" s="9"/>
      <c r="J171" s="9"/>
      <c r="K171" s="9"/>
      <c r="L171" s="24">
        <v>20</v>
      </c>
      <c r="M171" s="21"/>
      <c r="N171" s="21">
        <f t="shared" si="46"/>
        <v>0</v>
      </c>
      <c r="O171" s="21"/>
      <c r="P171" s="21">
        <f t="shared" si="47"/>
        <v>0</v>
      </c>
      <c r="Q171" s="21">
        <f t="shared" si="48"/>
        <v>0</v>
      </c>
      <c r="R171" s="21">
        <f t="shared" si="49"/>
        <v>0</v>
      </c>
      <c r="S171" s="21">
        <f t="shared" si="50"/>
        <v>0</v>
      </c>
      <c r="T171" s="14" t="s">
        <v>2850</v>
      </c>
      <c r="U171" s="26"/>
      <c r="V171" s="26"/>
      <c r="W171" s="26"/>
      <c r="X171" s="26"/>
      <c r="Y171" s="26"/>
      <c r="Z171" s="26"/>
    </row>
    <row r="172" spans="1:26" ht="27.75" customHeight="1">
      <c r="A172" s="12">
        <v>13</v>
      </c>
      <c r="B172" s="14" t="s">
        <v>2862</v>
      </c>
      <c r="C172" s="14"/>
      <c r="D172" s="14"/>
      <c r="E172" s="9" t="s">
        <v>2849</v>
      </c>
      <c r="F172" s="9"/>
      <c r="G172" s="9"/>
      <c r="H172" s="9"/>
      <c r="I172" s="9"/>
      <c r="J172" s="9"/>
      <c r="K172" s="9"/>
      <c r="L172" s="24">
        <v>4</v>
      </c>
      <c r="M172" s="21"/>
      <c r="N172" s="21">
        <f t="shared" si="46"/>
        <v>0</v>
      </c>
      <c r="O172" s="21"/>
      <c r="P172" s="21">
        <f t="shared" si="47"/>
        <v>0</v>
      </c>
      <c r="Q172" s="21">
        <f t="shared" si="48"/>
        <v>0</v>
      </c>
      <c r="R172" s="21">
        <f t="shared" si="49"/>
        <v>0</v>
      </c>
      <c r="S172" s="21">
        <f t="shared" si="50"/>
        <v>0</v>
      </c>
      <c r="T172" s="14" t="s">
        <v>2850</v>
      </c>
      <c r="U172" s="26"/>
      <c r="V172" s="26"/>
      <c r="W172" s="26"/>
      <c r="X172" s="26"/>
      <c r="Y172" s="26"/>
      <c r="Z172" s="26"/>
    </row>
    <row r="173" spans="1:26" ht="27.75" customHeight="1">
      <c r="A173" s="12" t="s">
        <v>218</v>
      </c>
      <c r="B173" s="10" t="s">
        <v>2863</v>
      </c>
      <c r="C173" s="14"/>
      <c r="D173" s="14"/>
      <c r="E173" s="9"/>
      <c r="F173" s="9"/>
      <c r="G173" s="9"/>
      <c r="H173" s="9"/>
      <c r="I173" s="9"/>
      <c r="J173" s="9"/>
      <c r="K173" s="9"/>
      <c r="L173" s="24"/>
      <c r="M173" s="21"/>
      <c r="N173" s="21"/>
      <c r="O173" s="21"/>
      <c r="P173" s="21"/>
      <c r="Q173" s="21"/>
      <c r="R173" s="21"/>
      <c r="S173" s="21"/>
      <c r="T173" s="14"/>
      <c r="U173" s="26"/>
      <c r="V173" s="26"/>
      <c r="W173" s="26"/>
      <c r="X173" s="26"/>
      <c r="Y173" s="26"/>
      <c r="Z173" s="26"/>
    </row>
    <row r="174" spans="1:26" ht="27.75" customHeight="1">
      <c r="A174" s="12">
        <v>14</v>
      </c>
      <c r="B174" s="14" t="s">
        <v>2864</v>
      </c>
      <c r="C174" s="14" t="s">
        <v>2865</v>
      </c>
      <c r="D174" s="14"/>
      <c r="E174" s="9" t="s">
        <v>206</v>
      </c>
      <c r="F174" s="9"/>
      <c r="G174" s="9"/>
      <c r="H174" s="9"/>
      <c r="I174" s="9"/>
      <c r="J174" s="9"/>
      <c r="K174" s="9"/>
      <c r="L174" s="24">
        <f>985+500</f>
        <v>1485</v>
      </c>
      <c r="M174" s="21"/>
      <c r="N174" s="21">
        <f t="shared" ref="N174:N188" si="51">M174*L174</f>
        <v>0</v>
      </c>
      <c r="O174" s="21"/>
      <c r="P174" s="21">
        <f t="shared" ref="P174:P188" si="52">O174*L174</f>
        <v>0</v>
      </c>
      <c r="Q174" s="21">
        <f t="shared" ref="Q174:Q177" si="53">+M174+O174</f>
        <v>0</v>
      </c>
      <c r="R174" s="21">
        <f t="shared" ref="R174:R188" si="54">P174+N174</f>
        <v>0</v>
      </c>
      <c r="S174" s="21">
        <f t="shared" ref="S174:S188" si="55">R174/T$4</f>
        <v>0</v>
      </c>
      <c r="T174" s="14"/>
      <c r="U174" s="26"/>
      <c r="V174" s="26"/>
      <c r="W174" s="26"/>
      <c r="X174" s="26"/>
      <c r="Y174" s="26"/>
      <c r="Z174" s="26"/>
    </row>
    <row r="175" spans="1:26" ht="27.75" customHeight="1">
      <c r="A175" s="12">
        <v>15</v>
      </c>
      <c r="B175" s="14" t="s">
        <v>2864</v>
      </c>
      <c r="C175" s="14" t="s">
        <v>2817</v>
      </c>
      <c r="D175" s="14"/>
      <c r="E175" s="9" t="s">
        <v>206</v>
      </c>
      <c r="F175" s="9"/>
      <c r="G175" s="9"/>
      <c r="H175" s="9"/>
      <c r="I175" s="9"/>
      <c r="J175" s="9"/>
      <c r="K175" s="9"/>
      <c r="L175" s="24">
        <f>285+300</f>
        <v>585</v>
      </c>
      <c r="M175" s="21"/>
      <c r="N175" s="21">
        <f t="shared" si="51"/>
        <v>0</v>
      </c>
      <c r="O175" s="21"/>
      <c r="P175" s="21">
        <f t="shared" si="52"/>
        <v>0</v>
      </c>
      <c r="Q175" s="21">
        <f t="shared" si="53"/>
        <v>0</v>
      </c>
      <c r="R175" s="21">
        <f t="shared" si="54"/>
        <v>0</v>
      </c>
      <c r="S175" s="21">
        <f t="shared" si="55"/>
        <v>0</v>
      </c>
      <c r="T175" s="14"/>
      <c r="U175" s="26"/>
      <c r="V175" s="26"/>
      <c r="W175" s="26"/>
      <c r="X175" s="26"/>
      <c r="Y175" s="26"/>
      <c r="Z175" s="26"/>
    </row>
    <row r="176" spans="1:26" ht="27.75" customHeight="1">
      <c r="A176" s="12">
        <v>16</v>
      </c>
      <c r="B176" s="10" t="s">
        <v>2818</v>
      </c>
      <c r="C176" s="10"/>
      <c r="D176" s="59"/>
      <c r="E176" s="60" t="s">
        <v>1427</v>
      </c>
      <c r="F176" s="60"/>
      <c r="G176" s="60"/>
      <c r="H176" s="60"/>
      <c r="I176" s="60"/>
      <c r="J176" s="60"/>
      <c r="K176" s="60"/>
      <c r="L176" s="24">
        <v>1</v>
      </c>
      <c r="M176" s="22"/>
      <c r="N176" s="22">
        <f t="shared" si="51"/>
        <v>0</v>
      </c>
      <c r="O176" s="22"/>
      <c r="P176" s="22">
        <f t="shared" si="52"/>
        <v>0</v>
      </c>
      <c r="Q176" s="22">
        <f t="shared" si="53"/>
        <v>0</v>
      </c>
      <c r="R176" s="22">
        <f t="shared" si="54"/>
        <v>0</v>
      </c>
      <c r="S176" s="21">
        <f t="shared" si="55"/>
        <v>0</v>
      </c>
      <c r="T176" s="14"/>
      <c r="U176" s="26"/>
      <c r="V176" s="26"/>
      <c r="W176" s="26"/>
      <c r="X176" s="26"/>
      <c r="Y176" s="26"/>
      <c r="Z176" s="26"/>
    </row>
    <row r="177" spans="1:26" ht="27.75" customHeight="1">
      <c r="A177" s="12">
        <v>17</v>
      </c>
      <c r="B177" s="14" t="s">
        <v>2866</v>
      </c>
      <c r="C177" s="14" t="s">
        <v>2867</v>
      </c>
      <c r="D177" s="61"/>
      <c r="E177" s="60" t="s">
        <v>206</v>
      </c>
      <c r="F177" s="60"/>
      <c r="G177" s="60"/>
      <c r="H177" s="60"/>
      <c r="I177" s="60"/>
      <c r="J177" s="60"/>
      <c r="K177" s="60"/>
      <c r="L177" s="24">
        <f>1700+550</f>
        <v>2250</v>
      </c>
      <c r="M177" s="22"/>
      <c r="N177" s="22">
        <f t="shared" si="51"/>
        <v>0</v>
      </c>
      <c r="O177" s="22"/>
      <c r="P177" s="22">
        <f t="shared" si="52"/>
        <v>0</v>
      </c>
      <c r="Q177" s="22">
        <f t="shared" si="53"/>
        <v>0</v>
      </c>
      <c r="R177" s="22">
        <f t="shared" si="54"/>
        <v>0</v>
      </c>
      <c r="S177" s="21">
        <f t="shared" si="55"/>
        <v>0</v>
      </c>
      <c r="T177" s="14" t="s">
        <v>2868</v>
      </c>
      <c r="U177" s="26"/>
      <c r="V177" s="26"/>
      <c r="W177" s="26"/>
      <c r="X177" s="26"/>
      <c r="Y177" s="26"/>
      <c r="Z177" s="26"/>
    </row>
    <row r="178" spans="1:26" ht="27.75" customHeight="1">
      <c r="A178" s="12">
        <v>18</v>
      </c>
      <c r="B178" s="14" t="s">
        <v>2869</v>
      </c>
      <c r="C178" s="14" t="s">
        <v>2870</v>
      </c>
      <c r="D178" s="61"/>
      <c r="E178" s="60" t="s">
        <v>206</v>
      </c>
      <c r="F178" s="60"/>
      <c r="G178" s="60"/>
      <c r="H178" s="60"/>
      <c r="I178" s="60"/>
      <c r="J178" s="60"/>
      <c r="K178" s="60"/>
      <c r="L178" s="24">
        <v>348</v>
      </c>
      <c r="M178" s="21"/>
      <c r="N178" s="21">
        <f t="shared" si="51"/>
        <v>0</v>
      </c>
      <c r="O178" s="21"/>
      <c r="P178" s="21">
        <f t="shared" si="52"/>
        <v>0</v>
      </c>
      <c r="Q178" s="21">
        <f t="shared" ref="Q178:Q188" si="56">M178+O178</f>
        <v>0</v>
      </c>
      <c r="R178" s="21">
        <f t="shared" si="54"/>
        <v>0</v>
      </c>
      <c r="S178" s="21">
        <f t="shared" si="55"/>
        <v>0</v>
      </c>
      <c r="T178" s="14"/>
      <c r="U178" s="26"/>
      <c r="V178" s="26"/>
      <c r="W178" s="26"/>
      <c r="X178" s="26"/>
      <c r="Y178" s="26"/>
      <c r="Z178" s="26"/>
    </row>
    <row r="179" spans="1:26" ht="27.75" customHeight="1">
      <c r="A179" s="12">
        <v>19</v>
      </c>
      <c r="B179" s="14" t="s">
        <v>2871</v>
      </c>
      <c r="C179" s="14" t="s">
        <v>2872</v>
      </c>
      <c r="D179" s="14"/>
      <c r="E179" s="9" t="s">
        <v>2873</v>
      </c>
      <c r="F179" s="9"/>
      <c r="G179" s="9"/>
      <c r="H179" s="9"/>
      <c r="I179" s="9"/>
      <c r="J179" s="9"/>
      <c r="K179" s="9"/>
      <c r="L179" s="24">
        <v>42</v>
      </c>
      <c r="M179" s="21"/>
      <c r="N179" s="21">
        <f t="shared" si="51"/>
        <v>0</v>
      </c>
      <c r="O179" s="21"/>
      <c r="P179" s="21">
        <f t="shared" si="52"/>
        <v>0</v>
      </c>
      <c r="Q179" s="21">
        <f t="shared" si="56"/>
        <v>0</v>
      </c>
      <c r="R179" s="21">
        <f t="shared" si="54"/>
        <v>0</v>
      </c>
      <c r="S179" s="21">
        <f t="shared" si="55"/>
        <v>0</v>
      </c>
      <c r="T179" s="14"/>
      <c r="U179" s="26"/>
      <c r="V179" s="26"/>
      <c r="W179" s="26"/>
      <c r="X179" s="26"/>
      <c r="Y179" s="26"/>
      <c r="Z179" s="26"/>
    </row>
    <row r="180" spans="1:26" ht="27.75" customHeight="1">
      <c r="A180" s="12">
        <v>20</v>
      </c>
      <c r="B180" s="14" t="s">
        <v>2871</v>
      </c>
      <c r="C180" s="14" t="s">
        <v>2874</v>
      </c>
      <c r="D180" s="14"/>
      <c r="E180" s="9" t="s">
        <v>2873</v>
      </c>
      <c r="F180" s="9"/>
      <c r="G180" s="9"/>
      <c r="H180" s="9"/>
      <c r="I180" s="9"/>
      <c r="J180" s="9"/>
      <c r="K180" s="9"/>
      <c r="L180" s="24">
        <v>54</v>
      </c>
      <c r="M180" s="21"/>
      <c r="N180" s="21">
        <f t="shared" si="51"/>
        <v>0</v>
      </c>
      <c r="O180" s="21"/>
      <c r="P180" s="21">
        <f t="shared" si="52"/>
        <v>0</v>
      </c>
      <c r="Q180" s="21">
        <f t="shared" si="56"/>
        <v>0</v>
      </c>
      <c r="R180" s="21">
        <f t="shared" si="54"/>
        <v>0</v>
      </c>
      <c r="S180" s="21">
        <f t="shared" si="55"/>
        <v>0</v>
      </c>
      <c r="T180" s="14"/>
      <c r="U180" s="26"/>
      <c r="V180" s="26"/>
      <c r="W180" s="26"/>
      <c r="X180" s="26"/>
      <c r="Y180" s="26"/>
      <c r="Z180" s="26"/>
    </row>
    <row r="181" spans="1:26" ht="27.75" customHeight="1">
      <c r="A181" s="12">
        <v>21</v>
      </c>
      <c r="B181" s="14" t="s">
        <v>2811</v>
      </c>
      <c r="C181" s="14" t="s">
        <v>2875</v>
      </c>
      <c r="D181" s="14"/>
      <c r="E181" s="9" t="s">
        <v>2873</v>
      </c>
      <c r="F181" s="9"/>
      <c r="G181" s="9"/>
      <c r="H181" s="9"/>
      <c r="I181" s="9"/>
      <c r="J181" s="9"/>
      <c r="K181" s="9"/>
      <c r="L181" s="24">
        <f>L180</f>
        <v>54</v>
      </c>
      <c r="M181" s="21"/>
      <c r="N181" s="21">
        <f t="shared" si="51"/>
        <v>0</v>
      </c>
      <c r="O181" s="21"/>
      <c r="P181" s="21">
        <f t="shared" si="52"/>
        <v>0</v>
      </c>
      <c r="Q181" s="21">
        <f t="shared" si="56"/>
        <v>0</v>
      </c>
      <c r="R181" s="21">
        <f t="shared" si="54"/>
        <v>0</v>
      </c>
      <c r="S181" s="21">
        <f t="shared" si="55"/>
        <v>0</v>
      </c>
      <c r="T181" s="14"/>
      <c r="U181" s="26"/>
      <c r="V181" s="26"/>
      <c r="W181" s="26"/>
      <c r="X181" s="26"/>
      <c r="Y181" s="26"/>
      <c r="Z181" s="26"/>
    </row>
    <row r="182" spans="1:26" ht="27.75" customHeight="1">
      <c r="A182" s="12">
        <v>22</v>
      </c>
      <c r="B182" s="14" t="s">
        <v>2876</v>
      </c>
      <c r="C182" s="14" t="s">
        <v>2872</v>
      </c>
      <c r="D182" s="14"/>
      <c r="E182" s="9" t="s">
        <v>2873</v>
      </c>
      <c r="F182" s="9"/>
      <c r="G182" s="9"/>
      <c r="H182" s="9"/>
      <c r="I182" s="9"/>
      <c r="J182" s="9"/>
      <c r="K182" s="9"/>
      <c r="L182" s="24">
        <v>42</v>
      </c>
      <c r="M182" s="21"/>
      <c r="N182" s="21">
        <f t="shared" si="51"/>
        <v>0</v>
      </c>
      <c r="O182" s="21"/>
      <c r="P182" s="21">
        <f t="shared" si="52"/>
        <v>0</v>
      </c>
      <c r="Q182" s="21">
        <f t="shared" si="56"/>
        <v>0</v>
      </c>
      <c r="R182" s="21">
        <f t="shared" si="54"/>
        <v>0</v>
      </c>
      <c r="S182" s="21">
        <f t="shared" si="55"/>
        <v>0</v>
      </c>
      <c r="T182" s="14"/>
      <c r="U182" s="26"/>
      <c r="V182" s="26"/>
      <c r="W182" s="26"/>
      <c r="X182" s="26"/>
      <c r="Y182" s="26"/>
      <c r="Z182" s="26"/>
    </row>
    <row r="183" spans="1:26" ht="27.75" customHeight="1">
      <c r="A183" s="12">
        <v>23</v>
      </c>
      <c r="B183" s="14" t="s">
        <v>2876</v>
      </c>
      <c r="C183" s="14" t="s">
        <v>2874</v>
      </c>
      <c r="D183" s="14"/>
      <c r="E183" s="9" t="s">
        <v>2873</v>
      </c>
      <c r="F183" s="9"/>
      <c r="G183" s="9"/>
      <c r="H183" s="9"/>
      <c r="I183" s="9"/>
      <c r="J183" s="9"/>
      <c r="K183" s="9"/>
      <c r="L183" s="24">
        <v>34</v>
      </c>
      <c r="M183" s="21"/>
      <c r="N183" s="21">
        <f t="shared" si="51"/>
        <v>0</v>
      </c>
      <c r="O183" s="21"/>
      <c r="P183" s="21">
        <f t="shared" si="52"/>
        <v>0</v>
      </c>
      <c r="Q183" s="21">
        <f t="shared" si="56"/>
        <v>0</v>
      </c>
      <c r="R183" s="21">
        <f t="shared" si="54"/>
        <v>0</v>
      </c>
      <c r="S183" s="21">
        <f t="shared" si="55"/>
        <v>0</v>
      </c>
      <c r="T183" s="14"/>
      <c r="U183" s="26"/>
      <c r="V183" s="26"/>
      <c r="W183" s="26"/>
      <c r="X183" s="26"/>
      <c r="Y183" s="26"/>
      <c r="Z183" s="26"/>
    </row>
    <row r="184" spans="1:26" ht="27.75" customHeight="1">
      <c r="A184" s="12">
        <v>24</v>
      </c>
      <c r="B184" s="14" t="s">
        <v>2811</v>
      </c>
      <c r="C184" s="14" t="s">
        <v>2875</v>
      </c>
      <c r="D184" s="14"/>
      <c r="E184" s="9" t="s">
        <v>2873</v>
      </c>
      <c r="F184" s="9"/>
      <c r="G184" s="9"/>
      <c r="H184" s="9"/>
      <c r="I184" s="9"/>
      <c r="J184" s="9"/>
      <c r="K184" s="9"/>
      <c r="L184" s="24">
        <f>L183</f>
        <v>34</v>
      </c>
      <c r="M184" s="21"/>
      <c r="N184" s="21">
        <f t="shared" si="51"/>
        <v>0</v>
      </c>
      <c r="O184" s="21"/>
      <c r="P184" s="21">
        <f t="shared" si="52"/>
        <v>0</v>
      </c>
      <c r="Q184" s="21">
        <f t="shared" si="56"/>
        <v>0</v>
      </c>
      <c r="R184" s="21">
        <f t="shared" si="54"/>
        <v>0</v>
      </c>
      <c r="S184" s="21">
        <f t="shared" si="55"/>
        <v>0</v>
      </c>
      <c r="T184" s="14"/>
      <c r="U184" s="26"/>
      <c r="V184" s="26"/>
      <c r="W184" s="26"/>
      <c r="X184" s="26"/>
      <c r="Y184" s="26"/>
      <c r="Z184" s="26"/>
    </row>
    <row r="185" spans="1:26" ht="27.75" customHeight="1">
      <c r="A185" s="12">
        <v>25</v>
      </c>
      <c r="B185" s="14" t="s">
        <v>2877</v>
      </c>
      <c r="C185" s="14" t="s">
        <v>2839</v>
      </c>
      <c r="D185" s="14"/>
      <c r="E185" s="9" t="s">
        <v>206</v>
      </c>
      <c r="F185" s="9"/>
      <c r="G185" s="9"/>
      <c r="H185" s="9"/>
      <c r="I185" s="9"/>
      <c r="J185" s="9"/>
      <c r="K185" s="9"/>
      <c r="L185" s="24">
        <v>172</v>
      </c>
      <c r="M185" s="21"/>
      <c r="N185" s="21">
        <f t="shared" si="51"/>
        <v>0</v>
      </c>
      <c r="O185" s="21"/>
      <c r="P185" s="21">
        <f t="shared" si="52"/>
        <v>0</v>
      </c>
      <c r="Q185" s="21">
        <f t="shared" si="56"/>
        <v>0</v>
      </c>
      <c r="R185" s="21">
        <f t="shared" si="54"/>
        <v>0</v>
      </c>
      <c r="S185" s="21">
        <f t="shared" si="55"/>
        <v>0</v>
      </c>
      <c r="T185" s="14"/>
      <c r="U185" s="26"/>
      <c r="V185" s="26"/>
      <c r="W185" s="26"/>
      <c r="X185" s="26"/>
      <c r="Y185" s="26"/>
      <c r="Z185" s="26"/>
    </row>
    <row r="186" spans="1:26" ht="27.75" customHeight="1">
      <c r="A186" s="12">
        <v>26</v>
      </c>
      <c r="B186" s="14" t="s">
        <v>2878</v>
      </c>
      <c r="C186" s="14" t="s">
        <v>2879</v>
      </c>
      <c r="D186" s="14"/>
      <c r="E186" s="9" t="s">
        <v>2873</v>
      </c>
      <c r="F186" s="9"/>
      <c r="G186" s="9"/>
      <c r="H186" s="9"/>
      <c r="I186" s="9"/>
      <c r="J186" s="9"/>
      <c r="K186" s="9"/>
      <c r="L186" s="24">
        <v>18</v>
      </c>
      <c r="M186" s="21"/>
      <c r="N186" s="21">
        <f t="shared" si="51"/>
        <v>0</v>
      </c>
      <c r="O186" s="21"/>
      <c r="P186" s="21">
        <f t="shared" si="52"/>
        <v>0</v>
      </c>
      <c r="Q186" s="21">
        <f t="shared" si="56"/>
        <v>0</v>
      </c>
      <c r="R186" s="21">
        <f t="shared" si="54"/>
        <v>0</v>
      </c>
      <c r="S186" s="21">
        <f t="shared" si="55"/>
        <v>0</v>
      </c>
      <c r="T186" s="14"/>
      <c r="U186" s="26"/>
      <c r="V186" s="26"/>
      <c r="W186" s="26"/>
      <c r="X186" s="26"/>
      <c r="Y186" s="26"/>
      <c r="Z186" s="26"/>
    </row>
    <row r="187" spans="1:26" ht="27.75" customHeight="1">
      <c r="A187" s="12">
        <v>27</v>
      </c>
      <c r="B187" s="14" t="s">
        <v>2842</v>
      </c>
      <c r="C187" s="14"/>
      <c r="D187" s="14"/>
      <c r="E187" s="9" t="s">
        <v>1427</v>
      </c>
      <c r="F187" s="9"/>
      <c r="G187" s="9"/>
      <c r="H187" s="9"/>
      <c r="I187" s="9"/>
      <c r="J187" s="9"/>
      <c r="K187" s="9"/>
      <c r="L187" s="24">
        <v>1</v>
      </c>
      <c r="M187" s="21"/>
      <c r="N187" s="21">
        <f t="shared" si="51"/>
        <v>0</v>
      </c>
      <c r="O187" s="21"/>
      <c r="P187" s="21">
        <f t="shared" si="52"/>
        <v>0</v>
      </c>
      <c r="Q187" s="21">
        <f t="shared" si="56"/>
        <v>0</v>
      </c>
      <c r="R187" s="21">
        <f t="shared" si="54"/>
        <v>0</v>
      </c>
      <c r="S187" s="21">
        <f t="shared" si="55"/>
        <v>0</v>
      </c>
      <c r="T187" s="14"/>
      <c r="U187" s="26"/>
      <c r="V187" s="26"/>
      <c r="W187" s="26"/>
      <c r="X187" s="26"/>
      <c r="Y187" s="26"/>
      <c r="Z187" s="26"/>
    </row>
    <row r="188" spans="1:26" ht="27.75" customHeight="1">
      <c r="A188" s="12">
        <v>28</v>
      </c>
      <c r="B188" s="14" t="s">
        <v>2880</v>
      </c>
      <c r="C188" s="14"/>
      <c r="D188" s="14"/>
      <c r="E188" s="9" t="s">
        <v>1427</v>
      </c>
      <c r="F188" s="9"/>
      <c r="G188" s="9"/>
      <c r="H188" s="9"/>
      <c r="I188" s="9"/>
      <c r="J188" s="9"/>
      <c r="K188" s="9"/>
      <c r="L188" s="24">
        <v>1</v>
      </c>
      <c r="M188" s="21"/>
      <c r="N188" s="21">
        <f t="shared" si="51"/>
        <v>0</v>
      </c>
      <c r="O188" s="21"/>
      <c r="P188" s="21">
        <f t="shared" si="52"/>
        <v>0</v>
      </c>
      <c r="Q188" s="21">
        <f t="shared" si="56"/>
        <v>0</v>
      </c>
      <c r="R188" s="21">
        <f t="shared" si="54"/>
        <v>0</v>
      </c>
      <c r="S188" s="21">
        <f t="shared" si="55"/>
        <v>0</v>
      </c>
      <c r="T188" s="14"/>
      <c r="U188" s="26"/>
      <c r="V188" s="26"/>
      <c r="W188" s="26"/>
      <c r="X188" s="26"/>
      <c r="Y188" s="26"/>
      <c r="Z188" s="26"/>
    </row>
    <row r="189" spans="1:26" ht="27.75" customHeight="1">
      <c r="A189" s="12" t="s">
        <v>218</v>
      </c>
      <c r="B189" s="10" t="s">
        <v>2881</v>
      </c>
      <c r="C189" s="14"/>
      <c r="D189" s="14"/>
      <c r="E189" s="9"/>
      <c r="F189" s="9"/>
      <c r="G189" s="9"/>
      <c r="H189" s="9"/>
      <c r="I189" s="9"/>
      <c r="J189" s="9"/>
      <c r="K189" s="9"/>
      <c r="L189" s="24"/>
      <c r="M189" s="21"/>
      <c r="N189" s="21"/>
      <c r="O189" s="21"/>
      <c r="P189" s="21"/>
      <c r="Q189" s="21"/>
      <c r="R189" s="21"/>
      <c r="S189" s="21"/>
      <c r="T189" s="14"/>
      <c r="U189" s="26"/>
      <c r="V189" s="26"/>
      <c r="W189" s="26"/>
      <c r="X189" s="26"/>
      <c r="Y189" s="26"/>
      <c r="Z189" s="26"/>
    </row>
    <row r="190" spans="1:26" ht="27.75" customHeight="1">
      <c r="A190" s="12">
        <v>29</v>
      </c>
      <c r="B190" s="14" t="s">
        <v>2882</v>
      </c>
      <c r="C190" s="14" t="s">
        <v>2776</v>
      </c>
      <c r="D190" s="14"/>
      <c r="E190" s="9" t="s">
        <v>421</v>
      </c>
      <c r="F190" s="9"/>
      <c r="G190" s="9"/>
      <c r="H190" s="9"/>
      <c r="I190" s="9"/>
      <c r="J190" s="9"/>
      <c r="K190" s="9"/>
      <c r="L190" s="24">
        <v>90</v>
      </c>
      <c r="M190" s="21"/>
      <c r="N190" s="21">
        <f t="shared" ref="N190:N241" si="57">M190*L190</f>
        <v>0</v>
      </c>
      <c r="O190" s="21"/>
      <c r="P190" s="21">
        <f t="shared" ref="P190:P241" si="58">O190*L190</f>
        <v>0</v>
      </c>
      <c r="Q190" s="21">
        <f t="shared" ref="Q190:Q241" si="59">+M190+O190</f>
        <v>0</v>
      </c>
      <c r="R190" s="21">
        <f t="shared" ref="R190:R241" si="60">P190+N190</f>
        <v>0</v>
      </c>
      <c r="S190" s="21">
        <f t="shared" ref="S190:S241" si="61">R190/T$4</f>
        <v>0</v>
      </c>
      <c r="T190" s="14"/>
      <c r="U190" s="26"/>
      <c r="V190" s="26"/>
      <c r="W190" s="26"/>
      <c r="X190" s="26"/>
      <c r="Y190" s="26"/>
      <c r="Z190" s="26"/>
    </row>
    <row r="191" spans="1:26" ht="27.75" customHeight="1">
      <c r="A191" s="12">
        <v>30</v>
      </c>
      <c r="B191" s="14" t="s">
        <v>2775</v>
      </c>
      <c r="C191" s="14" t="s">
        <v>2776</v>
      </c>
      <c r="D191" s="14"/>
      <c r="E191" s="9" t="s">
        <v>421</v>
      </c>
      <c r="F191" s="9"/>
      <c r="G191" s="9"/>
      <c r="H191" s="9"/>
      <c r="I191" s="9"/>
      <c r="J191" s="9"/>
      <c r="K191" s="9"/>
      <c r="L191" s="24">
        <f>214+40-24</f>
        <v>230</v>
      </c>
      <c r="M191" s="21"/>
      <c r="N191" s="21">
        <f t="shared" si="57"/>
        <v>0</v>
      </c>
      <c r="O191" s="21"/>
      <c r="P191" s="21">
        <f t="shared" si="58"/>
        <v>0</v>
      </c>
      <c r="Q191" s="21">
        <f t="shared" si="59"/>
        <v>0</v>
      </c>
      <c r="R191" s="21">
        <f t="shared" si="60"/>
        <v>0</v>
      </c>
      <c r="S191" s="21">
        <f t="shared" si="61"/>
        <v>0</v>
      </c>
      <c r="T191" s="14"/>
      <c r="U191" s="26"/>
      <c r="V191" s="26"/>
      <c r="W191" s="26"/>
      <c r="X191" s="26"/>
      <c r="Y191" s="26"/>
      <c r="Z191" s="26"/>
    </row>
    <row r="192" spans="1:26" ht="27.75" customHeight="1">
      <c r="A192" s="12">
        <v>31</v>
      </c>
      <c r="B192" s="14" t="s">
        <v>2883</v>
      </c>
      <c r="C192" s="14" t="s">
        <v>2776</v>
      </c>
      <c r="D192" s="14"/>
      <c r="E192" s="9" t="s">
        <v>421</v>
      </c>
      <c r="F192" s="9"/>
      <c r="G192" s="9"/>
      <c r="H192" s="9"/>
      <c r="I192" s="9"/>
      <c r="J192" s="9"/>
      <c r="K192" s="9"/>
      <c r="L192" s="24">
        <f>116+120</f>
        <v>236</v>
      </c>
      <c r="M192" s="21"/>
      <c r="N192" s="21">
        <f t="shared" si="57"/>
        <v>0</v>
      </c>
      <c r="O192" s="21"/>
      <c r="P192" s="21">
        <f t="shared" si="58"/>
        <v>0</v>
      </c>
      <c r="Q192" s="21">
        <f t="shared" si="59"/>
        <v>0</v>
      </c>
      <c r="R192" s="21">
        <f t="shared" si="60"/>
        <v>0</v>
      </c>
      <c r="S192" s="21">
        <f t="shared" si="61"/>
        <v>0</v>
      </c>
      <c r="T192" s="14"/>
      <c r="U192" s="26"/>
      <c r="V192" s="26"/>
      <c r="W192" s="26"/>
      <c r="X192" s="26"/>
      <c r="Y192" s="26"/>
      <c r="Z192" s="26"/>
    </row>
    <row r="193" spans="1:26" ht="27.75" customHeight="1">
      <c r="A193" s="12">
        <v>32</v>
      </c>
      <c r="B193" s="14" t="s">
        <v>2884</v>
      </c>
      <c r="C193" s="14" t="s">
        <v>2776</v>
      </c>
      <c r="D193" s="14"/>
      <c r="E193" s="9" t="s">
        <v>421</v>
      </c>
      <c r="F193" s="9"/>
      <c r="G193" s="9"/>
      <c r="H193" s="9"/>
      <c r="I193" s="9"/>
      <c r="J193" s="9"/>
      <c r="K193" s="9"/>
      <c r="L193" s="24">
        <v>80</v>
      </c>
      <c r="M193" s="21"/>
      <c r="N193" s="21">
        <f t="shared" si="57"/>
        <v>0</v>
      </c>
      <c r="O193" s="21"/>
      <c r="P193" s="21">
        <f t="shared" si="58"/>
        <v>0</v>
      </c>
      <c r="Q193" s="21">
        <f t="shared" si="59"/>
        <v>0</v>
      </c>
      <c r="R193" s="21">
        <f t="shared" si="60"/>
        <v>0</v>
      </c>
      <c r="S193" s="21">
        <f t="shared" si="61"/>
        <v>0</v>
      </c>
      <c r="T193" s="14"/>
      <c r="U193" s="26"/>
      <c r="V193" s="26"/>
      <c r="W193" s="26"/>
      <c r="X193" s="26"/>
      <c r="Y193" s="26"/>
      <c r="Z193" s="26"/>
    </row>
    <row r="194" spans="1:26" ht="27.75" customHeight="1">
      <c r="A194" s="12">
        <v>33</v>
      </c>
      <c r="B194" s="14" t="s">
        <v>2885</v>
      </c>
      <c r="C194" s="14" t="s">
        <v>2776</v>
      </c>
      <c r="D194" s="14"/>
      <c r="E194" s="9" t="s">
        <v>421</v>
      </c>
      <c r="F194" s="9"/>
      <c r="G194" s="9"/>
      <c r="H194" s="9"/>
      <c r="I194" s="9"/>
      <c r="J194" s="9"/>
      <c r="K194" s="9"/>
      <c r="L194" s="24">
        <v>32</v>
      </c>
      <c r="M194" s="21"/>
      <c r="N194" s="21">
        <f t="shared" si="57"/>
        <v>0</v>
      </c>
      <c r="O194" s="21"/>
      <c r="P194" s="21">
        <f t="shared" si="58"/>
        <v>0</v>
      </c>
      <c r="Q194" s="21">
        <f t="shared" si="59"/>
        <v>0</v>
      </c>
      <c r="R194" s="21">
        <f t="shared" si="60"/>
        <v>0</v>
      </c>
      <c r="S194" s="21">
        <f t="shared" si="61"/>
        <v>0</v>
      </c>
      <c r="T194" s="14"/>
      <c r="U194" s="26"/>
      <c r="V194" s="26"/>
      <c r="W194" s="26"/>
      <c r="X194" s="26"/>
      <c r="Y194" s="26"/>
      <c r="Z194" s="26"/>
    </row>
    <row r="195" spans="1:26" ht="27.75" customHeight="1">
      <c r="A195" s="12">
        <v>34</v>
      </c>
      <c r="B195" s="14" t="s">
        <v>2886</v>
      </c>
      <c r="C195" s="14" t="s">
        <v>2776</v>
      </c>
      <c r="D195" s="14"/>
      <c r="E195" s="9" t="s">
        <v>421</v>
      </c>
      <c r="F195" s="9"/>
      <c r="G195" s="9"/>
      <c r="H195" s="9"/>
      <c r="I195" s="9"/>
      <c r="J195" s="9"/>
      <c r="K195" s="9"/>
      <c r="L195" s="24">
        <v>272</v>
      </c>
      <c r="M195" s="21"/>
      <c r="N195" s="21">
        <f t="shared" si="57"/>
        <v>0</v>
      </c>
      <c r="O195" s="21"/>
      <c r="P195" s="21">
        <f t="shared" si="58"/>
        <v>0</v>
      </c>
      <c r="Q195" s="21">
        <f t="shared" si="59"/>
        <v>0</v>
      </c>
      <c r="R195" s="21">
        <f t="shared" si="60"/>
        <v>0</v>
      </c>
      <c r="S195" s="21">
        <f t="shared" si="61"/>
        <v>0</v>
      </c>
      <c r="T195" s="14"/>
      <c r="U195" s="26"/>
      <c r="V195" s="26"/>
      <c r="W195" s="26"/>
      <c r="X195" s="26"/>
      <c r="Y195" s="26"/>
      <c r="Z195" s="26"/>
    </row>
    <row r="196" spans="1:26" ht="27.75" customHeight="1">
      <c r="A196" s="12">
        <v>35</v>
      </c>
      <c r="B196" s="14" t="s">
        <v>2778</v>
      </c>
      <c r="C196" s="14" t="s">
        <v>2776</v>
      </c>
      <c r="D196" s="14"/>
      <c r="E196" s="9" t="s">
        <v>421</v>
      </c>
      <c r="F196" s="9"/>
      <c r="G196" s="9"/>
      <c r="H196" s="9"/>
      <c r="I196" s="9"/>
      <c r="J196" s="9"/>
      <c r="K196" s="9"/>
      <c r="L196" s="24">
        <f>224-6</f>
        <v>218</v>
      </c>
      <c r="M196" s="21"/>
      <c r="N196" s="21">
        <f t="shared" si="57"/>
        <v>0</v>
      </c>
      <c r="O196" s="21"/>
      <c r="P196" s="21">
        <f t="shared" si="58"/>
        <v>0</v>
      </c>
      <c r="Q196" s="21">
        <f t="shared" si="59"/>
        <v>0</v>
      </c>
      <c r="R196" s="21">
        <f t="shared" si="60"/>
        <v>0</v>
      </c>
      <c r="S196" s="21">
        <f t="shared" si="61"/>
        <v>0</v>
      </c>
      <c r="T196" s="14"/>
      <c r="U196" s="26"/>
      <c r="V196" s="26"/>
      <c r="W196" s="26"/>
      <c r="X196" s="26"/>
      <c r="Y196" s="26"/>
      <c r="Z196" s="26"/>
    </row>
    <row r="197" spans="1:26" ht="27.75" customHeight="1">
      <c r="A197" s="12">
        <v>36</v>
      </c>
      <c r="B197" s="14" t="s">
        <v>2887</v>
      </c>
      <c r="C197" s="14" t="s">
        <v>2888</v>
      </c>
      <c r="D197" s="14"/>
      <c r="E197" s="9" t="s">
        <v>421</v>
      </c>
      <c r="F197" s="9"/>
      <c r="G197" s="9"/>
      <c r="H197" s="9"/>
      <c r="I197" s="9"/>
      <c r="J197" s="9"/>
      <c r="K197" s="9"/>
      <c r="L197" s="24">
        <v>52</v>
      </c>
      <c r="M197" s="21"/>
      <c r="N197" s="21">
        <f t="shared" si="57"/>
        <v>0</v>
      </c>
      <c r="O197" s="21"/>
      <c r="P197" s="21">
        <f t="shared" si="58"/>
        <v>0</v>
      </c>
      <c r="Q197" s="21">
        <f t="shared" si="59"/>
        <v>0</v>
      </c>
      <c r="R197" s="21">
        <f t="shared" si="60"/>
        <v>0</v>
      </c>
      <c r="S197" s="21">
        <f t="shared" si="61"/>
        <v>0</v>
      </c>
      <c r="T197" s="14"/>
      <c r="U197" s="26"/>
      <c r="V197" s="26"/>
      <c r="W197" s="26"/>
      <c r="X197" s="26"/>
      <c r="Y197" s="26"/>
      <c r="Z197" s="26"/>
    </row>
    <row r="198" spans="1:26" ht="27.75" customHeight="1">
      <c r="A198" s="12">
        <v>37</v>
      </c>
      <c r="B198" s="14" t="s">
        <v>2889</v>
      </c>
      <c r="C198" s="14" t="s">
        <v>2888</v>
      </c>
      <c r="D198" s="14"/>
      <c r="E198" s="9" t="s">
        <v>421</v>
      </c>
      <c r="F198" s="9"/>
      <c r="G198" s="9"/>
      <c r="H198" s="9"/>
      <c r="I198" s="9"/>
      <c r="J198" s="9"/>
      <c r="K198" s="9"/>
      <c r="L198" s="24">
        <v>46</v>
      </c>
      <c r="M198" s="21"/>
      <c r="N198" s="21">
        <f t="shared" si="57"/>
        <v>0</v>
      </c>
      <c r="O198" s="21"/>
      <c r="P198" s="21">
        <f t="shared" si="58"/>
        <v>0</v>
      </c>
      <c r="Q198" s="21">
        <f t="shared" si="59"/>
        <v>0</v>
      </c>
      <c r="R198" s="21">
        <f t="shared" si="60"/>
        <v>0</v>
      </c>
      <c r="S198" s="21">
        <f t="shared" si="61"/>
        <v>0</v>
      </c>
      <c r="T198" s="14"/>
      <c r="U198" s="26"/>
      <c r="V198" s="26"/>
      <c r="W198" s="26"/>
      <c r="X198" s="26"/>
      <c r="Y198" s="26"/>
      <c r="Z198" s="26"/>
    </row>
    <row r="199" spans="1:26" ht="27.75" customHeight="1">
      <c r="A199" s="12">
        <v>38</v>
      </c>
      <c r="B199" s="14" t="s">
        <v>2890</v>
      </c>
      <c r="C199" s="14" t="s">
        <v>2888</v>
      </c>
      <c r="D199" s="14"/>
      <c r="E199" s="9" t="s">
        <v>421</v>
      </c>
      <c r="F199" s="9"/>
      <c r="G199" s="9"/>
      <c r="H199" s="9"/>
      <c r="I199" s="9"/>
      <c r="J199" s="9"/>
      <c r="K199" s="9"/>
      <c r="L199" s="24">
        <v>38</v>
      </c>
      <c r="M199" s="21"/>
      <c r="N199" s="21">
        <f t="shared" si="57"/>
        <v>0</v>
      </c>
      <c r="O199" s="21"/>
      <c r="P199" s="21">
        <f t="shared" si="58"/>
        <v>0</v>
      </c>
      <c r="Q199" s="21">
        <f t="shared" si="59"/>
        <v>0</v>
      </c>
      <c r="R199" s="21">
        <f t="shared" si="60"/>
        <v>0</v>
      </c>
      <c r="S199" s="21">
        <f t="shared" si="61"/>
        <v>0</v>
      </c>
      <c r="T199" s="14"/>
      <c r="U199" s="26"/>
      <c r="V199" s="26"/>
      <c r="W199" s="26"/>
      <c r="X199" s="26"/>
      <c r="Y199" s="26"/>
      <c r="Z199" s="26"/>
    </row>
    <row r="200" spans="1:26" ht="27.75" customHeight="1">
      <c r="A200" s="12">
        <v>39</v>
      </c>
      <c r="B200" s="14" t="s">
        <v>2891</v>
      </c>
      <c r="C200" s="14" t="s">
        <v>2888</v>
      </c>
      <c r="D200" s="14"/>
      <c r="E200" s="9" t="s">
        <v>421</v>
      </c>
      <c r="F200" s="9"/>
      <c r="G200" s="9"/>
      <c r="H200" s="9"/>
      <c r="I200" s="9"/>
      <c r="J200" s="9"/>
      <c r="K200" s="9"/>
      <c r="L200" s="24">
        <v>42</v>
      </c>
      <c r="M200" s="21"/>
      <c r="N200" s="21">
        <f t="shared" si="57"/>
        <v>0</v>
      </c>
      <c r="O200" s="21"/>
      <c r="P200" s="21">
        <f t="shared" si="58"/>
        <v>0</v>
      </c>
      <c r="Q200" s="21">
        <f t="shared" si="59"/>
        <v>0</v>
      </c>
      <c r="R200" s="21">
        <f t="shared" si="60"/>
        <v>0</v>
      </c>
      <c r="S200" s="21">
        <f t="shared" si="61"/>
        <v>0</v>
      </c>
      <c r="T200" s="14"/>
      <c r="U200" s="26"/>
      <c r="V200" s="26"/>
      <c r="W200" s="26"/>
      <c r="X200" s="26"/>
      <c r="Y200" s="26"/>
      <c r="Z200" s="26"/>
    </row>
    <row r="201" spans="1:26" ht="27.75" customHeight="1">
      <c r="A201" s="12">
        <v>40</v>
      </c>
      <c r="B201" s="14" t="s">
        <v>2892</v>
      </c>
      <c r="C201" s="14" t="s">
        <v>2888</v>
      </c>
      <c r="D201" s="14"/>
      <c r="E201" s="9" t="s">
        <v>421</v>
      </c>
      <c r="F201" s="9"/>
      <c r="G201" s="9"/>
      <c r="H201" s="9"/>
      <c r="I201" s="9"/>
      <c r="J201" s="9"/>
      <c r="K201" s="9"/>
      <c r="L201" s="24">
        <v>26</v>
      </c>
      <c r="M201" s="21"/>
      <c r="N201" s="21">
        <f t="shared" si="57"/>
        <v>0</v>
      </c>
      <c r="O201" s="21"/>
      <c r="P201" s="21">
        <f t="shared" si="58"/>
        <v>0</v>
      </c>
      <c r="Q201" s="21">
        <f t="shared" si="59"/>
        <v>0</v>
      </c>
      <c r="R201" s="21">
        <f t="shared" si="60"/>
        <v>0</v>
      </c>
      <c r="S201" s="21">
        <f t="shared" si="61"/>
        <v>0</v>
      </c>
      <c r="T201" s="14"/>
      <c r="U201" s="26"/>
      <c r="V201" s="26"/>
      <c r="W201" s="26"/>
      <c r="X201" s="26"/>
      <c r="Y201" s="26"/>
      <c r="Z201" s="26"/>
    </row>
    <row r="202" spans="1:26" ht="27.75" customHeight="1">
      <c r="A202" s="12">
        <v>41</v>
      </c>
      <c r="B202" s="14" t="s">
        <v>2893</v>
      </c>
      <c r="C202" s="14" t="s">
        <v>2888</v>
      </c>
      <c r="D202" s="14"/>
      <c r="E202" s="9" t="s">
        <v>421</v>
      </c>
      <c r="F202" s="9"/>
      <c r="G202" s="9"/>
      <c r="H202" s="9"/>
      <c r="I202" s="9"/>
      <c r="J202" s="9"/>
      <c r="K202" s="9"/>
      <c r="L202" s="24">
        <v>58</v>
      </c>
      <c r="M202" s="21"/>
      <c r="N202" s="21">
        <f t="shared" si="57"/>
        <v>0</v>
      </c>
      <c r="O202" s="21"/>
      <c r="P202" s="21">
        <f t="shared" si="58"/>
        <v>0</v>
      </c>
      <c r="Q202" s="21">
        <f t="shared" si="59"/>
        <v>0</v>
      </c>
      <c r="R202" s="21">
        <f t="shared" si="60"/>
        <v>0</v>
      </c>
      <c r="S202" s="21">
        <f t="shared" si="61"/>
        <v>0</v>
      </c>
      <c r="T202" s="14"/>
      <c r="U202" s="26"/>
      <c r="V202" s="26"/>
      <c r="W202" s="26"/>
      <c r="X202" s="26"/>
      <c r="Y202" s="26"/>
      <c r="Z202" s="26"/>
    </row>
    <row r="203" spans="1:26" ht="27.75" customHeight="1">
      <c r="A203" s="12">
        <v>42</v>
      </c>
      <c r="B203" s="14" t="s">
        <v>2894</v>
      </c>
      <c r="C203" s="14"/>
      <c r="D203" s="14"/>
      <c r="E203" s="9" t="s">
        <v>163</v>
      </c>
      <c r="F203" s="9"/>
      <c r="G203" s="9"/>
      <c r="H203" s="9"/>
      <c r="I203" s="9"/>
      <c r="J203" s="9"/>
      <c r="K203" s="9"/>
      <c r="L203" s="24">
        <v>1</v>
      </c>
      <c r="M203" s="21"/>
      <c r="N203" s="21">
        <f t="shared" si="57"/>
        <v>0</v>
      </c>
      <c r="O203" s="21"/>
      <c r="P203" s="21">
        <f t="shared" si="58"/>
        <v>0</v>
      </c>
      <c r="Q203" s="21">
        <f t="shared" si="59"/>
        <v>0</v>
      </c>
      <c r="R203" s="21">
        <f t="shared" si="60"/>
        <v>0</v>
      </c>
      <c r="S203" s="21">
        <f t="shared" si="61"/>
        <v>0</v>
      </c>
      <c r="T203" s="14"/>
      <c r="U203" s="26"/>
      <c r="V203" s="26"/>
      <c r="W203" s="26"/>
      <c r="X203" s="26"/>
      <c r="Y203" s="26"/>
      <c r="Z203" s="26"/>
    </row>
    <row r="204" spans="1:26" ht="27.75" customHeight="1">
      <c r="A204" s="12">
        <v>43</v>
      </c>
      <c r="B204" s="14" t="s">
        <v>2895</v>
      </c>
      <c r="C204" s="14" t="s">
        <v>2896</v>
      </c>
      <c r="D204" s="14"/>
      <c r="E204" s="9" t="s">
        <v>421</v>
      </c>
      <c r="F204" s="9"/>
      <c r="G204" s="9"/>
      <c r="H204" s="9"/>
      <c r="I204" s="9"/>
      <c r="J204" s="9"/>
      <c r="K204" s="9"/>
      <c r="L204" s="24">
        <v>45</v>
      </c>
      <c r="M204" s="21"/>
      <c r="N204" s="21">
        <f t="shared" si="57"/>
        <v>0</v>
      </c>
      <c r="O204" s="21"/>
      <c r="P204" s="21">
        <f t="shared" si="58"/>
        <v>0</v>
      </c>
      <c r="Q204" s="21">
        <f t="shared" si="59"/>
        <v>0</v>
      </c>
      <c r="R204" s="21">
        <f t="shared" si="60"/>
        <v>0</v>
      </c>
      <c r="S204" s="21">
        <f t="shared" si="61"/>
        <v>0</v>
      </c>
      <c r="T204" s="14" t="s">
        <v>2868</v>
      </c>
      <c r="U204" s="26"/>
      <c r="V204" s="26"/>
      <c r="W204" s="26"/>
      <c r="X204" s="26"/>
      <c r="Y204" s="26"/>
      <c r="Z204" s="26"/>
    </row>
    <row r="205" spans="1:26" ht="27.75" customHeight="1">
      <c r="A205" s="12">
        <v>44</v>
      </c>
      <c r="B205" s="14" t="s">
        <v>2895</v>
      </c>
      <c r="C205" s="14" t="s">
        <v>2897</v>
      </c>
      <c r="D205" s="14"/>
      <c r="E205" s="9" t="s">
        <v>421</v>
      </c>
      <c r="F205" s="9"/>
      <c r="G205" s="9"/>
      <c r="H205" s="9"/>
      <c r="I205" s="9"/>
      <c r="J205" s="9"/>
      <c r="K205" s="9"/>
      <c r="L205" s="24">
        <v>115</v>
      </c>
      <c r="M205" s="21"/>
      <c r="N205" s="21">
        <f t="shared" si="57"/>
        <v>0</v>
      </c>
      <c r="O205" s="21"/>
      <c r="P205" s="21">
        <f t="shared" si="58"/>
        <v>0</v>
      </c>
      <c r="Q205" s="21">
        <f t="shared" si="59"/>
        <v>0</v>
      </c>
      <c r="R205" s="21">
        <f t="shared" si="60"/>
        <v>0</v>
      </c>
      <c r="S205" s="21">
        <f t="shared" si="61"/>
        <v>0</v>
      </c>
      <c r="T205" s="14" t="s">
        <v>2868</v>
      </c>
      <c r="U205" s="26"/>
      <c r="V205" s="26"/>
      <c r="W205" s="26"/>
      <c r="X205" s="26"/>
      <c r="Y205" s="26"/>
      <c r="Z205" s="26"/>
    </row>
    <row r="206" spans="1:26" ht="27.75" customHeight="1">
      <c r="A206" s="12">
        <v>45</v>
      </c>
      <c r="B206" s="14" t="s">
        <v>2895</v>
      </c>
      <c r="C206" s="14" t="s">
        <v>2898</v>
      </c>
      <c r="D206" s="14"/>
      <c r="E206" s="9" t="s">
        <v>421</v>
      </c>
      <c r="F206" s="9"/>
      <c r="G206" s="9"/>
      <c r="H206" s="9"/>
      <c r="I206" s="9"/>
      <c r="J206" s="9"/>
      <c r="K206" s="9"/>
      <c r="L206" s="24">
        <f>58+60</f>
        <v>118</v>
      </c>
      <c r="M206" s="21"/>
      <c r="N206" s="21">
        <f t="shared" si="57"/>
        <v>0</v>
      </c>
      <c r="O206" s="21"/>
      <c r="P206" s="21">
        <f t="shared" si="58"/>
        <v>0</v>
      </c>
      <c r="Q206" s="21">
        <f t="shared" si="59"/>
        <v>0</v>
      </c>
      <c r="R206" s="21">
        <f t="shared" si="60"/>
        <v>0</v>
      </c>
      <c r="S206" s="21">
        <f t="shared" si="61"/>
        <v>0</v>
      </c>
      <c r="T206" s="14" t="s">
        <v>2868</v>
      </c>
      <c r="U206" s="26"/>
      <c r="V206" s="26"/>
      <c r="W206" s="26"/>
      <c r="X206" s="26"/>
      <c r="Y206" s="26"/>
      <c r="Z206" s="26"/>
    </row>
    <row r="207" spans="1:26" ht="27.75" customHeight="1">
      <c r="A207" s="12">
        <v>46</v>
      </c>
      <c r="B207" s="14" t="s">
        <v>2895</v>
      </c>
      <c r="C207" s="14" t="s">
        <v>2899</v>
      </c>
      <c r="D207" s="14"/>
      <c r="E207" s="9" t="s">
        <v>421</v>
      </c>
      <c r="F207" s="9"/>
      <c r="G207" s="9"/>
      <c r="H207" s="9"/>
      <c r="I207" s="9"/>
      <c r="J207" s="9"/>
      <c r="K207" s="9"/>
      <c r="L207" s="24">
        <v>40</v>
      </c>
      <c r="M207" s="21"/>
      <c r="N207" s="21">
        <f t="shared" si="57"/>
        <v>0</v>
      </c>
      <c r="O207" s="21"/>
      <c r="P207" s="21">
        <f t="shared" si="58"/>
        <v>0</v>
      </c>
      <c r="Q207" s="21">
        <f t="shared" si="59"/>
        <v>0</v>
      </c>
      <c r="R207" s="21">
        <f t="shared" si="60"/>
        <v>0</v>
      </c>
      <c r="S207" s="21">
        <f t="shared" si="61"/>
        <v>0</v>
      </c>
      <c r="T207" s="14" t="s">
        <v>2868</v>
      </c>
      <c r="U207" s="26"/>
      <c r="V207" s="26"/>
      <c r="W207" s="26"/>
      <c r="X207" s="26"/>
      <c r="Y207" s="26"/>
      <c r="Z207" s="26"/>
    </row>
    <row r="208" spans="1:26" ht="27.75" customHeight="1">
      <c r="A208" s="12">
        <v>47</v>
      </c>
      <c r="B208" s="14" t="s">
        <v>2895</v>
      </c>
      <c r="C208" s="14" t="s">
        <v>2900</v>
      </c>
      <c r="D208" s="14"/>
      <c r="E208" s="9" t="s">
        <v>421</v>
      </c>
      <c r="F208" s="9"/>
      <c r="G208" s="9"/>
      <c r="H208" s="9"/>
      <c r="I208" s="9"/>
      <c r="J208" s="9"/>
      <c r="K208" s="9"/>
      <c r="L208" s="24">
        <v>16</v>
      </c>
      <c r="M208" s="21"/>
      <c r="N208" s="21">
        <f t="shared" si="57"/>
        <v>0</v>
      </c>
      <c r="O208" s="21"/>
      <c r="P208" s="21">
        <f t="shared" si="58"/>
        <v>0</v>
      </c>
      <c r="Q208" s="21">
        <f t="shared" si="59"/>
        <v>0</v>
      </c>
      <c r="R208" s="21">
        <f t="shared" si="60"/>
        <v>0</v>
      </c>
      <c r="S208" s="21">
        <f t="shared" si="61"/>
        <v>0</v>
      </c>
      <c r="T208" s="14" t="s">
        <v>2868</v>
      </c>
      <c r="U208" s="26"/>
      <c r="V208" s="26"/>
      <c r="W208" s="26"/>
      <c r="X208" s="26"/>
      <c r="Y208" s="26"/>
      <c r="Z208" s="26"/>
    </row>
    <row r="209" spans="1:26" ht="27.75" customHeight="1">
      <c r="A209" s="12">
        <v>48</v>
      </c>
      <c r="B209" s="14" t="s">
        <v>2895</v>
      </c>
      <c r="C209" s="14" t="s">
        <v>2901</v>
      </c>
      <c r="D209" s="14"/>
      <c r="E209" s="9" t="s">
        <v>421</v>
      </c>
      <c r="F209" s="9"/>
      <c r="G209" s="9"/>
      <c r="H209" s="9"/>
      <c r="I209" s="9"/>
      <c r="J209" s="9"/>
      <c r="K209" s="9"/>
      <c r="L209" s="24">
        <v>136</v>
      </c>
      <c r="M209" s="21"/>
      <c r="N209" s="21">
        <f t="shared" si="57"/>
        <v>0</v>
      </c>
      <c r="O209" s="21"/>
      <c r="P209" s="21">
        <f t="shared" si="58"/>
        <v>0</v>
      </c>
      <c r="Q209" s="21">
        <f t="shared" si="59"/>
        <v>0</v>
      </c>
      <c r="R209" s="21">
        <f t="shared" si="60"/>
        <v>0</v>
      </c>
      <c r="S209" s="21">
        <f t="shared" si="61"/>
        <v>0</v>
      </c>
      <c r="T209" s="14" t="s">
        <v>2868</v>
      </c>
      <c r="U209" s="26"/>
      <c r="V209" s="26"/>
      <c r="W209" s="26"/>
      <c r="X209" s="26"/>
      <c r="Y209" s="26"/>
      <c r="Z209" s="26"/>
    </row>
    <row r="210" spans="1:26" ht="27.75" customHeight="1">
      <c r="A210" s="12">
        <v>49</v>
      </c>
      <c r="B210" s="14" t="s">
        <v>2895</v>
      </c>
      <c r="C210" s="14" t="s">
        <v>2902</v>
      </c>
      <c r="D210" s="14"/>
      <c r="E210" s="9" t="s">
        <v>421</v>
      </c>
      <c r="F210" s="9"/>
      <c r="G210" s="9"/>
      <c r="H210" s="9"/>
      <c r="I210" s="9"/>
      <c r="J210" s="9"/>
      <c r="K210" s="9"/>
      <c r="L210" s="24">
        <v>112</v>
      </c>
      <c r="M210" s="21"/>
      <c r="N210" s="21">
        <f t="shared" si="57"/>
        <v>0</v>
      </c>
      <c r="O210" s="21"/>
      <c r="P210" s="21">
        <f t="shared" si="58"/>
        <v>0</v>
      </c>
      <c r="Q210" s="21">
        <f t="shared" si="59"/>
        <v>0</v>
      </c>
      <c r="R210" s="21">
        <f t="shared" si="60"/>
        <v>0</v>
      </c>
      <c r="S210" s="21">
        <f t="shared" si="61"/>
        <v>0</v>
      </c>
      <c r="T210" s="14" t="s">
        <v>2868</v>
      </c>
      <c r="U210" s="26"/>
      <c r="V210" s="26"/>
      <c r="W210" s="26"/>
      <c r="X210" s="26"/>
      <c r="Y210" s="26"/>
      <c r="Z210" s="26"/>
    </row>
    <row r="211" spans="1:26" ht="27.75" customHeight="1">
      <c r="A211" s="12">
        <v>50</v>
      </c>
      <c r="B211" s="14" t="s">
        <v>2895</v>
      </c>
      <c r="C211" s="14" t="s">
        <v>2903</v>
      </c>
      <c r="D211" s="14"/>
      <c r="E211" s="9" t="s">
        <v>421</v>
      </c>
      <c r="F211" s="9"/>
      <c r="G211" s="9"/>
      <c r="H211" s="9"/>
      <c r="I211" s="9"/>
      <c r="J211" s="9"/>
      <c r="K211" s="9"/>
      <c r="L211" s="24">
        <v>45</v>
      </c>
      <c r="M211" s="21"/>
      <c r="N211" s="21">
        <f t="shared" si="57"/>
        <v>0</v>
      </c>
      <c r="O211" s="21"/>
      <c r="P211" s="21">
        <f t="shared" si="58"/>
        <v>0</v>
      </c>
      <c r="Q211" s="21">
        <f t="shared" si="59"/>
        <v>0</v>
      </c>
      <c r="R211" s="21">
        <f t="shared" si="60"/>
        <v>0</v>
      </c>
      <c r="S211" s="21">
        <f t="shared" si="61"/>
        <v>0</v>
      </c>
      <c r="T211" s="14" t="s">
        <v>2868</v>
      </c>
      <c r="U211" s="26"/>
      <c r="V211" s="26"/>
      <c r="W211" s="26"/>
      <c r="X211" s="26"/>
      <c r="Y211" s="26"/>
      <c r="Z211" s="26"/>
    </row>
    <row r="212" spans="1:26" ht="27.75" customHeight="1">
      <c r="A212" s="12">
        <v>51</v>
      </c>
      <c r="B212" s="14" t="s">
        <v>2895</v>
      </c>
      <c r="C212" s="14" t="s">
        <v>2904</v>
      </c>
      <c r="D212" s="14"/>
      <c r="E212" s="9" t="s">
        <v>421</v>
      </c>
      <c r="F212" s="9"/>
      <c r="G212" s="9"/>
      <c r="H212" s="9"/>
      <c r="I212" s="9"/>
      <c r="J212" s="9"/>
      <c r="K212" s="9"/>
      <c r="L212" s="24">
        <v>115</v>
      </c>
      <c r="M212" s="21"/>
      <c r="N212" s="21">
        <f t="shared" si="57"/>
        <v>0</v>
      </c>
      <c r="O212" s="21"/>
      <c r="P212" s="21">
        <f t="shared" si="58"/>
        <v>0</v>
      </c>
      <c r="Q212" s="21">
        <f t="shared" si="59"/>
        <v>0</v>
      </c>
      <c r="R212" s="21">
        <f t="shared" si="60"/>
        <v>0</v>
      </c>
      <c r="S212" s="21">
        <f t="shared" si="61"/>
        <v>0</v>
      </c>
      <c r="T212" s="14" t="s">
        <v>2868</v>
      </c>
      <c r="U212" s="26"/>
      <c r="V212" s="26"/>
      <c r="W212" s="26"/>
      <c r="X212" s="26"/>
      <c r="Y212" s="26"/>
      <c r="Z212" s="26"/>
    </row>
    <row r="213" spans="1:26" ht="27.75" customHeight="1">
      <c r="A213" s="12">
        <v>52</v>
      </c>
      <c r="B213" s="14" t="s">
        <v>2895</v>
      </c>
      <c r="C213" s="14" t="s">
        <v>2905</v>
      </c>
      <c r="D213" s="14"/>
      <c r="E213" s="9" t="s">
        <v>421</v>
      </c>
      <c r="F213" s="9"/>
      <c r="G213" s="9"/>
      <c r="H213" s="9"/>
      <c r="I213" s="9"/>
      <c r="J213" s="9"/>
      <c r="K213" s="9"/>
      <c r="L213" s="24">
        <f>58+42+60</f>
        <v>160</v>
      </c>
      <c r="M213" s="21"/>
      <c r="N213" s="21">
        <f t="shared" si="57"/>
        <v>0</v>
      </c>
      <c r="O213" s="21"/>
      <c r="P213" s="21">
        <f t="shared" si="58"/>
        <v>0</v>
      </c>
      <c r="Q213" s="21">
        <f t="shared" si="59"/>
        <v>0</v>
      </c>
      <c r="R213" s="21">
        <f t="shared" si="60"/>
        <v>0</v>
      </c>
      <c r="S213" s="21">
        <f t="shared" si="61"/>
        <v>0</v>
      </c>
      <c r="T213" s="14" t="s">
        <v>2868</v>
      </c>
      <c r="U213" s="26"/>
      <c r="V213" s="26"/>
      <c r="W213" s="26"/>
      <c r="X213" s="26"/>
      <c r="Y213" s="26"/>
      <c r="Z213" s="26"/>
    </row>
    <row r="214" spans="1:26" ht="27.75" customHeight="1">
      <c r="A214" s="12">
        <v>53</v>
      </c>
      <c r="B214" s="14" t="s">
        <v>2895</v>
      </c>
      <c r="C214" s="14" t="s">
        <v>2906</v>
      </c>
      <c r="D214" s="14"/>
      <c r="E214" s="9" t="s">
        <v>421</v>
      </c>
      <c r="F214" s="9"/>
      <c r="G214" s="9"/>
      <c r="H214" s="9"/>
      <c r="I214" s="9"/>
      <c r="J214" s="9"/>
      <c r="K214" s="9"/>
      <c r="L214" s="24">
        <f>40+38</f>
        <v>78</v>
      </c>
      <c r="M214" s="21"/>
      <c r="N214" s="21">
        <f t="shared" si="57"/>
        <v>0</v>
      </c>
      <c r="O214" s="21"/>
      <c r="P214" s="21">
        <f t="shared" si="58"/>
        <v>0</v>
      </c>
      <c r="Q214" s="21">
        <f t="shared" si="59"/>
        <v>0</v>
      </c>
      <c r="R214" s="21">
        <f t="shared" si="60"/>
        <v>0</v>
      </c>
      <c r="S214" s="21">
        <f t="shared" si="61"/>
        <v>0</v>
      </c>
      <c r="T214" s="14" t="s">
        <v>2868</v>
      </c>
      <c r="U214" s="26"/>
      <c r="V214" s="26"/>
      <c r="W214" s="26"/>
      <c r="X214" s="26"/>
      <c r="Y214" s="26"/>
      <c r="Z214" s="26"/>
    </row>
    <row r="215" spans="1:26" ht="27.75" customHeight="1">
      <c r="A215" s="12">
        <v>54</v>
      </c>
      <c r="B215" s="14" t="s">
        <v>2895</v>
      </c>
      <c r="C215" s="14" t="s">
        <v>2907</v>
      </c>
      <c r="D215" s="14"/>
      <c r="E215" s="9" t="s">
        <v>421</v>
      </c>
      <c r="F215" s="9"/>
      <c r="G215" s="9"/>
      <c r="H215" s="9"/>
      <c r="I215" s="9"/>
      <c r="J215" s="9"/>
      <c r="K215" s="9"/>
      <c r="L215" s="24">
        <f>16+46</f>
        <v>62</v>
      </c>
      <c r="M215" s="21"/>
      <c r="N215" s="21">
        <f t="shared" si="57"/>
        <v>0</v>
      </c>
      <c r="O215" s="21"/>
      <c r="P215" s="21">
        <f t="shared" si="58"/>
        <v>0</v>
      </c>
      <c r="Q215" s="21">
        <f t="shared" si="59"/>
        <v>0</v>
      </c>
      <c r="R215" s="21">
        <f t="shared" si="60"/>
        <v>0</v>
      </c>
      <c r="S215" s="21">
        <f t="shared" si="61"/>
        <v>0</v>
      </c>
      <c r="T215" s="14" t="s">
        <v>2868</v>
      </c>
      <c r="U215" s="26"/>
      <c r="V215" s="26"/>
      <c r="W215" s="26"/>
      <c r="X215" s="26"/>
      <c r="Y215" s="26"/>
      <c r="Z215" s="26"/>
    </row>
    <row r="216" spans="1:26" ht="27.75" customHeight="1">
      <c r="A216" s="12">
        <v>55</v>
      </c>
      <c r="B216" s="14" t="s">
        <v>2895</v>
      </c>
      <c r="C216" s="14" t="s">
        <v>2908</v>
      </c>
      <c r="D216" s="14"/>
      <c r="E216" s="9" t="s">
        <v>421</v>
      </c>
      <c r="F216" s="9"/>
      <c r="G216" s="9"/>
      <c r="H216" s="9"/>
      <c r="I216" s="9"/>
      <c r="J216" s="9"/>
      <c r="K216" s="9"/>
      <c r="L216" s="24">
        <f>136+52</f>
        <v>188</v>
      </c>
      <c r="M216" s="21"/>
      <c r="N216" s="21">
        <f t="shared" si="57"/>
        <v>0</v>
      </c>
      <c r="O216" s="21"/>
      <c r="P216" s="21">
        <f t="shared" si="58"/>
        <v>0</v>
      </c>
      <c r="Q216" s="21">
        <f t="shared" si="59"/>
        <v>0</v>
      </c>
      <c r="R216" s="21">
        <f t="shared" si="60"/>
        <v>0</v>
      </c>
      <c r="S216" s="21">
        <f t="shared" si="61"/>
        <v>0</v>
      </c>
      <c r="T216" s="14" t="s">
        <v>2868</v>
      </c>
      <c r="U216" s="26"/>
      <c r="V216" s="26"/>
      <c r="W216" s="26"/>
      <c r="X216" s="26"/>
      <c r="Y216" s="26"/>
      <c r="Z216" s="26"/>
    </row>
    <row r="217" spans="1:26" ht="27.75" customHeight="1">
      <c r="A217" s="12">
        <v>56</v>
      </c>
      <c r="B217" s="14" t="s">
        <v>2895</v>
      </c>
      <c r="C217" s="14" t="s">
        <v>2909</v>
      </c>
      <c r="D217" s="14"/>
      <c r="E217" s="9" t="s">
        <v>421</v>
      </c>
      <c r="F217" s="9"/>
      <c r="G217" s="9"/>
      <c r="H217" s="9"/>
      <c r="I217" s="9"/>
      <c r="J217" s="9"/>
      <c r="K217" s="9"/>
      <c r="L217" s="24">
        <v>112</v>
      </c>
      <c r="M217" s="21"/>
      <c r="N217" s="21">
        <f t="shared" si="57"/>
        <v>0</v>
      </c>
      <c r="O217" s="21"/>
      <c r="P217" s="21">
        <f t="shared" si="58"/>
        <v>0</v>
      </c>
      <c r="Q217" s="21">
        <f t="shared" si="59"/>
        <v>0</v>
      </c>
      <c r="R217" s="21">
        <f t="shared" si="60"/>
        <v>0</v>
      </c>
      <c r="S217" s="21">
        <f t="shared" si="61"/>
        <v>0</v>
      </c>
      <c r="T217" s="14" t="s">
        <v>2868</v>
      </c>
      <c r="U217" s="26"/>
      <c r="V217" s="26"/>
      <c r="W217" s="26"/>
      <c r="X217" s="26"/>
      <c r="Y217" s="26"/>
      <c r="Z217" s="26"/>
    </row>
    <row r="218" spans="1:26" ht="27.75" customHeight="1">
      <c r="A218" s="12">
        <v>57</v>
      </c>
      <c r="B218" s="14" t="s">
        <v>2910</v>
      </c>
      <c r="C218" s="14" t="s">
        <v>2781</v>
      </c>
      <c r="D218" s="14"/>
      <c r="E218" s="9" t="s">
        <v>2873</v>
      </c>
      <c r="F218" s="9"/>
      <c r="G218" s="9"/>
      <c r="H218" s="9"/>
      <c r="I218" s="9"/>
      <c r="J218" s="9"/>
      <c r="K218" s="9"/>
      <c r="L218" s="24">
        <v>2</v>
      </c>
      <c r="M218" s="21"/>
      <c r="N218" s="21">
        <f t="shared" si="57"/>
        <v>0</v>
      </c>
      <c r="O218" s="21"/>
      <c r="P218" s="21">
        <f t="shared" si="58"/>
        <v>0</v>
      </c>
      <c r="Q218" s="21">
        <f t="shared" si="59"/>
        <v>0</v>
      </c>
      <c r="R218" s="21">
        <f t="shared" si="60"/>
        <v>0</v>
      </c>
      <c r="S218" s="21">
        <f t="shared" si="61"/>
        <v>0</v>
      </c>
      <c r="T218" s="14"/>
      <c r="U218" s="26"/>
      <c r="V218" s="26"/>
      <c r="W218" s="26"/>
      <c r="X218" s="26"/>
      <c r="Y218" s="26"/>
      <c r="Z218" s="26"/>
    </row>
    <row r="219" spans="1:26" ht="27.75" customHeight="1">
      <c r="A219" s="12">
        <v>58</v>
      </c>
      <c r="B219" s="14" t="s">
        <v>2911</v>
      </c>
      <c r="C219" s="14" t="s">
        <v>2781</v>
      </c>
      <c r="D219" s="14"/>
      <c r="E219" s="9" t="s">
        <v>2873</v>
      </c>
      <c r="F219" s="9"/>
      <c r="G219" s="9"/>
      <c r="H219" s="9"/>
      <c r="I219" s="9"/>
      <c r="J219" s="9"/>
      <c r="K219" s="9"/>
      <c r="L219" s="24">
        <v>2</v>
      </c>
      <c r="M219" s="21"/>
      <c r="N219" s="21">
        <f t="shared" si="57"/>
        <v>0</v>
      </c>
      <c r="O219" s="21"/>
      <c r="P219" s="21">
        <f t="shared" si="58"/>
        <v>0</v>
      </c>
      <c r="Q219" s="21">
        <f t="shared" si="59"/>
        <v>0</v>
      </c>
      <c r="R219" s="21">
        <f t="shared" si="60"/>
        <v>0</v>
      </c>
      <c r="S219" s="21">
        <f t="shared" si="61"/>
        <v>0</v>
      </c>
      <c r="T219" s="14"/>
      <c r="U219" s="26"/>
      <c r="V219" s="26"/>
      <c r="W219" s="26"/>
      <c r="X219" s="26"/>
      <c r="Y219" s="26"/>
      <c r="Z219" s="26"/>
    </row>
    <row r="220" spans="1:26" ht="27.75" customHeight="1">
      <c r="A220" s="12">
        <v>59</v>
      </c>
      <c r="B220" s="14" t="s">
        <v>2912</v>
      </c>
      <c r="C220" s="14" t="s">
        <v>2781</v>
      </c>
      <c r="D220" s="14"/>
      <c r="E220" s="9" t="s">
        <v>2873</v>
      </c>
      <c r="F220" s="9"/>
      <c r="G220" s="9"/>
      <c r="H220" s="9"/>
      <c r="I220" s="9"/>
      <c r="J220" s="9"/>
      <c r="K220" s="9"/>
      <c r="L220" s="24">
        <v>12</v>
      </c>
      <c r="M220" s="21"/>
      <c r="N220" s="21">
        <f t="shared" si="57"/>
        <v>0</v>
      </c>
      <c r="O220" s="21"/>
      <c r="P220" s="21">
        <f t="shared" si="58"/>
        <v>0</v>
      </c>
      <c r="Q220" s="21">
        <f t="shared" si="59"/>
        <v>0</v>
      </c>
      <c r="R220" s="21">
        <f t="shared" si="60"/>
        <v>0</v>
      </c>
      <c r="S220" s="21">
        <f t="shared" si="61"/>
        <v>0</v>
      </c>
      <c r="T220" s="14"/>
      <c r="U220" s="26"/>
      <c r="V220" s="26"/>
      <c r="W220" s="26"/>
      <c r="X220" s="26"/>
      <c r="Y220" s="26"/>
      <c r="Z220" s="26"/>
    </row>
    <row r="221" spans="1:26" ht="27.75" customHeight="1">
      <c r="A221" s="12">
        <v>60</v>
      </c>
      <c r="B221" s="14" t="s">
        <v>2913</v>
      </c>
      <c r="C221" s="14" t="s">
        <v>2781</v>
      </c>
      <c r="D221" s="14"/>
      <c r="E221" s="9" t="s">
        <v>2873</v>
      </c>
      <c r="F221" s="9"/>
      <c r="G221" s="9"/>
      <c r="H221" s="9"/>
      <c r="I221" s="9"/>
      <c r="J221" s="9"/>
      <c r="K221" s="9"/>
      <c r="L221" s="24">
        <v>14</v>
      </c>
      <c r="M221" s="21"/>
      <c r="N221" s="21">
        <f t="shared" si="57"/>
        <v>0</v>
      </c>
      <c r="O221" s="21"/>
      <c r="P221" s="21">
        <f t="shared" si="58"/>
        <v>0</v>
      </c>
      <c r="Q221" s="21">
        <f t="shared" si="59"/>
        <v>0</v>
      </c>
      <c r="R221" s="21">
        <f t="shared" si="60"/>
        <v>0</v>
      </c>
      <c r="S221" s="21">
        <f t="shared" si="61"/>
        <v>0</v>
      </c>
      <c r="T221" s="14"/>
      <c r="U221" s="26"/>
      <c r="V221" s="26"/>
      <c r="W221" s="26"/>
      <c r="X221" s="26"/>
      <c r="Y221" s="26"/>
      <c r="Z221" s="26"/>
    </row>
    <row r="222" spans="1:26" ht="27.75" customHeight="1">
      <c r="A222" s="12">
        <v>61</v>
      </c>
      <c r="B222" s="14" t="s">
        <v>2914</v>
      </c>
      <c r="C222" s="14" t="s">
        <v>2781</v>
      </c>
      <c r="D222" s="14"/>
      <c r="E222" s="9" t="s">
        <v>2873</v>
      </c>
      <c r="F222" s="9"/>
      <c r="G222" s="9"/>
      <c r="H222" s="9"/>
      <c r="I222" s="9"/>
      <c r="J222" s="9"/>
      <c r="K222" s="9"/>
      <c r="L222" s="24">
        <v>6</v>
      </c>
      <c r="M222" s="21"/>
      <c r="N222" s="21">
        <f t="shared" si="57"/>
        <v>0</v>
      </c>
      <c r="O222" s="21"/>
      <c r="P222" s="21">
        <f t="shared" si="58"/>
        <v>0</v>
      </c>
      <c r="Q222" s="21">
        <f t="shared" si="59"/>
        <v>0</v>
      </c>
      <c r="R222" s="21">
        <f t="shared" si="60"/>
        <v>0</v>
      </c>
      <c r="S222" s="21">
        <f t="shared" si="61"/>
        <v>0</v>
      </c>
      <c r="T222" s="14"/>
      <c r="U222" s="26"/>
      <c r="V222" s="26"/>
      <c r="W222" s="26"/>
      <c r="X222" s="26"/>
      <c r="Y222" s="26"/>
      <c r="Z222" s="26"/>
    </row>
    <row r="223" spans="1:26" ht="27.75" customHeight="1">
      <c r="A223" s="12">
        <v>62</v>
      </c>
      <c r="B223" s="14" t="s">
        <v>2915</v>
      </c>
      <c r="C223" s="14" t="s">
        <v>2781</v>
      </c>
      <c r="D223" s="14"/>
      <c r="E223" s="9" t="s">
        <v>2873</v>
      </c>
      <c r="F223" s="9"/>
      <c r="G223" s="9"/>
      <c r="H223" s="9"/>
      <c r="I223" s="9"/>
      <c r="J223" s="9"/>
      <c r="K223" s="9"/>
      <c r="L223" s="24">
        <v>36</v>
      </c>
      <c r="M223" s="21"/>
      <c r="N223" s="21">
        <f t="shared" si="57"/>
        <v>0</v>
      </c>
      <c r="O223" s="21"/>
      <c r="P223" s="21">
        <f t="shared" si="58"/>
        <v>0</v>
      </c>
      <c r="Q223" s="21">
        <f t="shared" si="59"/>
        <v>0</v>
      </c>
      <c r="R223" s="21">
        <f t="shared" si="60"/>
        <v>0</v>
      </c>
      <c r="S223" s="21">
        <f t="shared" si="61"/>
        <v>0</v>
      </c>
      <c r="T223" s="14"/>
      <c r="U223" s="26"/>
      <c r="V223" s="26"/>
      <c r="W223" s="26"/>
      <c r="X223" s="26"/>
      <c r="Y223" s="26"/>
      <c r="Z223" s="26"/>
    </row>
    <row r="224" spans="1:26" ht="27.75" customHeight="1">
      <c r="A224" s="12">
        <v>63</v>
      </c>
      <c r="B224" s="14" t="s">
        <v>2916</v>
      </c>
      <c r="C224" s="14" t="s">
        <v>2917</v>
      </c>
      <c r="D224" s="14"/>
      <c r="E224" s="9" t="s">
        <v>2873</v>
      </c>
      <c r="F224" s="9"/>
      <c r="G224" s="9"/>
      <c r="H224" s="9"/>
      <c r="I224" s="9"/>
      <c r="J224" s="9"/>
      <c r="K224" s="9"/>
      <c r="L224" s="24">
        <v>1</v>
      </c>
      <c r="M224" s="21"/>
      <c r="N224" s="21">
        <f t="shared" si="57"/>
        <v>0</v>
      </c>
      <c r="O224" s="21"/>
      <c r="P224" s="21">
        <f t="shared" si="58"/>
        <v>0</v>
      </c>
      <c r="Q224" s="21">
        <f t="shared" si="59"/>
        <v>0</v>
      </c>
      <c r="R224" s="21">
        <f t="shared" si="60"/>
        <v>0</v>
      </c>
      <c r="S224" s="21">
        <f t="shared" si="61"/>
        <v>0</v>
      </c>
      <c r="T224" s="14"/>
      <c r="U224" s="26"/>
      <c r="V224" s="26"/>
      <c r="W224" s="26"/>
      <c r="X224" s="26"/>
      <c r="Y224" s="26"/>
      <c r="Z224" s="26"/>
    </row>
    <row r="225" spans="1:26" ht="27.75" customHeight="1">
      <c r="A225" s="12">
        <v>64</v>
      </c>
      <c r="B225" s="14" t="s">
        <v>2918</v>
      </c>
      <c r="C225" s="14" t="s">
        <v>2917</v>
      </c>
      <c r="D225" s="14"/>
      <c r="E225" s="9" t="s">
        <v>2873</v>
      </c>
      <c r="F225" s="9"/>
      <c r="G225" s="9"/>
      <c r="H225" s="9"/>
      <c r="I225" s="9"/>
      <c r="J225" s="9"/>
      <c r="K225" s="9"/>
      <c r="L225" s="24">
        <v>1</v>
      </c>
      <c r="M225" s="21"/>
      <c r="N225" s="21">
        <f t="shared" si="57"/>
        <v>0</v>
      </c>
      <c r="O225" s="21"/>
      <c r="P225" s="21">
        <f t="shared" si="58"/>
        <v>0</v>
      </c>
      <c r="Q225" s="21">
        <f t="shared" si="59"/>
        <v>0</v>
      </c>
      <c r="R225" s="21">
        <f t="shared" si="60"/>
        <v>0</v>
      </c>
      <c r="S225" s="21">
        <f t="shared" si="61"/>
        <v>0</v>
      </c>
      <c r="T225" s="14"/>
      <c r="U225" s="26"/>
      <c r="V225" s="26"/>
      <c r="W225" s="26"/>
      <c r="X225" s="26"/>
      <c r="Y225" s="26"/>
      <c r="Z225" s="26"/>
    </row>
    <row r="226" spans="1:26" ht="27.75" customHeight="1">
      <c r="A226" s="12">
        <v>65</v>
      </c>
      <c r="B226" s="14" t="s">
        <v>2919</v>
      </c>
      <c r="C226" s="14" t="s">
        <v>2917</v>
      </c>
      <c r="D226" s="14"/>
      <c r="E226" s="9" t="s">
        <v>2873</v>
      </c>
      <c r="F226" s="9"/>
      <c r="G226" s="9"/>
      <c r="H226" s="9"/>
      <c r="I226" s="9"/>
      <c r="J226" s="9"/>
      <c r="K226" s="9"/>
      <c r="L226" s="24">
        <v>1</v>
      </c>
      <c r="M226" s="21"/>
      <c r="N226" s="21">
        <f t="shared" si="57"/>
        <v>0</v>
      </c>
      <c r="O226" s="21"/>
      <c r="P226" s="21">
        <f t="shared" si="58"/>
        <v>0</v>
      </c>
      <c r="Q226" s="21">
        <f t="shared" si="59"/>
        <v>0</v>
      </c>
      <c r="R226" s="21">
        <f t="shared" si="60"/>
        <v>0</v>
      </c>
      <c r="S226" s="21">
        <f t="shared" si="61"/>
        <v>0</v>
      </c>
      <c r="T226" s="14"/>
      <c r="U226" s="26"/>
      <c r="V226" s="26"/>
      <c r="W226" s="26"/>
      <c r="X226" s="26"/>
      <c r="Y226" s="26"/>
      <c r="Z226" s="26"/>
    </row>
    <row r="227" spans="1:26" ht="27.75" customHeight="1">
      <c r="A227" s="12">
        <v>66</v>
      </c>
      <c r="B227" s="14" t="s">
        <v>2920</v>
      </c>
      <c r="C227" s="14" t="s">
        <v>2917</v>
      </c>
      <c r="D227" s="14"/>
      <c r="E227" s="9" t="s">
        <v>2873</v>
      </c>
      <c r="F227" s="9"/>
      <c r="G227" s="9"/>
      <c r="H227" s="9"/>
      <c r="I227" s="9"/>
      <c r="J227" s="9"/>
      <c r="K227" s="9"/>
      <c r="L227" s="24">
        <v>2</v>
      </c>
      <c r="M227" s="21"/>
      <c r="N227" s="21">
        <f t="shared" si="57"/>
        <v>0</v>
      </c>
      <c r="O227" s="21"/>
      <c r="P227" s="21">
        <f t="shared" si="58"/>
        <v>0</v>
      </c>
      <c r="Q227" s="21">
        <f t="shared" si="59"/>
        <v>0</v>
      </c>
      <c r="R227" s="21">
        <f t="shared" si="60"/>
        <v>0</v>
      </c>
      <c r="S227" s="21">
        <f t="shared" si="61"/>
        <v>0</v>
      </c>
      <c r="T227" s="14"/>
      <c r="U227" s="26"/>
      <c r="V227" s="26"/>
      <c r="W227" s="26"/>
      <c r="X227" s="26"/>
      <c r="Y227" s="26"/>
      <c r="Z227" s="26"/>
    </row>
    <row r="228" spans="1:26" ht="27.75" customHeight="1">
      <c r="A228" s="12">
        <v>67</v>
      </c>
      <c r="B228" s="14" t="s">
        <v>2921</v>
      </c>
      <c r="C228" s="14" t="s">
        <v>2917</v>
      </c>
      <c r="D228" s="14"/>
      <c r="E228" s="9" t="s">
        <v>2873</v>
      </c>
      <c r="F228" s="9"/>
      <c r="G228" s="9"/>
      <c r="H228" s="9"/>
      <c r="I228" s="9"/>
      <c r="J228" s="9"/>
      <c r="K228" s="9"/>
      <c r="L228" s="24">
        <v>3</v>
      </c>
      <c r="M228" s="21"/>
      <c r="N228" s="21">
        <f t="shared" si="57"/>
        <v>0</v>
      </c>
      <c r="O228" s="21"/>
      <c r="P228" s="21">
        <f t="shared" si="58"/>
        <v>0</v>
      </c>
      <c r="Q228" s="21">
        <f t="shared" si="59"/>
        <v>0</v>
      </c>
      <c r="R228" s="21">
        <f t="shared" si="60"/>
        <v>0</v>
      </c>
      <c r="S228" s="21">
        <f t="shared" si="61"/>
        <v>0</v>
      </c>
      <c r="T228" s="14"/>
      <c r="U228" s="26"/>
      <c r="V228" s="26"/>
      <c r="W228" s="26"/>
      <c r="X228" s="26"/>
      <c r="Y228" s="26"/>
      <c r="Z228" s="26"/>
    </row>
    <row r="229" spans="1:26" ht="27.75" customHeight="1">
      <c r="A229" s="12">
        <v>68</v>
      </c>
      <c r="B229" s="14" t="s">
        <v>2922</v>
      </c>
      <c r="C229" s="14" t="s">
        <v>2917</v>
      </c>
      <c r="D229" s="14"/>
      <c r="E229" s="9" t="s">
        <v>2873</v>
      </c>
      <c r="F229" s="9"/>
      <c r="G229" s="9"/>
      <c r="H229" s="9"/>
      <c r="I229" s="9"/>
      <c r="J229" s="9"/>
      <c r="K229" s="9"/>
      <c r="L229" s="24">
        <v>16</v>
      </c>
      <c r="M229" s="21"/>
      <c r="N229" s="21">
        <f t="shared" si="57"/>
        <v>0</v>
      </c>
      <c r="O229" s="21"/>
      <c r="P229" s="21">
        <f t="shared" si="58"/>
        <v>0</v>
      </c>
      <c r="Q229" s="21">
        <f t="shared" si="59"/>
        <v>0</v>
      </c>
      <c r="R229" s="21">
        <f t="shared" si="60"/>
        <v>0</v>
      </c>
      <c r="S229" s="21">
        <f t="shared" si="61"/>
        <v>0</v>
      </c>
      <c r="T229" s="14"/>
      <c r="U229" s="26"/>
      <c r="V229" s="26"/>
      <c r="W229" s="26"/>
      <c r="X229" s="26"/>
      <c r="Y229" s="26"/>
      <c r="Z229" s="26"/>
    </row>
    <row r="230" spans="1:26" ht="27.75" customHeight="1">
      <c r="A230" s="12">
        <v>69</v>
      </c>
      <c r="B230" s="14" t="s">
        <v>2923</v>
      </c>
      <c r="C230" s="14" t="s">
        <v>2781</v>
      </c>
      <c r="D230" s="14"/>
      <c r="E230" s="9" t="s">
        <v>2873</v>
      </c>
      <c r="F230" s="9"/>
      <c r="G230" s="9"/>
      <c r="H230" s="9"/>
      <c r="I230" s="9"/>
      <c r="J230" s="9"/>
      <c r="K230" s="9"/>
      <c r="L230" s="24">
        <v>2</v>
      </c>
      <c r="M230" s="21"/>
      <c r="N230" s="21">
        <f t="shared" si="57"/>
        <v>0</v>
      </c>
      <c r="O230" s="21"/>
      <c r="P230" s="21">
        <f t="shared" si="58"/>
        <v>0</v>
      </c>
      <c r="Q230" s="21">
        <f t="shared" si="59"/>
        <v>0</v>
      </c>
      <c r="R230" s="21">
        <f t="shared" si="60"/>
        <v>0</v>
      </c>
      <c r="S230" s="21">
        <f t="shared" si="61"/>
        <v>0</v>
      </c>
      <c r="T230" s="14"/>
      <c r="U230" s="26"/>
      <c r="V230" s="26"/>
      <c r="W230" s="26"/>
      <c r="X230" s="26"/>
      <c r="Y230" s="26"/>
      <c r="Z230" s="26"/>
    </row>
    <row r="231" spans="1:26" ht="27.75" customHeight="1">
      <c r="A231" s="12">
        <v>70</v>
      </c>
      <c r="B231" s="14" t="s">
        <v>2924</v>
      </c>
      <c r="C231" s="14" t="s">
        <v>2781</v>
      </c>
      <c r="D231" s="14"/>
      <c r="E231" s="9" t="s">
        <v>2873</v>
      </c>
      <c r="F231" s="9"/>
      <c r="G231" s="9"/>
      <c r="H231" s="9"/>
      <c r="I231" s="9"/>
      <c r="J231" s="9"/>
      <c r="K231" s="9"/>
      <c r="L231" s="24">
        <v>3</v>
      </c>
      <c r="M231" s="21"/>
      <c r="N231" s="21">
        <f t="shared" si="57"/>
        <v>0</v>
      </c>
      <c r="O231" s="21"/>
      <c r="P231" s="21">
        <f t="shared" si="58"/>
        <v>0</v>
      </c>
      <c r="Q231" s="21">
        <f t="shared" si="59"/>
        <v>0</v>
      </c>
      <c r="R231" s="21">
        <f t="shared" si="60"/>
        <v>0</v>
      </c>
      <c r="S231" s="21">
        <f t="shared" si="61"/>
        <v>0</v>
      </c>
      <c r="T231" s="14"/>
      <c r="U231" s="26"/>
      <c r="V231" s="26"/>
      <c r="W231" s="26"/>
      <c r="X231" s="26"/>
      <c r="Y231" s="26"/>
      <c r="Z231" s="26"/>
    </row>
    <row r="232" spans="1:26" ht="27.75" customHeight="1">
      <c r="A232" s="12">
        <v>71</v>
      </c>
      <c r="B232" s="14" t="s">
        <v>2925</v>
      </c>
      <c r="C232" s="14" t="s">
        <v>2781</v>
      </c>
      <c r="D232" s="14"/>
      <c r="E232" s="9" t="s">
        <v>2873</v>
      </c>
      <c r="F232" s="9"/>
      <c r="G232" s="9"/>
      <c r="H232" s="9"/>
      <c r="I232" s="9"/>
      <c r="J232" s="9"/>
      <c r="K232" s="9"/>
      <c r="L232" s="24">
        <v>16</v>
      </c>
      <c r="M232" s="21"/>
      <c r="N232" s="21">
        <f t="shared" si="57"/>
        <v>0</v>
      </c>
      <c r="O232" s="21"/>
      <c r="P232" s="21">
        <f t="shared" si="58"/>
        <v>0</v>
      </c>
      <c r="Q232" s="21">
        <f t="shared" si="59"/>
        <v>0</v>
      </c>
      <c r="R232" s="21">
        <f t="shared" si="60"/>
        <v>0</v>
      </c>
      <c r="S232" s="21">
        <f t="shared" si="61"/>
        <v>0</v>
      </c>
      <c r="T232" s="14"/>
      <c r="U232" s="26"/>
      <c r="V232" s="26"/>
      <c r="W232" s="26"/>
      <c r="X232" s="26"/>
      <c r="Y232" s="26"/>
      <c r="Z232" s="26"/>
    </row>
    <row r="233" spans="1:26" ht="27.75" customHeight="1">
      <c r="A233" s="12">
        <v>72</v>
      </c>
      <c r="B233" s="14" t="s">
        <v>2926</v>
      </c>
      <c r="C233" s="14" t="s">
        <v>2781</v>
      </c>
      <c r="D233" s="14"/>
      <c r="E233" s="9" t="s">
        <v>2873</v>
      </c>
      <c r="F233" s="9"/>
      <c r="G233" s="9"/>
      <c r="H233" s="9"/>
      <c r="I233" s="9"/>
      <c r="J233" s="9"/>
      <c r="K233" s="9"/>
      <c r="L233" s="24">
        <v>2</v>
      </c>
      <c r="M233" s="21"/>
      <c r="N233" s="21">
        <f t="shared" si="57"/>
        <v>0</v>
      </c>
      <c r="O233" s="21"/>
      <c r="P233" s="21">
        <f t="shared" si="58"/>
        <v>0</v>
      </c>
      <c r="Q233" s="21">
        <f t="shared" si="59"/>
        <v>0</v>
      </c>
      <c r="R233" s="21">
        <f t="shared" si="60"/>
        <v>0</v>
      </c>
      <c r="S233" s="21">
        <f t="shared" si="61"/>
        <v>0</v>
      </c>
      <c r="T233" s="14"/>
      <c r="U233" s="26"/>
      <c r="V233" s="26"/>
      <c r="W233" s="26"/>
      <c r="X233" s="26"/>
      <c r="Y233" s="26"/>
      <c r="Z233" s="26"/>
    </row>
    <row r="234" spans="1:26" ht="27.75" customHeight="1">
      <c r="A234" s="12">
        <v>73</v>
      </c>
      <c r="B234" s="14" t="s">
        <v>2927</v>
      </c>
      <c r="C234" s="14" t="s">
        <v>2781</v>
      </c>
      <c r="D234" s="14"/>
      <c r="E234" s="9" t="s">
        <v>2873</v>
      </c>
      <c r="F234" s="9"/>
      <c r="G234" s="9"/>
      <c r="H234" s="9"/>
      <c r="I234" s="9"/>
      <c r="J234" s="9"/>
      <c r="K234" s="9"/>
      <c r="L234" s="24">
        <v>3</v>
      </c>
      <c r="M234" s="21"/>
      <c r="N234" s="21">
        <f t="shared" si="57"/>
        <v>0</v>
      </c>
      <c r="O234" s="21"/>
      <c r="P234" s="21">
        <f t="shared" si="58"/>
        <v>0</v>
      </c>
      <c r="Q234" s="21">
        <f t="shared" si="59"/>
        <v>0</v>
      </c>
      <c r="R234" s="21">
        <f t="shared" si="60"/>
        <v>0</v>
      </c>
      <c r="S234" s="21">
        <f t="shared" si="61"/>
        <v>0</v>
      </c>
      <c r="T234" s="14"/>
      <c r="U234" s="26"/>
      <c r="V234" s="26"/>
      <c r="W234" s="26"/>
      <c r="X234" s="26"/>
      <c r="Y234" s="26"/>
      <c r="Z234" s="26"/>
    </row>
    <row r="235" spans="1:26" ht="27.75" customHeight="1">
      <c r="A235" s="12">
        <v>74</v>
      </c>
      <c r="B235" s="14" t="s">
        <v>2928</v>
      </c>
      <c r="C235" s="14" t="s">
        <v>2781</v>
      </c>
      <c r="D235" s="14"/>
      <c r="E235" s="9" t="s">
        <v>2873</v>
      </c>
      <c r="F235" s="9"/>
      <c r="G235" s="9"/>
      <c r="H235" s="9"/>
      <c r="I235" s="9"/>
      <c r="J235" s="9"/>
      <c r="K235" s="9"/>
      <c r="L235" s="24">
        <v>16</v>
      </c>
      <c r="M235" s="21"/>
      <c r="N235" s="21">
        <f t="shared" si="57"/>
        <v>0</v>
      </c>
      <c r="O235" s="21"/>
      <c r="P235" s="21">
        <f t="shared" si="58"/>
        <v>0</v>
      </c>
      <c r="Q235" s="21">
        <f t="shared" si="59"/>
        <v>0</v>
      </c>
      <c r="R235" s="21">
        <f t="shared" si="60"/>
        <v>0</v>
      </c>
      <c r="S235" s="21">
        <f t="shared" si="61"/>
        <v>0</v>
      </c>
      <c r="T235" s="14"/>
      <c r="U235" s="26"/>
      <c r="V235" s="26"/>
      <c r="W235" s="26"/>
      <c r="X235" s="26"/>
      <c r="Y235" s="26"/>
      <c r="Z235" s="26"/>
    </row>
    <row r="236" spans="1:26" ht="27.75" customHeight="1">
      <c r="A236" s="12">
        <v>75</v>
      </c>
      <c r="B236" s="14" t="s">
        <v>2929</v>
      </c>
      <c r="C236" s="14"/>
      <c r="D236" s="14"/>
      <c r="E236" s="9" t="s">
        <v>2873</v>
      </c>
      <c r="F236" s="9"/>
      <c r="G236" s="9"/>
      <c r="H236" s="9"/>
      <c r="I236" s="9"/>
      <c r="J236" s="9"/>
      <c r="K236" s="9"/>
      <c r="L236" s="24">
        <v>4</v>
      </c>
      <c r="M236" s="21"/>
      <c r="N236" s="21">
        <f t="shared" si="57"/>
        <v>0</v>
      </c>
      <c r="O236" s="21"/>
      <c r="P236" s="21">
        <f t="shared" si="58"/>
        <v>0</v>
      </c>
      <c r="Q236" s="21">
        <f t="shared" si="59"/>
        <v>0</v>
      </c>
      <c r="R236" s="21">
        <f t="shared" si="60"/>
        <v>0</v>
      </c>
      <c r="S236" s="21">
        <f t="shared" si="61"/>
        <v>0</v>
      </c>
      <c r="T236" s="14"/>
      <c r="U236" s="26"/>
      <c r="V236" s="26"/>
      <c r="W236" s="26"/>
      <c r="X236" s="26"/>
      <c r="Y236" s="26"/>
      <c r="Z236" s="26"/>
    </row>
    <row r="237" spans="1:26" ht="27.75" customHeight="1">
      <c r="A237" s="12">
        <v>76</v>
      </c>
      <c r="B237" s="14" t="s">
        <v>2930</v>
      </c>
      <c r="C237" s="14"/>
      <c r="D237" s="14"/>
      <c r="E237" s="9" t="s">
        <v>2873</v>
      </c>
      <c r="F237" s="9"/>
      <c r="G237" s="9"/>
      <c r="H237" s="9"/>
      <c r="I237" s="9"/>
      <c r="J237" s="9"/>
      <c r="K237" s="9"/>
      <c r="L237" s="24">
        <v>6</v>
      </c>
      <c r="M237" s="21"/>
      <c r="N237" s="21">
        <f t="shared" si="57"/>
        <v>0</v>
      </c>
      <c r="O237" s="21"/>
      <c r="P237" s="21">
        <f t="shared" si="58"/>
        <v>0</v>
      </c>
      <c r="Q237" s="21">
        <f t="shared" si="59"/>
        <v>0</v>
      </c>
      <c r="R237" s="21">
        <f t="shared" si="60"/>
        <v>0</v>
      </c>
      <c r="S237" s="21">
        <f t="shared" si="61"/>
        <v>0</v>
      </c>
      <c r="T237" s="14"/>
      <c r="U237" s="26"/>
      <c r="V237" s="26"/>
      <c r="W237" s="26"/>
      <c r="X237" s="26"/>
      <c r="Y237" s="26"/>
      <c r="Z237" s="26"/>
    </row>
    <row r="238" spans="1:26" ht="27.75" customHeight="1">
      <c r="A238" s="12">
        <v>77</v>
      </c>
      <c r="B238" s="14" t="s">
        <v>2931</v>
      </c>
      <c r="C238" s="14"/>
      <c r="D238" s="14"/>
      <c r="E238" s="9" t="s">
        <v>2873</v>
      </c>
      <c r="F238" s="9"/>
      <c r="G238" s="9"/>
      <c r="H238" s="9"/>
      <c r="I238" s="9"/>
      <c r="J238" s="9"/>
      <c r="K238" s="9"/>
      <c r="L238" s="24">
        <v>32</v>
      </c>
      <c r="M238" s="21"/>
      <c r="N238" s="21">
        <f t="shared" si="57"/>
        <v>0</v>
      </c>
      <c r="O238" s="21"/>
      <c r="P238" s="21">
        <f t="shared" si="58"/>
        <v>0</v>
      </c>
      <c r="Q238" s="21">
        <f t="shared" si="59"/>
        <v>0</v>
      </c>
      <c r="R238" s="21">
        <f t="shared" si="60"/>
        <v>0</v>
      </c>
      <c r="S238" s="21">
        <f t="shared" si="61"/>
        <v>0</v>
      </c>
      <c r="T238" s="14"/>
      <c r="U238" s="26"/>
      <c r="V238" s="26"/>
      <c r="W238" s="26"/>
      <c r="X238" s="26"/>
      <c r="Y238" s="26"/>
      <c r="Z238" s="26"/>
    </row>
    <row r="239" spans="1:26" ht="27.75" customHeight="1">
      <c r="A239" s="12">
        <v>78</v>
      </c>
      <c r="B239" s="14" t="s">
        <v>2932</v>
      </c>
      <c r="C239" s="14"/>
      <c r="D239" s="14"/>
      <c r="E239" s="9" t="s">
        <v>2873</v>
      </c>
      <c r="F239" s="9"/>
      <c r="G239" s="9"/>
      <c r="H239" s="9"/>
      <c r="I239" s="9"/>
      <c r="J239" s="9"/>
      <c r="K239" s="9"/>
      <c r="L239" s="24">
        <v>4</v>
      </c>
      <c r="M239" s="21"/>
      <c r="N239" s="21">
        <f t="shared" si="57"/>
        <v>0</v>
      </c>
      <c r="O239" s="21"/>
      <c r="P239" s="21">
        <f t="shared" si="58"/>
        <v>0</v>
      </c>
      <c r="Q239" s="21">
        <f t="shared" si="59"/>
        <v>0</v>
      </c>
      <c r="R239" s="21">
        <f t="shared" si="60"/>
        <v>0</v>
      </c>
      <c r="S239" s="21">
        <f t="shared" si="61"/>
        <v>0</v>
      </c>
      <c r="T239" s="14"/>
      <c r="U239" s="26"/>
      <c r="V239" s="26"/>
      <c r="W239" s="26"/>
      <c r="X239" s="26"/>
      <c r="Y239" s="26"/>
      <c r="Z239" s="26"/>
    </row>
    <row r="240" spans="1:26" ht="27.75" customHeight="1">
      <c r="A240" s="12">
        <v>79</v>
      </c>
      <c r="B240" s="14" t="s">
        <v>2933</v>
      </c>
      <c r="C240" s="14"/>
      <c r="D240" s="14"/>
      <c r="E240" s="9" t="s">
        <v>2873</v>
      </c>
      <c r="F240" s="9"/>
      <c r="G240" s="9"/>
      <c r="H240" s="9"/>
      <c r="I240" s="9"/>
      <c r="J240" s="9"/>
      <c r="K240" s="9"/>
      <c r="L240" s="24">
        <v>4</v>
      </c>
      <c r="M240" s="21"/>
      <c r="N240" s="21">
        <f t="shared" si="57"/>
        <v>0</v>
      </c>
      <c r="O240" s="21"/>
      <c r="P240" s="21">
        <f t="shared" si="58"/>
        <v>0</v>
      </c>
      <c r="Q240" s="21">
        <f t="shared" si="59"/>
        <v>0</v>
      </c>
      <c r="R240" s="21">
        <f t="shared" si="60"/>
        <v>0</v>
      </c>
      <c r="S240" s="21">
        <f t="shared" si="61"/>
        <v>0</v>
      </c>
      <c r="T240" s="14"/>
      <c r="U240" s="26"/>
      <c r="V240" s="26"/>
      <c r="W240" s="26"/>
      <c r="X240" s="26"/>
      <c r="Y240" s="26"/>
      <c r="Z240" s="26"/>
    </row>
    <row r="241" spans="1:26" ht="27.75" customHeight="1">
      <c r="A241" s="12">
        <v>80</v>
      </c>
      <c r="B241" s="14" t="s">
        <v>2934</v>
      </c>
      <c r="C241" s="14"/>
      <c r="D241" s="14"/>
      <c r="E241" s="9" t="s">
        <v>2873</v>
      </c>
      <c r="F241" s="9"/>
      <c r="G241" s="9"/>
      <c r="H241" s="9"/>
      <c r="I241" s="9"/>
      <c r="J241" s="9"/>
      <c r="K241" s="9"/>
      <c r="L241" s="24">
        <v>6</v>
      </c>
      <c r="M241" s="21"/>
      <c r="N241" s="21">
        <f t="shared" si="57"/>
        <v>0</v>
      </c>
      <c r="O241" s="21"/>
      <c r="P241" s="21">
        <f t="shared" si="58"/>
        <v>0</v>
      </c>
      <c r="Q241" s="21">
        <f t="shared" si="59"/>
        <v>0</v>
      </c>
      <c r="R241" s="21">
        <f t="shared" si="60"/>
        <v>0</v>
      </c>
      <c r="S241" s="21">
        <f t="shared" si="61"/>
        <v>0</v>
      </c>
      <c r="T241" s="14"/>
      <c r="U241" s="26"/>
      <c r="V241" s="26"/>
      <c r="W241" s="26"/>
      <c r="X241" s="26"/>
      <c r="Y241" s="26"/>
      <c r="Z241" s="26"/>
    </row>
    <row r="242" spans="1:26" ht="27.75" customHeight="1">
      <c r="A242" s="12" t="s">
        <v>218</v>
      </c>
      <c r="B242" s="10" t="s">
        <v>2935</v>
      </c>
      <c r="C242" s="14"/>
      <c r="D242" s="14"/>
      <c r="E242" s="9"/>
      <c r="F242" s="9"/>
      <c r="G242" s="9"/>
      <c r="H242" s="9"/>
      <c r="I242" s="9"/>
      <c r="J242" s="9"/>
      <c r="K242" s="9"/>
      <c r="L242" s="24"/>
      <c r="M242" s="21"/>
      <c r="N242" s="21"/>
      <c r="O242" s="21"/>
      <c r="P242" s="21"/>
      <c r="Q242" s="21"/>
      <c r="R242" s="21"/>
      <c r="S242" s="21"/>
      <c r="T242" s="14"/>
      <c r="U242" s="26"/>
      <c r="V242" s="26"/>
      <c r="W242" s="26"/>
      <c r="X242" s="26"/>
      <c r="Y242" s="26"/>
      <c r="Z242" s="26"/>
    </row>
    <row r="243" spans="1:26" ht="27.75" customHeight="1">
      <c r="A243" s="12">
        <v>81</v>
      </c>
      <c r="B243" s="14" t="s">
        <v>2936</v>
      </c>
      <c r="C243" s="14"/>
      <c r="D243" s="14"/>
      <c r="E243" s="9" t="s">
        <v>163</v>
      </c>
      <c r="F243" s="9"/>
      <c r="G243" s="9"/>
      <c r="H243" s="9"/>
      <c r="I243" s="9"/>
      <c r="J243" s="9"/>
      <c r="K243" s="9"/>
      <c r="L243" s="24">
        <v>1</v>
      </c>
      <c r="M243" s="21"/>
      <c r="N243" s="21">
        <f t="shared" ref="N243:N246" si="62">M243*L243</f>
        <v>0</v>
      </c>
      <c r="O243" s="21"/>
      <c r="P243" s="21">
        <f t="shared" ref="P243:P246" si="63">O243*L243</f>
        <v>0</v>
      </c>
      <c r="Q243" s="21">
        <f t="shared" ref="Q243:Q246" si="64">M243+O243</f>
        <v>0</v>
      </c>
      <c r="R243" s="21">
        <f t="shared" ref="R243:R246" si="65">P243+N243</f>
        <v>0</v>
      </c>
      <c r="S243" s="21">
        <f t="shared" ref="S243:S246" si="66">R243/T$4</f>
        <v>0</v>
      </c>
      <c r="T243" s="14"/>
      <c r="U243" s="26"/>
      <c r="V243" s="26"/>
      <c r="W243" s="26"/>
      <c r="X243" s="26"/>
      <c r="Y243" s="26"/>
      <c r="Z243" s="26"/>
    </row>
    <row r="244" spans="1:26" ht="27.75" customHeight="1">
      <c r="A244" s="12">
        <v>82</v>
      </c>
      <c r="B244" s="14" t="s">
        <v>2783</v>
      </c>
      <c r="C244" s="14"/>
      <c r="D244" s="14"/>
      <c r="E244" s="9" t="s">
        <v>163</v>
      </c>
      <c r="F244" s="9"/>
      <c r="G244" s="9"/>
      <c r="H244" s="9"/>
      <c r="I244" s="9"/>
      <c r="J244" s="9"/>
      <c r="K244" s="9"/>
      <c r="L244" s="24">
        <v>1</v>
      </c>
      <c r="M244" s="21"/>
      <c r="N244" s="21">
        <f t="shared" si="62"/>
        <v>0</v>
      </c>
      <c r="O244" s="21"/>
      <c r="P244" s="21">
        <f t="shared" si="63"/>
        <v>0</v>
      </c>
      <c r="Q244" s="21">
        <f t="shared" si="64"/>
        <v>0</v>
      </c>
      <c r="R244" s="21">
        <f t="shared" si="65"/>
        <v>0</v>
      </c>
      <c r="S244" s="21">
        <f t="shared" si="66"/>
        <v>0</v>
      </c>
      <c r="T244" s="14"/>
      <c r="U244" s="26"/>
      <c r="V244" s="26"/>
      <c r="W244" s="26"/>
      <c r="X244" s="26"/>
      <c r="Y244" s="26"/>
      <c r="Z244" s="26"/>
    </row>
    <row r="245" spans="1:26" ht="27.75" customHeight="1">
      <c r="A245" s="12">
        <v>83</v>
      </c>
      <c r="B245" s="14" t="s">
        <v>2937</v>
      </c>
      <c r="C245" s="14"/>
      <c r="D245" s="14"/>
      <c r="E245" s="9" t="s">
        <v>163</v>
      </c>
      <c r="F245" s="9"/>
      <c r="G245" s="9"/>
      <c r="H245" s="9"/>
      <c r="I245" s="9"/>
      <c r="J245" s="9"/>
      <c r="K245" s="9"/>
      <c r="L245" s="24">
        <v>1</v>
      </c>
      <c r="M245" s="21"/>
      <c r="N245" s="21">
        <f t="shared" si="62"/>
        <v>0</v>
      </c>
      <c r="O245" s="21"/>
      <c r="P245" s="21">
        <f t="shared" si="63"/>
        <v>0</v>
      </c>
      <c r="Q245" s="21">
        <f t="shared" si="64"/>
        <v>0</v>
      </c>
      <c r="R245" s="21">
        <f t="shared" si="65"/>
        <v>0</v>
      </c>
      <c r="S245" s="21">
        <f t="shared" si="66"/>
        <v>0</v>
      </c>
      <c r="T245" s="14"/>
      <c r="U245" s="26"/>
      <c r="V245" s="26"/>
      <c r="W245" s="26"/>
      <c r="X245" s="26"/>
      <c r="Y245" s="26"/>
      <c r="Z245" s="26"/>
    </row>
    <row r="246" spans="1:26" ht="27.75" customHeight="1">
      <c r="A246" s="12">
        <v>84</v>
      </c>
      <c r="B246" s="14" t="s">
        <v>2732</v>
      </c>
      <c r="C246" s="14"/>
      <c r="D246" s="14"/>
      <c r="E246" s="9" t="s">
        <v>163</v>
      </c>
      <c r="F246" s="9"/>
      <c r="G246" s="9"/>
      <c r="H246" s="9"/>
      <c r="I246" s="9"/>
      <c r="J246" s="9"/>
      <c r="K246" s="9"/>
      <c r="L246" s="24">
        <v>1</v>
      </c>
      <c r="M246" s="21"/>
      <c r="N246" s="21">
        <f t="shared" si="62"/>
        <v>0</v>
      </c>
      <c r="O246" s="21"/>
      <c r="P246" s="21">
        <f t="shared" si="63"/>
        <v>0</v>
      </c>
      <c r="Q246" s="21">
        <f t="shared" si="64"/>
        <v>0</v>
      </c>
      <c r="R246" s="21">
        <f t="shared" si="65"/>
        <v>0</v>
      </c>
      <c r="S246" s="21">
        <f t="shared" si="66"/>
        <v>0</v>
      </c>
      <c r="T246" s="14"/>
      <c r="U246" s="26"/>
      <c r="V246" s="26"/>
      <c r="W246" s="26"/>
      <c r="X246" s="26"/>
      <c r="Y246" s="26"/>
      <c r="Z246" s="26"/>
    </row>
    <row r="247" spans="1:26" ht="27.75" customHeight="1">
      <c r="A247" s="12"/>
      <c r="B247" s="14"/>
      <c r="C247" s="14"/>
      <c r="D247" s="14"/>
      <c r="E247" s="9"/>
      <c r="F247" s="9"/>
      <c r="G247" s="9"/>
      <c r="H247" s="9"/>
      <c r="I247" s="9"/>
      <c r="J247" s="9"/>
      <c r="K247" s="9"/>
      <c r="L247" s="24"/>
      <c r="M247" s="21"/>
      <c r="N247" s="21"/>
      <c r="O247" s="21"/>
      <c r="P247" s="21"/>
      <c r="Q247" s="21"/>
      <c r="R247" s="21"/>
      <c r="S247" s="21"/>
      <c r="T247" s="14"/>
      <c r="U247" s="26"/>
      <c r="V247" s="26"/>
      <c r="W247" s="26"/>
      <c r="X247" s="26"/>
      <c r="Y247" s="26"/>
      <c r="Z247" s="26"/>
    </row>
    <row r="248" spans="1:26" ht="27.75" customHeight="1">
      <c r="A248" s="6">
        <v>8</v>
      </c>
      <c r="B248" s="7" t="s">
        <v>2938</v>
      </c>
      <c r="C248" s="7"/>
      <c r="D248" s="7"/>
      <c r="E248" s="6"/>
      <c r="F248" s="6"/>
      <c r="G248" s="6"/>
      <c r="H248" s="6"/>
      <c r="I248" s="6"/>
      <c r="J248" s="6"/>
      <c r="K248" s="6"/>
      <c r="L248" s="18"/>
      <c r="M248" s="23"/>
      <c r="N248" s="23">
        <f>SUM(N249:N256)</f>
        <v>0</v>
      </c>
      <c r="O248" s="23"/>
      <c r="P248" s="23">
        <f>SUM(P249:P256)</f>
        <v>0</v>
      </c>
      <c r="Q248" s="23"/>
      <c r="R248" s="23">
        <f t="shared" ref="R248:R249" si="67">P248+N248</f>
        <v>0</v>
      </c>
      <c r="S248" s="23">
        <f t="shared" ref="S248:S249" si="68">R248/T$4</f>
        <v>0</v>
      </c>
      <c r="T248" s="7"/>
      <c r="U248" s="26"/>
      <c r="V248" s="26"/>
      <c r="W248" s="26"/>
      <c r="X248" s="26"/>
      <c r="Y248" s="26"/>
      <c r="Z248" s="26"/>
    </row>
    <row r="249" spans="1:26" ht="27.75" customHeight="1">
      <c r="A249" s="12">
        <v>1</v>
      </c>
      <c r="B249" s="14" t="s">
        <v>2939</v>
      </c>
      <c r="C249" s="14" t="s">
        <v>2940</v>
      </c>
      <c r="D249" s="14"/>
      <c r="E249" s="9" t="s">
        <v>280</v>
      </c>
      <c r="F249" s="9"/>
      <c r="G249" s="9"/>
      <c r="H249" s="9"/>
      <c r="I249" s="9"/>
      <c r="J249" s="9"/>
      <c r="K249" s="9"/>
      <c r="L249" s="24">
        <v>1</v>
      </c>
      <c r="M249" s="21"/>
      <c r="N249" s="21">
        <f>M249*L249</f>
        <v>0</v>
      </c>
      <c r="O249" s="21"/>
      <c r="P249" s="21">
        <f>O249*L249</f>
        <v>0</v>
      </c>
      <c r="Q249" s="21">
        <f>M249+O249</f>
        <v>0</v>
      </c>
      <c r="R249" s="21">
        <f t="shared" si="67"/>
        <v>0</v>
      </c>
      <c r="S249" s="21">
        <f t="shared" si="68"/>
        <v>0</v>
      </c>
      <c r="T249" s="14"/>
      <c r="U249" s="26"/>
      <c r="V249" s="26"/>
      <c r="W249" s="26"/>
      <c r="X249" s="26"/>
      <c r="Y249" s="26"/>
      <c r="Z249" s="26"/>
    </row>
    <row r="250" spans="1:26" ht="27.75" customHeight="1">
      <c r="A250" s="12"/>
      <c r="B250" s="62" t="s">
        <v>2941</v>
      </c>
      <c r="C250" s="63" t="s">
        <v>2942</v>
      </c>
      <c r="D250" s="63"/>
      <c r="E250" s="9"/>
      <c r="F250" s="9"/>
      <c r="G250" s="9"/>
      <c r="H250" s="9"/>
      <c r="I250" s="9"/>
      <c r="J250" s="9"/>
      <c r="K250" s="9"/>
      <c r="L250" s="24"/>
      <c r="M250" s="21"/>
      <c r="N250" s="21"/>
      <c r="O250" s="21"/>
      <c r="P250" s="21"/>
      <c r="Q250" s="21"/>
      <c r="R250" s="21"/>
      <c r="S250" s="21"/>
      <c r="T250" s="14"/>
      <c r="U250" s="26"/>
      <c r="V250" s="26"/>
      <c r="W250" s="26"/>
      <c r="X250" s="26"/>
      <c r="Y250" s="26"/>
      <c r="Z250" s="26"/>
    </row>
    <row r="251" spans="1:26" ht="27.75" customHeight="1">
      <c r="A251" s="12"/>
      <c r="B251" s="62" t="s">
        <v>2943</v>
      </c>
      <c r="C251" s="63" t="s">
        <v>2944</v>
      </c>
      <c r="D251" s="63"/>
      <c r="E251" s="9"/>
      <c r="F251" s="9"/>
      <c r="G251" s="9"/>
      <c r="H251" s="9"/>
      <c r="I251" s="9"/>
      <c r="J251" s="9"/>
      <c r="K251" s="9"/>
      <c r="L251" s="24"/>
      <c r="M251" s="21"/>
      <c r="N251" s="21"/>
      <c r="O251" s="21"/>
      <c r="P251" s="21"/>
      <c r="Q251" s="21"/>
      <c r="R251" s="21"/>
      <c r="S251" s="21"/>
      <c r="T251" s="14"/>
      <c r="U251" s="26"/>
      <c r="V251" s="26"/>
      <c r="W251" s="26"/>
      <c r="X251" s="26"/>
      <c r="Y251" s="26"/>
      <c r="Z251" s="26"/>
    </row>
    <row r="252" spans="1:26" ht="27.75" customHeight="1">
      <c r="A252" s="12"/>
      <c r="B252" s="62" t="s">
        <v>2945</v>
      </c>
      <c r="C252" s="63" t="s">
        <v>2946</v>
      </c>
      <c r="D252" s="63"/>
      <c r="E252" s="9"/>
      <c r="F252" s="9"/>
      <c r="G252" s="9"/>
      <c r="H252" s="9"/>
      <c r="I252" s="9"/>
      <c r="J252" s="9"/>
      <c r="K252" s="9"/>
      <c r="L252" s="24"/>
      <c r="M252" s="21"/>
      <c r="N252" s="21"/>
      <c r="O252" s="21"/>
      <c r="P252" s="21"/>
      <c r="Q252" s="21"/>
      <c r="R252" s="21"/>
      <c r="S252" s="21"/>
      <c r="T252" s="14"/>
      <c r="U252" s="26"/>
      <c r="V252" s="26"/>
      <c r="W252" s="26"/>
      <c r="X252" s="26"/>
      <c r="Y252" s="26"/>
      <c r="Z252" s="26"/>
    </row>
    <row r="253" spans="1:26" ht="27.75" customHeight="1">
      <c r="A253" s="12"/>
      <c r="B253" s="62" t="s">
        <v>2947</v>
      </c>
      <c r="C253" s="63" t="s">
        <v>2948</v>
      </c>
      <c r="D253" s="63"/>
      <c r="E253" s="9"/>
      <c r="F253" s="9"/>
      <c r="G253" s="9"/>
      <c r="H253" s="9"/>
      <c r="I253" s="9"/>
      <c r="J253" s="9"/>
      <c r="K253" s="9"/>
      <c r="L253" s="24"/>
      <c r="M253" s="21"/>
      <c r="N253" s="21"/>
      <c r="O253" s="21"/>
      <c r="P253" s="21"/>
      <c r="Q253" s="21"/>
      <c r="R253" s="21"/>
      <c r="S253" s="21"/>
      <c r="T253" s="14"/>
      <c r="U253" s="26"/>
      <c r="V253" s="26"/>
      <c r="W253" s="26"/>
      <c r="X253" s="26"/>
      <c r="Y253" s="26"/>
      <c r="Z253" s="26"/>
    </row>
    <row r="254" spans="1:26" ht="27.75" customHeight="1">
      <c r="A254" s="12"/>
      <c r="B254" s="62" t="s">
        <v>2949</v>
      </c>
      <c r="C254" s="63" t="s">
        <v>2950</v>
      </c>
      <c r="D254" s="63"/>
      <c r="E254" s="9"/>
      <c r="F254" s="9"/>
      <c r="G254" s="9"/>
      <c r="H254" s="9"/>
      <c r="I254" s="9"/>
      <c r="J254" s="9"/>
      <c r="K254" s="9"/>
      <c r="L254" s="24"/>
      <c r="M254" s="21"/>
      <c r="N254" s="21"/>
      <c r="O254" s="21"/>
      <c r="P254" s="21"/>
      <c r="Q254" s="21"/>
      <c r="R254" s="21"/>
      <c r="S254" s="21"/>
      <c r="T254" s="14"/>
      <c r="U254" s="26"/>
      <c r="V254" s="26"/>
      <c r="W254" s="26"/>
      <c r="X254" s="26"/>
      <c r="Y254" s="26"/>
      <c r="Z254" s="26"/>
    </row>
    <row r="255" spans="1:26" ht="27.75" customHeight="1">
      <c r="A255" s="12"/>
      <c r="B255" s="62" t="s">
        <v>2951</v>
      </c>
      <c r="C255" s="63" t="s">
        <v>2952</v>
      </c>
      <c r="D255" s="63"/>
      <c r="E255" s="9"/>
      <c r="F255" s="9"/>
      <c r="G255" s="9"/>
      <c r="H255" s="9"/>
      <c r="I255" s="9"/>
      <c r="J255" s="9"/>
      <c r="K255" s="9"/>
      <c r="L255" s="24"/>
      <c r="M255" s="21"/>
      <c r="N255" s="21"/>
      <c r="O255" s="21"/>
      <c r="P255" s="21"/>
      <c r="Q255" s="21"/>
      <c r="R255" s="21"/>
      <c r="S255" s="21"/>
      <c r="T255" s="14"/>
      <c r="U255" s="26"/>
      <c r="V255" s="26"/>
      <c r="W255" s="26"/>
      <c r="X255" s="26"/>
      <c r="Y255" s="26"/>
      <c r="Z255" s="26"/>
    </row>
    <row r="256" spans="1:26" ht="27.75" customHeight="1">
      <c r="A256" s="12">
        <v>2</v>
      </c>
      <c r="B256" s="14" t="s">
        <v>2953</v>
      </c>
      <c r="C256" s="14"/>
      <c r="D256" s="14"/>
      <c r="E256" s="9" t="s">
        <v>280</v>
      </c>
      <c r="F256" s="9"/>
      <c r="G256" s="9"/>
      <c r="H256" s="9"/>
      <c r="I256" s="9"/>
      <c r="J256" s="9"/>
      <c r="K256" s="9"/>
      <c r="L256" s="24">
        <v>1</v>
      </c>
      <c r="M256" s="21"/>
      <c r="N256" s="21">
        <f>M256*L256</f>
        <v>0</v>
      </c>
      <c r="O256" s="21"/>
      <c r="P256" s="21">
        <f>O256*L256</f>
        <v>0</v>
      </c>
      <c r="Q256" s="21">
        <f>M256+O256</f>
        <v>0</v>
      </c>
      <c r="R256" s="21">
        <f>P256+N256</f>
        <v>0</v>
      </c>
      <c r="S256" s="21">
        <f>R256/T$4</f>
        <v>0</v>
      </c>
      <c r="T256" s="14"/>
      <c r="U256" s="26"/>
      <c r="V256" s="26"/>
      <c r="W256" s="26"/>
      <c r="X256" s="26"/>
      <c r="Y256" s="26"/>
      <c r="Z256" s="26"/>
    </row>
    <row r="257" spans="1:26" ht="27.75" customHeight="1">
      <c r="A257" s="12"/>
      <c r="B257" s="62" t="s">
        <v>2954</v>
      </c>
      <c r="C257" s="64" t="s">
        <v>2955</v>
      </c>
      <c r="D257" s="64"/>
      <c r="E257" s="9"/>
      <c r="F257" s="9"/>
      <c r="G257" s="9"/>
      <c r="H257" s="9"/>
      <c r="I257" s="9"/>
      <c r="J257" s="9"/>
      <c r="K257" s="9"/>
      <c r="L257" s="24"/>
      <c r="M257" s="21"/>
      <c r="N257" s="21"/>
      <c r="O257" s="21"/>
      <c r="P257" s="21"/>
      <c r="Q257" s="21"/>
      <c r="R257" s="21"/>
      <c r="S257" s="21"/>
      <c r="T257" s="14"/>
      <c r="U257" s="26"/>
      <c r="V257" s="26"/>
      <c r="W257" s="26"/>
      <c r="X257" s="26"/>
      <c r="Y257" s="26"/>
      <c r="Z257" s="26"/>
    </row>
    <row r="258" spans="1:26" ht="27.75" customHeight="1">
      <c r="A258" s="12"/>
      <c r="B258" s="62" t="s">
        <v>2943</v>
      </c>
      <c r="C258" s="63" t="s">
        <v>2956</v>
      </c>
      <c r="D258" s="63"/>
      <c r="E258" s="9"/>
      <c r="F258" s="9"/>
      <c r="G258" s="9"/>
      <c r="H258" s="9"/>
      <c r="I258" s="9"/>
      <c r="J258" s="9"/>
      <c r="K258" s="9"/>
      <c r="L258" s="24"/>
      <c r="M258" s="21"/>
      <c r="N258" s="21"/>
      <c r="O258" s="21"/>
      <c r="P258" s="21"/>
      <c r="Q258" s="21"/>
      <c r="R258" s="21"/>
      <c r="S258" s="21"/>
      <c r="T258" s="14"/>
      <c r="U258" s="26"/>
      <c r="V258" s="26"/>
      <c r="W258" s="26"/>
      <c r="X258" s="26"/>
      <c r="Y258" s="26"/>
      <c r="Z258" s="26"/>
    </row>
    <row r="259" spans="1:26" ht="27.75" customHeight="1">
      <c r="A259" s="12"/>
      <c r="B259" s="62" t="s">
        <v>2945</v>
      </c>
      <c r="C259" s="64" t="s">
        <v>2946</v>
      </c>
      <c r="D259" s="64"/>
      <c r="E259" s="9"/>
      <c r="F259" s="9"/>
      <c r="G259" s="9"/>
      <c r="H259" s="9"/>
      <c r="I259" s="9"/>
      <c r="J259" s="9"/>
      <c r="K259" s="9"/>
      <c r="L259" s="24"/>
      <c r="M259" s="21"/>
      <c r="N259" s="21"/>
      <c r="O259" s="21"/>
      <c r="P259" s="21"/>
      <c r="Q259" s="21"/>
      <c r="R259" s="21"/>
      <c r="S259" s="21"/>
      <c r="T259" s="14"/>
      <c r="U259" s="26"/>
      <c r="V259" s="26"/>
      <c r="W259" s="26"/>
      <c r="X259" s="26"/>
      <c r="Y259" s="26"/>
      <c r="Z259" s="26"/>
    </row>
    <row r="260" spans="1:26" ht="27.75" customHeight="1">
      <c r="A260" s="12"/>
      <c r="B260" s="62" t="s">
        <v>2957</v>
      </c>
      <c r="C260" s="64" t="s">
        <v>2948</v>
      </c>
      <c r="D260" s="64"/>
      <c r="E260" s="9"/>
      <c r="F260" s="9"/>
      <c r="G260" s="9"/>
      <c r="H260" s="9"/>
      <c r="I260" s="9"/>
      <c r="J260" s="9"/>
      <c r="K260" s="9"/>
      <c r="L260" s="24"/>
      <c r="M260" s="21"/>
      <c r="N260" s="21"/>
      <c r="O260" s="21"/>
      <c r="P260" s="21"/>
      <c r="Q260" s="21"/>
      <c r="R260" s="21"/>
      <c r="S260" s="21"/>
      <c r="T260" s="14"/>
      <c r="U260" s="26"/>
      <c r="V260" s="26"/>
      <c r="W260" s="26"/>
      <c r="X260" s="26"/>
      <c r="Y260" s="26"/>
      <c r="Z260" s="26"/>
    </row>
    <row r="261" spans="1:26" ht="27.75" customHeight="1">
      <c r="A261" s="12"/>
      <c r="B261" s="62" t="s">
        <v>2949</v>
      </c>
      <c r="C261" s="64" t="s">
        <v>2958</v>
      </c>
      <c r="D261" s="64"/>
      <c r="E261" s="9"/>
      <c r="F261" s="9"/>
      <c r="G261" s="9"/>
      <c r="H261" s="9"/>
      <c r="I261" s="9"/>
      <c r="J261" s="9"/>
      <c r="K261" s="9"/>
      <c r="L261" s="24"/>
      <c r="M261" s="21"/>
      <c r="N261" s="21"/>
      <c r="O261" s="21"/>
      <c r="P261" s="21"/>
      <c r="Q261" s="21"/>
      <c r="R261" s="21"/>
      <c r="S261" s="21"/>
      <c r="T261" s="14"/>
      <c r="U261" s="26"/>
      <c r="V261" s="26"/>
      <c r="W261" s="26"/>
      <c r="X261" s="26"/>
      <c r="Y261" s="26"/>
      <c r="Z261" s="26"/>
    </row>
    <row r="262" spans="1:26" ht="27.75" customHeight="1">
      <c r="A262" s="12"/>
      <c r="B262" s="62" t="s">
        <v>2951</v>
      </c>
      <c r="C262" s="64" t="s">
        <v>2959</v>
      </c>
      <c r="D262" s="64"/>
      <c r="E262" s="9"/>
      <c r="F262" s="9"/>
      <c r="G262" s="9"/>
      <c r="H262" s="9"/>
      <c r="I262" s="9"/>
      <c r="J262" s="9"/>
      <c r="K262" s="9"/>
      <c r="L262" s="24"/>
      <c r="M262" s="21"/>
      <c r="N262" s="21"/>
      <c r="O262" s="21"/>
      <c r="P262" s="21"/>
      <c r="Q262" s="21"/>
      <c r="R262" s="21"/>
      <c r="S262" s="21"/>
      <c r="T262" s="14"/>
      <c r="U262" s="26"/>
      <c r="V262" s="26"/>
      <c r="W262" s="26"/>
      <c r="X262" s="26"/>
      <c r="Y262" s="26"/>
      <c r="Z262" s="26"/>
    </row>
    <row r="263" spans="1:26" ht="27.75" customHeight="1">
      <c r="A263" s="12"/>
      <c r="B263" s="14"/>
      <c r="C263" s="14"/>
      <c r="D263" s="14"/>
      <c r="E263" s="9"/>
      <c r="F263" s="9"/>
      <c r="G263" s="9"/>
      <c r="H263" s="9"/>
      <c r="I263" s="9"/>
      <c r="J263" s="9"/>
      <c r="K263" s="9"/>
      <c r="L263" s="24"/>
      <c r="M263" s="21"/>
      <c r="N263" s="21"/>
      <c r="O263" s="21"/>
      <c r="P263" s="21"/>
      <c r="Q263" s="21"/>
      <c r="R263" s="21"/>
      <c r="S263" s="21"/>
      <c r="T263" s="14"/>
      <c r="U263" s="26"/>
      <c r="V263" s="26"/>
      <c r="W263" s="26"/>
      <c r="X263" s="26"/>
      <c r="Y263" s="26"/>
      <c r="Z263" s="26"/>
    </row>
    <row r="264" spans="1:26" ht="27.75" customHeight="1">
      <c r="A264" s="6">
        <v>9</v>
      </c>
      <c r="B264" s="7" t="s">
        <v>2960</v>
      </c>
      <c r="C264" s="7"/>
      <c r="D264" s="7"/>
      <c r="E264" s="6"/>
      <c r="F264" s="6"/>
      <c r="G264" s="6"/>
      <c r="H264" s="6"/>
      <c r="I264" s="6"/>
      <c r="J264" s="6"/>
      <c r="K264" s="6"/>
      <c r="L264" s="18"/>
      <c r="M264" s="23"/>
      <c r="N264" s="23">
        <f>SUM(N265:N272)</f>
        <v>0</v>
      </c>
      <c r="O264" s="23"/>
      <c r="P264" s="23">
        <f>SUM(P265:P272)</f>
        <v>0</v>
      </c>
      <c r="Q264" s="23"/>
      <c r="R264" s="23">
        <f t="shared" ref="R264:R272" si="69">P264+N264</f>
        <v>0</v>
      </c>
      <c r="S264" s="23">
        <f t="shared" ref="S264:S272" si="70">R264/T$4</f>
        <v>0</v>
      </c>
      <c r="T264" s="7"/>
      <c r="U264" s="26"/>
      <c r="V264" s="26"/>
      <c r="W264" s="26"/>
      <c r="X264" s="26"/>
      <c r="Y264" s="26"/>
      <c r="Z264" s="26"/>
    </row>
    <row r="265" spans="1:26" ht="120" customHeight="1">
      <c r="A265" s="12">
        <v>1</v>
      </c>
      <c r="B265" s="14" t="s">
        <v>2961</v>
      </c>
      <c r="C265" s="708" t="s">
        <v>2962</v>
      </c>
      <c r="D265" s="65"/>
      <c r="E265" s="9" t="s">
        <v>2849</v>
      </c>
      <c r="F265" s="9"/>
      <c r="G265" s="9"/>
      <c r="H265" s="9"/>
      <c r="I265" s="9"/>
      <c r="J265" s="9"/>
      <c r="K265" s="9"/>
      <c r="L265" s="24">
        <v>2</v>
      </c>
      <c r="M265" s="21"/>
      <c r="N265" s="21">
        <f t="shared" ref="N265:N272" si="71">M265*L265</f>
        <v>0</v>
      </c>
      <c r="O265" s="21"/>
      <c r="P265" s="21">
        <f t="shared" ref="P265:P272" si="72">O265*L265</f>
        <v>0</v>
      </c>
      <c r="Q265" s="21">
        <f t="shared" ref="Q265:Q266" si="73">+M265+O265</f>
        <v>0</v>
      </c>
      <c r="R265" s="21">
        <f t="shared" si="69"/>
        <v>0</v>
      </c>
      <c r="S265" s="21">
        <f t="shared" si="70"/>
        <v>0</v>
      </c>
      <c r="T265" s="14"/>
      <c r="U265" s="26"/>
      <c r="V265" s="26"/>
      <c r="W265" s="26"/>
      <c r="X265" s="26"/>
      <c r="Y265" s="26"/>
      <c r="Z265" s="26"/>
    </row>
    <row r="266" spans="1:26" ht="120" customHeight="1">
      <c r="A266" s="12">
        <v>2</v>
      </c>
      <c r="B266" s="14" t="s">
        <v>2963</v>
      </c>
      <c r="C266" s="644"/>
      <c r="D266" s="66"/>
      <c r="E266" s="9" t="s">
        <v>2849</v>
      </c>
      <c r="F266" s="9"/>
      <c r="G266" s="9"/>
      <c r="H266" s="9"/>
      <c r="I266" s="9"/>
      <c r="J266" s="9"/>
      <c r="K266" s="9"/>
      <c r="L266" s="24">
        <v>4</v>
      </c>
      <c r="M266" s="21"/>
      <c r="N266" s="21">
        <f t="shared" si="71"/>
        <v>0</v>
      </c>
      <c r="O266" s="21"/>
      <c r="P266" s="21">
        <f t="shared" si="72"/>
        <v>0</v>
      </c>
      <c r="Q266" s="21">
        <f t="shared" si="73"/>
        <v>0</v>
      </c>
      <c r="R266" s="21">
        <f t="shared" si="69"/>
        <v>0</v>
      </c>
      <c r="S266" s="21">
        <f t="shared" si="70"/>
        <v>0</v>
      </c>
      <c r="T266" s="14"/>
      <c r="U266" s="26"/>
      <c r="V266" s="26"/>
      <c r="W266" s="26"/>
      <c r="X266" s="26"/>
      <c r="Y266" s="26"/>
      <c r="Z266" s="26"/>
    </row>
    <row r="267" spans="1:26" ht="27.75" customHeight="1">
      <c r="A267" s="12">
        <v>3</v>
      </c>
      <c r="B267" s="14" t="s">
        <v>2964</v>
      </c>
      <c r="C267" s="14"/>
      <c r="D267" s="14"/>
      <c r="E267" s="9" t="s">
        <v>2849</v>
      </c>
      <c r="F267" s="9"/>
      <c r="G267" s="9"/>
      <c r="H267" s="9"/>
      <c r="I267" s="9"/>
      <c r="J267" s="9"/>
      <c r="K267" s="9"/>
      <c r="L267" s="24">
        <f t="shared" ref="L267:L272" si="74">2+4</f>
        <v>6</v>
      </c>
      <c r="M267" s="21"/>
      <c r="N267" s="21">
        <f t="shared" si="71"/>
        <v>0</v>
      </c>
      <c r="O267" s="21"/>
      <c r="P267" s="21">
        <f t="shared" si="72"/>
        <v>0</v>
      </c>
      <c r="Q267" s="21">
        <f t="shared" ref="Q267:Q272" si="75">M267+O267</f>
        <v>0</v>
      </c>
      <c r="R267" s="21">
        <f t="shared" si="69"/>
        <v>0</v>
      </c>
      <c r="S267" s="21">
        <f t="shared" si="70"/>
        <v>0</v>
      </c>
      <c r="T267" s="14"/>
      <c r="U267" s="26"/>
      <c r="V267" s="26"/>
      <c r="W267" s="26"/>
      <c r="X267" s="26"/>
      <c r="Y267" s="26"/>
      <c r="Z267" s="26"/>
    </row>
    <row r="268" spans="1:26" ht="45" customHeight="1">
      <c r="A268" s="12">
        <v>4</v>
      </c>
      <c r="B268" s="14" t="s">
        <v>2965</v>
      </c>
      <c r="C268" s="14"/>
      <c r="D268" s="14"/>
      <c r="E268" s="9" t="s">
        <v>2849</v>
      </c>
      <c r="F268" s="9"/>
      <c r="G268" s="9"/>
      <c r="H268" s="9"/>
      <c r="I268" s="9"/>
      <c r="J268" s="9"/>
      <c r="K268" s="9"/>
      <c r="L268" s="24">
        <f t="shared" si="74"/>
        <v>6</v>
      </c>
      <c r="M268" s="21"/>
      <c r="N268" s="21">
        <f t="shared" si="71"/>
        <v>0</v>
      </c>
      <c r="O268" s="21"/>
      <c r="P268" s="21">
        <f t="shared" si="72"/>
        <v>0</v>
      </c>
      <c r="Q268" s="21">
        <f t="shared" si="75"/>
        <v>0</v>
      </c>
      <c r="R268" s="21">
        <f t="shared" si="69"/>
        <v>0</v>
      </c>
      <c r="S268" s="21">
        <f t="shared" si="70"/>
        <v>0</v>
      </c>
      <c r="T268" s="14"/>
      <c r="U268" s="26"/>
      <c r="V268" s="26"/>
      <c r="W268" s="26"/>
      <c r="X268" s="26"/>
      <c r="Y268" s="26"/>
      <c r="Z268" s="26"/>
    </row>
    <row r="269" spans="1:26" ht="45" customHeight="1">
      <c r="A269" s="12">
        <v>5</v>
      </c>
      <c r="B269" s="14" t="s">
        <v>2966</v>
      </c>
      <c r="C269" s="14"/>
      <c r="D269" s="14"/>
      <c r="E269" s="9" t="s">
        <v>2849</v>
      </c>
      <c r="F269" s="9"/>
      <c r="G269" s="9"/>
      <c r="H269" s="9"/>
      <c r="I269" s="9"/>
      <c r="J269" s="9"/>
      <c r="K269" s="9"/>
      <c r="L269" s="24">
        <f t="shared" si="74"/>
        <v>6</v>
      </c>
      <c r="M269" s="21"/>
      <c r="N269" s="21">
        <f t="shared" si="71"/>
        <v>0</v>
      </c>
      <c r="O269" s="21"/>
      <c r="P269" s="21">
        <f t="shared" si="72"/>
        <v>0</v>
      </c>
      <c r="Q269" s="21">
        <f t="shared" si="75"/>
        <v>0</v>
      </c>
      <c r="R269" s="21">
        <f t="shared" si="69"/>
        <v>0</v>
      </c>
      <c r="S269" s="21">
        <f t="shared" si="70"/>
        <v>0</v>
      </c>
      <c r="T269" s="14"/>
      <c r="U269" s="26"/>
      <c r="V269" s="26"/>
      <c r="W269" s="26"/>
      <c r="X269" s="26"/>
      <c r="Y269" s="26"/>
      <c r="Z269" s="26"/>
    </row>
    <row r="270" spans="1:26" ht="45" customHeight="1">
      <c r="A270" s="12">
        <v>6</v>
      </c>
      <c r="B270" s="14" t="s">
        <v>2967</v>
      </c>
      <c r="C270" s="14" t="s">
        <v>2968</v>
      </c>
      <c r="D270" s="14"/>
      <c r="E270" s="9" t="s">
        <v>2849</v>
      </c>
      <c r="F270" s="9"/>
      <c r="G270" s="9"/>
      <c r="H270" s="9"/>
      <c r="I270" s="9"/>
      <c r="J270" s="9"/>
      <c r="K270" s="9"/>
      <c r="L270" s="24">
        <f t="shared" si="74"/>
        <v>6</v>
      </c>
      <c r="M270" s="21"/>
      <c r="N270" s="21">
        <f t="shared" si="71"/>
        <v>0</v>
      </c>
      <c r="O270" s="21"/>
      <c r="P270" s="21">
        <f t="shared" si="72"/>
        <v>0</v>
      </c>
      <c r="Q270" s="21">
        <f t="shared" si="75"/>
        <v>0</v>
      </c>
      <c r="R270" s="21">
        <f t="shared" si="69"/>
        <v>0</v>
      </c>
      <c r="S270" s="21">
        <f t="shared" si="70"/>
        <v>0</v>
      </c>
      <c r="T270" s="14"/>
      <c r="U270" s="26"/>
      <c r="V270" s="26"/>
      <c r="W270" s="26"/>
      <c r="X270" s="26"/>
      <c r="Y270" s="26"/>
      <c r="Z270" s="26"/>
    </row>
    <row r="271" spans="1:26" ht="27.75" customHeight="1">
      <c r="A271" s="12">
        <v>7</v>
      </c>
      <c r="B271" s="14" t="s">
        <v>2969</v>
      </c>
      <c r="C271" s="14"/>
      <c r="D271" s="14"/>
      <c r="E271" s="9" t="s">
        <v>2849</v>
      </c>
      <c r="F271" s="9"/>
      <c r="G271" s="9"/>
      <c r="H271" s="9"/>
      <c r="I271" s="9"/>
      <c r="J271" s="9"/>
      <c r="K271" s="9"/>
      <c r="L271" s="24">
        <f t="shared" si="74"/>
        <v>6</v>
      </c>
      <c r="M271" s="21"/>
      <c r="N271" s="21">
        <f t="shared" si="71"/>
        <v>0</v>
      </c>
      <c r="O271" s="21"/>
      <c r="P271" s="21">
        <f t="shared" si="72"/>
        <v>0</v>
      </c>
      <c r="Q271" s="21">
        <f t="shared" si="75"/>
        <v>0</v>
      </c>
      <c r="R271" s="21">
        <f t="shared" si="69"/>
        <v>0</v>
      </c>
      <c r="S271" s="21">
        <f t="shared" si="70"/>
        <v>0</v>
      </c>
      <c r="T271" s="14"/>
      <c r="U271" s="26"/>
      <c r="V271" s="26"/>
      <c r="W271" s="26"/>
      <c r="X271" s="26"/>
      <c r="Y271" s="26"/>
      <c r="Z271" s="26"/>
    </row>
    <row r="272" spans="1:26" ht="27.75" customHeight="1">
      <c r="A272" s="12">
        <v>8</v>
      </c>
      <c r="B272" s="14" t="s">
        <v>2970</v>
      </c>
      <c r="C272" s="14"/>
      <c r="D272" s="14"/>
      <c r="E272" s="9" t="s">
        <v>2849</v>
      </c>
      <c r="F272" s="9"/>
      <c r="G272" s="9"/>
      <c r="H272" s="9"/>
      <c r="I272" s="9"/>
      <c r="J272" s="9"/>
      <c r="K272" s="9"/>
      <c r="L272" s="24">
        <f t="shared" si="74"/>
        <v>6</v>
      </c>
      <c r="M272" s="21"/>
      <c r="N272" s="21">
        <f t="shared" si="71"/>
        <v>0</v>
      </c>
      <c r="O272" s="21"/>
      <c r="P272" s="21">
        <f t="shared" si="72"/>
        <v>0</v>
      </c>
      <c r="Q272" s="21">
        <f t="shared" si="75"/>
        <v>0</v>
      </c>
      <c r="R272" s="21">
        <f t="shared" si="69"/>
        <v>0</v>
      </c>
      <c r="S272" s="21">
        <f t="shared" si="70"/>
        <v>0</v>
      </c>
      <c r="T272" s="14"/>
      <c r="U272" s="26"/>
      <c r="V272" s="26"/>
      <c r="W272" s="26"/>
      <c r="X272" s="26"/>
      <c r="Y272" s="26"/>
      <c r="Z272" s="26"/>
    </row>
    <row r="273" spans="1:26" ht="12.75" customHeight="1">
      <c r="A273" s="67"/>
      <c r="B273" s="68"/>
      <c r="C273" s="68"/>
      <c r="D273" s="68"/>
      <c r="E273" s="68"/>
      <c r="F273" s="68"/>
      <c r="G273" s="68"/>
      <c r="H273" s="68"/>
      <c r="I273" s="68"/>
      <c r="J273" s="68"/>
      <c r="K273" s="68"/>
      <c r="L273" s="69"/>
      <c r="M273" s="70"/>
      <c r="N273" s="70"/>
      <c r="O273" s="70"/>
      <c r="P273" s="70"/>
      <c r="Q273" s="70"/>
      <c r="R273" s="70"/>
      <c r="S273" s="70"/>
      <c r="T273" s="71"/>
      <c r="U273" s="26"/>
      <c r="V273" s="26"/>
      <c r="W273" s="26"/>
      <c r="X273" s="26"/>
      <c r="Y273" s="26"/>
      <c r="Z273" s="26"/>
    </row>
    <row r="274" spans="1:26" ht="12.75" customHeight="1">
      <c r="A274" s="67"/>
      <c r="B274" s="68"/>
      <c r="C274" s="68"/>
      <c r="D274" s="68"/>
      <c r="E274" s="68"/>
      <c r="F274" s="68"/>
      <c r="G274" s="68"/>
      <c r="H274" s="68"/>
      <c r="I274" s="68"/>
      <c r="J274" s="68"/>
      <c r="K274" s="68"/>
      <c r="L274" s="69"/>
      <c r="M274" s="70"/>
      <c r="N274" s="70"/>
      <c r="O274" s="70"/>
      <c r="P274" s="70"/>
      <c r="Q274" s="70"/>
      <c r="R274" s="70"/>
      <c r="S274" s="70"/>
      <c r="T274" s="71"/>
      <c r="U274" s="26"/>
      <c r="V274" s="26"/>
      <c r="W274" s="26"/>
      <c r="X274" s="26"/>
      <c r="Y274" s="26"/>
      <c r="Z274" s="26"/>
    </row>
    <row r="275" spans="1:26" ht="12.75" customHeight="1">
      <c r="A275" s="67"/>
      <c r="B275" s="68"/>
      <c r="C275" s="68"/>
      <c r="D275" s="68"/>
      <c r="E275" s="68"/>
      <c r="F275" s="68"/>
      <c r="G275" s="68"/>
      <c r="H275" s="68"/>
      <c r="I275" s="68"/>
      <c r="J275" s="68"/>
      <c r="K275" s="68"/>
      <c r="L275" s="69"/>
      <c r="M275" s="70"/>
      <c r="N275" s="70"/>
      <c r="O275" s="70"/>
      <c r="P275" s="70"/>
      <c r="Q275" s="70"/>
      <c r="R275" s="70"/>
      <c r="S275" s="70"/>
      <c r="T275" s="71"/>
      <c r="U275" s="26"/>
      <c r="V275" s="26"/>
      <c r="W275" s="26"/>
      <c r="X275" s="26"/>
      <c r="Y275" s="26"/>
      <c r="Z275" s="26"/>
    </row>
    <row r="276" spans="1:26" ht="12.75" customHeight="1">
      <c r="A276" s="67"/>
      <c r="B276" s="68"/>
      <c r="C276" s="68"/>
      <c r="D276" s="68"/>
      <c r="E276" s="68"/>
      <c r="F276" s="68"/>
      <c r="G276" s="68"/>
      <c r="H276" s="68"/>
      <c r="I276" s="68"/>
      <c r="J276" s="68"/>
      <c r="K276" s="68"/>
      <c r="L276" s="69"/>
      <c r="M276" s="70"/>
      <c r="N276" s="70"/>
      <c r="O276" s="70"/>
      <c r="P276" s="70"/>
      <c r="Q276" s="70"/>
      <c r="R276" s="70"/>
      <c r="S276" s="70"/>
      <c r="T276" s="71"/>
      <c r="U276" s="26"/>
      <c r="V276" s="26"/>
      <c r="W276" s="26"/>
      <c r="X276" s="26"/>
      <c r="Y276" s="26"/>
      <c r="Z276" s="26"/>
    </row>
    <row r="277" spans="1:26" ht="12.75" customHeight="1">
      <c r="A277" s="67"/>
      <c r="B277" s="68"/>
      <c r="C277" s="68"/>
      <c r="D277" s="68"/>
      <c r="E277" s="68"/>
      <c r="F277" s="68"/>
      <c r="G277" s="68"/>
      <c r="H277" s="68"/>
      <c r="I277" s="68"/>
      <c r="J277" s="68"/>
      <c r="K277" s="68"/>
      <c r="L277" s="69"/>
      <c r="M277" s="70"/>
      <c r="N277" s="70"/>
      <c r="O277" s="70"/>
      <c r="P277" s="70"/>
      <c r="Q277" s="70"/>
      <c r="R277" s="70"/>
      <c r="S277" s="70"/>
      <c r="T277" s="71"/>
      <c r="U277" s="26"/>
      <c r="V277" s="26"/>
      <c r="W277" s="26"/>
      <c r="X277" s="26"/>
      <c r="Y277" s="26"/>
      <c r="Z277" s="26"/>
    </row>
    <row r="278" spans="1:26" ht="12.75" customHeight="1">
      <c r="A278" s="67"/>
      <c r="B278" s="68"/>
      <c r="C278" s="68"/>
      <c r="D278" s="68"/>
      <c r="E278" s="68"/>
      <c r="F278" s="68"/>
      <c r="G278" s="68"/>
      <c r="H278" s="68"/>
      <c r="I278" s="68"/>
      <c r="J278" s="68"/>
      <c r="K278" s="68"/>
      <c r="L278" s="69"/>
      <c r="M278" s="70"/>
      <c r="N278" s="70"/>
      <c r="O278" s="70"/>
      <c r="P278" s="70"/>
      <c r="Q278" s="70"/>
      <c r="R278" s="70"/>
      <c r="S278" s="70"/>
      <c r="T278" s="71"/>
      <c r="U278" s="26"/>
      <c r="V278" s="26"/>
      <c r="W278" s="26"/>
      <c r="X278" s="26"/>
      <c r="Y278" s="26"/>
      <c r="Z278" s="26"/>
    </row>
    <row r="279" spans="1:26" ht="12.75" customHeight="1">
      <c r="A279" s="67"/>
      <c r="B279" s="68"/>
      <c r="C279" s="68"/>
      <c r="D279" s="68"/>
      <c r="E279" s="68"/>
      <c r="F279" s="68"/>
      <c r="G279" s="68"/>
      <c r="H279" s="68"/>
      <c r="I279" s="68"/>
      <c r="J279" s="68"/>
      <c r="K279" s="68"/>
      <c r="L279" s="69"/>
      <c r="M279" s="70"/>
      <c r="N279" s="70"/>
      <c r="O279" s="70"/>
      <c r="P279" s="70"/>
      <c r="Q279" s="70"/>
      <c r="R279" s="70"/>
      <c r="S279" s="70"/>
      <c r="T279" s="71"/>
      <c r="U279" s="26"/>
      <c r="V279" s="26"/>
      <c r="W279" s="26"/>
      <c r="X279" s="26"/>
      <c r="Y279" s="26"/>
      <c r="Z279" s="26"/>
    </row>
    <row r="280" spans="1:26" ht="12.75" customHeight="1">
      <c r="A280" s="67"/>
      <c r="B280" s="68"/>
      <c r="C280" s="68"/>
      <c r="D280" s="68"/>
      <c r="E280" s="68"/>
      <c r="F280" s="68"/>
      <c r="G280" s="68"/>
      <c r="H280" s="68"/>
      <c r="I280" s="68"/>
      <c r="J280" s="68"/>
      <c r="K280" s="68"/>
      <c r="L280" s="69"/>
      <c r="M280" s="70"/>
      <c r="N280" s="70"/>
      <c r="O280" s="70"/>
      <c r="P280" s="70"/>
      <c r="Q280" s="70"/>
      <c r="R280" s="70"/>
      <c r="S280" s="70"/>
      <c r="T280" s="71"/>
      <c r="U280" s="26"/>
      <c r="V280" s="26"/>
      <c r="W280" s="26"/>
      <c r="X280" s="26"/>
      <c r="Y280" s="26"/>
      <c r="Z280" s="26"/>
    </row>
    <row r="281" spans="1:26" ht="12.75" customHeight="1">
      <c r="A281" s="67"/>
      <c r="B281" s="68"/>
      <c r="C281" s="68"/>
      <c r="D281" s="68"/>
      <c r="E281" s="68"/>
      <c r="F281" s="68"/>
      <c r="G281" s="68"/>
      <c r="H281" s="68"/>
      <c r="I281" s="68"/>
      <c r="J281" s="68"/>
      <c r="K281" s="68"/>
      <c r="L281" s="69"/>
      <c r="M281" s="70"/>
      <c r="N281" s="70"/>
      <c r="O281" s="70"/>
      <c r="P281" s="70"/>
      <c r="Q281" s="70"/>
      <c r="R281" s="70"/>
      <c r="S281" s="70"/>
      <c r="T281" s="71"/>
      <c r="U281" s="26"/>
      <c r="V281" s="26"/>
      <c r="W281" s="26"/>
      <c r="X281" s="26"/>
      <c r="Y281" s="26"/>
      <c r="Z281" s="26"/>
    </row>
    <row r="282" spans="1:26" ht="12.75" customHeight="1">
      <c r="A282" s="67"/>
      <c r="B282" s="68"/>
      <c r="C282" s="68"/>
      <c r="D282" s="68"/>
      <c r="E282" s="68"/>
      <c r="F282" s="68"/>
      <c r="G282" s="68"/>
      <c r="H282" s="68"/>
      <c r="I282" s="68"/>
      <c r="J282" s="68"/>
      <c r="K282" s="68"/>
      <c r="L282" s="69"/>
      <c r="M282" s="70"/>
      <c r="N282" s="70"/>
      <c r="O282" s="70"/>
      <c r="P282" s="70"/>
      <c r="Q282" s="70"/>
      <c r="R282" s="70"/>
      <c r="S282" s="70"/>
      <c r="T282" s="71"/>
      <c r="U282" s="26"/>
      <c r="V282" s="26"/>
      <c r="W282" s="26"/>
      <c r="X282" s="26"/>
      <c r="Y282" s="26"/>
      <c r="Z282" s="26"/>
    </row>
    <row r="283" spans="1:26" ht="12.75" customHeight="1">
      <c r="A283" s="67"/>
      <c r="B283" s="68"/>
      <c r="C283" s="68"/>
      <c r="D283" s="68"/>
      <c r="E283" s="68"/>
      <c r="F283" s="68"/>
      <c r="G283" s="68"/>
      <c r="H283" s="68"/>
      <c r="I283" s="68"/>
      <c r="J283" s="68"/>
      <c r="K283" s="68"/>
      <c r="L283" s="69"/>
      <c r="M283" s="70"/>
      <c r="N283" s="70"/>
      <c r="O283" s="70"/>
      <c r="P283" s="70"/>
      <c r="Q283" s="70"/>
      <c r="R283" s="70"/>
      <c r="S283" s="70"/>
      <c r="T283" s="71"/>
      <c r="U283" s="26"/>
      <c r="V283" s="26"/>
      <c r="W283" s="26"/>
      <c r="X283" s="26"/>
      <c r="Y283" s="26"/>
      <c r="Z283" s="26"/>
    </row>
    <row r="284" spans="1:26" ht="12.75" customHeight="1">
      <c r="A284" s="67"/>
      <c r="B284" s="68"/>
      <c r="C284" s="68"/>
      <c r="D284" s="68"/>
      <c r="E284" s="68"/>
      <c r="F284" s="68"/>
      <c r="G284" s="68"/>
      <c r="H284" s="68"/>
      <c r="I284" s="68"/>
      <c r="J284" s="68"/>
      <c r="K284" s="68"/>
      <c r="L284" s="69"/>
      <c r="M284" s="70"/>
      <c r="N284" s="70"/>
      <c r="O284" s="70"/>
      <c r="P284" s="70"/>
      <c r="Q284" s="70"/>
      <c r="R284" s="70"/>
      <c r="S284" s="70"/>
      <c r="T284" s="71"/>
      <c r="U284" s="26"/>
      <c r="V284" s="26"/>
      <c r="W284" s="26"/>
      <c r="X284" s="26"/>
      <c r="Y284" s="26"/>
      <c r="Z284" s="26"/>
    </row>
    <row r="285" spans="1:26" ht="12.75" customHeight="1">
      <c r="A285" s="67"/>
      <c r="B285" s="68"/>
      <c r="C285" s="68"/>
      <c r="D285" s="68"/>
      <c r="E285" s="68"/>
      <c r="F285" s="68"/>
      <c r="G285" s="68"/>
      <c r="H285" s="68"/>
      <c r="I285" s="68"/>
      <c r="J285" s="68"/>
      <c r="K285" s="68"/>
      <c r="L285" s="69"/>
      <c r="M285" s="70"/>
      <c r="N285" s="70"/>
      <c r="O285" s="70"/>
      <c r="P285" s="70"/>
      <c r="Q285" s="70"/>
      <c r="R285" s="70"/>
      <c r="S285" s="70"/>
      <c r="T285" s="71"/>
      <c r="U285" s="26"/>
      <c r="V285" s="26"/>
      <c r="W285" s="26"/>
      <c r="X285" s="26"/>
      <c r="Y285" s="26"/>
      <c r="Z285" s="26"/>
    </row>
    <row r="286" spans="1:26" ht="12.75" customHeight="1">
      <c r="A286" s="67"/>
      <c r="B286" s="68"/>
      <c r="C286" s="68"/>
      <c r="D286" s="68"/>
      <c r="E286" s="68"/>
      <c r="F286" s="68"/>
      <c r="G286" s="68"/>
      <c r="H286" s="68"/>
      <c r="I286" s="68"/>
      <c r="J286" s="68"/>
      <c r="K286" s="68"/>
      <c r="L286" s="69"/>
      <c r="M286" s="70"/>
      <c r="N286" s="70"/>
      <c r="O286" s="70"/>
      <c r="P286" s="70"/>
      <c r="Q286" s="70"/>
      <c r="R286" s="70"/>
      <c r="S286" s="70"/>
      <c r="T286" s="71"/>
      <c r="U286" s="26"/>
      <c r="V286" s="26"/>
      <c r="W286" s="26"/>
      <c r="X286" s="26"/>
      <c r="Y286" s="26"/>
      <c r="Z286" s="26"/>
    </row>
    <row r="287" spans="1:26" ht="12.75" customHeight="1">
      <c r="A287" s="67"/>
      <c r="B287" s="68"/>
      <c r="C287" s="68"/>
      <c r="D287" s="68"/>
      <c r="E287" s="68"/>
      <c r="F287" s="68"/>
      <c r="G287" s="68"/>
      <c r="H287" s="68"/>
      <c r="I287" s="68"/>
      <c r="J287" s="68"/>
      <c r="K287" s="68"/>
      <c r="L287" s="69"/>
      <c r="M287" s="70"/>
      <c r="N287" s="70"/>
      <c r="O287" s="70"/>
      <c r="P287" s="70"/>
      <c r="Q287" s="70"/>
      <c r="R287" s="70"/>
      <c r="S287" s="70"/>
      <c r="T287" s="71"/>
      <c r="U287" s="26"/>
      <c r="V287" s="26"/>
      <c r="W287" s="26"/>
      <c r="X287" s="26"/>
      <c r="Y287" s="26"/>
      <c r="Z287" s="26"/>
    </row>
    <row r="288" spans="1:26" ht="12.75" customHeight="1">
      <c r="A288" s="67"/>
      <c r="B288" s="68"/>
      <c r="C288" s="68"/>
      <c r="D288" s="68"/>
      <c r="E288" s="68"/>
      <c r="F288" s="68"/>
      <c r="G288" s="68"/>
      <c r="H288" s="68"/>
      <c r="I288" s="68"/>
      <c r="J288" s="68"/>
      <c r="K288" s="68"/>
      <c r="L288" s="69"/>
      <c r="M288" s="70"/>
      <c r="N288" s="70"/>
      <c r="O288" s="70"/>
      <c r="P288" s="70"/>
      <c r="Q288" s="70"/>
      <c r="R288" s="70"/>
      <c r="S288" s="70"/>
      <c r="T288" s="71"/>
      <c r="U288" s="26"/>
      <c r="V288" s="26"/>
      <c r="W288" s="26"/>
      <c r="X288" s="26"/>
      <c r="Y288" s="26"/>
      <c r="Z288" s="26"/>
    </row>
    <row r="289" spans="1:26" ht="12.75" customHeight="1">
      <c r="A289" s="67"/>
      <c r="B289" s="68"/>
      <c r="C289" s="68"/>
      <c r="D289" s="68"/>
      <c r="E289" s="68"/>
      <c r="F289" s="68"/>
      <c r="G289" s="68"/>
      <c r="H289" s="68"/>
      <c r="I289" s="68"/>
      <c r="J289" s="68"/>
      <c r="K289" s="68"/>
      <c r="L289" s="69"/>
      <c r="M289" s="70"/>
      <c r="N289" s="70"/>
      <c r="O289" s="70"/>
      <c r="P289" s="70"/>
      <c r="Q289" s="70"/>
      <c r="R289" s="70"/>
      <c r="S289" s="70"/>
      <c r="T289" s="71"/>
      <c r="U289" s="26"/>
      <c r="V289" s="26"/>
      <c r="W289" s="26"/>
      <c r="X289" s="26"/>
      <c r="Y289" s="26"/>
      <c r="Z289" s="26"/>
    </row>
    <row r="290" spans="1:26" ht="12.75" customHeight="1">
      <c r="A290" s="67"/>
      <c r="B290" s="68"/>
      <c r="C290" s="68"/>
      <c r="D290" s="68"/>
      <c r="E290" s="68"/>
      <c r="F290" s="68"/>
      <c r="G290" s="68"/>
      <c r="H290" s="68"/>
      <c r="I290" s="68"/>
      <c r="J290" s="68"/>
      <c r="K290" s="68"/>
      <c r="L290" s="69"/>
      <c r="M290" s="70"/>
      <c r="N290" s="70"/>
      <c r="O290" s="70"/>
      <c r="P290" s="70"/>
      <c r="Q290" s="70"/>
      <c r="R290" s="70"/>
      <c r="S290" s="70"/>
      <c r="T290" s="71"/>
      <c r="U290" s="26"/>
      <c r="V290" s="26"/>
      <c r="W290" s="26"/>
      <c r="X290" s="26"/>
      <c r="Y290" s="26"/>
      <c r="Z290" s="26"/>
    </row>
    <row r="291" spans="1:26" ht="12.75" customHeight="1">
      <c r="A291" s="67"/>
      <c r="B291" s="68"/>
      <c r="C291" s="68"/>
      <c r="D291" s="68"/>
      <c r="E291" s="68"/>
      <c r="F291" s="68"/>
      <c r="G291" s="68"/>
      <c r="H291" s="68"/>
      <c r="I291" s="68"/>
      <c r="J291" s="68"/>
      <c r="K291" s="68"/>
      <c r="L291" s="69"/>
      <c r="M291" s="70"/>
      <c r="N291" s="70"/>
      <c r="O291" s="70"/>
      <c r="P291" s="70"/>
      <c r="Q291" s="70"/>
      <c r="R291" s="70"/>
      <c r="S291" s="70"/>
      <c r="T291" s="71"/>
      <c r="U291" s="26"/>
      <c r="V291" s="26"/>
      <c r="W291" s="26"/>
      <c r="X291" s="26"/>
      <c r="Y291" s="26"/>
      <c r="Z291" s="26"/>
    </row>
    <row r="292" spans="1:26" ht="12.75" customHeight="1">
      <c r="A292" s="67"/>
      <c r="B292" s="68"/>
      <c r="C292" s="68"/>
      <c r="D292" s="68"/>
      <c r="E292" s="68"/>
      <c r="F292" s="68"/>
      <c r="G292" s="68"/>
      <c r="H292" s="68"/>
      <c r="I292" s="68"/>
      <c r="J292" s="68"/>
      <c r="K292" s="68"/>
      <c r="L292" s="69"/>
      <c r="M292" s="70"/>
      <c r="N292" s="70"/>
      <c r="O292" s="70"/>
      <c r="P292" s="70"/>
      <c r="Q292" s="70"/>
      <c r="R292" s="70"/>
      <c r="S292" s="70"/>
      <c r="T292" s="71"/>
      <c r="U292" s="26"/>
      <c r="V292" s="26"/>
      <c r="W292" s="26"/>
      <c r="X292" s="26"/>
      <c r="Y292" s="26"/>
      <c r="Z292" s="26"/>
    </row>
    <row r="293" spans="1:26" ht="12.75" customHeight="1">
      <c r="A293" s="67"/>
      <c r="B293" s="68"/>
      <c r="C293" s="68"/>
      <c r="D293" s="68"/>
      <c r="E293" s="68"/>
      <c r="F293" s="68"/>
      <c r="G293" s="68"/>
      <c r="H293" s="68"/>
      <c r="I293" s="68"/>
      <c r="J293" s="68"/>
      <c r="K293" s="68"/>
      <c r="L293" s="69"/>
      <c r="M293" s="70"/>
      <c r="N293" s="70"/>
      <c r="O293" s="70"/>
      <c r="P293" s="70"/>
      <c r="Q293" s="70"/>
      <c r="R293" s="70"/>
      <c r="S293" s="70"/>
      <c r="T293" s="71"/>
      <c r="U293" s="26"/>
      <c r="V293" s="26"/>
      <c r="W293" s="26"/>
      <c r="X293" s="26"/>
      <c r="Y293" s="26"/>
      <c r="Z293" s="26"/>
    </row>
    <row r="294" spans="1:26" ht="12.75" customHeight="1">
      <c r="A294" s="67"/>
      <c r="B294" s="68"/>
      <c r="C294" s="68"/>
      <c r="D294" s="68"/>
      <c r="E294" s="68"/>
      <c r="F294" s="68"/>
      <c r="G294" s="68"/>
      <c r="H294" s="68"/>
      <c r="I294" s="68"/>
      <c r="J294" s="68"/>
      <c r="K294" s="68"/>
      <c r="L294" s="69"/>
      <c r="M294" s="70"/>
      <c r="N294" s="70"/>
      <c r="O294" s="70"/>
      <c r="P294" s="70"/>
      <c r="Q294" s="70"/>
      <c r="R294" s="70"/>
      <c r="S294" s="70"/>
      <c r="T294" s="71"/>
      <c r="U294" s="26"/>
      <c r="V294" s="26"/>
      <c r="W294" s="26"/>
      <c r="X294" s="26"/>
      <c r="Y294" s="26"/>
      <c r="Z294" s="26"/>
    </row>
    <row r="295" spans="1:26" ht="12.75" customHeight="1">
      <c r="A295" s="67"/>
      <c r="B295" s="68"/>
      <c r="C295" s="68"/>
      <c r="D295" s="68"/>
      <c r="E295" s="68"/>
      <c r="F295" s="68"/>
      <c r="G295" s="68"/>
      <c r="H295" s="68"/>
      <c r="I295" s="68"/>
      <c r="J295" s="68"/>
      <c r="K295" s="68"/>
      <c r="L295" s="69"/>
      <c r="M295" s="70"/>
      <c r="N295" s="70"/>
      <c r="O295" s="70"/>
      <c r="P295" s="70"/>
      <c r="Q295" s="70"/>
      <c r="R295" s="70"/>
      <c r="S295" s="70"/>
      <c r="T295" s="71"/>
      <c r="U295" s="26"/>
      <c r="V295" s="26"/>
      <c r="W295" s="26"/>
      <c r="X295" s="26"/>
      <c r="Y295" s="26"/>
      <c r="Z295" s="26"/>
    </row>
    <row r="296" spans="1:26" ht="12.75" customHeight="1">
      <c r="A296" s="67"/>
      <c r="B296" s="68"/>
      <c r="C296" s="68"/>
      <c r="D296" s="68"/>
      <c r="E296" s="68"/>
      <c r="F296" s="68"/>
      <c r="G296" s="68"/>
      <c r="H296" s="68"/>
      <c r="I296" s="68"/>
      <c r="J296" s="68"/>
      <c r="K296" s="68"/>
      <c r="L296" s="69"/>
      <c r="M296" s="70"/>
      <c r="N296" s="70"/>
      <c r="O296" s="70"/>
      <c r="P296" s="70"/>
      <c r="Q296" s="70"/>
      <c r="R296" s="70"/>
      <c r="S296" s="70"/>
      <c r="T296" s="71"/>
      <c r="U296" s="26"/>
      <c r="V296" s="26"/>
      <c r="W296" s="26"/>
      <c r="X296" s="26"/>
      <c r="Y296" s="26"/>
      <c r="Z296" s="26"/>
    </row>
    <row r="297" spans="1:26" ht="12.75" customHeight="1">
      <c r="A297" s="67"/>
      <c r="B297" s="68"/>
      <c r="C297" s="68"/>
      <c r="D297" s="68"/>
      <c r="E297" s="68"/>
      <c r="F297" s="68"/>
      <c r="G297" s="68"/>
      <c r="H297" s="68"/>
      <c r="I297" s="68"/>
      <c r="J297" s="68"/>
      <c r="K297" s="68"/>
      <c r="L297" s="69"/>
      <c r="M297" s="70"/>
      <c r="N297" s="70"/>
      <c r="O297" s="70"/>
      <c r="P297" s="70"/>
      <c r="Q297" s="70"/>
      <c r="R297" s="70"/>
      <c r="S297" s="70"/>
      <c r="T297" s="71"/>
      <c r="U297" s="26"/>
      <c r="V297" s="26"/>
      <c r="W297" s="26"/>
      <c r="X297" s="26"/>
      <c r="Y297" s="26"/>
      <c r="Z297" s="26"/>
    </row>
    <row r="298" spans="1:26" ht="12.75" customHeight="1">
      <c r="A298" s="67"/>
      <c r="B298" s="68"/>
      <c r="C298" s="68"/>
      <c r="D298" s="68"/>
      <c r="E298" s="68"/>
      <c r="F298" s="68"/>
      <c r="G298" s="68"/>
      <c r="H298" s="68"/>
      <c r="I298" s="68"/>
      <c r="J298" s="68"/>
      <c r="K298" s="68"/>
      <c r="L298" s="69"/>
      <c r="M298" s="70"/>
      <c r="N298" s="70"/>
      <c r="O298" s="70"/>
      <c r="P298" s="70"/>
      <c r="Q298" s="70"/>
      <c r="R298" s="70"/>
      <c r="S298" s="70"/>
      <c r="T298" s="71"/>
      <c r="U298" s="26"/>
      <c r="V298" s="26"/>
      <c r="W298" s="26"/>
      <c r="X298" s="26"/>
      <c r="Y298" s="26"/>
      <c r="Z298" s="26"/>
    </row>
    <row r="299" spans="1:26" ht="12.75" customHeight="1">
      <c r="A299" s="67"/>
      <c r="B299" s="68"/>
      <c r="C299" s="68"/>
      <c r="D299" s="68"/>
      <c r="E299" s="68"/>
      <c r="F299" s="68"/>
      <c r="G299" s="68"/>
      <c r="H299" s="68"/>
      <c r="I299" s="68"/>
      <c r="J299" s="68"/>
      <c r="K299" s="68"/>
      <c r="L299" s="69"/>
      <c r="M299" s="70"/>
      <c r="N299" s="70"/>
      <c r="O299" s="70"/>
      <c r="P299" s="70"/>
      <c r="Q299" s="70"/>
      <c r="R299" s="70"/>
      <c r="S299" s="70"/>
      <c r="T299" s="71"/>
      <c r="U299" s="26"/>
      <c r="V299" s="26"/>
      <c r="W299" s="26"/>
      <c r="X299" s="26"/>
      <c r="Y299" s="26"/>
      <c r="Z299" s="26"/>
    </row>
    <row r="300" spans="1:26" ht="12.75" customHeight="1">
      <c r="A300" s="67"/>
      <c r="B300" s="68"/>
      <c r="C300" s="68"/>
      <c r="D300" s="68"/>
      <c r="E300" s="68"/>
      <c r="F300" s="68"/>
      <c r="G300" s="68"/>
      <c r="H300" s="68"/>
      <c r="I300" s="68"/>
      <c r="J300" s="68"/>
      <c r="K300" s="68"/>
      <c r="L300" s="69"/>
      <c r="M300" s="70"/>
      <c r="N300" s="70"/>
      <c r="O300" s="70"/>
      <c r="P300" s="70"/>
      <c r="Q300" s="70"/>
      <c r="R300" s="70"/>
      <c r="S300" s="70"/>
      <c r="T300" s="71"/>
      <c r="U300" s="26"/>
      <c r="V300" s="26"/>
      <c r="W300" s="26"/>
      <c r="X300" s="26"/>
      <c r="Y300" s="26"/>
      <c r="Z300" s="26"/>
    </row>
    <row r="301" spans="1:26" ht="12.75" customHeight="1">
      <c r="A301" s="67"/>
      <c r="B301" s="68"/>
      <c r="C301" s="68"/>
      <c r="D301" s="68"/>
      <c r="E301" s="68"/>
      <c r="F301" s="68"/>
      <c r="G301" s="68"/>
      <c r="H301" s="68"/>
      <c r="I301" s="68"/>
      <c r="J301" s="68"/>
      <c r="K301" s="68"/>
      <c r="L301" s="69"/>
      <c r="M301" s="70"/>
      <c r="N301" s="70"/>
      <c r="O301" s="70"/>
      <c r="P301" s="70"/>
      <c r="Q301" s="70"/>
      <c r="R301" s="70"/>
      <c r="S301" s="70"/>
      <c r="T301" s="71"/>
      <c r="U301" s="26"/>
      <c r="V301" s="26"/>
      <c r="W301" s="26"/>
      <c r="X301" s="26"/>
      <c r="Y301" s="26"/>
      <c r="Z301" s="26"/>
    </row>
    <row r="302" spans="1:26" ht="12.75" customHeight="1">
      <c r="A302" s="67"/>
      <c r="B302" s="68"/>
      <c r="C302" s="68"/>
      <c r="D302" s="68"/>
      <c r="E302" s="68"/>
      <c r="F302" s="68"/>
      <c r="G302" s="68"/>
      <c r="H302" s="68"/>
      <c r="I302" s="68"/>
      <c r="J302" s="68"/>
      <c r="K302" s="68"/>
      <c r="L302" s="69"/>
      <c r="M302" s="70"/>
      <c r="N302" s="70"/>
      <c r="O302" s="70"/>
      <c r="P302" s="70"/>
      <c r="Q302" s="70"/>
      <c r="R302" s="70"/>
      <c r="S302" s="70"/>
      <c r="T302" s="71"/>
      <c r="U302" s="26"/>
      <c r="V302" s="26"/>
      <c r="W302" s="26"/>
      <c r="X302" s="26"/>
      <c r="Y302" s="26"/>
      <c r="Z302" s="26"/>
    </row>
    <row r="303" spans="1:26" ht="12.75" customHeight="1">
      <c r="A303" s="67"/>
      <c r="B303" s="68"/>
      <c r="C303" s="68"/>
      <c r="D303" s="68"/>
      <c r="E303" s="68"/>
      <c r="F303" s="68"/>
      <c r="G303" s="68"/>
      <c r="H303" s="68"/>
      <c r="I303" s="68"/>
      <c r="J303" s="68"/>
      <c r="K303" s="68"/>
      <c r="L303" s="69"/>
      <c r="M303" s="70"/>
      <c r="N303" s="70"/>
      <c r="O303" s="70"/>
      <c r="P303" s="70"/>
      <c r="Q303" s="70"/>
      <c r="R303" s="70"/>
      <c r="S303" s="70"/>
      <c r="T303" s="71"/>
      <c r="U303" s="26"/>
      <c r="V303" s="26"/>
      <c r="W303" s="26"/>
      <c r="X303" s="26"/>
      <c r="Y303" s="26"/>
      <c r="Z303" s="26"/>
    </row>
    <row r="304" spans="1:26" ht="12.75" customHeight="1">
      <c r="A304" s="67"/>
      <c r="B304" s="68"/>
      <c r="C304" s="68"/>
      <c r="D304" s="68"/>
      <c r="E304" s="68"/>
      <c r="F304" s="68"/>
      <c r="G304" s="68"/>
      <c r="H304" s="68"/>
      <c r="I304" s="68"/>
      <c r="J304" s="68"/>
      <c r="K304" s="68"/>
      <c r="L304" s="69"/>
      <c r="M304" s="70"/>
      <c r="N304" s="70"/>
      <c r="O304" s="70"/>
      <c r="P304" s="70"/>
      <c r="Q304" s="70"/>
      <c r="R304" s="70"/>
      <c r="S304" s="70"/>
      <c r="T304" s="71"/>
      <c r="U304" s="26"/>
      <c r="V304" s="26"/>
      <c r="W304" s="26"/>
      <c r="X304" s="26"/>
      <c r="Y304" s="26"/>
      <c r="Z304" s="26"/>
    </row>
    <row r="305" spans="1:26" ht="12.75" customHeight="1">
      <c r="A305" s="67"/>
      <c r="B305" s="68"/>
      <c r="C305" s="68"/>
      <c r="D305" s="68"/>
      <c r="E305" s="68"/>
      <c r="F305" s="68"/>
      <c r="G305" s="68"/>
      <c r="H305" s="68"/>
      <c r="I305" s="68"/>
      <c r="J305" s="68"/>
      <c r="K305" s="68"/>
      <c r="L305" s="69"/>
      <c r="M305" s="70"/>
      <c r="N305" s="70"/>
      <c r="O305" s="70"/>
      <c r="P305" s="70"/>
      <c r="Q305" s="70"/>
      <c r="R305" s="70"/>
      <c r="S305" s="70"/>
      <c r="T305" s="71"/>
      <c r="U305" s="26"/>
      <c r="V305" s="26"/>
      <c r="W305" s="26"/>
      <c r="X305" s="26"/>
      <c r="Y305" s="26"/>
      <c r="Z305" s="26"/>
    </row>
    <row r="306" spans="1:26" ht="12.75" customHeight="1">
      <c r="A306" s="67"/>
      <c r="B306" s="68"/>
      <c r="C306" s="68"/>
      <c r="D306" s="68"/>
      <c r="E306" s="68"/>
      <c r="F306" s="68"/>
      <c r="G306" s="68"/>
      <c r="H306" s="68"/>
      <c r="I306" s="68"/>
      <c r="J306" s="68"/>
      <c r="K306" s="68"/>
      <c r="L306" s="69"/>
      <c r="M306" s="70"/>
      <c r="N306" s="70"/>
      <c r="O306" s="70"/>
      <c r="P306" s="70"/>
      <c r="Q306" s="70"/>
      <c r="R306" s="70"/>
      <c r="S306" s="70"/>
      <c r="T306" s="71"/>
      <c r="U306" s="26"/>
      <c r="V306" s="26"/>
      <c r="W306" s="26"/>
      <c r="X306" s="26"/>
      <c r="Y306" s="26"/>
      <c r="Z306" s="26"/>
    </row>
    <row r="307" spans="1:26" ht="12.75" customHeight="1">
      <c r="A307" s="67"/>
      <c r="B307" s="68"/>
      <c r="C307" s="68"/>
      <c r="D307" s="68"/>
      <c r="E307" s="68"/>
      <c r="F307" s="68"/>
      <c r="G307" s="68"/>
      <c r="H307" s="68"/>
      <c r="I307" s="68"/>
      <c r="J307" s="68"/>
      <c r="K307" s="68"/>
      <c r="L307" s="69"/>
      <c r="M307" s="70"/>
      <c r="N307" s="70"/>
      <c r="O307" s="70"/>
      <c r="P307" s="70"/>
      <c r="Q307" s="70"/>
      <c r="R307" s="70"/>
      <c r="S307" s="70"/>
      <c r="T307" s="71"/>
      <c r="U307" s="26"/>
      <c r="V307" s="26"/>
      <c r="W307" s="26"/>
      <c r="X307" s="26"/>
      <c r="Y307" s="26"/>
      <c r="Z307" s="26"/>
    </row>
    <row r="308" spans="1:26" ht="12.75" customHeight="1">
      <c r="A308" s="67"/>
      <c r="B308" s="68"/>
      <c r="C308" s="68"/>
      <c r="D308" s="68"/>
      <c r="E308" s="68"/>
      <c r="F308" s="68"/>
      <c r="G308" s="68"/>
      <c r="H308" s="68"/>
      <c r="I308" s="68"/>
      <c r="J308" s="68"/>
      <c r="K308" s="68"/>
      <c r="L308" s="69"/>
      <c r="M308" s="70"/>
      <c r="N308" s="70"/>
      <c r="O308" s="70"/>
      <c r="P308" s="70"/>
      <c r="Q308" s="70"/>
      <c r="R308" s="70"/>
      <c r="S308" s="70"/>
      <c r="T308" s="71"/>
      <c r="U308" s="26"/>
      <c r="V308" s="26"/>
      <c r="W308" s="26"/>
      <c r="X308" s="26"/>
      <c r="Y308" s="26"/>
      <c r="Z308" s="26"/>
    </row>
    <row r="309" spans="1:26" ht="12.75" customHeight="1">
      <c r="A309" s="67"/>
      <c r="B309" s="68"/>
      <c r="C309" s="68"/>
      <c r="D309" s="68"/>
      <c r="E309" s="68"/>
      <c r="F309" s="68"/>
      <c r="G309" s="68"/>
      <c r="H309" s="68"/>
      <c r="I309" s="68"/>
      <c r="J309" s="68"/>
      <c r="K309" s="68"/>
      <c r="L309" s="69"/>
      <c r="M309" s="70"/>
      <c r="N309" s="70"/>
      <c r="O309" s="70"/>
      <c r="P309" s="70"/>
      <c r="Q309" s="70"/>
      <c r="R309" s="70"/>
      <c r="S309" s="70"/>
      <c r="T309" s="71"/>
      <c r="U309" s="26"/>
      <c r="V309" s="26"/>
      <c r="W309" s="26"/>
      <c r="X309" s="26"/>
      <c r="Y309" s="26"/>
      <c r="Z309" s="26"/>
    </row>
    <row r="310" spans="1:26" ht="12.75" customHeight="1">
      <c r="A310" s="67"/>
      <c r="B310" s="68"/>
      <c r="C310" s="68"/>
      <c r="D310" s="68"/>
      <c r="E310" s="68"/>
      <c r="F310" s="68"/>
      <c r="G310" s="68"/>
      <c r="H310" s="68"/>
      <c r="I310" s="68"/>
      <c r="J310" s="68"/>
      <c r="K310" s="68"/>
      <c r="L310" s="69"/>
      <c r="M310" s="70"/>
      <c r="N310" s="70"/>
      <c r="O310" s="70"/>
      <c r="P310" s="70"/>
      <c r="Q310" s="70"/>
      <c r="R310" s="70"/>
      <c r="S310" s="70"/>
      <c r="T310" s="71"/>
      <c r="U310" s="26"/>
      <c r="V310" s="26"/>
      <c r="W310" s="26"/>
      <c r="X310" s="26"/>
      <c r="Y310" s="26"/>
      <c r="Z310" s="26"/>
    </row>
    <row r="311" spans="1:26" ht="12.75" customHeight="1">
      <c r="A311" s="67"/>
      <c r="B311" s="68"/>
      <c r="C311" s="68"/>
      <c r="D311" s="68"/>
      <c r="E311" s="68"/>
      <c r="F311" s="68"/>
      <c r="G311" s="68"/>
      <c r="H311" s="68"/>
      <c r="I311" s="68"/>
      <c r="J311" s="68"/>
      <c r="K311" s="68"/>
      <c r="L311" s="69"/>
      <c r="M311" s="70"/>
      <c r="N311" s="70"/>
      <c r="O311" s="70"/>
      <c r="P311" s="70"/>
      <c r="Q311" s="70"/>
      <c r="R311" s="70"/>
      <c r="S311" s="70"/>
      <c r="T311" s="71"/>
      <c r="U311" s="26"/>
      <c r="V311" s="26"/>
      <c r="W311" s="26"/>
      <c r="X311" s="26"/>
      <c r="Y311" s="26"/>
      <c r="Z311" s="26"/>
    </row>
    <row r="312" spans="1:26" ht="12.75" customHeight="1">
      <c r="A312" s="67"/>
      <c r="B312" s="68"/>
      <c r="C312" s="68"/>
      <c r="D312" s="68"/>
      <c r="E312" s="68"/>
      <c r="F312" s="68"/>
      <c r="G312" s="68"/>
      <c r="H312" s="68"/>
      <c r="I312" s="68"/>
      <c r="J312" s="68"/>
      <c r="K312" s="68"/>
      <c r="L312" s="69"/>
      <c r="M312" s="70"/>
      <c r="N312" s="70"/>
      <c r="O312" s="70"/>
      <c r="P312" s="70"/>
      <c r="Q312" s="70"/>
      <c r="R312" s="70"/>
      <c r="S312" s="70"/>
      <c r="T312" s="71"/>
      <c r="U312" s="26"/>
      <c r="V312" s="26"/>
      <c r="W312" s="26"/>
      <c r="X312" s="26"/>
      <c r="Y312" s="26"/>
      <c r="Z312" s="26"/>
    </row>
    <row r="313" spans="1:26" ht="12.75" customHeight="1">
      <c r="A313" s="67"/>
      <c r="B313" s="68"/>
      <c r="C313" s="68"/>
      <c r="D313" s="68"/>
      <c r="E313" s="68"/>
      <c r="F313" s="68"/>
      <c r="G313" s="68"/>
      <c r="H313" s="68"/>
      <c r="I313" s="68"/>
      <c r="J313" s="68"/>
      <c r="K313" s="68"/>
      <c r="L313" s="69"/>
      <c r="M313" s="70"/>
      <c r="N313" s="70"/>
      <c r="O313" s="70"/>
      <c r="P313" s="70"/>
      <c r="Q313" s="70"/>
      <c r="R313" s="70"/>
      <c r="S313" s="70"/>
      <c r="T313" s="71"/>
      <c r="U313" s="26"/>
      <c r="V313" s="26"/>
      <c r="W313" s="26"/>
      <c r="X313" s="26"/>
      <c r="Y313" s="26"/>
      <c r="Z313" s="26"/>
    </row>
    <row r="314" spans="1:26" ht="12.75" customHeight="1">
      <c r="A314" s="67"/>
      <c r="B314" s="68"/>
      <c r="C314" s="68"/>
      <c r="D314" s="68"/>
      <c r="E314" s="68"/>
      <c r="F314" s="68"/>
      <c r="G314" s="68"/>
      <c r="H314" s="68"/>
      <c r="I314" s="68"/>
      <c r="J314" s="68"/>
      <c r="K314" s="68"/>
      <c r="L314" s="69"/>
      <c r="M314" s="70"/>
      <c r="N314" s="70"/>
      <c r="O314" s="70"/>
      <c r="P314" s="70"/>
      <c r="Q314" s="70"/>
      <c r="R314" s="70"/>
      <c r="S314" s="70"/>
      <c r="T314" s="71"/>
      <c r="U314" s="26"/>
      <c r="V314" s="26"/>
      <c r="W314" s="26"/>
      <c r="X314" s="26"/>
      <c r="Y314" s="26"/>
      <c r="Z314" s="26"/>
    </row>
    <row r="315" spans="1:26" ht="12.75" customHeight="1">
      <c r="A315" s="67"/>
      <c r="B315" s="68"/>
      <c r="C315" s="68"/>
      <c r="D315" s="68"/>
      <c r="E315" s="68"/>
      <c r="F315" s="68"/>
      <c r="G315" s="68"/>
      <c r="H315" s="68"/>
      <c r="I315" s="68"/>
      <c r="J315" s="68"/>
      <c r="K315" s="68"/>
      <c r="L315" s="69"/>
      <c r="M315" s="70"/>
      <c r="N315" s="70"/>
      <c r="O315" s="70"/>
      <c r="P315" s="70"/>
      <c r="Q315" s="70"/>
      <c r="R315" s="70"/>
      <c r="S315" s="70"/>
      <c r="T315" s="71"/>
      <c r="U315" s="26"/>
      <c r="V315" s="26"/>
      <c r="W315" s="26"/>
      <c r="X315" s="26"/>
      <c r="Y315" s="26"/>
      <c r="Z315" s="26"/>
    </row>
    <row r="316" spans="1:26" ht="12.75" customHeight="1">
      <c r="A316" s="67"/>
      <c r="B316" s="68"/>
      <c r="C316" s="68"/>
      <c r="D316" s="68"/>
      <c r="E316" s="68"/>
      <c r="F316" s="68"/>
      <c r="G316" s="68"/>
      <c r="H316" s="68"/>
      <c r="I316" s="68"/>
      <c r="J316" s="68"/>
      <c r="K316" s="68"/>
      <c r="L316" s="69"/>
      <c r="M316" s="70"/>
      <c r="N316" s="70"/>
      <c r="O316" s="70"/>
      <c r="P316" s="70"/>
      <c r="Q316" s="70"/>
      <c r="R316" s="70"/>
      <c r="S316" s="70"/>
      <c r="T316" s="71"/>
      <c r="U316" s="26"/>
      <c r="V316" s="26"/>
      <c r="W316" s="26"/>
      <c r="X316" s="26"/>
      <c r="Y316" s="26"/>
      <c r="Z316" s="26"/>
    </row>
    <row r="317" spans="1:26" ht="12.75" customHeight="1">
      <c r="A317" s="67"/>
      <c r="B317" s="68"/>
      <c r="C317" s="68"/>
      <c r="D317" s="68"/>
      <c r="E317" s="68"/>
      <c r="F317" s="68"/>
      <c r="G317" s="68"/>
      <c r="H317" s="68"/>
      <c r="I317" s="68"/>
      <c r="J317" s="68"/>
      <c r="K317" s="68"/>
      <c r="L317" s="69"/>
      <c r="M317" s="70"/>
      <c r="N317" s="70"/>
      <c r="O317" s="70"/>
      <c r="P317" s="70"/>
      <c r="Q317" s="70"/>
      <c r="R317" s="70"/>
      <c r="S317" s="70"/>
      <c r="T317" s="71"/>
      <c r="U317" s="26"/>
      <c r="V317" s="26"/>
      <c r="W317" s="26"/>
      <c r="X317" s="26"/>
      <c r="Y317" s="26"/>
      <c r="Z317" s="26"/>
    </row>
    <row r="318" spans="1:26" ht="12.75" customHeight="1">
      <c r="A318" s="67"/>
      <c r="B318" s="68"/>
      <c r="C318" s="68"/>
      <c r="D318" s="68"/>
      <c r="E318" s="68"/>
      <c r="F318" s="68"/>
      <c r="G318" s="68"/>
      <c r="H318" s="68"/>
      <c r="I318" s="68"/>
      <c r="J318" s="68"/>
      <c r="K318" s="68"/>
      <c r="L318" s="69"/>
      <c r="M318" s="70"/>
      <c r="N318" s="70"/>
      <c r="O318" s="70"/>
      <c r="P318" s="70"/>
      <c r="Q318" s="70"/>
      <c r="R318" s="70"/>
      <c r="S318" s="70"/>
      <c r="T318" s="71"/>
      <c r="U318" s="26"/>
      <c r="V318" s="26"/>
      <c r="W318" s="26"/>
      <c r="X318" s="26"/>
      <c r="Y318" s="26"/>
      <c r="Z318" s="26"/>
    </row>
    <row r="319" spans="1:26" ht="12.75" customHeight="1">
      <c r="A319" s="67"/>
      <c r="B319" s="68"/>
      <c r="C319" s="68"/>
      <c r="D319" s="68"/>
      <c r="E319" s="68"/>
      <c r="F319" s="68"/>
      <c r="G319" s="68"/>
      <c r="H319" s="68"/>
      <c r="I319" s="68"/>
      <c r="J319" s="68"/>
      <c r="K319" s="68"/>
      <c r="L319" s="69"/>
      <c r="M319" s="70"/>
      <c r="N319" s="70"/>
      <c r="O319" s="70"/>
      <c r="P319" s="70"/>
      <c r="Q319" s="70"/>
      <c r="R319" s="70"/>
      <c r="S319" s="70"/>
      <c r="T319" s="71"/>
      <c r="U319" s="26"/>
      <c r="V319" s="26"/>
      <c r="W319" s="26"/>
      <c r="X319" s="26"/>
      <c r="Y319" s="26"/>
      <c r="Z319" s="26"/>
    </row>
    <row r="320" spans="1:26" ht="12.75" customHeight="1">
      <c r="A320" s="67"/>
      <c r="B320" s="68"/>
      <c r="C320" s="68"/>
      <c r="D320" s="68"/>
      <c r="E320" s="68"/>
      <c r="F320" s="68"/>
      <c r="G320" s="68"/>
      <c r="H320" s="68"/>
      <c r="I320" s="68"/>
      <c r="J320" s="68"/>
      <c r="K320" s="68"/>
      <c r="L320" s="69"/>
      <c r="M320" s="70"/>
      <c r="N320" s="70"/>
      <c r="O320" s="70"/>
      <c r="P320" s="70"/>
      <c r="Q320" s="70"/>
      <c r="R320" s="70"/>
      <c r="S320" s="70"/>
      <c r="T320" s="71"/>
      <c r="U320" s="26"/>
      <c r="V320" s="26"/>
      <c r="W320" s="26"/>
      <c r="X320" s="26"/>
      <c r="Y320" s="26"/>
      <c r="Z320" s="26"/>
    </row>
    <row r="321" spans="1:26" ht="12.75" customHeight="1">
      <c r="A321" s="67"/>
      <c r="B321" s="68"/>
      <c r="C321" s="68"/>
      <c r="D321" s="68"/>
      <c r="E321" s="68"/>
      <c r="F321" s="68"/>
      <c r="G321" s="68"/>
      <c r="H321" s="68"/>
      <c r="I321" s="68"/>
      <c r="J321" s="68"/>
      <c r="K321" s="68"/>
      <c r="L321" s="69"/>
      <c r="M321" s="70"/>
      <c r="N321" s="70"/>
      <c r="O321" s="70"/>
      <c r="P321" s="70"/>
      <c r="Q321" s="70"/>
      <c r="R321" s="70"/>
      <c r="S321" s="70"/>
      <c r="T321" s="71"/>
      <c r="U321" s="26"/>
      <c r="V321" s="26"/>
      <c r="W321" s="26"/>
      <c r="X321" s="26"/>
      <c r="Y321" s="26"/>
      <c r="Z321" s="26"/>
    </row>
    <row r="322" spans="1:26" ht="12.75" customHeight="1">
      <c r="A322" s="67"/>
      <c r="B322" s="68"/>
      <c r="C322" s="68"/>
      <c r="D322" s="68"/>
      <c r="E322" s="68"/>
      <c r="F322" s="68"/>
      <c r="G322" s="68"/>
      <c r="H322" s="68"/>
      <c r="I322" s="68"/>
      <c r="J322" s="68"/>
      <c r="K322" s="68"/>
      <c r="L322" s="69"/>
      <c r="M322" s="70"/>
      <c r="N322" s="70"/>
      <c r="O322" s="70"/>
      <c r="P322" s="70"/>
      <c r="Q322" s="70"/>
      <c r="R322" s="70"/>
      <c r="S322" s="70"/>
      <c r="T322" s="71"/>
      <c r="U322" s="26"/>
      <c r="V322" s="26"/>
      <c r="W322" s="26"/>
      <c r="X322" s="26"/>
      <c r="Y322" s="26"/>
      <c r="Z322" s="26"/>
    </row>
    <row r="323" spans="1:26" ht="12.75" customHeight="1">
      <c r="A323" s="67"/>
      <c r="B323" s="68"/>
      <c r="C323" s="68"/>
      <c r="D323" s="68"/>
      <c r="E323" s="68"/>
      <c r="F323" s="68"/>
      <c r="G323" s="68"/>
      <c r="H323" s="68"/>
      <c r="I323" s="68"/>
      <c r="J323" s="68"/>
      <c r="K323" s="68"/>
      <c r="L323" s="69"/>
      <c r="M323" s="70"/>
      <c r="N323" s="70"/>
      <c r="O323" s="70"/>
      <c r="P323" s="70"/>
      <c r="Q323" s="70"/>
      <c r="R323" s="70"/>
      <c r="S323" s="70"/>
      <c r="T323" s="71"/>
      <c r="U323" s="26"/>
      <c r="V323" s="26"/>
      <c r="W323" s="26"/>
      <c r="X323" s="26"/>
      <c r="Y323" s="26"/>
      <c r="Z323" s="26"/>
    </row>
    <row r="324" spans="1:26" ht="12.75" customHeight="1">
      <c r="A324" s="67"/>
      <c r="B324" s="68"/>
      <c r="C324" s="68"/>
      <c r="D324" s="68"/>
      <c r="E324" s="68"/>
      <c r="F324" s="68"/>
      <c r="G324" s="68"/>
      <c r="H324" s="68"/>
      <c r="I324" s="68"/>
      <c r="J324" s="68"/>
      <c r="K324" s="68"/>
      <c r="L324" s="69"/>
      <c r="M324" s="70"/>
      <c r="N324" s="70"/>
      <c r="O324" s="70"/>
      <c r="P324" s="70"/>
      <c r="Q324" s="70"/>
      <c r="R324" s="70"/>
      <c r="S324" s="70"/>
      <c r="T324" s="71"/>
      <c r="U324" s="26"/>
      <c r="V324" s="26"/>
      <c r="W324" s="26"/>
      <c r="X324" s="26"/>
      <c r="Y324" s="26"/>
      <c r="Z324" s="26"/>
    </row>
    <row r="325" spans="1:26" ht="12.75" customHeight="1">
      <c r="A325" s="67"/>
      <c r="B325" s="68"/>
      <c r="C325" s="68"/>
      <c r="D325" s="68"/>
      <c r="E325" s="68"/>
      <c r="F325" s="68"/>
      <c r="G325" s="68"/>
      <c r="H325" s="68"/>
      <c r="I325" s="68"/>
      <c r="J325" s="68"/>
      <c r="K325" s="68"/>
      <c r="L325" s="69"/>
      <c r="M325" s="70"/>
      <c r="N325" s="70"/>
      <c r="O325" s="70"/>
      <c r="P325" s="70"/>
      <c r="Q325" s="70"/>
      <c r="R325" s="70"/>
      <c r="S325" s="70"/>
      <c r="T325" s="71"/>
      <c r="U325" s="26"/>
      <c r="V325" s="26"/>
      <c r="W325" s="26"/>
      <c r="X325" s="26"/>
      <c r="Y325" s="26"/>
      <c r="Z325" s="26"/>
    </row>
    <row r="326" spans="1:26" ht="12.75" customHeight="1">
      <c r="A326" s="67"/>
      <c r="B326" s="68"/>
      <c r="C326" s="68"/>
      <c r="D326" s="68"/>
      <c r="E326" s="68"/>
      <c r="F326" s="68"/>
      <c r="G326" s="68"/>
      <c r="H326" s="68"/>
      <c r="I326" s="68"/>
      <c r="J326" s="68"/>
      <c r="K326" s="68"/>
      <c r="L326" s="69"/>
      <c r="M326" s="70"/>
      <c r="N326" s="70"/>
      <c r="O326" s="70"/>
      <c r="P326" s="70"/>
      <c r="Q326" s="70"/>
      <c r="R326" s="70"/>
      <c r="S326" s="70"/>
      <c r="T326" s="71"/>
      <c r="U326" s="26"/>
      <c r="V326" s="26"/>
      <c r="W326" s="26"/>
      <c r="X326" s="26"/>
      <c r="Y326" s="26"/>
      <c r="Z326" s="26"/>
    </row>
    <row r="327" spans="1:26" ht="12.75" customHeight="1">
      <c r="A327" s="67"/>
      <c r="B327" s="68"/>
      <c r="C327" s="68"/>
      <c r="D327" s="68"/>
      <c r="E327" s="68"/>
      <c r="F327" s="68"/>
      <c r="G327" s="68"/>
      <c r="H327" s="68"/>
      <c r="I327" s="68"/>
      <c r="J327" s="68"/>
      <c r="K327" s="68"/>
      <c r="L327" s="69"/>
      <c r="M327" s="70"/>
      <c r="N327" s="70"/>
      <c r="O327" s="70"/>
      <c r="P327" s="70"/>
      <c r="Q327" s="70"/>
      <c r="R327" s="70"/>
      <c r="S327" s="70"/>
      <c r="T327" s="71"/>
      <c r="U327" s="26"/>
      <c r="V327" s="26"/>
      <c r="W327" s="26"/>
      <c r="X327" s="26"/>
      <c r="Y327" s="26"/>
      <c r="Z327" s="26"/>
    </row>
    <row r="328" spans="1:26" ht="12.75" customHeight="1">
      <c r="A328" s="67"/>
      <c r="B328" s="68"/>
      <c r="C328" s="68"/>
      <c r="D328" s="68"/>
      <c r="E328" s="68"/>
      <c r="F328" s="68"/>
      <c r="G328" s="68"/>
      <c r="H328" s="68"/>
      <c r="I328" s="68"/>
      <c r="J328" s="68"/>
      <c r="K328" s="68"/>
      <c r="L328" s="69"/>
      <c r="M328" s="70"/>
      <c r="N328" s="70"/>
      <c r="O328" s="70"/>
      <c r="P328" s="70"/>
      <c r="Q328" s="70"/>
      <c r="R328" s="70"/>
      <c r="S328" s="70"/>
      <c r="T328" s="71"/>
      <c r="U328" s="26"/>
      <c r="V328" s="26"/>
      <c r="W328" s="26"/>
      <c r="X328" s="26"/>
      <c r="Y328" s="26"/>
      <c r="Z328" s="26"/>
    </row>
    <row r="329" spans="1:26" ht="12.75" customHeight="1">
      <c r="A329" s="67"/>
      <c r="B329" s="68"/>
      <c r="C329" s="68"/>
      <c r="D329" s="68"/>
      <c r="E329" s="68"/>
      <c r="F329" s="68"/>
      <c r="G329" s="68"/>
      <c r="H329" s="68"/>
      <c r="I329" s="68"/>
      <c r="J329" s="68"/>
      <c r="K329" s="68"/>
      <c r="L329" s="69"/>
      <c r="M329" s="70"/>
      <c r="N329" s="70"/>
      <c r="O329" s="70"/>
      <c r="P329" s="70"/>
      <c r="Q329" s="70"/>
      <c r="R329" s="70"/>
      <c r="S329" s="70"/>
      <c r="T329" s="71"/>
      <c r="U329" s="26"/>
      <c r="V329" s="26"/>
      <c r="W329" s="26"/>
      <c r="X329" s="26"/>
      <c r="Y329" s="26"/>
      <c r="Z329" s="26"/>
    </row>
    <row r="330" spans="1:26" ht="12.75" customHeight="1">
      <c r="A330" s="67"/>
      <c r="B330" s="68"/>
      <c r="C330" s="68"/>
      <c r="D330" s="68"/>
      <c r="E330" s="68"/>
      <c r="F330" s="68"/>
      <c r="G330" s="68"/>
      <c r="H330" s="68"/>
      <c r="I330" s="68"/>
      <c r="J330" s="68"/>
      <c r="K330" s="68"/>
      <c r="L330" s="69"/>
      <c r="M330" s="70"/>
      <c r="N330" s="70"/>
      <c r="O330" s="70"/>
      <c r="P330" s="70"/>
      <c r="Q330" s="70"/>
      <c r="R330" s="70"/>
      <c r="S330" s="70"/>
      <c r="T330" s="71"/>
      <c r="U330" s="26"/>
      <c r="V330" s="26"/>
      <c r="W330" s="26"/>
      <c r="X330" s="26"/>
      <c r="Y330" s="26"/>
      <c r="Z330" s="26"/>
    </row>
    <row r="331" spans="1:26" ht="12.75" customHeight="1">
      <c r="A331" s="67"/>
      <c r="B331" s="68"/>
      <c r="C331" s="68"/>
      <c r="D331" s="68"/>
      <c r="E331" s="68"/>
      <c r="F331" s="68"/>
      <c r="G331" s="68"/>
      <c r="H331" s="68"/>
      <c r="I331" s="68"/>
      <c r="J331" s="68"/>
      <c r="K331" s="68"/>
      <c r="L331" s="69"/>
      <c r="M331" s="70"/>
      <c r="N331" s="70"/>
      <c r="O331" s="70"/>
      <c r="P331" s="70"/>
      <c r="Q331" s="70"/>
      <c r="R331" s="70"/>
      <c r="S331" s="70"/>
      <c r="T331" s="71"/>
      <c r="U331" s="26"/>
      <c r="V331" s="26"/>
      <c r="W331" s="26"/>
      <c r="X331" s="26"/>
      <c r="Y331" s="26"/>
      <c r="Z331" s="26"/>
    </row>
    <row r="332" spans="1:26" ht="12.75" customHeight="1">
      <c r="A332" s="67"/>
      <c r="B332" s="68"/>
      <c r="C332" s="68"/>
      <c r="D332" s="68"/>
      <c r="E332" s="68"/>
      <c r="F332" s="68"/>
      <c r="G332" s="68"/>
      <c r="H332" s="68"/>
      <c r="I332" s="68"/>
      <c r="J332" s="68"/>
      <c r="K332" s="68"/>
      <c r="L332" s="69"/>
      <c r="M332" s="70"/>
      <c r="N332" s="70"/>
      <c r="O332" s="70"/>
      <c r="P332" s="70"/>
      <c r="Q332" s="70"/>
      <c r="R332" s="70"/>
      <c r="S332" s="70"/>
      <c r="T332" s="71"/>
      <c r="U332" s="26"/>
      <c r="V332" s="26"/>
      <c r="W332" s="26"/>
      <c r="X332" s="26"/>
      <c r="Y332" s="26"/>
      <c r="Z332" s="26"/>
    </row>
    <row r="333" spans="1:26" ht="12.75" customHeight="1">
      <c r="A333" s="67"/>
      <c r="B333" s="68"/>
      <c r="C333" s="68"/>
      <c r="D333" s="68"/>
      <c r="E333" s="68"/>
      <c r="F333" s="68"/>
      <c r="G333" s="68"/>
      <c r="H333" s="68"/>
      <c r="I333" s="68"/>
      <c r="J333" s="68"/>
      <c r="K333" s="68"/>
      <c r="L333" s="69"/>
      <c r="M333" s="70"/>
      <c r="N333" s="70"/>
      <c r="O333" s="70"/>
      <c r="P333" s="70"/>
      <c r="Q333" s="70"/>
      <c r="R333" s="70"/>
      <c r="S333" s="70"/>
      <c r="T333" s="71"/>
      <c r="U333" s="26"/>
      <c r="V333" s="26"/>
      <c r="W333" s="26"/>
      <c r="X333" s="26"/>
      <c r="Y333" s="26"/>
      <c r="Z333" s="26"/>
    </row>
    <row r="334" spans="1:26" ht="12.75" customHeight="1">
      <c r="A334" s="67"/>
      <c r="B334" s="68"/>
      <c r="C334" s="68"/>
      <c r="D334" s="68"/>
      <c r="E334" s="68"/>
      <c r="F334" s="68"/>
      <c r="G334" s="68"/>
      <c r="H334" s="68"/>
      <c r="I334" s="68"/>
      <c r="J334" s="68"/>
      <c r="K334" s="68"/>
      <c r="L334" s="69"/>
      <c r="M334" s="70"/>
      <c r="N334" s="70"/>
      <c r="O334" s="70"/>
      <c r="P334" s="70"/>
      <c r="Q334" s="70"/>
      <c r="R334" s="70"/>
      <c r="S334" s="70"/>
      <c r="T334" s="71"/>
      <c r="U334" s="26"/>
      <c r="V334" s="26"/>
      <c r="W334" s="26"/>
      <c r="X334" s="26"/>
      <c r="Y334" s="26"/>
      <c r="Z334" s="26"/>
    </row>
    <row r="335" spans="1:26" ht="12.75" customHeight="1">
      <c r="A335" s="67"/>
      <c r="B335" s="68"/>
      <c r="C335" s="68"/>
      <c r="D335" s="68"/>
      <c r="E335" s="68"/>
      <c r="F335" s="68"/>
      <c r="G335" s="68"/>
      <c r="H335" s="68"/>
      <c r="I335" s="68"/>
      <c r="J335" s="68"/>
      <c r="K335" s="68"/>
      <c r="L335" s="69"/>
      <c r="M335" s="70"/>
      <c r="N335" s="70"/>
      <c r="O335" s="70"/>
      <c r="P335" s="70"/>
      <c r="Q335" s="70"/>
      <c r="R335" s="70"/>
      <c r="S335" s="70"/>
      <c r="T335" s="71"/>
      <c r="U335" s="26"/>
      <c r="V335" s="26"/>
      <c r="W335" s="26"/>
      <c r="X335" s="26"/>
      <c r="Y335" s="26"/>
      <c r="Z335" s="26"/>
    </row>
    <row r="336" spans="1:26" ht="12.75" customHeight="1">
      <c r="A336" s="67"/>
      <c r="B336" s="68"/>
      <c r="C336" s="68"/>
      <c r="D336" s="68"/>
      <c r="E336" s="68"/>
      <c r="F336" s="68"/>
      <c r="G336" s="68"/>
      <c r="H336" s="68"/>
      <c r="I336" s="68"/>
      <c r="J336" s="68"/>
      <c r="K336" s="68"/>
      <c r="L336" s="69"/>
      <c r="M336" s="70"/>
      <c r="N336" s="70"/>
      <c r="O336" s="70"/>
      <c r="P336" s="70"/>
      <c r="Q336" s="70"/>
      <c r="R336" s="70"/>
      <c r="S336" s="70"/>
      <c r="T336" s="71"/>
      <c r="U336" s="26"/>
      <c r="V336" s="26"/>
      <c r="W336" s="26"/>
      <c r="X336" s="26"/>
      <c r="Y336" s="26"/>
      <c r="Z336" s="26"/>
    </row>
    <row r="337" spans="1:26" ht="12.75" customHeight="1">
      <c r="A337" s="67"/>
      <c r="B337" s="68"/>
      <c r="C337" s="68"/>
      <c r="D337" s="68"/>
      <c r="E337" s="68"/>
      <c r="F337" s="68"/>
      <c r="G337" s="68"/>
      <c r="H337" s="68"/>
      <c r="I337" s="68"/>
      <c r="J337" s="68"/>
      <c r="K337" s="68"/>
      <c r="L337" s="69"/>
      <c r="M337" s="70"/>
      <c r="N337" s="70"/>
      <c r="O337" s="70"/>
      <c r="P337" s="70"/>
      <c r="Q337" s="70"/>
      <c r="R337" s="70"/>
      <c r="S337" s="70"/>
      <c r="T337" s="71"/>
      <c r="U337" s="26"/>
      <c r="V337" s="26"/>
      <c r="W337" s="26"/>
      <c r="X337" s="26"/>
      <c r="Y337" s="26"/>
      <c r="Z337" s="26"/>
    </row>
    <row r="338" spans="1:26" ht="12.75" customHeight="1">
      <c r="A338" s="67"/>
      <c r="B338" s="68"/>
      <c r="C338" s="68"/>
      <c r="D338" s="68"/>
      <c r="E338" s="68"/>
      <c r="F338" s="68"/>
      <c r="G338" s="68"/>
      <c r="H338" s="68"/>
      <c r="I338" s="68"/>
      <c r="J338" s="68"/>
      <c r="K338" s="68"/>
      <c r="L338" s="69"/>
      <c r="M338" s="70"/>
      <c r="N338" s="70"/>
      <c r="O338" s="70"/>
      <c r="P338" s="70"/>
      <c r="Q338" s="70"/>
      <c r="R338" s="70"/>
      <c r="S338" s="70"/>
      <c r="T338" s="71"/>
      <c r="U338" s="26"/>
      <c r="V338" s="26"/>
      <c r="W338" s="26"/>
      <c r="X338" s="26"/>
      <c r="Y338" s="26"/>
      <c r="Z338" s="26"/>
    </row>
    <row r="339" spans="1:26" ht="12.75" customHeight="1">
      <c r="A339" s="67"/>
      <c r="B339" s="68"/>
      <c r="C339" s="68"/>
      <c r="D339" s="68"/>
      <c r="E339" s="68"/>
      <c r="F339" s="68"/>
      <c r="G339" s="68"/>
      <c r="H339" s="68"/>
      <c r="I339" s="68"/>
      <c r="J339" s="68"/>
      <c r="K339" s="68"/>
      <c r="L339" s="69"/>
      <c r="M339" s="70"/>
      <c r="N339" s="70"/>
      <c r="O339" s="70"/>
      <c r="P339" s="70"/>
      <c r="Q339" s="70"/>
      <c r="R339" s="70"/>
      <c r="S339" s="70"/>
      <c r="T339" s="71"/>
      <c r="U339" s="26"/>
      <c r="V339" s="26"/>
      <c r="W339" s="26"/>
      <c r="X339" s="26"/>
      <c r="Y339" s="26"/>
      <c r="Z339" s="26"/>
    </row>
    <row r="340" spans="1:26" ht="12.75" customHeight="1">
      <c r="A340" s="67"/>
      <c r="B340" s="68"/>
      <c r="C340" s="68"/>
      <c r="D340" s="68"/>
      <c r="E340" s="68"/>
      <c r="F340" s="68"/>
      <c r="G340" s="68"/>
      <c r="H340" s="68"/>
      <c r="I340" s="68"/>
      <c r="J340" s="68"/>
      <c r="K340" s="68"/>
      <c r="L340" s="69"/>
      <c r="M340" s="70"/>
      <c r="N340" s="70"/>
      <c r="O340" s="70"/>
      <c r="P340" s="70"/>
      <c r="Q340" s="70"/>
      <c r="R340" s="70"/>
      <c r="S340" s="70"/>
      <c r="T340" s="71"/>
      <c r="U340" s="26"/>
      <c r="V340" s="26"/>
      <c r="W340" s="26"/>
      <c r="X340" s="26"/>
      <c r="Y340" s="26"/>
      <c r="Z340" s="26"/>
    </row>
    <row r="341" spans="1:26" ht="12.75" customHeight="1">
      <c r="A341" s="67"/>
      <c r="B341" s="68"/>
      <c r="C341" s="68"/>
      <c r="D341" s="68"/>
      <c r="E341" s="68"/>
      <c r="F341" s="68"/>
      <c r="G341" s="68"/>
      <c r="H341" s="68"/>
      <c r="I341" s="68"/>
      <c r="J341" s="68"/>
      <c r="K341" s="68"/>
      <c r="L341" s="69"/>
      <c r="M341" s="70"/>
      <c r="N341" s="70"/>
      <c r="O341" s="70"/>
      <c r="P341" s="70"/>
      <c r="Q341" s="70"/>
      <c r="R341" s="70"/>
      <c r="S341" s="70"/>
      <c r="T341" s="71"/>
      <c r="U341" s="26"/>
      <c r="V341" s="26"/>
      <c r="W341" s="26"/>
      <c r="X341" s="26"/>
      <c r="Y341" s="26"/>
      <c r="Z341" s="26"/>
    </row>
    <row r="342" spans="1:26" ht="12.75" customHeight="1">
      <c r="A342" s="67"/>
      <c r="B342" s="68"/>
      <c r="C342" s="68"/>
      <c r="D342" s="68"/>
      <c r="E342" s="68"/>
      <c r="F342" s="68"/>
      <c r="G342" s="68"/>
      <c r="H342" s="68"/>
      <c r="I342" s="68"/>
      <c r="J342" s="68"/>
      <c r="K342" s="68"/>
      <c r="L342" s="69"/>
      <c r="M342" s="70"/>
      <c r="N342" s="70"/>
      <c r="O342" s="70"/>
      <c r="P342" s="70"/>
      <c r="Q342" s="70"/>
      <c r="R342" s="70"/>
      <c r="S342" s="70"/>
      <c r="T342" s="71"/>
      <c r="U342" s="26"/>
      <c r="V342" s="26"/>
      <c r="W342" s="26"/>
      <c r="X342" s="26"/>
      <c r="Y342" s="26"/>
      <c r="Z342" s="26"/>
    </row>
    <row r="343" spans="1:26" ht="12.75" customHeight="1">
      <c r="A343" s="67"/>
      <c r="B343" s="68"/>
      <c r="C343" s="68"/>
      <c r="D343" s="68"/>
      <c r="E343" s="68"/>
      <c r="F343" s="68"/>
      <c r="G343" s="68"/>
      <c r="H343" s="68"/>
      <c r="I343" s="68"/>
      <c r="J343" s="68"/>
      <c r="K343" s="68"/>
      <c r="L343" s="69"/>
      <c r="M343" s="70"/>
      <c r="N343" s="70"/>
      <c r="O343" s="70"/>
      <c r="P343" s="70"/>
      <c r="Q343" s="70"/>
      <c r="R343" s="70"/>
      <c r="S343" s="70"/>
      <c r="T343" s="71"/>
      <c r="U343" s="26"/>
      <c r="V343" s="26"/>
      <c r="W343" s="26"/>
      <c r="X343" s="26"/>
      <c r="Y343" s="26"/>
      <c r="Z343" s="26"/>
    </row>
    <row r="344" spans="1:26" ht="12.75" customHeight="1">
      <c r="A344" s="67"/>
      <c r="B344" s="68"/>
      <c r="C344" s="68"/>
      <c r="D344" s="68"/>
      <c r="E344" s="68"/>
      <c r="F344" s="68"/>
      <c r="G344" s="68"/>
      <c r="H344" s="68"/>
      <c r="I344" s="68"/>
      <c r="J344" s="68"/>
      <c r="K344" s="68"/>
      <c r="L344" s="69"/>
      <c r="M344" s="70"/>
      <c r="N344" s="70"/>
      <c r="O344" s="70"/>
      <c r="P344" s="70"/>
      <c r="Q344" s="70"/>
      <c r="R344" s="70"/>
      <c r="S344" s="70"/>
      <c r="T344" s="71"/>
      <c r="U344" s="26"/>
      <c r="V344" s="26"/>
      <c r="W344" s="26"/>
      <c r="X344" s="26"/>
      <c r="Y344" s="26"/>
      <c r="Z344" s="26"/>
    </row>
    <row r="345" spans="1:26" ht="12.75" customHeight="1">
      <c r="A345" s="67"/>
      <c r="B345" s="68"/>
      <c r="C345" s="68"/>
      <c r="D345" s="68"/>
      <c r="E345" s="68"/>
      <c r="F345" s="68"/>
      <c r="G345" s="68"/>
      <c r="H345" s="68"/>
      <c r="I345" s="68"/>
      <c r="J345" s="68"/>
      <c r="K345" s="68"/>
      <c r="L345" s="69"/>
      <c r="M345" s="70"/>
      <c r="N345" s="70"/>
      <c r="O345" s="70"/>
      <c r="P345" s="70"/>
      <c r="Q345" s="70"/>
      <c r="R345" s="70"/>
      <c r="S345" s="70"/>
      <c r="T345" s="71"/>
      <c r="U345" s="26"/>
      <c r="V345" s="26"/>
      <c r="W345" s="26"/>
      <c r="X345" s="26"/>
      <c r="Y345" s="26"/>
      <c r="Z345" s="26"/>
    </row>
    <row r="346" spans="1:26" ht="12.75" customHeight="1">
      <c r="A346" s="67"/>
      <c r="B346" s="68"/>
      <c r="C346" s="68"/>
      <c r="D346" s="68"/>
      <c r="E346" s="68"/>
      <c r="F346" s="68"/>
      <c r="G346" s="68"/>
      <c r="H346" s="68"/>
      <c r="I346" s="68"/>
      <c r="J346" s="68"/>
      <c r="K346" s="68"/>
      <c r="L346" s="69"/>
      <c r="M346" s="70"/>
      <c r="N346" s="70"/>
      <c r="O346" s="70"/>
      <c r="P346" s="70"/>
      <c r="Q346" s="70"/>
      <c r="R346" s="70"/>
      <c r="S346" s="70"/>
      <c r="T346" s="71"/>
      <c r="U346" s="26"/>
      <c r="V346" s="26"/>
      <c r="W346" s="26"/>
      <c r="X346" s="26"/>
      <c r="Y346" s="26"/>
      <c r="Z346" s="26"/>
    </row>
    <row r="347" spans="1:26" ht="12.75" customHeight="1">
      <c r="A347" s="67"/>
      <c r="B347" s="68"/>
      <c r="C347" s="68"/>
      <c r="D347" s="68"/>
      <c r="E347" s="68"/>
      <c r="F347" s="68"/>
      <c r="G347" s="68"/>
      <c r="H347" s="68"/>
      <c r="I347" s="68"/>
      <c r="J347" s="68"/>
      <c r="K347" s="68"/>
      <c r="L347" s="69"/>
      <c r="M347" s="70"/>
      <c r="N347" s="70"/>
      <c r="O347" s="70"/>
      <c r="P347" s="70"/>
      <c r="Q347" s="70"/>
      <c r="R347" s="70"/>
      <c r="S347" s="70"/>
      <c r="T347" s="71"/>
      <c r="U347" s="26"/>
      <c r="V347" s="26"/>
      <c r="W347" s="26"/>
      <c r="X347" s="26"/>
      <c r="Y347" s="26"/>
      <c r="Z347" s="26"/>
    </row>
    <row r="348" spans="1:26" ht="12.75" customHeight="1">
      <c r="A348" s="67"/>
      <c r="B348" s="68"/>
      <c r="C348" s="68"/>
      <c r="D348" s="68"/>
      <c r="E348" s="68"/>
      <c r="F348" s="68"/>
      <c r="G348" s="68"/>
      <c r="H348" s="68"/>
      <c r="I348" s="68"/>
      <c r="J348" s="68"/>
      <c r="K348" s="68"/>
      <c r="L348" s="69"/>
      <c r="M348" s="70"/>
      <c r="N348" s="70"/>
      <c r="O348" s="70"/>
      <c r="P348" s="70"/>
      <c r="Q348" s="70"/>
      <c r="R348" s="70"/>
      <c r="S348" s="70"/>
      <c r="T348" s="71"/>
      <c r="U348" s="26"/>
      <c r="V348" s="26"/>
      <c r="W348" s="26"/>
      <c r="X348" s="26"/>
      <c r="Y348" s="26"/>
      <c r="Z348" s="26"/>
    </row>
    <row r="349" spans="1:26" ht="12.75" customHeight="1">
      <c r="A349" s="67"/>
      <c r="B349" s="68"/>
      <c r="C349" s="68"/>
      <c r="D349" s="68"/>
      <c r="E349" s="68"/>
      <c r="F349" s="68"/>
      <c r="G349" s="68"/>
      <c r="H349" s="68"/>
      <c r="I349" s="68"/>
      <c r="J349" s="68"/>
      <c r="K349" s="68"/>
      <c r="L349" s="69"/>
      <c r="M349" s="70"/>
      <c r="N349" s="70"/>
      <c r="O349" s="70"/>
      <c r="P349" s="70"/>
      <c r="Q349" s="70"/>
      <c r="R349" s="70"/>
      <c r="S349" s="70"/>
      <c r="T349" s="71"/>
      <c r="U349" s="26"/>
      <c r="V349" s="26"/>
      <c r="W349" s="26"/>
      <c r="X349" s="26"/>
      <c r="Y349" s="26"/>
      <c r="Z349" s="26"/>
    </row>
    <row r="350" spans="1:26" ht="12.75" customHeight="1">
      <c r="A350" s="67"/>
      <c r="B350" s="68"/>
      <c r="C350" s="68"/>
      <c r="D350" s="68"/>
      <c r="E350" s="68"/>
      <c r="F350" s="68"/>
      <c r="G350" s="68"/>
      <c r="H350" s="68"/>
      <c r="I350" s="68"/>
      <c r="J350" s="68"/>
      <c r="K350" s="68"/>
      <c r="L350" s="69"/>
      <c r="M350" s="70"/>
      <c r="N350" s="70"/>
      <c r="O350" s="70"/>
      <c r="P350" s="70"/>
      <c r="Q350" s="70"/>
      <c r="R350" s="70"/>
      <c r="S350" s="70"/>
      <c r="T350" s="71"/>
      <c r="U350" s="26"/>
      <c r="V350" s="26"/>
      <c r="W350" s="26"/>
      <c r="X350" s="26"/>
      <c r="Y350" s="26"/>
      <c r="Z350" s="26"/>
    </row>
    <row r="351" spans="1:26" ht="12.75" customHeight="1">
      <c r="A351" s="67"/>
      <c r="B351" s="68"/>
      <c r="C351" s="68"/>
      <c r="D351" s="68"/>
      <c r="E351" s="68"/>
      <c r="F351" s="68"/>
      <c r="G351" s="68"/>
      <c r="H351" s="68"/>
      <c r="I351" s="68"/>
      <c r="J351" s="68"/>
      <c r="K351" s="68"/>
      <c r="L351" s="69"/>
      <c r="M351" s="70"/>
      <c r="N351" s="70"/>
      <c r="O351" s="70"/>
      <c r="P351" s="70"/>
      <c r="Q351" s="70"/>
      <c r="R351" s="70"/>
      <c r="S351" s="70"/>
      <c r="T351" s="71"/>
      <c r="U351" s="26"/>
      <c r="V351" s="26"/>
      <c r="W351" s="26"/>
      <c r="X351" s="26"/>
      <c r="Y351" s="26"/>
      <c r="Z351" s="26"/>
    </row>
    <row r="352" spans="1:26" ht="12.75" customHeight="1">
      <c r="A352" s="67"/>
      <c r="B352" s="68"/>
      <c r="C352" s="68"/>
      <c r="D352" s="68"/>
      <c r="E352" s="68"/>
      <c r="F352" s="68"/>
      <c r="G352" s="68"/>
      <c r="H352" s="68"/>
      <c r="I352" s="68"/>
      <c r="J352" s="68"/>
      <c r="K352" s="68"/>
      <c r="L352" s="69"/>
      <c r="M352" s="70"/>
      <c r="N352" s="70"/>
      <c r="O352" s="70"/>
      <c r="P352" s="70"/>
      <c r="Q352" s="70"/>
      <c r="R352" s="70"/>
      <c r="S352" s="70"/>
      <c r="T352" s="71"/>
      <c r="U352" s="26"/>
      <c r="V352" s="26"/>
      <c r="W352" s="26"/>
      <c r="X352" s="26"/>
      <c r="Y352" s="26"/>
      <c r="Z352" s="26"/>
    </row>
    <row r="353" spans="1:26" ht="12.75" customHeight="1">
      <c r="A353" s="67"/>
      <c r="B353" s="68"/>
      <c r="C353" s="68"/>
      <c r="D353" s="68"/>
      <c r="E353" s="68"/>
      <c r="F353" s="68"/>
      <c r="G353" s="68"/>
      <c r="H353" s="68"/>
      <c r="I353" s="68"/>
      <c r="J353" s="68"/>
      <c r="K353" s="68"/>
      <c r="L353" s="69"/>
      <c r="M353" s="70"/>
      <c r="N353" s="70"/>
      <c r="O353" s="70"/>
      <c r="P353" s="70"/>
      <c r="Q353" s="70"/>
      <c r="R353" s="70"/>
      <c r="S353" s="70"/>
      <c r="T353" s="71"/>
      <c r="U353" s="26"/>
      <c r="V353" s="26"/>
      <c r="W353" s="26"/>
      <c r="X353" s="26"/>
      <c r="Y353" s="26"/>
      <c r="Z353" s="26"/>
    </row>
    <row r="354" spans="1:26" ht="12.75" customHeight="1">
      <c r="A354" s="67"/>
      <c r="B354" s="68"/>
      <c r="C354" s="68"/>
      <c r="D354" s="68"/>
      <c r="E354" s="68"/>
      <c r="F354" s="68"/>
      <c r="G354" s="68"/>
      <c r="H354" s="68"/>
      <c r="I354" s="68"/>
      <c r="J354" s="68"/>
      <c r="K354" s="68"/>
      <c r="L354" s="69"/>
      <c r="M354" s="70"/>
      <c r="N354" s="70"/>
      <c r="O354" s="70"/>
      <c r="P354" s="70"/>
      <c r="Q354" s="70"/>
      <c r="R354" s="70"/>
      <c r="S354" s="70"/>
      <c r="T354" s="71"/>
      <c r="U354" s="26"/>
      <c r="V354" s="26"/>
      <c r="W354" s="26"/>
      <c r="X354" s="26"/>
      <c r="Y354" s="26"/>
      <c r="Z354" s="26"/>
    </row>
    <row r="355" spans="1:26" ht="12.75" customHeight="1">
      <c r="A355" s="67"/>
      <c r="B355" s="68"/>
      <c r="C355" s="68"/>
      <c r="D355" s="68"/>
      <c r="E355" s="68"/>
      <c r="F355" s="68"/>
      <c r="G355" s="68"/>
      <c r="H355" s="68"/>
      <c r="I355" s="68"/>
      <c r="J355" s="68"/>
      <c r="K355" s="68"/>
      <c r="L355" s="69"/>
      <c r="M355" s="70"/>
      <c r="N355" s="70"/>
      <c r="O355" s="70"/>
      <c r="P355" s="70"/>
      <c r="Q355" s="70"/>
      <c r="R355" s="70"/>
      <c r="S355" s="70"/>
      <c r="T355" s="71"/>
      <c r="U355" s="26"/>
      <c r="V355" s="26"/>
      <c r="W355" s="26"/>
      <c r="X355" s="26"/>
      <c r="Y355" s="26"/>
      <c r="Z355" s="26"/>
    </row>
    <row r="356" spans="1:26" ht="12.75" customHeight="1">
      <c r="A356" s="67"/>
      <c r="B356" s="68"/>
      <c r="C356" s="68"/>
      <c r="D356" s="68"/>
      <c r="E356" s="68"/>
      <c r="F356" s="68"/>
      <c r="G356" s="68"/>
      <c r="H356" s="68"/>
      <c r="I356" s="68"/>
      <c r="J356" s="68"/>
      <c r="K356" s="68"/>
      <c r="L356" s="69"/>
      <c r="M356" s="70"/>
      <c r="N356" s="70"/>
      <c r="O356" s="70"/>
      <c r="P356" s="70"/>
      <c r="Q356" s="70"/>
      <c r="R356" s="70"/>
      <c r="S356" s="70"/>
      <c r="T356" s="71"/>
      <c r="U356" s="26"/>
      <c r="V356" s="26"/>
      <c r="W356" s="26"/>
      <c r="X356" s="26"/>
      <c r="Y356" s="26"/>
      <c r="Z356" s="26"/>
    </row>
    <row r="357" spans="1:26" ht="12.75" customHeight="1">
      <c r="A357" s="67"/>
      <c r="B357" s="68"/>
      <c r="C357" s="68"/>
      <c r="D357" s="68"/>
      <c r="E357" s="68"/>
      <c r="F357" s="68"/>
      <c r="G357" s="68"/>
      <c r="H357" s="68"/>
      <c r="I357" s="68"/>
      <c r="J357" s="68"/>
      <c r="K357" s="68"/>
      <c r="L357" s="69"/>
      <c r="M357" s="70"/>
      <c r="N357" s="70"/>
      <c r="O357" s="70"/>
      <c r="P357" s="70"/>
      <c r="Q357" s="70"/>
      <c r="R357" s="70"/>
      <c r="S357" s="70"/>
      <c r="T357" s="71"/>
      <c r="U357" s="26"/>
      <c r="V357" s="26"/>
      <c r="W357" s="26"/>
      <c r="X357" s="26"/>
      <c r="Y357" s="26"/>
      <c r="Z357" s="26"/>
    </row>
    <row r="358" spans="1:26" ht="12.75" customHeight="1">
      <c r="A358" s="67"/>
      <c r="B358" s="68"/>
      <c r="C358" s="68"/>
      <c r="D358" s="68"/>
      <c r="E358" s="68"/>
      <c r="F358" s="68"/>
      <c r="G358" s="68"/>
      <c r="H358" s="68"/>
      <c r="I358" s="68"/>
      <c r="J358" s="68"/>
      <c r="K358" s="68"/>
      <c r="L358" s="69"/>
      <c r="M358" s="70"/>
      <c r="N358" s="70"/>
      <c r="O358" s="70"/>
      <c r="P358" s="70"/>
      <c r="Q358" s="70"/>
      <c r="R358" s="70"/>
      <c r="S358" s="70"/>
      <c r="T358" s="71"/>
      <c r="U358" s="26"/>
      <c r="V358" s="26"/>
      <c r="W358" s="26"/>
      <c r="X358" s="26"/>
      <c r="Y358" s="26"/>
      <c r="Z358" s="26"/>
    </row>
    <row r="359" spans="1:26" ht="12.75" customHeight="1">
      <c r="A359" s="67"/>
      <c r="B359" s="68"/>
      <c r="C359" s="68"/>
      <c r="D359" s="68"/>
      <c r="E359" s="68"/>
      <c r="F359" s="68"/>
      <c r="G359" s="68"/>
      <c r="H359" s="68"/>
      <c r="I359" s="68"/>
      <c r="J359" s="68"/>
      <c r="K359" s="68"/>
      <c r="L359" s="69"/>
      <c r="M359" s="70"/>
      <c r="N359" s="70"/>
      <c r="O359" s="70"/>
      <c r="P359" s="70"/>
      <c r="Q359" s="70"/>
      <c r="R359" s="70"/>
      <c r="S359" s="70"/>
      <c r="T359" s="71"/>
      <c r="U359" s="26"/>
      <c r="V359" s="26"/>
      <c r="W359" s="26"/>
      <c r="X359" s="26"/>
      <c r="Y359" s="26"/>
      <c r="Z359" s="26"/>
    </row>
    <row r="360" spans="1:26" ht="12.75" customHeight="1">
      <c r="A360" s="67"/>
      <c r="B360" s="68"/>
      <c r="C360" s="68"/>
      <c r="D360" s="68"/>
      <c r="E360" s="68"/>
      <c r="F360" s="68"/>
      <c r="G360" s="68"/>
      <c r="H360" s="68"/>
      <c r="I360" s="68"/>
      <c r="J360" s="68"/>
      <c r="K360" s="68"/>
      <c r="L360" s="69"/>
      <c r="M360" s="70"/>
      <c r="N360" s="70"/>
      <c r="O360" s="70"/>
      <c r="P360" s="70"/>
      <c r="Q360" s="70"/>
      <c r="R360" s="70"/>
      <c r="S360" s="70"/>
      <c r="T360" s="71"/>
      <c r="U360" s="26"/>
      <c r="V360" s="26"/>
      <c r="W360" s="26"/>
      <c r="X360" s="26"/>
      <c r="Y360" s="26"/>
      <c r="Z360" s="26"/>
    </row>
    <row r="361" spans="1:26" ht="12.75" customHeight="1">
      <c r="A361" s="67"/>
      <c r="B361" s="68"/>
      <c r="C361" s="68"/>
      <c r="D361" s="68"/>
      <c r="E361" s="68"/>
      <c r="F361" s="68"/>
      <c r="G361" s="68"/>
      <c r="H361" s="68"/>
      <c r="I361" s="68"/>
      <c r="J361" s="68"/>
      <c r="K361" s="68"/>
      <c r="L361" s="69"/>
      <c r="M361" s="70"/>
      <c r="N361" s="70"/>
      <c r="O361" s="70"/>
      <c r="P361" s="70"/>
      <c r="Q361" s="70"/>
      <c r="R361" s="70"/>
      <c r="S361" s="70"/>
      <c r="T361" s="71"/>
      <c r="U361" s="26"/>
      <c r="V361" s="26"/>
      <c r="W361" s="26"/>
      <c r="X361" s="26"/>
      <c r="Y361" s="26"/>
      <c r="Z361" s="26"/>
    </row>
    <row r="362" spans="1:26" ht="12.75" customHeight="1">
      <c r="A362" s="67"/>
      <c r="B362" s="68"/>
      <c r="C362" s="68"/>
      <c r="D362" s="68"/>
      <c r="E362" s="68"/>
      <c r="F362" s="68"/>
      <c r="G362" s="68"/>
      <c r="H362" s="68"/>
      <c r="I362" s="68"/>
      <c r="J362" s="68"/>
      <c r="K362" s="68"/>
      <c r="L362" s="69"/>
      <c r="M362" s="70"/>
      <c r="N362" s="70"/>
      <c r="O362" s="70"/>
      <c r="P362" s="70"/>
      <c r="Q362" s="70"/>
      <c r="R362" s="70"/>
      <c r="S362" s="70"/>
      <c r="T362" s="71"/>
      <c r="U362" s="26"/>
      <c r="V362" s="26"/>
      <c r="W362" s="26"/>
      <c r="X362" s="26"/>
      <c r="Y362" s="26"/>
      <c r="Z362" s="26"/>
    </row>
    <row r="363" spans="1:26" ht="12.75" customHeight="1">
      <c r="A363" s="67"/>
      <c r="B363" s="68"/>
      <c r="C363" s="68"/>
      <c r="D363" s="68"/>
      <c r="E363" s="68"/>
      <c r="F363" s="68"/>
      <c r="G363" s="68"/>
      <c r="H363" s="68"/>
      <c r="I363" s="68"/>
      <c r="J363" s="68"/>
      <c r="K363" s="68"/>
      <c r="L363" s="69"/>
      <c r="M363" s="70"/>
      <c r="N363" s="70"/>
      <c r="O363" s="70"/>
      <c r="P363" s="70"/>
      <c r="Q363" s="70"/>
      <c r="R363" s="70"/>
      <c r="S363" s="70"/>
      <c r="T363" s="71"/>
      <c r="U363" s="26"/>
      <c r="V363" s="26"/>
      <c r="W363" s="26"/>
      <c r="X363" s="26"/>
      <c r="Y363" s="26"/>
      <c r="Z363" s="26"/>
    </row>
    <row r="364" spans="1:26" ht="12.75" customHeight="1">
      <c r="A364" s="67"/>
      <c r="B364" s="68"/>
      <c r="C364" s="68"/>
      <c r="D364" s="68"/>
      <c r="E364" s="68"/>
      <c r="F364" s="68"/>
      <c r="G364" s="68"/>
      <c r="H364" s="68"/>
      <c r="I364" s="68"/>
      <c r="J364" s="68"/>
      <c r="K364" s="68"/>
      <c r="L364" s="69"/>
      <c r="M364" s="70"/>
      <c r="N364" s="70"/>
      <c r="O364" s="70"/>
      <c r="P364" s="70"/>
      <c r="Q364" s="70"/>
      <c r="R364" s="70"/>
      <c r="S364" s="70"/>
      <c r="T364" s="71"/>
      <c r="U364" s="26"/>
      <c r="V364" s="26"/>
      <c r="W364" s="26"/>
      <c r="X364" s="26"/>
      <c r="Y364" s="26"/>
      <c r="Z364" s="26"/>
    </row>
    <row r="365" spans="1:26" ht="12.75" customHeight="1">
      <c r="A365" s="67"/>
      <c r="B365" s="68"/>
      <c r="C365" s="68"/>
      <c r="D365" s="68"/>
      <c r="E365" s="68"/>
      <c r="F365" s="68"/>
      <c r="G365" s="68"/>
      <c r="H365" s="68"/>
      <c r="I365" s="68"/>
      <c r="J365" s="68"/>
      <c r="K365" s="68"/>
      <c r="L365" s="69"/>
      <c r="M365" s="70"/>
      <c r="N365" s="70"/>
      <c r="O365" s="70"/>
      <c r="P365" s="70"/>
      <c r="Q365" s="70"/>
      <c r="R365" s="70"/>
      <c r="S365" s="70"/>
      <c r="T365" s="71"/>
      <c r="U365" s="26"/>
      <c r="V365" s="26"/>
      <c r="W365" s="26"/>
      <c r="X365" s="26"/>
      <c r="Y365" s="26"/>
      <c r="Z365" s="26"/>
    </row>
    <row r="366" spans="1:26" ht="12.75" customHeight="1">
      <c r="A366" s="67"/>
      <c r="B366" s="68"/>
      <c r="C366" s="68"/>
      <c r="D366" s="68"/>
      <c r="E366" s="68"/>
      <c r="F366" s="68"/>
      <c r="G366" s="68"/>
      <c r="H366" s="68"/>
      <c r="I366" s="68"/>
      <c r="J366" s="68"/>
      <c r="K366" s="68"/>
      <c r="L366" s="69"/>
      <c r="M366" s="70"/>
      <c r="N366" s="70"/>
      <c r="O366" s="70"/>
      <c r="P366" s="70"/>
      <c r="Q366" s="70"/>
      <c r="R366" s="70"/>
      <c r="S366" s="70"/>
      <c r="T366" s="71"/>
      <c r="U366" s="26"/>
      <c r="V366" s="26"/>
      <c r="W366" s="26"/>
      <c r="X366" s="26"/>
      <c r="Y366" s="26"/>
      <c r="Z366" s="26"/>
    </row>
    <row r="367" spans="1:26" ht="12.75" customHeight="1">
      <c r="A367" s="67"/>
      <c r="B367" s="68"/>
      <c r="C367" s="68"/>
      <c r="D367" s="68"/>
      <c r="E367" s="68"/>
      <c r="F367" s="68"/>
      <c r="G367" s="68"/>
      <c r="H367" s="68"/>
      <c r="I367" s="68"/>
      <c r="J367" s="68"/>
      <c r="K367" s="68"/>
      <c r="L367" s="69"/>
      <c r="M367" s="70"/>
      <c r="N367" s="70"/>
      <c r="O367" s="70"/>
      <c r="P367" s="70"/>
      <c r="Q367" s="70"/>
      <c r="R367" s="70"/>
      <c r="S367" s="70"/>
      <c r="T367" s="71"/>
      <c r="U367" s="26"/>
      <c r="V367" s="26"/>
      <c r="W367" s="26"/>
      <c r="X367" s="26"/>
      <c r="Y367" s="26"/>
      <c r="Z367" s="26"/>
    </row>
    <row r="368" spans="1:26" ht="12.75" customHeight="1">
      <c r="A368" s="67"/>
      <c r="B368" s="68"/>
      <c r="C368" s="68"/>
      <c r="D368" s="68"/>
      <c r="E368" s="68"/>
      <c r="F368" s="68"/>
      <c r="G368" s="68"/>
      <c r="H368" s="68"/>
      <c r="I368" s="68"/>
      <c r="J368" s="68"/>
      <c r="K368" s="68"/>
      <c r="L368" s="69"/>
      <c r="M368" s="70"/>
      <c r="N368" s="70"/>
      <c r="O368" s="70"/>
      <c r="P368" s="70"/>
      <c r="Q368" s="70"/>
      <c r="R368" s="70"/>
      <c r="S368" s="70"/>
      <c r="T368" s="71"/>
      <c r="U368" s="26"/>
      <c r="V368" s="26"/>
      <c r="W368" s="26"/>
      <c r="X368" s="26"/>
      <c r="Y368" s="26"/>
      <c r="Z368" s="26"/>
    </row>
    <row r="369" spans="1:26" ht="12.75" customHeight="1">
      <c r="A369" s="67"/>
      <c r="B369" s="68"/>
      <c r="C369" s="68"/>
      <c r="D369" s="68"/>
      <c r="E369" s="68"/>
      <c r="F369" s="68"/>
      <c r="G369" s="68"/>
      <c r="H369" s="68"/>
      <c r="I369" s="68"/>
      <c r="J369" s="68"/>
      <c r="K369" s="68"/>
      <c r="L369" s="69"/>
      <c r="M369" s="70"/>
      <c r="N369" s="70"/>
      <c r="O369" s="70"/>
      <c r="P369" s="70"/>
      <c r="Q369" s="70"/>
      <c r="R369" s="70"/>
      <c r="S369" s="70"/>
      <c r="T369" s="71"/>
      <c r="U369" s="26"/>
      <c r="V369" s="26"/>
      <c r="W369" s="26"/>
      <c r="X369" s="26"/>
      <c r="Y369" s="26"/>
      <c r="Z369" s="26"/>
    </row>
    <row r="370" spans="1:26" ht="12.75" customHeight="1">
      <c r="A370" s="67"/>
      <c r="B370" s="68"/>
      <c r="C370" s="68"/>
      <c r="D370" s="68"/>
      <c r="E370" s="68"/>
      <c r="F370" s="68"/>
      <c r="G370" s="68"/>
      <c r="H370" s="68"/>
      <c r="I370" s="68"/>
      <c r="J370" s="68"/>
      <c r="K370" s="68"/>
      <c r="L370" s="69"/>
      <c r="M370" s="70"/>
      <c r="N370" s="70"/>
      <c r="O370" s="70"/>
      <c r="P370" s="70"/>
      <c r="Q370" s="70"/>
      <c r="R370" s="70"/>
      <c r="S370" s="70"/>
      <c r="T370" s="71"/>
      <c r="U370" s="26"/>
      <c r="V370" s="26"/>
      <c r="W370" s="26"/>
      <c r="X370" s="26"/>
      <c r="Y370" s="26"/>
      <c r="Z370" s="26"/>
    </row>
    <row r="371" spans="1:26" ht="12.75" customHeight="1">
      <c r="A371" s="67"/>
      <c r="B371" s="68"/>
      <c r="C371" s="68"/>
      <c r="D371" s="68"/>
      <c r="E371" s="68"/>
      <c r="F371" s="68"/>
      <c r="G371" s="68"/>
      <c r="H371" s="68"/>
      <c r="I371" s="68"/>
      <c r="J371" s="68"/>
      <c r="K371" s="68"/>
      <c r="L371" s="69"/>
      <c r="M371" s="70"/>
      <c r="N371" s="70"/>
      <c r="O371" s="70"/>
      <c r="P371" s="70"/>
      <c r="Q371" s="70"/>
      <c r="R371" s="70"/>
      <c r="S371" s="70"/>
      <c r="T371" s="71"/>
      <c r="U371" s="26"/>
      <c r="V371" s="26"/>
      <c r="W371" s="26"/>
      <c r="X371" s="26"/>
      <c r="Y371" s="26"/>
      <c r="Z371" s="26"/>
    </row>
    <row r="372" spans="1:26" ht="12.75" customHeight="1">
      <c r="A372" s="67"/>
      <c r="B372" s="68"/>
      <c r="C372" s="68"/>
      <c r="D372" s="68"/>
      <c r="E372" s="68"/>
      <c r="F372" s="68"/>
      <c r="G372" s="68"/>
      <c r="H372" s="68"/>
      <c r="I372" s="68"/>
      <c r="J372" s="68"/>
      <c r="K372" s="68"/>
      <c r="L372" s="69"/>
      <c r="M372" s="70"/>
      <c r="N372" s="70"/>
      <c r="O372" s="70"/>
      <c r="P372" s="70"/>
      <c r="Q372" s="70"/>
      <c r="R372" s="70"/>
      <c r="S372" s="70"/>
      <c r="T372" s="71"/>
      <c r="U372" s="26"/>
      <c r="V372" s="26"/>
      <c r="W372" s="26"/>
      <c r="X372" s="26"/>
      <c r="Y372" s="26"/>
      <c r="Z372" s="26"/>
    </row>
    <row r="373" spans="1:26" ht="12.75" customHeight="1">
      <c r="A373" s="67"/>
      <c r="B373" s="68"/>
      <c r="C373" s="68"/>
      <c r="D373" s="68"/>
      <c r="E373" s="68"/>
      <c r="F373" s="68"/>
      <c r="G373" s="68"/>
      <c r="H373" s="68"/>
      <c r="I373" s="68"/>
      <c r="J373" s="68"/>
      <c r="K373" s="68"/>
      <c r="L373" s="69"/>
      <c r="M373" s="70"/>
      <c r="N373" s="70"/>
      <c r="O373" s="70"/>
      <c r="P373" s="70"/>
      <c r="Q373" s="70"/>
      <c r="R373" s="70"/>
      <c r="S373" s="70"/>
      <c r="T373" s="71"/>
      <c r="U373" s="26"/>
      <c r="V373" s="26"/>
      <c r="W373" s="26"/>
      <c r="X373" s="26"/>
      <c r="Y373" s="26"/>
      <c r="Z373" s="26"/>
    </row>
    <row r="374" spans="1:26" ht="12.75" customHeight="1">
      <c r="A374" s="67"/>
      <c r="B374" s="68"/>
      <c r="C374" s="68"/>
      <c r="D374" s="68"/>
      <c r="E374" s="68"/>
      <c r="F374" s="68"/>
      <c r="G374" s="68"/>
      <c r="H374" s="68"/>
      <c r="I374" s="68"/>
      <c r="J374" s="68"/>
      <c r="K374" s="68"/>
      <c r="L374" s="69"/>
      <c r="M374" s="70"/>
      <c r="N374" s="70"/>
      <c r="O374" s="70"/>
      <c r="P374" s="70"/>
      <c r="Q374" s="70"/>
      <c r="R374" s="70"/>
      <c r="S374" s="70"/>
      <c r="T374" s="71"/>
      <c r="U374" s="26"/>
      <c r="V374" s="26"/>
      <c r="W374" s="26"/>
      <c r="X374" s="26"/>
      <c r="Y374" s="26"/>
      <c r="Z374" s="26"/>
    </row>
    <row r="375" spans="1:26" ht="12.75" customHeight="1">
      <c r="A375" s="67"/>
      <c r="B375" s="68"/>
      <c r="C375" s="68"/>
      <c r="D375" s="68"/>
      <c r="E375" s="68"/>
      <c r="F375" s="68"/>
      <c r="G375" s="68"/>
      <c r="H375" s="68"/>
      <c r="I375" s="68"/>
      <c r="J375" s="68"/>
      <c r="K375" s="68"/>
      <c r="L375" s="69"/>
      <c r="M375" s="70"/>
      <c r="N375" s="70"/>
      <c r="O375" s="70"/>
      <c r="P375" s="70"/>
      <c r="Q375" s="70"/>
      <c r="R375" s="70"/>
      <c r="S375" s="70"/>
      <c r="T375" s="71"/>
      <c r="U375" s="26"/>
      <c r="V375" s="26"/>
      <c r="W375" s="26"/>
      <c r="X375" s="26"/>
      <c r="Y375" s="26"/>
      <c r="Z375" s="26"/>
    </row>
    <row r="376" spans="1:26" ht="12.75" customHeight="1">
      <c r="A376" s="67"/>
      <c r="B376" s="68"/>
      <c r="C376" s="68"/>
      <c r="D376" s="68"/>
      <c r="E376" s="68"/>
      <c r="F376" s="68"/>
      <c r="G376" s="68"/>
      <c r="H376" s="68"/>
      <c r="I376" s="68"/>
      <c r="J376" s="68"/>
      <c r="K376" s="68"/>
      <c r="L376" s="69"/>
      <c r="M376" s="70"/>
      <c r="N376" s="70"/>
      <c r="O376" s="70"/>
      <c r="P376" s="70"/>
      <c r="Q376" s="70"/>
      <c r="R376" s="70"/>
      <c r="S376" s="70"/>
      <c r="T376" s="71"/>
      <c r="U376" s="26"/>
      <c r="V376" s="26"/>
      <c r="W376" s="26"/>
      <c r="X376" s="26"/>
      <c r="Y376" s="26"/>
      <c r="Z376" s="26"/>
    </row>
    <row r="377" spans="1:26" ht="12.75" customHeight="1">
      <c r="A377" s="67"/>
      <c r="B377" s="68"/>
      <c r="C377" s="68"/>
      <c r="D377" s="68"/>
      <c r="E377" s="68"/>
      <c r="F377" s="68"/>
      <c r="G377" s="68"/>
      <c r="H377" s="68"/>
      <c r="I377" s="68"/>
      <c r="J377" s="68"/>
      <c r="K377" s="68"/>
      <c r="L377" s="69"/>
      <c r="M377" s="70"/>
      <c r="N377" s="70"/>
      <c r="O377" s="70"/>
      <c r="P377" s="70"/>
      <c r="Q377" s="70"/>
      <c r="R377" s="70"/>
      <c r="S377" s="70"/>
      <c r="T377" s="71"/>
      <c r="U377" s="26"/>
      <c r="V377" s="26"/>
      <c r="W377" s="26"/>
      <c r="X377" s="26"/>
      <c r="Y377" s="26"/>
      <c r="Z377" s="26"/>
    </row>
    <row r="378" spans="1:26" ht="12.75" customHeight="1">
      <c r="A378" s="67"/>
      <c r="B378" s="68"/>
      <c r="C378" s="68"/>
      <c r="D378" s="68"/>
      <c r="E378" s="68"/>
      <c r="F378" s="68"/>
      <c r="G378" s="68"/>
      <c r="H378" s="68"/>
      <c r="I378" s="68"/>
      <c r="J378" s="68"/>
      <c r="K378" s="68"/>
      <c r="L378" s="69"/>
      <c r="M378" s="70"/>
      <c r="N378" s="70"/>
      <c r="O378" s="70"/>
      <c r="P378" s="70"/>
      <c r="Q378" s="70"/>
      <c r="R378" s="70"/>
      <c r="S378" s="70"/>
      <c r="T378" s="71"/>
      <c r="U378" s="26"/>
      <c r="V378" s="26"/>
      <c r="W378" s="26"/>
      <c r="X378" s="26"/>
      <c r="Y378" s="26"/>
      <c r="Z378" s="26"/>
    </row>
    <row r="379" spans="1:26" ht="12.75" customHeight="1">
      <c r="A379" s="67"/>
      <c r="B379" s="68"/>
      <c r="C379" s="68"/>
      <c r="D379" s="68"/>
      <c r="E379" s="68"/>
      <c r="F379" s="68"/>
      <c r="G379" s="68"/>
      <c r="H379" s="68"/>
      <c r="I379" s="68"/>
      <c r="J379" s="68"/>
      <c r="K379" s="68"/>
      <c r="L379" s="69"/>
      <c r="M379" s="70"/>
      <c r="N379" s="70"/>
      <c r="O379" s="70"/>
      <c r="P379" s="70"/>
      <c r="Q379" s="70"/>
      <c r="R379" s="70"/>
      <c r="S379" s="70"/>
      <c r="T379" s="71"/>
      <c r="U379" s="26"/>
      <c r="V379" s="26"/>
      <c r="W379" s="26"/>
      <c r="X379" s="26"/>
      <c r="Y379" s="26"/>
      <c r="Z379" s="26"/>
    </row>
    <row r="380" spans="1:26" ht="12.75" customHeight="1">
      <c r="A380" s="67"/>
      <c r="B380" s="68"/>
      <c r="C380" s="68"/>
      <c r="D380" s="68"/>
      <c r="E380" s="68"/>
      <c r="F380" s="68"/>
      <c r="G380" s="68"/>
      <c r="H380" s="68"/>
      <c r="I380" s="68"/>
      <c r="J380" s="68"/>
      <c r="K380" s="68"/>
      <c r="L380" s="69"/>
      <c r="M380" s="70"/>
      <c r="N380" s="70"/>
      <c r="O380" s="70"/>
      <c r="P380" s="70"/>
      <c r="Q380" s="70"/>
      <c r="R380" s="70"/>
      <c r="S380" s="70"/>
      <c r="T380" s="71"/>
      <c r="U380" s="26"/>
      <c r="V380" s="26"/>
      <c r="W380" s="26"/>
      <c r="X380" s="26"/>
      <c r="Y380" s="26"/>
      <c r="Z380" s="26"/>
    </row>
    <row r="381" spans="1:26" ht="12.75" customHeight="1">
      <c r="A381" s="67"/>
      <c r="B381" s="68"/>
      <c r="C381" s="68"/>
      <c r="D381" s="68"/>
      <c r="E381" s="68"/>
      <c r="F381" s="68"/>
      <c r="G381" s="68"/>
      <c r="H381" s="68"/>
      <c r="I381" s="68"/>
      <c r="J381" s="68"/>
      <c r="K381" s="68"/>
      <c r="L381" s="69"/>
      <c r="M381" s="70"/>
      <c r="N381" s="70"/>
      <c r="O381" s="70"/>
      <c r="P381" s="70"/>
      <c r="Q381" s="70"/>
      <c r="R381" s="70"/>
      <c r="S381" s="70"/>
      <c r="T381" s="71"/>
      <c r="U381" s="26"/>
      <c r="V381" s="26"/>
      <c r="W381" s="26"/>
      <c r="X381" s="26"/>
      <c r="Y381" s="26"/>
      <c r="Z381" s="26"/>
    </row>
    <row r="382" spans="1:26" ht="12.75" customHeight="1">
      <c r="A382" s="67"/>
      <c r="B382" s="68"/>
      <c r="C382" s="68"/>
      <c r="D382" s="68"/>
      <c r="E382" s="68"/>
      <c r="F382" s="68"/>
      <c r="G382" s="68"/>
      <c r="H382" s="68"/>
      <c r="I382" s="68"/>
      <c r="J382" s="68"/>
      <c r="K382" s="68"/>
      <c r="L382" s="69"/>
      <c r="M382" s="70"/>
      <c r="N382" s="70"/>
      <c r="O382" s="70"/>
      <c r="P382" s="70"/>
      <c r="Q382" s="70"/>
      <c r="R382" s="70"/>
      <c r="S382" s="70"/>
      <c r="T382" s="71"/>
      <c r="U382" s="26"/>
      <c r="V382" s="26"/>
      <c r="W382" s="26"/>
      <c r="X382" s="26"/>
      <c r="Y382" s="26"/>
      <c r="Z382" s="26"/>
    </row>
    <row r="383" spans="1:26" ht="12.75" customHeight="1">
      <c r="A383" s="67"/>
      <c r="B383" s="68"/>
      <c r="C383" s="68"/>
      <c r="D383" s="68"/>
      <c r="E383" s="68"/>
      <c r="F383" s="68"/>
      <c r="G383" s="68"/>
      <c r="H383" s="68"/>
      <c r="I383" s="68"/>
      <c r="J383" s="68"/>
      <c r="K383" s="68"/>
      <c r="L383" s="69"/>
      <c r="M383" s="70"/>
      <c r="N383" s="70"/>
      <c r="O383" s="70"/>
      <c r="P383" s="70"/>
      <c r="Q383" s="70"/>
      <c r="R383" s="70"/>
      <c r="S383" s="70"/>
      <c r="T383" s="71"/>
      <c r="U383" s="26"/>
      <c r="V383" s="26"/>
      <c r="W383" s="26"/>
      <c r="X383" s="26"/>
      <c r="Y383" s="26"/>
      <c r="Z383" s="26"/>
    </row>
    <row r="384" spans="1:26" ht="12.75" customHeight="1">
      <c r="A384" s="67"/>
      <c r="B384" s="68"/>
      <c r="C384" s="68"/>
      <c r="D384" s="68"/>
      <c r="E384" s="68"/>
      <c r="F384" s="68"/>
      <c r="G384" s="68"/>
      <c r="H384" s="68"/>
      <c r="I384" s="68"/>
      <c r="J384" s="68"/>
      <c r="K384" s="68"/>
      <c r="L384" s="69"/>
      <c r="M384" s="70"/>
      <c r="N384" s="70"/>
      <c r="O384" s="70"/>
      <c r="P384" s="70"/>
      <c r="Q384" s="70"/>
      <c r="R384" s="70"/>
      <c r="S384" s="70"/>
      <c r="T384" s="71"/>
      <c r="U384" s="26"/>
      <c r="V384" s="26"/>
      <c r="W384" s="26"/>
      <c r="X384" s="26"/>
      <c r="Y384" s="26"/>
      <c r="Z384" s="26"/>
    </row>
    <row r="385" spans="1:26" ht="12.75" customHeight="1">
      <c r="A385" s="67"/>
      <c r="B385" s="68"/>
      <c r="C385" s="68"/>
      <c r="D385" s="68"/>
      <c r="E385" s="68"/>
      <c r="F385" s="68"/>
      <c r="G385" s="68"/>
      <c r="H385" s="68"/>
      <c r="I385" s="68"/>
      <c r="J385" s="68"/>
      <c r="K385" s="68"/>
      <c r="L385" s="69"/>
      <c r="M385" s="70"/>
      <c r="N385" s="70"/>
      <c r="O385" s="70"/>
      <c r="P385" s="70"/>
      <c r="Q385" s="70"/>
      <c r="R385" s="70"/>
      <c r="S385" s="70"/>
      <c r="T385" s="71"/>
      <c r="U385" s="26"/>
      <c r="V385" s="26"/>
      <c r="W385" s="26"/>
      <c r="X385" s="26"/>
      <c r="Y385" s="26"/>
      <c r="Z385" s="26"/>
    </row>
    <row r="386" spans="1:26" ht="12.75" customHeight="1">
      <c r="A386" s="67"/>
      <c r="B386" s="68"/>
      <c r="C386" s="68"/>
      <c r="D386" s="68"/>
      <c r="E386" s="68"/>
      <c r="F386" s="68"/>
      <c r="G386" s="68"/>
      <c r="H386" s="68"/>
      <c r="I386" s="68"/>
      <c r="J386" s="68"/>
      <c r="K386" s="68"/>
      <c r="L386" s="69"/>
      <c r="M386" s="70"/>
      <c r="N386" s="70"/>
      <c r="O386" s="70"/>
      <c r="P386" s="70"/>
      <c r="Q386" s="70"/>
      <c r="R386" s="70"/>
      <c r="S386" s="70"/>
      <c r="T386" s="71"/>
      <c r="U386" s="26"/>
      <c r="V386" s="26"/>
      <c r="W386" s="26"/>
      <c r="X386" s="26"/>
      <c r="Y386" s="26"/>
      <c r="Z386" s="26"/>
    </row>
    <row r="387" spans="1:26" ht="12.75" customHeight="1">
      <c r="A387" s="67"/>
      <c r="B387" s="68"/>
      <c r="C387" s="68"/>
      <c r="D387" s="68"/>
      <c r="E387" s="68"/>
      <c r="F387" s="68"/>
      <c r="G387" s="68"/>
      <c r="H387" s="68"/>
      <c r="I387" s="68"/>
      <c r="J387" s="68"/>
      <c r="K387" s="68"/>
      <c r="L387" s="69"/>
      <c r="M387" s="70"/>
      <c r="N387" s="70"/>
      <c r="O387" s="70"/>
      <c r="P387" s="70"/>
      <c r="Q387" s="70"/>
      <c r="R387" s="70"/>
      <c r="S387" s="70"/>
      <c r="T387" s="71"/>
      <c r="U387" s="26"/>
      <c r="V387" s="26"/>
      <c r="W387" s="26"/>
      <c r="X387" s="26"/>
      <c r="Y387" s="26"/>
      <c r="Z387" s="26"/>
    </row>
    <row r="388" spans="1:26" ht="12.75" customHeight="1">
      <c r="A388" s="67"/>
      <c r="B388" s="68"/>
      <c r="C388" s="68"/>
      <c r="D388" s="68"/>
      <c r="E388" s="68"/>
      <c r="F388" s="68"/>
      <c r="G388" s="68"/>
      <c r="H388" s="68"/>
      <c r="I388" s="68"/>
      <c r="J388" s="68"/>
      <c r="K388" s="68"/>
      <c r="L388" s="69"/>
      <c r="M388" s="70"/>
      <c r="N388" s="70"/>
      <c r="O388" s="70"/>
      <c r="P388" s="70"/>
      <c r="Q388" s="70"/>
      <c r="R388" s="70"/>
      <c r="S388" s="70"/>
      <c r="T388" s="71"/>
      <c r="U388" s="26"/>
      <c r="V388" s="26"/>
      <c r="W388" s="26"/>
      <c r="X388" s="26"/>
      <c r="Y388" s="26"/>
      <c r="Z388" s="26"/>
    </row>
    <row r="389" spans="1:26" ht="12.75" customHeight="1">
      <c r="A389" s="67"/>
      <c r="B389" s="68"/>
      <c r="C389" s="68"/>
      <c r="D389" s="68"/>
      <c r="E389" s="68"/>
      <c r="F389" s="68"/>
      <c r="G389" s="68"/>
      <c r="H389" s="68"/>
      <c r="I389" s="68"/>
      <c r="J389" s="68"/>
      <c r="K389" s="68"/>
      <c r="L389" s="69"/>
      <c r="M389" s="70"/>
      <c r="N389" s="70"/>
      <c r="O389" s="70"/>
      <c r="P389" s="70"/>
      <c r="Q389" s="70"/>
      <c r="R389" s="70"/>
      <c r="S389" s="70"/>
      <c r="T389" s="71"/>
      <c r="U389" s="26"/>
      <c r="V389" s="26"/>
      <c r="W389" s="26"/>
      <c r="X389" s="26"/>
      <c r="Y389" s="26"/>
      <c r="Z389" s="26"/>
    </row>
    <row r="390" spans="1:26" ht="12.75" customHeight="1">
      <c r="A390" s="67"/>
      <c r="B390" s="68"/>
      <c r="C390" s="68"/>
      <c r="D390" s="68"/>
      <c r="E390" s="68"/>
      <c r="F390" s="68"/>
      <c r="G390" s="68"/>
      <c r="H390" s="68"/>
      <c r="I390" s="68"/>
      <c r="J390" s="68"/>
      <c r="K390" s="68"/>
      <c r="L390" s="69"/>
      <c r="M390" s="70"/>
      <c r="N390" s="70"/>
      <c r="O390" s="70"/>
      <c r="P390" s="70"/>
      <c r="Q390" s="70"/>
      <c r="R390" s="70"/>
      <c r="S390" s="70"/>
      <c r="T390" s="71"/>
      <c r="U390" s="26"/>
      <c r="V390" s="26"/>
      <c r="W390" s="26"/>
      <c r="X390" s="26"/>
      <c r="Y390" s="26"/>
      <c r="Z390" s="26"/>
    </row>
    <row r="391" spans="1:26" ht="12.75" customHeight="1">
      <c r="A391" s="67"/>
      <c r="B391" s="68"/>
      <c r="C391" s="68"/>
      <c r="D391" s="68"/>
      <c r="E391" s="68"/>
      <c r="F391" s="68"/>
      <c r="G391" s="68"/>
      <c r="H391" s="68"/>
      <c r="I391" s="68"/>
      <c r="J391" s="68"/>
      <c r="K391" s="68"/>
      <c r="L391" s="69"/>
      <c r="M391" s="70"/>
      <c r="N391" s="70"/>
      <c r="O391" s="70"/>
      <c r="P391" s="70"/>
      <c r="Q391" s="70"/>
      <c r="R391" s="70"/>
      <c r="S391" s="70"/>
      <c r="T391" s="71"/>
      <c r="U391" s="26"/>
      <c r="V391" s="26"/>
      <c r="W391" s="26"/>
      <c r="X391" s="26"/>
      <c r="Y391" s="26"/>
      <c r="Z391" s="26"/>
    </row>
    <row r="392" spans="1:26" ht="12.75" customHeight="1">
      <c r="A392" s="67"/>
      <c r="B392" s="68"/>
      <c r="C392" s="68"/>
      <c r="D392" s="68"/>
      <c r="E392" s="68"/>
      <c r="F392" s="68"/>
      <c r="G392" s="68"/>
      <c r="H392" s="68"/>
      <c r="I392" s="68"/>
      <c r="J392" s="68"/>
      <c r="K392" s="68"/>
      <c r="L392" s="69"/>
      <c r="M392" s="70"/>
      <c r="N392" s="70"/>
      <c r="O392" s="70"/>
      <c r="P392" s="70"/>
      <c r="Q392" s="70"/>
      <c r="R392" s="70"/>
      <c r="S392" s="70"/>
      <c r="T392" s="71"/>
      <c r="U392" s="26"/>
      <c r="V392" s="26"/>
      <c r="W392" s="26"/>
      <c r="X392" s="26"/>
      <c r="Y392" s="26"/>
      <c r="Z392" s="26"/>
    </row>
    <row r="393" spans="1:26" ht="12.75" customHeight="1">
      <c r="A393" s="67"/>
      <c r="B393" s="68"/>
      <c r="C393" s="68"/>
      <c r="D393" s="68"/>
      <c r="E393" s="68"/>
      <c r="F393" s="68"/>
      <c r="G393" s="68"/>
      <c r="H393" s="68"/>
      <c r="I393" s="68"/>
      <c r="J393" s="68"/>
      <c r="K393" s="68"/>
      <c r="L393" s="69"/>
      <c r="M393" s="70"/>
      <c r="N393" s="70"/>
      <c r="O393" s="70"/>
      <c r="P393" s="70"/>
      <c r="Q393" s="70"/>
      <c r="R393" s="70"/>
      <c r="S393" s="70"/>
      <c r="T393" s="71"/>
      <c r="U393" s="26"/>
      <c r="V393" s="26"/>
      <c r="W393" s="26"/>
      <c r="X393" s="26"/>
      <c r="Y393" s="26"/>
      <c r="Z393" s="26"/>
    </row>
    <row r="394" spans="1:26" ht="12.75" customHeight="1">
      <c r="A394" s="67"/>
      <c r="B394" s="68"/>
      <c r="C394" s="68"/>
      <c r="D394" s="68"/>
      <c r="E394" s="68"/>
      <c r="F394" s="68"/>
      <c r="G394" s="68"/>
      <c r="H394" s="68"/>
      <c r="I394" s="68"/>
      <c r="J394" s="68"/>
      <c r="K394" s="68"/>
      <c r="L394" s="69"/>
      <c r="M394" s="70"/>
      <c r="N394" s="70"/>
      <c r="O394" s="70"/>
      <c r="P394" s="70"/>
      <c r="Q394" s="70"/>
      <c r="R394" s="70"/>
      <c r="S394" s="70"/>
      <c r="T394" s="71"/>
      <c r="U394" s="26"/>
      <c r="V394" s="26"/>
      <c r="W394" s="26"/>
      <c r="X394" s="26"/>
      <c r="Y394" s="26"/>
      <c r="Z394" s="26"/>
    </row>
    <row r="395" spans="1:26" ht="12.75" customHeight="1">
      <c r="A395" s="67"/>
      <c r="B395" s="68"/>
      <c r="C395" s="68"/>
      <c r="D395" s="68"/>
      <c r="E395" s="68"/>
      <c r="F395" s="68"/>
      <c r="G395" s="68"/>
      <c r="H395" s="68"/>
      <c r="I395" s="68"/>
      <c r="J395" s="68"/>
      <c r="K395" s="68"/>
      <c r="L395" s="69"/>
      <c r="M395" s="70"/>
      <c r="N395" s="70"/>
      <c r="O395" s="70"/>
      <c r="P395" s="70"/>
      <c r="Q395" s="70"/>
      <c r="R395" s="70"/>
      <c r="S395" s="70"/>
      <c r="T395" s="71"/>
      <c r="U395" s="26"/>
      <c r="V395" s="26"/>
      <c r="W395" s="26"/>
      <c r="X395" s="26"/>
      <c r="Y395" s="26"/>
      <c r="Z395" s="26"/>
    </row>
    <row r="396" spans="1:26" ht="12.75" customHeight="1">
      <c r="A396" s="67"/>
      <c r="B396" s="68"/>
      <c r="C396" s="68"/>
      <c r="D396" s="68"/>
      <c r="E396" s="68"/>
      <c r="F396" s="68"/>
      <c r="G396" s="68"/>
      <c r="H396" s="68"/>
      <c r="I396" s="68"/>
      <c r="J396" s="68"/>
      <c r="K396" s="68"/>
      <c r="L396" s="69"/>
      <c r="M396" s="70"/>
      <c r="N396" s="70"/>
      <c r="O396" s="70"/>
      <c r="P396" s="70"/>
      <c r="Q396" s="70"/>
      <c r="R396" s="70"/>
      <c r="S396" s="70"/>
      <c r="T396" s="71"/>
      <c r="U396" s="26"/>
      <c r="V396" s="26"/>
      <c r="W396" s="26"/>
      <c r="X396" s="26"/>
      <c r="Y396" s="26"/>
      <c r="Z396" s="26"/>
    </row>
    <row r="397" spans="1:26" ht="12.75" customHeight="1">
      <c r="A397" s="67"/>
      <c r="B397" s="68"/>
      <c r="C397" s="68"/>
      <c r="D397" s="68"/>
      <c r="E397" s="68"/>
      <c r="F397" s="68"/>
      <c r="G397" s="68"/>
      <c r="H397" s="68"/>
      <c r="I397" s="68"/>
      <c r="J397" s="68"/>
      <c r="K397" s="68"/>
      <c r="L397" s="69"/>
      <c r="M397" s="70"/>
      <c r="N397" s="70"/>
      <c r="O397" s="70"/>
      <c r="P397" s="70"/>
      <c r="Q397" s="70"/>
      <c r="R397" s="70"/>
      <c r="S397" s="70"/>
      <c r="T397" s="71"/>
      <c r="U397" s="26"/>
      <c r="V397" s="26"/>
      <c r="W397" s="26"/>
      <c r="X397" s="26"/>
      <c r="Y397" s="26"/>
      <c r="Z397" s="26"/>
    </row>
    <row r="398" spans="1:26" ht="12.75" customHeight="1">
      <c r="A398" s="67"/>
      <c r="B398" s="68"/>
      <c r="C398" s="68"/>
      <c r="D398" s="68"/>
      <c r="E398" s="68"/>
      <c r="F398" s="68"/>
      <c r="G398" s="68"/>
      <c r="H398" s="68"/>
      <c r="I398" s="68"/>
      <c r="J398" s="68"/>
      <c r="K398" s="68"/>
      <c r="L398" s="69"/>
      <c r="M398" s="70"/>
      <c r="N398" s="70"/>
      <c r="O398" s="70"/>
      <c r="P398" s="70"/>
      <c r="Q398" s="70"/>
      <c r="R398" s="70"/>
      <c r="S398" s="70"/>
      <c r="T398" s="71"/>
      <c r="U398" s="26"/>
      <c r="V398" s="26"/>
      <c r="W398" s="26"/>
      <c r="X398" s="26"/>
      <c r="Y398" s="26"/>
      <c r="Z398" s="26"/>
    </row>
    <row r="399" spans="1:26" ht="12.75" customHeight="1">
      <c r="A399" s="67"/>
      <c r="B399" s="68"/>
      <c r="C399" s="68"/>
      <c r="D399" s="68"/>
      <c r="E399" s="68"/>
      <c r="F399" s="68"/>
      <c r="G399" s="68"/>
      <c r="H399" s="68"/>
      <c r="I399" s="68"/>
      <c r="J399" s="68"/>
      <c r="K399" s="68"/>
      <c r="L399" s="69"/>
      <c r="M399" s="70"/>
      <c r="N399" s="70"/>
      <c r="O399" s="70"/>
      <c r="P399" s="70"/>
      <c r="Q399" s="70"/>
      <c r="R399" s="70"/>
      <c r="S399" s="70"/>
      <c r="T399" s="71"/>
      <c r="U399" s="26"/>
      <c r="V399" s="26"/>
      <c r="W399" s="26"/>
      <c r="X399" s="26"/>
      <c r="Y399" s="26"/>
      <c r="Z399" s="26"/>
    </row>
    <row r="400" spans="1:26" ht="12.75" customHeight="1">
      <c r="A400" s="67"/>
      <c r="B400" s="68"/>
      <c r="C400" s="68"/>
      <c r="D400" s="68"/>
      <c r="E400" s="68"/>
      <c r="F400" s="68"/>
      <c r="G400" s="68"/>
      <c r="H400" s="68"/>
      <c r="I400" s="68"/>
      <c r="J400" s="68"/>
      <c r="K400" s="68"/>
      <c r="L400" s="69"/>
      <c r="M400" s="70"/>
      <c r="N400" s="70"/>
      <c r="O400" s="70"/>
      <c r="P400" s="70"/>
      <c r="Q400" s="70"/>
      <c r="R400" s="70"/>
      <c r="S400" s="70"/>
      <c r="T400" s="71"/>
      <c r="U400" s="26"/>
      <c r="V400" s="26"/>
      <c r="W400" s="26"/>
      <c r="X400" s="26"/>
      <c r="Y400" s="26"/>
      <c r="Z400" s="26"/>
    </row>
    <row r="401" spans="1:26" ht="12.75" customHeight="1">
      <c r="A401" s="67"/>
      <c r="B401" s="68"/>
      <c r="C401" s="68"/>
      <c r="D401" s="68"/>
      <c r="E401" s="68"/>
      <c r="F401" s="68"/>
      <c r="G401" s="68"/>
      <c r="H401" s="68"/>
      <c r="I401" s="68"/>
      <c r="J401" s="68"/>
      <c r="K401" s="68"/>
      <c r="L401" s="69"/>
      <c r="M401" s="70"/>
      <c r="N401" s="70"/>
      <c r="O401" s="70"/>
      <c r="P401" s="70"/>
      <c r="Q401" s="70"/>
      <c r="R401" s="70"/>
      <c r="S401" s="70"/>
      <c r="T401" s="71"/>
      <c r="U401" s="26"/>
      <c r="V401" s="26"/>
      <c r="W401" s="26"/>
      <c r="X401" s="26"/>
      <c r="Y401" s="26"/>
      <c r="Z401" s="26"/>
    </row>
    <row r="402" spans="1:26" ht="12.75" customHeight="1">
      <c r="A402" s="67"/>
      <c r="B402" s="68"/>
      <c r="C402" s="68"/>
      <c r="D402" s="68"/>
      <c r="E402" s="68"/>
      <c r="F402" s="68"/>
      <c r="G402" s="68"/>
      <c r="H402" s="68"/>
      <c r="I402" s="68"/>
      <c r="J402" s="68"/>
      <c r="K402" s="68"/>
      <c r="L402" s="69"/>
      <c r="M402" s="70"/>
      <c r="N402" s="70"/>
      <c r="O402" s="70"/>
      <c r="P402" s="70"/>
      <c r="Q402" s="70"/>
      <c r="R402" s="70"/>
      <c r="S402" s="70"/>
      <c r="T402" s="71"/>
      <c r="U402" s="26"/>
      <c r="V402" s="26"/>
      <c r="W402" s="26"/>
      <c r="X402" s="26"/>
      <c r="Y402" s="26"/>
      <c r="Z402" s="26"/>
    </row>
    <row r="403" spans="1:26" ht="12.75" customHeight="1">
      <c r="A403" s="67"/>
      <c r="B403" s="68"/>
      <c r="C403" s="68"/>
      <c r="D403" s="68"/>
      <c r="E403" s="68"/>
      <c r="F403" s="68"/>
      <c r="G403" s="68"/>
      <c r="H403" s="68"/>
      <c r="I403" s="68"/>
      <c r="J403" s="68"/>
      <c r="K403" s="68"/>
      <c r="L403" s="69"/>
      <c r="M403" s="70"/>
      <c r="N403" s="70"/>
      <c r="O403" s="70"/>
      <c r="P403" s="70"/>
      <c r="Q403" s="70"/>
      <c r="R403" s="70"/>
      <c r="S403" s="70"/>
      <c r="T403" s="71"/>
      <c r="U403" s="26"/>
      <c r="V403" s="26"/>
      <c r="W403" s="26"/>
      <c r="X403" s="26"/>
      <c r="Y403" s="26"/>
      <c r="Z403" s="26"/>
    </row>
    <row r="404" spans="1:26" ht="12.75" customHeight="1">
      <c r="A404" s="67"/>
      <c r="B404" s="68"/>
      <c r="C404" s="68"/>
      <c r="D404" s="68"/>
      <c r="E404" s="68"/>
      <c r="F404" s="68"/>
      <c r="G404" s="68"/>
      <c r="H404" s="68"/>
      <c r="I404" s="68"/>
      <c r="J404" s="68"/>
      <c r="K404" s="68"/>
      <c r="L404" s="69"/>
      <c r="M404" s="70"/>
      <c r="N404" s="70"/>
      <c r="O404" s="70"/>
      <c r="P404" s="70"/>
      <c r="Q404" s="70"/>
      <c r="R404" s="70"/>
      <c r="S404" s="70"/>
      <c r="T404" s="71"/>
      <c r="U404" s="26"/>
      <c r="V404" s="26"/>
      <c r="W404" s="26"/>
      <c r="X404" s="26"/>
      <c r="Y404" s="26"/>
      <c r="Z404" s="26"/>
    </row>
    <row r="405" spans="1:26" ht="12.75" customHeight="1">
      <c r="A405" s="67"/>
      <c r="B405" s="68"/>
      <c r="C405" s="68"/>
      <c r="D405" s="68"/>
      <c r="E405" s="68"/>
      <c r="F405" s="68"/>
      <c r="G405" s="68"/>
      <c r="H405" s="68"/>
      <c r="I405" s="68"/>
      <c r="J405" s="68"/>
      <c r="K405" s="68"/>
      <c r="L405" s="69"/>
      <c r="M405" s="70"/>
      <c r="N405" s="70"/>
      <c r="O405" s="70"/>
      <c r="P405" s="70"/>
      <c r="Q405" s="70"/>
      <c r="R405" s="70"/>
      <c r="S405" s="70"/>
      <c r="T405" s="71"/>
      <c r="U405" s="26"/>
      <c r="V405" s="26"/>
      <c r="W405" s="26"/>
      <c r="X405" s="26"/>
      <c r="Y405" s="26"/>
      <c r="Z405" s="26"/>
    </row>
    <row r="406" spans="1:26" ht="12.75" customHeight="1">
      <c r="A406" s="67"/>
      <c r="B406" s="68"/>
      <c r="C406" s="68"/>
      <c r="D406" s="68"/>
      <c r="E406" s="68"/>
      <c r="F406" s="68"/>
      <c r="G406" s="68"/>
      <c r="H406" s="68"/>
      <c r="I406" s="68"/>
      <c r="J406" s="68"/>
      <c r="K406" s="68"/>
      <c r="L406" s="69"/>
      <c r="M406" s="70"/>
      <c r="N406" s="70"/>
      <c r="O406" s="70"/>
      <c r="P406" s="70"/>
      <c r="Q406" s="70"/>
      <c r="R406" s="70"/>
      <c r="S406" s="70"/>
      <c r="T406" s="71"/>
      <c r="U406" s="26"/>
      <c r="V406" s="26"/>
      <c r="W406" s="26"/>
      <c r="X406" s="26"/>
      <c r="Y406" s="26"/>
      <c r="Z406" s="26"/>
    </row>
    <row r="407" spans="1:26" ht="12.75" customHeight="1">
      <c r="A407" s="67"/>
      <c r="B407" s="68"/>
      <c r="C407" s="68"/>
      <c r="D407" s="68"/>
      <c r="E407" s="68"/>
      <c r="F407" s="68"/>
      <c r="G407" s="68"/>
      <c r="H407" s="68"/>
      <c r="I407" s="68"/>
      <c r="J407" s="68"/>
      <c r="K407" s="68"/>
      <c r="L407" s="69"/>
      <c r="M407" s="70"/>
      <c r="N407" s="70"/>
      <c r="O407" s="70"/>
      <c r="P407" s="70"/>
      <c r="Q407" s="70"/>
      <c r="R407" s="70"/>
      <c r="S407" s="70"/>
      <c r="T407" s="71"/>
      <c r="U407" s="26"/>
      <c r="V407" s="26"/>
      <c r="W407" s="26"/>
      <c r="X407" s="26"/>
      <c r="Y407" s="26"/>
      <c r="Z407" s="26"/>
    </row>
    <row r="408" spans="1:26" ht="12.75" customHeight="1">
      <c r="A408" s="67"/>
      <c r="B408" s="68"/>
      <c r="C408" s="68"/>
      <c r="D408" s="68"/>
      <c r="E408" s="68"/>
      <c r="F408" s="68"/>
      <c r="G408" s="68"/>
      <c r="H408" s="68"/>
      <c r="I408" s="68"/>
      <c r="J408" s="68"/>
      <c r="K408" s="68"/>
      <c r="L408" s="69"/>
      <c r="M408" s="70"/>
      <c r="N408" s="70"/>
      <c r="O408" s="70"/>
      <c r="P408" s="70"/>
      <c r="Q408" s="70"/>
      <c r="R408" s="70"/>
      <c r="S408" s="70"/>
      <c r="T408" s="71"/>
      <c r="U408" s="26"/>
      <c r="V408" s="26"/>
      <c r="W408" s="26"/>
      <c r="X408" s="26"/>
      <c r="Y408" s="26"/>
      <c r="Z408" s="26"/>
    </row>
    <row r="409" spans="1:26" ht="12.75" customHeight="1">
      <c r="A409" s="67"/>
      <c r="B409" s="68"/>
      <c r="C409" s="68"/>
      <c r="D409" s="68"/>
      <c r="E409" s="68"/>
      <c r="F409" s="68"/>
      <c r="G409" s="68"/>
      <c r="H409" s="68"/>
      <c r="I409" s="68"/>
      <c r="J409" s="68"/>
      <c r="K409" s="68"/>
      <c r="L409" s="69"/>
      <c r="M409" s="70"/>
      <c r="N409" s="70"/>
      <c r="O409" s="70"/>
      <c r="P409" s="70"/>
      <c r="Q409" s="70"/>
      <c r="R409" s="70"/>
      <c r="S409" s="70"/>
      <c r="T409" s="71"/>
      <c r="U409" s="26"/>
      <c r="V409" s="26"/>
      <c r="W409" s="26"/>
      <c r="X409" s="26"/>
      <c r="Y409" s="26"/>
      <c r="Z409" s="26"/>
    </row>
    <row r="410" spans="1:26" ht="12.75" customHeight="1">
      <c r="A410" s="67"/>
      <c r="B410" s="68"/>
      <c r="C410" s="68"/>
      <c r="D410" s="68"/>
      <c r="E410" s="68"/>
      <c r="F410" s="68"/>
      <c r="G410" s="68"/>
      <c r="H410" s="68"/>
      <c r="I410" s="68"/>
      <c r="J410" s="68"/>
      <c r="K410" s="68"/>
      <c r="L410" s="69"/>
      <c r="M410" s="70"/>
      <c r="N410" s="70"/>
      <c r="O410" s="70"/>
      <c r="P410" s="70"/>
      <c r="Q410" s="70"/>
      <c r="R410" s="70"/>
      <c r="S410" s="70"/>
      <c r="T410" s="71"/>
      <c r="U410" s="26"/>
      <c r="V410" s="26"/>
      <c r="W410" s="26"/>
      <c r="X410" s="26"/>
      <c r="Y410" s="26"/>
      <c r="Z410" s="26"/>
    </row>
    <row r="411" spans="1:26" ht="12.75" customHeight="1">
      <c r="A411" s="67"/>
      <c r="B411" s="68"/>
      <c r="C411" s="68"/>
      <c r="D411" s="68"/>
      <c r="E411" s="68"/>
      <c r="F411" s="68"/>
      <c r="G411" s="68"/>
      <c r="H411" s="68"/>
      <c r="I411" s="68"/>
      <c r="J411" s="68"/>
      <c r="K411" s="68"/>
      <c r="L411" s="69"/>
      <c r="M411" s="70"/>
      <c r="N411" s="70"/>
      <c r="O411" s="70"/>
      <c r="P411" s="70"/>
      <c r="Q411" s="70"/>
      <c r="R411" s="70"/>
      <c r="S411" s="70"/>
      <c r="T411" s="71"/>
      <c r="U411" s="26"/>
      <c r="V411" s="26"/>
      <c r="W411" s="26"/>
      <c r="X411" s="26"/>
      <c r="Y411" s="26"/>
      <c r="Z411" s="26"/>
    </row>
    <row r="412" spans="1:26" ht="12.75" customHeight="1">
      <c r="A412" s="67"/>
      <c r="B412" s="68"/>
      <c r="C412" s="68"/>
      <c r="D412" s="68"/>
      <c r="E412" s="68"/>
      <c r="F412" s="68"/>
      <c r="G412" s="68"/>
      <c r="H412" s="68"/>
      <c r="I412" s="68"/>
      <c r="J412" s="68"/>
      <c r="K412" s="68"/>
      <c r="L412" s="69"/>
      <c r="M412" s="70"/>
      <c r="N412" s="70"/>
      <c r="O412" s="70"/>
      <c r="P412" s="70"/>
      <c r="Q412" s="70"/>
      <c r="R412" s="70"/>
      <c r="S412" s="70"/>
      <c r="T412" s="71"/>
      <c r="U412" s="26"/>
      <c r="V412" s="26"/>
      <c r="W412" s="26"/>
      <c r="X412" s="26"/>
      <c r="Y412" s="26"/>
      <c r="Z412" s="26"/>
    </row>
    <row r="413" spans="1:26" ht="12.75" customHeight="1">
      <c r="A413" s="67"/>
      <c r="B413" s="68"/>
      <c r="C413" s="68"/>
      <c r="D413" s="68"/>
      <c r="E413" s="68"/>
      <c r="F413" s="68"/>
      <c r="G413" s="68"/>
      <c r="H413" s="68"/>
      <c r="I413" s="68"/>
      <c r="J413" s="68"/>
      <c r="K413" s="68"/>
      <c r="L413" s="69"/>
      <c r="M413" s="70"/>
      <c r="N413" s="70"/>
      <c r="O413" s="70"/>
      <c r="P413" s="70"/>
      <c r="Q413" s="70"/>
      <c r="R413" s="70"/>
      <c r="S413" s="70"/>
      <c r="T413" s="71"/>
      <c r="U413" s="26"/>
      <c r="V413" s="26"/>
      <c r="W413" s="26"/>
      <c r="X413" s="26"/>
      <c r="Y413" s="26"/>
      <c r="Z413" s="26"/>
    </row>
    <row r="414" spans="1:26" ht="12.75" customHeight="1">
      <c r="A414" s="67"/>
      <c r="B414" s="68"/>
      <c r="C414" s="68"/>
      <c r="D414" s="68"/>
      <c r="E414" s="68"/>
      <c r="F414" s="68"/>
      <c r="G414" s="68"/>
      <c r="H414" s="68"/>
      <c r="I414" s="68"/>
      <c r="J414" s="68"/>
      <c r="K414" s="68"/>
      <c r="L414" s="69"/>
      <c r="M414" s="70"/>
      <c r="N414" s="70"/>
      <c r="O414" s="70"/>
      <c r="P414" s="70"/>
      <c r="Q414" s="70"/>
      <c r="R414" s="70"/>
      <c r="S414" s="70"/>
      <c r="T414" s="71"/>
      <c r="U414" s="26"/>
      <c r="V414" s="26"/>
      <c r="W414" s="26"/>
      <c r="X414" s="26"/>
      <c r="Y414" s="26"/>
      <c r="Z414" s="26"/>
    </row>
    <row r="415" spans="1:26" ht="12.75" customHeight="1">
      <c r="A415" s="67"/>
      <c r="B415" s="68"/>
      <c r="C415" s="68"/>
      <c r="D415" s="68"/>
      <c r="E415" s="68"/>
      <c r="F415" s="68"/>
      <c r="G415" s="68"/>
      <c r="H415" s="68"/>
      <c r="I415" s="68"/>
      <c r="J415" s="68"/>
      <c r="K415" s="68"/>
      <c r="L415" s="69"/>
      <c r="M415" s="70"/>
      <c r="N415" s="70"/>
      <c r="O415" s="70"/>
      <c r="P415" s="70"/>
      <c r="Q415" s="70"/>
      <c r="R415" s="70"/>
      <c r="S415" s="70"/>
      <c r="T415" s="71"/>
      <c r="U415" s="26"/>
      <c r="V415" s="26"/>
      <c r="W415" s="26"/>
      <c r="X415" s="26"/>
      <c r="Y415" s="26"/>
      <c r="Z415" s="26"/>
    </row>
    <row r="416" spans="1:26" ht="12.75" customHeight="1">
      <c r="A416" s="67"/>
      <c r="B416" s="68"/>
      <c r="C416" s="68"/>
      <c r="D416" s="68"/>
      <c r="E416" s="68"/>
      <c r="F416" s="68"/>
      <c r="G416" s="68"/>
      <c r="H416" s="68"/>
      <c r="I416" s="68"/>
      <c r="J416" s="68"/>
      <c r="K416" s="68"/>
      <c r="L416" s="69"/>
      <c r="M416" s="70"/>
      <c r="N416" s="70"/>
      <c r="O416" s="70"/>
      <c r="P416" s="70"/>
      <c r="Q416" s="70"/>
      <c r="R416" s="70"/>
      <c r="S416" s="70"/>
      <c r="T416" s="71"/>
      <c r="U416" s="26"/>
      <c r="V416" s="26"/>
      <c r="W416" s="26"/>
      <c r="X416" s="26"/>
      <c r="Y416" s="26"/>
      <c r="Z416" s="26"/>
    </row>
    <row r="417" spans="1:26" ht="12.75" customHeight="1">
      <c r="A417" s="67"/>
      <c r="B417" s="68"/>
      <c r="C417" s="68"/>
      <c r="D417" s="68"/>
      <c r="E417" s="68"/>
      <c r="F417" s="68"/>
      <c r="G417" s="68"/>
      <c r="H417" s="68"/>
      <c r="I417" s="68"/>
      <c r="J417" s="68"/>
      <c r="K417" s="68"/>
      <c r="L417" s="69"/>
      <c r="M417" s="70"/>
      <c r="N417" s="70"/>
      <c r="O417" s="70"/>
      <c r="P417" s="70"/>
      <c r="Q417" s="70"/>
      <c r="R417" s="70"/>
      <c r="S417" s="70"/>
      <c r="T417" s="71"/>
      <c r="U417" s="26"/>
      <c r="V417" s="26"/>
      <c r="W417" s="26"/>
      <c r="X417" s="26"/>
      <c r="Y417" s="26"/>
      <c r="Z417" s="26"/>
    </row>
    <row r="418" spans="1:26" ht="12.75" customHeight="1">
      <c r="A418" s="67"/>
      <c r="B418" s="68"/>
      <c r="C418" s="68"/>
      <c r="D418" s="68"/>
      <c r="E418" s="68"/>
      <c r="F418" s="68"/>
      <c r="G418" s="68"/>
      <c r="H418" s="68"/>
      <c r="I418" s="68"/>
      <c r="J418" s="68"/>
      <c r="K418" s="68"/>
      <c r="L418" s="69"/>
      <c r="M418" s="70"/>
      <c r="N418" s="70"/>
      <c r="O418" s="70"/>
      <c r="P418" s="70"/>
      <c r="Q418" s="70"/>
      <c r="R418" s="70"/>
      <c r="S418" s="70"/>
      <c r="T418" s="71"/>
      <c r="U418" s="26"/>
      <c r="V418" s="26"/>
      <c r="W418" s="26"/>
      <c r="X418" s="26"/>
      <c r="Y418" s="26"/>
      <c r="Z418" s="26"/>
    </row>
    <row r="419" spans="1:26" ht="12.75" customHeight="1">
      <c r="A419" s="67"/>
      <c r="B419" s="68"/>
      <c r="C419" s="68"/>
      <c r="D419" s="68"/>
      <c r="E419" s="68"/>
      <c r="F419" s="68"/>
      <c r="G419" s="68"/>
      <c r="H419" s="68"/>
      <c r="I419" s="68"/>
      <c r="J419" s="68"/>
      <c r="K419" s="68"/>
      <c r="L419" s="69"/>
      <c r="M419" s="70"/>
      <c r="N419" s="70"/>
      <c r="O419" s="70"/>
      <c r="P419" s="70"/>
      <c r="Q419" s="70"/>
      <c r="R419" s="70"/>
      <c r="S419" s="70"/>
      <c r="T419" s="71"/>
      <c r="U419" s="26"/>
      <c r="V419" s="26"/>
      <c r="W419" s="26"/>
      <c r="X419" s="26"/>
      <c r="Y419" s="26"/>
      <c r="Z419" s="26"/>
    </row>
    <row r="420" spans="1:26" ht="12.75" customHeight="1">
      <c r="A420" s="67"/>
      <c r="B420" s="68"/>
      <c r="C420" s="68"/>
      <c r="D420" s="68"/>
      <c r="E420" s="68"/>
      <c r="F420" s="68"/>
      <c r="G420" s="68"/>
      <c r="H420" s="68"/>
      <c r="I420" s="68"/>
      <c r="J420" s="68"/>
      <c r="K420" s="68"/>
      <c r="L420" s="69"/>
      <c r="M420" s="70"/>
      <c r="N420" s="70"/>
      <c r="O420" s="70"/>
      <c r="P420" s="70"/>
      <c r="Q420" s="70"/>
      <c r="R420" s="70"/>
      <c r="S420" s="70"/>
      <c r="T420" s="71"/>
      <c r="U420" s="26"/>
      <c r="V420" s="26"/>
      <c r="W420" s="26"/>
      <c r="X420" s="26"/>
      <c r="Y420" s="26"/>
      <c r="Z420" s="26"/>
    </row>
    <row r="421" spans="1:26" ht="12.75" customHeight="1">
      <c r="A421" s="67"/>
      <c r="B421" s="68"/>
      <c r="C421" s="68"/>
      <c r="D421" s="68"/>
      <c r="E421" s="68"/>
      <c r="F421" s="68"/>
      <c r="G421" s="68"/>
      <c r="H421" s="68"/>
      <c r="I421" s="68"/>
      <c r="J421" s="68"/>
      <c r="K421" s="68"/>
      <c r="L421" s="69"/>
      <c r="M421" s="70"/>
      <c r="N421" s="70"/>
      <c r="O421" s="70"/>
      <c r="P421" s="70"/>
      <c r="Q421" s="70"/>
      <c r="R421" s="70"/>
      <c r="S421" s="70"/>
      <c r="T421" s="71"/>
      <c r="U421" s="26"/>
      <c r="V421" s="26"/>
      <c r="W421" s="26"/>
      <c r="X421" s="26"/>
      <c r="Y421" s="26"/>
      <c r="Z421" s="26"/>
    </row>
    <row r="422" spans="1:26" ht="12.75" customHeight="1">
      <c r="A422" s="67"/>
      <c r="B422" s="68"/>
      <c r="C422" s="68"/>
      <c r="D422" s="68"/>
      <c r="E422" s="68"/>
      <c r="F422" s="68"/>
      <c r="G422" s="68"/>
      <c r="H422" s="68"/>
      <c r="I422" s="68"/>
      <c r="J422" s="68"/>
      <c r="K422" s="68"/>
      <c r="L422" s="69"/>
      <c r="M422" s="70"/>
      <c r="N422" s="70"/>
      <c r="O422" s="70"/>
      <c r="P422" s="70"/>
      <c r="Q422" s="70"/>
      <c r="R422" s="70"/>
      <c r="S422" s="70"/>
      <c r="T422" s="71"/>
      <c r="U422" s="26"/>
      <c r="V422" s="26"/>
      <c r="W422" s="26"/>
      <c r="X422" s="26"/>
      <c r="Y422" s="26"/>
      <c r="Z422" s="26"/>
    </row>
    <row r="423" spans="1:26" ht="12.75" customHeight="1">
      <c r="A423" s="67"/>
      <c r="B423" s="68"/>
      <c r="C423" s="68"/>
      <c r="D423" s="68"/>
      <c r="E423" s="68"/>
      <c r="F423" s="68"/>
      <c r="G423" s="68"/>
      <c r="H423" s="68"/>
      <c r="I423" s="68"/>
      <c r="J423" s="68"/>
      <c r="K423" s="68"/>
      <c r="L423" s="69"/>
      <c r="M423" s="70"/>
      <c r="N423" s="70"/>
      <c r="O423" s="70"/>
      <c r="P423" s="70"/>
      <c r="Q423" s="70"/>
      <c r="R423" s="70"/>
      <c r="S423" s="70"/>
      <c r="T423" s="71"/>
      <c r="U423" s="26"/>
      <c r="V423" s="26"/>
      <c r="W423" s="26"/>
      <c r="X423" s="26"/>
      <c r="Y423" s="26"/>
      <c r="Z423" s="26"/>
    </row>
    <row r="424" spans="1:26" ht="12.75" customHeight="1">
      <c r="A424" s="67"/>
      <c r="B424" s="68"/>
      <c r="C424" s="68"/>
      <c r="D424" s="68"/>
      <c r="E424" s="68"/>
      <c r="F424" s="68"/>
      <c r="G424" s="68"/>
      <c r="H424" s="68"/>
      <c r="I424" s="68"/>
      <c r="J424" s="68"/>
      <c r="K424" s="68"/>
      <c r="L424" s="69"/>
      <c r="M424" s="70"/>
      <c r="N424" s="70"/>
      <c r="O424" s="70"/>
      <c r="P424" s="70"/>
      <c r="Q424" s="70"/>
      <c r="R424" s="70"/>
      <c r="S424" s="70"/>
      <c r="T424" s="71"/>
      <c r="U424" s="26"/>
      <c r="V424" s="26"/>
      <c r="W424" s="26"/>
      <c r="X424" s="26"/>
      <c r="Y424" s="26"/>
      <c r="Z424" s="26"/>
    </row>
    <row r="425" spans="1:26" ht="12.75" customHeight="1">
      <c r="A425" s="67"/>
      <c r="B425" s="68"/>
      <c r="C425" s="68"/>
      <c r="D425" s="68"/>
      <c r="E425" s="68"/>
      <c r="F425" s="68"/>
      <c r="G425" s="68"/>
      <c r="H425" s="68"/>
      <c r="I425" s="68"/>
      <c r="J425" s="68"/>
      <c r="K425" s="68"/>
      <c r="L425" s="69"/>
      <c r="M425" s="70"/>
      <c r="N425" s="70"/>
      <c r="O425" s="70"/>
      <c r="P425" s="70"/>
      <c r="Q425" s="70"/>
      <c r="R425" s="70"/>
      <c r="S425" s="70"/>
      <c r="T425" s="71"/>
      <c r="U425" s="26"/>
      <c r="V425" s="26"/>
      <c r="W425" s="26"/>
      <c r="X425" s="26"/>
      <c r="Y425" s="26"/>
      <c r="Z425" s="26"/>
    </row>
    <row r="426" spans="1:26" ht="12.75" customHeight="1">
      <c r="A426" s="67"/>
      <c r="B426" s="68"/>
      <c r="C426" s="68"/>
      <c r="D426" s="68"/>
      <c r="E426" s="68"/>
      <c r="F426" s="68"/>
      <c r="G426" s="68"/>
      <c r="H426" s="68"/>
      <c r="I426" s="68"/>
      <c r="J426" s="68"/>
      <c r="K426" s="68"/>
      <c r="L426" s="69"/>
      <c r="M426" s="70"/>
      <c r="N426" s="70"/>
      <c r="O426" s="70"/>
      <c r="P426" s="70"/>
      <c r="Q426" s="70"/>
      <c r="R426" s="70"/>
      <c r="S426" s="70"/>
      <c r="T426" s="71"/>
      <c r="U426" s="26"/>
      <c r="V426" s="26"/>
      <c r="W426" s="26"/>
      <c r="X426" s="26"/>
      <c r="Y426" s="26"/>
      <c r="Z426" s="26"/>
    </row>
    <row r="427" spans="1:26" ht="12.75" customHeight="1">
      <c r="A427" s="67"/>
      <c r="B427" s="68"/>
      <c r="C427" s="68"/>
      <c r="D427" s="68"/>
      <c r="E427" s="68"/>
      <c r="F427" s="68"/>
      <c r="G427" s="68"/>
      <c r="H427" s="68"/>
      <c r="I427" s="68"/>
      <c r="J427" s="68"/>
      <c r="K427" s="68"/>
      <c r="L427" s="69"/>
      <c r="M427" s="70"/>
      <c r="N427" s="70"/>
      <c r="O427" s="70"/>
      <c r="P427" s="70"/>
      <c r="Q427" s="70"/>
      <c r="R427" s="70"/>
      <c r="S427" s="70"/>
      <c r="T427" s="71"/>
      <c r="U427" s="26"/>
      <c r="V427" s="26"/>
      <c r="W427" s="26"/>
      <c r="X427" s="26"/>
      <c r="Y427" s="26"/>
      <c r="Z427" s="26"/>
    </row>
    <row r="428" spans="1:26" ht="12.75" customHeight="1">
      <c r="A428" s="67"/>
      <c r="B428" s="68"/>
      <c r="C428" s="68"/>
      <c r="D428" s="68"/>
      <c r="E428" s="68"/>
      <c r="F428" s="68"/>
      <c r="G428" s="68"/>
      <c r="H428" s="68"/>
      <c r="I428" s="68"/>
      <c r="J428" s="68"/>
      <c r="K428" s="68"/>
      <c r="L428" s="69"/>
      <c r="M428" s="70"/>
      <c r="N428" s="70"/>
      <c r="O428" s="70"/>
      <c r="P428" s="70"/>
      <c r="Q428" s="70"/>
      <c r="R428" s="70"/>
      <c r="S428" s="70"/>
      <c r="T428" s="71"/>
      <c r="U428" s="26"/>
      <c r="V428" s="26"/>
      <c r="W428" s="26"/>
      <c r="X428" s="26"/>
      <c r="Y428" s="26"/>
      <c r="Z428" s="26"/>
    </row>
    <row r="429" spans="1:26" ht="12.75" customHeight="1">
      <c r="A429" s="67"/>
      <c r="B429" s="68"/>
      <c r="C429" s="68"/>
      <c r="D429" s="68"/>
      <c r="E429" s="68"/>
      <c r="F429" s="68"/>
      <c r="G429" s="68"/>
      <c r="H429" s="68"/>
      <c r="I429" s="68"/>
      <c r="J429" s="68"/>
      <c r="K429" s="68"/>
      <c r="L429" s="69"/>
      <c r="M429" s="70"/>
      <c r="N429" s="70"/>
      <c r="O429" s="70"/>
      <c r="P429" s="70"/>
      <c r="Q429" s="70"/>
      <c r="R429" s="70"/>
      <c r="S429" s="70"/>
      <c r="T429" s="71"/>
      <c r="U429" s="26"/>
      <c r="V429" s="26"/>
      <c r="W429" s="26"/>
      <c r="X429" s="26"/>
      <c r="Y429" s="26"/>
      <c r="Z429" s="26"/>
    </row>
    <row r="430" spans="1:26" ht="12.75" customHeight="1">
      <c r="A430" s="67"/>
      <c r="B430" s="68"/>
      <c r="C430" s="68"/>
      <c r="D430" s="68"/>
      <c r="E430" s="68"/>
      <c r="F430" s="68"/>
      <c r="G430" s="68"/>
      <c r="H430" s="68"/>
      <c r="I430" s="68"/>
      <c r="J430" s="68"/>
      <c r="K430" s="68"/>
      <c r="L430" s="69"/>
      <c r="M430" s="70"/>
      <c r="N430" s="70"/>
      <c r="O430" s="70"/>
      <c r="P430" s="70"/>
      <c r="Q430" s="70"/>
      <c r="R430" s="70"/>
      <c r="S430" s="70"/>
      <c r="T430" s="71"/>
      <c r="U430" s="26"/>
      <c r="V430" s="26"/>
      <c r="W430" s="26"/>
      <c r="X430" s="26"/>
      <c r="Y430" s="26"/>
      <c r="Z430" s="26"/>
    </row>
    <row r="431" spans="1:26" ht="12.75" customHeight="1">
      <c r="A431" s="67"/>
      <c r="B431" s="68"/>
      <c r="C431" s="68"/>
      <c r="D431" s="68"/>
      <c r="E431" s="68"/>
      <c r="F431" s="68"/>
      <c r="G431" s="68"/>
      <c r="H431" s="68"/>
      <c r="I431" s="68"/>
      <c r="J431" s="68"/>
      <c r="K431" s="68"/>
      <c r="L431" s="69"/>
      <c r="M431" s="70"/>
      <c r="N431" s="70"/>
      <c r="O431" s="70"/>
      <c r="P431" s="70"/>
      <c r="Q431" s="70"/>
      <c r="R431" s="70"/>
      <c r="S431" s="70"/>
      <c r="T431" s="71"/>
      <c r="U431" s="26"/>
      <c r="V431" s="26"/>
      <c r="W431" s="26"/>
      <c r="X431" s="26"/>
      <c r="Y431" s="26"/>
      <c r="Z431" s="26"/>
    </row>
    <row r="432" spans="1:26" ht="12.75" customHeight="1">
      <c r="A432" s="67"/>
      <c r="B432" s="68"/>
      <c r="C432" s="68"/>
      <c r="D432" s="68"/>
      <c r="E432" s="68"/>
      <c r="F432" s="68"/>
      <c r="G432" s="68"/>
      <c r="H432" s="68"/>
      <c r="I432" s="68"/>
      <c r="J432" s="68"/>
      <c r="K432" s="68"/>
      <c r="L432" s="69"/>
      <c r="M432" s="70"/>
      <c r="N432" s="70"/>
      <c r="O432" s="70"/>
      <c r="P432" s="70"/>
      <c r="Q432" s="70"/>
      <c r="R432" s="70"/>
      <c r="S432" s="70"/>
      <c r="T432" s="71"/>
      <c r="U432" s="26"/>
      <c r="V432" s="26"/>
      <c r="W432" s="26"/>
      <c r="X432" s="26"/>
      <c r="Y432" s="26"/>
      <c r="Z432" s="26"/>
    </row>
    <row r="433" spans="1:26" ht="12.75" customHeight="1">
      <c r="A433" s="67"/>
      <c r="B433" s="68"/>
      <c r="C433" s="68"/>
      <c r="D433" s="68"/>
      <c r="E433" s="68"/>
      <c r="F433" s="68"/>
      <c r="G433" s="68"/>
      <c r="H433" s="68"/>
      <c r="I433" s="68"/>
      <c r="J433" s="68"/>
      <c r="K433" s="68"/>
      <c r="L433" s="69"/>
      <c r="M433" s="70"/>
      <c r="N433" s="70"/>
      <c r="O433" s="70"/>
      <c r="P433" s="70"/>
      <c r="Q433" s="70"/>
      <c r="R433" s="70"/>
      <c r="S433" s="70"/>
      <c r="T433" s="71"/>
      <c r="U433" s="26"/>
      <c r="V433" s="26"/>
      <c r="W433" s="26"/>
      <c r="X433" s="26"/>
      <c r="Y433" s="26"/>
      <c r="Z433" s="26"/>
    </row>
    <row r="434" spans="1:26" ht="12.75" customHeight="1">
      <c r="A434" s="67"/>
      <c r="B434" s="68"/>
      <c r="C434" s="68"/>
      <c r="D434" s="68"/>
      <c r="E434" s="68"/>
      <c r="F434" s="68"/>
      <c r="G434" s="68"/>
      <c r="H434" s="68"/>
      <c r="I434" s="68"/>
      <c r="J434" s="68"/>
      <c r="K434" s="68"/>
      <c r="L434" s="69"/>
      <c r="M434" s="70"/>
      <c r="N434" s="70"/>
      <c r="O434" s="70"/>
      <c r="P434" s="70"/>
      <c r="Q434" s="70"/>
      <c r="R434" s="70"/>
      <c r="S434" s="70"/>
      <c r="T434" s="71"/>
      <c r="U434" s="26"/>
      <c r="V434" s="26"/>
      <c r="W434" s="26"/>
      <c r="X434" s="26"/>
      <c r="Y434" s="26"/>
      <c r="Z434" s="26"/>
    </row>
    <row r="435" spans="1:26" ht="12.75" customHeight="1">
      <c r="A435" s="67"/>
      <c r="B435" s="68"/>
      <c r="C435" s="68"/>
      <c r="D435" s="68"/>
      <c r="E435" s="68"/>
      <c r="F435" s="68"/>
      <c r="G435" s="68"/>
      <c r="H435" s="68"/>
      <c r="I435" s="68"/>
      <c r="J435" s="68"/>
      <c r="K435" s="68"/>
      <c r="L435" s="69"/>
      <c r="M435" s="70"/>
      <c r="N435" s="70"/>
      <c r="O435" s="70"/>
      <c r="P435" s="70"/>
      <c r="Q435" s="70"/>
      <c r="R435" s="70"/>
      <c r="S435" s="70"/>
      <c r="T435" s="71"/>
      <c r="U435" s="26"/>
      <c r="V435" s="26"/>
      <c r="W435" s="26"/>
      <c r="X435" s="26"/>
      <c r="Y435" s="26"/>
      <c r="Z435" s="26"/>
    </row>
    <row r="436" spans="1:26" ht="12.75" customHeight="1">
      <c r="A436" s="67"/>
      <c r="B436" s="68"/>
      <c r="C436" s="68"/>
      <c r="D436" s="68"/>
      <c r="E436" s="68"/>
      <c r="F436" s="68"/>
      <c r="G436" s="68"/>
      <c r="H436" s="68"/>
      <c r="I436" s="68"/>
      <c r="J436" s="68"/>
      <c r="K436" s="68"/>
      <c r="L436" s="69"/>
      <c r="M436" s="70"/>
      <c r="N436" s="70"/>
      <c r="O436" s="70"/>
      <c r="P436" s="70"/>
      <c r="Q436" s="70"/>
      <c r="R436" s="70"/>
      <c r="S436" s="70"/>
      <c r="T436" s="71"/>
      <c r="U436" s="26"/>
      <c r="V436" s="26"/>
      <c r="W436" s="26"/>
      <c r="X436" s="26"/>
      <c r="Y436" s="26"/>
      <c r="Z436" s="26"/>
    </row>
    <row r="437" spans="1:26" ht="12.75" customHeight="1">
      <c r="A437" s="67"/>
      <c r="B437" s="68"/>
      <c r="C437" s="68"/>
      <c r="D437" s="68"/>
      <c r="E437" s="68"/>
      <c r="F437" s="68"/>
      <c r="G437" s="68"/>
      <c r="H437" s="68"/>
      <c r="I437" s="68"/>
      <c r="J437" s="68"/>
      <c r="K437" s="68"/>
      <c r="L437" s="69"/>
      <c r="M437" s="70"/>
      <c r="N437" s="70"/>
      <c r="O437" s="70"/>
      <c r="P437" s="70"/>
      <c r="Q437" s="70"/>
      <c r="R437" s="70"/>
      <c r="S437" s="70"/>
      <c r="T437" s="71"/>
      <c r="U437" s="26"/>
      <c r="V437" s="26"/>
      <c r="W437" s="26"/>
      <c r="X437" s="26"/>
      <c r="Y437" s="26"/>
      <c r="Z437" s="26"/>
    </row>
    <row r="438" spans="1:26" ht="12.75" customHeight="1">
      <c r="A438" s="67"/>
      <c r="B438" s="68"/>
      <c r="C438" s="68"/>
      <c r="D438" s="68"/>
      <c r="E438" s="68"/>
      <c r="F438" s="68"/>
      <c r="G438" s="68"/>
      <c r="H438" s="68"/>
      <c r="I438" s="68"/>
      <c r="J438" s="68"/>
      <c r="K438" s="68"/>
      <c r="L438" s="69"/>
      <c r="M438" s="70"/>
      <c r="N438" s="70"/>
      <c r="O438" s="70"/>
      <c r="P438" s="70"/>
      <c r="Q438" s="70"/>
      <c r="R438" s="70"/>
      <c r="S438" s="70"/>
      <c r="T438" s="71"/>
      <c r="U438" s="26"/>
      <c r="V438" s="26"/>
      <c r="W438" s="26"/>
      <c r="X438" s="26"/>
      <c r="Y438" s="26"/>
      <c r="Z438" s="26"/>
    </row>
    <row r="439" spans="1:26" ht="12.75" customHeight="1">
      <c r="A439" s="67"/>
      <c r="B439" s="68"/>
      <c r="C439" s="68"/>
      <c r="D439" s="68"/>
      <c r="E439" s="68"/>
      <c r="F439" s="68"/>
      <c r="G439" s="68"/>
      <c r="H439" s="68"/>
      <c r="I439" s="68"/>
      <c r="J439" s="68"/>
      <c r="K439" s="68"/>
      <c r="L439" s="69"/>
      <c r="M439" s="70"/>
      <c r="N439" s="70"/>
      <c r="O439" s="70"/>
      <c r="P439" s="70"/>
      <c r="Q439" s="70"/>
      <c r="R439" s="70"/>
      <c r="S439" s="70"/>
      <c r="T439" s="71"/>
      <c r="U439" s="26"/>
      <c r="V439" s="26"/>
      <c r="W439" s="26"/>
      <c r="X439" s="26"/>
      <c r="Y439" s="26"/>
      <c r="Z439" s="26"/>
    </row>
    <row r="440" spans="1:26" ht="12.75" customHeight="1">
      <c r="A440" s="67"/>
      <c r="B440" s="68"/>
      <c r="C440" s="68"/>
      <c r="D440" s="68"/>
      <c r="E440" s="68"/>
      <c r="F440" s="68"/>
      <c r="G440" s="68"/>
      <c r="H440" s="68"/>
      <c r="I440" s="68"/>
      <c r="J440" s="68"/>
      <c r="K440" s="68"/>
      <c r="L440" s="69"/>
      <c r="M440" s="70"/>
      <c r="N440" s="70"/>
      <c r="O440" s="70"/>
      <c r="P440" s="70"/>
      <c r="Q440" s="70"/>
      <c r="R440" s="70"/>
      <c r="S440" s="70"/>
      <c r="T440" s="71"/>
      <c r="U440" s="26"/>
      <c r="V440" s="26"/>
      <c r="W440" s="26"/>
      <c r="X440" s="26"/>
      <c r="Y440" s="26"/>
      <c r="Z440" s="26"/>
    </row>
    <row r="441" spans="1:26" ht="12.75" customHeight="1">
      <c r="A441" s="67"/>
      <c r="B441" s="68"/>
      <c r="C441" s="68"/>
      <c r="D441" s="68"/>
      <c r="E441" s="68"/>
      <c r="F441" s="68"/>
      <c r="G441" s="68"/>
      <c r="H441" s="68"/>
      <c r="I441" s="68"/>
      <c r="J441" s="68"/>
      <c r="K441" s="68"/>
      <c r="L441" s="69"/>
      <c r="M441" s="70"/>
      <c r="N441" s="70"/>
      <c r="O441" s="70"/>
      <c r="P441" s="70"/>
      <c r="Q441" s="70"/>
      <c r="R441" s="70"/>
      <c r="S441" s="70"/>
      <c r="T441" s="71"/>
      <c r="U441" s="26"/>
      <c r="V441" s="26"/>
      <c r="W441" s="26"/>
      <c r="X441" s="26"/>
      <c r="Y441" s="26"/>
      <c r="Z441" s="26"/>
    </row>
    <row r="442" spans="1:26" ht="12.75" customHeight="1">
      <c r="A442" s="67"/>
      <c r="B442" s="68"/>
      <c r="C442" s="68"/>
      <c r="D442" s="68"/>
      <c r="E442" s="68"/>
      <c r="F442" s="68"/>
      <c r="G442" s="68"/>
      <c r="H442" s="68"/>
      <c r="I442" s="68"/>
      <c r="J442" s="68"/>
      <c r="K442" s="68"/>
      <c r="L442" s="69"/>
      <c r="M442" s="70"/>
      <c r="N442" s="70"/>
      <c r="O442" s="70"/>
      <c r="P442" s="70"/>
      <c r="Q442" s="70"/>
      <c r="R442" s="70"/>
      <c r="S442" s="70"/>
      <c r="T442" s="71"/>
      <c r="U442" s="26"/>
      <c r="V442" s="26"/>
      <c r="W442" s="26"/>
      <c r="X442" s="26"/>
      <c r="Y442" s="26"/>
      <c r="Z442" s="26"/>
    </row>
    <row r="443" spans="1:26" ht="12.75" customHeight="1">
      <c r="A443" s="67"/>
      <c r="B443" s="68"/>
      <c r="C443" s="68"/>
      <c r="D443" s="68"/>
      <c r="E443" s="68"/>
      <c r="F443" s="68"/>
      <c r="G443" s="68"/>
      <c r="H443" s="68"/>
      <c r="I443" s="68"/>
      <c r="J443" s="68"/>
      <c r="K443" s="68"/>
      <c r="L443" s="69"/>
      <c r="M443" s="70"/>
      <c r="N443" s="70"/>
      <c r="O443" s="70"/>
      <c r="P443" s="70"/>
      <c r="Q443" s="70"/>
      <c r="R443" s="70"/>
      <c r="S443" s="70"/>
      <c r="T443" s="71"/>
      <c r="U443" s="26"/>
      <c r="V443" s="26"/>
      <c r="W443" s="26"/>
      <c r="X443" s="26"/>
      <c r="Y443" s="26"/>
      <c r="Z443" s="26"/>
    </row>
    <row r="444" spans="1:26" ht="12.75" customHeight="1">
      <c r="A444" s="67"/>
      <c r="B444" s="68"/>
      <c r="C444" s="68"/>
      <c r="D444" s="68"/>
      <c r="E444" s="68"/>
      <c r="F444" s="68"/>
      <c r="G444" s="68"/>
      <c r="H444" s="68"/>
      <c r="I444" s="68"/>
      <c r="J444" s="68"/>
      <c r="K444" s="68"/>
      <c r="L444" s="69"/>
      <c r="M444" s="70"/>
      <c r="N444" s="70"/>
      <c r="O444" s="70"/>
      <c r="P444" s="70"/>
      <c r="Q444" s="70"/>
      <c r="R444" s="70"/>
      <c r="S444" s="70"/>
      <c r="T444" s="71"/>
      <c r="U444" s="26"/>
      <c r="V444" s="26"/>
      <c r="W444" s="26"/>
      <c r="X444" s="26"/>
      <c r="Y444" s="26"/>
      <c r="Z444" s="26"/>
    </row>
    <row r="445" spans="1:26" ht="12.75" customHeight="1">
      <c r="A445" s="67"/>
      <c r="B445" s="68"/>
      <c r="C445" s="68"/>
      <c r="D445" s="68"/>
      <c r="E445" s="68"/>
      <c r="F445" s="68"/>
      <c r="G445" s="68"/>
      <c r="H445" s="68"/>
      <c r="I445" s="68"/>
      <c r="J445" s="68"/>
      <c r="K445" s="68"/>
      <c r="L445" s="69"/>
      <c r="M445" s="70"/>
      <c r="N445" s="70"/>
      <c r="O445" s="70"/>
      <c r="P445" s="70"/>
      <c r="Q445" s="70"/>
      <c r="R445" s="70"/>
      <c r="S445" s="70"/>
      <c r="T445" s="71"/>
      <c r="U445" s="26"/>
      <c r="V445" s="26"/>
      <c r="W445" s="26"/>
      <c r="X445" s="26"/>
      <c r="Y445" s="26"/>
      <c r="Z445" s="26"/>
    </row>
    <row r="446" spans="1:26" ht="12.75" customHeight="1">
      <c r="A446" s="67"/>
      <c r="B446" s="68"/>
      <c r="C446" s="68"/>
      <c r="D446" s="68"/>
      <c r="E446" s="68"/>
      <c r="F446" s="68"/>
      <c r="G446" s="68"/>
      <c r="H446" s="68"/>
      <c r="I446" s="68"/>
      <c r="J446" s="68"/>
      <c r="K446" s="68"/>
      <c r="L446" s="69"/>
      <c r="M446" s="70"/>
      <c r="N446" s="70"/>
      <c r="O446" s="70"/>
      <c r="P446" s="70"/>
      <c r="Q446" s="70"/>
      <c r="R446" s="70"/>
      <c r="S446" s="70"/>
      <c r="T446" s="71"/>
      <c r="U446" s="26"/>
      <c r="V446" s="26"/>
      <c r="W446" s="26"/>
      <c r="X446" s="26"/>
      <c r="Y446" s="26"/>
      <c r="Z446" s="26"/>
    </row>
    <row r="447" spans="1:26" ht="12.75" customHeight="1">
      <c r="A447" s="67"/>
      <c r="B447" s="68"/>
      <c r="C447" s="68"/>
      <c r="D447" s="68"/>
      <c r="E447" s="68"/>
      <c r="F447" s="68"/>
      <c r="G447" s="68"/>
      <c r="H447" s="68"/>
      <c r="I447" s="68"/>
      <c r="J447" s="68"/>
      <c r="K447" s="68"/>
      <c r="L447" s="69"/>
      <c r="M447" s="70"/>
      <c r="N447" s="70"/>
      <c r="O447" s="70"/>
      <c r="P447" s="70"/>
      <c r="Q447" s="70"/>
      <c r="R447" s="70"/>
      <c r="S447" s="70"/>
      <c r="T447" s="71"/>
      <c r="U447" s="26"/>
      <c r="V447" s="26"/>
      <c r="W447" s="26"/>
      <c r="X447" s="26"/>
      <c r="Y447" s="26"/>
      <c r="Z447" s="26"/>
    </row>
    <row r="448" spans="1:26" ht="12.75" customHeight="1">
      <c r="A448" s="67"/>
      <c r="B448" s="68"/>
      <c r="C448" s="68"/>
      <c r="D448" s="68"/>
      <c r="E448" s="68"/>
      <c r="F448" s="68"/>
      <c r="G448" s="68"/>
      <c r="H448" s="68"/>
      <c r="I448" s="68"/>
      <c r="J448" s="68"/>
      <c r="K448" s="68"/>
      <c r="L448" s="69"/>
      <c r="M448" s="70"/>
      <c r="N448" s="70"/>
      <c r="O448" s="70"/>
      <c r="P448" s="70"/>
      <c r="Q448" s="70"/>
      <c r="R448" s="70"/>
      <c r="S448" s="70"/>
      <c r="T448" s="71"/>
      <c r="U448" s="26"/>
      <c r="V448" s="26"/>
      <c r="W448" s="26"/>
      <c r="X448" s="26"/>
      <c r="Y448" s="26"/>
      <c r="Z448" s="26"/>
    </row>
    <row r="449" spans="1:26" ht="12.75" customHeight="1">
      <c r="A449" s="67"/>
      <c r="B449" s="68"/>
      <c r="C449" s="68"/>
      <c r="D449" s="68"/>
      <c r="E449" s="68"/>
      <c r="F449" s="68"/>
      <c r="G449" s="68"/>
      <c r="H449" s="68"/>
      <c r="I449" s="68"/>
      <c r="J449" s="68"/>
      <c r="K449" s="68"/>
      <c r="L449" s="69"/>
      <c r="M449" s="70"/>
      <c r="N449" s="70"/>
      <c r="O449" s="70"/>
      <c r="P449" s="70"/>
      <c r="Q449" s="70"/>
      <c r="R449" s="70"/>
      <c r="S449" s="70"/>
      <c r="T449" s="71"/>
      <c r="U449" s="26"/>
      <c r="V449" s="26"/>
      <c r="W449" s="26"/>
      <c r="X449" s="26"/>
      <c r="Y449" s="26"/>
      <c r="Z449" s="26"/>
    </row>
    <row r="450" spans="1:26" ht="12.75" customHeight="1">
      <c r="A450" s="67"/>
      <c r="B450" s="68"/>
      <c r="C450" s="68"/>
      <c r="D450" s="68"/>
      <c r="E450" s="68"/>
      <c r="F450" s="68"/>
      <c r="G450" s="68"/>
      <c r="H450" s="68"/>
      <c r="I450" s="68"/>
      <c r="J450" s="68"/>
      <c r="K450" s="68"/>
      <c r="L450" s="69"/>
      <c r="M450" s="70"/>
      <c r="N450" s="70"/>
      <c r="O450" s="70"/>
      <c r="P450" s="70"/>
      <c r="Q450" s="70"/>
      <c r="R450" s="70"/>
      <c r="S450" s="70"/>
      <c r="T450" s="71"/>
      <c r="U450" s="26"/>
      <c r="V450" s="26"/>
      <c r="W450" s="26"/>
      <c r="X450" s="26"/>
      <c r="Y450" s="26"/>
      <c r="Z450" s="26"/>
    </row>
    <row r="451" spans="1:26" ht="12.75" customHeight="1">
      <c r="A451" s="67"/>
      <c r="B451" s="68"/>
      <c r="C451" s="68"/>
      <c r="D451" s="68"/>
      <c r="E451" s="68"/>
      <c r="F451" s="68"/>
      <c r="G451" s="68"/>
      <c r="H451" s="68"/>
      <c r="I451" s="68"/>
      <c r="J451" s="68"/>
      <c r="K451" s="68"/>
      <c r="L451" s="69"/>
      <c r="M451" s="70"/>
      <c r="N451" s="70"/>
      <c r="O451" s="70"/>
      <c r="P451" s="70"/>
      <c r="Q451" s="70"/>
      <c r="R451" s="70"/>
      <c r="S451" s="70"/>
      <c r="T451" s="71"/>
      <c r="U451" s="26"/>
      <c r="V451" s="26"/>
      <c r="W451" s="26"/>
      <c r="X451" s="26"/>
      <c r="Y451" s="26"/>
      <c r="Z451" s="26"/>
    </row>
    <row r="452" spans="1:26" ht="12.75" customHeight="1">
      <c r="A452" s="67"/>
      <c r="B452" s="68"/>
      <c r="C452" s="68"/>
      <c r="D452" s="68"/>
      <c r="E452" s="68"/>
      <c r="F452" s="68"/>
      <c r="G452" s="68"/>
      <c r="H452" s="68"/>
      <c r="I452" s="68"/>
      <c r="J452" s="68"/>
      <c r="K452" s="68"/>
      <c r="L452" s="69"/>
      <c r="M452" s="70"/>
      <c r="N452" s="70"/>
      <c r="O452" s="70"/>
      <c r="P452" s="70"/>
      <c r="Q452" s="70"/>
      <c r="R452" s="70"/>
      <c r="S452" s="70"/>
      <c r="T452" s="71"/>
      <c r="U452" s="26"/>
      <c r="V452" s="26"/>
      <c r="W452" s="26"/>
      <c r="X452" s="26"/>
      <c r="Y452" s="26"/>
      <c r="Z452" s="26"/>
    </row>
    <row r="453" spans="1:26" ht="12.75" customHeight="1">
      <c r="A453" s="67"/>
      <c r="B453" s="68"/>
      <c r="C453" s="68"/>
      <c r="D453" s="68"/>
      <c r="E453" s="68"/>
      <c r="F453" s="68"/>
      <c r="G453" s="68"/>
      <c r="H453" s="68"/>
      <c r="I453" s="68"/>
      <c r="J453" s="68"/>
      <c r="K453" s="68"/>
      <c r="L453" s="69"/>
      <c r="M453" s="70"/>
      <c r="N453" s="70"/>
      <c r="O453" s="70"/>
      <c r="P453" s="70"/>
      <c r="Q453" s="70"/>
      <c r="R453" s="70"/>
      <c r="S453" s="70"/>
      <c r="T453" s="71"/>
      <c r="U453" s="26"/>
      <c r="V453" s="26"/>
      <c r="W453" s="26"/>
      <c r="X453" s="26"/>
      <c r="Y453" s="26"/>
      <c r="Z453" s="26"/>
    </row>
    <row r="454" spans="1:26" ht="12.75" customHeight="1">
      <c r="A454" s="67"/>
      <c r="B454" s="68"/>
      <c r="C454" s="68"/>
      <c r="D454" s="68"/>
      <c r="E454" s="68"/>
      <c r="F454" s="68"/>
      <c r="G454" s="68"/>
      <c r="H454" s="68"/>
      <c r="I454" s="68"/>
      <c r="J454" s="68"/>
      <c r="K454" s="68"/>
      <c r="L454" s="69"/>
      <c r="M454" s="70"/>
      <c r="N454" s="70"/>
      <c r="O454" s="70"/>
      <c r="P454" s="70"/>
      <c r="Q454" s="70"/>
      <c r="R454" s="70"/>
      <c r="S454" s="70"/>
      <c r="T454" s="71"/>
      <c r="U454" s="26"/>
      <c r="V454" s="26"/>
      <c r="W454" s="26"/>
      <c r="X454" s="26"/>
      <c r="Y454" s="26"/>
      <c r="Z454" s="26"/>
    </row>
    <row r="455" spans="1:26" ht="12.75" customHeight="1">
      <c r="A455" s="67"/>
      <c r="B455" s="68"/>
      <c r="C455" s="68"/>
      <c r="D455" s="68"/>
      <c r="E455" s="68"/>
      <c r="F455" s="68"/>
      <c r="G455" s="68"/>
      <c r="H455" s="68"/>
      <c r="I455" s="68"/>
      <c r="J455" s="68"/>
      <c r="K455" s="68"/>
      <c r="L455" s="69"/>
      <c r="M455" s="70"/>
      <c r="N455" s="70"/>
      <c r="O455" s="70"/>
      <c r="P455" s="70"/>
      <c r="Q455" s="70"/>
      <c r="R455" s="70"/>
      <c r="S455" s="70"/>
      <c r="T455" s="71"/>
      <c r="U455" s="26"/>
      <c r="V455" s="26"/>
      <c r="W455" s="26"/>
      <c r="X455" s="26"/>
      <c r="Y455" s="26"/>
      <c r="Z455" s="26"/>
    </row>
    <row r="456" spans="1:26" ht="12.75" customHeight="1">
      <c r="A456" s="67"/>
      <c r="B456" s="68"/>
      <c r="C456" s="68"/>
      <c r="D456" s="68"/>
      <c r="E456" s="68"/>
      <c r="F456" s="68"/>
      <c r="G456" s="68"/>
      <c r="H456" s="68"/>
      <c r="I456" s="68"/>
      <c r="J456" s="68"/>
      <c r="K456" s="68"/>
      <c r="L456" s="69"/>
      <c r="M456" s="70"/>
      <c r="N456" s="70"/>
      <c r="O456" s="70"/>
      <c r="P456" s="70"/>
      <c r="Q456" s="70"/>
      <c r="R456" s="70"/>
      <c r="S456" s="70"/>
      <c r="T456" s="71"/>
      <c r="U456" s="26"/>
      <c r="V456" s="26"/>
      <c r="W456" s="26"/>
      <c r="X456" s="26"/>
      <c r="Y456" s="26"/>
      <c r="Z456" s="26"/>
    </row>
    <row r="457" spans="1:26" ht="12.75" customHeight="1">
      <c r="A457" s="67"/>
      <c r="B457" s="68"/>
      <c r="C457" s="68"/>
      <c r="D457" s="68"/>
      <c r="E457" s="68"/>
      <c r="F457" s="68"/>
      <c r="G457" s="68"/>
      <c r="H457" s="68"/>
      <c r="I457" s="68"/>
      <c r="J457" s="68"/>
      <c r="K457" s="68"/>
      <c r="L457" s="69"/>
      <c r="M457" s="70"/>
      <c r="N457" s="70"/>
      <c r="O457" s="70"/>
      <c r="P457" s="70"/>
      <c r="Q457" s="70"/>
      <c r="R457" s="70"/>
      <c r="S457" s="70"/>
      <c r="T457" s="71"/>
      <c r="U457" s="26"/>
      <c r="V457" s="26"/>
      <c r="W457" s="26"/>
      <c r="X457" s="26"/>
      <c r="Y457" s="26"/>
      <c r="Z457" s="26"/>
    </row>
    <row r="458" spans="1:26" ht="12.75" customHeight="1">
      <c r="A458" s="67"/>
      <c r="B458" s="68"/>
      <c r="C458" s="68"/>
      <c r="D458" s="68"/>
      <c r="E458" s="68"/>
      <c r="F458" s="68"/>
      <c r="G458" s="68"/>
      <c r="H458" s="68"/>
      <c r="I458" s="68"/>
      <c r="J458" s="68"/>
      <c r="K458" s="68"/>
      <c r="L458" s="69"/>
      <c r="M458" s="70"/>
      <c r="N458" s="70"/>
      <c r="O458" s="70"/>
      <c r="P458" s="70"/>
      <c r="Q458" s="70"/>
      <c r="R458" s="70"/>
      <c r="S458" s="70"/>
      <c r="T458" s="71"/>
      <c r="U458" s="26"/>
      <c r="V458" s="26"/>
      <c r="W458" s="26"/>
      <c r="X458" s="26"/>
      <c r="Y458" s="26"/>
      <c r="Z458" s="26"/>
    </row>
    <row r="459" spans="1:26" ht="12.75" customHeight="1">
      <c r="A459" s="67"/>
      <c r="B459" s="68"/>
      <c r="C459" s="68"/>
      <c r="D459" s="68"/>
      <c r="E459" s="68"/>
      <c r="F459" s="68"/>
      <c r="G459" s="68"/>
      <c r="H459" s="68"/>
      <c r="I459" s="68"/>
      <c r="J459" s="68"/>
      <c r="K459" s="68"/>
      <c r="L459" s="69"/>
      <c r="M459" s="70"/>
      <c r="N459" s="70"/>
      <c r="O459" s="70"/>
      <c r="P459" s="70"/>
      <c r="Q459" s="70"/>
      <c r="R459" s="70"/>
      <c r="S459" s="70"/>
      <c r="T459" s="71"/>
      <c r="U459" s="26"/>
      <c r="V459" s="26"/>
      <c r="W459" s="26"/>
      <c r="X459" s="26"/>
      <c r="Y459" s="26"/>
      <c r="Z459" s="26"/>
    </row>
    <row r="460" spans="1:26" ht="12.75" customHeight="1">
      <c r="A460" s="67"/>
      <c r="B460" s="68"/>
      <c r="C460" s="68"/>
      <c r="D460" s="68"/>
      <c r="E460" s="68"/>
      <c r="F460" s="68"/>
      <c r="G460" s="68"/>
      <c r="H460" s="68"/>
      <c r="I460" s="68"/>
      <c r="J460" s="68"/>
      <c r="K460" s="68"/>
      <c r="L460" s="69"/>
      <c r="M460" s="70"/>
      <c r="N460" s="70"/>
      <c r="O460" s="70"/>
      <c r="P460" s="70"/>
      <c r="Q460" s="70"/>
      <c r="R460" s="70"/>
      <c r="S460" s="70"/>
      <c r="T460" s="71"/>
      <c r="U460" s="26"/>
      <c r="V460" s="26"/>
      <c r="W460" s="26"/>
      <c r="X460" s="26"/>
      <c r="Y460" s="26"/>
      <c r="Z460" s="26"/>
    </row>
    <row r="461" spans="1:26" ht="12.75" customHeight="1">
      <c r="A461" s="67"/>
      <c r="B461" s="68"/>
      <c r="C461" s="68"/>
      <c r="D461" s="68"/>
      <c r="E461" s="68"/>
      <c r="F461" s="68"/>
      <c r="G461" s="68"/>
      <c r="H461" s="68"/>
      <c r="I461" s="68"/>
      <c r="J461" s="68"/>
      <c r="K461" s="68"/>
      <c r="L461" s="69"/>
      <c r="M461" s="70"/>
      <c r="N461" s="70"/>
      <c r="O461" s="70"/>
      <c r="P461" s="70"/>
      <c r="Q461" s="70"/>
      <c r="R461" s="70"/>
      <c r="S461" s="70"/>
      <c r="T461" s="71"/>
      <c r="U461" s="26"/>
      <c r="V461" s="26"/>
      <c r="W461" s="26"/>
      <c r="X461" s="26"/>
      <c r="Y461" s="26"/>
      <c r="Z461" s="26"/>
    </row>
    <row r="462" spans="1:26" ht="12.75" customHeight="1">
      <c r="A462" s="67"/>
      <c r="B462" s="68"/>
      <c r="C462" s="68"/>
      <c r="D462" s="68"/>
      <c r="E462" s="68"/>
      <c r="F462" s="68"/>
      <c r="G462" s="68"/>
      <c r="H462" s="68"/>
      <c r="I462" s="68"/>
      <c r="J462" s="68"/>
      <c r="K462" s="68"/>
      <c r="L462" s="69"/>
      <c r="M462" s="70"/>
      <c r="N462" s="70"/>
      <c r="O462" s="70"/>
      <c r="P462" s="70"/>
      <c r="Q462" s="70"/>
      <c r="R462" s="70"/>
      <c r="S462" s="70"/>
      <c r="T462" s="71"/>
      <c r="U462" s="26"/>
      <c r="V462" s="26"/>
      <c r="W462" s="26"/>
      <c r="X462" s="26"/>
      <c r="Y462" s="26"/>
      <c r="Z462" s="26"/>
    </row>
    <row r="463" spans="1:26" ht="12.75" customHeight="1">
      <c r="A463" s="67"/>
      <c r="B463" s="68"/>
      <c r="C463" s="68"/>
      <c r="D463" s="68"/>
      <c r="E463" s="68"/>
      <c r="F463" s="68"/>
      <c r="G463" s="68"/>
      <c r="H463" s="68"/>
      <c r="I463" s="68"/>
      <c r="J463" s="68"/>
      <c r="K463" s="68"/>
      <c r="L463" s="69"/>
      <c r="M463" s="70"/>
      <c r="N463" s="70"/>
      <c r="O463" s="70"/>
      <c r="P463" s="70"/>
      <c r="Q463" s="70"/>
      <c r="R463" s="70"/>
      <c r="S463" s="70"/>
      <c r="T463" s="71"/>
      <c r="U463" s="26"/>
      <c r="V463" s="26"/>
      <c r="W463" s="26"/>
      <c r="X463" s="26"/>
      <c r="Y463" s="26"/>
      <c r="Z463" s="26"/>
    </row>
    <row r="464" spans="1:26" ht="12.75" customHeight="1">
      <c r="A464" s="67"/>
      <c r="B464" s="68"/>
      <c r="C464" s="68"/>
      <c r="D464" s="68"/>
      <c r="E464" s="68"/>
      <c r="F464" s="68"/>
      <c r="G464" s="68"/>
      <c r="H464" s="68"/>
      <c r="I464" s="68"/>
      <c r="J464" s="68"/>
      <c r="K464" s="68"/>
      <c r="L464" s="69"/>
      <c r="M464" s="70"/>
      <c r="N464" s="70"/>
      <c r="O464" s="70"/>
      <c r="P464" s="70"/>
      <c r="Q464" s="70"/>
      <c r="R464" s="70"/>
      <c r="S464" s="70"/>
      <c r="T464" s="71"/>
      <c r="U464" s="26"/>
      <c r="V464" s="26"/>
      <c r="W464" s="26"/>
      <c r="X464" s="26"/>
      <c r="Y464" s="26"/>
      <c r="Z464" s="26"/>
    </row>
    <row r="465" spans="1:26" ht="12.75" customHeight="1">
      <c r="A465" s="67"/>
      <c r="B465" s="68"/>
      <c r="C465" s="68"/>
      <c r="D465" s="68"/>
      <c r="E465" s="68"/>
      <c r="F465" s="68"/>
      <c r="G465" s="68"/>
      <c r="H465" s="68"/>
      <c r="I465" s="68"/>
      <c r="J465" s="68"/>
      <c r="K465" s="68"/>
      <c r="L465" s="69"/>
      <c r="M465" s="70"/>
      <c r="N465" s="70"/>
      <c r="O465" s="70"/>
      <c r="P465" s="70"/>
      <c r="Q465" s="70"/>
      <c r="R465" s="70"/>
      <c r="S465" s="70"/>
      <c r="T465" s="71"/>
      <c r="U465" s="26"/>
      <c r="V465" s="26"/>
      <c r="W465" s="26"/>
      <c r="X465" s="26"/>
      <c r="Y465" s="26"/>
      <c r="Z465" s="26"/>
    </row>
    <row r="466" spans="1:26" ht="12.75" customHeight="1">
      <c r="A466" s="67"/>
      <c r="B466" s="68"/>
      <c r="C466" s="68"/>
      <c r="D466" s="68"/>
      <c r="E466" s="68"/>
      <c r="F466" s="68"/>
      <c r="G466" s="68"/>
      <c r="H466" s="68"/>
      <c r="I466" s="68"/>
      <c r="J466" s="68"/>
      <c r="K466" s="68"/>
      <c r="L466" s="69"/>
      <c r="M466" s="70"/>
      <c r="N466" s="70"/>
      <c r="O466" s="70"/>
      <c r="P466" s="70"/>
      <c r="Q466" s="70"/>
      <c r="R466" s="70"/>
      <c r="S466" s="70"/>
      <c r="T466" s="71"/>
      <c r="U466" s="26"/>
      <c r="V466" s="26"/>
      <c r="W466" s="26"/>
      <c r="X466" s="26"/>
      <c r="Y466" s="26"/>
      <c r="Z466" s="26"/>
    </row>
    <row r="467" spans="1:26" ht="12.75" customHeight="1">
      <c r="A467" s="67"/>
      <c r="B467" s="68"/>
      <c r="C467" s="68"/>
      <c r="D467" s="68"/>
      <c r="E467" s="68"/>
      <c r="F467" s="68"/>
      <c r="G467" s="68"/>
      <c r="H467" s="68"/>
      <c r="I467" s="68"/>
      <c r="J467" s="68"/>
      <c r="K467" s="68"/>
      <c r="L467" s="69"/>
      <c r="M467" s="70"/>
      <c r="N467" s="70"/>
      <c r="O467" s="70"/>
      <c r="P467" s="70"/>
      <c r="Q467" s="70"/>
      <c r="R467" s="70"/>
      <c r="S467" s="70"/>
      <c r="T467" s="71"/>
      <c r="U467" s="26"/>
      <c r="V467" s="26"/>
      <c r="W467" s="26"/>
      <c r="X467" s="26"/>
      <c r="Y467" s="26"/>
      <c r="Z467" s="26"/>
    </row>
    <row r="468" spans="1:26" ht="12.75" customHeight="1">
      <c r="A468" s="67"/>
      <c r="B468" s="68"/>
      <c r="C468" s="68"/>
      <c r="D468" s="68"/>
      <c r="E468" s="68"/>
      <c r="F468" s="68"/>
      <c r="G468" s="68"/>
      <c r="H468" s="68"/>
      <c r="I468" s="68"/>
      <c r="J468" s="68"/>
      <c r="K468" s="68"/>
      <c r="L468" s="69"/>
      <c r="M468" s="70"/>
      <c r="N468" s="70"/>
      <c r="O468" s="70"/>
      <c r="P468" s="70"/>
      <c r="Q468" s="70"/>
      <c r="R468" s="70"/>
      <c r="S468" s="70"/>
      <c r="T468" s="71"/>
      <c r="U468" s="26"/>
      <c r="V468" s="26"/>
      <c r="W468" s="26"/>
      <c r="X468" s="26"/>
      <c r="Y468" s="26"/>
      <c r="Z468" s="26"/>
    </row>
    <row r="469" spans="1:26" ht="12.75" customHeight="1">
      <c r="A469" s="67"/>
      <c r="B469" s="68"/>
      <c r="C469" s="68"/>
      <c r="D469" s="68"/>
      <c r="E469" s="68"/>
      <c r="F469" s="68"/>
      <c r="G469" s="68"/>
      <c r="H469" s="68"/>
      <c r="I469" s="68"/>
      <c r="J469" s="68"/>
      <c r="K469" s="68"/>
      <c r="L469" s="69"/>
      <c r="M469" s="70"/>
      <c r="N469" s="70"/>
      <c r="O469" s="70"/>
      <c r="P469" s="70"/>
      <c r="Q469" s="70"/>
      <c r="R469" s="70"/>
      <c r="S469" s="70"/>
      <c r="T469" s="71"/>
      <c r="U469" s="26"/>
      <c r="V469" s="26"/>
      <c r="W469" s="26"/>
      <c r="X469" s="26"/>
      <c r="Y469" s="26"/>
      <c r="Z469" s="26"/>
    </row>
    <row r="470" spans="1:26" ht="12.75" customHeight="1">
      <c r="A470" s="67"/>
      <c r="B470" s="68"/>
      <c r="C470" s="68"/>
      <c r="D470" s="68"/>
      <c r="E470" s="68"/>
      <c r="F470" s="68"/>
      <c r="G470" s="68"/>
      <c r="H470" s="68"/>
      <c r="I470" s="68"/>
      <c r="J470" s="68"/>
      <c r="K470" s="68"/>
      <c r="L470" s="69"/>
      <c r="M470" s="70"/>
      <c r="N470" s="70"/>
      <c r="O470" s="70"/>
      <c r="P470" s="70"/>
      <c r="Q470" s="70"/>
      <c r="R470" s="70"/>
      <c r="S470" s="70"/>
      <c r="T470" s="71"/>
      <c r="U470" s="26"/>
      <c r="V470" s="26"/>
      <c r="W470" s="26"/>
      <c r="X470" s="26"/>
      <c r="Y470" s="26"/>
      <c r="Z470" s="26"/>
    </row>
    <row r="471" spans="1:26" ht="12.75" customHeight="1">
      <c r="A471" s="67"/>
      <c r="B471" s="68"/>
      <c r="C471" s="68"/>
      <c r="D471" s="68"/>
      <c r="E471" s="68"/>
      <c r="F471" s="68"/>
      <c r="G471" s="68"/>
      <c r="H471" s="68"/>
      <c r="I471" s="68"/>
      <c r="J471" s="68"/>
      <c r="K471" s="68"/>
      <c r="L471" s="69"/>
      <c r="M471" s="70"/>
      <c r="N471" s="70"/>
      <c r="O471" s="70"/>
      <c r="P471" s="70"/>
      <c r="Q471" s="70"/>
      <c r="R471" s="70"/>
      <c r="S471" s="70"/>
      <c r="T471" s="71"/>
      <c r="U471" s="26"/>
      <c r="V471" s="26"/>
      <c r="W471" s="26"/>
      <c r="X471" s="26"/>
      <c r="Y471" s="26"/>
      <c r="Z471" s="26"/>
    </row>
    <row r="472" spans="1:26" ht="12.75" customHeight="1">
      <c r="A472" s="67"/>
      <c r="B472" s="68"/>
      <c r="C472" s="68"/>
      <c r="D472" s="68"/>
      <c r="E472" s="68"/>
      <c r="F472" s="68"/>
      <c r="G472" s="68"/>
      <c r="H472" s="68"/>
      <c r="I472" s="68"/>
      <c r="J472" s="68"/>
      <c r="K472" s="68"/>
      <c r="L472" s="69"/>
      <c r="M472" s="70"/>
      <c r="N472" s="70"/>
      <c r="O472" s="70"/>
      <c r="P472" s="70"/>
      <c r="Q472" s="70"/>
      <c r="R472" s="70"/>
      <c r="S472" s="70"/>
      <c r="T472" s="71"/>
      <c r="U472" s="26"/>
      <c r="V472" s="26"/>
      <c r="W472" s="26"/>
      <c r="X472" s="26"/>
      <c r="Y472" s="26"/>
      <c r="Z472" s="26"/>
    </row>
    <row r="473" spans="1:26" ht="12.75" customHeight="1">
      <c r="A473" s="67"/>
      <c r="B473" s="68"/>
      <c r="C473" s="68"/>
      <c r="D473" s="68"/>
      <c r="E473" s="68"/>
      <c r="F473" s="68"/>
      <c r="G473" s="68"/>
      <c r="H473" s="68"/>
      <c r="I473" s="68"/>
      <c r="J473" s="68"/>
      <c r="K473" s="68"/>
      <c r="L473" s="69"/>
      <c r="M473" s="70"/>
      <c r="N473" s="70"/>
      <c r="O473" s="70"/>
      <c r="P473" s="70"/>
      <c r="Q473" s="70"/>
      <c r="R473" s="70"/>
      <c r="S473" s="70"/>
      <c r="T473" s="71"/>
      <c r="U473" s="26"/>
      <c r="V473" s="26"/>
      <c r="W473" s="26"/>
      <c r="X473" s="26"/>
      <c r="Y473" s="26"/>
      <c r="Z473" s="26"/>
    </row>
    <row r="474" spans="1:26" ht="12.75" customHeight="1">
      <c r="A474" s="67"/>
      <c r="B474" s="68"/>
      <c r="C474" s="68"/>
      <c r="D474" s="68"/>
      <c r="E474" s="68"/>
      <c r="F474" s="68"/>
      <c r="G474" s="68"/>
      <c r="H474" s="68"/>
      <c r="I474" s="68"/>
      <c r="J474" s="68"/>
      <c r="K474" s="68"/>
      <c r="L474" s="69"/>
      <c r="M474" s="70"/>
      <c r="N474" s="70"/>
      <c r="O474" s="70"/>
      <c r="P474" s="70"/>
      <c r="Q474" s="70"/>
      <c r="R474" s="70"/>
      <c r="S474" s="70"/>
      <c r="T474" s="71"/>
      <c r="U474" s="26"/>
      <c r="V474" s="26"/>
      <c r="W474" s="26"/>
      <c r="X474" s="26"/>
      <c r="Y474" s="26"/>
      <c r="Z474" s="26"/>
    </row>
    <row r="475" spans="1:26" ht="12.75" customHeight="1">
      <c r="A475" s="67"/>
      <c r="B475" s="68"/>
      <c r="C475" s="68"/>
      <c r="D475" s="68"/>
      <c r="E475" s="68"/>
      <c r="F475" s="68"/>
      <c r="G475" s="68"/>
      <c r="H475" s="68"/>
      <c r="I475" s="68"/>
      <c r="J475" s="68"/>
      <c r="K475" s="68"/>
      <c r="L475" s="69"/>
      <c r="M475" s="70"/>
      <c r="N475" s="70"/>
      <c r="O475" s="70"/>
      <c r="P475" s="70"/>
      <c r="Q475" s="70"/>
      <c r="R475" s="70"/>
      <c r="S475" s="70"/>
      <c r="T475" s="71"/>
      <c r="U475" s="26"/>
      <c r="V475" s="26"/>
      <c r="W475" s="26"/>
      <c r="X475" s="26"/>
      <c r="Y475" s="26"/>
      <c r="Z475" s="26"/>
    </row>
    <row r="476" spans="1:26" ht="12.75" customHeight="1">
      <c r="A476" s="67"/>
      <c r="B476" s="68"/>
      <c r="C476" s="68"/>
      <c r="D476" s="68"/>
      <c r="E476" s="68"/>
      <c r="F476" s="68"/>
      <c r="G476" s="68"/>
      <c r="H476" s="68"/>
      <c r="I476" s="68"/>
      <c r="J476" s="68"/>
      <c r="K476" s="68"/>
      <c r="L476" s="69"/>
      <c r="M476" s="70"/>
      <c r="N476" s="70"/>
      <c r="O476" s="70"/>
      <c r="P476" s="70"/>
      <c r="Q476" s="70"/>
      <c r="R476" s="70"/>
      <c r="S476" s="70"/>
      <c r="T476" s="71"/>
      <c r="U476" s="26"/>
      <c r="V476" s="26"/>
      <c r="W476" s="26"/>
      <c r="X476" s="26"/>
      <c r="Y476" s="26"/>
      <c r="Z476" s="26"/>
    </row>
    <row r="477" spans="1:26" ht="12.75" customHeight="1">
      <c r="A477" s="67"/>
      <c r="B477" s="68"/>
      <c r="C477" s="68"/>
      <c r="D477" s="68"/>
      <c r="E477" s="68"/>
      <c r="F477" s="68"/>
      <c r="G477" s="68"/>
      <c r="H477" s="68"/>
      <c r="I477" s="68"/>
      <c r="J477" s="68"/>
      <c r="K477" s="68"/>
      <c r="L477" s="69"/>
      <c r="M477" s="70"/>
      <c r="N477" s="70"/>
      <c r="O477" s="70"/>
      <c r="P477" s="70"/>
      <c r="Q477" s="70"/>
      <c r="R477" s="70"/>
      <c r="S477" s="70"/>
      <c r="T477" s="71"/>
      <c r="U477" s="26"/>
      <c r="V477" s="26"/>
      <c r="W477" s="26"/>
      <c r="X477" s="26"/>
      <c r="Y477" s="26"/>
      <c r="Z477" s="26"/>
    </row>
    <row r="478" spans="1:26" ht="12.75" customHeight="1">
      <c r="A478" s="67"/>
      <c r="B478" s="68"/>
      <c r="C478" s="68"/>
      <c r="D478" s="68"/>
      <c r="E478" s="68"/>
      <c r="F478" s="68"/>
      <c r="G478" s="68"/>
      <c r="H478" s="68"/>
      <c r="I478" s="68"/>
      <c r="J478" s="68"/>
      <c r="K478" s="68"/>
      <c r="L478" s="69"/>
      <c r="M478" s="70"/>
      <c r="N478" s="70"/>
      <c r="O478" s="70"/>
      <c r="P478" s="70"/>
      <c r="Q478" s="70"/>
      <c r="R478" s="70"/>
      <c r="S478" s="70"/>
      <c r="T478" s="71"/>
      <c r="U478" s="26"/>
      <c r="V478" s="26"/>
      <c r="W478" s="26"/>
      <c r="X478" s="26"/>
      <c r="Y478" s="26"/>
      <c r="Z478" s="26"/>
    </row>
    <row r="479" spans="1:26" ht="12.75" customHeight="1">
      <c r="A479" s="67"/>
      <c r="B479" s="68"/>
      <c r="C479" s="68"/>
      <c r="D479" s="68"/>
      <c r="E479" s="68"/>
      <c r="F479" s="68"/>
      <c r="G479" s="68"/>
      <c r="H479" s="68"/>
      <c r="I479" s="68"/>
      <c r="J479" s="68"/>
      <c r="K479" s="68"/>
      <c r="L479" s="69"/>
      <c r="M479" s="70"/>
      <c r="N479" s="70"/>
      <c r="O479" s="70"/>
      <c r="P479" s="70"/>
      <c r="Q479" s="70"/>
      <c r="R479" s="70"/>
      <c r="S479" s="70"/>
      <c r="T479" s="71"/>
      <c r="U479" s="26"/>
      <c r="V479" s="26"/>
      <c r="W479" s="26"/>
      <c r="X479" s="26"/>
      <c r="Y479" s="26"/>
      <c r="Z479" s="26"/>
    </row>
    <row r="480" spans="1:26" ht="12.75" customHeight="1">
      <c r="A480" s="67"/>
      <c r="B480" s="68"/>
      <c r="C480" s="68"/>
      <c r="D480" s="68"/>
      <c r="E480" s="68"/>
      <c r="F480" s="68"/>
      <c r="G480" s="68"/>
      <c r="H480" s="68"/>
      <c r="I480" s="68"/>
      <c r="J480" s="68"/>
      <c r="K480" s="68"/>
      <c r="L480" s="69"/>
      <c r="M480" s="70"/>
      <c r="N480" s="70"/>
      <c r="O480" s="70"/>
      <c r="P480" s="70"/>
      <c r="Q480" s="70"/>
      <c r="R480" s="70"/>
      <c r="S480" s="70"/>
      <c r="T480" s="71"/>
      <c r="U480" s="26"/>
      <c r="V480" s="26"/>
      <c r="W480" s="26"/>
      <c r="X480" s="26"/>
      <c r="Y480" s="26"/>
      <c r="Z480" s="26"/>
    </row>
    <row r="481" spans="1:26" ht="12.75" customHeight="1">
      <c r="A481" s="67"/>
      <c r="B481" s="68"/>
      <c r="C481" s="68"/>
      <c r="D481" s="68"/>
      <c r="E481" s="68"/>
      <c r="F481" s="68"/>
      <c r="G481" s="68"/>
      <c r="H481" s="68"/>
      <c r="I481" s="68"/>
      <c r="J481" s="68"/>
      <c r="K481" s="68"/>
      <c r="L481" s="69"/>
      <c r="M481" s="70"/>
      <c r="N481" s="70"/>
      <c r="O481" s="70"/>
      <c r="P481" s="70"/>
      <c r="Q481" s="70"/>
      <c r="R481" s="70"/>
      <c r="S481" s="70"/>
      <c r="T481" s="71"/>
      <c r="U481" s="26"/>
      <c r="V481" s="26"/>
      <c r="W481" s="26"/>
      <c r="X481" s="26"/>
      <c r="Y481" s="26"/>
      <c r="Z481" s="26"/>
    </row>
    <row r="482" spans="1:26" ht="12.75" customHeight="1">
      <c r="A482" s="67"/>
      <c r="B482" s="68"/>
      <c r="C482" s="68"/>
      <c r="D482" s="68"/>
      <c r="E482" s="68"/>
      <c r="F482" s="68"/>
      <c r="G482" s="68"/>
      <c r="H482" s="68"/>
      <c r="I482" s="68"/>
      <c r="J482" s="68"/>
      <c r="K482" s="68"/>
      <c r="L482" s="69"/>
      <c r="M482" s="70"/>
      <c r="N482" s="70"/>
      <c r="O482" s="70"/>
      <c r="P482" s="70"/>
      <c r="Q482" s="70"/>
      <c r="R482" s="70"/>
      <c r="S482" s="70"/>
      <c r="T482" s="71"/>
      <c r="U482" s="26"/>
      <c r="V482" s="26"/>
      <c r="W482" s="26"/>
      <c r="X482" s="26"/>
      <c r="Y482" s="26"/>
      <c r="Z482" s="26"/>
    </row>
    <row r="483" spans="1:26" ht="12.75" customHeight="1">
      <c r="A483" s="67"/>
      <c r="B483" s="68"/>
      <c r="C483" s="68"/>
      <c r="D483" s="68"/>
      <c r="E483" s="68"/>
      <c r="F483" s="68"/>
      <c r="G483" s="68"/>
      <c r="H483" s="68"/>
      <c r="I483" s="68"/>
      <c r="J483" s="68"/>
      <c r="K483" s="68"/>
      <c r="L483" s="69"/>
      <c r="M483" s="70"/>
      <c r="N483" s="70"/>
      <c r="O483" s="70"/>
      <c r="P483" s="70"/>
      <c r="Q483" s="70"/>
      <c r="R483" s="70"/>
      <c r="S483" s="70"/>
      <c r="T483" s="71"/>
      <c r="U483" s="26"/>
      <c r="V483" s="26"/>
      <c r="W483" s="26"/>
      <c r="X483" s="26"/>
      <c r="Y483" s="26"/>
      <c r="Z483" s="26"/>
    </row>
    <row r="484" spans="1:26" ht="12.75" customHeight="1">
      <c r="A484" s="67"/>
      <c r="B484" s="68"/>
      <c r="C484" s="68"/>
      <c r="D484" s="68"/>
      <c r="E484" s="68"/>
      <c r="F484" s="68"/>
      <c r="G484" s="68"/>
      <c r="H484" s="68"/>
      <c r="I484" s="68"/>
      <c r="J484" s="68"/>
      <c r="K484" s="68"/>
      <c r="L484" s="69"/>
      <c r="M484" s="70"/>
      <c r="N484" s="70"/>
      <c r="O484" s="70"/>
      <c r="P484" s="70"/>
      <c r="Q484" s="70"/>
      <c r="R484" s="70"/>
      <c r="S484" s="70"/>
      <c r="T484" s="71"/>
      <c r="U484" s="26"/>
      <c r="V484" s="26"/>
      <c r="W484" s="26"/>
      <c r="X484" s="26"/>
      <c r="Y484" s="26"/>
      <c r="Z484" s="26"/>
    </row>
    <row r="485" spans="1:26" ht="12.75" customHeight="1">
      <c r="A485" s="67"/>
      <c r="B485" s="68"/>
      <c r="C485" s="68"/>
      <c r="D485" s="68"/>
      <c r="E485" s="68"/>
      <c r="F485" s="68"/>
      <c r="G485" s="68"/>
      <c r="H485" s="68"/>
      <c r="I485" s="68"/>
      <c r="J485" s="68"/>
      <c r="K485" s="68"/>
      <c r="L485" s="69"/>
      <c r="M485" s="70"/>
      <c r="N485" s="70"/>
      <c r="O485" s="70"/>
      <c r="P485" s="70"/>
      <c r="Q485" s="70"/>
      <c r="R485" s="70"/>
      <c r="S485" s="70"/>
      <c r="T485" s="71"/>
      <c r="U485" s="26"/>
      <c r="V485" s="26"/>
      <c r="W485" s="26"/>
      <c r="X485" s="26"/>
      <c r="Y485" s="26"/>
      <c r="Z485" s="26"/>
    </row>
    <row r="486" spans="1:26" ht="12.75" customHeight="1">
      <c r="A486" s="67"/>
      <c r="B486" s="68"/>
      <c r="C486" s="68"/>
      <c r="D486" s="68"/>
      <c r="E486" s="68"/>
      <c r="F486" s="68"/>
      <c r="G486" s="68"/>
      <c r="H486" s="68"/>
      <c r="I486" s="68"/>
      <c r="J486" s="68"/>
      <c r="K486" s="68"/>
      <c r="L486" s="69"/>
      <c r="M486" s="70"/>
      <c r="N486" s="70"/>
      <c r="O486" s="70"/>
      <c r="P486" s="70"/>
      <c r="Q486" s="70"/>
      <c r="R486" s="70"/>
      <c r="S486" s="70"/>
      <c r="T486" s="71"/>
      <c r="U486" s="26"/>
      <c r="V486" s="26"/>
      <c r="W486" s="26"/>
      <c r="X486" s="26"/>
      <c r="Y486" s="26"/>
      <c r="Z486" s="26"/>
    </row>
    <row r="487" spans="1:26" ht="12.75" customHeight="1">
      <c r="A487" s="67"/>
      <c r="B487" s="68"/>
      <c r="C487" s="68"/>
      <c r="D487" s="68"/>
      <c r="E487" s="68"/>
      <c r="F487" s="68"/>
      <c r="G487" s="68"/>
      <c r="H487" s="68"/>
      <c r="I487" s="68"/>
      <c r="J487" s="68"/>
      <c r="K487" s="68"/>
      <c r="L487" s="69"/>
      <c r="M487" s="70"/>
      <c r="N487" s="70"/>
      <c r="O487" s="70"/>
      <c r="P487" s="70"/>
      <c r="Q487" s="70"/>
      <c r="R487" s="70"/>
      <c r="S487" s="70"/>
      <c r="T487" s="71"/>
      <c r="U487" s="26"/>
      <c r="V487" s="26"/>
      <c r="W487" s="26"/>
      <c r="X487" s="26"/>
      <c r="Y487" s="26"/>
      <c r="Z487" s="26"/>
    </row>
    <row r="488" spans="1:26" ht="12.75" customHeight="1">
      <c r="A488" s="67"/>
      <c r="B488" s="68"/>
      <c r="C488" s="68"/>
      <c r="D488" s="68"/>
      <c r="E488" s="68"/>
      <c r="F488" s="68"/>
      <c r="G488" s="68"/>
      <c r="H488" s="68"/>
      <c r="I488" s="68"/>
      <c r="J488" s="68"/>
      <c r="K488" s="68"/>
      <c r="L488" s="69"/>
      <c r="M488" s="70"/>
      <c r="N488" s="70"/>
      <c r="O488" s="70"/>
      <c r="P488" s="70"/>
      <c r="Q488" s="70"/>
      <c r="R488" s="70"/>
      <c r="S488" s="70"/>
      <c r="T488" s="71"/>
      <c r="U488" s="26"/>
      <c r="V488" s="26"/>
      <c r="W488" s="26"/>
      <c r="X488" s="26"/>
      <c r="Y488" s="26"/>
      <c r="Z488" s="26"/>
    </row>
    <row r="489" spans="1:26" ht="12.75" customHeight="1">
      <c r="A489" s="67"/>
      <c r="B489" s="68"/>
      <c r="C489" s="68"/>
      <c r="D489" s="68"/>
      <c r="E489" s="68"/>
      <c r="F489" s="68"/>
      <c r="G489" s="68"/>
      <c r="H489" s="68"/>
      <c r="I489" s="68"/>
      <c r="J489" s="68"/>
      <c r="K489" s="68"/>
      <c r="L489" s="69"/>
      <c r="M489" s="70"/>
      <c r="N489" s="70"/>
      <c r="O489" s="70"/>
      <c r="P489" s="70"/>
      <c r="Q489" s="70"/>
      <c r="R489" s="70"/>
      <c r="S489" s="70"/>
      <c r="T489" s="71"/>
      <c r="U489" s="26"/>
      <c r="V489" s="26"/>
      <c r="W489" s="26"/>
      <c r="X489" s="26"/>
      <c r="Y489" s="26"/>
      <c r="Z489" s="26"/>
    </row>
    <row r="490" spans="1:26" ht="12.75" customHeight="1">
      <c r="A490" s="67"/>
      <c r="B490" s="68"/>
      <c r="C490" s="68"/>
      <c r="D490" s="68"/>
      <c r="E490" s="68"/>
      <c r="F490" s="68"/>
      <c r="G490" s="68"/>
      <c r="H490" s="68"/>
      <c r="I490" s="68"/>
      <c r="J490" s="68"/>
      <c r="K490" s="68"/>
      <c r="L490" s="69"/>
      <c r="M490" s="70"/>
      <c r="N490" s="70"/>
      <c r="O490" s="70"/>
      <c r="P490" s="70"/>
      <c r="Q490" s="70"/>
      <c r="R490" s="70"/>
      <c r="S490" s="70"/>
      <c r="T490" s="71"/>
      <c r="U490" s="26"/>
      <c r="V490" s="26"/>
      <c r="W490" s="26"/>
      <c r="X490" s="26"/>
      <c r="Y490" s="26"/>
      <c r="Z490" s="26"/>
    </row>
    <row r="491" spans="1:26" ht="12.75" customHeight="1">
      <c r="A491" s="67"/>
      <c r="B491" s="68"/>
      <c r="C491" s="68"/>
      <c r="D491" s="68"/>
      <c r="E491" s="68"/>
      <c r="F491" s="68"/>
      <c r="G491" s="68"/>
      <c r="H491" s="68"/>
      <c r="I491" s="68"/>
      <c r="J491" s="68"/>
      <c r="K491" s="68"/>
      <c r="L491" s="69"/>
      <c r="M491" s="70"/>
      <c r="N491" s="70"/>
      <c r="O491" s="70"/>
      <c r="P491" s="70"/>
      <c r="Q491" s="70"/>
      <c r="R491" s="70"/>
      <c r="S491" s="70"/>
      <c r="T491" s="71"/>
      <c r="U491" s="26"/>
      <c r="V491" s="26"/>
      <c r="W491" s="26"/>
      <c r="X491" s="26"/>
      <c r="Y491" s="26"/>
      <c r="Z491" s="26"/>
    </row>
    <row r="492" spans="1:26" ht="12.75" customHeight="1">
      <c r="A492" s="67"/>
      <c r="B492" s="68"/>
      <c r="C492" s="68"/>
      <c r="D492" s="68"/>
      <c r="E492" s="68"/>
      <c r="F492" s="68"/>
      <c r="G492" s="68"/>
      <c r="H492" s="68"/>
      <c r="I492" s="68"/>
      <c r="J492" s="68"/>
      <c r="K492" s="68"/>
      <c r="L492" s="69"/>
      <c r="M492" s="70"/>
      <c r="N492" s="70"/>
      <c r="O492" s="70"/>
      <c r="P492" s="70"/>
      <c r="Q492" s="70"/>
      <c r="R492" s="70"/>
      <c r="S492" s="70"/>
      <c r="T492" s="71"/>
      <c r="U492" s="26"/>
      <c r="V492" s="26"/>
      <c r="W492" s="26"/>
      <c r="X492" s="26"/>
      <c r="Y492" s="26"/>
      <c r="Z492" s="26"/>
    </row>
    <row r="493" spans="1:26" ht="12.75" customHeight="1">
      <c r="A493" s="67"/>
      <c r="B493" s="68"/>
      <c r="C493" s="68"/>
      <c r="D493" s="68"/>
      <c r="E493" s="68"/>
      <c r="F493" s="68"/>
      <c r="G493" s="68"/>
      <c r="H493" s="68"/>
      <c r="I493" s="68"/>
      <c r="J493" s="68"/>
      <c r="K493" s="68"/>
      <c r="L493" s="69"/>
      <c r="M493" s="70"/>
      <c r="N493" s="70"/>
      <c r="O493" s="70"/>
      <c r="P493" s="70"/>
      <c r="Q493" s="70"/>
      <c r="R493" s="70"/>
      <c r="S493" s="70"/>
      <c r="T493" s="71"/>
      <c r="U493" s="26"/>
      <c r="V493" s="26"/>
      <c r="W493" s="26"/>
      <c r="X493" s="26"/>
      <c r="Y493" s="26"/>
      <c r="Z493" s="26"/>
    </row>
    <row r="494" spans="1:26" ht="12.75" customHeight="1">
      <c r="A494" s="67"/>
      <c r="B494" s="68"/>
      <c r="C494" s="68"/>
      <c r="D494" s="68"/>
      <c r="E494" s="68"/>
      <c r="F494" s="68"/>
      <c r="G494" s="68"/>
      <c r="H494" s="68"/>
      <c r="I494" s="68"/>
      <c r="J494" s="68"/>
      <c r="K494" s="68"/>
      <c r="L494" s="69"/>
      <c r="M494" s="70"/>
      <c r="N494" s="70"/>
      <c r="O494" s="70"/>
      <c r="P494" s="70"/>
      <c r="Q494" s="70"/>
      <c r="R494" s="70"/>
      <c r="S494" s="70"/>
      <c r="T494" s="71"/>
      <c r="U494" s="26"/>
      <c r="V494" s="26"/>
      <c r="W494" s="26"/>
      <c r="X494" s="26"/>
      <c r="Y494" s="26"/>
      <c r="Z494" s="26"/>
    </row>
    <row r="495" spans="1:26" ht="12.75" customHeight="1">
      <c r="A495" s="67"/>
      <c r="B495" s="68"/>
      <c r="C495" s="68"/>
      <c r="D495" s="68"/>
      <c r="E495" s="68"/>
      <c r="F495" s="68"/>
      <c r="G495" s="68"/>
      <c r="H495" s="68"/>
      <c r="I495" s="68"/>
      <c r="J495" s="68"/>
      <c r="K495" s="68"/>
      <c r="L495" s="69"/>
      <c r="M495" s="70"/>
      <c r="N495" s="70"/>
      <c r="O495" s="70"/>
      <c r="P495" s="70"/>
      <c r="Q495" s="70"/>
      <c r="R495" s="70"/>
      <c r="S495" s="70"/>
      <c r="T495" s="71"/>
      <c r="U495" s="26"/>
      <c r="V495" s="26"/>
      <c r="W495" s="26"/>
      <c r="X495" s="26"/>
      <c r="Y495" s="26"/>
      <c r="Z495" s="26"/>
    </row>
    <row r="496" spans="1:26" ht="12.75" customHeight="1">
      <c r="A496" s="67"/>
      <c r="B496" s="68"/>
      <c r="C496" s="68"/>
      <c r="D496" s="68"/>
      <c r="E496" s="68"/>
      <c r="F496" s="68"/>
      <c r="G496" s="68"/>
      <c r="H496" s="68"/>
      <c r="I496" s="68"/>
      <c r="J496" s="68"/>
      <c r="K496" s="68"/>
      <c r="L496" s="69"/>
      <c r="M496" s="70"/>
      <c r="N496" s="70"/>
      <c r="O496" s="70"/>
      <c r="P496" s="70"/>
      <c r="Q496" s="70"/>
      <c r="R496" s="70"/>
      <c r="S496" s="70"/>
      <c r="T496" s="71"/>
      <c r="U496" s="26"/>
      <c r="V496" s="26"/>
      <c r="W496" s="26"/>
      <c r="X496" s="26"/>
      <c r="Y496" s="26"/>
      <c r="Z496" s="26"/>
    </row>
    <row r="497" spans="1:26" ht="12.75" customHeight="1">
      <c r="A497" s="67"/>
      <c r="B497" s="68"/>
      <c r="C497" s="68"/>
      <c r="D497" s="68"/>
      <c r="E497" s="68"/>
      <c r="F497" s="68"/>
      <c r="G497" s="68"/>
      <c r="H497" s="68"/>
      <c r="I497" s="68"/>
      <c r="J497" s="68"/>
      <c r="K497" s="68"/>
      <c r="L497" s="69"/>
      <c r="M497" s="70"/>
      <c r="N497" s="70"/>
      <c r="O497" s="70"/>
      <c r="P497" s="70"/>
      <c r="Q497" s="70"/>
      <c r="R497" s="70"/>
      <c r="S497" s="70"/>
      <c r="T497" s="71"/>
      <c r="U497" s="26"/>
      <c r="V497" s="26"/>
      <c r="W497" s="26"/>
      <c r="X497" s="26"/>
      <c r="Y497" s="26"/>
      <c r="Z497" s="26"/>
    </row>
    <row r="498" spans="1:26" ht="12.75" customHeight="1">
      <c r="A498" s="67"/>
      <c r="B498" s="68"/>
      <c r="C498" s="68"/>
      <c r="D498" s="68"/>
      <c r="E498" s="68"/>
      <c r="F498" s="68"/>
      <c r="G498" s="68"/>
      <c r="H498" s="68"/>
      <c r="I498" s="68"/>
      <c r="J498" s="68"/>
      <c r="K498" s="68"/>
      <c r="L498" s="69"/>
      <c r="M498" s="70"/>
      <c r="N498" s="70"/>
      <c r="O498" s="70"/>
      <c r="P498" s="70"/>
      <c r="Q498" s="70"/>
      <c r="R498" s="70"/>
      <c r="S498" s="70"/>
      <c r="T498" s="71"/>
      <c r="U498" s="26"/>
      <c r="V498" s="26"/>
      <c r="W498" s="26"/>
      <c r="X498" s="26"/>
      <c r="Y498" s="26"/>
      <c r="Z498" s="26"/>
    </row>
    <row r="499" spans="1:26" ht="12.75" customHeight="1">
      <c r="A499" s="67"/>
      <c r="B499" s="68"/>
      <c r="C499" s="68"/>
      <c r="D499" s="68"/>
      <c r="E499" s="68"/>
      <c r="F499" s="68"/>
      <c r="G499" s="68"/>
      <c r="H499" s="68"/>
      <c r="I499" s="68"/>
      <c r="J499" s="68"/>
      <c r="K499" s="68"/>
      <c r="L499" s="69"/>
      <c r="M499" s="70"/>
      <c r="N499" s="70"/>
      <c r="O499" s="70"/>
      <c r="P499" s="70"/>
      <c r="Q499" s="70"/>
      <c r="R499" s="70"/>
      <c r="S499" s="70"/>
      <c r="T499" s="71"/>
      <c r="U499" s="26"/>
      <c r="V499" s="26"/>
      <c r="W499" s="26"/>
      <c r="X499" s="26"/>
      <c r="Y499" s="26"/>
      <c r="Z499" s="26"/>
    </row>
    <row r="500" spans="1:26" ht="12.75" customHeight="1">
      <c r="A500" s="67"/>
      <c r="B500" s="68"/>
      <c r="C500" s="68"/>
      <c r="D500" s="68"/>
      <c r="E500" s="68"/>
      <c r="F500" s="68"/>
      <c r="G500" s="68"/>
      <c r="H500" s="68"/>
      <c r="I500" s="68"/>
      <c r="J500" s="68"/>
      <c r="K500" s="68"/>
      <c r="L500" s="69"/>
      <c r="M500" s="70"/>
      <c r="N500" s="70"/>
      <c r="O500" s="70"/>
      <c r="P500" s="70"/>
      <c r="Q500" s="70"/>
      <c r="R500" s="70"/>
      <c r="S500" s="70"/>
      <c r="T500" s="71"/>
      <c r="U500" s="26"/>
      <c r="V500" s="26"/>
      <c r="W500" s="26"/>
      <c r="X500" s="26"/>
      <c r="Y500" s="26"/>
      <c r="Z500" s="26"/>
    </row>
    <row r="501" spans="1:26" ht="12.75" customHeight="1">
      <c r="A501" s="67"/>
      <c r="B501" s="68"/>
      <c r="C501" s="68"/>
      <c r="D501" s="68"/>
      <c r="E501" s="68"/>
      <c r="F501" s="68"/>
      <c r="G501" s="68"/>
      <c r="H501" s="68"/>
      <c r="I501" s="68"/>
      <c r="J501" s="68"/>
      <c r="K501" s="68"/>
      <c r="L501" s="69"/>
      <c r="M501" s="70"/>
      <c r="N501" s="70"/>
      <c r="O501" s="70"/>
      <c r="P501" s="70"/>
      <c r="Q501" s="70"/>
      <c r="R501" s="70"/>
      <c r="S501" s="70"/>
      <c r="T501" s="71"/>
      <c r="U501" s="26"/>
      <c r="V501" s="26"/>
      <c r="W501" s="26"/>
      <c r="X501" s="26"/>
      <c r="Y501" s="26"/>
      <c r="Z501" s="26"/>
    </row>
    <row r="502" spans="1:26" ht="12.75" customHeight="1">
      <c r="A502" s="67"/>
      <c r="B502" s="68"/>
      <c r="C502" s="68"/>
      <c r="D502" s="68"/>
      <c r="E502" s="68"/>
      <c r="F502" s="68"/>
      <c r="G502" s="68"/>
      <c r="H502" s="68"/>
      <c r="I502" s="68"/>
      <c r="J502" s="68"/>
      <c r="K502" s="68"/>
      <c r="L502" s="69"/>
      <c r="M502" s="70"/>
      <c r="N502" s="70"/>
      <c r="O502" s="70"/>
      <c r="P502" s="70"/>
      <c r="Q502" s="70"/>
      <c r="R502" s="70"/>
      <c r="S502" s="70"/>
      <c r="T502" s="71"/>
      <c r="U502" s="26"/>
      <c r="V502" s="26"/>
      <c r="W502" s="26"/>
      <c r="X502" s="26"/>
      <c r="Y502" s="26"/>
      <c r="Z502" s="26"/>
    </row>
    <row r="503" spans="1:26" ht="12.75" customHeight="1">
      <c r="A503" s="67"/>
      <c r="B503" s="68"/>
      <c r="C503" s="68"/>
      <c r="D503" s="68"/>
      <c r="E503" s="68"/>
      <c r="F503" s="68"/>
      <c r="G503" s="68"/>
      <c r="H503" s="68"/>
      <c r="I503" s="68"/>
      <c r="J503" s="68"/>
      <c r="K503" s="68"/>
      <c r="L503" s="69"/>
      <c r="M503" s="70"/>
      <c r="N503" s="70"/>
      <c r="O503" s="70"/>
      <c r="P503" s="70"/>
      <c r="Q503" s="70"/>
      <c r="R503" s="70"/>
      <c r="S503" s="70"/>
      <c r="T503" s="71"/>
      <c r="U503" s="26"/>
      <c r="V503" s="26"/>
      <c r="W503" s="26"/>
      <c r="X503" s="26"/>
      <c r="Y503" s="26"/>
      <c r="Z503" s="26"/>
    </row>
    <row r="504" spans="1:26" ht="12.75" customHeight="1">
      <c r="A504" s="67"/>
      <c r="B504" s="68"/>
      <c r="C504" s="68"/>
      <c r="D504" s="68"/>
      <c r="E504" s="68"/>
      <c r="F504" s="68"/>
      <c r="G504" s="68"/>
      <c r="H504" s="68"/>
      <c r="I504" s="68"/>
      <c r="J504" s="68"/>
      <c r="K504" s="68"/>
      <c r="L504" s="69"/>
      <c r="M504" s="70"/>
      <c r="N504" s="70"/>
      <c r="O504" s="70"/>
      <c r="P504" s="70"/>
      <c r="Q504" s="70"/>
      <c r="R504" s="70"/>
      <c r="S504" s="70"/>
      <c r="T504" s="71"/>
      <c r="U504" s="26"/>
      <c r="V504" s="26"/>
      <c r="W504" s="26"/>
      <c r="X504" s="26"/>
      <c r="Y504" s="26"/>
      <c r="Z504" s="26"/>
    </row>
    <row r="505" spans="1:26" ht="12.75" customHeight="1">
      <c r="A505" s="67"/>
      <c r="B505" s="68"/>
      <c r="C505" s="68"/>
      <c r="D505" s="68"/>
      <c r="E505" s="68"/>
      <c r="F505" s="68"/>
      <c r="G505" s="68"/>
      <c r="H505" s="68"/>
      <c r="I505" s="68"/>
      <c r="J505" s="68"/>
      <c r="K505" s="68"/>
      <c r="L505" s="69"/>
      <c r="M505" s="70"/>
      <c r="N505" s="70"/>
      <c r="O505" s="70"/>
      <c r="P505" s="70"/>
      <c r="Q505" s="70"/>
      <c r="R505" s="70"/>
      <c r="S505" s="70"/>
      <c r="T505" s="71"/>
      <c r="U505" s="26"/>
      <c r="V505" s="26"/>
      <c r="W505" s="26"/>
      <c r="X505" s="26"/>
      <c r="Y505" s="26"/>
      <c r="Z505" s="26"/>
    </row>
    <row r="506" spans="1:26" ht="12.75" customHeight="1">
      <c r="A506" s="67"/>
      <c r="B506" s="68"/>
      <c r="C506" s="68"/>
      <c r="D506" s="68"/>
      <c r="E506" s="68"/>
      <c r="F506" s="68"/>
      <c r="G506" s="68"/>
      <c r="H506" s="68"/>
      <c r="I506" s="68"/>
      <c r="J506" s="68"/>
      <c r="K506" s="68"/>
      <c r="L506" s="69"/>
      <c r="M506" s="70"/>
      <c r="N506" s="70"/>
      <c r="O506" s="70"/>
      <c r="P506" s="70"/>
      <c r="Q506" s="70"/>
      <c r="R506" s="70"/>
      <c r="S506" s="70"/>
      <c r="T506" s="71"/>
      <c r="U506" s="26"/>
      <c r="V506" s="26"/>
      <c r="W506" s="26"/>
      <c r="X506" s="26"/>
      <c r="Y506" s="26"/>
      <c r="Z506" s="26"/>
    </row>
    <row r="507" spans="1:26" ht="12.75" customHeight="1">
      <c r="A507" s="67"/>
      <c r="B507" s="68"/>
      <c r="C507" s="68"/>
      <c r="D507" s="68"/>
      <c r="E507" s="68"/>
      <c r="F507" s="68"/>
      <c r="G507" s="68"/>
      <c r="H507" s="68"/>
      <c r="I507" s="68"/>
      <c r="J507" s="68"/>
      <c r="K507" s="68"/>
      <c r="L507" s="69"/>
      <c r="M507" s="70"/>
      <c r="N507" s="70"/>
      <c r="O507" s="70"/>
      <c r="P507" s="70"/>
      <c r="Q507" s="70"/>
      <c r="R507" s="70"/>
      <c r="S507" s="70"/>
      <c r="T507" s="71"/>
      <c r="U507" s="26"/>
      <c r="V507" s="26"/>
      <c r="W507" s="26"/>
      <c r="X507" s="26"/>
      <c r="Y507" s="26"/>
      <c r="Z507" s="26"/>
    </row>
    <row r="508" spans="1:26" ht="12.75" customHeight="1">
      <c r="A508" s="67"/>
      <c r="B508" s="68"/>
      <c r="C508" s="68"/>
      <c r="D508" s="68"/>
      <c r="E508" s="68"/>
      <c r="F508" s="68"/>
      <c r="G508" s="68"/>
      <c r="H508" s="68"/>
      <c r="I508" s="68"/>
      <c r="J508" s="68"/>
      <c r="K508" s="68"/>
      <c r="L508" s="69"/>
      <c r="M508" s="70"/>
      <c r="N508" s="70"/>
      <c r="O508" s="70"/>
      <c r="P508" s="70"/>
      <c r="Q508" s="70"/>
      <c r="R508" s="70"/>
      <c r="S508" s="70"/>
      <c r="T508" s="71"/>
      <c r="U508" s="26"/>
      <c r="V508" s="26"/>
      <c r="W508" s="26"/>
      <c r="X508" s="26"/>
      <c r="Y508" s="26"/>
      <c r="Z508" s="26"/>
    </row>
    <row r="509" spans="1:26" ht="12.75" customHeight="1">
      <c r="A509" s="67"/>
      <c r="B509" s="68"/>
      <c r="C509" s="68"/>
      <c r="D509" s="68"/>
      <c r="E509" s="68"/>
      <c r="F509" s="68"/>
      <c r="G509" s="68"/>
      <c r="H509" s="68"/>
      <c r="I509" s="68"/>
      <c r="J509" s="68"/>
      <c r="K509" s="68"/>
      <c r="L509" s="69"/>
      <c r="M509" s="70"/>
      <c r="N509" s="70"/>
      <c r="O509" s="70"/>
      <c r="P509" s="70"/>
      <c r="Q509" s="70"/>
      <c r="R509" s="70"/>
      <c r="S509" s="70"/>
      <c r="T509" s="71"/>
      <c r="U509" s="26"/>
      <c r="V509" s="26"/>
      <c r="W509" s="26"/>
      <c r="X509" s="26"/>
      <c r="Y509" s="26"/>
      <c r="Z509" s="26"/>
    </row>
    <row r="510" spans="1:26" ht="12.75" customHeight="1">
      <c r="A510" s="67"/>
      <c r="B510" s="68"/>
      <c r="C510" s="68"/>
      <c r="D510" s="68"/>
      <c r="E510" s="68"/>
      <c r="F510" s="68"/>
      <c r="G510" s="68"/>
      <c r="H510" s="68"/>
      <c r="I510" s="68"/>
      <c r="J510" s="68"/>
      <c r="K510" s="68"/>
      <c r="L510" s="69"/>
      <c r="M510" s="70"/>
      <c r="N510" s="70"/>
      <c r="O510" s="70"/>
      <c r="P510" s="70"/>
      <c r="Q510" s="70"/>
      <c r="R510" s="70"/>
      <c r="S510" s="70"/>
      <c r="T510" s="71"/>
      <c r="U510" s="26"/>
      <c r="V510" s="26"/>
      <c r="W510" s="26"/>
      <c r="X510" s="26"/>
      <c r="Y510" s="26"/>
      <c r="Z510" s="26"/>
    </row>
    <row r="511" spans="1:26" ht="12.75" customHeight="1">
      <c r="A511" s="67"/>
      <c r="B511" s="68"/>
      <c r="C511" s="68"/>
      <c r="D511" s="68"/>
      <c r="E511" s="68"/>
      <c r="F511" s="68"/>
      <c r="G511" s="68"/>
      <c r="H511" s="68"/>
      <c r="I511" s="68"/>
      <c r="J511" s="68"/>
      <c r="K511" s="68"/>
      <c r="L511" s="69"/>
      <c r="M511" s="70"/>
      <c r="N511" s="70"/>
      <c r="O511" s="70"/>
      <c r="P511" s="70"/>
      <c r="Q511" s="70"/>
      <c r="R511" s="70"/>
      <c r="S511" s="70"/>
      <c r="T511" s="71"/>
      <c r="U511" s="26"/>
      <c r="V511" s="26"/>
      <c r="W511" s="26"/>
      <c r="X511" s="26"/>
      <c r="Y511" s="26"/>
      <c r="Z511" s="26"/>
    </row>
    <row r="512" spans="1:26" ht="12.75" customHeight="1">
      <c r="A512" s="67"/>
      <c r="B512" s="68"/>
      <c r="C512" s="68"/>
      <c r="D512" s="68"/>
      <c r="E512" s="68"/>
      <c r="F512" s="68"/>
      <c r="G512" s="68"/>
      <c r="H512" s="68"/>
      <c r="I512" s="68"/>
      <c r="J512" s="68"/>
      <c r="K512" s="68"/>
      <c r="L512" s="69"/>
      <c r="M512" s="70"/>
      <c r="N512" s="70"/>
      <c r="O512" s="70"/>
      <c r="P512" s="70"/>
      <c r="Q512" s="70"/>
      <c r="R512" s="70"/>
      <c r="S512" s="70"/>
      <c r="T512" s="71"/>
      <c r="U512" s="26"/>
      <c r="V512" s="26"/>
      <c r="W512" s="26"/>
      <c r="X512" s="26"/>
      <c r="Y512" s="26"/>
      <c r="Z512" s="26"/>
    </row>
    <row r="513" spans="1:26" ht="12.75" customHeight="1">
      <c r="A513" s="67"/>
      <c r="B513" s="68"/>
      <c r="C513" s="68"/>
      <c r="D513" s="68"/>
      <c r="E513" s="68"/>
      <c r="F513" s="68"/>
      <c r="G513" s="68"/>
      <c r="H513" s="68"/>
      <c r="I513" s="68"/>
      <c r="J513" s="68"/>
      <c r="K513" s="68"/>
      <c r="L513" s="69"/>
      <c r="M513" s="70"/>
      <c r="N513" s="70"/>
      <c r="O513" s="70"/>
      <c r="P513" s="70"/>
      <c r="Q513" s="70"/>
      <c r="R513" s="70"/>
      <c r="S513" s="70"/>
      <c r="T513" s="71"/>
      <c r="U513" s="26"/>
      <c r="V513" s="26"/>
      <c r="W513" s="26"/>
      <c r="X513" s="26"/>
      <c r="Y513" s="26"/>
      <c r="Z513" s="26"/>
    </row>
    <row r="514" spans="1:26" ht="12.75" customHeight="1">
      <c r="A514" s="67"/>
      <c r="B514" s="68"/>
      <c r="C514" s="68"/>
      <c r="D514" s="68"/>
      <c r="E514" s="68"/>
      <c r="F514" s="68"/>
      <c r="G514" s="68"/>
      <c r="H514" s="68"/>
      <c r="I514" s="68"/>
      <c r="J514" s="68"/>
      <c r="K514" s="68"/>
      <c r="L514" s="69"/>
      <c r="M514" s="70"/>
      <c r="N514" s="70"/>
      <c r="O514" s="70"/>
      <c r="P514" s="70"/>
      <c r="Q514" s="70"/>
      <c r="R514" s="70"/>
      <c r="S514" s="70"/>
      <c r="T514" s="71"/>
      <c r="U514" s="26"/>
      <c r="V514" s="26"/>
      <c r="W514" s="26"/>
      <c r="X514" s="26"/>
      <c r="Y514" s="26"/>
      <c r="Z514" s="26"/>
    </row>
    <row r="515" spans="1:26" ht="12.75" customHeight="1">
      <c r="A515" s="67"/>
      <c r="B515" s="68"/>
      <c r="C515" s="68"/>
      <c r="D515" s="68"/>
      <c r="E515" s="68"/>
      <c r="F515" s="68"/>
      <c r="G515" s="68"/>
      <c r="H515" s="68"/>
      <c r="I515" s="68"/>
      <c r="J515" s="68"/>
      <c r="K515" s="68"/>
      <c r="L515" s="69"/>
      <c r="M515" s="70"/>
      <c r="N515" s="70"/>
      <c r="O515" s="70"/>
      <c r="P515" s="70"/>
      <c r="Q515" s="70"/>
      <c r="R515" s="70"/>
      <c r="S515" s="70"/>
      <c r="T515" s="71"/>
      <c r="U515" s="26"/>
      <c r="V515" s="26"/>
      <c r="W515" s="26"/>
      <c r="X515" s="26"/>
      <c r="Y515" s="26"/>
      <c r="Z515" s="26"/>
    </row>
    <row r="516" spans="1:26" ht="12.75" customHeight="1">
      <c r="A516" s="67"/>
      <c r="B516" s="68"/>
      <c r="C516" s="68"/>
      <c r="D516" s="68"/>
      <c r="E516" s="68"/>
      <c r="F516" s="68"/>
      <c r="G516" s="68"/>
      <c r="H516" s="68"/>
      <c r="I516" s="68"/>
      <c r="J516" s="68"/>
      <c r="K516" s="68"/>
      <c r="L516" s="69"/>
      <c r="M516" s="70"/>
      <c r="N516" s="70"/>
      <c r="O516" s="70"/>
      <c r="P516" s="70"/>
      <c r="Q516" s="70"/>
      <c r="R516" s="70"/>
      <c r="S516" s="70"/>
      <c r="T516" s="71"/>
      <c r="U516" s="26"/>
      <c r="V516" s="26"/>
      <c r="W516" s="26"/>
      <c r="X516" s="26"/>
      <c r="Y516" s="26"/>
      <c r="Z516" s="26"/>
    </row>
    <row r="517" spans="1:26" ht="12.75" customHeight="1">
      <c r="A517" s="67"/>
      <c r="B517" s="68"/>
      <c r="C517" s="68"/>
      <c r="D517" s="68"/>
      <c r="E517" s="68"/>
      <c r="F517" s="68"/>
      <c r="G517" s="68"/>
      <c r="H517" s="68"/>
      <c r="I517" s="68"/>
      <c r="J517" s="68"/>
      <c r="K517" s="68"/>
      <c r="L517" s="69"/>
      <c r="M517" s="70"/>
      <c r="N517" s="70"/>
      <c r="O517" s="70"/>
      <c r="P517" s="70"/>
      <c r="Q517" s="70"/>
      <c r="R517" s="70"/>
      <c r="S517" s="70"/>
      <c r="T517" s="71"/>
      <c r="U517" s="26"/>
      <c r="V517" s="26"/>
      <c r="W517" s="26"/>
      <c r="X517" s="26"/>
      <c r="Y517" s="26"/>
      <c r="Z517" s="26"/>
    </row>
    <row r="518" spans="1:26" ht="12.75" customHeight="1">
      <c r="A518" s="67"/>
      <c r="B518" s="68"/>
      <c r="C518" s="68"/>
      <c r="D518" s="68"/>
      <c r="E518" s="68"/>
      <c r="F518" s="68"/>
      <c r="G518" s="68"/>
      <c r="H518" s="68"/>
      <c r="I518" s="68"/>
      <c r="J518" s="68"/>
      <c r="K518" s="68"/>
      <c r="L518" s="69"/>
      <c r="M518" s="70"/>
      <c r="N518" s="70"/>
      <c r="O518" s="70"/>
      <c r="P518" s="70"/>
      <c r="Q518" s="70"/>
      <c r="R518" s="70"/>
      <c r="S518" s="70"/>
      <c r="T518" s="71"/>
      <c r="U518" s="26"/>
      <c r="V518" s="26"/>
      <c r="W518" s="26"/>
      <c r="X518" s="26"/>
      <c r="Y518" s="26"/>
      <c r="Z518" s="26"/>
    </row>
    <row r="519" spans="1:26" ht="12.75" customHeight="1">
      <c r="A519" s="67"/>
      <c r="B519" s="68"/>
      <c r="C519" s="68"/>
      <c r="D519" s="68"/>
      <c r="E519" s="68"/>
      <c r="F519" s="68"/>
      <c r="G519" s="68"/>
      <c r="H519" s="68"/>
      <c r="I519" s="68"/>
      <c r="J519" s="68"/>
      <c r="K519" s="68"/>
      <c r="L519" s="69"/>
      <c r="M519" s="70"/>
      <c r="N519" s="70"/>
      <c r="O519" s="70"/>
      <c r="P519" s="70"/>
      <c r="Q519" s="70"/>
      <c r="R519" s="70"/>
      <c r="S519" s="70"/>
      <c r="T519" s="71"/>
      <c r="U519" s="26"/>
      <c r="V519" s="26"/>
      <c r="W519" s="26"/>
      <c r="X519" s="26"/>
      <c r="Y519" s="26"/>
      <c r="Z519" s="26"/>
    </row>
    <row r="520" spans="1:26" ht="12.75" customHeight="1">
      <c r="A520" s="67"/>
      <c r="B520" s="68"/>
      <c r="C520" s="68"/>
      <c r="D520" s="68"/>
      <c r="E520" s="68"/>
      <c r="F520" s="68"/>
      <c r="G520" s="68"/>
      <c r="H520" s="68"/>
      <c r="I520" s="68"/>
      <c r="J520" s="68"/>
      <c r="K520" s="68"/>
      <c r="L520" s="69"/>
      <c r="M520" s="70"/>
      <c r="N520" s="70"/>
      <c r="O520" s="70"/>
      <c r="P520" s="70"/>
      <c r="Q520" s="70"/>
      <c r="R520" s="70"/>
      <c r="S520" s="70"/>
      <c r="T520" s="71"/>
      <c r="U520" s="26"/>
      <c r="V520" s="26"/>
      <c r="W520" s="26"/>
      <c r="X520" s="26"/>
      <c r="Y520" s="26"/>
      <c r="Z520" s="26"/>
    </row>
    <row r="521" spans="1:26" ht="12.75" customHeight="1">
      <c r="A521" s="67"/>
      <c r="B521" s="68"/>
      <c r="C521" s="68"/>
      <c r="D521" s="68"/>
      <c r="E521" s="68"/>
      <c r="F521" s="68"/>
      <c r="G521" s="68"/>
      <c r="H521" s="68"/>
      <c r="I521" s="68"/>
      <c r="J521" s="68"/>
      <c r="K521" s="68"/>
      <c r="L521" s="69"/>
      <c r="M521" s="70"/>
      <c r="N521" s="70"/>
      <c r="O521" s="70"/>
      <c r="P521" s="70"/>
      <c r="Q521" s="70"/>
      <c r="R521" s="70"/>
      <c r="S521" s="70"/>
      <c r="T521" s="71"/>
      <c r="U521" s="26"/>
      <c r="V521" s="26"/>
      <c r="W521" s="26"/>
      <c r="X521" s="26"/>
      <c r="Y521" s="26"/>
      <c r="Z521" s="26"/>
    </row>
    <row r="522" spans="1:26" ht="12.75" customHeight="1">
      <c r="A522" s="67"/>
      <c r="B522" s="68"/>
      <c r="C522" s="68"/>
      <c r="D522" s="68"/>
      <c r="E522" s="68"/>
      <c r="F522" s="68"/>
      <c r="G522" s="68"/>
      <c r="H522" s="68"/>
      <c r="I522" s="68"/>
      <c r="J522" s="68"/>
      <c r="K522" s="68"/>
      <c r="L522" s="69"/>
      <c r="M522" s="70"/>
      <c r="N522" s="70"/>
      <c r="O522" s="70"/>
      <c r="P522" s="70"/>
      <c r="Q522" s="70"/>
      <c r="R522" s="70"/>
      <c r="S522" s="70"/>
      <c r="T522" s="71"/>
      <c r="U522" s="26"/>
      <c r="V522" s="26"/>
      <c r="W522" s="26"/>
      <c r="X522" s="26"/>
      <c r="Y522" s="26"/>
      <c r="Z522" s="26"/>
    </row>
    <row r="523" spans="1:26" ht="12.75" customHeight="1">
      <c r="A523" s="67"/>
      <c r="B523" s="68"/>
      <c r="C523" s="68"/>
      <c r="D523" s="68"/>
      <c r="E523" s="68"/>
      <c r="F523" s="68"/>
      <c r="G523" s="68"/>
      <c r="H523" s="68"/>
      <c r="I523" s="68"/>
      <c r="J523" s="68"/>
      <c r="K523" s="68"/>
      <c r="L523" s="69"/>
      <c r="M523" s="70"/>
      <c r="N523" s="70"/>
      <c r="O523" s="70"/>
      <c r="P523" s="70"/>
      <c r="Q523" s="70"/>
      <c r="R523" s="70"/>
      <c r="S523" s="70"/>
      <c r="T523" s="71"/>
      <c r="U523" s="26"/>
      <c r="V523" s="26"/>
      <c r="W523" s="26"/>
      <c r="X523" s="26"/>
      <c r="Y523" s="26"/>
      <c r="Z523" s="26"/>
    </row>
    <row r="524" spans="1:26" ht="12.75" customHeight="1">
      <c r="A524" s="67"/>
      <c r="B524" s="68"/>
      <c r="C524" s="68"/>
      <c r="D524" s="68"/>
      <c r="E524" s="68"/>
      <c r="F524" s="68"/>
      <c r="G524" s="68"/>
      <c r="H524" s="68"/>
      <c r="I524" s="68"/>
      <c r="J524" s="68"/>
      <c r="K524" s="68"/>
      <c r="L524" s="69"/>
      <c r="M524" s="70"/>
      <c r="N524" s="70"/>
      <c r="O524" s="70"/>
      <c r="P524" s="70"/>
      <c r="Q524" s="70"/>
      <c r="R524" s="70"/>
      <c r="S524" s="70"/>
      <c r="T524" s="71"/>
      <c r="U524" s="26"/>
      <c r="V524" s="26"/>
      <c r="W524" s="26"/>
      <c r="X524" s="26"/>
      <c r="Y524" s="26"/>
      <c r="Z524" s="26"/>
    </row>
    <row r="525" spans="1:26" ht="12.75" customHeight="1">
      <c r="A525" s="67"/>
      <c r="B525" s="68"/>
      <c r="C525" s="68"/>
      <c r="D525" s="68"/>
      <c r="E525" s="68"/>
      <c r="F525" s="68"/>
      <c r="G525" s="68"/>
      <c r="H525" s="68"/>
      <c r="I525" s="68"/>
      <c r="J525" s="68"/>
      <c r="K525" s="68"/>
      <c r="L525" s="69"/>
      <c r="M525" s="70"/>
      <c r="N525" s="70"/>
      <c r="O525" s="70"/>
      <c r="P525" s="70"/>
      <c r="Q525" s="70"/>
      <c r="R525" s="70"/>
      <c r="S525" s="70"/>
      <c r="T525" s="71"/>
      <c r="U525" s="26"/>
      <c r="V525" s="26"/>
      <c r="W525" s="26"/>
      <c r="X525" s="26"/>
      <c r="Y525" s="26"/>
      <c r="Z525" s="26"/>
    </row>
    <row r="526" spans="1:26" ht="12.75" customHeight="1">
      <c r="A526" s="67"/>
      <c r="B526" s="68"/>
      <c r="C526" s="68"/>
      <c r="D526" s="68"/>
      <c r="E526" s="68"/>
      <c r="F526" s="68"/>
      <c r="G526" s="68"/>
      <c r="H526" s="68"/>
      <c r="I526" s="68"/>
      <c r="J526" s="68"/>
      <c r="K526" s="68"/>
      <c r="L526" s="69"/>
      <c r="M526" s="70"/>
      <c r="N526" s="70"/>
      <c r="O526" s="70"/>
      <c r="P526" s="70"/>
      <c r="Q526" s="70"/>
      <c r="R526" s="70"/>
      <c r="S526" s="70"/>
      <c r="T526" s="71"/>
      <c r="U526" s="26"/>
      <c r="V526" s="26"/>
      <c r="W526" s="26"/>
      <c r="X526" s="26"/>
      <c r="Y526" s="26"/>
      <c r="Z526" s="26"/>
    </row>
    <row r="527" spans="1:26" ht="12.75" customHeight="1">
      <c r="A527" s="67"/>
      <c r="B527" s="68"/>
      <c r="C527" s="68"/>
      <c r="D527" s="68"/>
      <c r="E527" s="68"/>
      <c r="F527" s="68"/>
      <c r="G527" s="68"/>
      <c r="H527" s="68"/>
      <c r="I527" s="68"/>
      <c r="J527" s="68"/>
      <c r="K527" s="68"/>
      <c r="L527" s="69"/>
      <c r="M527" s="70"/>
      <c r="N527" s="70"/>
      <c r="O527" s="70"/>
      <c r="P527" s="70"/>
      <c r="Q527" s="70"/>
      <c r="R527" s="70"/>
      <c r="S527" s="70"/>
      <c r="T527" s="71"/>
      <c r="U527" s="26"/>
      <c r="V527" s="26"/>
      <c r="W527" s="26"/>
      <c r="X527" s="26"/>
      <c r="Y527" s="26"/>
      <c r="Z527" s="26"/>
    </row>
    <row r="528" spans="1:26" ht="12.75" customHeight="1">
      <c r="A528" s="67"/>
      <c r="B528" s="68"/>
      <c r="C528" s="68"/>
      <c r="D528" s="68"/>
      <c r="E528" s="68"/>
      <c r="F528" s="68"/>
      <c r="G528" s="68"/>
      <c r="H528" s="68"/>
      <c r="I528" s="68"/>
      <c r="J528" s="68"/>
      <c r="K528" s="68"/>
      <c r="L528" s="69"/>
      <c r="M528" s="70"/>
      <c r="N528" s="70"/>
      <c r="O528" s="70"/>
      <c r="P528" s="70"/>
      <c r="Q528" s="70"/>
      <c r="R528" s="70"/>
      <c r="S528" s="70"/>
      <c r="T528" s="71"/>
      <c r="U528" s="26"/>
      <c r="V528" s="26"/>
      <c r="W528" s="26"/>
      <c r="X528" s="26"/>
      <c r="Y528" s="26"/>
      <c r="Z528" s="26"/>
    </row>
    <row r="529" spans="1:26" ht="12.75" customHeight="1">
      <c r="A529" s="67"/>
      <c r="B529" s="68"/>
      <c r="C529" s="68"/>
      <c r="D529" s="68"/>
      <c r="E529" s="68"/>
      <c r="F529" s="68"/>
      <c r="G529" s="68"/>
      <c r="H529" s="68"/>
      <c r="I529" s="68"/>
      <c r="J529" s="68"/>
      <c r="K529" s="68"/>
      <c r="L529" s="69"/>
      <c r="M529" s="70"/>
      <c r="N529" s="70"/>
      <c r="O529" s="70"/>
      <c r="P529" s="70"/>
      <c r="Q529" s="70"/>
      <c r="R529" s="70"/>
      <c r="S529" s="70"/>
      <c r="T529" s="71"/>
      <c r="U529" s="26"/>
      <c r="V529" s="26"/>
      <c r="W529" s="26"/>
      <c r="X529" s="26"/>
      <c r="Y529" s="26"/>
      <c r="Z529" s="26"/>
    </row>
    <row r="530" spans="1:26" ht="12.75" customHeight="1">
      <c r="A530" s="67"/>
      <c r="B530" s="68"/>
      <c r="C530" s="68"/>
      <c r="D530" s="68"/>
      <c r="E530" s="68"/>
      <c r="F530" s="68"/>
      <c r="G530" s="68"/>
      <c r="H530" s="68"/>
      <c r="I530" s="68"/>
      <c r="J530" s="68"/>
      <c r="K530" s="68"/>
      <c r="L530" s="69"/>
      <c r="M530" s="70"/>
      <c r="N530" s="70"/>
      <c r="O530" s="70"/>
      <c r="P530" s="70"/>
      <c r="Q530" s="70"/>
      <c r="R530" s="70"/>
      <c r="S530" s="70"/>
      <c r="T530" s="71"/>
      <c r="U530" s="26"/>
      <c r="V530" s="26"/>
      <c r="W530" s="26"/>
      <c r="X530" s="26"/>
      <c r="Y530" s="26"/>
      <c r="Z530" s="26"/>
    </row>
    <row r="531" spans="1:26" ht="12.75" customHeight="1">
      <c r="A531" s="67"/>
      <c r="B531" s="68"/>
      <c r="C531" s="68"/>
      <c r="D531" s="68"/>
      <c r="E531" s="68"/>
      <c r="F531" s="68"/>
      <c r="G531" s="68"/>
      <c r="H531" s="68"/>
      <c r="I531" s="68"/>
      <c r="J531" s="68"/>
      <c r="K531" s="68"/>
      <c r="L531" s="69"/>
      <c r="M531" s="70"/>
      <c r="N531" s="70"/>
      <c r="O531" s="70"/>
      <c r="P531" s="70"/>
      <c r="Q531" s="70"/>
      <c r="R531" s="70"/>
      <c r="S531" s="70"/>
      <c r="T531" s="71"/>
      <c r="U531" s="26"/>
      <c r="V531" s="26"/>
      <c r="W531" s="26"/>
      <c r="X531" s="26"/>
      <c r="Y531" s="26"/>
      <c r="Z531" s="26"/>
    </row>
    <row r="532" spans="1:26" ht="12.75" customHeight="1">
      <c r="A532" s="67"/>
      <c r="B532" s="68"/>
      <c r="C532" s="68"/>
      <c r="D532" s="68"/>
      <c r="E532" s="68"/>
      <c r="F532" s="68"/>
      <c r="G532" s="68"/>
      <c r="H532" s="68"/>
      <c r="I532" s="68"/>
      <c r="J532" s="68"/>
      <c r="K532" s="68"/>
      <c r="L532" s="69"/>
      <c r="M532" s="70"/>
      <c r="N532" s="70"/>
      <c r="O532" s="70"/>
      <c r="P532" s="70"/>
      <c r="Q532" s="70"/>
      <c r="R532" s="70"/>
      <c r="S532" s="70"/>
      <c r="T532" s="71"/>
      <c r="U532" s="26"/>
      <c r="V532" s="26"/>
      <c r="W532" s="26"/>
      <c r="X532" s="26"/>
      <c r="Y532" s="26"/>
      <c r="Z532" s="26"/>
    </row>
    <row r="533" spans="1:26" ht="12.75" customHeight="1">
      <c r="A533" s="67"/>
      <c r="B533" s="68"/>
      <c r="C533" s="68"/>
      <c r="D533" s="68"/>
      <c r="E533" s="68"/>
      <c r="F533" s="68"/>
      <c r="G533" s="68"/>
      <c r="H533" s="68"/>
      <c r="I533" s="68"/>
      <c r="J533" s="68"/>
      <c r="K533" s="68"/>
      <c r="L533" s="69"/>
      <c r="M533" s="70"/>
      <c r="N533" s="70"/>
      <c r="O533" s="70"/>
      <c r="P533" s="70"/>
      <c r="Q533" s="70"/>
      <c r="R533" s="70"/>
      <c r="S533" s="70"/>
      <c r="T533" s="71"/>
      <c r="U533" s="26"/>
      <c r="V533" s="26"/>
      <c r="W533" s="26"/>
      <c r="X533" s="26"/>
      <c r="Y533" s="26"/>
      <c r="Z533" s="26"/>
    </row>
    <row r="534" spans="1:26" ht="12.75" customHeight="1">
      <c r="A534" s="67"/>
      <c r="B534" s="68"/>
      <c r="C534" s="68"/>
      <c r="D534" s="68"/>
      <c r="E534" s="68"/>
      <c r="F534" s="68"/>
      <c r="G534" s="68"/>
      <c r="H534" s="68"/>
      <c r="I534" s="68"/>
      <c r="J534" s="68"/>
      <c r="K534" s="68"/>
      <c r="L534" s="69"/>
      <c r="M534" s="70"/>
      <c r="N534" s="70"/>
      <c r="O534" s="70"/>
      <c r="P534" s="70"/>
      <c r="Q534" s="70"/>
      <c r="R534" s="70"/>
      <c r="S534" s="70"/>
      <c r="T534" s="71"/>
      <c r="U534" s="26"/>
      <c r="V534" s="26"/>
      <c r="W534" s="26"/>
      <c r="X534" s="26"/>
      <c r="Y534" s="26"/>
      <c r="Z534" s="26"/>
    </row>
    <row r="535" spans="1:26" ht="12.75" customHeight="1">
      <c r="A535" s="67"/>
      <c r="B535" s="68"/>
      <c r="C535" s="68"/>
      <c r="D535" s="68"/>
      <c r="E535" s="68"/>
      <c r="F535" s="68"/>
      <c r="G535" s="68"/>
      <c r="H535" s="68"/>
      <c r="I535" s="68"/>
      <c r="J535" s="68"/>
      <c r="K535" s="68"/>
      <c r="L535" s="69"/>
      <c r="M535" s="70"/>
      <c r="N535" s="70"/>
      <c r="O535" s="70"/>
      <c r="P535" s="70"/>
      <c r="Q535" s="70"/>
      <c r="R535" s="70"/>
      <c r="S535" s="70"/>
      <c r="T535" s="71"/>
      <c r="U535" s="26"/>
      <c r="V535" s="26"/>
      <c r="W535" s="26"/>
      <c r="X535" s="26"/>
      <c r="Y535" s="26"/>
      <c r="Z535" s="26"/>
    </row>
    <row r="536" spans="1:26" ht="12.75" customHeight="1">
      <c r="A536" s="67"/>
      <c r="B536" s="68"/>
      <c r="C536" s="68"/>
      <c r="D536" s="68"/>
      <c r="E536" s="68"/>
      <c r="F536" s="68"/>
      <c r="G536" s="68"/>
      <c r="H536" s="68"/>
      <c r="I536" s="68"/>
      <c r="J536" s="68"/>
      <c r="K536" s="68"/>
      <c r="L536" s="69"/>
      <c r="M536" s="70"/>
      <c r="N536" s="70"/>
      <c r="O536" s="70"/>
      <c r="P536" s="70"/>
      <c r="Q536" s="70"/>
      <c r="R536" s="70"/>
      <c r="S536" s="70"/>
      <c r="T536" s="71"/>
      <c r="U536" s="26"/>
      <c r="V536" s="26"/>
      <c r="W536" s="26"/>
      <c r="X536" s="26"/>
      <c r="Y536" s="26"/>
      <c r="Z536" s="26"/>
    </row>
    <row r="537" spans="1:26" ht="12.75" customHeight="1">
      <c r="A537" s="67"/>
      <c r="B537" s="68"/>
      <c r="C537" s="68"/>
      <c r="D537" s="68"/>
      <c r="E537" s="68"/>
      <c r="F537" s="68"/>
      <c r="G537" s="68"/>
      <c r="H537" s="68"/>
      <c r="I537" s="68"/>
      <c r="J537" s="68"/>
      <c r="K537" s="68"/>
      <c r="L537" s="69"/>
      <c r="M537" s="70"/>
      <c r="N537" s="70"/>
      <c r="O537" s="70"/>
      <c r="P537" s="70"/>
      <c r="Q537" s="70"/>
      <c r="R537" s="70"/>
      <c r="S537" s="70"/>
      <c r="T537" s="71"/>
      <c r="U537" s="26"/>
      <c r="V537" s="26"/>
      <c r="W537" s="26"/>
      <c r="X537" s="26"/>
      <c r="Y537" s="26"/>
      <c r="Z537" s="26"/>
    </row>
    <row r="538" spans="1:26" ht="12.75" customHeight="1">
      <c r="A538" s="67"/>
      <c r="B538" s="68"/>
      <c r="C538" s="68"/>
      <c r="D538" s="68"/>
      <c r="E538" s="68"/>
      <c r="F538" s="68"/>
      <c r="G538" s="68"/>
      <c r="H538" s="68"/>
      <c r="I538" s="68"/>
      <c r="J538" s="68"/>
      <c r="K538" s="68"/>
      <c r="L538" s="69"/>
      <c r="M538" s="70"/>
      <c r="N538" s="70"/>
      <c r="O538" s="70"/>
      <c r="P538" s="70"/>
      <c r="Q538" s="70"/>
      <c r="R538" s="70"/>
      <c r="S538" s="70"/>
      <c r="T538" s="71"/>
      <c r="U538" s="26"/>
      <c r="V538" s="26"/>
      <c r="W538" s="26"/>
      <c r="X538" s="26"/>
      <c r="Y538" s="26"/>
      <c r="Z538" s="26"/>
    </row>
    <row r="539" spans="1:26" ht="12.75" customHeight="1">
      <c r="A539" s="67"/>
      <c r="B539" s="68"/>
      <c r="C539" s="68"/>
      <c r="D539" s="68"/>
      <c r="E539" s="68"/>
      <c r="F539" s="68"/>
      <c r="G539" s="68"/>
      <c r="H539" s="68"/>
      <c r="I539" s="68"/>
      <c r="J539" s="68"/>
      <c r="K539" s="68"/>
      <c r="L539" s="69"/>
      <c r="M539" s="70"/>
      <c r="N539" s="70"/>
      <c r="O539" s="70"/>
      <c r="P539" s="70"/>
      <c r="Q539" s="70"/>
      <c r="R539" s="70"/>
      <c r="S539" s="70"/>
      <c r="T539" s="71"/>
      <c r="U539" s="26"/>
      <c r="V539" s="26"/>
      <c r="W539" s="26"/>
      <c r="X539" s="26"/>
      <c r="Y539" s="26"/>
      <c r="Z539" s="26"/>
    </row>
    <row r="540" spans="1:26" ht="12.75" customHeight="1">
      <c r="A540" s="67"/>
      <c r="B540" s="68"/>
      <c r="C540" s="68"/>
      <c r="D540" s="68"/>
      <c r="E540" s="68"/>
      <c r="F540" s="68"/>
      <c r="G540" s="68"/>
      <c r="H540" s="68"/>
      <c r="I540" s="68"/>
      <c r="J540" s="68"/>
      <c r="K540" s="68"/>
      <c r="L540" s="69"/>
      <c r="M540" s="70"/>
      <c r="N540" s="70"/>
      <c r="O540" s="70"/>
      <c r="P540" s="70"/>
      <c r="Q540" s="70"/>
      <c r="R540" s="70"/>
      <c r="S540" s="70"/>
      <c r="T540" s="71"/>
      <c r="U540" s="26"/>
      <c r="V540" s="26"/>
      <c r="W540" s="26"/>
      <c r="X540" s="26"/>
      <c r="Y540" s="26"/>
      <c r="Z540" s="26"/>
    </row>
    <row r="541" spans="1:26" ht="12.75" customHeight="1">
      <c r="A541" s="67"/>
      <c r="B541" s="68"/>
      <c r="C541" s="68"/>
      <c r="D541" s="68"/>
      <c r="E541" s="68"/>
      <c r="F541" s="68"/>
      <c r="G541" s="68"/>
      <c r="H541" s="68"/>
      <c r="I541" s="68"/>
      <c r="J541" s="68"/>
      <c r="K541" s="68"/>
      <c r="L541" s="69"/>
      <c r="M541" s="70"/>
      <c r="N541" s="70"/>
      <c r="O541" s="70"/>
      <c r="P541" s="70"/>
      <c r="Q541" s="70"/>
      <c r="R541" s="70"/>
      <c r="S541" s="70"/>
      <c r="T541" s="71"/>
      <c r="U541" s="26"/>
      <c r="V541" s="26"/>
      <c r="W541" s="26"/>
      <c r="X541" s="26"/>
      <c r="Y541" s="26"/>
      <c r="Z541" s="26"/>
    </row>
    <row r="542" spans="1:26" ht="12.75" customHeight="1">
      <c r="A542" s="67"/>
      <c r="B542" s="68"/>
      <c r="C542" s="68"/>
      <c r="D542" s="68"/>
      <c r="E542" s="68"/>
      <c r="F542" s="68"/>
      <c r="G542" s="68"/>
      <c r="H542" s="68"/>
      <c r="I542" s="68"/>
      <c r="J542" s="68"/>
      <c r="K542" s="68"/>
      <c r="L542" s="69"/>
      <c r="M542" s="70"/>
      <c r="N542" s="70"/>
      <c r="O542" s="70"/>
      <c r="P542" s="70"/>
      <c r="Q542" s="70"/>
      <c r="R542" s="70"/>
      <c r="S542" s="70"/>
      <c r="T542" s="71"/>
      <c r="U542" s="26"/>
      <c r="V542" s="26"/>
      <c r="W542" s="26"/>
      <c r="X542" s="26"/>
      <c r="Y542" s="26"/>
      <c r="Z542" s="26"/>
    </row>
    <row r="543" spans="1:26" ht="12.75" customHeight="1">
      <c r="A543" s="67"/>
      <c r="B543" s="68"/>
      <c r="C543" s="68"/>
      <c r="D543" s="68"/>
      <c r="E543" s="68"/>
      <c r="F543" s="68"/>
      <c r="G543" s="68"/>
      <c r="H543" s="68"/>
      <c r="I543" s="68"/>
      <c r="J543" s="68"/>
      <c r="K543" s="68"/>
      <c r="L543" s="69"/>
      <c r="M543" s="70"/>
      <c r="N543" s="70"/>
      <c r="O543" s="70"/>
      <c r="P543" s="70"/>
      <c r="Q543" s="70"/>
      <c r="R543" s="70"/>
      <c r="S543" s="70"/>
      <c r="T543" s="71"/>
      <c r="U543" s="26"/>
      <c r="V543" s="26"/>
      <c r="W543" s="26"/>
      <c r="X543" s="26"/>
      <c r="Y543" s="26"/>
      <c r="Z543" s="26"/>
    </row>
    <row r="544" spans="1:26" ht="12.75" customHeight="1">
      <c r="A544" s="67"/>
      <c r="B544" s="68"/>
      <c r="C544" s="68"/>
      <c r="D544" s="68"/>
      <c r="E544" s="68"/>
      <c r="F544" s="68"/>
      <c r="G544" s="68"/>
      <c r="H544" s="68"/>
      <c r="I544" s="68"/>
      <c r="J544" s="68"/>
      <c r="K544" s="68"/>
      <c r="L544" s="69"/>
      <c r="M544" s="70"/>
      <c r="N544" s="70"/>
      <c r="O544" s="70"/>
      <c r="P544" s="70"/>
      <c r="Q544" s="70"/>
      <c r="R544" s="70"/>
      <c r="S544" s="70"/>
      <c r="T544" s="71"/>
      <c r="U544" s="26"/>
      <c r="V544" s="26"/>
      <c r="W544" s="26"/>
      <c r="X544" s="26"/>
      <c r="Y544" s="26"/>
      <c r="Z544" s="26"/>
    </row>
    <row r="545" spans="1:26" ht="12.75" customHeight="1">
      <c r="A545" s="67"/>
      <c r="B545" s="68"/>
      <c r="C545" s="68"/>
      <c r="D545" s="68"/>
      <c r="E545" s="68"/>
      <c r="F545" s="68"/>
      <c r="G545" s="68"/>
      <c r="H545" s="68"/>
      <c r="I545" s="68"/>
      <c r="J545" s="68"/>
      <c r="K545" s="68"/>
      <c r="L545" s="69"/>
      <c r="M545" s="70"/>
      <c r="N545" s="70"/>
      <c r="O545" s="70"/>
      <c r="P545" s="70"/>
      <c r="Q545" s="70"/>
      <c r="R545" s="70"/>
      <c r="S545" s="70"/>
      <c r="T545" s="71"/>
      <c r="U545" s="26"/>
      <c r="V545" s="26"/>
      <c r="W545" s="26"/>
      <c r="X545" s="26"/>
      <c r="Y545" s="26"/>
      <c r="Z545" s="26"/>
    </row>
    <row r="546" spans="1:26" ht="12.75" customHeight="1">
      <c r="A546" s="67"/>
      <c r="B546" s="68"/>
      <c r="C546" s="68"/>
      <c r="D546" s="68"/>
      <c r="E546" s="68"/>
      <c r="F546" s="68"/>
      <c r="G546" s="68"/>
      <c r="H546" s="68"/>
      <c r="I546" s="68"/>
      <c r="J546" s="68"/>
      <c r="K546" s="68"/>
      <c r="L546" s="69"/>
      <c r="M546" s="70"/>
      <c r="N546" s="70"/>
      <c r="O546" s="70"/>
      <c r="P546" s="70"/>
      <c r="Q546" s="70"/>
      <c r="R546" s="70"/>
      <c r="S546" s="70"/>
      <c r="T546" s="71"/>
      <c r="U546" s="26"/>
      <c r="V546" s="26"/>
      <c r="W546" s="26"/>
      <c r="X546" s="26"/>
      <c r="Y546" s="26"/>
      <c r="Z546" s="26"/>
    </row>
    <row r="547" spans="1:26" ht="12.75" customHeight="1">
      <c r="A547" s="67"/>
      <c r="B547" s="68"/>
      <c r="C547" s="68"/>
      <c r="D547" s="68"/>
      <c r="E547" s="68"/>
      <c r="F547" s="68"/>
      <c r="G547" s="68"/>
      <c r="H547" s="68"/>
      <c r="I547" s="68"/>
      <c r="J547" s="68"/>
      <c r="K547" s="68"/>
      <c r="L547" s="69"/>
      <c r="M547" s="70"/>
      <c r="N547" s="70"/>
      <c r="O547" s="70"/>
      <c r="P547" s="70"/>
      <c r="Q547" s="70"/>
      <c r="R547" s="70"/>
      <c r="S547" s="70"/>
      <c r="T547" s="71"/>
      <c r="U547" s="26"/>
      <c r="V547" s="26"/>
      <c r="W547" s="26"/>
      <c r="X547" s="26"/>
      <c r="Y547" s="26"/>
      <c r="Z547" s="26"/>
    </row>
    <row r="548" spans="1:26" ht="12.75" customHeight="1">
      <c r="A548" s="67"/>
      <c r="B548" s="68"/>
      <c r="C548" s="68"/>
      <c r="D548" s="68"/>
      <c r="E548" s="68"/>
      <c r="F548" s="68"/>
      <c r="G548" s="68"/>
      <c r="H548" s="68"/>
      <c r="I548" s="68"/>
      <c r="J548" s="68"/>
      <c r="K548" s="68"/>
      <c r="L548" s="69"/>
      <c r="M548" s="70"/>
      <c r="N548" s="70"/>
      <c r="O548" s="70"/>
      <c r="P548" s="70"/>
      <c r="Q548" s="70"/>
      <c r="R548" s="70"/>
      <c r="S548" s="70"/>
      <c r="T548" s="71"/>
      <c r="U548" s="26"/>
      <c r="V548" s="26"/>
      <c r="W548" s="26"/>
      <c r="X548" s="26"/>
      <c r="Y548" s="26"/>
      <c r="Z548" s="26"/>
    </row>
    <row r="549" spans="1:26" ht="12.75" customHeight="1">
      <c r="A549" s="67"/>
      <c r="B549" s="68"/>
      <c r="C549" s="68"/>
      <c r="D549" s="68"/>
      <c r="E549" s="68"/>
      <c r="F549" s="68"/>
      <c r="G549" s="68"/>
      <c r="H549" s="68"/>
      <c r="I549" s="68"/>
      <c r="J549" s="68"/>
      <c r="K549" s="68"/>
      <c r="L549" s="69"/>
      <c r="M549" s="70"/>
      <c r="N549" s="70"/>
      <c r="O549" s="70"/>
      <c r="P549" s="70"/>
      <c r="Q549" s="70"/>
      <c r="R549" s="70"/>
      <c r="S549" s="70"/>
      <c r="T549" s="71"/>
      <c r="U549" s="26"/>
      <c r="V549" s="26"/>
      <c r="W549" s="26"/>
      <c r="X549" s="26"/>
      <c r="Y549" s="26"/>
      <c r="Z549" s="26"/>
    </row>
    <row r="550" spans="1:26" ht="12.75" customHeight="1">
      <c r="A550" s="67"/>
      <c r="B550" s="68"/>
      <c r="C550" s="68"/>
      <c r="D550" s="68"/>
      <c r="E550" s="68"/>
      <c r="F550" s="68"/>
      <c r="G550" s="68"/>
      <c r="H550" s="68"/>
      <c r="I550" s="68"/>
      <c r="J550" s="68"/>
      <c r="K550" s="68"/>
      <c r="L550" s="69"/>
      <c r="M550" s="70"/>
      <c r="N550" s="70"/>
      <c r="O550" s="70"/>
      <c r="P550" s="70"/>
      <c r="Q550" s="70"/>
      <c r="R550" s="70"/>
      <c r="S550" s="70"/>
      <c r="T550" s="71"/>
      <c r="U550" s="26"/>
      <c r="V550" s="26"/>
      <c r="W550" s="26"/>
      <c r="X550" s="26"/>
      <c r="Y550" s="26"/>
      <c r="Z550" s="26"/>
    </row>
    <row r="551" spans="1:26" ht="12.75" customHeight="1">
      <c r="A551" s="67"/>
      <c r="B551" s="68"/>
      <c r="C551" s="68"/>
      <c r="D551" s="68"/>
      <c r="E551" s="68"/>
      <c r="F551" s="68"/>
      <c r="G551" s="68"/>
      <c r="H551" s="68"/>
      <c r="I551" s="68"/>
      <c r="J551" s="68"/>
      <c r="K551" s="68"/>
      <c r="L551" s="69"/>
      <c r="M551" s="70"/>
      <c r="N551" s="70"/>
      <c r="O551" s="70"/>
      <c r="P551" s="70"/>
      <c r="Q551" s="70"/>
      <c r="R551" s="70"/>
      <c r="S551" s="70"/>
      <c r="T551" s="71"/>
      <c r="U551" s="26"/>
      <c r="V551" s="26"/>
      <c r="W551" s="26"/>
      <c r="X551" s="26"/>
      <c r="Y551" s="26"/>
      <c r="Z551" s="26"/>
    </row>
    <row r="552" spans="1:26" ht="12.75" customHeight="1">
      <c r="A552" s="67"/>
      <c r="B552" s="68"/>
      <c r="C552" s="68"/>
      <c r="D552" s="68"/>
      <c r="E552" s="68"/>
      <c r="F552" s="68"/>
      <c r="G552" s="68"/>
      <c r="H552" s="68"/>
      <c r="I552" s="68"/>
      <c r="J552" s="68"/>
      <c r="K552" s="68"/>
      <c r="L552" s="69"/>
      <c r="M552" s="70"/>
      <c r="N552" s="70"/>
      <c r="O552" s="70"/>
      <c r="P552" s="70"/>
      <c r="Q552" s="70"/>
      <c r="R552" s="70"/>
      <c r="S552" s="70"/>
      <c r="T552" s="71"/>
      <c r="U552" s="26"/>
      <c r="V552" s="26"/>
      <c r="W552" s="26"/>
      <c r="X552" s="26"/>
      <c r="Y552" s="26"/>
      <c r="Z552" s="26"/>
    </row>
    <row r="553" spans="1:26" ht="12.75" customHeight="1">
      <c r="A553" s="67"/>
      <c r="B553" s="68"/>
      <c r="C553" s="68"/>
      <c r="D553" s="68"/>
      <c r="E553" s="68"/>
      <c r="F553" s="68"/>
      <c r="G553" s="68"/>
      <c r="H553" s="68"/>
      <c r="I553" s="68"/>
      <c r="J553" s="68"/>
      <c r="K553" s="68"/>
      <c r="L553" s="69"/>
      <c r="M553" s="70"/>
      <c r="N553" s="70"/>
      <c r="O553" s="70"/>
      <c r="P553" s="70"/>
      <c r="Q553" s="70"/>
      <c r="R553" s="70"/>
      <c r="S553" s="70"/>
      <c r="T553" s="71"/>
      <c r="U553" s="26"/>
      <c r="V553" s="26"/>
      <c r="W553" s="26"/>
      <c r="X553" s="26"/>
      <c r="Y553" s="26"/>
      <c r="Z553" s="26"/>
    </row>
    <row r="554" spans="1:26" ht="12.75" customHeight="1">
      <c r="A554" s="67"/>
      <c r="B554" s="68"/>
      <c r="C554" s="68"/>
      <c r="D554" s="68"/>
      <c r="E554" s="68"/>
      <c r="F554" s="68"/>
      <c r="G554" s="68"/>
      <c r="H554" s="68"/>
      <c r="I554" s="68"/>
      <c r="J554" s="68"/>
      <c r="K554" s="68"/>
      <c r="L554" s="69"/>
      <c r="M554" s="70"/>
      <c r="N554" s="70"/>
      <c r="O554" s="70"/>
      <c r="P554" s="70"/>
      <c r="Q554" s="70"/>
      <c r="R554" s="70"/>
      <c r="S554" s="70"/>
      <c r="T554" s="71"/>
      <c r="U554" s="26"/>
      <c r="V554" s="26"/>
      <c r="W554" s="26"/>
      <c r="X554" s="26"/>
      <c r="Y554" s="26"/>
      <c r="Z554" s="26"/>
    </row>
    <row r="555" spans="1:26" ht="12.75" customHeight="1">
      <c r="A555" s="67"/>
      <c r="B555" s="68"/>
      <c r="C555" s="68"/>
      <c r="D555" s="68"/>
      <c r="E555" s="68"/>
      <c r="F555" s="68"/>
      <c r="G555" s="68"/>
      <c r="H555" s="68"/>
      <c r="I555" s="68"/>
      <c r="J555" s="68"/>
      <c r="K555" s="68"/>
      <c r="L555" s="69"/>
      <c r="M555" s="70"/>
      <c r="N555" s="70"/>
      <c r="O555" s="70"/>
      <c r="P555" s="70"/>
      <c r="Q555" s="70"/>
      <c r="R555" s="70"/>
      <c r="S555" s="70"/>
      <c r="T555" s="71"/>
      <c r="U555" s="26"/>
      <c r="V555" s="26"/>
      <c r="W555" s="26"/>
      <c r="X555" s="26"/>
      <c r="Y555" s="26"/>
      <c r="Z555" s="26"/>
    </row>
    <row r="556" spans="1:26" ht="12.75" customHeight="1">
      <c r="A556" s="67"/>
      <c r="B556" s="68"/>
      <c r="C556" s="68"/>
      <c r="D556" s="68"/>
      <c r="E556" s="68"/>
      <c r="F556" s="68"/>
      <c r="G556" s="68"/>
      <c r="H556" s="68"/>
      <c r="I556" s="68"/>
      <c r="J556" s="68"/>
      <c r="K556" s="68"/>
      <c r="L556" s="69"/>
      <c r="M556" s="70"/>
      <c r="N556" s="70"/>
      <c r="O556" s="70"/>
      <c r="P556" s="70"/>
      <c r="Q556" s="70"/>
      <c r="R556" s="70"/>
      <c r="S556" s="70"/>
      <c r="T556" s="71"/>
      <c r="U556" s="26"/>
      <c r="V556" s="26"/>
      <c r="W556" s="26"/>
      <c r="X556" s="26"/>
      <c r="Y556" s="26"/>
      <c r="Z556" s="26"/>
    </row>
    <row r="557" spans="1:26" ht="12.75" customHeight="1">
      <c r="A557" s="67"/>
      <c r="B557" s="68"/>
      <c r="C557" s="68"/>
      <c r="D557" s="68"/>
      <c r="E557" s="68"/>
      <c r="F557" s="68"/>
      <c r="G557" s="68"/>
      <c r="H557" s="68"/>
      <c r="I557" s="68"/>
      <c r="J557" s="68"/>
      <c r="K557" s="68"/>
      <c r="L557" s="69"/>
      <c r="M557" s="70"/>
      <c r="N557" s="70"/>
      <c r="O557" s="70"/>
      <c r="P557" s="70"/>
      <c r="Q557" s="70"/>
      <c r="R557" s="70"/>
      <c r="S557" s="70"/>
      <c r="T557" s="71"/>
      <c r="U557" s="26"/>
      <c r="V557" s="26"/>
      <c r="W557" s="26"/>
      <c r="X557" s="26"/>
      <c r="Y557" s="26"/>
      <c r="Z557" s="26"/>
    </row>
    <row r="558" spans="1:26" ht="12.75" customHeight="1">
      <c r="A558" s="67"/>
      <c r="B558" s="68"/>
      <c r="C558" s="68"/>
      <c r="D558" s="68"/>
      <c r="E558" s="68"/>
      <c r="F558" s="68"/>
      <c r="G558" s="68"/>
      <c r="H558" s="68"/>
      <c r="I558" s="68"/>
      <c r="J558" s="68"/>
      <c r="K558" s="68"/>
      <c r="L558" s="69"/>
      <c r="M558" s="70"/>
      <c r="N558" s="70"/>
      <c r="O558" s="70"/>
      <c r="P558" s="70"/>
      <c r="Q558" s="70"/>
      <c r="R558" s="70"/>
      <c r="S558" s="70"/>
      <c r="T558" s="71"/>
      <c r="U558" s="26"/>
      <c r="V558" s="26"/>
      <c r="W558" s="26"/>
      <c r="X558" s="26"/>
      <c r="Y558" s="26"/>
      <c r="Z558" s="26"/>
    </row>
    <row r="559" spans="1:26" ht="12.75" customHeight="1">
      <c r="A559" s="67"/>
      <c r="B559" s="68"/>
      <c r="C559" s="68"/>
      <c r="D559" s="68"/>
      <c r="E559" s="68"/>
      <c r="F559" s="68"/>
      <c r="G559" s="68"/>
      <c r="H559" s="68"/>
      <c r="I559" s="68"/>
      <c r="J559" s="68"/>
      <c r="K559" s="68"/>
      <c r="L559" s="69"/>
      <c r="M559" s="70"/>
      <c r="N559" s="70"/>
      <c r="O559" s="70"/>
      <c r="P559" s="70"/>
      <c r="Q559" s="70"/>
      <c r="R559" s="70"/>
      <c r="S559" s="70"/>
      <c r="T559" s="71"/>
      <c r="U559" s="26"/>
      <c r="V559" s="26"/>
      <c r="W559" s="26"/>
      <c r="X559" s="26"/>
      <c r="Y559" s="26"/>
      <c r="Z559" s="26"/>
    </row>
    <row r="560" spans="1:26" ht="12.75" customHeight="1">
      <c r="A560" s="67"/>
      <c r="B560" s="68"/>
      <c r="C560" s="68"/>
      <c r="D560" s="68"/>
      <c r="E560" s="68"/>
      <c r="F560" s="68"/>
      <c r="G560" s="68"/>
      <c r="H560" s="68"/>
      <c r="I560" s="68"/>
      <c r="J560" s="68"/>
      <c r="K560" s="68"/>
      <c r="L560" s="69"/>
      <c r="M560" s="70"/>
      <c r="N560" s="70"/>
      <c r="O560" s="70"/>
      <c r="P560" s="70"/>
      <c r="Q560" s="70"/>
      <c r="R560" s="70"/>
      <c r="S560" s="70"/>
      <c r="T560" s="71"/>
      <c r="U560" s="26"/>
      <c r="V560" s="26"/>
      <c r="W560" s="26"/>
      <c r="X560" s="26"/>
      <c r="Y560" s="26"/>
      <c r="Z560" s="26"/>
    </row>
    <row r="561" spans="1:26" ht="12.75" customHeight="1">
      <c r="A561" s="67"/>
      <c r="B561" s="68"/>
      <c r="C561" s="68"/>
      <c r="D561" s="68"/>
      <c r="E561" s="68"/>
      <c r="F561" s="68"/>
      <c r="G561" s="68"/>
      <c r="H561" s="68"/>
      <c r="I561" s="68"/>
      <c r="J561" s="68"/>
      <c r="K561" s="68"/>
      <c r="L561" s="69"/>
      <c r="M561" s="70"/>
      <c r="N561" s="70"/>
      <c r="O561" s="70"/>
      <c r="P561" s="70"/>
      <c r="Q561" s="70"/>
      <c r="R561" s="70"/>
      <c r="S561" s="70"/>
      <c r="T561" s="71"/>
      <c r="U561" s="26"/>
      <c r="V561" s="26"/>
      <c r="W561" s="26"/>
      <c r="X561" s="26"/>
      <c r="Y561" s="26"/>
      <c r="Z561" s="26"/>
    </row>
    <row r="562" spans="1:26" ht="12.75" customHeight="1">
      <c r="A562" s="67"/>
      <c r="B562" s="68"/>
      <c r="C562" s="68"/>
      <c r="D562" s="68"/>
      <c r="E562" s="68"/>
      <c r="F562" s="68"/>
      <c r="G562" s="68"/>
      <c r="H562" s="68"/>
      <c r="I562" s="68"/>
      <c r="J562" s="68"/>
      <c r="K562" s="68"/>
      <c r="L562" s="69"/>
      <c r="M562" s="70"/>
      <c r="N562" s="70"/>
      <c r="O562" s="70"/>
      <c r="P562" s="70"/>
      <c r="Q562" s="70"/>
      <c r="R562" s="70"/>
      <c r="S562" s="70"/>
      <c r="T562" s="71"/>
      <c r="U562" s="26"/>
      <c r="V562" s="26"/>
      <c r="W562" s="26"/>
      <c r="X562" s="26"/>
      <c r="Y562" s="26"/>
      <c r="Z562" s="26"/>
    </row>
    <row r="563" spans="1:26" ht="12.75" customHeight="1">
      <c r="A563" s="67"/>
      <c r="B563" s="68"/>
      <c r="C563" s="68"/>
      <c r="D563" s="68"/>
      <c r="E563" s="68"/>
      <c r="F563" s="68"/>
      <c r="G563" s="68"/>
      <c r="H563" s="68"/>
      <c r="I563" s="68"/>
      <c r="J563" s="68"/>
      <c r="K563" s="68"/>
      <c r="L563" s="69"/>
      <c r="M563" s="70"/>
      <c r="N563" s="70"/>
      <c r="O563" s="70"/>
      <c r="P563" s="70"/>
      <c r="Q563" s="70"/>
      <c r="R563" s="70"/>
      <c r="S563" s="70"/>
      <c r="T563" s="71"/>
      <c r="U563" s="26"/>
      <c r="V563" s="26"/>
      <c r="W563" s="26"/>
      <c r="X563" s="26"/>
      <c r="Y563" s="26"/>
      <c r="Z563" s="26"/>
    </row>
    <row r="564" spans="1:26" ht="12.75" customHeight="1">
      <c r="A564" s="67"/>
      <c r="B564" s="68"/>
      <c r="C564" s="68"/>
      <c r="D564" s="68"/>
      <c r="E564" s="68"/>
      <c r="F564" s="68"/>
      <c r="G564" s="68"/>
      <c r="H564" s="68"/>
      <c r="I564" s="68"/>
      <c r="J564" s="68"/>
      <c r="K564" s="68"/>
      <c r="L564" s="69"/>
      <c r="M564" s="70"/>
      <c r="N564" s="70"/>
      <c r="O564" s="70"/>
      <c r="P564" s="70"/>
      <c r="Q564" s="70"/>
      <c r="R564" s="70"/>
      <c r="S564" s="70"/>
      <c r="T564" s="71"/>
      <c r="U564" s="26"/>
      <c r="V564" s="26"/>
      <c r="W564" s="26"/>
      <c r="X564" s="26"/>
      <c r="Y564" s="26"/>
      <c r="Z564" s="26"/>
    </row>
    <row r="565" spans="1:26" ht="12.75" customHeight="1">
      <c r="A565" s="67"/>
      <c r="B565" s="68"/>
      <c r="C565" s="68"/>
      <c r="D565" s="68"/>
      <c r="E565" s="68"/>
      <c r="F565" s="68"/>
      <c r="G565" s="68"/>
      <c r="H565" s="68"/>
      <c r="I565" s="68"/>
      <c r="J565" s="68"/>
      <c r="K565" s="68"/>
      <c r="L565" s="69"/>
      <c r="M565" s="70"/>
      <c r="N565" s="70"/>
      <c r="O565" s="70"/>
      <c r="P565" s="70"/>
      <c r="Q565" s="70"/>
      <c r="R565" s="70"/>
      <c r="S565" s="70"/>
      <c r="T565" s="71"/>
      <c r="U565" s="26"/>
      <c r="V565" s="26"/>
      <c r="W565" s="26"/>
      <c r="X565" s="26"/>
      <c r="Y565" s="26"/>
      <c r="Z565" s="26"/>
    </row>
    <row r="566" spans="1:26" ht="12.75" customHeight="1">
      <c r="A566" s="67"/>
      <c r="B566" s="68"/>
      <c r="C566" s="68"/>
      <c r="D566" s="68"/>
      <c r="E566" s="68"/>
      <c r="F566" s="68"/>
      <c r="G566" s="68"/>
      <c r="H566" s="68"/>
      <c r="I566" s="68"/>
      <c r="J566" s="68"/>
      <c r="K566" s="68"/>
      <c r="L566" s="69"/>
      <c r="M566" s="70"/>
      <c r="N566" s="70"/>
      <c r="O566" s="70"/>
      <c r="P566" s="70"/>
      <c r="Q566" s="70"/>
      <c r="R566" s="70"/>
      <c r="S566" s="70"/>
      <c r="T566" s="71"/>
      <c r="U566" s="26"/>
      <c r="V566" s="26"/>
      <c r="W566" s="26"/>
      <c r="X566" s="26"/>
      <c r="Y566" s="26"/>
      <c r="Z566" s="26"/>
    </row>
    <row r="567" spans="1:26" ht="12.75" customHeight="1">
      <c r="A567" s="67"/>
      <c r="B567" s="68"/>
      <c r="C567" s="68"/>
      <c r="D567" s="68"/>
      <c r="E567" s="68"/>
      <c r="F567" s="68"/>
      <c r="G567" s="68"/>
      <c r="H567" s="68"/>
      <c r="I567" s="68"/>
      <c r="J567" s="68"/>
      <c r="K567" s="68"/>
      <c r="L567" s="69"/>
      <c r="M567" s="70"/>
      <c r="N567" s="70"/>
      <c r="O567" s="70"/>
      <c r="P567" s="70"/>
      <c r="Q567" s="70"/>
      <c r="R567" s="70"/>
      <c r="S567" s="70"/>
      <c r="T567" s="71"/>
      <c r="U567" s="26"/>
      <c r="V567" s="26"/>
      <c r="W567" s="26"/>
      <c r="X567" s="26"/>
      <c r="Y567" s="26"/>
      <c r="Z567" s="26"/>
    </row>
    <row r="568" spans="1:26" ht="12.75" customHeight="1">
      <c r="A568" s="67"/>
      <c r="B568" s="68"/>
      <c r="C568" s="68"/>
      <c r="D568" s="68"/>
      <c r="E568" s="68"/>
      <c r="F568" s="68"/>
      <c r="G568" s="68"/>
      <c r="H568" s="68"/>
      <c r="I568" s="68"/>
      <c r="J568" s="68"/>
      <c r="K568" s="68"/>
      <c r="L568" s="69"/>
      <c r="M568" s="70"/>
      <c r="N568" s="70"/>
      <c r="O568" s="70"/>
      <c r="P568" s="70"/>
      <c r="Q568" s="70"/>
      <c r="R568" s="70"/>
      <c r="S568" s="70"/>
      <c r="T568" s="71"/>
      <c r="U568" s="26"/>
      <c r="V568" s="26"/>
      <c r="W568" s="26"/>
      <c r="X568" s="26"/>
      <c r="Y568" s="26"/>
      <c r="Z568" s="26"/>
    </row>
    <row r="569" spans="1:26" ht="12.75" customHeight="1">
      <c r="A569" s="67"/>
      <c r="B569" s="68"/>
      <c r="C569" s="68"/>
      <c r="D569" s="68"/>
      <c r="E569" s="68"/>
      <c r="F569" s="68"/>
      <c r="G569" s="68"/>
      <c r="H569" s="68"/>
      <c r="I569" s="68"/>
      <c r="J569" s="68"/>
      <c r="K569" s="68"/>
      <c r="L569" s="69"/>
      <c r="M569" s="70"/>
      <c r="N569" s="70"/>
      <c r="O569" s="70"/>
      <c r="P569" s="70"/>
      <c r="Q569" s="70"/>
      <c r="R569" s="70"/>
      <c r="S569" s="70"/>
      <c r="T569" s="71"/>
      <c r="U569" s="26"/>
      <c r="V569" s="26"/>
      <c r="W569" s="26"/>
      <c r="X569" s="26"/>
      <c r="Y569" s="26"/>
      <c r="Z569" s="26"/>
    </row>
    <row r="570" spans="1:26" ht="12.75" customHeight="1">
      <c r="A570" s="67"/>
      <c r="B570" s="68"/>
      <c r="C570" s="68"/>
      <c r="D570" s="68"/>
      <c r="E570" s="68"/>
      <c r="F570" s="68"/>
      <c r="G570" s="68"/>
      <c r="H570" s="68"/>
      <c r="I570" s="68"/>
      <c r="J570" s="68"/>
      <c r="K570" s="68"/>
      <c r="L570" s="69"/>
      <c r="M570" s="70"/>
      <c r="N570" s="70"/>
      <c r="O570" s="70"/>
      <c r="P570" s="70"/>
      <c r="Q570" s="70"/>
      <c r="R570" s="70"/>
      <c r="S570" s="70"/>
      <c r="T570" s="71"/>
      <c r="U570" s="26"/>
      <c r="V570" s="26"/>
      <c r="W570" s="26"/>
      <c r="X570" s="26"/>
      <c r="Y570" s="26"/>
      <c r="Z570" s="26"/>
    </row>
    <row r="571" spans="1:26" ht="12.75" customHeight="1">
      <c r="A571" s="67"/>
      <c r="B571" s="68"/>
      <c r="C571" s="68"/>
      <c r="D571" s="68"/>
      <c r="E571" s="68"/>
      <c r="F571" s="68"/>
      <c r="G571" s="68"/>
      <c r="H571" s="68"/>
      <c r="I571" s="68"/>
      <c r="J571" s="68"/>
      <c r="K571" s="68"/>
      <c r="L571" s="69"/>
      <c r="M571" s="70"/>
      <c r="N571" s="70"/>
      <c r="O571" s="70"/>
      <c r="P571" s="70"/>
      <c r="Q571" s="70"/>
      <c r="R571" s="70"/>
      <c r="S571" s="70"/>
      <c r="T571" s="71"/>
      <c r="U571" s="26"/>
      <c r="V571" s="26"/>
      <c r="W571" s="26"/>
      <c r="X571" s="26"/>
      <c r="Y571" s="26"/>
      <c r="Z571" s="26"/>
    </row>
    <row r="572" spans="1:26" ht="12.75" customHeight="1">
      <c r="A572" s="67"/>
      <c r="B572" s="68"/>
      <c r="C572" s="68"/>
      <c r="D572" s="68"/>
      <c r="E572" s="68"/>
      <c r="F572" s="68"/>
      <c r="G572" s="68"/>
      <c r="H572" s="68"/>
      <c r="I572" s="68"/>
      <c r="J572" s="68"/>
      <c r="K572" s="68"/>
      <c r="L572" s="69"/>
      <c r="M572" s="70"/>
      <c r="N572" s="70"/>
      <c r="O572" s="70"/>
      <c r="P572" s="70"/>
      <c r="Q572" s="70"/>
      <c r="R572" s="70"/>
      <c r="S572" s="70"/>
      <c r="T572" s="71"/>
      <c r="U572" s="26"/>
      <c r="V572" s="26"/>
      <c r="W572" s="26"/>
      <c r="X572" s="26"/>
      <c r="Y572" s="26"/>
      <c r="Z572" s="26"/>
    </row>
    <row r="573" spans="1:26" ht="12.75" customHeight="1">
      <c r="A573" s="67"/>
      <c r="B573" s="68"/>
      <c r="C573" s="68"/>
      <c r="D573" s="68"/>
      <c r="E573" s="68"/>
      <c r="F573" s="68"/>
      <c r="G573" s="68"/>
      <c r="H573" s="68"/>
      <c r="I573" s="68"/>
      <c r="J573" s="68"/>
      <c r="K573" s="68"/>
      <c r="L573" s="69"/>
      <c r="M573" s="70"/>
      <c r="N573" s="70"/>
      <c r="O573" s="70"/>
      <c r="P573" s="70"/>
      <c r="Q573" s="70"/>
      <c r="R573" s="70"/>
      <c r="S573" s="70"/>
      <c r="T573" s="71"/>
      <c r="U573" s="26"/>
      <c r="V573" s="26"/>
      <c r="W573" s="26"/>
      <c r="X573" s="26"/>
      <c r="Y573" s="26"/>
      <c r="Z573" s="26"/>
    </row>
    <row r="574" spans="1:26" ht="12.75" customHeight="1">
      <c r="A574" s="67"/>
      <c r="B574" s="68"/>
      <c r="C574" s="68"/>
      <c r="D574" s="68"/>
      <c r="E574" s="68"/>
      <c r="F574" s="68"/>
      <c r="G574" s="68"/>
      <c r="H574" s="68"/>
      <c r="I574" s="68"/>
      <c r="J574" s="68"/>
      <c r="K574" s="68"/>
      <c r="L574" s="69"/>
      <c r="M574" s="70"/>
      <c r="N574" s="70"/>
      <c r="O574" s="70"/>
      <c r="P574" s="70"/>
      <c r="Q574" s="70"/>
      <c r="R574" s="70"/>
      <c r="S574" s="70"/>
      <c r="T574" s="71"/>
      <c r="U574" s="26"/>
      <c r="V574" s="26"/>
      <c r="W574" s="26"/>
      <c r="X574" s="26"/>
      <c r="Y574" s="26"/>
      <c r="Z574" s="26"/>
    </row>
    <row r="575" spans="1:26" ht="12.75" customHeight="1">
      <c r="A575" s="67"/>
      <c r="B575" s="68"/>
      <c r="C575" s="68"/>
      <c r="D575" s="68"/>
      <c r="E575" s="68"/>
      <c r="F575" s="68"/>
      <c r="G575" s="68"/>
      <c r="H575" s="68"/>
      <c r="I575" s="68"/>
      <c r="J575" s="68"/>
      <c r="K575" s="68"/>
      <c r="L575" s="69"/>
      <c r="M575" s="70"/>
      <c r="N575" s="70"/>
      <c r="O575" s="70"/>
      <c r="P575" s="70"/>
      <c r="Q575" s="70"/>
      <c r="R575" s="70"/>
      <c r="S575" s="70"/>
      <c r="T575" s="71"/>
      <c r="U575" s="26"/>
      <c r="V575" s="26"/>
      <c r="W575" s="26"/>
      <c r="X575" s="26"/>
      <c r="Y575" s="26"/>
      <c r="Z575" s="26"/>
    </row>
    <row r="576" spans="1:26" ht="12.75" customHeight="1">
      <c r="A576" s="67"/>
      <c r="B576" s="68"/>
      <c r="C576" s="68"/>
      <c r="D576" s="68"/>
      <c r="E576" s="68"/>
      <c r="F576" s="68"/>
      <c r="G576" s="68"/>
      <c r="H576" s="68"/>
      <c r="I576" s="68"/>
      <c r="J576" s="68"/>
      <c r="K576" s="68"/>
      <c r="L576" s="69"/>
      <c r="M576" s="70"/>
      <c r="N576" s="70"/>
      <c r="O576" s="70"/>
      <c r="P576" s="70"/>
      <c r="Q576" s="70"/>
      <c r="R576" s="70"/>
      <c r="S576" s="70"/>
      <c r="T576" s="71"/>
      <c r="U576" s="26"/>
      <c r="V576" s="26"/>
      <c r="W576" s="26"/>
      <c r="X576" s="26"/>
      <c r="Y576" s="26"/>
      <c r="Z576" s="26"/>
    </row>
    <row r="577" spans="1:26" ht="12.75" customHeight="1">
      <c r="A577" s="67"/>
      <c r="B577" s="68"/>
      <c r="C577" s="68"/>
      <c r="D577" s="68"/>
      <c r="E577" s="68"/>
      <c r="F577" s="68"/>
      <c r="G577" s="68"/>
      <c r="H577" s="68"/>
      <c r="I577" s="68"/>
      <c r="J577" s="68"/>
      <c r="K577" s="68"/>
      <c r="L577" s="69"/>
      <c r="M577" s="70"/>
      <c r="N577" s="70"/>
      <c r="O577" s="70"/>
      <c r="P577" s="70"/>
      <c r="Q577" s="70"/>
      <c r="R577" s="70"/>
      <c r="S577" s="70"/>
      <c r="T577" s="71"/>
      <c r="U577" s="26"/>
      <c r="V577" s="26"/>
      <c r="W577" s="26"/>
      <c r="X577" s="26"/>
      <c r="Y577" s="26"/>
      <c r="Z577" s="26"/>
    </row>
    <row r="578" spans="1:26" ht="12.75" customHeight="1">
      <c r="A578" s="67"/>
      <c r="B578" s="68"/>
      <c r="C578" s="68"/>
      <c r="D578" s="68"/>
      <c r="E578" s="68"/>
      <c r="F578" s="68"/>
      <c r="G578" s="68"/>
      <c r="H578" s="68"/>
      <c r="I578" s="68"/>
      <c r="J578" s="68"/>
      <c r="K578" s="68"/>
      <c r="L578" s="69"/>
      <c r="M578" s="70"/>
      <c r="N578" s="70"/>
      <c r="O578" s="70"/>
      <c r="P578" s="70"/>
      <c r="Q578" s="70"/>
      <c r="R578" s="70"/>
      <c r="S578" s="70"/>
      <c r="T578" s="71"/>
      <c r="U578" s="26"/>
      <c r="V578" s="26"/>
      <c r="W578" s="26"/>
      <c r="X578" s="26"/>
      <c r="Y578" s="26"/>
      <c r="Z578" s="26"/>
    </row>
    <row r="579" spans="1:26" ht="12.75" customHeight="1">
      <c r="A579" s="67"/>
      <c r="B579" s="68"/>
      <c r="C579" s="68"/>
      <c r="D579" s="68"/>
      <c r="E579" s="68"/>
      <c r="F579" s="68"/>
      <c r="G579" s="68"/>
      <c r="H579" s="68"/>
      <c r="I579" s="68"/>
      <c r="J579" s="68"/>
      <c r="K579" s="68"/>
      <c r="L579" s="69"/>
      <c r="M579" s="70"/>
      <c r="N579" s="70"/>
      <c r="O579" s="70"/>
      <c r="P579" s="70"/>
      <c r="Q579" s="70"/>
      <c r="R579" s="70"/>
      <c r="S579" s="70"/>
      <c r="T579" s="71"/>
      <c r="U579" s="26"/>
      <c r="V579" s="26"/>
      <c r="W579" s="26"/>
      <c r="X579" s="26"/>
      <c r="Y579" s="26"/>
      <c r="Z579" s="26"/>
    </row>
    <row r="580" spans="1:26" ht="12.75" customHeight="1">
      <c r="A580" s="67"/>
      <c r="B580" s="68"/>
      <c r="C580" s="68"/>
      <c r="D580" s="68"/>
      <c r="E580" s="68"/>
      <c r="F580" s="68"/>
      <c r="G580" s="68"/>
      <c r="H580" s="68"/>
      <c r="I580" s="68"/>
      <c r="J580" s="68"/>
      <c r="K580" s="68"/>
      <c r="L580" s="69"/>
      <c r="M580" s="70"/>
      <c r="N580" s="70"/>
      <c r="O580" s="70"/>
      <c r="P580" s="70"/>
      <c r="Q580" s="70"/>
      <c r="R580" s="70"/>
      <c r="S580" s="70"/>
      <c r="T580" s="71"/>
      <c r="U580" s="26"/>
      <c r="V580" s="26"/>
      <c r="W580" s="26"/>
      <c r="X580" s="26"/>
      <c r="Y580" s="26"/>
      <c r="Z580" s="26"/>
    </row>
    <row r="581" spans="1:26" ht="12.75" customHeight="1">
      <c r="A581" s="67"/>
      <c r="B581" s="68"/>
      <c r="C581" s="68"/>
      <c r="D581" s="68"/>
      <c r="E581" s="68"/>
      <c r="F581" s="68"/>
      <c r="G581" s="68"/>
      <c r="H581" s="68"/>
      <c r="I581" s="68"/>
      <c r="J581" s="68"/>
      <c r="K581" s="68"/>
      <c r="L581" s="69"/>
      <c r="M581" s="70"/>
      <c r="N581" s="70"/>
      <c r="O581" s="70"/>
      <c r="P581" s="70"/>
      <c r="Q581" s="70"/>
      <c r="R581" s="70"/>
      <c r="S581" s="70"/>
      <c r="T581" s="71"/>
      <c r="U581" s="26"/>
      <c r="V581" s="26"/>
      <c r="W581" s="26"/>
      <c r="X581" s="26"/>
      <c r="Y581" s="26"/>
      <c r="Z581" s="26"/>
    </row>
    <row r="582" spans="1:26" ht="12.75" customHeight="1">
      <c r="A582" s="67"/>
      <c r="B582" s="68"/>
      <c r="C582" s="68"/>
      <c r="D582" s="68"/>
      <c r="E582" s="68"/>
      <c r="F582" s="68"/>
      <c r="G582" s="68"/>
      <c r="H582" s="68"/>
      <c r="I582" s="68"/>
      <c r="J582" s="68"/>
      <c r="K582" s="68"/>
      <c r="L582" s="69"/>
      <c r="M582" s="70"/>
      <c r="N582" s="70"/>
      <c r="O582" s="70"/>
      <c r="P582" s="70"/>
      <c r="Q582" s="70"/>
      <c r="R582" s="70"/>
      <c r="S582" s="70"/>
      <c r="T582" s="71"/>
      <c r="U582" s="26"/>
      <c r="V582" s="26"/>
      <c r="W582" s="26"/>
      <c r="X582" s="26"/>
      <c r="Y582" s="26"/>
      <c r="Z582" s="26"/>
    </row>
    <row r="583" spans="1:26" ht="12.75" customHeight="1">
      <c r="A583" s="67"/>
      <c r="B583" s="68"/>
      <c r="C583" s="68"/>
      <c r="D583" s="68"/>
      <c r="E583" s="68"/>
      <c r="F583" s="68"/>
      <c r="G583" s="68"/>
      <c r="H583" s="68"/>
      <c r="I583" s="68"/>
      <c r="J583" s="68"/>
      <c r="K583" s="68"/>
      <c r="L583" s="69"/>
      <c r="M583" s="70"/>
      <c r="N583" s="70"/>
      <c r="O583" s="70"/>
      <c r="P583" s="70"/>
      <c r="Q583" s="70"/>
      <c r="R583" s="70"/>
      <c r="S583" s="70"/>
      <c r="T583" s="71"/>
      <c r="U583" s="26"/>
      <c r="V583" s="26"/>
      <c r="W583" s="26"/>
      <c r="X583" s="26"/>
      <c r="Y583" s="26"/>
      <c r="Z583" s="26"/>
    </row>
    <row r="584" spans="1:26" ht="12.75" customHeight="1">
      <c r="A584" s="67"/>
      <c r="B584" s="68"/>
      <c r="C584" s="68"/>
      <c r="D584" s="68"/>
      <c r="E584" s="68"/>
      <c r="F584" s="68"/>
      <c r="G584" s="68"/>
      <c r="H584" s="68"/>
      <c r="I584" s="68"/>
      <c r="J584" s="68"/>
      <c r="K584" s="68"/>
      <c r="L584" s="69"/>
      <c r="M584" s="70"/>
      <c r="N584" s="70"/>
      <c r="O584" s="70"/>
      <c r="P584" s="70"/>
      <c r="Q584" s="70"/>
      <c r="R584" s="70"/>
      <c r="S584" s="70"/>
      <c r="T584" s="71"/>
      <c r="U584" s="26"/>
      <c r="V584" s="26"/>
      <c r="W584" s="26"/>
      <c r="X584" s="26"/>
      <c r="Y584" s="26"/>
      <c r="Z584" s="26"/>
    </row>
    <row r="585" spans="1:26" ht="12.75" customHeight="1">
      <c r="A585" s="67"/>
      <c r="B585" s="68"/>
      <c r="C585" s="68"/>
      <c r="D585" s="68"/>
      <c r="E585" s="68"/>
      <c r="F585" s="68"/>
      <c r="G585" s="68"/>
      <c r="H585" s="68"/>
      <c r="I585" s="68"/>
      <c r="J585" s="68"/>
      <c r="K585" s="68"/>
      <c r="L585" s="69"/>
      <c r="M585" s="70"/>
      <c r="N585" s="70"/>
      <c r="O585" s="70"/>
      <c r="P585" s="70"/>
      <c r="Q585" s="70"/>
      <c r="R585" s="70"/>
      <c r="S585" s="70"/>
      <c r="T585" s="71"/>
      <c r="U585" s="26"/>
      <c r="V585" s="26"/>
      <c r="W585" s="26"/>
      <c r="X585" s="26"/>
      <c r="Y585" s="26"/>
      <c r="Z585" s="26"/>
    </row>
    <row r="586" spans="1:26" ht="12.75" customHeight="1">
      <c r="A586" s="67"/>
      <c r="B586" s="68"/>
      <c r="C586" s="68"/>
      <c r="D586" s="68"/>
      <c r="E586" s="68"/>
      <c r="F586" s="68"/>
      <c r="G586" s="68"/>
      <c r="H586" s="68"/>
      <c r="I586" s="68"/>
      <c r="J586" s="68"/>
      <c r="K586" s="68"/>
      <c r="L586" s="69"/>
      <c r="M586" s="70"/>
      <c r="N586" s="70"/>
      <c r="O586" s="70"/>
      <c r="P586" s="70"/>
      <c r="Q586" s="70"/>
      <c r="R586" s="70"/>
      <c r="S586" s="70"/>
      <c r="T586" s="71"/>
      <c r="U586" s="26"/>
      <c r="V586" s="26"/>
      <c r="W586" s="26"/>
      <c r="X586" s="26"/>
      <c r="Y586" s="26"/>
      <c r="Z586" s="26"/>
    </row>
    <row r="587" spans="1:26" ht="12.75" customHeight="1">
      <c r="A587" s="67"/>
      <c r="B587" s="68"/>
      <c r="C587" s="68"/>
      <c r="D587" s="68"/>
      <c r="E587" s="68"/>
      <c r="F587" s="68"/>
      <c r="G587" s="68"/>
      <c r="H587" s="68"/>
      <c r="I587" s="68"/>
      <c r="J587" s="68"/>
      <c r="K587" s="68"/>
      <c r="L587" s="69"/>
      <c r="M587" s="70"/>
      <c r="N587" s="70"/>
      <c r="O587" s="70"/>
      <c r="P587" s="70"/>
      <c r="Q587" s="70"/>
      <c r="R587" s="70"/>
      <c r="S587" s="70"/>
      <c r="T587" s="71"/>
      <c r="U587" s="26"/>
      <c r="V587" s="26"/>
      <c r="W587" s="26"/>
      <c r="X587" s="26"/>
      <c r="Y587" s="26"/>
      <c r="Z587" s="26"/>
    </row>
    <row r="588" spans="1:26" ht="12.75" customHeight="1">
      <c r="A588" s="67"/>
      <c r="B588" s="68"/>
      <c r="C588" s="68"/>
      <c r="D588" s="68"/>
      <c r="E588" s="68"/>
      <c r="F588" s="68"/>
      <c r="G588" s="68"/>
      <c r="H588" s="68"/>
      <c r="I588" s="68"/>
      <c r="J588" s="68"/>
      <c r="K588" s="68"/>
      <c r="L588" s="69"/>
      <c r="M588" s="70"/>
      <c r="N588" s="70"/>
      <c r="O588" s="70"/>
      <c r="P588" s="70"/>
      <c r="Q588" s="70"/>
      <c r="R588" s="70"/>
      <c r="S588" s="70"/>
      <c r="T588" s="71"/>
      <c r="U588" s="26"/>
      <c r="V588" s="26"/>
      <c r="W588" s="26"/>
      <c r="X588" s="26"/>
      <c r="Y588" s="26"/>
      <c r="Z588" s="26"/>
    </row>
    <row r="589" spans="1:26" ht="12.75" customHeight="1">
      <c r="A589" s="67"/>
      <c r="B589" s="68"/>
      <c r="C589" s="68"/>
      <c r="D589" s="68"/>
      <c r="E589" s="68"/>
      <c r="F589" s="68"/>
      <c r="G589" s="68"/>
      <c r="H589" s="68"/>
      <c r="I589" s="68"/>
      <c r="J589" s="68"/>
      <c r="K589" s="68"/>
      <c r="L589" s="69"/>
      <c r="M589" s="70"/>
      <c r="N589" s="70"/>
      <c r="O589" s="70"/>
      <c r="P589" s="70"/>
      <c r="Q589" s="70"/>
      <c r="R589" s="70"/>
      <c r="S589" s="70"/>
      <c r="T589" s="71"/>
      <c r="U589" s="26"/>
      <c r="V589" s="26"/>
      <c r="W589" s="26"/>
      <c r="X589" s="26"/>
      <c r="Y589" s="26"/>
      <c r="Z589" s="26"/>
    </row>
    <row r="590" spans="1:26" ht="12.75" customHeight="1">
      <c r="A590" s="67"/>
      <c r="B590" s="68"/>
      <c r="C590" s="68"/>
      <c r="D590" s="68"/>
      <c r="E590" s="68"/>
      <c r="F590" s="68"/>
      <c r="G590" s="68"/>
      <c r="H590" s="68"/>
      <c r="I590" s="68"/>
      <c r="J590" s="68"/>
      <c r="K590" s="68"/>
      <c r="L590" s="69"/>
      <c r="M590" s="70"/>
      <c r="N590" s="70"/>
      <c r="O590" s="70"/>
      <c r="P590" s="70"/>
      <c r="Q590" s="70"/>
      <c r="R590" s="70"/>
      <c r="S590" s="70"/>
      <c r="T590" s="71"/>
      <c r="U590" s="26"/>
      <c r="V590" s="26"/>
      <c r="W590" s="26"/>
      <c r="X590" s="26"/>
      <c r="Y590" s="26"/>
      <c r="Z590" s="26"/>
    </row>
    <row r="591" spans="1:26" ht="12.75" customHeight="1">
      <c r="A591" s="67"/>
      <c r="B591" s="68"/>
      <c r="C591" s="68"/>
      <c r="D591" s="68"/>
      <c r="E591" s="68"/>
      <c r="F591" s="68"/>
      <c r="G591" s="68"/>
      <c r="H591" s="68"/>
      <c r="I591" s="68"/>
      <c r="J591" s="68"/>
      <c r="K591" s="68"/>
      <c r="L591" s="69"/>
      <c r="M591" s="70"/>
      <c r="N591" s="70"/>
      <c r="O591" s="70"/>
      <c r="P591" s="70"/>
      <c r="Q591" s="70"/>
      <c r="R591" s="70"/>
      <c r="S591" s="70"/>
      <c r="T591" s="71"/>
      <c r="U591" s="26"/>
      <c r="V591" s="26"/>
      <c r="W591" s="26"/>
      <c r="X591" s="26"/>
      <c r="Y591" s="26"/>
      <c r="Z591" s="26"/>
    </row>
    <row r="592" spans="1:26" ht="12.75" customHeight="1">
      <c r="A592" s="67"/>
      <c r="B592" s="68"/>
      <c r="C592" s="68"/>
      <c r="D592" s="68"/>
      <c r="E592" s="68"/>
      <c r="F592" s="68"/>
      <c r="G592" s="68"/>
      <c r="H592" s="68"/>
      <c r="I592" s="68"/>
      <c r="J592" s="68"/>
      <c r="K592" s="68"/>
      <c r="L592" s="69"/>
      <c r="M592" s="70"/>
      <c r="N592" s="70"/>
      <c r="O592" s="70"/>
      <c r="P592" s="70"/>
      <c r="Q592" s="70"/>
      <c r="R592" s="70"/>
      <c r="S592" s="70"/>
      <c r="T592" s="71"/>
      <c r="U592" s="26"/>
      <c r="V592" s="26"/>
      <c r="W592" s="26"/>
      <c r="X592" s="26"/>
      <c r="Y592" s="26"/>
      <c r="Z592" s="26"/>
    </row>
    <row r="593" spans="1:26" ht="12.75" customHeight="1">
      <c r="A593" s="67"/>
      <c r="B593" s="68"/>
      <c r="C593" s="68"/>
      <c r="D593" s="68"/>
      <c r="E593" s="68"/>
      <c r="F593" s="68"/>
      <c r="G593" s="68"/>
      <c r="H593" s="68"/>
      <c r="I593" s="68"/>
      <c r="J593" s="68"/>
      <c r="K593" s="68"/>
      <c r="L593" s="69"/>
      <c r="M593" s="70"/>
      <c r="N593" s="70"/>
      <c r="O593" s="70"/>
      <c r="P593" s="70"/>
      <c r="Q593" s="70"/>
      <c r="R593" s="70"/>
      <c r="S593" s="70"/>
      <c r="T593" s="71"/>
      <c r="U593" s="26"/>
      <c r="V593" s="26"/>
      <c r="W593" s="26"/>
      <c r="X593" s="26"/>
      <c r="Y593" s="26"/>
      <c r="Z593" s="26"/>
    </row>
    <row r="594" spans="1:26" ht="12.75" customHeight="1">
      <c r="A594" s="67"/>
      <c r="B594" s="68"/>
      <c r="C594" s="68"/>
      <c r="D594" s="68"/>
      <c r="E594" s="68"/>
      <c r="F594" s="68"/>
      <c r="G594" s="68"/>
      <c r="H594" s="68"/>
      <c r="I594" s="68"/>
      <c r="J594" s="68"/>
      <c r="K594" s="68"/>
      <c r="L594" s="69"/>
      <c r="M594" s="70"/>
      <c r="N594" s="70"/>
      <c r="O594" s="70"/>
      <c r="P594" s="70"/>
      <c r="Q594" s="70"/>
      <c r="R594" s="70"/>
      <c r="S594" s="70"/>
      <c r="T594" s="71"/>
      <c r="U594" s="26"/>
      <c r="V594" s="26"/>
      <c r="W594" s="26"/>
      <c r="X594" s="26"/>
      <c r="Y594" s="26"/>
      <c r="Z594" s="26"/>
    </row>
    <row r="595" spans="1:26" ht="12.75" customHeight="1">
      <c r="A595" s="67"/>
      <c r="B595" s="68"/>
      <c r="C595" s="68"/>
      <c r="D595" s="68"/>
      <c r="E595" s="68"/>
      <c r="F595" s="68"/>
      <c r="G595" s="68"/>
      <c r="H595" s="68"/>
      <c r="I595" s="68"/>
      <c r="J595" s="68"/>
      <c r="K595" s="68"/>
      <c r="L595" s="69"/>
      <c r="M595" s="70"/>
      <c r="N595" s="70"/>
      <c r="O595" s="70"/>
      <c r="P595" s="70"/>
      <c r="Q595" s="70"/>
      <c r="R595" s="70"/>
      <c r="S595" s="70"/>
      <c r="T595" s="71"/>
      <c r="U595" s="26"/>
      <c r="V595" s="26"/>
      <c r="W595" s="26"/>
      <c r="X595" s="26"/>
      <c r="Y595" s="26"/>
      <c r="Z595" s="26"/>
    </row>
    <row r="596" spans="1:26" ht="12.75" customHeight="1">
      <c r="A596" s="67"/>
      <c r="B596" s="68"/>
      <c r="C596" s="68"/>
      <c r="D596" s="68"/>
      <c r="E596" s="68"/>
      <c r="F596" s="68"/>
      <c r="G596" s="68"/>
      <c r="H596" s="68"/>
      <c r="I596" s="68"/>
      <c r="J596" s="68"/>
      <c r="K596" s="68"/>
      <c r="L596" s="69"/>
      <c r="M596" s="70"/>
      <c r="N596" s="70"/>
      <c r="O596" s="70"/>
      <c r="P596" s="70"/>
      <c r="Q596" s="70"/>
      <c r="R596" s="70"/>
      <c r="S596" s="70"/>
      <c r="T596" s="71"/>
      <c r="U596" s="26"/>
      <c r="V596" s="26"/>
      <c r="W596" s="26"/>
      <c r="X596" s="26"/>
      <c r="Y596" s="26"/>
      <c r="Z596" s="26"/>
    </row>
    <row r="597" spans="1:26" ht="12.75" customHeight="1">
      <c r="A597" s="67"/>
      <c r="B597" s="68"/>
      <c r="C597" s="68"/>
      <c r="D597" s="68"/>
      <c r="E597" s="68"/>
      <c r="F597" s="68"/>
      <c r="G597" s="68"/>
      <c r="H597" s="68"/>
      <c r="I597" s="68"/>
      <c r="J597" s="68"/>
      <c r="K597" s="68"/>
      <c r="L597" s="69"/>
      <c r="M597" s="70"/>
      <c r="N597" s="70"/>
      <c r="O597" s="70"/>
      <c r="P597" s="70"/>
      <c r="Q597" s="70"/>
      <c r="R597" s="70"/>
      <c r="S597" s="70"/>
      <c r="T597" s="71"/>
      <c r="U597" s="26"/>
      <c r="V597" s="26"/>
      <c r="W597" s="26"/>
      <c r="X597" s="26"/>
      <c r="Y597" s="26"/>
      <c r="Z597" s="26"/>
    </row>
    <row r="598" spans="1:26" ht="12.75" customHeight="1">
      <c r="A598" s="67"/>
      <c r="B598" s="68"/>
      <c r="C598" s="68"/>
      <c r="D598" s="68"/>
      <c r="E598" s="68"/>
      <c r="F598" s="68"/>
      <c r="G598" s="68"/>
      <c r="H598" s="68"/>
      <c r="I598" s="68"/>
      <c r="J598" s="68"/>
      <c r="K598" s="68"/>
      <c r="L598" s="69"/>
      <c r="M598" s="70"/>
      <c r="N598" s="70"/>
      <c r="O598" s="70"/>
      <c r="P598" s="70"/>
      <c r="Q598" s="70"/>
      <c r="R598" s="70"/>
      <c r="S598" s="70"/>
      <c r="T598" s="71"/>
      <c r="U598" s="26"/>
      <c r="V598" s="26"/>
      <c r="W598" s="26"/>
      <c r="X598" s="26"/>
      <c r="Y598" s="26"/>
      <c r="Z598" s="26"/>
    </row>
    <row r="599" spans="1:26" ht="12.75" customHeight="1">
      <c r="A599" s="67"/>
      <c r="B599" s="68"/>
      <c r="C599" s="68"/>
      <c r="D599" s="68"/>
      <c r="E599" s="68"/>
      <c r="F599" s="68"/>
      <c r="G599" s="68"/>
      <c r="H599" s="68"/>
      <c r="I599" s="68"/>
      <c r="J599" s="68"/>
      <c r="K599" s="68"/>
      <c r="L599" s="69"/>
      <c r="M599" s="70"/>
      <c r="N599" s="70"/>
      <c r="O599" s="70"/>
      <c r="P599" s="70"/>
      <c r="Q599" s="70"/>
      <c r="R599" s="70"/>
      <c r="S599" s="70"/>
      <c r="T599" s="71"/>
      <c r="U599" s="26"/>
      <c r="V599" s="26"/>
      <c r="W599" s="26"/>
      <c r="X599" s="26"/>
      <c r="Y599" s="26"/>
      <c r="Z599" s="26"/>
    </row>
    <row r="600" spans="1:26" ht="12.75" customHeight="1">
      <c r="A600" s="67"/>
      <c r="B600" s="68"/>
      <c r="C600" s="68"/>
      <c r="D600" s="68"/>
      <c r="E600" s="68"/>
      <c r="F600" s="68"/>
      <c r="G600" s="68"/>
      <c r="H600" s="68"/>
      <c r="I600" s="68"/>
      <c r="J600" s="68"/>
      <c r="K600" s="68"/>
      <c r="L600" s="69"/>
      <c r="M600" s="70"/>
      <c r="N600" s="70"/>
      <c r="O600" s="70"/>
      <c r="P600" s="70"/>
      <c r="Q600" s="70"/>
      <c r="R600" s="70"/>
      <c r="S600" s="70"/>
      <c r="T600" s="71"/>
      <c r="U600" s="26"/>
      <c r="V600" s="26"/>
      <c r="W600" s="26"/>
      <c r="X600" s="26"/>
      <c r="Y600" s="26"/>
      <c r="Z600" s="26"/>
    </row>
    <row r="601" spans="1:26" ht="12.75" customHeight="1">
      <c r="A601" s="67"/>
      <c r="B601" s="68"/>
      <c r="C601" s="68"/>
      <c r="D601" s="68"/>
      <c r="E601" s="68"/>
      <c r="F601" s="68"/>
      <c r="G601" s="68"/>
      <c r="H601" s="68"/>
      <c r="I601" s="68"/>
      <c r="J601" s="68"/>
      <c r="K601" s="68"/>
      <c r="L601" s="69"/>
      <c r="M601" s="70"/>
      <c r="N601" s="70"/>
      <c r="O601" s="70"/>
      <c r="P601" s="70"/>
      <c r="Q601" s="70"/>
      <c r="R601" s="70"/>
      <c r="S601" s="70"/>
      <c r="T601" s="71"/>
      <c r="U601" s="26"/>
      <c r="V601" s="26"/>
      <c r="W601" s="26"/>
      <c r="X601" s="26"/>
      <c r="Y601" s="26"/>
      <c r="Z601" s="26"/>
    </row>
    <row r="602" spans="1:26" ht="12.75" customHeight="1">
      <c r="A602" s="67"/>
      <c r="B602" s="68"/>
      <c r="C602" s="68"/>
      <c r="D602" s="68"/>
      <c r="E602" s="68"/>
      <c r="F602" s="68"/>
      <c r="G602" s="68"/>
      <c r="H602" s="68"/>
      <c r="I602" s="68"/>
      <c r="J602" s="68"/>
      <c r="K602" s="68"/>
      <c r="L602" s="69"/>
      <c r="M602" s="70"/>
      <c r="N602" s="70"/>
      <c r="O602" s="70"/>
      <c r="P602" s="70"/>
      <c r="Q602" s="70"/>
      <c r="R602" s="70"/>
      <c r="S602" s="70"/>
      <c r="T602" s="71"/>
      <c r="U602" s="26"/>
      <c r="V602" s="26"/>
      <c r="W602" s="26"/>
      <c r="X602" s="26"/>
      <c r="Y602" s="26"/>
      <c r="Z602" s="26"/>
    </row>
    <row r="603" spans="1:26" ht="12.75" customHeight="1">
      <c r="A603" s="67"/>
      <c r="B603" s="68"/>
      <c r="C603" s="68"/>
      <c r="D603" s="68"/>
      <c r="E603" s="68"/>
      <c r="F603" s="68"/>
      <c r="G603" s="68"/>
      <c r="H603" s="68"/>
      <c r="I603" s="68"/>
      <c r="J603" s="68"/>
      <c r="K603" s="68"/>
      <c r="L603" s="69"/>
      <c r="M603" s="70"/>
      <c r="N603" s="70"/>
      <c r="O603" s="70"/>
      <c r="P603" s="70"/>
      <c r="Q603" s="70"/>
      <c r="R603" s="70"/>
      <c r="S603" s="70"/>
      <c r="T603" s="71"/>
      <c r="U603" s="26"/>
      <c r="V603" s="26"/>
      <c r="W603" s="26"/>
      <c r="X603" s="26"/>
      <c r="Y603" s="26"/>
      <c r="Z603" s="26"/>
    </row>
    <row r="604" spans="1:26" ht="12.75" customHeight="1">
      <c r="A604" s="67"/>
      <c r="B604" s="68"/>
      <c r="C604" s="68"/>
      <c r="D604" s="68"/>
      <c r="E604" s="68"/>
      <c r="F604" s="68"/>
      <c r="G604" s="68"/>
      <c r="H604" s="68"/>
      <c r="I604" s="68"/>
      <c r="J604" s="68"/>
      <c r="K604" s="68"/>
      <c r="L604" s="69"/>
      <c r="M604" s="70"/>
      <c r="N604" s="70"/>
      <c r="O604" s="70"/>
      <c r="P604" s="70"/>
      <c r="Q604" s="70"/>
      <c r="R604" s="70"/>
      <c r="S604" s="70"/>
      <c r="T604" s="71"/>
      <c r="U604" s="26"/>
      <c r="V604" s="26"/>
      <c r="W604" s="26"/>
      <c r="X604" s="26"/>
      <c r="Y604" s="26"/>
      <c r="Z604" s="26"/>
    </row>
    <row r="605" spans="1:26" ht="12.75" customHeight="1">
      <c r="A605" s="67"/>
      <c r="B605" s="68"/>
      <c r="C605" s="68"/>
      <c r="D605" s="68"/>
      <c r="E605" s="68"/>
      <c r="F605" s="68"/>
      <c r="G605" s="68"/>
      <c r="H605" s="68"/>
      <c r="I605" s="68"/>
      <c r="J605" s="68"/>
      <c r="K605" s="68"/>
      <c r="L605" s="69"/>
      <c r="M605" s="70"/>
      <c r="N605" s="70"/>
      <c r="O605" s="70"/>
      <c r="P605" s="70"/>
      <c r="Q605" s="70"/>
      <c r="R605" s="70"/>
      <c r="S605" s="70"/>
      <c r="T605" s="71"/>
      <c r="U605" s="26"/>
      <c r="V605" s="26"/>
      <c r="W605" s="26"/>
      <c r="X605" s="26"/>
      <c r="Y605" s="26"/>
      <c r="Z605" s="26"/>
    </row>
    <row r="606" spans="1:26" ht="12.75" customHeight="1">
      <c r="A606" s="67"/>
      <c r="B606" s="68"/>
      <c r="C606" s="68"/>
      <c r="D606" s="68"/>
      <c r="E606" s="68"/>
      <c r="F606" s="68"/>
      <c r="G606" s="68"/>
      <c r="H606" s="68"/>
      <c r="I606" s="68"/>
      <c r="J606" s="68"/>
      <c r="K606" s="68"/>
      <c r="L606" s="69"/>
      <c r="M606" s="70"/>
      <c r="N606" s="70"/>
      <c r="O606" s="70"/>
      <c r="P606" s="70"/>
      <c r="Q606" s="70"/>
      <c r="R606" s="70"/>
      <c r="S606" s="70"/>
      <c r="T606" s="71"/>
      <c r="U606" s="26"/>
      <c r="V606" s="26"/>
      <c r="W606" s="26"/>
      <c r="X606" s="26"/>
      <c r="Y606" s="26"/>
      <c r="Z606" s="26"/>
    </row>
    <row r="607" spans="1:26" ht="12.75" customHeight="1">
      <c r="A607" s="67"/>
      <c r="B607" s="68"/>
      <c r="C607" s="68"/>
      <c r="D607" s="68"/>
      <c r="E607" s="68"/>
      <c r="F607" s="68"/>
      <c r="G607" s="68"/>
      <c r="H607" s="68"/>
      <c r="I607" s="68"/>
      <c r="J607" s="68"/>
      <c r="K607" s="68"/>
      <c r="L607" s="69"/>
      <c r="M607" s="70"/>
      <c r="N607" s="70"/>
      <c r="O607" s="70"/>
      <c r="P607" s="70"/>
      <c r="Q607" s="70"/>
      <c r="R607" s="70"/>
      <c r="S607" s="70"/>
      <c r="T607" s="71"/>
      <c r="U607" s="26"/>
      <c r="V607" s="26"/>
      <c r="W607" s="26"/>
      <c r="X607" s="26"/>
      <c r="Y607" s="26"/>
      <c r="Z607" s="26"/>
    </row>
    <row r="608" spans="1:26" ht="12.75" customHeight="1">
      <c r="A608" s="67"/>
      <c r="B608" s="68"/>
      <c r="C608" s="68"/>
      <c r="D608" s="68"/>
      <c r="E608" s="68"/>
      <c r="F608" s="68"/>
      <c r="G608" s="68"/>
      <c r="H608" s="68"/>
      <c r="I608" s="68"/>
      <c r="J608" s="68"/>
      <c r="K608" s="68"/>
      <c r="L608" s="69"/>
      <c r="M608" s="70"/>
      <c r="N608" s="70"/>
      <c r="O608" s="70"/>
      <c r="P608" s="70"/>
      <c r="Q608" s="70"/>
      <c r="R608" s="70"/>
      <c r="S608" s="70"/>
      <c r="T608" s="71"/>
      <c r="U608" s="26"/>
      <c r="V608" s="26"/>
      <c r="W608" s="26"/>
      <c r="X608" s="26"/>
      <c r="Y608" s="26"/>
      <c r="Z608" s="26"/>
    </row>
    <row r="609" spans="1:26" ht="12.75" customHeight="1">
      <c r="A609" s="67"/>
      <c r="B609" s="68"/>
      <c r="C609" s="68"/>
      <c r="D609" s="68"/>
      <c r="E609" s="68"/>
      <c r="F609" s="68"/>
      <c r="G609" s="68"/>
      <c r="H609" s="68"/>
      <c r="I609" s="68"/>
      <c r="J609" s="68"/>
      <c r="K609" s="68"/>
      <c r="L609" s="69"/>
      <c r="M609" s="70"/>
      <c r="N609" s="70"/>
      <c r="O609" s="70"/>
      <c r="P609" s="70"/>
      <c r="Q609" s="70"/>
      <c r="R609" s="70"/>
      <c r="S609" s="70"/>
      <c r="T609" s="71"/>
      <c r="U609" s="26"/>
      <c r="V609" s="26"/>
      <c r="W609" s="26"/>
      <c r="X609" s="26"/>
      <c r="Y609" s="26"/>
      <c r="Z609" s="26"/>
    </row>
    <row r="610" spans="1:26" ht="12.75" customHeight="1">
      <c r="A610" s="67"/>
      <c r="B610" s="68"/>
      <c r="C610" s="68"/>
      <c r="D610" s="68"/>
      <c r="E610" s="68"/>
      <c r="F610" s="68"/>
      <c r="G610" s="68"/>
      <c r="H610" s="68"/>
      <c r="I610" s="68"/>
      <c r="J610" s="68"/>
      <c r="K610" s="68"/>
      <c r="L610" s="69"/>
      <c r="M610" s="70"/>
      <c r="N610" s="70"/>
      <c r="O610" s="70"/>
      <c r="P610" s="70"/>
      <c r="Q610" s="70"/>
      <c r="R610" s="70"/>
      <c r="S610" s="70"/>
      <c r="T610" s="71"/>
      <c r="U610" s="26"/>
      <c r="V610" s="26"/>
      <c r="W610" s="26"/>
      <c r="X610" s="26"/>
      <c r="Y610" s="26"/>
      <c r="Z610" s="26"/>
    </row>
    <row r="611" spans="1:26" ht="12.75" customHeight="1">
      <c r="A611" s="67"/>
      <c r="B611" s="68"/>
      <c r="C611" s="68"/>
      <c r="D611" s="68"/>
      <c r="E611" s="68"/>
      <c r="F611" s="68"/>
      <c r="G611" s="68"/>
      <c r="H611" s="68"/>
      <c r="I611" s="68"/>
      <c r="J611" s="68"/>
      <c r="K611" s="68"/>
      <c r="L611" s="69"/>
      <c r="M611" s="70"/>
      <c r="N611" s="70"/>
      <c r="O611" s="70"/>
      <c r="P611" s="70"/>
      <c r="Q611" s="70"/>
      <c r="R611" s="70"/>
      <c r="S611" s="70"/>
      <c r="T611" s="71"/>
      <c r="U611" s="26"/>
      <c r="V611" s="26"/>
      <c r="W611" s="26"/>
      <c r="X611" s="26"/>
      <c r="Y611" s="26"/>
      <c r="Z611" s="26"/>
    </row>
    <row r="612" spans="1:26" ht="12.75" customHeight="1">
      <c r="A612" s="67"/>
      <c r="B612" s="68"/>
      <c r="C612" s="68"/>
      <c r="D612" s="68"/>
      <c r="E612" s="68"/>
      <c r="F612" s="68"/>
      <c r="G612" s="68"/>
      <c r="H612" s="68"/>
      <c r="I612" s="68"/>
      <c r="J612" s="68"/>
      <c r="K612" s="68"/>
      <c r="L612" s="69"/>
      <c r="M612" s="70"/>
      <c r="N612" s="70"/>
      <c r="O612" s="70"/>
      <c r="P612" s="70"/>
      <c r="Q612" s="70"/>
      <c r="R612" s="70"/>
      <c r="S612" s="70"/>
      <c r="T612" s="71"/>
      <c r="U612" s="26"/>
      <c r="V612" s="26"/>
      <c r="W612" s="26"/>
      <c r="X612" s="26"/>
      <c r="Y612" s="26"/>
      <c r="Z612" s="26"/>
    </row>
    <row r="613" spans="1:26" ht="12.75" customHeight="1">
      <c r="A613" s="67"/>
      <c r="B613" s="68"/>
      <c r="C613" s="68"/>
      <c r="D613" s="68"/>
      <c r="E613" s="68"/>
      <c r="F613" s="68"/>
      <c r="G613" s="68"/>
      <c r="H613" s="68"/>
      <c r="I613" s="68"/>
      <c r="J613" s="68"/>
      <c r="K613" s="68"/>
      <c r="L613" s="69"/>
      <c r="M613" s="70"/>
      <c r="N613" s="70"/>
      <c r="O613" s="70"/>
      <c r="P613" s="70"/>
      <c r="Q613" s="70"/>
      <c r="R613" s="70"/>
      <c r="S613" s="70"/>
      <c r="T613" s="71"/>
      <c r="U613" s="26"/>
      <c r="V613" s="26"/>
      <c r="W613" s="26"/>
      <c r="X613" s="26"/>
      <c r="Y613" s="26"/>
      <c r="Z613" s="26"/>
    </row>
    <row r="614" spans="1:26" ht="12.75" customHeight="1">
      <c r="A614" s="67"/>
      <c r="B614" s="68"/>
      <c r="C614" s="68"/>
      <c r="D614" s="68"/>
      <c r="E614" s="68"/>
      <c r="F614" s="68"/>
      <c r="G614" s="68"/>
      <c r="H614" s="68"/>
      <c r="I614" s="68"/>
      <c r="J614" s="68"/>
      <c r="K614" s="68"/>
      <c r="L614" s="69"/>
      <c r="M614" s="70"/>
      <c r="N614" s="70"/>
      <c r="O614" s="70"/>
      <c r="P614" s="70"/>
      <c r="Q614" s="70"/>
      <c r="R614" s="70"/>
      <c r="S614" s="70"/>
      <c r="T614" s="71"/>
      <c r="U614" s="26"/>
      <c r="V614" s="26"/>
      <c r="W614" s="26"/>
      <c r="X614" s="26"/>
      <c r="Y614" s="26"/>
      <c r="Z614" s="26"/>
    </row>
    <row r="615" spans="1:26" ht="12.75" customHeight="1">
      <c r="A615" s="67"/>
      <c r="B615" s="68"/>
      <c r="C615" s="68"/>
      <c r="D615" s="68"/>
      <c r="E615" s="68"/>
      <c r="F615" s="68"/>
      <c r="G615" s="68"/>
      <c r="H615" s="68"/>
      <c r="I615" s="68"/>
      <c r="J615" s="68"/>
      <c r="K615" s="68"/>
      <c r="L615" s="69"/>
      <c r="M615" s="70"/>
      <c r="N615" s="70"/>
      <c r="O615" s="70"/>
      <c r="P615" s="70"/>
      <c r="Q615" s="70"/>
      <c r="R615" s="70"/>
      <c r="S615" s="70"/>
      <c r="T615" s="71"/>
      <c r="U615" s="26"/>
      <c r="V615" s="26"/>
      <c r="W615" s="26"/>
      <c r="X615" s="26"/>
      <c r="Y615" s="26"/>
      <c r="Z615" s="26"/>
    </row>
    <row r="616" spans="1:26" ht="12.75" customHeight="1">
      <c r="A616" s="67"/>
      <c r="B616" s="68"/>
      <c r="C616" s="68"/>
      <c r="D616" s="68"/>
      <c r="E616" s="68"/>
      <c r="F616" s="68"/>
      <c r="G616" s="68"/>
      <c r="H616" s="68"/>
      <c r="I616" s="68"/>
      <c r="J616" s="68"/>
      <c r="K616" s="68"/>
      <c r="L616" s="69"/>
      <c r="M616" s="70"/>
      <c r="N616" s="70"/>
      <c r="O616" s="70"/>
      <c r="P616" s="70"/>
      <c r="Q616" s="70"/>
      <c r="R616" s="70"/>
      <c r="S616" s="70"/>
      <c r="T616" s="71"/>
      <c r="U616" s="26"/>
      <c r="V616" s="26"/>
      <c r="W616" s="26"/>
      <c r="X616" s="26"/>
      <c r="Y616" s="26"/>
      <c r="Z616" s="26"/>
    </row>
    <row r="617" spans="1:26" ht="12.75" customHeight="1">
      <c r="A617" s="67"/>
      <c r="B617" s="68"/>
      <c r="C617" s="68"/>
      <c r="D617" s="68"/>
      <c r="E617" s="68"/>
      <c r="F617" s="68"/>
      <c r="G617" s="68"/>
      <c r="H617" s="68"/>
      <c r="I617" s="68"/>
      <c r="J617" s="68"/>
      <c r="K617" s="68"/>
      <c r="L617" s="69"/>
      <c r="M617" s="70"/>
      <c r="N617" s="70"/>
      <c r="O617" s="70"/>
      <c r="P617" s="70"/>
      <c r="Q617" s="70"/>
      <c r="R617" s="70"/>
      <c r="S617" s="70"/>
      <c r="T617" s="71"/>
      <c r="U617" s="26"/>
      <c r="V617" s="26"/>
      <c r="W617" s="26"/>
      <c r="X617" s="26"/>
      <c r="Y617" s="26"/>
      <c r="Z617" s="26"/>
    </row>
    <row r="618" spans="1:26" ht="12.75" customHeight="1">
      <c r="A618" s="67"/>
      <c r="B618" s="68"/>
      <c r="C618" s="68"/>
      <c r="D618" s="68"/>
      <c r="E618" s="68"/>
      <c r="F618" s="68"/>
      <c r="G618" s="68"/>
      <c r="H618" s="68"/>
      <c r="I618" s="68"/>
      <c r="J618" s="68"/>
      <c r="K618" s="68"/>
      <c r="L618" s="69"/>
      <c r="M618" s="70"/>
      <c r="N618" s="70"/>
      <c r="O618" s="70"/>
      <c r="P618" s="70"/>
      <c r="Q618" s="70"/>
      <c r="R618" s="70"/>
      <c r="S618" s="70"/>
      <c r="T618" s="71"/>
      <c r="U618" s="26"/>
      <c r="V618" s="26"/>
      <c r="W618" s="26"/>
      <c r="X618" s="26"/>
      <c r="Y618" s="26"/>
      <c r="Z618" s="26"/>
    </row>
    <row r="619" spans="1:26" ht="12.75" customHeight="1">
      <c r="A619" s="67"/>
      <c r="B619" s="68"/>
      <c r="C619" s="68"/>
      <c r="D619" s="68"/>
      <c r="E619" s="68"/>
      <c r="F619" s="68"/>
      <c r="G619" s="68"/>
      <c r="H619" s="68"/>
      <c r="I619" s="68"/>
      <c r="J619" s="68"/>
      <c r="K619" s="68"/>
      <c r="L619" s="69"/>
      <c r="M619" s="70"/>
      <c r="N619" s="70"/>
      <c r="O619" s="70"/>
      <c r="P619" s="70"/>
      <c r="Q619" s="70"/>
      <c r="R619" s="70"/>
      <c r="S619" s="70"/>
      <c r="T619" s="71"/>
      <c r="U619" s="26"/>
      <c r="V619" s="26"/>
      <c r="W619" s="26"/>
      <c r="X619" s="26"/>
      <c r="Y619" s="26"/>
      <c r="Z619" s="26"/>
    </row>
    <row r="620" spans="1:26" ht="12.75" customHeight="1">
      <c r="A620" s="67"/>
      <c r="B620" s="68"/>
      <c r="C620" s="68"/>
      <c r="D620" s="68"/>
      <c r="E620" s="68"/>
      <c r="F620" s="68"/>
      <c r="G620" s="68"/>
      <c r="H620" s="68"/>
      <c r="I620" s="68"/>
      <c r="J620" s="68"/>
      <c r="K620" s="68"/>
      <c r="L620" s="69"/>
      <c r="M620" s="70"/>
      <c r="N620" s="70"/>
      <c r="O620" s="70"/>
      <c r="P620" s="70"/>
      <c r="Q620" s="70"/>
      <c r="R620" s="70"/>
      <c r="S620" s="70"/>
      <c r="T620" s="71"/>
      <c r="U620" s="26"/>
      <c r="V620" s="26"/>
      <c r="W620" s="26"/>
      <c r="X620" s="26"/>
      <c r="Y620" s="26"/>
      <c r="Z620" s="26"/>
    </row>
    <row r="621" spans="1:26" ht="12.75" customHeight="1">
      <c r="A621" s="67"/>
      <c r="B621" s="68"/>
      <c r="C621" s="68"/>
      <c r="D621" s="68"/>
      <c r="E621" s="68"/>
      <c r="F621" s="68"/>
      <c r="G621" s="68"/>
      <c r="H621" s="68"/>
      <c r="I621" s="68"/>
      <c r="J621" s="68"/>
      <c r="K621" s="68"/>
      <c r="L621" s="69"/>
      <c r="M621" s="70"/>
      <c r="N621" s="70"/>
      <c r="O621" s="70"/>
      <c r="P621" s="70"/>
      <c r="Q621" s="70"/>
      <c r="R621" s="70"/>
      <c r="S621" s="70"/>
      <c r="T621" s="71"/>
      <c r="U621" s="26"/>
      <c r="V621" s="26"/>
      <c r="W621" s="26"/>
      <c r="X621" s="26"/>
      <c r="Y621" s="26"/>
      <c r="Z621" s="26"/>
    </row>
    <row r="622" spans="1:26" ht="12.75" customHeight="1">
      <c r="A622" s="67"/>
      <c r="B622" s="68"/>
      <c r="C622" s="68"/>
      <c r="D622" s="68"/>
      <c r="E622" s="68"/>
      <c r="F622" s="68"/>
      <c r="G622" s="68"/>
      <c r="H622" s="68"/>
      <c r="I622" s="68"/>
      <c r="J622" s="68"/>
      <c r="K622" s="68"/>
      <c r="L622" s="69"/>
      <c r="M622" s="70"/>
      <c r="N622" s="70"/>
      <c r="O622" s="70"/>
      <c r="P622" s="70"/>
      <c r="Q622" s="70"/>
      <c r="R622" s="70"/>
      <c r="S622" s="70"/>
      <c r="T622" s="71"/>
      <c r="U622" s="26"/>
      <c r="V622" s="26"/>
      <c r="W622" s="26"/>
      <c r="X622" s="26"/>
      <c r="Y622" s="26"/>
      <c r="Z622" s="26"/>
    </row>
    <row r="623" spans="1:26" ht="12.75" customHeight="1">
      <c r="A623" s="67"/>
      <c r="B623" s="68"/>
      <c r="C623" s="68"/>
      <c r="D623" s="68"/>
      <c r="E623" s="68"/>
      <c r="F623" s="68"/>
      <c r="G623" s="68"/>
      <c r="H623" s="68"/>
      <c r="I623" s="68"/>
      <c r="J623" s="68"/>
      <c r="K623" s="68"/>
      <c r="L623" s="69"/>
      <c r="M623" s="70"/>
      <c r="N623" s="70"/>
      <c r="O623" s="70"/>
      <c r="P623" s="70"/>
      <c r="Q623" s="70"/>
      <c r="R623" s="70"/>
      <c r="S623" s="70"/>
      <c r="T623" s="71"/>
      <c r="U623" s="26"/>
      <c r="V623" s="26"/>
      <c r="W623" s="26"/>
      <c r="X623" s="26"/>
      <c r="Y623" s="26"/>
      <c r="Z623" s="26"/>
    </row>
    <row r="624" spans="1:26" ht="12.75" customHeight="1">
      <c r="A624" s="67"/>
      <c r="B624" s="68"/>
      <c r="C624" s="68"/>
      <c r="D624" s="68"/>
      <c r="E624" s="68"/>
      <c r="F624" s="68"/>
      <c r="G624" s="68"/>
      <c r="H624" s="68"/>
      <c r="I624" s="68"/>
      <c r="J624" s="68"/>
      <c r="K624" s="68"/>
      <c r="L624" s="69"/>
      <c r="M624" s="70"/>
      <c r="N624" s="70"/>
      <c r="O624" s="70"/>
      <c r="P624" s="70"/>
      <c r="Q624" s="70"/>
      <c r="R624" s="70"/>
      <c r="S624" s="70"/>
      <c r="T624" s="71"/>
      <c r="U624" s="26"/>
      <c r="V624" s="26"/>
      <c r="W624" s="26"/>
      <c r="X624" s="26"/>
      <c r="Y624" s="26"/>
      <c r="Z624" s="26"/>
    </row>
    <row r="625" spans="1:26" ht="12.75" customHeight="1">
      <c r="A625" s="67"/>
      <c r="B625" s="68"/>
      <c r="C625" s="68"/>
      <c r="D625" s="68"/>
      <c r="E625" s="68"/>
      <c r="F625" s="68"/>
      <c r="G625" s="68"/>
      <c r="H625" s="68"/>
      <c r="I625" s="68"/>
      <c r="J625" s="68"/>
      <c r="K625" s="68"/>
      <c r="L625" s="69"/>
      <c r="M625" s="70"/>
      <c r="N625" s="70"/>
      <c r="O625" s="70"/>
      <c r="P625" s="70"/>
      <c r="Q625" s="70"/>
      <c r="R625" s="70"/>
      <c r="S625" s="70"/>
      <c r="T625" s="71"/>
      <c r="U625" s="26"/>
      <c r="V625" s="26"/>
      <c r="W625" s="26"/>
      <c r="X625" s="26"/>
      <c r="Y625" s="26"/>
      <c r="Z625" s="26"/>
    </row>
    <row r="626" spans="1:26" ht="12.75" customHeight="1">
      <c r="A626" s="67"/>
      <c r="B626" s="68"/>
      <c r="C626" s="68"/>
      <c r="D626" s="68"/>
      <c r="E626" s="68"/>
      <c r="F626" s="68"/>
      <c r="G626" s="68"/>
      <c r="H626" s="68"/>
      <c r="I626" s="68"/>
      <c r="J626" s="68"/>
      <c r="K626" s="68"/>
      <c r="L626" s="69"/>
      <c r="M626" s="70"/>
      <c r="N626" s="70"/>
      <c r="O626" s="70"/>
      <c r="P626" s="70"/>
      <c r="Q626" s="70"/>
      <c r="R626" s="70"/>
      <c r="S626" s="70"/>
      <c r="T626" s="71"/>
      <c r="U626" s="26"/>
      <c r="V626" s="26"/>
      <c r="W626" s="26"/>
      <c r="X626" s="26"/>
      <c r="Y626" s="26"/>
      <c r="Z626" s="26"/>
    </row>
    <row r="627" spans="1:26" ht="12.75" customHeight="1">
      <c r="A627" s="67"/>
      <c r="B627" s="68"/>
      <c r="C627" s="68"/>
      <c r="D627" s="68"/>
      <c r="E627" s="68"/>
      <c r="F627" s="68"/>
      <c r="G627" s="68"/>
      <c r="H627" s="68"/>
      <c r="I627" s="68"/>
      <c r="J627" s="68"/>
      <c r="K627" s="68"/>
      <c r="L627" s="69"/>
      <c r="M627" s="70"/>
      <c r="N627" s="70"/>
      <c r="O627" s="70"/>
      <c r="P627" s="70"/>
      <c r="Q627" s="70"/>
      <c r="R627" s="70"/>
      <c r="S627" s="70"/>
      <c r="T627" s="71"/>
      <c r="U627" s="26"/>
      <c r="V627" s="26"/>
      <c r="W627" s="26"/>
      <c r="X627" s="26"/>
      <c r="Y627" s="26"/>
      <c r="Z627" s="26"/>
    </row>
    <row r="628" spans="1:26" ht="12.75" customHeight="1">
      <c r="A628" s="67"/>
      <c r="B628" s="68"/>
      <c r="C628" s="68"/>
      <c r="D628" s="68"/>
      <c r="E628" s="68"/>
      <c r="F628" s="68"/>
      <c r="G628" s="68"/>
      <c r="H628" s="68"/>
      <c r="I628" s="68"/>
      <c r="J628" s="68"/>
      <c r="K628" s="68"/>
      <c r="L628" s="69"/>
      <c r="M628" s="70"/>
      <c r="N628" s="70"/>
      <c r="O628" s="70"/>
      <c r="P628" s="70"/>
      <c r="Q628" s="70"/>
      <c r="R628" s="70"/>
      <c r="S628" s="70"/>
      <c r="T628" s="71"/>
      <c r="U628" s="26"/>
      <c r="V628" s="26"/>
      <c r="W628" s="26"/>
      <c r="X628" s="26"/>
      <c r="Y628" s="26"/>
      <c r="Z628" s="26"/>
    </row>
    <row r="629" spans="1:26" ht="12.75" customHeight="1">
      <c r="A629" s="67"/>
      <c r="B629" s="68"/>
      <c r="C629" s="68"/>
      <c r="D629" s="68"/>
      <c r="E629" s="68"/>
      <c r="F629" s="68"/>
      <c r="G629" s="68"/>
      <c r="H629" s="68"/>
      <c r="I629" s="68"/>
      <c r="J629" s="68"/>
      <c r="K629" s="68"/>
      <c r="L629" s="69"/>
      <c r="M629" s="70"/>
      <c r="N629" s="70"/>
      <c r="O629" s="70"/>
      <c r="P629" s="70"/>
      <c r="Q629" s="70"/>
      <c r="R629" s="70"/>
      <c r="S629" s="70"/>
      <c r="T629" s="71"/>
      <c r="U629" s="26"/>
      <c r="V629" s="26"/>
      <c r="W629" s="26"/>
      <c r="X629" s="26"/>
      <c r="Y629" s="26"/>
      <c r="Z629" s="26"/>
    </row>
    <row r="630" spans="1:26" ht="12.75" customHeight="1">
      <c r="A630" s="67"/>
      <c r="B630" s="68"/>
      <c r="C630" s="68"/>
      <c r="D630" s="68"/>
      <c r="E630" s="68"/>
      <c r="F630" s="68"/>
      <c r="G630" s="68"/>
      <c r="H630" s="68"/>
      <c r="I630" s="68"/>
      <c r="J630" s="68"/>
      <c r="K630" s="68"/>
      <c r="L630" s="69"/>
      <c r="M630" s="70"/>
      <c r="N630" s="70"/>
      <c r="O630" s="70"/>
      <c r="P630" s="70"/>
      <c r="Q630" s="70"/>
      <c r="R630" s="70"/>
      <c r="S630" s="70"/>
      <c r="T630" s="71"/>
      <c r="U630" s="26"/>
      <c r="V630" s="26"/>
      <c r="W630" s="26"/>
      <c r="X630" s="26"/>
      <c r="Y630" s="26"/>
      <c r="Z630" s="26"/>
    </row>
    <row r="631" spans="1:26" ht="12.75" customHeight="1">
      <c r="A631" s="67"/>
      <c r="B631" s="68"/>
      <c r="C631" s="68"/>
      <c r="D631" s="68"/>
      <c r="E631" s="68"/>
      <c r="F631" s="68"/>
      <c r="G631" s="68"/>
      <c r="H631" s="68"/>
      <c r="I631" s="68"/>
      <c r="J631" s="68"/>
      <c r="K631" s="68"/>
      <c r="L631" s="69"/>
      <c r="M631" s="70"/>
      <c r="N631" s="70"/>
      <c r="O631" s="70"/>
      <c r="P631" s="70"/>
      <c r="Q631" s="70"/>
      <c r="R631" s="70"/>
      <c r="S631" s="70"/>
      <c r="T631" s="71"/>
      <c r="U631" s="26"/>
      <c r="V631" s="26"/>
      <c r="W631" s="26"/>
      <c r="X631" s="26"/>
      <c r="Y631" s="26"/>
      <c r="Z631" s="26"/>
    </row>
    <row r="632" spans="1:26" ht="12.75" customHeight="1">
      <c r="A632" s="67"/>
      <c r="B632" s="68"/>
      <c r="C632" s="68"/>
      <c r="D632" s="68"/>
      <c r="E632" s="68"/>
      <c r="F632" s="68"/>
      <c r="G632" s="68"/>
      <c r="H632" s="68"/>
      <c r="I632" s="68"/>
      <c r="J632" s="68"/>
      <c r="K632" s="68"/>
      <c r="L632" s="69"/>
      <c r="M632" s="70"/>
      <c r="N632" s="70"/>
      <c r="O632" s="70"/>
      <c r="P632" s="70"/>
      <c r="Q632" s="70"/>
      <c r="R632" s="70"/>
      <c r="S632" s="70"/>
      <c r="T632" s="71"/>
      <c r="U632" s="26"/>
      <c r="V632" s="26"/>
      <c r="W632" s="26"/>
      <c r="X632" s="26"/>
      <c r="Y632" s="26"/>
      <c r="Z632" s="26"/>
    </row>
    <row r="633" spans="1:26" ht="12.75" customHeight="1">
      <c r="A633" s="67"/>
      <c r="B633" s="68"/>
      <c r="C633" s="68"/>
      <c r="D633" s="68"/>
      <c r="E633" s="68"/>
      <c r="F633" s="68"/>
      <c r="G633" s="68"/>
      <c r="H633" s="68"/>
      <c r="I633" s="68"/>
      <c r="J633" s="68"/>
      <c r="K633" s="68"/>
      <c r="L633" s="69"/>
      <c r="M633" s="70"/>
      <c r="N633" s="70"/>
      <c r="O633" s="70"/>
      <c r="P633" s="70"/>
      <c r="Q633" s="70"/>
      <c r="R633" s="70"/>
      <c r="S633" s="70"/>
      <c r="T633" s="71"/>
      <c r="U633" s="26"/>
      <c r="V633" s="26"/>
      <c r="W633" s="26"/>
      <c r="X633" s="26"/>
      <c r="Y633" s="26"/>
      <c r="Z633" s="26"/>
    </row>
    <row r="634" spans="1:26" ht="12.75" customHeight="1">
      <c r="A634" s="67"/>
      <c r="B634" s="68"/>
      <c r="C634" s="68"/>
      <c r="D634" s="68"/>
      <c r="E634" s="68"/>
      <c r="F634" s="68"/>
      <c r="G634" s="68"/>
      <c r="H634" s="68"/>
      <c r="I634" s="68"/>
      <c r="J634" s="68"/>
      <c r="K634" s="68"/>
      <c r="L634" s="69"/>
      <c r="M634" s="70"/>
      <c r="N634" s="70"/>
      <c r="O634" s="70"/>
      <c r="P634" s="70"/>
      <c r="Q634" s="70"/>
      <c r="R634" s="70"/>
      <c r="S634" s="70"/>
      <c r="T634" s="71"/>
      <c r="U634" s="26"/>
      <c r="V634" s="26"/>
      <c r="W634" s="26"/>
      <c r="X634" s="26"/>
      <c r="Y634" s="26"/>
      <c r="Z634" s="26"/>
    </row>
    <row r="635" spans="1:26" ht="12.75" customHeight="1">
      <c r="A635" s="67"/>
      <c r="B635" s="68"/>
      <c r="C635" s="68"/>
      <c r="D635" s="68"/>
      <c r="E635" s="68"/>
      <c r="F635" s="68"/>
      <c r="G635" s="68"/>
      <c r="H635" s="68"/>
      <c r="I635" s="68"/>
      <c r="J635" s="68"/>
      <c r="K635" s="68"/>
      <c r="L635" s="69"/>
      <c r="M635" s="70"/>
      <c r="N635" s="70"/>
      <c r="O635" s="70"/>
      <c r="P635" s="70"/>
      <c r="Q635" s="70"/>
      <c r="R635" s="70"/>
      <c r="S635" s="70"/>
      <c r="T635" s="71"/>
      <c r="U635" s="26"/>
      <c r="V635" s="26"/>
      <c r="W635" s="26"/>
      <c r="X635" s="26"/>
      <c r="Y635" s="26"/>
      <c r="Z635" s="26"/>
    </row>
    <row r="636" spans="1:26" ht="12.75" customHeight="1">
      <c r="A636" s="67"/>
      <c r="B636" s="68"/>
      <c r="C636" s="68"/>
      <c r="D636" s="68"/>
      <c r="E636" s="68"/>
      <c r="F636" s="68"/>
      <c r="G636" s="68"/>
      <c r="H636" s="68"/>
      <c r="I636" s="68"/>
      <c r="J636" s="68"/>
      <c r="K636" s="68"/>
      <c r="L636" s="69"/>
      <c r="M636" s="70"/>
      <c r="N636" s="70"/>
      <c r="O636" s="70"/>
      <c r="P636" s="70"/>
      <c r="Q636" s="70"/>
      <c r="R636" s="70"/>
      <c r="S636" s="70"/>
      <c r="T636" s="71"/>
      <c r="U636" s="26"/>
      <c r="V636" s="26"/>
      <c r="W636" s="26"/>
      <c r="X636" s="26"/>
      <c r="Y636" s="26"/>
      <c r="Z636" s="26"/>
    </row>
    <row r="637" spans="1:26" ht="12.75" customHeight="1">
      <c r="A637" s="67"/>
      <c r="B637" s="68"/>
      <c r="C637" s="68"/>
      <c r="D637" s="68"/>
      <c r="E637" s="68"/>
      <c r="F637" s="68"/>
      <c r="G637" s="68"/>
      <c r="H637" s="68"/>
      <c r="I637" s="68"/>
      <c r="J637" s="68"/>
      <c r="K637" s="68"/>
      <c r="L637" s="69"/>
      <c r="M637" s="70"/>
      <c r="N637" s="70"/>
      <c r="O637" s="70"/>
      <c r="P637" s="70"/>
      <c r="Q637" s="70"/>
      <c r="R637" s="70"/>
      <c r="S637" s="70"/>
      <c r="T637" s="71"/>
      <c r="U637" s="26"/>
      <c r="V637" s="26"/>
      <c r="W637" s="26"/>
      <c r="X637" s="26"/>
      <c r="Y637" s="26"/>
      <c r="Z637" s="26"/>
    </row>
    <row r="638" spans="1:26" ht="12.75" customHeight="1">
      <c r="A638" s="67"/>
      <c r="B638" s="68"/>
      <c r="C638" s="68"/>
      <c r="D638" s="68"/>
      <c r="E638" s="68"/>
      <c r="F638" s="68"/>
      <c r="G638" s="68"/>
      <c r="H638" s="68"/>
      <c r="I638" s="68"/>
      <c r="J638" s="68"/>
      <c r="K638" s="68"/>
      <c r="L638" s="69"/>
      <c r="M638" s="70"/>
      <c r="N638" s="70"/>
      <c r="O638" s="70"/>
      <c r="P638" s="70"/>
      <c r="Q638" s="70"/>
      <c r="R638" s="70"/>
      <c r="S638" s="70"/>
      <c r="T638" s="71"/>
      <c r="U638" s="26"/>
      <c r="V638" s="26"/>
      <c r="W638" s="26"/>
      <c r="X638" s="26"/>
      <c r="Y638" s="26"/>
      <c r="Z638" s="26"/>
    </row>
    <row r="639" spans="1:26" ht="12.75" customHeight="1">
      <c r="A639" s="67"/>
      <c r="B639" s="68"/>
      <c r="C639" s="68"/>
      <c r="D639" s="68"/>
      <c r="E639" s="68"/>
      <c r="F639" s="68"/>
      <c r="G639" s="68"/>
      <c r="H639" s="68"/>
      <c r="I639" s="68"/>
      <c r="J639" s="68"/>
      <c r="K639" s="68"/>
      <c r="L639" s="69"/>
      <c r="M639" s="70"/>
      <c r="N639" s="70"/>
      <c r="O639" s="70"/>
      <c r="P639" s="70"/>
      <c r="Q639" s="70"/>
      <c r="R639" s="70"/>
      <c r="S639" s="70"/>
      <c r="T639" s="71"/>
      <c r="U639" s="26"/>
      <c r="V639" s="26"/>
      <c r="W639" s="26"/>
      <c r="X639" s="26"/>
      <c r="Y639" s="26"/>
      <c r="Z639" s="26"/>
    </row>
    <row r="640" spans="1:26" ht="12.75" customHeight="1">
      <c r="A640" s="67"/>
      <c r="B640" s="68"/>
      <c r="C640" s="68"/>
      <c r="D640" s="68"/>
      <c r="E640" s="68"/>
      <c r="F640" s="68"/>
      <c r="G640" s="68"/>
      <c r="H640" s="68"/>
      <c r="I640" s="68"/>
      <c r="J640" s="68"/>
      <c r="K640" s="68"/>
      <c r="L640" s="69"/>
      <c r="M640" s="70"/>
      <c r="N640" s="70"/>
      <c r="O640" s="70"/>
      <c r="P640" s="70"/>
      <c r="Q640" s="70"/>
      <c r="R640" s="70"/>
      <c r="S640" s="70"/>
      <c r="T640" s="71"/>
      <c r="U640" s="26"/>
      <c r="V640" s="26"/>
      <c r="W640" s="26"/>
      <c r="X640" s="26"/>
      <c r="Y640" s="26"/>
      <c r="Z640" s="26"/>
    </row>
    <row r="641" spans="1:26" ht="12.75" customHeight="1">
      <c r="A641" s="67"/>
      <c r="B641" s="68"/>
      <c r="C641" s="68"/>
      <c r="D641" s="68"/>
      <c r="E641" s="68"/>
      <c r="F641" s="68"/>
      <c r="G641" s="68"/>
      <c r="H641" s="68"/>
      <c r="I641" s="68"/>
      <c r="J641" s="68"/>
      <c r="K641" s="68"/>
      <c r="L641" s="69"/>
      <c r="M641" s="70"/>
      <c r="N641" s="70"/>
      <c r="O641" s="70"/>
      <c r="P641" s="70"/>
      <c r="Q641" s="70"/>
      <c r="R641" s="70"/>
      <c r="S641" s="70"/>
      <c r="T641" s="71"/>
      <c r="U641" s="26"/>
      <c r="V641" s="26"/>
      <c r="W641" s="26"/>
      <c r="X641" s="26"/>
      <c r="Y641" s="26"/>
      <c r="Z641" s="26"/>
    </row>
    <row r="642" spans="1:26" ht="12.75" customHeight="1">
      <c r="A642" s="67"/>
      <c r="B642" s="68"/>
      <c r="C642" s="68"/>
      <c r="D642" s="68"/>
      <c r="E642" s="68"/>
      <c r="F642" s="68"/>
      <c r="G642" s="68"/>
      <c r="H642" s="68"/>
      <c r="I642" s="68"/>
      <c r="J642" s="68"/>
      <c r="K642" s="68"/>
      <c r="L642" s="69"/>
      <c r="M642" s="70"/>
      <c r="N642" s="70"/>
      <c r="O642" s="70"/>
      <c r="P642" s="70"/>
      <c r="Q642" s="70"/>
      <c r="R642" s="70"/>
      <c r="S642" s="70"/>
      <c r="T642" s="71"/>
      <c r="U642" s="26"/>
      <c r="V642" s="26"/>
      <c r="W642" s="26"/>
      <c r="X642" s="26"/>
      <c r="Y642" s="26"/>
      <c r="Z642" s="26"/>
    </row>
    <row r="643" spans="1:26" ht="12.75" customHeight="1">
      <c r="A643" s="67"/>
      <c r="B643" s="68"/>
      <c r="C643" s="68"/>
      <c r="D643" s="68"/>
      <c r="E643" s="68"/>
      <c r="F643" s="68"/>
      <c r="G643" s="68"/>
      <c r="H643" s="68"/>
      <c r="I643" s="68"/>
      <c r="J643" s="68"/>
      <c r="K643" s="68"/>
      <c r="L643" s="69"/>
      <c r="M643" s="70"/>
      <c r="N643" s="70"/>
      <c r="O643" s="70"/>
      <c r="P643" s="70"/>
      <c r="Q643" s="70"/>
      <c r="R643" s="70"/>
      <c r="S643" s="70"/>
      <c r="T643" s="71"/>
      <c r="U643" s="26"/>
      <c r="V643" s="26"/>
      <c r="W643" s="26"/>
      <c r="X643" s="26"/>
      <c r="Y643" s="26"/>
      <c r="Z643" s="26"/>
    </row>
    <row r="644" spans="1:26" ht="12.75" customHeight="1">
      <c r="A644" s="67"/>
      <c r="B644" s="68"/>
      <c r="C644" s="68"/>
      <c r="D644" s="68"/>
      <c r="E644" s="68"/>
      <c r="F644" s="68"/>
      <c r="G644" s="68"/>
      <c r="H644" s="68"/>
      <c r="I644" s="68"/>
      <c r="J644" s="68"/>
      <c r="K644" s="68"/>
      <c r="L644" s="69"/>
      <c r="M644" s="70"/>
      <c r="N644" s="70"/>
      <c r="O644" s="70"/>
      <c r="P644" s="70"/>
      <c r="Q644" s="70"/>
      <c r="R644" s="70"/>
      <c r="S644" s="70"/>
      <c r="T644" s="71"/>
      <c r="U644" s="26"/>
      <c r="V644" s="26"/>
      <c r="W644" s="26"/>
      <c r="X644" s="26"/>
      <c r="Y644" s="26"/>
      <c r="Z644" s="26"/>
    </row>
    <row r="645" spans="1:26" ht="12.75" customHeight="1">
      <c r="A645" s="67"/>
      <c r="B645" s="68"/>
      <c r="C645" s="68"/>
      <c r="D645" s="68"/>
      <c r="E645" s="68"/>
      <c r="F645" s="68"/>
      <c r="G645" s="68"/>
      <c r="H645" s="68"/>
      <c r="I645" s="68"/>
      <c r="J645" s="68"/>
      <c r="K645" s="68"/>
      <c r="L645" s="69"/>
      <c r="M645" s="70"/>
      <c r="N645" s="70"/>
      <c r="O645" s="70"/>
      <c r="P645" s="70"/>
      <c r="Q645" s="70"/>
      <c r="R645" s="70"/>
      <c r="S645" s="70"/>
      <c r="T645" s="71"/>
      <c r="U645" s="26"/>
      <c r="V645" s="26"/>
      <c r="W645" s="26"/>
      <c r="X645" s="26"/>
      <c r="Y645" s="26"/>
      <c r="Z645" s="26"/>
    </row>
    <row r="646" spans="1:26" ht="12.75" customHeight="1">
      <c r="A646" s="67"/>
      <c r="B646" s="68"/>
      <c r="C646" s="68"/>
      <c r="D646" s="68"/>
      <c r="E646" s="68"/>
      <c r="F646" s="68"/>
      <c r="G646" s="68"/>
      <c r="H646" s="68"/>
      <c r="I646" s="68"/>
      <c r="J646" s="68"/>
      <c r="K646" s="68"/>
      <c r="L646" s="69"/>
      <c r="M646" s="70"/>
      <c r="N646" s="70"/>
      <c r="O646" s="70"/>
      <c r="P646" s="70"/>
      <c r="Q646" s="70"/>
      <c r="R646" s="70"/>
      <c r="S646" s="70"/>
      <c r="T646" s="71"/>
      <c r="U646" s="26"/>
      <c r="V646" s="26"/>
      <c r="W646" s="26"/>
      <c r="X646" s="26"/>
      <c r="Y646" s="26"/>
      <c r="Z646" s="26"/>
    </row>
    <row r="647" spans="1:26" ht="12.75" customHeight="1">
      <c r="A647" s="67"/>
      <c r="B647" s="68"/>
      <c r="C647" s="68"/>
      <c r="D647" s="68"/>
      <c r="E647" s="68"/>
      <c r="F647" s="68"/>
      <c r="G647" s="68"/>
      <c r="H647" s="68"/>
      <c r="I647" s="68"/>
      <c r="J647" s="68"/>
      <c r="K647" s="68"/>
      <c r="L647" s="69"/>
      <c r="M647" s="70"/>
      <c r="N647" s="70"/>
      <c r="O647" s="70"/>
      <c r="P647" s="70"/>
      <c r="Q647" s="70"/>
      <c r="R647" s="70"/>
      <c r="S647" s="70"/>
      <c r="T647" s="71"/>
      <c r="U647" s="26"/>
      <c r="V647" s="26"/>
      <c r="W647" s="26"/>
      <c r="X647" s="26"/>
      <c r="Y647" s="26"/>
      <c r="Z647" s="26"/>
    </row>
    <row r="648" spans="1:26" ht="12.75" customHeight="1">
      <c r="A648" s="67"/>
      <c r="B648" s="68"/>
      <c r="C648" s="68"/>
      <c r="D648" s="68"/>
      <c r="E648" s="68"/>
      <c r="F648" s="68"/>
      <c r="G648" s="68"/>
      <c r="H648" s="68"/>
      <c r="I648" s="68"/>
      <c r="J648" s="68"/>
      <c r="K648" s="68"/>
      <c r="L648" s="69"/>
      <c r="M648" s="70"/>
      <c r="N648" s="70"/>
      <c r="O648" s="70"/>
      <c r="P648" s="70"/>
      <c r="Q648" s="70"/>
      <c r="R648" s="70"/>
      <c r="S648" s="70"/>
      <c r="T648" s="71"/>
      <c r="U648" s="26"/>
      <c r="V648" s="26"/>
      <c r="W648" s="26"/>
      <c r="X648" s="26"/>
      <c r="Y648" s="26"/>
      <c r="Z648" s="26"/>
    </row>
    <row r="649" spans="1:26" ht="12.75" customHeight="1">
      <c r="A649" s="67"/>
      <c r="B649" s="68"/>
      <c r="C649" s="68"/>
      <c r="D649" s="68"/>
      <c r="E649" s="68"/>
      <c r="F649" s="68"/>
      <c r="G649" s="68"/>
      <c r="H649" s="68"/>
      <c r="I649" s="68"/>
      <c r="J649" s="68"/>
      <c r="K649" s="68"/>
      <c r="L649" s="69"/>
      <c r="M649" s="70"/>
      <c r="N649" s="70"/>
      <c r="O649" s="70"/>
      <c r="P649" s="70"/>
      <c r="Q649" s="70"/>
      <c r="R649" s="70"/>
      <c r="S649" s="70"/>
      <c r="T649" s="71"/>
      <c r="U649" s="26"/>
      <c r="V649" s="26"/>
      <c r="W649" s="26"/>
      <c r="X649" s="26"/>
      <c r="Y649" s="26"/>
      <c r="Z649" s="26"/>
    </row>
    <row r="650" spans="1:26" ht="12.75" customHeight="1">
      <c r="A650" s="67"/>
      <c r="B650" s="68"/>
      <c r="C650" s="68"/>
      <c r="D650" s="68"/>
      <c r="E650" s="68"/>
      <c r="F650" s="68"/>
      <c r="G650" s="68"/>
      <c r="H650" s="68"/>
      <c r="I650" s="68"/>
      <c r="J650" s="68"/>
      <c r="K650" s="68"/>
      <c r="L650" s="69"/>
      <c r="M650" s="70"/>
      <c r="N650" s="70"/>
      <c r="O650" s="70"/>
      <c r="P650" s="70"/>
      <c r="Q650" s="70"/>
      <c r="R650" s="70"/>
      <c r="S650" s="70"/>
      <c r="T650" s="71"/>
      <c r="U650" s="26"/>
      <c r="V650" s="26"/>
      <c r="W650" s="26"/>
      <c r="X650" s="26"/>
      <c r="Y650" s="26"/>
      <c r="Z650" s="26"/>
    </row>
    <row r="651" spans="1:26" ht="12.75" customHeight="1">
      <c r="A651" s="67"/>
      <c r="B651" s="68"/>
      <c r="C651" s="68"/>
      <c r="D651" s="68"/>
      <c r="E651" s="68"/>
      <c r="F651" s="68"/>
      <c r="G651" s="68"/>
      <c r="H651" s="68"/>
      <c r="I651" s="68"/>
      <c r="J651" s="68"/>
      <c r="K651" s="68"/>
      <c r="L651" s="69"/>
      <c r="M651" s="70"/>
      <c r="N651" s="70"/>
      <c r="O651" s="70"/>
      <c r="P651" s="70"/>
      <c r="Q651" s="70"/>
      <c r="R651" s="70"/>
      <c r="S651" s="70"/>
      <c r="T651" s="71"/>
      <c r="U651" s="26"/>
      <c r="V651" s="26"/>
      <c r="W651" s="26"/>
      <c r="X651" s="26"/>
      <c r="Y651" s="26"/>
      <c r="Z651" s="26"/>
    </row>
    <row r="652" spans="1:26" ht="12.75" customHeight="1">
      <c r="A652" s="67"/>
      <c r="B652" s="68"/>
      <c r="C652" s="68"/>
      <c r="D652" s="68"/>
      <c r="E652" s="68"/>
      <c r="F652" s="68"/>
      <c r="G652" s="68"/>
      <c r="H652" s="68"/>
      <c r="I652" s="68"/>
      <c r="J652" s="68"/>
      <c r="K652" s="68"/>
      <c r="L652" s="69"/>
      <c r="M652" s="70"/>
      <c r="N652" s="70"/>
      <c r="O652" s="70"/>
      <c r="P652" s="70"/>
      <c r="Q652" s="70"/>
      <c r="R652" s="70"/>
      <c r="S652" s="70"/>
      <c r="T652" s="71"/>
      <c r="U652" s="26"/>
      <c r="V652" s="26"/>
      <c r="W652" s="26"/>
      <c r="X652" s="26"/>
      <c r="Y652" s="26"/>
      <c r="Z652" s="26"/>
    </row>
    <row r="653" spans="1:26" ht="12.75" customHeight="1">
      <c r="A653" s="67"/>
      <c r="B653" s="68"/>
      <c r="C653" s="68"/>
      <c r="D653" s="68"/>
      <c r="E653" s="68"/>
      <c r="F653" s="68"/>
      <c r="G653" s="68"/>
      <c r="H653" s="68"/>
      <c r="I653" s="68"/>
      <c r="J653" s="68"/>
      <c r="K653" s="68"/>
      <c r="L653" s="69"/>
      <c r="M653" s="70"/>
      <c r="N653" s="70"/>
      <c r="O653" s="70"/>
      <c r="P653" s="70"/>
      <c r="Q653" s="70"/>
      <c r="R653" s="70"/>
      <c r="S653" s="70"/>
      <c r="T653" s="71"/>
      <c r="U653" s="26"/>
      <c r="V653" s="26"/>
      <c r="W653" s="26"/>
      <c r="X653" s="26"/>
      <c r="Y653" s="26"/>
      <c r="Z653" s="26"/>
    </row>
    <row r="654" spans="1:26" ht="12.75" customHeight="1">
      <c r="A654" s="67"/>
      <c r="B654" s="68"/>
      <c r="C654" s="68"/>
      <c r="D654" s="68"/>
      <c r="E654" s="68"/>
      <c r="F654" s="68"/>
      <c r="G654" s="68"/>
      <c r="H654" s="68"/>
      <c r="I654" s="68"/>
      <c r="J654" s="68"/>
      <c r="K654" s="68"/>
      <c r="L654" s="69"/>
      <c r="M654" s="70"/>
      <c r="N654" s="70"/>
      <c r="O654" s="70"/>
      <c r="P654" s="70"/>
      <c r="Q654" s="70"/>
      <c r="R654" s="70"/>
      <c r="S654" s="70"/>
      <c r="T654" s="71"/>
      <c r="U654" s="26"/>
      <c r="V654" s="26"/>
      <c r="W654" s="26"/>
      <c r="X654" s="26"/>
      <c r="Y654" s="26"/>
      <c r="Z654" s="26"/>
    </row>
    <row r="655" spans="1:26" ht="12.75" customHeight="1">
      <c r="A655" s="67"/>
      <c r="B655" s="68"/>
      <c r="C655" s="68"/>
      <c r="D655" s="68"/>
      <c r="E655" s="68"/>
      <c r="F655" s="68"/>
      <c r="G655" s="68"/>
      <c r="H655" s="68"/>
      <c r="I655" s="68"/>
      <c r="J655" s="68"/>
      <c r="K655" s="68"/>
      <c r="L655" s="69"/>
      <c r="M655" s="70"/>
      <c r="N655" s="70"/>
      <c r="O655" s="70"/>
      <c r="P655" s="70"/>
      <c r="Q655" s="70"/>
      <c r="R655" s="70"/>
      <c r="S655" s="70"/>
      <c r="T655" s="71"/>
      <c r="U655" s="26"/>
      <c r="V655" s="26"/>
      <c r="W655" s="26"/>
      <c r="X655" s="26"/>
      <c r="Y655" s="26"/>
      <c r="Z655" s="26"/>
    </row>
    <row r="656" spans="1:26" ht="12.75" customHeight="1">
      <c r="A656" s="67"/>
      <c r="B656" s="68"/>
      <c r="C656" s="68"/>
      <c r="D656" s="68"/>
      <c r="E656" s="68"/>
      <c r="F656" s="68"/>
      <c r="G656" s="68"/>
      <c r="H656" s="68"/>
      <c r="I656" s="68"/>
      <c r="J656" s="68"/>
      <c r="K656" s="68"/>
      <c r="L656" s="69"/>
      <c r="M656" s="70"/>
      <c r="N656" s="70"/>
      <c r="O656" s="70"/>
      <c r="P656" s="70"/>
      <c r="Q656" s="70"/>
      <c r="R656" s="70"/>
      <c r="S656" s="70"/>
      <c r="T656" s="71"/>
      <c r="U656" s="26"/>
      <c r="V656" s="26"/>
      <c r="W656" s="26"/>
      <c r="X656" s="26"/>
      <c r="Y656" s="26"/>
      <c r="Z656" s="26"/>
    </row>
    <row r="657" spans="1:26" ht="12.75" customHeight="1">
      <c r="A657" s="67"/>
      <c r="B657" s="68"/>
      <c r="C657" s="68"/>
      <c r="D657" s="68"/>
      <c r="E657" s="68"/>
      <c r="F657" s="68"/>
      <c r="G657" s="68"/>
      <c r="H657" s="68"/>
      <c r="I657" s="68"/>
      <c r="J657" s="68"/>
      <c r="K657" s="68"/>
      <c r="L657" s="69"/>
      <c r="M657" s="70"/>
      <c r="N657" s="70"/>
      <c r="O657" s="70"/>
      <c r="P657" s="70"/>
      <c r="Q657" s="70"/>
      <c r="R657" s="70"/>
      <c r="S657" s="70"/>
      <c r="T657" s="71"/>
      <c r="U657" s="26"/>
      <c r="V657" s="26"/>
      <c r="W657" s="26"/>
      <c r="X657" s="26"/>
      <c r="Y657" s="26"/>
      <c r="Z657" s="26"/>
    </row>
    <row r="658" spans="1:26" ht="12.75" customHeight="1">
      <c r="A658" s="67"/>
      <c r="B658" s="68"/>
      <c r="C658" s="68"/>
      <c r="D658" s="68"/>
      <c r="E658" s="68"/>
      <c r="F658" s="68"/>
      <c r="G658" s="68"/>
      <c r="H658" s="68"/>
      <c r="I658" s="68"/>
      <c r="J658" s="68"/>
      <c r="K658" s="68"/>
      <c r="L658" s="69"/>
      <c r="M658" s="70"/>
      <c r="N658" s="70"/>
      <c r="O658" s="70"/>
      <c r="P658" s="70"/>
      <c r="Q658" s="70"/>
      <c r="R658" s="70"/>
      <c r="S658" s="70"/>
      <c r="T658" s="71"/>
      <c r="U658" s="26"/>
      <c r="V658" s="26"/>
      <c r="W658" s="26"/>
      <c r="X658" s="26"/>
      <c r="Y658" s="26"/>
      <c r="Z658" s="26"/>
    </row>
    <row r="659" spans="1:26" ht="12.75" customHeight="1">
      <c r="A659" s="67"/>
      <c r="B659" s="68"/>
      <c r="C659" s="68"/>
      <c r="D659" s="68"/>
      <c r="E659" s="68"/>
      <c r="F659" s="68"/>
      <c r="G659" s="68"/>
      <c r="H659" s="68"/>
      <c r="I659" s="68"/>
      <c r="J659" s="68"/>
      <c r="K659" s="68"/>
      <c r="L659" s="69"/>
      <c r="M659" s="70"/>
      <c r="N659" s="70"/>
      <c r="O659" s="70"/>
      <c r="P659" s="70"/>
      <c r="Q659" s="70"/>
      <c r="R659" s="70"/>
      <c r="S659" s="70"/>
      <c r="T659" s="71"/>
      <c r="U659" s="26"/>
      <c r="V659" s="26"/>
      <c r="W659" s="26"/>
      <c r="X659" s="26"/>
      <c r="Y659" s="26"/>
      <c r="Z659" s="26"/>
    </row>
    <row r="660" spans="1:26" ht="12.75" customHeight="1">
      <c r="A660" s="67"/>
      <c r="B660" s="68"/>
      <c r="C660" s="68"/>
      <c r="D660" s="68"/>
      <c r="E660" s="68"/>
      <c r="F660" s="68"/>
      <c r="G660" s="68"/>
      <c r="H660" s="68"/>
      <c r="I660" s="68"/>
      <c r="J660" s="68"/>
      <c r="K660" s="68"/>
      <c r="L660" s="69"/>
      <c r="M660" s="70"/>
      <c r="N660" s="70"/>
      <c r="O660" s="70"/>
      <c r="P660" s="70"/>
      <c r="Q660" s="70"/>
      <c r="R660" s="70"/>
      <c r="S660" s="70"/>
      <c r="T660" s="71"/>
      <c r="U660" s="26"/>
      <c r="V660" s="26"/>
      <c r="W660" s="26"/>
      <c r="X660" s="26"/>
      <c r="Y660" s="26"/>
      <c r="Z660" s="26"/>
    </row>
    <row r="661" spans="1:26" ht="12.75" customHeight="1">
      <c r="A661" s="67"/>
      <c r="B661" s="68"/>
      <c r="C661" s="68"/>
      <c r="D661" s="68"/>
      <c r="E661" s="68"/>
      <c r="F661" s="68"/>
      <c r="G661" s="68"/>
      <c r="H661" s="68"/>
      <c r="I661" s="68"/>
      <c r="J661" s="68"/>
      <c r="K661" s="68"/>
      <c r="L661" s="69"/>
      <c r="M661" s="70"/>
      <c r="N661" s="70"/>
      <c r="O661" s="70"/>
      <c r="P661" s="70"/>
      <c r="Q661" s="70"/>
      <c r="R661" s="70"/>
      <c r="S661" s="70"/>
      <c r="T661" s="71"/>
      <c r="U661" s="26"/>
      <c r="V661" s="26"/>
      <c r="W661" s="26"/>
      <c r="X661" s="26"/>
      <c r="Y661" s="26"/>
      <c r="Z661" s="26"/>
    </row>
    <row r="662" spans="1:26" ht="12.75" customHeight="1">
      <c r="A662" s="67"/>
      <c r="B662" s="68"/>
      <c r="C662" s="68"/>
      <c r="D662" s="68"/>
      <c r="E662" s="68"/>
      <c r="F662" s="68"/>
      <c r="G662" s="68"/>
      <c r="H662" s="68"/>
      <c r="I662" s="68"/>
      <c r="J662" s="68"/>
      <c r="K662" s="68"/>
      <c r="L662" s="69"/>
      <c r="M662" s="70"/>
      <c r="N662" s="70"/>
      <c r="O662" s="70"/>
      <c r="P662" s="70"/>
      <c r="Q662" s="70"/>
      <c r="R662" s="70"/>
      <c r="S662" s="70"/>
      <c r="T662" s="71"/>
      <c r="U662" s="26"/>
      <c r="V662" s="26"/>
      <c r="W662" s="26"/>
      <c r="X662" s="26"/>
      <c r="Y662" s="26"/>
      <c r="Z662" s="26"/>
    </row>
    <row r="663" spans="1:26" ht="12.75" customHeight="1">
      <c r="A663" s="67"/>
      <c r="B663" s="68"/>
      <c r="C663" s="68"/>
      <c r="D663" s="68"/>
      <c r="E663" s="68"/>
      <c r="F663" s="68"/>
      <c r="G663" s="68"/>
      <c r="H663" s="68"/>
      <c r="I663" s="68"/>
      <c r="J663" s="68"/>
      <c r="K663" s="68"/>
      <c r="L663" s="69"/>
      <c r="M663" s="70"/>
      <c r="N663" s="70"/>
      <c r="O663" s="70"/>
      <c r="P663" s="70"/>
      <c r="Q663" s="70"/>
      <c r="R663" s="70"/>
      <c r="S663" s="70"/>
      <c r="T663" s="71"/>
      <c r="U663" s="26"/>
      <c r="V663" s="26"/>
      <c r="W663" s="26"/>
      <c r="X663" s="26"/>
      <c r="Y663" s="26"/>
      <c r="Z663" s="26"/>
    </row>
    <row r="664" spans="1:26" ht="12.75" customHeight="1">
      <c r="A664" s="67"/>
      <c r="B664" s="68"/>
      <c r="C664" s="68"/>
      <c r="D664" s="68"/>
      <c r="E664" s="68"/>
      <c r="F664" s="68"/>
      <c r="G664" s="68"/>
      <c r="H664" s="68"/>
      <c r="I664" s="68"/>
      <c r="J664" s="68"/>
      <c r="K664" s="68"/>
      <c r="L664" s="69"/>
      <c r="M664" s="70"/>
      <c r="N664" s="70"/>
      <c r="O664" s="70"/>
      <c r="P664" s="70"/>
      <c r="Q664" s="70"/>
      <c r="R664" s="70"/>
      <c r="S664" s="70"/>
      <c r="T664" s="71"/>
      <c r="U664" s="26"/>
      <c r="V664" s="26"/>
      <c r="W664" s="26"/>
      <c r="X664" s="26"/>
      <c r="Y664" s="26"/>
      <c r="Z664" s="26"/>
    </row>
    <row r="665" spans="1:26" ht="12.75" customHeight="1">
      <c r="A665" s="67"/>
      <c r="B665" s="68"/>
      <c r="C665" s="68"/>
      <c r="D665" s="68"/>
      <c r="E665" s="68"/>
      <c r="F665" s="68"/>
      <c r="G665" s="68"/>
      <c r="H665" s="68"/>
      <c r="I665" s="68"/>
      <c r="J665" s="68"/>
      <c r="K665" s="68"/>
      <c r="L665" s="69"/>
      <c r="M665" s="70"/>
      <c r="N665" s="70"/>
      <c r="O665" s="70"/>
      <c r="P665" s="70"/>
      <c r="Q665" s="70"/>
      <c r="R665" s="70"/>
      <c r="S665" s="70"/>
      <c r="T665" s="71"/>
      <c r="U665" s="26"/>
      <c r="V665" s="26"/>
      <c r="W665" s="26"/>
      <c r="X665" s="26"/>
      <c r="Y665" s="26"/>
      <c r="Z665" s="26"/>
    </row>
    <row r="666" spans="1:26" ht="12.75" customHeight="1">
      <c r="A666" s="67"/>
      <c r="B666" s="68"/>
      <c r="C666" s="68"/>
      <c r="D666" s="68"/>
      <c r="E666" s="68"/>
      <c r="F666" s="68"/>
      <c r="G666" s="68"/>
      <c r="H666" s="68"/>
      <c r="I666" s="68"/>
      <c r="J666" s="68"/>
      <c r="K666" s="68"/>
      <c r="L666" s="69"/>
      <c r="M666" s="70"/>
      <c r="N666" s="70"/>
      <c r="O666" s="70"/>
      <c r="P666" s="70"/>
      <c r="Q666" s="70"/>
      <c r="R666" s="70"/>
      <c r="S666" s="70"/>
      <c r="T666" s="71"/>
      <c r="U666" s="26"/>
      <c r="V666" s="26"/>
      <c r="W666" s="26"/>
      <c r="X666" s="26"/>
      <c r="Y666" s="26"/>
      <c r="Z666" s="26"/>
    </row>
    <row r="667" spans="1:26" ht="12.75" customHeight="1">
      <c r="A667" s="67"/>
      <c r="B667" s="68"/>
      <c r="C667" s="68"/>
      <c r="D667" s="68"/>
      <c r="E667" s="68"/>
      <c r="F667" s="68"/>
      <c r="G667" s="68"/>
      <c r="H667" s="68"/>
      <c r="I667" s="68"/>
      <c r="J667" s="68"/>
      <c r="K667" s="68"/>
      <c r="L667" s="69"/>
      <c r="M667" s="70"/>
      <c r="N667" s="70"/>
      <c r="O667" s="70"/>
      <c r="P667" s="70"/>
      <c r="Q667" s="70"/>
      <c r="R667" s="70"/>
      <c r="S667" s="70"/>
      <c r="T667" s="71"/>
      <c r="U667" s="26"/>
      <c r="V667" s="26"/>
      <c r="W667" s="26"/>
      <c r="X667" s="26"/>
      <c r="Y667" s="26"/>
      <c r="Z667" s="26"/>
    </row>
    <row r="668" spans="1:26" ht="12.75" customHeight="1">
      <c r="A668" s="67"/>
      <c r="B668" s="68"/>
      <c r="C668" s="68"/>
      <c r="D668" s="68"/>
      <c r="E668" s="68"/>
      <c r="F668" s="68"/>
      <c r="G668" s="68"/>
      <c r="H668" s="68"/>
      <c r="I668" s="68"/>
      <c r="J668" s="68"/>
      <c r="K668" s="68"/>
      <c r="L668" s="69"/>
      <c r="M668" s="70"/>
      <c r="N668" s="70"/>
      <c r="O668" s="70"/>
      <c r="P668" s="70"/>
      <c r="Q668" s="70"/>
      <c r="R668" s="70"/>
      <c r="S668" s="70"/>
      <c r="T668" s="71"/>
      <c r="U668" s="26"/>
      <c r="V668" s="26"/>
      <c r="W668" s="26"/>
      <c r="X668" s="26"/>
      <c r="Y668" s="26"/>
      <c r="Z668" s="26"/>
    </row>
    <row r="669" spans="1:26" ht="12.75" customHeight="1">
      <c r="A669" s="67"/>
      <c r="B669" s="68"/>
      <c r="C669" s="68"/>
      <c r="D669" s="68"/>
      <c r="E669" s="68"/>
      <c r="F669" s="68"/>
      <c r="G669" s="68"/>
      <c r="H669" s="68"/>
      <c r="I669" s="68"/>
      <c r="J669" s="68"/>
      <c r="K669" s="68"/>
      <c r="L669" s="69"/>
      <c r="M669" s="70"/>
      <c r="N669" s="70"/>
      <c r="O669" s="70"/>
      <c r="P669" s="70"/>
      <c r="Q669" s="70"/>
      <c r="R669" s="70"/>
      <c r="S669" s="70"/>
      <c r="T669" s="71"/>
      <c r="U669" s="26"/>
      <c r="V669" s="26"/>
      <c r="W669" s="26"/>
      <c r="X669" s="26"/>
      <c r="Y669" s="26"/>
      <c r="Z669" s="26"/>
    </row>
    <row r="670" spans="1:26" ht="12.75" customHeight="1">
      <c r="A670" s="67"/>
      <c r="B670" s="68"/>
      <c r="C670" s="68"/>
      <c r="D670" s="68"/>
      <c r="E670" s="68"/>
      <c r="F670" s="68"/>
      <c r="G670" s="68"/>
      <c r="H670" s="68"/>
      <c r="I670" s="68"/>
      <c r="J670" s="68"/>
      <c r="K670" s="68"/>
      <c r="L670" s="69"/>
      <c r="M670" s="70"/>
      <c r="N670" s="70"/>
      <c r="O670" s="70"/>
      <c r="P670" s="70"/>
      <c r="Q670" s="70"/>
      <c r="R670" s="70"/>
      <c r="S670" s="70"/>
      <c r="T670" s="71"/>
      <c r="U670" s="26"/>
      <c r="V670" s="26"/>
      <c r="W670" s="26"/>
      <c r="X670" s="26"/>
      <c r="Y670" s="26"/>
      <c r="Z670" s="26"/>
    </row>
    <row r="671" spans="1:26" ht="12.75" customHeight="1">
      <c r="A671" s="67"/>
      <c r="B671" s="68"/>
      <c r="C671" s="68"/>
      <c r="D671" s="68"/>
      <c r="E671" s="68"/>
      <c r="F671" s="68"/>
      <c r="G671" s="68"/>
      <c r="H671" s="68"/>
      <c r="I671" s="68"/>
      <c r="J671" s="68"/>
      <c r="K671" s="68"/>
      <c r="L671" s="69"/>
      <c r="M671" s="70"/>
      <c r="N671" s="70"/>
      <c r="O671" s="70"/>
      <c r="P671" s="70"/>
      <c r="Q671" s="70"/>
      <c r="R671" s="70"/>
      <c r="S671" s="70"/>
      <c r="T671" s="71"/>
      <c r="U671" s="26"/>
      <c r="V671" s="26"/>
      <c r="W671" s="26"/>
      <c r="X671" s="26"/>
      <c r="Y671" s="26"/>
      <c r="Z671" s="26"/>
    </row>
    <row r="672" spans="1:26" ht="12.75" customHeight="1">
      <c r="A672" s="67"/>
      <c r="B672" s="68"/>
      <c r="C672" s="68"/>
      <c r="D672" s="68"/>
      <c r="E672" s="68"/>
      <c r="F672" s="68"/>
      <c r="G672" s="68"/>
      <c r="H672" s="68"/>
      <c r="I672" s="68"/>
      <c r="J672" s="68"/>
      <c r="K672" s="68"/>
      <c r="L672" s="69"/>
      <c r="M672" s="70"/>
      <c r="N672" s="70"/>
      <c r="O672" s="70"/>
      <c r="P672" s="70"/>
      <c r="Q672" s="70"/>
      <c r="R672" s="70"/>
      <c r="S672" s="70"/>
      <c r="T672" s="71"/>
      <c r="U672" s="26"/>
      <c r="V672" s="26"/>
      <c r="W672" s="26"/>
      <c r="X672" s="26"/>
      <c r="Y672" s="26"/>
      <c r="Z672" s="26"/>
    </row>
    <row r="673" spans="1:26" ht="12.75" customHeight="1">
      <c r="A673" s="67"/>
      <c r="B673" s="68"/>
      <c r="C673" s="68"/>
      <c r="D673" s="68"/>
      <c r="E673" s="68"/>
      <c r="F673" s="68"/>
      <c r="G673" s="68"/>
      <c r="H673" s="68"/>
      <c r="I673" s="68"/>
      <c r="J673" s="68"/>
      <c r="K673" s="68"/>
      <c r="L673" s="69"/>
      <c r="M673" s="70"/>
      <c r="N673" s="70"/>
      <c r="O673" s="70"/>
      <c r="P673" s="70"/>
      <c r="Q673" s="70"/>
      <c r="R673" s="70"/>
      <c r="S673" s="70"/>
      <c r="T673" s="71"/>
      <c r="U673" s="26"/>
      <c r="V673" s="26"/>
      <c r="W673" s="26"/>
      <c r="X673" s="26"/>
      <c r="Y673" s="26"/>
      <c r="Z673" s="26"/>
    </row>
    <row r="674" spans="1:26" ht="12.75" customHeight="1">
      <c r="A674" s="67"/>
      <c r="B674" s="68"/>
      <c r="C674" s="68"/>
      <c r="D674" s="68"/>
      <c r="E674" s="68"/>
      <c r="F674" s="68"/>
      <c r="G674" s="68"/>
      <c r="H674" s="68"/>
      <c r="I674" s="68"/>
      <c r="J674" s="68"/>
      <c r="K674" s="68"/>
      <c r="L674" s="69"/>
      <c r="M674" s="70"/>
      <c r="N674" s="70"/>
      <c r="O674" s="70"/>
      <c r="P674" s="70"/>
      <c r="Q674" s="70"/>
      <c r="R674" s="70"/>
      <c r="S674" s="70"/>
      <c r="T674" s="71"/>
      <c r="U674" s="26"/>
      <c r="V674" s="26"/>
      <c r="W674" s="26"/>
      <c r="X674" s="26"/>
      <c r="Y674" s="26"/>
      <c r="Z674" s="26"/>
    </row>
    <row r="675" spans="1:26" ht="12.75" customHeight="1">
      <c r="A675" s="67"/>
      <c r="B675" s="68"/>
      <c r="C675" s="68"/>
      <c r="D675" s="68"/>
      <c r="E675" s="68"/>
      <c r="F675" s="68"/>
      <c r="G675" s="68"/>
      <c r="H675" s="68"/>
      <c r="I675" s="68"/>
      <c r="J675" s="68"/>
      <c r="K675" s="68"/>
      <c r="L675" s="69"/>
      <c r="M675" s="70"/>
      <c r="N675" s="70"/>
      <c r="O675" s="70"/>
      <c r="P675" s="70"/>
      <c r="Q675" s="70"/>
      <c r="R675" s="70"/>
      <c r="S675" s="70"/>
      <c r="T675" s="71"/>
      <c r="U675" s="26"/>
      <c r="V675" s="26"/>
      <c r="W675" s="26"/>
      <c r="X675" s="26"/>
      <c r="Y675" s="26"/>
      <c r="Z675" s="26"/>
    </row>
    <row r="676" spans="1:26" ht="12.75" customHeight="1">
      <c r="A676" s="67"/>
      <c r="B676" s="68"/>
      <c r="C676" s="68"/>
      <c r="D676" s="68"/>
      <c r="E676" s="68"/>
      <c r="F676" s="68"/>
      <c r="G676" s="68"/>
      <c r="H676" s="68"/>
      <c r="I676" s="68"/>
      <c r="J676" s="68"/>
      <c r="K676" s="68"/>
      <c r="L676" s="69"/>
      <c r="M676" s="70"/>
      <c r="N676" s="70"/>
      <c r="O676" s="70"/>
      <c r="P676" s="70"/>
      <c r="Q676" s="70"/>
      <c r="R676" s="70"/>
      <c r="S676" s="70"/>
      <c r="T676" s="71"/>
      <c r="U676" s="26"/>
      <c r="V676" s="26"/>
      <c r="W676" s="26"/>
      <c r="X676" s="26"/>
      <c r="Y676" s="26"/>
      <c r="Z676" s="26"/>
    </row>
    <row r="677" spans="1:26" ht="12.75" customHeight="1">
      <c r="A677" s="67"/>
      <c r="B677" s="68"/>
      <c r="C677" s="68"/>
      <c r="D677" s="68"/>
      <c r="E677" s="68"/>
      <c r="F677" s="68"/>
      <c r="G677" s="68"/>
      <c r="H677" s="68"/>
      <c r="I677" s="68"/>
      <c r="J677" s="68"/>
      <c r="K677" s="68"/>
      <c r="L677" s="69"/>
      <c r="M677" s="70"/>
      <c r="N677" s="70"/>
      <c r="O677" s="70"/>
      <c r="P677" s="70"/>
      <c r="Q677" s="70"/>
      <c r="R677" s="70"/>
      <c r="S677" s="70"/>
      <c r="T677" s="71"/>
      <c r="U677" s="26"/>
      <c r="V677" s="26"/>
      <c r="W677" s="26"/>
      <c r="X677" s="26"/>
      <c r="Y677" s="26"/>
      <c r="Z677" s="26"/>
    </row>
    <row r="678" spans="1:26" ht="12.75" customHeight="1">
      <c r="A678" s="67"/>
      <c r="B678" s="68"/>
      <c r="C678" s="68"/>
      <c r="D678" s="68"/>
      <c r="E678" s="68"/>
      <c r="F678" s="68"/>
      <c r="G678" s="68"/>
      <c r="H678" s="68"/>
      <c r="I678" s="68"/>
      <c r="J678" s="68"/>
      <c r="K678" s="68"/>
      <c r="L678" s="69"/>
      <c r="M678" s="70"/>
      <c r="N678" s="70"/>
      <c r="O678" s="70"/>
      <c r="P678" s="70"/>
      <c r="Q678" s="70"/>
      <c r="R678" s="70"/>
      <c r="S678" s="70"/>
      <c r="T678" s="71"/>
      <c r="U678" s="26"/>
      <c r="V678" s="26"/>
      <c r="W678" s="26"/>
      <c r="X678" s="26"/>
      <c r="Y678" s="26"/>
      <c r="Z678" s="26"/>
    </row>
    <row r="679" spans="1:26" ht="12.75" customHeight="1">
      <c r="A679" s="67"/>
      <c r="B679" s="68"/>
      <c r="C679" s="68"/>
      <c r="D679" s="68"/>
      <c r="E679" s="68"/>
      <c r="F679" s="68"/>
      <c r="G679" s="68"/>
      <c r="H679" s="68"/>
      <c r="I679" s="68"/>
      <c r="J679" s="68"/>
      <c r="K679" s="68"/>
      <c r="L679" s="69"/>
      <c r="M679" s="70"/>
      <c r="N679" s="70"/>
      <c r="O679" s="70"/>
      <c r="P679" s="70"/>
      <c r="Q679" s="70"/>
      <c r="R679" s="70"/>
      <c r="S679" s="70"/>
      <c r="T679" s="71"/>
      <c r="U679" s="26"/>
      <c r="V679" s="26"/>
      <c r="W679" s="26"/>
      <c r="X679" s="26"/>
      <c r="Y679" s="26"/>
      <c r="Z679" s="26"/>
    </row>
    <row r="680" spans="1:26" ht="12.75" customHeight="1">
      <c r="A680" s="67"/>
      <c r="B680" s="68"/>
      <c r="C680" s="68"/>
      <c r="D680" s="68"/>
      <c r="E680" s="68"/>
      <c r="F680" s="68"/>
      <c r="G680" s="68"/>
      <c r="H680" s="68"/>
      <c r="I680" s="68"/>
      <c r="J680" s="68"/>
      <c r="K680" s="68"/>
      <c r="L680" s="69"/>
      <c r="M680" s="70"/>
      <c r="N680" s="70"/>
      <c r="O680" s="70"/>
      <c r="P680" s="70"/>
      <c r="Q680" s="70"/>
      <c r="R680" s="70"/>
      <c r="S680" s="70"/>
      <c r="T680" s="71"/>
      <c r="U680" s="26"/>
      <c r="V680" s="26"/>
      <c r="W680" s="26"/>
      <c r="X680" s="26"/>
      <c r="Y680" s="26"/>
      <c r="Z680" s="26"/>
    </row>
    <row r="681" spans="1:26" ht="12.75" customHeight="1">
      <c r="A681" s="67"/>
      <c r="B681" s="68"/>
      <c r="C681" s="68"/>
      <c r="D681" s="68"/>
      <c r="E681" s="68"/>
      <c r="F681" s="68"/>
      <c r="G681" s="68"/>
      <c r="H681" s="68"/>
      <c r="I681" s="68"/>
      <c r="J681" s="68"/>
      <c r="K681" s="68"/>
      <c r="L681" s="69"/>
      <c r="M681" s="70"/>
      <c r="N681" s="70"/>
      <c r="O681" s="70"/>
      <c r="P681" s="70"/>
      <c r="Q681" s="70"/>
      <c r="R681" s="70"/>
      <c r="S681" s="70"/>
      <c r="T681" s="71"/>
      <c r="U681" s="26"/>
      <c r="V681" s="26"/>
      <c r="W681" s="26"/>
      <c r="X681" s="26"/>
      <c r="Y681" s="26"/>
      <c r="Z681" s="26"/>
    </row>
    <row r="682" spans="1:26" ht="12.75" customHeight="1">
      <c r="A682" s="67"/>
      <c r="B682" s="68"/>
      <c r="C682" s="68"/>
      <c r="D682" s="68"/>
      <c r="E682" s="68"/>
      <c r="F682" s="68"/>
      <c r="G682" s="68"/>
      <c r="H682" s="68"/>
      <c r="I682" s="68"/>
      <c r="J682" s="68"/>
      <c r="K682" s="68"/>
      <c r="L682" s="69"/>
      <c r="M682" s="70"/>
      <c r="N682" s="70"/>
      <c r="O682" s="70"/>
      <c r="P682" s="70"/>
      <c r="Q682" s="70"/>
      <c r="R682" s="70"/>
      <c r="S682" s="70"/>
      <c r="T682" s="71"/>
      <c r="U682" s="26"/>
      <c r="V682" s="26"/>
      <c r="W682" s="26"/>
      <c r="X682" s="26"/>
      <c r="Y682" s="26"/>
      <c r="Z682" s="26"/>
    </row>
    <row r="683" spans="1:26" ht="12.75" customHeight="1">
      <c r="A683" s="67"/>
      <c r="B683" s="68"/>
      <c r="C683" s="68"/>
      <c r="D683" s="68"/>
      <c r="E683" s="68"/>
      <c r="F683" s="68"/>
      <c r="G683" s="68"/>
      <c r="H683" s="68"/>
      <c r="I683" s="68"/>
      <c r="J683" s="68"/>
      <c r="K683" s="68"/>
      <c r="L683" s="69"/>
      <c r="M683" s="70"/>
      <c r="N683" s="70"/>
      <c r="O683" s="70"/>
      <c r="P683" s="70"/>
      <c r="Q683" s="70"/>
      <c r="R683" s="70"/>
      <c r="S683" s="70"/>
      <c r="T683" s="71"/>
      <c r="U683" s="26"/>
      <c r="V683" s="26"/>
      <c r="W683" s="26"/>
      <c r="X683" s="26"/>
      <c r="Y683" s="26"/>
      <c r="Z683" s="26"/>
    </row>
    <row r="684" spans="1:26" ht="12.75" customHeight="1">
      <c r="A684" s="67"/>
      <c r="B684" s="68"/>
      <c r="C684" s="68"/>
      <c r="D684" s="68"/>
      <c r="E684" s="68"/>
      <c r="F684" s="68"/>
      <c r="G684" s="68"/>
      <c r="H684" s="68"/>
      <c r="I684" s="68"/>
      <c r="J684" s="68"/>
      <c r="K684" s="68"/>
      <c r="L684" s="69"/>
      <c r="M684" s="70"/>
      <c r="N684" s="70"/>
      <c r="O684" s="70"/>
      <c r="P684" s="70"/>
      <c r="Q684" s="70"/>
      <c r="R684" s="70"/>
      <c r="S684" s="70"/>
      <c r="T684" s="71"/>
      <c r="U684" s="26"/>
      <c r="V684" s="26"/>
      <c r="W684" s="26"/>
      <c r="X684" s="26"/>
      <c r="Y684" s="26"/>
      <c r="Z684" s="26"/>
    </row>
    <row r="685" spans="1:26" ht="12.75" customHeight="1">
      <c r="A685" s="67"/>
      <c r="B685" s="68"/>
      <c r="C685" s="68"/>
      <c r="D685" s="68"/>
      <c r="E685" s="68"/>
      <c r="F685" s="68"/>
      <c r="G685" s="68"/>
      <c r="H685" s="68"/>
      <c r="I685" s="68"/>
      <c r="J685" s="68"/>
      <c r="K685" s="68"/>
      <c r="L685" s="69"/>
      <c r="M685" s="70"/>
      <c r="N685" s="70"/>
      <c r="O685" s="70"/>
      <c r="P685" s="70"/>
      <c r="Q685" s="70"/>
      <c r="R685" s="70"/>
      <c r="S685" s="70"/>
      <c r="T685" s="71"/>
      <c r="U685" s="26"/>
      <c r="V685" s="26"/>
      <c r="W685" s="26"/>
      <c r="X685" s="26"/>
      <c r="Y685" s="26"/>
      <c r="Z685" s="26"/>
    </row>
    <row r="686" spans="1:26" ht="12.75" customHeight="1">
      <c r="A686" s="67"/>
      <c r="B686" s="68"/>
      <c r="C686" s="68"/>
      <c r="D686" s="68"/>
      <c r="E686" s="68"/>
      <c r="F686" s="68"/>
      <c r="G686" s="68"/>
      <c r="H686" s="68"/>
      <c r="I686" s="68"/>
      <c r="J686" s="68"/>
      <c r="K686" s="68"/>
      <c r="L686" s="69"/>
      <c r="M686" s="70"/>
      <c r="N686" s="70"/>
      <c r="O686" s="70"/>
      <c r="P686" s="70"/>
      <c r="Q686" s="70"/>
      <c r="R686" s="70"/>
      <c r="S686" s="70"/>
      <c r="T686" s="71"/>
      <c r="U686" s="26"/>
      <c r="V686" s="26"/>
      <c r="W686" s="26"/>
      <c r="X686" s="26"/>
      <c r="Y686" s="26"/>
      <c r="Z686" s="26"/>
    </row>
    <row r="687" spans="1:26" ht="12.75" customHeight="1">
      <c r="A687" s="67"/>
      <c r="B687" s="68"/>
      <c r="C687" s="68"/>
      <c r="D687" s="68"/>
      <c r="E687" s="68"/>
      <c r="F687" s="68"/>
      <c r="G687" s="68"/>
      <c r="H687" s="68"/>
      <c r="I687" s="68"/>
      <c r="J687" s="68"/>
      <c r="K687" s="68"/>
      <c r="L687" s="69"/>
      <c r="M687" s="70"/>
      <c r="N687" s="70"/>
      <c r="O687" s="70"/>
      <c r="P687" s="70"/>
      <c r="Q687" s="70"/>
      <c r="R687" s="70"/>
      <c r="S687" s="70"/>
      <c r="T687" s="71"/>
      <c r="U687" s="26"/>
      <c r="V687" s="26"/>
      <c r="W687" s="26"/>
      <c r="X687" s="26"/>
      <c r="Y687" s="26"/>
      <c r="Z687" s="26"/>
    </row>
    <row r="688" spans="1:26" ht="12.75" customHeight="1">
      <c r="A688" s="67"/>
      <c r="B688" s="68"/>
      <c r="C688" s="68"/>
      <c r="D688" s="68"/>
      <c r="E688" s="68"/>
      <c r="F688" s="68"/>
      <c r="G688" s="68"/>
      <c r="H688" s="68"/>
      <c r="I688" s="68"/>
      <c r="J688" s="68"/>
      <c r="K688" s="68"/>
      <c r="L688" s="69"/>
      <c r="M688" s="70"/>
      <c r="N688" s="70"/>
      <c r="O688" s="70"/>
      <c r="P688" s="70"/>
      <c r="Q688" s="70"/>
      <c r="R688" s="70"/>
      <c r="S688" s="70"/>
      <c r="T688" s="71"/>
      <c r="U688" s="26"/>
      <c r="V688" s="26"/>
      <c r="W688" s="26"/>
      <c r="X688" s="26"/>
      <c r="Y688" s="26"/>
      <c r="Z688" s="26"/>
    </row>
    <row r="689" spans="1:26" ht="12.75" customHeight="1">
      <c r="A689" s="67"/>
      <c r="B689" s="68"/>
      <c r="C689" s="68"/>
      <c r="D689" s="68"/>
      <c r="E689" s="68"/>
      <c r="F689" s="68"/>
      <c r="G689" s="68"/>
      <c r="H689" s="68"/>
      <c r="I689" s="68"/>
      <c r="J689" s="68"/>
      <c r="K689" s="68"/>
      <c r="L689" s="69"/>
      <c r="M689" s="70"/>
      <c r="N689" s="70"/>
      <c r="O689" s="70"/>
      <c r="P689" s="70"/>
      <c r="Q689" s="70"/>
      <c r="R689" s="70"/>
      <c r="S689" s="70"/>
      <c r="T689" s="71"/>
      <c r="U689" s="26"/>
      <c r="V689" s="26"/>
      <c r="W689" s="26"/>
      <c r="X689" s="26"/>
      <c r="Y689" s="26"/>
      <c r="Z689" s="26"/>
    </row>
    <row r="690" spans="1:26" ht="12.75" customHeight="1">
      <c r="A690" s="67"/>
      <c r="B690" s="68"/>
      <c r="C690" s="68"/>
      <c r="D690" s="68"/>
      <c r="E690" s="68"/>
      <c r="F690" s="68"/>
      <c r="G690" s="68"/>
      <c r="H690" s="68"/>
      <c r="I690" s="68"/>
      <c r="J690" s="68"/>
      <c r="K690" s="68"/>
      <c r="L690" s="69"/>
      <c r="M690" s="70"/>
      <c r="N690" s="70"/>
      <c r="O690" s="70"/>
      <c r="P690" s="70"/>
      <c r="Q690" s="70"/>
      <c r="R690" s="70"/>
      <c r="S690" s="70"/>
      <c r="T690" s="71"/>
      <c r="U690" s="26"/>
      <c r="V690" s="26"/>
      <c r="W690" s="26"/>
      <c r="X690" s="26"/>
      <c r="Y690" s="26"/>
      <c r="Z690" s="26"/>
    </row>
    <row r="691" spans="1:26" ht="12.75" customHeight="1">
      <c r="A691" s="67"/>
      <c r="B691" s="68"/>
      <c r="C691" s="68"/>
      <c r="D691" s="68"/>
      <c r="E691" s="68"/>
      <c r="F691" s="68"/>
      <c r="G691" s="68"/>
      <c r="H691" s="68"/>
      <c r="I691" s="68"/>
      <c r="J691" s="68"/>
      <c r="K691" s="68"/>
      <c r="L691" s="69"/>
      <c r="M691" s="70"/>
      <c r="N691" s="70"/>
      <c r="O691" s="70"/>
      <c r="P691" s="70"/>
      <c r="Q691" s="70"/>
      <c r="R691" s="70"/>
      <c r="S691" s="70"/>
      <c r="T691" s="71"/>
      <c r="U691" s="26"/>
      <c r="V691" s="26"/>
      <c r="W691" s="26"/>
      <c r="X691" s="26"/>
      <c r="Y691" s="26"/>
      <c r="Z691" s="26"/>
    </row>
    <row r="692" spans="1:26" ht="12.75" customHeight="1">
      <c r="A692" s="67"/>
      <c r="B692" s="68"/>
      <c r="C692" s="68"/>
      <c r="D692" s="68"/>
      <c r="E692" s="68"/>
      <c r="F692" s="68"/>
      <c r="G692" s="68"/>
      <c r="H692" s="68"/>
      <c r="I692" s="68"/>
      <c r="J692" s="68"/>
      <c r="K692" s="68"/>
      <c r="L692" s="69"/>
      <c r="M692" s="70"/>
      <c r="N692" s="70"/>
      <c r="O692" s="70"/>
      <c r="P692" s="70"/>
      <c r="Q692" s="70"/>
      <c r="R692" s="70"/>
      <c r="S692" s="70"/>
      <c r="T692" s="71"/>
      <c r="U692" s="26"/>
      <c r="V692" s="26"/>
      <c r="W692" s="26"/>
      <c r="X692" s="26"/>
      <c r="Y692" s="26"/>
      <c r="Z692" s="26"/>
    </row>
    <row r="693" spans="1:26" ht="12.75" customHeight="1">
      <c r="A693" s="67"/>
      <c r="B693" s="68"/>
      <c r="C693" s="68"/>
      <c r="D693" s="68"/>
      <c r="E693" s="68"/>
      <c r="F693" s="68"/>
      <c r="G693" s="68"/>
      <c r="H693" s="68"/>
      <c r="I693" s="68"/>
      <c r="J693" s="68"/>
      <c r="K693" s="68"/>
      <c r="L693" s="69"/>
      <c r="M693" s="70"/>
      <c r="N693" s="70"/>
      <c r="O693" s="70"/>
      <c r="P693" s="70"/>
      <c r="Q693" s="70"/>
      <c r="R693" s="70"/>
      <c r="S693" s="70"/>
      <c r="T693" s="71"/>
      <c r="U693" s="26"/>
      <c r="V693" s="26"/>
      <c r="W693" s="26"/>
      <c r="X693" s="26"/>
      <c r="Y693" s="26"/>
      <c r="Z693" s="26"/>
    </row>
    <row r="694" spans="1:26" ht="12.75" customHeight="1">
      <c r="A694" s="67"/>
      <c r="B694" s="68"/>
      <c r="C694" s="68"/>
      <c r="D694" s="68"/>
      <c r="E694" s="68"/>
      <c r="F694" s="68"/>
      <c r="G694" s="68"/>
      <c r="H694" s="68"/>
      <c r="I694" s="68"/>
      <c r="J694" s="68"/>
      <c r="K694" s="68"/>
      <c r="L694" s="69"/>
      <c r="M694" s="70"/>
      <c r="N694" s="70"/>
      <c r="O694" s="70"/>
      <c r="P694" s="70"/>
      <c r="Q694" s="70"/>
      <c r="R694" s="70"/>
      <c r="S694" s="70"/>
      <c r="T694" s="71"/>
      <c r="U694" s="26"/>
      <c r="V694" s="26"/>
      <c r="W694" s="26"/>
      <c r="X694" s="26"/>
      <c r="Y694" s="26"/>
      <c r="Z694" s="26"/>
    </row>
    <row r="695" spans="1:26" ht="12.75" customHeight="1">
      <c r="A695" s="67"/>
      <c r="B695" s="68"/>
      <c r="C695" s="68"/>
      <c r="D695" s="68"/>
      <c r="E695" s="68"/>
      <c r="F695" s="68"/>
      <c r="G695" s="68"/>
      <c r="H695" s="68"/>
      <c r="I695" s="68"/>
      <c r="J695" s="68"/>
      <c r="K695" s="68"/>
      <c r="L695" s="69"/>
      <c r="M695" s="70"/>
      <c r="N695" s="70"/>
      <c r="O695" s="70"/>
      <c r="P695" s="70"/>
      <c r="Q695" s="70"/>
      <c r="R695" s="70"/>
      <c r="S695" s="70"/>
      <c r="T695" s="71"/>
      <c r="U695" s="26"/>
      <c r="V695" s="26"/>
      <c r="W695" s="26"/>
      <c r="X695" s="26"/>
      <c r="Y695" s="26"/>
      <c r="Z695" s="26"/>
    </row>
    <row r="696" spans="1:26" ht="12.75" customHeight="1">
      <c r="A696" s="67"/>
      <c r="B696" s="68"/>
      <c r="C696" s="68"/>
      <c r="D696" s="68"/>
      <c r="E696" s="68"/>
      <c r="F696" s="68"/>
      <c r="G696" s="68"/>
      <c r="H696" s="68"/>
      <c r="I696" s="68"/>
      <c r="J696" s="68"/>
      <c r="K696" s="68"/>
      <c r="L696" s="69"/>
      <c r="M696" s="70"/>
      <c r="N696" s="70"/>
      <c r="O696" s="70"/>
      <c r="P696" s="70"/>
      <c r="Q696" s="70"/>
      <c r="R696" s="70"/>
      <c r="S696" s="70"/>
      <c r="T696" s="71"/>
      <c r="U696" s="26"/>
      <c r="V696" s="26"/>
      <c r="W696" s="26"/>
      <c r="X696" s="26"/>
      <c r="Y696" s="26"/>
      <c r="Z696" s="26"/>
    </row>
    <row r="697" spans="1:26" ht="12.75" customHeight="1">
      <c r="A697" s="67"/>
      <c r="B697" s="68"/>
      <c r="C697" s="68"/>
      <c r="D697" s="68"/>
      <c r="E697" s="68"/>
      <c r="F697" s="68"/>
      <c r="G697" s="68"/>
      <c r="H697" s="68"/>
      <c r="I697" s="68"/>
      <c r="J697" s="68"/>
      <c r="K697" s="68"/>
      <c r="L697" s="69"/>
      <c r="M697" s="70"/>
      <c r="N697" s="70"/>
      <c r="O697" s="70"/>
      <c r="P697" s="70"/>
      <c r="Q697" s="70"/>
      <c r="R697" s="70"/>
      <c r="S697" s="70"/>
      <c r="T697" s="71"/>
      <c r="U697" s="26"/>
      <c r="V697" s="26"/>
      <c r="W697" s="26"/>
      <c r="X697" s="26"/>
      <c r="Y697" s="26"/>
      <c r="Z697" s="26"/>
    </row>
    <row r="698" spans="1:26" ht="12.75" customHeight="1">
      <c r="A698" s="67"/>
      <c r="B698" s="68"/>
      <c r="C698" s="68"/>
      <c r="D698" s="68"/>
      <c r="E698" s="68"/>
      <c r="F698" s="68"/>
      <c r="G698" s="68"/>
      <c r="H698" s="68"/>
      <c r="I698" s="68"/>
      <c r="J698" s="68"/>
      <c r="K698" s="68"/>
      <c r="L698" s="69"/>
      <c r="M698" s="70"/>
      <c r="N698" s="70"/>
      <c r="O698" s="70"/>
      <c r="P698" s="70"/>
      <c r="Q698" s="70"/>
      <c r="R698" s="70"/>
      <c r="S698" s="70"/>
      <c r="T698" s="71"/>
      <c r="U698" s="26"/>
      <c r="V698" s="26"/>
      <c r="W698" s="26"/>
      <c r="X698" s="26"/>
      <c r="Y698" s="26"/>
      <c r="Z698" s="26"/>
    </row>
    <row r="699" spans="1:26" ht="12.75" customHeight="1">
      <c r="A699" s="67"/>
      <c r="B699" s="68"/>
      <c r="C699" s="68"/>
      <c r="D699" s="68"/>
      <c r="E699" s="68"/>
      <c r="F699" s="68"/>
      <c r="G699" s="68"/>
      <c r="H699" s="68"/>
      <c r="I699" s="68"/>
      <c r="J699" s="68"/>
      <c r="K699" s="68"/>
      <c r="L699" s="69"/>
      <c r="M699" s="70"/>
      <c r="N699" s="70"/>
      <c r="O699" s="70"/>
      <c r="P699" s="70"/>
      <c r="Q699" s="70"/>
      <c r="R699" s="70"/>
      <c r="S699" s="70"/>
      <c r="T699" s="71"/>
      <c r="U699" s="26"/>
      <c r="V699" s="26"/>
      <c r="W699" s="26"/>
      <c r="X699" s="26"/>
      <c r="Y699" s="26"/>
      <c r="Z699" s="26"/>
    </row>
    <row r="700" spans="1:26" ht="12.75" customHeight="1">
      <c r="A700" s="67"/>
      <c r="B700" s="68"/>
      <c r="C700" s="68"/>
      <c r="D700" s="68"/>
      <c r="E700" s="68"/>
      <c r="F700" s="68"/>
      <c r="G700" s="68"/>
      <c r="H700" s="68"/>
      <c r="I700" s="68"/>
      <c r="J700" s="68"/>
      <c r="K700" s="68"/>
      <c r="L700" s="69"/>
      <c r="M700" s="70"/>
      <c r="N700" s="70"/>
      <c r="O700" s="70"/>
      <c r="P700" s="70"/>
      <c r="Q700" s="70"/>
      <c r="R700" s="70"/>
      <c r="S700" s="70"/>
      <c r="T700" s="71"/>
      <c r="U700" s="26"/>
      <c r="V700" s="26"/>
      <c r="W700" s="26"/>
      <c r="X700" s="26"/>
      <c r="Y700" s="26"/>
      <c r="Z700" s="26"/>
    </row>
    <row r="701" spans="1:26" ht="12.75" customHeight="1">
      <c r="A701" s="67"/>
      <c r="B701" s="68"/>
      <c r="C701" s="68"/>
      <c r="D701" s="68"/>
      <c r="E701" s="68"/>
      <c r="F701" s="68"/>
      <c r="G701" s="68"/>
      <c r="H701" s="68"/>
      <c r="I701" s="68"/>
      <c r="J701" s="68"/>
      <c r="K701" s="68"/>
      <c r="L701" s="69"/>
      <c r="M701" s="70"/>
      <c r="N701" s="70"/>
      <c r="O701" s="70"/>
      <c r="P701" s="70"/>
      <c r="Q701" s="70"/>
      <c r="R701" s="70"/>
      <c r="S701" s="70"/>
      <c r="T701" s="71"/>
      <c r="U701" s="26"/>
      <c r="V701" s="26"/>
      <c r="W701" s="26"/>
      <c r="X701" s="26"/>
      <c r="Y701" s="26"/>
      <c r="Z701" s="26"/>
    </row>
    <row r="702" spans="1:26" ht="12.75" customHeight="1">
      <c r="A702" s="67"/>
      <c r="B702" s="68"/>
      <c r="C702" s="68"/>
      <c r="D702" s="68"/>
      <c r="E702" s="68"/>
      <c r="F702" s="68"/>
      <c r="G702" s="68"/>
      <c r="H702" s="68"/>
      <c r="I702" s="68"/>
      <c r="J702" s="68"/>
      <c r="K702" s="68"/>
      <c r="L702" s="69"/>
      <c r="M702" s="70"/>
      <c r="N702" s="70"/>
      <c r="O702" s="70"/>
      <c r="P702" s="70"/>
      <c r="Q702" s="70"/>
      <c r="R702" s="70"/>
      <c r="S702" s="70"/>
      <c r="T702" s="71"/>
      <c r="U702" s="26"/>
      <c r="V702" s="26"/>
      <c r="W702" s="26"/>
      <c r="X702" s="26"/>
      <c r="Y702" s="26"/>
      <c r="Z702" s="26"/>
    </row>
    <row r="703" spans="1:26" ht="12.75" customHeight="1">
      <c r="A703" s="67"/>
      <c r="B703" s="68"/>
      <c r="C703" s="68"/>
      <c r="D703" s="68"/>
      <c r="E703" s="68"/>
      <c r="F703" s="68"/>
      <c r="G703" s="68"/>
      <c r="H703" s="68"/>
      <c r="I703" s="68"/>
      <c r="J703" s="68"/>
      <c r="K703" s="68"/>
      <c r="L703" s="69"/>
      <c r="M703" s="70"/>
      <c r="N703" s="70"/>
      <c r="O703" s="70"/>
      <c r="P703" s="70"/>
      <c r="Q703" s="70"/>
      <c r="R703" s="70"/>
      <c r="S703" s="70"/>
      <c r="T703" s="71"/>
      <c r="U703" s="26"/>
      <c r="V703" s="26"/>
      <c r="W703" s="26"/>
      <c r="X703" s="26"/>
      <c r="Y703" s="26"/>
      <c r="Z703" s="26"/>
    </row>
    <row r="704" spans="1:26" ht="12.75" customHeight="1">
      <c r="A704" s="67"/>
      <c r="B704" s="68"/>
      <c r="C704" s="68"/>
      <c r="D704" s="68"/>
      <c r="E704" s="68"/>
      <c r="F704" s="68"/>
      <c r="G704" s="68"/>
      <c r="H704" s="68"/>
      <c r="I704" s="68"/>
      <c r="J704" s="68"/>
      <c r="K704" s="68"/>
      <c r="L704" s="69"/>
      <c r="M704" s="70"/>
      <c r="N704" s="70"/>
      <c r="O704" s="70"/>
      <c r="P704" s="70"/>
      <c r="Q704" s="70"/>
      <c r="R704" s="70"/>
      <c r="S704" s="70"/>
      <c r="T704" s="71"/>
      <c r="U704" s="26"/>
      <c r="V704" s="26"/>
      <c r="W704" s="26"/>
      <c r="X704" s="26"/>
      <c r="Y704" s="26"/>
      <c r="Z704" s="26"/>
    </row>
    <row r="705" spans="1:26" ht="12.75" customHeight="1">
      <c r="A705" s="67"/>
      <c r="B705" s="68"/>
      <c r="C705" s="68"/>
      <c r="D705" s="68"/>
      <c r="E705" s="68"/>
      <c r="F705" s="68"/>
      <c r="G705" s="68"/>
      <c r="H705" s="68"/>
      <c r="I705" s="68"/>
      <c r="J705" s="68"/>
      <c r="K705" s="68"/>
      <c r="L705" s="69"/>
      <c r="M705" s="70"/>
      <c r="N705" s="70"/>
      <c r="O705" s="70"/>
      <c r="P705" s="70"/>
      <c r="Q705" s="70"/>
      <c r="R705" s="70"/>
      <c r="S705" s="70"/>
      <c r="T705" s="71"/>
      <c r="U705" s="26"/>
      <c r="V705" s="26"/>
      <c r="W705" s="26"/>
      <c r="X705" s="26"/>
      <c r="Y705" s="26"/>
      <c r="Z705" s="26"/>
    </row>
    <row r="706" spans="1:26" ht="12.75" customHeight="1">
      <c r="A706" s="67"/>
      <c r="B706" s="68"/>
      <c r="C706" s="68"/>
      <c r="D706" s="68"/>
      <c r="E706" s="68"/>
      <c r="F706" s="68"/>
      <c r="G706" s="68"/>
      <c r="H706" s="68"/>
      <c r="I706" s="68"/>
      <c r="J706" s="68"/>
      <c r="K706" s="68"/>
      <c r="L706" s="69"/>
      <c r="M706" s="70"/>
      <c r="N706" s="70"/>
      <c r="O706" s="70"/>
      <c r="P706" s="70"/>
      <c r="Q706" s="70"/>
      <c r="R706" s="70"/>
      <c r="S706" s="70"/>
      <c r="T706" s="71"/>
      <c r="U706" s="26"/>
      <c r="V706" s="26"/>
      <c r="W706" s="26"/>
      <c r="X706" s="26"/>
      <c r="Y706" s="26"/>
      <c r="Z706" s="26"/>
    </row>
    <row r="707" spans="1:26" ht="12.75" customHeight="1">
      <c r="A707" s="67"/>
      <c r="B707" s="68"/>
      <c r="C707" s="68"/>
      <c r="D707" s="68"/>
      <c r="E707" s="68"/>
      <c r="F707" s="68"/>
      <c r="G707" s="68"/>
      <c r="H707" s="68"/>
      <c r="I707" s="68"/>
      <c r="J707" s="68"/>
      <c r="K707" s="68"/>
      <c r="L707" s="69"/>
      <c r="M707" s="70"/>
      <c r="N707" s="70"/>
      <c r="O707" s="70"/>
      <c r="P707" s="70"/>
      <c r="Q707" s="70"/>
      <c r="R707" s="70"/>
      <c r="S707" s="70"/>
      <c r="T707" s="71"/>
      <c r="U707" s="26"/>
      <c r="V707" s="26"/>
      <c r="W707" s="26"/>
      <c r="X707" s="26"/>
      <c r="Y707" s="26"/>
      <c r="Z707" s="26"/>
    </row>
    <row r="708" spans="1:26" ht="12.75" customHeight="1">
      <c r="A708" s="67"/>
      <c r="B708" s="68"/>
      <c r="C708" s="68"/>
      <c r="D708" s="68"/>
      <c r="E708" s="68"/>
      <c r="F708" s="68"/>
      <c r="G708" s="68"/>
      <c r="H708" s="68"/>
      <c r="I708" s="68"/>
      <c r="J708" s="68"/>
      <c r="K708" s="68"/>
      <c r="L708" s="69"/>
      <c r="M708" s="70"/>
      <c r="N708" s="70"/>
      <c r="O708" s="70"/>
      <c r="P708" s="70"/>
      <c r="Q708" s="70"/>
      <c r="R708" s="70"/>
      <c r="S708" s="70"/>
      <c r="T708" s="71"/>
      <c r="U708" s="26"/>
      <c r="V708" s="26"/>
      <c r="W708" s="26"/>
      <c r="X708" s="26"/>
      <c r="Y708" s="26"/>
      <c r="Z708" s="26"/>
    </row>
    <row r="709" spans="1:26" ht="12.75" customHeight="1">
      <c r="A709" s="67"/>
      <c r="B709" s="68"/>
      <c r="C709" s="68"/>
      <c r="D709" s="68"/>
      <c r="E709" s="68"/>
      <c r="F709" s="68"/>
      <c r="G709" s="68"/>
      <c r="H709" s="68"/>
      <c r="I709" s="68"/>
      <c r="J709" s="68"/>
      <c r="K709" s="68"/>
      <c r="L709" s="69"/>
      <c r="M709" s="70"/>
      <c r="N709" s="70"/>
      <c r="O709" s="70"/>
      <c r="P709" s="70"/>
      <c r="Q709" s="70"/>
      <c r="R709" s="70"/>
      <c r="S709" s="70"/>
      <c r="T709" s="71"/>
      <c r="U709" s="26"/>
      <c r="V709" s="26"/>
      <c r="W709" s="26"/>
      <c r="X709" s="26"/>
      <c r="Y709" s="26"/>
      <c r="Z709" s="26"/>
    </row>
    <row r="710" spans="1:26" ht="12.75" customHeight="1">
      <c r="A710" s="67"/>
      <c r="B710" s="68"/>
      <c r="C710" s="68"/>
      <c r="D710" s="68"/>
      <c r="E710" s="68"/>
      <c r="F710" s="68"/>
      <c r="G710" s="68"/>
      <c r="H710" s="68"/>
      <c r="I710" s="68"/>
      <c r="J710" s="68"/>
      <c r="K710" s="68"/>
      <c r="L710" s="69"/>
      <c r="M710" s="70"/>
      <c r="N710" s="70"/>
      <c r="O710" s="70"/>
      <c r="P710" s="70"/>
      <c r="Q710" s="70"/>
      <c r="R710" s="70"/>
      <c r="S710" s="70"/>
      <c r="T710" s="71"/>
      <c r="U710" s="26"/>
      <c r="V710" s="26"/>
      <c r="W710" s="26"/>
      <c r="X710" s="26"/>
      <c r="Y710" s="26"/>
      <c r="Z710" s="26"/>
    </row>
    <row r="711" spans="1:26" ht="12.75" customHeight="1">
      <c r="A711" s="67"/>
      <c r="B711" s="68"/>
      <c r="C711" s="68"/>
      <c r="D711" s="68"/>
      <c r="E711" s="68"/>
      <c r="F711" s="68"/>
      <c r="G711" s="68"/>
      <c r="H711" s="68"/>
      <c r="I711" s="68"/>
      <c r="J711" s="68"/>
      <c r="K711" s="68"/>
      <c r="L711" s="69"/>
      <c r="M711" s="70"/>
      <c r="N711" s="70"/>
      <c r="O711" s="70"/>
      <c r="P711" s="70"/>
      <c r="Q711" s="70"/>
      <c r="R711" s="70"/>
      <c r="S711" s="70"/>
      <c r="T711" s="71"/>
      <c r="U711" s="26"/>
      <c r="V711" s="26"/>
      <c r="W711" s="26"/>
      <c r="X711" s="26"/>
      <c r="Y711" s="26"/>
      <c r="Z711" s="26"/>
    </row>
    <row r="712" spans="1:26" ht="12.75" customHeight="1">
      <c r="A712" s="67"/>
      <c r="B712" s="68"/>
      <c r="C712" s="68"/>
      <c r="D712" s="68"/>
      <c r="E712" s="68"/>
      <c r="F712" s="68"/>
      <c r="G712" s="68"/>
      <c r="H712" s="68"/>
      <c r="I712" s="68"/>
      <c r="J712" s="68"/>
      <c r="K712" s="68"/>
      <c r="L712" s="69"/>
      <c r="M712" s="70"/>
      <c r="N712" s="70"/>
      <c r="O712" s="70"/>
      <c r="P712" s="70"/>
      <c r="Q712" s="70"/>
      <c r="R712" s="70"/>
      <c r="S712" s="70"/>
      <c r="T712" s="71"/>
      <c r="U712" s="26"/>
      <c r="V712" s="26"/>
      <c r="W712" s="26"/>
      <c r="X712" s="26"/>
      <c r="Y712" s="26"/>
      <c r="Z712" s="26"/>
    </row>
    <row r="713" spans="1:26" ht="12.75" customHeight="1">
      <c r="A713" s="67"/>
      <c r="B713" s="68"/>
      <c r="C713" s="68"/>
      <c r="D713" s="68"/>
      <c r="E713" s="68"/>
      <c r="F713" s="68"/>
      <c r="G713" s="68"/>
      <c r="H713" s="68"/>
      <c r="I713" s="68"/>
      <c r="J713" s="68"/>
      <c r="K713" s="68"/>
      <c r="L713" s="69"/>
      <c r="M713" s="70"/>
      <c r="N713" s="70"/>
      <c r="O713" s="70"/>
      <c r="P713" s="70"/>
      <c r="Q713" s="70"/>
      <c r="R713" s="70"/>
      <c r="S713" s="70"/>
      <c r="T713" s="71"/>
      <c r="U713" s="26"/>
      <c r="V713" s="26"/>
      <c r="W713" s="26"/>
      <c r="X713" s="26"/>
      <c r="Y713" s="26"/>
      <c r="Z713" s="26"/>
    </row>
    <row r="714" spans="1:26" ht="12.75" customHeight="1">
      <c r="A714" s="67"/>
      <c r="B714" s="68"/>
      <c r="C714" s="68"/>
      <c r="D714" s="68"/>
      <c r="E714" s="68"/>
      <c r="F714" s="68"/>
      <c r="G714" s="68"/>
      <c r="H714" s="68"/>
      <c r="I714" s="68"/>
      <c r="J714" s="68"/>
      <c r="K714" s="68"/>
      <c r="L714" s="69"/>
      <c r="M714" s="70"/>
      <c r="N714" s="70"/>
      <c r="O714" s="70"/>
      <c r="P714" s="70"/>
      <c r="Q714" s="70"/>
      <c r="R714" s="70"/>
      <c r="S714" s="70"/>
      <c r="T714" s="71"/>
      <c r="U714" s="26"/>
      <c r="V714" s="26"/>
      <c r="W714" s="26"/>
      <c r="X714" s="26"/>
      <c r="Y714" s="26"/>
      <c r="Z714" s="26"/>
    </row>
    <row r="715" spans="1:26" ht="12.75" customHeight="1">
      <c r="A715" s="67"/>
      <c r="B715" s="68"/>
      <c r="C715" s="68"/>
      <c r="D715" s="68"/>
      <c r="E715" s="68"/>
      <c r="F715" s="68"/>
      <c r="G715" s="68"/>
      <c r="H715" s="68"/>
      <c r="I715" s="68"/>
      <c r="J715" s="68"/>
      <c r="K715" s="68"/>
      <c r="L715" s="69"/>
      <c r="M715" s="70"/>
      <c r="N715" s="70"/>
      <c r="O715" s="70"/>
      <c r="P715" s="70"/>
      <c r="Q715" s="70"/>
      <c r="R715" s="70"/>
      <c r="S715" s="70"/>
      <c r="T715" s="71"/>
      <c r="U715" s="26"/>
      <c r="V715" s="26"/>
      <c r="W715" s="26"/>
      <c r="X715" s="26"/>
      <c r="Y715" s="26"/>
      <c r="Z715" s="26"/>
    </row>
    <row r="716" spans="1:26" ht="12.75" customHeight="1">
      <c r="A716" s="67"/>
      <c r="B716" s="68"/>
      <c r="C716" s="68"/>
      <c r="D716" s="68"/>
      <c r="E716" s="68"/>
      <c r="F716" s="68"/>
      <c r="G716" s="68"/>
      <c r="H716" s="68"/>
      <c r="I716" s="68"/>
      <c r="J716" s="68"/>
      <c r="K716" s="68"/>
      <c r="L716" s="69"/>
      <c r="M716" s="70"/>
      <c r="N716" s="70"/>
      <c r="O716" s="70"/>
      <c r="P716" s="70"/>
      <c r="Q716" s="70"/>
      <c r="R716" s="70"/>
      <c r="S716" s="70"/>
      <c r="T716" s="71"/>
      <c r="U716" s="26"/>
      <c r="V716" s="26"/>
      <c r="W716" s="26"/>
      <c r="X716" s="26"/>
      <c r="Y716" s="26"/>
      <c r="Z716" s="26"/>
    </row>
    <row r="717" spans="1:26" ht="12.75" customHeight="1">
      <c r="A717" s="67"/>
      <c r="B717" s="68"/>
      <c r="C717" s="68"/>
      <c r="D717" s="68"/>
      <c r="E717" s="68"/>
      <c r="F717" s="68"/>
      <c r="G717" s="68"/>
      <c r="H717" s="68"/>
      <c r="I717" s="68"/>
      <c r="J717" s="68"/>
      <c r="K717" s="68"/>
      <c r="L717" s="69"/>
      <c r="M717" s="70"/>
      <c r="N717" s="70"/>
      <c r="O717" s="70"/>
      <c r="P717" s="70"/>
      <c r="Q717" s="70"/>
      <c r="R717" s="70"/>
      <c r="S717" s="70"/>
      <c r="T717" s="71"/>
      <c r="U717" s="26"/>
      <c r="V717" s="26"/>
      <c r="W717" s="26"/>
      <c r="X717" s="26"/>
      <c r="Y717" s="26"/>
      <c r="Z717" s="26"/>
    </row>
    <row r="718" spans="1:26" ht="12.75" customHeight="1">
      <c r="A718" s="67"/>
      <c r="B718" s="68"/>
      <c r="C718" s="68"/>
      <c r="D718" s="68"/>
      <c r="E718" s="68"/>
      <c r="F718" s="68"/>
      <c r="G718" s="68"/>
      <c r="H718" s="68"/>
      <c r="I718" s="68"/>
      <c r="J718" s="68"/>
      <c r="K718" s="68"/>
      <c r="L718" s="69"/>
      <c r="M718" s="70"/>
      <c r="N718" s="70"/>
      <c r="O718" s="70"/>
      <c r="P718" s="70"/>
      <c r="Q718" s="70"/>
      <c r="R718" s="70"/>
      <c r="S718" s="70"/>
      <c r="T718" s="71"/>
      <c r="U718" s="26"/>
      <c r="V718" s="26"/>
      <c r="W718" s="26"/>
      <c r="X718" s="26"/>
      <c r="Y718" s="26"/>
      <c r="Z718" s="26"/>
    </row>
    <row r="719" spans="1:26" ht="12.75" customHeight="1">
      <c r="A719" s="67"/>
      <c r="B719" s="68"/>
      <c r="C719" s="68"/>
      <c r="D719" s="68"/>
      <c r="E719" s="68"/>
      <c r="F719" s="68"/>
      <c r="G719" s="68"/>
      <c r="H719" s="68"/>
      <c r="I719" s="68"/>
      <c r="J719" s="68"/>
      <c r="K719" s="68"/>
      <c r="L719" s="69"/>
      <c r="M719" s="70"/>
      <c r="N719" s="70"/>
      <c r="O719" s="70"/>
      <c r="P719" s="70"/>
      <c r="Q719" s="70"/>
      <c r="R719" s="70"/>
      <c r="S719" s="70"/>
      <c r="T719" s="71"/>
      <c r="U719" s="26"/>
      <c r="V719" s="26"/>
      <c r="W719" s="26"/>
      <c r="X719" s="26"/>
      <c r="Y719" s="26"/>
      <c r="Z719" s="26"/>
    </row>
    <row r="720" spans="1:26" ht="12.75" customHeight="1">
      <c r="A720" s="67"/>
      <c r="B720" s="68"/>
      <c r="C720" s="68"/>
      <c r="D720" s="68"/>
      <c r="E720" s="68"/>
      <c r="F720" s="68"/>
      <c r="G720" s="68"/>
      <c r="H720" s="68"/>
      <c r="I720" s="68"/>
      <c r="J720" s="68"/>
      <c r="K720" s="68"/>
      <c r="L720" s="69"/>
      <c r="M720" s="70"/>
      <c r="N720" s="70"/>
      <c r="O720" s="70"/>
      <c r="P720" s="70"/>
      <c r="Q720" s="70"/>
      <c r="R720" s="70"/>
      <c r="S720" s="70"/>
      <c r="T720" s="71"/>
      <c r="U720" s="26"/>
      <c r="V720" s="26"/>
      <c r="W720" s="26"/>
      <c r="X720" s="26"/>
      <c r="Y720" s="26"/>
      <c r="Z720" s="26"/>
    </row>
    <row r="721" spans="1:26" ht="12.75" customHeight="1">
      <c r="A721" s="67"/>
      <c r="B721" s="68"/>
      <c r="C721" s="68"/>
      <c r="D721" s="68"/>
      <c r="E721" s="68"/>
      <c r="F721" s="68"/>
      <c r="G721" s="68"/>
      <c r="H721" s="68"/>
      <c r="I721" s="68"/>
      <c r="J721" s="68"/>
      <c r="K721" s="68"/>
      <c r="L721" s="69"/>
      <c r="M721" s="70"/>
      <c r="N721" s="70"/>
      <c r="O721" s="70"/>
      <c r="P721" s="70"/>
      <c r="Q721" s="70"/>
      <c r="R721" s="70"/>
      <c r="S721" s="70"/>
      <c r="T721" s="71"/>
      <c r="U721" s="26"/>
      <c r="V721" s="26"/>
      <c r="W721" s="26"/>
      <c r="X721" s="26"/>
      <c r="Y721" s="26"/>
      <c r="Z721" s="26"/>
    </row>
    <row r="722" spans="1:26" ht="12.75" customHeight="1">
      <c r="A722" s="67"/>
      <c r="B722" s="68"/>
      <c r="C722" s="68"/>
      <c r="D722" s="68"/>
      <c r="E722" s="68"/>
      <c r="F722" s="68"/>
      <c r="G722" s="68"/>
      <c r="H722" s="68"/>
      <c r="I722" s="68"/>
      <c r="J722" s="68"/>
      <c r="K722" s="68"/>
      <c r="L722" s="69"/>
      <c r="M722" s="70"/>
      <c r="N722" s="70"/>
      <c r="O722" s="70"/>
      <c r="P722" s="70"/>
      <c r="Q722" s="70"/>
      <c r="R722" s="70"/>
      <c r="S722" s="70"/>
      <c r="T722" s="71"/>
      <c r="U722" s="26"/>
      <c r="V722" s="26"/>
      <c r="W722" s="26"/>
      <c r="X722" s="26"/>
      <c r="Y722" s="26"/>
      <c r="Z722" s="26"/>
    </row>
    <row r="723" spans="1:26" ht="12.75" customHeight="1">
      <c r="A723" s="67"/>
      <c r="B723" s="68"/>
      <c r="C723" s="68"/>
      <c r="D723" s="68"/>
      <c r="E723" s="68"/>
      <c r="F723" s="68"/>
      <c r="G723" s="68"/>
      <c r="H723" s="68"/>
      <c r="I723" s="68"/>
      <c r="J723" s="68"/>
      <c r="K723" s="68"/>
      <c r="L723" s="69"/>
      <c r="M723" s="70"/>
      <c r="N723" s="70"/>
      <c r="O723" s="70"/>
      <c r="P723" s="70"/>
      <c r="Q723" s="70"/>
      <c r="R723" s="70"/>
      <c r="S723" s="70"/>
      <c r="T723" s="71"/>
      <c r="U723" s="26"/>
      <c r="V723" s="26"/>
      <c r="W723" s="26"/>
      <c r="X723" s="26"/>
      <c r="Y723" s="26"/>
      <c r="Z723" s="26"/>
    </row>
    <row r="724" spans="1:26" ht="12.75" customHeight="1">
      <c r="A724" s="67"/>
      <c r="B724" s="68"/>
      <c r="C724" s="68"/>
      <c r="D724" s="68"/>
      <c r="E724" s="68"/>
      <c r="F724" s="68"/>
      <c r="G724" s="68"/>
      <c r="H724" s="68"/>
      <c r="I724" s="68"/>
      <c r="J724" s="68"/>
      <c r="K724" s="68"/>
      <c r="L724" s="69"/>
      <c r="M724" s="70"/>
      <c r="N724" s="70"/>
      <c r="O724" s="70"/>
      <c r="P724" s="70"/>
      <c r="Q724" s="70"/>
      <c r="R724" s="70"/>
      <c r="S724" s="70"/>
      <c r="T724" s="71"/>
      <c r="U724" s="26"/>
      <c r="V724" s="26"/>
      <c r="W724" s="26"/>
      <c r="X724" s="26"/>
      <c r="Y724" s="26"/>
      <c r="Z724" s="26"/>
    </row>
    <row r="725" spans="1:26" ht="12.75" customHeight="1">
      <c r="A725" s="67"/>
      <c r="B725" s="68"/>
      <c r="C725" s="68"/>
      <c r="D725" s="68"/>
      <c r="E725" s="68"/>
      <c r="F725" s="68"/>
      <c r="G725" s="68"/>
      <c r="H725" s="68"/>
      <c r="I725" s="68"/>
      <c r="J725" s="68"/>
      <c r="K725" s="68"/>
      <c r="L725" s="69"/>
      <c r="M725" s="70"/>
      <c r="N725" s="70"/>
      <c r="O725" s="70"/>
      <c r="P725" s="70"/>
      <c r="Q725" s="70"/>
      <c r="R725" s="70"/>
      <c r="S725" s="70"/>
      <c r="T725" s="71"/>
      <c r="U725" s="26"/>
      <c r="V725" s="26"/>
      <c r="W725" s="26"/>
      <c r="X725" s="26"/>
      <c r="Y725" s="26"/>
      <c r="Z725" s="26"/>
    </row>
    <row r="726" spans="1:26" ht="12.75" customHeight="1">
      <c r="A726" s="67"/>
      <c r="B726" s="68"/>
      <c r="C726" s="68"/>
      <c r="D726" s="68"/>
      <c r="E726" s="68"/>
      <c r="F726" s="68"/>
      <c r="G726" s="68"/>
      <c r="H726" s="68"/>
      <c r="I726" s="68"/>
      <c r="J726" s="68"/>
      <c r="K726" s="68"/>
      <c r="L726" s="69"/>
      <c r="M726" s="70"/>
      <c r="N726" s="70"/>
      <c r="O726" s="70"/>
      <c r="P726" s="70"/>
      <c r="Q726" s="70"/>
      <c r="R726" s="70"/>
      <c r="S726" s="70"/>
      <c r="T726" s="71"/>
      <c r="U726" s="26"/>
      <c r="V726" s="26"/>
      <c r="W726" s="26"/>
      <c r="X726" s="26"/>
      <c r="Y726" s="26"/>
      <c r="Z726" s="26"/>
    </row>
    <row r="727" spans="1:26" ht="12.75" customHeight="1">
      <c r="A727" s="67"/>
      <c r="B727" s="68"/>
      <c r="C727" s="68"/>
      <c r="D727" s="68"/>
      <c r="E727" s="68"/>
      <c r="F727" s="68"/>
      <c r="G727" s="68"/>
      <c r="H727" s="68"/>
      <c r="I727" s="68"/>
      <c r="J727" s="68"/>
      <c r="K727" s="68"/>
      <c r="L727" s="69"/>
      <c r="M727" s="70"/>
      <c r="N727" s="70"/>
      <c r="O727" s="70"/>
      <c r="P727" s="70"/>
      <c r="Q727" s="70"/>
      <c r="R727" s="70"/>
      <c r="S727" s="70"/>
      <c r="T727" s="71"/>
      <c r="U727" s="26"/>
      <c r="V727" s="26"/>
      <c r="W727" s="26"/>
      <c r="X727" s="26"/>
      <c r="Y727" s="26"/>
      <c r="Z727" s="26"/>
    </row>
    <row r="728" spans="1:26" ht="12.75" customHeight="1">
      <c r="A728" s="67"/>
      <c r="B728" s="68"/>
      <c r="C728" s="68"/>
      <c r="D728" s="68"/>
      <c r="E728" s="68"/>
      <c r="F728" s="68"/>
      <c r="G728" s="68"/>
      <c r="H728" s="68"/>
      <c r="I728" s="68"/>
      <c r="J728" s="68"/>
      <c r="K728" s="68"/>
      <c r="L728" s="69"/>
      <c r="M728" s="70"/>
      <c r="N728" s="70"/>
      <c r="O728" s="70"/>
      <c r="P728" s="70"/>
      <c r="Q728" s="70"/>
      <c r="R728" s="70"/>
      <c r="S728" s="70"/>
      <c r="T728" s="71"/>
      <c r="U728" s="26"/>
      <c r="V728" s="26"/>
      <c r="W728" s="26"/>
      <c r="X728" s="26"/>
      <c r="Y728" s="26"/>
      <c r="Z728" s="26"/>
    </row>
    <row r="729" spans="1:26" ht="12.75" customHeight="1">
      <c r="A729" s="67"/>
      <c r="B729" s="68"/>
      <c r="C729" s="68"/>
      <c r="D729" s="68"/>
      <c r="E729" s="68"/>
      <c r="F729" s="68"/>
      <c r="G729" s="68"/>
      <c r="H729" s="68"/>
      <c r="I729" s="68"/>
      <c r="J729" s="68"/>
      <c r="K729" s="68"/>
      <c r="L729" s="69"/>
      <c r="M729" s="70"/>
      <c r="N729" s="70"/>
      <c r="O729" s="70"/>
      <c r="P729" s="70"/>
      <c r="Q729" s="70"/>
      <c r="R729" s="70"/>
      <c r="S729" s="70"/>
      <c r="T729" s="71"/>
      <c r="U729" s="26"/>
      <c r="V729" s="26"/>
      <c r="W729" s="26"/>
      <c r="X729" s="26"/>
      <c r="Y729" s="26"/>
      <c r="Z729" s="26"/>
    </row>
    <row r="730" spans="1:26" ht="12.75" customHeight="1">
      <c r="A730" s="67"/>
      <c r="B730" s="68"/>
      <c r="C730" s="68"/>
      <c r="D730" s="68"/>
      <c r="E730" s="68"/>
      <c r="F730" s="68"/>
      <c r="G730" s="68"/>
      <c r="H730" s="68"/>
      <c r="I730" s="68"/>
      <c r="J730" s="68"/>
      <c r="K730" s="68"/>
      <c r="L730" s="69"/>
      <c r="M730" s="70"/>
      <c r="N730" s="70"/>
      <c r="O730" s="70"/>
      <c r="P730" s="70"/>
      <c r="Q730" s="70"/>
      <c r="R730" s="70"/>
      <c r="S730" s="70"/>
      <c r="T730" s="71"/>
      <c r="U730" s="26"/>
      <c r="V730" s="26"/>
      <c r="W730" s="26"/>
      <c r="X730" s="26"/>
      <c r="Y730" s="26"/>
      <c r="Z730" s="26"/>
    </row>
    <row r="731" spans="1:26" ht="12.75" customHeight="1">
      <c r="A731" s="67"/>
      <c r="B731" s="68"/>
      <c r="C731" s="68"/>
      <c r="D731" s="68"/>
      <c r="E731" s="68"/>
      <c r="F731" s="68"/>
      <c r="G731" s="68"/>
      <c r="H731" s="68"/>
      <c r="I731" s="68"/>
      <c r="J731" s="68"/>
      <c r="K731" s="68"/>
      <c r="L731" s="69"/>
      <c r="M731" s="70"/>
      <c r="N731" s="70"/>
      <c r="O731" s="70"/>
      <c r="P731" s="70"/>
      <c r="Q731" s="70"/>
      <c r="R731" s="70"/>
      <c r="S731" s="70"/>
      <c r="T731" s="71"/>
      <c r="U731" s="26"/>
      <c r="V731" s="26"/>
      <c r="W731" s="26"/>
      <c r="X731" s="26"/>
      <c r="Y731" s="26"/>
      <c r="Z731" s="26"/>
    </row>
    <row r="732" spans="1:26" ht="12.75" customHeight="1">
      <c r="A732" s="67"/>
      <c r="B732" s="68"/>
      <c r="C732" s="68"/>
      <c r="D732" s="68"/>
      <c r="E732" s="68"/>
      <c r="F732" s="68"/>
      <c r="G732" s="68"/>
      <c r="H732" s="68"/>
      <c r="I732" s="68"/>
      <c r="J732" s="68"/>
      <c r="K732" s="68"/>
      <c r="L732" s="69"/>
      <c r="M732" s="70"/>
      <c r="N732" s="70"/>
      <c r="O732" s="70"/>
      <c r="P732" s="70"/>
      <c r="Q732" s="70"/>
      <c r="R732" s="70"/>
      <c r="S732" s="70"/>
      <c r="T732" s="71"/>
      <c r="U732" s="26"/>
      <c r="V732" s="26"/>
      <c r="W732" s="26"/>
      <c r="X732" s="26"/>
      <c r="Y732" s="26"/>
      <c r="Z732" s="26"/>
    </row>
    <row r="733" spans="1:26" ht="12.75" customHeight="1">
      <c r="A733" s="67"/>
      <c r="B733" s="68"/>
      <c r="C733" s="68"/>
      <c r="D733" s="68"/>
      <c r="E733" s="68"/>
      <c r="F733" s="68"/>
      <c r="G733" s="68"/>
      <c r="H733" s="68"/>
      <c r="I733" s="68"/>
      <c r="J733" s="68"/>
      <c r="K733" s="68"/>
      <c r="L733" s="69"/>
      <c r="M733" s="70"/>
      <c r="N733" s="70"/>
      <c r="O733" s="70"/>
      <c r="P733" s="70"/>
      <c r="Q733" s="70"/>
      <c r="R733" s="70"/>
      <c r="S733" s="70"/>
      <c r="T733" s="71"/>
      <c r="U733" s="26"/>
      <c r="V733" s="26"/>
      <c r="W733" s="26"/>
      <c r="X733" s="26"/>
      <c r="Y733" s="26"/>
      <c r="Z733" s="26"/>
    </row>
    <row r="734" spans="1:26" ht="12.75" customHeight="1">
      <c r="A734" s="67"/>
      <c r="B734" s="68"/>
      <c r="C734" s="68"/>
      <c r="D734" s="68"/>
      <c r="E734" s="68"/>
      <c r="F734" s="68"/>
      <c r="G734" s="68"/>
      <c r="H734" s="68"/>
      <c r="I734" s="68"/>
      <c r="J734" s="68"/>
      <c r="K734" s="68"/>
      <c r="L734" s="69"/>
      <c r="M734" s="70"/>
      <c r="N734" s="70"/>
      <c r="O734" s="70"/>
      <c r="P734" s="70"/>
      <c r="Q734" s="70"/>
      <c r="R734" s="70"/>
      <c r="S734" s="70"/>
      <c r="T734" s="71"/>
      <c r="U734" s="26"/>
      <c r="V734" s="26"/>
      <c r="W734" s="26"/>
      <c r="X734" s="26"/>
      <c r="Y734" s="26"/>
      <c r="Z734" s="26"/>
    </row>
    <row r="735" spans="1:26" ht="12.75" customHeight="1">
      <c r="A735" s="67"/>
      <c r="B735" s="68"/>
      <c r="C735" s="68"/>
      <c r="D735" s="68"/>
      <c r="E735" s="68"/>
      <c r="F735" s="68"/>
      <c r="G735" s="68"/>
      <c r="H735" s="68"/>
      <c r="I735" s="68"/>
      <c r="J735" s="68"/>
      <c r="K735" s="68"/>
      <c r="L735" s="69"/>
      <c r="M735" s="70"/>
      <c r="N735" s="70"/>
      <c r="O735" s="70"/>
      <c r="P735" s="70"/>
      <c r="Q735" s="70"/>
      <c r="R735" s="70"/>
      <c r="S735" s="70"/>
      <c r="T735" s="71"/>
      <c r="U735" s="26"/>
      <c r="V735" s="26"/>
      <c r="W735" s="26"/>
      <c r="X735" s="26"/>
      <c r="Y735" s="26"/>
      <c r="Z735" s="26"/>
    </row>
    <row r="736" spans="1:26" ht="12.75" customHeight="1">
      <c r="A736" s="67"/>
      <c r="B736" s="68"/>
      <c r="C736" s="68"/>
      <c r="D736" s="68"/>
      <c r="E736" s="68"/>
      <c r="F736" s="68"/>
      <c r="G736" s="68"/>
      <c r="H736" s="68"/>
      <c r="I736" s="68"/>
      <c r="J736" s="68"/>
      <c r="K736" s="68"/>
      <c r="L736" s="69"/>
      <c r="M736" s="70"/>
      <c r="N736" s="70"/>
      <c r="O736" s="70"/>
      <c r="P736" s="70"/>
      <c r="Q736" s="70"/>
      <c r="R736" s="70"/>
      <c r="S736" s="70"/>
      <c r="T736" s="71"/>
      <c r="U736" s="26"/>
      <c r="V736" s="26"/>
      <c r="W736" s="26"/>
      <c r="X736" s="26"/>
      <c r="Y736" s="26"/>
      <c r="Z736" s="26"/>
    </row>
    <row r="737" spans="1:26" ht="12.75" customHeight="1">
      <c r="A737" s="67"/>
      <c r="B737" s="68"/>
      <c r="C737" s="68"/>
      <c r="D737" s="68"/>
      <c r="E737" s="68"/>
      <c r="F737" s="68"/>
      <c r="G737" s="68"/>
      <c r="H737" s="68"/>
      <c r="I737" s="68"/>
      <c r="J737" s="68"/>
      <c r="K737" s="68"/>
      <c r="L737" s="69"/>
      <c r="M737" s="70"/>
      <c r="N737" s="70"/>
      <c r="O737" s="70"/>
      <c r="P737" s="70"/>
      <c r="Q737" s="70"/>
      <c r="R737" s="70"/>
      <c r="S737" s="70"/>
      <c r="T737" s="71"/>
      <c r="U737" s="26"/>
      <c r="V737" s="26"/>
      <c r="W737" s="26"/>
      <c r="X737" s="26"/>
      <c r="Y737" s="26"/>
      <c r="Z737" s="26"/>
    </row>
    <row r="738" spans="1:26" ht="12.75" customHeight="1">
      <c r="A738" s="67"/>
      <c r="B738" s="68"/>
      <c r="C738" s="68"/>
      <c r="D738" s="68"/>
      <c r="E738" s="68"/>
      <c r="F738" s="68"/>
      <c r="G738" s="68"/>
      <c r="H738" s="68"/>
      <c r="I738" s="68"/>
      <c r="J738" s="68"/>
      <c r="K738" s="68"/>
      <c r="L738" s="69"/>
      <c r="M738" s="70"/>
      <c r="N738" s="70"/>
      <c r="O738" s="70"/>
      <c r="P738" s="70"/>
      <c r="Q738" s="70"/>
      <c r="R738" s="70"/>
      <c r="S738" s="70"/>
      <c r="T738" s="71"/>
      <c r="U738" s="26"/>
      <c r="V738" s="26"/>
      <c r="W738" s="26"/>
      <c r="X738" s="26"/>
      <c r="Y738" s="26"/>
      <c r="Z738" s="26"/>
    </row>
    <row r="739" spans="1:26" ht="12.75" customHeight="1">
      <c r="A739" s="67"/>
      <c r="B739" s="68"/>
      <c r="C739" s="68"/>
      <c r="D739" s="68"/>
      <c r="E739" s="68"/>
      <c r="F739" s="68"/>
      <c r="G739" s="68"/>
      <c r="H739" s="68"/>
      <c r="I739" s="68"/>
      <c r="J739" s="68"/>
      <c r="K739" s="68"/>
      <c r="L739" s="69"/>
      <c r="M739" s="70"/>
      <c r="N739" s="70"/>
      <c r="O739" s="70"/>
      <c r="P739" s="70"/>
      <c r="Q739" s="70"/>
      <c r="R739" s="70"/>
      <c r="S739" s="70"/>
      <c r="T739" s="71"/>
      <c r="U739" s="26"/>
      <c r="V739" s="26"/>
      <c r="W739" s="26"/>
      <c r="X739" s="26"/>
      <c r="Y739" s="26"/>
      <c r="Z739" s="26"/>
    </row>
    <row r="740" spans="1:26" ht="12.75" customHeight="1">
      <c r="A740" s="67"/>
      <c r="B740" s="68"/>
      <c r="C740" s="68"/>
      <c r="D740" s="68"/>
      <c r="E740" s="68"/>
      <c r="F740" s="68"/>
      <c r="G740" s="68"/>
      <c r="H740" s="68"/>
      <c r="I740" s="68"/>
      <c r="J740" s="68"/>
      <c r="K740" s="68"/>
      <c r="L740" s="69"/>
      <c r="M740" s="70"/>
      <c r="N740" s="70"/>
      <c r="O740" s="70"/>
      <c r="P740" s="70"/>
      <c r="Q740" s="70"/>
      <c r="R740" s="70"/>
      <c r="S740" s="70"/>
      <c r="T740" s="71"/>
      <c r="U740" s="26"/>
      <c r="V740" s="26"/>
      <c r="W740" s="26"/>
      <c r="X740" s="26"/>
      <c r="Y740" s="26"/>
      <c r="Z740" s="26"/>
    </row>
    <row r="741" spans="1:26" ht="12.75" customHeight="1">
      <c r="A741" s="67"/>
      <c r="B741" s="68"/>
      <c r="C741" s="68"/>
      <c r="D741" s="68"/>
      <c r="E741" s="68"/>
      <c r="F741" s="68"/>
      <c r="G741" s="68"/>
      <c r="H741" s="68"/>
      <c r="I741" s="68"/>
      <c r="J741" s="68"/>
      <c r="K741" s="68"/>
      <c r="L741" s="69"/>
      <c r="M741" s="70"/>
      <c r="N741" s="70"/>
      <c r="O741" s="70"/>
      <c r="P741" s="70"/>
      <c r="Q741" s="70"/>
      <c r="R741" s="70"/>
      <c r="S741" s="70"/>
      <c r="T741" s="71"/>
      <c r="U741" s="26"/>
      <c r="V741" s="26"/>
      <c r="W741" s="26"/>
      <c r="X741" s="26"/>
      <c r="Y741" s="26"/>
      <c r="Z741" s="26"/>
    </row>
    <row r="742" spans="1:26" ht="12.75" customHeight="1">
      <c r="A742" s="67"/>
      <c r="B742" s="68"/>
      <c r="C742" s="68"/>
      <c r="D742" s="68"/>
      <c r="E742" s="68"/>
      <c r="F742" s="68"/>
      <c r="G742" s="68"/>
      <c r="H742" s="68"/>
      <c r="I742" s="68"/>
      <c r="J742" s="68"/>
      <c r="K742" s="68"/>
      <c r="L742" s="69"/>
      <c r="M742" s="70"/>
      <c r="N742" s="70"/>
      <c r="O742" s="70"/>
      <c r="P742" s="70"/>
      <c r="Q742" s="70"/>
      <c r="R742" s="70"/>
      <c r="S742" s="70"/>
      <c r="T742" s="71"/>
      <c r="U742" s="26"/>
      <c r="V742" s="26"/>
      <c r="W742" s="26"/>
      <c r="X742" s="26"/>
      <c r="Y742" s="26"/>
      <c r="Z742" s="26"/>
    </row>
    <row r="743" spans="1:26" ht="12.75" customHeight="1">
      <c r="A743" s="67"/>
      <c r="B743" s="68"/>
      <c r="C743" s="68"/>
      <c r="D743" s="68"/>
      <c r="E743" s="68"/>
      <c r="F743" s="68"/>
      <c r="G743" s="68"/>
      <c r="H743" s="68"/>
      <c r="I743" s="68"/>
      <c r="J743" s="68"/>
      <c r="K743" s="68"/>
      <c r="L743" s="69"/>
      <c r="M743" s="70"/>
      <c r="N743" s="70"/>
      <c r="O743" s="70"/>
      <c r="P743" s="70"/>
      <c r="Q743" s="70"/>
      <c r="R743" s="70"/>
      <c r="S743" s="70"/>
      <c r="T743" s="71"/>
      <c r="U743" s="26"/>
      <c r="V743" s="26"/>
      <c r="W743" s="26"/>
      <c r="X743" s="26"/>
      <c r="Y743" s="26"/>
      <c r="Z743" s="26"/>
    </row>
    <row r="744" spans="1:26" ht="12.75" customHeight="1">
      <c r="A744" s="67"/>
      <c r="B744" s="68"/>
      <c r="C744" s="68"/>
      <c r="D744" s="68"/>
      <c r="E744" s="68"/>
      <c r="F744" s="68"/>
      <c r="G744" s="68"/>
      <c r="H744" s="68"/>
      <c r="I744" s="68"/>
      <c r="J744" s="68"/>
      <c r="K744" s="68"/>
      <c r="L744" s="69"/>
      <c r="M744" s="70"/>
      <c r="N744" s="70"/>
      <c r="O744" s="70"/>
      <c r="P744" s="70"/>
      <c r="Q744" s="70"/>
      <c r="R744" s="70"/>
      <c r="S744" s="70"/>
      <c r="T744" s="71"/>
      <c r="U744" s="26"/>
      <c r="V744" s="26"/>
      <c r="W744" s="26"/>
      <c r="X744" s="26"/>
      <c r="Y744" s="26"/>
      <c r="Z744" s="26"/>
    </row>
    <row r="745" spans="1:26" ht="12.75" customHeight="1">
      <c r="A745" s="67"/>
      <c r="B745" s="68"/>
      <c r="C745" s="68"/>
      <c r="D745" s="68"/>
      <c r="E745" s="68"/>
      <c r="F745" s="68"/>
      <c r="G745" s="68"/>
      <c r="H745" s="68"/>
      <c r="I745" s="68"/>
      <c r="J745" s="68"/>
      <c r="K745" s="68"/>
      <c r="L745" s="69"/>
      <c r="M745" s="70"/>
      <c r="N745" s="70"/>
      <c r="O745" s="70"/>
      <c r="P745" s="70"/>
      <c r="Q745" s="70"/>
      <c r="R745" s="70"/>
      <c r="S745" s="70"/>
      <c r="T745" s="71"/>
      <c r="U745" s="26"/>
      <c r="V745" s="26"/>
      <c r="W745" s="26"/>
      <c r="X745" s="26"/>
      <c r="Y745" s="26"/>
      <c r="Z745" s="26"/>
    </row>
    <row r="746" spans="1:26" ht="12.75" customHeight="1">
      <c r="A746" s="67"/>
      <c r="B746" s="68"/>
      <c r="C746" s="68"/>
      <c r="D746" s="68"/>
      <c r="E746" s="68"/>
      <c r="F746" s="68"/>
      <c r="G746" s="68"/>
      <c r="H746" s="68"/>
      <c r="I746" s="68"/>
      <c r="J746" s="68"/>
      <c r="K746" s="68"/>
      <c r="L746" s="69"/>
      <c r="M746" s="70"/>
      <c r="N746" s="70"/>
      <c r="O746" s="70"/>
      <c r="P746" s="70"/>
      <c r="Q746" s="70"/>
      <c r="R746" s="70"/>
      <c r="S746" s="70"/>
      <c r="T746" s="71"/>
      <c r="U746" s="26"/>
      <c r="V746" s="26"/>
      <c r="W746" s="26"/>
      <c r="X746" s="26"/>
      <c r="Y746" s="26"/>
      <c r="Z746" s="26"/>
    </row>
    <row r="747" spans="1:26" ht="12.75" customHeight="1">
      <c r="A747" s="67"/>
      <c r="B747" s="68"/>
      <c r="C747" s="68"/>
      <c r="D747" s="68"/>
      <c r="E747" s="68"/>
      <c r="F747" s="68"/>
      <c r="G747" s="68"/>
      <c r="H747" s="68"/>
      <c r="I747" s="68"/>
      <c r="J747" s="68"/>
      <c r="K747" s="68"/>
      <c r="L747" s="69"/>
      <c r="M747" s="70"/>
      <c r="N747" s="70"/>
      <c r="O747" s="70"/>
      <c r="P747" s="70"/>
      <c r="Q747" s="70"/>
      <c r="R747" s="70"/>
      <c r="S747" s="70"/>
      <c r="T747" s="71"/>
      <c r="U747" s="26"/>
      <c r="V747" s="26"/>
      <c r="W747" s="26"/>
      <c r="X747" s="26"/>
      <c r="Y747" s="26"/>
      <c r="Z747" s="26"/>
    </row>
    <row r="748" spans="1:26" ht="12.75" customHeight="1">
      <c r="A748" s="67"/>
      <c r="B748" s="68"/>
      <c r="C748" s="68"/>
      <c r="D748" s="68"/>
      <c r="E748" s="68"/>
      <c r="F748" s="68"/>
      <c r="G748" s="68"/>
      <c r="H748" s="68"/>
      <c r="I748" s="68"/>
      <c r="J748" s="68"/>
      <c r="K748" s="68"/>
      <c r="L748" s="69"/>
      <c r="M748" s="70"/>
      <c r="N748" s="70"/>
      <c r="O748" s="70"/>
      <c r="P748" s="70"/>
      <c r="Q748" s="70"/>
      <c r="R748" s="70"/>
      <c r="S748" s="70"/>
      <c r="T748" s="71"/>
      <c r="U748" s="26"/>
      <c r="V748" s="26"/>
      <c r="W748" s="26"/>
      <c r="X748" s="26"/>
      <c r="Y748" s="26"/>
      <c r="Z748" s="26"/>
    </row>
    <row r="749" spans="1:26" ht="12.75" customHeight="1">
      <c r="A749" s="67"/>
      <c r="B749" s="68"/>
      <c r="C749" s="68"/>
      <c r="D749" s="68"/>
      <c r="E749" s="68"/>
      <c r="F749" s="68"/>
      <c r="G749" s="68"/>
      <c r="H749" s="68"/>
      <c r="I749" s="68"/>
      <c r="J749" s="68"/>
      <c r="K749" s="68"/>
      <c r="L749" s="69"/>
      <c r="M749" s="70"/>
      <c r="N749" s="70"/>
      <c r="O749" s="70"/>
      <c r="P749" s="70"/>
      <c r="Q749" s="70"/>
      <c r="R749" s="70"/>
      <c r="S749" s="70"/>
      <c r="T749" s="71"/>
      <c r="U749" s="26"/>
      <c r="V749" s="26"/>
      <c r="W749" s="26"/>
      <c r="X749" s="26"/>
      <c r="Y749" s="26"/>
      <c r="Z749" s="26"/>
    </row>
    <row r="750" spans="1:26" ht="12.75" customHeight="1">
      <c r="A750" s="67"/>
      <c r="B750" s="68"/>
      <c r="C750" s="68"/>
      <c r="D750" s="68"/>
      <c r="E750" s="68"/>
      <c r="F750" s="68"/>
      <c r="G750" s="68"/>
      <c r="H750" s="68"/>
      <c r="I750" s="68"/>
      <c r="J750" s="68"/>
      <c r="K750" s="68"/>
      <c r="L750" s="69"/>
      <c r="M750" s="70"/>
      <c r="N750" s="70"/>
      <c r="O750" s="70"/>
      <c r="P750" s="70"/>
      <c r="Q750" s="70"/>
      <c r="R750" s="70"/>
      <c r="S750" s="70"/>
      <c r="T750" s="71"/>
      <c r="U750" s="26"/>
      <c r="V750" s="26"/>
      <c r="W750" s="26"/>
      <c r="X750" s="26"/>
      <c r="Y750" s="26"/>
      <c r="Z750" s="26"/>
    </row>
    <row r="751" spans="1:26" ht="12.75" customHeight="1">
      <c r="A751" s="67"/>
      <c r="B751" s="68"/>
      <c r="C751" s="68"/>
      <c r="D751" s="68"/>
      <c r="E751" s="68"/>
      <c r="F751" s="68"/>
      <c r="G751" s="68"/>
      <c r="H751" s="68"/>
      <c r="I751" s="68"/>
      <c r="J751" s="68"/>
      <c r="K751" s="68"/>
      <c r="L751" s="69"/>
      <c r="M751" s="70"/>
      <c r="N751" s="70"/>
      <c r="O751" s="70"/>
      <c r="P751" s="70"/>
      <c r="Q751" s="70"/>
      <c r="R751" s="70"/>
      <c r="S751" s="70"/>
      <c r="T751" s="71"/>
      <c r="U751" s="26"/>
      <c r="V751" s="26"/>
      <c r="W751" s="26"/>
      <c r="X751" s="26"/>
      <c r="Y751" s="26"/>
      <c r="Z751" s="26"/>
    </row>
    <row r="752" spans="1:26" ht="12.75" customHeight="1">
      <c r="A752" s="67"/>
      <c r="B752" s="68"/>
      <c r="C752" s="68"/>
      <c r="D752" s="68"/>
      <c r="E752" s="68"/>
      <c r="F752" s="68"/>
      <c r="G752" s="68"/>
      <c r="H752" s="68"/>
      <c r="I752" s="68"/>
      <c r="J752" s="68"/>
      <c r="K752" s="68"/>
      <c r="L752" s="69"/>
      <c r="M752" s="70"/>
      <c r="N752" s="70"/>
      <c r="O752" s="70"/>
      <c r="P752" s="70"/>
      <c r="Q752" s="70"/>
      <c r="R752" s="70"/>
      <c r="S752" s="70"/>
      <c r="T752" s="71"/>
      <c r="U752" s="26"/>
      <c r="V752" s="26"/>
      <c r="W752" s="26"/>
      <c r="X752" s="26"/>
      <c r="Y752" s="26"/>
      <c r="Z752" s="26"/>
    </row>
    <row r="753" spans="1:26" ht="12.75" customHeight="1">
      <c r="A753" s="67"/>
      <c r="B753" s="68"/>
      <c r="C753" s="68"/>
      <c r="D753" s="68"/>
      <c r="E753" s="68"/>
      <c r="F753" s="68"/>
      <c r="G753" s="68"/>
      <c r="H753" s="68"/>
      <c r="I753" s="68"/>
      <c r="J753" s="68"/>
      <c r="K753" s="68"/>
      <c r="L753" s="69"/>
      <c r="M753" s="70"/>
      <c r="N753" s="70"/>
      <c r="O753" s="70"/>
      <c r="P753" s="70"/>
      <c r="Q753" s="70"/>
      <c r="R753" s="70"/>
      <c r="S753" s="70"/>
      <c r="T753" s="71"/>
      <c r="U753" s="26"/>
      <c r="V753" s="26"/>
      <c r="W753" s="26"/>
      <c r="X753" s="26"/>
      <c r="Y753" s="26"/>
      <c r="Z753" s="26"/>
    </row>
    <row r="754" spans="1:26" ht="12.75" customHeight="1">
      <c r="A754" s="67"/>
      <c r="B754" s="68"/>
      <c r="C754" s="68"/>
      <c r="D754" s="68"/>
      <c r="E754" s="68"/>
      <c r="F754" s="68"/>
      <c r="G754" s="68"/>
      <c r="H754" s="68"/>
      <c r="I754" s="68"/>
      <c r="J754" s="68"/>
      <c r="K754" s="68"/>
      <c r="L754" s="69"/>
      <c r="M754" s="70"/>
      <c r="N754" s="70"/>
      <c r="O754" s="70"/>
      <c r="P754" s="70"/>
      <c r="Q754" s="70"/>
      <c r="R754" s="70"/>
      <c r="S754" s="70"/>
      <c r="T754" s="71"/>
      <c r="U754" s="26"/>
      <c r="V754" s="26"/>
      <c r="W754" s="26"/>
      <c r="X754" s="26"/>
      <c r="Y754" s="26"/>
      <c r="Z754" s="26"/>
    </row>
    <row r="755" spans="1:26" ht="12.75" customHeight="1">
      <c r="A755" s="67"/>
      <c r="B755" s="68"/>
      <c r="C755" s="68"/>
      <c r="D755" s="68"/>
      <c r="E755" s="68"/>
      <c r="F755" s="68"/>
      <c r="G755" s="68"/>
      <c r="H755" s="68"/>
      <c r="I755" s="68"/>
      <c r="J755" s="68"/>
      <c r="K755" s="68"/>
      <c r="L755" s="69"/>
      <c r="M755" s="70"/>
      <c r="N755" s="70"/>
      <c r="O755" s="70"/>
      <c r="P755" s="70"/>
      <c r="Q755" s="70"/>
      <c r="R755" s="70"/>
      <c r="S755" s="70"/>
      <c r="T755" s="71"/>
      <c r="U755" s="26"/>
      <c r="V755" s="26"/>
      <c r="W755" s="26"/>
      <c r="X755" s="26"/>
      <c r="Y755" s="26"/>
      <c r="Z755" s="26"/>
    </row>
    <row r="756" spans="1:26" ht="12.75" customHeight="1">
      <c r="A756" s="67"/>
      <c r="B756" s="68"/>
      <c r="C756" s="68"/>
      <c r="D756" s="68"/>
      <c r="E756" s="68"/>
      <c r="F756" s="68"/>
      <c r="G756" s="68"/>
      <c r="H756" s="68"/>
      <c r="I756" s="68"/>
      <c r="J756" s="68"/>
      <c r="K756" s="68"/>
      <c r="L756" s="69"/>
      <c r="M756" s="70"/>
      <c r="N756" s="70"/>
      <c r="O756" s="70"/>
      <c r="P756" s="70"/>
      <c r="Q756" s="70"/>
      <c r="R756" s="70"/>
      <c r="S756" s="70"/>
      <c r="T756" s="71"/>
      <c r="U756" s="26"/>
      <c r="V756" s="26"/>
      <c r="W756" s="26"/>
      <c r="X756" s="26"/>
      <c r="Y756" s="26"/>
      <c r="Z756" s="26"/>
    </row>
    <row r="757" spans="1:26" ht="12.75" customHeight="1">
      <c r="A757" s="67"/>
      <c r="B757" s="68"/>
      <c r="C757" s="68"/>
      <c r="D757" s="68"/>
      <c r="E757" s="68"/>
      <c r="F757" s="68"/>
      <c r="G757" s="68"/>
      <c r="H757" s="68"/>
      <c r="I757" s="68"/>
      <c r="J757" s="68"/>
      <c r="K757" s="68"/>
      <c r="L757" s="69"/>
      <c r="M757" s="70"/>
      <c r="N757" s="70"/>
      <c r="O757" s="70"/>
      <c r="P757" s="70"/>
      <c r="Q757" s="70"/>
      <c r="R757" s="70"/>
      <c r="S757" s="70"/>
      <c r="T757" s="71"/>
      <c r="U757" s="26"/>
      <c r="V757" s="26"/>
      <c r="W757" s="26"/>
      <c r="X757" s="26"/>
      <c r="Y757" s="26"/>
      <c r="Z757" s="26"/>
    </row>
    <row r="758" spans="1:26" ht="12.75" customHeight="1">
      <c r="A758" s="67"/>
      <c r="B758" s="68"/>
      <c r="C758" s="68"/>
      <c r="D758" s="68"/>
      <c r="E758" s="68"/>
      <c r="F758" s="68"/>
      <c r="G758" s="68"/>
      <c r="H758" s="68"/>
      <c r="I758" s="68"/>
      <c r="J758" s="68"/>
      <c r="K758" s="68"/>
      <c r="L758" s="69"/>
      <c r="M758" s="70"/>
      <c r="N758" s="70"/>
      <c r="O758" s="70"/>
      <c r="P758" s="70"/>
      <c r="Q758" s="70"/>
      <c r="R758" s="70"/>
      <c r="S758" s="70"/>
      <c r="T758" s="71"/>
      <c r="U758" s="26"/>
      <c r="V758" s="26"/>
      <c r="W758" s="26"/>
      <c r="X758" s="26"/>
      <c r="Y758" s="26"/>
      <c r="Z758" s="26"/>
    </row>
    <row r="759" spans="1:26" ht="12.75" customHeight="1">
      <c r="A759" s="67"/>
      <c r="B759" s="68"/>
      <c r="C759" s="68"/>
      <c r="D759" s="68"/>
      <c r="E759" s="68"/>
      <c r="F759" s="68"/>
      <c r="G759" s="68"/>
      <c r="H759" s="68"/>
      <c r="I759" s="68"/>
      <c r="J759" s="68"/>
      <c r="K759" s="68"/>
      <c r="L759" s="69"/>
      <c r="M759" s="70"/>
      <c r="N759" s="70"/>
      <c r="O759" s="70"/>
      <c r="P759" s="70"/>
      <c r="Q759" s="70"/>
      <c r="R759" s="70"/>
      <c r="S759" s="70"/>
      <c r="T759" s="71"/>
      <c r="U759" s="26"/>
      <c r="V759" s="26"/>
      <c r="W759" s="26"/>
      <c r="X759" s="26"/>
      <c r="Y759" s="26"/>
      <c r="Z759" s="26"/>
    </row>
    <row r="760" spans="1:26" ht="12.75" customHeight="1">
      <c r="A760" s="67"/>
      <c r="B760" s="68"/>
      <c r="C760" s="68"/>
      <c r="D760" s="68"/>
      <c r="E760" s="68"/>
      <c r="F760" s="68"/>
      <c r="G760" s="68"/>
      <c r="H760" s="68"/>
      <c r="I760" s="68"/>
      <c r="J760" s="68"/>
      <c r="K760" s="68"/>
      <c r="L760" s="69"/>
      <c r="M760" s="70"/>
      <c r="N760" s="70"/>
      <c r="O760" s="70"/>
      <c r="P760" s="70"/>
      <c r="Q760" s="70"/>
      <c r="R760" s="70"/>
      <c r="S760" s="70"/>
      <c r="T760" s="71"/>
      <c r="U760" s="26"/>
      <c r="V760" s="26"/>
      <c r="W760" s="26"/>
      <c r="X760" s="26"/>
      <c r="Y760" s="26"/>
      <c r="Z760" s="26"/>
    </row>
    <row r="761" spans="1:26" ht="12.75" customHeight="1">
      <c r="A761" s="67"/>
      <c r="B761" s="68"/>
      <c r="C761" s="68"/>
      <c r="D761" s="68"/>
      <c r="E761" s="68"/>
      <c r="F761" s="68"/>
      <c r="G761" s="68"/>
      <c r="H761" s="68"/>
      <c r="I761" s="68"/>
      <c r="J761" s="68"/>
      <c r="K761" s="68"/>
      <c r="L761" s="69"/>
      <c r="M761" s="70"/>
      <c r="N761" s="70"/>
      <c r="O761" s="70"/>
      <c r="P761" s="70"/>
      <c r="Q761" s="70"/>
      <c r="R761" s="70"/>
      <c r="S761" s="70"/>
      <c r="T761" s="71"/>
      <c r="U761" s="26"/>
      <c r="V761" s="26"/>
      <c r="W761" s="26"/>
      <c r="X761" s="26"/>
      <c r="Y761" s="26"/>
      <c r="Z761" s="26"/>
    </row>
    <row r="762" spans="1:26" ht="12.75" customHeight="1">
      <c r="A762" s="67"/>
      <c r="B762" s="68"/>
      <c r="C762" s="68"/>
      <c r="D762" s="68"/>
      <c r="E762" s="68"/>
      <c r="F762" s="68"/>
      <c r="G762" s="68"/>
      <c r="H762" s="68"/>
      <c r="I762" s="68"/>
      <c r="J762" s="68"/>
      <c r="K762" s="68"/>
      <c r="L762" s="69"/>
      <c r="M762" s="70"/>
      <c r="N762" s="70"/>
      <c r="O762" s="70"/>
      <c r="P762" s="70"/>
      <c r="Q762" s="70"/>
      <c r="R762" s="70"/>
      <c r="S762" s="70"/>
      <c r="T762" s="71"/>
      <c r="U762" s="26"/>
      <c r="V762" s="26"/>
      <c r="W762" s="26"/>
      <c r="X762" s="26"/>
      <c r="Y762" s="26"/>
      <c r="Z762" s="26"/>
    </row>
    <row r="763" spans="1:26" ht="12.75" customHeight="1">
      <c r="A763" s="67"/>
      <c r="B763" s="68"/>
      <c r="C763" s="68"/>
      <c r="D763" s="68"/>
      <c r="E763" s="68"/>
      <c r="F763" s="68"/>
      <c r="G763" s="68"/>
      <c r="H763" s="68"/>
      <c r="I763" s="68"/>
      <c r="J763" s="68"/>
      <c r="K763" s="68"/>
      <c r="L763" s="69"/>
      <c r="M763" s="70"/>
      <c r="N763" s="70"/>
      <c r="O763" s="70"/>
      <c r="P763" s="70"/>
      <c r="Q763" s="70"/>
      <c r="R763" s="70"/>
      <c r="S763" s="70"/>
      <c r="T763" s="71"/>
      <c r="U763" s="26"/>
      <c r="V763" s="26"/>
      <c r="W763" s="26"/>
      <c r="X763" s="26"/>
      <c r="Y763" s="26"/>
      <c r="Z763" s="26"/>
    </row>
    <row r="764" spans="1:26" ht="12.75" customHeight="1">
      <c r="A764" s="67"/>
      <c r="B764" s="68"/>
      <c r="C764" s="68"/>
      <c r="D764" s="68"/>
      <c r="E764" s="68"/>
      <c r="F764" s="68"/>
      <c r="G764" s="68"/>
      <c r="H764" s="68"/>
      <c r="I764" s="68"/>
      <c r="J764" s="68"/>
      <c r="K764" s="68"/>
      <c r="L764" s="69"/>
      <c r="M764" s="70"/>
      <c r="N764" s="70"/>
      <c r="O764" s="70"/>
      <c r="P764" s="70"/>
      <c r="Q764" s="70"/>
      <c r="R764" s="70"/>
      <c r="S764" s="70"/>
      <c r="T764" s="71"/>
      <c r="U764" s="26"/>
      <c r="V764" s="26"/>
      <c r="W764" s="26"/>
      <c r="X764" s="26"/>
      <c r="Y764" s="26"/>
      <c r="Z764" s="26"/>
    </row>
    <row r="765" spans="1:26" ht="12.75" customHeight="1">
      <c r="A765" s="67"/>
      <c r="B765" s="68"/>
      <c r="C765" s="68"/>
      <c r="D765" s="68"/>
      <c r="E765" s="68"/>
      <c r="F765" s="68"/>
      <c r="G765" s="68"/>
      <c r="H765" s="68"/>
      <c r="I765" s="68"/>
      <c r="J765" s="68"/>
      <c r="K765" s="68"/>
      <c r="L765" s="69"/>
      <c r="M765" s="70"/>
      <c r="N765" s="70"/>
      <c r="O765" s="70"/>
      <c r="P765" s="70"/>
      <c r="Q765" s="70"/>
      <c r="R765" s="70"/>
      <c r="S765" s="70"/>
      <c r="T765" s="71"/>
      <c r="U765" s="26"/>
      <c r="V765" s="26"/>
      <c r="W765" s="26"/>
      <c r="X765" s="26"/>
      <c r="Y765" s="26"/>
      <c r="Z765" s="26"/>
    </row>
    <row r="766" spans="1:26" ht="12.75" customHeight="1">
      <c r="A766" s="67"/>
      <c r="B766" s="68"/>
      <c r="C766" s="68"/>
      <c r="D766" s="68"/>
      <c r="E766" s="68"/>
      <c r="F766" s="68"/>
      <c r="G766" s="68"/>
      <c r="H766" s="68"/>
      <c r="I766" s="68"/>
      <c r="J766" s="68"/>
      <c r="K766" s="68"/>
      <c r="L766" s="69"/>
      <c r="M766" s="70"/>
      <c r="N766" s="70"/>
      <c r="O766" s="70"/>
      <c r="P766" s="70"/>
      <c r="Q766" s="70"/>
      <c r="R766" s="70"/>
      <c r="S766" s="70"/>
      <c r="T766" s="71"/>
      <c r="U766" s="26"/>
      <c r="V766" s="26"/>
      <c r="W766" s="26"/>
      <c r="X766" s="26"/>
      <c r="Y766" s="26"/>
      <c r="Z766" s="26"/>
    </row>
    <row r="767" spans="1:26" ht="12.75" customHeight="1">
      <c r="A767" s="67"/>
      <c r="B767" s="68"/>
      <c r="C767" s="68"/>
      <c r="D767" s="68"/>
      <c r="E767" s="68"/>
      <c r="F767" s="68"/>
      <c r="G767" s="68"/>
      <c r="H767" s="68"/>
      <c r="I767" s="68"/>
      <c r="J767" s="68"/>
      <c r="K767" s="68"/>
      <c r="L767" s="69"/>
      <c r="M767" s="70"/>
      <c r="N767" s="70"/>
      <c r="O767" s="70"/>
      <c r="P767" s="70"/>
      <c r="Q767" s="70"/>
      <c r="R767" s="70"/>
      <c r="S767" s="70"/>
      <c r="T767" s="71"/>
      <c r="U767" s="26"/>
      <c r="V767" s="26"/>
      <c r="W767" s="26"/>
      <c r="X767" s="26"/>
      <c r="Y767" s="26"/>
      <c r="Z767" s="26"/>
    </row>
    <row r="768" spans="1:26" ht="12.75" customHeight="1">
      <c r="A768" s="67"/>
      <c r="B768" s="68"/>
      <c r="C768" s="68"/>
      <c r="D768" s="68"/>
      <c r="E768" s="68"/>
      <c r="F768" s="68"/>
      <c r="G768" s="68"/>
      <c r="H768" s="68"/>
      <c r="I768" s="68"/>
      <c r="J768" s="68"/>
      <c r="K768" s="68"/>
      <c r="L768" s="69"/>
      <c r="M768" s="70"/>
      <c r="N768" s="70"/>
      <c r="O768" s="70"/>
      <c r="P768" s="70"/>
      <c r="Q768" s="70"/>
      <c r="R768" s="70"/>
      <c r="S768" s="70"/>
      <c r="T768" s="71"/>
      <c r="U768" s="26"/>
      <c r="V768" s="26"/>
      <c r="W768" s="26"/>
      <c r="X768" s="26"/>
      <c r="Y768" s="26"/>
      <c r="Z768" s="26"/>
    </row>
    <row r="769" spans="1:26" ht="12.75" customHeight="1">
      <c r="A769" s="67"/>
      <c r="B769" s="68"/>
      <c r="C769" s="68"/>
      <c r="D769" s="68"/>
      <c r="E769" s="68"/>
      <c r="F769" s="68"/>
      <c r="G769" s="68"/>
      <c r="H769" s="68"/>
      <c r="I769" s="68"/>
      <c r="J769" s="68"/>
      <c r="K769" s="68"/>
      <c r="L769" s="69"/>
      <c r="M769" s="70"/>
      <c r="N769" s="70"/>
      <c r="O769" s="70"/>
      <c r="P769" s="70"/>
      <c r="Q769" s="70"/>
      <c r="R769" s="70"/>
      <c r="S769" s="70"/>
      <c r="T769" s="71"/>
      <c r="U769" s="26"/>
      <c r="V769" s="26"/>
      <c r="W769" s="26"/>
      <c r="X769" s="26"/>
      <c r="Y769" s="26"/>
      <c r="Z769" s="26"/>
    </row>
    <row r="770" spans="1:26" ht="12.75" customHeight="1">
      <c r="A770" s="67"/>
      <c r="B770" s="68"/>
      <c r="C770" s="68"/>
      <c r="D770" s="68"/>
      <c r="E770" s="68"/>
      <c r="F770" s="68"/>
      <c r="G770" s="68"/>
      <c r="H770" s="68"/>
      <c r="I770" s="68"/>
      <c r="J770" s="68"/>
      <c r="K770" s="68"/>
      <c r="L770" s="69"/>
      <c r="M770" s="70"/>
      <c r="N770" s="70"/>
      <c r="O770" s="70"/>
      <c r="P770" s="70"/>
      <c r="Q770" s="70"/>
      <c r="R770" s="70"/>
      <c r="S770" s="70"/>
      <c r="T770" s="71"/>
      <c r="U770" s="26"/>
      <c r="V770" s="26"/>
      <c r="W770" s="26"/>
      <c r="X770" s="26"/>
      <c r="Y770" s="26"/>
      <c r="Z770" s="26"/>
    </row>
    <row r="771" spans="1:26" ht="12.75" customHeight="1">
      <c r="A771" s="67"/>
      <c r="B771" s="68"/>
      <c r="C771" s="68"/>
      <c r="D771" s="68"/>
      <c r="E771" s="68"/>
      <c r="F771" s="68"/>
      <c r="G771" s="68"/>
      <c r="H771" s="68"/>
      <c r="I771" s="68"/>
      <c r="J771" s="68"/>
      <c r="K771" s="68"/>
      <c r="L771" s="69"/>
      <c r="M771" s="70"/>
      <c r="N771" s="70"/>
      <c r="O771" s="70"/>
      <c r="P771" s="70"/>
      <c r="Q771" s="70"/>
      <c r="R771" s="70"/>
      <c r="S771" s="70"/>
      <c r="T771" s="71"/>
      <c r="U771" s="26"/>
      <c r="V771" s="26"/>
      <c r="W771" s="26"/>
      <c r="X771" s="26"/>
      <c r="Y771" s="26"/>
      <c r="Z771" s="26"/>
    </row>
    <row r="772" spans="1:26" ht="12.75" customHeight="1">
      <c r="A772" s="67"/>
      <c r="B772" s="68"/>
      <c r="C772" s="68"/>
      <c r="D772" s="68"/>
      <c r="E772" s="68"/>
      <c r="F772" s="68"/>
      <c r="G772" s="68"/>
      <c r="H772" s="68"/>
      <c r="I772" s="68"/>
      <c r="J772" s="68"/>
      <c r="K772" s="68"/>
      <c r="L772" s="69"/>
      <c r="M772" s="70"/>
      <c r="N772" s="70"/>
      <c r="O772" s="70"/>
      <c r="P772" s="70"/>
      <c r="Q772" s="70"/>
      <c r="R772" s="70"/>
      <c r="S772" s="70"/>
      <c r="T772" s="71"/>
      <c r="U772" s="26"/>
      <c r="V772" s="26"/>
      <c r="W772" s="26"/>
      <c r="X772" s="26"/>
      <c r="Y772" s="26"/>
      <c r="Z772" s="26"/>
    </row>
    <row r="773" spans="1:26" ht="12.75" customHeight="1">
      <c r="A773" s="67"/>
      <c r="B773" s="68"/>
      <c r="C773" s="68"/>
      <c r="D773" s="68"/>
      <c r="E773" s="68"/>
      <c r="F773" s="68"/>
      <c r="G773" s="68"/>
      <c r="H773" s="68"/>
      <c r="I773" s="68"/>
      <c r="J773" s="68"/>
      <c r="K773" s="68"/>
      <c r="L773" s="69"/>
      <c r="M773" s="70"/>
      <c r="N773" s="70"/>
      <c r="O773" s="70"/>
      <c r="P773" s="70"/>
      <c r="Q773" s="70"/>
      <c r="R773" s="70"/>
      <c r="S773" s="70"/>
      <c r="T773" s="71"/>
      <c r="U773" s="26"/>
      <c r="V773" s="26"/>
      <c r="W773" s="26"/>
      <c r="X773" s="26"/>
      <c r="Y773" s="26"/>
      <c r="Z773" s="26"/>
    </row>
    <row r="774" spans="1:26" ht="12.75" customHeight="1">
      <c r="A774" s="67"/>
      <c r="B774" s="68"/>
      <c r="C774" s="68"/>
      <c r="D774" s="68"/>
      <c r="E774" s="68"/>
      <c r="F774" s="68"/>
      <c r="G774" s="68"/>
      <c r="H774" s="68"/>
      <c r="I774" s="68"/>
      <c r="J774" s="68"/>
      <c r="K774" s="68"/>
      <c r="L774" s="69"/>
      <c r="M774" s="70"/>
      <c r="N774" s="70"/>
      <c r="O774" s="70"/>
      <c r="P774" s="70"/>
      <c r="Q774" s="70"/>
      <c r="R774" s="70"/>
      <c r="S774" s="70"/>
      <c r="T774" s="71"/>
      <c r="U774" s="26"/>
      <c r="V774" s="26"/>
      <c r="W774" s="26"/>
      <c r="X774" s="26"/>
      <c r="Y774" s="26"/>
      <c r="Z774" s="26"/>
    </row>
    <row r="775" spans="1:26" ht="12.75" customHeight="1">
      <c r="A775" s="67"/>
      <c r="B775" s="68"/>
      <c r="C775" s="68"/>
      <c r="D775" s="68"/>
      <c r="E775" s="68"/>
      <c r="F775" s="68"/>
      <c r="G775" s="68"/>
      <c r="H775" s="68"/>
      <c r="I775" s="68"/>
      <c r="J775" s="68"/>
      <c r="K775" s="68"/>
      <c r="L775" s="69"/>
      <c r="M775" s="70"/>
      <c r="N775" s="70"/>
      <c r="O775" s="70"/>
      <c r="P775" s="70"/>
      <c r="Q775" s="70"/>
      <c r="R775" s="70"/>
      <c r="S775" s="70"/>
      <c r="T775" s="71"/>
      <c r="U775" s="26"/>
      <c r="V775" s="26"/>
      <c r="W775" s="26"/>
      <c r="X775" s="26"/>
      <c r="Y775" s="26"/>
      <c r="Z775" s="26"/>
    </row>
    <row r="776" spans="1:26" ht="12.75" customHeight="1">
      <c r="A776" s="67"/>
      <c r="B776" s="68"/>
      <c r="C776" s="68"/>
      <c r="D776" s="68"/>
      <c r="E776" s="68"/>
      <c r="F776" s="68"/>
      <c r="G776" s="68"/>
      <c r="H776" s="68"/>
      <c r="I776" s="68"/>
      <c r="J776" s="68"/>
      <c r="K776" s="68"/>
      <c r="L776" s="69"/>
      <c r="M776" s="70"/>
      <c r="N776" s="70"/>
      <c r="O776" s="70"/>
      <c r="P776" s="70"/>
      <c r="Q776" s="70"/>
      <c r="R776" s="70"/>
      <c r="S776" s="70"/>
      <c r="T776" s="71"/>
      <c r="U776" s="26"/>
      <c r="V776" s="26"/>
      <c r="W776" s="26"/>
      <c r="X776" s="26"/>
      <c r="Y776" s="26"/>
      <c r="Z776" s="26"/>
    </row>
    <row r="777" spans="1:26" ht="12.75" customHeight="1">
      <c r="A777" s="67"/>
      <c r="B777" s="68"/>
      <c r="C777" s="68"/>
      <c r="D777" s="68"/>
      <c r="E777" s="68"/>
      <c r="F777" s="68"/>
      <c r="G777" s="68"/>
      <c r="H777" s="68"/>
      <c r="I777" s="68"/>
      <c r="J777" s="68"/>
      <c r="K777" s="68"/>
      <c r="L777" s="69"/>
      <c r="M777" s="70"/>
      <c r="N777" s="70"/>
      <c r="O777" s="70"/>
      <c r="P777" s="70"/>
      <c r="Q777" s="70"/>
      <c r="R777" s="70"/>
      <c r="S777" s="70"/>
      <c r="T777" s="71"/>
      <c r="U777" s="26"/>
      <c r="V777" s="26"/>
      <c r="W777" s="26"/>
      <c r="X777" s="26"/>
      <c r="Y777" s="26"/>
      <c r="Z777" s="26"/>
    </row>
    <row r="778" spans="1:26" ht="12.75" customHeight="1">
      <c r="A778" s="67"/>
      <c r="B778" s="68"/>
      <c r="C778" s="68"/>
      <c r="D778" s="68"/>
      <c r="E778" s="68"/>
      <c r="F778" s="68"/>
      <c r="G778" s="68"/>
      <c r="H778" s="68"/>
      <c r="I778" s="68"/>
      <c r="J778" s="68"/>
      <c r="K778" s="68"/>
      <c r="L778" s="69"/>
      <c r="M778" s="70"/>
      <c r="N778" s="70"/>
      <c r="O778" s="70"/>
      <c r="P778" s="70"/>
      <c r="Q778" s="70"/>
      <c r="R778" s="70"/>
      <c r="S778" s="70"/>
      <c r="T778" s="71"/>
      <c r="U778" s="26"/>
      <c r="V778" s="26"/>
      <c r="W778" s="26"/>
      <c r="X778" s="26"/>
      <c r="Y778" s="26"/>
      <c r="Z778" s="26"/>
    </row>
    <row r="779" spans="1:26" ht="12.75" customHeight="1">
      <c r="A779" s="67"/>
      <c r="B779" s="68"/>
      <c r="C779" s="68"/>
      <c r="D779" s="68"/>
      <c r="E779" s="68"/>
      <c r="F779" s="68"/>
      <c r="G779" s="68"/>
      <c r="H779" s="68"/>
      <c r="I779" s="68"/>
      <c r="J779" s="68"/>
      <c r="K779" s="68"/>
      <c r="L779" s="69"/>
      <c r="M779" s="70"/>
      <c r="N779" s="70"/>
      <c r="O779" s="70"/>
      <c r="P779" s="70"/>
      <c r="Q779" s="70"/>
      <c r="R779" s="70"/>
      <c r="S779" s="70"/>
      <c r="T779" s="71"/>
      <c r="U779" s="26"/>
      <c r="V779" s="26"/>
      <c r="W779" s="26"/>
      <c r="X779" s="26"/>
      <c r="Y779" s="26"/>
      <c r="Z779" s="26"/>
    </row>
    <row r="780" spans="1:26" ht="12.75" customHeight="1">
      <c r="A780" s="67"/>
      <c r="B780" s="68"/>
      <c r="C780" s="68"/>
      <c r="D780" s="68"/>
      <c r="E780" s="68"/>
      <c r="F780" s="68"/>
      <c r="G780" s="68"/>
      <c r="H780" s="68"/>
      <c r="I780" s="68"/>
      <c r="J780" s="68"/>
      <c r="K780" s="68"/>
      <c r="L780" s="69"/>
      <c r="M780" s="70"/>
      <c r="N780" s="70"/>
      <c r="O780" s="70"/>
      <c r="P780" s="70"/>
      <c r="Q780" s="70"/>
      <c r="R780" s="70"/>
      <c r="S780" s="70"/>
      <c r="T780" s="71"/>
      <c r="U780" s="26"/>
      <c r="V780" s="26"/>
      <c r="W780" s="26"/>
      <c r="X780" s="26"/>
      <c r="Y780" s="26"/>
      <c r="Z780" s="26"/>
    </row>
    <row r="781" spans="1:26" ht="12.75" customHeight="1">
      <c r="A781" s="67"/>
      <c r="B781" s="68"/>
      <c r="C781" s="68"/>
      <c r="D781" s="68"/>
      <c r="E781" s="68"/>
      <c r="F781" s="68"/>
      <c r="G781" s="68"/>
      <c r="H781" s="68"/>
      <c r="I781" s="68"/>
      <c r="J781" s="68"/>
      <c r="K781" s="68"/>
      <c r="L781" s="69"/>
      <c r="M781" s="70"/>
      <c r="N781" s="70"/>
      <c r="O781" s="70"/>
      <c r="P781" s="70"/>
      <c r="Q781" s="70"/>
      <c r="R781" s="70"/>
      <c r="S781" s="70"/>
      <c r="T781" s="71"/>
      <c r="U781" s="26"/>
      <c r="V781" s="26"/>
      <c r="W781" s="26"/>
      <c r="X781" s="26"/>
      <c r="Y781" s="26"/>
      <c r="Z781" s="26"/>
    </row>
    <row r="782" spans="1:26" ht="12.75" customHeight="1">
      <c r="A782" s="67"/>
      <c r="B782" s="68"/>
      <c r="C782" s="68"/>
      <c r="D782" s="68"/>
      <c r="E782" s="68"/>
      <c r="F782" s="68"/>
      <c r="G782" s="68"/>
      <c r="H782" s="68"/>
      <c r="I782" s="68"/>
      <c r="J782" s="68"/>
      <c r="K782" s="68"/>
      <c r="L782" s="69"/>
      <c r="M782" s="70"/>
      <c r="N782" s="70"/>
      <c r="O782" s="70"/>
      <c r="P782" s="70"/>
      <c r="Q782" s="70"/>
      <c r="R782" s="70"/>
      <c r="S782" s="70"/>
      <c r="T782" s="71"/>
      <c r="U782" s="26"/>
      <c r="V782" s="26"/>
      <c r="W782" s="26"/>
      <c r="X782" s="26"/>
      <c r="Y782" s="26"/>
      <c r="Z782" s="26"/>
    </row>
    <row r="783" spans="1:26" ht="12.75" customHeight="1">
      <c r="A783" s="67"/>
      <c r="B783" s="68"/>
      <c r="C783" s="68"/>
      <c r="D783" s="68"/>
      <c r="E783" s="68"/>
      <c r="F783" s="68"/>
      <c r="G783" s="68"/>
      <c r="H783" s="68"/>
      <c r="I783" s="68"/>
      <c r="J783" s="68"/>
      <c r="K783" s="68"/>
      <c r="L783" s="69"/>
      <c r="M783" s="70"/>
      <c r="N783" s="70"/>
      <c r="O783" s="70"/>
      <c r="P783" s="70"/>
      <c r="Q783" s="70"/>
      <c r="R783" s="70"/>
      <c r="S783" s="70"/>
      <c r="T783" s="71"/>
      <c r="U783" s="26"/>
      <c r="V783" s="26"/>
      <c r="W783" s="26"/>
      <c r="X783" s="26"/>
      <c r="Y783" s="26"/>
      <c r="Z783" s="26"/>
    </row>
    <row r="784" spans="1:26" ht="12.75" customHeight="1">
      <c r="A784" s="67"/>
      <c r="B784" s="68"/>
      <c r="C784" s="68"/>
      <c r="D784" s="68"/>
      <c r="E784" s="68"/>
      <c r="F784" s="68"/>
      <c r="G784" s="68"/>
      <c r="H784" s="68"/>
      <c r="I784" s="68"/>
      <c r="J784" s="68"/>
      <c r="K784" s="68"/>
      <c r="L784" s="69"/>
      <c r="M784" s="70"/>
      <c r="N784" s="70"/>
      <c r="O784" s="70"/>
      <c r="P784" s="70"/>
      <c r="Q784" s="70"/>
      <c r="R784" s="70"/>
      <c r="S784" s="70"/>
      <c r="T784" s="71"/>
      <c r="U784" s="26"/>
      <c r="V784" s="26"/>
      <c r="W784" s="26"/>
      <c r="X784" s="26"/>
      <c r="Y784" s="26"/>
      <c r="Z784" s="26"/>
    </row>
    <row r="785" spans="1:26" ht="12.75" customHeight="1">
      <c r="A785" s="67"/>
      <c r="B785" s="68"/>
      <c r="C785" s="68"/>
      <c r="D785" s="68"/>
      <c r="E785" s="68"/>
      <c r="F785" s="68"/>
      <c r="G785" s="68"/>
      <c r="H785" s="68"/>
      <c r="I785" s="68"/>
      <c r="J785" s="68"/>
      <c r="K785" s="68"/>
      <c r="L785" s="69"/>
      <c r="M785" s="70"/>
      <c r="N785" s="70"/>
      <c r="O785" s="70"/>
      <c r="P785" s="70"/>
      <c r="Q785" s="70"/>
      <c r="R785" s="70"/>
      <c r="S785" s="70"/>
      <c r="T785" s="71"/>
      <c r="U785" s="26"/>
      <c r="V785" s="26"/>
      <c r="W785" s="26"/>
      <c r="X785" s="26"/>
      <c r="Y785" s="26"/>
      <c r="Z785" s="26"/>
    </row>
    <row r="786" spans="1:26" ht="12.75" customHeight="1">
      <c r="A786" s="67"/>
      <c r="B786" s="68"/>
      <c r="C786" s="68"/>
      <c r="D786" s="68"/>
      <c r="E786" s="68"/>
      <c r="F786" s="68"/>
      <c r="G786" s="68"/>
      <c r="H786" s="68"/>
      <c r="I786" s="68"/>
      <c r="J786" s="68"/>
      <c r="K786" s="68"/>
      <c r="L786" s="69"/>
      <c r="M786" s="70"/>
      <c r="N786" s="70"/>
      <c r="O786" s="70"/>
      <c r="P786" s="70"/>
      <c r="Q786" s="70"/>
      <c r="R786" s="70"/>
      <c r="S786" s="70"/>
      <c r="T786" s="71"/>
      <c r="U786" s="26"/>
      <c r="V786" s="26"/>
      <c r="W786" s="26"/>
      <c r="X786" s="26"/>
      <c r="Y786" s="26"/>
      <c r="Z786" s="26"/>
    </row>
    <row r="787" spans="1:26" ht="12.75" customHeight="1">
      <c r="A787" s="67"/>
      <c r="B787" s="68"/>
      <c r="C787" s="68"/>
      <c r="D787" s="68"/>
      <c r="E787" s="68"/>
      <c r="F787" s="68"/>
      <c r="G787" s="68"/>
      <c r="H787" s="68"/>
      <c r="I787" s="68"/>
      <c r="J787" s="68"/>
      <c r="K787" s="68"/>
      <c r="L787" s="69"/>
      <c r="M787" s="70"/>
      <c r="N787" s="70"/>
      <c r="O787" s="70"/>
      <c r="P787" s="70"/>
      <c r="Q787" s="70"/>
      <c r="R787" s="70"/>
      <c r="S787" s="70"/>
      <c r="T787" s="71"/>
      <c r="U787" s="26"/>
      <c r="V787" s="26"/>
      <c r="W787" s="26"/>
      <c r="X787" s="26"/>
      <c r="Y787" s="26"/>
      <c r="Z787" s="26"/>
    </row>
    <row r="788" spans="1:26" ht="12.75" customHeight="1">
      <c r="A788" s="67"/>
      <c r="B788" s="68"/>
      <c r="C788" s="68"/>
      <c r="D788" s="68"/>
      <c r="E788" s="68"/>
      <c r="F788" s="68"/>
      <c r="G788" s="68"/>
      <c r="H788" s="68"/>
      <c r="I788" s="68"/>
      <c r="J788" s="68"/>
      <c r="K788" s="68"/>
      <c r="L788" s="69"/>
      <c r="M788" s="70"/>
      <c r="N788" s="70"/>
      <c r="O788" s="70"/>
      <c r="P788" s="70"/>
      <c r="Q788" s="70"/>
      <c r="R788" s="70"/>
      <c r="S788" s="70"/>
      <c r="T788" s="71"/>
      <c r="U788" s="26"/>
      <c r="V788" s="26"/>
      <c r="W788" s="26"/>
      <c r="X788" s="26"/>
      <c r="Y788" s="26"/>
      <c r="Z788" s="26"/>
    </row>
    <row r="789" spans="1:26" ht="12.75" customHeight="1">
      <c r="A789" s="67"/>
      <c r="B789" s="68"/>
      <c r="C789" s="68"/>
      <c r="D789" s="68"/>
      <c r="E789" s="68"/>
      <c r="F789" s="68"/>
      <c r="G789" s="68"/>
      <c r="H789" s="68"/>
      <c r="I789" s="68"/>
      <c r="J789" s="68"/>
      <c r="K789" s="68"/>
      <c r="L789" s="69"/>
      <c r="M789" s="70"/>
      <c r="N789" s="70"/>
      <c r="O789" s="70"/>
      <c r="P789" s="70"/>
      <c r="Q789" s="70"/>
      <c r="R789" s="70"/>
      <c r="S789" s="70"/>
      <c r="T789" s="71"/>
      <c r="U789" s="26"/>
      <c r="V789" s="26"/>
      <c r="W789" s="26"/>
      <c r="X789" s="26"/>
      <c r="Y789" s="26"/>
      <c r="Z789" s="26"/>
    </row>
    <row r="790" spans="1:26" ht="12.75" customHeight="1">
      <c r="A790" s="67"/>
      <c r="B790" s="68"/>
      <c r="C790" s="68"/>
      <c r="D790" s="68"/>
      <c r="E790" s="68"/>
      <c r="F790" s="68"/>
      <c r="G790" s="68"/>
      <c r="H790" s="68"/>
      <c r="I790" s="68"/>
      <c r="J790" s="68"/>
      <c r="K790" s="68"/>
      <c r="L790" s="69"/>
      <c r="M790" s="70"/>
      <c r="N790" s="70"/>
      <c r="O790" s="70"/>
      <c r="P790" s="70"/>
      <c r="Q790" s="70"/>
      <c r="R790" s="70"/>
      <c r="S790" s="70"/>
      <c r="T790" s="71"/>
      <c r="U790" s="26"/>
      <c r="V790" s="26"/>
      <c r="W790" s="26"/>
      <c r="X790" s="26"/>
      <c r="Y790" s="26"/>
      <c r="Z790" s="26"/>
    </row>
    <row r="791" spans="1:26" ht="12.75" customHeight="1">
      <c r="A791" s="67"/>
      <c r="B791" s="68"/>
      <c r="C791" s="68"/>
      <c r="D791" s="68"/>
      <c r="E791" s="68"/>
      <c r="F791" s="68"/>
      <c r="G791" s="68"/>
      <c r="H791" s="68"/>
      <c r="I791" s="68"/>
      <c r="J791" s="68"/>
      <c r="K791" s="68"/>
      <c r="L791" s="69"/>
      <c r="M791" s="70"/>
      <c r="N791" s="70"/>
      <c r="O791" s="70"/>
      <c r="P791" s="70"/>
      <c r="Q791" s="70"/>
      <c r="R791" s="70"/>
      <c r="S791" s="70"/>
      <c r="T791" s="71"/>
      <c r="U791" s="26"/>
      <c r="V791" s="26"/>
      <c r="W791" s="26"/>
      <c r="X791" s="26"/>
      <c r="Y791" s="26"/>
      <c r="Z791" s="26"/>
    </row>
    <row r="792" spans="1:26" ht="12.75" customHeight="1">
      <c r="A792" s="67"/>
      <c r="B792" s="68"/>
      <c r="C792" s="68"/>
      <c r="D792" s="68"/>
      <c r="E792" s="68"/>
      <c r="F792" s="68"/>
      <c r="G792" s="68"/>
      <c r="H792" s="68"/>
      <c r="I792" s="68"/>
      <c r="J792" s="68"/>
      <c r="K792" s="68"/>
      <c r="L792" s="69"/>
      <c r="M792" s="70"/>
      <c r="N792" s="70"/>
      <c r="O792" s="70"/>
      <c r="P792" s="70"/>
      <c r="Q792" s="70"/>
      <c r="R792" s="70"/>
      <c r="S792" s="70"/>
      <c r="T792" s="71"/>
      <c r="U792" s="26"/>
      <c r="V792" s="26"/>
      <c r="W792" s="26"/>
      <c r="X792" s="26"/>
      <c r="Y792" s="26"/>
      <c r="Z792" s="26"/>
    </row>
    <row r="793" spans="1:26" ht="12.75" customHeight="1">
      <c r="A793" s="67"/>
      <c r="B793" s="68"/>
      <c r="C793" s="68"/>
      <c r="D793" s="68"/>
      <c r="E793" s="68"/>
      <c r="F793" s="68"/>
      <c r="G793" s="68"/>
      <c r="H793" s="68"/>
      <c r="I793" s="68"/>
      <c r="J793" s="68"/>
      <c r="K793" s="68"/>
      <c r="L793" s="69"/>
      <c r="M793" s="70"/>
      <c r="N793" s="70"/>
      <c r="O793" s="70"/>
      <c r="P793" s="70"/>
      <c r="Q793" s="70"/>
      <c r="R793" s="70"/>
      <c r="S793" s="70"/>
      <c r="T793" s="71"/>
      <c r="U793" s="26"/>
      <c r="V793" s="26"/>
      <c r="W793" s="26"/>
      <c r="X793" s="26"/>
      <c r="Y793" s="26"/>
      <c r="Z793" s="26"/>
    </row>
    <row r="794" spans="1:26" ht="12.75" customHeight="1">
      <c r="A794" s="67"/>
      <c r="B794" s="68"/>
      <c r="C794" s="68"/>
      <c r="D794" s="68"/>
      <c r="E794" s="68"/>
      <c r="F794" s="68"/>
      <c r="G794" s="68"/>
      <c r="H794" s="68"/>
      <c r="I794" s="68"/>
      <c r="J794" s="68"/>
      <c r="K794" s="68"/>
      <c r="L794" s="69"/>
      <c r="M794" s="70"/>
      <c r="N794" s="70"/>
      <c r="O794" s="70"/>
      <c r="P794" s="70"/>
      <c r="Q794" s="70"/>
      <c r="R794" s="70"/>
      <c r="S794" s="70"/>
      <c r="T794" s="71"/>
      <c r="U794" s="26"/>
      <c r="V794" s="26"/>
      <c r="W794" s="26"/>
      <c r="X794" s="26"/>
      <c r="Y794" s="26"/>
      <c r="Z794" s="26"/>
    </row>
    <row r="795" spans="1:26" ht="12.75" customHeight="1">
      <c r="A795" s="67"/>
      <c r="B795" s="68"/>
      <c r="C795" s="68"/>
      <c r="D795" s="68"/>
      <c r="E795" s="68"/>
      <c r="F795" s="68"/>
      <c r="G795" s="68"/>
      <c r="H795" s="68"/>
      <c r="I795" s="68"/>
      <c r="J795" s="68"/>
      <c r="K795" s="68"/>
      <c r="L795" s="69"/>
      <c r="M795" s="70"/>
      <c r="N795" s="70"/>
      <c r="O795" s="70"/>
      <c r="P795" s="70"/>
      <c r="Q795" s="70"/>
      <c r="R795" s="70"/>
      <c r="S795" s="70"/>
      <c r="T795" s="71"/>
      <c r="U795" s="26"/>
      <c r="V795" s="26"/>
      <c r="W795" s="26"/>
      <c r="X795" s="26"/>
      <c r="Y795" s="26"/>
      <c r="Z795" s="26"/>
    </row>
    <row r="796" spans="1:26" ht="12.75" customHeight="1">
      <c r="A796" s="67"/>
      <c r="B796" s="68"/>
      <c r="C796" s="68"/>
      <c r="D796" s="68"/>
      <c r="E796" s="68"/>
      <c r="F796" s="68"/>
      <c r="G796" s="68"/>
      <c r="H796" s="68"/>
      <c r="I796" s="68"/>
      <c r="J796" s="68"/>
      <c r="K796" s="68"/>
      <c r="L796" s="69"/>
      <c r="M796" s="70"/>
      <c r="N796" s="70"/>
      <c r="O796" s="70"/>
      <c r="P796" s="70"/>
      <c r="Q796" s="70"/>
      <c r="R796" s="70"/>
      <c r="S796" s="70"/>
      <c r="T796" s="71"/>
      <c r="U796" s="26"/>
      <c r="V796" s="26"/>
      <c r="W796" s="26"/>
      <c r="X796" s="26"/>
      <c r="Y796" s="26"/>
      <c r="Z796" s="26"/>
    </row>
    <row r="797" spans="1:26" ht="12.75" customHeight="1">
      <c r="A797" s="67"/>
      <c r="B797" s="68"/>
      <c r="C797" s="68"/>
      <c r="D797" s="68"/>
      <c r="E797" s="68"/>
      <c r="F797" s="68"/>
      <c r="G797" s="68"/>
      <c r="H797" s="68"/>
      <c r="I797" s="68"/>
      <c r="J797" s="68"/>
      <c r="K797" s="68"/>
      <c r="L797" s="69"/>
      <c r="M797" s="70"/>
      <c r="N797" s="70"/>
      <c r="O797" s="70"/>
      <c r="P797" s="70"/>
      <c r="Q797" s="70"/>
      <c r="R797" s="70"/>
      <c r="S797" s="70"/>
      <c r="T797" s="71"/>
      <c r="U797" s="26"/>
      <c r="V797" s="26"/>
      <c r="W797" s="26"/>
      <c r="X797" s="26"/>
      <c r="Y797" s="26"/>
      <c r="Z797" s="26"/>
    </row>
    <row r="798" spans="1:26" ht="12.75" customHeight="1">
      <c r="A798" s="67"/>
      <c r="B798" s="68"/>
      <c r="C798" s="68"/>
      <c r="D798" s="68"/>
      <c r="E798" s="68"/>
      <c r="F798" s="68"/>
      <c r="G798" s="68"/>
      <c r="H798" s="68"/>
      <c r="I798" s="68"/>
      <c r="J798" s="68"/>
      <c r="K798" s="68"/>
      <c r="L798" s="69"/>
      <c r="M798" s="70"/>
      <c r="N798" s="70"/>
      <c r="O798" s="70"/>
      <c r="P798" s="70"/>
      <c r="Q798" s="70"/>
      <c r="R798" s="70"/>
      <c r="S798" s="70"/>
      <c r="T798" s="71"/>
      <c r="U798" s="26"/>
      <c r="V798" s="26"/>
      <c r="W798" s="26"/>
      <c r="X798" s="26"/>
      <c r="Y798" s="26"/>
      <c r="Z798" s="26"/>
    </row>
    <row r="799" spans="1:26" ht="12.75" customHeight="1">
      <c r="A799" s="67"/>
      <c r="B799" s="68"/>
      <c r="C799" s="68"/>
      <c r="D799" s="68"/>
      <c r="E799" s="68"/>
      <c r="F799" s="68"/>
      <c r="G799" s="68"/>
      <c r="H799" s="68"/>
      <c r="I799" s="68"/>
      <c r="J799" s="68"/>
      <c r="K799" s="68"/>
      <c r="L799" s="69"/>
      <c r="M799" s="70"/>
      <c r="N799" s="70"/>
      <c r="O799" s="70"/>
      <c r="P799" s="70"/>
      <c r="Q799" s="70"/>
      <c r="R799" s="70"/>
      <c r="S799" s="70"/>
      <c r="T799" s="71"/>
      <c r="U799" s="26"/>
      <c r="V799" s="26"/>
      <c r="W799" s="26"/>
      <c r="X799" s="26"/>
      <c r="Y799" s="26"/>
      <c r="Z799" s="26"/>
    </row>
    <row r="800" spans="1:26" ht="12.75" customHeight="1">
      <c r="A800" s="67"/>
      <c r="B800" s="68"/>
      <c r="C800" s="68"/>
      <c r="D800" s="68"/>
      <c r="E800" s="68"/>
      <c r="F800" s="68"/>
      <c r="G800" s="68"/>
      <c r="H800" s="68"/>
      <c r="I800" s="68"/>
      <c r="J800" s="68"/>
      <c r="K800" s="68"/>
      <c r="L800" s="69"/>
      <c r="M800" s="70"/>
      <c r="N800" s="70"/>
      <c r="O800" s="70"/>
      <c r="P800" s="70"/>
      <c r="Q800" s="70"/>
      <c r="R800" s="70"/>
      <c r="S800" s="70"/>
      <c r="T800" s="71"/>
      <c r="U800" s="26"/>
      <c r="V800" s="26"/>
      <c r="W800" s="26"/>
      <c r="X800" s="26"/>
      <c r="Y800" s="26"/>
      <c r="Z800" s="26"/>
    </row>
    <row r="801" spans="1:26" ht="12.75" customHeight="1">
      <c r="A801" s="67"/>
      <c r="B801" s="68"/>
      <c r="C801" s="68"/>
      <c r="D801" s="68"/>
      <c r="E801" s="68"/>
      <c r="F801" s="68"/>
      <c r="G801" s="68"/>
      <c r="H801" s="68"/>
      <c r="I801" s="68"/>
      <c r="J801" s="68"/>
      <c r="K801" s="68"/>
      <c r="L801" s="69"/>
      <c r="M801" s="70"/>
      <c r="N801" s="70"/>
      <c r="O801" s="70"/>
      <c r="P801" s="70"/>
      <c r="Q801" s="70"/>
      <c r="R801" s="70"/>
      <c r="S801" s="70"/>
      <c r="T801" s="71"/>
      <c r="U801" s="26"/>
      <c r="V801" s="26"/>
      <c r="W801" s="26"/>
      <c r="X801" s="26"/>
      <c r="Y801" s="26"/>
      <c r="Z801" s="26"/>
    </row>
    <row r="802" spans="1:26" ht="12.75" customHeight="1">
      <c r="A802" s="67"/>
      <c r="B802" s="68"/>
      <c r="C802" s="68"/>
      <c r="D802" s="68"/>
      <c r="E802" s="68"/>
      <c r="F802" s="68"/>
      <c r="G802" s="68"/>
      <c r="H802" s="68"/>
      <c r="I802" s="68"/>
      <c r="J802" s="68"/>
      <c r="K802" s="68"/>
      <c r="L802" s="69"/>
      <c r="M802" s="70"/>
      <c r="N802" s="70"/>
      <c r="O802" s="70"/>
      <c r="P802" s="70"/>
      <c r="Q802" s="70"/>
      <c r="R802" s="70"/>
      <c r="S802" s="70"/>
      <c r="T802" s="71"/>
      <c r="U802" s="26"/>
      <c r="V802" s="26"/>
      <c r="W802" s="26"/>
      <c r="X802" s="26"/>
      <c r="Y802" s="26"/>
      <c r="Z802" s="26"/>
    </row>
    <row r="803" spans="1:26" ht="12.75" customHeight="1">
      <c r="A803" s="67"/>
      <c r="B803" s="68"/>
      <c r="C803" s="68"/>
      <c r="D803" s="68"/>
      <c r="E803" s="68"/>
      <c r="F803" s="68"/>
      <c r="G803" s="68"/>
      <c r="H803" s="68"/>
      <c r="I803" s="68"/>
      <c r="J803" s="68"/>
      <c r="K803" s="68"/>
      <c r="L803" s="69"/>
      <c r="M803" s="70"/>
      <c r="N803" s="70"/>
      <c r="O803" s="70"/>
      <c r="P803" s="70"/>
      <c r="Q803" s="70"/>
      <c r="R803" s="70"/>
      <c r="S803" s="70"/>
      <c r="T803" s="71"/>
      <c r="U803" s="26"/>
      <c r="V803" s="26"/>
      <c r="W803" s="26"/>
      <c r="X803" s="26"/>
      <c r="Y803" s="26"/>
      <c r="Z803" s="26"/>
    </row>
    <row r="804" spans="1:26" ht="12.75" customHeight="1">
      <c r="A804" s="67"/>
      <c r="B804" s="68"/>
      <c r="C804" s="68"/>
      <c r="D804" s="68"/>
      <c r="E804" s="68"/>
      <c r="F804" s="68"/>
      <c r="G804" s="68"/>
      <c r="H804" s="68"/>
      <c r="I804" s="68"/>
      <c r="J804" s="68"/>
      <c r="K804" s="68"/>
      <c r="L804" s="69"/>
      <c r="M804" s="70"/>
      <c r="N804" s="70"/>
      <c r="O804" s="70"/>
      <c r="P804" s="70"/>
      <c r="Q804" s="70"/>
      <c r="R804" s="70"/>
      <c r="S804" s="70"/>
      <c r="T804" s="71"/>
      <c r="U804" s="26"/>
      <c r="V804" s="26"/>
      <c r="W804" s="26"/>
      <c r="X804" s="26"/>
      <c r="Y804" s="26"/>
      <c r="Z804" s="26"/>
    </row>
    <row r="805" spans="1:26" ht="12.75" customHeight="1">
      <c r="A805" s="67"/>
      <c r="B805" s="68"/>
      <c r="C805" s="68"/>
      <c r="D805" s="68"/>
      <c r="E805" s="68"/>
      <c r="F805" s="68"/>
      <c r="G805" s="68"/>
      <c r="H805" s="68"/>
      <c r="I805" s="68"/>
      <c r="J805" s="68"/>
      <c r="K805" s="68"/>
      <c r="L805" s="69"/>
      <c r="M805" s="70"/>
      <c r="N805" s="70"/>
      <c r="O805" s="70"/>
      <c r="P805" s="70"/>
      <c r="Q805" s="70"/>
      <c r="R805" s="70"/>
      <c r="S805" s="70"/>
      <c r="T805" s="71"/>
      <c r="U805" s="26"/>
      <c r="V805" s="26"/>
      <c r="W805" s="26"/>
      <c r="X805" s="26"/>
      <c r="Y805" s="26"/>
      <c r="Z805" s="26"/>
    </row>
    <row r="806" spans="1:26" ht="12.75" customHeight="1">
      <c r="A806" s="67"/>
      <c r="B806" s="68"/>
      <c r="C806" s="68"/>
      <c r="D806" s="68"/>
      <c r="E806" s="68"/>
      <c r="F806" s="68"/>
      <c r="G806" s="68"/>
      <c r="H806" s="68"/>
      <c r="I806" s="68"/>
      <c r="J806" s="68"/>
      <c r="K806" s="68"/>
      <c r="L806" s="69"/>
      <c r="M806" s="70"/>
      <c r="N806" s="70"/>
      <c r="O806" s="70"/>
      <c r="P806" s="70"/>
      <c r="Q806" s="70"/>
      <c r="R806" s="70"/>
      <c r="S806" s="70"/>
      <c r="T806" s="71"/>
      <c r="U806" s="26"/>
      <c r="V806" s="26"/>
      <c r="W806" s="26"/>
      <c r="X806" s="26"/>
      <c r="Y806" s="26"/>
      <c r="Z806" s="26"/>
    </row>
    <row r="807" spans="1:26" ht="12.75" customHeight="1">
      <c r="A807" s="67"/>
      <c r="B807" s="68"/>
      <c r="C807" s="68"/>
      <c r="D807" s="68"/>
      <c r="E807" s="68"/>
      <c r="F807" s="68"/>
      <c r="G807" s="68"/>
      <c r="H807" s="68"/>
      <c r="I807" s="68"/>
      <c r="J807" s="68"/>
      <c r="K807" s="68"/>
      <c r="L807" s="69"/>
      <c r="M807" s="70"/>
      <c r="N807" s="70"/>
      <c r="O807" s="70"/>
      <c r="P807" s="70"/>
      <c r="Q807" s="70"/>
      <c r="R807" s="70"/>
      <c r="S807" s="70"/>
      <c r="T807" s="71"/>
      <c r="U807" s="26"/>
      <c r="V807" s="26"/>
      <c r="W807" s="26"/>
      <c r="X807" s="26"/>
      <c r="Y807" s="26"/>
      <c r="Z807" s="26"/>
    </row>
    <row r="808" spans="1:26" ht="12.75" customHeight="1">
      <c r="A808" s="67"/>
      <c r="B808" s="68"/>
      <c r="C808" s="68"/>
      <c r="D808" s="68"/>
      <c r="E808" s="68"/>
      <c r="F808" s="68"/>
      <c r="G808" s="68"/>
      <c r="H808" s="68"/>
      <c r="I808" s="68"/>
      <c r="J808" s="68"/>
      <c r="K808" s="68"/>
      <c r="L808" s="69"/>
      <c r="M808" s="70"/>
      <c r="N808" s="70"/>
      <c r="O808" s="70"/>
      <c r="P808" s="70"/>
      <c r="Q808" s="70"/>
      <c r="R808" s="70"/>
      <c r="S808" s="70"/>
      <c r="T808" s="71"/>
      <c r="U808" s="26"/>
      <c r="V808" s="26"/>
      <c r="W808" s="26"/>
      <c r="X808" s="26"/>
      <c r="Y808" s="26"/>
      <c r="Z808" s="26"/>
    </row>
    <row r="809" spans="1:26" ht="12.75" customHeight="1">
      <c r="A809" s="67"/>
      <c r="B809" s="68"/>
      <c r="C809" s="68"/>
      <c r="D809" s="68"/>
      <c r="E809" s="68"/>
      <c r="F809" s="68"/>
      <c r="G809" s="68"/>
      <c r="H809" s="68"/>
      <c r="I809" s="68"/>
      <c r="J809" s="68"/>
      <c r="K809" s="68"/>
      <c r="L809" s="69"/>
      <c r="M809" s="70"/>
      <c r="N809" s="70"/>
      <c r="O809" s="70"/>
      <c r="P809" s="70"/>
      <c r="Q809" s="70"/>
      <c r="R809" s="70"/>
      <c r="S809" s="70"/>
      <c r="T809" s="71"/>
      <c r="U809" s="26"/>
      <c r="V809" s="26"/>
      <c r="W809" s="26"/>
      <c r="X809" s="26"/>
      <c r="Y809" s="26"/>
      <c r="Z809" s="26"/>
    </row>
    <row r="810" spans="1:26" ht="12.75" customHeight="1">
      <c r="A810" s="67"/>
      <c r="B810" s="68"/>
      <c r="C810" s="68"/>
      <c r="D810" s="68"/>
      <c r="E810" s="68"/>
      <c r="F810" s="68"/>
      <c r="G810" s="68"/>
      <c r="H810" s="68"/>
      <c r="I810" s="68"/>
      <c r="J810" s="68"/>
      <c r="K810" s="68"/>
      <c r="L810" s="69"/>
      <c r="M810" s="70"/>
      <c r="N810" s="70"/>
      <c r="O810" s="70"/>
      <c r="P810" s="70"/>
      <c r="Q810" s="70"/>
      <c r="R810" s="70"/>
      <c r="S810" s="70"/>
      <c r="T810" s="71"/>
      <c r="U810" s="26"/>
      <c r="V810" s="26"/>
      <c r="W810" s="26"/>
      <c r="X810" s="26"/>
      <c r="Y810" s="26"/>
      <c r="Z810" s="26"/>
    </row>
    <row r="811" spans="1:26" ht="12.75" customHeight="1">
      <c r="A811" s="67"/>
      <c r="B811" s="68"/>
      <c r="C811" s="68"/>
      <c r="D811" s="68"/>
      <c r="E811" s="68"/>
      <c r="F811" s="68"/>
      <c r="G811" s="68"/>
      <c r="H811" s="68"/>
      <c r="I811" s="68"/>
      <c r="J811" s="68"/>
      <c r="K811" s="68"/>
      <c r="L811" s="69"/>
      <c r="M811" s="70"/>
      <c r="N811" s="70"/>
      <c r="O811" s="70"/>
      <c r="P811" s="70"/>
      <c r="Q811" s="70"/>
      <c r="R811" s="70"/>
      <c r="S811" s="70"/>
      <c r="T811" s="71"/>
      <c r="U811" s="26"/>
      <c r="V811" s="26"/>
      <c r="W811" s="26"/>
      <c r="X811" s="26"/>
      <c r="Y811" s="26"/>
      <c r="Z811" s="26"/>
    </row>
    <row r="812" spans="1:26" ht="12.75" customHeight="1">
      <c r="A812" s="67"/>
      <c r="B812" s="68"/>
      <c r="C812" s="68"/>
      <c r="D812" s="68"/>
      <c r="E812" s="68"/>
      <c r="F812" s="68"/>
      <c r="G812" s="68"/>
      <c r="H812" s="68"/>
      <c r="I812" s="68"/>
      <c r="J812" s="68"/>
      <c r="K812" s="68"/>
      <c r="L812" s="69"/>
      <c r="M812" s="70"/>
      <c r="N812" s="70"/>
      <c r="O812" s="70"/>
      <c r="P812" s="70"/>
      <c r="Q812" s="70"/>
      <c r="R812" s="70"/>
      <c r="S812" s="70"/>
      <c r="T812" s="71"/>
      <c r="U812" s="26"/>
      <c r="V812" s="26"/>
      <c r="W812" s="26"/>
      <c r="X812" s="26"/>
      <c r="Y812" s="26"/>
      <c r="Z812" s="26"/>
    </row>
    <row r="813" spans="1:26" ht="12.75" customHeight="1">
      <c r="A813" s="67"/>
      <c r="B813" s="68"/>
      <c r="C813" s="68"/>
      <c r="D813" s="68"/>
      <c r="E813" s="68"/>
      <c r="F813" s="68"/>
      <c r="G813" s="68"/>
      <c r="H813" s="68"/>
      <c r="I813" s="68"/>
      <c r="J813" s="68"/>
      <c r="K813" s="68"/>
      <c r="L813" s="69"/>
      <c r="M813" s="70"/>
      <c r="N813" s="70"/>
      <c r="O813" s="70"/>
      <c r="P813" s="70"/>
      <c r="Q813" s="70"/>
      <c r="R813" s="70"/>
      <c r="S813" s="70"/>
      <c r="T813" s="71"/>
      <c r="U813" s="26"/>
      <c r="V813" s="26"/>
      <c r="W813" s="26"/>
      <c r="X813" s="26"/>
      <c r="Y813" s="26"/>
      <c r="Z813" s="26"/>
    </row>
    <row r="814" spans="1:26" ht="12.75" customHeight="1">
      <c r="A814" s="67"/>
      <c r="B814" s="68"/>
      <c r="C814" s="68"/>
      <c r="D814" s="68"/>
      <c r="E814" s="68"/>
      <c r="F814" s="68"/>
      <c r="G814" s="68"/>
      <c r="H814" s="68"/>
      <c r="I814" s="68"/>
      <c r="J814" s="68"/>
      <c r="K814" s="68"/>
      <c r="L814" s="69"/>
      <c r="M814" s="70"/>
      <c r="N814" s="70"/>
      <c r="O814" s="70"/>
      <c r="P814" s="70"/>
      <c r="Q814" s="70"/>
      <c r="R814" s="70"/>
      <c r="S814" s="70"/>
      <c r="T814" s="71"/>
      <c r="U814" s="26"/>
      <c r="V814" s="26"/>
      <c r="W814" s="26"/>
      <c r="X814" s="26"/>
      <c r="Y814" s="26"/>
      <c r="Z814" s="26"/>
    </row>
    <row r="815" spans="1:26" ht="12.75" customHeight="1">
      <c r="A815" s="67"/>
      <c r="B815" s="68"/>
      <c r="C815" s="68"/>
      <c r="D815" s="68"/>
      <c r="E815" s="68"/>
      <c r="F815" s="68"/>
      <c r="G815" s="68"/>
      <c r="H815" s="68"/>
      <c r="I815" s="68"/>
      <c r="J815" s="68"/>
      <c r="K815" s="68"/>
      <c r="L815" s="69"/>
      <c r="M815" s="70"/>
      <c r="N815" s="70"/>
      <c r="O815" s="70"/>
      <c r="P815" s="70"/>
      <c r="Q815" s="70"/>
      <c r="R815" s="70"/>
      <c r="S815" s="70"/>
      <c r="T815" s="71"/>
      <c r="U815" s="26"/>
      <c r="V815" s="26"/>
      <c r="W815" s="26"/>
      <c r="X815" s="26"/>
      <c r="Y815" s="26"/>
      <c r="Z815" s="26"/>
    </row>
    <row r="816" spans="1:26" ht="12.75" customHeight="1">
      <c r="A816" s="67"/>
      <c r="B816" s="68"/>
      <c r="C816" s="68"/>
      <c r="D816" s="68"/>
      <c r="E816" s="68"/>
      <c r="F816" s="68"/>
      <c r="G816" s="68"/>
      <c r="H816" s="68"/>
      <c r="I816" s="68"/>
      <c r="J816" s="68"/>
      <c r="K816" s="68"/>
      <c r="L816" s="69"/>
      <c r="M816" s="70"/>
      <c r="N816" s="70"/>
      <c r="O816" s="70"/>
      <c r="P816" s="70"/>
      <c r="Q816" s="70"/>
      <c r="R816" s="70"/>
      <c r="S816" s="70"/>
      <c r="T816" s="71"/>
      <c r="U816" s="26"/>
      <c r="V816" s="26"/>
      <c r="W816" s="26"/>
      <c r="X816" s="26"/>
      <c r="Y816" s="26"/>
      <c r="Z816" s="26"/>
    </row>
    <row r="817" spans="1:26" ht="12.75" customHeight="1">
      <c r="A817" s="67"/>
      <c r="B817" s="68"/>
      <c r="C817" s="68"/>
      <c r="D817" s="68"/>
      <c r="E817" s="68"/>
      <c r="F817" s="68"/>
      <c r="G817" s="68"/>
      <c r="H817" s="68"/>
      <c r="I817" s="68"/>
      <c r="J817" s="68"/>
      <c r="K817" s="68"/>
      <c r="L817" s="69"/>
      <c r="M817" s="70"/>
      <c r="N817" s="70"/>
      <c r="O817" s="70"/>
      <c r="P817" s="70"/>
      <c r="Q817" s="70"/>
      <c r="R817" s="70"/>
      <c r="S817" s="70"/>
      <c r="T817" s="71"/>
      <c r="U817" s="26"/>
      <c r="V817" s="26"/>
      <c r="W817" s="26"/>
      <c r="X817" s="26"/>
      <c r="Y817" s="26"/>
      <c r="Z817" s="26"/>
    </row>
    <row r="818" spans="1:26" ht="12.75" customHeight="1">
      <c r="A818" s="67"/>
      <c r="B818" s="68"/>
      <c r="C818" s="68"/>
      <c r="D818" s="68"/>
      <c r="E818" s="68"/>
      <c r="F818" s="68"/>
      <c r="G818" s="68"/>
      <c r="H818" s="68"/>
      <c r="I818" s="68"/>
      <c r="J818" s="68"/>
      <c r="K818" s="68"/>
      <c r="L818" s="69"/>
      <c r="M818" s="70"/>
      <c r="N818" s="70"/>
      <c r="O818" s="70"/>
      <c r="P818" s="70"/>
      <c r="Q818" s="70"/>
      <c r="R818" s="70"/>
      <c r="S818" s="70"/>
      <c r="T818" s="71"/>
      <c r="U818" s="26"/>
      <c r="V818" s="26"/>
      <c r="W818" s="26"/>
      <c r="X818" s="26"/>
      <c r="Y818" s="26"/>
      <c r="Z818" s="26"/>
    </row>
    <row r="819" spans="1:26" ht="12.75" customHeight="1">
      <c r="A819" s="67"/>
      <c r="B819" s="68"/>
      <c r="C819" s="68"/>
      <c r="D819" s="68"/>
      <c r="E819" s="68"/>
      <c r="F819" s="68"/>
      <c r="G819" s="68"/>
      <c r="H819" s="68"/>
      <c r="I819" s="68"/>
      <c r="J819" s="68"/>
      <c r="K819" s="68"/>
      <c r="L819" s="69"/>
      <c r="M819" s="70"/>
      <c r="N819" s="70"/>
      <c r="O819" s="70"/>
      <c r="P819" s="70"/>
      <c r="Q819" s="70"/>
      <c r="R819" s="70"/>
      <c r="S819" s="70"/>
      <c r="T819" s="71"/>
      <c r="U819" s="26"/>
      <c r="V819" s="26"/>
      <c r="W819" s="26"/>
      <c r="X819" s="26"/>
      <c r="Y819" s="26"/>
      <c r="Z819" s="26"/>
    </row>
    <row r="820" spans="1:26" ht="12.75" customHeight="1">
      <c r="A820" s="67"/>
      <c r="B820" s="68"/>
      <c r="C820" s="68"/>
      <c r="D820" s="68"/>
      <c r="E820" s="68"/>
      <c r="F820" s="68"/>
      <c r="G820" s="68"/>
      <c r="H820" s="68"/>
      <c r="I820" s="68"/>
      <c r="J820" s="68"/>
      <c r="K820" s="68"/>
      <c r="L820" s="69"/>
      <c r="M820" s="70"/>
      <c r="N820" s="70"/>
      <c r="O820" s="70"/>
      <c r="P820" s="70"/>
      <c r="Q820" s="70"/>
      <c r="R820" s="70"/>
      <c r="S820" s="70"/>
      <c r="T820" s="71"/>
      <c r="U820" s="26"/>
      <c r="V820" s="26"/>
      <c r="W820" s="26"/>
      <c r="X820" s="26"/>
      <c r="Y820" s="26"/>
      <c r="Z820" s="26"/>
    </row>
    <row r="821" spans="1:26" ht="12.75" customHeight="1">
      <c r="A821" s="67"/>
      <c r="B821" s="68"/>
      <c r="C821" s="68"/>
      <c r="D821" s="68"/>
      <c r="E821" s="68"/>
      <c r="F821" s="68"/>
      <c r="G821" s="68"/>
      <c r="H821" s="68"/>
      <c r="I821" s="68"/>
      <c r="J821" s="68"/>
      <c r="K821" s="68"/>
      <c r="L821" s="69"/>
      <c r="M821" s="70"/>
      <c r="N821" s="70"/>
      <c r="O821" s="70"/>
      <c r="P821" s="70"/>
      <c r="Q821" s="70"/>
      <c r="R821" s="70"/>
      <c r="S821" s="70"/>
      <c r="T821" s="71"/>
      <c r="U821" s="26"/>
      <c r="V821" s="26"/>
      <c r="W821" s="26"/>
      <c r="X821" s="26"/>
      <c r="Y821" s="26"/>
      <c r="Z821" s="26"/>
    </row>
    <row r="822" spans="1:26" ht="12.75" customHeight="1">
      <c r="A822" s="67"/>
      <c r="B822" s="68"/>
      <c r="C822" s="68"/>
      <c r="D822" s="68"/>
      <c r="E822" s="68"/>
      <c r="F822" s="68"/>
      <c r="G822" s="68"/>
      <c r="H822" s="68"/>
      <c r="I822" s="68"/>
      <c r="J822" s="68"/>
      <c r="K822" s="68"/>
      <c r="L822" s="69"/>
      <c r="M822" s="70"/>
      <c r="N822" s="70"/>
      <c r="O822" s="70"/>
      <c r="P822" s="70"/>
      <c r="Q822" s="70"/>
      <c r="R822" s="70"/>
      <c r="S822" s="70"/>
      <c r="T822" s="71"/>
      <c r="U822" s="26"/>
      <c r="V822" s="26"/>
      <c r="W822" s="26"/>
      <c r="X822" s="26"/>
      <c r="Y822" s="26"/>
      <c r="Z822" s="26"/>
    </row>
    <row r="823" spans="1:26" ht="12.75" customHeight="1">
      <c r="A823" s="67"/>
      <c r="B823" s="68"/>
      <c r="C823" s="68"/>
      <c r="D823" s="68"/>
      <c r="E823" s="68"/>
      <c r="F823" s="68"/>
      <c r="G823" s="68"/>
      <c r="H823" s="68"/>
      <c r="I823" s="68"/>
      <c r="J823" s="68"/>
      <c r="K823" s="68"/>
      <c r="L823" s="69"/>
      <c r="M823" s="70"/>
      <c r="N823" s="70"/>
      <c r="O823" s="70"/>
      <c r="P823" s="70"/>
      <c r="Q823" s="70"/>
      <c r="R823" s="70"/>
      <c r="S823" s="70"/>
      <c r="T823" s="71"/>
      <c r="U823" s="26"/>
      <c r="V823" s="26"/>
      <c r="W823" s="26"/>
      <c r="X823" s="26"/>
      <c r="Y823" s="26"/>
      <c r="Z823" s="26"/>
    </row>
    <row r="824" spans="1:26" ht="12.75" customHeight="1">
      <c r="A824" s="67"/>
      <c r="B824" s="68"/>
      <c r="C824" s="68"/>
      <c r="D824" s="68"/>
      <c r="E824" s="68"/>
      <c r="F824" s="68"/>
      <c r="G824" s="68"/>
      <c r="H824" s="68"/>
      <c r="I824" s="68"/>
      <c r="J824" s="68"/>
      <c r="K824" s="68"/>
      <c r="L824" s="69"/>
      <c r="M824" s="70"/>
      <c r="N824" s="70"/>
      <c r="O824" s="70"/>
      <c r="P824" s="70"/>
      <c r="Q824" s="70"/>
      <c r="R824" s="70"/>
      <c r="S824" s="70"/>
      <c r="T824" s="71"/>
      <c r="U824" s="26"/>
      <c r="V824" s="26"/>
      <c r="W824" s="26"/>
      <c r="X824" s="26"/>
      <c r="Y824" s="26"/>
      <c r="Z824" s="26"/>
    </row>
    <row r="825" spans="1:26" ht="12.75" customHeight="1">
      <c r="A825" s="67"/>
      <c r="B825" s="68"/>
      <c r="C825" s="68"/>
      <c r="D825" s="68"/>
      <c r="E825" s="68"/>
      <c r="F825" s="68"/>
      <c r="G825" s="68"/>
      <c r="H825" s="68"/>
      <c r="I825" s="68"/>
      <c r="J825" s="68"/>
      <c r="K825" s="68"/>
      <c r="L825" s="69"/>
      <c r="M825" s="70"/>
      <c r="N825" s="70"/>
      <c r="O825" s="70"/>
      <c r="P825" s="70"/>
      <c r="Q825" s="70"/>
      <c r="R825" s="70"/>
      <c r="S825" s="70"/>
      <c r="T825" s="71"/>
      <c r="U825" s="26"/>
      <c r="V825" s="26"/>
      <c r="W825" s="26"/>
      <c r="X825" s="26"/>
      <c r="Y825" s="26"/>
      <c r="Z825" s="26"/>
    </row>
    <row r="826" spans="1:26" ht="12.75" customHeight="1">
      <c r="A826" s="67"/>
      <c r="B826" s="68"/>
      <c r="C826" s="68"/>
      <c r="D826" s="68"/>
      <c r="E826" s="68"/>
      <c r="F826" s="68"/>
      <c r="G826" s="68"/>
      <c r="H826" s="68"/>
      <c r="I826" s="68"/>
      <c r="J826" s="68"/>
      <c r="K826" s="68"/>
      <c r="L826" s="69"/>
      <c r="M826" s="70"/>
      <c r="N826" s="70"/>
      <c r="O826" s="70"/>
      <c r="P826" s="70"/>
      <c r="Q826" s="70"/>
      <c r="R826" s="70"/>
      <c r="S826" s="70"/>
      <c r="T826" s="71"/>
      <c r="U826" s="26"/>
      <c r="V826" s="26"/>
      <c r="W826" s="26"/>
      <c r="X826" s="26"/>
      <c r="Y826" s="26"/>
      <c r="Z826" s="26"/>
    </row>
    <row r="827" spans="1:26" ht="12.75" customHeight="1">
      <c r="A827" s="67"/>
      <c r="B827" s="68"/>
      <c r="C827" s="68"/>
      <c r="D827" s="68"/>
      <c r="E827" s="68"/>
      <c r="F827" s="68"/>
      <c r="G827" s="68"/>
      <c r="H827" s="68"/>
      <c r="I827" s="68"/>
      <c r="J827" s="68"/>
      <c r="K827" s="68"/>
      <c r="L827" s="69"/>
      <c r="M827" s="70"/>
      <c r="N827" s="70"/>
      <c r="O827" s="70"/>
      <c r="P827" s="70"/>
      <c r="Q827" s="70"/>
      <c r="R827" s="70"/>
      <c r="S827" s="70"/>
      <c r="T827" s="71"/>
      <c r="U827" s="26"/>
      <c r="V827" s="26"/>
      <c r="W827" s="26"/>
      <c r="X827" s="26"/>
      <c r="Y827" s="26"/>
      <c r="Z827" s="26"/>
    </row>
    <row r="828" spans="1:26" ht="12.75" customHeight="1">
      <c r="A828" s="67"/>
      <c r="B828" s="68"/>
      <c r="C828" s="68"/>
      <c r="D828" s="68"/>
      <c r="E828" s="68"/>
      <c r="F828" s="68"/>
      <c r="G828" s="68"/>
      <c r="H828" s="68"/>
      <c r="I828" s="68"/>
      <c r="J828" s="68"/>
      <c r="K828" s="68"/>
      <c r="L828" s="69"/>
      <c r="M828" s="70"/>
      <c r="N828" s="70"/>
      <c r="O828" s="70"/>
      <c r="P828" s="70"/>
      <c r="Q828" s="70"/>
      <c r="R828" s="70"/>
      <c r="S828" s="70"/>
      <c r="T828" s="71"/>
      <c r="U828" s="26"/>
      <c r="V828" s="26"/>
      <c r="W828" s="26"/>
      <c r="X828" s="26"/>
      <c r="Y828" s="26"/>
      <c r="Z828" s="26"/>
    </row>
    <row r="829" spans="1:26" ht="12.75" customHeight="1">
      <c r="A829" s="67"/>
      <c r="B829" s="68"/>
      <c r="C829" s="68"/>
      <c r="D829" s="68"/>
      <c r="E829" s="68"/>
      <c r="F829" s="68"/>
      <c r="G829" s="68"/>
      <c r="H829" s="68"/>
      <c r="I829" s="68"/>
      <c r="J829" s="68"/>
      <c r="K829" s="68"/>
      <c r="L829" s="69"/>
      <c r="M829" s="70"/>
      <c r="N829" s="70"/>
      <c r="O829" s="70"/>
      <c r="P829" s="70"/>
      <c r="Q829" s="70"/>
      <c r="R829" s="70"/>
      <c r="S829" s="70"/>
      <c r="T829" s="71"/>
      <c r="U829" s="26"/>
      <c r="V829" s="26"/>
      <c r="W829" s="26"/>
      <c r="X829" s="26"/>
      <c r="Y829" s="26"/>
      <c r="Z829" s="26"/>
    </row>
    <row r="830" spans="1:26" ht="12.75" customHeight="1">
      <c r="A830" s="67"/>
      <c r="B830" s="68"/>
      <c r="C830" s="68"/>
      <c r="D830" s="68"/>
      <c r="E830" s="68"/>
      <c r="F830" s="68"/>
      <c r="G830" s="68"/>
      <c r="H830" s="68"/>
      <c r="I830" s="68"/>
      <c r="J830" s="68"/>
      <c r="K830" s="68"/>
      <c r="L830" s="69"/>
      <c r="M830" s="70"/>
      <c r="N830" s="70"/>
      <c r="O830" s="70"/>
      <c r="P830" s="70"/>
      <c r="Q830" s="70"/>
      <c r="R830" s="70"/>
      <c r="S830" s="70"/>
      <c r="T830" s="71"/>
      <c r="U830" s="26"/>
      <c r="V830" s="26"/>
      <c r="W830" s="26"/>
      <c r="X830" s="26"/>
      <c r="Y830" s="26"/>
      <c r="Z830" s="26"/>
    </row>
    <row r="831" spans="1:26" ht="12.75" customHeight="1">
      <c r="A831" s="67"/>
      <c r="B831" s="68"/>
      <c r="C831" s="68"/>
      <c r="D831" s="68"/>
      <c r="E831" s="68"/>
      <c r="F831" s="68"/>
      <c r="G831" s="68"/>
      <c r="H831" s="68"/>
      <c r="I831" s="68"/>
      <c r="J831" s="68"/>
      <c r="K831" s="68"/>
      <c r="L831" s="69"/>
      <c r="M831" s="70"/>
      <c r="N831" s="70"/>
      <c r="O831" s="70"/>
      <c r="P831" s="70"/>
      <c r="Q831" s="70"/>
      <c r="R831" s="70"/>
      <c r="S831" s="70"/>
      <c r="T831" s="71"/>
      <c r="U831" s="26"/>
      <c r="V831" s="26"/>
      <c r="W831" s="26"/>
      <c r="X831" s="26"/>
      <c r="Y831" s="26"/>
      <c r="Z831" s="26"/>
    </row>
    <row r="832" spans="1:26" ht="12.75" customHeight="1">
      <c r="A832" s="67"/>
      <c r="B832" s="68"/>
      <c r="C832" s="68"/>
      <c r="D832" s="68"/>
      <c r="E832" s="68"/>
      <c r="F832" s="68"/>
      <c r="G832" s="68"/>
      <c r="H832" s="68"/>
      <c r="I832" s="68"/>
      <c r="J832" s="68"/>
      <c r="K832" s="68"/>
      <c r="L832" s="69"/>
      <c r="M832" s="70"/>
      <c r="N832" s="70"/>
      <c r="O832" s="70"/>
      <c r="P832" s="70"/>
      <c r="Q832" s="70"/>
      <c r="R832" s="70"/>
      <c r="S832" s="70"/>
      <c r="T832" s="71"/>
      <c r="U832" s="26"/>
      <c r="V832" s="26"/>
      <c r="W832" s="26"/>
      <c r="X832" s="26"/>
      <c r="Y832" s="26"/>
      <c r="Z832" s="26"/>
    </row>
    <row r="833" spans="1:26" ht="12.75" customHeight="1">
      <c r="A833" s="67"/>
      <c r="B833" s="68"/>
      <c r="C833" s="68"/>
      <c r="D833" s="68"/>
      <c r="E833" s="68"/>
      <c r="F833" s="68"/>
      <c r="G833" s="68"/>
      <c r="H833" s="68"/>
      <c r="I833" s="68"/>
      <c r="J833" s="68"/>
      <c r="K833" s="68"/>
      <c r="L833" s="69"/>
      <c r="M833" s="70"/>
      <c r="N833" s="70"/>
      <c r="O833" s="70"/>
      <c r="P833" s="70"/>
      <c r="Q833" s="70"/>
      <c r="R833" s="70"/>
      <c r="S833" s="70"/>
      <c r="T833" s="71"/>
      <c r="U833" s="26"/>
      <c r="V833" s="26"/>
      <c r="W833" s="26"/>
      <c r="X833" s="26"/>
      <c r="Y833" s="26"/>
      <c r="Z833" s="26"/>
    </row>
    <row r="834" spans="1:26" ht="12.75" customHeight="1">
      <c r="A834" s="67"/>
      <c r="B834" s="68"/>
      <c r="C834" s="68"/>
      <c r="D834" s="68"/>
      <c r="E834" s="68"/>
      <c r="F834" s="68"/>
      <c r="G834" s="68"/>
      <c r="H834" s="68"/>
      <c r="I834" s="68"/>
      <c r="J834" s="68"/>
      <c r="K834" s="68"/>
      <c r="L834" s="69"/>
      <c r="M834" s="70"/>
      <c r="N834" s="70"/>
      <c r="O834" s="70"/>
      <c r="P834" s="70"/>
      <c r="Q834" s="70"/>
      <c r="R834" s="70"/>
      <c r="S834" s="70"/>
      <c r="T834" s="71"/>
      <c r="U834" s="26"/>
      <c r="V834" s="26"/>
      <c r="W834" s="26"/>
      <c r="X834" s="26"/>
      <c r="Y834" s="26"/>
      <c r="Z834" s="26"/>
    </row>
    <row r="835" spans="1:26" ht="12.75" customHeight="1">
      <c r="A835" s="67"/>
      <c r="B835" s="68"/>
      <c r="C835" s="68"/>
      <c r="D835" s="68"/>
      <c r="E835" s="68"/>
      <c r="F835" s="68"/>
      <c r="G835" s="68"/>
      <c r="H835" s="68"/>
      <c r="I835" s="68"/>
      <c r="J835" s="68"/>
      <c r="K835" s="68"/>
      <c r="L835" s="69"/>
      <c r="M835" s="70"/>
      <c r="N835" s="70"/>
      <c r="O835" s="70"/>
      <c r="P835" s="70"/>
      <c r="Q835" s="70"/>
      <c r="R835" s="70"/>
      <c r="S835" s="70"/>
      <c r="T835" s="71"/>
      <c r="U835" s="26"/>
      <c r="V835" s="26"/>
      <c r="W835" s="26"/>
      <c r="X835" s="26"/>
      <c r="Y835" s="26"/>
      <c r="Z835" s="26"/>
    </row>
    <row r="836" spans="1:26" ht="12.75" customHeight="1">
      <c r="A836" s="67"/>
      <c r="B836" s="68"/>
      <c r="C836" s="68"/>
      <c r="D836" s="68"/>
      <c r="E836" s="68"/>
      <c r="F836" s="68"/>
      <c r="G836" s="68"/>
      <c r="H836" s="68"/>
      <c r="I836" s="68"/>
      <c r="J836" s="68"/>
      <c r="K836" s="68"/>
      <c r="L836" s="69"/>
      <c r="M836" s="70"/>
      <c r="N836" s="70"/>
      <c r="O836" s="70"/>
      <c r="P836" s="70"/>
      <c r="Q836" s="70"/>
      <c r="R836" s="70"/>
      <c r="S836" s="70"/>
      <c r="T836" s="71"/>
      <c r="U836" s="26"/>
      <c r="V836" s="26"/>
      <c r="W836" s="26"/>
      <c r="X836" s="26"/>
      <c r="Y836" s="26"/>
      <c r="Z836" s="26"/>
    </row>
    <row r="837" spans="1:26" ht="12.75" customHeight="1">
      <c r="A837" s="67"/>
      <c r="B837" s="68"/>
      <c r="C837" s="68"/>
      <c r="D837" s="68"/>
      <c r="E837" s="68"/>
      <c r="F837" s="68"/>
      <c r="G837" s="68"/>
      <c r="H837" s="68"/>
      <c r="I837" s="68"/>
      <c r="J837" s="68"/>
      <c r="K837" s="68"/>
      <c r="L837" s="69"/>
      <c r="M837" s="70"/>
      <c r="N837" s="70"/>
      <c r="O837" s="70"/>
      <c r="P837" s="70"/>
      <c r="Q837" s="70"/>
      <c r="R837" s="70"/>
      <c r="S837" s="70"/>
      <c r="T837" s="71"/>
      <c r="U837" s="26"/>
      <c r="V837" s="26"/>
      <c r="W837" s="26"/>
      <c r="X837" s="26"/>
      <c r="Y837" s="26"/>
      <c r="Z837" s="26"/>
    </row>
    <row r="838" spans="1:26" ht="12.75" customHeight="1">
      <c r="A838" s="67"/>
      <c r="B838" s="68"/>
      <c r="C838" s="68"/>
      <c r="D838" s="68"/>
      <c r="E838" s="68"/>
      <c r="F838" s="68"/>
      <c r="G838" s="68"/>
      <c r="H838" s="68"/>
      <c r="I838" s="68"/>
      <c r="J838" s="68"/>
      <c r="K838" s="68"/>
      <c r="L838" s="69"/>
      <c r="M838" s="70"/>
      <c r="N838" s="70"/>
      <c r="O838" s="70"/>
      <c r="P838" s="70"/>
      <c r="Q838" s="70"/>
      <c r="R838" s="70"/>
      <c r="S838" s="70"/>
      <c r="T838" s="71"/>
      <c r="U838" s="26"/>
      <c r="V838" s="26"/>
      <c r="W838" s="26"/>
      <c r="X838" s="26"/>
      <c r="Y838" s="26"/>
      <c r="Z838" s="26"/>
    </row>
    <row r="839" spans="1:26" ht="12.75" customHeight="1">
      <c r="A839" s="67"/>
      <c r="B839" s="68"/>
      <c r="C839" s="68"/>
      <c r="D839" s="68"/>
      <c r="E839" s="68"/>
      <c r="F839" s="68"/>
      <c r="G839" s="68"/>
      <c r="H839" s="68"/>
      <c r="I839" s="68"/>
      <c r="J839" s="68"/>
      <c r="K839" s="68"/>
      <c r="L839" s="69"/>
      <c r="M839" s="70"/>
      <c r="N839" s="70"/>
      <c r="O839" s="70"/>
      <c r="P839" s="70"/>
      <c r="Q839" s="70"/>
      <c r="R839" s="70"/>
      <c r="S839" s="70"/>
      <c r="T839" s="71"/>
      <c r="U839" s="26"/>
      <c r="V839" s="26"/>
      <c r="W839" s="26"/>
      <c r="X839" s="26"/>
      <c r="Y839" s="26"/>
      <c r="Z839" s="26"/>
    </row>
    <row r="840" spans="1:26" ht="12.75" customHeight="1">
      <c r="A840" s="67"/>
      <c r="B840" s="68"/>
      <c r="C840" s="68"/>
      <c r="D840" s="68"/>
      <c r="E840" s="68"/>
      <c r="F840" s="68"/>
      <c r="G840" s="68"/>
      <c r="H840" s="68"/>
      <c r="I840" s="68"/>
      <c r="J840" s="68"/>
      <c r="K840" s="68"/>
      <c r="L840" s="69"/>
      <c r="M840" s="70"/>
      <c r="N840" s="70"/>
      <c r="O840" s="70"/>
      <c r="P840" s="70"/>
      <c r="Q840" s="70"/>
      <c r="R840" s="70"/>
      <c r="S840" s="70"/>
      <c r="T840" s="71"/>
      <c r="U840" s="26"/>
      <c r="V840" s="26"/>
      <c r="W840" s="26"/>
      <c r="X840" s="26"/>
      <c r="Y840" s="26"/>
      <c r="Z840" s="26"/>
    </row>
    <row r="841" spans="1:26" ht="12.75" customHeight="1">
      <c r="A841" s="67"/>
      <c r="B841" s="68"/>
      <c r="C841" s="68"/>
      <c r="D841" s="68"/>
      <c r="E841" s="68"/>
      <c r="F841" s="68"/>
      <c r="G841" s="68"/>
      <c r="H841" s="68"/>
      <c r="I841" s="68"/>
      <c r="J841" s="68"/>
      <c r="K841" s="68"/>
      <c r="L841" s="69"/>
      <c r="M841" s="70"/>
      <c r="N841" s="70"/>
      <c r="O841" s="70"/>
      <c r="P841" s="70"/>
      <c r="Q841" s="70"/>
      <c r="R841" s="70"/>
      <c r="S841" s="70"/>
      <c r="T841" s="71"/>
      <c r="U841" s="26"/>
      <c r="V841" s="26"/>
      <c r="W841" s="26"/>
      <c r="X841" s="26"/>
      <c r="Y841" s="26"/>
      <c r="Z841" s="26"/>
    </row>
    <row r="842" spans="1:26" ht="12.75" customHeight="1">
      <c r="A842" s="67"/>
      <c r="B842" s="68"/>
      <c r="C842" s="68"/>
      <c r="D842" s="68"/>
      <c r="E842" s="68"/>
      <c r="F842" s="68"/>
      <c r="G842" s="68"/>
      <c r="H842" s="68"/>
      <c r="I842" s="68"/>
      <c r="J842" s="68"/>
      <c r="K842" s="68"/>
      <c r="L842" s="69"/>
      <c r="M842" s="70"/>
      <c r="N842" s="70"/>
      <c r="O842" s="70"/>
      <c r="P842" s="70"/>
      <c r="Q842" s="70"/>
      <c r="R842" s="70"/>
      <c r="S842" s="70"/>
      <c r="T842" s="71"/>
      <c r="U842" s="26"/>
      <c r="V842" s="26"/>
      <c r="W842" s="26"/>
      <c r="X842" s="26"/>
      <c r="Y842" s="26"/>
      <c r="Z842" s="26"/>
    </row>
    <row r="843" spans="1:26" ht="12.75" customHeight="1">
      <c r="A843" s="67"/>
      <c r="B843" s="68"/>
      <c r="C843" s="68"/>
      <c r="D843" s="68"/>
      <c r="E843" s="68"/>
      <c r="F843" s="68"/>
      <c r="G843" s="68"/>
      <c r="H843" s="68"/>
      <c r="I843" s="68"/>
      <c r="J843" s="68"/>
      <c r="K843" s="68"/>
      <c r="L843" s="69"/>
      <c r="M843" s="70"/>
      <c r="N843" s="70"/>
      <c r="O843" s="70"/>
      <c r="P843" s="70"/>
      <c r="Q843" s="70"/>
      <c r="R843" s="70"/>
      <c r="S843" s="70"/>
      <c r="T843" s="71"/>
      <c r="U843" s="26"/>
      <c r="V843" s="26"/>
      <c r="W843" s="26"/>
      <c r="X843" s="26"/>
      <c r="Y843" s="26"/>
      <c r="Z843" s="26"/>
    </row>
    <row r="844" spans="1:26" ht="12.75" customHeight="1">
      <c r="A844" s="67"/>
      <c r="B844" s="68"/>
      <c r="C844" s="68"/>
      <c r="D844" s="68"/>
      <c r="E844" s="68"/>
      <c r="F844" s="68"/>
      <c r="G844" s="68"/>
      <c r="H844" s="68"/>
      <c r="I844" s="68"/>
      <c r="J844" s="68"/>
      <c r="K844" s="68"/>
      <c r="L844" s="69"/>
      <c r="M844" s="70"/>
      <c r="N844" s="70"/>
      <c r="O844" s="70"/>
      <c r="P844" s="70"/>
      <c r="Q844" s="70"/>
      <c r="R844" s="70"/>
      <c r="S844" s="70"/>
      <c r="T844" s="71"/>
      <c r="U844" s="26"/>
      <c r="V844" s="26"/>
      <c r="W844" s="26"/>
      <c r="X844" s="26"/>
      <c r="Y844" s="26"/>
      <c r="Z844" s="26"/>
    </row>
    <row r="845" spans="1:26" ht="12.75" customHeight="1">
      <c r="A845" s="67"/>
      <c r="B845" s="68"/>
      <c r="C845" s="68"/>
      <c r="D845" s="68"/>
      <c r="E845" s="68"/>
      <c r="F845" s="68"/>
      <c r="G845" s="68"/>
      <c r="H845" s="68"/>
      <c r="I845" s="68"/>
      <c r="J845" s="68"/>
      <c r="K845" s="68"/>
      <c r="L845" s="69"/>
      <c r="M845" s="70"/>
      <c r="N845" s="70"/>
      <c r="O845" s="70"/>
      <c r="P845" s="70"/>
      <c r="Q845" s="70"/>
      <c r="R845" s="70"/>
      <c r="S845" s="70"/>
      <c r="T845" s="71"/>
      <c r="U845" s="26"/>
      <c r="V845" s="26"/>
      <c r="W845" s="26"/>
      <c r="X845" s="26"/>
      <c r="Y845" s="26"/>
      <c r="Z845" s="26"/>
    </row>
    <row r="846" spans="1:26" ht="12.75" customHeight="1">
      <c r="A846" s="67"/>
      <c r="B846" s="68"/>
      <c r="C846" s="68"/>
      <c r="D846" s="68"/>
      <c r="E846" s="68"/>
      <c r="F846" s="68"/>
      <c r="G846" s="68"/>
      <c r="H846" s="68"/>
      <c r="I846" s="68"/>
      <c r="J846" s="68"/>
      <c r="K846" s="68"/>
      <c r="L846" s="69"/>
      <c r="M846" s="70"/>
      <c r="N846" s="70"/>
      <c r="O846" s="70"/>
      <c r="P846" s="70"/>
      <c r="Q846" s="70"/>
      <c r="R846" s="70"/>
      <c r="S846" s="70"/>
      <c r="T846" s="71"/>
      <c r="U846" s="26"/>
      <c r="V846" s="26"/>
      <c r="W846" s="26"/>
      <c r="X846" s="26"/>
      <c r="Y846" s="26"/>
      <c r="Z846" s="26"/>
    </row>
    <row r="847" spans="1:26" ht="12.75" customHeight="1">
      <c r="A847" s="67"/>
      <c r="B847" s="68"/>
      <c r="C847" s="68"/>
      <c r="D847" s="68"/>
      <c r="E847" s="68"/>
      <c r="F847" s="68"/>
      <c r="G847" s="68"/>
      <c r="H847" s="68"/>
      <c r="I847" s="68"/>
      <c r="J847" s="68"/>
      <c r="K847" s="68"/>
      <c r="L847" s="69"/>
      <c r="M847" s="70"/>
      <c r="N847" s="70"/>
      <c r="O847" s="70"/>
      <c r="P847" s="70"/>
      <c r="Q847" s="70"/>
      <c r="R847" s="70"/>
      <c r="S847" s="70"/>
      <c r="T847" s="71"/>
      <c r="U847" s="26"/>
      <c r="V847" s="26"/>
      <c r="W847" s="26"/>
      <c r="X847" s="26"/>
      <c r="Y847" s="26"/>
      <c r="Z847" s="26"/>
    </row>
    <row r="848" spans="1:26" ht="12.75" customHeight="1">
      <c r="A848" s="67"/>
      <c r="B848" s="68"/>
      <c r="C848" s="68"/>
      <c r="D848" s="68"/>
      <c r="E848" s="68"/>
      <c r="F848" s="68"/>
      <c r="G848" s="68"/>
      <c r="H848" s="68"/>
      <c r="I848" s="68"/>
      <c r="J848" s="68"/>
      <c r="K848" s="68"/>
      <c r="L848" s="69"/>
      <c r="M848" s="70"/>
      <c r="N848" s="70"/>
      <c r="O848" s="70"/>
      <c r="P848" s="70"/>
      <c r="Q848" s="70"/>
      <c r="R848" s="70"/>
      <c r="S848" s="70"/>
      <c r="T848" s="71"/>
      <c r="U848" s="26"/>
      <c r="V848" s="26"/>
      <c r="W848" s="26"/>
      <c r="X848" s="26"/>
      <c r="Y848" s="26"/>
      <c r="Z848" s="26"/>
    </row>
    <row r="849" spans="1:26" ht="12.75" customHeight="1">
      <c r="A849" s="67"/>
      <c r="B849" s="68"/>
      <c r="C849" s="68"/>
      <c r="D849" s="68"/>
      <c r="E849" s="68"/>
      <c r="F849" s="68"/>
      <c r="G849" s="68"/>
      <c r="H849" s="68"/>
      <c r="I849" s="68"/>
      <c r="J849" s="68"/>
      <c r="K849" s="68"/>
      <c r="L849" s="69"/>
      <c r="M849" s="70"/>
      <c r="N849" s="70"/>
      <c r="O849" s="70"/>
      <c r="P849" s="70"/>
      <c r="Q849" s="70"/>
      <c r="R849" s="70"/>
      <c r="S849" s="70"/>
      <c r="T849" s="71"/>
      <c r="U849" s="26"/>
      <c r="V849" s="26"/>
      <c r="W849" s="26"/>
      <c r="X849" s="26"/>
      <c r="Y849" s="26"/>
      <c r="Z849" s="26"/>
    </row>
    <row r="850" spans="1:26" ht="12.75" customHeight="1">
      <c r="A850" s="67"/>
      <c r="B850" s="68"/>
      <c r="C850" s="68"/>
      <c r="D850" s="68"/>
      <c r="E850" s="68"/>
      <c r="F850" s="68"/>
      <c r="G850" s="68"/>
      <c r="H850" s="68"/>
      <c r="I850" s="68"/>
      <c r="J850" s="68"/>
      <c r="K850" s="68"/>
      <c r="L850" s="69"/>
      <c r="M850" s="70"/>
      <c r="N850" s="70"/>
      <c r="O850" s="70"/>
      <c r="P850" s="70"/>
      <c r="Q850" s="70"/>
      <c r="R850" s="70"/>
      <c r="S850" s="70"/>
      <c r="T850" s="71"/>
      <c r="U850" s="26"/>
      <c r="V850" s="26"/>
      <c r="W850" s="26"/>
      <c r="X850" s="26"/>
      <c r="Y850" s="26"/>
      <c r="Z850" s="26"/>
    </row>
    <row r="851" spans="1:26" ht="12.75" customHeight="1">
      <c r="A851" s="67"/>
      <c r="B851" s="68"/>
      <c r="C851" s="68"/>
      <c r="D851" s="68"/>
      <c r="E851" s="68"/>
      <c r="F851" s="68"/>
      <c r="G851" s="68"/>
      <c r="H851" s="68"/>
      <c r="I851" s="68"/>
      <c r="J851" s="68"/>
      <c r="K851" s="68"/>
      <c r="L851" s="69"/>
      <c r="M851" s="70"/>
      <c r="N851" s="70"/>
      <c r="O851" s="70"/>
      <c r="P851" s="70"/>
      <c r="Q851" s="70"/>
      <c r="R851" s="70"/>
      <c r="S851" s="70"/>
      <c r="T851" s="71"/>
      <c r="U851" s="26"/>
      <c r="V851" s="26"/>
      <c r="W851" s="26"/>
      <c r="X851" s="26"/>
      <c r="Y851" s="26"/>
      <c r="Z851" s="26"/>
    </row>
    <row r="852" spans="1:26" ht="12.75" customHeight="1">
      <c r="A852" s="67"/>
      <c r="B852" s="68"/>
      <c r="C852" s="68"/>
      <c r="D852" s="68"/>
      <c r="E852" s="68"/>
      <c r="F852" s="68"/>
      <c r="G852" s="68"/>
      <c r="H852" s="68"/>
      <c r="I852" s="68"/>
      <c r="J852" s="68"/>
      <c r="K852" s="68"/>
      <c r="L852" s="69"/>
      <c r="M852" s="70"/>
      <c r="N852" s="70"/>
      <c r="O852" s="70"/>
      <c r="P852" s="70"/>
      <c r="Q852" s="70"/>
      <c r="R852" s="70"/>
      <c r="S852" s="70"/>
      <c r="T852" s="71"/>
      <c r="U852" s="26"/>
      <c r="V852" s="26"/>
      <c r="W852" s="26"/>
      <c r="X852" s="26"/>
      <c r="Y852" s="26"/>
      <c r="Z852" s="26"/>
    </row>
    <row r="853" spans="1:26" ht="12.75" customHeight="1">
      <c r="A853" s="67"/>
      <c r="B853" s="68"/>
      <c r="C853" s="68"/>
      <c r="D853" s="68"/>
      <c r="E853" s="68"/>
      <c r="F853" s="68"/>
      <c r="G853" s="68"/>
      <c r="H853" s="68"/>
      <c r="I853" s="68"/>
      <c r="J853" s="68"/>
      <c r="K853" s="68"/>
      <c r="L853" s="69"/>
      <c r="M853" s="70"/>
      <c r="N853" s="70"/>
      <c r="O853" s="70"/>
      <c r="P853" s="70"/>
      <c r="Q853" s="70"/>
      <c r="R853" s="70"/>
      <c r="S853" s="70"/>
      <c r="T853" s="71"/>
      <c r="U853" s="26"/>
      <c r="V853" s="26"/>
      <c r="W853" s="26"/>
      <c r="X853" s="26"/>
      <c r="Y853" s="26"/>
      <c r="Z853" s="26"/>
    </row>
    <row r="854" spans="1:26" ht="12.75" customHeight="1">
      <c r="A854" s="67"/>
      <c r="B854" s="68"/>
      <c r="C854" s="68"/>
      <c r="D854" s="68"/>
      <c r="E854" s="68"/>
      <c r="F854" s="68"/>
      <c r="G854" s="68"/>
      <c r="H854" s="68"/>
      <c r="I854" s="68"/>
      <c r="J854" s="68"/>
      <c r="K854" s="68"/>
      <c r="L854" s="69"/>
      <c r="M854" s="70"/>
      <c r="N854" s="70"/>
      <c r="O854" s="70"/>
      <c r="P854" s="70"/>
      <c r="Q854" s="70"/>
      <c r="R854" s="70"/>
      <c r="S854" s="70"/>
      <c r="T854" s="71"/>
      <c r="U854" s="26"/>
      <c r="V854" s="26"/>
      <c r="W854" s="26"/>
      <c r="X854" s="26"/>
      <c r="Y854" s="26"/>
      <c r="Z854" s="26"/>
    </row>
    <row r="855" spans="1:26" ht="12.75" customHeight="1">
      <c r="A855" s="67"/>
      <c r="B855" s="68"/>
      <c r="C855" s="68"/>
      <c r="D855" s="68"/>
      <c r="E855" s="68"/>
      <c r="F855" s="68"/>
      <c r="G855" s="68"/>
      <c r="H855" s="68"/>
      <c r="I855" s="68"/>
      <c r="J855" s="68"/>
      <c r="K855" s="68"/>
      <c r="L855" s="69"/>
      <c r="M855" s="70"/>
      <c r="N855" s="70"/>
      <c r="O855" s="70"/>
      <c r="P855" s="70"/>
      <c r="Q855" s="70"/>
      <c r="R855" s="70"/>
      <c r="S855" s="70"/>
      <c r="T855" s="71"/>
      <c r="U855" s="26"/>
      <c r="V855" s="26"/>
      <c r="W855" s="26"/>
      <c r="X855" s="26"/>
      <c r="Y855" s="26"/>
      <c r="Z855" s="26"/>
    </row>
    <row r="856" spans="1:26" ht="12.75" customHeight="1">
      <c r="A856" s="67"/>
      <c r="B856" s="68"/>
      <c r="C856" s="68"/>
      <c r="D856" s="68"/>
      <c r="E856" s="68"/>
      <c r="F856" s="68"/>
      <c r="G856" s="68"/>
      <c r="H856" s="68"/>
      <c r="I856" s="68"/>
      <c r="J856" s="68"/>
      <c r="K856" s="68"/>
      <c r="L856" s="69"/>
      <c r="M856" s="70"/>
      <c r="N856" s="70"/>
      <c r="O856" s="70"/>
      <c r="P856" s="70"/>
      <c r="Q856" s="70"/>
      <c r="R856" s="70"/>
      <c r="S856" s="70"/>
      <c r="T856" s="71"/>
      <c r="U856" s="26"/>
      <c r="V856" s="26"/>
      <c r="W856" s="26"/>
      <c r="X856" s="26"/>
      <c r="Y856" s="26"/>
      <c r="Z856" s="26"/>
    </row>
    <row r="857" spans="1:26" ht="12.75" customHeight="1">
      <c r="A857" s="67"/>
      <c r="B857" s="68"/>
      <c r="C857" s="68"/>
      <c r="D857" s="68"/>
      <c r="E857" s="68"/>
      <c r="F857" s="68"/>
      <c r="G857" s="68"/>
      <c r="H857" s="68"/>
      <c r="I857" s="68"/>
      <c r="J857" s="68"/>
      <c r="K857" s="68"/>
      <c r="L857" s="69"/>
      <c r="M857" s="70"/>
      <c r="N857" s="70"/>
      <c r="O857" s="70"/>
      <c r="P857" s="70"/>
      <c r="Q857" s="70"/>
      <c r="R857" s="70"/>
      <c r="S857" s="70"/>
      <c r="T857" s="71"/>
      <c r="U857" s="26"/>
      <c r="V857" s="26"/>
      <c r="W857" s="26"/>
      <c r="X857" s="26"/>
      <c r="Y857" s="26"/>
      <c r="Z857" s="26"/>
    </row>
    <row r="858" spans="1:26" ht="12.75" customHeight="1">
      <c r="A858" s="67"/>
      <c r="B858" s="68"/>
      <c r="C858" s="68"/>
      <c r="D858" s="68"/>
      <c r="E858" s="68"/>
      <c r="F858" s="68"/>
      <c r="G858" s="68"/>
      <c r="H858" s="68"/>
      <c r="I858" s="68"/>
      <c r="J858" s="68"/>
      <c r="K858" s="68"/>
      <c r="L858" s="69"/>
      <c r="M858" s="70"/>
      <c r="N858" s="70"/>
      <c r="O858" s="70"/>
      <c r="P858" s="70"/>
      <c r="Q858" s="70"/>
      <c r="R858" s="70"/>
      <c r="S858" s="70"/>
      <c r="T858" s="71"/>
      <c r="U858" s="26"/>
      <c r="V858" s="26"/>
      <c r="W858" s="26"/>
      <c r="X858" s="26"/>
      <c r="Y858" s="26"/>
      <c r="Z858" s="26"/>
    </row>
    <row r="859" spans="1:26" ht="12.75" customHeight="1">
      <c r="A859" s="67"/>
      <c r="B859" s="68"/>
      <c r="C859" s="68"/>
      <c r="D859" s="68"/>
      <c r="E859" s="68"/>
      <c r="F859" s="68"/>
      <c r="G859" s="68"/>
      <c r="H859" s="68"/>
      <c r="I859" s="68"/>
      <c r="J859" s="68"/>
      <c r="K859" s="68"/>
      <c r="L859" s="69"/>
      <c r="M859" s="70"/>
      <c r="N859" s="70"/>
      <c r="O859" s="70"/>
      <c r="P859" s="70"/>
      <c r="Q859" s="70"/>
      <c r="R859" s="70"/>
      <c r="S859" s="70"/>
      <c r="T859" s="71"/>
      <c r="U859" s="26"/>
      <c r="V859" s="26"/>
      <c r="W859" s="26"/>
      <c r="X859" s="26"/>
      <c r="Y859" s="26"/>
      <c r="Z859" s="26"/>
    </row>
    <row r="860" spans="1:26" ht="12.75" customHeight="1">
      <c r="A860" s="67"/>
      <c r="B860" s="68"/>
      <c r="C860" s="68"/>
      <c r="D860" s="68"/>
      <c r="E860" s="68"/>
      <c r="F860" s="68"/>
      <c r="G860" s="68"/>
      <c r="H860" s="68"/>
      <c r="I860" s="68"/>
      <c r="J860" s="68"/>
      <c r="K860" s="68"/>
      <c r="L860" s="69"/>
      <c r="M860" s="70"/>
      <c r="N860" s="70"/>
      <c r="O860" s="70"/>
      <c r="P860" s="70"/>
      <c r="Q860" s="70"/>
      <c r="R860" s="70"/>
      <c r="S860" s="70"/>
      <c r="T860" s="71"/>
      <c r="U860" s="26"/>
      <c r="V860" s="26"/>
      <c r="W860" s="26"/>
      <c r="X860" s="26"/>
      <c r="Y860" s="26"/>
      <c r="Z860" s="26"/>
    </row>
    <row r="861" spans="1:26" ht="12.75" customHeight="1">
      <c r="A861" s="67"/>
      <c r="B861" s="68"/>
      <c r="C861" s="68"/>
      <c r="D861" s="68"/>
      <c r="E861" s="68"/>
      <c r="F861" s="68"/>
      <c r="G861" s="68"/>
      <c r="H861" s="68"/>
      <c r="I861" s="68"/>
      <c r="J861" s="68"/>
      <c r="K861" s="68"/>
      <c r="L861" s="69"/>
      <c r="M861" s="70"/>
      <c r="N861" s="70"/>
      <c r="O861" s="70"/>
      <c r="P861" s="70"/>
      <c r="Q861" s="70"/>
      <c r="R861" s="70"/>
      <c r="S861" s="70"/>
      <c r="T861" s="71"/>
      <c r="U861" s="26"/>
      <c r="V861" s="26"/>
      <c r="W861" s="26"/>
      <c r="X861" s="26"/>
      <c r="Y861" s="26"/>
      <c r="Z861" s="26"/>
    </row>
    <row r="862" spans="1:26" ht="12.75" customHeight="1">
      <c r="A862" s="67"/>
      <c r="B862" s="68"/>
      <c r="C862" s="68"/>
      <c r="D862" s="68"/>
      <c r="E862" s="68"/>
      <c r="F862" s="68"/>
      <c r="G862" s="68"/>
      <c r="H862" s="68"/>
      <c r="I862" s="68"/>
      <c r="J862" s="68"/>
      <c r="K862" s="68"/>
      <c r="L862" s="69"/>
      <c r="M862" s="70"/>
      <c r="N862" s="70"/>
      <c r="O862" s="70"/>
      <c r="P862" s="70"/>
      <c r="Q862" s="70"/>
      <c r="R862" s="70"/>
      <c r="S862" s="70"/>
      <c r="T862" s="71"/>
      <c r="U862" s="26"/>
      <c r="V862" s="26"/>
      <c r="W862" s="26"/>
      <c r="X862" s="26"/>
      <c r="Y862" s="26"/>
      <c r="Z862" s="26"/>
    </row>
    <row r="863" spans="1:26" ht="12.75" customHeight="1">
      <c r="A863" s="67"/>
      <c r="B863" s="68"/>
      <c r="C863" s="68"/>
      <c r="D863" s="68"/>
      <c r="E863" s="68"/>
      <c r="F863" s="68"/>
      <c r="G863" s="68"/>
      <c r="H863" s="68"/>
      <c r="I863" s="68"/>
      <c r="J863" s="68"/>
      <c r="K863" s="68"/>
      <c r="L863" s="69"/>
      <c r="M863" s="70"/>
      <c r="N863" s="70"/>
      <c r="O863" s="70"/>
      <c r="P863" s="70"/>
      <c r="Q863" s="70"/>
      <c r="R863" s="70"/>
      <c r="S863" s="70"/>
      <c r="T863" s="71"/>
      <c r="U863" s="26"/>
      <c r="V863" s="26"/>
      <c r="W863" s="26"/>
      <c r="X863" s="26"/>
      <c r="Y863" s="26"/>
      <c r="Z863" s="26"/>
    </row>
    <row r="864" spans="1:26" ht="12.75" customHeight="1">
      <c r="A864" s="67"/>
      <c r="B864" s="68"/>
      <c r="C864" s="68"/>
      <c r="D864" s="68"/>
      <c r="E864" s="68"/>
      <c r="F864" s="68"/>
      <c r="G864" s="68"/>
      <c r="H864" s="68"/>
      <c r="I864" s="68"/>
      <c r="J864" s="68"/>
      <c r="K864" s="68"/>
      <c r="L864" s="69"/>
      <c r="M864" s="70"/>
      <c r="N864" s="70"/>
      <c r="O864" s="70"/>
      <c r="P864" s="70"/>
      <c r="Q864" s="70"/>
      <c r="R864" s="70"/>
      <c r="S864" s="70"/>
      <c r="T864" s="71"/>
      <c r="U864" s="26"/>
      <c r="V864" s="26"/>
      <c r="W864" s="26"/>
      <c r="X864" s="26"/>
      <c r="Y864" s="26"/>
      <c r="Z864" s="26"/>
    </row>
    <row r="865" spans="1:26" ht="12.75" customHeight="1">
      <c r="A865" s="67"/>
      <c r="B865" s="68"/>
      <c r="C865" s="68"/>
      <c r="D865" s="68"/>
      <c r="E865" s="68"/>
      <c r="F865" s="68"/>
      <c r="G865" s="68"/>
      <c r="H865" s="68"/>
      <c r="I865" s="68"/>
      <c r="J865" s="68"/>
      <c r="K865" s="68"/>
      <c r="L865" s="69"/>
      <c r="M865" s="70"/>
      <c r="N865" s="70"/>
      <c r="O865" s="70"/>
      <c r="P865" s="70"/>
      <c r="Q865" s="70"/>
      <c r="R865" s="70"/>
      <c r="S865" s="70"/>
      <c r="T865" s="71"/>
      <c r="U865" s="26"/>
      <c r="V865" s="26"/>
      <c r="W865" s="26"/>
      <c r="X865" s="26"/>
      <c r="Y865" s="26"/>
      <c r="Z865" s="26"/>
    </row>
    <row r="866" spans="1:26" ht="12.75" customHeight="1">
      <c r="A866" s="67"/>
      <c r="B866" s="68"/>
      <c r="C866" s="68"/>
      <c r="D866" s="68"/>
      <c r="E866" s="68"/>
      <c r="F866" s="68"/>
      <c r="G866" s="68"/>
      <c r="H866" s="68"/>
      <c r="I866" s="68"/>
      <c r="J866" s="68"/>
      <c r="K866" s="68"/>
      <c r="L866" s="69"/>
      <c r="M866" s="70"/>
      <c r="N866" s="70"/>
      <c r="O866" s="70"/>
      <c r="P866" s="70"/>
      <c r="Q866" s="70"/>
      <c r="R866" s="70"/>
      <c r="S866" s="70"/>
      <c r="T866" s="71"/>
      <c r="U866" s="26"/>
      <c r="V866" s="26"/>
      <c r="W866" s="26"/>
      <c r="X866" s="26"/>
      <c r="Y866" s="26"/>
      <c r="Z866" s="26"/>
    </row>
    <row r="867" spans="1:26" ht="12.75" customHeight="1">
      <c r="A867" s="67"/>
      <c r="B867" s="68"/>
      <c r="C867" s="68"/>
      <c r="D867" s="68"/>
      <c r="E867" s="68"/>
      <c r="F867" s="68"/>
      <c r="G867" s="68"/>
      <c r="H867" s="68"/>
      <c r="I867" s="68"/>
      <c r="J867" s="68"/>
      <c r="K867" s="68"/>
      <c r="L867" s="69"/>
      <c r="M867" s="70"/>
      <c r="N867" s="70"/>
      <c r="O867" s="70"/>
      <c r="P867" s="70"/>
      <c r="Q867" s="70"/>
      <c r="R867" s="70"/>
      <c r="S867" s="70"/>
      <c r="T867" s="71"/>
      <c r="U867" s="26"/>
      <c r="V867" s="26"/>
      <c r="W867" s="26"/>
      <c r="X867" s="26"/>
      <c r="Y867" s="26"/>
      <c r="Z867" s="26"/>
    </row>
    <row r="868" spans="1:26" ht="12.75" customHeight="1">
      <c r="A868" s="67"/>
      <c r="B868" s="68"/>
      <c r="C868" s="68"/>
      <c r="D868" s="68"/>
      <c r="E868" s="68"/>
      <c r="F868" s="68"/>
      <c r="G868" s="68"/>
      <c r="H868" s="68"/>
      <c r="I868" s="68"/>
      <c r="J868" s="68"/>
      <c r="K868" s="68"/>
      <c r="L868" s="69"/>
      <c r="M868" s="70"/>
      <c r="N868" s="70"/>
      <c r="O868" s="70"/>
      <c r="P868" s="70"/>
      <c r="Q868" s="70"/>
      <c r="R868" s="70"/>
      <c r="S868" s="70"/>
      <c r="T868" s="71"/>
      <c r="U868" s="26"/>
      <c r="V868" s="26"/>
      <c r="W868" s="26"/>
      <c r="X868" s="26"/>
      <c r="Y868" s="26"/>
      <c r="Z868" s="26"/>
    </row>
    <row r="869" spans="1:26" ht="12.75" customHeight="1">
      <c r="A869" s="67"/>
      <c r="B869" s="68"/>
      <c r="C869" s="68"/>
      <c r="D869" s="68"/>
      <c r="E869" s="68"/>
      <c r="F869" s="68"/>
      <c r="G869" s="68"/>
      <c r="H869" s="68"/>
      <c r="I869" s="68"/>
      <c r="J869" s="68"/>
      <c r="K869" s="68"/>
      <c r="L869" s="69"/>
      <c r="M869" s="70"/>
      <c r="N869" s="70"/>
      <c r="O869" s="70"/>
      <c r="P869" s="70"/>
      <c r="Q869" s="70"/>
      <c r="R869" s="70"/>
      <c r="S869" s="70"/>
      <c r="T869" s="71"/>
      <c r="U869" s="26"/>
      <c r="V869" s="26"/>
      <c r="W869" s="26"/>
      <c r="X869" s="26"/>
      <c r="Y869" s="26"/>
      <c r="Z869" s="26"/>
    </row>
    <row r="870" spans="1:26" ht="12.75" customHeight="1">
      <c r="A870" s="67"/>
      <c r="B870" s="68"/>
      <c r="C870" s="68"/>
      <c r="D870" s="68"/>
      <c r="E870" s="68"/>
      <c r="F870" s="68"/>
      <c r="G870" s="68"/>
      <c r="H870" s="68"/>
      <c r="I870" s="68"/>
      <c r="J870" s="68"/>
      <c r="K870" s="68"/>
      <c r="L870" s="69"/>
      <c r="M870" s="70"/>
      <c r="N870" s="70"/>
      <c r="O870" s="70"/>
      <c r="P870" s="70"/>
      <c r="Q870" s="70"/>
      <c r="R870" s="70"/>
      <c r="S870" s="70"/>
      <c r="T870" s="71"/>
      <c r="U870" s="26"/>
      <c r="V870" s="26"/>
      <c r="W870" s="26"/>
      <c r="X870" s="26"/>
      <c r="Y870" s="26"/>
      <c r="Z870" s="26"/>
    </row>
    <row r="871" spans="1:26" ht="12.75" customHeight="1">
      <c r="A871" s="67"/>
      <c r="B871" s="68"/>
      <c r="C871" s="68"/>
      <c r="D871" s="68"/>
      <c r="E871" s="68"/>
      <c r="F871" s="68"/>
      <c r="G871" s="68"/>
      <c r="H871" s="68"/>
      <c r="I871" s="68"/>
      <c r="J871" s="68"/>
      <c r="K871" s="68"/>
      <c r="L871" s="69"/>
      <c r="M871" s="70"/>
      <c r="N871" s="70"/>
      <c r="O871" s="70"/>
      <c r="P871" s="70"/>
      <c r="Q871" s="70"/>
      <c r="R871" s="70"/>
      <c r="S871" s="70"/>
      <c r="T871" s="71"/>
      <c r="U871" s="26"/>
      <c r="V871" s="26"/>
      <c r="W871" s="26"/>
      <c r="X871" s="26"/>
      <c r="Y871" s="26"/>
      <c r="Z871" s="26"/>
    </row>
    <row r="872" spans="1:26" ht="12.75" customHeight="1">
      <c r="A872" s="67"/>
      <c r="B872" s="68"/>
      <c r="C872" s="68"/>
      <c r="D872" s="68"/>
      <c r="E872" s="68"/>
      <c r="F872" s="68"/>
      <c r="G872" s="68"/>
      <c r="H872" s="68"/>
      <c r="I872" s="68"/>
      <c r="J872" s="68"/>
      <c r="K872" s="68"/>
      <c r="L872" s="69"/>
      <c r="M872" s="70"/>
      <c r="N872" s="70"/>
      <c r="O872" s="70"/>
      <c r="P872" s="70"/>
      <c r="Q872" s="70"/>
      <c r="R872" s="70"/>
      <c r="S872" s="70"/>
      <c r="T872" s="71"/>
      <c r="U872" s="26"/>
      <c r="V872" s="26"/>
      <c r="W872" s="26"/>
      <c r="X872" s="26"/>
      <c r="Y872" s="26"/>
      <c r="Z872" s="26"/>
    </row>
    <row r="873" spans="1:26" ht="12.75" customHeight="1">
      <c r="A873" s="67"/>
      <c r="B873" s="68"/>
      <c r="C873" s="68"/>
      <c r="D873" s="68"/>
      <c r="E873" s="68"/>
      <c r="F873" s="68"/>
      <c r="G873" s="68"/>
      <c r="H873" s="68"/>
      <c r="I873" s="68"/>
      <c r="J873" s="68"/>
      <c r="K873" s="68"/>
      <c r="L873" s="69"/>
      <c r="M873" s="70"/>
      <c r="N873" s="70"/>
      <c r="O873" s="70"/>
      <c r="P873" s="70"/>
      <c r="Q873" s="70"/>
      <c r="R873" s="70"/>
      <c r="S873" s="70"/>
      <c r="T873" s="71"/>
      <c r="U873" s="26"/>
      <c r="V873" s="26"/>
      <c r="W873" s="26"/>
      <c r="X873" s="26"/>
      <c r="Y873" s="26"/>
      <c r="Z873" s="26"/>
    </row>
    <row r="874" spans="1:26" ht="12.75" customHeight="1">
      <c r="A874" s="67"/>
      <c r="B874" s="68"/>
      <c r="C874" s="68"/>
      <c r="D874" s="68"/>
      <c r="E874" s="68"/>
      <c r="F874" s="68"/>
      <c r="G874" s="68"/>
      <c r="H874" s="68"/>
      <c r="I874" s="68"/>
      <c r="J874" s="68"/>
      <c r="K874" s="68"/>
      <c r="L874" s="69"/>
      <c r="M874" s="70"/>
      <c r="N874" s="70"/>
      <c r="O874" s="70"/>
      <c r="P874" s="70"/>
      <c r="Q874" s="70"/>
      <c r="R874" s="70"/>
      <c r="S874" s="70"/>
      <c r="T874" s="71"/>
      <c r="U874" s="26"/>
      <c r="V874" s="26"/>
      <c r="W874" s="26"/>
      <c r="X874" s="26"/>
      <c r="Y874" s="26"/>
      <c r="Z874" s="26"/>
    </row>
    <row r="875" spans="1:26" ht="12.75" customHeight="1">
      <c r="A875" s="67"/>
      <c r="B875" s="68"/>
      <c r="C875" s="68"/>
      <c r="D875" s="68"/>
      <c r="E875" s="68"/>
      <c r="F875" s="68"/>
      <c r="G875" s="68"/>
      <c r="H875" s="68"/>
      <c r="I875" s="68"/>
      <c r="J875" s="68"/>
      <c r="K875" s="68"/>
      <c r="L875" s="69"/>
      <c r="M875" s="70"/>
      <c r="N875" s="70"/>
      <c r="O875" s="70"/>
      <c r="P875" s="70"/>
      <c r="Q875" s="70"/>
      <c r="R875" s="70"/>
      <c r="S875" s="70"/>
      <c r="T875" s="71"/>
      <c r="U875" s="26"/>
      <c r="V875" s="26"/>
      <c r="W875" s="26"/>
      <c r="X875" s="26"/>
      <c r="Y875" s="26"/>
      <c r="Z875" s="26"/>
    </row>
    <row r="876" spans="1:26" ht="12.75" customHeight="1">
      <c r="A876" s="67"/>
      <c r="B876" s="68"/>
      <c r="C876" s="68"/>
      <c r="D876" s="68"/>
      <c r="E876" s="68"/>
      <c r="F876" s="68"/>
      <c r="G876" s="68"/>
      <c r="H876" s="68"/>
      <c r="I876" s="68"/>
      <c r="J876" s="68"/>
      <c r="K876" s="68"/>
      <c r="L876" s="69"/>
      <c r="M876" s="70"/>
      <c r="N876" s="70"/>
      <c r="O876" s="70"/>
      <c r="P876" s="70"/>
      <c r="Q876" s="70"/>
      <c r="R876" s="70"/>
      <c r="S876" s="70"/>
      <c r="T876" s="71"/>
      <c r="U876" s="26"/>
      <c r="V876" s="26"/>
      <c r="W876" s="26"/>
      <c r="X876" s="26"/>
      <c r="Y876" s="26"/>
      <c r="Z876" s="26"/>
    </row>
    <row r="877" spans="1:26" ht="12.75" customHeight="1">
      <c r="A877" s="67"/>
      <c r="B877" s="68"/>
      <c r="C877" s="68"/>
      <c r="D877" s="68"/>
      <c r="E877" s="68"/>
      <c r="F877" s="68"/>
      <c r="G877" s="68"/>
      <c r="H877" s="68"/>
      <c r="I877" s="68"/>
      <c r="J877" s="68"/>
      <c r="K877" s="68"/>
      <c r="L877" s="69"/>
      <c r="M877" s="70"/>
      <c r="N877" s="70"/>
      <c r="O877" s="70"/>
      <c r="P877" s="70"/>
      <c r="Q877" s="70"/>
      <c r="R877" s="70"/>
      <c r="S877" s="70"/>
      <c r="T877" s="71"/>
      <c r="U877" s="26"/>
      <c r="V877" s="26"/>
      <c r="W877" s="26"/>
      <c r="X877" s="26"/>
      <c r="Y877" s="26"/>
      <c r="Z877" s="26"/>
    </row>
    <row r="878" spans="1:26" ht="12.75" customHeight="1">
      <c r="A878" s="67"/>
      <c r="B878" s="68"/>
      <c r="C878" s="68"/>
      <c r="D878" s="68"/>
      <c r="E878" s="68"/>
      <c r="F878" s="68"/>
      <c r="G878" s="68"/>
      <c r="H878" s="68"/>
      <c r="I878" s="68"/>
      <c r="J878" s="68"/>
      <c r="K878" s="68"/>
      <c r="L878" s="69"/>
      <c r="M878" s="70"/>
      <c r="N878" s="70"/>
      <c r="O878" s="70"/>
      <c r="P878" s="70"/>
      <c r="Q878" s="70"/>
      <c r="R878" s="70"/>
      <c r="S878" s="70"/>
      <c r="T878" s="71"/>
      <c r="U878" s="26"/>
      <c r="V878" s="26"/>
      <c r="W878" s="26"/>
      <c r="X878" s="26"/>
      <c r="Y878" s="26"/>
      <c r="Z878" s="26"/>
    </row>
    <row r="879" spans="1:26" ht="12.75" customHeight="1">
      <c r="A879" s="67"/>
      <c r="B879" s="68"/>
      <c r="C879" s="68"/>
      <c r="D879" s="68"/>
      <c r="E879" s="68"/>
      <c r="F879" s="68"/>
      <c r="G879" s="68"/>
      <c r="H879" s="68"/>
      <c r="I879" s="68"/>
      <c r="J879" s="68"/>
      <c r="K879" s="68"/>
      <c r="L879" s="69"/>
      <c r="M879" s="70"/>
      <c r="N879" s="70"/>
      <c r="O879" s="70"/>
      <c r="P879" s="70"/>
      <c r="Q879" s="70"/>
      <c r="R879" s="70"/>
      <c r="S879" s="70"/>
      <c r="T879" s="71"/>
      <c r="U879" s="26"/>
      <c r="V879" s="26"/>
      <c r="W879" s="26"/>
      <c r="X879" s="26"/>
      <c r="Y879" s="26"/>
      <c r="Z879" s="26"/>
    </row>
    <row r="880" spans="1:26" ht="12.75" customHeight="1">
      <c r="A880" s="67"/>
      <c r="B880" s="68"/>
      <c r="C880" s="68"/>
      <c r="D880" s="68"/>
      <c r="E880" s="68"/>
      <c r="F880" s="68"/>
      <c r="G880" s="68"/>
      <c r="H880" s="68"/>
      <c r="I880" s="68"/>
      <c r="J880" s="68"/>
      <c r="K880" s="68"/>
      <c r="L880" s="69"/>
      <c r="M880" s="70"/>
      <c r="N880" s="70"/>
      <c r="O880" s="70"/>
      <c r="P880" s="70"/>
      <c r="Q880" s="70"/>
      <c r="R880" s="70"/>
      <c r="S880" s="70"/>
      <c r="T880" s="71"/>
      <c r="U880" s="26"/>
      <c r="V880" s="26"/>
      <c r="W880" s="26"/>
      <c r="X880" s="26"/>
      <c r="Y880" s="26"/>
      <c r="Z880" s="26"/>
    </row>
    <row r="881" spans="1:26" ht="12.75" customHeight="1">
      <c r="A881" s="67"/>
      <c r="B881" s="68"/>
      <c r="C881" s="68"/>
      <c r="D881" s="68"/>
      <c r="E881" s="68"/>
      <c r="F881" s="68"/>
      <c r="G881" s="68"/>
      <c r="H881" s="68"/>
      <c r="I881" s="68"/>
      <c r="J881" s="68"/>
      <c r="K881" s="68"/>
      <c r="L881" s="69"/>
      <c r="M881" s="70"/>
      <c r="N881" s="70"/>
      <c r="O881" s="70"/>
      <c r="P881" s="70"/>
      <c r="Q881" s="70"/>
      <c r="R881" s="70"/>
      <c r="S881" s="70"/>
      <c r="T881" s="71"/>
      <c r="U881" s="26"/>
      <c r="V881" s="26"/>
      <c r="W881" s="26"/>
      <c r="X881" s="26"/>
      <c r="Y881" s="26"/>
      <c r="Z881" s="26"/>
    </row>
    <row r="882" spans="1:26" ht="12.75" customHeight="1">
      <c r="A882" s="67"/>
      <c r="B882" s="68"/>
      <c r="C882" s="68"/>
      <c r="D882" s="68"/>
      <c r="E882" s="68"/>
      <c r="F882" s="68"/>
      <c r="G882" s="68"/>
      <c r="H882" s="68"/>
      <c r="I882" s="68"/>
      <c r="J882" s="68"/>
      <c r="K882" s="68"/>
      <c r="L882" s="69"/>
      <c r="M882" s="70"/>
      <c r="N882" s="70"/>
      <c r="O882" s="70"/>
      <c r="P882" s="70"/>
      <c r="Q882" s="70"/>
      <c r="R882" s="70"/>
      <c r="S882" s="70"/>
      <c r="T882" s="71"/>
      <c r="U882" s="26"/>
      <c r="V882" s="26"/>
      <c r="W882" s="26"/>
      <c r="X882" s="26"/>
      <c r="Y882" s="26"/>
      <c r="Z882" s="26"/>
    </row>
    <row r="883" spans="1:26" ht="12.75" customHeight="1">
      <c r="A883" s="67"/>
      <c r="B883" s="68"/>
      <c r="C883" s="68"/>
      <c r="D883" s="68"/>
      <c r="E883" s="68"/>
      <c r="F883" s="68"/>
      <c r="G883" s="68"/>
      <c r="H883" s="68"/>
      <c r="I883" s="68"/>
      <c r="J883" s="68"/>
      <c r="K883" s="68"/>
      <c r="L883" s="69"/>
      <c r="M883" s="70"/>
      <c r="N883" s="70"/>
      <c r="O883" s="70"/>
      <c r="P883" s="70"/>
      <c r="Q883" s="70"/>
      <c r="R883" s="70"/>
      <c r="S883" s="70"/>
      <c r="T883" s="71"/>
      <c r="U883" s="26"/>
      <c r="V883" s="26"/>
      <c r="W883" s="26"/>
      <c r="X883" s="26"/>
      <c r="Y883" s="26"/>
      <c r="Z883" s="26"/>
    </row>
    <row r="884" spans="1:26" ht="12.75" customHeight="1">
      <c r="A884" s="67"/>
      <c r="B884" s="68"/>
      <c r="C884" s="68"/>
      <c r="D884" s="68"/>
      <c r="E884" s="68"/>
      <c r="F884" s="68"/>
      <c r="G884" s="68"/>
      <c r="H884" s="68"/>
      <c r="I884" s="68"/>
      <c r="J884" s="68"/>
      <c r="K884" s="68"/>
      <c r="L884" s="69"/>
      <c r="M884" s="70"/>
      <c r="N884" s="70"/>
      <c r="O884" s="70"/>
      <c r="P884" s="70"/>
      <c r="Q884" s="70"/>
      <c r="R884" s="70"/>
      <c r="S884" s="70"/>
      <c r="T884" s="71"/>
      <c r="U884" s="26"/>
      <c r="V884" s="26"/>
      <c r="W884" s="26"/>
      <c r="X884" s="26"/>
      <c r="Y884" s="26"/>
      <c r="Z884" s="26"/>
    </row>
    <row r="885" spans="1:26" ht="12.75" customHeight="1">
      <c r="A885" s="67"/>
      <c r="B885" s="68"/>
      <c r="C885" s="68"/>
      <c r="D885" s="68"/>
      <c r="E885" s="68"/>
      <c r="F885" s="68"/>
      <c r="G885" s="68"/>
      <c r="H885" s="68"/>
      <c r="I885" s="68"/>
      <c r="J885" s="68"/>
      <c r="K885" s="68"/>
      <c r="L885" s="69"/>
      <c r="M885" s="70"/>
      <c r="N885" s="70"/>
      <c r="O885" s="70"/>
      <c r="P885" s="70"/>
      <c r="Q885" s="70"/>
      <c r="R885" s="70"/>
      <c r="S885" s="70"/>
      <c r="T885" s="71"/>
      <c r="U885" s="26"/>
      <c r="V885" s="26"/>
      <c r="W885" s="26"/>
      <c r="X885" s="26"/>
      <c r="Y885" s="26"/>
      <c r="Z885" s="26"/>
    </row>
    <row r="886" spans="1:26" ht="12.75" customHeight="1">
      <c r="A886" s="67"/>
      <c r="B886" s="68"/>
      <c r="C886" s="68"/>
      <c r="D886" s="68"/>
      <c r="E886" s="68"/>
      <c r="F886" s="68"/>
      <c r="G886" s="68"/>
      <c r="H886" s="68"/>
      <c r="I886" s="68"/>
      <c r="J886" s="68"/>
      <c r="K886" s="68"/>
      <c r="L886" s="69"/>
      <c r="M886" s="70"/>
      <c r="N886" s="70"/>
      <c r="O886" s="70"/>
      <c r="P886" s="70"/>
      <c r="Q886" s="70"/>
      <c r="R886" s="70"/>
      <c r="S886" s="70"/>
      <c r="T886" s="71"/>
      <c r="U886" s="26"/>
      <c r="V886" s="26"/>
      <c r="W886" s="26"/>
      <c r="X886" s="26"/>
      <c r="Y886" s="26"/>
      <c r="Z886" s="26"/>
    </row>
    <row r="887" spans="1:26" ht="12.75" customHeight="1">
      <c r="A887" s="67"/>
      <c r="B887" s="68"/>
      <c r="C887" s="68"/>
      <c r="D887" s="68"/>
      <c r="E887" s="68"/>
      <c r="F887" s="68"/>
      <c r="G887" s="68"/>
      <c r="H887" s="68"/>
      <c r="I887" s="68"/>
      <c r="J887" s="68"/>
      <c r="K887" s="68"/>
      <c r="L887" s="69"/>
      <c r="M887" s="70"/>
      <c r="N887" s="70"/>
      <c r="O887" s="70"/>
      <c r="P887" s="70"/>
      <c r="Q887" s="70"/>
      <c r="R887" s="70"/>
      <c r="S887" s="70"/>
      <c r="T887" s="71"/>
      <c r="U887" s="26"/>
      <c r="V887" s="26"/>
      <c r="W887" s="26"/>
      <c r="X887" s="26"/>
      <c r="Y887" s="26"/>
      <c r="Z887" s="26"/>
    </row>
    <row r="888" spans="1:26" ht="12.75" customHeight="1">
      <c r="A888" s="67"/>
      <c r="B888" s="68"/>
      <c r="C888" s="68"/>
      <c r="D888" s="68"/>
      <c r="E888" s="68"/>
      <c r="F888" s="68"/>
      <c r="G888" s="68"/>
      <c r="H888" s="68"/>
      <c r="I888" s="68"/>
      <c r="J888" s="68"/>
      <c r="K888" s="68"/>
      <c r="L888" s="69"/>
      <c r="M888" s="70"/>
      <c r="N888" s="70"/>
      <c r="O888" s="70"/>
      <c r="P888" s="70"/>
      <c r="Q888" s="70"/>
      <c r="R888" s="70"/>
      <c r="S888" s="70"/>
      <c r="T888" s="71"/>
      <c r="U888" s="26"/>
      <c r="V888" s="26"/>
      <c r="W888" s="26"/>
      <c r="X888" s="26"/>
      <c r="Y888" s="26"/>
      <c r="Z888" s="26"/>
    </row>
    <row r="889" spans="1:26" ht="12.75" customHeight="1">
      <c r="A889" s="67"/>
      <c r="B889" s="68"/>
      <c r="C889" s="68"/>
      <c r="D889" s="68"/>
      <c r="E889" s="68"/>
      <c r="F889" s="68"/>
      <c r="G889" s="68"/>
      <c r="H889" s="68"/>
      <c r="I889" s="68"/>
      <c r="J889" s="68"/>
      <c r="K889" s="68"/>
      <c r="L889" s="69"/>
      <c r="M889" s="70"/>
      <c r="N889" s="70"/>
      <c r="O889" s="70"/>
      <c r="P889" s="70"/>
      <c r="Q889" s="70"/>
      <c r="R889" s="70"/>
      <c r="S889" s="70"/>
      <c r="T889" s="71"/>
      <c r="U889" s="26"/>
      <c r="V889" s="26"/>
      <c r="W889" s="26"/>
      <c r="X889" s="26"/>
      <c r="Y889" s="26"/>
      <c r="Z889" s="26"/>
    </row>
    <row r="890" spans="1:26" ht="12.75" customHeight="1">
      <c r="A890" s="67"/>
      <c r="B890" s="68"/>
      <c r="C890" s="68"/>
      <c r="D890" s="68"/>
      <c r="E890" s="68"/>
      <c r="F890" s="68"/>
      <c r="G890" s="68"/>
      <c r="H890" s="68"/>
      <c r="I890" s="68"/>
      <c r="J890" s="68"/>
      <c r="K890" s="68"/>
      <c r="L890" s="69"/>
      <c r="M890" s="70"/>
      <c r="N890" s="70"/>
      <c r="O890" s="70"/>
      <c r="P890" s="70"/>
      <c r="Q890" s="70"/>
      <c r="R890" s="70"/>
      <c r="S890" s="70"/>
      <c r="T890" s="71"/>
      <c r="U890" s="26"/>
      <c r="V890" s="26"/>
      <c r="W890" s="26"/>
      <c r="X890" s="26"/>
      <c r="Y890" s="26"/>
      <c r="Z890" s="26"/>
    </row>
    <row r="891" spans="1:26" ht="12.75" customHeight="1">
      <c r="A891" s="67"/>
      <c r="B891" s="68"/>
      <c r="C891" s="68"/>
      <c r="D891" s="68"/>
      <c r="E891" s="68"/>
      <c r="F891" s="68"/>
      <c r="G891" s="68"/>
      <c r="H891" s="68"/>
      <c r="I891" s="68"/>
      <c r="J891" s="68"/>
      <c r="K891" s="68"/>
      <c r="L891" s="69"/>
      <c r="M891" s="70"/>
      <c r="N891" s="70"/>
      <c r="O891" s="70"/>
      <c r="P891" s="70"/>
      <c r="Q891" s="70"/>
      <c r="R891" s="70"/>
      <c r="S891" s="70"/>
      <c r="T891" s="71"/>
      <c r="U891" s="26"/>
      <c r="V891" s="26"/>
      <c r="W891" s="26"/>
      <c r="X891" s="26"/>
      <c r="Y891" s="26"/>
      <c r="Z891" s="26"/>
    </row>
    <row r="892" spans="1:26" ht="12.75" customHeight="1">
      <c r="A892" s="67"/>
      <c r="B892" s="68"/>
      <c r="C892" s="68"/>
      <c r="D892" s="68"/>
      <c r="E892" s="68"/>
      <c r="F892" s="68"/>
      <c r="G892" s="68"/>
      <c r="H892" s="68"/>
      <c r="I892" s="68"/>
      <c r="J892" s="68"/>
      <c r="K892" s="68"/>
      <c r="L892" s="69"/>
      <c r="M892" s="70"/>
      <c r="N892" s="70"/>
      <c r="O892" s="70"/>
      <c r="P892" s="70"/>
      <c r="Q892" s="70"/>
      <c r="R892" s="70"/>
      <c r="S892" s="70"/>
      <c r="T892" s="71"/>
      <c r="U892" s="26"/>
      <c r="V892" s="26"/>
      <c r="W892" s="26"/>
      <c r="X892" s="26"/>
      <c r="Y892" s="26"/>
      <c r="Z892" s="26"/>
    </row>
    <row r="893" spans="1:26" ht="12.75" customHeight="1">
      <c r="A893" s="67"/>
      <c r="B893" s="68"/>
      <c r="C893" s="68"/>
      <c r="D893" s="68"/>
      <c r="E893" s="68"/>
      <c r="F893" s="68"/>
      <c r="G893" s="68"/>
      <c r="H893" s="68"/>
      <c r="I893" s="68"/>
      <c r="J893" s="68"/>
      <c r="K893" s="68"/>
      <c r="L893" s="69"/>
      <c r="M893" s="70"/>
      <c r="N893" s="70"/>
      <c r="O893" s="70"/>
      <c r="P893" s="70"/>
      <c r="Q893" s="70"/>
      <c r="R893" s="70"/>
      <c r="S893" s="70"/>
      <c r="T893" s="71"/>
      <c r="U893" s="26"/>
      <c r="V893" s="26"/>
      <c r="W893" s="26"/>
      <c r="X893" s="26"/>
      <c r="Y893" s="26"/>
      <c r="Z893" s="26"/>
    </row>
    <row r="894" spans="1:26" ht="12.75" customHeight="1">
      <c r="A894" s="67"/>
      <c r="B894" s="68"/>
      <c r="C894" s="68"/>
      <c r="D894" s="68"/>
      <c r="E894" s="68"/>
      <c r="F894" s="68"/>
      <c r="G894" s="68"/>
      <c r="H894" s="68"/>
      <c r="I894" s="68"/>
      <c r="J894" s="68"/>
      <c r="K894" s="68"/>
      <c r="L894" s="69"/>
      <c r="M894" s="70"/>
      <c r="N894" s="70"/>
      <c r="O894" s="70"/>
      <c r="P894" s="70"/>
      <c r="Q894" s="70"/>
      <c r="R894" s="70"/>
      <c r="S894" s="70"/>
      <c r="T894" s="71"/>
      <c r="U894" s="26"/>
      <c r="V894" s="26"/>
      <c r="W894" s="26"/>
      <c r="X894" s="26"/>
      <c r="Y894" s="26"/>
      <c r="Z894" s="26"/>
    </row>
    <row r="895" spans="1:26" ht="12.75" customHeight="1">
      <c r="A895" s="67"/>
      <c r="B895" s="68"/>
      <c r="C895" s="68"/>
      <c r="D895" s="68"/>
      <c r="E895" s="68"/>
      <c r="F895" s="68"/>
      <c r="G895" s="68"/>
      <c r="H895" s="68"/>
      <c r="I895" s="68"/>
      <c r="J895" s="68"/>
      <c r="K895" s="68"/>
      <c r="L895" s="69"/>
      <c r="M895" s="70"/>
      <c r="N895" s="70"/>
      <c r="O895" s="70"/>
      <c r="P895" s="70"/>
      <c r="Q895" s="70"/>
      <c r="R895" s="70"/>
      <c r="S895" s="70"/>
      <c r="T895" s="71"/>
      <c r="U895" s="26"/>
      <c r="V895" s="26"/>
      <c r="W895" s="26"/>
      <c r="X895" s="26"/>
      <c r="Y895" s="26"/>
      <c r="Z895" s="26"/>
    </row>
    <row r="896" spans="1:26" ht="12.75" customHeight="1">
      <c r="A896" s="67"/>
      <c r="B896" s="68"/>
      <c r="C896" s="68"/>
      <c r="D896" s="68"/>
      <c r="E896" s="68"/>
      <c r="F896" s="68"/>
      <c r="G896" s="68"/>
      <c r="H896" s="68"/>
      <c r="I896" s="68"/>
      <c r="J896" s="68"/>
      <c r="K896" s="68"/>
      <c r="L896" s="69"/>
      <c r="M896" s="70"/>
      <c r="N896" s="70"/>
      <c r="O896" s="70"/>
      <c r="P896" s="70"/>
      <c r="Q896" s="70"/>
      <c r="R896" s="70"/>
      <c r="S896" s="70"/>
      <c r="T896" s="71"/>
      <c r="U896" s="26"/>
      <c r="V896" s="26"/>
      <c r="W896" s="26"/>
      <c r="X896" s="26"/>
      <c r="Y896" s="26"/>
      <c r="Z896" s="26"/>
    </row>
    <row r="897" spans="1:26" ht="12.75" customHeight="1">
      <c r="A897" s="67"/>
      <c r="B897" s="68"/>
      <c r="C897" s="68"/>
      <c r="D897" s="68"/>
      <c r="E897" s="68"/>
      <c r="F897" s="68"/>
      <c r="G897" s="68"/>
      <c r="H897" s="68"/>
      <c r="I897" s="68"/>
      <c r="J897" s="68"/>
      <c r="K897" s="68"/>
      <c r="L897" s="69"/>
      <c r="M897" s="70"/>
      <c r="N897" s="70"/>
      <c r="O897" s="70"/>
      <c r="P897" s="70"/>
      <c r="Q897" s="70"/>
      <c r="R897" s="70"/>
      <c r="S897" s="70"/>
      <c r="T897" s="71"/>
      <c r="U897" s="26"/>
      <c r="V897" s="26"/>
      <c r="W897" s="26"/>
      <c r="X897" s="26"/>
      <c r="Y897" s="26"/>
      <c r="Z897" s="26"/>
    </row>
    <row r="898" spans="1:26" ht="12.75" customHeight="1">
      <c r="A898" s="67"/>
      <c r="B898" s="68"/>
      <c r="C898" s="68"/>
      <c r="D898" s="68"/>
      <c r="E898" s="68"/>
      <c r="F898" s="68"/>
      <c r="G898" s="68"/>
      <c r="H898" s="68"/>
      <c r="I898" s="68"/>
      <c r="J898" s="68"/>
      <c r="K898" s="68"/>
      <c r="L898" s="69"/>
      <c r="M898" s="70"/>
      <c r="N898" s="70"/>
      <c r="O898" s="70"/>
      <c r="P898" s="70"/>
      <c r="Q898" s="70"/>
      <c r="R898" s="70"/>
      <c r="S898" s="70"/>
      <c r="T898" s="71"/>
      <c r="U898" s="26"/>
      <c r="V898" s="26"/>
      <c r="W898" s="26"/>
      <c r="X898" s="26"/>
      <c r="Y898" s="26"/>
      <c r="Z898" s="26"/>
    </row>
    <row r="899" spans="1:26" ht="12.75" customHeight="1">
      <c r="A899" s="67"/>
      <c r="B899" s="68"/>
      <c r="C899" s="68"/>
      <c r="D899" s="68"/>
      <c r="E899" s="68"/>
      <c r="F899" s="68"/>
      <c r="G899" s="68"/>
      <c r="H899" s="68"/>
      <c r="I899" s="68"/>
      <c r="J899" s="68"/>
      <c r="K899" s="68"/>
      <c r="L899" s="69"/>
      <c r="M899" s="70"/>
      <c r="N899" s="70"/>
      <c r="O899" s="70"/>
      <c r="P899" s="70"/>
      <c r="Q899" s="70"/>
      <c r="R899" s="70"/>
      <c r="S899" s="70"/>
      <c r="T899" s="71"/>
      <c r="U899" s="26"/>
      <c r="V899" s="26"/>
      <c r="W899" s="26"/>
      <c r="X899" s="26"/>
      <c r="Y899" s="26"/>
      <c r="Z899" s="26"/>
    </row>
    <row r="900" spans="1:26" ht="12.75" customHeight="1">
      <c r="A900" s="67"/>
      <c r="B900" s="68"/>
      <c r="C900" s="68"/>
      <c r="D900" s="68"/>
      <c r="E900" s="68"/>
      <c r="F900" s="68"/>
      <c r="G900" s="68"/>
      <c r="H900" s="68"/>
      <c r="I900" s="68"/>
      <c r="J900" s="68"/>
      <c r="K900" s="68"/>
      <c r="L900" s="69"/>
      <c r="M900" s="70"/>
      <c r="N900" s="70"/>
      <c r="O900" s="70"/>
      <c r="P900" s="70"/>
      <c r="Q900" s="70"/>
      <c r="R900" s="70"/>
      <c r="S900" s="70"/>
      <c r="T900" s="71"/>
      <c r="U900" s="26"/>
      <c r="V900" s="26"/>
      <c r="W900" s="26"/>
      <c r="X900" s="26"/>
      <c r="Y900" s="26"/>
      <c r="Z900" s="26"/>
    </row>
    <row r="901" spans="1:26" ht="12.75" customHeight="1">
      <c r="A901" s="67"/>
      <c r="B901" s="68"/>
      <c r="C901" s="68"/>
      <c r="D901" s="68"/>
      <c r="E901" s="68"/>
      <c r="F901" s="68"/>
      <c r="G901" s="68"/>
      <c r="H901" s="68"/>
      <c r="I901" s="68"/>
      <c r="J901" s="68"/>
      <c r="K901" s="68"/>
      <c r="L901" s="69"/>
      <c r="M901" s="70"/>
      <c r="N901" s="70"/>
      <c r="O901" s="70"/>
      <c r="P901" s="70"/>
      <c r="Q901" s="70"/>
      <c r="R901" s="70"/>
      <c r="S901" s="70"/>
      <c r="T901" s="71"/>
      <c r="U901" s="26"/>
      <c r="V901" s="26"/>
      <c r="W901" s="26"/>
      <c r="X901" s="26"/>
      <c r="Y901" s="26"/>
      <c r="Z901" s="26"/>
    </row>
    <row r="902" spans="1:26" ht="12.75" customHeight="1">
      <c r="A902" s="67"/>
      <c r="B902" s="68"/>
      <c r="C902" s="68"/>
      <c r="D902" s="68"/>
      <c r="E902" s="68"/>
      <c r="F902" s="68"/>
      <c r="G902" s="68"/>
      <c r="H902" s="68"/>
      <c r="I902" s="68"/>
      <c r="J902" s="68"/>
      <c r="K902" s="68"/>
      <c r="L902" s="69"/>
      <c r="M902" s="70"/>
      <c r="N902" s="70"/>
      <c r="O902" s="70"/>
      <c r="P902" s="70"/>
      <c r="Q902" s="70"/>
      <c r="R902" s="70"/>
      <c r="S902" s="70"/>
      <c r="T902" s="71"/>
      <c r="U902" s="26"/>
      <c r="V902" s="26"/>
      <c r="W902" s="26"/>
      <c r="X902" s="26"/>
      <c r="Y902" s="26"/>
      <c r="Z902" s="26"/>
    </row>
    <row r="903" spans="1:26" ht="12.75" customHeight="1">
      <c r="A903" s="67"/>
      <c r="B903" s="68"/>
      <c r="C903" s="68"/>
      <c r="D903" s="68"/>
      <c r="E903" s="68"/>
      <c r="F903" s="68"/>
      <c r="G903" s="68"/>
      <c r="H903" s="68"/>
      <c r="I903" s="68"/>
      <c r="J903" s="68"/>
      <c r="K903" s="68"/>
      <c r="L903" s="69"/>
      <c r="M903" s="70"/>
      <c r="N903" s="70"/>
      <c r="O903" s="70"/>
      <c r="P903" s="70"/>
      <c r="Q903" s="70"/>
      <c r="R903" s="70"/>
      <c r="S903" s="70"/>
      <c r="T903" s="71"/>
      <c r="U903" s="26"/>
      <c r="V903" s="26"/>
      <c r="W903" s="26"/>
      <c r="X903" s="26"/>
      <c r="Y903" s="26"/>
      <c r="Z903" s="26"/>
    </row>
    <row r="904" spans="1:26" ht="12.75" customHeight="1">
      <c r="A904" s="67"/>
      <c r="B904" s="68"/>
      <c r="C904" s="68"/>
      <c r="D904" s="68"/>
      <c r="E904" s="68"/>
      <c r="F904" s="68"/>
      <c r="G904" s="68"/>
      <c r="H904" s="68"/>
      <c r="I904" s="68"/>
      <c r="J904" s="68"/>
      <c r="K904" s="68"/>
      <c r="L904" s="69"/>
      <c r="M904" s="70"/>
      <c r="N904" s="70"/>
      <c r="O904" s="70"/>
      <c r="P904" s="70"/>
      <c r="Q904" s="70"/>
      <c r="R904" s="70"/>
      <c r="S904" s="70"/>
      <c r="T904" s="71"/>
      <c r="U904" s="26"/>
      <c r="V904" s="26"/>
      <c r="W904" s="26"/>
      <c r="X904" s="26"/>
      <c r="Y904" s="26"/>
      <c r="Z904" s="26"/>
    </row>
    <row r="905" spans="1:26" ht="12.75" customHeight="1">
      <c r="A905" s="67"/>
      <c r="B905" s="68"/>
      <c r="C905" s="68"/>
      <c r="D905" s="68"/>
      <c r="E905" s="68"/>
      <c r="F905" s="68"/>
      <c r="G905" s="68"/>
      <c r="H905" s="68"/>
      <c r="I905" s="68"/>
      <c r="J905" s="68"/>
      <c r="K905" s="68"/>
      <c r="L905" s="69"/>
      <c r="M905" s="70"/>
      <c r="N905" s="70"/>
      <c r="O905" s="70"/>
      <c r="P905" s="70"/>
      <c r="Q905" s="70"/>
      <c r="R905" s="70"/>
      <c r="S905" s="70"/>
      <c r="T905" s="71"/>
      <c r="U905" s="26"/>
      <c r="V905" s="26"/>
      <c r="W905" s="26"/>
      <c r="X905" s="26"/>
      <c r="Y905" s="26"/>
      <c r="Z905" s="26"/>
    </row>
    <row r="906" spans="1:26" ht="12.75" customHeight="1">
      <c r="A906" s="67"/>
      <c r="B906" s="68"/>
      <c r="C906" s="68"/>
      <c r="D906" s="68"/>
      <c r="E906" s="68"/>
      <c r="F906" s="68"/>
      <c r="G906" s="68"/>
      <c r="H906" s="68"/>
      <c r="I906" s="68"/>
      <c r="J906" s="68"/>
      <c r="K906" s="68"/>
      <c r="L906" s="69"/>
      <c r="M906" s="70"/>
      <c r="N906" s="70"/>
      <c r="O906" s="70"/>
      <c r="P906" s="70"/>
      <c r="Q906" s="70"/>
      <c r="R906" s="70"/>
      <c r="S906" s="70"/>
      <c r="T906" s="71"/>
      <c r="U906" s="26"/>
      <c r="V906" s="26"/>
      <c r="W906" s="26"/>
      <c r="X906" s="26"/>
      <c r="Y906" s="26"/>
      <c r="Z906" s="26"/>
    </row>
    <row r="907" spans="1:26" ht="12.75" customHeight="1">
      <c r="A907" s="67"/>
      <c r="B907" s="68"/>
      <c r="C907" s="68"/>
      <c r="D907" s="68"/>
      <c r="E907" s="68"/>
      <c r="F907" s="68"/>
      <c r="G907" s="68"/>
      <c r="H907" s="68"/>
      <c r="I907" s="68"/>
      <c r="J907" s="68"/>
      <c r="K907" s="68"/>
      <c r="L907" s="69"/>
      <c r="M907" s="70"/>
      <c r="N907" s="70"/>
      <c r="O907" s="70"/>
      <c r="P907" s="70"/>
      <c r="Q907" s="70"/>
      <c r="R907" s="70"/>
      <c r="S907" s="70"/>
      <c r="T907" s="71"/>
      <c r="U907" s="26"/>
      <c r="V907" s="26"/>
      <c r="W907" s="26"/>
      <c r="X907" s="26"/>
      <c r="Y907" s="26"/>
      <c r="Z907" s="26"/>
    </row>
    <row r="908" spans="1:26" ht="12.75" customHeight="1">
      <c r="A908" s="67"/>
      <c r="B908" s="68"/>
      <c r="C908" s="68"/>
      <c r="D908" s="68"/>
      <c r="E908" s="68"/>
      <c r="F908" s="68"/>
      <c r="G908" s="68"/>
      <c r="H908" s="68"/>
      <c r="I908" s="68"/>
      <c r="J908" s="68"/>
      <c r="K908" s="68"/>
      <c r="L908" s="69"/>
      <c r="M908" s="70"/>
      <c r="N908" s="70"/>
      <c r="O908" s="70"/>
      <c r="P908" s="70"/>
      <c r="Q908" s="70"/>
      <c r="R908" s="70"/>
      <c r="S908" s="70"/>
      <c r="T908" s="71"/>
      <c r="U908" s="26"/>
      <c r="V908" s="26"/>
      <c r="W908" s="26"/>
      <c r="X908" s="26"/>
      <c r="Y908" s="26"/>
      <c r="Z908" s="26"/>
    </row>
    <row r="909" spans="1:26" ht="12.75" customHeight="1">
      <c r="A909" s="67"/>
      <c r="B909" s="68"/>
      <c r="C909" s="68"/>
      <c r="D909" s="68"/>
      <c r="E909" s="68"/>
      <c r="F909" s="68"/>
      <c r="G909" s="68"/>
      <c r="H909" s="68"/>
      <c r="I909" s="68"/>
      <c r="J909" s="68"/>
      <c r="K909" s="68"/>
      <c r="L909" s="69"/>
      <c r="M909" s="70"/>
      <c r="N909" s="70"/>
      <c r="O909" s="70"/>
      <c r="P909" s="70"/>
      <c r="Q909" s="70"/>
      <c r="R909" s="70"/>
      <c r="S909" s="70"/>
      <c r="T909" s="71"/>
      <c r="U909" s="26"/>
      <c r="V909" s="26"/>
      <c r="W909" s="26"/>
      <c r="X909" s="26"/>
      <c r="Y909" s="26"/>
      <c r="Z909" s="26"/>
    </row>
    <row r="910" spans="1:26" ht="12.75" customHeight="1">
      <c r="A910" s="67"/>
      <c r="B910" s="68"/>
      <c r="C910" s="68"/>
      <c r="D910" s="68"/>
      <c r="E910" s="68"/>
      <c r="F910" s="68"/>
      <c r="G910" s="68"/>
      <c r="H910" s="68"/>
      <c r="I910" s="68"/>
      <c r="J910" s="68"/>
      <c r="K910" s="68"/>
      <c r="L910" s="69"/>
      <c r="M910" s="70"/>
      <c r="N910" s="70"/>
      <c r="O910" s="70"/>
      <c r="P910" s="70"/>
      <c r="Q910" s="70"/>
      <c r="R910" s="70"/>
      <c r="S910" s="70"/>
      <c r="T910" s="71"/>
      <c r="U910" s="26"/>
      <c r="V910" s="26"/>
      <c r="W910" s="26"/>
      <c r="X910" s="26"/>
      <c r="Y910" s="26"/>
      <c r="Z910" s="26"/>
    </row>
    <row r="911" spans="1:26" ht="12.75" customHeight="1">
      <c r="A911" s="67"/>
      <c r="B911" s="68"/>
      <c r="C911" s="68"/>
      <c r="D911" s="68"/>
      <c r="E911" s="68"/>
      <c r="F911" s="68"/>
      <c r="G911" s="68"/>
      <c r="H911" s="68"/>
      <c r="I911" s="68"/>
      <c r="J911" s="68"/>
      <c r="K911" s="68"/>
      <c r="L911" s="69"/>
      <c r="M911" s="70"/>
      <c r="N911" s="70"/>
      <c r="O911" s="70"/>
      <c r="P911" s="70"/>
      <c r="Q911" s="70"/>
      <c r="R911" s="70"/>
      <c r="S911" s="70"/>
      <c r="T911" s="71"/>
      <c r="U911" s="26"/>
      <c r="V911" s="26"/>
      <c r="W911" s="26"/>
      <c r="X911" s="26"/>
      <c r="Y911" s="26"/>
      <c r="Z911" s="26"/>
    </row>
    <row r="912" spans="1:26" ht="12.75" customHeight="1">
      <c r="A912" s="67"/>
      <c r="B912" s="68"/>
      <c r="C912" s="68"/>
      <c r="D912" s="68"/>
      <c r="E912" s="68"/>
      <c r="F912" s="68"/>
      <c r="G912" s="68"/>
      <c r="H912" s="68"/>
      <c r="I912" s="68"/>
      <c r="J912" s="68"/>
      <c r="K912" s="68"/>
      <c r="L912" s="69"/>
      <c r="M912" s="70"/>
      <c r="N912" s="70"/>
      <c r="O912" s="70"/>
      <c r="P912" s="70"/>
      <c r="Q912" s="70"/>
      <c r="R912" s="70"/>
      <c r="S912" s="70"/>
      <c r="T912" s="71"/>
      <c r="U912" s="26"/>
      <c r="V912" s="26"/>
      <c r="W912" s="26"/>
      <c r="X912" s="26"/>
      <c r="Y912" s="26"/>
      <c r="Z912" s="26"/>
    </row>
    <row r="913" spans="1:26" ht="12.75" customHeight="1">
      <c r="A913" s="67"/>
      <c r="B913" s="68"/>
      <c r="C913" s="68"/>
      <c r="D913" s="68"/>
      <c r="E913" s="68"/>
      <c r="F913" s="68"/>
      <c r="G913" s="68"/>
      <c r="H913" s="68"/>
      <c r="I913" s="68"/>
      <c r="J913" s="68"/>
      <c r="K913" s="68"/>
      <c r="L913" s="69"/>
      <c r="M913" s="70"/>
      <c r="N913" s="70"/>
      <c r="O913" s="70"/>
      <c r="P913" s="70"/>
      <c r="Q913" s="70"/>
      <c r="R913" s="70"/>
      <c r="S913" s="70"/>
      <c r="T913" s="71"/>
      <c r="U913" s="26"/>
      <c r="V913" s="26"/>
      <c r="W913" s="26"/>
      <c r="X913" s="26"/>
      <c r="Y913" s="26"/>
      <c r="Z913" s="26"/>
    </row>
    <row r="914" spans="1:26" ht="12.75" customHeight="1">
      <c r="A914" s="67"/>
      <c r="B914" s="68"/>
      <c r="C914" s="68"/>
      <c r="D914" s="68"/>
      <c r="E914" s="68"/>
      <c r="F914" s="68"/>
      <c r="G914" s="68"/>
      <c r="H914" s="68"/>
      <c r="I914" s="68"/>
      <c r="J914" s="68"/>
      <c r="K914" s="68"/>
      <c r="L914" s="69"/>
      <c r="M914" s="70"/>
      <c r="N914" s="70"/>
      <c r="O914" s="70"/>
      <c r="P914" s="70"/>
      <c r="Q914" s="70"/>
      <c r="R914" s="70"/>
      <c r="S914" s="70"/>
      <c r="T914" s="71"/>
      <c r="U914" s="26"/>
      <c r="V914" s="26"/>
      <c r="W914" s="26"/>
      <c r="X914" s="26"/>
      <c r="Y914" s="26"/>
      <c r="Z914" s="26"/>
    </row>
    <row r="915" spans="1:26" ht="12.75" customHeight="1">
      <c r="A915" s="67"/>
      <c r="B915" s="68"/>
      <c r="C915" s="68"/>
      <c r="D915" s="68"/>
      <c r="E915" s="68"/>
      <c r="F915" s="68"/>
      <c r="G915" s="68"/>
      <c r="H915" s="68"/>
      <c r="I915" s="68"/>
      <c r="J915" s="68"/>
      <c r="K915" s="68"/>
      <c r="L915" s="69"/>
      <c r="M915" s="70"/>
      <c r="N915" s="70"/>
      <c r="O915" s="70"/>
      <c r="P915" s="70"/>
      <c r="Q915" s="70"/>
      <c r="R915" s="70"/>
      <c r="S915" s="70"/>
      <c r="T915" s="71"/>
      <c r="U915" s="26"/>
      <c r="V915" s="26"/>
      <c r="W915" s="26"/>
      <c r="X915" s="26"/>
      <c r="Y915" s="26"/>
      <c r="Z915" s="26"/>
    </row>
    <row r="916" spans="1:26" ht="12.75" customHeight="1">
      <c r="A916" s="67"/>
      <c r="B916" s="68"/>
      <c r="C916" s="68"/>
      <c r="D916" s="68"/>
      <c r="E916" s="68"/>
      <c r="F916" s="68"/>
      <c r="G916" s="68"/>
      <c r="H916" s="68"/>
      <c r="I916" s="68"/>
      <c r="J916" s="68"/>
      <c r="K916" s="68"/>
      <c r="L916" s="69"/>
      <c r="M916" s="70"/>
      <c r="N916" s="70"/>
      <c r="O916" s="70"/>
      <c r="P916" s="70"/>
      <c r="Q916" s="70"/>
      <c r="R916" s="70"/>
      <c r="S916" s="70"/>
      <c r="T916" s="71"/>
      <c r="U916" s="26"/>
      <c r="V916" s="26"/>
      <c r="W916" s="26"/>
      <c r="X916" s="26"/>
      <c r="Y916" s="26"/>
      <c r="Z916" s="26"/>
    </row>
    <row r="917" spans="1:26" ht="12.75" customHeight="1">
      <c r="A917" s="67"/>
      <c r="B917" s="68"/>
      <c r="C917" s="68"/>
      <c r="D917" s="68"/>
      <c r="E917" s="68"/>
      <c r="F917" s="68"/>
      <c r="G917" s="68"/>
      <c r="H917" s="68"/>
      <c r="I917" s="68"/>
      <c r="J917" s="68"/>
      <c r="K917" s="68"/>
      <c r="L917" s="69"/>
      <c r="M917" s="70"/>
      <c r="N917" s="70"/>
      <c r="O917" s="70"/>
      <c r="P917" s="70"/>
      <c r="Q917" s="70"/>
      <c r="R917" s="70"/>
      <c r="S917" s="70"/>
      <c r="T917" s="71"/>
      <c r="U917" s="26"/>
      <c r="V917" s="26"/>
      <c r="W917" s="26"/>
      <c r="X917" s="26"/>
      <c r="Y917" s="26"/>
      <c r="Z917" s="26"/>
    </row>
    <row r="918" spans="1:26" ht="12.75" customHeight="1">
      <c r="A918" s="67"/>
      <c r="B918" s="68"/>
      <c r="C918" s="68"/>
      <c r="D918" s="68"/>
      <c r="E918" s="68"/>
      <c r="F918" s="68"/>
      <c r="G918" s="68"/>
      <c r="H918" s="68"/>
      <c r="I918" s="68"/>
      <c r="J918" s="68"/>
      <c r="K918" s="68"/>
      <c r="L918" s="69"/>
      <c r="M918" s="70"/>
      <c r="N918" s="70"/>
      <c r="O918" s="70"/>
      <c r="P918" s="70"/>
      <c r="Q918" s="70"/>
      <c r="R918" s="70"/>
      <c r="S918" s="70"/>
      <c r="T918" s="71"/>
      <c r="U918" s="26"/>
      <c r="V918" s="26"/>
      <c r="W918" s="26"/>
      <c r="X918" s="26"/>
      <c r="Y918" s="26"/>
      <c r="Z918" s="26"/>
    </row>
    <row r="919" spans="1:26" ht="12.75" customHeight="1">
      <c r="A919" s="67"/>
      <c r="B919" s="68"/>
      <c r="C919" s="68"/>
      <c r="D919" s="68"/>
      <c r="E919" s="68"/>
      <c r="F919" s="68"/>
      <c r="G919" s="68"/>
      <c r="H919" s="68"/>
      <c r="I919" s="68"/>
      <c r="J919" s="68"/>
      <c r="K919" s="68"/>
      <c r="L919" s="69"/>
      <c r="M919" s="70"/>
      <c r="N919" s="70"/>
      <c r="O919" s="70"/>
      <c r="P919" s="70"/>
      <c r="Q919" s="70"/>
      <c r="R919" s="70"/>
      <c r="S919" s="70"/>
      <c r="T919" s="71"/>
      <c r="U919" s="26"/>
      <c r="V919" s="26"/>
      <c r="W919" s="26"/>
      <c r="X919" s="26"/>
      <c r="Y919" s="26"/>
      <c r="Z919" s="26"/>
    </row>
    <row r="920" spans="1:26" ht="12.75" customHeight="1">
      <c r="A920" s="67"/>
      <c r="B920" s="68"/>
      <c r="C920" s="68"/>
      <c r="D920" s="68"/>
      <c r="E920" s="68"/>
      <c r="F920" s="68"/>
      <c r="G920" s="68"/>
      <c r="H920" s="68"/>
      <c r="I920" s="68"/>
      <c r="J920" s="68"/>
      <c r="K920" s="68"/>
      <c r="L920" s="69"/>
      <c r="M920" s="70"/>
      <c r="N920" s="70"/>
      <c r="O920" s="70"/>
      <c r="P920" s="70"/>
      <c r="Q920" s="70"/>
      <c r="R920" s="70"/>
      <c r="S920" s="70"/>
      <c r="T920" s="71"/>
      <c r="U920" s="26"/>
      <c r="V920" s="26"/>
      <c r="W920" s="26"/>
      <c r="X920" s="26"/>
      <c r="Y920" s="26"/>
      <c r="Z920" s="26"/>
    </row>
    <row r="921" spans="1:26" ht="12.75" customHeight="1">
      <c r="A921" s="67"/>
      <c r="B921" s="68"/>
      <c r="C921" s="68"/>
      <c r="D921" s="68"/>
      <c r="E921" s="68"/>
      <c r="F921" s="68"/>
      <c r="G921" s="68"/>
      <c r="H921" s="68"/>
      <c r="I921" s="68"/>
      <c r="J921" s="68"/>
      <c r="K921" s="68"/>
      <c r="L921" s="69"/>
      <c r="M921" s="70"/>
      <c r="N921" s="70"/>
      <c r="O921" s="70"/>
      <c r="P921" s="70"/>
      <c r="Q921" s="70"/>
      <c r="R921" s="70"/>
      <c r="S921" s="70"/>
      <c r="T921" s="71"/>
      <c r="U921" s="26"/>
      <c r="V921" s="26"/>
      <c r="W921" s="26"/>
      <c r="X921" s="26"/>
      <c r="Y921" s="26"/>
      <c r="Z921" s="26"/>
    </row>
    <row r="922" spans="1:26" ht="12.75" customHeight="1">
      <c r="A922" s="67"/>
      <c r="B922" s="68"/>
      <c r="C922" s="68"/>
      <c r="D922" s="68"/>
      <c r="E922" s="68"/>
      <c r="F922" s="68"/>
      <c r="G922" s="68"/>
      <c r="H922" s="68"/>
      <c r="I922" s="68"/>
      <c r="J922" s="68"/>
      <c r="K922" s="68"/>
      <c r="L922" s="69"/>
      <c r="M922" s="70"/>
      <c r="N922" s="70"/>
      <c r="O922" s="70"/>
      <c r="P922" s="70"/>
      <c r="Q922" s="70"/>
      <c r="R922" s="70"/>
      <c r="S922" s="70"/>
      <c r="T922" s="71"/>
      <c r="U922" s="26"/>
      <c r="V922" s="26"/>
      <c r="W922" s="26"/>
      <c r="X922" s="26"/>
      <c r="Y922" s="26"/>
      <c r="Z922" s="26"/>
    </row>
    <row r="923" spans="1:26" ht="12.75" customHeight="1">
      <c r="A923" s="67"/>
      <c r="B923" s="68"/>
      <c r="C923" s="68"/>
      <c r="D923" s="68"/>
      <c r="E923" s="68"/>
      <c r="F923" s="68"/>
      <c r="G923" s="68"/>
      <c r="H923" s="68"/>
      <c r="I923" s="68"/>
      <c r="J923" s="68"/>
      <c r="K923" s="68"/>
      <c r="L923" s="69"/>
      <c r="M923" s="70"/>
      <c r="N923" s="70"/>
      <c r="O923" s="70"/>
      <c r="P923" s="70"/>
      <c r="Q923" s="70"/>
      <c r="R923" s="70"/>
      <c r="S923" s="70"/>
      <c r="T923" s="71"/>
      <c r="U923" s="26"/>
      <c r="V923" s="26"/>
      <c r="W923" s="26"/>
      <c r="X923" s="26"/>
      <c r="Y923" s="26"/>
      <c r="Z923" s="26"/>
    </row>
    <row r="924" spans="1:26" ht="12.75" customHeight="1">
      <c r="A924" s="67"/>
      <c r="B924" s="68"/>
      <c r="C924" s="68"/>
      <c r="D924" s="68"/>
      <c r="E924" s="68"/>
      <c r="F924" s="68"/>
      <c r="G924" s="68"/>
      <c r="H924" s="68"/>
      <c r="I924" s="68"/>
      <c r="J924" s="68"/>
      <c r="K924" s="68"/>
      <c r="L924" s="69"/>
      <c r="M924" s="70"/>
      <c r="N924" s="70"/>
      <c r="O924" s="70"/>
      <c r="P924" s="70"/>
      <c r="Q924" s="70"/>
      <c r="R924" s="70"/>
      <c r="S924" s="70"/>
      <c r="T924" s="71"/>
      <c r="U924" s="26"/>
      <c r="V924" s="26"/>
      <c r="W924" s="26"/>
      <c r="X924" s="26"/>
      <c r="Y924" s="26"/>
      <c r="Z924" s="26"/>
    </row>
    <row r="925" spans="1:26" ht="12.75" customHeight="1">
      <c r="A925" s="67"/>
      <c r="B925" s="68"/>
      <c r="C925" s="68"/>
      <c r="D925" s="68"/>
      <c r="E925" s="68"/>
      <c r="F925" s="68"/>
      <c r="G925" s="68"/>
      <c r="H925" s="68"/>
      <c r="I925" s="68"/>
      <c r="J925" s="68"/>
      <c r="K925" s="68"/>
      <c r="L925" s="69"/>
      <c r="M925" s="70"/>
      <c r="N925" s="70"/>
      <c r="O925" s="70"/>
      <c r="P925" s="70"/>
      <c r="Q925" s="70"/>
      <c r="R925" s="70"/>
      <c r="S925" s="70"/>
      <c r="T925" s="71"/>
      <c r="U925" s="26"/>
      <c r="V925" s="26"/>
      <c r="W925" s="26"/>
      <c r="X925" s="26"/>
      <c r="Y925" s="26"/>
      <c r="Z925" s="26"/>
    </row>
    <row r="926" spans="1:26" ht="12.75" customHeight="1">
      <c r="A926" s="67"/>
      <c r="B926" s="68"/>
      <c r="C926" s="68"/>
      <c r="D926" s="68"/>
      <c r="E926" s="68"/>
      <c r="F926" s="68"/>
      <c r="G926" s="68"/>
      <c r="H926" s="68"/>
      <c r="I926" s="68"/>
      <c r="J926" s="68"/>
      <c r="K926" s="68"/>
      <c r="L926" s="69"/>
      <c r="M926" s="70"/>
      <c r="N926" s="70"/>
      <c r="O926" s="70"/>
      <c r="P926" s="70"/>
      <c r="Q926" s="70"/>
      <c r="R926" s="70"/>
      <c r="S926" s="70"/>
      <c r="T926" s="71"/>
      <c r="U926" s="26"/>
      <c r="V926" s="26"/>
      <c r="W926" s="26"/>
      <c r="X926" s="26"/>
      <c r="Y926" s="26"/>
      <c r="Z926" s="26"/>
    </row>
    <row r="927" spans="1:26" ht="12.75" customHeight="1">
      <c r="A927" s="67"/>
      <c r="B927" s="68"/>
      <c r="C927" s="68"/>
      <c r="D927" s="68"/>
      <c r="E927" s="68"/>
      <c r="F927" s="68"/>
      <c r="G927" s="68"/>
      <c r="H927" s="68"/>
      <c r="I927" s="68"/>
      <c r="J927" s="68"/>
      <c r="K927" s="68"/>
      <c r="L927" s="69"/>
      <c r="M927" s="70"/>
      <c r="N927" s="70"/>
      <c r="O927" s="70"/>
      <c r="P927" s="70"/>
      <c r="Q927" s="70"/>
      <c r="R927" s="70"/>
      <c r="S927" s="70"/>
      <c r="T927" s="71"/>
      <c r="U927" s="26"/>
      <c r="V927" s="26"/>
      <c r="W927" s="26"/>
      <c r="X927" s="26"/>
      <c r="Y927" s="26"/>
      <c r="Z927" s="26"/>
    </row>
    <row r="928" spans="1:26" ht="12.75" customHeight="1">
      <c r="A928" s="67"/>
      <c r="B928" s="68"/>
      <c r="C928" s="68"/>
      <c r="D928" s="68"/>
      <c r="E928" s="68"/>
      <c r="F928" s="68"/>
      <c r="G928" s="68"/>
      <c r="H928" s="68"/>
      <c r="I928" s="68"/>
      <c r="J928" s="68"/>
      <c r="K928" s="68"/>
      <c r="L928" s="69"/>
      <c r="M928" s="70"/>
      <c r="N928" s="70"/>
      <c r="O928" s="70"/>
      <c r="P928" s="70"/>
      <c r="Q928" s="70"/>
      <c r="R928" s="70"/>
      <c r="S928" s="70"/>
      <c r="T928" s="71"/>
      <c r="U928" s="26"/>
      <c r="V928" s="26"/>
      <c r="W928" s="26"/>
      <c r="X928" s="26"/>
      <c r="Y928" s="26"/>
      <c r="Z928" s="26"/>
    </row>
    <row r="929" spans="1:26" ht="12.75" customHeight="1">
      <c r="A929" s="67"/>
      <c r="B929" s="68"/>
      <c r="C929" s="68"/>
      <c r="D929" s="68"/>
      <c r="E929" s="68"/>
      <c r="F929" s="68"/>
      <c r="G929" s="68"/>
      <c r="H929" s="68"/>
      <c r="I929" s="68"/>
      <c r="J929" s="68"/>
      <c r="K929" s="68"/>
      <c r="L929" s="69"/>
      <c r="M929" s="70"/>
      <c r="N929" s="70"/>
      <c r="O929" s="70"/>
      <c r="P929" s="70"/>
      <c r="Q929" s="70"/>
      <c r="R929" s="70"/>
      <c r="S929" s="70"/>
      <c r="T929" s="71"/>
      <c r="U929" s="26"/>
      <c r="V929" s="26"/>
      <c r="W929" s="26"/>
      <c r="X929" s="26"/>
      <c r="Y929" s="26"/>
      <c r="Z929" s="26"/>
    </row>
    <row r="930" spans="1:26" ht="12.75" customHeight="1">
      <c r="A930" s="67"/>
      <c r="B930" s="68"/>
      <c r="C930" s="68"/>
      <c r="D930" s="68"/>
      <c r="E930" s="68"/>
      <c r="F930" s="68"/>
      <c r="G930" s="68"/>
      <c r="H930" s="68"/>
      <c r="I930" s="68"/>
      <c r="J930" s="68"/>
      <c r="K930" s="68"/>
      <c r="L930" s="69"/>
      <c r="M930" s="70"/>
      <c r="N930" s="70"/>
      <c r="O930" s="70"/>
      <c r="P930" s="70"/>
      <c r="Q930" s="70"/>
      <c r="R930" s="70"/>
      <c r="S930" s="70"/>
      <c r="T930" s="71"/>
      <c r="U930" s="26"/>
      <c r="V930" s="26"/>
      <c r="W930" s="26"/>
      <c r="X930" s="26"/>
      <c r="Y930" s="26"/>
      <c r="Z930" s="26"/>
    </row>
    <row r="931" spans="1:26" ht="12.75" customHeight="1">
      <c r="A931" s="67"/>
      <c r="B931" s="68"/>
      <c r="C931" s="68"/>
      <c r="D931" s="68"/>
      <c r="E931" s="68"/>
      <c r="F931" s="68"/>
      <c r="G931" s="68"/>
      <c r="H931" s="68"/>
      <c r="I931" s="68"/>
      <c r="J931" s="68"/>
      <c r="K931" s="68"/>
      <c r="L931" s="69"/>
      <c r="M931" s="70"/>
      <c r="N931" s="70"/>
      <c r="O931" s="70"/>
      <c r="P931" s="70"/>
      <c r="Q931" s="70"/>
      <c r="R931" s="70"/>
      <c r="S931" s="70"/>
      <c r="T931" s="71"/>
      <c r="U931" s="26"/>
      <c r="V931" s="26"/>
      <c r="W931" s="26"/>
      <c r="X931" s="26"/>
      <c r="Y931" s="26"/>
      <c r="Z931" s="26"/>
    </row>
    <row r="932" spans="1:26" ht="12.75" customHeight="1">
      <c r="A932" s="67"/>
      <c r="B932" s="68"/>
      <c r="C932" s="68"/>
      <c r="D932" s="68"/>
      <c r="E932" s="68"/>
      <c r="F932" s="68"/>
      <c r="G932" s="68"/>
      <c r="H932" s="68"/>
      <c r="I932" s="68"/>
      <c r="J932" s="68"/>
      <c r="K932" s="68"/>
      <c r="L932" s="69"/>
      <c r="M932" s="70"/>
      <c r="N932" s="70"/>
      <c r="O932" s="70"/>
      <c r="P932" s="70"/>
      <c r="Q932" s="70"/>
      <c r="R932" s="70"/>
      <c r="S932" s="70"/>
      <c r="T932" s="71"/>
      <c r="U932" s="26"/>
      <c r="V932" s="26"/>
      <c r="W932" s="26"/>
      <c r="X932" s="26"/>
      <c r="Y932" s="26"/>
      <c r="Z932" s="26"/>
    </row>
    <row r="933" spans="1:26" ht="12.75" customHeight="1">
      <c r="A933" s="67"/>
      <c r="B933" s="68"/>
      <c r="C933" s="68"/>
      <c r="D933" s="68"/>
      <c r="E933" s="68"/>
      <c r="F933" s="68"/>
      <c r="G933" s="68"/>
      <c r="H933" s="68"/>
      <c r="I933" s="68"/>
      <c r="J933" s="68"/>
      <c r="K933" s="68"/>
      <c r="L933" s="69"/>
      <c r="M933" s="70"/>
      <c r="N933" s="70"/>
      <c r="O933" s="70"/>
      <c r="P933" s="70"/>
      <c r="Q933" s="70"/>
      <c r="R933" s="70"/>
      <c r="S933" s="70"/>
      <c r="T933" s="71"/>
      <c r="U933" s="26"/>
      <c r="V933" s="26"/>
      <c r="W933" s="26"/>
      <c r="X933" s="26"/>
      <c r="Y933" s="26"/>
      <c r="Z933" s="26"/>
    </row>
    <row r="934" spans="1:26" ht="12.75" customHeight="1">
      <c r="A934" s="67"/>
      <c r="B934" s="68"/>
      <c r="C934" s="68"/>
      <c r="D934" s="68"/>
      <c r="E934" s="68"/>
      <c r="F934" s="68"/>
      <c r="G934" s="68"/>
      <c r="H934" s="68"/>
      <c r="I934" s="68"/>
      <c r="J934" s="68"/>
      <c r="K934" s="68"/>
      <c r="L934" s="69"/>
      <c r="M934" s="70"/>
      <c r="N934" s="70"/>
      <c r="O934" s="70"/>
      <c r="P934" s="70"/>
      <c r="Q934" s="70"/>
      <c r="R934" s="70"/>
      <c r="S934" s="70"/>
      <c r="T934" s="71"/>
      <c r="U934" s="26"/>
      <c r="V934" s="26"/>
      <c r="W934" s="26"/>
      <c r="X934" s="26"/>
      <c r="Y934" s="26"/>
      <c r="Z934" s="26"/>
    </row>
    <row r="935" spans="1:26" ht="12.75" customHeight="1">
      <c r="A935" s="67"/>
      <c r="B935" s="68"/>
      <c r="C935" s="68"/>
      <c r="D935" s="68"/>
      <c r="E935" s="68"/>
      <c r="F935" s="68"/>
      <c r="G935" s="68"/>
      <c r="H935" s="68"/>
      <c r="I935" s="68"/>
      <c r="J935" s="68"/>
      <c r="K935" s="68"/>
      <c r="L935" s="69"/>
      <c r="M935" s="70"/>
      <c r="N935" s="70"/>
      <c r="O935" s="70"/>
      <c r="P935" s="70"/>
      <c r="Q935" s="70"/>
      <c r="R935" s="70"/>
      <c r="S935" s="70"/>
      <c r="T935" s="71"/>
      <c r="U935" s="26"/>
      <c r="V935" s="26"/>
      <c r="W935" s="26"/>
      <c r="X935" s="26"/>
      <c r="Y935" s="26"/>
      <c r="Z935" s="26"/>
    </row>
    <row r="936" spans="1:26" ht="12.75" customHeight="1">
      <c r="A936" s="67"/>
      <c r="B936" s="68"/>
      <c r="C936" s="68"/>
      <c r="D936" s="68"/>
      <c r="E936" s="68"/>
      <c r="F936" s="68"/>
      <c r="G936" s="68"/>
      <c r="H936" s="68"/>
      <c r="I936" s="68"/>
      <c r="J936" s="68"/>
      <c r="K936" s="68"/>
      <c r="L936" s="69"/>
      <c r="M936" s="70"/>
      <c r="N936" s="70"/>
      <c r="O936" s="70"/>
      <c r="P936" s="70"/>
      <c r="Q936" s="70"/>
      <c r="R936" s="70"/>
      <c r="S936" s="70"/>
      <c r="T936" s="71"/>
      <c r="U936" s="26"/>
      <c r="V936" s="26"/>
      <c r="W936" s="26"/>
      <c r="X936" s="26"/>
      <c r="Y936" s="26"/>
      <c r="Z936" s="26"/>
    </row>
    <row r="937" spans="1:26" ht="12.75" customHeight="1">
      <c r="A937" s="67"/>
      <c r="B937" s="68"/>
      <c r="C937" s="68"/>
      <c r="D937" s="68"/>
      <c r="E937" s="68"/>
      <c r="F937" s="68"/>
      <c r="G937" s="68"/>
      <c r="H937" s="68"/>
      <c r="I937" s="68"/>
      <c r="J937" s="68"/>
      <c r="K937" s="68"/>
      <c r="L937" s="69"/>
      <c r="M937" s="70"/>
      <c r="N937" s="70"/>
      <c r="O937" s="70"/>
      <c r="P937" s="70"/>
      <c r="Q937" s="70"/>
      <c r="R937" s="70"/>
      <c r="S937" s="70"/>
      <c r="T937" s="71"/>
      <c r="U937" s="26"/>
      <c r="V937" s="26"/>
      <c r="W937" s="26"/>
      <c r="X937" s="26"/>
      <c r="Y937" s="26"/>
      <c r="Z937" s="26"/>
    </row>
    <row r="938" spans="1:26" ht="12.75" customHeight="1">
      <c r="A938" s="67"/>
      <c r="B938" s="68"/>
      <c r="C938" s="68"/>
      <c r="D938" s="68"/>
      <c r="E938" s="68"/>
      <c r="F938" s="68"/>
      <c r="G938" s="68"/>
      <c r="H938" s="68"/>
      <c r="I938" s="68"/>
      <c r="J938" s="68"/>
      <c r="K938" s="68"/>
      <c r="L938" s="69"/>
      <c r="M938" s="70"/>
      <c r="N938" s="70"/>
      <c r="O938" s="70"/>
      <c r="P938" s="70"/>
      <c r="Q938" s="70"/>
      <c r="R938" s="70"/>
      <c r="S938" s="70"/>
      <c r="T938" s="71"/>
      <c r="U938" s="26"/>
      <c r="V938" s="26"/>
      <c r="W938" s="26"/>
      <c r="X938" s="26"/>
      <c r="Y938" s="26"/>
      <c r="Z938" s="26"/>
    </row>
    <row r="939" spans="1:26" ht="12.75" customHeight="1">
      <c r="A939" s="67"/>
      <c r="B939" s="68"/>
      <c r="C939" s="68"/>
      <c r="D939" s="68"/>
      <c r="E939" s="68"/>
      <c r="F939" s="68"/>
      <c r="G939" s="68"/>
      <c r="H939" s="68"/>
      <c r="I939" s="68"/>
      <c r="J939" s="68"/>
      <c r="K939" s="68"/>
      <c r="L939" s="69"/>
      <c r="M939" s="70"/>
      <c r="N939" s="70"/>
      <c r="O939" s="70"/>
      <c r="P939" s="70"/>
      <c r="Q939" s="70"/>
      <c r="R939" s="70"/>
      <c r="S939" s="70"/>
      <c r="T939" s="71"/>
      <c r="U939" s="26"/>
      <c r="V939" s="26"/>
      <c r="W939" s="26"/>
      <c r="X939" s="26"/>
      <c r="Y939" s="26"/>
      <c r="Z939" s="26"/>
    </row>
    <row r="940" spans="1:26" ht="12.75" customHeight="1">
      <c r="A940" s="67"/>
      <c r="B940" s="68"/>
      <c r="C940" s="68"/>
      <c r="D940" s="68"/>
      <c r="E940" s="68"/>
      <c r="F940" s="68"/>
      <c r="G940" s="68"/>
      <c r="H940" s="68"/>
      <c r="I940" s="68"/>
      <c r="J940" s="68"/>
      <c r="K940" s="68"/>
      <c r="L940" s="69"/>
      <c r="M940" s="70"/>
      <c r="N940" s="70"/>
      <c r="O940" s="70"/>
      <c r="P940" s="70"/>
      <c r="Q940" s="70"/>
      <c r="R940" s="70"/>
      <c r="S940" s="70"/>
      <c r="T940" s="71"/>
      <c r="U940" s="26"/>
      <c r="V940" s="26"/>
      <c r="W940" s="26"/>
      <c r="X940" s="26"/>
      <c r="Y940" s="26"/>
      <c r="Z940" s="26"/>
    </row>
    <row r="941" spans="1:26" ht="12.75" customHeight="1">
      <c r="A941" s="67"/>
      <c r="B941" s="68"/>
      <c r="C941" s="68"/>
      <c r="D941" s="68"/>
      <c r="E941" s="68"/>
      <c r="F941" s="68"/>
      <c r="G941" s="68"/>
      <c r="H941" s="68"/>
      <c r="I941" s="68"/>
      <c r="J941" s="68"/>
      <c r="K941" s="68"/>
      <c r="L941" s="69"/>
      <c r="M941" s="70"/>
      <c r="N941" s="70"/>
      <c r="O941" s="70"/>
      <c r="P941" s="70"/>
      <c r="Q941" s="70"/>
      <c r="R941" s="70"/>
      <c r="S941" s="70"/>
      <c r="T941" s="71"/>
      <c r="U941" s="26"/>
      <c r="V941" s="26"/>
      <c r="W941" s="26"/>
      <c r="X941" s="26"/>
      <c r="Y941" s="26"/>
      <c r="Z941" s="26"/>
    </row>
    <row r="942" spans="1:26" ht="12.75" customHeight="1">
      <c r="A942" s="67"/>
      <c r="B942" s="68"/>
      <c r="C942" s="68"/>
      <c r="D942" s="68"/>
      <c r="E942" s="68"/>
      <c r="F942" s="68"/>
      <c r="G942" s="68"/>
      <c r="H942" s="68"/>
      <c r="I942" s="68"/>
      <c r="J942" s="68"/>
      <c r="K942" s="68"/>
      <c r="L942" s="69"/>
      <c r="M942" s="70"/>
      <c r="N942" s="70"/>
      <c r="O942" s="70"/>
      <c r="P942" s="70"/>
      <c r="Q942" s="70"/>
      <c r="R942" s="70"/>
      <c r="S942" s="70"/>
      <c r="T942" s="71"/>
      <c r="U942" s="26"/>
      <c r="V942" s="26"/>
      <c r="W942" s="26"/>
      <c r="X942" s="26"/>
      <c r="Y942" s="26"/>
      <c r="Z942" s="26"/>
    </row>
    <row r="943" spans="1:26" ht="12.75" customHeight="1">
      <c r="A943" s="67"/>
      <c r="B943" s="68"/>
      <c r="C943" s="68"/>
      <c r="D943" s="68"/>
      <c r="E943" s="68"/>
      <c r="F943" s="68"/>
      <c r="G943" s="68"/>
      <c r="H943" s="68"/>
      <c r="I943" s="68"/>
      <c r="J943" s="68"/>
      <c r="K943" s="68"/>
      <c r="L943" s="69"/>
      <c r="M943" s="70"/>
      <c r="N943" s="70"/>
      <c r="O943" s="70"/>
      <c r="P943" s="70"/>
      <c r="Q943" s="70"/>
      <c r="R943" s="70"/>
      <c r="S943" s="70"/>
      <c r="T943" s="71"/>
      <c r="U943" s="26"/>
      <c r="V943" s="26"/>
      <c r="W943" s="26"/>
      <c r="X943" s="26"/>
      <c r="Y943" s="26"/>
      <c r="Z943" s="26"/>
    </row>
    <row r="944" spans="1:26" ht="12.75" customHeight="1">
      <c r="A944" s="67"/>
      <c r="B944" s="68"/>
      <c r="C944" s="68"/>
      <c r="D944" s="68"/>
      <c r="E944" s="68"/>
      <c r="F944" s="68"/>
      <c r="G944" s="68"/>
      <c r="H944" s="68"/>
      <c r="I944" s="68"/>
      <c r="J944" s="68"/>
      <c r="K944" s="68"/>
      <c r="L944" s="69"/>
      <c r="M944" s="70"/>
      <c r="N944" s="70"/>
      <c r="O944" s="70"/>
      <c r="P944" s="70"/>
      <c r="Q944" s="70"/>
      <c r="R944" s="70"/>
      <c r="S944" s="70"/>
      <c r="T944" s="71"/>
      <c r="U944" s="26"/>
      <c r="V944" s="26"/>
      <c r="W944" s="26"/>
      <c r="X944" s="26"/>
      <c r="Y944" s="26"/>
      <c r="Z944" s="26"/>
    </row>
    <row r="945" spans="1:26" ht="12.75" customHeight="1">
      <c r="A945" s="67"/>
      <c r="B945" s="68"/>
      <c r="C945" s="68"/>
      <c r="D945" s="68"/>
      <c r="E945" s="68"/>
      <c r="F945" s="68"/>
      <c r="G945" s="68"/>
      <c r="H945" s="68"/>
      <c r="I945" s="68"/>
      <c r="J945" s="68"/>
      <c r="K945" s="68"/>
      <c r="L945" s="69"/>
      <c r="M945" s="70"/>
      <c r="N945" s="70"/>
      <c r="O945" s="70"/>
      <c r="P945" s="70"/>
      <c r="Q945" s="70"/>
      <c r="R945" s="70"/>
      <c r="S945" s="70"/>
      <c r="T945" s="71"/>
      <c r="U945" s="26"/>
      <c r="V945" s="26"/>
      <c r="W945" s="26"/>
      <c r="X945" s="26"/>
      <c r="Y945" s="26"/>
      <c r="Z945" s="26"/>
    </row>
    <row r="946" spans="1:26" ht="12.75" customHeight="1">
      <c r="A946" s="67"/>
      <c r="B946" s="68"/>
      <c r="C946" s="68"/>
      <c r="D946" s="68"/>
      <c r="E946" s="68"/>
      <c r="F946" s="68"/>
      <c r="G946" s="68"/>
      <c r="H946" s="68"/>
      <c r="I946" s="68"/>
      <c r="J946" s="68"/>
      <c r="K946" s="68"/>
      <c r="L946" s="69"/>
      <c r="M946" s="70"/>
      <c r="N946" s="70"/>
      <c r="O946" s="70"/>
      <c r="P946" s="70"/>
      <c r="Q946" s="70"/>
      <c r="R946" s="70"/>
      <c r="S946" s="70"/>
      <c r="T946" s="71"/>
      <c r="U946" s="26"/>
      <c r="V946" s="26"/>
      <c r="W946" s="26"/>
      <c r="X946" s="26"/>
      <c r="Y946" s="26"/>
      <c r="Z946" s="26"/>
    </row>
    <row r="947" spans="1:26" ht="12.75" customHeight="1">
      <c r="A947" s="67"/>
      <c r="B947" s="68"/>
      <c r="C947" s="68"/>
      <c r="D947" s="68"/>
      <c r="E947" s="68"/>
      <c r="F947" s="68"/>
      <c r="G947" s="68"/>
      <c r="H947" s="68"/>
      <c r="I947" s="68"/>
      <c r="J947" s="68"/>
      <c r="K947" s="68"/>
      <c r="L947" s="69"/>
      <c r="M947" s="70"/>
      <c r="N947" s="70"/>
      <c r="O947" s="70"/>
      <c r="P947" s="70"/>
      <c r="Q947" s="70"/>
      <c r="R947" s="70"/>
      <c r="S947" s="70"/>
      <c r="T947" s="71"/>
      <c r="U947" s="26"/>
      <c r="V947" s="26"/>
      <c r="W947" s="26"/>
      <c r="X947" s="26"/>
      <c r="Y947" s="26"/>
      <c r="Z947" s="26"/>
    </row>
    <row r="948" spans="1:26" ht="12.75" customHeight="1">
      <c r="A948" s="67"/>
      <c r="B948" s="68"/>
      <c r="C948" s="68"/>
      <c r="D948" s="68"/>
      <c r="E948" s="68"/>
      <c r="F948" s="68"/>
      <c r="G948" s="68"/>
      <c r="H948" s="68"/>
      <c r="I948" s="68"/>
      <c r="J948" s="68"/>
      <c r="K948" s="68"/>
      <c r="L948" s="69"/>
      <c r="M948" s="70"/>
      <c r="N948" s="70"/>
      <c r="O948" s="70"/>
      <c r="P948" s="70"/>
      <c r="Q948" s="70"/>
      <c r="R948" s="70"/>
      <c r="S948" s="70"/>
      <c r="T948" s="71"/>
      <c r="U948" s="26"/>
      <c r="V948" s="26"/>
      <c r="W948" s="26"/>
      <c r="X948" s="26"/>
      <c r="Y948" s="26"/>
      <c r="Z948" s="26"/>
    </row>
    <row r="949" spans="1:26" ht="12.75" customHeight="1">
      <c r="A949" s="67"/>
      <c r="B949" s="68"/>
      <c r="C949" s="68"/>
      <c r="D949" s="68"/>
      <c r="E949" s="68"/>
      <c r="F949" s="68"/>
      <c r="G949" s="68"/>
      <c r="H949" s="68"/>
      <c r="I949" s="68"/>
      <c r="J949" s="68"/>
      <c r="K949" s="68"/>
      <c r="L949" s="69"/>
      <c r="M949" s="70"/>
      <c r="N949" s="70"/>
      <c r="O949" s="70"/>
      <c r="P949" s="70"/>
      <c r="Q949" s="70"/>
      <c r="R949" s="70"/>
      <c r="S949" s="70"/>
      <c r="T949" s="71"/>
      <c r="U949" s="26"/>
      <c r="V949" s="26"/>
      <c r="W949" s="26"/>
      <c r="X949" s="26"/>
      <c r="Y949" s="26"/>
      <c r="Z949" s="26"/>
    </row>
    <row r="950" spans="1:26" ht="12.75" customHeight="1">
      <c r="A950" s="67"/>
      <c r="B950" s="68"/>
      <c r="C950" s="68"/>
      <c r="D950" s="68"/>
      <c r="E950" s="68"/>
      <c r="F950" s="68"/>
      <c r="G950" s="68"/>
      <c r="H950" s="68"/>
      <c r="I950" s="68"/>
      <c r="J950" s="68"/>
      <c r="K950" s="68"/>
      <c r="L950" s="69"/>
      <c r="M950" s="70"/>
      <c r="N950" s="70"/>
      <c r="O950" s="70"/>
      <c r="P950" s="70"/>
      <c r="Q950" s="70"/>
      <c r="R950" s="70"/>
      <c r="S950" s="70"/>
      <c r="T950" s="71"/>
      <c r="U950" s="26"/>
      <c r="V950" s="26"/>
      <c r="W950" s="26"/>
      <c r="X950" s="26"/>
      <c r="Y950" s="26"/>
      <c r="Z950" s="26"/>
    </row>
    <row r="951" spans="1:26" ht="12.75" customHeight="1">
      <c r="A951" s="67"/>
      <c r="B951" s="68"/>
      <c r="C951" s="68"/>
      <c r="D951" s="68"/>
      <c r="E951" s="68"/>
      <c r="F951" s="68"/>
      <c r="G951" s="68"/>
      <c r="H951" s="68"/>
      <c r="I951" s="68"/>
      <c r="J951" s="68"/>
      <c r="K951" s="68"/>
      <c r="L951" s="69"/>
      <c r="M951" s="70"/>
      <c r="N951" s="70"/>
      <c r="O951" s="70"/>
      <c r="P951" s="70"/>
      <c r="Q951" s="70"/>
      <c r="R951" s="70"/>
      <c r="S951" s="70"/>
      <c r="T951" s="71"/>
      <c r="U951" s="26"/>
      <c r="V951" s="26"/>
      <c r="W951" s="26"/>
      <c r="X951" s="26"/>
      <c r="Y951" s="26"/>
      <c r="Z951" s="26"/>
    </row>
    <row r="952" spans="1:26" ht="12.75" customHeight="1">
      <c r="A952" s="67"/>
      <c r="B952" s="68"/>
      <c r="C952" s="68"/>
      <c r="D952" s="68"/>
      <c r="E952" s="68"/>
      <c r="F952" s="68"/>
      <c r="G952" s="68"/>
      <c r="H952" s="68"/>
      <c r="I952" s="68"/>
      <c r="J952" s="68"/>
      <c r="K952" s="68"/>
      <c r="L952" s="69"/>
      <c r="M952" s="70"/>
      <c r="N952" s="70"/>
      <c r="O952" s="70"/>
      <c r="P952" s="70"/>
      <c r="Q952" s="70"/>
      <c r="R952" s="70"/>
      <c r="S952" s="70"/>
      <c r="T952" s="71"/>
      <c r="U952" s="26"/>
      <c r="V952" s="26"/>
      <c r="W952" s="26"/>
      <c r="X952" s="26"/>
      <c r="Y952" s="26"/>
      <c r="Z952" s="26"/>
    </row>
    <row r="953" spans="1:26" ht="12.75" customHeight="1">
      <c r="A953" s="67"/>
      <c r="B953" s="68"/>
      <c r="C953" s="68"/>
      <c r="D953" s="68"/>
      <c r="E953" s="68"/>
      <c r="F953" s="68"/>
      <c r="G953" s="68"/>
      <c r="H953" s="68"/>
      <c r="I953" s="68"/>
      <c r="J953" s="68"/>
      <c r="K953" s="68"/>
      <c r="L953" s="69"/>
      <c r="M953" s="70"/>
      <c r="N953" s="70"/>
      <c r="O953" s="70"/>
      <c r="P953" s="70"/>
      <c r="Q953" s="70"/>
      <c r="R953" s="70"/>
      <c r="S953" s="70"/>
      <c r="T953" s="71"/>
      <c r="U953" s="26"/>
      <c r="V953" s="26"/>
      <c r="W953" s="26"/>
      <c r="X953" s="26"/>
      <c r="Y953" s="26"/>
      <c r="Z953" s="26"/>
    </row>
    <row r="954" spans="1:26" ht="12.75" customHeight="1">
      <c r="A954" s="67"/>
      <c r="B954" s="68"/>
      <c r="C954" s="68"/>
      <c r="D954" s="68"/>
      <c r="E954" s="68"/>
      <c r="F954" s="68"/>
      <c r="G954" s="68"/>
      <c r="H954" s="68"/>
      <c r="I954" s="68"/>
      <c r="J954" s="68"/>
      <c r="K954" s="68"/>
      <c r="L954" s="69"/>
      <c r="M954" s="70"/>
      <c r="N954" s="70"/>
      <c r="O954" s="70"/>
      <c r="P954" s="70"/>
      <c r="Q954" s="70"/>
      <c r="R954" s="70"/>
      <c r="S954" s="70"/>
      <c r="T954" s="71"/>
      <c r="U954" s="26"/>
      <c r="V954" s="26"/>
      <c r="W954" s="26"/>
      <c r="X954" s="26"/>
      <c r="Y954" s="26"/>
      <c r="Z954" s="26"/>
    </row>
    <row r="955" spans="1:26" ht="12.75" customHeight="1">
      <c r="A955" s="67"/>
      <c r="B955" s="68"/>
      <c r="C955" s="68"/>
      <c r="D955" s="68"/>
      <c r="E955" s="68"/>
      <c r="F955" s="68"/>
      <c r="G955" s="68"/>
      <c r="H955" s="68"/>
      <c r="I955" s="68"/>
      <c r="J955" s="68"/>
      <c r="K955" s="68"/>
      <c r="L955" s="69"/>
      <c r="M955" s="70"/>
      <c r="N955" s="70"/>
      <c r="O955" s="70"/>
      <c r="P955" s="70"/>
      <c r="Q955" s="70"/>
      <c r="R955" s="70"/>
      <c r="S955" s="70"/>
      <c r="T955" s="71"/>
      <c r="U955" s="26"/>
      <c r="V955" s="26"/>
      <c r="W955" s="26"/>
      <c r="X955" s="26"/>
      <c r="Y955" s="26"/>
      <c r="Z955" s="26"/>
    </row>
    <row r="956" spans="1:26" ht="12.75" customHeight="1">
      <c r="A956" s="67"/>
      <c r="B956" s="68"/>
      <c r="C956" s="68"/>
      <c r="D956" s="68"/>
      <c r="E956" s="68"/>
      <c r="F956" s="68"/>
      <c r="G956" s="68"/>
      <c r="H956" s="68"/>
      <c r="I956" s="68"/>
      <c r="J956" s="68"/>
      <c r="K956" s="68"/>
      <c r="L956" s="69"/>
      <c r="M956" s="70"/>
      <c r="N956" s="70"/>
      <c r="O956" s="70"/>
      <c r="P956" s="70"/>
      <c r="Q956" s="70"/>
      <c r="R956" s="70"/>
      <c r="S956" s="70"/>
      <c r="T956" s="71"/>
      <c r="U956" s="26"/>
      <c r="V956" s="26"/>
      <c r="W956" s="26"/>
      <c r="X956" s="26"/>
      <c r="Y956" s="26"/>
      <c r="Z956" s="26"/>
    </row>
    <row r="957" spans="1:26" ht="12.75" customHeight="1">
      <c r="A957" s="67"/>
      <c r="B957" s="68"/>
      <c r="C957" s="68"/>
      <c r="D957" s="68"/>
      <c r="E957" s="68"/>
      <c r="F957" s="68"/>
      <c r="G957" s="68"/>
      <c r="H957" s="68"/>
      <c r="I957" s="68"/>
      <c r="J957" s="68"/>
      <c r="K957" s="68"/>
      <c r="L957" s="69"/>
      <c r="M957" s="70"/>
      <c r="N957" s="70"/>
      <c r="O957" s="70"/>
      <c r="P957" s="70"/>
      <c r="Q957" s="70"/>
      <c r="R957" s="70"/>
      <c r="S957" s="70"/>
      <c r="T957" s="71"/>
      <c r="U957" s="26"/>
      <c r="V957" s="26"/>
      <c r="W957" s="26"/>
      <c r="X957" s="26"/>
      <c r="Y957" s="26"/>
      <c r="Z957" s="26"/>
    </row>
    <row r="958" spans="1:26" ht="12.75" customHeight="1">
      <c r="A958" s="67"/>
      <c r="B958" s="68"/>
      <c r="C958" s="68"/>
      <c r="D958" s="68"/>
      <c r="E958" s="68"/>
      <c r="F958" s="68"/>
      <c r="G958" s="68"/>
      <c r="H958" s="68"/>
      <c r="I958" s="68"/>
      <c r="J958" s="68"/>
      <c r="K958" s="68"/>
      <c r="L958" s="69"/>
      <c r="M958" s="70"/>
      <c r="N958" s="70"/>
      <c r="O958" s="70"/>
      <c r="P958" s="70"/>
      <c r="Q958" s="70"/>
      <c r="R958" s="70"/>
      <c r="S958" s="70"/>
      <c r="T958" s="71"/>
      <c r="U958" s="26"/>
      <c r="V958" s="26"/>
      <c r="W958" s="26"/>
      <c r="X958" s="26"/>
      <c r="Y958" s="26"/>
      <c r="Z958" s="26"/>
    </row>
    <row r="959" spans="1:26" ht="12.75" customHeight="1">
      <c r="A959" s="67"/>
      <c r="B959" s="68"/>
      <c r="C959" s="68"/>
      <c r="D959" s="68"/>
      <c r="E959" s="68"/>
      <c r="F959" s="68"/>
      <c r="G959" s="68"/>
      <c r="H959" s="68"/>
      <c r="I959" s="68"/>
      <c r="J959" s="68"/>
      <c r="K959" s="68"/>
      <c r="L959" s="69"/>
      <c r="M959" s="70"/>
      <c r="N959" s="70"/>
      <c r="O959" s="70"/>
      <c r="P959" s="70"/>
      <c r="Q959" s="70"/>
      <c r="R959" s="70"/>
      <c r="S959" s="70"/>
      <c r="T959" s="71"/>
      <c r="U959" s="26"/>
      <c r="V959" s="26"/>
      <c r="W959" s="26"/>
      <c r="X959" s="26"/>
      <c r="Y959" s="26"/>
      <c r="Z959" s="26"/>
    </row>
    <row r="960" spans="1:26" ht="12.75" customHeight="1">
      <c r="A960" s="67"/>
      <c r="B960" s="68"/>
      <c r="C960" s="68"/>
      <c r="D960" s="68"/>
      <c r="E960" s="68"/>
      <c r="F960" s="68"/>
      <c r="G960" s="68"/>
      <c r="H960" s="68"/>
      <c r="I960" s="68"/>
      <c r="J960" s="68"/>
      <c r="K960" s="68"/>
      <c r="L960" s="69"/>
      <c r="M960" s="70"/>
      <c r="N960" s="70"/>
      <c r="O960" s="70"/>
      <c r="P960" s="70"/>
      <c r="Q960" s="70"/>
      <c r="R960" s="70"/>
      <c r="S960" s="70"/>
      <c r="T960" s="71"/>
      <c r="U960" s="26"/>
      <c r="V960" s="26"/>
      <c r="W960" s="26"/>
      <c r="X960" s="26"/>
      <c r="Y960" s="26"/>
      <c r="Z960" s="26"/>
    </row>
    <row r="961" spans="1:26" ht="12.75" customHeight="1">
      <c r="A961" s="67"/>
      <c r="B961" s="68"/>
      <c r="C961" s="68"/>
      <c r="D961" s="68"/>
      <c r="E961" s="68"/>
      <c r="F961" s="68"/>
      <c r="G961" s="68"/>
      <c r="H961" s="68"/>
      <c r="I961" s="68"/>
      <c r="J961" s="68"/>
      <c r="K961" s="68"/>
      <c r="L961" s="69"/>
      <c r="M961" s="70"/>
      <c r="N961" s="70"/>
      <c r="O961" s="70"/>
      <c r="P961" s="70"/>
      <c r="Q961" s="70"/>
      <c r="R961" s="70"/>
      <c r="S961" s="70"/>
      <c r="T961" s="71"/>
      <c r="U961" s="26"/>
      <c r="V961" s="26"/>
      <c r="W961" s="26"/>
      <c r="X961" s="26"/>
      <c r="Y961" s="26"/>
      <c r="Z961" s="26"/>
    </row>
    <row r="962" spans="1:26" ht="12.75" customHeight="1">
      <c r="A962" s="67"/>
      <c r="B962" s="68"/>
      <c r="C962" s="68"/>
      <c r="D962" s="68"/>
      <c r="E962" s="68"/>
      <c r="F962" s="68"/>
      <c r="G962" s="68"/>
      <c r="H962" s="68"/>
      <c r="I962" s="68"/>
      <c r="J962" s="68"/>
      <c r="K962" s="68"/>
      <c r="L962" s="69"/>
      <c r="M962" s="70"/>
      <c r="N962" s="70"/>
      <c r="O962" s="70"/>
      <c r="P962" s="70"/>
      <c r="Q962" s="70"/>
      <c r="R962" s="70"/>
      <c r="S962" s="70"/>
      <c r="T962" s="71"/>
      <c r="U962" s="26"/>
      <c r="V962" s="26"/>
      <c r="W962" s="26"/>
      <c r="X962" s="26"/>
      <c r="Y962" s="26"/>
      <c r="Z962" s="26"/>
    </row>
    <row r="963" spans="1:26" ht="12.75" customHeight="1">
      <c r="A963" s="67"/>
      <c r="B963" s="68"/>
      <c r="C963" s="68"/>
      <c r="D963" s="68"/>
      <c r="E963" s="68"/>
      <c r="F963" s="68"/>
      <c r="G963" s="68"/>
      <c r="H963" s="68"/>
      <c r="I963" s="68"/>
      <c r="J963" s="68"/>
      <c r="K963" s="68"/>
      <c r="L963" s="69"/>
      <c r="M963" s="70"/>
      <c r="N963" s="70"/>
      <c r="O963" s="70"/>
      <c r="P963" s="70"/>
      <c r="Q963" s="70"/>
      <c r="R963" s="70"/>
      <c r="S963" s="70"/>
      <c r="T963" s="71"/>
      <c r="U963" s="26"/>
      <c r="V963" s="26"/>
      <c r="W963" s="26"/>
      <c r="X963" s="26"/>
      <c r="Y963" s="26"/>
      <c r="Z963" s="26"/>
    </row>
    <row r="964" spans="1:26" ht="12.75" customHeight="1">
      <c r="A964" s="67"/>
      <c r="B964" s="68"/>
      <c r="C964" s="68"/>
      <c r="D964" s="68"/>
      <c r="E964" s="68"/>
      <c r="F964" s="68"/>
      <c r="G964" s="68"/>
      <c r="H964" s="68"/>
      <c r="I964" s="68"/>
      <c r="J964" s="68"/>
      <c r="K964" s="68"/>
      <c r="L964" s="69"/>
      <c r="M964" s="70"/>
      <c r="N964" s="70"/>
      <c r="O964" s="70"/>
      <c r="P964" s="70"/>
      <c r="Q964" s="70"/>
      <c r="R964" s="70"/>
      <c r="S964" s="70"/>
      <c r="T964" s="71"/>
      <c r="U964" s="26"/>
      <c r="V964" s="26"/>
      <c r="W964" s="26"/>
      <c r="X964" s="26"/>
      <c r="Y964" s="26"/>
      <c r="Z964" s="26"/>
    </row>
    <row r="965" spans="1:26" ht="12.75" customHeight="1">
      <c r="A965" s="67"/>
      <c r="B965" s="68"/>
      <c r="C965" s="68"/>
      <c r="D965" s="68"/>
      <c r="E965" s="68"/>
      <c r="F965" s="68"/>
      <c r="G965" s="68"/>
      <c r="H965" s="68"/>
      <c r="I965" s="68"/>
      <c r="J965" s="68"/>
      <c r="K965" s="68"/>
      <c r="L965" s="69"/>
      <c r="M965" s="70"/>
      <c r="N965" s="70"/>
      <c r="O965" s="70"/>
      <c r="P965" s="70"/>
      <c r="Q965" s="70"/>
      <c r="R965" s="70"/>
      <c r="S965" s="70"/>
      <c r="T965" s="71"/>
      <c r="U965" s="26"/>
      <c r="V965" s="26"/>
      <c r="W965" s="26"/>
      <c r="X965" s="26"/>
      <c r="Y965" s="26"/>
      <c r="Z965" s="26"/>
    </row>
    <row r="966" spans="1:26" ht="12.75" customHeight="1">
      <c r="A966" s="67"/>
      <c r="B966" s="68"/>
      <c r="C966" s="68"/>
      <c r="D966" s="68"/>
      <c r="E966" s="68"/>
      <c r="F966" s="68"/>
      <c r="G966" s="68"/>
      <c r="H966" s="68"/>
      <c r="I966" s="68"/>
      <c r="J966" s="68"/>
      <c r="K966" s="68"/>
      <c r="L966" s="69"/>
      <c r="M966" s="70"/>
      <c r="N966" s="70"/>
      <c r="O966" s="70"/>
      <c r="P966" s="70"/>
      <c r="Q966" s="70"/>
      <c r="R966" s="70"/>
      <c r="S966" s="70"/>
      <c r="T966" s="71"/>
      <c r="U966" s="26"/>
      <c r="V966" s="26"/>
      <c r="W966" s="26"/>
      <c r="X966" s="26"/>
      <c r="Y966" s="26"/>
      <c r="Z966" s="26"/>
    </row>
    <row r="967" spans="1:26" ht="12.75" customHeight="1">
      <c r="A967" s="67"/>
      <c r="B967" s="68"/>
      <c r="C967" s="68"/>
      <c r="D967" s="68"/>
      <c r="E967" s="68"/>
      <c r="F967" s="68"/>
      <c r="G967" s="68"/>
      <c r="H967" s="68"/>
      <c r="I967" s="68"/>
      <c r="J967" s="68"/>
      <c r="K967" s="68"/>
      <c r="L967" s="69"/>
      <c r="M967" s="70"/>
      <c r="N967" s="70"/>
      <c r="O967" s="70"/>
      <c r="P967" s="70"/>
      <c r="Q967" s="70"/>
      <c r="R967" s="70"/>
      <c r="S967" s="70"/>
      <c r="T967" s="71"/>
      <c r="U967" s="26"/>
      <c r="V967" s="26"/>
      <c r="W967" s="26"/>
      <c r="X967" s="26"/>
      <c r="Y967" s="26"/>
      <c r="Z967" s="26"/>
    </row>
    <row r="968" spans="1:26" ht="12.75" customHeight="1">
      <c r="A968" s="67"/>
      <c r="B968" s="68"/>
      <c r="C968" s="68"/>
      <c r="D968" s="68"/>
      <c r="E968" s="68"/>
      <c r="F968" s="68"/>
      <c r="G968" s="68"/>
      <c r="H968" s="68"/>
      <c r="I968" s="68"/>
      <c r="J968" s="68"/>
      <c r="K968" s="68"/>
      <c r="L968" s="69"/>
      <c r="M968" s="70"/>
      <c r="N968" s="70"/>
      <c r="O968" s="70"/>
      <c r="P968" s="70"/>
      <c r="Q968" s="70"/>
      <c r="R968" s="70"/>
      <c r="S968" s="70"/>
      <c r="T968" s="71"/>
      <c r="U968" s="26"/>
      <c r="V968" s="26"/>
      <c r="W968" s="26"/>
      <c r="X968" s="26"/>
      <c r="Y968" s="26"/>
      <c r="Z968" s="26"/>
    </row>
    <row r="969" spans="1:26" ht="12.75" customHeight="1">
      <c r="A969" s="67"/>
      <c r="B969" s="68"/>
      <c r="C969" s="68"/>
      <c r="D969" s="68"/>
      <c r="E969" s="68"/>
      <c r="F969" s="68"/>
      <c r="G969" s="68"/>
      <c r="H969" s="68"/>
      <c r="I969" s="68"/>
      <c r="J969" s="68"/>
      <c r="K969" s="68"/>
      <c r="L969" s="69"/>
      <c r="M969" s="70"/>
      <c r="N969" s="70"/>
      <c r="O969" s="70"/>
      <c r="P969" s="70"/>
      <c r="Q969" s="70"/>
      <c r="R969" s="70"/>
      <c r="S969" s="70"/>
      <c r="T969" s="71"/>
      <c r="U969" s="26"/>
      <c r="V969" s="26"/>
      <c r="W969" s="26"/>
      <c r="X969" s="26"/>
      <c r="Y969" s="26"/>
      <c r="Z969" s="26"/>
    </row>
    <row r="970" spans="1:26" ht="12.75" customHeight="1">
      <c r="A970" s="67"/>
      <c r="B970" s="68"/>
      <c r="C970" s="68"/>
      <c r="D970" s="68"/>
      <c r="E970" s="68"/>
      <c r="F970" s="68"/>
      <c r="G970" s="68"/>
      <c r="H970" s="68"/>
      <c r="I970" s="68"/>
      <c r="J970" s="68"/>
      <c r="K970" s="68"/>
      <c r="L970" s="69"/>
      <c r="M970" s="70"/>
      <c r="N970" s="70"/>
      <c r="O970" s="70"/>
      <c r="P970" s="70"/>
      <c r="Q970" s="70"/>
      <c r="R970" s="70"/>
      <c r="S970" s="70"/>
      <c r="T970" s="71"/>
      <c r="U970" s="26"/>
      <c r="V970" s="26"/>
      <c r="W970" s="26"/>
      <c r="X970" s="26"/>
      <c r="Y970" s="26"/>
      <c r="Z970" s="26"/>
    </row>
    <row r="971" spans="1:26" ht="12.75" customHeight="1">
      <c r="A971" s="67"/>
      <c r="B971" s="68"/>
      <c r="C971" s="68"/>
      <c r="D971" s="68"/>
      <c r="E971" s="68"/>
      <c r="F971" s="68"/>
      <c r="G971" s="68"/>
      <c r="H971" s="68"/>
      <c r="I971" s="68"/>
      <c r="J971" s="68"/>
      <c r="K971" s="68"/>
      <c r="L971" s="69"/>
      <c r="M971" s="70"/>
      <c r="N971" s="70"/>
      <c r="O971" s="70"/>
      <c r="P971" s="70"/>
      <c r="Q971" s="70"/>
      <c r="R971" s="70"/>
      <c r="S971" s="70"/>
      <c r="T971" s="71"/>
      <c r="U971" s="26"/>
      <c r="V971" s="26"/>
      <c r="W971" s="26"/>
      <c r="X971" s="26"/>
      <c r="Y971" s="26"/>
      <c r="Z971" s="26"/>
    </row>
    <row r="972" spans="1:26" ht="12.75" customHeight="1">
      <c r="A972" s="67"/>
      <c r="B972" s="68"/>
      <c r="C972" s="68"/>
      <c r="D972" s="68"/>
      <c r="E972" s="68"/>
      <c r="F972" s="68"/>
      <c r="G972" s="68"/>
      <c r="H972" s="68"/>
      <c r="I972" s="68"/>
      <c r="J972" s="68"/>
      <c r="K972" s="68"/>
      <c r="L972" s="69"/>
      <c r="M972" s="70"/>
      <c r="N972" s="70"/>
      <c r="O972" s="70"/>
      <c r="P972" s="70"/>
      <c r="Q972" s="70"/>
      <c r="R972" s="70"/>
      <c r="S972" s="70"/>
      <c r="T972" s="71"/>
      <c r="U972" s="26"/>
      <c r="V972" s="26"/>
      <c r="W972" s="26"/>
      <c r="X972" s="26"/>
      <c r="Y972" s="26"/>
      <c r="Z972" s="26"/>
    </row>
    <row r="973" spans="1:26" ht="12.75" customHeight="1">
      <c r="A973" s="67"/>
      <c r="B973" s="68"/>
      <c r="C973" s="68"/>
      <c r="D973" s="68"/>
      <c r="E973" s="68"/>
      <c r="F973" s="68"/>
      <c r="G973" s="68"/>
      <c r="H973" s="68"/>
      <c r="I973" s="68"/>
      <c r="J973" s="68"/>
      <c r="K973" s="68"/>
      <c r="L973" s="69"/>
      <c r="M973" s="70"/>
      <c r="N973" s="70"/>
      <c r="O973" s="70"/>
      <c r="P973" s="70"/>
      <c r="Q973" s="70"/>
      <c r="R973" s="70"/>
      <c r="S973" s="70"/>
      <c r="T973" s="71"/>
      <c r="U973" s="26"/>
      <c r="V973" s="26"/>
      <c r="W973" s="26"/>
      <c r="X973" s="26"/>
      <c r="Y973" s="26"/>
      <c r="Z973" s="26"/>
    </row>
    <row r="974" spans="1:26" ht="12.75" customHeight="1">
      <c r="A974" s="67"/>
      <c r="B974" s="68"/>
      <c r="C974" s="68"/>
      <c r="D974" s="68"/>
      <c r="E974" s="68"/>
      <c r="F974" s="68"/>
      <c r="G974" s="68"/>
      <c r="H974" s="68"/>
      <c r="I974" s="68"/>
      <c r="J974" s="68"/>
      <c r="K974" s="68"/>
      <c r="L974" s="69"/>
      <c r="M974" s="70"/>
      <c r="N974" s="70"/>
      <c r="O974" s="70"/>
      <c r="P974" s="70"/>
      <c r="Q974" s="70"/>
      <c r="R974" s="70"/>
      <c r="S974" s="70"/>
      <c r="T974" s="71"/>
      <c r="U974" s="26"/>
      <c r="V974" s="26"/>
      <c r="W974" s="26"/>
      <c r="X974" s="26"/>
      <c r="Y974" s="26"/>
      <c r="Z974" s="26"/>
    </row>
    <row r="975" spans="1:26" ht="12.75" customHeight="1">
      <c r="A975" s="67"/>
      <c r="B975" s="68"/>
      <c r="C975" s="68"/>
      <c r="D975" s="68"/>
      <c r="E975" s="68"/>
      <c r="F975" s="68"/>
      <c r="G975" s="68"/>
      <c r="H975" s="68"/>
      <c r="I975" s="68"/>
      <c r="J975" s="68"/>
      <c r="K975" s="68"/>
      <c r="L975" s="69"/>
      <c r="M975" s="70"/>
      <c r="N975" s="70"/>
      <c r="O975" s="70"/>
      <c r="P975" s="70"/>
      <c r="Q975" s="70"/>
      <c r="R975" s="70"/>
      <c r="S975" s="70"/>
      <c r="T975" s="71"/>
      <c r="U975" s="26"/>
      <c r="V975" s="26"/>
      <c r="W975" s="26"/>
      <c r="X975" s="26"/>
      <c r="Y975" s="26"/>
      <c r="Z975" s="26"/>
    </row>
    <row r="976" spans="1:26" ht="12.75" customHeight="1">
      <c r="A976" s="67"/>
      <c r="B976" s="68"/>
      <c r="C976" s="68"/>
      <c r="D976" s="68"/>
      <c r="E976" s="68"/>
      <c r="F976" s="68"/>
      <c r="G976" s="68"/>
      <c r="H976" s="68"/>
      <c r="I976" s="68"/>
      <c r="J976" s="68"/>
      <c r="K976" s="68"/>
      <c r="L976" s="69"/>
      <c r="M976" s="70"/>
      <c r="N976" s="70"/>
      <c r="O976" s="70"/>
      <c r="P976" s="70"/>
      <c r="Q976" s="70"/>
      <c r="R976" s="70"/>
      <c r="S976" s="70"/>
      <c r="T976" s="71"/>
      <c r="U976" s="26"/>
      <c r="V976" s="26"/>
      <c r="W976" s="26"/>
      <c r="X976" s="26"/>
      <c r="Y976" s="26"/>
      <c r="Z976" s="26"/>
    </row>
    <row r="977" spans="1:26" ht="12.75" customHeight="1">
      <c r="A977" s="67"/>
      <c r="B977" s="68"/>
      <c r="C977" s="68"/>
      <c r="D977" s="68"/>
      <c r="E977" s="68"/>
      <c r="F977" s="68"/>
      <c r="G977" s="68"/>
      <c r="H977" s="68"/>
      <c r="I977" s="68"/>
      <c r="J977" s="68"/>
      <c r="K977" s="68"/>
      <c r="L977" s="69"/>
      <c r="M977" s="70"/>
      <c r="N977" s="70"/>
      <c r="O977" s="70"/>
      <c r="P977" s="70"/>
      <c r="Q977" s="70"/>
      <c r="R977" s="70"/>
      <c r="S977" s="70"/>
      <c r="T977" s="71"/>
      <c r="U977" s="26"/>
      <c r="V977" s="26"/>
      <c r="W977" s="26"/>
      <c r="X977" s="26"/>
      <c r="Y977" s="26"/>
      <c r="Z977" s="26"/>
    </row>
    <row r="978" spans="1:26" ht="12.75" customHeight="1">
      <c r="A978" s="67"/>
      <c r="B978" s="68"/>
      <c r="C978" s="68"/>
      <c r="D978" s="68"/>
      <c r="E978" s="68"/>
      <c r="F978" s="68"/>
      <c r="G978" s="68"/>
      <c r="H978" s="68"/>
      <c r="I978" s="68"/>
      <c r="J978" s="68"/>
      <c r="K978" s="68"/>
      <c r="L978" s="69"/>
      <c r="M978" s="70"/>
      <c r="N978" s="70"/>
      <c r="O978" s="70"/>
      <c r="P978" s="70"/>
      <c r="Q978" s="70"/>
      <c r="R978" s="70"/>
      <c r="S978" s="70"/>
      <c r="T978" s="71"/>
      <c r="U978" s="26"/>
      <c r="V978" s="26"/>
      <c r="W978" s="26"/>
      <c r="X978" s="26"/>
      <c r="Y978" s="26"/>
      <c r="Z978" s="26"/>
    </row>
    <row r="979" spans="1:26" ht="12.75" customHeight="1">
      <c r="A979" s="67"/>
      <c r="B979" s="68"/>
      <c r="C979" s="68"/>
      <c r="D979" s="68"/>
      <c r="E979" s="68"/>
      <c r="F979" s="68"/>
      <c r="G979" s="68"/>
      <c r="H979" s="68"/>
      <c r="I979" s="68"/>
      <c r="J979" s="68"/>
      <c r="K979" s="68"/>
      <c r="L979" s="69"/>
      <c r="M979" s="70"/>
      <c r="N979" s="70"/>
      <c r="O979" s="70"/>
      <c r="P979" s="70"/>
      <c r="Q979" s="70"/>
      <c r="R979" s="70"/>
      <c r="S979" s="70"/>
      <c r="T979" s="71"/>
      <c r="U979" s="26"/>
      <c r="V979" s="26"/>
      <c r="W979" s="26"/>
      <c r="X979" s="26"/>
      <c r="Y979" s="26"/>
      <c r="Z979" s="26"/>
    </row>
    <row r="980" spans="1:26" ht="12.75" customHeight="1">
      <c r="A980" s="67"/>
      <c r="B980" s="68"/>
      <c r="C980" s="68"/>
      <c r="D980" s="68"/>
      <c r="E980" s="68"/>
      <c r="F980" s="68"/>
      <c r="G980" s="68"/>
      <c r="H980" s="68"/>
      <c r="I980" s="68"/>
      <c r="J980" s="68"/>
      <c r="K980" s="68"/>
      <c r="L980" s="69"/>
      <c r="M980" s="70"/>
      <c r="N980" s="70"/>
      <c r="O980" s="70"/>
      <c r="P980" s="70"/>
      <c r="Q980" s="70"/>
      <c r="R980" s="70"/>
      <c r="S980" s="70"/>
      <c r="T980" s="71"/>
      <c r="U980" s="26"/>
      <c r="V980" s="26"/>
      <c r="W980" s="26"/>
      <c r="X980" s="26"/>
      <c r="Y980" s="26"/>
      <c r="Z980" s="26"/>
    </row>
    <row r="981" spans="1:26" ht="12.75" customHeight="1">
      <c r="A981" s="67"/>
      <c r="B981" s="68"/>
      <c r="C981" s="68"/>
      <c r="D981" s="68"/>
      <c r="E981" s="68"/>
      <c r="F981" s="68"/>
      <c r="G981" s="68"/>
      <c r="H981" s="68"/>
      <c r="I981" s="68"/>
      <c r="J981" s="68"/>
      <c r="K981" s="68"/>
      <c r="L981" s="69"/>
      <c r="M981" s="70"/>
      <c r="N981" s="70"/>
      <c r="O981" s="70"/>
      <c r="P981" s="70"/>
      <c r="Q981" s="70"/>
      <c r="R981" s="70"/>
      <c r="S981" s="70"/>
      <c r="T981" s="71"/>
      <c r="U981" s="26"/>
      <c r="V981" s="26"/>
      <c r="W981" s="26"/>
      <c r="X981" s="26"/>
      <c r="Y981" s="26"/>
      <c r="Z981" s="26"/>
    </row>
    <row r="982" spans="1:26" ht="12.75" customHeight="1">
      <c r="A982" s="67"/>
      <c r="B982" s="68"/>
      <c r="C982" s="68"/>
      <c r="D982" s="68"/>
      <c r="E982" s="68"/>
      <c r="F982" s="68"/>
      <c r="G982" s="68"/>
      <c r="H982" s="68"/>
      <c r="I982" s="68"/>
      <c r="J982" s="68"/>
      <c r="K982" s="68"/>
      <c r="L982" s="69"/>
      <c r="M982" s="70"/>
      <c r="N982" s="70"/>
      <c r="O982" s="70"/>
      <c r="P982" s="70"/>
      <c r="Q982" s="70"/>
      <c r="R982" s="70"/>
      <c r="S982" s="70"/>
      <c r="T982" s="71"/>
      <c r="U982" s="26"/>
      <c r="V982" s="26"/>
      <c r="W982" s="26"/>
      <c r="X982" s="26"/>
      <c r="Y982" s="26"/>
      <c r="Z982" s="26"/>
    </row>
    <row r="983" spans="1:26" ht="12.75" customHeight="1">
      <c r="A983" s="67"/>
      <c r="B983" s="68"/>
      <c r="C983" s="68"/>
      <c r="D983" s="68"/>
      <c r="E983" s="68"/>
      <c r="F983" s="68"/>
      <c r="G983" s="68"/>
      <c r="H983" s="68"/>
      <c r="I983" s="68"/>
      <c r="J983" s="68"/>
      <c r="K983" s="68"/>
      <c r="L983" s="69"/>
      <c r="M983" s="70"/>
      <c r="N983" s="70"/>
      <c r="O983" s="70"/>
      <c r="P983" s="70"/>
      <c r="Q983" s="70"/>
      <c r="R983" s="70"/>
      <c r="S983" s="70"/>
      <c r="T983" s="71"/>
      <c r="U983" s="26"/>
      <c r="V983" s="26"/>
      <c r="W983" s="26"/>
      <c r="X983" s="26"/>
      <c r="Y983" s="26"/>
      <c r="Z983" s="26"/>
    </row>
    <row r="984" spans="1:26" ht="12.75" customHeight="1">
      <c r="A984" s="67"/>
      <c r="B984" s="68"/>
      <c r="C984" s="68"/>
      <c r="D984" s="68"/>
      <c r="E984" s="68"/>
      <c r="F984" s="68"/>
      <c r="G984" s="68"/>
      <c r="H984" s="68"/>
      <c r="I984" s="68"/>
      <c r="J984" s="68"/>
      <c r="K984" s="68"/>
      <c r="L984" s="69"/>
      <c r="M984" s="70"/>
      <c r="N984" s="70"/>
      <c r="O984" s="70"/>
      <c r="P984" s="70"/>
      <c r="Q984" s="70"/>
      <c r="R984" s="70"/>
      <c r="S984" s="70"/>
      <c r="T984" s="71"/>
      <c r="U984" s="26"/>
      <c r="V984" s="26"/>
      <c r="W984" s="26"/>
      <c r="X984" s="26"/>
      <c r="Y984" s="26"/>
      <c r="Z984" s="26"/>
    </row>
    <row r="985" spans="1:26" ht="12.75" customHeight="1">
      <c r="A985" s="67"/>
      <c r="B985" s="68"/>
      <c r="C985" s="68"/>
      <c r="D985" s="68"/>
      <c r="E985" s="68"/>
      <c r="F985" s="68"/>
      <c r="G985" s="68"/>
      <c r="H985" s="68"/>
      <c r="I985" s="68"/>
      <c r="J985" s="68"/>
      <c r="K985" s="68"/>
      <c r="L985" s="69"/>
      <c r="M985" s="70"/>
      <c r="N985" s="70"/>
      <c r="O985" s="70"/>
      <c r="P985" s="70"/>
      <c r="Q985" s="70"/>
      <c r="R985" s="70"/>
      <c r="S985" s="70"/>
      <c r="T985" s="71"/>
      <c r="U985" s="26"/>
      <c r="V985" s="26"/>
      <c r="W985" s="26"/>
      <c r="X985" s="26"/>
      <c r="Y985" s="26"/>
      <c r="Z985" s="26"/>
    </row>
    <row r="986" spans="1:26" ht="12.75" customHeight="1">
      <c r="A986" s="67"/>
      <c r="B986" s="68"/>
      <c r="C986" s="68"/>
      <c r="D986" s="68"/>
      <c r="E986" s="68"/>
      <c r="F986" s="68"/>
      <c r="G986" s="68"/>
      <c r="H986" s="68"/>
      <c r="I986" s="68"/>
      <c r="J986" s="68"/>
      <c r="K986" s="68"/>
      <c r="L986" s="69"/>
      <c r="M986" s="70"/>
      <c r="N986" s="70"/>
      <c r="O986" s="70"/>
      <c r="P986" s="70"/>
      <c r="Q986" s="70"/>
      <c r="R986" s="70"/>
      <c r="S986" s="70"/>
      <c r="T986" s="71"/>
      <c r="U986" s="26"/>
      <c r="V986" s="26"/>
      <c r="W986" s="26"/>
      <c r="X986" s="26"/>
      <c r="Y986" s="26"/>
      <c r="Z986" s="26"/>
    </row>
    <row r="987" spans="1:26" ht="12.75" customHeight="1">
      <c r="A987" s="67"/>
      <c r="B987" s="68"/>
      <c r="C987" s="68"/>
      <c r="D987" s="68"/>
      <c r="E987" s="68"/>
      <c r="F987" s="68"/>
      <c r="G987" s="68"/>
      <c r="H987" s="68"/>
      <c r="I987" s="68"/>
      <c r="J987" s="68"/>
      <c r="K987" s="68"/>
      <c r="L987" s="69"/>
      <c r="M987" s="70"/>
      <c r="N987" s="70"/>
      <c r="O987" s="70"/>
      <c r="P987" s="70"/>
      <c r="Q987" s="70"/>
      <c r="R987" s="70"/>
      <c r="S987" s="70"/>
      <c r="T987" s="71"/>
      <c r="U987" s="26"/>
      <c r="V987" s="26"/>
      <c r="W987" s="26"/>
      <c r="X987" s="26"/>
      <c r="Y987" s="26"/>
      <c r="Z987" s="26"/>
    </row>
    <row r="988" spans="1:26" ht="12.75" customHeight="1">
      <c r="A988" s="67"/>
      <c r="B988" s="68"/>
      <c r="C988" s="68"/>
      <c r="D988" s="68"/>
      <c r="E988" s="68"/>
      <c r="F988" s="68"/>
      <c r="G988" s="68"/>
      <c r="H988" s="68"/>
      <c r="I988" s="68"/>
      <c r="J988" s="68"/>
      <c r="K988" s="68"/>
      <c r="L988" s="69"/>
      <c r="M988" s="70"/>
      <c r="N988" s="70"/>
      <c r="O988" s="70"/>
      <c r="P988" s="70"/>
      <c r="Q988" s="70"/>
      <c r="R988" s="70"/>
      <c r="S988" s="70"/>
      <c r="T988" s="71"/>
      <c r="U988" s="26"/>
      <c r="V988" s="26"/>
      <c r="W988" s="26"/>
      <c r="X988" s="26"/>
      <c r="Y988" s="26"/>
      <c r="Z988" s="26"/>
    </row>
    <row r="989" spans="1:26" ht="12.75" customHeight="1">
      <c r="A989" s="67"/>
      <c r="B989" s="68"/>
      <c r="C989" s="68"/>
      <c r="D989" s="68"/>
      <c r="E989" s="68"/>
      <c r="F989" s="68"/>
      <c r="G989" s="68"/>
      <c r="H989" s="68"/>
      <c r="I989" s="68"/>
      <c r="J989" s="68"/>
      <c r="K989" s="68"/>
      <c r="L989" s="69"/>
      <c r="M989" s="70"/>
      <c r="N989" s="70"/>
      <c r="O989" s="70"/>
      <c r="P989" s="70"/>
      <c r="Q989" s="70"/>
      <c r="R989" s="70"/>
      <c r="S989" s="70"/>
      <c r="T989" s="71"/>
      <c r="U989" s="26"/>
      <c r="V989" s="26"/>
      <c r="W989" s="26"/>
      <c r="X989" s="26"/>
      <c r="Y989" s="26"/>
      <c r="Z989" s="26"/>
    </row>
    <row r="990" spans="1:26" ht="12.75" customHeight="1">
      <c r="A990" s="67"/>
      <c r="B990" s="68"/>
      <c r="C990" s="68"/>
      <c r="D990" s="68"/>
      <c r="E990" s="68"/>
      <c r="F990" s="68"/>
      <c r="G990" s="68"/>
      <c r="H990" s="68"/>
      <c r="I990" s="68"/>
      <c r="J990" s="68"/>
      <c r="K990" s="68"/>
      <c r="L990" s="69"/>
      <c r="M990" s="70"/>
      <c r="N990" s="70"/>
      <c r="O990" s="70"/>
      <c r="P990" s="70"/>
      <c r="Q990" s="70"/>
      <c r="R990" s="70"/>
      <c r="S990" s="70"/>
      <c r="T990" s="71"/>
      <c r="U990" s="26"/>
      <c r="V990" s="26"/>
      <c r="W990" s="26"/>
      <c r="X990" s="26"/>
      <c r="Y990" s="26"/>
      <c r="Z990" s="26"/>
    </row>
    <row r="991" spans="1:26" ht="12.75" customHeight="1">
      <c r="A991" s="67"/>
      <c r="B991" s="68"/>
      <c r="C991" s="68"/>
      <c r="D991" s="68"/>
      <c r="E991" s="68"/>
      <c r="F991" s="68"/>
      <c r="G991" s="68"/>
      <c r="H991" s="68"/>
      <c r="I991" s="68"/>
      <c r="J991" s="68"/>
      <c r="K991" s="68"/>
      <c r="L991" s="69"/>
      <c r="M991" s="70"/>
      <c r="N991" s="70"/>
      <c r="O991" s="70"/>
      <c r="P991" s="70"/>
      <c r="Q991" s="70"/>
      <c r="R991" s="70"/>
      <c r="S991" s="70"/>
      <c r="T991" s="71"/>
      <c r="U991" s="26"/>
      <c r="V991" s="26"/>
      <c r="W991" s="26"/>
      <c r="X991" s="26"/>
      <c r="Y991" s="26"/>
      <c r="Z991" s="26"/>
    </row>
    <row r="992" spans="1:26" ht="12.75" customHeight="1">
      <c r="A992" s="67"/>
      <c r="B992" s="68"/>
      <c r="C992" s="68"/>
      <c r="D992" s="68"/>
      <c r="E992" s="68"/>
      <c r="F992" s="68"/>
      <c r="G992" s="68"/>
      <c r="H992" s="68"/>
      <c r="I992" s="68"/>
      <c r="J992" s="68"/>
      <c r="K992" s="68"/>
      <c r="L992" s="69"/>
      <c r="M992" s="70"/>
      <c r="N992" s="70"/>
      <c r="O992" s="70"/>
      <c r="P992" s="70"/>
      <c r="Q992" s="70"/>
      <c r="R992" s="70"/>
      <c r="S992" s="70"/>
      <c r="T992" s="71"/>
      <c r="U992" s="26"/>
      <c r="V992" s="26"/>
      <c r="W992" s="26"/>
      <c r="X992" s="26"/>
      <c r="Y992" s="26"/>
      <c r="Z992" s="26"/>
    </row>
    <row r="993" spans="1:26" ht="12.75" customHeight="1">
      <c r="A993" s="67"/>
      <c r="B993" s="68"/>
      <c r="C993" s="68"/>
      <c r="D993" s="68"/>
      <c r="E993" s="68"/>
      <c r="F993" s="68"/>
      <c r="G993" s="68"/>
      <c r="H993" s="68"/>
      <c r="I993" s="68"/>
      <c r="J993" s="68"/>
      <c r="K993" s="68"/>
      <c r="L993" s="69"/>
      <c r="M993" s="70"/>
      <c r="N993" s="70"/>
      <c r="O993" s="70"/>
      <c r="P993" s="70"/>
      <c r="Q993" s="70"/>
      <c r="R993" s="70"/>
      <c r="S993" s="70"/>
      <c r="T993" s="71"/>
      <c r="U993" s="26"/>
      <c r="V993" s="26"/>
      <c r="W993" s="26"/>
      <c r="X993" s="26"/>
      <c r="Y993" s="26"/>
      <c r="Z993" s="26"/>
    </row>
    <row r="994" spans="1:26" ht="12.75" customHeight="1">
      <c r="A994" s="67"/>
      <c r="B994" s="68"/>
      <c r="C994" s="68"/>
      <c r="D994" s="68"/>
      <c r="E994" s="68"/>
      <c r="F994" s="68"/>
      <c r="G994" s="68"/>
      <c r="H994" s="68"/>
      <c r="I994" s="68"/>
      <c r="J994" s="68"/>
      <c r="K994" s="68"/>
      <c r="L994" s="69"/>
      <c r="M994" s="70"/>
      <c r="N994" s="70"/>
      <c r="O994" s="70"/>
      <c r="P994" s="70"/>
      <c r="Q994" s="70"/>
      <c r="R994" s="70"/>
      <c r="S994" s="70"/>
      <c r="T994" s="71"/>
      <c r="U994" s="26"/>
      <c r="V994" s="26"/>
      <c r="W994" s="26"/>
      <c r="X994" s="26"/>
      <c r="Y994" s="26"/>
      <c r="Z994" s="26"/>
    </row>
    <row r="995" spans="1:26" ht="12.75" customHeight="1">
      <c r="A995" s="67"/>
      <c r="B995" s="68"/>
      <c r="C995" s="68"/>
      <c r="D995" s="68"/>
      <c r="E995" s="68"/>
      <c r="F995" s="68"/>
      <c r="G995" s="68"/>
      <c r="H995" s="68"/>
      <c r="I995" s="68"/>
      <c r="J995" s="68"/>
      <c r="K995" s="68"/>
      <c r="L995" s="69"/>
      <c r="M995" s="70"/>
      <c r="N995" s="70"/>
      <c r="O995" s="70"/>
      <c r="P995" s="70"/>
      <c r="Q995" s="70"/>
      <c r="R995" s="70"/>
      <c r="S995" s="70"/>
      <c r="T995" s="71"/>
      <c r="U995" s="26"/>
      <c r="V995" s="26"/>
      <c r="W995" s="26"/>
      <c r="X995" s="26"/>
      <c r="Y995" s="26"/>
      <c r="Z995" s="26"/>
    </row>
    <row r="996" spans="1:26" ht="12.75" customHeight="1">
      <c r="A996" s="67"/>
      <c r="B996" s="68"/>
      <c r="C996" s="68"/>
      <c r="D996" s="68"/>
      <c r="E996" s="68"/>
      <c r="F996" s="68"/>
      <c r="G996" s="68"/>
      <c r="H996" s="68"/>
      <c r="I996" s="68"/>
      <c r="J996" s="68"/>
      <c r="K996" s="68"/>
      <c r="L996" s="69"/>
      <c r="M996" s="70"/>
      <c r="N996" s="70"/>
      <c r="O996" s="70"/>
      <c r="P996" s="70"/>
      <c r="Q996" s="70"/>
      <c r="R996" s="70"/>
      <c r="S996" s="70"/>
      <c r="T996" s="71"/>
      <c r="U996" s="26"/>
      <c r="V996" s="26"/>
      <c r="W996" s="26"/>
      <c r="X996" s="26"/>
      <c r="Y996" s="26"/>
      <c r="Z996" s="26"/>
    </row>
    <row r="997" spans="1:26" ht="12.75" customHeight="1">
      <c r="A997" s="67"/>
      <c r="B997" s="68"/>
      <c r="C997" s="68"/>
      <c r="D997" s="68"/>
      <c r="E997" s="68"/>
      <c r="F997" s="68"/>
      <c r="G997" s="68"/>
      <c r="H997" s="68"/>
      <c r="I997" s="68"/>
      <c r="J997" s="68"/>
      <c r="K997" s="68"/>
      <c r="L997" s="69"/>
      <c r="M997" s="70"/>
      <c r="N997" s="70"/>
      <c r="O997" s="70"/>
      <c r="P997" s="70"/>
      <c r="Q997" s="70"/>
      <c r="R997" s="70"/>
      <c r="S997" s="70"/>
      <c r="T997" s="71"/>
      <c r="U997" s="26"/>
      <c r="V997" s="26"/>
      <c r="W997" s="26"/>
      <c r="X997" s="26"/>
      <c r="Y997" s="26"/>
      <c r="Z997" s="26"/>
    </row>
    <row r="998" spans="1:26" ht="12.75" customHeight="1">
      <c r="A998" s="67"/>
      <c r="B998" s="68"/>
      <c r="C998" s="68"/>
      <c r="D998" s="68"/>
      <c r="E998" s="68"/>
      <c r="F998" s="68"/>
      <c r="G998" s="68"/>
      <c r="H998" s="68"/>
      <c r="I998" s="68"/>
      <c r="J998" s="68"/>
      <c r="K998" s="68"/>
      <c r="L998" s="69"/>
      <c r="M998" s="70"/>
      <c r="N998" s="70"/>
      <c r="O998" s="70"/>
      <c r="P998" s="70"/>
      <c r="Q998" s="70"/>
      <c r="R998" s="70"/>
      <c r="S998" s="70"/>
      <c r="T998" s="71"/>
      <c r="U998" s="26"/>
      <c r="V998" s="26"/>
      <c r="W998" s="26"/>
      <c r="X998" s="26"/>
      <c r="Y998" s="26"/>
      <c r="Z998" s="26"/>
    </row>
    <row r="999" spans="1:26" ht="12.75" customHeight="1">
      <c r="A999" s="67"/>
      <c r="B999" s="68"/>
      <c r="C999" s="68"/>
      <c r="D999" s="68"/>
      <c r="E999" s="68"/>
      <c r="F999" s="68"/>
      <c r="G999" s="68"/>
      <c r="H999" s="68"/>
      <c r="I999" s="68"/>
      <c r="J999" s="68"/>
      <c r="K999" s="68"/>
      <c r="L999" s="69"/>
      <c r="M999" s="70"/>
      <c r="N999" s="70"/>
      <c r="O999" s="70"/>
      <c r="P999" s="70"/>
      <c r="Q999" s="70"/>
      <c r="R999" s="70"/>
      <c r="S999" s="70"/>
      <c r="T999" s="71"/>
      <c r="U999" s="26"/>
      <c r="V999" s="26"/>
      <c r="W999" s="26"/>
      <c r="X999" s="26"/>
      <c r="Y999" s="26"/>
      <c r="Z999" s="26"/>
    </row>
    <row r="1000" spans="1:26" ht="12.75" customHeight="1">
      <c r="A1000" s="67"/>
      <c r="B1000" s="68"/>
      <c r="C1000" s="68"/>
      <c r="D1000" s="68"/>
      <c r="E1000" s="68"/>
      <c r="F1000" s="68"/>
      <c r="G1000" s="68"/>
      <c r="H1000" s="68"/>
      <c r="I1000" s="68"/>
      <c r="J1000" s="68"/>
      <c r="K1000" s="68"/>
      <c r="L1000" s="69"/>
      <c r="M1000" s="70"/>
      <c r="N1000" s="70"/>
      <c r="O1000" s="70"/>
      <c r="P1000" s="70"/>
      <c r="Q1000" s="70"/>
      <c r="R1000" s="70"/>
      <c r="S1000" s="70"/>
      <c r="T1000" s="71"/>
      <c r="U1000" s="26"/>
      <c r="V1000" s="26"/>
      <c r="W1000" s="26"/>
      <c r="X1000" s="26"/>
      <c r="Y1000" s="26"/>
      <c r="Z1000" s="26"/>
    </row>
  </sheetData>
  <mergeCells count="13">
    <mergeCell ref="A1:T1"/>
    <mergeCell ref="F5:J5"/>
    <mergeCell ref="M5:N5"/>
    <mergeCell ref="O5:P5"/>
    <mergeCell ref="Q5:S5"/>
    <mergeCell ref="A5:A6"/>
    <mergeCell ref="B5:B6"/>
    <mergeCell ref="C5:C6"/>
    <mergeCell ref="C265:C266"/>
    <mergeCell ref="D5:D6"/>
    <mergeCell ref="E5:E6"/>
    <mergeCell ref="L5:L6"/>
    <mergeCell ref="T5:T6"/>
  </mergeCells>
  <printOptions horizontalCentered="1"/>
  <pageMargins left="0.3" right="0.3" top="0.5" bottom="0.5" header="0" footer="0"/>
  <pageSetup paperSize="9" scale="63" orientation="landscape"/>
  <headerFooter>
    <oddFooter>&amp;C&amp;A&amp;R&amp;P/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Z1000"/>
  <sheetViews>
    <sheetView workbookViewId="0">
      <selection sqref="A1:T1"/>
    </sheetView>
  </sheetViews>
  <sheetFormatPr defaultColWidth="14.42578125" defaultRowHeight="15" customHeight="1" outlineLevelCol="1"/>
  <cols>
    <col min="1" max="1" width="4.7109375" customWidth="1"/>
    <col min="2" max="2" width="43.7109375" customWidth="1"/>
    <col min="3" max="3" width="25.7109375" customWidth="1"/>
    <col min="4" max="4" width="18" customWidth="1"/>
    <col min="5" max="5" width="6.7109375" customWidth="1"/>
    <col min="6" max="11" width="6.7109375" hidden="1" customWidth="1" outlineLevel="1"/>
    <col min="12" max="12" width="9.7109375" customWidth="1"/>
    <col min="13" max="13" width="12.7109375" customWidth="1"/>
    <col min="14" max="14" width="17.7109375" customWidth="1"/>
    <col min="15" max="15" width="12.7109375" customWidth="1"/>
    <col min="16" max="16" width="17.7109375" customWidth="1"/>
    <col min="17" max="17" width="12.7109375" customWidth="1"/>
    <col min="18" max="18" width="17.7109375" customWidth="1"/>
    <col min="19" max="20" width="12.7109375" customWidth="1"/>
    <col min="21" max="26" width="8.7109375" customWidth="1"/>
  </cols>
  <sheetData>
    <row r="1" spans="1:26" ht="39.75" customHeight="1">
      <c r="A1" s="696" t="s">
        <v>548</v>
      </c>
      <c r="B1" s="634"/>
      <c r="C1" s="634"/>
      <c r="D1" s="634"/>
      <c r="E1" s="634"/>
      <c r="F1" s="634"/>
      <c r="G1" s="634"/>
      <c r="H1" s="634"/>
      <c r="I1" s="634"/>
      <c r="J1" s="634"/>
      <c r="K1" s="634"/>
      <c r="L1" s="634"/>
      <c r="M1" s="634"/>
      <c r="N1" s="634"/>
      <c r="O1" s="634"/>
      <c r="P1" s="634"/>
      <c r="Q1" s="634"/>
      <c r="R1" s="634"/>
      <c r="S1" s="634"/>
      <c r="T1" s="634"/>
      <c r="U1" s="26"/>
      <c r="V1" s="26"/>
      <c r="W1" s="26"/>
      <c r="X1" s="26"/>
      <c r="Y1" s="26"/>
      <c r="Z1" s="26"/>
    </row>
    <row r="2" spans="1:26" ht="27.75" customHeight="1">
      <c r="A2" s="1" t="s">
        <v>2694</v>
      </c>
      <c r="B2" s="2"/>
      <c r="C2" s="3"/>
      <c r="D2" s="3"/>
      <c r="E2" s="3"/>
      <c r="F2" s="4"/>
      <c r="G2" s="4"/>
      <c r="H2" s="4"/>
      <c r="I2" s="4"/>
      <c r="J2" s="4"/>
      <c r="K2" s="4"/>
      <c r="L2" s="15"/>
      <c r="M2" s="16"/>
      <c r="N2" s="16"/>
      <c r="O2" s="16"/>
      <c r="P2" s="16"/>
      <c r="Q2" s="16"/>
      <c r="R2" s="16"/>
      <c r="S2" s="16"/>
      <c r="T2" s="27"/>
      <c r="U2" s="26"/>
      <c r="V2" s="26"/>
      <c r="W2" s="26"/>
      <c r="X2" s="26"/>
      <c r="Y2" s="26"/>
      <c r="Z2" s="26"/>
    </row>
    <row r="3" spans="1:26" ht="27.75" customHeight="1">
      <c r="A3" s="1" t="s">
        <v>2971</v>
      </c>
      <c r="B3" s="2"/>
      <c r="C3" s="3"/>
      <c r="D3" s="3"/>
      <c r="E3" s="3"/>
      <c r="F3" s="4"/>
      <c r="G3" s="4"/>
      <c r="H3" s="4"/>
      <c r="I3" s="4"/>
      <c r="J3" s="4"/>
      <c r="K3" s="4"/>
      <c r="L3" s="15"/>
      <c r="M3" s="16"/>
      <c r="N3" s="16"/>
      <c r="O3" s="16"/>
      <c r="P3" s="16"/>
      <c r="Q3" s="16"/>
      <c r="R3" s="16"/>
      <c r="S3" s="28"/>
      <c r="T3" s="29"/>
      <c r="U3" s="26"/>
      <c r="V3" s="26"/>
      <c r="W3" s="26"/>
      <c r="X3" s="26"/>
      <c r="Y3" s="26"/>
      <c r="Z3" s="26"/>
    </row>
    <row r="4" spans="1:26" ht="27.75" customHeight="1">
      <c r="A4" s="1"/>
      <c r="B4" s="2"/>
      <c r="C4" s="3"/>
      <c r="D4" s="3"/>
      <c r="E4" s="3"/>
      <c r="F4" s="4"/>
      <c r="G4" s="4"/>
      <c r="H4" s="4"/>
      <c r="I4" s="4"/>
      <c r="J4" s="4"/>
      <c r="K4" s="4"/>
      <c r="L4" s="15"/>
      <c r="M4" s="16"/>
      <c r="N4" s="16"/>
      <c r="O4" s="16"/>
      <c r="P4" s="16"/>
      <c r="Q4" s="16"/>
      <c r="R4" s="16"/>
      <c r="S4" s="30" t="s">
        <v>2696</v>
      </c>
      <c r="T4" s="31">
        <v>22700</v>
      </c>
      <c r="U4" s="26"/>
      <c r="V4" s="26"/>
      <c r="W4" s="26"/>
      <c r="X4" s="26"/>
      <c r="Y4" s="26"/>
      <c r="Z4" s="26"/>
    </row>
    <row r="5" spans="1:26" ht="27.75" customHeight="1">
      <c r="A5" s="698" t="s">
        <v>39</v>
      </c>
      <c r="B5" s="699" t="s">
        <v>21</v>
      </c>
      <c r="C5" s="699" t="s">
        <v>167</v>
      </c>
      <c r="D5" s="699" t="s">
        <v>2697</v>
      </c>
      <c r="E5" s="699" t="s">
        <v>52</v>
      </c>
      <c r="F5" s="701" t="s">
        <v>169</v>
      </c>
      <c r="G5" s="702"/>
      <c r="H5" s="702"/>
      <c r="I5" s="702"/>
      <c r="J5" s="703"/>
      <c r="K5" s="5" t="s">
        <v>170</v>
      </c>
      <c r="L5" s="700" t="s">
        <v>53</v>
      </c>
      <c r="M5" s="704" t="s">
        <v>171</v>
      </c>
      <c r="N5" s="703"/>
      <c r="O5" s="704" t="s">
        <v>172</v>
      </c>
      <c r="P5" s="703"/>
      <c r="Q5" s="704" t="s">
        <v>2125</v>
      </c>
      <c r="R5" s="702"/>
      <c r="S5" s="703"/>
      <c r="T5" s="695" t="s">
        <v>23</v>
      </c>
      <c r="U5" s="26"/>
      <c r="V5" s="26"/>
      <c r="W5" s="26"/>
      <c r="X5" s="26"/>
      <c r="Y5" s="26"/>
      <c r="Z5" s="26"/>
    </row>
    <row r="6" spans="1:26" ht="27.75" customHeight="1">
      <c r="A6" s="644"/>
      <c r="B6" s="644"/>
      <c r="C6" s="644"/>
      <c r="D6" s="644"/>
      <c r="E6" s="644"/>
      <c r="F6" s="5" t="s">
        <v>174</v>
      </c>
      <c r="G6" s="5" t="s">
        <v>175</v>
      </c>
      <c r="H6" s="5" t="s">
        <v>176</v>
      </c>
      <c r="I6" s="5" t="s">
        <v>177</v>
      </c>
      <c r="J6" s="5" t="s">
        <v>178</v>
      </c>
      <c r="K6" s="5" t="s">
        <v>179</v>
      </c>
      <c r="L6" s="644"/>
      <c r="M6" s="17" t="s">
        <v>180</v>
      </c>
      <c r="N6" s="17" t="s">
        <v>22</v>
      </c>
      <c r="O6" s="17" t="s">
        <v>180</v>
      </c>
      <c r="P6" s="17" t="s">
        <v>22</v>
      </c>
      <c r="Q6" s="17" t="s">
        <v>52</v>
      </c>
      <c r="R6" s="17" t="s">
        <v>2698</v>
      </c>
      <c r="S6" s="17" t="s">
        <v>2699</v>
      </c>
      <c r="T6" s="644"/>
      <c r="U6" s="26"/>
      <c r="V6" s="26"/>
      <c r="W6" s="26"/>
      <c r="X6" s="26"/>
      <c r="Y6" s="26"/>
      <c r="Z6" s="26"/>
    </row>
    <row r="7" spans="1:26" ht="27.75" customHeight="1">
      <c r="A7" s="6" t="s">
        <v>2972</v>
      </c>
      <c r="B7" s="7" t="s">
        <v>2973</v>
      </c>
      <c r="C7" s="8" t="s">
        <v>2702</v>
      </c>
      <c r="D7" s="8"/>
      <c r="E7" s="6"/>
      <c r="F7" s="6"/>
      <c r="G7" s="6"/>
      <c r="H7" s="6"/>
      <c r="I7" s="6"/>
      <c r="J7" s="6"/>
      <c r="K7" s="6"/>
      <c r="L7" s="18"/>
      <c r="M7" s="19"/>
      <c r="N7" s="19">
        <f>SUM(N8:N14)</f>
        <v>0</v>
      </c>
      <c r="O7" s="19"/>
      <c r="P7" s="19">
        <f>SUM(P8:P14)</f>
        <v>0</v>
      </c>
      <c r="Q7" s="19"/>
      <c r="R7" s="19">
        <f t="shared" ref="R7:R12" si="0">P7+N7</f>
        <v>0</v>
      </c>
      <c r="S7" s="32">
        <f t="shared" ref="S7:S13" si="1">R7/$T$4</f>
        <v>0</v>
      </c>
      <c r="T7" s="33"/>
      <c r="U7" s="34"/>
      <c r="V7" s="34"/>
      <c r="W7" s="34"/>
      <c r="X7" s="34"/>
      <c r="Y7" s="34"/>
      <c r="Z7" s="34"/>
    </row>
    <row r="8" spans="1:26" ht="27.75" customHeight="1">
      <c r="A8" s="9">
        <f t="shared" ref="A8:C8" si="2">A29</f>
        <v>1</v>
      </c>
      <c r="B8" s="10" t="str">
        <f t="shared" si="2"/>
        <v>EARTHING SYSTEM</v>
      </c>
      <c r="C8" s="11">
        <f t="shared" si="2"/>
        <v>0</v>
      </c>
      <c r="D8" s="11"/>
      <c r="E8" s="9" t="s">
        <v>1427</v>
      </c>
      <c r="F8" s="9"/>
      <c r="G8" s="9"/>
      <c r="H8" s="9"/>
      <c r="I8" s="9"/>
      <c r="J8" s="9"/>
      <c r="K8" s="9"/>
      <c r="L8" s="20">
        <v>1</v>
      </c>
      <c r="M8" s="21"/>
      <c r="N8" s="22">
        <f>N29</f>
        <v>0</v>
      </c>
      <c r="O8" s="22"/>
      <c r="P8" s="22">
        <f>P29</f>
        <v>0</v>
      </c>
      <c r="Q8" s="22"/>
      <c r="R8" s="22">
        <f t="shared" si="0"/>
        <v>0</v>
      </c>
      <c r="S8" s="22">
        <f t="shared" si="1"/>
        <v>0</v>
      </c>
      <c r="T8" s="35"/>
      <c r="U8" s="34"/>
      <c r="V8" s="34"/>
      <c r="W8" s="34"/>
      <c r="X8" s="34"/>
      <c r="Y8" s="34"/>
      <c r="Z8" s="34"/>
    </row>
    <row r="9" spans="1:26" ht="27.75" customHeight="1">
      <c r="A9" s="9">
        <f t="shared" ref="A9:C9" si="3">A38</f>
        <v>2</v>
      </c>
      <c r="B9" s="10" t="str">
        <f t="shared" si="3"/>
        <v>MAIN FEEDER SYSTEM</v>
      </c>
      <c r="C9" s="11" t="str">
        <f t="shared" si="3"/>
        <v>MSB( ACB 2000 AT)</v>
      </c>
      <c r="D9" s="11"/>
      <c r="E9" s="9" t="s">
        <v>1427</v>
      </c>
      <c r="F9" s="9"/>
      <c r="G9" s="9"/>
      <c r="H9" s="9"/>
      <c r="I9" s="9"/>
      <c r="J9" s="9"/>
      <c r="K9" s="9"/>
      <c r="L9" s="20">
        <v>1</v>
      </c>
      <c r="M9" s="21"/>
      <c r="N9" s="22">
        <f>N38</f>
        <v>0</v>
      </c>
      <c r="O9" s="22"/>
      <c r="P9" s="22">
        <f>P38</f>
        <v>0</v>
      </c>
      <c r="Q9" s="22"/>
      <c r="R9" s="22">
        <f t="shared" si="0"/>
        <v>0</v>
      </c>
      <c r="S9" s="22">
        <f t="shared" si="1"/>
        <v>0</v>
      </c>
      <c r="T9" s="35"/>
      <c r="U9" s="34"/>
      <c r="V9" s="34"/>
      <c r="W9" s="34"/>
      <c r="X9" s="34"/>
      <c r="Y9" s="34"/>
      <c r="Z9" s="34"/>
    </row>
    <row r="10" spans="1:26" ht="27.75" customHeight="1">
      <c r="A10" s="9">
        <f t="shared" ref="A10:C10" si="4">A94</f>
        <v>3</v>
      </c>
      <c r="B10" s="10" t="str">
        <f t="shared" si="4"/>
        <v>LIGHTING &amp; RECEPTACLE SYSTEM</v>
      </c>
      <c r="C10" s="11">
        <f t="shared" si="4"/>
        <v>0</v>
      </c>
      <c r="D10" s="11"/>
      <c r="E10" s="9" t="s">
        <v>1427</v>
      </c>
      <c r="F10" s="9"/>
      <c r="G10" s="9"/>
      <c r="H10" s="9"/>
      <c r="I10" s="9"/>
      <c r="J10" s="9"/>
      <c r="K10" s="9"/>
      <c r="L10" s="20">
        <v>1</v>
      </c>
      <c r="M10" s="21"/>
      <c r="N10" s="22">
        <f>N94</f>
        <v>0</v>
      </c>
      <c r="O10" s="22"/>
      <c r="P10" s="22">
        <f>P94</f>
        <v>0</v>
      </c>
      <c r="Q10" s="22"/>
      <c r="R10" s="22">
        <f t="shared" si="0"/>
        <v>0</v>
      </c>
      <c r="S10" s="22">
        <f t="shared" si="1"/>
        <v>0</v>
      </c>
      <c r="T10" s="35"/>
      <c r="U10" s="34"/>
      <c r="V10" s="34"/>
      <c r="W10" s="34"/>
      <c r="X10" s="34"/>
      <c r="Y10" s="34"/>
      <c r="Z10" s="34"/>
    </row>
    <row r="11" spans="1:26" ht="27.75" customHeight="1">
      <c r="A11" s="9">
        <f t="shared" ref="A11:C11" si="5">A126</f>
        <v>4</v>
      </c>
      <c r="B11" s="10" t="str">
        <f t="shared" si="5"/>
        <v>NETWORK &amp; TELEPHONE SYSTEM</v>
      </c>
      <c r="C11" s="11" t="str">
        <f t="shared" si="5"/>
        <v>PABX- 8 CO - 40 Extensions</v>
      </c>
      <c r="D11" s="11"/>
      <c r="E11" s="9" t="s">
        <v>1427</v>
      </c>
      <c r="F11" s="9"/>
      <c r="G11" s="9"/>
      <c r="H11" s="9"/>
      <c r="I11" s="9"/>
      <c r="J11" s="9"/>
      <c r="K11" s="9"/>
      <c r="L11" s="20">
        <v>1</v>
      </c>
      <c r="M11" s="21"/>
      <c r="N11" s="22">
        <f>N126</f>
        <v>0</v>
      </c>
      <c r="O11" s="22"/>
      <c r="P11" s="22">
        <f>P126</f>
        <v>0</v>
      </c>
      <c r="Q11" s="22"/>
      <c r="R11" s="22">
        <f t="shared" si="0"/>
        <v>0</v>
      </c>
      <c r="S11" s="22">
        <f t="shared" si="1"/>
        <v>0</v>
      </c>
      <c r="T11" s="35"/>
      <c r="U11" s="34"/>
      <c r="V11" s="34"/>
      <c r="W11" s="34"/>
      <c r="X11" s="34"/>
      <c r="Y11" s="34"/>
      <c r="Z11" s="34"/>
    </row>
    <row r="12" spans="1:26" ht="27.75" customHeight="1">
      <c r="A12" s="9">
        <f t="shared" ref="A12:C12" si="6">A156</f>
        <v>5</v>
      </c>
      <c r="B12" s="10" t="str">
        <f t="shared" si="6"/>
        <v>PUBLIC ADDRESS (PA)</v>
      </c>
      <c r="C12" s="11" t="str">
        <f t="shared" si="6"/>
        <v>TOA Amplifier 480 W</v>
      </c>
      <c r="D12" s="11"/>
      <c r="E12" s="9" t="s">
        <v>1427</v>
      </c>
      <c r="F12" s="9"/>
      <c r="G12" s="9"/>
      <c r="H12" s="9"/>
      <c r="I12" s="9"/>
      <c r="J12" s="9"/>
      <c r="K12" s="9"/>
      <c r="L12" s="20">
        <v>1</v>
      </c>
      <c r="M12" s="21"/>
      <c r="N12" s="22">
        <f>N156</f>
        <v>0</v>
      </c>
      <c r="O12" s="22"/>
      <c r="P12" s="22">
        <f>P156</f>
        <v>0</v>
      </c>
      <c r="Q12" s="22"/>
      <c r="R12" s="22">
        <f t="shared" si="0"/>
        <v>0</v>
      </c>
      <c r="S12" s="22">
        <f t="shared" si="1"/>
        <v>0</v>
      </c>
      <c r="T12" s="35"/>
      <c r="U12" s="34"/>
      <c r="V12" s="34"/>
      <c r="W12" s="34"/>
      <c r="X12" s="34"/>
      <c r="Y12" s="34"/>
      <c r="Z12" s="34"/>
    </row>
    <row r="13" spans="1:26" ht="27.75" customHeight="1">
      <c r="A13" s="9">
        <f t="shared" ref="A13:C13" si="7">A183</f>
        <v>6</v>
      </c>
      <c r="B13" s="10" t="str">
        <f t="shared" si="7"/>
        <v>BUILDING MANAGERMENT SYSTEM</v>
      </c>
      <c r="C13" s="11">
        <f t="shared" si="7"/>
        <v>0</v>
      </c>
      <c r="D13" s="11"/>
      <c r="E13" s="9" t="s">
        <v>1427</v>
      </c>
      <c r="F13" s="9"/>
      <c r="G13" s="9"/>
      <c r="H13" s="9"/>
      <c r="I13" s="9"/>
      <c r="J13" s="9"/>
      <c r="K13" s="9"/>
      <c r="L13" s="20">
        <v>1</v>
      </c>
      <c r="M13" s="21"/>
      <c r="N13" s="22">
        <f>N183</f>
        <v>0</v>
      </c>
      <c r="O13" s="22"/>
      <c r="P13" s="22">
        <f>P183</f>
        <v>0</v>
      </c>
      <c r="Q13" s="22"/>
      <c r="R13" s="22">
        <f>R183</f>
        <v>0</v>
      </c>
      <c r="S13" s="22">
        <f t="shared" si="1"/>
        <v>0</v>
      </c>
      <c r="T13" s="35"/>
      <c r="U13" s="34"/>
      <c r="V13" s="34"/>
      <c r="W13" s="34"/>
      <c r="X13" s="34"/>
      <c r="Y13" s="34"/>
      <c r="Z13" s="34"/>
    </row>
    <row r="14" spans="1:26" ht="27.75" customHeight="1">
      <c r="A14" s="9"/>
      <c r="B14" s="10"/>
      <c r="C14" s="11"/>
      <c r="D14" s="11"/>
      <c r="E14" s="9"/>
      <c r="F14" s="9"/>
      <c r="G14" s="9"/>
      <c r="H14" s="9"/>
      <c r="I14" s="9"/>
      <c r="J14" s="9"/>
      <c r="K14" s="9"/>
      <c r="L14" s="20"/>
      <c r="M14" s="21"/>
      <c r="N14" s="22"/>
      <c r="O14" s="22"/>
      <c r="P14" s="22"/>
      <c r="Q14" s="22"/>
      <c r="R14" s="22"/>
      <c r="S14" s="22"/>
      <c r="T14" s="35"/>
      <c r="U14" s="34"/>
      <c r="V14" s="34"/>
      <c r="W14" s="34"/>
      <c r="X14" s="34"/>
      <c r="Y14" s="34"/>
      <c r="Z14" s="34"/>
    </row>
    <row r="15" spans="1:26" ht="27.75" customHeight="1">
      <c r="A15" s="9"/>
      <c r="B15" s="10"/>
      <c r="C15" s="11"/>
      <c r="D15" s="11"/>
      <c r="E15" s="9"/>
      <c r="F15" s="9"/>
      <c r="G15" s="9"/>
      <c r="H15" s="9"/>
      <c r="I15" s="9"/>
      <c r="J15" s="9"/>
      <c r="K15" s="9"/>
      <c r="L15" s="20"/>
      <c r="M15" s="21"/>
      <c r="N15" s="22"/>
      <c r="O15" s="22"/>
      <c r="P15" s="22"/>
      <c r="Q15" s="22"/>
      <c r="R15" s="22"/>
      <c r="S15" s="22"/>
      <c r="T15" s="35"/>
      <c r="U15" s="34"/>
      <c r="V15" s="34"/>
      <c r="W15" s="34"/>
      <c r="X15" s="34"/>
      <c r="Y15" s="34"/>
      <c r="Z15" s="34"/>
    </row>
    <row r="16" spans="1:26" ht="27.75" customHeight="1">
      <c r="A16" s="9"/>
      <c r="B16" s="10"/>
      <c r="C16" s="11"/>
      <c r="D16" s="11"/>
      <c r="E16" s="9"/>
      <c r="F16" s="9"/>
      <c r="G16" s="9"/>
      <c r="H16" s="9"/>
      <c r="I16" s="9"/>
      <c r="J16" s="9"/>
      <c r="K16" s="9"/>
      <c r="L16" s="20"/>
      <c r="M16" s="21"/>
      <c r="N16" s="22"/>
      <c r="O16" s="22"/>
      <c r="P16" s="22"/>
      <c r="Q16" s="22"/>
      <c r="R16" s="22"/>
      <c r="S16" s="22"/>
      <c r="T16" s="35"/>
      <c r="U16" s="34"/>
      <c r="V16" s="34"/>
      <c r="W16" s="34"/>
      <c r="X16" s="34"/>
      <c r="Y16" s="34"/>
      <c r="Z16" s="34"/>
    </row>
    <row r="17" spans="1:26" ht="27.75" customHeight="1">
      <c r="A17" s="9"/>
      <c r="B17" s="10"/>
      <c r="C17" s="11"/>
      <c r="D17" s="11"/>
      <c r="E17" s="9"/>
      <c r="F17" s="9"/>
      <c r="G17" s="9"/>
      <c r="H17" s="9"/>
      <c r="I17" s="9"/>
      <c r="J17" s="9"/>
      <c r="K17" s="9"/>
      <c r="L17" s="20"/>
      <c r="M17" s="21"/>
      <c r="N17" s="22"/>
      <c r="O17" s="22"/>
      <c r="P17" s="22"/>
      <c r="Q17" s="22"/>
      <c r="R17" s="22"/>
      <c r="S17" s="22"/>
      <c r="T17" s="35"/>
      <c r="U17" s="34"/>
      <c r="V17" s="34"/>
      <c r="W17" s="34"/>
      <c r="X17" s="34"/>
      <c r="Y17" s="34"/>
      <c r="Z17" s="34"/>
    </row>
    <row r="18" spans="1:26" ht="27.75" customHeight="1">
      <c r="A18" s="9"/>
      <c r="B18" s="10"/>
      <c r="C18" s="11"/>
      <c r="D18" s="11"/>
      <c r="E18" s="9"/>
      <c r="F18" s="9"/>
      <c r="G18" s="9"/>
      <c r="H18" s="9"/>
      <c r="I18" s="9"/>
      <c r="J18" s="9"/>
      <c r="K18" s="9"/>
      <c r="L18" s="20"/>
      <c r="M18" s="21"/>
      <c r="N18" s="22"/>
      <c r="O18" s="22"/>
      <c r="P18" s="22"/>
      <c r="Q18" s="22"/>
      <c r="R18" s="22"/>
      <c r="S18" s="22"/>
      <c r="T18" s="35"/>
      <c r="U18" s="34"/>
      <c r="V18" s="34"/>
      <c r="W18" s="34"/>
      <c r="X18" s="34"/>
      <c r="Y18" s="34"/>
      <c r="Z18" s="34"/>
    </row>
    <row r="19" spans="1:26" ht="27.75" customHeight="1">
      <c r="A19" s="9"/>
      <c r="B19" s="10"/>
      <c r="C19" s="11"/>
      <c r="D19" s="11"/>
      <c r="E19" s="9"/>
      <c r="F19" s="9"/>
      <c r="G19" s="9"/>
      <c r="H19" s="9"/>
      <c r="I19" s="9"/>
      <c r="J19" s="9"/>
      <c r="K19" s="9"/>
      <c r="L19" s="20"/>
      <c r="M19" s="21"/>
      <c r="N19" s="22"/>
      <c r="O19" s="22"/>
      <c r="P19" s="22"/>
      <c r="Q19" s="22"/>
      <c r="R19" s="22"/>
      <c r="S19" s="22"/>
      <c r="T19" s="35"/>
      <c r="U19" s="34"/>
      <c r="V19" s="34"/>
      <c r="W19" s="34"/>
      <c r="X19" s="34"/>
      <c r="Y19" s="34"/>
      <c r="Z19" s="34"/>
    </row>
    <row r="20" spans="1:26" ht="27.75" customHeight="1">
      <c r="A20" s="9"/>
      <c r="B20" s="10"/>
      <c r="C20" s="11"/>
      <c r="D20" s="11"/>
      <c r="E20" s="9"/>
      <c r="F20" s="9"/>
      <c r="G20" s="9"/>
      <c r="H20" s="9"/>
      <c r="I20" s="9"/>
      <c r="J20" s="9"/>
      <c r="K20" s="9"/>
      <c r="L20" s="20"/>
      <c r="M20" s="21"/>
      <c r="N20" s="22"/>
      <c r="O20" s="22"/>
      <c r="P20" s="22"/>
      <c r="Q20" s="22"/>
      <c r="R20" s="22"/>
      <c r="S20" s="22"/>
      <c r="T20" s="35"/>
      <c r="U20" s="34"/>
      <c r="V20" s="34"/>
      <c r="W20" s="34"/>
      <c r="X20" s="34"/>
      <c r="Y20" s="34"/>
      <c r="Z20" s="34"/>
    </row>
    <row r="21" spans="1:26" ht="27.75" customHeight="1">
      <c r="A21" s="9"/>
      <c r="B21" s="10"/>
      <c r="C21" s="11"/>
      <c r="D21" s="11"/>
      <c r="E21" s="9"/>
      <c r="F21" s="9"/>
      <c r="G21" s="9"/>
      <c r="H21" s="9"/>
      <c r="I21" s="9"/>
      <c r="J21" s="9"/>
      <c r="K21" s="9"/>
      <c r="L21" s="20"/>
      <c r="M21" s="21"/>
      <c r="N21" s="22"/>
      <c r="O21" s="22"/>
      <c r="P21" s="22"/>
      <c r="Q21" s="22"/>
      <c r="R21" s="22"/>
      <c r="S21" s="22"/>
      <c r="T21" s="35"/>
      <c r="U21" s="34"/>
      <c r="V21" s="34"/>
      <c r="W21" s="34"/>
      <c r="X21" s="34"/>
      <c r="Y21" s="34"/>
      <c r="Z21" s="34"/>
    </row>
    <row r="22" spans="1:26" ht="27.75" customHeight="1">
      <c r="A22" s="9"/>
      <c r="B22" s="10"/>
      <c r="C22" s="11"/>
      <c r="D22" s="11"/>
      <c r="E22" s="9"/>
      <c r="F22" s="9"/>
      <c r="G22" s="9"/>
      <c r="H22" s="9"/>
      <c r="I22" s="9"/>
      <c r="J22" s="9"/>
      <c r="K22" s="9"/>
      <c r="L22" s="20"/>
      <c r="M22" s="21"/>
      <c r="N22" s="22"/>
      <c r="O22" s="22"/>
      <c r="P22" s="22"/>
      <c r="Q22" s="22"/>
      <c r="R22" s="22"/>
      <c r="S22" s="22"/>
      <c r="T22" s="35"/>
      <c r="U22" s="34"/>
      <c r="V22" s="34"/>
      <c r="W22" s="34"/>
      <c r="X22" s="34"/>
      <c r="Y22" s="34"/>
      <c r="Z22" s="34"/>
    </row>
    <row r="23" spans="1:26" ht="27.75" customHeight="1">
      <c r="A23" s="9"/>
      <c r="B23" s="10"/>
      <c r="C23" s="11"/>
      <c r="D23" s="11"/>
      <c r="E23" s="9"/>
      <c r="F23" s="9"/>
      <c r="G23" s="9"/>
      <c r="H23" s="9"/>
      <c r="I23" s="9"/>
      <c r="J23" s="9"/>
      <c r="K23" s="9"/>
      <c r="L23" s="20"/>
      <c r="M23" s="21"/>
      <c r="N23" s="22"/>
      <c r="O23" s="22"/>
      <c r="P23" s="22"/>
      <c r="Q23" s="22"/>
      <c r="R23" s="22"/>
      <c r="S23" s="22"/>
      <c r="T23" s="35"/>
      <c r="U23" s="34"/>
      <c r="V23" s="34"/>
      <c r="W23" s="34"/>
      <c r="X23" s="34"/>
      <c r="Y23" s="34"/>
      <c r="Z23" s="34"/>
    </row>
    <row r="24" spans="1:26" ht="27.75" customHeight="1">
      <c r="A24" s="9"/>
      <c r="B24" s="10"/>
      <c r="C24" s="11"/>
      <c r="D24" s="11"/>
      <c r="E24" s="9"/>
      <c r="F24" s="9"/>
      <c r="G24" s="9"/>
      <c r="H24" s="9"/>
      <c r="I24" s="9"/>
      <c r="J24" s="9"/>
      <c r="K24" s="9"/>
      <c r="L24" s="20"/>
      <c r="M24" s="21"/>
      <c r="N24" s="22"/>
      <c r="O24" s="22"/>
      <c r="P24" s="22"/>
      <c r="Q24" s="22"/>
      <c r="R24" s="22"/>
      <c r="S24" s="22"/>
      <c r="T24" s="35"/>
      <c r="U24" s="34"/>
      <c r="V24" s="34"/>
      <c r="W24" s="34"/>
      <c r="X24" s="34"/>
      <c r="Y24" s="34"/>
      <c r="Z24" s="34"/>
    </row>
    <row r="25" spans="1:26" ht="27.75" customHeight="1">
      <c r="A25" s="9"/>
      <c r="B25" s="10"/>
      <c r="C25" s="11"/>
      <c r="D25" s="11"/>
      <c r="E25" s="9"/>
      <c r="F25" s="9"/>
      <c r="G25" s="9"/>
      <c r="H25" s="9"/>
      <c r="I25" s="9"/>
      <c r="J25" s="9"/>
      <c r="K25" s="9"/>
      <c r="L25" s="20"/>
      <c r="M25" s="21"/>
      <c r="N25" s="22"/>
      <c r="O25" s="22"/>
      <c r="P25" s="22"/>
      <c r="Q25" s="22"/>
      <c r="R25" s="22"/>
      <c r="S25" s="22"/>
      <c r="T25" s="35"/>
      <c r="U25" s="34"/>
      <c r="V25" s="34"/>
      <c r="W25" s="34"/>
      <c r="X25" s="34"/>
      <c r="Y25" s="34"/>
      <c r="Z25" s="34"/>
    </row>
    <row r="26" spans="1:26" ht="27.75" customHeight="1">
      <c r="A26" s="9"/>
      <c r="B26" s="10"/>
      <c r="C26" s="11"/>
      <c r="D26" s="11"/>
      <c r="E26" s="9"/>
      <c r="F26" s="9"/>
      <c r="G26" s="9"/>
      <c r="H26" s="9"/>
      <c r="I26" s="9"/>
      <c r="J26" s="9"/>
      <c r="K26" s="9"/>
      <c r="L26" s="20"/>
      <c r="M26" s="21"/>
      <c r="N26" s="22"/>
      <c r="O26" s="22"/>
      <c r="P26" s="22"/>
      <c r="Q26" s="22"/>
      <c r="R26" s="22"/>
      <c r="S26" s="22"/>
      <c r="T26" s="35"/>
      <c r="U26" s="34"/>
      <c r="V26" s="34"/>
      <c r="W26" s="34"/>
      <c r="X26" s="34"/>
      <c r="Y26" s="34"/>
      <c r="Z26" s="34"/>
    </row>
    <row r="27" spans="1:26" ht="27.75" customHeight="1">
      <c r="A27" s="9"/>
      <c r="B27" s="10"/>
      <c r="C27" s="11"/>
      <c r="D27" s="11"/>
      <c r="E27" s="9"/>
      <c r="F27" s="9"/>
      <c r="G27" s="9"/>
      <c r="H27" s="9"/>
      <c r="I27" s="9"/>
      <c r="J27" s="9"/>
      <c r="K27" s="9"/>
      <c r="L27" s="20"/>
      <c r="M27" s="21"/>
      <c r="N27" s="22"/>
      <c r="O27" s="22"/>
      <c r="P27" s="22"/>
      <c r="Q27" s="22"/>
      <c r="R27" s="22"/>
      <c r="S27" s="22"/>
      <c r="T27" s="35"/>
      <c r="U27" s="34"/>
      <c r="V27" s="34"/>
      <c r="W27" s="34"/>
      <c r="X27" s="34"/>
      <c r="Y27" s="34"/>
      <c r="Z27" s="34"/>
    </row>
    <row r="28" spans="1:26" ht="27.75" customHeight="1">
      <c r="A28" s="9"/>
      <c r="B28" s="10"/>
      <c r="C28" s="11"/>
      <c r="D28" s="11"/>
      <c r="E28" s="9"/>
      <c r="F28" s="9"/>
      <c r="G28" s="9"/>
      <c r="H28" s="9"/>
      <c r="I28" s="9"/>
      <c r="J28" s="9"/>
      <c r="K28" s="9"/>
      <c r="L28" s="20"/>
      <c r="M28" s="21"/>
      <c r="N28" s="22"/>
      <c r="O28" s="22"/>
      <c r="P28" s="22"/>
      <c r="Q28" s="22"/>
      <c r="R28" s="22"/>
      <c r="S28" s="22"/>
      <c r="T28" s="35"/>
      <c r="U28" s="34"/>
      <c r="V28" s="34"/>
      <c r="W28" s="34"/>
      <c r="X28" s="34"/>
      <c r="Y28" s="34"/>
      <c r="Z28" s="34"/>
    </row>
    <row r="29" spans="1:26" ht="27.75" customHeight="1">
      <c r="A29" s="6">
        <v>1</v>
      </c>
      <c r="B29" s="7" t="s">
        <v>2974</v>
      </c>
      <c r="C29" s="7"/>
      <c r="D29" s="7"/>
      <c r="E29" s="6"/>
      <c r="F29" s="6"/>
      <c r="G29" s="6"/>
      <c r="H29" s="6"/>
      <c r="I29" s="6"/>
      <c r="J29" s="6"/>
      <c r="K29" s="6"/>
      <c r="L29" s="18"/>
      <c r="M29" s="23"/>
      <c r="N29" s="23">
        <f>SUM(N30:N36)</f>
        <v>0</v>
      </c>
      <c r="O29" s="23"/>
      <c r="P29" s="23">
        <f>SUM(P30:P36)</f>
        <v>0</v>
      </c>
      <c r="Q29" s="23"/>
      <c r="R29" s="23">
        <f>P29+N29</f>
        <v>0</v>
      </c>
      <c r="S29" s="23">
        <f>R29/$T$4</f>
        <v>0</v>
      </c>
      <c r="T29" s="7"/>
      <c r="U29" s="26"/>
      <c r="V29" s="26"/>
      <c r="W29" s="26"/>
      <c r="X29" s="26"/>
      <c r="Y29" s="26"/>
      <c r="Z29" s="26"/>
    </row>
    <row r="30" spans="1:26" ht="27.75" customHeight="1">
      <c r="A30" s="12"/>
      <c r="B30" s="10" t="s">
        <v>2975</v>
      </c>
      <c r="C30" s="10"/>
      <c r="D30" s="10"/>
      <c r="E30" s="13"/>
      <c r="F30" s="10"/>
      <c r="G30" s="10"/>
      <c r="H30" s="9"/>
      <c r="I30" s="9"/>
      <c r="J30" s="9"/>
      <c r="K30" s="9"/>
      <c r="L30" s="20"/>
      <c r="M30" s="21"/>
      <c r="N30" s="21"/>
      <c r="O30" s="21"/>
      <c r="P30" s="21"/>
      <c r="Q30" s="21"/>
      <c r="R30" s="21"/>
      <c r="S30" s="21"/>
      <c r="T30" s="14"/>
      <c r="U30" s="36"/>
      <c r="V30" s="36"/>
      <c r="W30" s="36"/>
      <c r="X30" s="36"/>
      <c r="Y30" s="36"/>
      <c r="Z30" s="36"/>
    </row>
    <row r="31" spans="1:26" ht="27.75" customHeight="1">
      <c r="A31" s="12">
        <v>1</v>
      </c>
      <c r="B31" s="625" t="s">
        <v>2976</v>
      </c>
      <c r="C31" s="625" t="s">
        <v>2977</v>
      </c>
      <c r="D31" s="10"/>
      <c r="E31" s="626" t="s">
        <v>2873</v>
      </c>
      <c r="F31" s="625" t="s">
        <v>2978</v>
      </c>
      <c r="G31" s="625" t="s">
        <v>2978</v>
      </c>
      <c r="H31" s="9"/>
      <c r="I31" s="9"/>
      <c r="J31" s="9"/>
      <c r="K31" s="9"/>
      <c r="L31" s="20">
        <v>12</v>
      </c>
      <c r="M31" s="21"/>
      <c r="N31" s="21">
        <f t="shared" ref="N31:N36" si="8">M31*L31</f>
        <v>0</v>
      </c>
      <c r="O31" s="21"/>
      <c r="P31" s="21">
        <f t="shared" ref="P31:P36" si="9">O31*L31</f>
        <v>0</v>
      </c>
      <c r="Q31" s="21">
        <f t="shared" ref="Q31:R31" si="10">O31+M31</f>
        <v>0</v>
      </c>
      <c r="R31" s="21">
        <f t="shared" si="10"/>
        <v>0</v>
      </c>
      <c r="S31" s="21">
        <f t="shared" ref="S31:S36" si="11">R31/$T$4</f>
        <v>0</v>
      </c>
      <c r="T31" s="10"/>
      <c r="U31" s="36"/>
      <c r="V31" s="36"/>
      <c r="W31" s="36"/>
      <c r="X31" s="36"/>
      <c r="Y31" s="36"/>
      <c r="Z31" s="36"/>
    </row>
    <row r="32" spans="1:26" ht="27.75" customHeight="1">
      <c r="A32" s="12">
        <v>2</v>
      </c>
      <c r="B32" s="625" t="s">
        <v>2979</v>
      </c>
      <c r="C32" s="10"/>
      <c r="D32" s="10"/>
      <c r="E32" s="626" t="s">
        <v>280</v>
      </c>
      <c r="F32" s="625" t="s">
        <v>2978</v>
      </c>
      <c r="G32" s="625" t="s">
        <v>2978</v>
      </c>
      <c r="H32" s="9"/>
      <c r="I32" s="9"/>
      <c r="J32" s="9"/>
      <c r="K32" s="9"/>
      <c r="L32" s="20">
        <v>4</v>
      </c>
      <c r="M32" s="21"/>
      <c r="N32" s="21">
        <f t="shared" si="8"/>
        <v>0</v>
      </c>
      <c r="O32" s="21"/>
      <c r="P32" s="21">
        <f t="shared" si="9"/>
        <v>0</v>
      </c>
      <c r="Q32" s="21">
        <f t="shared" ref="Q32:R32" si="12">O32+M32</f>
        <v>0</v>
      </c>
      <c r="R32" s="21">
        <f t="shared" si="12"/>
        <v>0</v>
      </c>
      <c r="S32" s="21">
        <f t="shared" si="11"/>
        <v>0</v>
      </c>
      <c r="T32" s="14" t="s">
        <v>2980</v>
      </c>
      <c r="U32" s="36"/>
      <c r="V32" s="36"/>
      <c r="W32" s="36"/>
      <c r="X32" s="36"/>
      <c r="Y32" s="36"/>
      <c r="Z32" s="36"/>
    </row>
    <row r="33" spans="1:26" ht="27.75" customHeight="1">
      <c r="A33" s="12">
        <v>3</v>
      </c>
      <c r="B33" s="625" t="s">
        <v>2981</v>
      </c>
      <c r="C33" s="10"/>
      <c r="D33" s="10"/>
      <c r="E33" s="626" t="s">
        <v>1427</v>
      </c>
      <c r="F33" s="625" t="s">
        <v>2982</v>
      </c>
      <c r="G33" s="625" t="s">
        <v>2982</v>
      </c>
      <c r="H33" s="9"/>
      <c r="I33" s="9"/>
      <c r="J33" s="9"/>
      <c r="K33" s="9"/>
      <c r="L33" s="20">
        <v>6</v>
      </c>
      <c r="M33" s="21"/>
      <c r="N33" s="21">
        <f t="shared" si="8"/>
        <v>0</v>
      </c>
      <c r="O33" s="21"/>
      <c r="P33" s="21">
        <f t="shared" si="9"/>
        <v>0</v>
      </c>
      <c r="Q33" s="21">
        <f t="shared" ref="Q33:R33" si="13">O33+M33</f>
        <v>0</v>
      </c>
      <c r="R33" s="21">
        <f t="shared" si="13"/>
        <v>0</v>
      </c>
      <c r="S33" s="21">
        <f t="shared" si="11"/>
        <v>0</v>
      </c>
      <c r="T33" s="14" t="s">
        <v>2980</v>
      </c>
      <c r="U33" s="36"/>
      <c r="V33" s="36"/>
      <c r="W33" s="36"/>
      <c r="X33" s="36"/>
      <c r="Y33" s="36"/>
      <c r="Z33" s="36"/>
    </row>
    <row r="34" spans="1:26" ht="27.75" customHeight="1">
      <c r="A34" s="12">
        <v>4</v>
      </c>
      <c r="B34" s="625" t="s">
        <v>2983</v>
      </c>
      <c r="C34" s="625" t="s">
        <v>2984</v>
      </c>
      <c r="D34" s="10"/>
      <c r="E34" s="626" t="s">
        <v>280</v>
      </c>
      <c r="F34" s="625" t="s">
        <v>2267</v>
      </c>
      <c r="G34" s="625" t="s">
        <v>2267</v>
      </c>
      <c r="H34" s="9"/>
      <c r="I34" s="9"/>
      <c r="J34" s="9"/>
      <c r="K34" s="9"/>
      <c r="L34" s="20">
        <v>2</v>
      </c>
      <c r="M34" s="21"/>
      <c r="N34" s="21">
        <f t="shared" si="8"/>
        <v>0</v>
      </c>
      <c r="O34" s="21"/>
      <c r="P34" s="21">
        <f t="shared" si="9"/>
        <v>0</v>
      </c>
      <c r="Q34" s="21">
        <f t="shared" ref="Q34:R34" si="14">O34+M34</f>
        <v>0</v>
      </c>
      <c r="R34" s="21">
        <f t="shared" si="14"/>
        <v>0</v>
      </c>
      <c r="S34" s="21">
        <f t="shared" si="11"/>
        <v>0</v>
      </c>
      <c r="T34" s="10"/>
      <c r="U34" s="36"/>
      <c r="V34" s="36"/>
      <c r="W34" s="36"/>
      <c r="X34" s="36"/>
      <c r="Y34" s="36"/>
      <c r="Z34" s="36"/>
    </row>
    <row r="35" spans="1:26" ht="27.75" customHeight="1">
      <c r="A35" s="12">
        <v>5</v>
      </c>
      <c r="B35" s="625" t="s">
        <v>2985</v>
      </c>
      <c r="C35" s="625" t="s">
        <v>2986</v>
      </c>
      <c r="D35" s="10"/>
      <c r="E35" s="626" t="s">
        <v>421</v>
      </c>
      <c r="F35" s="625" t="s">
        <v>421</v>
      </c>
      <c r="G35" s="625" t="s">
        <v>421</v>
      </c>
      <c r="H35" s="9"/>
      <c r="I35" s="9"/>
      <c r="J35" s="9"/>
      <c r="K35" s="9"/>
      <c r="L35" s="20">
        <v>243</v>
      </c>
      <c r="M35" s="21"/>
      <c r="N35" s="21">
        <f t="shared" si="8"/>
        <v>0</v>
      </c>
      <c r="O35" s="21"/>
      <c r="P35" s="21">
        <f t="shared" si="9"/>
        <v>0</v>
      </c>
      <c r="Q35" s="21">
        <f t="shared" ref="Q35:R35" si="15">O35+M35</f>
        <v>0</v>
      </c>
      <c r="R35" s="21">
        <f t="shared" si="15"/>
        <v>0</v>
      </c>
      <c r="S35" s="21">
        <f t="shared" si="11"/>
        <v>0</v>
      </c>
      <c r="T35" s="10" t="s">
        <v>2987</v>
      </c>
      <c r="U35" s="36"/>
      <c r="V35" s="36"/>
      <c r="W35" s="36"/>
      <c r="X35" s="36"/>
      <c r="Y35" s="36"/>
      <c r="Z35" s="36"/>
    </row>
    <row r="36" spans="1:26" ht="27.75" customHeight="1">
      <c r="A36" s="12"/>
      <c r="B36" s="625" t="s">
        <v>2988</v>
      </c>
      <c r="C36" s="10"/>
      <c r="D36" s="10"/>
      <c r="E36" s="626" t="s">
        <v>1427</v>
      </c>
      <c r="F36" s="625" t="s">
        <v>2982</v>
      </c>
      <c r="G36" s="625" t="s">
        <v>2982</v>
      </c>
      <c r="H36" s="9"/>
      <c r="I36" s="9"/>
      <c r="J36" s="9"/>
      <c r="K36" s="9"/>
      <c r="L36" s="20">
        <v>1</v>
      </c>
      <c r="M36" s="21"/>
      <c r="N36" s="21">
        <f t="shared" si="8"/>
        <v>0</v>
      </c>
      <c r="O36" s="21"/>
      <c r="P36" s="21">
        <f t="shared" si="9"/>
        <v>0</v>
      </c>
      <c r="Q36" s="21">
        <f t="shared" ref="Q36:R36" si="16">O36+M36</f>
        <v>0</v>
      </c>
      <c r="R36" s="21">
        <f t="shared" si="16"/>
        <v>0</v>
      </c>
      <c r="S36" s="21">
        <f t="shared" si="11"/>
        <v>0</v>
      </c>
      <c r="T36" s="10"/>
      <c r="U36" s="36"/>
      <c r="V36" s="36"/>
      <c r="W36" s="36"/>
      <c r="X36" s="36"/>
      <c r="Y36" s="36"/>
      <c r="Z36" s="36"/>
    </row>
    <row r="37" spans="1:26" ht="27.75" customHeight="1">
      <c r="A37" s="12"/>
      <c r="B37" s="14"/>
      <c r="C37" s="14"/>
      <c r="D37" s="14"/>
      <c r="E37" s="9"/>
      <c r="F37" s="9"/>
      <c r="G37" s="9"/>
      <c r="H37" s="9"/>
      <c r="I37" s="9"/>
      <c r="J37" s="9"/>
      <c r="K37" s="9"/>
      <c r="L37" s="24"/>
      <c r="M37" s="21"/>
      <c r="N37" s="21"/>
      <c r="O37" s="21"/>
      <c r="P37" s="21"/>
      <c r="Q37" s="21"/>
      <c r="R37" s="21"/>
      <c r="S37" s="21"/>
      <c r="T37" s="14"/>
      <c r="U37" s="36"/>
      <c r="V37" s="36"/>
      <c r="W37" s="36"/>
      <c r="X37" s="36"/>
      <c r="Y37" s="36"/>
      <c r="Z37" s="36"/>
    </row>
    <row r="38" spans="1:26" ht="27.75" customHeight="1">
      <c r="A38" s="6">
        <v>2</v>
      </c>
      <c r="B38" s="7" t="s">
        <v>2989</v>
      </c>
      <c r="C38" s="7" t="s">
        <v>2990</v>
      </c>
      <c r="D38" s="7"/>
      <c r="E38" s="6"/>
      <c r="F38" s="6"/>
      <c r="G38" s="6"/>
      <c r="H38" s="6"/>
      <c r="I38" s="6"/>
      <c r="J38" s="6"/>
      <c r="K38" s="6"/>
      <c r="L38" s="18"/>
      <c r="M38" s="23"/>
      <c r="N38" s="23">
        <f>SUM(N39:N92)</f>
        <v>0</v>
      </c>
      <c r="O38" s="23"/>
      <c r="P38" s="23">
        <f>SUM(P39:P92)</f>
        <v>0</v>
      </c>
      <c r="Q38" s="23"/>
      <c r="R38" s="23">
        <f>P38+N38</f>
        <v>0</v>
      </c>
      <c r="S38" s="23">
        <f>R38/$T$4</f>
        <v>0</v>
      </c>
      <c r="T38" s="7"/>
      <c r="U38" s="26"/>
      <c r="V38" s="26"/>
      <c r="W38" s="26"/>
      <c r="X38" s="26"/>
      <c r="Y38" s="26"/>
      <c r="Z38" s="26"/>
    </row>
    <row r="39" spans="1:26" ht="27.75" customHeight="1">
      <c r="A39" s="12" t="s">
        <v>218</v>
      </c>
      <c r="B39" s="10" t="s">
        <v>2991</v>
      </c>
      <c r="C39" s="14"/>
      <c r="D39" s="14"/>
      <c r="E39" s="9"/>
      <c r="F39" s="9"/>
      <c r="G39" s="9"/>
      <c r="H39" s="9"/>
      <c r="I39" s="9"/>
      <c r="J39" s="9"/>
      <c r="K39" s="9"/>
      <c r="L39" s="25"/>
      <c r="M39" s="21"/>
      <c r="N39" s="21"/>
      <c r="O39" s="21"/>
      <c r="P39" s="21"/>
      <c r="Q39" s="21"/>
      <c r="R39" s="21"/>
      <c r="S39" s="21"/>
      <c r="T39" s="14"/>
      <c r="U39" s="26"/>
      <c r="V39" s="26"/>
      <c r="W39" s="26"/>
      <c r="X39" s="26"/>
      <c r="Y39" s="26"/>
      <c r="Z39" s="26"/>
    </row>
    <row r="40" spans="1:26" ht="27.75" customHeight="1">
      <c r="A40" s="12">
        <v>1</v>
      </c>
      <c r="B40" s="14" t="s">
        <v>2992</v>
      </c>
      <c r="C40" s="14"/>
      <c r="D40" s="14"/>
      <c r="E40" s="9" t="s">
        <v>163</v>
      </c>
      <c r="F40" s="9"/>
      <c r="G40" s="9"/>
      <c r="H40" s="9"/>
      <c r="I40" s="9"/>
      <c r="J40" s="9"/>
      <c r="K40" s="9"/>
      <c r="L40" s="25">
        <v>1</v>
      </c>
      <c r="M40" s="21"/>
      <c r="N40" s="21">
        <f t="shared" ref="N40:N60" si="17">M40*L40</f>
        <v>0</v>
      </c>
      <c r="O40" s="21"/>
      <c r="P40" s="21">
        <f t="shared" ref="P40:P60" si="18">O40*L40</f>
        <v>0</v>
      </c>
      <c r="Q40" s="21">
        <f t="shared" ref="Q40:Q60" si="19">O40+M40</f>
        <v>0</v>
      </c>
      <c r="R40" s="21">
        <f t="shared" ref="R40:R60" si="20">Q40*L40</f>
        <v>0</v>
      </c>
      <c r="S40" s="21">
        <f t="shared" ref="S40:S60" si="21">R40/$T$4</f>
        <v>0</v>
      </c>
      <c r="T40" s="14" t="s">
        <v>2993</v>
      </c>
      <c r="U40" s="26"/>
      <c r="V40" s="26"/>
      <c r="W40" s="26"/>
      <c r="X40" s="26"/>
      <c r="Y40" s="26"/>
      <c r="Z40" s="26"/>
    </row>
    <row r="41" spans="1:26" ht="27.75" customHeight="1">
      <c r="A41" s="12">
        <v>2</v>
      </c>
      <c r="B41" s="14" t="s">
        <v>2994</v>
      </c>
      <c r="C41" s="14"/>
      <c r="D41" s="14"/>
      <c r="E41" s="9" t="s">
        <v>163</v>
      </c>
      <c r="F41" s="9"/>
      <c r="G41" s="9"/>
      <c r="H41" s="9"/>
      <c r="I41" s="9"/>
      <c r="J41" s="9"/>
      <c r="K41" s="9"/>
      <c r="L41" s="25">
        <v>1</v>
      </c>
      <c r="M41" s="21"/>
      <c r="N41" s="21">
        <f t="shared" si="17"/>
        <v>0</v>
      </c>
      <c r="O41" s="21"/>
      <c r="P41" s="21">
        <f t="shared" si="18"/>
        <v>0</v>
      </c>
      <c r="Q41" s="21">
        <f t="shared" si="19"/>
        <v>0</v>
      </c>
      <c r="R41" s="21">
        <f t="shared" si="20"/>
        <v>0</v>
      </c>
      <c r="S41" s="21">
        <f t="shared" si="21"/>
        <v>0</v>
      </c>
      <c r="T41" s="14" t="s">
        <v>2993</v>
      </c>
      <c r="U41" s="26"/>
      <c r="V41" s="26"/>
      <c r="W41" s="26"/>
      <c r="X41" s="26"/>
      <c r="Y41" s="26"/>
      <c r="Z41" s="26"/>
    </row>
    <row r="42" spans="1:26" ht="27.75" customHeight="1">
      <c r="A42" s="12">
        <v>3</v>
      </c>
      <c r="B42" s="14" t="s">
        <v>2995</v>
      </c>
      <c r="C42" s="14"/>
      <c r="D42" s="14"/>
      <c r="E42" s="9" t="s">
        <v>163</v>
      </c>
      <c r="F42" s="9"/>
      <c r="G42" s="9"/>
      <c r="H42" s="9"/>
      <c r="I42" s="9"/>
      <c r="J42" s="9"/>
      <c r="K42" s="9"/>
      <c r="L42" s="25">
        <v>1</v>
      </c>
      <c r="M42" s="21"/>
      <c r="N42" s="21">
        <f t="shared" si="17"/>
        <v>0</v>
      </c>
      <c r="O42" s="21"/>
      <c r="P42" s="21">
        <f t="shared" si="18"/>
        <v>0</v>
      </c>
      <c r="Q42" s="21">
        <f t="shared" si="19"/>
        <v>0</v>
      </c>
      <c r="R42" s="21">
        <f t="shared" si="20"/>
        <v>0</v>
      </c>
      <c r="S42" s="21">
        <f t="shared" si="21"/>
        <v>0</v>
      </c>
      <c r="T42" s="14" t="s">
        <v>2993</v>
      </c>
      <c r="U42" s="36"/>
      <c r="V42" s="36"/>
      <c r="W42" s="36"/>
      <c r="X42" s="36"/>
      <c r="Y42" s="36"/>
      <c r="Z42" s="36"/>
    </row>
    <row r="43" spans="1:26" ht="27.75" customHeight="1">
      <c r="A43" s="12">
        <v>4</v>
      </c>
      <c r="B43" s="14" t="s">
        <v>2996</v>
      </c>
      <c r="C43" s="14"/>
      <c r="D43" s="14"/>
      <c r="E43" s="9" t="s">
        <v>163</v>
      </c>
      <c r="F43" s="9"/>
      <c r="G43" s="9"/>
      <c r="H43" s="9"/>
      <c r="I43" s="9"/>
      <c r="J43" s="9"/>
      <c r="K43" s="9"/>
      <c r="L43" s="25">
        <v>1</v>
      </c>
      <c r="M43" s="21"/>
      <c r="N43" s="21">
        <f t="shared" si="17"/>
        <v>0</v>
      </c>
      <c r="O43" s="21"/>
      <c r="P43" s="21">
        <f t="shared" si="18"/>
        <v>0</v>
      </c>
      <c r="Q43" s="21">
        <f t="shared" si="19"/>
        <v>0</v>
      </c>
      <c r="R43" s="21">
        <f t="shared" si="20"/>
        <v>0</v>
      </c>
      <c r="S43" s="21">
        <f t="shared" si="21"/>
        <v>0</v>
      </c>
      <c r="T43" s="14" t="s">
        <v>2993</v>
      </c>
      <c r="U43" s="36"/>
      <c r="V43" s="36"/>
      <c r="W43" s="36"/>
      <c r="X43" s="36"/>
      <c r="Y43" s="36"/>
      <c r="Z43" s="36"/>
    </row>
    <row r="44" spans="1:26" ht="27.75" customHeight="1">
      <c r="A44" s="12">
        <v>5</v>
      </c>
      <c r="B44" s="14" t="s">
        <v>2997</v>
      </c>
      <c r="C44" s="14"/>
      <c r="D44" s="14"/>
      <c r="E44" s="9" t="s">
        <v>163</v>
      </c>
      <c r="F44" s="9"/>
      <c r="G44" s="9"/>
      <c r="H44" s="9"/>
      <c r="I44" s="9"/>
      <c r="J44" s="9"/>
      <c r="K44" s="9"/>
      <c r="L44" s="25">
        <v>1</v>
      </c>
      <c r="M44" s="21"/>
      <c r="N44" s="21">
        <f t="shared" si="17"/>
        <v>0</v>
      </c>
      <c r="O44" s="21"/>
      <c r="P44" s="21">
        <f t="shared" si="18"/>
        <v>0</v>
      </c>
      <c r="Q44" s="21">
        <f t="shared" si="19"/>
        <v>0</v>
      </c>
      <c r="R44" s="21">
        <f t="shared" si="20"/>
        <v>0</v>
      </c>
      <c r="S44" s="21">
        <f t="shared" si="21"/>
        <v>0</v>
      </c>
      <c r="T44" s="14" t="s">
        <v>2993</v>
      </c>
      <c r="U44" s="36"/>
      <c r="V44" s="36"/>
      <c r="W44" s="36"/>
      <c r="X44" s="36"/>
      <c r="Y44" s="36"/>
      <c r="Z44" s="36"/>
    </row>
    <row r="45" spans="1:26" ht="27.75" customHeight="1">
      <c r="A45" s="12">
        <v>6</v>
      </c>
      <c r="B45" s="14" t="s">
        <v>2998</v>
      </c>
      <c r="C45" s="14"/>
      <c r="D45" s="14"/>
      <c r="E45" s="9" t="s">
        <v>163</v>
      </c>
      <c r="F45" s="9"/>
      <c r="G45" s="9"/>
      <c r="H45" s="9"/>
      <c r="I45" s="9"/>
      <c r="J45" s="9"/>
      <c r="K45" s="9"/>
      <c r="L45" s="25">
        <v>1</v>
      </c>
      <c r="M45" s="21"/>
      <c r="N45" s="21">
        <f t="shared" si="17"/>
        <v>0</v>
      </c>
      <c r="O45" s="21"/>
      <c r="P45" s="21">
        <f t="shared" si="18"/>
        <v>0</v>
      </c>
      <c r="Q45" s="21">
        <f t="shared" si="19"/>
        <v>0</v>
      </c>
      <c r="R45" s="21">
        <f t="shared" si="20"/>
        <v>0</v>
      </c>
      <c r="S45" s="21">
        <f t="shared" si="21"/>
        <v>0</v>
      </c>
      <c r="T45" s="14" t="s">
        <v>2993</v>
      </c>
      <c r="U45" s="36"/>
      <c r="V45" s="36"/>
      <c r="W45" s="36"/>
      <c r="X45" s="36"/>
      <c r="Y45" s="36"/>
      <c r="Z45" s="36"/>
    </row>
    <row r="46" spans="1:26" ht="27.75" customHeight="1">
      <c r="A46" s="12">
        <v>7</v>
      </c>
      <c r="B46" s="14" t="s">
        <v>2999</v>
      </c>
      <c r="C46" s="14"/>
      <c r="D46" s="14"/>
      <c r="E46" s="9" t="s">
        <v>163</v>
      </c>
      <c r="F46" s="9"/>
      <c r="G46" s="9"/>
      <c r="H46" s="9"/>
      <c r="I46" s="9"/>
      <c r="J46" s="9"/>
      <c r="K46" s="9"/>
      <c r="L46" s="25">
        <v>1</v>
      </c>
      <c r="M46" s="21"/>
      <c r="N46" s="21">
        <f t="shared" si="17"/>
        <v>0</v>
      </c>
      <c r="O46" s="21"/>
      <c r="P46" s="21">
        <f t="shared" si="18"/>
        <v>0</v>
      </c>
      <c r="Q46" s="21">
        <f t="shared" si="19"/>
        <v>0</v>
      </c>
      <c r="R46" s="21">
        <f t="shared" si="20"/>
        <v>0</v>
      </c>
      <c r="S46" s="21">
        <f t="shared" si="21"/>
        <v>0</v>
      </c>
      <c r="T46" s="14" t="s">
        <v>2993</v>
      </c>
      <c r="U46" s="26"/>
      <c r="V46" s="26"/>
      <c r="W46" s="26"/>
      <c r="X46" s="26"/>
      <c r="Y46" s="26"/>
      <c r="Z46" s="26"/>
    </row>
    <row r="47" spans="1:26" ht="27.75" customHeight="1">
      <c r="A47" s="12">
        <v>8</v>
      </c>
      <c r="B47" s="14" t="s">
        <v>3000</v>
      </c>
      <c r="C47" s="14"/>
      <c r="D47" s="14"/>
      <c r="E47" s="9" t="s">
        <v>163</v>
      </c>
      <c r="F47" s="9"/>
      <c r="G47" s="9"/>
      <c r="H47" s="9"/>
      <c r="I47" s="9"/>
      <c r="J47" s="9"/>
      <c r="K47" s="9"/>
      <c r="L47" s="25">
        <v>1</v>
      </c>
      <c r="M47" s="21"/>
      <c r="N47" s="21">
        <f t="shared" si="17"/>
        <v>0</v>
      </c>
      <c r="O47" s="21"/>
      <c r="P47" s="21">
        <f t="shared" si="18"/>
        <v>0</v>
      </c>
      <c r="Q47" s="21">
        <f t="shared" si="19"/>
        <v>0</v>
      </c>
      <c r="R47" s="21">
        <f t="shared" si="20"/>
        <v>0</v>
      </c>
      <c r="S47" s="21">
        <f t="shared" si="21"/>
        <v>0</v>
      </c>
      <c r="T47" s="14" t="s">
        <v>2993</v>
      </c>
      <c r="U47" s="26"/>
      <c r="V47" s="26"/>
      <c r="W47" s="26"/>
      <c r="X47" s="26"/>
      <c r="Y47" s="26"/>
      <c r="Z47" s="26"/>
    </row>
    <row r="48" spans="1:26" ht="27.75" customHeight="1">
      <c r="A48" s="12">
        <v>9</v>
      </c>
      <c r="B48" s="14" t="s">
        <v>3001</v>
      </c>
      <c r="C48" s="14"/>
      <c r="D48" s="14"/>
      <c r="E48" s="9" t="s">
        <v>163</v>
      </c>
      <c r="F48" s="9"/>
      <c r="G48" s="9"/>
      <c r="H48" s="9"/>
      <c r="I48" s="9"/>
      <c r="J48" s="9"/>
      <c r="K48" s="9"/>
      <c r="L48" s="25">
        <v>1</v>
      </c>
      <c r="M48" s="21"/>
      <c r="N48" s="21">
        <f t="shared" si="17"/>
        <v>0</v>
      </c>
      <c r="O48" s="21"/>
      <c r="P48" s="21">
        <f t="shared" si="18"/>
        <v>0</v>
      </c>
      <c r="Q48" s="21">
        <f t="shared" si="19"/>
        <v>0</v>
      </c>
      <c r="R48" s="21">
        <f t="shared" si="20"/>
        <v>0</v>
      </c>
      <c r="S48" s="21">
        <f t="shared" si="21"/>
        <v>0</v>
      </c>
      <c r="T48" s="14" t="s">
        <v>2993</v>
      </c>
      <c r="U48" s="26"/>
      <c r="V48" s="26"/>
      <c r="W48" s="26"/>
      <c r="X48" s="26"/>
      <c r="Y48" s="26"/>
      <c r="Z48" s="26"/>
    </row>
    <row r="49" spans="1:26" ht="27.75" customHeight="1">
      <c r="A49" s="12">
        <v>10</v>
      </c>
      <c r="B49" s="14" t="s">
        <v>3002</v>
      </c>
      <c r="C49" s="14"/>
      <c r="D49" s="14"/>
      <c r="E49" s="9" t="s">
        <v>163</v>
      </c>
      <c r="F49" s="9"/>
      <c r="G49" s="9"/>
      <c r="H49" s="9"/>
      <c r="I49" s="9"/>
      <c r="J49" s="9"/>
      <c r="K49" s="9"/>
      <c r="L49" s="25">
        <v>1</v>
      </c>
      <c r="M49" s="21"/>
      <c r="N49" s="21">
        <f t="shared" si="17"/>
        <v>0</v>
      </c>
      <c r="O49" s="21"/>
      <c r="P49" s="21">
        <f t="shared" si="18"/>
        <v>0</v>
      </c>
      <c r="Q49" s="21">
        <f t="shared" si="19"/>
        <v>0</v>
      </c>
      <c r="R49" s="21">
        <f t="shared" si="20"/>
        <v>0</v>
      </c>
      <c r="S49" s="21">
        <f t="shared" si="21"/>
        <v>0</v>
      </c>
      <c r="T49" s="14" t="s">
        <v>2993</v>
      </c>
      <c r="U49" s="36"/>
      <c r="V49" s="36"/>
      <c r="W49" s="36"/>
      <c r="X49" s="36"/>
      <c r="Y49" s="36"/>
      <c r="Z49" s="36"/>
    </row>
    <row r="50" spans="1:26" ht="27.75" customHeight="1">
      <c r="A50" s="12">
        <v>11</v>
      </c>
      <c r="B50" s="14" t="s">
        <v>3003</v>
      </c>
      <c r="C50" s="14"/>
      <c r="D50" s="14"/>
      <c r="E50" s="9" t="s">
        <v>163</v>
      </c>
      <c r="F50" s="9"/>
      <c r="G50" s="9"/>
      <c r="H50" s="9"/>
      <c r="I50" s="9"/>
      <c r="J50" s="9"/>
      <c r="K50" s="9"/>
      <c r="L50" s="25">
        <v>1</v>
      </c>
      <c r="M50" s="21"/>
      <c r="N50" s="21">
        <f t="shared" si="17"/>
        <v>0</v>
      </c>
      <c r="O50" s="21"/>
      <c r="P50" s="21">
        <f t="shared" si="18"/>
        <v>0</v>
      </c>
      <c r="Q50" s="21">
        <f t="shared" si="19"/>
        <v>0</v>
      </c>
      <c r="R50" s="21">
        <f t="shared" si="20"/>
        <v>0</v>
      </c>
      <c r="S50" s="21">
        <f t="shared" si="21"/>
        <v>0</v>
      </c>
      <c r="T50" s="14" t="s">
        <v>2993</v>
      </c>
      <c r="U50" s="26"/>
      <c r="V50" s="26"/>
      <c r="W50" s="26"/>
      <c r="X50" s="26"/>
      <c r="Y50" s="26"/>
      <c r="Z50" s="26"/>
    </row>
    <row r="51" spans="1:26" ht="28.5" customHeight="1">
      <c r="A51" s="12">
        <v>12</v>
      </c>
      <c r="B51" s="14" t="s">
        <v>3004</v>
      </c>
      <c r="C51" s="14"/>
      <c r="D51" s="14"/>
      <c r="E51" s="9" t="s">
        <v>163</v>
      </c>
      <c r="F51" s="9"/>
      <c r="G51" s="9"/>
      <c r="H51" s="9"/>
      <c r="I51" s="9"/>
      <c r="J51" s="9"/>
      <c r="K51" s="9"/>
      <c r="L51" s="25">
        <v>1</v>
      </c>
      <c r="M51" s="21"/>
      <c r="N51" s="21">
        <f t="shared" si="17"/>
        <v>0</v>
      </c>
      <c r="O51" s="21"/>
      <c r="P51" s="21">
        <f t="shared" si="18"/>
        <v>0</v>
      </c>
      <c r="Q51" s="21">
        <f t="shared" si="19"/>
        <v>0</v>
      </c>
      <c r="R51" s="21">
        <f t="shared" si="20"/>
        <v>0</v>
      </c>
      <c r="S51" s="21">
        <f t="shared" si="21"/>
        <v>0</v>
      </c>
      <c r="T51" s="14" t="s">
        <v>2993</v>
      </c>
      <c r="U51" s="26"/>
      <c r="V51" s="26"/>
      <c r="W51" s="26"/>
      <c r="X51" s="26"/>
      <c r="Y51" s="26"/>
      <c r="Z51" s="26"/>
    </row>
    <row r="52" spans="1:26" ht="28.5" customHeight="1">
      <c r="A52" s="12">
        <v>13</v>
      </c>
      <c r="B52" s="14" t="s">
        <v>3005</v>
      </c>
      <c r="C52" s="14"/>
      <c r="D52" s="14"/>
      <c r="E52" s="9" t="s">
        <v>163</v>
      </c>
      <c r="F52" s="9"/>
      <c r="G52" s="9"/>
      <c r="H52" s="9"/>
      <c r="I52" s="9"/>
      <c r="J52" s="9"/>
      <c r="K52" s="9"/>
      <c r="L52" s="25">
        <v>1</v>
      </c>
      <c r="M52" s="21"/>
      <c r="N52" s="21">
        <f t="shared" si="17"/>
        <v>0</v>
      </c>
      <c r="O52" s="21"/>
      <c r="P52" s="21">
        <f t="shared" si="18"/>
        <v>0</v>
      </c>
      <c r="Q52" s="21">
        <f t="shared" si="19"/>
        <v>0</v>
      </c>
      <c r="R52" s="21">
        <f t="shared" si="20"/>
        <v>0</v>
      </c>
      <c r="S52" s="21">
        <f t="shared" si="21"/>
        <v>0</v>
      </c>
      <c r="T52" s="14" t="s">
        <v>2993</v>
      </c>
      <c r="U52" s="26"/>
      <c r="V52" s="26"/>
      <c r="W52" s="26"/>
      <c r="X52" s="26"/>
      <c r="Y52" s="26"/>
      <c r="Z52" s="26"/>
    </row>
    <row r="53" spans="1:26" ht="28.5" customHeight="1">
      <c r="A53" s="12">
        <v>14</v>
      </c>
      <c r="B53" s="14" t="s">
        <v>3006</v>
      </c>
      <c r="C53" s="14"/>
      <c r="D53" s="14"/>
      <c r="E53" s="9" t="s">
        <v>163</v>
      </c>
      <c r="F53" s="9"/>
      <c r="G53" s="9"/>
      <c r="H53" s="9"/>
      <c r="I53" s="9"/>
      <c r="J53" s="9"/>
      <c r="K53" s="9"/>
      <c r="L53" s="25">
        <v>1</v>
      </c>
      <c r="M53" s="21"/>
      <c r="N53" s="21">
        <f t="shared" si="17"/>
        <v>0</v>
      </c>
      <c r="O53" s="21"/>
      <c r="P53" s="21">
        <f t="shared" si="18"/>
        <v>0</v>
      </c>
      <c r="Q53" s="21">
        <f t="shared" si="19"/>
        <v>0</v>
      </c>
      <c r="R53" s="21">
        <f t="shared" si="20"/>
        <v>0</v>
      </c>
      <c r="S53" s="21">
        <f t="shared" si="21"/>
        <v>0</v>
      </c>
      <c r="T53" s="14" t="s">
        <v>2993</v>
      </c>
      <c r="U53" s="26"/>
      <c r="V53" s="26"/>
      <c r="W53" s="26"/>
      <c r="X53" s="26"/>
      <c r="Y53" s="26"/>
      <c r="Z53" s="26"/>
    </row>
    <row r="54" spans="1:26" ht="28.5" customHeight="1">
      <c r="A54" s="12">
        <v>15</v>
      </c>
      <c r="B54" s="14" t="s">
        <v>3007</v>
      </c>
      <c r="C54" s="14"/>
      <c r="D54" s="14"/>
      <c r="E54" s="9" t="s">
        <v>163</v>
      </c>
      <c r="F54" s="9"/>
      <c r="G54" s="9"/>
      <c r="H54" s="9"/>
      <c r="I54" s="9"/>
      <c r="J54" s="9"/>
      <c r="K54" s="9"/>
      <c r="L54" s="25">
        <v>1</v>
      </c>
      <c r="M54" s="21"/>
      <c r="N54" s="21">
        <f t="shared" si="17"/>
        <v>0</v>
      </c>
      <c r="O54" s="21"/>
      <c r="P54" s="21">
        <f t="shared" si="18"/>
        <v>0</v>
      </c>
      <c r="Q54" s="21">
        <f t="shared" si="19"/>
        <v>0</v>
      </c>
      <c r="R54" s="21">
        <f t="shared" si="20"/>
        <v>0</v>
      </c>
      <c r="S54" s="21">
        <f t="shared" si="21"/>
        <v>0</v>
      </c>
      <c r="T54" s="14" t="s">
        <v>2993</v>
      </c>
      <c r="U54" s="26"/>
      <c r="V54" s="26"/>
      <c r="W54" s="26"/>
      <c r="X54" s="26"/>
      <c r="Y54" s="26"/>
      <c r="Z54" s="26"/>
    </row>
    <row r="55" spans="1:26" ht="27.75" customHeight="1">
      <c r="A55" s="12">
        <v>16</v>
      </c>
      <c r="B55" s="14" t="s">
        <v>3008</v>
      </c>
      <c r="C55" s="14"/>
      <c r="D55" s="14"/>
      <c r="E55" s="9" t="s">
        <v>163</v>
      </c>
      <c r="F55" s="9"/>
      <c r="G55" s="9"/>
      <c r="H55" s="9"/>
      <c r="I55" s="9"/>
      <c r="J55" s="9"/>
      <c r="K55" s="9"/>
      <c r="L55" s="25">
        <v>1</v>
      </c>
      <c r="M55" s="21"/>
      <c r="N55" s="21">
        <f t="shared" si="17"/>
        <v>0</v>
      </c>
      <c r="O55" s="21"/>
      <c r="P55" s="21">
        <f t="shared" si="18"/>
        <v>0</v>
      </c>
      <c r="Q55" s="21">
        <f t="shared" si="19"/>
        <v>0</v>
      </c>
      <c r="R55" s="21">
        <f t="shared" si="20"/>
        <v>0</v>
      </c>
      <c r="S55" s="21">
        <f t="shared" si="21"/>
        <v>0</v>
      </c>
      <c r="T55" s="14" t="s">
        <v>2993</v>
      </c>
      <c r="U55" s="26"/>
      <c r="V55" s="26"/>
      <c r="W55" s="26"/>
      <c r="X55" s="26"/>
      <c r="Y55" s="26"/>
      <c r="Z55" s="26"/>
    </row>
    <row r="56" spans="1:26" ht="27.75" customHeight="1">
      <c r="A56" s="12">
        <v>17</v>
      </c>
      <c r="B56" s="14" t="s">
        <v>3009</v>
      </c>
      <c r="C56" s="14"/>
      <c r="D56" s="14"/>
      <c r="E56" s="9" t="s">
        <v>163</v>
      </c>
      <c r="F56" s="9"/>
      <c r="G56" s="9"/>
      <c r="H56" s="9"/>
      <c r="I56" s="9"/>
      <c r="J56" s="9"/>
      <c r="K56" s="9"/>
      <c r="L56" s="25">
        <v>1</v>
      </c>
      <c r="M56" s="21"/>
      <c r="N56" s="21">
        <f t="shared" si="17"/>
        <v>0</v>
      </c>
      <c r="O56" s="21"/>
      <c r="P56" s="21">
        <f t="shared" si="18"/>
        <v>0</v>
      </c>
      <c r="Q56" s="21">
        <f t="shared" si="19"/>
        <v>0</v>
      </c>
      <c r="R56" s="21">
        <f t="shared" si="20"/>
        <v>0</v>
      </c>
      <c r="S56" s="21">
        <f t="shared" si="21"/>
        <v>0</v>
      </c>
      <c r="T56" s="14" t="s">
        <v>2993</v>
      </c>
      <c r="U56" s="26"/>
      <c r="V56" s="26"/>
      <c r="W56" s="26"/>
      <c r="X56" s="26"/>
      <c r="Y56" s="26"/>
      <c r="Z56" s="26"/>
    </row>
    <row r="57" spans="1:26" ht="27.75" customHeight="1">
      <c r="A57" s="12">
        <v>18</v>
      </c>
      <c r="B57" s="14" t="s">
        <v>3010</v>
      </c>
      <c r="C57" s="14"/>
      <c r="D57" s="14"/>
      <c r="E57" s="9" t="s">
        <v>163</v>
      </c>
      <c r="F57" s="9"/>
      <c r="G57" s="9"/>
      <c r="H57" s="9"/>
      <c r="I57" s="9"/>
      <c r="J57" s="9"/>
      <c r="K57" s="9"/>
      <c r="L57" s="25">
        <v>1</v>
      </c>
      <c r="M57" s="21"/>
      <c r="N57" s="21">
        <f t="shared" si="17"/>
        <v>0</v>
      </c>
      <c r="O57" s="21"/>
      <c r="P57" s="21">
        <f t="shared" si="18"/>
        <v>0</v>
      </c>
      <c r="Q57" s="21">
        <f t="shared" si="19"/>
        <v>0</v>
      </c>
      <c r="R57" s="21">
        <f t="shared" si="20"/>
        <v>0</v>
      </c>
      <c r="S57" s="21">
        <f t="shared" si="21"/>
        <v>0</v>
      </c>
      <c r="T57" s="14" t="s">
        <v>2993</v>
      </c>
      <c r="U57" s="36"/>
      <c r="V57" s="36"/>
      <c r="W57" s="36"/>
      <c r="X57" s="36"/>
      <c r="Y57" s="36"/>
      <c r="Z57" s="36"/>
    </row>
    <row r="58" spans="1:26" ht="27.75" customHeight="1">
      <c r="A58" s="12">
        <v>19</v>
      </c>
      <c r="B58" s="14" t="s">
        <v>3011</v>
      </c>
      <c r="C58" s="14"/>
      <c r="D58" s="14"/>
      <c r="E58" s="9" t="s">
        <v>163</v>
      </c>
      <c r="F58" s="9"/>
      <c r="G58" s="9"/>
      <c r="H58" s="9"/>
      <c r="I58" s="9"/>
      <c r="J58" s="9"/>
      <c r="K58" s="9"/>
      <c r="L58" s="25">
        <v>1</v>
      </c>
      <c r="M58" s="21"/>
      <c r="N58" s="21">
        <f t="shared" si="17"/>
        <v>0</v>
      </c>
      <c r="O58" s="21"/>
      <c r="P58" s="21">
        <f t="shared" si="18"/>
        <v>0</v>
      </c>
      <c r="Q58" s="21">
        <f t="shared" si="19"/>
        <v>0</v>
      </c>
      <c r="R58" s="21">
        <f t="shared" si="20"/>
        <v>0</v>
      </c>
      <c r="S58" s="21">
        <f t="shared" si="21"/>
        <v>0</v>
      </c>
      <c r="T58" s="14" t="s">
        <v>2993</v>
      </c>
      <c r="U58" s="36"/>
      <c r="V58" s="36"/>
      <c r="W58" s="36"/>
      <c r="X58" s="36"/>
      <c r="Y58" s="36"/>
      <c r="Z58" s="36"/>
    </row>
    <row r="59" spans="1:26" ht="28.5" customHeight="1">
      <c r="A59" s="12">
        <v>20</v>
      </c>
      <c r="B59" s="14" t="s">
        <v>3012</v>
      </c>
      <c r="C59" s="14"/>
      <c r="D59" s="14"/>
      <c r="E59" s="9" t="s">
        <v>163</v>
      </c>
      <c r="F59" s="9"/>
      <c r="G59" s="9"/>
      <c r="H59" s="9"/>
      <c r="I59" s="9"/>
      <c r="J59" s="9"/>
      <c r="K59" s="9"/>
      <c r="L59" s="25">
        <v>1</v>
      </c>
      <c r="M59" s="21"/>
      <c r="N59" s="21">
        <f t="shared" si="17"/>
        <v>0</v>
      </c>
      <c r="O59" s="21"/>
      <c r="P59" s="21">
        <f t="shared" si="18"/>
        <v>0</v>
      </c>
      <c r="Q59" s="21">
        <f t="shared" si="19"/>
        <v>0</v>
      </c>
      <c r="R59" s="21">
        <f t="shared" si="20"/>
        <v>0</v>
      </c>
      <c r="S59" s="21">
        <f t="shared" si="21"/>
        <v>0</v>
      </c>
      <c r="T59" s="14" t="s">
        <v>2993</v>
      </c>
      <c r="U59" s="26"/>
      <c r="V59" s="26"/>
      <c r="W59" s="26"/>
      <c r="X59" s="26"/>
      <c r="Y59" s="26"/>
      <c r="Z59" s="26"/>
    </row>
    <row r="60" spans="1:26" ht="28.5" customHeight="1">
      <c r="A60" s="12">
        <v>21</v>
      </c>
      <c r="B60" s="14" t="s">
        <v>3013</v>
      </c>
      <c r="C60" s="14"/>
      <c r="D60" s="14"/>
      <c r="E60" s="9" t="s">
        <v>163</v>
      </c>
      <c r="F60" s="9"/>
      <c r="G60" s="9"/>
      <c r="H60" s="9"/>
      <c r="I60" s="9"/>
      <c r="J60" s="9"/>
      <c r="K60" s="9"/>
      <c r="L60" s="25">
        <v>1</v>
      </c>
      <c r="M60" s="21"/>
      <c r="N60" s="21">
        <f t="shared" si="17"/>
        <v>0</v>
      </c>
      <c r="O60" s="21"/>
      <c r="P60" s="21">
        <f t="shared" si="18"/>
        <v>0</v>
      </c>
      <c r="Q60" s="21">
        <f t="shared" si="19"/>
        <v>0</v>
      </c>
      <c r="R60" s="21">
        <f t="shared" si="20"/>
        <v>0</v>
      </c>
      <c r="S60" s="21">
        <f t="shared" si="21"/>
        <v>0</v>
      </c>
      <c r="T60" s="14" t="s">
        <v>2993</v>
      </c>
      <c r="U60" s="26"/>
      <c r="V60" s="26"/>
      <c r="W60" s="26"/>
      <c r="X60" s="26"/>
      <c r="Y60" s="26"/>
      <c r="Z60" s="26"/>
    </row>
    <row r="61" spans="1:26" ht="28.5" customHeight="1">
      <c r="A61" s="12" t="s">
        <v>218</v>
      </c>
      <c r="B61" s="10" t="s">
        <v>3014</v>
      </c>
      <c r="C61" s="14"/>
      <c r="D61" s="14"/>
      <c r="E61" s="9"/>
      <c r="F61" s="9"/>
      <c r="G61" s="9"/>
      <c r="H61" s="9"/>
      <c r="I61" s="9"/>
      <c r="J61" s="9"/>
      <c r="K61" s="9"/>
      <c r="L61" s="25"/>
      <c r="M61" s="21"/>
      <c r="N61" s="21"/>
      <c r="O61" s="21"/>
      <c r="P61" s="21"/>
      <c r="Q61" s="21"/>
      <c r="R61" s="21"/>
      <c r="S61" s="21"/>
      <c r="T61" s="14"/>
      <c r="U61" s="26"/>
      <c r="V61" s="26"/>
      <c r="W61" s="26"/>
      <c r="X61" s="26"/>
      <c r="Y61" s="26"/>
      <c r="Z61" s="26"/>
    </row>
    <row r="62" spans="1:26" ht="28.5" customHeight="1">
      <c r="A62" s="12">
        <v>22</v>
      </c>
      <c r="B62" s="10" t="s">
        <v>3015</v>
      </c>
      <c r="C62" s="14"/>
      <c r="D62" s="14"/>
      <c r="E62" s="9" t="s">
        <v>421</v>
      </c>
      <c r="F62" s="9"/>
      <c r="G62" s="9"/>
      <c r="H62" s="9"/>
      <c r="I62" s="9"/>
      <c r="J62" s="9"/>
      <c r="K62" s="9"/>
      <c r="L62" s="25">
        <v>460</v>
      </c>
      <c r="M62" s="21"/>
      <c r="N62" s="21">
        <f t="shared" ref="N62:N82" si="22">M62*L62</f>
        <v>0</v>
      </c>
      <c r="O62" s="21"/>
      <c r="P62" s="21">
        <f t="shared" ref="P62:P82" si="23">O62*L62</f>
        <v>0</v>
      </c>
      <c r="Q62" s="21">
        <f t="shared" ref="Q62:Q82" si="24">O62+M62</f>
        <v>0</v>
      </c>
      <c r="R62" s="21">
        <f t="shared" ref="R62:R82" si="25">Q62*L62</f>
        <v>0</v>
      </c>
      <c r="S62" s="21">
        <f t="shared" ref="S62:S82" si="26">R62/$T$4</f>
        <v>0</v>
      </c>
      <c r="T62" s="14" t="s">
        <v>2987</v>
      </c>
      <c r="U62" s="36"/>
      <c r="V62" s="36"/>
      <c r="W62" s="36"/>
      <c r="X62" s="36"/>
      <c r="Y62" s="36"/>
      <c r="Z62" s="36"/>
    </row>
    <row r="63" spans="1:26" ht="28.5" customHeight="1">
      <c r="A63" s="12">
        <v>23</v>
      </c>
      <c r="B63" s="10" t="s">
        <v>3016</v>
      </c>
      <c r="C63" s="14"/>
      <c r="D63" s="14"/>
      <c r="E63" s="9" t="s">
        <v>421</v>
      </c>
      <c r="F63" s="9"/>
      <c r="G63" s="9"/>
      <c r="H63" s="9"/>
      <c r="I63" s="9"/>
      <c r="J63" s="9"/>
      <c r="K63" s="9"/>
      <c r="L63" s="25">
        <v>95</v>
      </c>
      <c r="M63" s="21"/>
      <c r="N63" s="21">
        <f t="shared" si="22"/>
        <v>0</v>
      </c>
      <c r="O63" s="21"/>
      <c r="P63" s="21">
        <f t="shared" si="23"/>
        <v>0</v>
      </c>
      <c r="Q63" s="21">
        <f t="shared" si="24"/>
        <v>0</v>
      </c>
      <c r="R63" s="21">
        <f t="shared" si="25"/>
        <v>0</v>
      </c>
      <c r="S63" s="21">
        <f t="shared" si="26"/>
        <v>0</v>
      </c>
      <c r="T63" s="14" t="s">
        <v>2987</v>
      </c>
      <c r="U63" s="36"/>
      <c r="V63" s="36"/>
      <c r="W63" s="36"/>
      <c r="X63" s="36"/>
      <c r="Y63" s="36"/>
      <c r="Z63" s="36"/>
    </row>
    <row r="64" spans="1:26" ht="28.5" customHeight="1">
      <c r="A64" s="12">
        <v>24</v>
      </c>
      <c r="B64" s="10" t="s">
        <v>3017</v>
      </c>
      <c r="C64" s="14"/>
      <c r="D64" s="14"/>
      <c r="E64" s="9" t="s">
        <v>421</v>
      </c>
      <c r="F64" s="9"/>
      <c r="G64" s="9"/>
      <c r="H64" s="9"/>
      <c r="I64" s="9"/>
      <c r="J64" s="9"/>
      <c r="K64" s="9"/>
      <c r="L64" s="25">
        <v>185</v>
      </c>
      <c r="M64" s="21"/>
      <c r="N64" s="21">
        <f t="shared" si="22"/>
        <v>0</v>
      </c>
      <c r="O64" s="21"/>
      <c r="P64" s="21">
        <f t="shared" si="23"/>
        <v>0</v>
      </c>
      <c r="Q64" s="21">
        <f t="shared" si="24"/>
        <v>0</v>
      </c>
      <c r="R64" s="21">
        <f t="shared" si="25"/>
        <v>0</v>
      </c>
      <c r="S64" s="21">
        <f t="shared" si="26"/>
        <v>0</v>
      </c>
      <c r="T64" s="14" t="s">
        <v>2987</v>
      </c>
      <c r="U64" s="36"/>
      <c r="V64" s="36"/>
      <c r="W64" s="36"/>
      <c r="X64" s="36"/>
      <c r="Y64" s="36"/>
      <c r="Z64" s="36"/>
    </row>
    <row r="65" spans="1:26" ht="28.5" customHeight="1">
      <c r="A65" s="12">
        <v>25</v>
      </c>
      <c r="B65" s="10" t="s">
        <v>3018</v>
      </c>
      <c r="C65" s="14"/>
      <c r="D65" s="14"/>
      <c r="E65" s="9" t="s">
        <v>421</v>
      </c>
      <c r="F65" s="9"/>
      <c r="G65" s="9"/>
      <c r="H65" s="9"/>
      <c r="I65" s="9"/>
      <c r="J65" s="9"/>
      <c r="K65" s="9"/>
      <c r="L65" s="25">
        <v>585</v>
      </c>
      <c r="M65" s="21"/>
      <c r="N65" s="21">
        <f t="shared" si="22"/>
        <v>0</v>
      </c>
      <c r="O65" s="21"/>
      <c r="P65" s="21">
        <f t="shared" si="23"/>
        <v>0</v>
      </c>
      <c r="Q65" s="21">
        <f t="shared" si="24"/>
        <v>0</v>
      </c>
      <c r="R65" s="21">
        <f t="shared" si="25"/>
        <v>0</v>
      </c>
      <c r="S65" s="21">
        <f t="shared" si="26"/>
        <v>0</v>
      </c>
      <c r="T65" s="14" t="s">
        <v>2987</v>
      </c>
      <c r="U65" s="36"/>
      <c r="V65" s="36"/>
      <c r="W65" s="36"/>
      <c r="X65" s="36"/>
      <c r="Y65" s="36"/>
      <c r="Z65" s="36"/>
    </row>
    <row r="66" spans="1:26" ht="28.5" customHeight="1">
      <c r="A66" s="12">
        <v>26</v>
      </c>
      <c r="B66" s="10" t="s">
        <v>3019</v>
      </c>
      <c r="C66" s="14"/>
      <c r="D66" s="14"/>
      <c r="E66" s="9" t="s">
        <v>421</v>
      </c>
      <c r="F66" s="9"/>
      <c r="G66" s="9"/>
      <c r="H66" s="9"/>
      <c r="I66" s="9"/>
      <c r="J66" s="9"/>
      <c r="K66" s="9"/>
      <c r="L66" s="25">
        <v>301</v>
      </c>
      <c r="M66" s="21"/>
      <c r="N66" s="21">
        <f t="shared" si="22"/>
        <v>0</v>
      </c>
      <c r="O66" s="21"/>
      <c r="P66" s="21">
        <f t="shared" si="23"/>
        <v>0</v>
      </c>
      <c r="Q66" s="21">
        <f t="shared" si="24"/>
        <v>0</v>
      </c>
      <c r="R66" s="21">
        <f t="shared" si="25"/>
        <v>0</v>
      </c>
      <c r="S66" s="21">
        <f t="shared" si="26"/>
        <v>0</v>
      </c>
      <c r="T66" s="14" t="s">
        <v>2987</v>
      </c>
      <c r="U66" s="36"/>
      <c r="V66" s="36"/>
      <c r="W66" s="36"/>
      <c r="X66" s="36"/>
      <c r="Y66" s="36"/>
      <c r="Z66" s="36"/>
    </row>
    <row r="67" spans="1:26" ht="28.5" customHeight="1">
      <c r="A67" s="12">
        <v>27</v>
      </c>
      <c r="B67" s="10" t="s">
        <v>3020</v>
      </c>
      <c r="C67" s="14"/>
      <c r="D67" s="14"/>
      <c r="E67" s="9" t="s">
        <v>421</v>
      </c>
      <c r="F67" s="9"/>
      <c r="G67" s="9"/>
      <c r="H67" s="9"/>
      <c r="I67" s="9"/>
      <c r="J67" s="9"/>
      <c r="K67" s="9"/>
      <c r="L67" s="25">
        <v>44</v>
      </c>
      <c r="M67" s="21"/>
      <c r="N67" s="21">
        <f t="shared" si="22"/>
        <v>0</v>
      </c>
      <c r="O67" s="21"/>
      <c r="P67" s="21">
        <f t="shared" si="23"/>
        <v>0</v>
      </c>
      <c r="Q67" s="21">
        <f t="shared" si="24"/>
        <v>0</v>
      </c>
      <c r="R67" s="21">
        <f t="shared" si="25"/>
        <v>0</v>
      </c>
      <c r="S67" s="21">
        <f t="shared" si="26"/>
        <v>0</v>
      </c>
      <c r="T67" s="14" t="s">
        <v>2987</v>
      </c>
      <c r="U67" s="36"/>
      <c r="V67" s="36"/>
      <c r="W67" s="36"/>
      <c r="X67" s="36"/>
      <c r="Y67" s="36"/>
      <c r="Z67" s="36"/>
    </row>
    <row r="68" spans="1:26" ht="28.5" customHeight="1">
      <c r="A68" s="12">
        <v>28</v>
      </c>
      <c r="B68" s="10" t="s">
        <v>3021</v>
      </c>
      <c r="C68" s="14"/>
      <c r="D68" s="14"/>
      <c r="E68" s="9" t="s">
        <v>421</v>
      </c>
      <c r="F68" s="9"/>
      <c r="G68" s="9"/>
      <c r="H68" s="9"/>
      <c r="I68" s="9"/>
      <c r="J68" s="9"/>
      <c r="K68" s="9"/>
      <c r="L68" s="25">
        <v>30</v>
      </c>
      <c r="M68" s="21"/>
      <c r="N68" s="21">
        <f t="shared" si="22"/>
        <v>0</v>
      </c>
      <c r="O68" s="21"/>
      <c r="P68" s="21">
        <f t="shared" si="23"/>
        <v>0</v>
      </c>
      <c r="Q68" s="21">
        <f t="shared" si="24"/>
        <v>0</v>
      </c>
      <c r="R68" s="21">
        <f t="shared" si="25"/>
        <v>0</v>
      </c>
      <c r="S68" s="21">
        <f t="shared" si="26"/>
        <v>0</v>
      </c>
      <c r="T68" s="14" t="s">
        <v>2987</v>
      </c>
      <c r="U68" s="36"/>
      <c r="V68" s="36"/>
      <c r="W68" s="36"/>
      <c r="X68" s="36"/>
      <c r="Y68" s="36"/>
      <c r="Z68" s="36"/>
    </row>
    <row r="69" spans="1:26" ht="28.5" customHeight="1">
      <c r="A69" s="12">
        <v>29</v>
      </c>
      <c r="B69" s="10" t="s">
        <v>3022</v>
      </c>
      <c r="C69" s="14"/>
      <c r="D69" s="14"/>
      <c r="E69" s="9" t="s">
        <v>421</v>
      </c>
      <c r="F69" s="9"/>
      <c r="G69" s="9"/>
      <c r="H69" s="9"/>
      <c r="I69" s="9"/>
      <c r="J69" s="9"/>
      <c r="K69" s="9"/>
      <c r="L69" s="25">
        <v>25</v>
      </c>
      <c r="M69" s="21"/>
      <c r="N69" s="21">
        <f t="shared" si="22"/>
        <v>0</v>
      </c>
      <c r="O69" s="21"/>
      <c r="P69" s="21">
        <f t="shared" si="23"/>
        <v>0</v>
      </c>
      <c r="Q69" s="21">
        <f t="shared" si="24"/>
        <v>0</v>
      </c>
      <c r="R69" s="21">
        <f t="shared" si="25"/>
        <v>0</v>
      </c>
      <c r="S69" s="21">
        <f t="shared" si="26"/>
        <v>0</v>
      </c>
      <c r="T69" s="14" t="s">
        <v>2987</v>
      </c>
      <c r="U69" s="36"/>
      <c r="V69" s="36"/>
      <c r="W69" s="36"/>
      <c r="X69" s="36"/>
      <c r="Y69" s="36"/>
      <c r="Z69" s="36"/>
    </row>
    <row r="70" spans="1:26" ht="28.5" customHeight="1">
      <c r="A70" s="12">
        <v>30</v>
      </c>
      <c r="B70" s="10" t="s">
        <v>3023</v>
      </c>
      <c r="C70" s="14"/>
      <c r="D70" s="14"/>
      <c r="E70" s="9" t="s">
        <v>421</v>
      </c>
      <c r="F70" s="9"/>
      <c r="G70" s="9"/>
      <c r="H70" s="9"/>
      <c r="I70" s="9"/>
      <c r="J70" s="9"/>
      <c r="K70" s="9"/>
      <c r="L70" s="25">
        <v>613</v>
      </c>
      <c r="M70" s="21"/>
      <c r="N70" s="21">
        <f t="shared" si="22"/>
        <v>0</v>
      </c>
      <c r="O70" s="21"/>
      <c r="P70" s="21">
        <f t="shared" si="23"/>
        <v>0</v>
      </c>
      <c r="Q70" s="21">
        <f t="shared" si="24"/>
        <v>0</v>
      </c>
      <c r="R70" s="21">
        <f t="shared" si="25"/>
        <v>0</v>
      </c>
      <c r="S70" s="21">
        <f t="shared" si="26"/>
        <v>0</v>
      </c>
      <c r="T70" s="14" t="s">
        <v>2987</v>
      </c>
      <c r="U70" s="36"/>
      <c r="V70" s="36"/>
      <c r="W70" s="36"/>
      <c r="X70" s="36"/>
      <c r="Y70" s="36"/>
      <c r="Z70" s="36"/>
    </row>
    <row r="71" spans="1:26" ht="28.5" customHeight="1">
      <c r="A71" s="12">
        <v>31</v>
      </c>
      <c r="B71" s="10" t="s">
        <v>3024</v>
      </c>
      <c r="C71" s="14"/>
      <c r="D71" s="14"/>
      <c r="E71" s="9" t="s">
        <v>421</v>
      </c>
      <c r="F71" s="9"/>
      <c r="G71" s="9"/>
      <c r="H71" s="9"/>
      <c r="I71" s="9"/>
      <c r="J71" s="9"/>
      <c r="K71" s="9"/>
      <c r="L71" s="25">
        <v>74</v>
      </c>
      <c r="M71" s="21"/>
      <c r="N71" s="21">
        <f t="shared" si="22"/>
        <v>0</v>
      </c>
      <c r="O71" s="21"/>
      <c r="P71" s="21">
        <f t="shared" si="23"/>
        <v>0</v>
      </c>
      <c r="Q71" s="21">
        <f t="shared" si="24"/>
        <v>0</v>
      </c>
      <c r="R71" s="21">
        <f t="shared" si="25"/>
        <v>0</v>
      </c>
      <c r="S71" s="21">
        <f t="shared" si="26"/>
        <v>0</v>
      </c>
      <c r="T71" s="14" t="s">
        <v>2987</v>
      </c>
      <c r="U71" s="36"/>
      <c r="V71" s="36"/>
      <c r="W71" s="36"/>
      <c r="X71" s="36"/>
      <c r="Y71" s="36"/>
      <c r="Z71" s="36"/>
    </row>
    <row r="72" spans="1:26" ht="28.5" customHeight="1">
      <c r="A72" s="12">
        <v>32</v>
      </c>
      <c r="B72" s="10" t="s">
        <v>3025</v>
      </c>
      <c r="C72" s="14"/>
      <c r="D72" s="14"/>
      <c r="E72" s="9" t="s">
        <v>421</v>
      </c>
      <c r="F72" s="9"/>
      <c r="G72" s="9"/>
      <c r="H72" s="9"/>
      <c r="I72" s="9"/>
      <c r="J72" s="9"/>
      <c r="K72" s="9"/>
      <c r="L72" s="25">
        <v>271</v>
      </c>
      <c r="M72" s="21"/>
      <c r="N72" s="21">
        <f t="shared" si="22"/>
        <v>0</v>
      </c>
      <c r="O72" s="21"/>
      <c r="P72" s="21">
        <f t="shared" si="23"/>
        <v>0</v>
      </c>
      <c r="Q72" s="21">
        <f t="shared" si="24"/>
        <v>0</v>
      </c>
      <c r="R72" s="21">
        <f t="shared" si="25"/>
        <v>0</v>
      </c>
      <c r="S72" s="21">
        <f t="shared" si="26"/>
        <v>0</v>
      </c>
      <c r="T72" s="14" t="s">
        <v>2987</v>
      </c>
      <c r="U72" s="36"/>
      <c r="V72" s="36"/>
      <c r="W72" s="36"/>
      <c r="X72" s="36"/>
      <c r="Y72" s="36"/>
      <c r="Z72" s="36"/>
    </row>
    <row r="73" spans="1:26" ht="28.5" customHeight="1">
      <c r="A73" s="12">
        <v>33</v>
      </c>
      <c r="B73" s="10" t="s">
        <v>3026</v>
      </c>
      <c r="C73" s="14"/>
      <c r="D73" s="14"/>
      <c r="E73" s="9" t="s">
        <v>421</v>
      </c>
      <c r="F73" s="9"/>
      <c r="G73" s="9"/>
      <c r="H73" s="9"/>
      <c r="I73" s="9"/>
      <c r="J73" s="9"/>
      <c r="K73" s="9"/>
      <c r="L73" s="25">
        <v>482</v>
      </c>
      <c r="M73" s="21"/>
      <c r="N73" s="21">
        <f t="shared" si="22"/>
        <v>0</v>
      </c>
      <c r="O73" s="21"/>
      <c r="P73" s="21">
        <f t="shared" si="23"/>
        <v>0</v>
      </c>
      <c r="Q73" s="21">
        <f t="shared" si="24"/>
        <v>0</v>
      </c>
      <c r="R73" s="21">
        <f t="shared" si="25"/>
        <v>0</v>
      </c>
      <c r="S73" s="21">
        <f t="shared" si="26"/>
        <v>0</v>
      </c>
      <c r="T73" s="14" t="s">
        <v>2987</v>
      </c>
      <c r="U73" s="36"/>
      <c r="V73" s="36"/>
      <c r="W73" s="36"/>
      <c r="X73" s="36"/>
      <c r="Y73" s="36"/>
      <c r="Z73" s="36"/>
    </row>
    <row r="74" spans="1:26" ht="28.5" customHeight="1">
      <c r="A74" s="12">
        <v>34</v>
      </c>
      <c r="B74" s="10" t="s">
        <v>3027</v>
      </c>
      <c r="C74" s="14"/>
      <c r="D74" s="14"/>
      <c r="E74" s="9" t="s">
        <v>421</v>
      </c>
      <c r="F74" s="9"/>
      <c r="G74" s="9"/>
      <c r="H74" s="9"/>
      <c r="I74" s="9"/>
      <c r="J74" s="9"/>
      <c r="K74" s="9"/>
      <c r="L74" s="25">
        <v>637</v>
      </c>
      <c r="M74" s="21"/>
      <c r="N74" s="21">
        <f t="shared" si="22"/>
        <v>0</v>
      </c>
      <c r="O74" s="21"/>
      <c r="P74" s="21">
        <f t="shared" si="23"/>
        <v>0</v>
      </c>
      <c r="Q74" s="21">
        <f t="shared" si="24"/>
        <v>0</v>
      </c>
      <c r="R74" s="21">
        <f t="shared" si="25"/>
        <v>0</v>
      </c>
      <c r="S74" s="21">
        <f t="shared" si="26"/>
        <v>0</v>
      </c>
      <c r="T74" s="14" t="s">
        <v>2987</v>
      </c>
      <c r="U74" s="36"/>
      <c r="V74" s="36"/>
      <c r="W74" s="36"/>
      <c r="X74" s="36"/>
      <c r="Y74" s="36"/>
      <c r="Z74" s="36"/>
    </row>
    <row r="75" spans="1:26" ht="27.75" customHeight="1">
      <c r="A75" s="12">
        <v>35</v>
      </c>
      <c r="B75" s="10" t="s">
        <v>3028</v>
      </c>
      <c r="C75" s="14"/>
      <c r="D75" s="14"/>
      <c r="E75" s="9" t="s">
        <v>421</v>
      </c>
      <c r="F75" s="9"/>
      <c r="G75" s="9"/>
      <c r="H75" s="9"/>
      <c r="I75" s="9"/>
      <c r="J75" s="9"/>
      <c r="K75" s="9"/>
      <c r="L75" s="25">
        <v>1398</v>
      </c>
      <c r="M75" s="21"/>
      <c r="N75" s="21">
        <f t="shared" si="22"/>
        <v>0</v>
      </c>
      <c r="O75" s="21"/>
      <c r="P75" s="21">
        <f t="shared" si="23"/>
        <v>0</v>
      </c>
      <c r="Q75" s="21">
        <f t="shared" si="24"/>
        <v>0</v>
      </c>
      <c r="R75" s="21">
        <f t="shared" si="25"/>
        <v>0</v>
      </c>
      <c r="S75" s="21">
        <f t="shared" si="26"/>
        <v>0</v>
      </c>
      <c r="T75" s="14" t="s">
        <v>2987</v>
      </c>
      <c r="U75" s="36"/>
      <c r="V75" s="36"/>
      <c r="W75" s="36"/>
      <c r="X75" s="36"/>
      <c r="Y75" s="36"/>
      <c r="Z75" s="36"/>
    </row>
    <row r="76" spans="1:26" ht="27.75" customHeight="1">
      <c r="A76" s="12">
        <v>36</v>
      </c>
      <c r="B76" s="10" t="s">
        <v>3029</v>
      </c>
      <c r="C76" s="14"/>
      <c r="D76" s="14"/>
      <c r="E76" s="9" t="s">
        <v>421</v>
      </c>
      <c r="F76" s="9"/>
      <c r="G76" s="9"/>
      <c r="H76" s="9"/>
      <c r="I76" s="9"/>
      <c r="J76" s="9"/>
      <c r="K76" s="9"/>
      <c r="L76" s="25">
        <v>1721</v>
      </c>
      <c r="M76" s="21"/>
      <c r="N76" s="21">
        <f t="shared" si="22"/>
        <v>0</v>
      </c>
      <c r="O76" s="21"/>
      <c r="P76" s="21">
        <f t="shared" si="23"/>
        <v>0</v>
      </c>
      <c r="Q76" s="21">
        <f t="shared" si="24"/>
        <v>0</v>
      </c>
      <c r="R76" s="21">
        <f t="shared" si="25"/>
        <v>0</v>
      </c>
      <c r="S76" s="21">
        <f t="shared" si="26"/>
        <v>0</v>
      </c>
      <c r="T76" s="14" t="s">
        <v>2987</v>
      </c>
      <c r="U76" s="36"/>
      <c r="V76" s="36"/>
      <c r="W76" s="36"/>
      <c r="X76" s="36"/>
      <c r="Y76" s="36"/>
      <c r="Z76" s="36"/>
    </row>
    <row r="77" spans="1:26" ht="27.75" customHeight="1">
      <c r="A77" s="12">
        <v>37</v>
      </c>
      <c r="B77" s="10" t="s">
        <v>3030</v>
      </c>
      <c r="C77" s="14"/>
      <c r="D77" s="14"/>
      <c r="E77" s="9" t="s">
        <v>421</v>
      </c>
      <c r="F77" s="9"/>
      <c r="G77" s="9"/>
      <c r="H77" s="9"/>
      <c r="I77" s="9"/>
      <c r="J77" s="9"/>
      <c r="K77" s="9"/>
      <c r="L77" s="25">
        <v>1646</v>
      </c>
      <c r="M77" s="21"/>
      <c r="N77" s="21">
        <f t="shared" si="22"/>
        <v>0</v>
      </c>
      <c r="O77" s="21"/>
      <c r="P77" s="21">
        <f t="shared" si="23"/>
        <v>0</v>
      </c>
      <c r="Q77" s="21">
        <f t="shared" si="24"/>
        <v>0</v>
      </c>
      <c r="R77" s="21">
        <f t="shared" si="25"/>
        <v>0</v>
      </c>
      <c r="S77" s="21">
        <f t="shared" si="26"/>
        <v>0</v>
      </c>
      <c r="T77" s="14" t="s">
        <v>2987</v>
      </c>
      <c r="U77" s="36"/>
      <c r="V77" s="36"/>
      <c r="W77" s="36"/>
      <c r="X77" s="36"/>
      <c r="Y77" s="36"/>
      <c r="Z77" s="36"/>
    </row>
    <row r="78" spans="1:26" ht="27.75" customHeight="1">
      <c r="A78" s="12">
        <v>38</v>
      </c>
      <c r="B78" s="10" t="s">
        <v>3031</v>
      </c>
      <c r="C78" s="14"/>
      <c r="D78" s="14"/>
      <c r="E78" s="9" t="s">
        <v>421</v>
      </c>
      <c r="F78" s="9"/>
      <c r="G78" s="9"/>
      <c r="H78" s="9"/>
      <c r="I78" s="9"/>
      <c r="J78" s="9"/>
      <c r="K78" s="9"/>
      <c r="L78" s="25">
        <f>8084.3+1951</f>
        <v>10035.299999999999</v>
      </c>
      <c r="M78" s="21"/>
      <c r="N78" s="21">
        <f t="shared" si="22"/>
        <v>0</v>
      </c>
      <c r="O78" s="21"/>
      <c r="P78" s="21">
        <f t="shared" si="23"/>
        <v>0</v>
      </c>
      <c r="Q78" s="21">
        <f t="shared" si="24"/>
        <v>0</v>
      </c>
      <c r="R78" s="21">
        <f t="shared" si="25"/>
        <v>0</v>
      </c>
      <c r="S78" s="21">
        <f t="shared" si="26"/>
        <v>0</v>
      </c>
      <c r="T78" s="14" t="s">
        <v>2987</v>
      </c>
      <c r="U78" s="36"/>
      <c r="V78" s="36"/>
      <c r="W78" s="36"/>
      <c r="X78" s="36"/>
      <c r="Y78" s="36"/>
      <c r="Z78" s="36"/>
    </row>
    <row r="79" spans="1:26" ht="27.75" customHeight="1">
      <c r="A79" s="12">
        <v>39</v>
      </c>
      <c r="B79" s="10" t="s">
        <v>3032</v>
      </c>
      <c r="C79" s="14"/>
      <c r="D79" s="14"/>
      <c r="E79" s="9" t="s">
        <v>421</v>
      </c>
      <c r="F79" s="9"/>
      <c r="G79" s="9"/>
      <c r="H79" s="9"/>
      <c r="I79" s="9"/>
      <c r="J79" s="9"/>
      <c r="K79" s="9"/>
      <c r="L79" s="25">
        <f>7730.1+2457</f>
        <v>10187.1</v>
      </c>
      <c r="M79" s="21"/>
      <c r="N79" s="21">
        <f t="shared" si="22"/>
        <v>0</v>
      </c>
      <c r="O79" s="21"/>
      <c r="P79" s="21">
        <f t="shared" si="23"/>
        <v>0</v>
      </c>
      <c r="Q79" s="21">
        <f t="shared" si="24"/>
        <v>0</v>
      </c>
      <c r="R79" s="21">
        <f t="shared" si="25"/>
        <v>0</v>
      </c>
      <c r="S79" s="21">
        <f t="shared" si="26"/>
        <v>0</v>
      </c>
      <c r="T79" s="14" t="s">
        <v>2987</v>
      </c>
      <c r="U79" s="36"/>
      <c r="V79" s="36"/>
      <c r="W79" s="36"/>
      <c r="X79" s="36"/>
      <c r="Y79" s="36"/>
      <c r="Z79" s="36"/>
    </row>
    <row r="80" spans="1:26" ht="27.75" customHeight="1">
      <c r="A80" s="12">
        <v>40</v>
      </c>
      <c r="B80" s="10" t="s">
        <v>3033</v>
      </c>
      <c r="C80" s="14"/>
      <c r="D80" s="14"/>
      <c r="E80" s="9" t="s">
        <v>421</v>
      </c>
      <c r="F80" s="9"/>
      <c r="G80" s="9"/>
      <c r="H80" s="9"/>
      <c r="I80" s="9"/>
      <c r="J80" s="9"/>
      <c r="K80" s="9"/>
      <c r="L80" s="25">
        <v>30</v>
      </c>
      <c r="M80" s="21"/>
      <c r="N80" s="21">
        <f t="shared" si="22"/>
        <v>0</v>
      </c>
      <c r="O80" s="21"/>
      <c r="P80" s="21">
        <f t="shared" si="23"/>
        <v>0</v>
      </c>
      <c r="Q80" s="21">
        <f t="shared" si="24"/>
        <v>0</v>
      </c>
      <c r="R80" s="21">
        <f t="shared" si="25"/>
        <v>0</v>
      </c>
      <c r="S80" s="21">
        <f t="shared" si="26"/>
        <v>0</v>
      </c>
      <c r="T80" s="14" t="s">
        <v>2987</v>
      </c>
      <c r="U80" s="36"/>
      <c r="V80" s="36"/>
      <c r="W80" s="36"/>
      <c r="X80" s="36"/>
      <c r="Y80" s="36"/>
      <c r="Z80" s="36"/>
    </row>
    <row r="81" spans="1:26" ht="27.75" customHeight="1">
      <c r="A81" s="12">
        <v>41</v>
      </c>
      <c r="B81" s="10" t="s">
        <v>3034</v>
      </c>
      <c r="C81" s="14"/>
      <c r="D81" s="14"/>
      <c r="E81" s="9" t="s">
        <v>421</v>
      </c>
      <c r="F81" s="9"/>
      <c r="G81" s="9"/>
      <c r="H81" s="9"/>
      <c r="I81" s="9"/>
      <c r="J81" s="9"/>
      <c r="K81" s="9"/>
      <c r="L81" s="25">
        <v>30</v>
      </c>
      <c r="M81" s="21"/>
      <c r="N81" s="21">
        <f t="shared" si="22"/>
        <v>0</v>
      </c>
      <c r="O81" s="21"/>
      <c r="P81" s="21">
        <f t="shared" si="23"/>
        <v>0</v>
      </c>
      <c r="Q81" s="21">
        <f t="shared" si="24"/>
        <v>0</v>
      </c>
      <c r="R81" s="21">
        <f t="shared" si="25"/>
        <v>0</v>
      </c>
      <c r="S81" s="21">
        <f t="shared" si="26"/>
        <v>0</v>
      </c>
      <c r="T81" s="14" t="s">
        <v>2987</v>
      </c>
      <c r="U81" s="36"/>
      <c r="V81" s="36"/>
      <c r="W81" s="36"/>
      <c r="X81" s="36"/>
      <c r="Y81" s="36"/>
      <c r="Z81" s="36"/>
    </row>
    <row r="82" spans="1:26" ht="27.75" customHeight="1">
      <c r="A82" s="12">
        <v>42</v>
      </c>
      <c r="B82" s="10" t="s">
        <v>3035</v>
      </c>
      <c r="C82" s="14"/>
      <c r="D82" s="14"/>
      <c r="E82" s="9" t="s">
        <v>421</v>
      </c>
      <c r="F82" s="9"/>
      <c r="G82" s="9"/>
      <c r="H82" s="9"/>
      <c r="I82" s="9"/>
      <c r="J82" s="9"/>
      <c r="K82" s="9"/>
      <c r="L82" s="25">
        <v>745</v>
      </c>
      <c r="M82" s="21"/>
      <c r="N82" s="21">
        <f t="shared" si="22"/>
        <v>0</v>
      </c>
      <c r="O82" s="21"/>
      <c r="P82" s="21">
        <f t="shared" si="23"/>
        <v>0</v>
      </c>
      <c r="Q82" s="21">
        <f t="shared" si="24"/>
        <v>0</v>
      </c>
      <c r="R82" s="21">
        <f t="shared" si="25"/>
        <v>0</v>
      </c>
      <c r="S82" s="21">
        <f t="shared" si="26"/>
        <v>0</v>
      </c>
      <c r="T82" s="14" t="s">
        <v>2987</v>
      </c>
      <c r="U82" s="36"/>
      <c r="V82" s="36"/>
      <c r="W82" s="36"/>
      <c r="X82" s="36"/>
      <c r="Y82" s="36"/>
      <c r="Z82" s="36"/>
    </row>
    <row r="83" spans="1:26" ht="27.75" customHeight="1">
      <c r="A83" s="12" t="s">
        <v>218</v>
      </c>
      <c r="B83" s="10" t="s">
        <v>3036</v>
      </c>
      <c r="C83" s="14"/>
      <c r="D83" s="14"/>
      <c r="E83" s="9"/>
      <c r="F83" s="9"/>
      <c r="G83" s="9"/>
      <c r="H83" s="9"/>
      <c r="I83" s="9"/>
      <c r="J83" s="9"/>
      <c r="K83" s="9"/>
      <c r="L83" s="25"/>
      <c r="M83" s="21"/>
      <c r="N83" s="21"/>
      <c r="O83" s="21"/>
      <c r="P83" s="21"/>
      <c r="Q83" s="21"/>
      <c r="R83" s="21"/>
      <c r="S83" s="21"/>
      <c r="T83" s="14"/>
      <c r="U83" s="26"/>
      <c r="V83" s="26"/>
      <c r="W83" s="26"/>
      <c r="X83" s="26"/>
      <c r="Y83" s="26"/>
      <c r="Z83" s="26"/>
    </row>
    <row r="84" spans="1:26" ht="27.75" customHeight="1">
      <c r="A84" s="12">
        <v>43</v>
      </c>
      <c r="B84" s="14" t="s">
        <v>1190</v>
      </c>
      <c r="C84" s="14" t="s">
        <v>3037</v>
      </c>
      <c r="D84" s="14"/>
      <c r="E84" s="9" t="s">
        <v>421</v>
      </c>
      <c r="F84" s="9"/>
      <c r="G84" s="9"/>
      <c r="H84" s="9"/>
      <c r="I84" s="9"/>
      <c r="J84" s="9"/>
      <c r="K84" s="9"/>
      <c r="L84" s="25">
        <v>559</v>
      </c>
      <c r="M84" s="21"/>
      <c r="N84" s="21">
        <f t="shared" ref="N84:N92" si="27">M84*L84</f>
        <v>0</v>
      </c>
      <c r="O84" s="21"/>
      <c r="P84" s="21">
        <f t="shared" ref="P84:P92" si="28">O84*L84</f>
        <v>0</v>
      </c>
      <c r="Q84" s="21">
        <f t="shared" ref="Q84:Q92" si="29">O84+M84</f>
        <v>0</v>
      </c>
      <c r="R84" s="21">
        <f t="shared" ref="R84:R92" si="30">Q84*L84</f>
        <v>0</v>
      </c>
      <c r="S84" s="21">
        <f t="shared" ref="S84:S92" si="31">R84/$T$4</f>
        <v>0</v>
      </c>
      <c r="T84" s="14" t="s">
        <v>420</v>
      </c>
      <c r="U84" s="36"/>
      <c r="V84" s="36"/>
      <c r="W84" s="36"/>
      <c r="X84" s="36"/>
      <c r="Y84" s="36"/>
      <c r="Z84" s="36"/>
    </row>
    <row r="85" spans="1:26" ht="27.75" customHeight="1">
      <c r="A85" s="12">
        <v>44</v>
      </c>
      <c r="B85" s="14" t="s">
        <v>3038</v>
      </c>
      <c r="C85" s="14" t="s">
        <v>3039</v>
      </c>
      <c r="D85" s="14"/>
      <c r="E85" s="9" t="s">
        <v>421</v>
      </c>
      <c r="F85" s="9"/>
      <c r="G85" s="9"/>
      <c r="H85" s="9"/>
      <c r="I85" s="9"/>
      <c r="J85" s="9"/>
      <c r="K85" s="9"/>
      <c r="L85" s="25">
        <v>553</v>
      </c>
      <c r="M85" s="21"/>
      <c r="N85" s="21">
        <f t="shared" si="27"/>
        <v>0</v>
      </c>
      <c r="O85" s="21"/>
      <c r="P85" s="21">
        <f t="shared" si="28"/>
        <v>0</v>
      </c>
      <c r="Q85" s="21">
        <f t="shared" si="29"/>
        <v>0</v>
      </c>
      <c r="R85" s="21">
        <f t="shared" si="30"/>
        <v>0</v>
      </c>
      <c r="S85" s="21">
        <f t="shared" si="31"/>
        <v>0</v>
      </c>
      <c r="T85" s="14" t="s">
        <v>420</v>
      </c>
      <c r="U85" s="26"/>
      <c r="V85" s="26"/>
      <c r="W85" s="26"/>
      <c r="X85" s="26"/>
      <c r="Y85" s="26"/>
      <c r="Z85" s="26"/>
    </row>
    <row r="86" spans="1:26" ht="27.75" customHeight="1">
      <c r="A86" s="12">
        <v>45</v>
      </c>
      <c r="B86" s="14" t="s">
        <v>3038</v>
      </c>
      <c r="C86" s="14" t="s">
        <v>3040</v>
      </c>
      <c r="D86" s="14"/>
      <c r="E86" s="9" t="s">
        <v>421</v>
      </c>
      <c r="F86" s="9"/>
      <c r="G86" s="9"/>
      <c r="H86" s="9"/>
      <c r="I86" s="9"/>
      <c r="J86" s="9"/>
      <c r="K86" s="9"/>
      <c r="L86" s="25">
        <v>68</v>
      </c>
      <c r="M86" s="21"/>
      <c r="N86" s="21">
        <f t="shared" si="27"/>
        <v>0</v>
      </c>
      <c r="O86" s="21"/>
      <c r="P86" s="21">
        <f t="shared" si="28"/>
        <v>0</v>
      </c>
      <c r="Q86" s="21">
        <f t="shared" si="29"/>
        <v>0</v>
      </c>
      <c r="R86" s="21">
        <f t="shared" si="30"/>
        <v>0</v>
      </c>
      <c r="S86" s="21">
        <f t="shared" si="31"/>
        <v>0</v>
      </c>
      <c r="T86" s="14" t="s">
        <v>420</v>
      </c>
      <c r="U86" s="36"/>
      <c r="V86" s="36"/>
      <c r="W86" s="36"/>
      <c r="X86" s="36"/>
      <c r="Y86" s="36"/>
      <c r="Z86" s="36"/>
    </row>
    <row r="87" spans="1:26" ht="27.75" customHeight="1">
      <c r="A87" s="12">
        <v>46</v>
      </c>
      <c r="B87" s="14" t="s">
        <v>3038</v>
      </c>
      <c r="C87" s="14" t="s">
        <v>3041</v>
      </c>
      <c r="D87" s="14"/>
      <c r="E87" s="9" t="s">
        <v>421</v>
      </c>
      <c r="F87" s="9"/>
      <c r="G87" s="9"/>
      <c r="H87" s="9"/>
      <c r="I87" s="9"/>
      <c r="J87" s="9"/>
      <c r="K87" s="9"/>
      <c r="L87" s="25">
        <v>181</v>
      </c>
      <c r="M87" s="21"/>
      <c r="N87" s="21">
        <f t="shared" si="27"/>
        <v>0</v>
      </c>
      <c r="O87" s="21"/>
      <c r="P87" s="21">
        <f t="shared" si="28"/>
        <v>0</v>
      </c>
      <c r="Q87" s="21">
        <f t="shared" si="29"/>
        <v>0</v>
      </c>
      <c r="R87" s="21">
        <f t="shared" si="30"/>
        <v>0</v>
      </c>
      <c r="S87" s="21">
        <f t="shared" si="31"/>
        <v>0</v>
      </c>
      <c r="T87" s="14" t="s">
        <v>420</v>
      </c>
      <c r="U87" s="36"/>
      <c r="V87" s="36"/>
      <c r="W87" s="36"/>
      <c r="X87" s="36"/>
      <c r="Y87" s="36"/>
      <c r="Z87" s="36"/>
    </row>
    <row r="88" spans="1:26" ht="27.75" customHeight="1">
      <c r="A88" s="12">
        <v>47</v>
      </c>
      <c r="B88" s="625" t="s">
        <v>3042</v>
      </c>
      <c r="C88" s="14"/>
      <c r="D88" s="14"/>
      <c r="E88" s="9" t="s">
        <v>421</v>
      </c>
      <c r="F88" s="9"/>
      <c r="G88" s="9"/>
      <c r="H88" s="9"/>
      <c r="I88" s="9"/>
      <c r="J88" s="9"/>
      <c r="K88" s="9"/>
      <c r="L88" s="25">
        <f>4850.3+2071</f>
        <v>6921.3</v>
      </c>
      <c r="M88" s="21"/>
      <c r="N88" s="21">
        <f t="shared" si="27"/>
        <v>0</v>
      </c>
      <c r="O88" s="21"/>
      <c r="P88" s="21">
        <f t="shared" si="28"/>
        <v>0</v>
      </c>
      <c r="Q88" s="21">
        <f t="shared" si="29"/>
        <v>0</v>
      </c>
      <c r="R88" s="21">
        <f t="shared" si="30"/>
        <v>0</v>
      </c>
      <c r="S88" s="21">
        <f t="shared" si="31"/>
        <v>0</v>
      </c>
      <c r="T88" s="14" t="s">
        <v>3043</v>
      </c>
      <c r="U88" s="36"/>
      <c r="V88" s="36"/>
      <c r="W88" s="36"/>
      <c r="X88" s="36"/>
      <c r="Y88" s="36"/>
      <c r="Z88" s="36"/>
    </row>
    <row r="89" spans="1:26" ht="27.75" customHeight="1">
      <c r="A89" s="12">
        <v>48</v>
      </c>
      <c r="B89" s="625" t="s">
        <v>3044</v>
      </c>
      <c r="C89" s="14"/>
      <c r="D89" s="14"/>
      <c r="E89" s="9" t="s">
        <v>421</v>
      </c>
      <c r="F89" s="9"/>
      <c r="G89" s="9"/>
      <c r="H89" s="9"/>
      <c r="I89" s="9"/>
      <c r="J89" s="9"/>
      <c r="K89" s="9"/>
      <c r="L89" s="25">
        <v>2319.1</v>
      </c>
      <c r="M89" s="21"/>
      <c r="N89" s="21">
        <f t="shared" si="27"/>
        <v>0</v>
      </c>
      <c r="O89" s="21"/>
      <c r="P89" s="21">
        <f t="shared" si="28"/>
        <v>0</v>
      </c>
      <c r="Q89" s="21">
        <f t="shared" si="29"/>
        <v>0</v>
      </c>
      <c r="R89" s="21">
        <f t="shared" si="30"/>
        <v>0</v>
      </c>
      <c r="S89" s="21">
        <f t="shared" si="31"/>
        <v>0</v>
      </c>
      <c r="T89" s="14" t="s">
        <v>3043</v>
      </c>
      <c r="U89" s="36"/>
      <c r="V89" s="36"/>
      <c r="W89" s="36"/>
      <c r="X89" s="36"/>
      <c r="Y89" s="36"/>
      <c r="Z89" s="36"/>
    </row>
    <row r="90" spans="1:26" ht="27.75" customHeight="1">
      <c r="A90" s="12">
        <v>49</v>
      </c>
      <c r="B90" s="625" t="s">
        <v>3045</v>
      </c>
      <c r="C90" s="14"/>
      <c r="D90" s="14"/>
      <c r="E90" s="9" t="s">
        <v>421</v>
      </c>
      <c r="F90" s="9"/>
      <c r="G90" s="9"/>
      <c r="H90" s="9"/>
      <c r="I90" s="9"/>
      <c r="J90" s="9"/>
      <c r="K90" s="9"/>
      <c r="L90" s="25">
        <v>930.3</v>
      </c>
      <c r="M90" s="21"/>
      <c r="N90" s="21">
        <f t="shared" si="27"/>
        <v>0</v>
      </c>
      <c r="O90" s="21"/>
      <c r="P90" s="21">
        <f t="shared" si="28"/>
        <v>0</v>
      </c>
      <c r="Q90" s="21">
        <f t="shared" si="29"/>
        <v>0</v>
      </c>
      <c r="R90" s="21">
        <f t="shared" si="30"/>
        <v>0</v>
      </c>
      <c r="S90" s="21">
        <f t="shared" si="31"/>
        <v>0</v>
      </c>
      <c r="T90" s="14" t="s">
        <v>3043</v>
      </c>
      <c r="U90" s="36"/>
      <c r="V90" s="36"/>
      <c r="W90" s="36"/>
      <c r="X90" s="36"/>
      <c r="Y90" s="36"/>
      <c r="Z90" s="36"/>
    </row>
    <row r="91" spans="1:26" ht="27.75" customHeight="1">
      <c r="A91" s="12">
        <v>50</v>
      </c>
      <c r="B91" s="625" t="s">
        <v>3046</v>
      </c>
      <c r="C91" s="14" t="s">
        <v>3047</v>
      </c>
      <c r="D91" s="14"/>
      <c r="E91" s="9" t="s">
        <v>280</v>
      </c>
      <c r="F91" s="9"/>
      <c r="G91" s="9"/>
      <c r="H91" s="9"/>
      <c r="I91" s="9"/>
      <c r="J91" s="9"/>
      <c r="K91" s="9"/>
      <c r="L91" s="25">
        <v>1</v>
      </c>
      <c r="M91" s="21"/>
      <c r="N91" s="21">
        <f t="shared" si="27"/>
        <v>0</v>
      </c>
      <c r="O91" s="21"/>
      <c r="P91" s="21">
        <f t="shared" si="28"/>
        <v>0</v>
      </c>
      <c r="Q91" s="21">
        <f t="shared" si="29"/>
        <v>0</v>
      </c>
      <c r="R91" s="21">
        <f t="shared" si="30"/>
        <v>0</v>
      </c>
      <c r="S91" s="21">
        <f t="shared" si="31"/>
        <v>0</v>
      </c>
      <c r="T91" s="14" t="s">
        <v>3043</v>
      </c>
      <c r="U91" s="36"/>
      <c r="V91" s="36"/>
      <c r="W91" s="36"/>
      <c r="X91" s="36"/>
      <c r="Y91" s="36"/>
      <c r="Z91" s="36"/>
    </row>
    <row r="92" spans="1:26" ht="27.75" customHeight="1">
      <c r="A92" s="12">
        <v>51</v>
      </c>
      <c r="B92" s="14" t="s">
        <v>3048</v>
      </c>
      <c r="C92" s="14" t="s">
        <v>3049</v>
      </c>
      <c r="D92" s="14"/>
      <c r="E92" s="9" t="s">
        <v>280</v>
      </c>
      <c r="F92" s="9"/>
      <c r="G92" s="9"/>
      <c r="H92" s="9"/>
      <c r="I92" s="9"/>
      <c r="J92" s="9"/>
      <c r="K92" s="9"/>
      <c r="L92" s="24">
        <v>1</v>
      </c>
      <c r="M92" s="21"/>
      <c r="N92" s="21">
        <f t="shared" si="27"/>
        <v>0</v>
      </c>
      <c r="O92" s="21"/>
      <c r="P92" s="21">
        <f t="shared" si="28"/>
        <v>0</v>
      </c>
      <c r="Q92" s="21">
        <f t="shared" si="29"/>
        <v>0</v>
      </c>
      <c r="R92" s="21">
        <f t="shared" si="30"/>
        <v>0</v>
      </c>
      <c r="S92" s="21">
        <f t="shared" si="31"/>
        <v>0</v>
      </c>
      <c r="T92" s="14" t="s">
        <v>3043</v>
      </c>
      <c r="U92" s="26"/>
      <c r="V92" s="26"/>
      <c r="W92" s="26"/>
      <c r="X92" s="26"/>
      <c r="Y92" s="26"/>
      <c r="Z92" s="26"/>
    </row>
    <row r="93" spans="1:26" ht="27.75" customHeight="1">
      <c r="A93" s="12"/>
      <c r="B93" s="14"/>
      <c r="C93" s="14"/>
      <c r="D93" s="14"/>
      <c r="E93" s="9"/>
      <c r="F93" s="9"/>
      <c r="G93" s="9"/>
      <c r="H93" s="9"/>
      <c r="I93" s="9"/>
      <c r="J93" s="9"/>
      <c r="K93" s="9"/>
      <c r="L93" s="24"/>
      <c r="M93" s="21"/>
      <c r="N93" s="21"/>
      <c r="O93" s="21"/>
      <c r="P93" s="21"/>
      <c r="Q93" s="21"/>
      <c r="R93" s="21"/>
      <c r="S93" s="21"/>
      <c r="T93" s="14"/>
      <c r="U93" s="26"/>
      <c r="V93" s="26"/>
      <c r="W93" s="26"/>
      <c r="X93" s="26"/>
      <c r="Y93" s="26"/>
      <c r="Z93" s="26"/>
    </row>
    <row r="94" spans="1:26" ht="27.75" customHeight="1">
      <c r="A94" s="6">
        <v>3</v>
      </c>
      <c r="B94" s="7" t="s">
        <v>3050</v>
      </c>
      <c r="C94" s="7"/>
      <c r="D94" s="7"/>
      <c r="E94" s="6"/>
      <c r="F94" s="6"/>
      <c r="G94" s="6"/>
      <c r="H94" s="6"/>
      <c r="I94" s="6"/>
      <c r="J94" s="6"/>
      <c r="K94" s="6"/>
      <c r="L94" s="18"/>
      <c r="M94" s="23"/>
      <c r="N94" s="23">
        <f>SUM(N95:N124)</f>
        <v>0</v>
      </c>
      <c r="O94" s="23"/>
      <c r="P94" s="23">
        <f>SUM(P95:P124)</f>
        <v>0</v>
      </c>
      <c r="Q94" s="23"/>
      <c r="R94" s="23">
        <f>P94+N94</f>
        <v>0</v>
      </c>
      <c r="S94" s="23">
        <f>R94/$T$4</f>
        <v>0</v>
      </c>
      <c r="T94" s="7"/>
      <c r="U94" s="26"/>
      <c r="V94" s="26"/>
      <c r="W94" s="26"/>
      <c r="X94" s="26"/>
      <c r="Y94" s="26"/>
      <c r="Z94" s="26"/>
    </row>
    <row r="95" spans="1:26" ht="27.75" customHeight="1">
      <c r="A95" s="12" t="s">
        <v>218</v>
      </c>
      <c r="B95" s="10" t="s">
        <v>3051</v>
      </c>
      <c r="C95" s="14"/>
      <c r="D95" s="14"/>
      <c r="E95" s="9"/>
      <c r="F95" s="9"/>
      <c r="G95" s="9"/>
      <c r="H95" s="9"/>
      <c r="I95" s="9"/>
      <c r="J95" s="9"/>
      <c r="K95" s="9"/>
      <c r="L95" s="25"/>
      <c r="M95" s="21"/>
      <c r="N95" s="21"/>
      <c r="O95" s="21"/>
      <c r="P95" s="21"/>
      <c r="Q95" s="21"/>
      <c r="R95" s="21"/>
      <c r="S95" s="21"/>
      <c r="T95" s="14"/>
      <c r="U95" s="26"/>
      <c r="V95" s="26"/>
      <c r="W95" s="26"/>
      <c r="X95" s="26"/>
      <c r="Y95" s="26"/>
      <c r="Z95" s="26"/>
    </row>
    <row r="96" spans="1:26" ht="27.75" customHeight="1">
      <c r="A96" s="37">
        <v>1</v>
      </c>
      <c r="B96" s="38" t="s">
        <v>3052</v>
      </c>
      <c r="C96" s="39"/>
      <c r="D96" s="39"/>
      <c r="E96" s="40" t="s">
        <v>929</v>
      </c>
      <c r="F96" s="40"/>
      <c r="G96" s="40"/>
      <c r="H96" s="40"/>
      <c r="I96" s="40"/>
      <c r="J96" s="40"/>
      <c r="K96" s="40"/>
      <c r="L96" s="41">
        <v>1402</v>
      </c>
      <c r="M96" s="42"/>
      <c r="N96" s="42">
        <f t="shared" ref="N96:N116" si="32">M96*L96</f>
        <v>0</v>
      </c>
      <c r="O96" s="42"/>
      <c r="P96" s="42">
        <f t="shared" ref="P96:P116" si="33">O96*L96</f>
        <v>0</v>
      </c>
      <c r="Q96" s="42">
        <f t="shared" ref="Q96:Q116" si="34">O96+M96</f>
        <v>0</v>
      </c>
      <c r="R96" s="42">
        <f t="shared" ref="R96:R116" si="35">Q96*L96</f>
        <v>0</v>
      </c>
      <c r="S96" s="42">
        <f t="shared" ref="S96:S116" si="36">R96/$T$4</f>
        <v>0</v>
      </c>
      <c r="T96" s="39" t="s">
        <v>3053</v>
      </c>
      <c r="U96" s="44"/>
      <c r="V96" s="44"/>
      <c r="W96" s="44"/>
      <c r="X96" s="44"/>
      <c r="Y96" s="44"/>
      <c r="Z96" s="44"/>
    </row>
    <row r="97" spans="1:26" ht="27.75" customHeight="1">
      <c r="A97" s="37">
        <v>2</v>
      </c>
      <c r="B97" s="38" t="s">
        <v>3054</v>
      </c>
      <c r="C97" s="39"/>
      <c r="D97" s="39"/>
      <c r="E97" s="40" t="s">
        <v>929</v>
      </c>
      <c r="F97" s="40"/>
      <c r="G97" s="40"/>
      <c r="H97" s="40"/>
      <c r="I97" s="40"/>
      <c r="J97" s="40"/>
      <c r="K97" s="40"/>
      <c r="L97" s="41">
        <f>101-3</f>
        <v>98</v>
      </c>
      <c r="M97" s="42"/>
      <c r="N97" s="42">
        <f t="shared" si="32"/>
        <v>0</v>
      </c>
      <c r="O97" s="42"/>
      <c r="P97" s="42">
        <f t="shared" si="33"/>
        <v>0</v>
      </c>
      <c r="Q97" s="42">
        <f t="shared" si="34"/>
        <v>0</v>
      </c>
      <c r="R97" s="42">
        <f t="shared" si="35"/>
        <v>0</v>
      </c>
      <c r="S97" s="42">
        <f t="shared" si="36"/>
        <v>0</v>
      </c>
      <c r="T97" s="39" t="s">
        <v>3053</v>
      </c>
      <c r="U97" s="44"/>
      <c r="V97" s="44"/>
      <c r="W97" s="44"/>
      <c r="X97" s="44"/>
      <c r="Y97" s="44"/>
      <c r="Z97" s="44"/>
    </row>
    <row r="98" spans="1:26" ht="27.75" customHeight="1">
      <c r="A98" s="37">
        <v>3</v>
      </c>
      <c r="B98" s="38" t="s">
        <v>3055</v>
      </c>
      <c r="C98" s="39"/>
      <c r="D98" s="39"/>
      <c r="E98" s="40" t="s">
        <v>929</v>
      </c>
      <c r="F98" s="40"/>
      <c r="G98" s="40"/>
      <c r="H98" s="40"/>
      <c r="I98" s="40"/>
      <c r="J98" s="40"/>
      <c r="K98" s="40"/>
      <c r="L98" s="41">
        <v>589</v>
      </c>
      <c r="M98" s="42"/>
      <c r="N98" s="42">
        <f t="shared" si="32"/>
        <v>0</v>
      </c>
      <c r="O98" s="42"/>
      <c r="P98" s="42">
        <f t="shared" si="33"/>
        <v>0</v>
      </c>
      <c r="Q98" s="42">
        <f t="shared" si="34"/>
        <v>0</v>
      </c>
      <c r="R98" s="42">
        <f t="shared" si="35"/>
        <v>0</v>
      </c>
      <c r="S98" s="42">
        <f t="shared" si="36"/>
        <v>0</v>
      </c>
      <c r="T98" s="39" t="s">
        <v>3053</v>
      </c>
      <c r="U98" s="44"/>
      <c r="V98" s="44"/>
      <c r="W98" s="44"/>
      <c r="X98" s="44"/>
      <c r="Y98" s="44"/>
      <c r="Z98" s="44"/>
    </row>
    <row r="99" spans="1:26" ht="27.75" customHeight="1">
      <c r="A99" s="37">
        <v>4</v>
      </c>
      <c r="B99" s="38" t="s">
        <v>3056</v>
      </c>
      <c r="C99" s="39"/>
      <c r="D99" s="39"/>
      <c r="E99" s="40" t="s">
        <v>929</v>
      </c>
      <c r="F99" s="40"/>
      <c r="G99" s="40"/>
      <c r="H99" s="40"/>
      <c r="I99" s="40"/>
      <c r="J99" s="40"/>
      <c r="K99" s="40"/>
      <c r="L99" s="41">
        <v>135</v>
      </c>
      <c r="M99" s="42"/>
      <c r="N99" s="42">
        <f t="shared" si="32"/>
        <v>0</v>
      </c>
      <c r="O99" s="42"/>
      <c r="P99" s="42">
        <f t="shared" si="33"/>
        <v>0</v>
      </c>
      <c r="Q99" s="42">
        <f t="shared" si="34"/>
        <v>0</v>
      </c>
      <c r="R99" s="42">
        <f t="shared" si="35"/>
        <v>0</v>
      </c>
      <c r="S99" s="42">
        <f t="shared" si="36"/>
        <v>0</v>
      </c>
      <c r="T99" s="39" t="s">
        <v>3053</v>
      </c>
      <c r="U99" s="44"/>
      <c r="V99" s="44"/>
      <c r="W99" s="44"/>
      <c r="X99" s="44"/>
      <c r="Y99" s="44"/>
      <c r="Z99" s="44"/>
    </row>
    <row r="100" spans="1:26" ht="27.75" customHeight="1">
      <c r="A100" s="37">
        <v>5</v>
      </c>
      <c r="B100" s="38" t="s">
        <v>3057</v>
      </c>
      <c r="C100" s="39"/>
      <c r="D100" s="39"/>
      <c r="E100" s="40" t="s">
        <v>929</v>
      </c>
      <c r="F100" s="40"/>
      <c r="G100" s="40"/>
      <c r="H100" s="40"/>
      <c r="I100" s="40"/>
      <c r="J100" s="40"/>
      <c r="K100" s="40"/>
      <c r="L100" s="41">
        <v>0</v>
      </c>
      <c r="M100" s="42"/>
      <c r="N100" s="42">
        <f t="shared" si="32"/>
        <v>0</v>
      </c>
      <c r="O100" s="42"/>
      <c r="P100" s="42">
        <f t="shared" si="33"/>
        <v>0</v>
      </c>
      <c r="Q100" s="42">
        <f t="shared" si="34"/>
        <v>0</v>
      </c>
      <c r="R100" s="42">
        <f t="shared" si="35"/>
        <v>0</v>
      </c>
      <c r="S100" s="42">
        <f t="shared" si="36"/>
        <v>0</v>
      </c>
      <c r="T100" s="39" t="s">
        <v>3053</v>
      </c>
      <c r="U100" s="44"/>
      <c r="V100" s="44"/>
      <c r="W100" s="44"/>
      <c r="X100" s="44"/>
      <c r="Y100" s="44"/>
      <c r="Z100" s="44"/>
    </row>
    <row r="101" spans="1:26" ht="27.75" customHeight="1">
      <c r="A101" s="37">
        <v>6</v>
      </c>
      <c r="B101" s="38" t="s">
        <v>3058</v>
      </c>
      <c r="C101" s="39"/>
      <c r="D101" s="39"/>
      <c r="E101" s="40" t="s">
        <v>929</v>
      </c>
      <c r="F101" s="40"/>
      <c r="G101" s="40"/>
      <c r="H101" s="40"/>
      <c r="I101" s="40"/>
      <c r="J101" s="40"/>
      <c r="K101" s="40"/>
      <c r="L101" s="41">
        <f>112+4</f>
        <v>116</v>
      </c>
      <c r="M101" s="42"/>
      <c r="N101" s="42">
        <f t="shared" si="32"/>
        <v>0</v>
      </c>
      <c r="O101" s="42"/>
      <c r="P101" s="42">
        <f t="shared" si="33"/>
        <v>0</v>
      </c>
      <c r="Q101" s="42">
        <f t="shared" si="34"/>
        <v>0</v>
      </c>
      <c r="R101" s="42">
        <f t="shared" si="35"/>
        <v>0</v>
      </c>
      <c r="S101" s="42">
        <f t="shared" si="36"/>
        <v>0</v>
      </c>
      <c r="T101" s="39" t="s">
        <v>3053</v>
      </c>
      <c r="U101" s="44"/>
      <c r="V101" s="44"/>
      <c r="W101" s="44"/>
      <c r="X101" s="44"/>
      <c r="Y101" s="44"/>
      <c r="Z101" s="44"/>
    </row>
    <row r="102" spans="1:26" ht="30" customHeight="1">
      <c r="A102" s="37">
        <v>7</v>
      </c>
      <c r="B102" s="38" t="s">
        <v>3059</v>
      </c>
      <c r="C102" s="39"/>
      <c r="D102" s="39"/>
      <c r="E102" s="40" t="s">
        <v>929</v>
      </c>
      <c r="F102" s="40"/>
      <c r="G102" s="40"/>
      <c r="H102" s="40"/>
      <c r="I102" s="40"/>
      <c r="J102" s="40"/>
      <c r="K102" s="40"/>
      <c r="L102" s="41">
        <v>56</v>
      </c>
      <c r="M102" s="42"/>
      <c r="N102" s="42">
        <f t="shared" si="32"/>
        <v>0</v>
      </c>
      <c r="O102" s="42"/>
      <c r="P102" s="42">
        <f t="shared" si="33"/>
        <v>0</v>
      </c>
      <c r="Q102" s="42">
        <f t="shared" si="34"/>
        <v>0</v>
      </c>
      <c r="R102" s="42">
        <f t="shared" si="35"/>
        <v>0</v>
      </c>
      <c r="S102" s="42">
        <f t="shared" si="36"/>
        <v>0</v>
      </c>
      <c r="T102" s="39" t="s">
        <v>3053</v>
      </c>
      <c r="U102" s="44"/>
      <c r="V102" s="44"/>
      <c r="W102" s="44"/>
      <c r="X102" s="44"/>
      <c r="Y102" s="44"/>
      <c r="Z102" s="44"/>
    </row>
    <row r="103" spans="1:26" ht="27.75" customHeight="1">
      <c r="A103" s="37">
        <v>8</v>
      </c>
      <c r="B103" s="38" t="s">
        <v>3060</v>
      </c>
      <c r="C103" s="39"/>
      <c r="D103" s="39"/>
      <c r="E103" s="40" t="s">
        <v>929</v>
      </c>
      <c r="F103" s="40"/>
      <c r="G103" s="40"/>
      <c r="H103" s="40"/>
      <c r="I103" s="40"/>
      <c r="J103" s="40"/>
      <c r="K103" s="40"/>
      <c r="L103" s="41">
        <v>0</v>
      </c>
      <c r="M103" s="42"/>
      <c r="N103" s="42">
        <f t="shared" si="32"/>
        <v>0</v>
      </c>
      <c r="O103" s="42"/>
      <c r="P103" s="42">
        <f t="shared" si="33"/>
        <v>0</v>
      </c>
      <c r="Q103" s="42">
        <f t="shared" si="34"/>
        <v>0</v>
      </c>
      <c r="R103" s="42">
        <f t="shared" si="35"/>
        <v>0</v>
      </c>
      <c r="S103" s="42">
        <f t="shared" si="36"/>
        <v>0</v>
      </c>
      <c r="T103" s="39" t="s">
        <v>3053</v>
      </c>
      <c r="U103" s="44"/>
      <c r="V103" s="44"/>
      <c r="W103" s="44"/>
      <c r="X103" s="44"/>
      <c r="Y103" s="44"/>
      <c r="Z103" s="44"/>
    </row>
    <row r="104" spans="1:26" ht="27.75" customHeight="1">
      <c r="A104" s="37">
        <v>9</v>
      </c>
      <c r="B104" s="38" t="s">
        <v>3061</v>
      </c>
      <c r="C104" s="39"/>
      <c r="D104" s="39"/>
      <c r="E104" s="40" t="s">
        <v>929</v>
      </c>
      <c r="F104" s="40"/>
      <c r="G104" s="40"/>
      <c r="H104" s="40"/>
      <c r="I104" s="40"/>
      <c r="J104" s="40"/>
      <c r="K104" s="40"/>
      <c r="L104" s="41">
        <v>52</v>
      </c>
      <c r="M104" s="42"/>
      <c r="N104" s="42">
        <f t="shared" si="32"/>
        <v>0</v>
      </c>
      <c r="O104" s="42"/>
      <c r="P104" s="42">
        <f t="shared" si="33"/>
        <v>0</v>
      </c>
      <c r="Q104" s="42">
        <f t="shared" si="34"/>
        <v>0</v>
      </c>
      <c r="R104" s="42">
        <f t="shared" si="35"/>
        <v>0</v>
      </c>
      <c r="S104" s="42">
        <f t="shared" si="36"/>
        <v>0</v>
      </c>
      <c r="T104" s="39" t="s">
        <v>3053</v>
      </c>
      <c r="U104" s="44"/>
      <c r="V104" s="44"/>
      <c r="W104" s="44"/>
      <c r="X104" s="44"/>
      <c r="Y104" s="44"/>
      <c r="Z104" s="44"/>
    </row>
    <row r="105" spans="1:26" ht="27.75" customHeight="1">
      <c r="A105" s="37">
        <v>10</v>
      </c>
      <c r="B105" s="38" t="s">
        <v>3062</v>
      </c>
      <c r="C105" s="39"/>
      <c r="D105" s="39"/>
      <c r="E105" s="40" t="s">
        <v>929</v>
      </c>
      <c r="F105" s="40"/>
      <c r="G105" s="40"/>
      <c r="H105" s="40"/>
      <c r="I105" s="40"/>
      <c r="J105" s="40"/>
      <c r="K105" s="40"/>
      <c r="L105" s="41">
        <v>20</v>
      </c>
      <c r="M105" s="42"/>
      <c r="N105" s="42">
        <f t="shared" si="32"/>
        <v>0</v>
      </c>
      <c r="O105" s="42"/>
      <c r="P105" s="42">
        <f t="shared" si="33"/>
        <v>0</v>
      </c>
      <c r="Q105" s="42">
        <f t="shared" si="34"/>
        <v>0</v>
      </c>
      <c r="R105" s="42">
        <f t="shared" si="35"/>
        <v>0</v>
      </c>
      <c r="S105" s="42">
        <f t="shared" si="36"/>
        <v>0</v>
      </c>
      <c r="T105" s="39" t="s">
        <v>3053</v>
      </c>
      <c r="U105" s="44"/>
      <c r="V105" s="44"/>
      <c r="W105" s="44"/>
      <c r="X105" s="44"/>
      <c r="Y105" s="44"/>
      <c r="Z105" s="44"/>
    </row>
    <row r="106" spans="1:26" ht="27.75" customHeight="1">
      <c r="A106" s="37">
        <v>11</v>
      </c>
      <c r="B106" s="38" t="s">
        <v>3063</v>
      </c>
      <c r="C106" s="39"/>
      <c r="D106" s="39"/>
      <c r="E106" s="40" t="s">
        <v>929</v>
      </c>
      <c r="F106" s="40"/>
      <c r="G106" s="40"/>
      <c r="H106" s="40"/>
      <c r="I106" s="40"/>
      <c r="J106" s="40"/>
      <c r="K106" s="40"/>
      <c r="L106" s="41">
        <v>21</v>
      </c>
      <c r="M106" s="42"/>
      <c r="N106" s="42">
        <f t="shared" si="32"/>
        <v>0</v>
      </c>
      <c r="O106" s="42"/>
      <c r="P106" s="42">
        <f t="shared" si="33"/>
        <v>0</v>
      </c>
      <c r="Q106" s="42">
        <f t="shared" si="34"/>
        <v>0</v>
      </c>
      <c r="R106" s="42">
        <f t="shared" si="35"/>
        <v>0</v>
      </c>
      <c r="S106" s="42">
        <f t="shared" si="36"/>
        <v>0</v>
      </c>
      <c r="T106" s="39" t="s">
        <v>3053</v>
      </c>
      <c r="U106" s="44"/>
      <c r="V106" s="44"/>
      <c r="W106" s="44"/>
      <c r="X106" s="44"/>
      <c r="Y106" s="44"/>
      <c r="Z106" s="44"/>
    </row>
    <row r="107" spans="1:26" ht="27.75" customHeight="1">
      <c r="A107" s="37">
        <v>12</v>
      </c>
      <c r="B107" s="38" t="s">
        <v>3064</v>
      </c>
      <c r="C107" s="39"/>
      <c r="D107" s="39"/>
      <c r="E107" s="40" t="s">
        <v>929</v>
      </c>
      <c r="F107" s="40"/>
      <c r="G107" s="40"/>
      <c r="H107" s="40"/>
      <c r="I107" s="40"/>
      <c r="J107" s="40"/>
      <c r="K107" s="40"/>
      <c r="L107" s="41">
        <v>6</v>
      </c>
      <c r="M107" s="42"/>
      <c r="N107" s="42">
        <f t="shared" si="32"/>
        <v>0</v>
      </c>
      <c r="O107" s="42"/>
      <c r="P107" s="42">
        <f t="shared" si="33"/>
        <v>0</v>
      </c>
      <c r="Q107" s="42">
        <f t="shared" si="34"/>
        <v>0</v>
      </c>
      <c r="R107" s="42">
        <f t="shared" si="35"/>
        <v>0</v>
      </c>
      <c r="S107" s="42">
        <f t="shared" si="36"/>
        <v>0</v>
      </c>
      <c r="T107" s="39" t="s">
        <v>3053</v>
      </c>
      <c r="U107" s="44"/>
      <c r="V107" s="44"/>
      <c r="W107" s="44"/>
      <c r="X107" s="44"/>
      <c r="Y107" s="44"/>
      <c r="Z107" s="44"/>
    </row>
    <row r="108" spans="1:26" ht="27.75" customHeight="1">
      <c r="A108" s="12">
        <v>13</v>
      </c>
      <c r="B108" s="10" t="s">
        <v>2805</v>
      </c>
      <c r="C108" s="14"/>
      <c r="D108" s="14"/>
      <c r="E108" s="9" t="s">
        <v>929</v>
      </c>
      <c r="F108" s="9"/>
      <c r="G108" s="9"/>
      <c r="H108" s="9"/>
      <c r="I108" s="9"/>
      <c r="J108" s="9"/>
      <c r="K108" s="9">
        <v>42</v>
      </c>
      <c r="L108" s="25">
        <v>40</v>
      </c>
      <c r="M108" s="21"/>
      <c r="N108" s="21">
        <f t="shared" si="32"/>
        <v>0</v>
      </c>
      <c r="O108" s="21"/>
      <c r="P108" s="21">
        <f t="shared" si="33"/>
        <v>0</v>
      </c>
      <c r="Q108" s="21">
        <f t="shared" si="34"/>
        <v>0</v>
      </c>
      <c r="R108" s="21">
        <f t="shared" si="35"/>
        <v>0</v>
      </c>
      <c r="S108" s="21">
        <f t="shared" si="36"/>
        <v>0</v>
      </c>
      <c r="T108" s="14" t="s">
        <v>3053</v>
      </c>
      <c r="U108" s="36"/>
      <c r="V108" s="36"/>
      <c r="W108" s="36"/>
      <c r="X108" s="36"/>
      <c r="Y108" s="36"/>
      <c r="Z108" s="36"/>
    </row>
    <row r="109" spans="1:26" ht="27.75" customHeight="1">
      <c r="A109" s="12">
        <v>14</v>
      </c>
      <c r="B109" s="10" t="s">
        <v>3065</v>
      </c>
      <c r="C109" s="14"/>
      <c r="D109" s="14"/>
      <c r="E109" s="9" t="s">
        <v>929</v>
      </c>
      <c r="F109" s="9"/>
      <c r="G109" s="9"/>
      <c r="H109" s="9"/>
      <c r="I109" s="9"/>
      <c r="J109" s="9"/>
      <c r="K109" s="9"/>
      <c r="L109" s="25">
        <v>40</v>
      </c>
      <c r="M109" s="21"/>
      <c r="N109" s="21">
        <f t="shared" si="32"/>
        <v>0</v>
      </c>
      <c r="O109" s="21"/>
      <c r="P109" s="21">
        <f t="shared" si="33"/>
        <v>0</v>
      </c>
      <c r="Q109" s="21">
        <f t="shared" si="34"/>
        <v>0</v>
      </c>
      <c r="R109" s="21">
        <f t="shared" si="35"/>
        <v>0</v>
      </c>
      <c r="S109" s="21">
        <f t="shared" si="36"/>
        <v>0</v>
      </c>
      <c r="T109" s="14" t="s">
        <v>3053</v>
      </c>
      <c r="U109" s="36"/>
      <c r="V109" s="36"/>
      <c r="W109" s="36"/>
      <c r="X109" s="36"/>
      <c r="Y109" s="36"/>
      <c r="Z109" s="36"/>
    </row>
    <row r="110" spans="1:26" ht="27.75" customHeight="1">
      <c r="A110" s="12">
        <v>15</v>
      </c>
      <c r="B110" s="14" t="s">
        <v>3066</v>
      </c>
      <c r="C110" s="14"/>
      <c r="D110" s="14"/>
      <c r="E110" s="9" t="s">
        <v>163</v>
      </c>
      <c r="F110" s="9"/>
      <c r="G110" s="9"/>
      <c r="H110" s="9"/>
      <c r="I110" s="9"/>
      <c r="J110" s="9"/>
      <c r="K110" s="9"/>
      <c r="L110" s="25">
        <v>1</v>
      </c>
      <c r="M110" s="21"/>
      <c r="N110" s="21">
        <f t="shared" si="32"/>
        <v>0</v>
      </c>
      <c r="O110" s="21"/>
      <c r="P110" s="21">
        <f t="shared" si="33"/>
        <v>0</v>
      </c>
      <c r="Q110" s="21">
        <f t="shared" si="34"/>
        <v>0</v>
      </c>
      <c r="R110" s="21">
        <f t="shared" si="35"/>
        <v>0</v>
      </c>
      <c r="S110" s="21">
        <f t="shared" si="36"/>
        <v>0</v>
      </c>
      <c r="T110" s="14"/>
      <c r="U110" s="26"/>
      <c r="V110" s="26"/>
      <c r="W110" s="26"/>
      <c r="X110" s="26"/>
      <c r="Y110" s="26"/>
      <c r="Z110" s="26"/>
    </row>
    <row r="111" spans="1:26" ht="27.75" customHeight="1">
      <c r="A111" s="12">
        <v>16</v>
      </c>
      <c r="B111" s="14" t="s">
        <v>3067</v>
      </c>
      <c r="C111" s="14"/>
      <c r="D111" s="14"/>
      <c r="E111" s="9" t="s">
        <v>163</v>
      </c>
      <c r="F111" s="9"/>
      <c r="G111" s="9"/>
      <c r="H111" s="9"/>
      <c r="I111" s="9"/>
      <c r="J111" s="9"/>
      <c r="K111" s="9"/>
      <c r="L111" s="25">
        <v>1</v>
      </c>
      <c r="M111" s="21"/>
      <c r="N111" s="21">
        <f t="shared" si="32"/>
        <v>0</v>
      </c>
      <c r="O111" s="21"/>
      <c r="P111" s="21">
        <f t="shared" si="33"/>
        <v>0</v>
      </c>
      <c r="Q111" s="21">
        <f t="shared" si="34"/>
        <v>0</v>
      </c>
      <c r="R111" s="21">
        <f t="shared" si="35"/>
        <v>0</v>
      </c>
      <c r="S111" s="21">
        <f t="shared" si="36"/>
        <v>0</v>
      </c>
      <c r="T111" s="14"/>
      <c r="U111" s="26"/>
      <c r="V111" s="26"/>
      <c r="W111" s="26"/>
      <c r="X111" s="26"/>
      <c r="Y111" s="26"/>
      <c r="Z111" s="26"/>
    </row>
    <row r="112" spans="1:26" ht="27.75" customHeight="1">
      <c r="A112" s="12">
        <v>17</v>
      </c>
      <c r="B112" s="10" t="s">
        <v>3068</v>
      </c>
      <c r="C112" s="14"/>
      <c r="D112" s="14"/>
      <c r="E112" s="9" t="s">
        <v>280</v>
      </c>
      <c r="F112" s="9"/>
      <c r="G112" s="9"/>
      <c r="H112" s="9"/>
      <c r="I112" s="9"/>
      <c r="J112" s="9"/>
      <c r="K112" s="9"/>
      <c r="L112" s="25">
        <v>20</v>
      </c>
      <c r="M112" s="21"/>
      <c r="N112" s="21">
        <f t="shared" si="32"/>
        <v>0</v>
      </c>
      <c r="O112" s="21"/>
      <c r="P112" s="21">
        <f t="shared" si="33"/>
        <v>0</v>
      </c>
      <c r="Q112" s="21">
        <f t="shared" si="34"/>
        <v>0</v>
      </c>
      <c r="R112" s="21">
        <f t="shared" si="35"/>
        <v>0</v>
      </c>
      <c r="S112" s="21">
        <f t="shared" si="36"/>
        <v>0</v>
      </c>
      <c r="T112" s="14" t="s">
        <v>3069</v>
      </c>
      <c r="U112" s="36"/>
      <c r="V112" s="36"/>
      <c r="W112" s="36"/>
      <c r="X112" s="36"/>
      <c r="Y112" s="36"/>
      <c r="Z112" s="36"/>
    </row>
    <row r="113" spans="1:26" ht="27.75" customHeight="1">
      <c r="A113" s="12">
        <v>18</v>
      </c>
      <c r="B113" s="10" t="s">
        <v>3070</v>
      </c>
      <c r="C113" s="14"/>
      <c r="D113" s="14"/>
      <c r="E113" s="9" t="s">
        <v>280</v>
      </c>
      <c r="F113" s="9"/>
      <c r="G113" s="9"/>
      <c r="H113" s="9"/>
      <c r="I113" s="9"/>
      <c r="J113" s="9"/>
      <c r="K113" s="9"/>
      <c r="L113" s="25">
        <v>20</v>
      </c>
      <c r="M113" s="21"/>
      <c r="N113" s="21">
        <f t="shared" si="32"/>
        <v>0</v>
      </c>
      <c r="O113" s="21"/>
      <c r="P113" s="21">
        <f t="shared" si="33"/>
        <v>0</v>
      </c>
      <c r="Q113" s="21">
        <f t="shared" si="34"/>
        <v>0</v>
      </c>
      <c r="R113" s="21">
        <f t="shared" si="35"/>
        <v>0</v>
      </c>
      <c r="S113" s="21">
        <f t="shared" si="36"/>
        <v>0</v>
      </c>
      <c r="T113" s="14" t="s">
        <v>3069</v>
      </c>
      <c r="U113" s="36"/>
      <c r="V113" s="36"/>
      <c r="W113" s="36"/>
      <c r="X113" s="36"/>
      <c r="Y113" s="36"/>
      <c r="Z113" s="36"/>
    </row>
    <row r="114" spans="1:26" ht="27.75" customHeight="1">
      <c r="A114" s="12">
        <v>19</v>
      </c>
      <c r="B114" s="10" t="s">
        <v>3071</v>
      </c>
      <c r="C114" s="14"/>
      <c r="D114" s="14"/>
      <c r="E114" s="9" t="s">
        <v>280</v>
      </c>
      <c r="F114" s="9"/>
      <c r="G114" s="9"/>
      <c r="H114" s="9"/>
      <c r="I114" s="9"/>
      <c r="J114" s="9"/>
      <c r="K114" s="9"/>
      <c r="L114" s="25">
        <v>20</v>
      </c>
      <c r="M114" s="21"/>
      <c r="N114" s="21">
        <f t="shared" si="32"/>
        <v>0</v>
      </c>
      <c r="O114" s="21"/>
      <c r="P114" s="21">
        <f t="shared" si="33"/>
        <v>0</v>
      </c>
      <c r="Q114" s="21">
        <f t="shared" si="34"/>
        <v>0</v>
      </c>
      <c r="R114" s="21">
        <f t="shared" si="35"/>
        <v>0</v>
      </c>
      <c r="S114" s="21">
        <f t="shared" si="36"/>
        <v>0</v>
      </c>
      <c r="T114" s="14" t="s">
        <v>3069</v>
      </c>
      <c r="U114" s="36"/>
      <c r="V114" s="36"/>
      <c r="W114" s="36"/>
      <c r="X114" s="36"/>
      <c r="Y114" s="36"/>
      <c r="Z114" s="36"/>
    </row>
    <row r="115" spans="1:26" ht="27.75" customHeight="1">
      <c r="A115" s="12">
        <v>18</v>
      </c>
      <c r="B115" s="14" t="s">
        <v>3072</v>
      </c>
      <c r="C115" s="14"/>
      <c r="D115" s="14"/>
      <c r="E115" s="9" t="s">
        <v>163</v>
      </c>
      <c r="F115" s="9"/>
      <c r="G115" s="9"/>
      <c r="H115" s="9"/>
      <c r="I115" s="9"/>
      <c r="J115" s="9"/>
      <c r="K115" s="9"/>
      <c r="L115" s="25">
        <v>1</v>
      </c>
      <c r="M115" s="21"/>
      <c r="N115" s="21">
        <f t="shared" si="32"/>
        <v>0</v>
      </c>
      <c r="O115" s="21"/>
      <c r="P115" s="21">
        <f t="shared" si="33"/>
        <v>0</v>
      </c>
      <c r="Q115" s="21">
        <f t="shared" si="34"/>
        <v>0</v>
      </c>
      <c r="R115" s="21">
        <f t="shared" si="35"/>
        <v>0</v>
      </c>
      <c r="S115" s="21">
        <f t="shared" si="36"/>
        <v>0</v>
      </c>
      <c r="T115" s="14"/>
      <c r="U115" s="26"/>
      <c r="V115" s="26"/>
      <c r="W115" s="26"/>
      <c r="X115" s="26"/>
      <c r="Y115" s="26"/>
      <c r="Z115" s="26"/>
    </row>
    <row r="116" spans="1:26" ht="27.75" customHeight="1">
      <c r="A116" s="12">
        <v>19</v>
      </c>
      <c r="B116" s="14" t="s">
        <v>3073</v>
      </c>
      <c r="C116" s="14"/>
      <c r="D116" s="14"/>
      <c r="E116" s="9" t="s">
        <v>280</v>
      </c>
      <c r="F116" s="9"/>
      <c r="G116" s="9"/>
      <c r="H116" s="9"/>
      <c r="I116" s="9"/>
      <c r="J116" s="9"/>
      <c r="K116" s="9"/>
      <c r="L116" s="25">
        <v>1</v>
      </c>
      <c r="M116" s="21"/>
      <c r="N116" s="21">
        <f t="shared" si="32"/>
        <v>0</v>
      </c>
      <c r="O116" s="21"/>
      <c r="P116" s="21">
        <f t="shared" si="33"/>
        <v>0</v>
      </c>
      <c r="Q116" s="21">
        <f t="shared" si="34"/>
        <v>0</v>
      </c>
      <c r="R116" s="21">
        <f t="shared" si="35"/>
        <v>0</v>
      </c>
      <c r="S116" s="21">
        <f t="shared" si="36"/>
        <v>0</v>
      </c>
      <c r="T116" s="14"/>
      <c r="U116" s="26"/>
      <c r="V116" s="26"/>
      <c r="W116" s="26"/>
      <c r="X116" s="26"/>
      <c r="Y116" s="26"/>
      <c r="Z116" s="26"/>
    </row>
    <row r="117" spans="1:26" ht="27.75" customHeight="1">
      <c r="A117" s="12" t="s">
        <v>218</v>
      </c>
      <c r="B117" s="10" t="s">
        <v>3074</v>
      </c>
      <c r="C117" s="14"/>
      <c r="D117" s="14"/>
      <c r="E117" s="9"/>
      <c r="F117" s="9"/>
      <c r="G117" s="9"/>
      <c r="H117" s="9"/>
      <c r="I117" s="9"/>
      <c r="J117" s="9"/>
      <c r="K117" s="9"/>
      <c r="L117" s="25"/>
      <c r="M117" s="21"/>
      <c r="N117" s="21"/>
      <c r="O117" s="21"/>
      <c r="P117" s="21"/>
      <c r="Q117" s="21"/>
      <c r="R117" s="21"/>
      <c r="S117" s="21"/>
      <c r="T117" s="14"/>
      <c r="U117" s="26"/>
      <c r="V117" s="26"/>
      <c r="W117" s="26"/>
      <c r="X117" s="26"/>
      <c r="Y117" s="26"/>
      <c r="Z117" s="26"/>
    </row>
    <row r="118" spans="1:26" ht="27.75" customHeight="1">
      <c r="A118" s="12">
        <v>20</v>
      </c>
      <c r="B118" s="14" t="s">
        <v>3075</v>
      </c>
      <c r="C118" s="14"/>
      <c r="D118" s="14"/>
      <c r="E118" s="9" t="s">
        <v>929</v>
      </c>
      <c r="F118" s="9"/>
      <c r="G118" s="9"/>
      <c r="H118" s="9"/>
      <c r="I118" s="9"/>
      <c r="J118" s="9"/>
      <c r="K118" s="9"/>
      <c r="L118" s="41">
        <f>159-18</f>
        <v>141</v>
      </c>
      <c r="M118" s="21"/>
      <c r="N118" s="21">
        <f t="shared" ref="N118:N124" si="37">M118*L118</f>
        <v>0</v>
      </c>
      <c r="O118" s="21"/>
      <c r="P118" s="21">
        <f t="shared" ref="P118:P124" si="38">O118*L118</f>
        <v>0</v>
      </c>
      <c r="Q118" s="21">
        <f t="shared" ref="Q118:Q124" si="39">O118+M118</f>
        <v>0</v>
      </c>
      <c r="R118" s="21">
        <f t="shared" ref="R118:R124" si="40">Q118*L118</f>
        <v>0</v>
      </c>
      <c r="S118" s="21">
        <f t="shared" ref="S118:S124" si="41">R118/$T$4</f>
        <v>0</v>
      </c>
      <c r="T118" s="14" t="s">
        <v>3069</v>
      </c>
      <c r="U118" s="36"/>
      <c r="V118" s="36"/>
      <c r="W118" s="36"/>
      <c r="X118" s="36"/>
      <c r="Y118" s="36"/>
      <c r="Z118" s="36"/>
    </row>
    <row r="119" spans="1:26" ht="27.75" customHeight="1">
      <c r="A119" s="12">
        <v>21</v>
      </c>
      <c r="B119" s="14" t="s">
        <v>3076</v>
      </c>
      <c r="C119" s="14"/>
      <c r="D119" s="14"/>
      <c r="E119" s="9" t="s">
        <v>929</v>
      </c>
      <c r="F119" s="9"/>
      <c r="G119" s="9"/>
      <c r="H119" s="9"/>
      <c r="I119" s="9"/>
      <c r="J119" s="9"/>
      <c r="K119" s="9"/>
      <c r="L119" s="41">
        <v>54</v>
      </c>
      <c r="M119" s="21"/>
      <c r="N119" s="21">
        <f t="shared" si="37"/>
        <v>0</v>
      </c>
      <c r="O119" s="21"/>
      <c r="P119" s="21">
        <f t="shared" si="38"/>
        <v>0</v>
      </c>
      <c r="Q119" s="21">
        <f t="shared" si="39"/>
        <v>0</v>
      </c>
      <c r="R119" s="21">
        <f t="shared" si="40"/>
        <v>0</v>
      </c>
      <c r="S119" s="21">
        <f t="shared" si="41"/>
        <v>0</v>
      </c>
      <c r="T119" s="14" t="s">
        <v>3069</v>
      </c>
      <c r="U119" s="36"/>
      <c r="V119" s="36"/>
      <c r="W119" s="36"/>
      <c r="X119" s="36"/>
      <c r="Y119" s="36"/>
      <c r="Z119" s="36"/>
    </row>
    <row r="120" spans="1:26" ht="27.75" customHeight="1">
      <c r="A120" s="12">
        <v>22</v>
      </c>
      <c r="B120" s="14" t="s">
        <v>3077</v>
      </c>
      <c r="C120" s="14"/>
      <c r="D120" s="14"/>
      <c r="E120" s="9" t="s">
        <v>929</v>
      </c>
      <c r="F120" s="9"/>
      <c r="G120" s="9"/>
      <c r="H120" s="9"/>
      <c r="I120" s="9"/>
      <c r="J120" s="9"/>
      <c r="K120" s="9"/>
      <c r="L120" s="25">
        <v>0</v>
      </c>
      <c r="M120" s="21"/>
      <c r="N120" s="21">
        <f t="shared" si="37"/>
        <v>0</v>
      </c>
      <c r="O120" s="21"/>
      <c r="P120" s="21">
        <f t="shared" si="38"/>
        <v>0</v>
      </c>
      <c r="Q120" s="21">
        <f t="shared" si="39"/>
        <v>0</v>
      </c>
      <c r="R120" s="21">
        <f t="shared" si="40"/>
        <v>0</v>
      </c>
      <c r="S120" s="21">
        <f t="shared" si="41"/>
        <v>0</v>
      </c>
      <c r="T120" s="14" t="s">
        <v>3069</v>
      </c>
      <c r="U120" s="36"/>
      <c r="V120" s="36"/>
      <c r="W120" s="36"/>
      <c r="X120" s="36"/>
      <c r="Y120" s="36"/>
      <c r="Z120" s="36"/>
    </row>
    <row r="121" spans="1:26" ht="27.75" customHeight="1">
      <c r="A121" s="12">
        <v>23</v>
      </c>
      <c r="B121" s="14" t="s">
        <v>3078</v>
      </c>
      <c r="C121" s="14"/>
      <c r="D121" s="14"/>
      <c r="E121" s="9" t="s">
        <v>929</v>
      </c>
      <c r="F121" s="9"/>
      <c r="G121" s="9"/>
      <c r="H121" s="9"/>
      <c r="I121" s="9"/>
      <c r="J121" s="9"/>
      <c r="K121" s="9"/>
      <c r="L121" s="25">
        <v>0</v>
      </c>
      <c r="M121" s="21"/>
      <c r="N121" s="21">
        <f t="shared" si="37"/>
        <v>0</v>
      </c>
      <c r="O121" s="21"/>
      <c r="P121" s="21">
        <f t="shared" si="38"/>
        <v>0</v>
      </c>
      <c r="Q121" s="21">
        <f t="shared" si="39"/>
        <v>0</v>
      </c>
      <c r="R121" s="21">
        <f t="shared" si="40"/>
        <v>0</v>
      </c>
      <c r="S121" s="21">
        <f t="shared" si="41"/>
        <v>0</v>
      </c>
      <c r="T121" s="14" t="s">
        <v>3069</v>
      </c>
      <c r="U121" s="36"/>
      <c r="V121" s="36"/>
      <c r="W121" s="36"/>
      <c r="X121" s="36"/>
      <c r="Y121" s="36"/>
      <c r="Z121" s="36"/>
    </row>
    <row r="122" spans="1:26" ht="27.75" customHeight="1">
      <c r="A122" s="12">
        <v>24</v>
      </c>
      <c r="B122" s="14" t="s">
        <v>3079</v>
      </c>
      <c r="C122" s="14" t="s">
        <v>3080</v>
      </c>
      <c r="D122" s="14"/>
      <c r="E122" s="9" t="s">
        <v>929</v>
      </c>
      <c r="F122" s="9"/>
      <c r="G122" s="9"/>
      <c r="H122" s="9"/>
      <c r="I122" s="9"/>
      <c r="J122" s="9"/>
      <c r="K122" s="9"/>
      <c r="L122" s="25">
        <f>SUM(L118:L121)</f>
        <v>195</v>
      </c>
      <c r="M122" s="21"/>
      <c r="N122" s="21">
        <f t="shared" si="37"/>
        <v>0</v>
      </c>
      <c r="O122" s="21"/>
      <c r="P122" s="21">
        <f t="shared" si="38"/>
        <v>0</v>
      </c>
      <c r="Q122" s="21">
        <f t="shared" si="39"/>
        <v>0</v>
      </c>
      <c r="R122" s="21">
        <f t="shared" si="40"/>
        <v>0</v>
      </c>
      <c r="S122" s="21">
        <f t="shared" si="41"/>
        <v>0</v>
      </c>
      <c r="T122" s="14" t="s">
        <v>3043</v>
      </c>
      <c r="U122" s="26"/>
      <c r="V122" s="26"/>
      <c r="W122" s="26"/>
      <c r="X122" s="26"/>
      <c r="Y122" s="26"/>
      <c r="Z122" s="26"/>
    </row>
    <row r="123" spans="1:26" ht="27.75" customHeight="1">
      <c r="A123" s="12">
        <v>25</v>
      </c>
      <c r="B123" s="14" t="s">
        <v>3072</v>
      </c>
      <c r="C123" s="14"/>
      <c r="D123" s="14"/>
      <c r="E123" s="9" t="s">
        <v>163</v>
      </c>
      <c r="F123" s="9"/>
      <c r="G123" s="9"/>
      <c r="H123" s="9"/>
      <c r="I123" s="9"/>
      <c r="J123" s="9"/>
      <c r="K123" s="9"/>
      <c r="L123" s="25">
        <v>1</v>
      </c>
      <c r="M123" s="21"/>
      <c r="N123" s="21">
        <f t="shared" si="37"/>
        <v>0</v>
      </c>
      <c r="O123" s="21"/>
      <c r="P123" s="21">
        <f t="shared" si="38"/>
        <v>0</v>
      </c>
      <c r="Q123" s="21">
        <f t="shared" si="39"/>
        <v>0</v>
      </c>
      <c r="R123" s="21">
        <f t="shared" si="40"/>
        <v>0</v>
      </c>
      <c r="S123" s="21">
        <f t="shared" si="41"/>
        <v>0</v>
      </c>
      <c r="T123" s="14"/>
      <c r="U123" s="26"/>
      <c r="V123" s="26"/>
      <c r="W123" s="26"/>
      <c r="X123" s="26"/>
      <c r="Y123" s="26"/>
      <c r="Z123" s="26"/>
    </row>
    <row r="124" spans="1:26" ht="27.75" customHeight="1">
      <c r="A124" s="12">
        <v>26</v>
      </c>
      <c r="B124" s="14" t="s">
        <v>3073</v>
      </c>
      <c r="C124" s="14"/>
      <c r="D124" s="14"/>
      <c r="E124" s="9" t="s">
        <v>163</v>
      </c>
      <c r="F124" s="9"/>
      <c r="G124" s="9"/>
      <c r="H124" s="9"/>
      <c r="I124" s="9"/>
      <c r="J124" s="9"/>
      <c r="K124" s="9"/>
      <c r="L124" s="25">
        <v>1</v>
      </c>
      <c r="M124" s="21"/>
      <c r="N124" s="21">
        <f t="shared" si="37"/>
        <v>0</v>
      </c>
      <c r="O124" s="21"/>
      <c r="P124" s="21">
        <f t="shared" si="38"/>
        <v>0</v>
      </c>
      <c r="Q124" s="21">
        <f t="shared" si="39"/>
        <v>0</v>
      </c>
      <c r="R124" s="21">
        <f t="shared" si="40"/>
        <v>0</v>
      </c>
      <c r="S124" s="21">
        <f t="shared" si="41"/>
        <v>0</v>
      </c>
      <c r="T124" s="14"/>
      <c r="U124" s="26"/>
      <c r="V124" s="26"/>
      <c r="W124" s="26"/>
      <c r="X124" s="26"/>
      <c r="Y124" s="26"/>
      <c r="Z124" s="26"/>
    </row>
    <row r="125" spans="1:26" ht="27.75" customHeight="1">
      <c r="A125" s="12"/>
      <c r="B125" s="14"/>
      <c r="C125" s="14"/>
      <c r="D125" s="14"/>
      <c r="E125" s="9"/>
      <c r="F125" s="9"/>
      <c r="G125" s="9"/>
      <c r="H125" s="9"/>
      <c r="I125" s="9"/>
      <c r="J125" s="9"/>
      <c r="K125" s="9"/>
      <c r="L125" s="24"/>
      <c r="M125" s="21"/>
      <c r="N125" s="21"/>
      <c r="O125" s="21"/>
      <c r="P125" s="21"/>
      <c r="Q125" s="21"/>
      <c r="R125" s="21"/>
      <c r="S125" s="21"/>
      <c r="T125" s="14"/>
      <c r="U125" s="26"/>
      <c r="V125" s="26"/>
      <c r="W125" s="26"/>
      <c r="X125" s="26"/>
      <c r="Y125" s="26"/>
      <c r="Z125" s="26"/>
    </row>
    <row r="126" spans="1:26" ht="27.75" customHeight="1">
      <c r="A126" s="6">
        <v>4</v>
      </c>
      <c r="B126" s="7" t="s">
        <v>3081</v>
      </c>
      <c r="C126" s="7" t="s">
        <v>3082</v>
      </c>
      <c r="D126" s="7"/>
      <c r="E126" s="6"/>
      <c r="F126" s="6"/>
      <c r="G126" s="6"/>
      <c r="H126" s="6"/>
      <c r="I126" s="6"/>
      <c r="J126" s="6"/>
      <c r="K126" s="6"/>
      <c r="L126" s="18"/>
      <c r="M126" s="23"/>
      <c r="N126" s="23">
        <f>SUM(N128:N154)</f>
        <v>0</v>
      </c>
      <c r="O126" s="23"/>
      <c r="P126" s="23">
        <f>SUM(P128:P154)</f>
        <v>0</v>
      </c>
      <c r="Q126" s="23"/>
      <c r="R126" s="23">
        <f>P126+N126</f>
        <v>0</v>
      </c>
      <c r="S126" s="23">
        <f>R126/$T$4</f>
        <v>0</v>
      </c>
      <c r="T126" s="7"/>
      <c r="U126" s="26"/>
      <c r="V126" s="26"/>
      <c r="W126" s="26"/>
      <c r="X126" s="26"/>
      <c r="Y126" s="26"/>
      <c r="Z126" s="26"/>
    </row>
    <row r="127" spans="1:26" ht="27.75" customHeight="1">
      <c r="A127" s="12"/>
      <c r="B127" s="7" t="s">
        <v>3083</v>
      </c>
      <c r="C127" s="14"/>
      <c r="D127" s="14"/>
      <c r="E127" s="8"/>
      <c r="F127" s="9"/>
      <c r="G127" s="9"/>
      <c r="H127" s="9"/>
      <c r="I127" s="9"/>
      <c r="J127" s="9"/>
      <c r="K127" s="9"/>
      <c r="L127" s="43"/>
      <c r="M127" s="23"/>
      <c r="N127" s="21"/>
      <c r="O127" s="23"/>
      <c r="P127" s="21"/>
      <c r="Q127" s="21"/>
      <c r="R127" s="21"/>
      <c r="S127" s="21"/>
      <c r="T127" s="45"/>
      <c r="U127" s="46"/>
      <c r="V127" s="46"/>
      <c r="W127" s="46"/>
      <c r="X127" s="46"/>
      <c r="Y127" s="46"/>
      <c r="Z127" s="46"/>
    </row>
    <row r="128" spans="1:26" ht="27.75" customHeight="1">
      <c r="A128" s="12">
        <v>1</v>
      </c>
      <c r="B128" s="627" t="s">
        <v>3084</v>
      </c>
      <c r="C128" s="14"/>
      <c r="D128" s="14"/>
      <c r="E128" s="13" t="s">
        <v>2849</v>
      </c>
      <c r="F128" s="9"/>
      <c r="G128" s="9"/>
      <c r="H128" s="9"/>
      <c r="I128" s="9"/>
      <c r="J128" s="9"/>
      <c r="K128" s="9"/>
      <c r="L128" s="20">
        <v>1</v>
      </c>
      <c r="M128" s="21"/>
      <c r="N128" s="21">
        <f t="shared" ref="N128:N137" si="42">M128*L128</f>
        <v>0</v>
      </c>
      <c r="O128" s="21"/>
      <c r="P128" s="21">
        <f t="shared" ref="P128:P137" si="43">O128*L128</f>
        <v>0</v>
      </c>
      <c r="Q128" s="21">
        <f t="shared" ref="Q128:Q137" si="44">O128+M128</f>
        <v>0</v>
      </c>
      <c r="R128" s="21">
        <f t="shared" ref="R128:R137" si="45">Q128*L128</f>
        <v>0</v>
      </c>
      <c r="S128" s="21">
        <f t="shared" ref="S128:S137" si="46">R128/$T$4</f>
        <v>0</v>
      </c>
      <c r="T128" s="13" t="s">
        <v>420</v>
      </c>
      <c r="U128" s="46"/>
      <c r="V128" s="46"/>
      <c r="W128" s="46"/>
      <c r="X128" s="46"/>
      <c r="Y128" s="46"/>
      <c r="Z128" s="46"/>
    </row>
    <row r="129" spans="1:26" ht="27.75" customHeight="1">
      <c r="A129" s="12">
        <v>2</v>
      </c>
      <c r="B129" s="627" t="s">
        <v>3085</v>
      </c>
      <c r="C129" s="14"/>
      <c r="D129" s="14"/>
      <c r="E129" s="13" t="s">
        <v>2873</v>
      </c>
      <c r="F129" s="9"/>
      <c r="G129" s="9"/>
      <c r="H129" s="9"/>
      <c r="I129" s="9"/>
      <c r="J129" s="9"/>
      <c r="K129" s="9"/>
      <c r="L129" s="20">
        <v>1</v>
      </c>
      <c r="M129" s="21"/>
      <c r="N129" s="21">
        <f t="shared" si="42"/>
        <v>0</v>
      </c>
      <c r="O129" s="21"/>
      <c r="P129" s="21">
        <f t="shared" si="43"/>
        <v>0</v>
      </c>
      <c r="Q129" s="21">
        <f t="shared" si="44"/>
        <v>0</v>
      </c>
      <c r="R129" s="21">
        <f t="shared" si="45"/>
        <v>0</v>
      </c>
      <c r="S129" s="21">
        <f t="shared" si="46"/>
        <v>0</v>
      </c>
      <c r="T129" s="13" t="s">
        <v>3086</v>
      </c>
      <c r="U129" s="46"/>
      <c r="V129" s="46"/>
      <c r="W129" s="46"/>
      <c r="X129" s="46"/>
      <c r="Y129" s="46"/>
      <c r="Z129" s="46"/>
    </row>
    <row r="130" spans="1:26" ht="27.75" customHeight="1">
      <c r="A130" s="12">
        <v>3</v>
      </c>
      <c r="B130" s="627" t="s">
        <v>3087</v>
      </c>
      <c r="C130" s="14"/>
      <c r="D130" s="14"/>
      <c r="E130" s="13" t="s">
        <v>2873</v>
      </c>
      <c r="F130" s="9"/>
      <c r="G130" s="9"/>
      <c r="H130" s="9"/>
      <c r="I130" s="9"/>
      <c r="J130" s="9"/>
      <c r="K130" s="9"/>
      <c r="L130" s="20">
        <v>1</v>
      </c>
      <c r="M130" s="21"/>
      <c r="N130" s="21">
        <f t="shared" si="42"/>
        <v>0</v>
      </c>
      <c r="O130" s="21"/>
      <c r="P130" s="21">
        <f t="shared" si="43"/>
        <v>0</v>
      </c>
      <c r="Q130" s="21">
        <f t="shared" si="44"/>
        <v>0</v>
      </c>
      <c r="R130" s="21">
        <f t="shared" si="45"/>
        <v>0</v>
      </c>
      <c r="S130" s="21">
        <f t="shared" si="46"/>
        <v>0</v>
      </c>
      <c r="T130" s="13" t="s">
        <v>3086</v>
      </c>
      <c r="U130" s="46"/>
      <c r="V130" s="46"/>
      <c r="W130" s="46"/>
      <c r="X130" s="46"/>
      <c r="Y130" s="46"/>
      <c r="Z130" s="46"/>
    </row>
    <row r="131" spans="1:26" ht="27.75" customHeight="1">
      <c r="A131" s="12">
        <v>4</v>
      </c>
      <c r="B131" s="627" t="s">
        <v>3088</v>
      </c>
      <c r="C131" s="14"/>
      <c r="D131" s="14"/>
      <c r="E131" s="13" t="s">
        <v>2873</v>
      </c>
      <c r="F131" s="9"/>
      <c r="G131" s="9"/>
      <c r="H131" s="9"/>
      <c r="I131" s="9"/>
      <c r="J131" s="9"/>
      <c r="K131" s="9"/>
      <c r="L131" s="20">
        <v>1</v>
      </c>
      <c r="M131" s="21"/>
      <c r="N131" s="21">
        <f t="shared" si="42"/>
        <v>0</v>
      </c>
      <c r="O131" s="21"/>
      <c r="P131" s="21">
        <f t="shared" si="43"/>
        <v>0</v>
      </c>
      <c r="Q131" s="21">
        <f t="shared" si="44"/>
        <v>0</v>
      </c>
      <c r="R131" s="21">
        <f t="shared" si="45"/>
        <v>0</v>
      </c>
      <c r="S131" s="21">
        <f t="shared" si="46"/>
        <v>0</v>
      </c>
      <c r="T131" s="13" t="s">
        <v>3089</v>
      </c>
      <c r="U131" s="46"/>
      <c r="V131" s="46"/>
      <c r="W131" s="46"/>
      <c r="X131" s="46"/>
      <c r="Y131" s="46"/>
      <c r="Z131" s="46"/>
    </row>
    <row r="132" spans="1:26" ht="27.75" customHeight="1">
      <c r="A132" s="12">
        <v>5</v>
      </c>
      <c r="B132" s="627" t="s">
        <v>3090</v>
      </c>
      <c r="C132" s="14"/>
      <c r="D132" s="14"/>
      <c r="E132" s="13" t="s">
        <v>2873</v>
      </c>
      <c r="F132" s="9"/>
      <c r="G132" s="9"/>
      <c r="H132" s="9"/>
      <c r="I132" s="9"/>
      <c r="J132" s="9"/>
      <c r="K132" s="9"/>
      <c r="L132" s="20">
        <v>1</v>
      </c>
      <c r="M132" s="21"/>
      <c r="N132" s="21">
        <f t="shared" si="42"/>
        <v>0</v>
      </c>
      <c r="O132" s="21"/>
      <c r="P132" s="21">
        <f t="shared" si="43"/>
        <v>0</v>
      </c>
      <c r="Q132" s="21">
        <f t="shared" si="44"/>
        <v>0</v>
      </c>
      <c r="R132" s="21">
        <f t="shared" si="45"/>
        <v>0</v>
      </c>
      <c r="S132" s="21">
        <f t="shared" si="46"/>
        <v>0</v>
      </c>
      <c r="T132" s="13" t="s">
        <v>3086</v>
      </c>
      <c r="U132" s="46"/>
      <c r="V132" s="46"/>
      <c r="W132" s="46"/>
      <c r="X132" s="46"/>
      <c r="Y132" s="46"/>
      <c r="Z132" s="46"/>
    </row>
    <row r="133" spans="1:26" ht="27.75" customHeight="1">
      <c r="A133" s="12">
        <v>6</v>
      </c>
      <c r="B133" s="627" t="s">
        <v>3091</v>
      </c>
      <c r="C133" s="14"/>
      <c r="D133" s="14"/>
      <c r="E133" s="13" t="s">
        <v>2873</v>
      </c>
      <c r="F133" s="9"/>
      <c r="G133" s="9"/>
      <c r="H133" s="9"/>
      <c r="I133" s="9"/>
      <c r="J133" s="9"/>
      <c r="K133" s="9"/>
      <c r="L133" s="20">
        <v>1</v>
      </c>
      <c r="M133" s="21"/>
      <c r="N133" s="21">
        <f t="shared" si="42"/>
        <v>0</v>
      </c>
      <c r="O133" s="21"/>
      <c r="P133" s="21">
        <f t="shared" si="43"/>
        <v>0</v>
      </c>
      <c r="Q133" s="21">
        <f t="shared" si="44"/>
        <v>0</v>
      </c>
      <c r="R133" s="21">
        <f t="shared" si="45"/>
        <v>0</v>
      </c>
      <c r="S133" s="21">
        <f t="shared" si="46"/>
        <v>0</v>
      </c>
      <c r="T133" s="13" t="s">
        <v>3086</v>
      </c>
      <c r="U133" s="46"/>
      <c r="V133" s="46"/>
      <c r="W133" s="46"/>
      <c r="X133" s="46"/>
      <c r="Y133" s="46"/>
      <c r="Z133" s="46"/>
    </row>
    <row r="134" spans="1:26" ht="27.75" customHeight="1">
      <c r="A134" s="12">
        <v>7</v>
      </c>
      <c r="B134" s="627" t="s">
        <v>3092</v>
      </c>
      <c r="C134" s="14"/>
      <c r="D134" s="14"/>
      <c r="E134" s="13" t="s">
        <v>2873</v>
      </c>
      <c r="F134" s="9"/>
      <c r="G134" s="9"/>
      <c r="H134" s="9"/>
      <c r="I134" s="9"/>
      <c r="J134" s="9"/>
      <c r="K134" s="9"/>
      <c r="L134" s="20">
        <v>3</v>
      </c>
      <c r="M134" s="21"/>
      <c r="N134" s="21">
        <f t="shared" si="42"/>
        <v>0</v>
      </c>
      <c r="O134" s="21"/>
      <c r="P134" s="21">
        <f t="shared" si="43"/>
        <v>0</v>
      </c>
      <c r="Q134" s="21">
        <f t="shared" si="44"/>
        <v>0</v>
      </c>
      <c r="R134" s="21">
        <f t="shared" si="45"/>
        <v>0</v>
      </c>
      <c r="S134" s="21">
        <f t="shared" si="46"/>
        <v>0</v>
      </c>
      <c r="T134" s="13" t="s">
        <v>3086</v>
      </c>
      <c r="U134" s="46"/>
      <c r="V134" s="46"/>
      <c r="W134" s="46"/>
      <c r="X134" s="46"/>
      <c r="Y134" s="46"/>
      <c r="Z134" s="46"/>
    </row>
    <row r="135" spans="1:26" ht="27.75" customHeight="1">
      <c r="A135" s="12">
        <v>8</v>
      </c>
      <c r="B135" s="627" t="s">
        <v>3093</v>
      </c>
      <c r="C135" s="14"/>
      <c r="D135" s="14"/>
      <c r="E135" s="13" t="s">
        <v>2873</v>
      </c>
      <c r="F135" s="9"/>
      <c r="G135" s="9"/>
      <c r="H135" s="9"/>
      <c r="I135" s="9"/>
      <c r="J135" s="9"/>
      <c r="K135" s="9"/>
      <c r="L135" s="20">
        <v>1</v>
      </c>
      <c r="M135" s="21"/>
      <c r="N135" s="21">
        <f t="shared" si="42"/>
        <v>0</v>
      </c>
      <c r="O135" s="21"/>
      <c r="P135" s="21">
        <f t="shared" si="43"/>
        <v>0</v>
      </c>
      <c r="Q135" s="21">
        <f t="shared" si="44"/>
        <v>0</v>
      </c>
      <c r="R135" s="21">
        <f t="shared" si="45"/>
        <v>0</v>
      </c>
      <c r="S135" s="21">
        <f t="shared" si="46"/>
        <v>0</v>
      </c>
      <c r="T135" s="13" t="s">
        <v>3086</v>
      </c>
      <c r="U135" s="46"/>
      <c r="V135" s="46"/>
      <c r="W135" s="46"/>
      <c r="X135" s="46"/>
      <c r="Y135" s="46"/>
      <c r="Z135" s="46"/>
    </row>
    <row r="136" spans="1:26" ht="27.75" customHeight="1">
      <c r="A136" s="12">
        <v>9</v>
      </c>
      <c r="B136" s="627" t="s">
        <v>3094</v>
      </c>
      <c r="C136" s="14"/>
      <c r="D136" s="14"/>
      <c r="E136" s="13" t="s">
        <v>2873</v>
      </c>
      <c r="F136" s="9"/>
      <c r="G136" s="9"/>
      <c r="H136" s="9"/>
      <c r="I136" s="9"/>
      <c r="J136" s="9"/>
      <c r="K136" s="9"/>
      <c r="L136" s="20">
        <v>1</v>
      </c>
      <c r="M136" s="21"/>
      <c r="N136" s="21">
        <f t="shared" si="42"/>
        <v>0</v>
      </c>
      <c r="O136" s="21"/>
      <c r="P136" s="21">
        <f t="shared" si="43"/>
        <v>0</v>
      </c>
      <c r="Q136" s="21">
        <f t="shared" si="44"/>
        <v>0</v>
      </c>
      <c r="R136" s="21">
        <f t="shared" si="45"/>
        <v>0</v>
      </c>
      <c r="S136" s="21">
        <f t="shared" si="46"/>
        <v>0</v>
      </c>
      <c r="T136" s="13" t="s">
        <v>3086</v>
      </c>
      <c r="U136" s="46"/>
      <c r="V136" s="46"/>
      <c r="W136" s="46"/>
      <c r="X136" s="46"/>
      <c r="Y136" s="46"/>
      <c r="Z136" s="46"/>
    </row>
    <row r="137" spans="1:26" ht="27.75" customHeight="1">
      <c r="A137" s="12">
        <v>10</v>
      </c>
      <c r="B137" s="627" t="s">
        <v>3095</v>
      </c>
      <c r="C137" s="14"/>
      <c r="D137" s="14"/>
      <c r="E137" s="13" t="s">
        <v>2873</v>
      </c>
      <c r="F137" s="9"/>
      <c r="G137" s="9"/>
      <c r="H137" s="9"/>
      <c r="I137" s="9"/>
      <c r="J137" s="9"/>
      <c r="K137" s="9"/>
      <c r="L137" s="20">
        <v>1</v>
      </c>
      <c r="M137" s="21"/>
      <c r="N137" s="21">
        <f t="shared" si="42"/>
        <v>0</v>
      </c>
      <c r="O137" s="21"/>
      <c r="P137" s="21">
        <f t="shared" si="43"/>
        <v>0</v>
      </c>
      <c r="Q137" s="21">
        <f t="shared" si="44"/>
        <v>0</v>
      </c>
      <c r="R137" s="21">
        <f t="shared" si="45"/>
        <v>0</v>
      </c>
      <c r="S137" s="21">
        <f t="shared" si="46"/>
        <v>0</v>
      </c>
      <c r="T137" s="13" t="s">
        <v>3086</v>
      </c>
      <c r="U137" s="46"/>
      <c r="V137" s="46"/>
      <c r="W137" s="46"/>
      <c r="X137" s="46"/>
      <c r="Y137" s="46"/>
      <c r="Z137" s="46"/>
    </row>
    <row r="138" spans="1:26" ht="27.75" customHeight="1">
      <c r="A138" s="12"/>
      <c r="B138" s="7" t="s">
        <v>3096</v>
      </c>
      <c r="C138" s="14"/>
      <c r="D138" s="14"/>
      <c r="E138" s="8"/>
      <c r="F138" s="9"/>
      <c r="G138" s="9"/>
      <c r="H138" s="9"/>
      <c r="I138" s="9"/>
      <c r="J138" s="9"/>
      <c r="K138" s="9"/>
      <c r="L138" s="43"/>
      <c r="M138" s="23"/>
      <c r="N138" s="21"/>
      <c r="O138" s="21"/>
      <c r="P138" s="21"/>
      <c r="Q138" s="21"/>
      <c r="R138" s="21"/>
      <c r="S138" s="21"/>
      <c r="T138" s="51"/>
      <c r="U138" s="46"/>
      <c r="V138" s="46"/>
      <c r="W138" s="46"/>
      <c r="X138" s="46"/>
      <c r="Y138" s="46"/>
      <c r="Z138" s="46"/>
    </row>
    <row r="139" spans="1:26" ht="27.75" customHeight="1">
      <c r="A139" s="12">
        <v>11</v>
      </c>
      <c r="B139" s="14" t="s">
        <v>3097</v>
      </c>
      <c r="C139" s="14"/>
      <c r="D139" s="14"/>
      <c r="E139" s="13" t="s">
        <v>2849</v>
      </c>
      <c r="F139" s="9"/>
      <c r="G139" s="9"/>
      <c r="H139" s="9"/>
      <c r="I139" s="9"/>
      <c r="J139" s="9"/>
      <c r="K139" s="9"/>
      <c r="L139" s="20">
        <v>1</v>
      </c>
      <c r="M139" s="21"/>
      <c r="N139" s="21">
        <f t="shared" ref="N139:N154" si="47">M139*L139</f>
        <v>0</v>
      </c>
      <c r="O139" s="21"/>
      <c r="P139" s="21">
        <f t="shared" ref="P139:P154" si="48">O139*L139</f>
        <v>0</v>
      </c>
      <c r="Q139" s="21">
        <f t="shared" ref="Q139:Q154" si="49">O139+M139</f>
        <v>0</v>
      </c>
      <c r="R139" s="21">
        <f t="shared" ref="R139:R154" si="50">Q139*L139</f>
        <v>0</v>
      </c>
      <c r="S139" s="21">
        <f t="shared" ref="S139:S154" si="51">R139/$T$4</f>
        <v>0</v>
      </c>
      <c r="T139" s="13" t="s">
        <v>3086</v>
      </c>
      <c r="U139" s="46"/>
      <c r="V139" s="46"/>
      <c r="W139" s="46"/>
      <c r="X139" s="46"/>
      <c r="Y139" s="46"/>
      <c r="Z139" s="46"/>
    </row>
    <row r="140" spans="1:26" ht="27.75" customHeight="1">
      <c r="A140" s="12">
        <v>12</v>
      </c>
      <c r="B140" s="14" t="s">
        <v>3098</v>
      </c>
      <c r="C140" s="14"/>
      <c r="D140" s="14"/>
      <c r="E140" s="13" t="s">
        <v>2849</v>
      </c>
      <c r="F140" s="9"/>
      <c r="G140" s="9"/>
      <c r="H140" s="9"/>
      <c r="I140" s="9"/>
      <c r="J140" s="9"/>
      <c r="K140" s="9"/>
      <c r="L140" s="20">
        <v>1</v>
      </c>
      <c r="M140" s="21"/>
      <c r="N140" s="21">
        <f t="shared" si="47"/>
        <v>0</v>
      </c>
      <c r="O140" s="21"/>
      <c r="P140" s="21">
        <f t="shared" si="48"/>
        <v>0</v>
      </c>
      <c r="Q140" s="21">
        <f t="shared" si="49"/>
        <v>0</v>
      </c>
      <c r="R140" s="21">
        <f t="shared" si="50"/>
        <v>0</v>
      </c>
      <c r="S140" s="21">
        <f t="shared" si="51"/>
        <v>0</v>
      </c>
      <c r="T140" s="13" t="s">
        <v>3086</v>
      </c>
      <c r="U140" s="46"/>
      <c r="V140" s="46"/>
      <c r="W140" s="46"/>
      <c r="X140" s="46"/>
      <c r="Y140" s="46"/>
      <c r="Z140" s="46"/>
    </row>
    <row r="141" spans="1:26" ht="27.75" customHeight="1">
      <c r="A141" s="12">
        <v>13</v>
      </c>
      <c r="B141" s="14" t="s">
        <v>3099</v>
      </c>
      <c r="C141" s="14"/>
      <c r="D141" s="14"/>
      <c r="E141" s="13" t="s">
        <v>2873</v>
      </c>
      <c r="F141" s="9"/>
      <c r="G141" s="9"/>
      <c r="H141" s="9"/>
      <c r="I141" s="9"/>
      <c r="J141" s="9"/>
      <c r="K141" s="9"/>
      <c r="L141" s="50">
        <v>32</v>
      </c>
      <c r="M141" s="21"/>
      <c r="N141" s="21">
        <f t="shared" si="47"/>
        <v>0</v>
      </c>
      <c r="O141" s="21"/>
      <c r="P141" s="21">
        <f t="shared" si="48"/>
        <v>0</v>
      </c>
      <c r="Q141" s="21">
        <f t="shared" si="49"/>
        <v>0</v>
      </c>
      <c r="R141" s="21">
        <f t="shared" si="50"/>
        <v>0</v>
      </c>
      <c r="S141" s="21">
        <f t="shared" si="51"/>
        <v>0</v>
      </c>
      <c r="T141" s="13" t="s">
        <v>3100</v>
      </c>
      <c r="U141" s="46"/>
      <c r="V141" s="46"/>
      <c r="W141" s="46"/>
      <c r="X141" s="46"/>
      <c r="Y141" s="46"/>
      <c r="Z141" s="46"/>
    </row>
    <row r="142" spans="1:26" ht="27.75" customHeight="1">
      <c r="A142" s="12">
        <v>14</v>
      </c>
      <c r="B142" s="14" t="s">
        <v>3101</v>
      </c>
      <c r="C142" s="14"/>
      <c r="D142" s="14"/>
      <c r="E142" s="13" t="s">
        <v>2873</v>
      </c>
      <c r="F142" s="9"/>
      <c r="G142" s="9"/>
      <c r="H142" s="9"/>
      <c r="I142" s="9"/>
      <c r="J142" s="9"/>
      <c r="K142" s="9"/>
      <c r="L142" s="50">
        <v>42</v>
      </c>
      <c r="M142" s="21"/>
      <c r="N142" s="21">
        <f t="shared" si="47"/>
        <v>0</v>
      </c>
      <c r="O142" s="21"/>
      <c r="P142" s="21">
        <f t="shared" si="48"/>
        <v>0</v>
      </c>
      <c r="Q142" s="21">
        <f t="shared" si="49"/>
        <v>0</v>
      </c>
      <c r="R142" s="21">
        <f t="shared" si="50"/>
        <v>0</v>
      </c>
      <c r="S142" s="21">
        <f t="shared" si="51"/>
        <v>0</v>
      </c>
      <c r="T142" s="13" t="s">
        <v>3100</v>
      </c>
      <c r="U142" s="46"/>
      <c r="V142" s="46"/>
      <c r="W142" s="46"/>
      <c r="X142" s="46"/>
      <c r="Y142" s="46"/>
      <c r="Z142" s="46"/>
    </row>
    <row r="143" spans="1:26" ht="27.75" customHeight="1">
      <c r="A143" s="12">
        <v>15</v>
      </c>
      <c r="B143" s="14" t="s">
        <v>3102</v>
      </c>
      <c r="C143" s="14"/>
      <c r="D143" s="14"/>
      <c r="E143" s="13" t="s">
        <v>2873</v>
      </c>
      <c r="F143" s="9"/>
      <c r="G143" s="9"/>
      <c r="H143" s="9"/>
      <c r="I143" s="9"/>
      <c r="J143" s="9"/>
      <c r="K143" s="9"/>
      <c r="L143" s="20">
        <v>9</v>
      </c>
      <c r="M143" s="21"/>
      <c r="N143" s="21">
        <f t="shared" si="47"/>
        <v>0</v>
      </c>
      <c r="O143" s="21"/>
      <c r="P143" s="21">
        <f t="shared" si="48"/>
        <v>0</v>
      </c>
      <c r="Q143" s="21">
        <f t="shared" si="49"/>
        <v>0</v>
      </c>
      <c r="R143" s="21">
        <f t="shared" si="50"/>
        <v>0</v>
      </c>
      <c r="S143" s="21">
        <f t="shared" si="51"/>
        <v>0</v>
      </c>
      <c r="T143" s="13" t="s">
        <v>3103</v>
      </c>
      <c r="U143" s="46"/>
      <c r="V143" s="46"/>
      <c r="W143" s="46"/>
      <c r="X143" s="46"/>
      <c r="Y143" s="46"/>
      <c r="Z143" s="46"/>
    </row>
    <row r="144" spans="1:26" ht="27.75" customHeight="1">
      <c r="A144" s="12">
        <v>16</v>
      </c>
      <c r="B144" s="14" t="s">
        <v>3104</v>
      </c>
      <c r="C144" s="14"/>
      <c r="D144" s="14"/>
      <c r="E144" s="13" t="s">
        <v>2873</v>
      </c>
      <c r="F144" s="9"/>
      <c r="G144" s="9"/>
      <c r="H144" s="9"/>
      <c r="I144" s="9"/>
      <c r="J144" s="9"/>
      <c r="K144" s="9"/>
      <c r="L144" s="20">
        <v>4</v>
      </c>
      <c r="M144" s="21"/>
      <c r="N144" s="21">
        <f t="shared" si="47"/>
        <v>0</v>
      </c>
      <c r="O144" s="21"/>
      <c r="P144" s="21">
        <f t="shared" si="48"/>
        <v>0</v>
      </c>
      <c r="Q144" s="21">
        <f t="shared" si="49"/>
        <v>0</v>
      </c>
      <c r="R144" s="21">
        <f t="shared" si="50"/>
        <v>0</v>
      </c>
      <c r="S144" s="21">
        <f t="shared" si="51"/>
        <v>0</v>
      </c>
      <c r="T144" s="13" t="s">
        <v>3086</v>
      </c>
      <c r="U144" s="46"/>
      <c r="V144" s="46"/>
      <c r="W144" s="46"/>
      <c r="X144" s="46"/>
      <c r="Y144" s="46"/>
      <c r="Z144" s="46"/>
    </row>
    <row r="145" spans="1:26" ht="27.75" customHeight="1">
      <c r="A145" s="12">
        <v>17</v>
      </c>
      <c r="B145" s="14" t="s">
        <v>3105</v>
      </c>
      <c r="C145" s="14"/>
      <c r="D145" s="14"/>
      <c r="E145" s="13" t="s">
        <v>2849</v>
      </c>
      <c r="F145" s="9"/>
      <c r="G145" s="9"/>
      <c r="H145" s="9"/>
      <c r="I145" s="9"/>
      <c r="J145" s="9"/>
      <c r="K145" s="9"/>
      <c r="L145" s="20">
        <v>1</v>
      </c>
      <c r="M145" s="21"/>
      <c r="N145" s="21">
        <f t="shared" si="47"/>
        <v>0</v>
      </c>
      <c r="O145" s="21"/>
      <c r="P145" s="21">
        <f t="shared" si="48"/>
        <v>0</v>
      </c>
      <c r="Q145" s="21">
        <f t="shared" si="49"/>
        <v>0</v>
      </c>
      <c r="R145" s="21">
        <f t="shared" si="50"/>
        <v>0</v>
      </c>
      <c r="S145" s="21">
        <f t="shared" si="51"/>
        <v>0</v>
      </c>
      <c r="T145" s="13" t="s">
        <v>3103</v>
      </c>
      <c r="U145" s="46"/>
      <c r="V145" s="46"/>
      <c r="W145" s="46"/>
      <c r="X145" s="46"/>
      <c r="Y145" s="46"/>
      <c r="Z145" s="46"/>
    </row>
    <row r="146" spans="1:26" ht="27.75" customHeight="1">
      <c r="A146" s="12">
        <v>18</v>
      </c>
      <c r="B146" s="14" t="s">
        <v>3106</v>
      </c>
      <c r="C146" s="14"/>
      <c r="D146" s="14"/>
      <c r="E146" s="13" t="s">
        <v>421</v>
      </c>
      <c r="F146" s="9"/>
      <c r="G146" s="9"/>
      <c r="H146" s="9"/>
      <c r="I146" s="9"/>
      <c r="J146" s="9"/>
      <c r="K146" s="9"/>
      <c r="L146" s="20">
        <v>80</v>
      </c>
      <c r="M146" s="21"/>
      <c r="N146" s="21">
        <f t="shared" si="47"/>
        <v>0</v>
      </c>
      <c r="O146" s="21"/>
      <c r="P146" s="21">
        <f t="shared" si="48"/>
        <v>0</v>
      </c>
      <c r="Q146" s="21">
        <f t="shared" si="49"/>
        <v>0</v>
      </c>
      <c r="R146" s="21">
        <f t="shared" si="50"/>
        <v>0</v>
      </c>
      <c r="S146" s="21">
        <f t="shared" si="51"/>
        <v>0</v>
      </c>
      <c r="T146" s="13" t="s">
        <v>3107</v>
      </c>
      <c r="U146" s="46"/>
      <c r="V146" s="46"/>
      <c r="W146" s="46"/>
      <c r="X146" s="46"/>
      <c r="Y146" s="46"/>
      <c r="Z146" s="46"/>
    </row>
    <row r="147" spans="1:26" ht="27.75" customHeight="1">
      <c r="A147" s="12">
        <v>19</v>
      </c>
      <c r="B147" s="14" t="s">
        <v>3108</v>
      </c>
      <c r="C147" s="14"/>
      <c r="D147" s="14"/>
      <c r="E147" s="13" t="s">
        <v>421</v>
      </c>
      <c r="F147" s="9"/>
      <c r="G147" s="9"/>
      <c r="H147" s="9"/>
      <c r="I147" s="9"/>
      <c r="J147" s="9"/>
      <c r="K147" s="9"/>
      <c r="L147" s="20">
        <v>42</v>
      </c>
      <c r="M147" s="21"/>
      <c r="N147" s="21">
        <f t="shared" si="47"/>
        <v>0</v>
      </c>
      <c r="O147" s="21"/>
      <c r="P147" s="21">
        <f t="shared" si="48"/>
        <v>0</v>
      </c>
      <c r="Q147" s="21">
        <f t="shared" si="49"/>
        <v>0</v>
      </c>
      <c r="R147" s="21">
        <f t="shared" si="50"/>
        <v>0</v>
      </c>
      <c r="S147" s="21">
        <f t="shared" si="51"/>
        <v>0</v>
      </c>
      <c r="T147" s="13" t="s">
        <v>3107</v>
      </c>
      <c r="U147" s="46"/>
      <c r="V147" s="46"/>
      <c r="W147" s="46"/>
      <c r="X147" s="46"/>
      <c r="Y147" s="46"/>
      <c r="Z147" s="46"/>
    </row>
    <row r="148" spans="1:26" ht="27.75" customHeight="1">
      <c r="A148" s="12">
        <v>20</v>
      </c>
      <c r="B148" s="14" t="s">
        <v>3109</v>
      </c>
      <c r="C148" s="14"/>
      <c r="D148" s="14"/>
      <c r="E148" s="13" t="s">
        <v>421</v>
      </c>
      <c r="F148" s="9"/>
      <c r="G148" s="9"/>
      <c r="H148" s="9"/>
      <c r="I148" s="9"/>
      <c r="J148" s="9"/>
      <c r="K148" s="9"/>
      <c r="L148" s="20">
        <v>55</v>
      </c>
      <c r="M148" s="21"/>
      <c r="N148" s="21">
        <f t="shared" si="47"/>
        <v>0</v>
      </c>
      <c r="O148" s="21"/>
      <c r="P148" s="21">
        <f t="shared" si="48"/>
        <v>0</v>
      </c>
      <c r="Q148" s="21">
        <f t="shared" si="49"/>
        <v>0</v>
      </c>
      <c r="R148" s="21">
        <f t="shared" si="50"/>
        <v>0</v>
      </c>
      <c r="S148" s="21">
        <f t="shared" si="51"/>
        <v>0</v>
      </c>
      <c r="T148" s="13" t="s">
        <v>3107</v>
      </c>
      <c r="U148" s="46"/>
      <c r="V148" s="46"/>
      <c r="W148" s="46"/>
      <c r="X148" s="46"/>
      <c r="Y148" s="46"/>
      <c r="Z148" s="46"/>
    </row>
    <row r="149" spans="1:26" ht="27.75" customHeight="1">
      <c r="A149" s="12">
        <v>21</v>
      </c>
      <c r="B149" s="14" t="s">
        <v>3110</v>
      </c>
      <c r="C149" s="14"/>
      <c r="D149" s="14"/>
      <c r="E149" s="13" t="s">
        <v>421</v>
      </c>
      <c r="F149" s="9"/>
      <c r="G149" s="9"/>
      <c r="H149" s="9"/>
      <c r="I149" s="9"/>
      <c r="J149" s="9"/>
      <c r="K149" s="9"/>
      <c r="L149" s="20">
        <v>800</v>
      </c>
      <c r="M149" s="21"/>
      <c r="N149" s="21">
        <f t="shared" si="47"/>
        <v>0</v>
      </c>
      <c r="O149" s="21"/>
      <c r="P149" s="21">
        <f t="shared" si="48"/>
        <v>0</v>
      </c>
      <c r="Q149" s="21">
        <f t="shared" si="49"/>
        <v>0</v>
      </c>
      <c r="R149" s="21">
        <f t="shared" si="50"/>
        <v>0</v>
      </c>
      <c r="S149" s="21">
        <f t="shared" si="51"/>
        <v>0</v>
      </c>
      <c r="T149" s="13" t="s">
        <v>3107</v>
      </c>
      <c r="U149" s="46"/>
      <c r="V149" s="46"/>
      <c r="W149" s="46"/>
      <c r="X149" s="46"/>
      <c r="Y149" s="46"/>
      <c r="Z149" s="46"/>
    </row>
    <row r="150" spans="1:26" ht="27.75" customHeight="1">
      <c r="A150" s="12">
        <v>22</v>
      </c>
      <c r="B150" s="14" t="s">
        <v>3111</v>
      </c>
      <c r="C150" s="14"/>
      <c r="D150" s="14"/>
      <c r="E150" s="13" t="s">
        <v>421</v>
      </c>
      <c r="F150" s="9"/>
      <c r="G150" s="9"/>
      <c r="H150" s="9"/>
      <c r="I150" s="9"/>
      <c r="J150" s="9"/>
      <c r="K150" s="9"/>
      <c r="L150" s="20">
        <v>200</v>
      </c>
      <c r="M150" s="21"/>
      <c r="N150" s="21">
        <f t="shared" si="47"/>
        <v>0</v>
      </c>
      <c r="O150" s="21"/>
      <c r="P150" s="21">
        <f t="shared" si="48"/>
        <v>0</v>
      </c>
      <c r="Q150" s="21">
        <f t="shared" si="49"/>
        <v>0</v>
      </c>
      <c r="R150" s="21">
        <f t="shared" si="50"/>
        <v>0</v>
      </c>
      <c r="S150" s="21">
        <f t="shared" si="51"/>
        <v>0</v>
      </c>
      <c r="T150" s="13" t="s">
        <v>3107</v>
      </c>
      <c r="U150" s="46"/>
      <c r="V150" s="46"/>
      <c r="W150" s="46"/>
      <c r="X150" s="46"/>
      <c r="Y150" s="46"/>
      <c r="Z150" s="46"/>
    </row>
    <row r="151" spans="1:26" ht="27.75" customHeight="1">
      <c r="A151" s="12">
        <v>23</v>
      </c>
      <c r="B151" s="14" t="s">
        <v>3112</v>
      </c>
      <c r="C151" s="14"/>
      <c r="D151" s="14"/>
      <c r="E151" s="13" t="s">
        <v>421</v>
      </c>
      <c r="F151" s="9"/>
      <c r="G151" s="9"/>
      <c r="H151" s="9"/>
      <c r="I151" s="9"/>
      <c r="J151" s="9"/>
      <c r="K151" s="9"/>
      <c r="L151" s="20">
        <v>2050</v>
      </c>
      <c r="M151" s="21"/>
      <c r="N151" s="21">
        <f t="shared" si="47"/>
        <v>0</v>
      </c>
      <c r="O151" s="21"/>
      <c r="P151" s="21">
        <f t="shared" si="48"/>
        <v>0</v>
      </c>
      <c r="Q151" s="21">
        <f t="shared" si="49"/>
        <v>0</v>
      </c>
      <c r="R151" s="21">
        <f t="shared" si="50"/>
        <v>0</v>
      </c>
      <c r="S151" s="21">
        <f t="shared" si="51"/>
        <v>0</v>
      </c>
      <c r="T151" s="13" t="s">
        <v>3107</v>
      </c>
      <c r="U151" s="46"/>
      <c r="V151" s="46"/>
      <c r="W151" s="46"/>
      <c r="X151" s="46"/>
      <c r="Y151" s="46"/>
      <c r="Z151" s="46"/>
    </row>
    <row r="152" spans="1:26" ht="27.75" customHeight="1">
      <c r="A152" s="12">
        <v>24</v>
      </c>
      <c r="B152" s="14" t="s">
        <v>3113</v>
      </c>
      <c r="C152" s="14"/>
      <c r="D152" s="14"/>
      <c r="E152" s="13" t="s">
        <v>2849</v>
      </c>
      <c r="F152" s="9"/>
      <c r="G152" s="9"/>
      <c r="H152" s="9"/>
      <c r="I152" s="9"/>
      <c r="J152" s="9"/>
      <c r="K152" s="9"/>
      <c r="L152" s="20">
        <v>3</v>
      </c>
      <c r="M152" s="21"/>
      <c r="N152" s="21">
        <f t="shared" si="47"/>
        <v>0</v>
      </c>
      <c r="O152" s="21"/>
      <c r="P152" s="21">
        <f t="shared" si="48"/>
        <v>0</v>
      </c>
      <c r="Q152" s="21">
        <f t="shared" si="49"/>
        <v>0</v>
      </c>
      <c r="R152" s="21">
        <f t="shared" si="50"/>
        <v>0</v>
      </c>
      <c r="S152" s="21">
        <f t="shared" si="51"/>
        <v>0</v>
      </c>
      <c r="T152" s="13" t="s">
        <v>3114</v>
      </c>
      <c r="U152" s="46"/>
      <c r="V152" s="46"/>
      <c r="W152" s="46"/>
      <c r="X152" s="46"/>
      <c r="Y152" s="46"/>
      <c r="Z152" s="46"/>
    </row>
    <row r="153" spans="1:26" ht="27.75" customHeight="1">
      <c r="A153" s="12">
        <v>25</v>
      </c>
      <c r="B153" s="14" t="s">
        <v>3115</v>
      </c>
      <c r="C153" s="14" t="s">
        <v>3116</v>
      </c>
      <c r="D153" s="14"/>
      <c r="E153" s="13" t="s">
        <v>421</v>
      </c>
      <c r="F153" s="9"/>
      <c r="G153" s="9"/>
      <c r="H153" s="9"/>
      <c r="I153" s="9"/>
      <c r="J153" s="9"/>
      <c r="K153" s="9"/>
      <c r="L153" s="20">
        <v>1400</v>
      </c>
      <c r="M153" s="21"/>
      <c r="N153" s="21">
        <f t="shared" si="47"/>
        <v>0</v>
      </c>
      <c r="O153" s="21"/>
      <c r="P153" s="21">
        <f t="shared" si="48"/>
        <v>0</v>
      </c>
      <c r="Q153" s="21">
        <f t="shared" si="49"/>
        <v>0</v>
      </c>
      <c r="R153" s="21">
        <f t="shared" si="50"/>
        <v>0</v>
      </c>
      <c r="S153" s="21">
        <f t="shared" si="51"/>
        <v>0</v>
      </c>
      <c r="T153" s="13" t="s">
        <v>3117</v>
      </c>
      <c r="U153" s="46"/>
      <c r="V153" s="46"/>
      <c r="W153" s="46"/>
      <c r="X153" s="46"/>
      <c r="Y153" s="46"/>
      <c r="Z153" s="46"/>
    </row>
    <row r="154" spans="1:26" ht="27.75" customHeight="1">
      <c r="A154" s="12">
        <v>26</v>
      </c>
      <c r="B154" s="14" t="s">
        <v>3118</v>
      </c>
      <c r="C154" s="14" t="s">
        <v>3119</v>
      </c>
      <c r="D154" s="14"/>
      <c r="E154" s="13" t="s">
        <v>421</v>
      </c>
      <c r="F154" s="9"/>
      <c r="G154" s="9"/>
      <c r="H154" s="9"/>
      <c r="I154" s="9"/>
      <c r="J154" s="9"/>
      <c r="K154" s="9"/>
      <c r="L154" s="20">
        <v>2000</v>
      </c>
      <c r="M154" s="21"/>
      <c r="N154" s="21">
        <f t="shared" si="47"/>
        <v>0</v>
      </c>
      <c r="O154" s="21"/>
      <c r="P154" s="21">
        <f t="shared" si="48"/>
        <v>0</v>
      </c>
      <c r="Q154" s="21">
        <f t="shared" si="49"/>
        <v>0</v>
      </c>
      <c r="R154" s="21">
        <f t="shared" si="50"/>
        <v>0</v>
      </c>
      <c r="S154" s="21">
        <f t="shared" si="51"/>
        <v>0</v>
      </c>
      <c r="T154" s="13" t="s">
        <v>3117</v>
      </c>
      <c r="U154" s="46"/>
      <c r="V154" s="46"/>
      <c r="W154" s="46"/>
      <c r="X154" s="46"/>
      <c r="Y154" s="46"/>
      <c r="Z154" s="46"/>
    </row>
    <row r="155" spans="1:26" ht="27.75" customHeight="1">
      <c r="A155" s="12"/>
      <c r="B155" s="14"/>
      <c r="C155" s="14"/>
      <c r="D155" s="14"/>
      <c r="E155" s="13"/>
      <c r="F155" s="9"/>
      <c r="G155" s="9"/>
      <c r="H155" s="9"/>
      <c r="I155" s="9"/>
      <c r="J155" s="9"/>
      <c r="K155" s="9"/>
      <c r="L155" s="20"/>
      <c r="M155" s="21"/>
      <c r="N155" s="21"/>
      <c r="O155" s="21"/>
      <c r="P155" s="21"/>
      <c r="Q155" s="21"/>
      <c r="R155" s="21"/>
      <c r="S155" s="21"/>
      <c r="T155" s="13"/>
      <c r="U155" s="46"/>
      <c r="V155" s="46"/>
      <c r="W155" s="46"/>
      <c r="X155" s="46"/>
      <c r="Y155" s="46"/>
      <c r="Z155" s="46"/>
    </row>
    <row r="156" spans="1:26" ht="27.75" customHeight="1">
      <c r="A156" s="6">
        <v>5</v>
      </c>
      <c r="B156" s="7" t="s">
        <v>3120</v>
      </c>
      <c r="C156" s="7" t="s">
        <v>3121</v>
      </c>
      <c r="D156" s="7"/>
      <c r="E156" s="6"/>
      <c r="F156" s="6"/>
      <c r="G156" s="6"/>
      <c r="H156" s="6"/>
      <c r="I156" s="6"/>
      <c r="J156" s="6"/>
      <c r="K156" s="6"/>
      <c r="L156" s="18"/>
      <c r="M156" s="23"/>
      <c r="N156" s="23">
        <f>SUM(N158:N181)</f>
        <v>0</v>
      </c>
      <c r="O156" s="23"/>
      <c r="P156" s="23">
        <f>SUM(P158:P181)</f>
        <v>0</v>
      </c>
      <c r="Q156" s="23"/>
      <c r="R156" s="23">
        <f>P156+N156</f>
        <v>0</v>
      </c>
      <c r="S156" s="23">
        <f>R156/$T$4</f>
        <v>0</v>
      </c>
      <c r="T156" s="7"/>
      <c r="U156" s="26"/>
      <c r="V156" s="26"/>
      <c r="W156" s="26"/>
      <c r="X156" s="26"/>
      <c r="Y156" s="26"/>
      <c r="Z156" s="26"/>
    </row>
    <row r="157" spans="1:26" ht="27.75" customHeight="1">
      <c r="A157" s="12">
        <v>1</v>
      </c>
      <c r="B157" s="10" t="s">
        <v>3122</v>
      </c>
      <c r="C157" s="14"/>
      <c r="D157" s="14"/>
      <c r="E157" s="13"/>
      <c r="F157" s="9"/>
      <c r="G157" s="9"/>
      <c r="H157" s="9"/>
      <c r="I157" s="9"/>
      <c r="J157" s="9"/>
      <c r="K157" s="9"/>
      <c r="L157" s="20"/>
      <c r="M157" s="21"/>
      <c r="N157" s="21"/>
      <c r="O157" s="21"/>
      <c r="P157" s="21"/>
      <c r="Q157" s="21"/>
      <c r="R157" s="21"/>
      <c r="S157" s="21"/>
      <c r="T157" s="14"/>
      <c r="U157" s="46"/>
      <c r="V157" s="46"/>
      <c r="W157" s="46"/>
      <c r="X157" s="46"/>
      <c r="Y157" s="46"/>
      <c r="Z157" s="46"/>
    </row>
    <row r="158" spans="1:26" ht="27.75" customHeight="1">
      <c r="A158" s="12">
        <v>2</v>
      </c>
      <c r="B158" s="625" t="s">
        <v>3123</v>
      </c>
      <c r="C158" s="14"/>
      <c r="D158" s="14"/>
      <c r="E158" s="13" t="s">
        <v>2849</v>
      </c>
      <c r="F158" s="9"/>
      <c r="G158" s="9"/>
      <c r="H158" s="9"/>
      <c r="I158" s="9"/>
      <c r="J158" s="9"/>
      <c r="K158" s="9"/>
      <c r="L158" s="20">
        <v>1</v>
      </c>
      <c r="M158" s="21"/>
      <c r="N158" s="21">
        <f t="shared" ref="N158:N164" si="52">M158*L158</f>
        <v>0</v>
      </c>
      <c r="O158" s="21"/>
      <c r="P158" s="21">
        <f t="shared" ref="P158:P164" si="53">O158*L158</f>
        <v>0</v>
      </c>
      <c r="Q158" s="21">
        <f t="shared" ref="Q158:Q164" si="54">O158+M158</f>
        <v>0</v>
      </c>
      <c r="R158" s="21">
        <f t="shared" ref="R158:R164" si="55">Q158*L158</f>
        <v>0</v>
      </c>
      <c r="S158" s="21">
        <f t="shared" ref="S158:S164" si="56">R158/$T$4</f>
        <v>0</v>
      </c>
      <c r="T158" s="13" t="s">
        <v>3124</v>
      </c>
      <c r="U158" s="46"/>
      <c r="V158" s="46"/>
      <c r="W158" s="46"/>
      <c r="X158" s="46"/>
      <c r="Y158" s="46"/>
      <c r="Z158" s="46"/>
    </row>
    <row r="159" spans="1:26" ht="27.75" customHeight="1">
      <c r="A159" s="12">
        <v>3</v>
      </c>
      <c r="B159" s="625" t="s">
        <v>3125</v>
      </c>
      <c r="C159" s="14"/>
      <c r="D159" s="14"/>
      <c r="E159" s="13" t="s">
        <v>2873</v>
      </c>
      <c r="F159" s="9"/>
      <c r="G159" s="9"/>
      <c r="H159" s="9"/>
      <c r="I159" s="9"/>
      <c r="J159" s="9"/>
      <c r="K159" s="9"/>
      <c r="L159" s="20">
        <v>1</v>
      </c>
      <c r="M159" s="21"/>
      <c r="N159" s="21">
        <f t="shared" si="52"/>
        <v>0</v>
      </c>
      <c r="O159" s="21"/>
      <c r="P159" s="21">
        <f t="shared" si="53"/>
        <v>0</v>
      </c>
      <c r="Q159" s="21">
        <f t="shared" si="54"/>
        <v>0</v>
      </c>
      <c r="R159" s="21">
        <f t="shared" si="55"/>
        <v>0</v>
      </c>
      <c r="S159" s="21">
        <f t="shared" si="56"/>
        <v>0</v>
      </c>
      <c r="T159" s="13" t="s">
        <v>3124</v>
      </c>
      <c r="U159" s="46"/>
      <c r="V159" s="46"/>
      <c r="W159" s="46"/>
      <c r="X159" s="46"/>
      <c r="Y159" s="46"/>
      <c r="Z159" s="46"/>
    </row>
    <row r="160" spans="1:26" ht="27.75" customHeight="1">
      <c r="A160" s="12">
        <v>4</v>
      </c>
      <c r="B160" s="625" t="s">
        <v>3126</v>
      </c>
      <c r="C160" s="14"/>
      <c r="D160" s="14"/>
      <c r="E160" s="13" t="s">
        <v>2873</v>
      </c>
      <c r="F160" s="9"/>
      <c r="G160" s="9"/>
      <c r="H160" s="9"/>
      <c r="I160" s="9"/>
      <c r="J160" s="9"/>
      <c r="K160" s="9"/>
      <c r="L160" s="20">
        <v>1</v>
      </c>
      <c r="M160" s="21"/>
      <c r="N160" s="21">
        <f t="shared" si="52"/>
        <v>0</v>
      </c>
      <c r="O160" s="21"/>
      <c r="P160" s="21">
        <f t="shared" si="53"/>
        <v>0</v>
      </c>
      <c r="Q160" s="21">
        <f t="shared" si="54"/>
        <v>0</v>
      </c>
      <c r="R160" s="21">
        <f t="shared" si="55"/>
        <v>0</v>
      </c>
      <c r="S160" s="21">
        <f t="shared" si="56"/>
        <v>0</v>
      </c>
      <c r="T160" s="13" t="s">
        <v>3124</v>
      </c>
      <c r="U160" s="46"/>
      <c r="V160" s="46"/>
      <c r="W160" s="46"/>
      <c r="X160" s="46"/>
      <c r="Y160" s="46"/>
      <c r="Z160" s="46"/>
    </row>
    <row r="161" spans="1:26" ht="27.75" customHeight="1">
      <c r="A161" s="12">
        <v>5</v>
      </c>
      <c r="B161" s="625" t="s">
        <v>3127</v>
      </c>
      <c r="C161" s="14"/>
      <c r="D161" s="14"/>
      <c r="E161" s="13" t="s">
        <v>2873</v>
      </c>
      <c r="F161" s="9"/>
      <c r="G161" s="9"/>
      <c r="H161" s="9"/>
      <c r="I161" s="9"/>
      <c r="J161" s="9"/>
      <c r="K161" s="9"/>
      <c r="L161" s="20">
        <v>1</v>
      </c>
      <c r="M161" s="21"/>
      <c r="N161" s="21">
        <f t="shared" si="52"/>
        <v>0</v>
      </c>
      <c r="O161" s="21"/>
      <c r="P161" s="21">
        <f t="shared" si="53"/>
        <v>0</v>
      </c>
      <c r="Q161" s="21">
        <f t="shared" si="54"/>
        <v>0</v>
      </c>
      <c r="R161" s="21">
        <f t="shared" si="55"/>
        <v>0</v>
      </c>
      <c r="S161" s="21">
        <f t="shared" si="56"/>
        <v>0</v>
      </c>
      <c r="T161" s="13" t="s">
        <v>3124</v>
      </c>
      <c r="U161" s="46"/>
      <c r="V161" s="46"/>
      <c r="W161" s="46"/>
      <c r="X161" s="46"/>
      <c r="Y161" s="46"/>
      <c r="Z161" s="46"/>
    </row>
    <row r="162" spans="1:26" ht="27.75" customHeight="1">
      <c r="A162" s="12">
        <v>6</v>
      </c>
      <c r="B162" s="625" t="s">
        <v>3128</v>
      </c>
      <c r="C162" s="14"/>
      <c r="D162" s="14"/>
      <c r="E162" s="13" t="s">
        <v>2873</v>
      </c>
      <c r="F162" s="9"/>
      <c r="G162" s="9"/>
      <c r="H162" s="9"/>
      <c r="I162" s="9"/>
      <c r="J162" s="9"/>
      <c r="K162" s="9"/>
      <c r="L162" s="20">
        <v>1</v>
      </c>
      <c r="M162" s="21"/>
      <c r="N162" s="21">
        <f t="shared" si="52"/>
        <v>0</v>
      </c>
      <c r="O162" s="21"/>
      <c r="P162" s="21">
        <f t="shared" si="53"/>
        <v>0</v>
      </c>
      <c r="Q162" s="21">
        <f t="shared" si="54"/>
        <v>0</v>
      </c>
      <c r="R162" s="21">
        <f t="shared" si="55"/>
        <v>0</v>
      </c>
      <c r="S162" s="21">
        <f t="shared" si="56"/>
        <v>0</v>
      </c>
      <c r="T162" s="13" t="s">
        <v>3124</v>
      </c>
      <c r="U162" s="46"/>
      <c r="V162" s="46"/>
      <c r="W162" s="46"/>
      <c r="X162" s="46"/>
      <c r="Y162" s="46"/>
      <c r="Z162" s="46"/>
    </row>
    <row r="163" spans="1:26" ht="27.75" customHeight="1">
      <c r="A163" s="12">
        <v>7</v>
      </c>
      <c r="B163" s="14" t="s">
        <v>3129</v>
      </c>
      <c r="C163" s="14" t="s">
        <v>3130</v>
      </c>
      <c r="D163" s="14"/>
      <c r="E163" s="9" t="s">
        <v>280</v>
      </c>
      <c r="F163" s="9"/>
      <c r="G163" s="9"/>
      <c r="H163" s="9"/>
      <c r="I163" s="9"/>
      <c r="J163" s="9"/>
      <c r="K163" s="9"/>
      <c r="L163" s="24">
        <v>1</v>
      </c>
      <c r="M163" s="21"/>
      <c r="N163" s="21">
        <f t="shared" si="52"/>
        <v>0</v>
      </c>
      <c r="O163" s="21"/>
      <c r="P163" s="21">
        <f t="shared" si="53"/>
        <v>0</v>
      </c>
      <c r="Q163" s="21">
        <f t="shared" si="54"/>
        <v>0</v>
      </c>
      <c r="R163" s="21">
        <f t="shared" si="55"/>
        <v>0</v>
      </c>
      <c r="S163" s="21">
        <f t="shared" si="56"/>
        <v>0</v>
      </c>
      <c r="T163" s="14" t="s">
        <v>2182</v>
      </c>
      <c r="U163" s="46"/>
      <c r="V163" s="46"/>
      <c r="W163" s="46"/>
      <c r="X163" s="46"/>
      <c r="Y163" s="46"/>
      <c r="Z163" s="46"/>
    </row>
    <row r="164" spans="1:26" ht="27.75" customHeight="1">
      <c r="A164" s="12">
        <v>8</v>
      </c>
      <c r="B164" s="625" t="s">
        <v>3131</v>
      </c>
      <c r="C164" s="14"/>
      <c r="D164" s="14"/>
      <c r="E164" s="13" t="s">
        <v>2849</v>
      </c>
      <c r="F164" s="9"/>
      <c r="G164" s="9"/>
      <c r="H164" s="9"/>
      <c r="I164" s="9"/>
      <c r="J164" s="9"/>
      <c r="K164" s="9"/>
      <c r="L164" s="20">
        <v>1</v>
      </c>
      <c r="M164" s="21"/>
      <c r="N164" s="21">
        <f t="shared" si="52"/>
        <v>0</v>
      </c>
      <c r="O164" s="21"/>
      <c r="P164" s="21">
        <f t="shared" si="53"/>
        <v>0</v>
      </c>
      <c r="Q164" s="21">
        <f t="shared" si="54"/>
        <v>0</v>
      </c>
      <c r="R164" s="21">
        <f t="shared" si="55"/>
        <v>0</v>
      </c>
      <c r="S164" s="21">
        <f t="shared" si="56"/>
        <v>0</v>
      </c>
      <c r="T164" s="13" t="s">
        <v>3124</v>
      </c>
      <c r="U164" s="46"/>
      <c r="V164" s="46"/>
      <c r="W164" s="46"/>
      <c r="X164" s="46"/>
      <c r="Y164" s="46"/>
      <c r="Z164" s="46"/>
    </row>
    <row r="165" spans="1:26" ht="27.75" customHeight="1">
      <c r="A165" s="12">
        <v>9</v>
      </c>
      <c r="B165" s="625" t="s">
        <v>3132</v>
      </c>
      <c r="C165" s="14"/>
      <c r="D165" s="14"/>
      <c r="E165" s="13"/>
      <c r="F165" s="9"/>
      <c r="G165" s="9"/>
      <c r="H165" s="9"/>
      <c r="I165" s="9"/>
      <c r="J165" s="9"/>
      <c r="K165" s="9"/>
      <c r="L165" s="20"/>
      <c r="M165" s="21"/>
      <c r="N165" s="21"/>
      <c r="O165" s="21"/>
      <c r="P165" s="21"/>
      <c r="Q165" s="21"/>
      <c r="R165" s="21"/>
      <c r="S165" s="21"/>
      <c r="T165" s="13"/>
      <c r="U165" s="46"/>
      <c r="V165" s="46"/>
      <c r="W165" s="46"/>
      <c r="X165" s="46"/>
      <c r="Y165" s="46"/>
      <c r="Z165" s="46"/>
    </row>
    <row r="166" spans="1:26" ht="27.75" customHeight="1">
      <c r="A166" s="12">
        <v>10</v>
      </c>
      <c r="B166" s="625" t="s">
        <v>3133</v>
      </c>
      <c r="C166" s="14"/>
      <c r="D166" s="14"/>
      <c r="E166" s="13" t="s">
        <v>2849</v>
      </c>
      <c r="F166" s="9"/>
      <c r="G166" s="9"/>
      <c r="H166" s="9"/>
      <c r="I166" s="9"/>
      <c r="J166" s="9"/>
      <c r="K166" s="9"/>
      <c r="L166" s="20">
        <v>1</v>
      </c>
      <c r="M166" s="21"/>
      <c r="N166" s="21">
        <f t="shared" ref="N166:N167" si="57">M166*L166</f>
        <v>0</v>
      </c>
      <c r="O166" s="21"/>
      <c r="P166" s="21">
        <f t="shared" ref="P166:P167" si="58">O166*L166</f>
        <v>0</v>
      </c>
      <c r="Q166" s="21">
        <f t="shared" ref="Q166:Q167" si="59">O166+M166</f>
        <v>0</v>
      </c>
      <c r="R166" s="21">
        <f t="shared" ref="R166:R167" si="60">Q166*L166</f>
        <v>0</v>
      </c>
      <c r="S166" s="21">
        <f t="shared" ref="S166:S167" si="61">R166/$T$4</f>
        <v>0</v>
      </c>
      <c r="T166" s="13" t="s">
        <v>3124</v>
      </c>
      <c r="U166" s="46"/>
      <c r="V166" s="46"/>
      <c r="W166" s="46"/>
      <c r="X166" s="46"/>
      <c r="Y166" s="46"/>
      <c r="Z166" s="46"/>
    </row>
    <row r="167" spans="1:26" ht="27.75" customHeight="1">
      <c r="A167" s="12">
        <v>11</v>
      </c>
      <c r="B167" s="625" t="s">
        <v>3134</v>
      </c>
      <c r="C167" s="14"/>
      <c r="D167" s="14"/>
      <c r="E167" s="13" t="s">
        <v>2873</v>
      </c>
      <c r="F167" s="9"/>
      <c r="G167" s="9"/>
      <c r="H167" s="9"/>
      <c r="I167" s="9"/>
      <c r="J167" s="9"/>
      <c r="K167" s="9"/>
      <c r="L167" s="20">
        <v>1</v>
      </c>
      <c r="M167" s="21"/>
      <c r="N167" s="21">
        <f t="shared" si="57"/>
        <v>0</v>
      </c>
      <c r="O167" s="21"/>
      <c r="P167" s="21">
        <f t="shared" si="58"/>
        <v>0</v>
      </c>
      <c r="Q167" s="21">
        <f t="shared" si="59"/>
        <v>0</v>
      </c>
      <c r="R167" s="21">
        <f t="shared" si="60"/>
        <v>0</v>
      </c>
      <c r="S167" s="21">
        <f t="shared" si="61"/>
        <v>0</v>
      </c>
      <c r="T167" s="13" t="s">
        <v>3124</v>
      </c>
      <c r="U167" s="46"/>
      <c r="V167" s="46"/>
      <c r="W167" s="46"/>
      <c r="X167" s="46"/>
      <c r="Y167" s="46"/>
      <c r="Z167" s="46"/>
    </row>
    <row r="168" spans="1:26" ht="27.75" customHeight="1">
      <c r="A168" s="12">
        <v>12</v>
      </c>
      <c r="B168" s="625" t="s">
        <v>3135</v>
      </c>
      <c r="C168" s="14"/>
      <c r="D168" s="14"/>
      <c r="E168" s="13"/>
      <c r="F168" s="9"/>
      <c r="G168" s="9"/>
      <c r="H168" s="9"/>
      <c r="I168" s="9"/>
      <c r="J168" s="9"/>
      <c r="K168" s="9"/>
      <c r="L168" s="20"/>
      <c r="M168" s="21"/>
      <c r="N168" s="21"/>
      <c r="O168" s="21"/>
      <c r="P168" s="21"/>
      <c r="Q168" s="21"/>
      <c r="R168" s="21"/>
      <c r="S168" s="21"/>
      <c r="T168" s="13"/>
      <c r="U168" s="46"/>
      <c r="V168" s="46"/>
      <c r="W168" s="46"/>
      <c r="X168" s="46"/>
      <c r="Y168" s="46"/>
      <c r="Z168" s="46"/>
    </row>
    <row r="169" spans="1:26" ht="27.75" customHeight="1">
      <c r="A169" s="12">
        <v>13</v>
      </c>
      <c r="B169" s="625" t="s">
        <v>3136</v>
      </c>
      <c r="C169" s="14"/>
      <c r="D169" s="14"/>
      <c r="E169" s="13" t="s">
        <v>2849</v>
      </c>
      <c r="F169" s="9"/>
      <c r="G169" s="9"/>
      <c r="H169" s="9"/>
      <c r="I169" s="9"/>
      <c r="J169" s="9"/>
      <c r="K169" s="9"/>
      <c r="L169" s="20">
        <v>1</v>
      </c>
      <c r="M169" s="21"/>
      <c r="N169" s="21">
        <f>M169*L169</f>
        <v>0</v>
      </c>
      <c r="O169" s="21"/>
      <c r="P169" s="21">
        <f>O169*L169</f>
        <v>0</v>
      </c>
      <c r="Q169" s="21">
        <f>O169+M169</f>
        <v>0</v>
      </c>
      <c r="R169" s="21">
        <f>Q169*L169</f>
        <v>0</v>
      </c>
      <c r="S169" s="21">
        <f>R169/$T$4</f>
        <v>0</v>
      </c>
      <c r="T169" s="13" t="s">
        <v>3124</v>
      </c>
      <c r="U169" s="46"/>
      <c r="V169" s="46"/>
      <c r="W169" s="46"/>
      <c r="X169" s="46"/>
      <c r="Y169" s="46"/>
      <c r="Z169" s="46"/>
    </row>
    <row r="170" spans="1:26" ht="27.75" customHeight="1">
      <c r="A170" s="12">
        <v>14</v>
      </c>
      <c r="B170" s="625" t="s">
        <v>3137</v>
      </c>
      <c r="C170" s="14"/>
      <c r="D170" s="14"/>
      <c r="E170" s="13"/>
      <c r="F170" s="9"/>
      <c r="G170" s="9"/>
      <c r="H170" s="9"/>
      <c r="I170" s="9"/>
      <c r="J170" s="9"/>
      <c r="K170" s="9"/>
      <c r="L170" s="20"/>
      <c r="M170" s="21"/>
      <c r="N170" s="21"/>
      <c r="O170" s="21"/>
      <c r="P170" s="21"/>
      <c r="Q170" s="21"/>
      <c r="R170" s="21"/>
      <c r="S170" s="21"/>
      <c r="T170" s="13"/>
      <c r="U170" s="46"/>
      <c r="V170" s="46"/>
      <c r="W170" s="46"/>
      <c r="X170" s="46"/>
      <c r="Y170" s="46"/>
      <c r="Z170" s="46"/>
    </row>
    <row r="171" spans="1:26" ht="27.75" customHeight="1">
      <c r="A171" s="12">
        <v>15</v>
      </c>
      <c r="B171" s="10" t="s">
        <v>3138</v>
      </c>
      <c r="C171" s="14"/>
      <c r="D171" s="14"/>
      <c r="E171" s="13" t="s">
        <v>2873</v>
      </c>
      <c r="F171" s="9"/>
      <c r="G171" s="9"/>
      <c r="H171" s="9"/>
      <c r="I171" s="9"/>
      <c r="J171" s="9"/>
      <c r="K171" s="9"/>
      <c r="L171" s="20">
        <v>20</v>
      </c>
      <c r="M171" s="21"/>
      <c r="N171" s="21">
        <f t="shared" ref="N171:N181" si="62">M171*L171</f>
        <v>0</v>
      </c>
      <c r="O171" s="21"/>
      <c r="P171" s="21">
        <f t="shared" ref="P171:P181" si="63">O171*L171</f>
        <v>0</v>
      </c>
      <c r="Q171" s="21">
        <f t="shared" ref="Q171:Q181" si="64">O171+M171</f>
        <v>0</v>
      </c>
      <c r="R171" s="21">
        <f t="shared" ref="R171:R181" si="65">Q171*L171</f>
        <v>0</v>
      </c>
      <c r="S171" s="21">
        <f t="shared" ref="S171:S181" si="66">R171/$T$4</f>
        <v>0</v>
      </c>
      <c r="T171" s="13" t="s">
        <v>3124</v>
      </c>
      <c r="U171" s="46"/>
      <c r="V171" s="46"/>
      <c r="W171" s="46"/>
      <c r="X171" s="46"/>
      <c r="Y171" s="46"/>
      <c r="Z171" s="46"/>
    </row>
    <row r="172" spans="1:26" ht="27.75" customHeight="1">
      <c r="A172" s="12">
        <v>16</v>
      </c>
      <c r="B172" s="10" t="s">
        <v>3139</v>
      </c>
      <c r="C172" s="14"/>
      <c r="D172" s="14"/>
      <c r="E172" s="13" t="s">
        <v>2873</v>
      </c>
      <c r="F172" s="9"/>
      <c r="G172" s="9"/>
      <c r="H172" s="9"/>
      <c r="I172" s="9"/>
      <c r="J172" s="9"/>
      <c r="K172" s="9"/>
      <c r="L172" s="20">
        <v>6</v>
      </c>
      <c r="M172" s="21"/>
      <c r="N172" s="21">
        <f t="shared" si="62"/>
        <v>0</v>
      </c>
      <c r="O172" s="21"/>
      <c r="P172" s="21">
        <f t="shared" si="63"/>
        <v>0</v>
      </c>
      <c r="Q172" s="21">
        <f t="shared" si="64"/>
        <v>0</v>
      </c>
      <c r="R172" s="21">
        <f t="shared" si="65"/>
        <v>0</v>
      </c>
      <c r="S172" s="21">
        <f t="shared" si="66"/>
        <v>0</v>
      </c>
      <c r="T172" s="13" t="s">
        <v>3124</v>
      </c>
      <c r="U172" s="46"/>
      <c r="V172" s="46"/>
      <c r="W172" s="46"/>
      <c r="X172" s="46"/>
      <c r="Y172" s="46"/>
      <c r="Z172" s="46"/>
    </row>
    <row r="173" spans="1:26" ht="27.75" customHeight="1">
      <c r="A173" s="12">
        <v>17</v>
      </c>
      <c r="B173" s="10" t="s">
        <v>3140</v>
      </c>
      <c r="C173" s="14"/>
      <c r="D173" s="14"/>
      <c r="E173" s="13" t="s">
        <v>2873</v>
      </c>
      <c r="F173" s="9"/>
      <c r="G173" s="9"/>
      <c r="H173" s="9"/>
      <c r="I173" s="9"/>
      <c r="J173" s="9"/>
      <c r="K173" s="9"/>
      <c r="L173" s="20">
        <v>17</v>
      </c>
      <c r="M173" s="21"/>
      <c r="N173" s="21">
        <f t="shared" si="62"/>
        <v>0</v>
      </c>
      <c r="O173" s="21"/>
      <c r="P173" s="21">
        <f t="shared" si="63"/>
        <v>0</v>
      </c>
      <c r="Q173" s="21">
        <f t="shared" si="64"/>
        <v>0</v>
      </c>
      <c r="R173" s="21">
        <f t="shared" si="65"/>
        <v>0</v>
      </c>
      <c r="S173" s="21">
        <f t="shared" si="66"/>
        <v>0</v>
      </c>
      <c r="T173" s="13" t="s">
        <v>3124</v>
      </c>
      <c r="U173" s="46"/>
      <c r="V173" s="46"/>
      <c r="W173" s="46"/>
      <c r="X173" s="46"/>
      <c r="Y173" s="46"/>
      <c r="Z173" s="46"/>
    </row>
    <row r="174" spans="1:26" ht="27.75" customHeight="1">
      <c r="A174" s="12">
        <v>18</v>
      </c>
      <c r="B174" s="47" t="s">
        <v>3141</v>
      </c>
      <c r="C174" s="47" t="s">
        <v>3142</v>
      </c>
      <c r="D174" s="47"/>
      <c r="E174" s="48" t="s">
        <v>421</v>
      </c>
      <c r="F174" s="9"/>
      <c r="G174" s="9"/>
      <c r="H174" s="9"/>
      <c r="I174" s="9"/>
      <c r="J174" s="9"/>
      <c r="K174" s="9"/>
      <c r="L174" s="20">
        <v>30</v>
      </c>
      <c r="M174" s="21"/>
      <c r="N174" s="21">
        <f t="shared" si="62"/>
        <v>0</v>
      </c>
      <c r="O174" s="21"/>
      <c r="P174" s="21">
        <f t="shared" si="63"/>
        <v>0</v>
      </c>
      <c r="Q174" s="21">
        <f t="shared" si="64"/>
        <v>0</v>
      </c>
      <c r="R174" s="21">
        <f t="shared" si="65"/>
        <v>0</v>
      </c>
      <c r="S174" s="21">
        <f t="shared" si="66"/>
        <v>0</v>
      </c>
      <c r="T174" s="13" t="s">
        <v>3143</v>
      </c>
      <c r="U174" s="46"/>
      <c r="V174" s="46"/>
      <c r="W174" s="46"/>
      <c r="X174" s="46"/>
      <c r="Y174" s="46"/>
      <c r="Z174" s="46"/>
    </row>
    <row r="175" spans="1:26" ht="27.75" customHeight="1">
      <c r="A175" s="12">
        <v>19</v>
      </c>
      <c r="B175" s="47" t="s">
        <v>3141</v>
      </c>
      <c r="C175" s="47" t="s">
        <v>3144</v>
      </c>
      <c r="D175" s="47"/>
      <c r="E175" s="48" t="s">
        <v>421</v>
      </c>
      <c r="F175" s="9"/>
      <c r="G175" s="9"/>
      <c r="H175" s="9"/>
      <c r="I175" s="9"/>
      <c r="J175" s="9"/>
      <c r="K175" s="9"/>
      <c r="L175" s="20">
        <v>2135</v>
      </c>
      <c r="M175" s="21"/>
      <c r="N175" s="21">
        <f t="shared" si="62"/>
        <v>0</v>
      </c>
      <c r="O175" s="21"/>
      <c r="P175" s="21">
        <f t="shared" si="63"/>
        <v>0</v>
      </c>
      <c r="Q175" s="21">
        <f t="shared" si="64"/>
        <v>0</v>
      </c>
      <c r="R175" s="21">
        <f t="shared" si="65"/>
        <v>0</v>
      </c>
      <c r="S175" s="21">
        <f t="shared" si="66"/>
        <v>0</v>
      </c>
      <c r="T175" s="13" t="s">
        <v>3143</v>
      </c>
      <c r="U175" s="46"/>
      <c r="V175" s="46"/>
      <c r="W175" s="46"/>
      <c r="X175" s="46"/>
      <c r="Y175" s="46"/>
      <c r="Z175" s="46"/>
    </row>
    <row r="176" spans="1:26" ht="27.75" customHeight="1">
      <c r="A176" s="12">
        <v>20</v>
      </c>
      <c r="B176" s="14" t="s">
        <v>3145</v>
      </c>
      <c r="C176" s="14" t="s">
        <v>3146</v>
      </c>
      <c r="D176" s="14"/>
      <c r="E176" s="13" t="s">
        <v>421</v>
      </c>
      <c r="F176" s="9"/>
      <c r="G176" s="9"/>
      <c r="H176" s="9"/>
      <c r="I176" s="9"/>
      <c r="J176" s="9"/>
      <c r="K176" s="9"/>
      <c r="L176" s="20">
        <v>800</v>
      </c>
      <c r="M176" s="21"/>
      <c r="N176" s="21">
        <f t="shared" si="62"/>
        <v>0</v>
      </c>
      <c r="O176" s="21"/>
      <c r="P176" s="21">
        <f t="shared" si="63"/>
        <v>0</v>
      </c>
      <c r="Q176" s="21">
        <f t="shared" si="64"/>
        <v>0</v>
      </c>
      <c r="R176" s="21">
        <f t="shared" si="65"/>
        <v>0</v>
      </c>
      <c r="S176" s="21">
        <f t="shared" si="66"/>
        <v>0</v>
      </c>
      <c r="T176" s="13" t="s">
        <v>3117</v>
      </c>
      <c r="U176" s="46"/>
      <c r="V176" s="46"/>
      <c r="W176" s="46"/>
      <c r="X176" s="46"/>
      <c r="Y176" s="46"/>
      <c r="Z176" s="46"/>
    </row>
    <row r="177" spans="1:26" ht="27.75" customHeight="1">
      <c r="A177" s="12">
        <v>21</v>
      </c>
      <c r="B177" s="14" t="s">
        <v>3147</v>
      </c>
      <c r="C177" s="14" t="s">
        <v>3146</v>
      </c>
      <c r="D177" s="14"/>
      <c r="E177" s="13" t="s">
        <v>421</v>
      </c>
      <c r="F177" s="9"/>
      <c r="G177" s="9"/>
      <c r="H177" s="9"/>
      <c r="I177" s="9"/>
      <c r="J177" s="9"/>
      <c r="K177" s="9"/>
      <c r="L177" s="20">
        <v>150</v>
      </c>
      <c r="M177" s="21"/>
      <c r="N177" s="21">
        <f t="shared" si="62"/>
        <v>0</v>
      </c>
      <c r="O177" s="21"/>
      <c r="P177" s="21">
        <f t="shared" si="63"/>
        <v>0</v>
      </c>
      <c r="Q177" s="21">
        <f t="shared" si="64"/>
        <v>0</v>
      </c>
      <c r="R177" s="21">
        <f t="shared" si="65"/>
        <v>0</v>
      </c>
      <c r="S177" s="21">
        <f t="shared" si="66"/>
        <v>0</v>
      </c>
      <c r="T177" s="13" t="s">
        <v>3117</v>
      </c>
      <c r="U177" s="46"/>
      <c r="V177" s="46"/>
      <c r="W177" s="46"/>
      <c r="X177" s="46"/>
      <c r="Y177" s="46"/>
      <c r="Z177" s="46"/>
    </row>
    <row r="178" spans="1:26" ht="27.75" customHeight="1">
      <c r="A178" s="12">
        <v>22</v>
      </c>
      <c r="B178" s="47" t="s">
        <v>3148</v>
      </c>
      <c r="C178" s="14" t="s">
        <v>3149</v>
      </c>
      <c r="D178" s="14"/>
      <c r="E178" s="48" t="s">
        <v>421</v>
      </c>
      <c r="F178" s="9"/>
      <c r="G178" s="9"/>
      <c r="H178" s="9"/>
      <c r="I178" s="9"/>
      <c r="J178" s="9"/>
      <c r="K178" s="9"/>
      <c r="L178" s="20">
        <v>1000</v>
      </c>
      <c r="M178" s="21"/>
      <c r="N178" s="21">
        <f t="shared" si="62"/>
        <v>0</v>
      </c>
      <c r="O178" s="21"/>
      <c r="P178" s="21">
        <f t="shared" si="63"/>
        <v>0</v>
      </c>
      <c r="Q178" s="21">
        <f t="shared" si="64"/>
        <v>0</v>
      </c>
      <c r="R178" s="21">
        <f t="shared" si="65"/>
        <v>0</v>
      </c>
      <c r="S178" s="21">
        <f t="shared" si="66"/>
        <v>0</v>
      </c>
      <c r="T178" s="13" t="s">
        <v>3117</v>
      </c>
      <c r="U178" s="46"/>
      <c r="V178" s="46"/>
      <c r="W178" s="46"/>
      <c r="X178" s="46"/>
      <c r="Y178" s="46"/>
      <c r="Z178" s="46"/>
    </row>
    <row r="179" spans="1:26" ht="27.75" customHeight="1">
      <c r="A179" s="12">
        <v>23</v>
      </c>
      <c r="B179" s="14" t="s">
        <v>3150</v>
      </c>
      <c r="C179" s="14" t="s">
        <v>3119</v>
      </c>
      <c r="D179" s="14"/>
      <c r="E179" s="13" t="s">
        <v>421</v>
      </c>
      <c r="F179" s="9"/>
      <c r="G179" s="9"/>
      <c r="H179" s="9"/>
      <c r="I179" s="9"/>
      <c r="J179" s="9"/>
      <c r="K179" s="9"/>
      <c r="L179" s="20">
        <v>200</v>
      </c>
      <c r="M179" s="21"/>
      <c r="N179" s="21">
        <f t="shared" si="62"/>
        <v>0</v>
      </c>
      <c r="O179" s="21"/>
      <c r="P179" s="21">
        <f t="shared" si="63"/>
        <v>0</v>
      </c>
      <c r="Q179" s="21">
        <f t="shared" si="64"/>
        <v>0</v>
      </c>
      <c r="R179" s="21">
        <f t="shared" si="65"/>
        <v>0</v>
      </c>
      <c r="S179" s="21">
        <f t="shared" si="66"/>
        <v>0</v>
      </c>
      <c r="T179" s="13" t="s">
        <v>3117</v>
      </c>
      <c r="U179" s="46"/>
      <c r="V179" s="46"/>
      <c r="W179" s="46"/>
      <c r="X179" s="46"/>
      <c r="Y179" s="46"/>
      <c r="Z179" s="46"/>
    </row>
    <row r="180" spans="1:26" ht="27.75" customHeight="1">
      <c r="A180" s="12">
        <v>24</v>
      </c>
      <c r="B180" s="10" t="s">
        <v>3151</v>
      </c>
      <c r="C180" s="14"/>
      <c r="D180" s="14"/>
      <c r="E180" s="13" t="s">
        <v>2873</v>
      </c>
      <c r="F180" s="9"/>
      <c r="G180" s="9"/>
      <c r="H180" s="9"/>
      <c r="I180" s="9"/>
      <c r="J180" s="9"/>
      <c r="K180" s="9"/>
      <c r="L180" s="20">
        <v>5</v>
      </c>
      <c r="M180" s="21"/>
      <c r="N180" s="21">
        <f t="shared" si="62"/>
        <v>0</v>
      </c>
      <c r="O180" s="21"/>
      <c r="P180" s="21">
        <f t="shared" si="63"/>
        <v>0</v>
      </c>
      <c r="Q180" s="21">
        <f t="shared" si="64"/>
        <v>0</v>
      </c>
      <c r="R180" s="21">
        <f t="shared" si="65"/>
        <v>0</v>
      </c>
      <c r="S180" s="21">
        <f t="shared" si="66"/>
        <v>0</v>
      </c>
      <c r="T180" s="13" t="s">
        <v>3152</v>
      </c>
      <c r="U180" s="46"/>
      <c r="V180" s="46"/>
      <c r="W180" s="46"/>
      <c r="X180" s="46"/>
      <c r="Y180" s="46"/>
      <c r="Z180" s="46"/>
    </row>
    <row r="181" spans="1:26" ht="27.75" customHeight="1">
      <c r="A181" s="12">
        <v>25</v>
      </c>
      <c r="B181" s="47" t="s">
        <v>3153</v>
      </c>
      <c r="C181" s="14"/>
      <c r="D181" s="14"/>
      <c r="E181" s="48" t="s">
        <v>1427</v>
      </c>
      <c r="F181" s="9"/>
      <c r="G181" s="9"/>
      <c r="H181" s="9"/>
      <c r="I181" s="9"/>
      <c r="J181" s="9"/>
      <c r="K181" s="9"/>
      <c r="L181" s="20">
        <v>1</v>
      </c>
      <c r="M181" s="21"/>
      <c r="N181" s="21">
        <f t="shared" si="62"/>
        <v>0</v>
      </c>
      <c r="O181" s="21"/>
      <c r="P181" s="21">
        <f t="shared" si="63"/>
        <v>0</v>
      </c>
      <c r="Q181" s="21">
        <f t="shared" si="64"/>
        <v>0</v>
      </c>
      <c r="R181" s="21">
        <f t="shared" si="65"/>
        <v>0</v>
      </c>
      <c r="S181" s="21">
        <f t="shared" si="66"/>
        <v>0</v>
      </c>
      <c r="T181" s="13"/>
      <c r="U181" s="46"/>
      <c r="V181" s="46"/>
      <c r="W181" s="46"/>
      <c r="X181" s="46"/>
      <c r="Y181" s="46"/>
      <c r="Z181" s="46"/>
    </row>
    <row r="182" spans="1:26" ht="27.75" customHeight="1">
      <c r="A182" s="12"/>
      <c r="B182" s="14"/>
      <c r="C182" s="14"/>
      <c r="D182" s="14"/>
      <c r="E182" s="9"/>
      <c r="F182" s="9"/>
      <c r="G182" s="9"/>
      <c r="H182" s="9"/>
      <c r="I182" s="9"/>
      <c r="J182" s="9"/>
      <c r="K182" s="9"/>
      <c r="L182" s="24"/>
      <c r="M182" s="21"/>
      <c r="N182" s="21"/>
      <c r="O182" s="21"/>
      <c r="P182" s="21"/>
      <c r="Q182" s="21"/>
      <c r="R182" s="21"/>
      <c r="S182" s="21"/>
      <c r="T182" s="10"/>
      <c r="U182" s="52"/>
      <c r="V182" s="52"/>
      <c r="W182" s="52"/>
      <c r="X182" s="52"/>
      <c r="Y182" s="52"/>
      <c r="Z182" s="52"/>
    </row>
    <row r="183" spans="1:26" ht="27.75" customHeight="1">
      <c r="A183" s="6">
        <v>6</v>
      </c>
      <c r="B183" s="7" t="s">
        <v>3154</v>
      </c>
      <c r="C183" s="7"/>
      <c r="D183" s="7"/>
      <c r="E183" s="6"/>
      <c r="F183" s="6"/>
      <c r="G183" s="6"/>
      <c r="H183" s="6"/>
      <c r="I183" s="6"/>
      <c r="J183" s="6"/>
      <c r="K183" s="6"/>
      <c r="L183" s="18"/>
      <c r="M183" s="23"/>
      <c r="N183" s="23">
        <f>SUM(N185:N232)</f>
        <v>0</v>
      </c>
      <c r="O183" s="23"/>
      <c r="P183" s="23">
        <f>SUM(P185:P232)</f>
        <v>0</v>
      </c>
      <c r="Q183" s="23"/>
      <c r="R183" s="23">
        <f>P183+N183</f>
        <v>0</v>
      </c>
      <c r="S183" s="23">
        <f>R183/$T$4</f>
        <v>0</v>
      </c>
      <c r="T183" s="7"/>
      <c r="U183" s="52"/>
      <c r="V183" s="52"/>
      <c r="W183" s="52"/>
      <c r="X183" s="52"/>
      <c r="Y183" s="52"/>
      <c r="Z183" s="52"/>
    </row>
    <row r="184" spans="1:26" ht="27.75" customHeight="1">
      <c r="A184" s="12" t="s">
        <v>218</v>
      </c>
      <c r="B184" s="10" t="s">
        <v>3155</v>
      </c>
      <c r="C184" s="14"/>
      <c r="D184" s="14"/>
      <c r="E184" s="9"/>
      <c r="F184" s="9"/>
      <c r="G184" s="9"/>
      <c r="H184" s="9"/>
      <c r="I184" s="9"/>
      <c r="J184" s="9"/>
      <c r="K184" s="9"/>
      <c r="L184" s="25"/>
      <c r="M184" s="21"/>
      <c r="N184" s="21"/>
      <c r="O184" s="21"/>
      <c r="P184" s="21"/>
      <c r="Q184" s="21"/>
      <c r="R184" s="21"/>
      <c r="S184" s="21"/>
      <c r="T184" s="14"/>
      <c r="U184" s="52"/>
      <c r="V184" s="52"/>
      <c r="W184" s="52"/>
      <c r="X184" s="52"/>
      <c r="Y184" s="52"/>
      <c r="Z184" s="52"/>
    </row>
    <row r="185" spans="1:26" ht="27.75" customHeight="1">
      <c r="A185" s="12">
        <v>1</v>
      </c>
      <c r="B185" s="10" t="s">
        <v>3156</v>
      </c>
      <c r="C185" s="14"/>
      <c r="D185" s="14"/>
      <c r="E185" s="9" t="s">
        <v>280</v>
      </c>
      <c r="F185" s="9"/>
      <c r="G185" s="9"/>
      <c r="H185" s="9"/>
      <c r="I185" s="9"/>
      <c r="J185" s="9"/>
      <c r="K185" s="9"/>
      <c r="L185" s="25">
        <v>1</v>
      </c>
      <c r="M185" s="21"/>
      <c r="N185" s="21">
        <f t="shared" ref="N185:N191" si="67">M185*L185</f>
        <v>0</v>
      </c>
      <c r="O185" s="21"/>
      <c r="P185" s="21">
        <f t="shared" ref="P185:P191" si="68">O185*L185</f>
        <v>0</v>
      </c>
      <c r="Q185" s="21">
        <f t="shared" ref="Q185:Q191" si="69">O185+M185</f>
        <v>0</v>
      </c>
      <c r="R185" s="21">
        <f t="shared" ref="R185:R191" si="70">Q185*L185</f>
        <v>0</v>
      </c>
      <c r="S185" s="21">
        <f t="shared" ref="S185:S191" si="71">R185/$T$4</f>
        <v>0</v>
      </c>
      <c r="T185" s="9" t="s">
        <v>3157</v>
      </c>
      <c r="U185" s="52"/>
      <c r="V185" s="52"/>
      <c r="W185" s="52"/>
      <c r="X185" s="52"/>
      <c r="Y185" s="52"/>
      <c r="Z185" s="52"/>
    </row>
    <row r="186" spans="1:26" ht="27.75" customHeight="1">
      <c r="A186" s="12">
        <v>2</v>
      </c>
      <c r="B186" s="14" t="s">
        <v>3158</v>
      </c>
      <c r="C186" s="14"/>
      <c r="D186" s="14"/>
      <c r="E186" s="9" t="s">
        <v>280</v>
      </c>
      <c r="F186" s="9"/>
      <c r="G186" s="9"/>
      <c r="H186" s="9"/>
      <c r="I186" s="9"/>
      <c r="J186" s="9"/>
      <c r="K186" s="9"/>
      <c r="L186" s="25">
        <v>1</v>
      </c>
      <c r="M186" s="21"/>
      <c r="N186" s="21">
        <f t="shared" si="67"/>
        <v>0</v>
      </c>
      <c r="O186" s="21"/>
      <c r="P186" s="21">
        <f t="shared" si="68"/>
        <v>0</v>
      </c>
      <c r="Q186" s="21">
        <f t="shared" si="69"/>
        <v>0</v>
      </c>
      <c r="R186" s="21">
        <f t="shared" si="70"/>
        <v>0</v>
      </c>
      <c r="S186" s="21">
        <f t="shared" si="71"/>
        <v>0</v>
      </c>
      <c r="T186" s="9" t="s">
        <v>3157</v>
      </c>
      <c r="U186" s="52"/>
      <c r="V186" s="52"/>
      <c r="W186" s="52"/>
      <c r="X186" s="52"/>
      <c r="Y186" s="52"/>
      <c r="Z186" s="52"/>
    </row>
    <row r="187" spans="1:26" ht="27.75" customHeight="1">
      <c r="A187" s="12">
        <v>3</v>
      </c>
      <c r="B187" s="14" t="s">
        <v>3159</v>
      </c>
      <c r="C187" s="14" t="s">
        <v>3160</v>
      </c>
      <c r="D187" s="14"/>
      <c r="E187" s="9" t="s">
        <v>280</v>
      </c>
      <c r="F187" s="9"/>
      <c r="G187" s="9"/>
      <c r="H187" s="9"/>
      <c r="I187" s="9"/>
      <c r="J187" s="9"/>
      <c r="K187" s="9"/>
      <c r="L187" s="25">
        <v>1</v>
      </c>
      <c r="M187" s="21"/>
      <c r="N187" s="21">
        <f t="shared" si="67"/>
        <v>0</v>
      </c>
      <c r="O187" s="21"/>
      <c r="P187" s="21">
        <f t="shared" si="68"/>
        <v>0</v>
      </c>
      <c r="Q187" s="21">
        <f t="shared" si="69"/>
        <v>0</v>
      </c>
      <c r="R187" s="21">
        <f t="shared" si="70"/>
        <v>0</v>
      </c>
      <c r="S187" s="21">
        <f t="shared" si="71"/>
        <v>0</v>
      </c>
      <c r="T187" s="14"/>
      <c r="U187" s="52"/>
      <c r="V187" s="52"/>
      <c r="W187" s="52"/>
      <c r="X187" s="52"/>
      <c r="Y187" s="52"/>
      <c r="Z187" s="52"/>
    </row>
    <row r="188" spans="1:26" ht="27.75" customHeight="1">
      <c r="A188" s="12">
        <v>4</v>
      </c>
      <c r="B188" s="14" t="s">
        <v>3161</v>
      </c>
      <c r="C188" s="14"/>
      <c r="D188" s="14"/>
      <c r="E188" s="9" t="s">
        <v>280</v>
      </c>
      <c r="F188" s="9"/>
      <c r="G188" s="9"/>
      <c r="H188" s="9"/>
      <c r="I188" s="9"/>
      <c r="J188" s="9"/>
      <c r="K188" s="9"/>
      <c r="L188" s="25">
        <v>1</v>
      </c>
      <c r="M188" s="21"/>
      <c r="N188" s="21">
        <f t="shared" si="67"/>
        <v>0</v>
      </c>
      <c r="O188" s="21"/>
      <c r="P188" s="21">
        <f t="shared" si="68"/>
        <v>0</v>
      </c>
      <c r="Q188" s="21">
        <f t="shared" si="69"/>
        <v>0</v>
      </c>
      <c r="R188" s="21">
        <f t="shared" si="70"/>
        <v>0</v>
      </c>
      <c r="S188" s="21">
        <f t="shared" si="71"/>
        <v>0</v>
      </c>
      <c r="T188" s="14"/>
      <c r="U188" s="52"/>
      <c r="V188" s="52"/>
      <c r="W188" s="52"/>
      <c r="X188" s="52"/>
      <c r="Y188" s="52"/>
      <c r="Z188" s="52"/>
    </row>
    <row r="189" spans="1:26" ht="27.75" customHeight="1">
      <c r="A189" s="12">
        <v>5</v>
      </c>
      <c r="B189" s="14" t="s">
        <v>3162</v>
      </c>
      <c r="C189" s="14"/>
      <c r="D189" s="14"/>
      <c r="E189" s="9" t="s">
        <v>280</v>
      </c>
      <c r="F189" s="9"/>
      <c r="G189" s="9"/>
      <c r="H189" s="9"/>
      <c r="I189" s="9"/>
      <c r="J189" s="9"/>
      <c r="K189" s="9"/>
      <c r="L189" s="25">
        <v>1</v>
      </c>
      <c r="M189" s="21"/>
      <c r="N189" s="21">
        <f t="shared" si="67"/>
        <v>0</v>
      </c>
      <c r="O189" s="21"/>
      <c r="P189" s="21">
        <f t="shared" si="68"/>
        <v>0</v>
      </c>
      <c r="Q189" s="21">
        <f t="shared" si="69"/>
        <v>0</v>
      </c>
      <c r="R189" s="21">
        <f t="shared" si="70"/>
        <v>0</v>
      </c>
      <c r="S189" s="21">
        <f t="shared" si="71"/>
        <v>0</v>
      </c>
      <c r="T189" s="14"/>
      <c r="U189" s="52"/>
      <c r="V189" s="52"/>
      <c r="W189" s="52"/>
      <c r="X189" s="52"/>
      <c r="Y189" s="52"/>
      <c r="Z189" s="52"/>
    </row>
    <row r="190" spans="1:26" ht="27.75" customHeight="1">
      <c r="A190" s="12">
        <v>6</v>
      </c>
      <c r="B190" s="49" t="s">
        <v>3163</v>
      </c>
      <c r="C190" s="14"/>
      <c r="D190" s="14"/>
      <c r="E190" s="9" t="s">
        <v>3164</v>
      </c>
      <c r="F190" s="9"/>
      <c r="G190" s="9"/>
      <c r="H190" s="9"/>
      <c r="I190" s="9"/>
      <c r="J190" s="9"/>
      <c r="K190" s="9"/>
      <c r="L190" s="25">
        <v>1</v>
      </c>
      <c r="M190" s="21"/>
      <c r="N190" s="21">
        <f t="shared" si="67"/>
        <v>0</v>
      </c>
      <c r="O190" s="21"/>
      <c r="P190" s="21">
        <f t="shared" si="68"/>
        <v>0</v>
      </c>
      <c r="Q190" s="21">
        <f t="shared" si="69"/>
        <v>0</v>
      </c>
      <c r="R190" s="21">
        <f t="shared" si="70"/>
        <v>0</v>
      </c>
      <c r="S190" s="21">
        <f t="shared" si="71"/>
        <v>0</v>
      </c>
      <c r="T190" s="9"/>
      <c r="U190" s="52"/>
      <c r="V190" s="52"/>
      <c r="W190" s="52"/>
      <c r="X190" s="52"/>
      <c r="Y190" s="52"/>
      <c r="Z190" s="52"/>
    </row>
    <row r="191" spans="1:26" ht="27.75" customHeight="1">
      <c r="A191" s="12"/>
      <c r="B191" s="49" t="s">
        <v>3165</v>
      </c>
      <c r="C191" s="14"/>
      <c r="D191" s="14"/>
      <c r="E191" s="9" t="s">
        <v>280</v>
      </c>
      <c r="F191" s="9"/>
      <c r="G191" s="9"/>
      <c r="H191" s="9"/>
      <c r="I191" s="9"/>
      <c r="J191" s="9"/>
      <c r="K191" s="9"/>
      <c r="L191" s="25">
        <v>1</v>
      </c>
      <c r="M191" s="21"/>
      <c r="N191" s="21">
        <f t="shared" si="67"/>
        <v>0</v>
      </c>
      <c r="O191" s="21"/>
      <c r="P191" s="21">
        <f t="shared" si="68"/>
        <v>0</v>
      </c>
      <c r="Q191" s="21">
        <f t="shared" si="69"/>
        <v>0</v>
      </c>
      <c r="R191" s="21">
        <f t="shared" si="70"/>
        <v>0</v>
      </c>
      <c r="S191" s="21">
        <f t="shared" si="71"/>
        <v>0</v>
      </c>
      <c r="T191" s="9" t="s">
        <v>3157</v>
      </c>
      <c r="U191" s="52"/>
      <c r="V191" s="52"/>
      <c r="W191" s="52"/>
      <c r="X191" s="52"/>
      <c r="Y191" s="52"/>
      <c r="Z191" s="52"/>
    </row>
    <row r="192" spans="1:26" ht="27.75" customHeight="1">
      <c r="A192" s="12"/>
      <c r="B192" s="628" t="s">
        <v>3166</v>
      </c>
      <c r="C192" s="14"/>
      <c r="D192" s="14"/>
      <c r="E192" s="9"/>
      <c r="F192" s="9"/>
      <c r="G192" s="9"/>
      <c r="H192" s="9"/>
      <c r="I192" s="9"/>
      <c r="J192" s="9"/>
      <c r="K192" s="9"/>
      <c r="L192" s="25"/>
      <c r="M192" s="21"/>
      <c r="N192" s="21"/>
      <c r="O192" s="21"/>
      <c r="P192" s="21"/>
      <c r="Q192" s="21"/>
      <c r="R192" s="21"/>
      <c r="S192" s="21"/>
      <c r="T192" s="14"/>
      <c r="U192" s="52"/>
      <c r="V192" s="52"/>
      <c r="W192" s="52"/>
      <c r="X192" s="52"/>
      <c r="Y192" s="52"/>
      <c r="Z192" s="52"/>
    </row>
    <row r="193" spans="1:26" ht="27.75" customHeight="1">
      <c r="A193" s="12"/>
      <c r="B193" s="628" t="s">
        <v>3167</v>
      </c>
      <c r="C193" s="14"/>
      <c r="D193" s="14"/>
      <c r="E193" s="9"/>
      <c r="F193" s="9"/>
      <c r="G193" s="9"/>
      <c r="H193" s="9"/>
      <c r="I193" s="9"/>
      <c r="J193" s="9"/>
      <c r="K193" s="9"/>
      <c r="L193" s="25"/>
      <c r="M193" s="21"/>
      <c r="N193" s="21"/>
      <c r="O193" s="21"/>
      <c r="P193" s="21"/>
      <c r="Q193" s="21"/>
      <c r="R193" s="21"/>
      <c r="S193" s="21"/>
      <c r="T193" s="14"/>
      <c r="U193" s="52"/>
      <c r="V193" s="52"/>
      <c r="W193" s="52"/>
      <c r="X193" s="52"/>
      <c r="Y193" s="52"/>
      <c r="Z193" s="52"/>
    </row>
    <row r="194" spans="1:26" ht="27.75" customHeight="1">
      <c r="A194" s="12"/>
      <c r="B194" s="628" t="s">
        <v>3168</v>
      </c>
      <c r="C194" s="14"/>
      <c r="D194" s="14"/>
      <c r="E194" s="9"/>
      <c r="F194" s="9"/>
      <c r="G194" s="9"/>
      <c r="H194" s="9"/>
      <c r="I194" s="9"/>
      <c r="J194" s="9"/>
      <c r="K194" s="9"/>
      <c r="L194" s="25"/>
      <c r="M194" s="21"/>
      <c r="N194" s="21"/>
      <c r="O194" s="21"/>
      <c r="P194" s="21"/>
      <c r="Q194" s="21"/>
      <c r="R194" s="21"/>
      <c r="S194" s="21"/>
      <c r="T194" s="14"/>
      <c r="U194" s="52"/>
      <c r="V194" s="52"/>
      <c r="W194" s="52"/>
      <c r="X194" s="52"/>
      <c r="Y194" s="52"/>
      <c r="Z194" s="52"/>
    </row>
    <row r="195" spans="1:26" ht="27.75" customHeight="1">
      <c r="A195" s="12"/>
      <c r="B195" s="628" t="s">
        <v>3169</v>
      </c>
      <c r="C195" s="14"/>
      <c r="D195" s="14"/>
      <c r="E195" s="9"/>
      <c r="F195" s="9"/>
      <c r="G195" s="9"/>
      <c r="H195" s="9"/>
      <c r="I195" s="9"/>
      <c r="J195" s="9"/>
      <c r="K195" s="9"/>
      <c r="L195" s="25"/>
      <c r="M195" s="21"/>
      <c r="N195" s="21"/>
      <c r="O195" s="21"/>
      <c r="P195" s="21"/>
      <c r="Q195" s="21"/>
      <c r="R195" s="21"/>
      <c r="S195" s="21"/>
      <c r="T195" s="14"/>
      <c r="U195" s="52"/>
      <c r="V195" s="52"/>
      <c r="W195" s="52"/>
      <c r="X195" s="52"/>
      <c r="Y195" s="52"/>
      <c r="Z195" s="52"/>
    </row>
    <row r="196" spans="1:26" ht="27.75" customHeight="1">
      <c r="A196" s="12"/>
      <c r="B196" s="628" t="s">
        <v>3170</v>
      </c>
      <c r="C196" s="14"/>
      <c r="D196" s="14"/>
      <c r="E196" s="9"/>
      <c r="F196" s="9"/>
      <c r="G196" s="9"/>
      <c r="H196" s="9"/>
      <c r="I196" s="9"/>
      <c r="J196" s="9"/>
      <c r="K196" s="9"/>
      <c r="L196" s="25"/>
      <c r="M196" s="21"/>
      <c r="N196" s="21"/>
      <c r="O196" s="21"/>
      <c r="P196" s="21"/>
      <c r="Q196" s="21"/>
      <c r="R196" s="21"/>
      <c r="S196" s="21"/>
      <c r="T196" s="14"/>
      <c r="U196" s="52"/>
      <c r="V196" s="52"/>
      <c r="W196" s="52"/>
      <c r="X196" s="52"/>
      <c r="Y196" s="52"/>
      <c r="Z196" s="52"/>
    </row>
    <row r="197" spans="1:26" ht="27.75" customHeight="1">
      <c r="A197" s="12"/>
      <c r="B197" s="49" t="s">
        <v>3171</v>
      </c>
      <c r="C197" s="14"/>
      <c r="D197" s="14"/>
      <c r="E197" s="9" t="s">
        <v>280</v>
      </c>
      <c r="F197" s="9"/>
      <c r="G197" s="9"/>
      <c r="H197" s="9"/>
      <c r="I197" s="9"/>
      <c r="J197" s="9"/>
      <c r="K197" s="9"/>
      <c r="L197" s="25">
        <v>1</v>
      </c>
      <c r="M197" s="21"/>
      <c r="N197" s="21">
        <f>M197*L197</f>
        <v>0</v>
      </c>
      <c r="O197" s="21"/>
      <c r="P197" s="21">
        <f>O197*L197</f>
        <v>0</v>
      </c>
      <c r="Q197" s="21">
        <f>O197+M197</f>
        <v>0</v>
      </c>
      <c r="R197" s="21">
        <f>Q197*L197</f>
        <v>0</v>
      </c>
      <c r="S197" s="21">
        <f>R197/$T$4</f>
        <v>0</v>
      </c>
      <c r="T197" s="9" t="s">
        <v>3157</v>
      </c>
      <c r="U197" s="52"/>
      <c r="V197" s="52"/>
      <c r="W197" s="52"/>
      <c r="X197" s="52"/>
      <c r="Y197" s="52"/>
      <c r="Z197" s="52"/>
    </row>
    <row r="198" spans="1:26" ht="27.75" customHeight="1">
      <c r="A198" s="12"/>
      <c r="B198" s="628" t="s">
        <v>3172</v>
      </c>
      <c r="C198" s="14"/>
      <c r="D198" s="14"/>
      <c r="E198" s="9"/>
      <c r="F198" s="9"/>
      <c r="G198" s="9"/>
      <c r="H198" s="9"/>
      <c r="I198" s="9"/>
      <c r="J198" s="9"/>
      <c r="K198" s="9"/>
      <c r="L198" s="25"/>
      <c r="M198" s="21"/>
      <c r="N198" s="21"/>
      <c r="O198" s="21"/>
      <c r="P198" s="21"/>
      <c r="Q198" s="21"/>
      <c r="R198" s="21"/>
      <c r="S198" s="21"/>
      <c r="T198" s="14"/>
      <c r="U198" s="52"/>
      <c r="V198" s="52"/>
      <c r="W198" s="52"/>
      <c r="X198" s="52"/>
      <c r="Y198" s="52"/>
      <c r="Z198" s="52"/>
    </row>
    <row r="199" spans="1:26" ht="27.75" customHeight="1">
      <c r="A199" s="12"/>
      <c r="B199" s="628" t="s">
        <v>3173</v>
      </c>
      <c r="C199" s="14"/>
      <c r="D199" s="14"/>
      <c r="E199" s="9"/>
      <c r="F199" s="9"/>
      <c r="G199" s="9"/>
      <c r="H199" s="9"/>
      <c r="I199" s="9"/>
      <c r="J199" s="9"/>
      <c r="K199" s="9"/>
      <c r="L199" s="25"/>
      <c r="M199" s="21"/>
      <c r="N199" s="21"/>
      <c r="O199" s="21"/>
      <c r="P199" s="21"/>
      <c r="Q199" s="21"/>
      <c r="R199" s="21"/>
      <c r="S199" s="21"/>
      <c r="T199" s="14"/>
      <c r="U199" s="52"/>
      <c r="V199" s="52"/>
      <c r="W199" s="52"/>
      <c r="X199" s="52"/>
      <c r="Y199" s="52"/>
      <c r="Z199" s="52"/>
    </row>
    <row r="200" spans="1:26" ht="27.75" customHeight="1">
      <c r="A200" s="12"/>
      <c r="B200" s="628" t="s">
        <v>3174</v>
      </c>
      <c r="C200" s="14"/>
      <c r="D200" s="14"/>
      <c r="E200" s="9"/>
      <c r="F200" s="9"/>
      <c r="G200" s="9"/>
      <c r="H200" s="9"/>
      <c r="I200" s="9"/>
      <c r="J200" s="9"/>
      <c r="K200" s="9"/>
      <c r="L200" s="25"/>
      <c r="M200" s="21"/>
      <c r="N200" s="21"/>
      <c r="O200" s="21"/>
      <c r="P200" s="21"/>
      <c r="Q200" s="21"/>
      <c r="R200" s="21"/>
      <c r="S200" s="21"/>
      <c r="T200" s="14"/>
      <c r="U200" s="52"/>
      <c r="V200" s="52"/>
      <c r="W200" s="52"/>
      <c r="X200" s="52"/>
      <c r="Y200" s="52"/>
      <c r="Z200" s="52"/>
    </row>
    <row r="201" spans="1:26" ht="27.75" customHeight="1">
      <c r="A201" s="12"/>
      <c r="B201" s="628" t="s">
        <v>3175</v>
      </c>
      <c r="C201" s="14"/>
      <c r="D201" s="14"/>
      <c r="E201" s="9"/>
      <c r="F201" s="9"/>
      <c r="G201" s="9"/>
      <c r="H201" s="9"/>
      <c r="I201" s="9"/>
      <c r="J201" s="9"/>
      <c r="K201" s="9"/>
      <c r="L201" s="25"/>
      <c r="M201" s="21"/>
      <c r="N201" s="21"/>
      <c r="O201" s="21"/>
      <c r="P201" s="21"/>
      <c r="Q201" s="21"/>
      <c r="R201" s="21"/>
      <c r="S201" s="21"/>
      <c r="T201" s="14"/>
      <c r="U201" s="52"/>
      <c r="V201" s="52"/>
      <c r="W201" s="52"/>
      <c r="X201" s="52"/>
      <c r="Y201" s="52"/>
      <c r="Z201" s="52"/>
    </row>
    <row r="202" spans="1:26" ht="27.75" customHeight="1">
      <c r="A202" s="12"/>
      <c r="B202" s="628" t="s">
        <v>3176</v>
      </c>
      <c r="C202" s="14"/>
      <c r="D202" s="14"/>
      <c r="E202" s="9"/>
      <c r="F202" s="9"/>
      <c r="G202" s="9"/>
      <c r="H202" s="9"/>
      <c r="I202" s="9"/>
      <c r="J202" s="9"/>
      <c r="K202" s="9"/>
      <c r="L202" s="25"/>
      <c r="M202" s="21"/>
      <c r="N202" s="21"/>
      <c r="O202" s="21"/>
      <c r="P202" s="21"/>
      <c r="Q202" s="21"/>
      <c r="R202" s="21"/>
      <c r="S202" s="21"/>
      <c r="T202" s="14"/>
      <c r="U202" s="52"/>
      <c r="V202" s="52"/>
      <c r="W202" s="52"/>
      <c r="X202" s="52"/>
      <c r="Y202" s="52"/>
      <c r="Z202" s="52"/>
    </row>
    <row r="203" spans="1:26" ht="27.75" customHeight="1">
      <c r="A203" s="12"/>
      <c r="B203" s="628" t="s">
        <v>3174</v>
      </c>
      <c r="C203" s="14"/>
      <c r="D203" s="14"/>
      <c r="E203" s="9"/>
      <c r="F203" s="9"/>
      <c r="G203" s="9"/>
      <c r="H203" s="9"/>
      <c r="I203" s="9"/>
      <c r="J203" s="9"/>
      <c r="K203" s="9"/>
      <c r="L203" s="25"/>
      <c r="M203" s="21"/>
      <c r="N203" s="21"/>
      <c r="O203" s="21"/>
      <c r="P203" s="21"/>
      <c r="Q203" s="21"/>
      <c r="R203" s="21"/>
      <c r="S203" s="21"/>
      <c r="T203" s="14"/>
      <c r="U203" s="52"/>
      <c r="V203" s="52"/>
      <c r="W203" s="52"/>
      <c r="X203" s="52"/>
      <c r="Y203" s="52"/>
      <c r="Z203" s="52"/>
    </row>
    <row r="204" spans="1:26" ht="27.75" customHeight="1">
      <c r="A204" s="12"/>
      <c r="B204" s="628" t="s">
        <v>3177</v>
      </c>
      <c r="C204" s="14"/>
      <c r="D204" s="14"/>
      <c r="E204" s="9"/>
      <c r="F204" s="9"/>
      <c r="G204" s="9"/>
      <c r="H204" s="9"/>
      <c r="I204" s="9"/>
      <c r="J204" s="9"/>
      <c r="K204" s="9"/>
      <c r="L204" s="25"/>
      <c r="M204" s="21"/>
      <c r="N204" s="21"/>
      <c r="O204" s="21"/>
      <c r="P204" s="21"/>
      <c r="Q204" s="21"/>
      <c r="R204" s="21"/>
      <c r="S204" s="21"/>
      <c r="T204" s="14"/>
      <c r="U204" s="52"/>
      <c r="V204" s="52"/>
      <c r="W204" s="52"/>
      <c r="X204" s="52"/>
      <c r="Y204" s="52"/>
      <c r="Z204" s="52"/>
    </row>
    <row r="205" spans="1:26" ht="27.75" customHeight="1">
      <c r="A205" s="12"/>
      <c r="B205" s="628" t="s">
        <v>3178</v>
      </c>
      <c r="C205" s="14"/>
      <c r="D205" s="14"/>
      <c r="E205" s="9"/>
      <c r="F205" s="9"/>
      <c r="G205" s="9"/>
      <c r="H205" s="9"/>
      <c r="I205" s="9"/>
      <c r="J205" s="9"/>
      <c r="K205" s="9"/>
      <c r="L205" s="25"/>
      <c r="M205" s="21"/>
      <c r="N205" s="21"/>
      <c r="O205" s="21"/>
      <c r="P205" s="21"/>
      <c r="Q205" s="21"/>
      <c r="R205" s="21"/>
      <c r="S205" s="21"/>
      <c r="T205" s="14"/>
      <c r="U205" s="52"/>
      <c r="V205" s="52"/>
      <c r="W205" s="52"/>
      <c r="X205" s="52"/>
      <c r="Y205" s="52"/>
      <c r="Z205" s="52"/>
    </row>
    <row r="206" spans="1:26" ht="27.75" customHeight="1">
      <c r="A206" s="12"/>
      <c r="B206" s="628" t="s">
        <v>3174</v>
      </c>
      <c r="C206" s="14"/>
      <c r="D206" s="14"/>
      <c r="E206" s="9"/>
      <c r="F206" s="9"/>
      <c r="G206" s="9"/>
      <c r="H206" s="9"/>
      <c r="I206" s="9"/>
      <c r="J206" s="9"/>
      <c r="K206" s="9"/>
      <c r="L206" s="25"/>
      <c r="M206" s="21"/>
      <c r="N206" s="21"/>
      <c r="O206" s="21"/>
      <c r="P206" s="21"/>
      <c r="Q206" s="21"/>
      <c r="R206" s="21"/>
      <c r="S206" s="21"/>
      <c r="T206" s="14"/>
      <c r="U206" s="52"/>
      <c r="V206" s="52"/>
      <c r="W206" s="52"/>
      <c r="X206" s="52"/>
      <c r="Y206" s="52"/>
      <c r="Z206" s="52"/>
    </row>
    <row r="207" spans="1:26" ht="27.75" customHeight="1">
      <c r="A207" s="12"/>
      <c r="B207" s="628" t="s">
        <v>3179</v>
      </c>
      <c r="C207" s="14"/>
      <c r="D207" s="14"/>
      <c r="E207" s="9"/>
      <c r="F207" s="9"/>
      <c r="G207" s="9"/>
      <c r="H207" s="9"/>
      <c r="I207" s="9"/>
      <c r="J207" s="9"/>
      <c r="K207" s="9"/>
      <c r="L207" s="25"/>
      <c r="M207" s="21"/>
      <c r="N207" s="21"/>
      <c r="O207" s="21"/>
      <c r="P207" s="21"/>
      <c r="Q207" s="21"/>
      <c r="R207" s="21"/>
      <c r="S207" s="21"/>
      <c r="T207" s="14"/>
      <c r="U207" s="52"/>
      <c r="V207" s="52"/>
      <c r="W207" s="52"/>
      <c r="X207" s="52"/>
      <c r="Y207" s="52"/>
      <c r="Z207" s="52"/>
    </row>
    <row r="208" spans="1:26" ht="27.75" customHeight="1">
      <c r="A208" s="12"/>
      <c r="B208" s="628" t="s">
        <v>3180</v>
      </c>
      <c r="C208" s="14"/>
      <c r="D208" s="14"/>
      <c r="E208" s="9"/>
      <c r="F208" s="9"/>
      <c r="G208" s="9"/>
      <c r="H208" s="9"/>
      <c r="I208" s="9"/>
      <c r="J208" s="9"/>
      <c r="K208" s="9"/>
      <c r="L208" s="25"/>
      <c r="M208" s="21"/>
      <c r="N208" s="21"/>
      <c r="O208" s="21"/>
      <c r="P208" s="21"/>
      <c r="Q208" s="21"/>
      <c r="R208" s="21"/>
      <c r="S208" s="21"/>
      <c r="T208" s="14"/>
      <c r="U208" s="52"/>
      <c r="V208" s="52"/>
      <c r="W208" s="52"/>
      <c r="X208" s="52"/>
      <c r="Y208" s="52"/>
      <c r="Z208" s="52"/>
    </row>
    <row r="209" spans="1:26" ht="27.75" customHeight="1">
      <c r="A209" s="12"/>
      <c r="B209" s="628" t="s">
        <v>3181</v>
      </c>
      <c r="C209" s="14"/>
      <c r="D209" s="14"/>
      <c r="E209" s="9"/>
      <c r="F209" s="9"/>
      <c r="G209" s="9"/>
      <c r="H209" s="9"/>
      <c r="I209" s="9"/>
      <c r="J209" s="9"/>
      <c r="K209" s="9"/>
      <c r="L209" s="25"/>
      <c r="M209" s="21"/>
      <c r="N209" s="21"/>
      <c r="O209" s="21"/>
      <c r="P209" s="21"/>
      <c r="Q209" s="21"/>
      <c r="R209" s="21"/>
      <c r="S209" s="21"/>
      <c r="T209" s="14"/>
      <c r="U209" s="52"/>
      <c r="V209" s="52"/>
      <c r="W209" s="52"/>
      <c r="X209" s="52"/>
      <c r="Y209" s="52"/>
      <c r="Z209" s="52"/>
    </row>
    <row r="210" spans="1:26" ht="27.75" customHeight="1">
      <c r="A210" s="12"/>
      <c r="B210" s="628" t="s">
        <v>3182</v>
      </c>
      <c r="C210" s="14"/>
      <c r="D210" s="14"/>
      <c r="E210" s="9"/>
      <c r="F210" s="9"/>
      <c r="G210" s="9"/>
      <c r="H210" s="9"/>
      <c r="I210" s="9"/>
      <c r="J210" s="9"/>
      <c r="K210" s="9"/>
      <c r="L210" s="25"/>
      <c r="M210" s="21"/>
      <c r="N210" s="21"/>
      <c r="O210" s="21"/>
      <c r="P210" s="21"/>
      <c r="Q210" s="21"/>
      <c r="R210" s="21"/>
      <c r="S210" s="21"/>
      <c r="T210" s="14"/>
      <c r="U210" s="52"/>
      <c r="V210" s="52"/>
      <c r="W210" s="52"/>
      <c r="X210" s="52"/>
      <c r="Y210" s="52"/>
      <c r="Z210" s="52"/>
    </row>
    <row r="211" spans="1:26" ht="27.75" customHeight="1">
      <c r="A211" s="12"/>
      <c r="B211" s="628" t="s">
        <v>3183</v>
      </c>
      <c r="C211" s="14"/>
      <c r="D211" s="14"/>
      <c r="E211" s="9"/>
      <c r="F211" s="9"/>
      <c r="G211" s="9"/>
      <c r="H211" s="9"/>
      <c r="I211" s="9"/>
      <c r="J211" s="9"/>
      <c r="K211" s="9"/>
      <c r="L211" s="25"/>
      <c r="M211" s="21"/>
      <c r="N211" s="21"/>
      <c r="O211" s="21"/>
      <c r="P211" s="21"/>
      <c r="Q211" s="21"/>
      <c r="R211" s="21"/>
      <c r="S211" s="21"/>
      <c r="T211" s="14"/>
      <c r="U211" s="52"/>
      <c r="V211" s="52"/>
      <c r="W211" s="52"/>
      <c r="X211" s="52"/>
      <c r="Y211" s="52"/>
      <c r="Z211" s="52"/>
    </row>
    <row r="212" spans="1:26" ht="27.75" customHeight="1">
      <c r="A212" s="12"/>
      <c r="B212" s="628" t="s">
        <v>3178</v>
      </c>
      <c r="C212" s="14"/>
      <c r="D212" s="14"/>
      <c r="E212" s="9"/>
      <c r="F212" s="9"/>
      <c r="G212" s="9"/>
      <c r="H212" s="9"/>
      <c r="I212" s="9"/>
      <c r="J212" s="9"/>
      <c r="K212" s="9"/>
      <c r="L212" s="25"/>
      <c r="M212" s="21"/>
      <c r="N212" s="21"/>
      <c r="O212" s="21"/>
      <c r="P212" s="21"/>
      <c r="Q212" s="21"/>
      <c r="R212" s="21"/>
      <c r="S212" s="21"/>
      <c r="T212" s="14"/>
      <c r="U212" s="52"/>
      <c r="V212" s="52"/>
      <c r="W212" s="52"/>
      <c r="X212" s="52"/>
      <c r="Y212" s="52"/>
      <c r="Z212" s="52"/>
    </row>
    <row r="213" spans="1:26" ht="27.75" customHeight="1">
      <c r="A213" s="12"/>
      <c r="B213" s="628" t="s">
        <v>3174</v>
      </c>
      <c r="C213" s="14"/>
      <c r="D213" s="14"/>
      <c r="E213" s="9"/>
      <c r="F213" s="9"/>
      <c r="G213" s="9"/>
      <c r="H213" s="9"/>
      <c r="I213" s="9"/>
      <c r="J213" s="9"/>
      <c r="K213" s="9"/>
      <c r="L213" s="25"/>
      <c r="M213" s="21"/>
      <c r="N213" s="21"/>
      <c r="O213" s="21"/>
      <c r="P213" s="21"/>
      <c r="Q213" s="21"/>
      <c r="R213" s="21"/>
      <c r="S213" s="21"/>
      <c r="T213" s="14"/>
      <c r="U213" s="52"/>
      <c r="V213" s="52"/>
      <c r="W213" s="52"/>
      <c r="X213" s="52"/>
      <c r="Y213" s="52"/>
      <c r="Z213" s="52"/>
    </row>
    <row r="214" spans="1:26" ht="27.75" customHeight="1">
      <c r="A214" s="12"/>
      <c r="B214" s="629" t="s">
        <v>3184</v>
      </c>
      <c r="C214" s="14"/>
      <c r="D214" s="14"/>
      <c r="E214" s="9" t="s">
        <v>280</v>
      </c>
      <c r="F214" s="9"/>
      <c r="G214" s="9"/>
      <c r="H214" s="9"/>
      <c r="I214" s="9"/>
      <c r="J214" s="9"/>
      <c r="K214" s="9"/>
      <c r="L214" s="25">
        <v>1</v>
      </c>
      <c r="M214" s="21"/>
      <c r="N214" s="21">
        <f>M214*L214</f>
        <v>0</v>
      </c>
      <c r="O214" s="21"/>
      <c r="P214" s="21">
        <f>O214*L214</f>
        <v>0</v>
      </c>
      <c r="Q214" s="21">
        <f>O214+M214</f>
        <v>0</v>
      </c>
      <c r="R214" s="21">
        <f>Q214*L214</f>
        <v>0</v>
      </c>
      <c r="S214" s="21">
        <f>R214/$T$4</f>
        <v>0</v>
      </c>
      <c r="T214" s="9" t="s">
        <v>3157</v>
      </c>
      <c r="U214" s="52"/>
      <c r="V214" s="52"/>
      <c r="W214" s="52"/>
      <c r="X214" s="52"/>
      <c r="Y214" s="52"/>
      <c r="Z214" s="52"/>
    </row>
    <row r="215" spans="1:26" ht="27.75" customHeight="1">
      <c r="A215" s="12"/>
      <c r="B215" s="628" t="s">
        <v>3185</v>
      </c>
      <c r="C215" s="14"/>
      <c r="D215" s="14"/>
      <c r="E215" s="9"/>
      <c r="F215" s="9"/>
      <c r="G215" s="9"/>
      <c r="H215" s="9"/>
      <c r="I215" s="9"/>
      <c r="J215" s="9"/>
      <c r="K215" s="9"/>
      <c r="L215" s="25"/>
      <c r="M215" s="21"/>
      <c r="N215" s="21"/>
      <c r="O215" s="21"/>
      <c r="P215" s="21"/>
      <c r="Q215" s="21"/>
      <c r="R215" s="21"/>
      <c r="S215" s="21"/>
      <c r="T215" s="14"/>
      <c r="U215" s="52"/>
      <c r="V215" s="52"/>
      <c r="W215" s="52"/>
      <c r="X215" s="52"/>
      <c r="Y215" s="52"/>
      <c r="Z215" s="52"/>
    </row>
    <row r="216" spans="1:26" ht="27.75" customHeight="1">
      <c r="A216" s="12"/>
      <c r="B216" s="628" t="s">
        <v>3176</v>
      </c>
      <c r="C216" s="14"/>
      <c r="D216" s="14"/>
      <c r="E216" s="9"/>
      <c r="F216" s="9"/>
      <c r="G216" s="9"/>
      <c r="H216" s="9"/>
      <c r="I216" s="9"/>
      <c r="J216" s="9"/>
      <c r="K216" s="9"/>
      <c r="L216" s="25"/>
      <c r="M216" s="21"/>
      <c r="N216" s="21"/>
      <c r="O216" s="21"/>
      <c r="P216" s="21"/>
      <c r="Q216" s="21"/>
      <c r="R216" s="21"/>
      <c r="S216" s="21"/>
      <c r="T216" s="14"/>
      <c r="U216" s="52"/>
      <c r="V216" s="52"/>
      <c r="W216" s="52"/>
      <c r="X216" s="52"/>
      <c r="Y216" s="52"/>
      <c r="Z216" s="52"/>
    </row>
    <row r="217" spans="1:26" ht="27.75" customHeight="1">
      <c r="A217" s="12"/>
      <c r="B217" s="628" t="s">
        <v>3186</v>
      </c>
      <c r="C217" s="14"/>
      <c r="D217" s="14"/>
      <c r="E217" s="9"/>
      <c r="F217" s="9"/>
      <c r="G217" s="9"/>
      <c r="H217" s="9"/>
      <c r="I217" s="9"/>
      <c r="J217" s="9"/>
      <c r="K217" s="9"/>
      <c r="L217" s="25"/>
      <c r="M217" s="21"/>
      <c r="N217" s="21"/>
      <c r="O217" s="21"/>
      <c r="P217" s="21"/>
      <c r="Q217" s="21"/>
      <c r="R217" s="21"/>
      <c r="S217" s="21"/>
      <c r="T217" s="14"/>
      <c r="U217" s="52"/>
      <c r="V217" s="52"/>
      <c r="W217" s="52"/>
      <c r="X217" s="52"/>
      <c r="Y217" s="52"/>
      <c r="Z217" s="52"/>
    </row>
    <row r="218" spans="1:26" ht="27.75" customHeight="1">
      <c r="A218" s="12">
        <v>7</v>
      </c>
      <c r="B218" s="49" t="s">
        <v>3187</v>
      </c>
      <c r="C218" s="14"/>
      <c r="D218" s="14"/>
      <c r="E218" s="9" t="s">
        <v>3164</v>
      </c>
      <c r="F218" s="9"/>
      <c r="G218" s="9"/>
      <c r="H218" s="9"/>
      <c r="I218" s="9"/>
      <c r="J218" s="9"/>
      <c r="K218" s="9"/>
      <c r="L218" s="25">
        <v>1</v>
      </c>
      <c r="M218" s="21"/>
      <c r="N218" s="21">
        <f t="shared" ref="N218:N219" si="72">M218*L218</f>
        <v>0</v>
      </c>
      <c r="O218" s="21"/>
      <c r="P218" s="21">
        <f t="shared" ref="P218:P219" si="73">O218*L218</f>
        <v>0</v>
      </c>
      <c r="Q218" s="21">
        <f t="shared" ref="Q218:Q219" si="74">O218+M218</f>
        <v>0</v>
      </c>
      <c r="R218" s="21">
        <f t="shared" ref="R218:R219" si="75">Q218*L218</f>
        <v>0</v>
      </c>
      <c r="S218" s="21">
        <f t="shared" ref="S218:S219" si="76">R218/$T$4</f>
        <v>0</v>
      </c>
      <c r="T218" s="14"/>
      <c r="U218" s="52"/>
      <c r="V218" s="52"/>
      <c r="W218" s="52"/>
      <c r="X218" s="52"/>
      <c r="Y218" s="52"/>
      <c r="Z218" s="52"/>
    </row>
    <row r="219" spans="1:26" ht="27.75" customHeight="1">
      <c r="A219" s="12"/>
      <c r="B219" s="49" t="s">
        <v>3188</v>
      </c>
      <c r="C219" s="14"/>
      <c r="D219" s="14"/>
      <c r="E219" s="9" t="s">
        <v>280</v>
      </c>
      <c r="F219" s="9"/>
      <c r="G219" s="9"/>
      <c r="H219" s="9"/>
      <c r="I219" s="9"/>
      <c r="J219" s="9"/>
      <c r="K219" s="9"/>
      <c r="L219" s="25">
        <v>1</v>
      </c>
      <c r="M219" s="21"/>
      <c r="N219" s="21">
        <f t="shared" si="72"/>
        <v>0</v>
      </c>
      <c r="O219" s="21"/>
      <c r="P219" s="21">
        <f t="shared" si="73"/>
        <v>0</v>
      </c>
      <c r="Q219" s="21">
        <f t="shared" si="74"/>
        <v>0</v>
      </c>
      <c r="R219" s="21">
        <f t="shared" si="75"/>
        <v>0</v>
      </c>
      <c r="S219" s="21">
        <f t="shared" si="76"/>
        <v>0</v>
      </c>
      <c r="T219" s="9" t="s">
        <v>3157</v>
      </c>
      <c r="U219" s="52"/>
      <c r="V219" s="52"/>
      <c r="W219" s="52"/>
      <c r="X219" s="52"/>
      <c r="Y219" s="52"/>
      <c r="Z219" s="52"/>
    </row>
    <row r="220" spans="1:26" ht="27.75" customHeight="1">
      <c r="A220" s="12"/>
      <c r="B220" s="628" t="s">
        <v>3168</v>
      </c>
      <c r="C220" s="14"/>
      <c r="D220" s="14"/>
      <c r="E220" s="9"/>
      <c r="F220" s="9"/>
      <c r="G220" s="9"/>
      <c r="H220" s="9"/>
      <c r="I220" s="9"/>
      <c r="J220" s="9"/>
      <c r="K220" s="9"/>
      <c r="L220" s="25"/>
      <c r="M220" s="21"/>
      <c r="N220" s="21"/>
      <c r="O220" s="21"/>
      <c r="P220" s="21"/>
      <c r="Q220" s="21"/>
      <c r="R220" s="21"/>
      <c r="S220" s="21"/>
      <c r="T220" s="14"/>
      <c r="U220" s="52"/>
      <c r="V220" s="52"/>
      <c r="W220" s="52"/>
      <c r="X220" s="52"/>
      <c r="Y220" s="52"/>
      <c r="Z220" s="52"/>
    </row>
    <row r="221" spans="1:26" ht="27.75" customHeight="1">
      <c r="A221" s="12"/>
      <c r="B221" s="628" t="s">
        <v>3169</v>
      </c>
      <c r="C221" s="14"/>
      <c r="D221" s="14"/>
      <c r="E221" s="9"/>
      <c r="F221" s="9"/>
      <c r="G221" s="9"/>
      <c r="H221" s="9"/>
      <c r="I221" s="9"/>
      <c r="J221" s="9"/>
      <c r="K221" s="9"/>
      <c r="L221" s="25"/>
      <c r="M221" s="21"/>
      <c r="N221" s="21"/>
      <c r="O221" s="21"/>
      <c r="P221" s="21"/>
      <c r="Q221" s="21"/>
      <c r="R221" s="21"/>
      <c r="S221" s="21"/>
      <c r="T221" s="14"/>
      <c r="U221" s="52"/>
      <c r="V221" s="52"/>
      <c r="W221" s="52"/>
      <c r="X221" s="52"/>
      <c r="Y221" s="52"/>
      <c r="Z221" s="52"/>
    </row>
    <row r="222" spans="1:26" ht="27.75" customHeight="1">
      <c r="A222" s="12"/>
      <c r="B222" s="628" t="s">
        <v>3170</v>
      </c>
      <c r="C222" s="14"/>
      <c r="D222" s="14"/>
      <c r="E222" s="9"/>
      <c r="F222" s="9"/>
      <c r="G222" s="9"/>
      <c r="H222" s="9"/>
      <c r="I222" s="9"/>
      <c r="J222" s="9"/>
      <c r="K222" s="9"/>
      <c r="L222" s="25"/>
      <c r="M222" s="21"/>
      <c r="N222" s="21"/>
      <c r="O222" s="21"/>
      <c r="P222" s="21"/>
      <c r="Q222" s="21"/>
      <c r="R222" s="21"/>
      <c r="S222" s="21"/>
      <c r="T222" s="14"/>
      <c r="U222" s="52"/>
      <c r="V222" s="52"/>
      <c r="W222" s="52"/>
      <c r="X222" s="52"/>
      <c r="Y222" s="52"/>
      <c r="Z222" s="52"/>
    </row>
    <row r="223" spans="1:26" ht="27.75" customHeight="1">
      <c r="A223" s="12">
        <v>8</v>
      </c>
      <c r="B223" s="49" t="s">
        <v>3189</v>
      </c>
      <c r="C223" s="14"/>
      <c r="D223" s="14"/>
      <c r="E223" s="9" t="s">
        <v>3164</v>
      </c>
      <c r="F223" s="9"/>
      <c r="G223" s="9"/>
      <c r="H223" s="9"/>
      <c r="I223" s="9"/>
      <c r="J223" s="9"/>
      <c r="K223" s="9"/>
      <c r="L223" s="25">
        <v>1</v>
      </c>
      <c r="M223" s="21"/>
      <c r="N223" s="21">
        <f t="shared" ref="N223:N224" si="77">M223*L223</f>
        <v>0</v>
      </c>
      <c r="O223" s="21"/>
      <c r="P223" s="21">
        <f t="shared" ref="P223:P224" si="78">O223*L223</f>
        <v>0</v>
      </c>
      <c r="Q223" s="21">
        <f t="shared" ref="Q223:Q224" si="79">O223+M223</f>
        <v>0</v>
      </c>
      <c r="R223" s="21">
        <f t="shared" ref="R223:R224" si="80">Q223*L223</f>
        <v>0</v>
      </c>
      <c r="S223" s="21">
        <f t="shared" ref="S223:S224" si="81">R223/$T$4</f>
        <v>0</v>
      </c>
      <c r="T223" s="14"/>
      <c r="U223" s="52"/>
      <c r="V223" s="52"/>
      <c r="W223" s="52"/>
      <c r="X223" s="52"/>
      <c r="Y223" s="52"/>
      <c r="Z223" s="52"/>
    </row>
    <row r="224" spans="1:26" ht="27.75" customHeight="1">
      <c r="A224" s="12"/>
      <c r="B224" s="49" t="s">
        <v>3190</v>
      </c>
      <c r="C224" s="14"/>
      <c r="D224" s="14"/>
      <c r="E224" s="9" t="s">
        <v>280</v>
      </c>
      <c r="F224" s="9"/>
      <c r="G224" s="9"/>
      <c r="H224" s="9"/>
      <c r="I224" s="9"/>
      <c r="J224" s="9"/>
      <c r="K224" s="9"/>
      <c r="L224" s="25">
        <v>1</v>
      </c>
      <c r="M224" s="21"/>
      <c r="N224" s="21">
        <f t="shared" si="77"/>
        <v>0</v>
      </c>
      <c r="O224" s="21"/>
      <c r="P224" s="21">
        <f t="shared" si="78"/>
        <v>0</v>
      </c>
      <c r="Q224" s="21">
        <f t="shared" si="79"/>
        <v>0</v>
      </c>
      <c r="R224" s="21">
        <f t="shared" si="80"/>
        <v>0</v>
      </c>
      <c r="S224" s="21">
        <f t="shared" si="81"/>
        <v>0</v>
      </c>
      <c r="T224" s="9" t="s">
        <v>3157</v>
      </c>
      <c r="U224" s="52"/>
      <c r="V224" s="52"/>
      <c r="W224" s="52"/>
      <c r="X224" s="52"/>
      <c r="Y224" s="52"/>
      <c r="Z224" s="52"/>
    </row>
    <row r="225" spans="1:26" ht="27.75" customHeight="1">
      <c r="A225" s="12"/>
      <c r="B225" s="628" t="s">
        <v>3168</v>
      </c>
      <c r="C225" s="14"/>
      <c r="D225" s="14"/>
      <c r="E225" s="9"/>
      <c r="F225" s="9"/>
      <c r="G225" s="9"/>
      <c r="H225" s="9"/>
      <c r="I225" s="9"/>
      <c r="J225" s="9"/>
      <c r="K225" s="9"/>
      <c r="L225" s="25"/>
      <c r="M225" s="21"/>
      <c r="N225" s="21"/>
      <c r="O225" s="21"/>
      <c r="P225" s="21"/>
      <c r="Q225" s="21"/>
      <c r="R225" s="21"/>
      <c r="S225" s="21"/>
      <c r="T225" s="14"/>
      <c r="U225" s="52"/>
      <c r="V225" s="52"/>
      <c r="W225" s="52"/>
      <c r="X225" s="52"/>
      <c r="Y225" s="52"/>
      <c r="Z225" s="52"/>
    </row>
    <row r="226" spans="1:26" ht="27.75" customHeight="1">
      <c r="A226" s="12"/>
      <c r="B226" s="628" t="s">
        <v>3169</v>
      </c>
      <c r="C226" s="14"/>
      <c r="D226" s="14"/>
      <c r="E226" s="9"/>
      <c r="F226" s="9"/>
      <c r="G226" s="9"/>
      <c r="H226" s="9"/>
      <c r="I226" s="9"/>
      <c r="J226" s="9"/>
      <c r="K226" s="9"/>
      <c r="L226" s="25"/>
      <c r="M226" s="21"/>
      <c r="N226" s="21"/>
      <c r="O226" s="21"/>
      <c r="P226" s="21"/>
      <c r="Q226" s="21"/>
      <c r="R226" s="21"/>
      <c r="S226" s="21"/>
      <c r="T226" s="14"/>
      <c r="U226" s="52"/>
      <c r="V226" s="52"/>
      <c r="W226" s="52"/>
      <c r="X226" s="52"/>
      <c r="Y226" s="52"/>
      <c r="Z226" s="52"/>
    </row>
    <row r="227" spans="1:26" ht="27.75" customHeight="1">
      <c r="A227" s="12"/>
      <c r="B227" s="628" t="s">
        <v>3183</v>
      </c>
      <c r="C227" s="14"/>
      <c r="D227" s="14"/>
      <c r="E227" s="9"/>
      <c r="F227" s="9"/>
      <c r="G227" s="9"/>
      <c r="H227" s="9"/>
      <c r="I227" s="9"/>
      <c r="J227" s="9"/>
      <c r="K227" s="9"/>
      <c r="L227" s="25"/>
      <c r="M227" s="21"/>
      <c r="N227" s="21"/>
      <c r="O227" s="21"/>
      <c r="P227" s="21"/>
      <c r="Q227" s="21"/>
      <c r="R227" s="21"/>
      <c r="S227" s="21"/>
      <c r="T227" s="14"/>
      <c r="U227" s="52"/>
      <c r="V227" s="52"/>
      <c r="W227" s="52"/>
      <c r="X227" s="52"/>
      <c r="Y227" s="52"/>
      <c r="Z227" s="52"/>
    </row>
    <row r="228" spans="1:26" ht="27.75" customHeight="1">
      <c r="A228" s="12"/>
      <c r="B228" s="628" t="s">
        <v>3178</v>
      </c>
      <c r="C228" s="14"/>
      <c r="D228" s="14"/>
      <c r="E228" s="9"/>
      <c r="F228" s="9"/>
      <c r="G228" s="9"/>
      <c r="H228" s="9"/>
      <c r="I228" s="9"/>
      <c r="J228" s="9"/>
      <c r="K228" s="9"/>
      <c r="L228" s="25"/>
      <c r="M228" s="21"/>
      <c r="N228" s="21"/>
      <c r="O228" s="21"/>
      <c r="P228" s="21"/>
      <c r="Q228" s="21"/>
      <c r="R228" s="21"/>
      <c r="S228" s="21"/>
      <c r="T228" s="14"/>
      <c r="U228" s="52"/>
      <c r="V228" s="52"/>
      <c r="W228" s="52"/>
      <c r="X228" s="52"/>
      <c r="Y228" s="52"/>
      <c r="Z228" s="52"/>
    </row>
    <row r="229" spans="1:26" ht="27.75" customHeight="1">
      <c r="A229" s="12"/>
      <c r="B229" s="628" t="s">
        <v>3174</v>
      </c>
      <c r="C229" s="14"/>
      <c r="D229" s="14"/>
      <c r="E229" s="9"/>
      <c r="F229" s="9"/>
      <c r="G229" s="9"/>
      <c r="H229" s="9"/>
      <c r="I229" s="9"/>
      <c r="J229" s="9"/>
      <c r="K229" s="9"/>
      <c r="L229" s="25"/>
      <c r="M229" s="21"/>
      <c r="N229" s="21"/>
      <c r="O229" s="21"/>
      <c r="P229" s="21"/>
      <c r="Q229" s="21"/>
      <c r="R229" s="21"/>
      <c r="S229" s="21"/>
      <c r="T229" s="14"/>
      <c r="U229" s="52"/>
      <c r="V229" s="52"/>
      <c r="W229" s="52"/>
      <c r="X229" s="52"/>
      <c r="Y229" s="52"/>
      <c r="Z229" s="52"/>
    </row>
    <row r="230" spans="1:26" ht="27.75" customHeight="1">
      <c r="A230" s="12"/>
      <c r="B230" s="630" t="s">
        <v>3170</v>
      </c>
      <c r="C230" s="14"/>
      <c r="D230" s="14"/>
      <c r="E230" s="9"/>
      <c r="F230" s="9"/>
      <c r="G230" s="9"/>
      <c r="H230" s="9"/>
      <c r="I230" s="9"/>
      <c r="J230" s="9"/>
      <c r="K230" s="9"/>
      <c r="L230" s="25"/>
      <c r="M230" s="21"/>
      <c r="N230" s="21"/>
      <c r="O230" s="21"/>
      <c r="P230" s="21"/>
      <c r="Q230" s="21"/>
      <c r="R230" s="21"/>
      <c r="S230" s="21"/>
      <c r="T230" s="14"/>
      <c r="U230" s="52"/>
      <c r="V230" s="52"/>
      <c r="W230" s="52"/>
      <c r="X230" s="52"/>
      <c r="Y230" s="52"/>
      <c r="Z230" s="52"/>
    </row>
    <row r="231" spans="1:26" ht="27.75" customHeight="1">
      <c r="A231" s="12"/>
      <c r="B231" s="53" t="s">
        <v>3191</v>
      </c>
      <c r="C231" s="14"/>
      <c r="D231" s="14"/>
      <c r="E231" s="9" t="s">
        <v>421</v>
      </c>
      <c r="F231" s="9"/>
      <c r="G231" s="9"/>
      <c r="H231" s="9"/>
      <c r="I231" s="9"/>
      <c r="J231" s="9"/>
      <c r="K231" s="9"/>
      <c r="L231" s="25">
        <v>1683</v>
      </c>
      <c r="M231" s="21"/>
      <c r="N231" s="21">
        <f t="shared" ref="N231:N232" si="82">M231*L231</f>
        <v>0</v>
      </c>
      <c r="O231" s="21"/>
      <c r="P231" s="21">
        <f t="shared" ref="P231:P232" si="83">O231*L231</f>
        <v>0</v>
      </c>
      <c r="Q231" s="21">
        <f t="shared" ref="Q231:Q232" si="84">O231+M231</f>
        <v>0</v>
      </c>
      <c r="R231" s="21">
        <f t="shared" ref="R231:R232" si="85">Q231*L231</f>
        <v>0</v>
      </c>
      <c r="S231" s="21">
        <f t="shared" ref="S231:S232" si="86">R231/$T$4</f>
        <v>0</v>
      </c>
      <c r="T231" s="14" t="s">
        <v>3043</v>
      </c>
      <c r="U231" s="52"/>
      <c r="V231" s="52"/>
      <c r="W231" s="52"/>
      <c r="X231" s="52"/>
      <c r="Y231" s="52"/>
      <c r="Z231" s="52"/>
    </row>
    <row r="232" spans="1:26" ht="27.75" customHeight="1">
      <c r="A232" s="12"/>
      <c r="B232" s="53" t="s">
        <v>3042</v>
      </c>
      <c r="C232" s="14"/>
      <c r="D232" s="14"/>
      <c r="E232" s="9" t="s">
        <v>421</v>
      </c>
      <c r="F232" s="9"/>
      <c r="G232" s="9"/>
      <c r="H232" s="9"/>
      <c r="I232" s="9"/>
      <c r="J232" s="9"/>
      <c r="K232" s="9"/>
      <c r="L232" s="25">
        <f>L231*0.3</f>
        <v>504.9</v>
      </c>
      <c r="M232" s="21"/>
      <c r="N232" s="21">
        <f t="shared" si="82"/>
        <v>0</v>
      </c>
      <c r="O232" s="21"/>
      <c r="P232" s="21">
        <f t="shared" si="83"/>
        <v>0</v>
      </c>
      <c r="Q232" s="21">
        <f t="shared" si="84"/>
        <v>0</v>
      </c>
      <c r="R232" s="21">
        <f t="shared" si="85"/>
        <v>0</v>
      </c>
      <c r="S232" s="21">
        <f t="shared" si="86"/>
        <v>0</v>
      </c>
      <c r="T232" s="14" t="s">
        <v>3043</v>
      </c>
      <c r="U232" s="52"/>
      <c r="V232" s="52"/>
      <c r="W232" s="52"/>
      <c r="X232" s="52"/>
      <c r="Y232" s="52"/>
      <c r="Z232" s="52"/>
    </row>
    <row r="233" spans="1:26" ht="12.75" customHeight="1">
      <c r="A233" s="26"/>
      <c r="B233" s="54"/>
      <c r="C233" s="26"/>
      <c r="D233" s="26"/>
      <c r="E233" s="26"/>
      <c r="F233" s="26"/>
      <c r="G233" s="26"/>
      <c r="H233" s="26"/>
      <c r="I233" s="26"/>
      <c r="J233" s="26"/>
      <c r="K233" s="26"/>
      <c r="L233" s="55"/>
      <c r="M233" s="56"/>
      <c r="N233" s="56"/>
      <c r="O233" s="56"/>
      <c r="P233" s="56"/>
      <c r="Q233" s="56"/>
      <c r="R233" s="56"/>
      <c r="S233" s="56"/>
      <c r="T233" s="57"/>
      <c r="U233" s="26"/>
      <c r="V233" s="26"/>
      <c r="W233" s="26"/>
      <c r="X233" s="26"/>
      <c r="Y233" s="26"/>
      <c r="Z233" s="26"/>
    </row>
    <row r="234" spans="1:26" ht="12.75" customHeight="1">
      <c r="A234" s="26"/>
      <c r="B234" s="54"/>
      <c r="C234" s="26"/>
      <c r="D234" s="26"/>
      <c r="E234" s="26"/>
      <c r="F234" s="26"/>
      <c r="G234" s="26"/>
      <c r="H234" s="26"/>
      <c r="I234" s="26"/>
      <c r="J234" s="26"/>
      <c r="K234" s="26"/>
      <c r="L234" s="55"/>
      <c r="M234" s="56"/>
      <c r="N234" s="56"/>
      <c r="O234" s="56"/>
      <c r="P234" s="56"/>
      <c r="Q234" s="56"/>
      <c r="R234" s="56"/>
      <c r="S234" s="56"/>
      <c r="T234" s="57"/>
      <c r="U234" s="26"/>
      <c r="V234" s="26"/>
      <c r="W234" s="26"/>
      <c r="X234" s="26"/>
      <c r="Y234" s="26"/>
      <c r="Z234" s="26"/>
    </row>
    <row r="235" spans="1:26" ht="12.75" customHeight="1">
      <c r="A235" s="26"/>
      <c r="B235" s="54"/>
      <c r="C235" s="26"/>
      <c r="D235" s="26"/>
      <c r="E235" s="26"/>
      <c r="F235" s="26"/>
      <c r="G235" s="26"/>
      <c r="H235" s="26"/>
      <c r="I235" s="26"/>
      <c r="J235" s="26"/>
      <c r="K235" s="26"/>
      <c r="L235" s="55"/>
      <c r="M235" s="56"/>
      <c r="N235" s="56"/>
      <c r="O235" s="56"/>
      <c r="P235" s="56"/>
      <c r="Q235" s="56"/>
      <c r="R235" s="56"/>
      <c r="S235" s="56"/>
      <c r="T235" s="57"/>
      <c r="U235" s="26"/>
      <c r="V235" s="26"/>
      <c r="W235" s="26"/>
      <c r="X235" s="26"/>
      <c r="Y235" s="26"/>
      <c r="Z235" s="26"/>
    </row>
    <row r="236" spans="1:26" ht="12.75" customHeight="1">
      <c r="A236" s="26"/>
      <c r="B236" s="54"/>
      <c r="C236" s="26"/>
      <c r="D236" s="26"/>
      <c r="E236" s="26"/>
      <c r="F236" s="26"/>
      <c r="G236" s="26"/>
      <c r="H236" s="26"/>
      <c r="I236" s="26"/>
      <c r="J236" s="26"/>
      <c r="K236" s="26"/>
      <c r="L236" s="55"/>
      <c r="M236" s="56"/>
      <c r="N236" s="56"/>
      <c r="O236" s="56"/>
      <c r="P236" s="56"/>
      <c r="Q236" s="56"/>
      <c r="R236" s="56"/>
      <c r="S236" s="56"/>
      <c r="T236" s="57"/>
      <c r="U236" s="26"/>
      <c r="V236" s="26"/>
      <c r="W236" s="26"/>
      <c r="X236" s="26"/>
      <c r="Y236" s="26"/>
      <c r="Z236" s="26"/>
    </row>
    <row r="237" spans="1:26" ht="12.75" customHeight="1">
      <c r="A237" s="26"/>
      <c r="B237" s="54"/>
      <c r="C237" s="26"/>
      <c r="D237" s="26"/>
      <c r="E237" s="26"/>
      <c r="F237" s="26"/>
      <c r="G237" s="26"/>
      <c r="H237" s="26"/>
      <c r="I237" s="26"/>
      <c r="J237" s="26"/>
      <c r="K237" s="26"/>
      <c r="L237" s="55"/>
      <c r="M237" s="56"/>
      <c r="N237" s="56"/>
      <c r="O237" s="56"/>
      <c r="P237" s="56"/>
      <c r="Q237" s="56"/>
      <c r="R237" s="56"/>
      <c r="S237" s="56"/>
      <c r="T237" s="57"/>
      <c r="U237" s="26"/>
      <c r="V237" s="26"/>
      <c r="W237" s="26"/>
      <c r="X237" s="26"/>
      <c r="Y237" s="26"/>
      <c r="Z237" s="26"/>
    </row>
    <row r="238" spans="1:26" ht="12.75" customHeight="1">
      <c r="A238" s="26"/>
      <c r="B238" s="54"/>
      <c r="C238" s="26"/>
      <c r="D238" s="26"/>
      <c r="E238" s="26"/>
      <c r="F238" s="26"/>
      <c r="G238" s="26"/>
      <c r="H238" s="26"/>
      <c r="I238" s="26"/>
      <c r="J238" s="26"/>
      <c r="K238" s="26"/>
      <c r="L238" s="55"/>
      <c r="M238" s="56"/>
      <c r="N238" s="56"/>
      <c r="O238" s="56"/>
      <c r="P238" s="56"/>
      <c r="Q238" s="56"/>
      <c r="R238" s="56"/>
      <c r="S238" s="56"/>
      <c r="T238" s="57"/>
      <c r="U238" s="26"/>
      <c r="V238" s="26"/>
      <c r="W238" s="26"/>
      <c r="X238" s="26"/>
      <c r="Y238" s="26"/>
      <c r="Z238" s="26"/>
    </row>
    <row r="239" spans="1:26" ht="12.75" customHeight="1">
      <c r="A239" s="26"/>
      <c r="B239" s="54"/>
      <c r="C239" s="26"/>
      <c r="D239" s="26"/>
      <c r="E239" s="26"/>
      <c r="F239" s="26"/>
      <c r="G239" s="26"/>
      <c r="H239" s="26"/>
      <c r="I239" s="26"/>
      <c r="J239" s="26"/>
      <c r="K239" s="26"/>
      <c r="L239" s="55"/>
      <c r="M239" s="56"/>
      <c r="N239" s="56"/>
      <c r="O239" s="56"/>
      <c r="P239" s="56"/>
      <c r="Q239" s="56"/>
      <c r="R239" s="56"/>
      <c r="S239" s="56"/>
      <c r="T239" s="57"/>
      <c r="U239" s="26"/>
      <c r="V239" s="26"/>
      <c r="W239" s="26"/>
      <c r="X239" s="26"/>
      <c r="Y239" s="26"/>
      <c r="Z239" s="26"/>
    </row>
    <row r="240" spans="1:26" ht="12.75" customHeight="1">
      <c r="A240" s="26"/>
      <c r="B240" s="54"/>
      <c r="C240" s="26"/>
      <c r="D240" s="26"/>
      <c r="E240" s="26"/>
      <c r="F240" s="26"/>
      <c r="G240" s="26"/>
      <c r="H240" s="26"/>
      <c r="I240" s="26"/>
      <c r="J240" s="26"/>
      <c r="K240" s="26"/>
      <c r="L240" s="55"/>
      <c r="M240" s="56"/>
      <c r="N240" s="56"/>
      <c r="O240" s="56"/>
      <c r="P240" s="56"/>
      <c r="Q240" s="56"/>
      <c r="R240" s="56"/>
      <c r="S240" s="56"/>
      <c r="T240" s="57"/>
      <c r="U240" s="26"/>
      <c r="V240" s="26"/>
      <c r="W240" s="26"/>
      <c r="X240" s="26"/>
      <c r="Y240" s="26"/>
      <c r="Z240" s="26"/>
    </row>
    <row r="241" spans="1:26" ht="12.75" customHeight="1">
      <c r="A241" s="26"/>
      <c r="B241" s="54"/>
      <c r="C241" s="26"/>
      <c r="D241" s="26"/>
      <c r="E241" s="26"/>
      <c r="F241" s="26"/>
      <c r="G241" s="26"/>
      <c r="H241" s="26"/>
      <c r="I241" s="26"/>
      <c r="J241" s="26"/>
      <c r="K241" s="26"/>
      <c r="L241" s="55"/>
      <c r="M241" s="56"/>
      <c r="N241" s="56"/>
      <c r="O241" s="56"/>
      <c r="P241" s="56"/>
      <c r="Q241" s="56"/>
      <c r="R241" s="56"/>
      <c r="S241" s="56"/>
      <c r="T241" s="57"/>
      <c r="U241" s="26"/>
      <c r="V241" s="26"/>
      <c r="W241" s="26"/>
      <c r="X241" s="26"/>
      <c r="Y241" s="26"/>
      <c r="Z241" s="26"/>
    </row>
    <row r="242" spans="1:26" ht="12.75" customHeight="1">
      <c r="A242" s="26"/>
      <c r="B242" s="54"/>
      <c r="C242" s="26"/>
      <c r="D242" s="26"/>
      <c r="E242" s="26"/>
      <c r="F242" s="26"/>
      <c r="G242" s="26"/>
      <c r="H242" s="26"/>
      <c r="I242" s="26"/>
      <c r="J242" s="26"/>
      <c r="K242" s="26"/>
      <c r="L242" s="55"/>
      <c r="M242" s="56"/>
      <c r="N242" s="56"/>
      <c r="O242" s="56"/>
      <c r="P242" s="56"/>
      <c r="Q242" s="56"/>
      <c r="R242" s="56"/>
      <c r="S242" s="56"/>
      <c r="T242" s="57"/>
      <c r="U242" s="26"/>
      <c r="V242" s="26"/>
      <c r="W242" s="26"/>
      <c r="X242" s="26"/>
      <c r="Y242" s="26"/>
      <c r="Z242" s="26"/>
    </row>
    <row r="243" spans="1:26" ht="12.75" customHeight="1">
      <c r="A243" s="26"/>
      <c r="B243" s="54"/>
      <c r="C243" s="26"/>
      <c r="D243" s="26"/>
      <c r="E243" s="26"/>
      <c r="F243" s="26"/>
      <c r="G243" s="26"/>
      <c r="H243" s="26"/>
      <c r="I243" s="26"/>
      <c r="J243" s="26"/>
      <c r="K243" s="26"/>
      <c r="L243" s="55"/>
      <c r="M243" s="56"/>
      <c r="N243" s="56"/>
      <c r="O243" s="56"/>
      <c r="P243" s="56"/>
      <c r="Q243" s="56"/>
      <c r="R243" s="56"/>
      <c r="S243" s="56"/>
      <c r="T243" s="57"/>
      <c r="U243" s="26"/>
      <c r="V243" s="26"/>
      <c r="W243" s="26"/>
      <c r="X243" s="26"/>
      <c r="Y243" s="26"/>
      <c r="Z243" s="26"/>
    </row>
    <row r="244" spans="1:26" ht="12.75" customHeight="1">
      <c r="A244" s="26"/>
      <c r="B244" s="54"/>
      <c r="C244" s="26"/>
      <c r="D244" s="26"/>
      <c r="E244" s="26"/>
      <c r="F244" s="26"/>
      <c r="G244" s="26"/>
      <c r="H244" s="26"/>
      <c r="I244" s="26"/>
      <c r="J244" s="26"/>
      <c r="K244" s="26"/>
      <c r="L244" s="55"/>
      <c r="M244" s="56"/>
      <c r="N244" s="56"/>
      <c r="O244" s="56"/>
      <c r="P244" s="56"/>
      <c r="Q244" s="56"/>
      <c r="R244" s="56"/>
      <c r="S244" s="56"/>
      <c r="T244" s="57"/>
      <c r="U244" s="26"/>
      <c r="V244" s="26"/>
      <c r="W244" s="26"/>
      <c r="X244" s="26"/>
      <c r="Y244" s="26"/>
      <c r="Z244" s="26"/>
    </row>
    <row r="245" spans="1:26" ht="12.75" customHeight="1">
      <c r="A245" s="26"/>
      <c r="B245" s="54"/>
      <c r="C245" s="26"/>
      <c r="D245" s="26"/>
      <c r="E245" s="26"/>
      <c r="F245" s="26"/>
      <c r="G245" s="26"/>
      <c r="H245" s="26"/>
      <c r="I245" s="26"/>
      <c r="J245" s="26"/>
      <c r="K245" s="26"/>
      <c r="L245" s="55"/>
      <c r="M245" s="56"/>
      <c r="N245" s="56"/>
      <c r="O245" s="56"/>
      <c r="P245" s="56"/>
      <c r="Q245" s="56"/>
      <c r="R245" s="56"/>
      <c r="S245" s="56"/>
      <c r="T245" s="57"/>
      <c r="U245" s="26"/>
      <c r="V245" s="26"/>
      <c r="W245" s="26"/>
      <c r="X245" s="26"/>
      <c r="Y245" s="26"/>
      <c r="Z245" s="26"/>
    </row>
    <row r="246" spans="1:26" ht="12.75" customHeight="1">
      <c r="A246" s="26"/>
      <c r="B246" s="54"/>
      <c r="C246" s="26"/>
      <c r="D246" s="26"/>
      <c r="E246" s="26"/>
      <c r="F246" s="26"/>
      <c r="G246" s="26"/>
      <c r="H246" s="26"/>
      <c r="I246" s="26"/>
      <c r="J246" s="26"/>
      <c r="K246" s="26"/>
      <c r="L246" s="55"/>
      <c r="M246" s="56"/>
      <c r="N246" s="56"/>
      <c r="O246" s="56"/>
      <c r="P246" s="56"/>
      <c r="Q246" s="56"/>
      <c r="R246" s="56"/>
      <c r="S246" s="56"/>
      <c r="T246" s="57"/>
      <c r="U246" s="26"/>
      <c r="V246" s="26"/>
      <c r="W246" s="26"/>
      <c r="X246" s="26"/>
      <c r="Y246" s="26"/>
      <c r="Z246" s="26"/>
    </row>
    <row r="247" spans="1:26" ht="12.75" customHeight="1">
      <c r="A247" s="26"/>
      <c r="B247" s="54"/>
      <c r="C247" s="26"/>
      <c r="D247" s="26"/>
      <c r="E247" s="26"/>
      <c r="F247" s="26"/>
      <c r="G247" s="26"/>
      <c r="H247" s="26"/>
      <c r="I247" s="26"/>
      <c r="J247" s="26"/>
      <c r="K247" s="26"/>
      <c r="L247" s="55"/>
      <c r="M247" s="56"/>
      <c r="N247" s="56"/>
      <c r="O247" s="56"/>
      <c r="P247" s="56"/>
      <c r="Q247" s="56"/>
      <c r="R247" s="56"/>
      <c r="S247" s="56"/>
      <c r="T247" s="57"/>
      <c r="U247" s="26"/>
      <c r="V247" s="26"/>
      <c r="W247" s="26"/>
      <c r="X247" s="26"/>
      <c r="Y247" s="26"/>
      <c r="Z247" s="26"/>
    </row>
    <row r="248" spans="1:26" ht="12.75" customHeight="1">
      <c r="A248" s="26"/>
      <c r="B248" s="54"/>
      <c r="C248" s="26"/>
      <c r="D248" s="26"/>
      <c r="E248" s="26"/>
      <c r="F248" s="26"/>
      <c r="G248" s="26"/>
      <c r="H248" s="26"/>
      <c r="I248" s="26"/>
      <c r="J248" s="26"/>
      <c r="K248" s="26"/>
      <c r="L248" s="55"/>
      <c r="M248" s="56"/>
      <c r="N248" s="56"/>
      <c r="O248" s="56"/>
      <c r="P248" s="56"/>
      <c r="Q248" s="56"/>
      <c r="R248" s="56"/>
      <c r="S248" s="56"/>
      <c r="T248" s="57"/>
      <c r="U248" s="26"/>
      <c r="V248" s="26"/>
      <c r="W248" s="26"/>
      <c r="X248" s="26"/>
      <c r="Y248" s="26"/>
      <c r="Z248" s="26"/>
    </row>
    <row r="249" spans="1:26" ht="12.75" customHeight="1">
      <c r="A249" s="26"/>
      <c r="B249" s="54"/>
      <c r="C249" s="26"/>
      <c r="D249" s="26"/>
      <c r="E249" s="26"/>
      <c r="F249" s="26"/>
      <c r="G249" s="26"/>
      <c r="H249" s="26"/>
      <c r="I249" s="26"/>
      <c r="J249" s="26"/>
      <c r="K249" s="26"/>
      <c r="L249" s="55"/>
      <c r="M249" s="56"/>
      <c r="N249" s="56"/>
      <c r="O249" s="56"/>
      <c r="P249" s="56"/>
      <c r="Q249" s="56"/>
      <c r="R249" s="56"/>
      <c r="S249" s="56"/>
      <c r="T249" s="57"/>
      <c r="U249" s="26"/>
      <c r="V249" s="26"/>
      <c r="W249" s="26"/>
      <c r="X249" s="26"/>
      <c r="Y249" s="26"/>
      <c r="Z249" s="26"/>
    </row>
    <row r="250" spans="1:26" ht="12.75" customHeight="1">
      <c r="A250" s="26"/>
      <c r="B250" s="54"/>
      <c r="C250" s="26"/>
      <c r="D250" s="26"/>
      <c r="E250" s="26"/>
      <c r="F250" s="26"/>
      <c r="G250" s="26"/>
      <c r="H250" s="26"/>
      <c r="I250" s="26"/>
      <c r="J250" s="26"/>
      <c r="K250" s="26"/>
      <c r="L250" s="55"/>
      <c r="M250" s="56"/>
      <c r="N250" s="56"/>
      <c r="O250" s="56"/>
      <c r="P250" s="56"/>
      <c r="Q250" s="56"/>
      <c r="R250" s="56"/>
      <c r="S250" s="56"/>
      <c r="T250" s="57"/>
      <c r="U250" s="26"/>
      <c r="V250" s="26"/>
      <c r="W250" s="26"/>
      <c r="X250" s="26"/>
      <c r="Y250" s="26"/>
      <c r="Z250" s="26"/>
    </row>
    <row r="251" spans="1:26" ht="12.75" customHeight="1">
      <c r="A251" s="26"/>
      <c r="B251" s="54"/>
      <c r="C251" s="26"/>
      <c r="D251" s="26"/>
      <c r="E251" s="26"/>
      <c r="F251" s="26"/>
      <c r="G251" s="26"/>
      <c r="H251" s="26"/>
      <c r="I251" s="26"/>
      <c r="J251" s="26"/>
      <c r="K251" s="26"/>
      <c r="L251" s="55"/>
      <c r="M251" s="56"/>
      <c r="N251" s="56"/>
      <c r="O251" s="56"/>
      <c r="P251" s="56"/>
      <c r="Q251" s="56"/>
      <c r="R251" s="56"/>
      <c r="S251" s="56"/>
      <c r="T251" s="57"/>
      <c r="U251" s="26"/>
      <c r="V251" s="26"/>
      <c r="W251" s="26"/>
      <c r="X251" s="26"/>
      <c r="Y251" s="26"/>
      <c r="Z251" s="26"/>
    </row>
    <row r="252" spans="1:26" ht="12.75" customHeight="1">
      <c r="A252" s="26"/>
      <c r="B252" s="54"/>
      <c r="C252" s="26"/>
      <c r="D252" s="26"/>
      <c r="E252" s="26"/>
      <c r="F252" s="26"/>
      <c r="G252" s="26"/>
      <c r="H252" s="26"/>
      <c r="I252" s="26"/>
      <c r="J252" s="26"/>
      <c r="K252" s="26"/>
      <c r="L252" s="55"/>
      <c r="M252" s="56"/>
      <c r="N252" s="56"/>
      <c r="O252" s="56"/>
      <c r="P252" s="56"/>
      <c r="Q252" s="56"/>
      <c r="R252" s="56"/>
      <c r="S252" s="56"/>
      <c r="T252" s="57"/>
      <c r="U252" s="26"/>
      <c r="V252" s="26"/>
      <c r="W252" s="26"/>
      <c r="X252" s="26"/>
      <c r="Y252" s="26"/>
      <c r="Z252" s="26"/>
    </row>
    <row r="253" spans="1:26" ht="12.75" customHeight="1">
      <c r="A253" s="26"/>
      <c r="B253" s="54"/>
      <c r="C253" s="26"/>
      <c r="D253" s="26"/>
      <c r="E253" s="26"/>
      <c r="F253" s="26"/>
      <c r="G253" s="26"/>
      <c r="H253" s="26"/>
      <c r="I253" s="26"/>
      <c r="J253" s="26"/>
      <c r="K253" s="26"/>
      <c r="L253" s="55"/>
      <c r="M253" s="56"/>
      <c r="N253" s="56"/>
      <c r="O253" s="56"/>
      <c r="P253" s="56"/>
      <c r="Q253" s="56"/>
      <c r="R253" s="56"/>
      <c r="S253" s="56"/>
      <c r="T253" s="57"/>
      <c r="U253" s="26"/>
      <c r="V253" s="26"/>
      <c r="W253" s="26"/>
      <c r="X253" s="26"/>
      <c r="Y253" s="26"/>
      <c r="Z253" s="26"/>
    </row>
    <row r="254" spans="1:26" ht="12.75" customHeight="1">
      <c r="A254" s="26"/>
      <c r="B254" s="54"/>
      <c r="C254" s="26"/>
      <c r="D254" s="26"/>
      <c r="E254" s="26"/>
      <c r="F254" s="26"/>
      <c r="G254" s="26"/>
      <c r="H254" s="26"/>
      <c r="I254" s="26"/>
      <c r="J254" s="26"/>
      <c r="K254" s="26"/>
      <c r="L254" s="55"/>
      <c r="M254" s="56"/>
      <c r="N254" s="56"/>
      <c r="O254" s="56"/>
      <c r="P254" s="56"/>
      <c r="Q254" s="56"/>
      <c r="R254" s="56"/>
      <c r="S254" s="56"/>
      <c r="T254" s="57"/>
      <c r="U254" s="26"/>
      <c r="V254" s="26"/>
      <c r="W254" s="26"/>
      <c r="X254" s="26"/>
      <c r="Y254" s="26"/>
      <c r="Z254" s="26"/>
    </row>
    <row r="255" spans="1:26" ht="12.75" customHeight="1">
      <c r="A255" s="26"/>
      <c r="B255" s="54"/>
      <c r="C255" s="26"/>
      <c r="D255" s="26"/>
      <c r="E255" s="26"/>
      <c r="F255" s="26"/>
      <c r="G255" s="26"/>
      <c r="H255" s="26"/>
      <c r="I255" s="26"/>
      <c r="J255" s="26"/>
      <c r="K255" s="26"/>
      <c r="L255" s="55"/>
      <c r="M255" s="56"/>
      <c r="N255" s="56"/>
      <c r="O255" s="56"/>
      <c r="P255" s="56"/>
      <c r="Q255" s="56"/>
      <c r="R255" s="56"/>
      <c r="S255" s="56"/>
      <c r="T255" s="57"/>
      <c r="U255" s="26"/>
      <c r="V255" s="26"/>
      <c r="W255" s="26"/>
      <c r="X255" s="26"/>
      <c r="Y255" s="26"/>
      <c r="Z255" s="26"/>
    </row>
    <row r="256" spans="1:26" ht="12.75" customHeight="1">
      <c r="A256" s="26"/>
      <c r="B256" s="54"/>
      <c r="C256" s="26"/>
      <c r="D256" s="26"/>
      <c r="E256" s="26"/>
      <c r="F256" s="26"/>
      <c r="G256" s="26"/>
      <c r="H256" s="26"/>
      <c r="I256" s="26"/>
      <c r="J256" s="26"/>
      <c r="K256" s="26"/>
      <c r="L256" s="55"/>
      <c r="M256" s="56"/>
      <c r="N256" s="56"/>
      <c r="O256" s="56"/>
      <c r="P256" s="56"/>
      <c r="Q256" s="56"/>
      <c r="R256" s="56"/>
      <c r="S256" s="56"/>
      <c r="T256" s="57"/>
      <c r="U256" s="26"/>
      <c r="V256" s="26"/>
      <c r="W256" s="26"/>
      <c r="X256" s="26"/>
      <c r="Y256" s="26"/>
      <c r="Z256" s="26"/>
    </row>
    <row r="257" spans="1:26" ht="12.75" customHeight="1">
      <c r="A257" s="26"/>
      <c r="B257" s="54"/>
      <c r="C257" s="26"/>
      <c r="D257" s="26"/>
      <c r="E257" s="26"/>
      <c r="F257" s="26"/>
      <c r="G257" s="26"/>
      <c r="H257" s="26"/>
      <c r="I257" s="26"/>
      <c r="J257" s="26"/>
      <c r="K257" s="26"/>
      <c r="L257" s="55"/>
      <c r="M257" s="56"/>
      <c r="N257" s="56"/>
      <c r="O257" s="56"/>
      <c r="P257" s="56"/>
      <c r="Q257" s="56"/>
      <c r="R257" s="56"/>
      <c r="S257" s="56"/>
      <c r="T257" s="57"/>
      <c r="U257" s="26"/>
      <c r="V257" s="26"/>
      <c r="W257" s="26"/>
      <c r="X257" s="26"/>
      <c r="Y257" s="26"/>
      <c r="Z257" s="26"/>
    </row>
    <row r="258" spans="1:26" ht="12.75" customHeight="1">
      <c r="A258" s="26"/>
      <c r="B258" s="54"/>
      <c r="C258" s="26"/>
      <c r="D258" s="26"/>
      <c r="E258" s="26"/>
      <c r="F258" s="26"/>
      <c r="G258" s="26"/>
      <c r="H258" s="26"/>
      <c r="I258" s="26"/>
      <c r="J258" s="26"/>
      <c r="K258" s="26"/>
      <c r="L258" s="55"/>
      <c r="M258" s="56"/>
      <c r="N258" s="56"/>
      <c r="O258" s="56"/>
      <c r="P258" s="56"/>
      <c r="Q258" s="56"/>
      <c r="R258" s="56"/>
      <c r="S258" s="56"/>
      <c r="T258" s="57"/>
      <c r="U258" s="26"/>
      <c r="V258" s="26"/>
      <c r="W258" s="26"/>
      <c r="X258" s="26"/>
      <c r="Y258" s="26"/>
      <c r="Z258" s="26"/>
    </row>
    <row r="259" spans="1:26" ht="12.75" customHeight="1">
      <c r="A259" s="26"/>
      <c r="B259" s="54"/>
      <c r="C259" s="26"/>
      <c r="D259" s="26"/>
      <c r="E259" s="26"/>
      <c r="F259" s="26"/>
      <c r="G259" s="26"/>
      <c r="H259" s="26"/>
      <c r="I259" s="26"/>
      <c r="J259" s="26"/>
      <c r="K259" s="26"/>
      <c r="L259" s="55"/>
      <c r="M259" s="56"/>
      <c r="N259" s="56"/>
      <c r="O259" s="56"/>
      <c r="P259" s="56"/>
      <c r="Q259" s="56"/>
      <c r="R259" s="56"/>
      <c r="S259" s="56"/>
      <c r="T259" s="57"/>
      <c r="U259" s="26"/>
      <c r="V259" s="26"/>
      <c r="W259" s="26"/>
      <c r="X259" s="26"/>
      <c r="Y259" s="26"/>
      <c r="Z259" s="26"/>
    </row>
    <row r="260" spans="1:26" ht="12.75" customHeight="1">
      <c r="A260" s="26"/>
      <c r="B260" s="54"/>
      <c r="C260" s="26"/>
      <c r="D260" s="26"/>
      <c r="E260" s="26"/>
      <c r="F260" s="26"/>
      <c r="G260" s="26"/>
      <c r="H260" s="26"/>
      <c r="I260" s="26"/>
      <c r="J260" s="26"/>
      <c r="K260" s="26"/>
      <c r="L260" s="55"/>
      <c r="M260" s="56"/>
      <c r="N260" s="56"/>
      <c r="O260" s="56"/>
      <c r="P260" s="56"/>
      <c r="Q260" s="56"/>
      <c r="R260" s="56"/>
      <c r="S260" s="56"/>
      <c r="T260" s="57"/>
      <c r="U260" s="26"/>
      <c r="V260" s="26"/>
      <c r="W260" s="26"/>
      <c r="X260" s="26"/>
      <c r="Y260" s="26"/>
      <c r="Z260" s="26"/>
    </row>
    <row r="261" spans="1:26" ht="12.75" customHeight="1">
      <c r="A261" s="26"/>
      <c r="B261" s="54"/>
      <c r="C261" s="26"/>
      <c r="D261" s="26"/>
      <c r="E261" s="26"/>
      <c r="F261" s="26"/>
      <c r="G261" s="26"/>
      <c r="H261" s="26"/>
      <c r="I261" s="26"/>
      <c r="J261" s="26"/>
      <c r="K261" s="26"/>
      <c r="L261" s="55"/>
      <c r="M261" s="56"/>
      <c r="N261" s="56"/>
      <c r="O261" s="56"/>
      <c r="P261" s="56"/>
      <c r="Q261" s="56"/>
      <c r="R261" s="56"/>
      <c r="S261" s="56"/>
      <c r="T261" s="57"/>
      <c r="U261" s="26"/>
      <c r="V261" s="26"/>
      <c r="W261" s="26"/>
      <c r="X261" s="26"/>
      <c r="Y261" s="26"/>
      <c r="Z261" s="26"/>
    </row>
    <row r="262" spans="1:26" ht="12.75" customHeight="1">
      <c r="A262" s="26"/>
      <c r="B262" s="54"/>
      <c r="C262" s="26"/>
      <c r="D262" s="26"/>
      <c r="E262" s="26"/>
      <c r="F262" s="26"/>
      <c r="G262" s="26"/>
      <c r="H262" s="26"/>
      <c r="I262" s="26"/>
      <c r="J262" s="26"/>
      <c r="K262" s="26"/>
      <c r="L262" s="55"/>
      <c r="M262" s="56"/>
      <c r="N262" s="56"/>
      <c r="O262" s="56"/>
      <c r="P262" s="56"/>
      <c r="Q262" s="56"/>
      <c r="R262" s="56"/>
      <c r="S262" s="56"/>
      <c r="T262" s="57"/>
      <c r="U262" s="26"/>
      <c r="V262" s="26"/>
      <c r="W262" s="26"/>
      <c r="X262" s="26"/>
      <c r="Y262" s="26"/>
      <c r="Z262" s="26"/>
    </row>
    <row r="263" spans="1:26" ht="12.75" customHeight="1">
      <c r="A263" s="26"/>
      <c r="B263" s="54"/>
      <c r="C263" s="26"/>
      <c r="D263" s="26"/>
      <c r="E263" s="26"/>
      <c r="F263" s="26"/>
      <c r="G263" s="26"/>
      <c r="H263" s="26"/>
      <c r="I263" s="26"/>
      <c r="J263" s="26"/>
      <c r="K263" s="26"/>
      <c r="L263" s="55"/>
      <c r="M263" s="56"/>
      <c r="N263" s="56"/>
      <c r="O263" s="56"/>
      <c r="P263" s="56"/>
      <c r="Q263" s="56"/>
      <c r="R263" s="56"/>
      <c r="S263" s="56"/>
      <c r="T263" s="57"/>
      <c r="U263" s="26"/>
      <c r="V263" s="26"/>
      <c r="W263" s="26"/>
      <c r="X263" s="26"/>
      <c r="Y263" s="26"/>
      <c r="Z263" s="26"/>
    </row>
    <row r="264" spans="1:26" ht="12.75" customHeight="1">
      <c r="A264" s="26"/>
      <c r="B264" s="54"/>
      <c r="C264" s="26"/>
      <c r="D264" s="26"/>
      <c r="E264" s="26"/>
      <c r="F264" s="26"/>
      <c r="G264" s="26"/>
      <c r="H264" s="26"/>
      <c r="I264" s="26"/>
      <c r="J264" s="26"/>
      <c r="K264" s="26"/>
      <c r="L264" s="55"/>
      <c r="M264" s="56"/>
      <c r="N264" s="56"/>
      <c r="O264" s="56"/>
      <c r="P264" s="56"/>
      <c r="Q264" s="56"/>
      <c r="R264" s="56"/>
      <c r="S264" s="56"/>
      <c r="T264" s="57"/>
      <c r="U264" s="26"/>
      <c r="V264" s="26"/>
      <c r="W264" s="26"/>
      <c r="X264" s="26"/>
      <c r="Y264" s="26"/>
      <c r="Z264" s="26"/>
    </row>
    <row r="265" spans="1:26" ht="12.75" customHeight="1">
      <c r="A265" s="26"/>
      <c r="B265" s="54"/>
      <c r="C265" s="26"/>
      <c r="D265" s="26"/>
      <c r="E265" s="26"/>
      <c r="F265" s="26"/>
      <c r="G265" s="26"/>
      <c r="H265" s="26"/>
      <c r="I265" s="26"/>
      <c r="J265" s="26"/>
      <c r="K265" s="26"/>
      <c r="L265" s="55"/>
      <c r="M265" s="56"/>
      <c r="N265" s="56"/>
      <c r="O265" s="56"/>
      <c r="P265" s="56"/>
      <c r="Q265" s="56"/>
      <c r="R265" s="56"/>
      <c r="S265" s="56"/>
      <c r="T265" s="57"/>
      <c r="U265" s="26"/>
      <c r="V265" s="26"/>
      <c r="W265" s="26"/>
      <c r="X265" s="26"/>
      <c r="Y265" s="26"/>
      <c r="Z265" s="26"/>
    </row>
    <row r="266" spans="1:26" ht="12.75" customHeight="1">
      <c r="A266" s="26"/>
      <c r="B266" s="54"/>
      <c r="C266" s="26"/>
      <c r="D266" s="26"/>
      <c r="E266" s="26"/>
      <c r="F266" s="26"/>
      <c r="G266" s="26"/>
      <c r="H266" s="26"/>
      <c r="I266" s="26"/>
      <c r="J266" s="26"/>
      <c r="K266" s="26"/>
      <c r="L266" s="55"/>
      <c r="M266" s="56"/>
      <c r="N266" s="56"/>
      <c r="O266" s="56"/>
      <c r="P266" s="56"/>
      <c r="Q266" s="56"/>
      <c r="R266" s="56"/>
      <c r="S266" s="56"/>
      <c r="T266" s="57"/>
      <c r="U266" s="26"/>
      <c r="V266" s="26"/>
      <c r="W266" s="26"/>
      <c r="X266" s="26"/>
      <c r="Y266" s="26"/>
      <c r="Z266" s="26"/>
    </row>
    <row r="267" spans="1:26" ht="12.75" customHeight="1">
      <c r="A267" s="26"/>
      <c r="B267" s="54"/>
      <c r="C267" s="26"/>
      <c r="D267" s="26"/>
      <c r="E267" s="26"/>
      <c r="F267" s="26"/>
      <c r="G267" s="26"/>
      <c r="H267" s="26"/>
      <c r="I267" s="26"/>
      <c r="J267" s="26"/>
      <c r="K267" s="26"/>
      <c r="L267" s="55"/>
      <c r="M267" s="56"/>
      <c r="N267" s="56"/>
      <c r="O267" s="56"/>
      <c r="P267" s="56"/>
      <c r="Q267" s="56"/>
      <c r="R267" s="56"/>
      <c r="S267" s="56"/>
      <c r="T267" s="57"/>
      <c r="U267" s="26"/>
      <c r="V267" s="26"/>
      <c r="W267" s="26"/>
      <c r="X267" s="26"/>
      <c r="Y267" s="26"/>
      <c r="Z267" s="26"/>
    </row>
    <row r="268" spans="1:26" ht="12.75" customHeight="1">
      <c r="A268" s="26"/>
      <c r="B268" s="54"/>
      <c r="C268" s="26"/>
      <c r="D268" s="26"/>
      <c r="E268" s="26"/>
      <c r="F268" s="26"/>
      <c r="G268" s="26"/>
      <c r="H268" s="26"/>
      <c r="I268" s="26"/>
      <c r="J268" s="26"/>
      <c r="K268" s="26"/>
      <c r="L268" s="55"/>
      <c r="M268" s="56"/>
      <c r="N268" s="56"/>
      <c r="O268" s="56"/>
      <c r="P268" s="56"/>
      <c r="Q268" s="56"/>
      <c r="R268" s="56"/>
      <c r="S268" s="56"/>
      <c r="T268" s="57"/>
      <c r="U268" s="26"/>
      <c r="V268" s="26"/>
      <c r="W268" s="26"/>
      <c r="X268" s="26"/>
      <c r="Y268" s="26"/>
      <c r="Z268" s="26"/>
    </row>
    <row r="269" spans="1:26" ht="12.75" customHeight="1">
      <c r="A269" s="26"/>
      <c r="B269" s="54"/>
      <c r="C269" s="26"/>
      <c r="D269" s="26"/>
      <c r="E269" s="26"/>
      <c r="F269" s="26"/>
      <c r="G269" s="26"/>
      <c r="H269" s="26"/>
      <c r="I269" s="26"/>
      <c r="J269" s="26"/>
      <c r="K269" s="26"/>
      <c r="L269" s="55"/>
      <c r="M269" s="56"/>
      <c r="N269" s="56"/>
      <c r="O269" s="56"/>
      <c r="P269" s="56"/>
      <c r="Q269" s="56"/>
      <c r="R269" s="56"/>
      <c r="S269" s="56"/>
      <c r="T269" s="57"/>
      <c r="U269" s="26"/>
      <c r="V269" s="26"/>
      <c r="W269" s="26"/>
      <c r="X269" s="26"/>
      <c r="Y269" s="26"/>
      <c r="Z269" s="26"/>
    </row>
    <row r="270" spans="1:26" ht="12.75" customHeight="1">
      <c r="A270" s="26"/>
      <c r="B270" s="54"/>
      <c r="C270" s="26"/>
      <c r="D270" s="26"/>
      <c r="E270" s="26"/>
      <c r="F270" s="26"/>
      <c r="G270" s="26"/>
      <c r="H270" s="26"/>
      <c r="I270" s="26"/>
      <c r="J270" s="26"/>
      <c r="K270" s="26"/>
      <c r="L270" s="55"/>
      <c r="M270" s="56"/>
      <c r="N270" s="56"/>
      <c r="O270" s="56"/>
      <c r="P270" s="56"/>
      <c r="Q270" s="56"/>
      <c r="R270" s="56"/>
      <c r="S270" s="56"/>
      <c r="T270" s="57"/>
      <c r="U270" s="26"/>
      <c r="V270" s="26"/>
      <c r="W270" s="26"/>
      <c r="X270" s="26"/>
      <c r="Y270" s="26"/>
      <c r="Z270" s="26"/>
    </row>
    <row r="271" spans="1:26" ht="12.75" customHeight="1">
      <c r="A271" s="26"/>
      <c r="B271" s="54"/>
      <c r="C271" s="26"/>
      <c r="D271" s="26"/>
      <c r="E271" s="26"/>
      <c r="F271" s="26"/>
      <c r="G271" s="26"/>
      <c r="H271" s="26"/>
      <c r="I271" s="26"/>
      <c r="J271" s="26"/>
      <c r="K271" s="26"/>
      <c r="L271" s="55"/>
      <c r="M271" s="56"/>
      <c r="N271" s="56"/>
      <c r="O271" s="56"/>
      <c r="P271" s="56"/>
      <c r="Q271" s="56"/>
      <c r="R271" s="56"/>
      <c r="S271" s="56"/>
      <c r="T271" s="57"/>
      <c r="U271" s="26"/>
      <c r="V271" s="26"/>
      <c r="W271" s="26"/>
      <c r="X271" s="26"/>
      <c r="Y271" s="26"/>
      <c r="Z271" s="26"/>
    </row>
    <row r="272" spans="1:26" ht="12.75" customHeight="1">
      <c r="A272" s="26"/>
      <c r="B272" s="54"/>
      <c r="C272" s="26"/>
      <c r="D272" s="26"/>
      <c r="E272" s="26"/>
      <c r="F272" s="26"/>
      <c r="G272" s="26"/>
      <c r="H272" s="26"/>
      <c r="I272" s="26"/>
      <c r="J272" s="26"/>
      <c r="K272" s="26"/>
      <c r="L272" s="55"/>
      <c r="M272" s="56"/>
      <c r="N272" s="56"/>
      <c r="O272" s="56"/>
      <c r="P272" s="56"/>
      <c r="Q272" s="56"/>
      <c r="R272" s="56"/>
      <c r="S272" s="56"/>
      <c r="T272" s="57"/>
      <c r="U272" s="26"/>
      <c r="V272" s="26"/>
      <c r="W272" s="26"/>
      <c r="X272" s="26"/>
      <c r="Y272" s="26"/>
      <c r="Z272" s="26"/>
    </row>
    <row r="273" spans="1:26" ht="12.75" customHeight="1">
      <c r="A273" s="26"/>
      <c r="B273" s="54"/>
      <c r="C273" s="26"/>
      <c r="D273" s="26"/>
      <c r="E273" s="26"/>
      <c r="F273" s="26"/>
      <c r="G273" s="26"/>
      <c r="H273" s="26"/>
      <c r="I273" s="26"/>
      <c r="J273" s="26"/>
      <c r="K273" s="26"/>
      <c r="L273" s="55"/>
      <c r="M273" s="56"/>
      <c r="N273" s="56"/>
      <c r="O273" s="56"/>
      <c r="P273" s="56"/>
      <c r="Q273" s="56"/>
      <c r="R273" s="56"/>
      <c r="S273" s="56"/>
      <c r="T273" s="57"/>
      <c r="U273" s="26"/>
      <c r="V273" s="26"/>
      <c r="W273" s="26"/>
      <c r="X273" s="26"/>
      <c r="Y273" s="26"/>
      <c r="Z273" s="26"/>
    </row>
    <row r="274" spans="1:26" ht="12.75" customHeight="1">
      <c r="A274" s="26"/>
      <c r="B274" s="54"/>
      <c r="C274" s="26"/>
      <c r="D274" s="26"/>
      <c r="E274" s="26"/>
      <c r="F274" s="26"/>
      <c r="G274" s="26"/>
      <c r="H274" s="26"/>
      <c r="I274" s="26"/>
      <c r="J274" s="26"/>
      <c r="K274" s="26"/>
      <c r="L274" s="55"/>
      <c r="M274" s="56"/>
      <c r="N274" s="56"/>
      <c r="O274" s="56"/>
      <c r="P274" s="56"/>
      <c r="Q274" s="56"/>
      <c r="R274" s="56"/>
      <c r="S274" s="56"/>
      <c r="T274" s="57"/>
      <c r="U274" s="26"/>
      <c r="V274" s="26"/>
      <c r="W274" s="26"/>
      <c r="X274" s="26"/>
      <c r="Y274" s="26"/>
      <c r="Z274" s="26"/>
    </row>
    <row r="275" spans="1:26" ht="12.75" customHeight="1">
      <c r="A275" s="26"/>
      <c r="B275" s="54"/>
      <c r="C275" s="26"/>
      <c r="D275" s="26"/>
      <c r="E275" s="26"/>
      <c r="F275" s="26"/>
      <c r="G275" s="26"/>
      <c r="H275" s="26"/>
      <c r="I275" s="26"/>
      <c r="J275" s="26"/>
      <c r="K275" s="26"/>
      <c r="L275" s="55"/>
      <c r="M275" s="56"/>
      <c r="N275" s="56"/>
      <c r="O275" s="56"/>
      <c r="P275" s="56"/>
      <c r="Q275" s="56"/>
      <c r="R275" s="56"/>
      <c r="S275" s="56"/>
      <c r="T275" s="57"/>
      <c r="U275" s="26"/>
      <c r="V275" s="26"/>
      <c r="W275" s="26"/>
      <c r="X275" s="26"/>
      <c r="Y275" s="26"/>
      <c r="Z275" s="26"/>
    </row>
    <row r="276" spans="1:26" ht="12.75" customHeight="1">
      <c r="A276" s="26"/>
      <c r="B276" s="54"/>
      <c r="C276" s="26"/>
      <c r="D276" s="26"/>
      <c r="E276" s="26"/>
      <c r="F276" s="26"/>
      <c r="G276" s="26"/>
      <c r="H276" s="26"/>
      <c r="I276" s="26"/>
      <c r="J276" s="26"/>
      <c r="K276" s="26"/>
      <c r="L276" s="55"/>
      <c r="M276" s="56"/>
      <c r="N276" s="56"/>
      <c r="O276" s="56"/>
      <c r="P276" s="56"/>
      <c r="Q276" s="56"/>
      <c r="R276" s="56"/>
      <c r="S276" s="56"/>
      <c r="T276" s="57"/>
      <c r="U276" s="26"/>
      <c r="V276" s="26"/>
      <c r="W276" s="26"/>
      <c r="X276" s="26"/>
      <c r="Y276" s="26"/>
      <c r="Z276" s="26"/>
    </row>
    <row r="277" spans="1:26" ht="12.75" customHeight="1">
      <c r="A277" s="26"/>
      <c r="B277" s="54"/>
      <c r="C277" s="26"/>
      <c r="D277" s="26"/>
      <c r="E277" s="26"/>
      <c r="F277" s="26"/>
      <c r="G277" s="26"/>
      <c r="H277" s="26"/>
      <c r="I277" s="26"/>
      <c r="J277" s="26"/>
      <c r="K277" s="26"/>
      <c r="L277" s="55"/>
      <c r="M277" s="56"/>
      <c r="N277" s="56"/>
      <c r="O277" s="56"/>
      <c r="P277" s="56"/>
      <c r="Q277" s="56"/>
      <c r="R277" s="56"/>
      <c r="S277" s="56"/>
      <c r="T277" s="57"/>
      <c r="U277" s="26"/>
      <c r="V277" s="26"/>
      <c r="W277" s="26"/>
      <c r="X277" s="26"/>
      <c r="Y277" s="26"/>
      <c r="Z277" s="26"/>
    </row>
    <row r="278" spans="1:26" ht="12.75" customHeight="1">
      <c r="A278" s="26"/>
      <c r="B278" s="54"/>
      <c r="C278" s="26"/>
      <c r="D278" s="26"/>
      <c r="E278" s="26"/>
      <c r="F278" s="26"/>
      <c r="G278" s="26"/>
      <c r="H278" s="26"/>
      <c r="I278" s="26"/>
      <c r="J278" s="26"/>
      <c r="K278" s="26"/>
      <c r="L278" s="55"/>
      <c r="M278" s="56"/>
      <c r="N278" s="56"/>
      <c r="O278" s="56"/>
      <c r="P278" s="56"/>
      <c r="Q278" s="56"/>
      <c r="R278" s="56"/>
      <c r="S278" s="56"/>
      <c r="T278" s="57"/>
      <c r="U278" s="26"/>
      <c r="V278" s="26"/>
      <c r="W278" s="26"/>
      <c r="X278" s="26"/>
      <c r="Y278" s="26"/>
      <c r="Z278" s="26"/>
    </row>
    <row r="279" spans="1:26" ht="12.75" customHeight="1">
      <c r="A279" s="26"/>
      <c r="B279" s="54"/>
      <c r="C279" s="26"/>
      <c r="D279" s="26"/>
      <c r="E279" s="26"/>
      <c r="F279" s="26"/>
      <c r="G279" s="26"/>
      <c r="H279" s="26"/>
      <c r="I279" s="26"/>
      <c r="J279" s="26"/>
      <c r="K279" s="26"/>
      <c r="L279" s="55"/>
      <c r="M279" s="56"/>
      <c r="N279" s="56"/>
      <c r="O279" s="56"/>
      <c r="P279" s="56"/>
      <c r="Q279" s="56"/>
      <c r="R279" s="56"/>
      <c r="S279" s="56"/>
      <c r="T279" s="57"/>
      <c r="U279" s="26"/>
      <c r="V279" s="26"/>
      <c r="W279" s="26"/>
      <c r="X279" s="26"/>
      <c r="Y279" s="26"/>
      <c r="Z279" s="26"/>
    </row>
    <row r="280" spans="1:26" ht="12.75" customHeight="1">
      <c r="A280" s="26"/>
      <c r="B280" s="54"/>
      <c r="C280" s="26"/>
      <c r="D280" s="26"/>
      <c r="E280" s="26"/>
      <c r="F280" s="26"/>
      <c r="G280" s="26"/>
      <c r="H280" s="26"/>
      <c r="I280" s="26"/>
      <c r="J280" s="26"/>
      <c r="K280" s="26"/>
      <c r="L280" s="55"/>
      <c r="M280" s="56"/>
      <c r="N280" s="56"/>
      <c r="O280" s="56"/>
      <c r="P280" s="56"/>
      <c r="Q280" s="56"/>
      <c r="R280" s="56"/>
      <c r="S280" s="56"/>
      <c r="T280" s="57"/>
      <c r="U280" s="26"/>
      <c r="V280" s="26"/>
      <c r="W280" s="26"/>
      <c r="X280" s="26"/>
      <c r="Y280" s="26"/>
      <c r="Z280" s="26"/>
    </row>
    <row r="281" spans="1:26" ht="12.75" customHeight="1">
      <c r="A281" s="26"/>
      <c r="B281" s="54"/>
      <c r="C281" s="26"/>
      <c r="D281" s="26"/>
      <c r="E281" s="26"/>
      <c r="F281" s="26"/>
      <c r="G281" s="26"/>
      <c r="H281" s="26"/>
      <c r="I281" s="26"/>
      <c r="J281" s="26"/>
      <c r="K281" s="26"/>
      <c r="L281" s="55"/>
      <c r="M281" s="56"/>
      <c r="N281" s="56"/>
      <c r="O281" s="56"/>
      <c r="P281" s="56"/>
      <c r="Q281" s="56"/>
      <c r="R281" s="56"/>
      <c r="S281" s="56"/>
      <c r="T281" s="57"/>
      <c r="U281" s="26"/>
      <c r="V281" s="26"/>
      <c r="W281" s="26"/>
      <c r="X281" s="26"/>
      <c r="Y281" s="26"/>
      <c r="Z281" s="26"/>
    </row>
    <row r="282" spans="1:26" ht="12.75" customHeight="1">
      <c r="A282" s="26"/>
      <c r="B282" s="54"/>
      <c r="C282" s="26"/>
      <c r="D282" s="26"/>
      <c r="E282" s="26"/>
      <c r="F282" s="26"/>
      <c r="G282" s="26"/>
      <c r="H282" s="26"/>
      <c r="I282" s="26"/>
      <c r="J282" s="26"/>
      <c r="K282" s="26"/>
      <c r="L282" s="55"/>
      <c r="M282" s="56"/>
      <c r="N282" s="56"/>
      <c r="O282" s="56"/>
      <c r="P282" s="56"/>
      <c r="Q282" s="56"/>
      <c r="R282" s="56"/>
      <c r="S282" s="56"/>
      <c r="T282" s="57"/>
      <c r="U282" s="26"/>
      <c r="V282" s="26"/>
      <c r="W282" s="26"/>
      <c r="X282" s="26"/>
      <c r="Y282" s="26"/>
      <c r="Z282" s="26"/>
    </row>
    <row r="283" spans="1:26" ht="12.75" customHeight="1">
      <c r="A283" s="26"/>
      <c r="B283" s="54"/>
      <c r="C283" s="26"/>
      <c r="D283" s="26"/>
      <c r="E283" s="26"/>
      <c r="F283" s="26"/>
      <c r="G283" s="26"/>
      <c r="H283" s="26"/>
      <c r="I283" s="26"/>
      <c r="J283" s="26"/>
      <c r="K283" s="26"/>
      <c r="L283" s="55"/>
      <c r="M283" s="56"/>
      <c r="N283" s="56"/>
      <c r="O283" s="56"/>
      <c r="P283" s="56"/>
      <c r="Q283" s="56"/>
      <c r="R283" s="56"/>
      <c r="S283" s="56"/>
      <c r="T283" s="57"/>
      <c r="U283" s="26"/>
      <c r="V283" s="26"/>
      <c r="W283" s="26"/>
      <c r="X283" s="26"/>
      <c r="Y283" s="26"/>
      <c r="Z283" s="26"/>
    </row>
    <row r="284" spans="1:26" ht="12.75" customHeight="1">
      <c r="A284" s="26"/>
      <c r="B284" s="54"/>
      <c r="C284" s="26"/>
      <c r="D284" s="26"/>
      <c r="E284" s="26"/>
      <c r="F284" s="26"/>
      <c r="G284" s="26"/>
      <c r="H284" s="26"/>
      <c r="I284" s="26"/>
      <c r="J284" s="26"/>
      <c r="K284" s="26"/>
      <c r="L284" s="55"/>
      <c r="M284" s="56"/>
      <c r="N284" s="56"/>
      <c r="O284" s="56"/>
      <c r="P284" s="56"/>
      <c r="Q284" s="56"/>
      <c r="R284" s="56"/>
      <c r="S284" s="56"/>
      <c r="T284" s="57"/>
      <c r="U284" s="26"/>
      <c r="V284" s="26"/>
      <c r="W284" s="26"/>
      <c r="X284" s="26"/>
      <c r="Y284" s="26"/>
      <c r="Z284" s="26"/>
    </row>
    <row r="285" spans="1:26" ht="12.75" customHeight="1">
      <c r="A285" s="26"/>
      <c r="B285" s="54"/>
      <c r="C285" s="26"/>
      <c r="D285" s="26"/>
      <c r="E285" s="26"/>
      <c r="F285" s="26"/>
      <c r="G285" s="26"/>
      <c r="H285" s="26"/>
      <c r="I285" s="26"/>
      <c r="J285" s="26"/>
      <c r="K285" s="26"/>
      <c r="L285" s="55"/>
      <c r="M285" s="56"/>
      <c r="N285" s="56"/>
      <c r="O285" s="56"/>
      <c r="P285" s="56"/>
      <c r="Q285" s="56"/>
      <c r="R285" s="56"/>
      <c r="S285" s="56"/>
      <c r="T285" s="57"/>
      <c r="U285" s="26"/>
      <c r="V285" s="26"/>
      <c r="W285" s="26"/>
      <c r="X285" s="26"/>
      <c r="Y285" s="26"/>
      <c r="Z285" s="26"/>
    </row>
    <row r="286" spans="1:26" ht="12.75" customHeight="1">
      <c r="A286" s="26"/>
      <c r="B286" s="54"/>
      <c r="C286" s="26"/>
      <c r="D286" s="26"/>
      <c r="E286" s="26"/>
      <c r="F286" s="26"/>
      <c r="G286" s="26"/>
      <c r="H286" s="26"/>
      <c r="I286" s="26"/>
      <c r="J286" s="26"/>
      <c r="K286" s="26"/>
      <c r="L286" s="55"/>
      <c r="M286" s="56"/>
      <c r="N286" s="56"/>
      <c r="O286" s="56"/>
      <c r="P286" s="56"/>
      <c r="Q286" s="56"/>
      <c r="R286" s="56"/>
      <c r="S286" s="56"/>
      <c r="T286" s="57"/>
      <c r="U286" s="26"/>
      <c r="V286" s="26"/>
      <c r="W286" s="26"/>
      <c r="X286" s="26"/>
      <c r="Y286" s="26"/>
      <c r="Z286" s="26"/>
    </row>
    <row r="287" spans="1:26" ht="12.75" customHeight="1">
      <c r="A287" s="26"/>
      <c r="B287" s="54"/>
      <c r="C287" s="26"/>
      <c r="D287" s="26"/>
      <c r="E287" s="26"/>
      <c r="F287" s="26"/>
      <c r="G287" s="26"/>
      <c r="H287" s="26"/>
      <c r="I287" s="26"/>
      <c r="J287" s="26"/>
      <c r="K287" s="26"/>
      <c r="L287" s="55"/>
      <c r="M287" s="56"/>
      <c r="N287" s="56"/>
      <c r="O287" s="56"/>
      <c r="P287" s="56"/>
      <c r="Q287" s="56"/>
      <c r="R287" s="56"/>
      <c r="S287" s="56"/>
      <c r="T287" s="57"/>
      <c r="U287" s="26"/>
      <c r="V287" s="26"/>
      <c r="W287" s="26"/>
      <c r="X287" s="26"/>
      <c r="Y287" s="26"/>
      <c r="Z287" s="26"/>
    </row>
    <row r="288" spans="1:26" ht="12.75" customHeight="1">
      <c r="A288" s="26"/>
      <c r="B288" s="54"/>
      <c r="C288" s="26"/>
      <c r="D288" s="26"/>
      <c r="E288" s="26"/>
      <c r="F288" s="26"/>
      <c r="G288" s="26"/>
      <c r="H288" s="26"/>
      <c r="I288" s="26"/>
      <c r="J288" s="26"/>
      <c r="K288" s="26"/>
      <c r="L288" s="55"/>
      <c r="M288" s="56"/>
      <c r="N288" s="56"/>
      <c r="O288" s="56"/>
      <c r="P288" s="56"/>
      <c r="Q288" s="56"/>
      <c r="R288" s="56"/>
      <c r="S288" s="56"/>
      <c r="T288" s="57"/>
      <c r="U288" s="26"/>
      <c r="V288" s="26"/>
      <c r="W288" s="26"/>
      <c r="X288" s="26"/>
      <c r="Y288" s="26"/>
      <c r="Z288" s="26"/>
    </row>
    <row r="289" spans="1:26" ht="12.75" customHeight="1">
      <c r="A289" s="26"/>
      <c r="B289" s="54"/>
      <c r="C289" s="26"/>
      <c r="D289" s="26"/>
      <c r="E289" s="26"/>
      <c r="F289" s="26"/>
      <c r="G289" s="26"/>
      <c r="H289" s="26"/>
      <c r="I289" s="26"/>
      <c r="J289" s="26"/>
      <c r="K289" s="26"/>
      <c r="L289" s="55"/>
      <c r="M289" s="56"/>
      <c r="N289" s="56"/>
      <c r="O289" s="56"/>
      <c r="P289" s="56"/>
      <c r="Q289" s="56"/>
      <c r="R289" s="56"/>
      <c r="S289" s="56"/>
      <c r="T289" s="57"/>
      <c r="U289" s="26"/>
      <c r="V289" s="26"/>
      <c r="W289" s="26"/>
      <c r="X289" s="26"/>
      <c r="Y289" s="26"/>
      <c r="Z289" s="26"/>
    </row>
    <row r="290" spans="1:26" ht="12.75" customHeight="1">
      <c r="A290" s="26"/>
      <c r="B290" s="54"/>
      <c r="C290" s="26"/>
      <c r="D290" s="26"/>
      <c r="E290" s="26"/>
      <c r="F290" s="26"/>
      <c r="G290" s="26"/>
      <c r="H290" s="26"/>
      <c r="I290" s="26"/>
      <c r="J290" s="26"/>
      <c r="K290" s="26"/>
      <c r="L290" s="55"/>
      <c r="M290" s="56"/>
      <c r="N290" s="56"/>
      <c r="O290" s="56"/>
      <c r="P290" s="56"/>
      <c r="Q290" s="56"/>
      <c r="R290" s="56"/>
      <c r="S290" s="56"/>
      <c r="T290" s="57"/>
      <c r="U290" s="26"/>
      <c r="V290" s="26"/>
      <c r="W290" s="26"/>
      <c r="X290" s="26"/>
      <c r="Y290" s="26"/>
      <c r="Z290" s="26"/>
    </row>
    <row r="291" spans="1:26" ht="12.75" customHeight="1">
      <c r="A291" s="26"/>
      <c r="B291" s="54"/>
      <c r="C291" s="26"/>
      <c r="D291" s="26"/>
      <c r="E291" s="26"/>
      <c r="F291" s="26"/>
      <c r="G291" s="26"/>
      <c r="H291" s="26"/>
      <c r="I291" s="26"/>
      <c r="J291" s="26"/>
      <c r="K291" s="26"/>
      <c r="L291" s="55"/>
      <c r="M291" s="56"/>
      <c r="N291" s="56"/>
      <c r="O291" s="56"/>
      <c r="P291" s="56"/>
      <c r="Q291" s="56"/>
      <c r="R291" s="56"/>
      <c r="S291" s="56"/>
      <c r="T291" s="57"/>
      <c r="U291" s="26"/>
      <c r="V291" s="26"/>
      <c r="W291" s="26"/>
      <c r="X291" s="26"/>
      <c r="Y291" s="26"/>
      <c r="Z291" s="26"/>
    </row>
    <row r="292" spans="1:26" ht="12.75" customHeight="1">
      <c r="A292" s="26"/>
      <c r="B292" s="54"/>
      <c r="C292" s="26"/>
      <c r="D292" s="26"/>
      <c r="E292" s="26"/>
      <c r="F292" s="26"/>
      <c r="G292" s="26"/>
      <c r="H292" s="26"/>
      <c r="I292" s="26"/>
      <c r="J292" s="26"/>
      <c r="K292" s="26"/>
      <c r="L292" s="55"/>
      <c r="M292" s="56"/>
      <c r="N292" s="56"/>
      <c r="O292" s="56"/>
      <c r="P292" s="56"/>
      <c r="Q292" s="56"/>
      <c r="R292" s="56"/>
      <c r="S292" s="56"/>
      <c r="T292" s="57"/>
      <c r="U292" s="26"/>
      <c r="V292" s="26"/>
      <c r="W292" s="26"/>
      <c r="X292" s="26"/>
      <c r="Y292" s="26"/>
      <c r="Z292" s="26"/>
    </row>
    <row r="293" spans="1:26" ht="12.75" customHeight="1">
      <c r="A293" s="26"/>
      <c r="B293" s="54"/>
      <c r="C293" s="26"/>
      <c r="D293" s="26"/>
      <c r="E293" s="26"/>
      <c r="F293" s="26"/>
      <c r="G293" s="26"/>
      <c r="H293" s="26"/>
      <c r="I293" s="26"/>
      <c r="J293" s="26"/>
      <c r="K293" s="26"/>
      <c r="L293" s="55"/>
      <c r="M293" s="56"/>
      <c r="N293" s="56"/>
      <c r="O293" s="56"/>
      <c r="P293" s="56"/>
      <c r="Q293" s="56"/>
      <c r="R293" s="56"/>
      <c r="S293" s="56"/>
      <c r="T293" s="57"/>
      <c r="U293" s="26"/>
      <c r="V293" s="26"/>
      <c r="W293" s="26"/>
      <c r="X293" s="26"/>
      <c r="Y293" s="26"/>
      <c r="Z293" s="26"/>
    </row>
    <row r="294" spans="1:26" ht="12.75" customHeight="1">
      <c r="A294" s="26"/>
      <c r="B294" s="54"/>
      <c r="C294" s="26"/>
      <c r="D294" s="26"/>
      <c r="E294" s="26"/>
      <c r="F294" s="26"/>
      <c r="G294" s="26"/>
      <c r="H294" s="26"/>
      <c r="I294" s="26"/>
      <c r="J294" s="26"/>
      <c r="K294" s="26"/>
      <c r="L294" s="55"/>
      <c r="M294" s="56"/>
      <c r="N294" s="56"/>
      <c r="O294" s="56"/>
      <c r="P294" s="56"/>
      <c r="Q294" s="56"/>
      <c r="R294" s="56"/>
      <c r="S294" s="56"/>
      <c r="T294" s="57"/>
      <c r="U294" s="26"/>
      <c r="V294" s="26"/>
      <c r="W294" s="26"/>
      <c r="X294" s="26"/>
      <c r="Y294" s="26"/>
      <c r="Z294" s="26"/>
    </row>
    <row r="295" spans="1:26" ht="12.75" customHeight="1">
      <c r="A295" s="26"/>
      <c r="B295" s="54"/>
      <c r="C295" s="26"/>
      <c r="D295" s="26"/>
      <c r="E295" s="26"/>
      <c r="F295" s="26"/>
      <c r="G295" s="26"/>
      <c r="H295" s="26"/>
      <c r="I295" s="26"/>
      <c r="J295" s="26"/>
      <c r="K295" s="26"/>
      <c r="L295" s="55"/>
      <c r="M295" s="56"/>
      <c r="N295" s="56"/>
      <c r="O295" s="56"/>
      <c r="P295" s="56"/>
      <c r="Q295" s="56"/>
      <c r="R295" s="56"/>
      <c r="S295" s="56"/>
      <c r="T295" s="57"/>
      <c r="U295" s="26"/>
      <c r="V295" s="26"/>
      <c r="W295" s="26"/>
      <c r="X295" s="26"/>
      <c r="Y295" s="26"/>
      <c r="Z295" s="26"/>
    </row>
    <row r="296" spans="1:26" ht="12.75" customHeight="1">
      <c r="A296" s="26"/>
      <c r="B296" s="54"/>
      <c r="C296" s="26"/>
      <c r="D296" s="26"/>
      <c r="E296" s="26"/>
      <c r="F296" s="26"/>
      <c r="G296" s="26"/>
      <c r="H296" s="26"/>
      <c r="I296" s="26"/>
      <c r="J296" s="26"/>
      <c r="K296" s="26"/>
      <c r="L296" s="55"/>
      <c r="M296" s="56"/>
      <c r="N296" s="56"/>
      <c r="O296" s="56"/>
      <c r="P296" s="56"/>
      <c r="Q296" s="56"/>
      <c r="R296" s="56"/>
      <c r="S296" s="56"/>
      <c r="T296" s="57"/>
      <c r="U296" s="26"/>
      <c r="V296" s="26"/>
      <c r="W296" s="26"/>
      <c r="X296" s="26"/>
      <c r="Y296" s="26"/>
      <c r="Z296" s="26"/>
    </row>
    <row r="297" spans="1:26" ht="12.75" customHeight="1">
      <c r="A297" s="26"/>
      <c r="B297" s="54"/>
      <c r="C297" s="26"/>
      <c r="D297" s="26"/>
      <c r="E297" s="26"/>
      <c r="F297" s="26"/>
      <c r="G297" s="26"/>
      <c r="H297" s="26"/>
      <c r="I297" s="26"/>
      <c r="J297" s="26"/>
      <c r="K297" s="26"/>
      <c r="L297" s="55"/>
      <c r="M297" s="56"/>
      <c r="N297" s="56"/>
      <c r="O297" s="56"/>
      <c r="P297" s="56"/>
      <c r="Q297" s="56"/>
      <c r="R297" s="56"/>
      <c r="S297" s="56"/>
      <c r="T297" s="57"/>
      <c r="U297" s="26"/>
      <c r="V297" s="26"/>
      <c r="W297" s="26"/>
      <c r="X297" s="26"/>
      <c r="Y297" s="26"/>
      <c r="Z297" s="26"/>
    </row>
    <row r="298" spans="1:26" ht="12.75" customHeight="1">
      <c r="A298" s="26"/>
      <c r="B298" s="54"/>
      <c r="C298" s="26"/>
      <c r="D298" s="26"/>
      <c r="E298" s="26"/>
      <c r="F298" s="26"/>
      <c r="G298" s="26"/>
      <c r="H298" s="26"/>
      <c r="I298" s="26"/>
      <c r="J298" s="26"/>
      <c r="K298" s="26"/>
      <c r="L298" s="55"/>
      <c r="M298" s="56"/>
      <c r="N298" s="56"/>
      <c r="O298" s="56"/>
      <c r="P298" s="56"/>
      <c r="Q298" s="56"/>
      <c r="R298" s="56"/>
      <c r="S298" s="56"/>
      <c r="T298" s="57"/>
      <c r="U298" s="26"/>
      <c r="V298" s="26"/>
      <c r="W298" s="26"/>
      <c r="X298" s="26"/>
      <c r="Y298" s="26"/>
      <c r="Z298" s="26"/>
    </row>
    <row r="299" spans="1:26" ht="12.75" customHeight="1">
      <c r="A299" s="26"/>
      <c r="B299" s="54"/>
      <c r="C299" s="26"/>
      <c r="D299" s="26"/>
      <c r="E299" s="26"/>
      <c r="F299" s="26"/>
      <c r="G299" s="26"/>
      <c r="H299" s="26"/>
      <c r="I299" s="26"/>
      <c r="J299" s="26"/>
      <c r="K299" s="26"/>
      <c r="L299" s="55"/>
      <c r="M299" s="56"/>
      <c r="N299" s="56"/>
      <c r="O299" s="56"/>
      <c r="P299" s="56"/>
      <c r="Q299" s="56"/>
      <c r="R299" s="56"/>
      <c r="S299" s="56"/>
      <c r="T299" s="57"/>
      <c r="U299" s="26"/>
      <c r="V299" s="26"/>
      <c r="W299" s="26"/>
      <c r="X299" s="26"/>
      <c r="Y299" s="26"/>
      <c r="Z299" s="26"/>
    </row>
    <row r="300" spans="1:26" ht="12.75" customHeight="1">
      <c r="A300" s="26"/>
      <c r="B300" s="54"/>
      <c r="C300" s="26"/>
      <c r="D300" s="26"/>
      <c r="E300" s="26"/>
      <c r="F300" s="26"/>
      <c r="G300" s="26"/>
      <c r="H300" s="26"/>
      <c r="I300" s="26"/>
      <c r="J300" s="26"/>
      <c r="K300" s="26"/>
      <c r="L300" s="55"/>
      <c r="M300" s="56"/>
      <c r="N300" s="56"/>
      <c r="O300" s="56"/>
      <c r="P300" s="56"/>
      <c r="Q300" s="56"/>
      <c r="R300" s="56"/>
      <c r="S300" s="56"/>
      <c r="T300" s="57"/>
      <c r="U300" s="26"/>
      <c r="V300" s="26"/>
      <c r="W300" s="26"/>
      <c r="X300" s="26"/>
      <c r="Y300" s="26"/>
      <c r="Z300" s="26"/>
    </row>
    <row r="301" spans="1:26" ht="12.75" customHeight="1">
      <c r="A301" s="26"/>
      <c r="B301" s="54"/>
      <c r="C301" s="26"/>
      <c r="D301" s="26"/>
      <c r="E301" s="26"/>
      <c r="F301" s="26"/>
      <c r="G301" s="26"/>
      <c r="H301" s="26"/>
      <c r="I301" s="26"/>
      <c r="J301" s="26"/>
      <c r="K301" s="26"/>
      <c r="L301" s="55"/>
      <c r="M301" s="56"/>
      <c r="N301" s="56"/>
      <c r="O301" s="56"/>
      <c r="P301" s="56"/>
      <c r="Q301" s="56"/>
      <c r="R301" s="56"/>
      <c r="S301" s="56"/>
      <c r="T301" s="57"/>
      <c r="U301" s="26"/>
      <c r="V301" s="26"/>
      <c r="W301" s="26"/>
      <c r="X301" s="26"/>
      <c r="Y301" s="26"/>
      <c r="Z301" s="26"/>
    </row>
    <row r="302" spans="1:26" ht="12.75" customHeight="1">
      <c r="A302" s="26"/>
      <c r="B302" s="54"/>
      <c r="C302" s="26"/>
      <c r="D302" s="26"/>
      <c r="E302" s="26"/>
      <c r="F302" s="26"/>
      <c r="G302" s="26"/>
      <c r="H302" s="26"/>
      <c r="I302" s="26"/>
      <c r="J302" s="26"/>
      <c r="K302" s="26"/>
      <c r="L302" s="55"/>
      <c r="M302" s="56"/>
      <c r="N302" s="56"/>
      <c r="O302" s="56"/>
      <c r="P302" s="56"/>
      <c r="Q302" s="56"/>
      <c r="R302" s="56"/>
      <c r="S302" s="56"/>
      <c r="T302" s="57"/>
      <c r="U302" s="26"/>
      <c r="V302" s="26"/>
      <c r="W302" s="26"/>
      <c r="X302" s="26"/>
      <c r="Y302" s="26"/>
      <c r="Z302" s="26"/>
    </row>
    <row r="303" spans="1:26" ht="12.75" customHeight="1">
      <c r="A303" s="26"/>
      <c r="B303" s="54"/>
      <c r="C303" s="26"/>
      <c r="D303" s="26"/>
      <c r="E303" s="26"/>
      <c r="F303" s="26"/>
      <c r="G303" s="26"/>
      <c r="H303" s="26"/>
      <c r="I303" s="26"/>
      <c r="J303" s="26"/>
      <c r="K303" s="26"/>
      <c r="L303" s="55"/>
      <c r="M303" s="56"/>
      <c r="N303" s="56"/>
      <c r="O303" s="56"/>
      <c r="P303" s="56"/>
      <c r="Q303" s="56"/>
      <c r="R303" s="56"/>
      <c r="S303" s="56"/>
      <c r="T303" s="57"/>
      <c r="U303" s="26"/>
      <c r="V303" s="26"/>
      <c r="W303" s="26"/>
      <c r="X303" s="26"/>
      <c r="Y303" s="26"/>
      <c r="Z303" s="26"/>
    </row>
    <row r="304" spans="1:26" ht="12.75" customHeight="1">
      <c r="A304" s="26"/>
      <c r="B304" s="54"/>
      <c r="C304" s="26"/>
      <c r="D304" s="26"/>
      <c r="E304" s="26"/>
      <c r="F304" s="26"/>
      <c r="G304" s="26"/>
      <c r="H304" s="26"/>
      <c r="I304" s="26"/>
      <c r="J304" s="26"/>
      <c r="K304" s="26"/>
      <c r="L304" s="55"/>
      <c r="M304" s="56"/>
      <c r="N304" s="56"/>
      <c r="O304" s="56"/>
      <c r="P304" s="56"/>
      <c r="Q304" s="56"/>
      <c r="R304" s="56"/>
      <c r="S304" s="56"/>
      <c r="T304" s="57"/>
      <c r="U304" s="26"/>
      <c r="V304" s="26"/>
      <c r="W304" s="26"/>
      <c r="X304" s="26"/>
      <c r="Y304" s="26"/>
      <c r="Z304" s="26"/>
    </row>
    <row r="305" spans="1:26" ht="12.75" customHeight="1">
      <c r="A305" s="26"/>
      <c r="B305" s="54"/>
      <c r="C305" s="26"/>
      <c r="D305" s="26"/>
      <c r="E305" s="26"/>
      <c r="F305" s="26"/>
      <c r="G305" s="26"/>
      <c r="H305" s="26"/>
      <c r="I305" s="26"/>
      <c r="J305" s="26"/>
      <c r="K305" s="26"/>
      <c r="L305" s="55"/>
      <c r="M305" s="56"/>
      <c r="N305" s="56"/>
      <c r="O305" s="56"/>
      <c r="P305" s="56"/>
      <c r="Q305" s="56"/>
      <c r="R305" s="56"/>
      <c r="S305" s="56"/>
      <c r="T305" s="57"/>
      <c r="U305" s="26"/>
      <c r="V305" s="26"/>
      <c r="W305" s="26"/>
      <c r="X305" s="26"/>
      <c r="Y305" s="26"/>
      <c r="Z305" s="26"/>
    </row>
    <row r="306" spans="1:26" ht="12.75" customHeight="1">
      <c r="A306" s="26"/>
      <c r="B306" s="54"/>
      <c r="C306" s="26"/>
      <c r="D306" s="26"/>
      <c r="E306" s="26"/>
      <c r="F306" s="26"/>
      <c r="G306" s="26"/>
      <c r="H306" s="26"/>
      <c r="I306" s="26"/>
      <c r="J306" s="26"/>
      <c r="K306" s="26"/>
      <c r="L306" s="55"/>
      <c r="M306" s="56"/>
      <c r="N306" s="56"/>
      <c r="O306" s="56"/>
      <c r="P306" s="56"/>
      <c r="Q306" s="56"/>
      <c r="R306" s="56"/>
      <c r="S306" s="56"/>
      <c r="T306" s="57"/>
      <c r="U306" s="26"/>
      <c r="V306" s="26"/>
      <c r="W306" s="26"/>
      <c r="X306" s="26"/>
      <c r="Y306" s="26"/>
      <c r="Z306" s="26"/>
    </row>
    <row r="307" spans="1:26" ht="12.75" customHeight="1">
      <c r="A307" s="26"/>
      <c r="B307" s="54"/>
      <c r="C307" s="26"/>
      <c r="D307" s="26"/>
      <c r="E307" s="26"/>
      <c r="F307" s="26"/>
      <c r="G307" s="26"/>
      <c r="H307" s="26"/>
      <c r="I307" s="26"/>
      <c r="J307" s="26"/>
      <c r="K307" s="26"/>
      <c r="L307" s="55"/>
      <c r="M307" s="56"/>
      <c r="N307" s="56"/>
      <c r="O307" s="56"/>
      <c r="P307" s="56"/>
      <c r="Q307" s="56"/>
      <c r="R307" s="56"/>
      <c r="S307" s="56"/>
      <c r="T307" s="57"/>
      <c r="U307" s="26"/>
      <c r="V307" s="26"/>
      <c r="W307" s="26"/>
      <c r="X307" s="26"/>
      <c r="Y307" s="26"/>
      <c r="Z307" s="26"/>
    </row>
    <row r="308" spans="1:26" ht="12.75" customHeight="1">
      <c r="A308" s="26"/>
      <c r="B308" s="54"/>
      <c r="C308" s="26"/>
      <c r="D308" s="26"/>
      <c r="E308" s="26"/>
      <c r="F308" s="26"/>
      <c r="G308" s="26"/>
      <c r="H308" s="26"/>
      <c r="I308" s="26"/>
      <c r="J308" s="26"/>
      <c r="K308" s="26"/>
      <c r="L308" s="55"/>
      <c r="M308" s="56"/>
      <c r="N308" s="56"/>
      <c r="O308" s="56"/>
      <c r="P308" s="56"/>
      <c r="Q308" s="56"/>
      <c r="R308" s="56"/>
      <c r="S308" s="56"/>
      <c r="T308" s="57"/>
      <c r="U308" s="26"/>
      <c r="V308" s="26"/>
      <c r="W308" s="26"/>
      <c r="X308" s="26"/>
      <c r="Y308" s="26"/>
      <c r="Z308" s="26"/>
    </row>
    <row r="309" spans="1:26" ht="12.75" customHeight="1">
      <c r="A309" s="26"/>
      <c r="B309" s="54"/>
      <c r="C309" s="26"/>
      <c r="D309" s="26"/>
      <c r="E309" s="26"/>
      <c r="F309" s="26"/>
      <c r="G309" s="26"/>
      <c r="H309" s="26"/>
      <c r="I309" s="26"/>
      <c r="J309" s="26"/>
      <c r="K309" s="26"/>
      <c r="L309" s="55"/>
      <c r="M309" s="56"/>
      <c r="N309" s="56"/>
      <c r="O309" s="56"/>
      <c r="P309" s="56"/>
      <c r="Q309" s="56"/>
      <c r="R309" s="56"/>
      <c r="S309" s="56"/>
      <c r="T309" s="57"/>
      <c r="U309" s="26"/>
      <c r="V309" s="26"/>
      <c r="W309" s="26"/>
      <c r="X309" s="26"/>
      <c r="Y309" s="26"/>
      <c r="Z309" s="26"/>
    </row>
    <row r="310" spans="1:26" ht="12.75" customHeight="1">
      <c r="A310" s="26"/>
      <c r="B310" s="54"/>
      <c r="C310" s="26"/>
      <c r="D310" s="26"/>
      <c r="E310" s="26"/>
      <c r="F310" s="26"/>
      <c r="G310" s="26"/>
      <c r="H310" s="26"/>
      <c r="I310" s="26"/>
      <c r="J310" s="26"/>
      <c r="K310" s="26"/>
      <c r="L310" s="55"/>
      <c r="M310" s="56"/>
      <c r="N310" s="56"/>
      <c r="O310" s="56"/>
      <c r="P310" s="56"/>
      <c r="Q310" s="56"/>
      <c r="R310" s="56"/>
      <c r="S310" s="56"/>
      <c r="T310" s="57"/>
      <c r="U310" s="26"/>
      <c r="V310" s="26"/>
      <c r="W310" s="26"/>
      <c r="X310" s="26"/>
      <c r="Y310" s="26"/>
      <c r="Z310" s="26"/>
    </row>
    <row r="311" spans="1:26" ht="12.75" customHeight="1">
      <c r="A311" s="26"/>
      <c r="B311" s="54"/>
      <c r="C311" s="26"/>
      <c r="D311" s="26"/>
      <c r="E311" s="26"/>
      <c r="F311" s="26"/>
      <c r="G311" s="26"/>
      <c r="H311" s="26"/>
      <c r="I311" s="26"/>
      <c r="J311" s="26"/>
      <c r="K311" s="26"/>
      <c r="L311" s="55"/>
      <c r="M311" s="56"/>
      <c r="N311" s="56"/>
      <c r="O311" s="56"/>
      <c r="P311" s="56"/>
      <c r="Q311" s="56"/>
      <c r="R311" s="56"/>
      <c r="S311" s="56"/>
      <c r="T311" s="57"/>
      <c r="U311" s="26"/>
      <c r="V311" s="26"/>
      <c r="W311" s="26"/>
      <c r="X311" s="26"/>
      <c r="Y311" s="26"/>
      <c r="Z311" s="26"/>
    </row>
    <row r="312" spans="1:26" ht="12.75" customHeight="1">
      <c r="A312" s="26"/>
      <c r="B312" s="54"/>
      <c r="C312" s="26"/>
      <c r="D312" s="26"/>
      <c r="E312" s="26"/>
      <c r="F312" s="26"/>
      <c r="G312" s="26"/>
      <c r="H312" s="26"/>
      <c r="I312" s="26"/>
      <c r="J312" s="26"/>
      <c r="K312" s="26"/>
      <c r="L312" s="55"/>
      <c r="M312" s="56"/>
      <c r="N312" s="56"/>
      <c r="O312" s="56"/>
      <c r="P312" s="56"/>
      <c r="Q312" s="56"/>
      <c r="R312" s="56"/>
      <c r="S312" s="56"/>
      <c r="T312" s="57"/>
      <c r="U312" s="26"/>
      <c r="V312" s="26"/>
      <c r="W312" s="26"/>
      <c r="X312" s="26"/>
      <c r="Y312" s="26"/>
      <c r="Z312" s="26"/>
    </row>
    <row r="313" spans="1:26" ht="12.75" customHeight="1">
      <c r="A313" s="26"/>
      <c r="B313" s="54"/>
      <c r="C313" s="26"/>
      <c r="D313" s="26"/>
      <c r="E313" s="26"/>
      <c r="F313" s="26"/>
      <c r="G313" s="26"/>
      <c r="H313" s="26"/>
      <c r="I313" s="26"/>
      <c r="J313" s="26"/>
      <c r="K313" s="26"/>
      <c r="L313" s="55"/>
      <c r="M313" s="56"/>
      <c r="N313" s="56"/>
      <c r="O313" s="56"/>
      <c r="P313" s="56"/>
      <c r="Q313" s="56"/>
      <c r="R313" s="56"/>
      <c r="S313" s="56"/>
      <c r="T313" s="57"/>
      <c r="U313" s="26"/>
      <c r="V313" s="26"/>
      <c r="W313" s="26"/>
      <c r="X313" s="26"/>
      <c r="Y313" s="26"/>
      <c r="Z313" s="26"/>
    </row>
    <row r="314" spans="1:26" ht="12.75" customHeight="1">
      <c r="A314" s="26"/>
      <c r="B314" s="54"/>
      <c r="C314" s="26"/>
      <c r="D314" s="26"/>
      <c r="E314" s="26"/>
      <c r="F314" s="26"/>
      <c r="G314" s="26"/>
      <c r="H314" s="26"/>
      <c r="I314" s="26"/>
      <c r="J314" s="26"/>
      <c r="K314" s="26"/>
      <c r="L314" s="55"/>
      <c r="M314" s="56"/>
      <c r="N314" s="56"/>
      <c r="O314" s="56"/>
      <c r="P314" s="56"/>
      <c r="Q314" s="56"/>
      <c r="R314" s="56"/>
      <c r="S314" s="56"/>
      <c r="T314" s="57"/>
      <c r="U314" s="26"/>
      <c r="V314" s="26"/>
      <c r="W314" s="26"/>
      <c r="X314" s="26"/>
      <c r="Y314" s="26"/>
      <c r="Z314" s="26"/>
    </row>
    <row r="315" spans="1:26" ht="12.75" customHeight="1">
      <c r="A315" s="26"/>
      <c r="B315" s="54"/>
      <c r="C315" s="26"/>
      <c r="D315" s="26"/>
      <c r="E315" s="26"/>
      <c r="F315" s="26"/>
      <c r="G315" s="26"/>
      <c r="H315" s="26"/>
      <c r="I315" s="26"/>
      <c r="J315" s="26"/>
      <c r="K315" s="26"/>
      <c r="L315" s="55"/>
      <c r="M315" s="56"/>
      <c r="N315" s="56"/>
      <c r="O315" s="56"/>
      <c r="P315" s="56"/>
      <c r="Q315" s="56"/>
      <c r="R315" s="56"/>
      <c r="S315" s="56"/>
      <c r="T315" s="57"/>
      <c r="U315" s="26"/>
      <c r="V315" s="26"/>
      <c r="W315" s="26"/>
      <c r="X315" s="26"/>
      <c r="Y315" s="26"/>
      <c r="Z315" s="26"/>
    </row>
    <row r="316" spans="1:26" ht="12.75" customHeight="1">
      <c r="A316" s="26"/>
      <c r="B316" s="54"/>
      <c r="C316" s="26"/>
      <c r="D316" s="26"/>
      <c r="E316" s="26"/>
      <c r="F316" s="26"/>
      <c r="G316" s="26"/>
      <c r="H316" s="26"/>
      <c r="I316" s="26"/>
      <c r="J316" s="26"/>
      <c r="K316" s="26"/>
      <c r="L316" s="55"/>
      <c r="M316" s="56"/>
      <c r="N316" s="56"/>
      <c r="O316" s="56"/>
      <c r="P316" s="56"/>
      <c r="Q316" s="56"/>
      <c r="R316" s="56"/>
      <c r="S316" s="56"/>
      <c r="T316" s="57"/>
      <c r="U316" s="26"/>
      <c r="V316" s="26"/>
      <c r="W316" s="26"/>
      <c r="X316" s="26"/>
      <c r="Y316" s="26"/>
      <c r="Z316" s="26"/>
    </row>
    <row r="317" spans="1:26" ht="12.75" customHeight="1">
      <c r="A317" s="26"/>
      <c r="B317" s="54"/>
      <c r="C317" s="26"/>
      <c r="D317" s="26"/>
      <c r="E317" s="26"/>
      <c r="F317" s="26"/>
      <c r="G317" s="26"/>
      <c r="H317" s="26"/>
      <c r="I317" s="26"/>
      <c r="J317" s="26"/>
      <c r="K317" s="26"/>
      <c r="L317" s="55"/>
      <c r="M317" s="56"/>
      <c r="N317" s="56"/>
      <c r="O317" s="56"/>
      <c r="P317" s="56"/>
      <c r="Q317" s="56"/>
      <c r="R317" s="56"/>
      <c r="S317" s="56"/>
      <c r="T317" s="57"/>
      <c r="U317" s="26"/>
      <c r="V317" s="26"/>
      <c r="W317" s="26"/>
      <c r="X317" s="26"/>
      <c r="Y317" s="26"/>
      <c r="Z317" s="26"/>
    </row>
    <row r="318" spans="1:26" ht="12.75" customHeight="1">
      <c r="A318" s="26"/>
      <c r="B318" s="54"/>
      <c r="C318" s="26"/>
      <c r="D318" s="26"/>
      <c r="E318" s="26"/>
      <c r="F318" s="26"/>
      <c r="G318" s="26"/>
      <c r="H318" s="26"/>
      <c r="I318" s="26"/>
      <c r="J318" s="26"/>
      <c r="K318" s="26"/>
      <c r="L318" s="55"/>
      <c r="M318" s="56"/>
      <c r="N318" s="56"/>
      <c r="O318" s="56"/>
      <c r="P318" s="56"/>
      <c r="Q318" s="56"/>
      <c r="R318" s="56"/>
      <c r="S318" s="56"/>
      <c r="T318" s="57"/>
      <c r="U318" s="26"/>
      <c r="V318" s="26"/>
      <c r="W318" s="26"/>
      <c r="X318" s="26"/>
      <c r="Y318" s="26"/>
      <c r="Z318" s="26"/>
    </row>
    <row r="319" spans="1:26" ht="12.75" customHeight="1">
      <c r="A319" s="26"/>
      <c r="B319" s="54"/>
      <c r="C319" s="26"/>
      <c r="D319" s="26"/>
      <c r="E319" s="26"/>
      <c r="F319" s="26"/>
      <c r="G319" s="26"/>
      <c r="H319" s="26"/>
      <c r="I319" s="26"/>
      <c r="J319" s="26"/>
      <c r="K319" s="26"/>
      <c r="L319" s="55"/>
      <c r="M319" s="56"/>
      <c r="N319" s="56"/>
      <c r="O319" s="56"/>
      <c r="P319" s="56"/>
      <c r="Q319" s="56"/>
      <c r="R319" s="56"/>
      <c r="S319" s="56"/>
      <c r="T319" s="57"/>
      <c r="U319" s="26"/>
      <c r="V319" s="26"/>
      <c r="W319" s="26"/>
      <c r="X319" s="26"/>
      <c r="Y319" s="26"/>
      <c r="Z319" s="26"/>
    </row>
    <row r="320" spans="1:26" ht="12.75" customHeight="1">
      <c r="A320" s="26"/>
      <c r="B320" s="54"/>
      <c r="C320" s="26"/>
      <c r="D320" s="26"/>
      <c r="E320" s="26"/>
      <c r="F320" s="26"/>
      <c r="G320" s="26"/>
      <c r="H320" s="26"/>
      <c r="I320" s="26"/>
      <c r="J320" s="26"/>
      <c r="K320" s="26"/>
      <c r="L320" s="55"/>
      <c r="M320" s="56"/>
      <c r="N320" s="56"/>
      <c r="O320" s="56"/>
      <c r="P320" s="56"/>
      <c r="Q320" s="56"/>
      <c r="R320" s="56"/>
      <c r="S320" s="56"/>
      <c r="T320" s="57"/>
      <c r="U320" s="26"/>
      <c r="V320" s="26"/>
      <c r="W320" s="26"/>
      <c r="X320" s="26"/>
      <c r="Y320" s="26"/>
      <c r="Z320" s="26"/>
    </row>
    <row r="321" spans="1:26" ht="12.75" customHeight="1">
      <c r="A321" s="26"/>
      <c r="B321" s="54"/>
      <c r="C321" s="26"/>
      <c r="D321" s="26"/>
      <c r="E321" s="26"/>
      <c r="F321" s="26"/>
      <c r="G321" s="26"/>
      <c r="H321" s="26"/>
      <c r="I321" s="26"/>
      <c r="J321" s="26"/>
      <c r="K321" s="26"/>
      <c r="L321" s="55"/>
      <c r="M321" s="56"/>
      <c r="N321" s="56"/>
      <c r="O321" s="56"/>
      <c r="P321" s="56"/>
      <c r="Q321" s="56"/>
      <c r="R321" s="56"/>
      <c r="S321" s="56"/>
      <c r="T321" s="57"/>
      <c r="U321" s="26"/>
      <c r="V321" s="26"/>
      <c r="W321" s="26"/>
      <c r="X321" s="26"/>
      <c r="Y321" s="26"/>
      <c r="Z321" s="26"/>
    </row>
    <row r="322" spans="1:26" ht="12.75" customHeight="1">
      <c r="A322" s="26"/>
      <c r="B322" s="54"/>
      <c r="C322" s="26"/>
      <c r="D322" s="26"/>
      <c r="E322" s="26"/>
      <c r="F322" s="26"/>
      <c r="G322" s="26"/>
      <c r="H322" s="26"/>
      <c r="I322" s="26"/>
      <c r="J322" s="26"/>
      <c r="K322" s="26"/>
      <c r="L322" s="55"/>
      <c r="M322" s="56"/>
      <c r="N322" s="56"/>
      <c r="O322" s="56"/>
      <c r="P322" s="56"/>
      <c r="Q322" s="56"/>
      <c r="R322" s="56"/>
      <c r="S322" s="56"/>
      <c r="T322" s="57"/>
      <c r="U322" s="26"/>
      <c r="V322" s="26"/>
      <c r="W322" s="26"/>
      <c r="X322" s="26"/>
      <c r="Y322" s="26"/>
      <c r="Z322" s="26"/>
    </row>
    <row r="323" spans="1:26" ht="12.75" customHeight="1">
      <c r="A323" s="26"/>
      <c r="B323" s="54"/>
      <c r="C323" s="26"/>
      <c r="D323" s="26"/>
      <c r="E323" s="26"/>
      <c r="F323" s="26"/>
      <c r="G323" s="26"/>
      <c r="H323" s="26"/>
      <c r="I323" s="26"/>
      <c r="J323" s="26"/>
      <c r="K323" s="26"/>
      <c r="L323" s="55"/>
      <c r="M323" s="56"/>
      <c r="N323" s="56"/>
      <c r="O323" s="56"/>
      <c r="P323" s="56"/>
      <c r="Q323" s="56"/>
      <c r="R323" s="56"/>
      <c r="S323" s="56"/>
      <c r="T323" s="57"/>
      <c r="U323" s="26"/>
      <c r="V323" s="26"/>
      <c r="W323" s="26"/>
      <c r="X323" s="26"/>
      <c r="Y323" s="26"/>
      <c r="Z323" s="26"/>
    </row>
    <row r="324" spans="1:26" ht="12.75" customHeight="1">
      <c r="A324" s="26"/>
      <c r="B324" s="54"/>
      <c r="C324" s="26"/>
      <c r="D324" s="26"/>
      <c r="E324" s="26"/>
      <c r="F324" s="26"/>
      <c r="G324" s="26"/>
      <c r="H324" s="26"/>
      <c r="I324" s="26"/>
      <c r="J324" s="26"/>
      <c r="K324" s="26"/>
      <c r="L324" s="55"/>
      <c r="M324" s="56"/>
      <c r="N324" s="56"/>
      <c r="O324" s="56"/>
      <c r="P324" s="56"/>
      <c r="Q324" s="56"/>
      <c r="R324" s="56"/>
      <c r="S324" s="56"/>
      <c r="T324" s="57"/>
      <c r="U324" s="26"/>
      <c r="V324" s="26"/>
      <c r="W324" s="26"/>
      <c r="X324" s="26"/>
      <c r="Y324" s="26"/>
      <c r="Z324" s="26"/>
    </row>
    <row r="325" spans="1:26" ht="12.75" customHeight="1">
      <c r="A325" s="26"/>
      <c r="B325" s="54"/>
      <c r="C325" s="26"/>
      <c r="D325" s="26"/>
      <c r="E325" s="26"/>
      <c r="F325" s="26"/>
      <c r="G325" s="26"/>
      <c r="H325" s="26"/>
      <c r="I325" s="26"/>
      <c r="J325" s="26"/>
      <c r="K325" s="26"/>
      <c r="L325" s="55"/>
      <c r="M325" s="56"/>
      <c r="N325" s="56"/>
      <c r="O325" s="56"/>
      <c r="P325" s="56"/>
      <c r="Q325" s="56"/>
      <c r="R325" s="56"/>
      <c r="S325" s="56"/>
      <c r="T325" s="57"/>
      <c r="U325" s="26"/>
      <c r="V325" s="26"/>
      <c r="W325" s="26"/>
      <c r="X325" s="26"/>
      <c r="Y325" s="26"/>
      <c r="Z325" s="26"/>
    </row>
    <row r="326" spans="1:26" ht="12.75" customHeight="1">
      <c r="A326" s="26"/>
      <c r="B326" s="54"/>
      <c r="C326" s="26"/>
      <c r="D326" s="26"/>
      <c r="E326" s="26"/>
      <c r="F326" s="26"/>
      <c r="G326" s="26"/>
      <c r="H326" s="26"/>
      <c r="I326" s="26"/>
      <c r="J326" s="26"/>
      <c r="K326" s="26"/>
      <c r="L326" s="55"/>
      <c r="M326" s="56"/>
      <c r="N326" s="56"/>
      <c r="O326" s="56"/>
      <c r="P326" s="56"/>
      <c r="Q326" s="56"/>
      <c r="R326" s="56"/>
      <c r="S326" s="56"/>
      <c r="T326" s="57"/>
      <c r="U326" s="26"/>
      <c r="V326" s="26"/>
      <c r="W326" s="26"/>
      <c r="X326" s="26"/>
      <c r="Y326" s="26"/>
      <c r="Z326" s="26"/>
    </row>
    <row r="327" spans="1:26" ht="12.75" customHeight="1">
      <c r="A327" s="26"/>
      <c r="B327" s="54"/>
      <c r="C327" s="26"/>
      <c r="D327" s="26"/>
      <c r="E327" s="26"/>
      <c r="F327" s="26"/>
      <c r="G327" s="26"/>
      <c r="H327" s="26"/>
      <c r="I327" s="26"/>
      <c r="J327" s="26"/>
      <c r="K327" s="26"/>
      <c r="L327" s="55"/>
      <c r="M327" s="56"/>
      <c r="N327" s="56"/>
      <c r="O327" s="56"/>
      <c r="P327" s="56"/>
      <c r="Q327" s="56"/>
      <c r="R327" s="56"/>
      <c r="S327" s="56"/>
      <c r="T327" s="57"/>
      <c r="U327" s="26"/>
      <c r="V327" s="26"/>
      <c r="W327" s="26"/>
      <c r="X327" s="26"/>
      <c r="Y327" s="26"/>
      <c r="Z327" s="26"/>
    </row>
    <row r="328" spans="1:26" ht="12.75" customHeight="1">
      <c r="A328" s="26"/>
      <c r="B328" s="54"/>
      <c r="C328" s="26"/>
      <c r="D328" s="26"/>
      <c r="E328" s="26"/>
      <c r="F328" s="26"/>
      <c r="G328" s="26"/>
      <c r="H328" s="26"/>
      <c r="I328" s="26"/>
      <c r="J328" s="26"/>
      <c r="K328" s="26"/>
      <c r="L328" s="55"/>
      <c r="M328" s="56"/>
      <c r="N328" s="56"/>
      <c r="O328" s="56"/>
      <c r="P328" s="56"/>
      <c r="Q328" s="56"/>
      <c r="R328" s="56"/>
      <c r="S328" s="56"/>
      <c r="T328" s="57"/>
      <c r="U328" s="26"/>
      <c r="V328" s="26"/>
      <c r="W328" s="26"/>
      <c r="X328" s="26"/>
      <c r="Y328" s="26"/>
      <c r="Z328" s="26"/>
    </row>
    <row r="329" spans="1:26" ht="12.75" customHeight="1">
      <c r="A329" s="26"/>
      <c r="B329" s="54"/>
      <c r="C329" s="26"/>
      <c r="D329" s="26"/>
      <c r="E329" s="26"/>
      <c r="F329" s="26"/>
      <c r="G329" s="26"/>
      <c r="H329" s="26"/>
      <c r="I329" s="26"/>
      <c r="J329" s="26"/>
      <c r="K329" s="26"/>
      <c r="L329" s="55"/>
      <c r="M329" s="56"/>
      <c r="N329" s="56"/>
      <c r="O329" s="56"/>
      <c r="P329" s="56"/>
      <c r="Q329" s="56"/>
      <c r="R329" s="56"/>
      <c r="S329" s="56"/>
      <c r="T329" s="57"/>
      <c r="U329" s="26"/>
      <c r="V329" s="26"/>
      <c r="W329" s="26"/>
      <c r="X329" s="26"/>
      <c r="Y329" s="26"/>
      <c r="Z329" s="26"/>
    </row>
    <row r="330" spans="1:26" ht="12.75" customHeight="1">
      <c r="A330" s="26"/>
      <c r="B330" s="54"/>
      <c r="C330" s="26"/>
      <c r="D330" s="26"/>
      <c r="E330" s="26"/>
      <c r="F330" s="26"/>
      <c r="G330" s="26"/>
      <c r="H330" s="26"/>
      <c r="I330" s="26"/>
      <c r="J330" s="26"/>
      <c r="K330" s="26"/>
      <c r="L330" s="55"/>
      <c r="M330" s="56"/>
      <c r="N330" s="56"/>
      <c r="O330" s="56"/>
      <c r="P330" s="56"/>
      <c r="Q330" s="56"/>
      <c r="R330" s="56"/>
      <c r="S330" s="56"/>
      <c r="T330" s="57"/>
      <c r="U330" s="26"/>
      <c r="V330" s="26"/>
      <c r="W330" s="26"/>
      <c r="X330" s="26"/>
      <c r="Y330" s="26"/>
      <c r="Z330" s="26"/>
    </row>
    <row r="331" spans="1:26" ht="12.75" customHeight="1">
      <c r="A331" s="26"/>
      <c r="B331" s="54"/>
      <c r="C331" s="26"/>
      <c r="D331" s="26"/>
      <c r="E331" s="26"/>
      <c r="F331" s="26"/>
      <c r="G331" s="26"/>
      <c r="H331" s="26"/>
      <c r="I331" s="26"/>
      <c r="J331" s="26"/>
      <c r="K331" s="26"/>
      <c r="L331" s="55"/>
      <c r="M331" s="56"/>
      <c r="N331" s="56"/>
      <c r="O331" s="56"/>
      <c r="P331" s="56"/>
      <c r="Q331" s="56"/>
      <c r="R331" s="56"/>
      <c r="S331" s="56"/>
      <c r="T331" s="57"/>
      <c r="U331" s="26"/>
      <c r="V331" s="26"/>
      <c r="W331" s="26"/>
      <c r="X331" s="26"/>
      <c r="Y331" s="26"/>
      <c r="Z331" s="26"/>
    </row>
    <row r="332" spans="1:26" ht="12.75" customHeight="1">
      <c r="A332" s="26"/>
      <c r="B332" s="54"/>
      <c r="C332" s="26"/>
      <c r="D332" s="26"/>
      <c r="E332" s="26"/>
      <c r="F332" s="26"/>
      <c r="G332" s="26"/>
      <c r="H332" s="26"/>
      <c r="I332" s="26"/>
      <c r="J332" s="26"/>
      <c r="K332" s="26"/>
      <c r="L332" s="55"/>
      <c r="M332" s="56"/>
      <c r="N332" s="56"/>
      <c r="O332" s="56"/>
      <c r="P332" s="56"/>
      <c r="Q332" s="56"/>
      <c r="R332" s="56"/>
      <c r="S332" s="56"/>
      <c r="T332" s="57"/>
      <c r="U332" s="26"/>
      <c r="V332" s="26"/>
      <c r="W332" s="26"/>
      <c r="X332" s="26"/>
      <c r="Y332" s="26"/>
      <c r="Z332" s="26"/>
    </row>
    <row r="333" spans="1:26" ht="12.75" customHeight="1">
      <c r="A333" s="26"/>
      <c r="B333" s="54"/>
      <c r="C333" s="26"/>
      <c r="D333" s="26"/>
      <c r="E333" s="26"/>
      <c r="F333" s="26"/>
      <c r="G333" s="26"/>
      <c r="H333" s="26"/>
      <c r="I333" s="26"/>
      <c r="J333" s="26"/>
      <c r="K333" s="26"/>
      <c r="L333" s="55"/>
      <c r="M333" s="56"/>
      <c r="N333" s="56"/>
      <c r="O333" s="56"/>
      <c r="P333" s="56"/>
      <c r="Q333" s="56"/>
      <c r="R333" s="56"/>
      <c r="S333" s="56"/>
      <c r="T333" s="57"/>
      <c r="U333" s="26"/>
      <c r="V333" s="26"/>
      <c r="W333" s="26"/>
      <c r="X333" s="26"/>
      <c r="Y333" s="26"/>
      <c r="Z333" s="26"/>
    </row>
    <row r="334" spans="1:26" ht="12.75" customHeight="1">
      <c r="A334" s="26"/>
      <c r="B334" s="54"/>
      <c r="C334" s="26"/>
      <c r="D334" s="26"/>
      <c r="E334" s="26"/>
      <c r="F334" s="26"/>
      <c r="G334" s="26"/>
      <c r="H334" s="26"/>
      <c r="I334" s="26"/>
      <c r="J334" s="26"/>
      <c r="K334" s="26"/>
      <c r="L334" s="55"/>
      <c r="M334" s="56"/>
      <c r="N334" s="56"/>
      <c r="O334" s="56"/>
      <c r="P334" s="56"/>
      <c r="Q334" s="56"/>
      <c r="R334" s="56"/>
      <c r="S334" s="56"/>
      <c r="T334" s="57"/>
      <c r="U334" s="26"/>
      <c r="V334" s="26"/>
      <c r="W334" s="26"/>
      <c r="X334" s="26"/>
      <c r="Y334" s="26"/>
      <c r="Z334" s="26"/>
    </row>
    <row r="335" spans="1:26" ht="12.75" customHeight="1">
      <c r="A335" s="26"/>
      <c r="B335" s="54"/>
      <c r="C335" s="26"/>
      <c r="D335" s="26"/>
      <c r="E335" s="26"/>
      <c r="F335" s="26"/>
      <c r="G335" s="26"/>
      <c r="H335" s="26"/>
      <c r="I335" s="26"/>
      <c r="J335" s="26"/>
      <c r="K335" s="26"/>
      <c r="L335" s="55"/>
      <c r="M335" s="56"/>
      <c r="N335" s="56"/>
      <c r="O335" s="56"/>
      <c r="P335" s="56"/>
      <c r="Q335" s="56"/>
      <c r="R335" s="56"/>
      <c r="S335" s="56"/>
      <c r="T335" s="57"/>
      <c r="U335" s="26"/>
      <c r="V335" s="26"/>
      <c r="W335" s="26"/>
      <c r="X335" s="26"/>
      <c r="Y335" s="26"/>
      <c r="Z335" s="26"/>
    </row>
    <row r="336" spans="1:26" ht="12.75" customHeight="1">
      <c r="A336" s="26"/>
      <c r="B336" s="54"/>
      <c r="C336" s="26"/>
      <c r="D336" s="26"/>
      <c r="E336" s="26"/>
      <c r="F336" s="26"/>
      <c r="G336" s="26"/>
      <c r="H336" s="26"/>
      <c r="I336" s="26"/>
      <c r="J336" s="26"/>
      <c r="K336" s="26"/>
      <c r="L336" s="55"/>
      <c r="M336" s="56"/>
      <c r="N336" s="56"/>
      <c r="O336" s="56"/>
      <c r="P336" s="56"/>
      <c r="Q336" s="56"/>
      <c r="R336" s="56"/>
      <c r="S336" s="56"/>
      <c r="T336" s="57"/>
      <c r="U336" s="26"/>
      <c r="V336" s="26"/>
      <c r="W336" s="26"/>
      <c r="X336" s="26"/>
      <c r="Y336" s="26"/>
      <c r="Z336" s="26"/>
    </row>
    <row r="337" spans="1:26" ht="12.75" customHeight="1">
      <c r="A337" s="26"/>
      <c r="B337" s="54"/>
      <c r="C337" s="26"/>
      <c r="D337" s="26"/>
      <c r="E337" s="26"/>
      <c r="F337" s="26"/>
      <c r="G337" s="26"/>
      <c r="H337" s="26"/>
      <c r="I337" s="26"/>
      <c r="J337" s="26"/>
      <c r="K337" s="26"/>
      <c r="L337" s="55"/>
      <c r="M337" s="56"/>
      <c r="N337" s="56"/>
      <c r="O337" s="56"/>
      <c r="P337" s="56"/>
      <c r="Q337" s="56"/>
      <c r="R337" s="56"/>
      <c r="S337" s="56"/>
      <c r="T337" s="57"/>
      <c r="U337" s="26"/>
      <c r="V337" s="26"/>
      <c r="W337" s="26"/>
      <c r="X337" s="26"/>
      <c r="Y337" s="26"/>
      <c r="Z337" s="26"/>
    </row>
    <row r="338" spans="1:26" ht="12.75" customHeight="1">
      <c r="A338" s="26"/>
      <c r="B338" s="54"/>
      <c r="C338" s="26"/>
      <c r="D338" s="26"/>
      <c r="E338" s="26"/>
      <c r="F338" s="26"/>
      <c r="G338" s="26"/>
      <c r="H338" s="26"/>
      <c r="I338" s="26"/>
      <c r="J338" s="26"/>
      <c r="K338" s="26"/>
      <c r="L338" s="55"/>
      <c r="M338" s="56"/>
      <c r="N338" s="56"/>
      <c r="O338" s="56"/>
      <c r="P338" s="56"/>
      <c r="Q338" s="56"/>
      <c r="R338" s="56"/>
      <c r="S338" s="56"/>
      <c r="T338" s="57"/>
      <c r="U338" s="26"/>
      <c r="V338" s="26"/>
      <c r="W338" s="26"/>
      <c r="X338" s="26"/>
      <c r="Y338" s="26"/>
      <c r="Z338" s="26"/>
    </row>
    <row r="339" spans="1:26" ht="12.75" customHeight="1">
      <c r="A339" s="26"/>
      <c r="B339" s="54"/>
      <c r="C339" s="26"/>
      <c r="D339" s="26"/>
      <c r="E339" s="26"/>
      <c r="F339" s="26"/>
      <c r="G339" s="26"/>
      <c r="H339" s="26"/>
      <c r="I339" s="26"/>
      <c r="J339" s="26"/>
      <c r="K339" s="26"/>
      <c r="L339" s="55"/>
      <c r="M339" s="56"/>
      <c r="N339" s="56"/>
      <c r="O339" s="56"/>
      <c r="P339" s="56"/>
      <c r="Q339" s="56"/>
      <c r="R339" s="56"/>
      <c r="S339" s="56"/>
      <c r="T339" s="57"/>
      <c r="U339" s="26"/>
      <c r="V339" s="26"/>
      <c r="W339" s="26"/>
      <c r="X339" s="26"/>
      <c r="Y339" s="26"/>
      <c r="Z339" s="26"/>
    </row>
    <row r="340" spans="1:26" ht="12.75" customHeight="1">
      <c r="A340" s="26"/>
      <c r="B340" s="54"/>
      <c r="C340" s="26"/>
      <c r="D340" s="26"/>
      <c r="E340" s="26"/>
      <c r="F340" s="26"/>
      <c r="G340" s="26"/>
      <c r="H340" s="26"/>
      <c r="I340" s="26"/>
      <c r="J340" s="26"/>
      <c r="K340" s="26"/>
      <c r="L340" s="55"/>
      <c r="M340" s="56"/>
      <c r="N340" s="56"/>
      <c r="O340" s="56"/>
      <c r="P340" s="56"/>
      <c r="Q340" s="56"/>
      <c r="R340" s="56"/>
      <c r="S340" s="56"/>
      <c r="T340" s="57"/>
      <c r="U340" s="26"/>
      <c r="V340" s="26"/>
      <c r="W340" s="26"/>
      <c r="X340" s="26"/>
      <c r="Y340" s="26"/>
      <c r="Z340" s="26"/>
    </row>
    <row r="341" spans="1:26" ht="12.75" customHeight="1">
      <c r="A341" s="26"/>
      <c r="B341" s="54"/>
      <c r="C341" s="26"/>
      <c r="D341" s="26"/>
      <c r="E341" s="26"/>
      <c r="F341" s="26"/>
      <c r="G341" s="26"/>
      <c r="H341" s="26"/>
      <c r="I341" s="26"/>
      <c r="J341" s="26"/>
      <c r="K341" s="26"/>
      <c r="L341" s="55"/>
      <c r="M341" s="56"/>
      <c r="N341" s="56"/>
      <c r="O341" s="56"/>
      <c r="P341" s="56"/>
      <c r="Q341" s="56"/>
      <c r="R341" s="56"/>
      <c r="S341" s="56"/>
      <c r="T341" s="57"/>
      <c r="U341" s="26"/>
      <c r="V341" s="26"/>
      <c r="W341" s="26"/>
      <c r="X341" s="26"/>
      <c r="Y341" s="26"/>
      <c r="Z341" s="26"/>
    </row>
    <row r="342" spans="1:26" ht="12.75" customHeight="1">
      <c r="A342" s="26"/>
      <c r="B342" s="54"/>
      <c r="C342" s="26"/>
      <c r="D342" s="26"/>
      <c r="E342" s="26"/>
      <c r="F342" s="26"/>
      <c r="G342" s="26"/>
      <c r="H342" s="26"/>
      <c r="I342" s="26"/>
      <c r="J342" s="26"/>
      <c r="K342" s="26"/>
      <c r="L342" s="55"/>
      <c r="M342" s="56"/>
      <c r="N342" s="56"/>
      <c r="O342" s="56"/>
      <c r="P342" s="56"/>
      <c r="Q342" s="56"/>
      <c r="R342" s="56"/>
      <c r="S342" s="56"/>
      <c r="T342" s="57"/>
      <c r="U342" s="26"/>
      <c r="V342" s="26"/>
      <c r="W342" s="26"/>
      <c r="X342" s="26"/>
      <c r="Y342" s="26"/>
      <c r="Z342" s="26"/>
    </row>
    <row r="343" spans="1:26" ht="12.75" customHeight="1">
      <c r="A343" s="26"/>
      <c r="B343" s="54"/>
      <c r="C343" s="26"/>
      <c r="D343" s="26"/>
      <c r="E343" s="26"/>
      <c r="F343" s="26"/>
      <c r="G343" s="26"/>
      <c r="H343" s="26"/>
      <c r="I343" s="26"/>
      <c r="J343" s="26"/>
      <c r="K343" s="26"/>
      <c r="L343" s="55"/>
      <c r="M343" s="56"/>
      <c r="N343" s="56"/>
      <c r="O343" s="56"/>
      <c r="P343" s="56"/>
      <c r="Q343" s="56"/>
      <c r="R343" s="56"/>
      <c r="S343" s="56"/>
      <c r="T343" s="57"/>
      <c r="U343" s="26"/>
      <c r="V343" s="26"/>
      <c r="W343" s="26"/>
      <c r="X343" s="26"/>
      <c r="Y343" s="26"/>
      <c r="Z343" s="26"/>
    </row>
    <row r="344" spans="1:26" ht="12.75" customHeight="1">
      <c r="A344" s="26"/>
      <c r="B344" s="54"/>
      <c r="C344" s="26"/>
      <c r="D344" s="26"/>
      <c r="E344" s="26"/>
      <c r="F344" s="26"/>
      <c r="G344" s="26"/>
      <c r="H344" s="26"/>
      <c r="I344" s="26"/>
      <c r="J344" s="26"/>
      <c r="K344" s="26"/>
      <c r="L344" s="55"/>
      <c r="M344" s="56"/>
      <c r="N344" s="56"/>
      <c r="O344" s="56"/>
      <c r="P344" s="56"/>
      <c r="Q344" s="56"/>
      <c r="R344" s="56"/>
      <c r="S344" s="56"/>
      <c r="T344" s="57"/>
      <c r="U344" s="26"/>
      <c r="V344" s="26"/>
      <c r="W344" s="26"/>
      <c r="X344" s="26"/>
      <c r="Y344" s="26"/>
      <c r="Z344" s="26"/>
    </row>
    <row r="345" spans="1:26" ht="12.75" customHeight="1">
      <c r="A345" s="26"/>
      <c r="B345" s="54"/>
      <c r="C345" s="26"/>
      <c r="D345" s="26"/>
      <c r="E345" s="26"/>
      <c r="F345" s="26"/>
      <c r="G345" s="26"/>
      <c r="H345" s="26"/>
      <c r="I345" s="26"/>
      <c r="J345" s="26"/>
      <c r="K345" s="26"/>
      <c r="L345" s="55"/>
      <c r="M345" s="56"/>
      <c r="N345" s="56"/>
      <c r="O345" s="56"/>
      <c r="P345" s="56"/>
      <c r="Q345" s="56"/>
      <c r="R345" s="56"/>
      <c r="S345" s="56"/>
      <c r="T345" s="57"/>
      <c r="U345" s="26"/>
      <c r="V345" s="26"/>
      <c r="W345" s="26"/>
      <c r="X345" s="26"/>
      <c r="Y345" s="26"/>
      <c r="Z345" s="26"/>
    </row>
    <row r="346" spans="1:26" ht="12.75" customHeight="1">
      <c r="A346" s="26"/>
      <c r="B346" s="54"/>
      <c r="C346" s="26"/>
      <c r="D346" s="26"/>
      <c r="E346" s="26"/>
      <c r="F346" s="26"/>
      <c r="G346" s="26"/>
      <c r="H346" s="26"/>
      <c r="I346" s="26"/>
      <c r="J346" s="26"/>
      <c r="K346" s="26"/>
      <c r="L346" s="55"/>
      <c r="M346" s="56"/>
      <c r="N346" s="56"/>
      <c r="O346" s="56"/>
      <c r="P346" s="56"/>
      <c r="Q346" s="56"/>
      <c r="R346" s="56"/>
      <c r="S346" s="56"/>
      <c r="T346" s="57"/>
      <c r="U346" s="26"/>
      <c r="V346" s="26"/>
      <c r="W346" s="26"/>
      <c r="X346" s="26"/>
      <c r="Y346" s="26"/>
      <c r="Z346" s="26"/>
    </row>
    <row r="347" spans="1:26" ht="12.75" customHeight="1">
      <c r="A347" s="26"/>
      <c r="B347" s="54"/>
      <c r="C347" s="26"/>
      <c r="D347" s="26"/>
      <c r="E347" s="26"/>
      <c r="F347" s="26"/>
      <c r="G347" s="26"/>
      <c r="H347" s="26"/>
      <c r="I347" s="26"/>
      <c r="J347" s="26"/>
      <c r="K347" s="26"/>
      <c r="L347" s="55"/>
      <c r="M347" s="56"/>
      <c r="N347" s="56"/>
      <c r="O347" s="56"/>
      <c r="P347" s="56"/>
      <c r="Q347" s="56"/>
      <c r="R347" s="56"/>
      <c r="S347" s="56"/>
      <c r="T347" s="57"/>
      <c r="U347" s="26"/>
      <c r="V347" s="26"/>
      <c r="W347" s="26"/>
      <c r="X347" s="26"/>
      <c r="Y347" s="26"/>
      <c r="Z347" s="26"/>
    </row>
    <row r="348" spans="1:26" ht="12.75" customHeight="1">
      <c r="A348" s="26"/>
      <c r="B348" s="54"/>
      <c r="C348" s="26"/>
      <c r="D348" s="26"/>
      <c r="E348" s="26"/>
      <c r="F348" s="26"/>
      <c r="G348" s="26"/>
      <c r="H348" s="26"/>
      <c r="I348" s="26"/>
      <c r="J348" s="26"/>
      <c r="K348" s="26"/>
      <c r="L348" s="55"/>
      <c r="M348" s="56"/>
      <c r="N348" s="56"/>
      <c r="O348" s="56"/>
      <c r="P348" s="56"/>
      <c r="Q348" s="56"/>
      <c r="R348" s="56"/>
      <c r="S348" s="56"/>
      <c r="T348" s="57"/>
      <c r="U348" s="26"/>
      <c r="V348" s="26"/>
      <c r="W348" s="26"/>
      <c r="X348" s="26"/>
      <c r="Y348" s="26"/>
      <c r="Z348" s="26"/>
    </row>
    <row r="349" spans="1:26" ht="12.75" customHeight="1">
      <c r="A349" s="26"/>
      <c r="B349" s="54"/>
      <c r="C349" s="26"/>
      <c r="D349" s="26"/>
      <c r="E349" s="26"/>
      <c r="F349" s="26"/>
      <c r="G349" s="26"/>
      <c r="H349" s="26"/>
      <c r="I349" s="26"/>
      <c r="J349" s="26"/>
      <c r="K349" s="26"/>
      <c r="L349" s="55"/>
      <c r="M349" s="56"/>
      <c r="N349" s="56"/>
      <c r="O349" s="56"/>
      <c r="P349" s="56"/>
      <c r="Q349" s="56"/>
      <c r="R349" s="56"/>
      <c r="S349" s="56"/>
      <c r="T349" s="57"/>
      <c r="U349" s="26"/>
      <c r="V349" s="26"/>
      <c r="W349" s="26"/>
      <c r="X349" s="26"/>
      <c r="Y349" s="26"/>
      <c r="Z349" s="26"/>
    </row>
    <row r="350" spans="1:26" ht="12.75" customHeight="1">
      <c r="A350" s="26"/>
      <c r="B350" s="54"/>
      <c r="C350" s="26"/>
      <c r="D350" s="26"/>
      <c r="E350" s="26"/>
      <c r="F350" s="26"/>
      <c r="G350" s="26"/>
      <c r="H350" s="26"/>
      <c r="I350" s="26"/>
      <c r="J350" s="26"/>
      <c r="K350" s="26"/>
      <c r="L350" s="55"/>
      <c r="M350" s="56"/>
      <c r="N350" s="56"/>
      <c r="O350" s="56"/>
      <c r="P350" s="56"/>
      <c r="Q350" s="56"/>
      <c r="R350" s="56"/>
      <c r="S350" s="56"/>
      <c r="T350" s="57"/>
      <c r="U350" s="26"/>
      <c r="V350" s="26"/>
      <c r="W350" s="26"/>
      <c r="X350" s="26"/>
      <c r="Y350" s="26"/>
      <c r="Z350" s="26"/>
    </row>
    <row r="351" spans="1:26" ht="12.75" customHeight="1">
      <c r="A351" s="26"/>
      <c r="B351" s="54"/>
      <c r="C351" s="26"/>
      <c r="D351" s="26"/>
      <c r="E351" s="26"/>
      <c r="F351" s="26"/>
      <c r="G351" s="26"/>
      <c r="H351" s="26"/>
      <c r="I351" s="26"/>
      <c r="J351" s="26"/>
      <c r="K351" s="26"/>
      <c r="L351" s="55"/>
      <c r="M351" s="56"/>
      <c r="N351" s="56"/>
      <c r="O351" s="56"/>
      <c r="P351" s="56"/>
      <c r="Q351" s="56"/>
      <c r="R351" s="56"/>
      <c r="S351" s="56"/>
      <c r="T351" s="57"/>
      <c r="U351" s="26"/>
      <c r="V351" s="26"/>
      <c r="W351" s="26"/>
      <c r="X351" s="26"/>
      <c r="Y351" s="26"/>
      <c r="Z351" s="26"/>
    </row>
    <row r="352" spans="1:26" ht="12.75" customHeight="1">
      <c r="A352" s="26"/>
      <c r="B352" s="54"/>
      <c r="C352" s="26"/>
      <c r="D352" s="26"/>
      <c r="E352" s="26"/>
      <c r="F352" s="26"/>
      <c r="G352" s="26"/>
      <c r="H352" s="26"/>
      <c r="I352" s="26"/>
      <c r="J352" s="26"/>
      <c r="K352" s="26"/>
      <c r="L352" s="55"/>
      <c r="M352" s="56"/>
      <c r="N352" s="56"/>
      <c r="O352" s="56"/>
      <c r="P352" s="56"/>
      <c r="Q352" s="56"/>
      <c r="R352" s="56"/>
      <c r="S352" s="56"/>
      <c r="T352" s="57"/>
      <c r="U352" s="26"/>
      <c r="V352" s="26"/>
      <c r="W352" s="26"/>
      <c r="X352" s="26"/>
      <c r="Y352" s="26"/>
      <c r="Z352" s="26"/>
    </row>
    <row r="353" spans="1:26" ht="12.75" customHeight="1">
      <c r="A353" s="26"/>
      <c r="B353" s="54"/>
      <c r="C353" s="26"/>
      <c r="D353" s="26"/>
      <c r="E353" s="26"/>
      <c r="F353" s="26"/>
      <c r="G353" s="26"/>
      <c r="H353" s="26"/>
      <c r="I353" s="26"/>
      <c r="J353" s="26"/>
      <c r="K353" s="26"/>
      <c r="L353" s="55"/>
      <c r="M353" s="56"/>
      <c r="N353" s="56"/>
      <c r="O353" s="56"/>
      <c r="P353" s="56"/>
      <c r="Q353" s="56"/>
      <c r="R353" s="56"/>
      <c r="S353" s="56"/>
      <c r="T353" s="57"/>
      <c r="U353" s="26"/>
      <c r="V353" s="26"/>
      <c r="W353" s="26"/>
      <c r="X353" s="26"/>
      <c r="Y353" s="26"/>
      <c r="Z353" s="26"/>
    </row>
    <row r="354" spans="1:26" ht="12.75" customHeight="1">
      <c r="A354" s="26"/>
      <c r="B354" s="54"/>
      <c r="C354" s="26"/>
      <c r="D354" s="26"/>
      <c r="E354" s="26"/>
      <c r="F354" s="26"/>
      <c r="G354" s="26"/>
      <c r="H354" s="26"/>
      <c r="I354" s="26"/>
      <c r="J354" s="26"/>
      <c r="K354" s="26"/>
      <c r="L354" s="55"/>
      <c r="M354" s="56"/>
      <c r="N354" s="56"/>
      <c r="O354" s="56"/>
      <c r="P354" s="56"/>
      <c r="Q354" s="56"/>
      <c r="R354" s="56"/>
      <c r="S354" s="56"/>
      <c r="T354" s="57"/>
      <c r="U354" s="26"/>
      <c r="V354" s="26"/>
      <c r="W354" s="26"/>
      <c r="X354" s="26"/>
      <c r="Y354" s="26"/>
      <c r="Z354" s="26"/>
    </row>
    <row r="355" spans="1:26" ht="12.75" customHeight="1">
      <c r="A355" s="26"/>
      <c r="B355" s="54"/>
      <c r="C355" s="26"/>
      <c r="D355" s="26"/>
      <c r="E355" s="26"/>
      <c r="F355" s="26"/>
      <c r="G355" s="26"/>
      <c r="H355" s="26"/>
      <c r="I355" s="26"/>
      <c r="J355" s="26"/>
      <c r="K355" s="26"/>
      <c r="L355" s="55"/>
      <c r="M355" s="56"/>
      <c r="N355" s="56"/>
      <c r="O355" s="56"/>
      <c r="P355" s="56"/>
      <c r="Q355" s="56"/>
      <c r="R355" s="56"/>
      <c r="S355" s="56"/>
      <c r="T355" s="57"/>
      <c r="U355" s="26"/>
      <c r="V355" s="26"/>
      <c r="W355" s="26"/>
      <c r="X355" s="26"/>
      <c r="Y355" s="26"/>
      <c r="Z355" s="26"/>
    </row>
    <row r="356" spans="1:26" ht="12.75" customHeight="1">
      <c r="A356" s="26"/>
      <c r="B356" s="54"/>
      <c r="C356" s="26"/>
      <c r="D356" s="26"/>
      <c r="E356" s="26"/>
      <c r="F356" s="26"/>
      <c r="G356" s="26"/>
      <c r="H356" s="26"/>
      <c r="I356" s="26"/>
      <c r="J356" s="26"/>
      <c r="K356" s="26"/>
      <c r="L356" s="55"/>
      <c r="M356" s="56"/>
      <c r="N356" s="56"/>
      <c r="O356" s="56"/>
      <c r="P356" s="56"/>
      <c r="Q356" s="56"/>
      <c r="R356" s="56"/>
      <c r="S356" s="56"/>
      <c r="T356" s="57"/>
      <c r="U356" s="26"/>
      <c r="V356" s="26"/>
      <c r="W356" s="26"/>
      <c r="X356" s="26"/>
      <c r="Y356" s="26"/>
      <c r="Z356" s="26"/>
    </row>
    <row r="357" spans="1:26" ht="12.75" customHeight="1">
      <c r="A357" s="26"/>
      <c r="B357" s="54"/>
      <c r="C357" s="26"/>
      <c r="D357" s="26"/>
      <c r="E357" s="26"/>
      <c r="F357" s="26"/>
      <c r="G357" s="26"/>
      <c r="H357" s="26"/>
      <c r="I357" s="26"/>
      <c r="J357" s="26"/>
      <c r="K357" s="26"/>
      <c r="L357" s="55"/>
      <c r="M357" s="56"/>
      <c r="N357" s="56"/>
      <c r="O357" s="56"/>
      <c r="P357" s="56"/>
      <c r="Q357" s="56"/>
      <c r="R357" s="56"/>
      <c r="S357" s="56"/>
      <c r="T357" s="57"/>
      <c r="U357" s="26"/>
      <c r="V357" s="26"/>
      <c r="W357" s="26"/>
      <c r="X357" s="26"/>
      <c r="Y357" s="26"/>
      <c r="Z357" s="26"/>
    </row>
    <row r="358" spans="1:26" ht="12.75" customHeight="1">
      <c r="A358" s="26"/>
      <c r="B358" s="54"/>
      <c r="C358" s="26"/>
      <c r="D358" s="26"/>
      <c r="E358" s="26"/>
      <c r="F358" s="26"/>
      <c r="G358" s="26"/>
      <c r="H358" s="26"/>
      <c r="I358" s="26"/>
      <c r="J358" s="26"/>
      <c r="K358" s="26"/>
      <c r="L358" s="55"/>
      <c r="M358" s="56"/>
      <c r="N358" s="56"/>
      <c r="O358" s="56"/>
      <c r="P358" s="56"/>
      <c r="Q358" s="56"/>
      <c r="R358" s="56"/>
      <c r="S358" s="56"/>
      <c r="T358" s="57"/>
      <c r="U358" s="26"/>
      <c r="V358" s="26"/>
      <c r="W358" s="26"/>
      <c r="X358" s="26"/>
      <c r="Y358" s="26"/>
      <c r="Z358" s="26"/>
    </row>
    <row r="359" spans="1:26" ht="12.75" customHeight="1">
      <c r="A359" s="26"/>
      <c r="B359" s="54"/>
      <c r="C359" s="26"/>
      <c r="D359" s="26"/>
      <c r="E359" s="26"/>
      <c r="F359" s="26"/>
      <c r="G359" s="26"/>
      <c r="H359" s="26"/>
      <c r="I359" s="26"/>
      <c r="J359" s="26"/>
      <c r="K359" s="26"/>
      <c r="L359" s="55"/>
      <c r="M359" s="56"/>
      <c r="N359" s="56"/>
      <c r="O359" s="56"/>
      <c r="P359" s="56"/>
      <c r="Q359" s="56"/>
      <c r="R359" s="56"/>
      <c r="S359" s="56"/>
      <c r="T359" s="57"/>
      <c r="U359" s="26"/>
      <c r="V359" s="26"/>
      <c r="W359" s="26"/>
      <c r="X359" s="26"/>
      <c r="Y359" s="26"/>
      <c r="Z359" s="26"/>
    </row>
    <row r="360" spans="1:26" ht="12.75" customHeight="1">
      <c r="A360" s="26"/>
      <c r="B360" s="54"/>
      <c r="C360" s="26"/>
      <c r="D360" s="26"/>
      <c r="E360" s="26"/>
      <c r="F360" s="26"/>
      <c r="G360" s="26"/>
      <c r="H360" s="26"/>
      <c r="I360" s="26"/>
      <c r="J360" s="26"/>
      <c r="K360" s="26"/>
      <c r="L360" s="55"/>
      <c r="M360" s="56"/>
      <c r="N360" s="56"/>
      <c r="O360" s="56"/>
      <c r="P360" s="56"/>
      <c r="Q360" s="56"/>
      <c r="R360" s="56"/>
      <c r="S360" s="56"/>
      <c r="T360" s="57"/>
      <c r="U360" s="26"/>
      <c r="V360" s="26"/>
      <c r="W360" s="26"/>
      <c r="X360" s="26"/>
      <c r="Y360" s="26"/>
      <c r="Z360" s="26"/>
    </row>
    <row r="361" spans="1:26" ht="12.75" customHeight="1">
      <c r="A361" s="26"/>
      <c r="B361" s="54"/>
      <c r="C361" s="26"/>
      <c r="D361" s="26"/>
      <c r="E361" s="26"/>
      <c r="F361" s="26"/>
      <c r="G361" s="26"/>
      <c r="H361" s="26"/>
      <c r="I361" s="26"/>
      <c r="J361" s="26"/>
      <c r="K361" s="26"/>
      <c r="L361" s="55"/>
      <c r="M361" s="56"/>
      <c r="N361" s="56"/>
      <c r="O361" s="56"/>
      <c r="P361" s="56"/>
      <c r="Q361" s="56"/>
      <c r="R361" s="56"/>
      <c r="S361" s="56"/>
      <c r="T361" s="57"/>
      <c r="U361" s="26"/>
      <c r="V361" s="26"/>
      <c r="W361" s="26"/>
      <c r="X361" s="26"/>
      <c r="Y361" s="26"/>
      <c r="Z361" s="26"/>
    </row>
    <row r="362" spans="1:26" ht="12.75" customHeight="1">
      <c r="A362" s="26"/>
      <c r="B362" s="54"/>
      <c r="C362" s="26"/>
      <c r="D362" s="26"/>
      <c r="E362" s="26"/>
      <c r="F362" s="26"/>
      <c r="G362" s="26"/>
      <c r="H362" s="26"/>
      <c r="I362" s="26"/>
      <c r="J362" s="26"/>
      <c r="K362" s="26"/>
      <c r="L362" s="55"/>
      <c r="M362" s="56"/>
      <c r="N362" s="56"/>
      <c r="O362" s="56"/>
      <c r="P362" s="56"/>
      <c r="Q362" s="56"/>
      <c r="R362" s="56"/>
      <c r="S362" s="56"/>
      <c r="T362" s="57"/>
      <c r="U362" s="26"/>
      <c r="V362" s="26"/>
      <c r="W362" s="26"/>
      <c r="X362" s="26"/>
      <c r="Y362" s="26"/>
      <c r="Z362" s="26"/>
    </row>
    <row r="363" spans="1:26" ht="12.75" customHeight="1">
      <c r="A363" s="26"/>
      <c r="B363" s="54"/>
      <c r="C363" s="26"/>
      <c r="D363" s="26"/>
      <c r="E363" s="26"/>
      <c r="F363" s="26"/>
      <c r="G363" s="26"/>
      <c r="H363" s="26"/>
      <c r="I363" s="26"/>
      <c r="J363" s="26"/>
      <c r="K363" s="26"/>
      <c r="L363" s="55"/>
      <c r="M363" s="56"/>
      <c r="N363" s="56"/>
      <c r="O363" s="56"/>
      <c r="P363" s="56"/>
      <c r="Q363" s="56"/>
      <c r="R363" s="56"/>
      <c r="S363" s="56"/>
      <c r="T363" s="57"/>
      <c r="U363" s="26"/>
      <c r="V363" s="26"/>
      <c r="W363" s="26"/>
      <c r="X363" s="26"/>
      <c r="Y363" s="26"/>
      <c r="Z363" s="26"/>
    </row>
    <row r="364" spans="1:26" ht="12.75" customHeight="1">
      <c r="A364" s="26"/>
      <c r="B364" s="54"/>
      <c r="C364" s="26"/>
      <c r="D364" s="26"/>
      <c r="E364" s="26"/>
      <c r="F364" s="26"/>
      <c r="G364" s="26"/>
      <c r="H364" s="26"/>
      <c r="I364" s="26"/>
      <c r="J364" s="26"/>
      <c r="K364" s="26"/>
      <c r="L364" s="55"/>
      <c r="M364" s="56"/>
      <c r="N364" s="56"/>
      <c r="O364" s="56"/>
      <c r="P364" s="56"/>
      <c r="Q364" s="56"/>
      <c r="R364" s="56"/>
      <c r="S364" s="56"/>
      <c r="T364" s="57"/>
      <c r="U364" s="26"/>
      <c r="V364" s="26"/>
      <c r="W364" s="26"/>
      <c r="X364" s="26"/>
      <c r="Y364" s="26"/>
      <c r="Z364" s="26"/>
    </row>
    <row r="365" spans="1:26" ht="12.75" customHeight="1">
      <c r="A365" s="26"/>
      <c r="B365" s="54"/>
      <c r="C365" s="26"/>
      <c r="D365" s="26"/>
      <c r="E365" s="26"/>
      <c r="F365" s="26"/>
      <c r="G365" s="26"/>
      <c r="H365" s="26"/>
      <c r="I365" s="26"/>
      <c r="J365" s="26"/>
      <c r="K365" s="26"/>
      <c r="L365" s="55"/>
      <c r="M365" s="56"/>
      <c r="N365" s="56"/>
      <c r="O365" s="56"/>
      <c r="P365" s="56"/>
      <c r="Q365" s="56"/>
      <c r="R365" s="56"/>
      <c r="S365" s="56"/>
      <c r="T365" s="57"/>
      <c r="U365" s="26"/>
      <c r="V365" s="26"/>
      <c r="W365" s="26"/>
      <c r="X365" s="26"/>
      <c r="Y365" s="26"/>
      <c r="Z365" s="26"/>
    </row>
    <row r="366" spans="1:26" ht="12.75" customHeight="1">
      <c r="A366" s="26"/>
      <c r="B366" s="54"/>
      <c r="C366" s="26"/>
      <c r="D366" s="26"/>
      <c r="E366" s="26"/>
      <c r="F366" s="26"/>
      <c r="G366" s="26"/>
      <c r="H366" s="26"/>
      <c r="I366" s="26"/>
      <c r="J366" s="26"/>
      <c r="K366" s="26"/>
      <c r="L366" s="55"/>
      <c r="M366" s="56"/>
      <c r="N366" s="56"/>
      <c r="O366" s="56"/>
      <c r="P366" s="56"/>
      <c r="Q366" s="56"/>
      <c r="R366" s="56"/>
      <c r="S366" s="56"/>
      <c r="T366" s="57"/>
      <c r="U366" s="26"/>
      <c r="V366" s="26"/>
      <c r="W366" s="26"/>
      <c r="X366" s="26"/>
      <c r="Y366" s="26"/>
      <c r="Z366" s="26"/>
    </row>
    <row r="367" spans="1:26" ht="12.75" customHeight="1">
      <c r="A367" s="26"/>
      <c r="B367" s="54"/>
      <c r="C367" s="26"/>
      <c r="D367" s="26"/>
      <c r="E367" s="26"/>
      <c r="F367" s="26"/>
      <c r="G367" s="26"/>
      <c r="H367" s="26"/>
      <c r="I367" s="26"/>
      <c r="J367" s="26"/>
      <c r="K367" s="26"/>
      <c r="L367" s="55"/>
      <c r="M367" s="56"/>
      <c r="N367" s="56"/>
      <c r="O367" s="56"/>
      <c r="P367" s="56"/>
      <c r="Q367" s="56"/>
      <c r="R367" s="56"/>
      <c r="S367" s="56"/>
      <c r="T367" s="57"/>
      <c r="U367" s="26"/>
      <c r="V367" s="26"/>
      <c r="W367" s="26"/>
      <c r="X367" s="26"/>
      <c r="Y367" s="26"/>
      <c r="Z367" s="26"/>
    </row>
    <row r="368" spans="1:26" ht="12.75" customHeight="1">
      <c r="A368" s="26"/>
      <c r="B368" s="54"/>
      <c r="C368" s="26"/>
      <c r="D368" s="26"/>
      <c r="E368" s="26"/>
      <c r="F368" s="26"/>
      <c r="G368" s="26"/>
      <c r="H368" s="26"/>
      <c r="I368" s="26"/>
      <c r="J368" s="26"/>
      <c r="K368" s="26"/>
      <c r="L368" s="55"/>
      <c r="M368" s="56"/>
      <c r="N368" s="56"/>
      <c r="O368" s="56"/>
      <c r="P368" s="56"/>
      <c r="Q368" s="56"/>
      <c r="R368" s="56"/>
      <c r="S368" s="56"/>
      <c r="T368" s="57"/>
      <c r="U368" s="26"/>
      <c r="V368" s="26"/>
      <c r="W368" s="26"/>
      <c r="X368" s="26"/>
      <c r="Y368" s="26"/>
      <c r="Z368" s="26"/>
    </row>
    <row r="369" spans="1:26" ht="12.75" customHeight="1">
      <c r="A369" s="26"/>
      <c r="B369" s="54"/>
      <c r="C369" s="26"/>
      <c r="D369" s="26"/>
      <c r="E369" s="26"/>
      <c r="F369" s="26"/>
      <c r="G369" s="26"/>
      <c r="H369" s="26"/>
      <c r="I369" s="26"/>
      <c r="J369" s="26"/>
      <c r="K369" s="26"/>
      <c r="L369" s="55"/>
      <c r="M369" s="56"/>
      <c r="N369" s="56"/>
      <c r="O369" s="56"/>
      <c r="P369" s="56"/>
      <c r="Q369" s="56"/>
      <c r="R369" s="56"/>
      <c r="S369" s="56"/>
      <c r="T369" s="57"/>
      <c r="U369" s="26"/>
      <c r="V369" s="26"/>
      <c r="W369" s="26"/>
      <c r="X369" s="26"/>
      <c r="Y369" s="26"/>
      <c r="Z369" s="26"/>
    </row>
    <row r="370" spans="1:26" ht="12.75" customHeight="1">
      <c r="A370" s="26"/>
      <c r="B370" s="54"/>
      <c r="C370" s="26"/>
      <c r="D370" s="26"/>
      <c r="E370" s="26"/>
      <c r="F370" s="26"/>
      <c r="G370" s="26"/>
      <c r="H370" s="26"/>
      <c r="I370" s="26"/>
      <c r="J370" s="26"/>
      <c r="K370" s="26"/>
      <c r="L370" s="55"/>
      <c r="M370" s="56"/>
      <c r="N370" s="56"/>
      <c r="O370" s="56"/>
      <c r="P370" s="56"/>
      <c r="Q370" s="56"/>
      <c r="R370" s="56"/>
      <c r="S370" s="56"/>
      <c r="T370" s="57"/>
      <c r="U370" s="26"/>
      <c r="V370" s="26"/>
      <c r="W370" s="26"/>
      <c r="X370" s="26"/>
      <c r="Y370" s="26"/>
      <c r="Z370" s="26"/>
    </row>
    <row r="371" spans="1:26" ht="12.75" customHeight="1">
      <c r="A371" s="26"/>
      <c r="B371" s="54"/>
      <c r="C371" s="26"/>
      <c r="D371" s="26"/>
      <c r="E371" s="26"/>
      <c r="F371" s="26"/>
      <c r="G371" s="26"/>
      <c r="H371" s="26"/>
      <c r="I371" s="26"/>
      <c r="J371" s="26"/>
      <c r="K371" s="26"/>
      <c r="L371" s="55"/>
      <c r="M371" s="56"/>
      <c r="N371" s="56"/>
      <c r="O371" s="56"/>
      <c r="P371" s="56"/>
      <c r="Q371" s="56"/>
      <c r="R371" s="56"/>
      <c r="S371" s="56"/>
      <c r="T371" s="57"/>
      <c r="U371" s="26"/>
      <c r="V371" s="26"/>
      <c r="W371" s="26"/>
      <c r="X371" s="26"/>
      <c r="Y371" s="26"/>
      <c r="Z371" s="26"/>
    </row>
    <row r="372" spans="1:26" ht="12.75" customHeight="1">
      <c r="A372" s="26"/>
      <c r="B372" s="54"/>
      <c r="C372" s="26"/>
      <c r="D372" s="26"/>
      <c r="E372" s="26"/>
      <c r="F372" s="26"/>
      <c r="G372" s="26"/>
      <c r="H372" s="26"/>
      <c r="I372" s="26"/>
      <c r="J372" s="26"/>
      <c r="K372" s="26"/>
      <c r="L372" s="55"/>
      <c r="M372" s="56"/>
      <c r="N372" s="56"/>
      <c r="O372" s="56"/>
      <c r="P372" s="56"/>
      <c r="Q372" s="56"/>
      <c r="R372" s="56"/>
      <c r="S372" s="56"/>
      <c r="T372" s="57"/>
      <c r="U372" s="26"/>
      <c r="V372" s="26"/>
      <c r="W372" s="26"/>
      <c r="X372" s="26"/>
      <c r="Y372" s="26"/>
      <c r="Z372" s="26"/>
    </row>
    <row r="373" spans="1:26" ht="12.75" customHeight="1">
      <c r="A373" s="26"/>
      <c r="B373" s="54"/>
      <c r="C373" s="26"/>
      <c r="D373" s="26"/>
      <c r="E373" s="26"/>
      <c r="F373" s="26"/>
      <c r="G373" s="26"/>
      <c r="H373" s="26"/>
      <c r="I373" s="26"/>
      <c r="J373" s="26"/>
      <c r="K373" s="26"/>
      <c r="L373" s="55"/>
      <c r="M373" s="56"/>
      <c r="N373" s="56"/>
      <c r="O373" s="56"/>
      <c r="P373" s="56"/>
      <c r="Q373" s="56"/>
      <c r="R373" s="56"/>
      <c r="S373" s="56"/>
      <c r="T373" s="57"/>
      <c r="U373" s="26"/>
      <c r="V373" s="26"/>
      <c r="W373" s="26"/>
      <c r="X373" s="26"/>
      <c r="Y373" s="26"/>
      <c r="Z373" s="26"/>
    </row>
    <row r="374" spans="1:26" ht="12.75" customHeight="1">
      <c r="A374" s="26"/>
      <c r="B374" s="54"/>
      <c r="C374" s="26"/>
      <c r="D374" s="26"/>
      <c r="E374" s="26"/>
      <c r="F374" s="26"/>
      <c r="G374" s="26"/>
      <c r="H374" s="26"/>
      <c r="I374" s="26"/>
      <c r="J374" s="26"/>
      <c r="K374" s="26"/>
      <c r="L374" s="55"/>
      <c r="M374" s="56"/>
      <c r="N374" s="56"/>
      <c r="O374" s="56"/>
      <c r="P374" s="56"/>
      <c r="Q374" s="56"/>
      <c r="R374" s="56"/>
      <c r="S374" s="56"/>
      <c r="T374" s="57"/>
      <c r="U374" s="26"/>
      <c r="V374" s="26"/>
      <c r="W374" s="26"/>
      <c r="X374" s="26"/>
      <c r="Y374" s="26"/>
      <c r="Z374" s="26"/>
    </row>
    <row r="375" spans="1:26" ht="12.75" customHeight="1">
      <c r="A375" s="26"/>
      <c r="B375" s="54"/>
      <c r="C375" s="26"/>
      <c r="D375" s="26"/>
      <c r="E375" s="26"/>
      <c r="F375" s="26"/>
      <c r="G375" s="26"/>
      <c r="H375" s="26"/>
      <c r="I375" s="26"/>
      <c r="J375" s="26"/>
      <c r="K375" s="26"/>
      <c r="L375" s="55"/>
      <c r="M375" s="56"/>
      <c r="N375" s="56"/>
      <c r="O375" s="56"/>
      <c r="P375" s="56"/>
      <c r="Q375" s="56"/>
      <c r="R375" s="56"/>
      <c r="S375" s="56"/>
      <c r="T375" s="57"/>
      <c r="U375" s="26"/>
      <c r="V375" s="26"/>
      <c r="W375" s="26"/>
      <c r="X375" s="26"/>
      <c r="Y375" s="26"/>
      <c r="Z375" s="26"/>
    </row>
    <row r="376" spans="1:26" ht="12.75" customHeight="1">
      <c r="A376" s="26"/>
      <c r="B376" s="54"/>
      <c r="C376" s="26"/>
      <c r="D376" s="26"/>
      <c r="E376" s="26"/>
      <c r="F376" s="26"/>
      <c r="G376" s="26"/>
      <c r="H376" s="26"/>
      <c r="I376" s="26"/>
      <c r="J376" s="26"/>
      <c r="K376" s="26"/>
      <c r="L376" s="55"/>
      <c r="M376" s="56"/>
      <c r="N376" s="56"/>
      <c r="O376" s="56"/>
      <c r="P376" s="56"/>
      <c r="Q376" s="56"/>
      <c r="R376" s="56"/>
      <c r="S376" s="56"/>
      <c r="T376" s="57"/>
      <c r="U376" s="26"/>
      <c r="V376" s="26"/>
      <c r="W376" s="26"/>
      <c r="X376" s="26"/>
      <c r="Y376" s="26"/>
      <c r="Z376" s="26"/>
    </row>
    <row r="377" spans="1:26" ht="12.75" customHeight="1">
      <c r="A377" s="26"/>
      <c r="B377" s="54"/>
      <c r="C377" s="26"/>
      <c r="D377" s="26"/>
      <c r="E377" s="26"/>
      <c r="F377" s="26"/>
      <c r="G377" s="26"/>
      <c r="H377" s="26"/>
      <c r="I377" s="26"/>
      <c r="J377" s="26"/>
      <c r="K377" s="26"/>
      <c r="L377" s="55"/>
      <c r="M377" s="56"/>
      <c r="N377" s="56"/>
      <c r="O377" s="56"/>
      <c r="P377" s="56"/>
      <c r="Q377" s="56"/>
      <c r="R377" s="56"/>
      <c r="S377" s="56"/>
      <c r="T377" s="57"/>
      <c r="U377" s="26"/>
      <c r="V377" s="26"/>
      <c r="W377" s="26"/>
      <c r="X377" s="26"/>
      <c r="Y377" s="26"/>
      <c r="Z377" s="26"/>
    </row>
    <row r="378" spans="1:26" ht="12.75" customHeight="1">
      <c r="A378" s="26"/>
      <c r="B378" s="54"/>
      <c r="C378" s="26"/>
      <c r="D378" s="26"/>
      <c r="E378" s="26"/>
      <c r="F378" s="26"/>
      <c r="G378" s="26"/>
      <c r="H378" s="26"/>
      <c r="I378" s="26"/>
      <c r="J378" s="26"/>
      <c r="K378" s="26"/>
      <c r="L378" s="55"/>
      <c r="M378" s="56"/>
      <c r="N378" s="56"/>
      <c r="O378" s="56"/>
      <c r="P378" s="56"/>
      <c r="Q378" s="56"/>
      <c r="R378" s="56"/>
      <c r="S378" s="56"/>
      <c r="T378" s="57"/>
      <c r="U378" s="26"/>
      <c r="V378" s="26"/>
      <c r="W378" s="26"/>
      <c r="X378" s="26"/>
      <c r="Y378" s="26"/>
      <c r="Z378" s="26"/>
    </row>
    <row r="379" spans="1:26" ht="12.75" customHeight="1">
      <c r="A379" s="26"/>
      <c r="B379" s="54"/>
      <c r="C379" s="26"/>
      <c r="D379" s="26"/>
      <c r="E379" s="26"/>
      <c r="F379" s="26"/>
      <c r="G379" s="26"/>
      <c r="H379" s="26"/>
      <c r="I379" s="26"/>
      <c r="J379" s="26"/>
      <c r="K379" s="26"/>
      <c r="L379" s="55"/>
      <c r="M379" s="56"/>
      <c r="N379" s="56"/>
      <c r="O379" s="56"/>
      <c r="P379" s="56"/>
      <c r="Q379" s="56"/>
      <c r="R379" s="56"/>
      <c r="S379" s="56"/>
      <c r="T379" s="57"/>
      <c r="U379" s="26"/>
      <c r="V379" s="26"/>
      <c r="W379" s="26"/>
      <c r="X379" s="26"/>
      <c r="Y379" s="26"/>
      <c r="Z379" s="26"/>
    </row>
    <row r="380" spans="1:26" ht="12.75" customHeight="1">
      <c r="A380" s="26"/>
      <c r="B380" s="54"/>
      <c r="C380" s="26"/>
      <c r="D380" s="26"/>
      <c r="E380" s="26"/>
      <c r="F380" s="26"/>
      <c r="G380" s="26"/>
      <c r="H380" s="26"/>
      <c r="I380" s="26"/>
      <c r="J380" s="26"/>
      <c r="K380" s="26"/>
      <c r="L380" s="55"/>
      <c r="M380" s="56"/>
      <c r="N380" s="56"/>
      <c r="O380" s="56"/>
      <c r="P380" s="56"/>
      <c r="Q380" s="56"/>
      <c r="R380" s="56"/>
      <c r="S380" s="56"/>
      <c r="T380" s="57"/>
      <c r="U380" s="26"/>
      <c r="V380" s="26"/>
      <c r="W380" s="26"/>
      <c r="X380" s="26"/>
      <c r="Y380" s="26"/>
      <c r="Z380" s="26"/>
    </row>
    <row r="381" spans="1:26" ht="12.75" customHeight="1">
      <c r="A381" s="26"/>
      <c r="B381" s="54"/>
      <c r="C381" s="26"/>
      <c r="D381" s="26"/>
      <c r="E381" s="26"/>
      <c r="F381" s="26"/>
      <c r="G381" s="26"/>
      <c r="H381" s="26"/>
      <c r="I381" s="26"/>
      <c r="J381" s="26"/>
      <c r="K381" s="26"/>
      <c r="L381" s="55"/>
      <c r="M381" s="56"/>
      <c r="N381" s="56"/>
      <c r="O381" s="56"/>
      <c r="P381" s="56"/>
      <c r="Q381" s="56"/>
      <c r="R381" s="56"/>
      <c r="S381" s="56"/>
      <c r="T381" s="57"/>
      <c r="U381" s="26"/>
      <c r="V381" s="26"/>
      <c r="W381" s="26"/>
      <c r="X381" s="26"/>
      <c r="Y381" s="26"/>
      <c r="Z381" s="26"/>
    </row>
    <row r="382" spans="1:26" ht="12.75" customHeight="1">
      <c r="A382" s="26"/>
      <c r="B382" s="54"/>
      <c r="C382" s="26"/>
      <c r="D382" s="26"/>
      <c r="E382" s="26"/>
      <c r="F382" s="26"/>
      <c r="G382" s="26"/>
      <c r="H382" s="26"/>
      <c r="I382" s="26"/>
      <c r="J382" s="26"/>
      <c r="K382" s="26"/>
      <c r="L382" s="55"/>
      <c r="M382" s="56"/>
      <c r="N382" s="56"/>
      <c r="O382" s="56"/>
      <c r="P382" s="56"/>
      <c r="Q382" s="56"/>
      <c r="R382" s="56"/>
      <c r="S382" s="56"/>
      <c r="T382" s="57"/>
      <c r="U382" s="26"/>
      <c r="V382" s="26"/>
      <c r="W382" s="26"/>
      <c r="X382" s="26"/>
      <c r="Y382" s="26"/>
      <c r="Z382" s="26"/>
    </row>
    <row r="383" spans="1:26" ht="12.75" customHeight="1">
      <c r="A383" s="26"/>
      <c r="B383" s="54"/>
      <c r="C383" s="26"/>
      <c r="D383" s="26"/>
      <c r="E383" s="26"/>
      <c r="F383" s="26"/>
      <c r="G383" s="26"/>
      <c r="H383" s="26"/>
      <c r="I383" s="26"/>
      <c r="J383" s="26"/>
      <c r="K383" s="26"/>
      <c r="L383" s="55"/>
      <c r="M383" s="56"/>
      <c r="N383" s="56"/>
      <c r="O383" s="56"/>
      <c r="P383" s="56"/>
      <c r="Q383" s="56"/>
      <c r="R383" s="56"/>
      <c r="S383" s="56"/>
      <c r="T383" s="57"/>
      <c r="U383" s="26"/>
      <c r="V383" s="26"/>
      <c r="W383" s="26"/>
      <c r="X383" s="26"/>
      <c r="Y383" s="26"/>
      <c r="Z383" s="26"/>
    </row>
    <row r="384" spans="1:26" ht="12.75" customHeight="1">
      <c r="A384" s="26"/>
      <c r="B384" s="54"/>
      <c r="C384" s="26"/>
      <c r="D384" s="26"/>
      <c r="E384" s="26"/>
      <c r="F384" s="26"/>
      <c r="G384" s="26"/>
      <c r="H384" s="26"/>
      <c r="I384" s="26"/>
      <c r="J384" s="26"/>
      <c r="K384" s="26"/>
      <c r="L384" s="55"/>
      <c r="M384" s="56"/>
      <c r="N384" s="56"/>
      <c r="O384" s="56"/>
      <c r="P384" s="56"/>
      <c r="Q384" s="56"/>
      <c r="R384" s="56"/>
      <c r="S384" s="56"/>
      <c r="T384" s="57"/>
      <c r="U384" s="26"/>
      <c r="V384" s="26"/>
      <c r="W384" s="26"/>
      <c r="X384" s="26"/>
      <c r="Y384" s="26"/>
      <c r="Z384" s="26"/>
    </row>
    <row r="385" spans="1:26" ht="12.75" customHeight="1">
      <c r="A385" s="26"/>
      <c r="B385" s="54"/>
      <c r="C385" s="26"/>
      <c r="D385" s="26"/>
      <c r="E385" s="26"/>
      <c r="F385" s="26"/>
      <c r="G385" s="26"/>
      <c r="H385" s="26"/>
      <c r="I385" s="26"/>
      <c r="J385" s="26"/>
      <c r="K385" s="26"/>
      <c r="L385" s="55"/>
      <c r="M385" s="56"/>
      <c r="N385" s="56"/>
      <c r="O385" s="56"/>
      <c r="P385" s="56"/>
      <c r="Q385" s="56"/>
      <c r="R385" s="56"/>
      <c r="S385" s="56"/>
      <c r="T385" s="57"/>
      <c r="U385" s="26"/>
      <c r="V385" s="26"/>
      <c r="W385" s="26"/>
      <c r="X385" s="26"/>
      <c r="Y385" s="26"/>
      <c r="Z385" s="26"/>
    </row>
    <row r="386" spans="1:26" ht="12.75" customHeight="1">
      <c r="A386" s="26"/>
      <c r="B386" s="54"/>
      <c r="C386" s="26"/>
      <c r="D386" s="26"/>
      <c r="E386" s="26"/>
      <c r="F386" s="26"/>
      <c r="G386" s="26"/>
      <c r="H386" s="26"/>
      <c r="I386" s="26"/>
      <c r="J386" s="26"/>
      <c r="K386" s="26"/>
      <c r="L386" s="55"/>
      <c r="M386" s="56"/>
      <c r="N386" s="56"/>
      <c r="O386" s="56"/>
      <c r="P386" s="56"/>
      <c r="Q386" s="56"/>
      <c r="R386" s="56"/>
      <c r="S386" s="56"/>
      <c r="T386" s="57"/>
      <c r="U386" s="26"/>
      <c r="V386" s="26"/>
      <c r="W386" s="26"/>
      <c r="X386" s="26"/>
      <c r="Y386" s="26"/>
      <c r="Z386" s="26"/>
    </row>
    <row r="387" spans="1:26" ht="12.75" customHeight="1">
      <c r="A387" s="26"/>
      <c r="B387" s="54"/>
      <c r="C387" s="26"/>
      <c r="D387" s="26"/>
      <c r="E387" s="26"/>
      <c r="F387" s="26"/>
      <c r="G387" s="26"/>
      <c r="H387" s="26"/>
      <c r="I387" s="26"/>
      <c r="J387" s="26"/>
      <c r="K387" s="26"/>
      <c r="L387" s="55"/>
      <c r="M387" s="56"/>
      <c r="N387" s="56"/>
      <c r="O387" s="56"/>
      <c r="P387" s="56"/>
      <c r="Q387" s="56"/>
      <c r="R387" s="56"/>
      <c r="S387" s="56"/>
      <c r="T387" s="57"/>
      <c r="U387" s="26"/>
      <c r="V387" s="26"/>
      <c r="W387" s="26"/>
      <c r="X387" s="26"/>
      <c r="Y387" s="26"/>
      <c r="Z387" s="26"/>
    </row>
    <row r="388" spans="1:26" ht="12.75" customHeight="1">
      <c r="A388" s="26"/>
      <c r="B388" s="54"/>
      <c r="C388" s="26"/>
      <c r="D388" s="26"/>
      <c r="E388" s="26"/>
      <c r="F388" s="26"/>
      <c r="G388" s="26"/>
      <c r="H388" s="26"/>
      <c r="I388" s="26"/>
      <c r="J388" s="26"/>
      <c r="K388" s="26"/>
      <c r="L388" s="55"/>
      <c r="M388" s="56"/>
      <c r="N388" s="56"/>
      <c r="O388" s="56"/>
      <c r="P388" s="56"/>
      <c r="Q388" s="56"/>
      <c r="R388" s="56"/>
      <c r="S388" s="56"/>
      <c r="T388" s="57"/>
      <c r="U388" s="26"/>
      <c r="V388" s="26"/>
      <c r="W388" s="26"/>
      <c r="X388" s="26"/>
      <c r="Y388" s="26"/>
      <c r="Z388" s="26"/>
    </row>
    <row r="389" spans="1:26" ht="12.75" customHeight="1">
      <c r="A389" s="26"/>
      <c r="B389" s="54"/>
      <c r="C389" s="26"/>
      <c r="D389" s="26"/>
      <c r="E389" s="26"/>
      <c r="F389" s="26"/>
      <c r="G389" s="26"/>
      <c r="H389" s="26"/>
      <c r="I389" s="26"/>
      <c r="J389" s="26"/>
      <c r="K389" s="26"/>
      <c r="L389" s="55"/>
      <c r="M389" s="56"/>
      <c r="N389" s="56"/>
      <c r="O389" s="56"/>
      <c r="P389" s="56"/>
      <c r="Q389" s="56"/>
      <c r="R389" s="56"/>
      <c r="S389" s="56"/>
      <c r="T389" s="57"/>
      <c r="U389" s="26"/>
      <c r="V389" s="26"/>
      <c r="W389" s="26"/>
      <c r="X389" s="26"/>
      <c r="Y389" s="26"/>
      <c r="Z389" s="26"/>
    </row>
    <row r="390" spans="1:26" ht="12.75" customHeight="1">
      <c r="A390" s="26"/>
      <c r="B390" s="54"/>
      <c r="C390" s="26"/>
      <c r="D390" s="26"/>
      <c r="E390" s="26"/>
      <c r="F390" s="26"/>
      <c r="G390" s="26"/>
      <c r="H390" s="26"/>
      <c r="I390" s="26"/>
      <c r="J390" s="26"/>
      <c r="K390" s="26"/>
      <c r="L390" s="55"/>
      <c r="M390" s="56"/>
      <c r="N390" s="56"/>
      <c r="O390" s="56"/>
      <c r="P390" s="56"/>
      <c r="Q390" s="56"/>
      <c r="R390" s="56"/>
      <c r="S390" s="56"/>
      <c r="T390" s="57"/>
      <c r="U390" s="26"/>
      <c r="V390" s="26"/>
      <c r="W390" s="26"/>
      <c r="X390" s="26"/>
      <c r="Y390" s="26"/>
      <c r="Z390" s="26"/>
    </row>
    <row r="391" spans="1:26" ht="12.75" customHeight="1">
      <c r="A391" s="26"/>
      <c r="B391" s="54"/>
      <c r="C391" s="26"/>
      <c r="D391" s="26"/>
      <c r="E391" s="26"/>
      <c r="F391" s="26"/>
      <c r="G391" s="26"/>
      <c r="H391" s="26"/>
      <c r="I391" s="26"/>
      <c r="J391" s="26"/>
      <c r="K391" s="26"/>
      <c r="L391" s="55"/>
      <c r="M391" s="56"/>
      <c r="N391" s="56"/>
      <c r="O391" s="56"/>
      <c r="P391" s="56"/>
      <c r="Q391" s="56"/>
      <c r="R391" s="56"/>
      <c r="S391" s="56"/>
      <c r="T391" s="57"/>
      <c r="U391" s="26"/>
      <c r="V391" s="26"/>
      <c r="W391" s="26"/>
      <c r="X391" s="26"/>
      <c r="Y391" s="26"/>
      <c r="Z391" s="26"/>
    </row>
    <row r="392" spans="1:26" ht="12.75" customHeight="1">
      <c r="A392" s="26"/>
      <c r="B392" s="54"/>
      <c r="C392" s="26"/>
      <c r="D392" s="26"/>
      <c r="E392" s="26"/>
      <c r="F392" s="26"/>
      <c r="G392" s="26"/>
      <c r="H392" s="26"/>
      <c r="I392" s="26"/>
      <c r="J392" s="26"/>
      <c r="K392" s="26"/>
      <c r="L392" s="55"/>
      <c r="M392" s="56"/>
      <c r="N392" s="56"/>
      <c r="O392" s="56"/>
      <c r="P392" s="56"/>
      <c r="Q392" s="56"/>
      <c r="R392" s="56"/>
      <c r="S392" s="56"/>
      <c r="T392" s="57"/>
      <c r="U392" s="26"/>
      <c r="V392" s="26"/>
      <c r="W392" s="26"/>
      <c r="X392" s="26"/>
      <c r="Y392" s="26"/>
      <c r="Z392" s="26"/>
    </row>
    <row r="393" spans="1:26" ht="12.75" customHeight="1">
      <c r="A393" s="26"/>
      <c r="B393" s="54"/>
      <c r="C393" s="26"/>
      <c r="D393" s="26"/>
      <c r="E393" s="26"/>
      <c r="F393" s="26"/>
      <c r="G393" s="26"/>
      <c r="H393" s="26"/>
      <c r="I393" s="26"/>
      <c r="J393" s="26"/>
      <c r="K393" s="26"/>
      <c r="L393" s="55"/>
      <c r="M393" s="56"/>
      <c r="N393" s="56"/>
      <c r="O393" s="56"/>
      <c r="P393" s="56"/>
      <c r="Q393" s="56"/>
      <c r="R393" s="56"/>
      <c r="S393" s="56"/>
      <c r="T393" s="57"/>
      <c r="U393" s="26"/>
      <c r="V393" s="26"/>
      <c r="W393" s="26"/>
      <c r="X393" s="26"/>
      <c r="Y393" s="26"/>
      <c r="Z393" s="26"/>
    </row>
    <row r="394" spans="1:26" ht="12.75" customHeight="1">
      <c r="A394" s="26"/>
      <c r="B394" s="54"/>
      <c r="C394" s="26"/>
      <c r="D394" s="26"/>
      <c r="E394" s="26"/>
      <c r="F394" s="26"/>
      <c r="G394" s="26"/>
      <c r="H394" s="26"/>
      <c r="I394" s="26"/>
      <c r="J394" s="26"/>
      <c r="K394" s="26"/>
      <c r="L394" s="55"/>
      <c r="M394" s="56"/>
      <c r="N394" s="56"/>
      <c r="O394" s="56"/>
      <c r="P394" s="56"/>
      <c r="Q394" s="56"/>
      <c r="R394" s="56"/>
      <c r="S394" s="56"/>
      <c r="T394" s="57"/>
      <c r="U394" s="26"/>
      <c r="V394" s="26"/>
      <c r="W394" s="26"/>
      <c r="X394" s="26"/>
      <c r="Y394" s="26"/>
      <c r="Z394" s="26"/>
    </row>
    <row r="395" spans="1:26" ht="12.75" customHeight="1">
      <c r="A395" s="26"/>
      <c r="B395" s="54"/>
      <c r="C395" s="26"/>
      <c r="D395" s="26"/>
      <c r="E395" s="26"/>
      <c r="F395" s="26"/>
      <c r="G395" s="26"/>
      <c r="H395" s="26"/>
      <c r="I395" s="26"/>
      <c r="J395" s="26"/>
      <c r="K395" s="26"/>
      <c r="L395" s="55"/>
      <c r="M395" s="56"/>
      <c r="N395" s="56"/>
      <c r="O395" s="56"/>
      <c r="P395" s="56"/>
      <c r="Q395" s="56"/>
      <c r="R395" s="56"/>
      <c r="S395" s="56"/>
      <c r="T395" s="57"/>
      <c r="U395" s="26"/>
      <c r="V395" s="26"/>
      <c r="W395" s="26"/>
      <c r="X395" s="26"/>
      <c r="Y395" s="26"/>
      <c r="Z395" s="26"/>
    </row>
    <row r="396" spans="1:26" ht="12.75" customHeight="1">
      <c r="A396" s="26"/>
      <c r="B396" s="54"/>
      <c r="C396" s="26"/>
      <c r="D396" s="26"/>
      <c r="E396" s="26"/>
      <c r="F396" s="26"/>
      <c r="G396" s="26"/>
      <c r="H396" s="26"/>
      <c r="I396" s="26"/>
      <c r="J396" s="26"/>
      <c r="K396" s="26"/>
      <c r="L396" s="55"/>
      <c r="M396" s="56"/>
      <c r="N396" s="56"/>
      <c r="O396" s="56"/>
      <c r="P396" s="56"/>
      <c r="Q396" s="56"/>
      <c r="R396" s="56"/>
      <c r="S396" s="56"/>
      <c r="T396" s="57"/>
      <c r="U396" s="26"/>
      <c r="V396" s="26"/>
      <c r="W396" s="26"/>
      <c r="X396" s="26"/>
      <c r="Y396" s="26"/>
      <c r="Z396" s="26"/>
    </row>
    <row r="397" spans="1:26" ht="12.75" customHeight="1">
      <c r="A397" s="26"/>
      <c r="B397" s="54"/>
      <c r="C397" s="26"/>
      <c r="D397" s="26"/>
      <c r="E397" s="26"/>
      <c r="F397" s="26"/>
      <c r="G397" s="26"/>
      <c r="H397" s="26"/>
      <c r="I397" s="26"/>
      <c r="J397" s="26"/>
      <c r="K397" s="26"/>
      <c r="L397" s="55"/>
      <c r="M397" s="56"/>
      <c r="N397" s="56"/>
      <c r="O397" s="56"/>
      <c r="P397" s="56"/>
      <c r="Q397" s="56"/>
      <c r="R397" s="56"/>
      <c r="S397" s="56"/>
      <c r="T397" s="57"/>
      <c r="U397" s="26"/>
      <c r="V397" s="26"/>
      <c r="W397" s="26"/>
      <c r="X397" s="26"/>
      <c r="Y397" s="26"/>
      <c r="Z397" s="26"/>
    </row>
    <row r="398" spans="1:26" ht="12.75" customHeight="1">
      <c r="A398" s="26"/>
      <c r="B398" s="54"/>
      <c r="C398" s="26"/>
      <c r="D398" s="26"/>
      <c r="E398" s="26"/>
      <c r="F398" s="26"/>
      <c r="G398" s="26"/>
      <c r="H398" s="26"/>
      <c r="I398" s="26"/>
      <c r="J398" s="26"/>
      <c r="K398" s="26"/>
      <c r="L398" s="55"/>
      <c r="M398" s="56"/>
      <c r="N398" s="56"/>
      <c r="O398" s="56"/>
      <c r="P398" s="56"/>
      <c r="Q398" s="56"/>
      <c r="R398" s="56"/>
      <c r="S398" s="56"/>
      <c r="T398" s="57"/>
      <c r="U398" s="26"/>
      <c r="V398" s="26"/>
      <c r="W398" s="26"/>
      <c r="X398" s="26"/>
      <c r="Y398" s="26"/>
      <c r="Z398" s="26"/>
    </row>
    <row r="399" spans="1:26" ht="12.75" customHeight="1">
      <c r="A399" s="26"/>
      <c r="B399" s="54"/>
      <c r="C399" s="26"/>
      <c r="D399" s="26"/>
      <c r="E399" s="26"/>
      <c r="F399" s="26"/>
      <c r="G399" s="26"/>
      <c r="H399" s="26"/>
      <c r="I399" s="26"/>
      <c r="J399" s="26"/>
      <c r="K399" s="26"/>
      <c r="L399" s="55"/>
      <c r="M399" s="56"/>
      <c r="N399" s="56"/>
      <c r="O399" s="56"/>
      <c r="P399" s="56"/>
      <c r="Q399" s="56"/>
      <c r="R399" s="56"/>
      <c r="S399" s="56"/>
      <c r="T399" s="57"/>
      <c r="U399" s="26"/>
      <c r="V399" s="26"/>
      <c r="W399" s="26"/>
      <c r="X399" s="26"/>
      <c r="Y399" s="26"/>
      <c r="Z399" s="26"/>
    </row>
    <row r="400" spans="1:26" ht="12.75" customHeight="1">
      <c r="A400" s="26"/>
      <c r="B400" s="54"/>
      <c r="C400" s="26"/>
      <c r="D400" s="26"/>
      <c r="E400" s="26"/>
      <c r="F400" s="26"/>
      <c r="G400" s="26"/>
      <c r="H400" s="26"/>
      <c r="I400" s="26"/>
      <c r="J400" s="26"/>
      <c r="K400" s="26"/>
      <c r="L400" s="55"/>
      <c r="M400" s="56"/>
      <c r="N400" s="56"/>
      <c r="O400" s="56"/>
      <c r="P400" s="56"/>
      <c r="Q400" s="56"/>
      <c r="R400" s="56"/>
      <c r="S400" s="56"/>
      <c r="T400" s="57"/>
      <c r="U400" s="26"/>
      <c r="V400" s="26"/>
      <c r="W400" s="26"/>
      <c r="X400" s="26"/>
      <c r="Y400" s="26"/>
      <c r="Z400" s="26"/>
    </row>
    <row r="401" spans="1:26" ht="12.75" customHeight="1">
      <c r="A401" s="26"/>
      <c r="B401" s="54"/>
      <c r="C401" s="26"/>
      <c r="D401" s="26"/>
      <c r="E401" s="26"/>
      <c r="F401" s="26"/>
      <c r="G401" s="26"/>
      <c r="H401" s="26"/>
      <c r="I401" s="26"/>
      <c r="J401" s="26"/>
      <c r="K401" s="26"/>
      <c r="L401" s="55"/>
      <c r="M401" s="56"/>
      <c r="N401" s="56"/>
      <c r="O401" s="56"/>
      <c r="P401" s="56"/>
      <c r="Q401" s="56"/>
      <c r="R401" s="56"/>
      <c r="S401" s="56"/>
      <c r="T401" s="57"/>
      <c r="U401" s="26"/>
      <c r="V401" s="26"/>
      <c r="W401" s="26"/>
      <c r="X401" s="26"/>
      <c r="Y401" s="26"/>
      <c r="Z401" s="26"/>
    </row>
    <row r="402" spans="1:26" ht="12.75" customHeight="1">
      <c r="A402" s="26"/>
      <c r="B402" s="54"/>
      <c r="C402" s="26"/>
      <c r="D402" s="26"/>
      <c r="E402" s="26"/>
      <c r="F402" s="26"/>
      <c r="G402" s="26"/>
      <c r="H402" s="26"/>
      <c r="I402" s="26"/>
      <c r="J402" s="26"/>
      <c r="K402" s="26"/>
      <c r="L402" s="55"/>
      <c r="M402" s="56"/>
      <c r="N402" s="56"/>
      <c r="O402" s="56"/>
      <c r="P402" s="56"/>
      <c r="Q402" s="56"/>
      <c r="R402" s="56"/>
      <c r="S402" s="56"/>
      <c r="T402" s="57"/>
      <c r="U402" s="26"/>
      <c r="V402" s="26"/>
      <c r="W402" s="26"/>
      <c r="X402" s="26"/>
      <c r="Y402" s="26"/>
      <c r="Z402" s="26"/>
    </row>
    <row r="403" spans="1:26" ht="12.75" customHeight="1">
      <c r="A403" s="26"/>
      <c r="B403" s="54"/>
      <c r="C403" s="26"/>
      <c r="D403" s="26"/>
      <c r="E403" s="26"/>
      <c r="F403" s="26"/>
      <c r="G403" s="26"/>
      <c r="H403" s="26"/>
      <c r="I403" s="26"/>
      <c r="J403" s="26"/>
      <c r="K403" s="26"/>
      <c r="L403" s="55"/>
      <c r="M403" s="56"/>
      <c r="N403" s="56"/>
      <c r="O403" s="56"/>
      <c r="P403" s="56"/>
      <c r="Q403" s="56"/>
      <c r="R403" s="56"/>
      <c r="S403" s="56"/>
      <c r="T403" s="57"/>
      <c r="U403" s="26"/>
      <c r="V403" s="26"/>
      <c r="W403" s="26"/>
      <c r="X403" s="26"/>
      <c r="Y403" s="26"/>
      <c r="Z403" s="26"/>
    </row>
    <row r="404" spans="1:26" ht="12.75" customHeight="1">
      <c r="A404" s="26"/>
      <c r="B404" s="54"/>
      <c r="C404" s="26"/>
      <c r="D404" s="26"/>
      <c r="E404" s="26"/>
      <c r="F404" s="26"/>
      <c r="G404" s="26"/>
      <c r="H404" s="26"/>
      <c r="I404" s="26"/>
      <c r="J404" s="26"/>
      <c r="K404" s="26"/>
      <c r="L404" s="55"/>
      <c r="M404" s="56"/>
      <c r="N404" s="56"/>
      <c r="O404" s="56"/>
      <c r="P404" s="56"/>
      <c r="Q404" s="56"/>
      <c r="R404" s="56"/>
      <c r="S404" s="56"/>
      <c r="T404" s="57"/>
      <c r="U404" s="26"/>
      <c r="V404" s="26"/>
      <c r="W404" s="26"/>
      <c r="X404" s="26"/>
      <c r="Y404" s="26"/>
      <c r="Z404" s="26"/>
    </row>
    <row r="405" spans="1:26" ht="12.75" customHeight="1">
      <c r="A405" s="26"/>
      <c r="B405" s="54"/>
      <c r="C405" s="26"/>
      <c r="D405" s="26"/>
      <c r="E405" s="26"/>
      <c r="F405" s="26"/>
      <c r="G405" s="26"/>
      <c r="H405" s="26"/>
      <c r="I405" s="26"/>
      <c r="J405" s="26"/>
      <c r="K405" s="26"/>
      <c r="L405" s="55"/>
      <c r="M405" s="56"/>
      <c r="N405" s="56"/>
      <c r="O405" s="56"/>
      <c r="P405" s="56"/>
      <c r="Q405" s="56"/>
      <c r="R405" s="56"/>
      <c r="S405" s="56"/>
      <c r="T405" s="57"/>
      <c r="U405" s="26"/>
      <c r="V405" s="26"/>
      <c r="W405" s="26"/>
      <c r="X405" s="26"/>
      <c r="Y405" s="26"/>
      <c r="Z405" s="26"/>
    </row>
    <row r="406" spans="1:26" ht="12.75" customHeight="1">
      <c r="A406" s="26"/>
      <c r="B406" s="54"/>
      <c r="C406" s="26"/>
      <c r="D406" s="26"/>
      <c r="E406" s="26"/>
      <c r="F406" s="26"/>
      <c r="G406" s="26"/>
      <c r="H406" s="26"/>
      <c r="I406" s="26"/>
      <c r="J406" s="26"/>
      <c r="K406" s="26"/>
      <c r="L406" s="55"/>
      <c r="M406" s="56"/>
      <c r="N406" s="56"/>
      <c r="O406" s="56"/>
      <c r="P406" s="56"/>
      <c r="Q406" s="56"/>
      <c r="R406" s="56"/>
      <c r="S406" s="56"/>
      <c r="T406" s="57"/>
      <c r="U406" s="26"/>
      <c r="V406" s="26"/>
      <c r="W406" s="26"/>
      <c r="X406" s="26"/>
      <c r="Y406" s="26"/>
      <c r="Z406" s="26"/>
    </row>
    <row r="407" spans="1:26" ht="12.75" customHeight="1">
      <c r="A407" s="26"/>
      <c r="B407" s="54"/>
      <c r="C407" s="26"/>
      <c r="D407" s="26"/>
      <c r="E407" s="26"/>
      <c r="F407" s="26"/>
      <c r="G407" s="26"/>
      <c r="H407" s="26"/>
      <c r="I407" s="26"/>
      <c r="J407" s="26"/>
      <c r="K407" s="26"/>
      <c r="L407" s="55"/>
      <c r="M407" s="56"/>
      <c r="N407" s="56"/>
      <c r="O407" s="56"/>
      <c r="P407" s="56"/>
      <c r="Q407" s="56"/>
      <c r="R407" s="56"/>
      <c r="S407" s="56"/>
      <c r="T407" s="57"/>
      <c r="U407" s="26"/>
      <c r="V407" s="26"/>
      <c r="W407" s="26"/>
      <c r="X407" s="26"/>
      <c r="Y407" s="26"/>
      <c r="Z407" s="26"/>
    </row>
    <row r="408" spans="1:26" ht="12.75" customHeight="1">
      <c r="A408" s="26"/>
      <c r="B408" s="54"/>
      <c r="C408" s="26"/>
      <c r="D408" s="26"/>
      <c r="E408" s="26"/>
      <c r="F408" s="26"/>
      <c r="G408" s="26"/>
      <c r="H408" s="26"/>
      <c r="I408" s="26"/>
      <c r="J408" s="26"/>
      <c r="K408" s="26"/>
      <c r="L408" s="55"/>
      <c r="M408" s="56"/>
      <c r="N408" s="56"/>
      <c r="O408" s="56"/>
      <c r="P408" s="56"/>
      <c r="Q408" s="56"/>
      <c r="R408" s="56"/>
      <c r="S408" s="56"/>
      <c r="T408" s="57"/>
      <c r="U408" s="26"/>
      <c r="V408" s="26"/>
      <c r="W408" s="26"/>
      <c r="X408" s="26"/>
      <c r="Y408" s="26"/>
      <c r="Z408" s="26"/>
    </row>
    <row r="409" spans="1:26" ht="12.75" customHeight="1">
      <c r="A409" s="26"/>
      <c r="B409" s="54"/>
      <c r="C409" s="26"/>
      <c r="D409" s="26"/>
      <c r="E409" s="26"/>
      <c r="F409" s="26"/>
      <c r="G409" s="26"/>
      <c r="H409" s="26"/>
      <c r="I409" s="26"/>
      <c r="J409" s="26"/>
      <c r="K409" s="26"/>
      <c r="L409" s="55"/>
      <c r="M409" s="56"/>
      <c r="N409" s="56"/>
      <c r="O409" s="56"/>
      <c r="P409" s="56"/>
      <c r="Q409" s="56"/>
      <c r="R409" s="56"/>
      <c r="S409" s="56"/>
      <c r="T409" s="57"/>
      <c r="U409" s="26"/>
      <c r="V409" s="26"/>
      <c r="W409" s="26"/>
      <c r="X409" s="26"/>
      <c r="Y409" s="26"/>
      <c r="Z409" s="26"/>
    </row>
    <row r="410" spans="1:26" ht="12.75" customHeight="1">
      <c r="A410" s="26"/>
      <c r="B410" s="54"/>
      <c r="C410" s="26"/>
      <c r="D410" s="26"/>
      <c r="E410" s="26"/>
      <c r="F410" s="26"/>
      <c r="G410" s="26"/>
      <c r="H410" s="26"/>
      <c r="I410" s="26"/>
      <c r="J410" s="26"/>
      <c r="K410" s="26"/>
      <c r="L410" s="55"/>
      <c r="M410" s="56"/>
      <c r="N410" s="56"/>
      <c r="O410" s="56"/>
      <c r="P410" s="56"/>
      <c r="Q410" s="56"/>
      <c r="R410" s="56"/>
      <c r="S410" s="56"/>
      <c r="T410" s="57"/>
      <c r="U410" s="26"/>
      <c r="V410" s="26"/>
      <c r="W410" s="26"/>
      <c r="X410" s="26"/>
      <c r="Y410" s="26"/>
      <c r="Z410" s="26"/>
    </row>
    <row r="411" spans="1:26" ht="12.75" customHeight="1">
      <c r="A411" s="26"/>
      <c r="B411" s="54"/>
      <c r="C411" s="26"/>
      <c r="D411" s="26"/>
      <c r="E411" s="26"/>
      <c r="F411" s="26"/>
      <c r="G411" s="26"/>
      <c r="H411" s="26"/>
      <c r="I411" s="26"/>
      <c r="J411" s="26"/>
      <c r="K411" s="26"/>
      <c r="L411" s="55"/>
      <c r="M411" s="56"/>
      <c r="N411" s="56"/>
      <c r="O411" s="56"/>
      <c r="P411" s="56"/>
      <c r="Q411" s="56"/>
      <c r="R411" s="56"/>
      <c r="S411" s="56"/>
      <c r="T411" s="57"/>
      <c r="U411" s="26"/>
      <c r="V411" s="26"/>
      <c r="W411" s="26"/>
      <c r="X411" s="26"/>
      <c r="Y411" s="26"/>
      <c r="Z411" s="26"/>
    </row>
    <row r="412" spans="1:26" ht="12.75" customHeight="1">
      <c r="A412" s="26"/>
      <c r="B412" s="54"/>
      <c r="C412" s="26"/>
      <c r="D412" s="26"/>
      <c r="E412" s="26"/>
      <c r="F412" s="26"/>
      <c r="G412" s="26"/>
      <c r="H412" s="26"/>
      <c r="I412" s="26"/>
      <c r="J412" s="26"/>
      <c r="K412" s="26"/>
      <c r="L412" s="55"/>
      <c r="M412" s="56"/>
      <c r="N412" s="56"/>
      <c r="O412" s="56"/>
      <c r="P412" s="56"/>
      <c r="Q412" s="56"/>
      <c r="R412" s="56"/>
      <c r="S412" s="56"/>
      <c r="T412" s="57"/>
      <c r="U412" s="26"/>
      <c r="V412" s="26"/>
      <c r="W412" s="26"/>
      <c r="X412" s="26"/>
      <c r="Y412" s="26"/>
      <c r="Z412" s="26"/>
    </row>
    <row r="413" spans="1:26" ht="12.75" customHeight="1">
      <c r="A413" s="26"/>
      <c r="B413" s="54"/>
      <c r="C413" s="26"/>
      <c r="D413" s="26"/>
      <c r="E413" s="26"/>
      <c r="F413" s="26"/>
      <c r="G413" s="26"/>
      <c r="H413" s="26"/>
      <c r="I413" s="26"/>
      <c r="J413" s="26"/>
      <c r="K413" s="26"/>
      <c r="L413" s="55"/>
      <c r="M413" s="56"/>
      <c r="N413" s="56"/>
      <c r="O413" s="56"/>
      <c r="P413" s="56"/>
      <c r="Q413" s="56"/>
      <c r="R413" s="56"/>
      <c r="S413" s="56"/>
      <c r="T413" s="57"/>
      <c r="U413" s="26"/>
      <c r="V413" s="26"/>
      <c r="W413" s="26"/>
      <c r="X413" s="26"/>
      <c r="Y413" s="26"/>
      <c r="Z413" s="26"/>
    </row>
    <row r="414" spans="1:26" ht="12.75" customHeight="1">
      <c r="A414" s="26"/>
      <c r="B414" s="54"/>
      <c r="C414" s="26"/>
      <c r="D414" s="26"/>
      <c r="E414" s="26"/>
      <c r="F414" s="26"/>
      <c r="G414" s="26"/>
      <c r="H414" s="26"/>
      <c r="I414" s="26"/>
      <c r="J414" s="26"/>
      <c r="K414" s="26"/>
      <c r="L414" s="55"/>
      <c r="M414" s="56"/>
      <c r="N414" s="56"/>
      <c r="O414" s="56"/>
      <c r="P414" s="56"/>
      <c r="Q414" s="56"/>
      <c r="R414" s="56"/>
      <c r="S414" s="56"/>
      <c r="T414" s="57"/>
      <c r="U414" s="26"/>
      <c r="V414" s="26"/>
      <c r="W414" s="26"/>
      <c r="X414" s="26"/>
      <c r="Y414" s="26"/>
      <c r="Z414" s="26"/>
    </row>
    <row r="415" spans="1:26" ht="12.75" customHeight="1">
      <c r="A415" s="26"/>
      <c r="B415" s="54"/>
      <c r="C415" s="26"/>
      <c r="D415" s="26"/>
      <c r="E415" s="26"/>
      <c r="F415" s="26"/>
      <c r="G415" s="26"/>
      <c r="H415" s="26"/>
      <c r="I415" s="26"/>
      <c r="J415" s="26"/>
      <c r="K415" s="26"/>
      <c r="L415" s="55"/>
      <c r="M415" s="56"/>
      <c r="N415" s="56"/>
      <c r="O415" s="56"/>
      <c r="P415" s="56"/>
      <c r="Q415" s="56"/>
      <c r="R415" s="56"/>
      <c r="S415" s="56"/>
      <c r="T415" s="57"/>
      <c r="U415" s="26"/>
      <c r="V415" s="26"/>
      <c r="W415" s="26"/>
      <c r="X415" s="26"/>
      <c r="Y415" s="26"/>
      <c r="Z415" s="26"/>
    </row>
    <row r="416" spans="1:26" ht="12.75" customHeight="1">
      <c r="A416" s="26"/>
      <c r="B416" s="54"/>
      <c r="C416" s="26"/>
      <c r="D416" s="26"/>
      <c r="E416" s="26"/>
      <c r="F416" s="26"/>
      <c r="G416" s="26"/>
      <c r="H416" s="26"/>
      <c r="I416" s="26"/>
      <c r="J416" s="26"/>
      <c r="K416" s="26"/>
      <c r="L416" s="55"/>
      <c r="M416" s="56"/>
      <c r="N416" s="56"/>
      <c r="O416" s="56"/>
      <c r="P416" s="56"/>
      <c r="Q416" s="56"/>
      <c r="R416" s="56"/>
      <c r="S416" s="56"/>
      <c r="T416" s="57"/>
      <c r="U416" s="26"/>
      <c r="V416" s="26"/>
      <c r="W416" s="26"/>
      <c r="X416" s="26"/>
      <c r="Y416" s="26"/>
      <c r="Z416" s="26"/>
    </row>
    <row r="417" spans="1:26" ht="12.75" customHeight="1">
      <c r="A417" s="26"/>
      <c r="B417" s="54"/>
      <c r="C417" s="26"/>
      <c r="D417" s="26"/>
      <c r="E417" s="26"/>
      <c r="F417" s="26"/>
      <c r="G417" s="26"/>
      <c r="H417" s="26"/>
      <c r="I417" s="26"/>
      <c r="J417" s="26"/>
      <c r="K417" s="26"/>
      <c r="L417" s="55"/>
      <c r="M417" s="56"/>
      <c r="N417" s="56"/>
      <c r="O417" s="56"/>
      <c r="P417" s="56"/>
      <c r="Q417" s="56"/>
      <c r="R417" s="56"/>
      <c r="S417" s="56"/>
      <c r="T417" s="57"/>
      <c r="U417" s="26"/>
      <c r="V417" s="26"/>
      <c r="W417" s="26"/>
      <c r="X417" s="26"/>
      <c r="Y417" s="26"/>
      <c r="Z417" s="26"/>
    </row>
    <row r="418" spans="1:26" ht="12.75" customHeight="1">
      <c r="A418" s="26"/>
      <c r="B418" s="54"/>
      <c r="C418" s="26"/>
      <c r="D418" s="26"/>
      <c r="E418" s="26"/>
      <c r="F418" s="26"/>
      <c r="G418" s="26"/>
      <c r="H418" s="26"/>
      <c r="I418" s="26"/>
      <c r="J418" s="26"/>
      <c r="K418" s="26"/>
      <c r="L418" s="55"/>
      <c r="M418" s="56"/>
      <c r="N418" s="56"/>
      <c r="O418" s="56"/>
      <c r="P418" s="56"/>
      <c r="Q418" s="56"/>
      <c r="R418" s="56"/>
      <c r="S418" s="56"/>
      <c r="T418" s="57"/>
      <c r="U418" s="26"/>
      <c r="V418" s="26"/>
      <c r="W418" s="26"/>
      <c r="X418" s="26"/>
      <c r="Y418" s="26"/>
      <c r="Z418" s="26"/>
    </row>
    <row r="419" spans="1:26" ht="12.75" customHeight="1">
      <c r="A419" s="26"/>
      <c r="B419" s="54"/>
      <c r="C419" s="26"/>
      <c r="D419" s="26"/>
      <c r="E419" s="26"/>
      <c r="F419" s="26"/>
      <c r="G419" s="26"/>
      <c r="H419" s="26"/>
      <c r="I419" s="26"/>
      <c r="J419" s="26"/>
      <c r="K419" s="26"/>
      <c r="L419" s="55"/>
      <c r="M419" s="56"/>
      <c r="N419" s="56"/>
      <c r="O419" s="56"/>
      <c r="P419" s="56"/>
      <c r="Q419" s="56"/>
      <c r="R419" s="56"/>
      <c r="S419" s="56"/>
      <c r="T419" s="57"/>
      <c r="U419" s="26"/>
      <c r="V419" s="26"/>
      <c r="W419" s="26"/>
      <c r="X419" s="26"/>
      <c r="Y419" s="26"/>
      <c r="Z419" s="26"/>
    </row>
    <row r="420" spans="1:26" ht="12.75" customHeight="1">
      <c r="A420" s="26"/>
      <c r="B420" s="54"/>
      <c r="C420" s="26"/>
      <c r="D420" s="26"/>
      <c r="E420" s="26"/>
      <c r="F420" s="26"/>
      <c r="G420" s="26"/>
      <c r="H420" s="26"/>
      <c r="I420" s="26"/>
      <c r="J420" s="26"/>
      <c r="K420" s="26"/>
      <c r="L420" s="55"/>
      <c r="M420" s="56"/>
      <c r="N420" s="56"/>
      <c r="O420" s="56"/>
      <c r="P420" s="56"/>
      <c r="Q420" s="56"/>
      <c r="R420" s="56"/>
      <c r="S420" s="56"/>
      <c r="T420" s="57"/>
      <c r="U420" s="26"/>
      <c r="V420" s="26"/>
      <c r="W420" s="26"/>
      <c r="X420" s="26"/>
      <c r="Y420" s="26"/>
      <c r="Z420" s="26"/>
    </row>
    <row r="421" spans="1:26" ht="12.75" customHeight="1">
      <c r="A421" s="26"/>
      <c r="B421" s="54"/>
      <c r="C421" s="26"/>
      <c r="D421" s="26"/>
      <c r="E421" s="26"/>
      <c r="F421" s="26"/>
      <c r="G421" s="26"/>
      <c r="H421" s="26"/>
      <c r="I421" s="26"/>
      <c r="J421" s="26"/>
      <c r="K421" s="26"/>
      <c r="L421" s="55"/>
      <c r="M421" s="56"/>
      <c r="N421" s="56"/>
      <c r="O421" s="56"/>
      <c r="P421" s="56"/>
      <c r="Q421" s="56"/>
      <c r="R421" s="56"/>
      <c r="S421" s="56"/>
      <c r="T421" s="57"/>
      <c r="U421" s="26"/>
      <c r="V421" s="26"/>
      <c r="W421" s="26"/>
      <c r="X421" s="26"/>
      <c r="Y421" s="26"/>
      <c r="Z421" s="26"/>
    </row>
    <row r="422" spans="1:26" ht="12.75" customHeight="1">
      <c r="A422" s="26"/>
      <c r="B422" s="54"/>
      <c r="C422" s="26"/>
      <c r="D422" s="26"/>
      <c r="E422" s="26"/>
      <c r="F422" s="26"/>
      <c r="G422" s="26"/>
      <c r="H422" s="26"/>
      <c r="I422" s="26"/>
      <c r="J422" s="26"/>
      <c r="K422" s="26"/>
      <c r="L422" s="55"/>
      <c r="M422" s="56"/>
      <c r="N422" s="56"/>
      <c r="O422" s="56"/>
      <c r="P422" s="56"/>
      <c r="Q422" s="56"/>
      <c r="R422" s="56"/>
      <c r="S422" s="56"/>
      <c r="T422" s="57"/>
      <c r="U422" s="26"/>
      <c r="V422" s="26"/>
      <c r="W422" s="26"/>
      <c r="X422" s="26"/>
      <c r="Y422" s="26"/>
      <c r="Z422" s="26"/>
    </row>
    <row r="423" spans="1:26" ht="12.75" customHeight="1">
      <c r="A423" s="26"/>
      <c r="B423" s="54"/>
      <c r="C423" s="26"/>
      <c r="D423" s="26"/>
      <c r="E423" s="26"/>
      <c r="F423" s="26"/>
      <c r="G423" s="26"/>
      <c r="H423" s="26"/>
      <c r="I423" s="26"/>
      <c r="J423" s="26"/>
      <c r="K423" s="26"/>
      <c r="L423" s="55"/>
      <c r="M423" s="56"/>
      <c r="N423" s="56"/>
      <c r="O423" s="56"/>
      <c r="P423" s="56"/>
      <c r="Q423" s="56"/>
      <c r="R423" s="56"/>
      <c r="S423" s="56"/>
      <c r="T423" s="57"/>
      <c r="U423" s="26"/>
      <c r="V423" s="26"/>
      <c r="W423" s="26"/>
      <c r="X423" s="26"/>
      <c r="Y423" s="26"/>
      <c r="Z423" s="26"/>
    </row>
    <row r="424" spans="1:26" ht="12.75" customHeight="1">
      <c r="A424" s="26"/>
      <c r="B424" s="54"/>
      <c r="C424" s="26"/>
      <c r="D424" s="26"/>
      <c r="E424" s="26"/>
      <c r="F424" s="26"/>
      <c r="G424" s="26"/>
      <c r="H424" s="26"/>
      <c r="I424" s="26"/>
      <c r="J424" s="26"/>
      <c r="K424" s="26"/>
      <c r="L424" s="55"/>
      <c r="M424" s="56"/>
      <c r="N424" s="56"/>
      <c r="O424" s="56"/>
      <c r="P424" s="56"/>
      <c r="Q424" s="56"/>
      <c r="R424" s="56"/>
      <c r="S424" s="56"/>
      <c r="T424" s="57"/>
      <c r="U424" s="26"/>
      <c r="V424" s="26"/>
      <c r="W424" s="26"/>
      <c r="X424" s="26"/>
      <c r="Y424" s="26"/>
      <c r="Z424" s="26"/>
    </row>
    <row r="425" spans="1:26" ht="12.75" customHeight="1">
      <c r="A425" s="26"/>
      <c r="B425" s="54"/>
      <c r="C425" s="26"/>
      <c r="D425" s="26"/>
      <c r="E425" s="26"/>
      <c r="F425" s="26"/>
      <c r="G425" s="26"/>
      <c r="H425" s="26"/>
      <c r="I425" s="26"/>
      <c r="J425" s="26"/>
      <c r="K425" s="26"/>
      <c r="L425" s="55"/>
      <c r="M425" s="56"/>
      <c r="N425" s="56"/>
      <c r="O425" s="56"/>
      <c r="P425" s="56"/>
      <c r="Q425" s="56"/>
      <c r="R425" s="56"/>
      <c r="S425" s="56"/>
      <c r="T425" s="57"/>
      <c r="U425" s="26"/>
      <c r="V425" s="26"/>
      <c r="W425" s="26"/>
      <c r="X425" s="26"/>
      <c r="Y425" s="26"/>
      <c r="Z425" s="26"/>
    </row>
    <row r="426" spans="1:26" ht="12.75" customHeight="1">
      <c r="A426" s="26"/>
      <c r="B426" s="54"/>
      <c r="C426" s="26"/>
      <c r="D426" s="26"/>
      <c r="E426" s="26"/>
      <c r="F426" s="26"/>
      <c r="G426" s="26"/>
      <c r="H426" s="26"/>
      <c r="I426" s="26"/>
      <c r="J426" s="26"/>
      <c r="K426" s="26"/>
      <c r="L426" s="55"/>
      <c r="M426" s="56"/>
      <c r="N426" s="56"/>
      <c r="O426" s="56"/>
      <c r="P426" s="56"/>
      <c r="Q426" s="56"/>
      <c r="R426" s="56"/>
      <c r="S426" s="56"/>
      <c r="T426" s="57"/>
      <c r="U426" s="26"/>
      <c r="V426" s="26"/>
      <c r="W426" s="26"/>
      <c r="X426" s="26"/>
      <c r="Y426" s="26"/>
      <c r="Z426" s="26"/>
    </row>
    <row r="427" spans="1:26" ht="12.75" customHeight="1">
      <c r="A427" s="26"/>
      <c r="B427" s="54"/>
      <c r="C427" s="26"/>
      <c r="D427" s="26"/>
      <c r="E427" s="26"/>
      <c r="F427" s="26"/>
      <c r="G427" s="26"/>
      <c r="H427" s="26"/>
      <c r="I427" s="26"/>
      <c r="J427" s="26"/>
      <c r="K427" s="26"/>
      <c r="L427" s="55"/>
      <c r="M427" s="56"/>
      <c r="N427" s="56"/>
      <c r="O427" s="56"/>
      <c r="P427" s="56"/>
      <c r="Q427" s="56"/>
      <c r="R427" s="56"/>
      <c r="S427" s="56"/>
      <c r="T427" s="57"/>
      <c r="U427" s="26"/>
      <c r="V427" s="26"/>
      <c r="W427" s="26"/>
      <c r="X427" s="26"/>
      <c r="Y427" s="26"/>
      <c r="Z427" s="26"/>
    </row>
    <row r="428" spans="1:26" ht="12.75" customHeight="1">
      <c r="A428" s="26"/>
      <c r="B428" s="54"/>
      <c r="C428" s="26"/>
      <c r="D428" s="26"/>
      <c r="E428" s="26"/>
      <c r="F428" s="26"/>
      <c r="G428" s="26"/>
      <c r="H428" s="26"/>
      <c r="I428" s="26"/>
      <c r="J428" s="26"/>
      <c r="K428" s="26"/>
      <c r="L428" s="55"/>
      <c r="M428" s="56"/>
      <c r="N428" s="56"/>
      <c r="O428" s="56"/>
      <c r="P428" s="56"/>
      <c r="Q428" s="56"/>
      <c r="R428" s="56"/>
      <c r="S428" s="56"/>
      <c r="T428" s="57"/>
      <c r="U428" s="26"/>
      <c r="V428" s="26"/>
      <c r="W428" s="26"/>
      <c r="X428" s="26"/>
      <c r="Y428" s="26"/>
      <c r="Z428" s="26"/>
    </row>
    <row r="429" spans="1:26" ht="12.75" customHeight="1">
      <c r="A429" s="26"/>
      <c r="B429" s="54"/>
      <c r="C429" s="26"/>
      <c r="D429" s="26"/>
      <c r="E429" s="26"/>
      <c r="F429" s="26"/>
      <c r="G429" s="26"/>
      <c r="H429" s="26"/>
      <c r="I429" s="26"/>
      <c r="J429" s="26"/>
      <c r="K429" s="26"/>
      <c r="L429" s="55"/>
      <c r="M429" s="56"/>
      <c r="N429" s="56"/>
      <c r="O429" s="56"/>
      <c r="P429" s="56"/>
      <c r="Q429" s="56"/>
      <c r="R429" s="56"/>
      <c r="S429" s="56"/>
      <c r="T429" s="57"/>
      <c r="U429" s="26"/>
      <c r="V429" s="26"/>
      <c r="W429" s="26"/>
      <c r="X429" s="26"/>
      <c r="Y429" s="26"/>
      <c r="Z429" s="26"/>
    </row>
    <row r="430" spans="1:26" ht="12.75" customHeight="1">
      <c r="A430" s="26"/>
      <c r="B430" s="54"/>
      <c r="C430" s="26"/>
      <c r="D430" s="26"/>
      <c r="E430" s="26"/>
      <c r="F430" s="26"/>
      <c r="G430" s="26"/>
      <c r="H430" s="26"/>
      <c r="I430" s="26"/>
      <c r="J430" s="26"/>
      <c r="K430" s="26"/>
      <c r="L430" s="55"/>
      <c r="M430" s="56"/>
      <c r="N430" s="56"/>
      <c r="O430" s="56"/>
      <c r="P430" s="56"/>
      <c r="Q430" s="56"/>
      <c r="R430" s="56"/>
      <c r="S430" s="56"/>
      <c r="T430" s="57"/>
      <c r="U430" s="26"/>
      <c r="V430" s="26"/>
      <c r="W430" s="26"/>
      <c r="X430" s="26"/>
      <c r="Y430" s="26"/>
      <c r="Z430" s="26"/>
    </row>
    <row r="431" spans="1:26" ht="12.75" customHeight="1">
      <c r="A431" s="26"/>
      <c r="B431" s="54"/>
      <c r="C431" s="26"/>
      <c r="D431" s="26"/>
      <c r="E431" s="26"/>
      <c r="F431" s="26"/>
      <c r="G431" s="26"/>
      <c r="H431" s="26"/>
      <c r="I431" s="26"/>
      <c r="J431" s="26"/>
      <c r="K431" s="26"/>
      <c r="L431" s="55"/>
      <c r="M431" s="56"/>
      <c r="N431" s="56"/>
      <c r="O431" s="56"/>
      <c r="P431" s="56"/>
      <c r="Q431" s="56"/>
      <c r="R431" s="56"/>
      <c r="S431" s="56"/>
      <c r="T431" s="57"/>
      <c r="U431" s="26"/>
      <c r="V431" s="26"/>
      <c r="W431" s="26"/>
      <c r="X431" s="26"/>
      <c r="Y431" s="26"/>
      <c r="Z431" s="26"/>
    </row>
    <row r="432" spans="1:26" ht="12.75" customHeight="1">
      <c r="A432" s="26"/>
      <c r="B432" s="54"/>
      <c r="C432" s="26"/>
      <c r="D432" s="26"/>
      <c r="E432" s="26"/>
      <c r="F432" s="26"/>
      <c r="G432" s="26"/>
      <c r="H432" s="26"/>
      <c r="I432" s="26"/>
      <c r="J432" s="26"/>
      <c r="K432" s="26"/>
      <c r="L432" s="55"/>
      <c r="M432" s="56"/>
      <c r="N432" s="56"/>
      <c r="O432" s="56"/>
      <c r="P432" s="56"/>
      <c r="Q432" s="56"/>
      <c r="R432" s="56"/>
      <c r="S432" s="56"/>
      <c r="T432" s="57"/>
      <c r="U432" s="26"/>
      <c r="V432" s="26"/>
      <c r="W432" s="26"/>
      <c r="X432" s="26"/>
      <c r="Y432" s="26"/>
      <c r="Z432" s="26"/>
    </row>
    <row r="433" spans="1:26" ht="12.75" customHeight="1">
      <c r="A433" s="26"/>
      <c r="B433" s="54"/>
      <c r="C433" s="26"/>
      <c r="D433" s="26"/>
      <c r="E433" s="26"/>
      <c r="F433" s="26"/>
      <c r="G433" s="26"/>
      <c r="H433" s="26"/>
      <c r="I433" s="26"/>
      <c r="J433" s="26"/>
      <c r="K433" s="26"/>
      <c r="L433" s="55"/>
      <c r="M433" s="56"/>
      <c r="N433" s="56"/>
      <c r="O433" s="56"/>
      <c r="P433" s="56"/>
      <c r="Q433" s="56"/>
      <c r="R433" s="56"/>
      <c r="S433" s="56"/>
      <c r="T433" s="57"/>
      <c r="U433" s="26"/>
      <c r="V433" s="26"/>
      <c r="W433" s="26"/>
      <c r="X433" s="26"/>
      <c r="Y433" s="26"/>
      <c r="Z433" s="26"/>
    </row>
    <row r="434" spans="1:26" ht="12.75" customHeight="1">
      <c r="A434" s="26"/>
      <c r="B434" s="54"/>
      <c r="C434" s="26"/>
      <c r="D434" s="26"/>
      <c r="E434" s="26"/>
      <c r="F434" s="26"/>
      <c r="G434" s="26"/>
      <c r="H434" s="26"/>
      <c r="I434" s="26"/>
      <c r="J434" s="26"/>
      <c r="K434" s="26"/>
      <c r="L434" s="55"/>
      <c r="M434" s="56"/>
      <c r="N434" s="56"/>
      <c r="O434" s="56"/>
      <c r="P434" s="56"/>
      <c r="Q434" s="56"/>
      <c r="R434" s="56"/>
      <c r="S434" s="56"/>
      <c r="T434" s="57"/>
      <c r="U434" s="26"/>
      <c r="V434" s="26"/>
      <c r="W434" s="26"/>
      <c r="X434" s="26"/>
      <c r="Y434" s="26"/>
      <c r="Z434" s="26"/>
    </row>
    <row r="435" spans="1:26" ht="12.75" customHeight="1">
      <c r="A435" s="26"/>
      <c r="B435" s="54"/>
      <c r="C435" s="26"/>
      <c r="D435" s="26"/>
      <c r="E435" s="26"/>
      <c r="F435" s="26"/>
      <c r="G435" s="26"/>
      <c r="H435" s="26"/>
      <c r="I435" s="26"/>
      <c r="J435" s="26"/>
      <c r="K435" s="26"/>
      <c r="L435" s="55"/>
      <c r="M435" s="56"/>
      <c r="N435" s="56"/>
      <c r="O435" s="56"/>
      <c r="P435" s="56"/>
      <c r="Q435" s="56"/>
      <c r="R435" s="56"/>
      <c r="S435" s="56"/>
      <c r="T435" s="57"/>
      <c r="U435" s="26"/>
      <c r="V435" s="26"/>
      <c r="W435" s="26"/>
      <c r="X435" s="26"/>
      <c r="Y435" s="26"/>
      <c r="Z435" s="26"/>
    </row>
    <row r="436" spans="1:26" ht="12.75" customHeight="1">
      <c r="A436" s="26"/>
      <c r="B436" s="54"/>
      <c r="C436" s="26"/>
      <c r="D436" s="26"/>
      <c r="E436" s="26"/>
      <c r="F436" s="26"/>
      <c r="G436" s="26"/>
      <c r="H436" s="26"/>
      <c r="I436" s="26"/>
      <c r="J436" s="26"/>
      <c r="K436" s="26"/>
      <c r="L436" s="55"/>
      <c r="M436" s="56"/>
      <c r="N436" s="56"/>
      <c r="O436" s="56"/>
      <c r="P436" s="56"/>
      <c r="Q436" s="56"/>
      <c r="R436" s="56"/>
      <c r="S436" s="56"/>
      <c r="T436" s="57"/>
      <c r="U436" s="26"/>
      <c r="V436" s="26"/>
      <c r="W436" s="26"/>
      <c r="X436" s="26"/>
      <c r="Y436" s="26"/>
      <c r="Z436" s="26"/>
    </row>
    <row r="437" spans="1:26" ht="12.75" customHeight="1">
      <c r="A437" s="26"/>
      <c r="B437" s="54"/>
      <c r="C437" s="26"/>
      <c r="D437" s="26"/>
      <c r="E437" s="26"/>
      <c r="F437" s="26"/>
      <c r="G437" s="26"/>
      <c r="H437" s="26"/>
      <c r="I437" s="26"/>
      <c r="J437" s="26"/>
      <c r="K437" s="26"/>
      <c r="L437" s="55"/>
      <c r="M437" s="56"/>
      <c r="N437" s="56"/>
      <c r="O437" s="56"/>
      <c r="P437" s="56"/>
      <c r="Q437" s="56"/>
      <c r="R437" s="56"/>
      <c r="S437" s="56"/>
      <c r="T437" s="57"/>
      <c r="U437" s="26"/>
      <c r="V437" s="26"/>
      <c r="W437" s="26"/>
      <c r="X437" s="26"/>
      <c r="Y437" s="26"/>
      <c r="Z437" s="26"/>
    </row>
    <row r="438" spans="1:26" ht="12.75" customHeight="1">
      <c r="A438" s="26"/>
      <c r="B438" s="54"/>
      <c r="C438" s="26"/>
      <c r="D438" s="26"/>
      <c r="E438" s="26"/>
      <c r="F438" s="26"/>
      <c r="G438" s="26"/>
      <c r="H438" s="26"/>
      <c r="I438" s="26"/>
      <c r="J438" s="26"/>
      <c r="K438" s="26"/>
      <c r="L438" s="55"/>
      <c r="M438" s="56"/>
      <c r="N438" s="56"/>
      <c r="O438" s="56"/>
      <c r="P438" s="56"/>
      <c r="Q438" s="56"/>
      <c r="R438" s="56"/>
      <c r="S438" s="56"/>
      <c r="T438" s="57"/>
      <c r="U438" s="26"/>
      <c r="V438" s="26"/>
      <c r="W438" s="26"/>
      <c r="X438" s="26"/>
      <c r="Y438" s="26"/>
      <c r="Z438" s="26"/>
    </row>
    <row r="439" spans="1:26" ht="12.75" customHeight="1">
      <c r="A439" s="26"/>
      <c r="B439" s="54"/>
      <c r="C439" s="26"/>
      <c r="D439" s="26"/>
      <c r="E439" s="26"/>
      <c r="F439" s="26"/>
      <c r="G439" s="26"/>
      <c r="H439" s="26"/>
      <c r="I439" s="26"/>
      <c r="J439" s="26"/>
      <c r="K439" s="26"/>
      <c r="L439" s="55"/>
      <c r="M439" s="56"/>
      <c r="N439" s="56"/>
      <c r="O439" s="56"/>
      <c r="P439" s="56"/>
      <c r="Q439" s="56"/>
      <c r="R439" s="56"/>
      <c r="S439" s="56"/>
      <c r="T439" s="57"/>
      <c r="U439" s="26"/>
      <c r="V439" s="26"/>
      <c r="W439" s="26"/>
      <c r="X439" s="26"/>
      <c r="Y439" s="26"/>
      <c r="Z439" s="26"/>
    </row>
    <row r="440" spans="1:26" ht="12.75" customHeight="1">
      <c r="A440" s="26"/>
      <c r="B440" s="54"/>
      <c r="C440" s="26"/>
      <c r="D440" s="26"/>
      <c r="E440" s="26"/>
      <c r="F440" s="26"/>
      <c r="G440" s="26"/>
      <c r="H440" s="26"/>
      <c r="I440" s="26"/>
      <c r="J440" s="26"/>
      <c r="K440" s="26"/>
      <c r="L440" s="55"/>
      <c r="M440" s="56"/>
      <c r="N440" s="56"/>
      <c r="O440" s="56"/>
      <c r="P440" s="56"/>
      <c r="Q440" s="56"/>
      <c r="R440" s="56"/>
      <c r="S440" s="56"/>
      <c r="T440" s="57"/>
      <c r="U440" s="26"/>
      <c r="V440" s="26"/>
      <c r="W440" s="26"/>
      <c r="X440" s="26"/>
      <c r="Y440" s="26"/>
      <c r="Z440" s="26"/>
    </row>
    <row r="441" spans="1:26" ht="12.75" customHeight="1">
      <c r="A441" s="26"/>
      <c r="B441" s="54"/>
      <c r="C441" s="26"/>
      <c r="D441" s="26"/>
      <c r="E441" s="26"/>
      <c r="F441" s="26"/>
      <c r="G441" s="26"/>
      <c r="H441" s="26"/>
      <c r="I441" s="26"/>
      <c r="J441" s="26"/>
      <c r="K441" s="26"/>
      <c r="L441" s="55"/>
      <c r="M441" s="56"/>
      <c r="N441" s="56"/>
      <c r="O441" s="56"/>
      <c r="P441" s="56"/>
      <c r="Q441" s="56"/>
      <c r="R441" s="56"/>
      <c r="S441" s="56"/>
      <c r="T441" s="57"/>
      <c r="U441" s="26"/>
      <c r="V441" s="26"/>
      <c r="W441" s="26"/>
      <c r="X441" s="26"/>
      <c r="Y441" s="26"/>
      <c r="Z441" s="26"/>
    </row>
    <row r="442" spans="1:26" ht="12.75" customHeight="1">
      <c r="A442" s="26"/>
      <c r="B442" s="54"/>
      <c r="C442" s="26"/>
      <c r="D442" s="26"/>
      <c r="E442" s="26"/>
      <c r="F442" s="26"/>
      <c r="G442" s="26"/>
      <c r="H442" s="26"/>
      <c r="I442" s="26"/>
      <c r="J442" s="26"/>
      <c r="K442" s="26"/>
      <c r="L442" s="55"/>
      <c r="M442" s="56"/>
      <c r="N442" s="56"/>
      <c r="O442" s="56"/>
      <c r="P442" s="56"/>
      <c r="Q442" s="56"/>
      <c r="R442" s="56"/>
      <c r="S442" s="56"/>
      <c r="T442" s="57"/>
      <c r="U442" s="26"/>
      <c r="V442" s="26"/>
      <c r="W442" s="26"/>
      <c r="X442" s="26"/>
      <c r="Y442" s="26"/>
      <c r="Z442" s="26"/>
    </row>
    <row r="443" spans="1:26" ht="12.75" customHeight="1">
      <c r="A443" s="26"/>
      <c r="B443" s="54"/>
      <c r="C443" s="26"/>
      <c r="D443" s="26"/>
      <c r="E443" s="26"/>
      <c r="F443" s="26"/>
      <c r="G443" s="26"/>
      <c r="H443" s="26"/>
      <c r="I443" s="26"/>
      <c r="J443" s="26"/>
      <c r="K443" s="26"/>
      <c r="L443" s="55"/>
      <c r="M443" s="56"/>
      <c r="N443" s="56"/>
      <c r="O443" s="56"/>
      <c r="P443" s="56"/>
      <c r="Q443" s="56"/>
      <c r="R443" s="56"/>
      <c r="S443" s="56"/>
      <c r="T443" s="57"/>
      <c r="U443" s="26"/>
      <c r="V443" s="26"/>
      <c r="W443" s="26"/>
      <c r="X443" s="26"/>
      <c r="Y443" s="26"/>
      <c r="Z443" s="26"/>
    </row>
    <row r="444" spans="1:26" ht="12.75" customHeight="1">
      <c r="A444" s="26"/>
      <c r="B444" s="54"/>
      <c r="C444" s="26"/>
      <c r="D444" s="26"/>
      <c r="E444" s="26"/>
      <c r="F444" s="26"/>
      <c r="G444" s="26"/>
      <c r="H444" s="26"/>
      <c r="I444" s="26"/>
      <c r="J444" s="26"/>
      <c r="K444" s="26"/>
      <c r="L444" s="55"/>
      <c r="M444" s="56"/>
      <c r="N444" s="56"/>
      <c r="O444" s="56"/>
      <c r="P444" s="56"/>
      <c r="Q444" s="56"/>
      <c r="R444" s="56"/>
      <c r="S444" s="56"/>
      <c r="T444" s="57"/>
      <c r="U444" s="26"/>
      <c r="V444" s="26"/>
      <c r="W444" s="26"/>
      <c r="X444" s="26"/>
      <c r="Y444" s="26"/>
      <c r="Z444" s="26"/>
    </row>
    <row r="445" spans="1:26" ht="12.75" customHeight="1">
      <c r="A445" s="26"/>
      <c r="B445" s="54"/>
      <c r="C445" s="26"/>
      <c r="D445" s="26"/>
      <c r="E445" s="26"/>
      <c r="F445" s="26"/>
      <c r="G445" s="26"/>
      <c r="H445" s="26"/>
      <c r="I445" s="26"/>
      <c r="J445" s="26"/>
      <c r="K445" s="26"/>
      <c r="L445" s="55"/>
      <c r="M445" s="56"/>
      <c r="N445" s="56"/>
      <c r="O445" s="56"/>
      <c r="P445" s="56"/>
      <c r="Q445" s="56"/>
      <c r="R445" s="56"/>
      <c r="S445" s="56"/>
      <c r="T445" s="57"/>
      <c r="U445" s="26"/>
      <c r="V445" s="26"/>
      <c r="W445" s="26"/>
      <c r="X445" s="26"/>
      <c r="Y445" s="26"/>
      <c r="Z445" s="26"/>
    </row>
    <row r="446" spans="1:26" ht="12.75" customHeight="1">
      <c r="A446" s="26"/>
      <c r="B446" s="54"/>
      <c r="C446" s="26"/>
      <c r="D446" s="26"/>
      <c r="E446" s="26"/>
      <c r="F446" s="26"/>
      <c r="G446" s="26"/>
      <c r="H446" s="26"/>
      <c r="I446" s="26"/>
      <c r="J446" s="26"/>
      <c r="K446" s="26"/>
      <c r="L446" s="55"/>
      <c r="M446" s="56"/>
      <c r="N446" s="56"/>
      <c r="O446" s="56"/>
      <c r="P446" s="56"/>
      <c r="Q446" s="56"/>
      <c r="R446" s="56"/>
      <c r="S446" s="56"/>
      <c r="T446" s="57"/>
      <c r="U446" s="26"/>
      <c r="V446" s="26"/>
      <c r="W446" s="26"/>
      <c r="X446" s="26"/>
      <c r="Y446" s="26"/>
      <c r="Z446" s="26"/>
    </row>
    <row r="447" spans="1:26" ht="12.75" customHeight="1">
      <c r="A447" s="26"/>
      <c r="B447" s="54"/>
      <c r="C447" s="26"/>
      <c r="D447" s="26"/>
      <c r="E447" s="26"/>
      <c r="F447" s="26"/>
      <c r="G447" s="26"/>
      <c r="H447" s="26"/>
      <c r="I447" s="26"/>
      <c r="J447" s="26"/>
      <c r="K447" s="26"/>
      <c r="L447" s="55"/>
      <c r="M447" s="56"/>
      <c r="N447" s="56"/>
      <c r="O447" s="56"/>
      <c r="P447" s="56"/>
      <c r="Q447" s="56"/>
      <c r="R447" s="56"/>
      <c r="S447" s="56"/>
      <c r="T447" s="57"/>
      <c r="U447" s="26"/>
      <c r="V447" s="26"/>
      <c r="W447" s="26"/>
      <c r="X447" s="26"/>
      <c r="Y447" s="26"/>
      <c r="Z447" s="26"/>
    </row>
    <row r="448" spans="1:26" ht="12.75" customHeight="1">
      <c r="A448" s="26"/>
      <c r="B448" s="54"/>
      <c r="C448" s="26"/>
      <c r="D448" s="26"/>
      <c r="E448" s="26"/>
      <c r="F448" s="26"/>
      <c r="G448" s="26"/>
      <c r="H448" s="26"/>
      <c r="I448" s="26"/>
      <c r="J448" s="26"/>
      <c r="K448" s="26"/>
      <c r="L448" s="55"/>
      <c r="M448" s="56"/>
      <c r="N448" s="56"/>
      <c r="O448" s="56"/>
      <c r="P448" s="56"/>
      <c r="Q448" s="56"/>
      <c r="R448" s="56"/>
      <c r="S448" s="56"/>
      <c r="T448" s="57"/>
      <c r="U448" s="26"/>
      <c r="V448" s="26"/>
      <c r="W448" s="26"/>
      <c r="X448" s="26"/>
      <c r="Y448" s="26"/>
      <c r="Z448" s="26"/>
    </row>
    <row r="449" spans="1:26" ht="12.75" customHeight="1">
      <c r="A449" s="26"/>
      <c r="B449" s="54"/>
      <c r="C449" s="26"/>
      <c r="D449" s="26"/>
      <c r="E449" s="26"/>
      <c r="F449" s="26"/>
      <c r="G449" s="26"/>
      <c r="H449" s="26"/>
      <c r="I449" s="26"/>
      <c r="J449" s="26"/>
      <c r="K449" s="26"/>
      <c r="L449" s="55"/>
      <c r="M449" s="56"/>
      <c r="N449" s="56"/>
      <c r="O449" s="56"/>
      <c r="P449" s="56"/>
      <c r="Q449" s="56"/>
      <c r="R449" s="56"/>
      <c r="S449" s="56"/>
      <c r="T449" s="57"/>
      <c r="U449" s="26"/>
      <c r="V449" s="26"/>
      <c r="W449" s="26"/>
      <c r="X449" s="26"/>
      <c r="Y449" s="26"/>
      <c r="Z449" s="26"/>
    </row>
    <row r="450" spans="1:26" ht="12.75" customHeight="1">
      <c r="A450" s="26"/>
      <c r="B450" s="54"/>
      <c r="C450" s="26"/>
      <c r="D450" s="26"/>
      <c r="E450" s="26"/>
      <c r="F450" s="26"/>
      <c r="G450" s="26"/>
      <c r="H450" s="26"/>
      <c r="I450" s="26"/>
      <c r="J450" s="26"/>
      <c r="K450" s="26"/>
      <c r="L450" s="55"/>
      <c r="M450" s="56"/>
      <c r="N450" s="56"/>
      <c r="O450" s="56"/>
      <c r="P450" s="56"/>
      <c r="Q450" s="56"/>
      <c r="R450" s="56"/>
      <c r="S450" s="56"/>
      <c r="T450" s="57"/>
      <c r="U450" s="26"/>
      <c r="V450" s="26"/>
      <c r="W450" s="26"/>
      <c r="X450" s="26"/>
      <c r="Y450" s="26"/>
      <c r="Z450" s="26"/>
    </row>
    <row r="451" spans="1:26" ht="12.75" customHeight="1">
      <c r="A451" s="26"/>
      <c r="B451" s="54"/>
      <c r="C451" s="26"/>
      <c r="D451" s="26"/>
      <c r="E451" s="26"/>
      <c r="F451" s="26"/>
      <c r="G451" s="26"/>
      <c r="H451" s="26"/>
      <c r="I451" s="26"/>
      <c r="J451" s="26"/>
      <c r="K451" s="26"/>
      <c r="L451" s="55"/>
      <c r="M451" s="56"/>
      <c r="N451" s="56"/>
      <c r="O451" s="56"/>
      <c r="P451" s="56"/>
      <c r="Q451" s="56"/>
      <c r="R451" s="56"/>
      <c r="S451" s="56"/>
      <c r="T451" s="57"/>
      <c r="U451" s="26"/>
      <c r="V451" s="26"/>
      <c r="W451" s="26"/>
      <c r="X451" s="26"/>
      <c r="Y451" s="26"/>
      <c r="Z451" s="26"/>
    </row>
    <row r="452" spans="1:26" ht="12.75" customHeight="1">
      <c r="A452" s="26"/>
      <c r="B452" s="54"/>
      <c r="C452" s="26"/>
      <c r="D452" s="26"/>
      <c r="E452" s="26"/>
      <c r="F452" s="26"/>
      <c r="G452" s="26"/>
      <c r="H452" s="26"/>
      <c r="I452" s="26"/>
      <c r="J452" s="26"/>
      <c r="K452" s="26"/>
      <c r="L452" s="55"/>
      <c r="M452" s="56"/>
      <c r="N452" s="56"/>
      <c r="O452" s="56"/>
      <c r="P452" s="56"/>
      <c r="Q452" s="56"/>
      <c r="R452" s="56"/>
      <c r="S452" s="56"/>
      <c r="T452" s="57"/>
      <c r="U452" s="26"/>
      <c r="V452" s="26"/>
      <c r="W452" s="26"/>
      <c r="X452" s="26"/>
      <c r="Y452" s="26"/>
      <c r="Z452" s="26"/>
    </row>
    <row r="453" spans="1:26" ht="12.75" customHeight="1">
      <c r="A453" s="26"/>
      <c r="B453" s="54"/>
      <c r="C453" s="26"/>
      <c r="D453" s="26"/>
      <c r="E453" s="26"/>
      <c r="F453" s="26"/>
      <c r="G453" s="26"/>
      <c r="H453" s="26"/>
      <c r="I453" s="26"/>
      <c r="J453" s="26"/>
      <c r="K453" s="26"/>
      <c r="L453" s="55"/>
      <c r="M453" s="56"/>
      <c r="N453" s="56"/>
      <c r="O453" s="56"/>
      <c r="P453" s="56"/>
      <c r="Q453" s="56"/>
      <c r="R453" s="56"/>
      <c r="S453" s="56"/>
      <c r="T453" s="57"/>
      <c r="U453" s="26"/>
      <c r="V453" s="26"/>
      <c r="W453" s="26"/>
      <c r="X453" s="26"/>
      <c r="Y453" s="26"/>
      <c r="Z453" s="26"/>
    </row>
    <row r="454" spans="1:26" ht="12.75" customHeight="1">
      <c r="A454" s="26"/>
      <c r="B454" s="54"/>
      <c r="C454" s="26"/>
      <c r="D454" s="26"/>
      <c r="E454" s="26"/>
      <c r="F454" s="26"/>
      <c r="G454" s="26"/>
      <c r="H454" s="26"/>
      <c r="I454" s="26"/>
      <c r="J454" s="26"/>
      <c r="K454" s="26"/>
      <c r="L454" s="55"/>
      <c r="M454" s="56"/>
      <c r="N454" s="56"/>
      <c r="O454" s="56"/>
      <c r="P454" s="56"/>
      <c r="Q454" s="56"/>
      <c r="R454" s="56"/>
      <c r="S454" s="56"/>
      <c r="T454" s="57"/>
      <c r="U454" s="26"/>
      <c r="V454" s="26"/>
      <c r="W454" s="26"/>
      <c r="X454" s="26"/>
      <c r="Y454" s="26"/>
      <c r="Z454" s="26"/>
    </row>
    <row r="455" spans="1:26" ht="12.75" customHeight="1">
      <c r="A455" s="26"/>
      <c r="B455" s="54"/>
      <c r="C455" s="26"/>
      <c r="D455" s="26"/>
      <c r="E455" s="26"/>
      <c r="F455" s="26"/>
      <c r="G455" s="26"/>
      <c r="H455" s="26"/>
      <c r="I455" s="26"/>
      <c r="J455" s="26"/>
      <c r="K455" s="26"/>
      <c r="L455" s="55"/>
      <c r="M455" s="56"/>
      <c r="N455" s="56"/>
      <c r="O455" s="56"/>
      <c r="P455" s="56"/>
      <c r="Q455" s="56"/>
      <c r="R455" s="56"/>
      <c r="S455" s="56"/>
      <c r="T455" s="57"/>
      <c r="U455" s="26"/>
      <c r="V455" s="26"/>
      <c r="W455" s="26"/>
      <c r="X455" s="26"/>
      <c r="Y455" s="26"/>
      <c r="Z455" s="26"/>
    </row>
    <row r="456" spans="1:26" ht="12.75" customHeight="1">
      <c r="A456" s="26"/>
      <c r="B456" s="54"/>
      <c r="C456" s="26"/>
      <c r="D456" s="26"/>
      <c r="E456" s="26"/>
      <c r="F456" s="26"/>
      <c r="G456" s="26"/>
      <c r="H456" s="26"/>
      <c r="I456" s="26"/>
      <c r="J456" s="26"/>
      <c r="K456" s="26"/>
      <c r="L456" s="55"/>
      <c r="M456" s="56"/>
      <c r="N456" s="56"/>
      <c r="O456" s="56"/>
      <c r="P456" s="56"/>
      <c r="Q456" s="56"/>
      <c r="R456" s="56"/>
      <c r="S456" s="56"/>
      <c r="T456" s="57"/>
      <c r="U456" s="26"/>
      <c r="V456" s="26"/>
      <c r="W456" s="26"/>
      <c r="X456" s="26"/>
      <c r="Y456" s="26"/>
      <c r="Z456" s="26"/>
    </row>
    <row r="457" spans="1:26" ht="12.75" customHeight="1">
      <c r="A457" s="26"/>
      <c r="B457" s="54"/>
      <c r="C457" s="26"/>
      <c r="D457" s="26"/>
      <c r="E457" s="26"/>
      <c r="F457" s="26"/>
      <c r="G457" s="26"/>
      <c r="H457" s="26"/>
      <c r="I457" s="26"/>
      <c r="J457" s="26"/>
      <c r="K457" s="26"/>
      <c r="L457" s="55"/>
      <c r="M457" s="56"/>
      <c r="N457" s="56"/>
      <c r="O457" s="56"/>
      <c r="P457" s="56"/>
      <c r="Q457" s="56"/>
      <c r="R457" s="56"/>
      <c r="S457" s="56"/>
      <c r="T457" s="57"/>
      <c r="U457" s="26"/>
      <c r="V457" s="26"/>
      <c r="W457" s="26"/>
      <c r="X457" s="26"/>
      <c r="Y457" s="26"/>
      <c r="Z457" s="26"/>
    </row>
    <row r="458" spans="1:26" ht="12.75" customHeight="1">
      <c r="A458" s="26"/>
      <c r="B458" s="54"/>
      <c r="C458" s="26"/>
      <c r="D458" s="26"/>
      <c r="E458" s="26"/>
      <c r="F458" s="26"/>
      <c r="G458" s="26"/>
      <c r="H458" s="26"/>
      <c r="I458" s="26"/>
      <c r="J458" s="26"/>
      <c r="K458" s="26"/>
      <c r="L458" s="55"/>
      <c r="M458" s="56"/>
      <c r="N458" s="56"/>
      <c r="O458" s="56"/>
      <c r="P458" s="56"/>
      <c r="Q458" s="56"/>
      <c r="R458" s="56"/>
      <c r="S458" s="56"/>
      <c r="T458" s="57"/>
      <c r="U458" s="26"/>
      <c r="V458" s="26"/>
      <c r="W458" s="26"/>
      <c r="X458" s="26"/>
      <c r="Y458" s="26"/>
      <c r="Z458" s="26"/>
    </row>
    <row r="459" spans="1:26" ht="12.75" customHeight="1">
      <c r="A459" s="26"/>
      <c r="B459" s="54"/>
      <c r="C459" s="26"/>
      <c r="D459" s="26"/>
      <c r="E459" s="26"/>
      <c r="F459" s="26"/>
      <c r="G459" s="26"/>
      <c r="H459" s="26"/>
      <c r="I459" s="26"/>
      <c r="J459" s="26"/>
      <c r="K459" s="26"/>
      <c r="L459" s="55"/>
      <c r="M459" s="56"/>
      <c r="N459" s="56"/>
      <c r="O459" s="56"/>
      <c r="P459" s="56"/>
      <c r="Q459" s="56"/>
      <c r="R459" s="56"/>
      <c r="S459" s="56"/>
      <c r="T459" s="57"/>
      <c r="U459" s="26"/>
      <c r="V459" s="26"/>
      <c r="W459" s="26"/>
      <c r="X459" s="26"/>
      <c r="Y459" s="26"/>
      <c r="Z459" s="26"/>
    </row>
    <row r="460" spans="1:26" ht="12.75" customHeight="1">
      <c r="A460" s="26"/>
      <c r="B460" s="54"/>
      <c r="C460" s="26"/>
      <c r="D460" s="26"/>
      <c r="E460" s="26"/>
      <c r="F460" s="26"/>
      <c r="G460" s="26"/>
      <c r="H460" s="26"/>
      <c r="I460" s="26"/>
      <c r="J460" s="26"/>
      <c r="K460" s="26"/>
      <c r="L460" s="55"/>
      <c r="M460" s="56"/>
      <c r="N460" s="56"/>
      <c r="O460" s="56"/>
      <c r="P460" s="56"/>
      <c r="Q460" s="56"/>
      <c r="R460" s="56"/>
      <c r="S460" s="56"/>
      <c r="T460" s="57"/>
      <c r="U460" s="26"/>
      <c r="V460" s="26"/>
      <c r="W460" s="26"/>
      <c r="X460" s="26"/>
      <c r="Y460" s="26"/>
      <c r="Z460" s="26"/>
    </row>
    <row r="461" spans="1:26" ht="12.75" customHeight="1">
      <c r="A461" s="26"/>
      <c r="B461" s="54"/>
      <c r="C461" s="26"/>
      <c r="D461" s="26"/>
      <c r="E461" s="26"/>
      <c r="F461" s="26"/>
      <c r="G461" s="26"/>
      <c r="H461" s="26"/>
      <c r="I461" s="26"/>
      <c r="J461" s="26"/>
      <c r="K461" s="26"/>
      <c r="L461" s="55"/>
      <c r="M461" s="56"/>
      <c r="N461" s="56"/>
      <c r="O461" s="56"/>
      <c r="P461" s="56"/>
      <c r="Q461" s="56"/>
      <c r="R461" s="56"/>
      <c r="S461" s="56"/>
      <c r="T461" s="57"/>
      <c r="U461" s="26"/>
      <c r="V461" s="26"/>
      <c r="W461" s="26"/>
      <c r="X461" s="26"/>
      <c r="Y461" s="26"/>
      <c r="Z461" s="26"/>
    </row>
    <row r="462" spans="1:26" ht="12.75" customHeight="1">
      <c r="A462" s="26"/>
      <c r="B462" s="54"/>
      <c r="C462" s="26"/>
      <c r="D462" s="26"/>
      <c r="E462" s="26"/>
      <c r="F462" s="26"/>
      <c r="G462" s="26"/>
      <c r="H462" s="26"/>
      <c r="I462" s="26"/>
      <c r="J462" s="26"/>
      <c r="K462" s="26"/>
      <c r="L462" s="55"/>
      <c r="M462" s="56"/>
      <c r="N462" s="56"/>
      <c r="O462" s="56"/>
      <c r="P462" s="56"/>
      <c r="Q462" s="56"/>
      <c r="R462" s="56"/>
      <c r="S462" s="56"/>
      <c r="T462" s="57"/>
      <c r="U462" s="26"/>
      <c r="V462" s="26"/>
      <c r="W462" s="26"/>
      <c r="X462" s="26"/>
      <c r="Y462" s="26"/>
      <c r="Z462" s="26"/>
    </row>
    <row r="463" spans="1:26" ht="12.75" customHeight="1">
      <c r="A463" s="26"/>
      <c r="B463" s="54"/>
      <c r="C463" s="26"/>
      <c r="D463" s="26"/>
      <c r="E463" s="26"/>
      <c r="F463" s="26"/>
      <c r="G463" s="26"/>
      <c r="H463" s="26"/>
      <c r="I463" s="26"/>
      <c r="J463" s="26"/>
      <c r="K463" s="26"/>
      <c r="L463" s="55"/>
      <c r="M463" s="56"/>
      <c r="N463" s="56"/>
      <c r="O463" s="56"/>
      <c r="P463" s="56"/>
      <c r="Q463" s="56"/>
      <c r="R463" s="56"/>
      <c r="S463" s="56"/>
      <c r="T463" s="57"/>
      <c r="U463" s="26"/>
      <c r="V463" s="26"/>
      <c r="W463" s="26"/>
      <c r="X463" s="26"/>
      <c r="Y463" s="26"/>
      <c r="Z463" s="26"/>
    </row>
    <row r="464" spans="1:26" ht="12.75" customHeight="1">
      <c r="A464" s="26"/>
      <c r="B464" s="54"/>
      <c r="C464" s="26"/>
      <c r="D464" s="26"/>
      <c r="E464" s="26"/>
      <c r="F464" s="26"/>
      <c r="G464" s="26"/>
      <c r="H464" s="26"/>
      <c r="I464" s="26"/>
      <c r="J464" s="26"/>
      <c r="K464" s="26"/>
      <c r="L464" s="55"/>
      <c r="M464" s="56"/>
      <c r="N464" s="56"/>
      <c r="O464" s="56"/>
      <c r="P464" s="56"/>
      <c r="Q464" s="56"/>
      <c r="R464" s="56"/>
      <c r="S464" s="56"/>
      <c r="T464" s="57"/>
      <c r="U464" s="26"/>
      <c r="V464" s="26"/>
      <c r="W464" s="26"/>
      <c r="X464" s="26"/>
      <c r="Y464" s="26"/>
      <c r="Z464" s="26"/>
    </row>
    <row r="465" spans="1:26" ht="12.75" customHeight="1">
      <c r="A465" s="26"/>
      <c r="B465" s="54"/>
      <c r="C465" s="26"/>
      <c r="D465" s="26"/>
      <c r="E465" s="26"/>
      <c r="F465" s="26"/>
      <c r="G465" s="26"/>
      <c r="H465" s="26"/>
      <c r="I465" s="26"/>
      <c r="J465" s="26"/>
      <c r="K465" s="26"/>
      <c r="L465" s="55"/>
      <c r="M465" s="56"/>
      <c r="N465" s="56"/>
      <c r="O465" s="56"/>
      <c r="P465" s="56"/>
      <c r="Q465" s="56"/>
      <c r="R465" s="56"/>
      <c r="S465" s="56"/>
      <c r="T465" s="57"/>
      <c r="U465" s="26"/>
      <c r="V465" s="26"/>
      <c r="W465" s="26"/>
      <c r="X465" s="26"/>
      <c r="Y465" s="26"/>
      <c r="Z465" s="26"/>
    </row>
    <row r="466" spans="1:26" ht="12.75" customHeight="1">
      <c r="A466" s="26"/>
      <c r="B466" s="54"/>
      <c r="C466" s="26"/>
      <c r="D466" s="26"/>
      <c r="E466" s="26"/>
      <c r="F466" s="26"/>
      <c r="G466" s="26"/>
      <c r="H466" s="26"/>
      <c r="I466" s="26"/>
      <c r="J466" s="26"/>
      <c r="K466" s="26"/>
      <c r="L466" s="55"/>
      <c r="M466" s="56"/>
      <c r="N466" s="56"/>
      <c r="O466" s="56"/>
      <c r="P466" s="56"/>
      <c r="Q466" s="56"/>
      <c r="R466" s="56"/>
      <c r="S466" s="56"/>
      <c r="T466" s="57"/>
      <c r="U466" s="26"/>
      <c r="V466" s="26"/>
      <c r="W466" s="26"/>
      <c r="X466" s="26"/>
      <c r="Y466" s="26"/>
      <c r="Z466" s="26"/>
    </row>
    <row r="467" spans="1:26" ht="12.75" customHeight="1">
      <c r="A467" s="26"/>
      <c r="B467" s="54"/>
      <c r="C467" s="26"/>
      <c r="D467" s="26"/>
      <c r="E467" s="26"/>
      <c r="F467" s="26"/>
      <c r="G467" s="26"/>
      <c r="H467" s="26"/>
      <c r="I467" s="26"/>
      <c r="J467" s="26"/>
      <c r="K467" s="26"/>
      <c r="L467" s="55"/>
      <c r="M467" s="56"/>
      <c r="N467" s="56"/>
      <c r="O467" s="56"/>
      <c r="P467" s="56"/>
      <c r="Q467" s="56"/>
      <c r="R467" s="56"/>
      <c r="S467" s="56"/>
      <c r="T467" s="57"/>
      <c r="U467" s="26"/>
      <c r="V467" s="26"/>
      <c r="W467" s="26"/>
      <c r="X467" s="26"/>
      <c r="Y467" s="26"/>
      <c r="Z467" s="26"/>
    </row>
    <row r="468" spans="1:26" ht="12.75" customHeight="1">
      <c r="A468" s="26"/>
      <c r="B468" s="54"/>
      <c r="C468" s="26"/>
      <c r="D468" s="26"/>
      <c r="E468" s="26"/>
      <c r="F468" s="26"/>
      <c r="G468" s="26"/>
      <c r="H468" s="26"/>
      <c r="I468" s="26"/>
      <c r="J468" s="26"/>
      <c r="K468" s="26"/>
      <c r="L468" s="55"/>
      <c r="M468" s="56"/>
      <c r="N468" s="56"/>
      <c r="O468" s="56"/>
      <c r="P468" s="56"/>
      <c r="Q468" s="56"/>
      <c r="R468" s="56"/>
      <c r="S468" s="56"/>
      <c r="T468" s="57"/>
      <c r="U468" s="26"/>
      <c r="V468" s="26"/>
      <c r="W468" s="26"/>
      <c r="X468" s="26"/>
      <c r="Y468" s="26"/>
      <c r="Z468" s="26"/>
    </row>
    <row r="469" spans="1:26" ht="12.75" customHeight="1">
      <c r="A469" s="26"/>
      <c r="B469" s="54"/>
      <c r="C469" s="26"/>
      <c r="D469" s="26"/>
      <c r="E469" s="26"/>
      <c r="F469" s="26"/>
      <c r="G469" s="26"/>
      <c r="H469" s="26"/>
      <c r="I469" s="26"/>
      <c r="J469" s="26"/>
      <c r="K469" s="26"/>
      <c r="L469" s="55"/>
      <c r="M469" s="56"/>
      <c r="N469" s="56"/>
      <c r="O469" s="56"/>
      <c r="P469" s="56"/>
      <c r="Q469" s="56"/>
      <c r="R469" s="56"/>
      <c r="S469" s="56"/>
      <c r="T469" s="57"/>
      <c r="U469" s="26"/>
      <c r="V469" s="26"/>
      <c r="W469" s="26"/>
      <c r="X469" s="26"/>
      <c r="Y469" s="26"/>
      <c r="Z469" s="26"/>
    </row>
    <row r="470" spans="1:26" ht="12.75" customHeight="1">
      <c r="A470" s="26"/>
      <c r="B470" s="54"/>
      <c r="C470" s="26"/>
      <c r="D470" s="26"/>
      <c r="E470" s="26"/>
      <c r="F470" s="26"/>
      <c r="G470" s="26"/>
      <c r="H470" s="26"/>
      <c r="I470" s="26"/>
      <c r="J470" s="26"/>
      <c r="K470" s="26"/>
      <c r="L470" s="55"/>
      <c r="M470" s="56"/>
      <c r="N470" s="56"/>
      <c r="O470" s="56"/>
      <c r="P470" s="56"/>
      <c r="Q470" s="56"/>
      <c r="R470" s="56"/>
      <c r="S470" s="56"/>
      <c r="T470" s="57"/>
      <c r="U470" s="26"/>
      <c r="V470" s="26"/>
      <c r="W470" s="26"/>
      <c r="X470" s="26"/>
      <c r="Y470" s="26"/>
      <c r="Z470" s="26"/>
    </row>
    <row r="471" spans="1:26" ht="12.75" customHeight="1">
      <c r="A471" s="26"/>
      <c r="B471" s="54"/>
      <c r="C471" s="26"/>
      <c r="D471" s="26"/>
      <c r="E471" s="26"/>
      <c r="F471" s="26"/>
      <c r="G471" s="26"/>
      <c r="H471" s="26"/>
      <c r="I471" s="26"/>
      <c r="J471" s="26"/>
      <c r="K471" s="26"/>
      <c r="L471" s="55"/>
      <c r="M471" s="56"/>
      <c r="N471" s="56"/>
      <c r="O471" s="56"/>
      <c r="P471" s="56"/>
      <c r="Q471" s="56"/>
      <c r="R471" s="56"/>
      <c r="S471" s="56"/>
      <c r="T471" s="57"/>
      <c r="U471" s="26"/>
      <c r="V471" s="26"/>
      <c r="W471" s="26"/>
      <c r="X471" s="26"/>
      <c r="Y471" s="26"/>
      <c r="Z471" s="26"/>
    </row>
    <row r="472" spans="1:26" ht="12.75" customHeight="1">
      <c r="A472" s="26"/>
      <c r="B472" s="54"/>
      <c r="C472" s="26"/>
      <c r="D472" s="26"/>
      <c r="E472" s="26"/>
      <c r="F472" s="26"/>
      <c r="G472" s="26"/>
      <c r="H472" s="26"/>
      <c r="I472" s="26"/>
      <c r="J472" s="26"/>
      <c r="K472" s="26"/>
      <c r="L472" s="55"/>
      <c r="M472" s="56"/>
      <c r="N472" s="56"/>
      <c r="O472" s="56"/>
      <c r="P472" s="56"/>
      <c r="Q472" s="56"/>
      <c r="R472" s="56"/>
      <c r="S472" s="56"/>
      <c r="T472" s="57"/>
      <c r="U472" s="26"/>
      <c r="V472" s="26"/>
      <c r="W472" s="26"/>
      <c r="X472" s="26"/>
      <c r="Y472" s="26"/>
      <c r="Z472" s="26"/>
    </row>
    <row r="473" spans="1:26" ht="12.75" customHeight="1">
      <c r="A473" s="26"/>
      <c r="B473" s="54"/>
      <c r="C473" s="26"/>
      <c r="D473" s="26"/>
      <c r="E473" s="26"/>
      <c r="F473" s="26"/>
      <c r="G473" s="26"/>
      <c r="H473" s="26"/>
      <c r="I473" s="26"/>
      <c r="J473" s="26"/>
      <c r="K473" s="26"/>
      <c r="L473" s="55"/>
      <c r="M473" s="56"/>
      <c r="N473" s="56"/>
      <c r="O473" s="56"/>
      <c r="P473" s="56"/>
      <c r="Q473" s="56"/>
      <c r="R473" s="56"/>
      <c r="S473" s="56"/>
      <c r="T473" s="57"/>
      <c r="U473" s="26"/>
      <c r="V473" s="26"/>
      <c r="W473" s="26"/>
      <c r="X473" s="26"/>
      <c r="Y473" s="26"/>
      <c r="Z473" s="26"/>
    </row>
    <row r="474" spans="1:26" ht="12.75" customHeight="1">
      <c r="A474" s="26"/>
      <c r="B474" s="54"/>
      <c r="C474" s="26"/>
      <c r="D474" s="26"/>
      <c r="E474" s="26"/>
      <c r="F474" s="26"/>
      <c r="G474" s="26"/>
      <c r="H474" s="26"/>
      <c r="I474" s="26"/>
      <c r="J474" s="26"/>
      <c r="K474" s="26"/>
      <c r="L474" s="55"/>
      <c r="M474" s="56"/>
      <c r="N474" s="56"/>
      <c r="O474" s="56"/>
      <c r="P474" s="56"/>
      <c r="Q474" s="56"/>
      <c r="R474" s="56"/>
      <c r="S474" s="56"/>
      <c r="T474" s="57"/>
      <c r="U474" s="26"/>
      <c r="V474" s="26"/>
      <c r="W474" s="26"/>
      <c r="X474" s="26"/>
      <c r="Y474" s="26"/>
      <c r="Z474" s="26"/>
    </row>
    <row r="475" spans="1:26" ht="12.75" customHeight="1">
      <c r="A475" s="26"/>
      <c r="B475" s="54"/>
      <c r="C475" s="26"/>
      <c r="D475" s="26"/>
      <c r="E475" s="26"/>
      <c r="F475" s="26"/>
      <c r="G475" s="26"/>
      <c r="H475" s="26"/>
      <c r="I475" s="26"/>
      <c r="J475" s="26"/>
      <c r="K475" s="26"/>
      <c r="L475" s="55"/>
      <c r="M475" s="56"/>
      <c r="N475" s="56"/>
      <c r="O475" s="56"/>
      <c r="P475" s="56"/>
      <c r="Q475" s="56"/>
      <c r="R475" s="56"/>
      <c r="S475" s="56"/>
      <c r="T475" s="57"/>
      <c r="U475" s="26"/>
      <c r="V475" s="26"/>
      <c r="W475" s="26"/>
      <c r="X475" s="26"/>
      <c r="Y475" s="26"/>
      <c r="Z475" s="26"/>
    </row>
    <row r="476" spans="1:26" ht="12.75" customHeight="1">
      <c r="A476" s="26"/>
      <c r="B476" s="54"/>
      <c r="C476" s="26"/>
      <c r="D476" s="26"/>
      <c r="E476" s="26"/>
      <c r="F476" s="26"/>
      <c r="G476" s="26"/>
      <c r="H476" s="26"/>
      <c r="I476" s="26"/>
      <c r="J476" s="26"/>
      <c r="K476" s="26"/>
      <c r="L476" s="55"/>
      <c r="M476" s="56"/>
      <c r="N476" s="56"/>
      <c r="O476" s="56"/>
      <c r="P476" s="56"/>
      <c r="Q476" s="56"/>
      <c r="R476" s="56"/>
      <c r="S476" s="56"/>
      <c r="T476" s="57"/>
      <c r="U476" s="26"/>
      <c r="V476" s="26"/>
      <c r="W476" s="26"/>
      <c r="X476" s="26"/>
      <c r="Y476" s="26"/>
      <c r="Z476" s="26"/>
    </row>
    <row r="477" spans="1:26" ht="12.75" customHeight="1">
      <c r="A477" s="26"/>
      <c r="B477" s="54"/>
      <c r="C477" s="26"/>
      <c r="D477" s="26"/>
      <c r="E477" s="26"/>
      <c r="F477" s="26"/>
      <c r="G477" s="26"/>
      <c r="H477" s="26"/>
      <c r="I477" s="26"/>
      <c r="J477" s="26"/>
      <c r="K477" s="26"/>
      <c r="L477" s="55"/>
      <c r="M477" s="56"/>
      <c r="N477" s="56"/>
      <c r="O477" s="56"/>
      <c r="P477" s="56"/>
      <c r="Q477" s="56"/>
      <c r="R477" s="56"/>
      <c r="S477" s="56"/>
      <c r="T477" s="57"/>
      <c r="U477" s="26"/>
      <c r="V477" s="26"/>
      <c r="W477" s="26"/>
      <c r="X477" s="26"/>
      <c r="Y477" s="26"/>
      <c r="Z477" s="26"/>
    </row>
    <row r="478" spans="1:26" ht="12.75" customHeight="1">
      <c r="A478" s="26"/>
      <c r="B478" s="54"/>
      <c r="C478" s="26"/>
      <c r="D478" s="26"/>
      <c r="E478" s="26"/>
      <c r="F478" s="26"/>
      <c r="G478" s="26"/>
      <c r="H478" s="26"/>
      <c r="I478" s="26"/>
      <c r="J478" s="26"/>
      <c r="K478" s="26"/>
      <c r="L478" s="55"/>
      <c r="M478" s="56"/>
      <c r="N478" s="56"/>
      <c r="O478" s="56"/>
      <c r="P478" s="56"/>
      <c r="Q478" s="56"/>
      <c r="R478" s="56"/>
      <c r="S478" s="56"/>
      <c r="T478" s="57"/>
      <c r="U478" s="26"/>
      <c r="V478" s="26"/>
      <c r="W478" s="26"/>
      <c r="X478" s="26"/>
      <c r="Y478" s="26"/>
      <c r="Z478" s="26"/>
    </row>
    <row r="479" spans="1:26" ht="12.75" customHeight="1">
      <c r="A479" s="26"/>
      <c r="B479" s="54"/>
      <c r="C479" s="26"/>
      <c r="D479" s="26"/>
      <c r="E479" s="26"/>
      <c r="F479" s="26"/>
      <c r="G479" s="26"/>
      <c r="H479" s="26"/>
      <c r="I479" s="26"/>
      <c r="J479" s="26"/>
      <c r="K479" s="26"/>
      <c r="L479" s="55"/>
      <c r="M479" s="56"/>
      <c r="N479" s="56"/>
      <c r="O479" s="56"/>
      <c r="P479" s="56"/>
      <c r="Q479" s="56"/>
      <c r="R479" s="56"/>
      <c r="S479" s="56"/>
      <c r="T479" s="57"/>
      <c r="U479" s="26"/>
      <c r="V479" s="26"/>
      <c r="W479" s="26"/>
      <c r="X479" s="26"/>
      <c r="Y479" s="26"/>
      <c r="Z479" s="26"/>
    </row>
    <row r="480" spans="1:26" ht="12.75" customHeight="1">
      <c r="A480" s="26"/>
      <c r="B480" s="54"/>
      <c r="C480" s="26"/>
      <c r="D480" s="26"/>
      <c r="E480" s="26"/>
      <c r="F480" s="26"/>
      <c r="G480" s="26"/>
      <c r="H480" s="26"/>
      <c r="I480" s="26"/>
      <c r="J480" s="26"/>
      <c r="K480" s="26"/>
      <c r="L480" s="55"/>
      <c r="M480" s="56"/>
      <c r="N480" s="56"/>
      <c r="O480" s="56"/>
      <c r="P480" s="56"/>
      <c r="Q480" s="56"/>
      <c r="R480" s="56"/>
      <c r="S480" s="56"/>
      <c r="T480" s="57"/>
      <c r="U480" s="26"/>
      <c r="V480" s="26"/>
      <c r="W480" s="26"/>
      <c r="X480" s="26"/>
      <c r="Y480" s="26"/>
      <c r="Z480" s="26"/>
    </row>
    <row r="481" spans="1:26" ht="12.75" customHeight="1">
      <c r="A481" s="26"/>
      <c r="B481" s="54"/>
      <c r="C481" s="26"/>
      <c r="D481" s="26"/>
      <c r="E481" s="26"/>
      <c r="F481" s="26"/>
      <c r="G481" s="26"/>
      <c r="H481" s="26"/>
      <c r="I481" s="26"/>
      <c r="J481" s="26"/>
      <c r="K481" s="26"/>
      <c r="L481" s="55"/>
      <c r="M481" s="56"/>
      <c r="N481" s="56"/>
      <c r="O481" s="56"/>
      <c r="P481" s="56"/>
      <c r="Q481" s="56"/>
      <c r="R481" s="56"/>
      <c r="S481" s="56"/>
      <c r="T481" s="57"/>
      <c r="U481" s="26"/>
      <c r="V481" s="26"/>
      <c r="W481" s="26"/>
      <c r="X481" s="26"/>
      <c r="Y481" s="26"/>
      <c r="Z481" s="26"/>
    </row>
    <row r="482" spans="1:26" ht="12.75" customHeight="1">
      <c r="A482" s="26"/>
      <c r="B482" s="54"/>
      <c r="C482" s="26"/>
      <c r="D482" s="26"/>
      <c r="E482" s="26"/>
      <c r="F482" s="26"/>
      <c r="G482" s="26"/>
      <c r="H482" s="26"/>
      <c r="I482" s="26"/>
      <c r="J482" s="26"/>
      <c r="K482" s="26"/>
      <c r="L482" s="55"/>
      <c r="M482" s="56"/>
      <c r="N482" s="56"/>
      <c r="O482" s="56"/>
      <c r="P482" s="56"/>
      <c r="Q482" s="56"/>
      <c r="R482" s="56"/>
      <c r="S482" s="56"/>
      <c r="T482" s="57"/>
      <c r="U482" s="26"/>
      <c r="V482" s="26"/>
      <c r="W482" s="26"/>
      <c r="X482" s="26"/>
      <c r="Y482" s="26"/>
      <c r="Z482" s="26"/>
    </row>
    <row r="483" spans="1:26" ht="12.75" customHeight="1">
      <c r="A483" s="26"/>
      <c r="B483" s="54"/>
      <c r="C483" s="26"/>
      <c r="D483" s="26"/>
      <c r="E483" s="26"/>
      <c r="F483" s="26"/>
      <c r="G483" s="26"/>
      <c r="H483" s="26"/>
      <c r="I483" s="26"/>
      <c r="J483" s="26"/>
      <c r="K483" s="26"/>
      <c r="L483" s="55"/>
      <c r="M483" s="56"/>
      <c r="N483" s="56"/>
      <c r="O483" s="56"/>
      <c r="P483" s="56"/>
      <c r="Q483" s="56"/>
      <c r="R483" s="56"/>
      <c r="S483" s="56"/>
      <c r="T483" s="57"/>
      <c r="U483" s="26"/>
      <c r="V483" s="26"/>
      <c r="W483" s="26"/>
      <c r="X483" s="26"/>
      <c r="Y483" s="26"/>
      <c r="Z483" s="26"/>
    </row>
    <row r="484" spans="1:26" ht="12.75" customHeight="1">
      <c r="A484" s="26"/>
      <c r="B484" s="54"/>
      <c r="C484" s="26"/>
      <c r="D484" s="26"/>
      <c r="E484" s="26"/>
      <c r="F484" s="26"/>
      <c r="G484" s="26"/>
      <c r="H484" s="26"/>
      <c r="I484" s="26"/>
      <c r="J484" s="26"/>
      <c r="K484" s="26"/>
      <c r="L484" s="55"/>
      <c r="M484" s="56"/>
      <c r="N484" s="56"/>
      <c r="O484" s="56"/>
      <c r="P484" s="56"/>
      <c r="Q484" s="56"/>
      <c r="R484" s="56"/>
      <c r="S484" s="56"/>
      <c r="T484" s="57"/>
      <c r="U484" s="26"/>
      <c r="V484" s="26"/>
      <c r="W484" s="26"/>
      <c r="X484" s="26"/>
      <c r="Y484" s="26"/>
      <c r="Z484" s="26"/>
    </row>
    <row r="485" spans="1:26" ht="12.75" customHeight="1">
      <c r="A485" s="26"/>
      <c r="B485" s="54"/>
      <c r="C485" s="26"/>
      <c r="D485" s="26"/>
      <c r="E485" s="26"/>
      <c r="F485" s="26"/>
      <c r="G485" s="26"/>
      <c r="H485" s="26"/>
      <c r="I485" s="26"/>
      <c r="J485" s="26"/>
      <c r="K485" s="26"/>
      <c r="L485" s="55"/>
      <c r="M485" s="56"/>
      <c r="N485" s="56"/>
      <c r="O485" s="56"/>
      <c r="P485" s="56"/>
      <c r="Q485" s="56"/>
      <c r="R485" s="56"/>
      <c r="S485" s="56"/>
      <c r="T485" s="57"/>
      <c r="U485" s="26"/>
      <c r="V485" s="26"/>
      <c r="W485" s="26"/>
      <c r="X485" s="26"/>
      <c r="Y485" s="26"/>
      <c r="Z485" s="26"/>
    </row>
    <row r="486" spans="1:26" ht="12.75" customHeight="1">
      <c r="A486" s="26"/>
      <c r="B486" s="54"/>
      <c r="C486" s="26"/>
      <c r="D486" s="26"/>
      <c r="E486" s="26"/>
      <c r="F486" s="26"/>
      <c r="G486" s="26"/>
      <c r="H486" s="26"/>
      <c r="I486" s="26"/>
      <c r="J486" s="26"/>
      <c r="K486" s="26"/>
      <c r="L486" s="55"/>
      <c r="M486" s="56"/>
      <c r="N486" s="56"/>
      <c r="O486" s="56"/>
      <c r="P486" s="56"/>
      <c r="Q486" s="56"/>
      <c r="R486" s="56"/>
      <c r="S486" s="56"/>
      <c r="T486" s="57"/>
      <c r="U486" s="26"/>
      <c r="V486" s="26"/>
      <c r="W486" s="26"/>
      <c r="X486" s="26"/>
      <c r="Y486" s="26"/>
      <c r="Z486" s="26"/>
    </row>
    <row r="487" spans="1:26" ht="12.75" customHeight="1">
      <c r="A487" s="26"/>
      <c r="B487" s="54"/>
      <c r="C487" s="26"/>
      <c r="D487" s="26"/>
      <c r="E487" s="26"/>
      <c r="F487" s="26"/>
      <c r="G487" s="26"/>
      <c r="H487" s="26"/>
      <c r="I487" s="26"/>
      <c r="J487" s="26"/>
      <c r="K487" s="26"/>
      <c r="L487" s="55"/>
      <c r="M487" s="56"/>
      <c r="N487" s="56"/>
      <c r="O487" s="56"/>
      <c r="P487" s="56"/>
      <c r="Q487" s="56"/>
      <c r="R487" s="56"/>
      <c r="S487" s="56"/>
      <c r="T487" s="57"/>
      <c r="U487" s="26"/>
      <c r="V487" s="26"/>
      <c r="W487" s="26"/>
      <c r="X487" s="26"/>
      <c r="Y487" s="26"/>
      <c r="Z487" s="26"/>
    </row>
    <row r="488" spans="1:26" ht="12.75" customHeight="1">
      <c r="A488" s="26"/>
      <c r="B488" s="54"/>
      <c r="C488" s="26"/>
      <c r="D488" s="26"/>
      <c r="E488" s="26"/>
      <c r="F488" s="26"/>
      <c r="G488" s="26"/>
      <c r="H488" s="26"/>
      <c r="I488" s="26"/>
      <c r="J488" s="26"/>
      <c r="K488" s="26"/>
      <c r="L488" s="55"/>
      <c r="M488" s="56"/>
      <c r="N488" s="56"/>
      <c r="O488" s="56"/>
      <c r="P488" s="56"/>
      <c r="Q488" s="56"/>
      <c r="R488" s="56"/>
      <c r="S488" s="56"/>
      <c r="T488" s="57"/>
      <c r="U488" s="26"/>
      <c r="V488" s="26"/>
      <c r="W488" s="26"/>
      <c r="X488" s="26"/>
      <c r="Y488" s="26"/>
      <c r="Z488" s="26"/>
    </row>
    <row r="489" spans="1:26" ht="12.75" customHeight="1">
      <c r="A489" s="26"/>
      <c r="B489" s="54"/>
      <c r="C489" s="26"/>
      <c r="D489" s="26"/>
      <c r="E489" s="26"/>
      <c r="F489" s="26"/>
      <c r="G489" s="26"/>
      <c r="H489" s="26"/>
      <c r="I489" s="26"/>
      <c r="J489" s="26"/>
      <c r="K489" s="26"/>
      <c r="L489" s="55"/>
      <c r="M489" s="56"/>
      <c r="N489" s="56"/>
      <c r="O489" s="56"/>
      <c r="P489" s="56"/>
      <c r="Q489" s="56"/>
      <c r="R489" s="56"/>
      <c r="S489" s="56"/>
      <c r="T489" s="57"/>
      <c r="U489" s="26"/>
      <c r="V489" s="26"/>
      <c r="W489" s="26"/>
      <c r="X489" s="26"/>
      <c r="Y489" s="26"/>
      <c r="Z489" s="26"/>
    </row>
    <row r="490" spans="1:26" ht="12.75" customHeight="1">
      <c r="A490" s="26"/>
      <c r="B490" s="54"/>
      <c r="C490" s="26"/>
      <c r="D490" s="26"/>
      <c r="E490" s="26"/>
      <c r="F490" s="26"/>
      <c r="G490" s="26"/>
      <c r="H490" s="26"/>
      <c r="I490" s="26"/>
      <c r="J490" s="26"/>
      <c r="K490" s="26"/>
      <c r="L490" s="55"/>
      <c r="M490" s="56"/>
      <c r="N490" s="56"/>
      <c r="O490" s="56"/>
      <c r="P490" s="56"/>
      <c r="Q490" s="56"/>
      <c r="R490" s="56"/>
      <c r="S490" s="56"/>
      <c r="T490" s="57"/>
      <c r="U490" s="26"/>
      <c r="V490" s="26"/>
      <c r="W490" s="26"/>
      <c r="X490" s="26"/>
      <c r="Y490" s="26"/>
      <c r="Z490" s="26"/>
    </row>
    <row r="491" spans="1:26" ht="12.75" customHeight="1">
      <c r="A491" s="26"/>
      <c r="B491" s="54"/>
      <c r="C491" s="26"/>
      <c r="D491" s="26"/>
      <c r="E491" s="26"/>
      <c r="F491" s="26"/>
      <c r="G491" s="26"/>
      <c r="H491" s="26"/>
      <c r="I491" s="26"/>
      <c r="J491" s="26"/>
      <c r="K491" s="26"/>
      <c r="L491" s="55"/>
      <c r="M491" s="56"/>
      <c r="N491" s="56"/>
      <c r="O491" s="56"/>
      <c r="P491" s="56"/>
      <c r="Q491" s="56"/>
      <c r="R491" s="56"/>
      <c r="S491" s="56"/>
      <c r="T491" s="57"/>
      <c r="U491" s="26"/>
      <c r="V491" s="26"/>
      <c r="W491" s="26"/>
      <c r="X491" s="26"/>
      <c r="Y491" s="26"/>
      <c r="Z491" s="26"/>
    </row>
    <row r="492" spans="1:26" ht="12.75" customHeight="1">
      <c r="A492" s="26"/>
      <c r="B492" s="54"/>
      <c r="C492" s="26"/>
      <c r="D492" s="26"/>
      <c r="E492" s="26"/>
      <c r="F492" s="26"/>
      <c r="G492" s="26"/>
      <c r="H492" s="26"/>
      <c r="I492" s="26"/>
      <c r="J492" s="26"/>
      <c r="K492" s="26"/>
      <c r="L492" s="55"/>
      <c r="M492" s="56"/>
      <c r="N492" s="56"/>
      <c r="O492" s="56"/>
      <c r="P492" s="56"/>
      <c r="Q492" s="56"/>
      <c r="R492" s="56"/>
      <c r="S492" s="56"/>
      <c r="T492" s="57"/>
      <c r="U492" s="26"/>
      <c r="V492" s="26"/>
      <c r="W492" s="26"/>
      <c r="X492" s="26"/>
      <c r="Y492" s="26"/>
      <c r="Z492" s="26"/>
    </row>
    <row r="493" spans="1:26" ht="12.75" customHeight="1">
      <c r="A493" s="26"/>
      <c r="B493" s="54"/>
      <c r="C493" s="26"/>
      <c r="D493" s="26"/>
      <c r="E493" s="26"/>
      <c r="F493" s="26"/>
      <c r="G493" s="26"/>
      <c r="H493" s="26"/>
      <c r="I493" s="26"/>
      <c r="J493" s="26"/>
      <c r="K493" s="26"/>
      <c r="L493" s="55"/>
      <c r="M493" s="56"/>
      <c r="N493" s="56"/>
      <c r="O493" s="56"/>
      <c r="P493" s="56"/>
      <c r="Q493" s="56"/>
      <c r="R493" s="56"/>
      <c r="S493" s="56"/>
      <c r="T493" s="57"/>
      <c r="U493" s="26"/>
      <c r="V493" s="26"/>
      <c r="W493" s="26"/>
      <c r="X493" s="26"/>
      <c r="Y493" s="26"/>
      <c r="Z493" s="26"/>
    </row>
    <row r="494" spans="1:26" ht="12.75" customHeight="1">
      <c r="A494" s="26"/>
      <c r="B494" s="54"/>
      <c r="C494" s="26"/>
      <c r="D494" s="26"/>
      <c r="E494" s="26"/>
      <c r="F494" s="26"/>
      <c r="G494" s="26"/>
      <c r="H494" s="26"/>
      <c r="I494" s="26"/>
      <c r="J494" s="26"/>
      <c r="K494" s="26"/>
      <c r="L494" s="55"/>
      <c r="M494" s="56"/>
      <c r="N494" s="56"/>
      <c r="O494" s="56"/>
      <c r="P494" s="56"/>
      <c r="Q494" s="56"/>
      <c r="R494" s="56"/>
      <c r="S494" s="56"/>
      <c r="T494" s="57"/>
      <c r="U494" s="26"/>
      <c r="V494" s="26"/>
      <c r="W494" s="26"/>
      <c r="X494" s="26"/>
      <c r="Y494" s="26"/>
      <c r="Z494" s="26"/>
    </row>
    <row r="495" spans="1:26" ht="12.75" customHeight="1">
      <c r="A495" s="26"/>
      <c r="B495" s="54"/>
      <c r="C495" s="26"/>
      <c r="D495" s="26"/>
      <c r="E495" s="26"/>
      <c r="F495" s="26"/>
      <c r="G495" s="26"/>
      <c r="H495" s="26"/>
      <c r="I495" s="26"/>
      <c r="J495" s="26"/>
      <c r="K495" s="26"/>
      <c r="L495" s="55"/>
      <c r="M495" s="56"/>
      <c r="N495" s="56"/>
      <c r="O495" s="56"/>
      <c r="P495" s="56"/>
      <c r="Q495" s="56"/>
      <c r="R495" s="56"/>
      <c r="S495" s="56"/>
      <c r="T495" s="57"/>
      <c r="U495" s="26"/>
      <c r="V495" s="26"/>
      <c r="W495" s="26"/>
      <c r="X495" s="26"/>
      <c r="Y495" s="26"/>
      <c r="Z495" s="26"/>
    </row>
    <row r="496" spans="1:26" ht="12.75" customHeight="1">
      <c r="A496" s="26"/>
      <c r="B496" s="54"/>
      <c r="C496" s="26"/>
      <c r="D496" s="26"/>
      <c r="E496" s="26"/>
      <c r="F496" s="26"/>
      <c r="G496" s="26"/>
      <c r="H496" s="26"/>
      <c r="I496" s="26"/>
      <c r="J496" s="26"/>
      <c r="K496" s="26"/>
      <c r="L496" s="55"/>
      <c r="M496" s="56"/>
      <c r="N496" s="56"/>
      <c r="O496" s="56"/>
      <c r="P496" s="56"/>
      <c r="Q496" s="56"/>
      <c r="R496" s="56"/>
      <c r="S496" s="56"/>
      <c r="T496" s="57"/>
      <c r="U496" s="26"/>
      <c r="V496" s="26"/>
      <c r="W496" s="26"/>
      <c r="X496" s="26"/>
      <c r="Y496" s="26"/>
      <c r="Z496" s="26"/>
    </row>
    <row r="497" spans="1:26" ht="12.75" customHeight="1">
      <c r="A497" s="26"/>
      <c r="B497" s="54"/>
      <c r="C497" s="26"/>
      <c r="D497" s="26"/>
      <c r="E497" s="26"/>
      <c r="F497" s="26"/>
      <c r="G497" s="26"/>
      <c r="H497" s="26"/>
      <c r="I497" s="26"/>
      <c r="J497" s="26"/>
      <c r="K497" s="26"/>
      <c r="L497" s="55"/>
      <c r="M497" s="56"/>
      <c r="N497" s="56"/>
      <c r="O497" s="56"/>
      <c r="P497" s="56"/>
      <c r="Q497" s="56"/>
      <c r="R497" s="56"/>
      <c r="S497" s="56"/>
      <c r="T497" s="57"/>
      <c r="U497" s="26"/>
      <c r="V497" s="26"/>
      <c r="W497" s="26"/>
      <c r="X497" s="26"/>
      <c r="Y497" s="26"/>
      <c r="Z497" s="26"/>
    </row>
    <row r="498" spans="1:26" ht="12.75" customHeight="1">
      <c r="A498" s="26"/>
      <c r="B498" s="54"/>
      <c r="C498" s="26"/>
      <c r="D498" s="26"/>
      <c r="E498" s="26"/>
      <c r="F498" s="26"/>
      <c r="G498" s="26"/>
      <c r="H498" s="26"/>
      <c r="I498" s="26"/>
      <c r="J498" s="26"/>
      <c r="K498" s="26"/>
      <c r="L498" s="55"/>
      <c r="M498" s="56"/>
      <c r="N498" s="56"/>
      <c r="O498" s="56"/>
      <c r="P498" s="56"/>
      <c r="Q498" s="56"/>
      <c r="R498" s="56"/>
      <c r="S498" s="56"/>
      <c r="T498" s="57"/>
      <c r="U498" s="26"/>
      <c r="V498" s="26"/>
      <c r="W498" s="26"/>
      <c r="X498" s="26"/>
      <c r="Y498" s="26"/>
      <c r="Z498" s="26"/>
    </row>
    <row r="499" spans="1:26" ht="12.75" customHeight="1">
      <c r="A499" s="26"/>
      <c r="B499" s="54"/>
      <c r="C499" s="26"/>
      <c r="D499" s="26"/>
      <c r="E499" s="26"/>
      <c r="F499" s="26"/>
      <c r="G499" s="26"/>
      <c r="H499" s="26"/>
      <c r="I499" s="26"/>
      <c r="J499" s="26"/>
      <c r="K499" s="26"/>
      <c r="L499" s="55"/>
      <c r="M499" s="56"/>
      <c r="N499" s="56"/>
      <c r="O499" s="56"/>
      <c r="P499" s="56"/>
      <c r="Q499" s="56"/>
      <c r="R499" s="56"/>
      <c r="S499" s="56"/>
      <c r="T499" s="57"/>
      <c r="U499" s="26"/>
      <c r="V499" s="26"/>
      <c r="W499" s="26"/>
      <c r="X499" s="26"/>
      <c r="Y499" s="26"/>
      <c r="Z499" s="26"/>
    </row>
    <row r="500" spans="1:26" ht="12.75" customHeight="1">
      <c r="A500" s="26"/>
      <c r="B500" s="54"/>
      <c r="C500" s="26"/>
      <c r="D500" s="26"/>
      <c r="E500" s="26"/>
      <c r="F500" s="26"/>
      <c r="G500" s="26"/>
      <c r="H500" s="26"/>
      <c r="I500" s="26"/>
      <c r="J500" s="26"/>
      <c r="K500" s="26"/>
      <c r="L500" s="55"/>
      <c r="M500" s="56"/>
      <c r="N500" s="56"/>
      <c r="O500" s="56"/>
      <c r="P500" s="56"/>
      <c r="Q500" s="56"/>
      <c r="R500" s="56"/>
      <c r="S500" s="56"/>
      <c r="T500" s="57"/>
      <c r="U500" s="26"/>
      <c r="V500" s="26"/>
      <c r="W500" s="26"/>
      <c r="X500" s="26"/>
      <c r="Y500" s="26"/>
      <c r="Z500" s="26"/>
    </row>
    <row r="501" spans="1:26" ht="12.75" customHeight="1">
      <c r="A501" s="26"/>
      <c r="B501" s="54"/>
      <c r="C501" s="26"/>
      <c r="D501" s="26"/>
      <c r="E501" s="26"/>
      <c r="F501" s="26"/>
      <c r="G501" s="26"/>
      <c r="H501" s="26"/>
      <c r="I501" s="26"/>
      <c r="J501" s="26"/>
      <c r="K501" s="26"/>
      <c r="L501" s="55"/>
      <c r="M501" s="56"/>
      <c r="N501" s="56"/>
      <c r="O501" s="56"/>
      <c r="P501" s="56"/>
      <c r="Q501" s="56"/>
      <c r="R501" s="56"/>
      <c r="S501" s="56"/>
      <c r="T501" s="57"/>
      <c r="U501" s="26"/>
      <c r="V501" s="26"/>
      <c r="W501" s="26"/>
      <c r="X501" s="26"/>
      <c r="Y501" s="26"/>
      <c r="Z501" s="26"/>
    </row>
    <row r="502" spans="1:26" ht="12.75" customHeight="1">
      <c r="A502" s="26"/>
      <c r="B502" s="54"/>
      <c r="C502" s="26"/>
      <c r="D502" s="26"/>
      <c r="E502" s="26"/>
      <c r="F502" s="26"/>
      <c r="G502" s="26"/>
      <c r="H502" s="26"/>
      <c r="I502" s="26"/>
      <c r="J502" s="26"/>
      <c r="K502" s="26"/>
      <c r="L502" s="55"/>
      <c r="M502" s="56"/>
      <c r="N502" s="56"/>
      <c r="O502" s="56"/>
      <c r="P502" s="56"/>
      <c r="Q502" s="56"/>
      <c r="R502" s="56"/>
      <c r="S502" s="56"/>
      <c r="T502" s="57"/>
      <c r="U502" s="26"/>
      <c r="V502" s="26"/>
      <c r="W502" s="26"/>
      <c r="X502" s="26"/>
      <c r="Y502" s="26"/>
      <c r="Z502" s="26"/>
    </row>
    <row r="503" spans="1:26" ht="12.75" customHeight="1">
      <c r="A503" s="26"/>
      <c r="B503" s="54"/>
      <c r="C503" s="26"/>
      <c r="D503" s="26"/>
      <c r="E503" s="26"/>
      <c r="F503" s="26"/>
      <c r="G503" s="26"/>
      <c r="H503" s="26"/>
      <c r="I503" s="26"/>
      <c r="J503" s="26"/>
      <c r="K503" s="26"/>
      <c r="L503" s="55"/>
      <c r="M503" s="56"/>
      <c r="N503" s="56"/>
      <c r="O503" s="56"/>
      <c r="P503" s="56"/>
      <c r="Q503" s="56"/>
      <c r="R503" s="56"/>
      <c r="S503" s="56"/>
      <c r="T503" s="57"/>
      <c r="U503" s="26"/>
      <c r="V503" s="26"/>
      <c r="W503" s="26"/>
      <c r="X503" s="26"/>
      <c r="Y503" s="26"/>
      <c r="Z503" s="26"/>
    </row>
    <row r="504" spans="1:26" ht="12.75" customHeight="1">
      <c r="A504" s="26"/>
      <c r="B504" s="54"/>
      <c r="C504" s="26"/>
      <c r="D504" s="26"/>
      <c r="E504" s="26"/>
      <c r="F504" s="26"/>
      <c r="G504" s="26"/>
      <c r="H504" s="26"/>
      <c r="I504" s="26"/>
      <c r="J504" s="26"/>
      <c r="K504" s="26"/>
      <c r="L504" s="55"/>
      <c r="M504" s="56"/>
      <c r="N504" s="56"/>
      <c r="O504" s="56"/>
      <c r="P504" s="56"/>
      <c r="Q504" s="56"/>
      <c r="R504" s="56"/>
      <c r="S504" s="56"/>
      <c r="T504" s="57"/>
      <c r="U504" s="26"/>
      <c r="V504" s="26"/>
      <c r="W504" s="26"/>
      <c r="X504" s="26"/>
      <c r="Y504" s="26"/>
      <c r="Z504" s="26"/>
    </row>
    <row r="505" spans="1:26" ht="12.75" customHeight="1">
      <c r="A505" s="26"/>
      <c r="B505" s="54"/>
      <c r="C505" s="26"/>
      <c r="D505" s="26"/>
      <c r="E505" s="26"/>
      <c r="F505" s="26"/>
      <c r="G505" s="26"/>
      <c r="H505" s="26"/>
      <c r="I505" s="26"/>
      <c r="J505" s="26"/>
      <c r="K505" s="26"/>
      <c r="L505" s="55"/>
      <c r="M505" s="56"/>
      <c r="N505" s="56"/>
      <c r="O505" s="56"/>
      <c r="P505" s="56"/>
      <c r="Q505" s="56"/>
      <c r="R505" s="56"/>
      <c r="S505" s="56"/>
      <c r="T505" s="57"/>
      <c r="U505" s="26"/>
      <c r="V505" s="26"/>
      <c r="W505" s="26"/>
      <c r="X505" s="26"/>
      <c r="Y505" s="26"/>
      <c r="Z505" s="26"/>
    </row>
    <row r="506" spans="1:26" ht="12.75" customHeight="1">
      <c r="A506" s="26"/>
      <c r="B506" s="54"/>
      <c r="C506" s="26"/>
      <c r="D506" s="26"/>
      <c r="E506" s="26"/>
      <c r="F506" s="26"/>
      <c r="G506" s="26"/>
      <c r="H506" s="26"/>
      <c r="I506" s="26"/>
      <c r="J506" s="26"/>
      <c r="K506" s="26"/>
      <c r="L506" s="55"/>
      <c r="M506" s="56"/>
      <c r="N506" s="56"/>
      <c r="O506" s="56"/>
      <c r="P506" s="56"/>
      <c r="Q506" s="56"/>
      <c r="R506" s="56"/>
      <c r="S506" s="56"/>
      <c r="T506" s="57"/>
      <c r="U506" s="26"/>
      <c r="V506" s="26"/>
      <c r="W506" s="26"/>
      <c r="X506" s="26"/>
      <c r="Y506" s="26"/>
      <c r="Z506" s="26"/>
    </row>
    <row r="507" spans="1:26" ht="12.75" customHeight="1">
      <c r="A507" s="26"/>
      <c r="B507" s="54"/>
      <c r="C507" s="26"/>
      <c r="D507" s="26"/>
      <c r="E507" s="26"/>
      <c r="F507" s="26"/>
      <c r="G507" s="26"/>
      <c r="H507" s="26"/>
      <c r="I507" s="26"/>
      <c r="J507" s="26"/>
      <c r="K507" s="26"/>
      <c r="L507" s="55"/>
      <c r="M507" s="56"/>
      <c r="N507" s="56"/>
      <c r="O507" s="56"/>
      <c r="P507" s="56"/>
      <c r="Q507" s="56"/>
      <c r="R507" s="56"/>
      <c r="S507" s="56"/>
      <c r="T507" s="57"/>
      <c r="U507" s="26"/>
      <c r="V507" s="26"/>
      <c r="W507" s="26"/>
      <c r="X507" s="26"/>
      <c r="Y507" s="26"/>
      <c r="Z507" s="26"/>
    </row>
    <row r="508" spans="1:26" ht="12.75" customHeight="1">
      <c r="A508" s="26"/>
      <c r="B508" s="54"/>
      <c r="C508" s="26"/>
      <c r="D508" s="26"/>
      <c r="E508" s="26"/>
      <c r="F508" s="26"/>
      <c r="G508" s="26"/>
      <c r="H508" s="26"/>
      <c r="I508" s="26"/>
      <c r="J508" s="26"/>
      <c r="K508" s="26"/>
      <c r="L508" s="55"/>
      <c r="M508" s="56"/>
      <c r="N508" s="56"/>
      <c r="O508" s="56"/>
      <c r="P508" s="56"/>
      <c r="Q508" s="56"/>
      <c r="R508" s="56"/>
      <c r="S508" s="56"/>
      <c r="T508" s="57"/>
      <c r="U508" s="26"/>
      <c r="V508" s="26"/>
      <c r="W508" s="26"/>
      <c r="X508" s="26"/>
      <c r="Y508" s="26"/>
      <c r="Z508" s="26"/>
    </row>
    <row r="509" spans="1:26" ht="12.75" customHeight="1">
      <c r="A509" s="26"/>
      <c r="B509" s="54"/>
      <c r="C509" s="26"/>
      <c r="D509" s="26"/>
      <c r="E509" s="26"/>
      <c r="F509" s="26"/>
      <c r="G509" s="26"/>
      <c r="H509" s="26"/>
      <c r="I509" s="26"/>
      <c r="J509" s="26"/>
      <c r="K509" s="26"/>
      <c r="L509" s="55"/>
      <c r="M509" s="56"/>
      <c r="N509" s="56"/>
      <c r="O509" s="56"/>
      <c r="P509" s="56"/>
      <c r="Q509" s="56"/>
      <c r="R509" s="56"/>
      <c r="S509" s="56"/>
      <c r="T509" s="57"/>
      <c r="U509" s="26"/>
      <c r="V509" s="26"/>
      <c r="W509" s="26"/>
      <c r="X509" s="26"/>
      <c r="Y509" s="26"/>
      <c r="Z509" s="26"/>
    </row>
    <row r="510" spans="1:26" ht="12.75" customHeight="1">
      <c r="A510" s="26"/>
      <c r="B510" s="54"/>
      <c r="C510" s="26"/>
      <c r="D510" s="26"/>
      <c r="E510" s="26"/>
      <c r="F510" s="26"/>
      <c r="G510" s="26"/>
      <c r="H510" s="26"/>
      <c r="I510" s="26"/>
      <c r="J510" s="26"/>
      <c r="K510" s="26"/>
      <c r="L510" s="55"/>
      <c r="M510" s="56"/>
      <c r="N510" s="56"/>
      <c r="O510" s="56"/>
      <c r="P510" s="56"/>
      <c r="Q510" s="56"/>
      <c r="R510" s="56"/>
      <c r="S510" s="56"/>
      <c r="T510" s="57"/>
      <c r="U510" s="26"/>
      <c r="V510" s="26"/>
      <c r="W510" s="26"/>
      <c r="X510" s="26"/>
      <c r="Y510" s="26"/>
      <c r="Z510" s="26"/>
    </row>
    <row r="511" spans="1:26" ht="12.75" customHeight="1">
      <c r="A511" s="26"/>
      <c r="B511" s="54"/>
      <c r="C511" s="26"/>
      <c r="D511" s="26"/>
      <c r="E511" s="26"/>
      <c r="F511" s="26"/>
      <c r="G511" s="26"/>
      <c r="H511" s="26"/>
      <c r="I511" s="26"/>
      <c r="J511" s="26"/>
      <c r="K511" s="26"/>
      <c r="L511" s="55"/>
      <c r="M511" s="56"/>
      <c r="N511" s="56"/>
      <c r="O511" s="56"/>
      <c r="P511" s="56"/>
      <c r="Q511" s="56"/>
      <c r="R511" s="56"/>
      <c r="S511" s="56"/>
      <c r="T511" s="57"/>
      <c r="U511" s="26"/>
      <c r="V511" s="26"/>
      <c r="W511" s="26"/>
      <c r="X511" s="26"/>
      <c r="Y511" s="26"/>
      <c r="Z511" s="26"/>
    </row>
    <row r="512" spans="1:26" ht="12.75" customHeight="1">
      <c r="A512" s="26"/>
      <c r="B512" s="54"/>
      <c r="C512" s="26"/>
      <c r="D512" s="26"/>
      <c r="E512" s="26"/>
      <c r="F512" s="26"/>
      <c r="G512" s="26"/>
      <c r="H512" s="26"/>
      <c r="I512" s="26"/>
      <c r="J512" s="26"/>
      <c r="K512" s="26"/>
      <c r="L512" s="55"/>
      <c r="M512" s="56"/>
      <c r="N512" s="56"/>
      <c r="O512" s="56"/>
      <c r="P512" s="56"/>
      <c r="Q512" s="56"/>
      <c r="R512" s="56"/>
      <c r="S512" s="56"/>
      <c r="T512" s="57"/>
      <c r="U512" s="26"/>
      <c r="V512" s="26"/>
      <c r="W512" s="26"/>
      <c r="X512" s="26"/>
      <c r="Y512" s="26"/>
      <c r="Z512" s="26"/>
    </row>
    <row r="513" spans="1:26" ht="12.75" customHeight="1">
      <c r="A513" s="26"/>
      <c r="B513" s="54"/>
      <c r="C513" s="26"/>
      <c r="D513" s="26"/>
      <c r="E513" s="26"/>
      <c r="F513" s="26"/>
      <c r="G513" s="26"/>
      <c r="H513" s="26"/>
      <c r="I513" s="26"/>
      <c r="J513" s="26"/>
      <c r="K513" s="26"/>
      <c r="L513" s="55"/>
      <c r="M513" s="56"/>
      <c r="N513" s="56"/>
      <c r="O513" s="56"/>
      <c r="P513" s="56"/>
      <c r="Q513" s="56"/>
      <c r="R513" s="56"/>
      <c r="S513" s="56"/>
      <c r="T513" s="57"/>
      <c r="U513" s="26"/>
      <c r="V513" s="26"/>
      <c r="W513" s="26"/>
      <c r="X513" s="26"/>
      <c r="Y513" s="26"/>
      <c r="Z513" s="26"/>
    </row>
    <row r="514" spans="1:26" ht="12.75" customHeight="1">
      <c r="A514" s="26"/>
      <c r="B514" s="54"/>
      <c r="C514" s="26"/>
      <c r="D514" s="26"/>
      <c r="E514" s="26"/>
      <c r="F514" s="26"/>
      <c r="G514" s="26"/>
      <c r="H514" s="26"/>
      <c r="I514" s="26"/>
      <c r="J514" s="26"/>
      <c r="K514" s="26"/>
      <c r="L514" s="55"/>
      <c r="M514" s="56"/>
      <c r="N514" s="56"/>
      <c r="O514" s="56"/>
      <c r="P514" s="56"/>
      <c r="Q514" s="56"/>
      <c r="R514" s="56"/>
      <c r="S514" s="56"/>
      <c r="T514" s="57"/>
      <c r="U514" s="26"/>
      <c r="V514" s="26"/>
      <c r="W514" s="26"/>
      <c r="X514" s="26"/>
      <c r="Y514" s="26"/>
      <c r="Z514" s="26"/>
    </row>
    <row r="515" spans="1:26" ht="12.75" customHeight="1">
      <c r="A515" s="26"/>
      <c r="B515" s="54"/>
      <c r="C515" s="26"/>
      <c r="D515" s="26"/>
      <c r="E515" s="26"/>
      <c r="F515" s="26"/>
      <c r="G515" s="26"/>
      <c r="H515" s="26"/>
      <c r="I515" s="26"/>
      <c r="J515" s="26"/>
      <c r="K515" s="26"/>
      <c r="L515" s="55"/>
      <c r="M515" s="56"/>
      <c r="N515" s="56"/>
      <c r="O515" s="56"/>
      <c r="P515" s="56"/>
      <c r="Q515" s="56"/>
      <c r="R515" s="56"/>
      <c r="S515" s="56"/>
      <c r="T515" s="57"/>
      <c r="U515" s="26"/>
      <c r="V515" s="26"/>
      <c r="W515" s="26"/>
      <c r="X515" s="26"/>
      <c r="Y515" s="26"/>
      <c r="Z515" s="26"/>
    </row>
    <row r="516" spans="1:26" ht="12.75" customHeight="1">
      <c r="A516" s="26"/>
      <c r="B516" s="54"/>
      <c r="C516" s="26"/>
      <c r="D516" s="26"/>
      <c r="E516" s="26"/>
      <c r="F516" s="26"/>
      <c r="G516" s="26"/>
      <c r="H516" s="26"/>
      <c r="I516" s="26"/>
      <c r="J516" s="26"/>
      <c r="K516" s="26"/>
      <c r="L516" s="55"/>
      <c r="M516" s="56"/>
      <c r="N516" s="56"/>
      <c r="O516" s="56"/>
      <c r="P516" s="56"/>
      <c r="Q516" s="56"/>
      <c r="R516" s="56"/>
      <c r="S516" s="56"/>
      <c r="T516" s="57"/>
      <c r="U516" s="26"/>
      <c r="V516" s="26"/>
      <c r="W516" s="26"/>
      <c r="X516" s="26"/>
      <c r="Y516" s="26"/>
      <c r="Z516" s="26"/>
    </row>
    <row r="517" spans="1:26" ht="12.75" customHeight="1">
      <c r="A517" s="26"/>
      <c r="B517" s="54"/>
      <c r="C517" s="26"/>
      <c r="D517" s="26"/>
      <c r="E517" s="26"/>
      <c r="F517" s="26"/>
      <c r="G517" s="26"/>
      <c r="H517" s="26"/>
      <c r="I517" s="26"/>
      <c r="J517" s="26"/>
      <c r="K517" s="26"/>
      <c r="L517" s="55"/>
      <c r="M517" s="56"/>
      <c r="N517" s="56"/>
      <c r="O517" s="56"/>
      <c r="P517" s="56"/>
      <c r="Q517" s="56"/>
      <c r="R517" s="56"/>
      <c r="S517" s="56"/>
      <c r="T517" s="57"/>
      <c r="U517" s="26"/>
      <c r="V517" s="26"/>
      <c r="W517" s="26"/>
      <c r="X517" s="26"/>
      <c r="Y517" s="26"/>
      <c r="Z517" s="26"/>
    </row>
    <row r="518" spans="1:26" ht="12.75" customHeight="1">
      <c r="A518" s="26"/>
      <c r="B518" s="54"/>
      <c r="C518" s="26"/>
      <c r="D518" s="26"/>
      <c r="E518" s="26"/>
      <c r="F518" s="26"/>
      <c r="G518" s="26"/>
      <c r="H518" s="26"/>
      <c r="I518" s="26"/>
      <c r="J518" s="26"/>
      <c r="K518" s="26"/>
      <c r="L518" s="55"/>
      <c r="M518" s="56"/>
      <c r="N518" s="56"/>
      <c r="O518" s="56"/>
      <c r="P518" s="56"/>
      <c r="Q518" s="56"/>
      <c r="R518" s="56"/>
      <c r="S518" s="56"/>
      <c r="T518" s="57"/>
      <c r="U518" s="26"/>
      <c r="V518" s="26"/>
      <c r="W518" s="26"/>
      <c r="X518" s="26"/>
      <c r="Y518" s="26"/>
      <c r="Z518" s="26"/>
    </row>
    <row r="519" spans="1:26" ht="12.75" customHeight="1">
      <c r="A519" s="26"/>
      <c r="B519" s="54"/>
      <c r="C519" s="26"/>
      <c r="D519" s="26"/>
      <c r="E519" s="26"/>
      <c r="F519" s="26"/>
      <c r="G519" s="26"/>
      <c r="H519" s="26"/>
      <c r="I519" s="26"/>
      <c r="J519" s="26"/>
      <c r="K519" s="26"/>
      <c r="L519" s="55"/>
      <c r="M519" s="56"/>
      <c r="N519" s="56"/>
      <c r="O519" s="56"/>
      <c r="P519" s="56"/>
      <c r="Q519" s="56"/>
      <c r="R519" s="56"/>
      <c r="S519" s="56"/>
      <c r="T519" s="57"/>
      <c r="U519" s="26"/>
      <c r="V519" s="26"/>
      <c r="W519" s="26"/>
      <c r="X519" s="26"/>
      <c r="Y519" s="26"/>
      <c r="Z519" s="26"/>
    </row>
    <row r="520" spans="1:26" ht="12.75" customHeight="1">
      <c r="A520" s="26"/>
      <c r="B520" s="54"/>
      <c r="C520" s="26"/>
      <c r="D520" s="26"/>
      <c r="E520" s="26"/>
      <c r="F520" s="26"/>
      <c r="G520" s="26"/>
      <c r="H520" s="26"/>
      <c r="I520" s="26"/>
      <c r="J520" s="26"/>
      <c r="K520" s="26"/>
      <c r="L520" s="55"/>
      <c r="M520" s="56"/>
      <c r="N520" s="56"/>
      <c r="O520" s="56"/>
      <c r="P520" s="56"/>
      <c r="Q520" s="56"/>
      <c r="R520" s="56"/>
      <c r="S520" s="56"/>
      <c r="T520" s="57"/>
      <c r="U520" s="26"/>
      <c r="V520" s="26"/>
      <c r="W520" s="26"/>
      <c r="X520" s="26"/>
      <c r="Y520" s="26"/>
      <c r="Z520" s="26"/>
    </row>
    <row r="521" spans="1:26" ht="12.75" customHeight="1">
      <c r="A521" s="26"/>
      <c r="B521" s="54"/>
      <c r="C521" s="26"/>
      <c r="D521" s="26"/>
      <c r="E521" s="26"/>
      <c r="F521" s="26"/>
      <c r="G521" s="26"/>
      <c r="H521" s="26"/>
      <c r="I521" s="26"/>
      <c r="J521" s="26"/>
      <c r="K521" s="26"/>
      <c r="L521" s="55"/>
      <c r="M521" s="56"/>
      <c r="N521" s="56"/>
      <c r="O521" s="56"/>
      <c r="P521" s="56"/>
      <c r="Q521" s="56"/>
      <c r="R521" s="56"/>
      <c r="S521" s="56"/>
      <c r="T521" s="57"/>
      <c r="U521" s="26"/>
      <c r="V521" s="26"/>
      <c r="W521" s="26"/>
      <c r="X521" s="26"/>
      <c r="Y521" s="26"/>
      <c r="Z521" s="26"/>
    </row>
    <row r="522" spans="1:26" ht="12.75" customHeight="1">
      <c r="A522" s="26"/>
      <c r="B522" s="54"/>
      <c r="C522" s="26"/>
      <c r="D522" s="26"/>
      <c r="E522" s="26"/>
      <c r="F522" s="26"/>
      <c r="G522" s="26"/>
      <c r="H522" s="26"/>
      <c r="I522" s="26"/>
      <c r="J522" s="26"/>
      <c r="K522" s="26"/>
      <c r="L522" s="55"/>
      <c r="M522" s="56"/>
      <c r="N522" s="56"/>
      <c r="O522" s="56"/>
      <c r="P522" s="56"/>
      <c r="Q522" s="56"/>
      <c r="R522" s="56"/>
      <c r="S522" s="56"/>
      <c r="T522" s="57"/>
      <c r="U522" s="26"/>
      <c r="V522" s="26"/>
      <c r="W522" s="26"/>
      <c r="X522" s="26"/>
      <c r="Y522" s="26"/>
      <c r="Z522" s="26"/>
    </row>
    <row r="523" spans="1:26" ht="12.75" customHeight="1">
      <c r="A523" s="26"/>
      <c r="B523" s="54"/>
      <c r="C523" s="26"/>
      <c r="D523" s="26"/>
      <c r="E523" s="26"/>
      <c r="F523" s="26"/>
      <c r="G523" s="26"/>
      <c r="H523" s="26"/>
      <c r="I523" s="26"/>
      <c r="J523" s="26"/>
      <c r="K523" s="26"/>
      <c r="L523" s="55"/>
      <c r="M523" s="56"/>
      <c r="N523" s="56"/>
      <c r="O523" s="56"/>
      <c r="P523" s="56"/>
      <c r="Q523" s="56"/>
      <c r="R523" s="56"/>
      <c r="S523" s="56"/>
      <c r="T523" s="57"/>
      <c r="U523" s="26"/>
      <c r="V523" s="26"/>
      <c r="W523" s="26"/>
      <c r="X523" s="26"/>
      <c r="Y523" s="26"/>
      <c r="Z523" s="26"/>
    </row>
    <row r="524" spans="1:26" ht="12.75" customHeight="1">
      <c r="A524" s="26"/>
      <c r="B524" s="54"/>
      <c r="C524" s="26"/>
      <c r="D524" s="26"/>
      <c r="E524" s="26"/>
      <c r="F524" s="26"/>
      <c r="G524" s="26"/>
      <c r="H524" s="26"/>
      <c r="I524" s="26"/>
      <c r="J524" s="26"/>
      <c r="K524" s="26"/>
      <c r="L524" s="55"/>
      <c r="M524" s="56"/>
      <c r="N524" s="56"/>
      <c r="O524" s="56"/>
      <c r="P524" s="56"/>
      <c r="Q524" s="56"/>
      <c r="R524" s="56"/>
      <c r="S524" s="56"/>
      <c r="T524" s="57"/>
      <c r="U524" s="26"/>
      <c r="V524" s="26"/>
      <c r="W524" s="26"/>
      <c r="X524" s="26"/>
      <c r="Y524" s="26"/>
      <c r="Z524" s="26"/>
    </row>
    <row r="525" spans="1:26" ht="12.75" customHeight="1">
      <c r="A525" s="26"/>
      <c r="B525" s="54"/>
      <c r="C525" s="26"/>
      <c r="D525" s="26"/>
      <c r="E525" s="26"/>
      <c r="F525" s="26"/>
      <c r="G525" s="26"/>
      <c r="H525" s="26"/>
      <c r="I525" s="26"/>
      <c r="J525" s="26"/>
      <c r="K525" s="26"/>
      <c r="L525" s="55"/>
      <c r="M525" s="56"/>
      <c r="N525" s="56"/>
      <c r="O525" s="56"/>
      <c r="P525" s="56"/>
      <c r="Q525" s="56"/>
      <c r="R525" s="56"/>
      <c r="S525" s="56"/>
      <c r="T525" s="57"/>
      <c r="U525" s="26"/>
      <c r="V525" s="26"/>
      <c r="W525" s="26"/>
      <c r="X525" s="26"/>
      <c r="Y525" s="26"/>
      <c r="Z525" s="26"/>
    </row>
    <row r="526" spans="1:26" ht="12.75" customHeight="1">
      <c r="A526" s="26"/>
      <c r="B526" s="54"/>
      <c r="C526" s="26"/>
      <c r="D526" s="26"/>
      <c r="E526" s="26"/>
      <c r="F526" s="26"/>
      <c r="G526" s="26"/>
      <c r="H526" s="26"/>
      <c r="I526" s="26"/>
      <c r="J526" s="26"/>
      <c r="K526" s="26"/>
      <c r="L526" s="55"/>
      <c r="M526" s="56"/>
      <c r="N526" s="56"/>
      <c r="O526" s="56"/>
      <c r="P526" s="56"/>
      <c r="Q526" s="56"/>
      <c r="R526" s="56"/>
      <c r="S526" s="56"/>
      <c r="T526" s="57"/>
      <c r="U526" s="26"/>
      <c r="V526" s="26"/>
      <c r="W526" s="26"/>
      <c r="X526" s="26"/>
      <c r="Y526" s="26"/>
      <c r="Z526" s="26"/>
    </row>
    <row r="527" spans="1:26" ht="12.75" customHeight="1">
      <c r="A527" s="26"/>
      <c r="B527" s="54"/>
      <c r="C527" s="26"/>
      <c r="D527" s="26"/>
      <c r="E527" s="26"/>
      <c r="F527" s="26"/>
      <c r="G527" s="26"/>
      <c r="H527" s="26"/>
      <c r="I527" s="26"/>
      <c r="J527" s="26"/>
      <c r="K527" s="26"/>
      <c r="L527" s="55"/>
      <c r="M527" s="56"/>
      <c r="N527" s="56"/>
      <c r="O527" s="56"/>
      <c r="P527" s="56"/>
      <c r="Q527" s="56"/>
      <c r="R527" s="56"/>
      <c r="S527" s="56"/>
      <c r="T527" s="57"/>
      <c r="U527" s="26"/>
      <c r="V527" s="26"/>
      <c r="W527" s="26"/>
      <c r="X527" s="26"/>
      <c r="Y527" s="26"/>
      <c r="Z527" s="26"/>
    </row>
    <row r="528" spans="1:26" ht="12.75" customHeight="1">
      <c r="A528" s="26"/>
      <c r="B528" s="54"/>
      <c r="C528" s="26"/>
      <c r="D528" s="26"/>
      <c r="E528" s="26"/>
      <c r="F528" s="26"/>
      <c r="G528" s="26"/>
      <c r="H528" s="26"/>
      <c r="I528" s="26"/>
      <c r="J528" s="26"/>
      <c r="K528" s="26"/>
      <c r="L528" s="55"/>
      <c r="M528" s="56"/>
      <c r="N528" s="56"/>
      <c r="O528" s="56"/>
      <c r="P528" s="56"/>
      <c r="Q528" s="56"/>
      <c r="R528" s="56"/>
      <c r="S528" s="56"/>
      <c r="T528" s="57"/>
      <c r="U528" s="26"/>
      <c r="V528" s="26"/>
      <c r="W528" s="26"/>
      <c r="X528" s="26"/>
      <c r="Y528" s="26"/>
      <c r="Z528" s="26"/>
    </row>
    <row r="529" spans="1:26" ht="12.75" customHeight="1">
      <c r="A529" s="26"/>
      <c r="B529" s="54"/>
      <c r="C529" s="26"/>
      <c r="D529" s="26"/>
      <c r="E529" s="26"/>
      <c r="F529" s="26"/>
      <c r="G529" s="26"/>
      <c r="H529" s="26"/>
      <c r="I529" s="26"/>
      <c r="J529" s="26"/>
      <c r="K529" s="26"/>
      <c r="L529" s="55"/>
      <c r="M529" s="56"/>
      <c r="N529" s="56"/>
      <c r="O529" s="56"/>
      <c r="P529" s="56"/>
      <c r="Q529" s="56"/>
      <c r="R529" s="56"/>
      <c r="S529" s="56"/>
      <c r="T529" s="57"/>
      <c r="U529" s="26"/>
      <c r="V529" s="26"/>
      <c r="W529" s="26"/>
      <c r="X529" s="26"/>
      <c r="Y529" s="26"/>
      <c r="Z529" s="26"/>
    </row>
    <row r="530" spans="1:26" ht="12.75" customHeight="1">
      <c r="A530" s="26"/>
      <c r="B530" s="54"/>
      <c r="C530" s="26"/>
      <c r="D530" s="26"/>
      <c r="E530" s="26"/>
      <c r="F530" s="26"/>
      <c r="G530" s="26"/>
      <c r="H530" s="26"/>
      <c r="I530" s="26"/>
      <c r="J530" s="26"/>
      <c r="K530" s="26"/>
      <c r="L530" s="55"/>
      <c r="M530" s="56"/>
      <c r="N530" s="56"/>
      <c r="O530" s="56"/>
      <c r="P530" s="56"/>
      <c r="Q530" s="56"/>
      <c r="R530" s="56"/>
      <c r="S530" s="56"/>
      <c r="T530" s="57"/>
      <c r="U530" s="26"/>
      <c r="V530" s="26"/>
      <c r="W530" s="26"/>
      <c r="X530" s="26"/>
      <c r="Y530" s="26"/>
      <c r="Z530" s="26"/>
    </row>
    <row r="531" spans="1:26" ht="12.75" customHeight="1">
      <c r="A531" s="26"/>
      <c r="B531" s="54"/>
      <c r="C531" s="26"/>
      <c r="D531" s="26"/>
      <c r="E531" s="26"/>
      <c r="F531" s="26"/>
      <c r="G531" s="26"/>
      <c r="H531" s="26"/>
      <c r="I531" s="26"/>
      <c r="J531" s="26"/>
      <c r="K531" s="26"/>
      <c r="L531" s="55"/>
      <c r="M531" s="56"/>
      <c r="N531" s="56"/>
      <c r="O531" s="56"/>
      <c r="P531" s="56"/>
      <c r="Q531" s="56"/>
      <c r="R531" s="56"/>
      <c r="S531" s="56"/>
      <c r="T531" s="57"/>
      <c r="U531" s="26"/>
      <c r="V531" s="26"/>
      <c r="W531" s="26"/>
      <c r="X531" s="26"/>
      <c r="Y531" s="26"/>
      <c r="Z531" s="26"/>
    </row>
    <row r="532" spans="1:26" ht="12.75" customHeight="1">
      <c r="A532" s="26"/>
      <c r="B532" s="54"/>
      <c r="C532" s="26"/>
      <c r="D532" s="26"/>
      <c r="E532" s="26"/>
      <c r="F532" s="26"/>
      <c r="G532" s="26"/>
      <c r="H532" s="26"/>
      <c r="I532" s="26"/>
      <c r="J532" s="26"/>
      <c r="K532" s="26"/>
      <c r="L532" s="55"/>
      <c r="M532" s="56"/>
      <c r="N532" s="56"/>
      <c r="O532" s="56"/>
      <c r="P532" s="56"/>
      <c r="Q532" s="56"/>
      <c r="R532" s="56"/>
      <c r="S532" s="56"/>
      <c r="T532" s="57"/>
      <c r="U532" s="26"/>
      <c r="V532" s="26"/>
      <c r="W532" s="26"/>
      <c r="X532" s="26"/>
      <c r="Y532" s="26"/>
      <c r="Z532" s="26"/>
    </row>
    <row r="533" spans="1:26" ht="12.75" customHeight="1">
      <c r="A533" s="26"/>
      <c r="B533" s="54"/>
      <c r="C533" s="26"/>
      <c r="D533" s="26"/>
      <c r="E533" s="26"/>
      <c r="F533" s="26"/>
      <c r="G533" s="26"/>
      <c r="H533" s="26"/>
      <c r="I533" s="26"/>
      <c r="J533" s="26"/>
      <c r="K533" s="26"/>
      <c r="L533" s="55"/>
      <c r="M533" s="56"/>
      <c r="N533" s="56"/>
      <c r="O533" s="56"/>
      <c r="P533" s="56"/>
      <c r="Q533" s="56"/>
      <c r="R533" s="56"/>
      <c r="S533" s="56"/>
      <c r="T533" s="57"/>
      <c r="U533" s="26"/>
      <c r="V533" s="26"/>
      <c r="W533" s="26"/>
      <c r="X533" s="26"/>
      <c r="Y533" s="26"/>
      <c r="Z533" s="26"/>
    </row>
    <row r="534" spans="1:26" ht="12.75" customHeight="1">
      <c r="A534" s="26"/>
      <c r="B534" s="54"/>
      <c r="C534" s="26"/>
      <c r="D534" s="26"/>
      <c r="E534" s="26"/>
      <c r="F534" s="26"/>
      <c r="G534" s="26"/>
      <c r="H534" s="26"/>
      <c r="I534" s="26"/>
      <c r="J534" s="26"/>
      <c r="K534" s="26"/>
      <c r="L534" s="55"/>
      <c r="M534" s="56"/>
      <c r="N534" s="56"/>
      <c r="O534" s="56"/>
      <c r="P534" s="56"/>
      <c r="Q534" s="56"/>
      <c r="R534" s="56"/>
      <c r="S534" s="56"/>
      <c r="T534" s="57"/>
      <c r="U534" s="26"/>
      <c r="V534" s="26"/>
      <c r="W534" s="26"/>
      <c r="X534" s="26"/>
      <c r="Y534" s="26"/>
      <c r="Z534" s="26"/>
    </row>
    <row r="535" spans="1:26" ht="12.75" customHeight="1">
      <c r="A535" s="26"/>
      <c r="B535" s="54"/>
      <c r="C535" s="26"/>
      <c r="D535" s="26"/>
      <c r="E535" s="26"/>
      <c r="F535" s="26"/>
      <c r="G535" s="26"/>
      <c r="H535" s="26"/>
      <c r="I535" s="26"/>
      <c r="J535" s="26"/>
      <c r="K535" s="26"/>
      <c r="L535" s="55"/>
      <c r="M535" s="56"/>
      <c r="N535" s="56"/>
      <c r="O535" s="56"/>
      <c r="P535" s="56"/>
      <c r="Q535" s="56"/>
      <c r="R535" s="56"/>
      <c r="S535" s="56"/>
      <c r="T535" s="57"/>
      <c r="U535" s="26"/>
      <c r="V535" s="26"/>
      <c r="W535" s="26"/>
      <c r="X535" s="26"/>
      <c r="Y535" s="26"/>
      <c r="Z535" s="26"/>
    </row>
    <row r="536" spans="1:26" ht="12.75" customHeight="1">
      <c r="A536" s="26"/>
      <c r="B536" s="54"/>
      <c r="C536" s="26"/>
      <c r="D536" s="26"/>
      <c r="E536" s="26"/>
      <c r="F536" s="26"/>
      <c r="G536" s="26"/>
      <c r="H536" s="26"/>
      <c r="I536" s="26"/>
      <c r="J536" s="26"/>
      <c r="K536" s="26"/>
      <c r="L536" s="55"/>
      <c r="M536" s="56"/>
      <c r="N536" s="56"/>
      <c r="O536" s="56"/>
      <c r="P536" s="56"/>
      <c r="Q536" s="56"/>
      <c r="R536" s="56"/>
      <c r="S536" s="56"/>
      <c r="T536" s="57"/>
      <c r="U536" s="26"/>
      <c r="V536" s="26"/>
      <c r="W536" s="26"/>
      <c r="X536" s="26"/>
      <c r="Y536" s="26"/>
      <c r="Z536" s="26"/>
    </row>
    <row r="537" spans="1:26" ht="12.75" customHeight="1">
      <c r="A537" s="26"/>
      <c r="B537" s="54"/>
      <c r="C537" s="26"/>
      <c r="D537" s="26"/>
      <c r="E537" s="26"/>
      <c r="F537" s="26"/>
      <c r="G537" s="26"/>
      <c r="H537" s="26"/>
      <c r="I537" s="26"/>
      <c r="J537" s="26"/>
      <c r="K537" s="26"/>
      <c r="L537" s="55"/>
      <c r="M537" s="56"/>
      <c r="N537" s="56"/>
      <c r="O537" s="56"/>
      <c r="P537" s="56"/>
      <c r="Q537" s="56"/>
      <c r="R537" s="56"/>
      <c r="S537" s="56"/>
      <c r="T537" s="57"/>
      <c r="U537" s="26"/>
      <c r="V537" s="26"/>
      <c r="W537" s="26"/>
      <c r="X537" s="26"/>
      <c r="Y537" s="26"/>
      <c r="Z537" s="26"/>
    </row>
    <row r="538" spans="1:26" ht="12.75" customHeight="1">
      <c r="A538" s="26"/>
      <c r="B538" s="54"/>
      <c r="C538" s="26"/>
      <c r="D538" s="26"/>
      <c r="E538" s="26"/>
      <c r="F538" s="26"/>
      <c r="G538" s="26"/>
      <c r="H538" s="26"/>
      <c r="I538" s="26"/>
      <c r="J538" s="26"/>
      <c r="K538" s="26"/>
      <c r="L538" s="55"/>
      <c r="M538" s="56"/>
      <c r="N538" s="56"/>
      <c r="O538" s="56"/>
      <c r="P538" s="56"/>
      <c r="Q538" s="56"/>
      <c r="R538" s="56"/>
      <c r="S538" s="56"/>
      <c r="T538" s="57"/>
      <c r="U538" s="26"/>
      <c r="V538" s="26"/>
      <c r="W538" s="26"/>
      <c r="X538" s="26"/>
      <c r="Y538" s="26"/>
      <c r="Z538" s="26"/>
    </row>
    <row r="539" spans="1:26" ht="12.75" customHeight="1">
      <c r="A539" s="26"/>
      <c r="B539" s="54"/>
      <c r="C539" s="26"/>
      <c r="D539" s="26"/>
      <c r="E539" s="26"/>
      <c r="F539" s="26"/>
      <c r="G539" s="26"/>
      <c r="H539" s="26"/>
      <c r="I539" s="26"/>
      <c r="J539" s="26"/>
      <c r="K539" s="26"/>
      <c r="L539" s="55"/>
      <c r="M539" s="56"/>
      <c r="N539" s="56"/>
      <c r="O539" s="56"/>
      <c r="P539" s="56"/>
      <c r="Q539" s="56"/>
      <c r="R539" s="56"/>
      <c r="S539" s="56"/>
      <c r="T539" s="57"/>
      <c r="U539" s="26"/>
      <c r="V539" s="26"/>
      <c r="W539" s="26"/>
      <c r="X539" s="26"/>
      <c r="Y539" s="26"/>
      <c r="Z539" s="26"/>
    </row>
    <row r="540" spans="1:26" ht="12.75" customHeight="1">
      <c r="A540" s="26"/>
      <c r="B540" s="54"/>
      <c r="C540" s="26"/>
      <c r="D540" s="26"/>
      <c r="E540" s="26"/>
      <c r="F540" s="26"/>
      <c r="G540" s="26"/>
      <c r="H540" s="26"/>
      <c r="I540" s="26"/>
      <c r="J540" s="26"/>
      <c r="K540" s="26"/>
      <c r="L540" s="55"/>
      <c r="M540" s="56"/>
      <c r="N540" s="56"/>
      <c r="O540" s="56"/>
      <c r="P540" s="56"/>
      <c r="Q540" s="56"/>
      <c r="R540" s="56"/>
      <c r="S540" s="56"/>
      <c r="T540" s="57"/>
      <c r="U540" s="26"/>
      <c r="V540" s="26"/>
      <c r="W540" s="26"/>
      <c r="X540" s="26"/>
      <c r="Y540" s="26"/>
      <c r="Z540" s="26"/>
    </row>
    <row r="541" spans="1:26" ht="12.75" customHeight="1">
      <c r="A541" s="26"/>
      <c r="B541" s="54"/>
      <c r="C541" s="26"/>
      <c r="D541" s="26"/>
      <c r="E541" s="26"/>
      <c r="F541" s="26"/>
      <c r="G541" s="26"/>
      <c r="H541" s="26"/>
      <c r="I541" s="26"/>
      <c r="J541" s="26"/>
      <c r="K541" s="26"/>
      <c r="L541" s="55"/>
      <c r="M541" s="56"/>
      <c r="N541" s="56"/>
      <c r="O541" s="56"/>
      <c r="P541" s="56"/>
      <c r="Q541" s="56"/>
      <c r="R541" s="56"/>
      <c r="S541" s="56"/>
      <c r="T541" s="57"/>
      <c r="U541" s="26"/>
      <c r="V541" s="26"/>
      <c r="W541" s="26"/>
      <c r="X541" s="26"/>
      <c r="Y541" s="26"/>
      <c r="Z541" s="26"/>
    </row>
    <row r="542" spans="1:26" ht="12.75" customHeight="1">
      <c r="A542" s="26"/>
      <c r="B542" s="54"/>
      <c r="C542" s="26"/>
      <c r="D542" s="26"/>
      <c r="E542" s="26"/>
      <c r="F542" s="26"/>
      <c r="G542" s="26"/>
      <c r="H542" s="26"/>
      <c r="I542" s="26"/>
      <c r="J542" s="26"/>
      <c r="K542" s="26"/>
      <c r="L542" s="55"/>
      <c r="M542" s="56"/>
      <c r="N542" s="56"/>
      <c r="O542" s="56"/>
      <c r="P542" s="56"/>
      <c r="Q542" s="56"/>
      <c r="R542" s="56"/>
      <c r="S542" s="56"/>
      <c r="T542" s="57"/>
      <c r="U542" s="26"/>
      <c r="V542" s="26"/>
      <c r="W542" s="26"/>
      <c r="X542" s="26"/>
      <c r="Y542" s="26"/>
      <c r="Z542" s="26"/>
    </row>
    <row r="543" spans="1:26" ht="12.75" customHeight="1">
      <c r="A543" s="26"/>
      <c r="B543" s="54"/>
      <c r="C543" s="26"/>
      <c r="D543" s="26"/>
      <c r="E543" s="26"/>
      <c r="F543" s="26"/>
      <c r="G543" s="26"/>
      <c r="H543" s="26"/>
      <c r="I543" s="26"/>
      <c r="J543" s="26"/>
      <c r="K543" s="26"/>
      <c r="L543" s="55"/>
      <c r="M543" s="56"/>
      <c r="N543" s="56"/>
      <c r="O543" s="56"/>
      <c r="P543" s="56"/>
      <c r="Q543" s="56"/>
      <c r="R543" s="56"/>
      <c r="S543" s="56"/>
      <c r="T543" s="57"/>
      <c r="U543" s="26"/>
      <c r="V543" s="26"/>
      <c r="W543" s="26"/>
      <c r="X543" s="26"/>
      <c r="Y543" s="26"/>
      <c r="Z543" s="26"/>
    </row>
    <row r="544" spans="1:26" ht="12.75" customHeight="1">
      <c r="A544" s="26"/>
      <c r="B544" s="54"/>
      <c r="C544" s="26"/>
      <c r="D544" s="26"/>
      <c r="E544" s="26"/>
      <c r="F544" s="26"/>
      <c r="G544" s="26"/>
      <c r="H544" s="26"/>
      <c r="I544" s="26"/>
      <c r="J544" s="26"/>
      <c r="K544" s="26"/>
      <c r="L544" s="55"/>
      <c r="M544" s="56"/>
      <c r="N544" s="56"/>
      <c r="O544" s="56"/>
      <c r="P544" s="56"/>
      <c r="Q544" s="56"/>
      <c r="R544" s="56"/>
      <c r="S544" s="56"/>
      <c r="T544" s="57"/>
      <c r="U544" s="26"/>
      <c r="V544" s="26"/>
      <c r="W544" s="26"/>
      <c r="X544" s="26"/>
      <c r="Y544" s="26"/>
      <c r="Z544" s="26"/>
    </row>
    <row r="545" spans="1:26" ht="12.75" customHeight="1">
      <c r="A545" s="26"/>
      <c r="B545" s="54"/>
      <c r="C545" s="26"/>
      <c r="D545" s="26"/>
      <c r="E545" s="26"/>
      <c r="F545" s="26"/>
      <c r="G545" s="26"/>
      <c r="H545" s="26"/>
      <c r="I545" s="26"/>
      <c r="J545" s="26"/>
      <c r="K545" s="26"/>
      <c r="L545" s="55"/>
      <c r="M545" s="56"/>
      <c r="N545" s="56"/>
      <c r="O545" s="56"/>
      <c r="P545" s="56"/>
      <c r="Q545" s="56"/>
      <c r="R545" s="56"/>
      <c r="S545" s="56"/>
      <c r="T545" s="57"/>
      <c r="U545" s="26"/>
      <c r="V545" s="26"/>
      <c r="W545" s="26"/>
      <c r="X545" s="26"/>
      <c r="Y545" s="26"/>
      <c r="Z545" s="26"/>
    </row>
    <row r="546" spans="1:26" ht="12.75" customHeight="1">
      <c r="A546" s="26"/>
      <c r="B546" s="54"/>
      <c r="C546" s="26"/>
      <c r="D546" s="26"/>
      <c r="E546" s="26"/>
      <c r="F546" s="26"/>
      <c r="G546" s="26"/>
      <c r="H546" s="26"/>
      <c r="I546" s="26"/>
      <c r="J546" s="26"/>
      <c r="K546" s="26"/>
      <c r="L546" s="55"/>
      <c r="M546" s="56"/>
      <c r="N546" s="56"/>
      <c r="O546" s="56"/>
      <c r="P546" s="56"/>
      <c r="Q546" s="56"/>
      <c r="R546" s="56"/>
      <c r="S546" s="56"/>
      <c r="T546" s="57"/>
      <c r="U546" s="26"/>
      <c r="V546" s="26"/>
      <c r="W546" s="26"/>
      <c r="X546" s="26"/>
      <c r="Y546" s="26"/>
      <c r="Z546" s="26"/>
    </row>
    <row r="547" spans="1:26" ht="12.75" customHeight="1">
      <c r="A547" s="26"/>
      <c r="B547" s="54"/>
      <c r="C547" s="26"/>
      <c r="D547" s="26"/>
      <c r="E547" s="26"/>
      <c r="F547" s="26"/>
      <c r="G547" s="26"/>
      <c r="H547" s="26"/>
      <c r="I547" s="26"/>
      <c r="J547" s="26"/>
      <c r="K547" s="26"/>
      <c r="L547" s="55"/>
      <c r="M547" s="56"/>
      <c r="N547" s="56"/>
      <c r="O547" s="56"/>
      <c r="P547" s="56"/>
      <c r="Q547" s="56"/>
      <c r="R547" s="56"/>
      <c r="S547" s="56"/>
      <c r="T547" s="57"/>
      <c r="U547" s="26"/>
      <c r="V547" s="26"/>
      <c r="W547" s="26"/>
      <c r="X547" s="26"/>
      <c r="Y547" s="26"/>
      <c r="Z547" s="26"/>
    </row>
    <row r="548" spans="1:26" ht="12.75" customHeight="1">
      <c r="A548" s="26"/>
      <c r="B548" s="54"/>
      <c r="C548" s="26"/>
      <c r="D548" s="26"/>
      <c r="E548" s="26"/>
      <c r="F548" s="26"/>
      <c r="G548" s="26"/>
      <c r="H548" s="26"/>
      <c r="I548" s="26"/>
      <c r="J548" s="26"/>
      <c r="K548" s="26"/>
      <c r="L548" s="55"/>
      <c r="M548" s="56"/>
      <c r="N548" s="56"/>
      <c r="O548" s="56"/>
      <c r="P548" s="56"/>
      <c r="Q548" s="56"/>
      <c r="R548" s="56"/>
      <c r="S548" s="56"/>
      <c r="T548" s="57"/>
      <c r="U548" s="26"/>
      <c r="V548" s="26"/>
      <c r="W548" s="26"/>
      <c r="X548" s="26"/>
      <c r="Y548" s="26"/>
      <c r="Z548" s="26"/>
    </row>
    <row r="549" spans="1:26" ht="12.75" customHeight="1">
      <c r="A549" s="26"/>
      <c r="B549" s="54"/>
      <c r="C549" s="26"/>
      <c r="D549" s="26"/>
      <c r="E549" s="26"/>
      <c r="F549" s="26"/>
      <c r="G549" s="26"/>
      <c r="H549" s="26"/>
      <c r="I549" s="26"/>
      <c r="J549" s="26"/>
      <c r="K549" s="26"/>
      <c r="L549" s="55"/>
      <c r="M549" s="56"/>
      <c r="N549" s="56"/>
      <c r="O549" s="56"/>
      <c r="P549" s="56"/>
      <c r="Q549" s="56"/>
      <c r="R549" s="56"/>
      <c r="S549" s="56"/>
      <c r="T549" s="57"/>
      <c r="U549" s="26"/>
      <c r="V549" s="26"/>
      <c r="W549" s="26"/>
      <c r="X549" s="26"/>
      <c r="Y549" s="26"/>
      <c r="Z549" s="26"/>
    </row>
    <row r="550" spans="1:26" ht="12.75" customHeight="1">
      <c r="A550" s="26"/>
      <c r="B550" s="54"/>
      <c r="C550" s="26"/>
      <c r="D550" s="26"/>
      <c r="E550" s="26"/>
      <c r="F550" s="26"/>
      <c r="G550" s="26"/>
      <c r="H550" s="26"/>
      <c r="I550" s="26"/>
      <c r="J550" s="26"/>
      <c r="K550" s="26"/>
      <c r="L550" s="55"/>
      <c r="M550" s="56"/>
      <c r="N550" s="56"/>
      <c r="O550" s="56"/>
      <c r="P550" s="56"/>
      <c r="Q550" s="56"/>
      <c r="R550" s="56"/>
      <c r="S550" s="56"/>
      <c r="T550" s="57"/>
      <c r="U550" s="26"/>
      <c r="V550" s="26"/>
      <c r="W550" s="26"/>
      <c r="X550" s="26"/>
      <c r="Y550" s="26"/>
      <c r="Z550" s="26"/>
    </row>
    <row r="551" spans="1:26" ht="12.75" customHeight="1">
      <c r="A551" s="26"/>
      <c r="B551" s="54"/>
      <c r="C551" s="26"/>
      <c r="D551" s="26"/>
      <c r="E551" s="26"/>
      <c r="F551" s="26"/>
      <c r="G551" s="26"/>
      <c r="H551" s="26"/>
      <c r="I551" s="26"/>
      <c r="J551" s="26"/>
      <c r="K551" s="26"/>
      <c r="L551" s="55"/>
      <c r="M551" s="56"/>
      <c r="N551" s="56"/>
      <c r="O551" s="56"/>
      <c r="P551" s="56"/>
      <c r="Q551" s="56"/>
      <c r="R551" s="56"/>
      <c r="S551" s="56"/>
      <c r="T551" s="57"/>
      <c r="U551" s="26"/>
      <c r="V551" s="26"/>
      <c r="W551" s="26"/>
      <c r="X551" s="26"/>
      <c r="Y551" s="26"/>
      <c r="Z551" s="26"/>
    </row>
    <row r="552" spans="1:26" ht="12.75" customHeight="1">
      <c r="A552" s="26"/>
      <c r="B552" s="54"/>
      <c r="C552" s="26"/>
      <c r="D552" s="26"/>
      <c r="E552" s="26"/>
      <c r="F552" s="26"/>
      <c r="G552" s="26"/>
      <c r="H552" s="26"/>
      <c r="I552" s="26"/>
      <c r="J552" s="26"/>
      <c r="K552" s="26"/>
      <c r="L552" s="55"/>
      <c r="M552" s="56"/>
      <c r="N552" s="56"/>
      <c r="O552" s="56"/>
      <c r="P552" s="56"/>
      <c r="Q552" s="56"/>
      <c r="R552" s="56"/>
      <c r="S552" s="56"/>
      <c r="T552" s="57"/>
      <c r="U552" s="26"/>
      <c r="V552" s="26"/>
      <c r="W552" s="26"/>
      <c r="X552" s="26"/>
      <c r="Y552" s="26"/>
      <c r="Z552" s="26"/>
    </row>
    <row r="553" spans="1:26" ht="12.75" customHeight="1">
      <c r="A553" s="26"/>
      <c r="B553" s="54"/>
      <c r="C553" s="26"/>
      <c r="D553" s="26"/>
      <c r="E553" s="26"/>
      <c r="F553" s="26"/>
      <c r="G553" s="26"/>
      <c r="H553" s="26"/>
      <c r="I553" s="26"/>
      <c r="J553" s="26"/>
      <c r="K553" s="26"/>
      <c r="L553" s="55"/>
      <c r="M553" s="56"/>
      <c r="N553" s="56"/>
      <c r="O553" s="56"/>
      <c r="P553" s="56"/>
      <c r="Q553" s="56"/>
      <c r="R553" s="56"/>
      <c r="S553" s="56"/>
      <c r="T553" s="57"/>
      <c r="U553" s="26"/>
      <c r="V553" s="26"/>
      <c r="W553" s="26"/>
      <c r="X553" s="26"/>
      <c r="Y553" s="26"/>
      <c r="Z553" s="26"/>
    </row>
    <row r="554" spans="1:26" ht="12.75" customHeight="1">
      <c r="A554" s="26"/>
      <c r="B554" s="54"/>
      <c r="C554" s="26"/>
      <c r="D554" s="26"/>
      <c r="E554" s="26"/>
      <c r="F554" s="26"/>
      <c r="G554" s="26"/>
      <c r="H554" s="26"/>
      <c r="I554" s="26"/>
      <c r="J554" s="26"/>
      <c r="K554" s="26"/>
      <c r="L554" s="55"/>
      <c r="M554" s="56"/>
      <c r="N554" s="56"/>
      <c r="O554" s="56"/>
      <c r="P554" s="56"/>
      <c r="Q554" s="56"/>
      <c r="R554" s="56"/>
      <c r="S554" s="56"/>
      <c r="T554" s="57"/>
      <c r="U554" s="26"/>
      <c r="V554" s="26"/>
      <c r="W554" s="26"/>
      <c r="X554" s="26"/>
      <c r="Y554" s="26"/>
      <c r="Z554" s="26"/>
    </row>
    <row r="555" spans="1:26" ht="12.75" customHeight="1">
      <c r="A555" s="26"/>
      <c r="B555" s="54"/>
      <c r="C555" s="26"/>
      <c r="D555" s="26"/>
      <c r="E555" s="26"/>
      <c r="F555" s="26"/>
      <c r="G555" s="26"/>
      <c r="H555" s="26"/>
      <c r="I555" s="26"/>
      <c r="J555" s="26"/>
      <c r="K555" s="26"/>
      <c r="L555" s="55"/>
      <c r="M555" s="56"/>
      <c r="N555" s="56"/>
      <c r="O555" s="56"/>
      <c r="P555" s="56"/>
      <c r="Q555" s="56"/>
      <c r="R555" s="56"/>
      <c r="S555" s="56"/>
      <c r="T555" s="57"/>
      <c r="U555" s="26"/>
      <c r="V555" s="26"/>
      <c r="W555" s="26"/>
      <c r="X555" s="26"/>
      <c r="Y555" s="26"/>
      <c r="Z555" s="26"/>
    </row>
    <row r="556" spans="1:26" ht="12.75" customHeight="1">
      <c r="A556" s="26"/>
      <c r="B556" s="54"/>
      <c r="C556" s="26"/>
      <c r="D556" s="26"/>
      <c r="E556" s="26"/>
      <c r="F556" s="26"/>
      <c r="G556" s="26"/>
      <c r="H556" s="26"/>
      <c r="I556" s="26"/>
      <c r="J556" s="26"/>
      <c r="K556" s="26"/>
      <c r="L556" s="55"/>
      <c r="M556" s="56"/>
      <c r="N556" s="56"/>
      <c r="O556" s="56"/>
      <c r="P556" s="56"/>
      <c r="Q556" s="56"/>
      <c r="R556" s="56"/>
      <c r="S556" s="56"/>
      <c r="T556" s="57"/>
      <c r="U556" s="26"/>
      <c r="V556" s="26"/>
      <c r="W556" s="26"/>
      <c r="X556" s="26"/>
      <c r="Y556" s="26"/>
      <c r="Z556" s="26"/>
    </row>
    <row r="557" spans="1:26" ht="12.75" customHeight="1">
      <c r="A557" s="26"/>
      <c r="B557" s="54"/>
      <c r="C557" s="26"/>
      <c r="D557" s="26"/>
      <c r="E557" s="26"/>
      <c r="F557" s="26"/>
      <c r="G557" s="26"/>
      <c r="H557" s="26"/>
      <c r="I557" s="26"/>
      <c r="J557" s="26"/>
      <c r="K557" s="26"/>
      <c r="L557" s="55"/>
      <c r="M557" s="56"/>
      <c r="N557" s="56"/>
      <c r="O557" s="56"/>
      <c r="P557" s="56"/>
      <c r="Q557" s="56"/>
      <c r="R557" s="56"/>
      <c r="S557" s="56"/>
      <c r="T557" s="57"/>
      <c r="U557" s="26"/>
      <c r="V557" s="26"/>
      <c r="W557" s="26"/>
      <c r="X557" s="26"/>
      <c r="Y557" s="26"/>
      <c r="Z557" s="26"/>
    </row>
    <row r="558" spans="1:26" ht="12.75" customHeight="1">
      <c r="A558" s="26"/>
      <c r="B558" s="54"/>
      <c r="C558" s="26"/>
      <c r="D558" s="26"/>
      <c r="E558" s="26"/>
      <c r="F558" s="26"/>
      <c r="G558" s="26"/>
      <c r="H558" s="26"/>
      <c r="I558" s="26"/>
      <c r="J558" s="26"/>
      <c r="K558" s="26"/>
      <c r="L558" s="55"/>
      <c r="M558" s="56"/>
      <c r="N558" s="56"/>
      <c r="O558" s="56"/>
      <c r="P558" s="56"/>
      <c r="Q558" s="56"/>
      <c r="R558" s="56"/>
      <c r="S558" s="56"/>
      <c r="T558" s="57"/>
      <c r="U558" s="26"/>
      <c r="V558" s="26"/>
      <c r="W558" s="26"/>
      <c r="X558" s="26"/>
      <c r="Y558" s="26"/>
      <c r="Z558" s="26"/>
    </row>
    <row r="559" spans="1:26" ht="12.75" customHeight="1">
      <c r="A559" s="26"/>
      <c r="B559" s="54"/>
      <c r="C559" s="26"/>
      <c r="D559" s="26"/>
      <c r="E559" s="26"/>
      <c r="F559" s="26"/>
      <c r="G559" s="26"/>
      <c r="H559" s="26"/>
      <c r="I559" s="26"/>
      <c r="J559" s="26"/>
      <c r="K559" s="26"/>
      <c r="L559" s="55"/>
      <c r="M559" s="56"/>
      <c r="N559" s="56"/>
      <c r="O559" s="56"/>
      <c r="P559" s="56"/>
      <c r="Q559" s="56"/>
      <c r="R559" s="56"/>
      <c r="S559" s="56"/>
      <c r="T559" s="57"/>
      <c r="U559" s="26"/>
      <c r="V559" s="26"/>
      <c r="W559" s="26"/>
      <c r="X559" s="26"/>
      <c r="Y559" s="26"/>
      <c r="Z559" s="26"/>
    </row>
    <row r="560" spans="1:26" ht="12.75" customHeight="1">
      <c r="A560" s="26"/>
      <c r="B560" s="54"/>
      <c r="C560" s="26"/>
      <c r="D560" s="26"/>
      <c r="E560" s="26"/>
      <c r="F560" s="26"/>
      <c r="G560" s="26"/>
      <c r="H560" s="26"/>
      <c r="I560" s="26"/>
      <c r="J560" s="26"/>
      <c r="K560" s="26"/>
      <c r="L560" s="55"/>
      <c r="M560" s="56"/>
      <c r="N560" s="56"/>
      <c r="O560" s="56"/>
      <c r="P560" s="56"/>
      <c r="Q560" s="56"/>
      <c r="R560" s="56"/>
      <c r="S560" s="56"/>
      <c r="T560" s="57"/>
      <c r="U560" s="26"/>
      <c r="V560" s="26"/>
      <c r="W560" s="26"/>
      <c r="X560" s="26"/>
      <c r="Y560" s="26"/>
      <c r="Z560" s="26"/>
    </row>
    <row r="561" spans="1:26" ht="12.75" customHeight="1">
      <c r="A561" s="26"/>
      <c r="B561" s="54"/>
      <c r="C561" s="26"/>
      <c r="D561" s="26"/>
      <c r="E561" s="26"/>
      <c r="F561" s="26"/>
      <c r="G561" s="26"/>
      <c r="H561" s="26"/>
      <c r="I561" s="26"/>
      <c r="J561" s="26"/>
      <c r="K561" s="26"/>
      <c r="L561" s="55"/>
      <c r="M561" s="56"/>
      <c r="N561" s="56"/>
      <c r="O561" s="56"/>
      <c r="P561" s="56"/>
      <c r="Q561" s="56"/>
      <c r="R561" s="56"/>
      <c r="S561" s="56"/>
      <c r="T561" s="57"/>
      <c r="U561" s="26"/>
      <c r="V561" s="26"/>
      <c r="W561" s="26"/>
      <c r="X561" s="26"/>
      <c r="Y561" s="26"/>
      <c r="Z561" s="26"/>
    </row>
    <row r="562" spans="1:26" ht="12.75" customHeight="1">
      <c r="A562" s="26"/>
      <c r="B562" s="54"/>
      <c r="C562" s="26"/>
      <c r="D562" s="26"/>
      <c r="E562" s="26"/>
      <c r="F562" s="26"/>
      <c r="G562" s="26"/>
      <c r="H562" s="26"/>
      <c r="I562" s="26"/>
      <c r="J562" s="26"/>
      <c r="K562" s="26"/>
      <c r="L562" s="55"/>
      <c r="M562" s="56"/>
      <c r="N562" s="56"/>
      <c r="O562" s="56"/>
      <c r="P562" s="56"/>
      <c r="Q562" s="56"/>
      <c r="R562" s="56"/>
      <c r="S562" s="56"/>
      <c r="T562" s="57"/>
      <c r="U562" s="26"/>
      <c r="V562" s="26"/>
      <c r="W562" s="26"/>
      <c r="X562" s="26"/>
      <c r="Y562" s="26"/>
      <c r="Z562" s="26"/>
    </row>
    <row r="563" spans="1:26" ht="12.75" customHeight="1">
      <c r="A563" s="26"/>
      <c r="B563" s="54"/>
      <c r="C563" s="26"/>
      <c r="D563" s="26"/>
      <c r="E563" s="26"/>
      <c r="F563" s="26"/>
      <c r="G563" s="26"/>
      <c r="H563" s="26"/>
      <c r="I563" s="26"/>
      <c r="J563" s="26"/>
      <c r="K563" s="26"/>
      <c r="L563" s="55"/>
      <c r="M563" s="56"/>
      <c r="N563" s="56"/>
      <c r="O563" s="56"/>
      <c r="P563" s="56"/>
      <c r="Q563" s="56"/>
      <c r="R563" s="56"/>
      <c r="S563" s="56"/>
      <c r="T563" s="57"/>
      <c r="U563" s="26"/>
      <c r="V563" s="26"/>
      <c r="W563" s="26"/>
      <c r="X563" s="26"/>
      <c r="Y563" s="26"/>
      <c r="Z563" s="26"/>
    </row>
    <row r="564" spans="1:26" ht="12.75" customHeight="1">
      <c r="A564" s="26"/>
      <c r="B564" s="54"/>
      <c r="C564" s="26"/>
      <c r="D564" s="26"/>
      <c r="E564" s="26"/>
      <c r="F564" s="26"/>
      <c r="G564" s="26"/>
      <c r="H564" s="26"/>
      <c r="I564" s="26"/>
      <c r="J564" s="26"/>
      <c r="K564" s="26"/>
      <c r="L564" s="55"/>
      <c r="M564" s="56"/>
      <c r="N564" s="56"/>
      <c r="O564" s="56"/>
      <c r="P564" s="56"/>
      <c r="Q564" s="56"/>
      <c r="R564" s="56"/>
      <c r="S564" s="56"/>
      <c r="T564" s="57"/>
      <c r="U564" s="26"/>
      <c r="V564" s="26"/>
      <c r="W564" s="26"/>
      <c r="X564" s="26"/>
      <c r="Y564" s="26"/>
      <c r="Z564" s="26"/>
    </row>
    <row r="565" spans="1:26" ht="12.75" customHeight="1">
      <c r="A565" s="26"/>
      <c r="B565" s="54"/>
      <c r="C565" s="26"/>
      <c r="D565" s="26"/>
      <c r="E565" s="26"/>
      <c r="F565" s="26"/>
      <c r="G565" s="26"/>
      <c r="H565" s="26"/>
      <c r="I565" s="26"/>
      <c r="J565" s="26"/>
      <c r="K565" s="26"/>
      <c r="L565" s="55"/>
      <c r="M565" s="56"/>
      <c r="N565" s="56"/>
      <c r="O565" s="56"/>
      <c r="P565" s="56"/>
      <c r="Q565" s="56"/>
      <c r="R565" s="56"/>
      <c r="S565" s="56"/>
      <c r="T565" s="57"/>
      <c r="U565" s="26"/>
      <c r="V565" s="26"/>
      <c r="W565" s="26"/>
      <c r="X565" s="26"/>
      <c r="Y565" s="26"/>
      <c r="Z565" s="26"/>
    </row>
    <row r="566" spans="1:26" ht="12.75" customHeight="1">
      <c r="A566" s="26"/>
      <c r="B566" s="54"/>
      <c r="C566" s="26"/>
      <c r="D566" s="26"/>
      <c r="E566" s="26"/>
      <c r="F566" s="26"/>
      <c r="G566" s="26"/>
      <c r="H566" s="26"/>
      <c r="I566" s="26"/>
      <c r="J566" s="26"/>
      <c r="K566" s="26"/>
      <c r="L566" s="55"/>
      <c r="M566" s="56"/>
      <c r="N566" s="56"/>
      <c r="O566" s="56"/>
      <c r="P566" s="56"/>
      <c r="Q566" s="56"/>
      <c r="R566" s="56"/>
      <c r="S566" s="56"/>
      <c r="T566" s="57"/>
      <c r="U566" s="26"/>
      <c r="V566" s="26"/>
      <c r="W566" s="26"/>
      <c r="X566" s="26"/>
      <c r="Y566" s="26"/>
      <c r="Z566" s="26"/>
    </row>
    <row r="567" spans="1:26" ht="12.75" customHeight="1">
      <c r="A567" s="26"/>
      <c r="B567" s="54"/>
      <c r="C567" s="26"/>
      <c r="D567" s="26"/>
      <c r="E567" s="26"/>
      <c r="F567" s="26"/>
      <c r="G567" s="26"/>
      <c r="H567" s="26"/>
      <c r="I567" s="26"/>
      <c r="J567" s="26"/>
      <c r="K567" s="26"/>
      <c r="L567" s="55"/>
      <c r="M567" s="56"/>
      <c r="N567" s="56"/>
      <c r="O567" s="56"/>
      <c r="P567" s="56"/>
      <c r="Q567" s="56"/>
      <c r="R567" s="56"/>
      <c r="S567" s="56"/>
      <c r="T567" s="57"/>
      <c r="U567" s="26"/>
      <c r="V567" s="26"/>
      <c r="W567" s="26"/>
      <c r="X567" s="26"/>
      <c r="Y567" s="26"/>
      <c r="Z567" s="26"/>
    </row>
    <row r="568" spans="1:26" ht="12.75" customHeight="1">
      <c r="A568" s="26"/>
      <c r="B568" s="54"/>
      <c r="C568" s="26"/>
      <c r="D568" s="26"/>
      <c r="E568" s="26"/>
      <c r="F568" s="26"/>
      <c r="G568" s="26"/>
      <c r="H568" s="26"/>
      <c r="I568" s="26"/>
      <c r="J568" s="26"/>
      <c r="K568" s="26"/>
      <c r="L568" s="55"/>
      <c r="M568" s="56"/>
      <c r="N568" s="56"/>
      <c r="O568" s="56"/>
      <c r="P568" s="56"/>
      <c r="Q568" s="56"/>
      <c r="R568" s="56"/>
      <c r="S568" s="56"/>
      <c r="T568" s="57"/>
      <c r="U568" s="26"/>
      <c r="V568" s="26"/>
      <c r="W568" s="26"/>
      <c r="X568" s="26"/>
      <c r="Y568" s="26"/>
      <c r="Z568" s="26"/>
    </row>
    <row r="569" spans="1:26" ht="12.75" customHeight="1">
      <c r="A569" s="26"/>
      <c r="B569" s="54"/>
      <c r="C569" s="26"/>
      <c r="D569" s="26"/>
      <c r="E569" s="26"/>
      <c r="F569" s="26"/>
      <c r="G569" s="26"/>
      <c r="H569" s="26"/>
      <c r="I569" s="26"/>
      <c r="J569" s="26"/>
      <c r="K569" s="26"/>
      <c r="L569" s="55"/>
      <c r="M569" s="56"/>
      <c r="N569" s="56"/>
      <c r="O569" s="56"/>
      <c r="P569" s="56"/>
      <c r="Q569" s="56"/>
      <c r="R569" s="56"/>
      <c r="S569" s="56"/>
      <c r="T569" s="57"/>
      <c r="U569" s="26"/>
      <c r="V569" s="26"/>
      <c r="W569" s="26"/>
      <c r="X569" s="26"/>
      <c r="Y569" s="26"/>
      <c r="Z569" s="26"/>
    </row>
    <row r="570" spans="1:26" ht="12.75" customHeight="1">
      <c r="A570" s="26"/>
      <c r="B570" s="54"/>
      <c r="C570" s="26"/>
      <c r="D570" s="26"/>
      <c r="E570" s="26"/>
      <c r="F570" s="26"/>
      <c r="G570" s="26"/>
      <c r="H570" s="26"/>
      <c r="I570" s="26"/>
      <c r="J570" s="26"/>
      <c r="K570" s="26"/>
      <c r="L570" s="55"/>
      <c r="M570" s="56"/>
      <c r="N570" s="56"/>
      <c r="O570" s="56"/>
      <c r="P570" s="56"/>
      <c r="Q570" s="56"/>
      <c r="R570" s="56"/>
      <c r="S570" s="56"/>
      <c r="T570" s="57"/>
      <c r="U570" s="26"/>
      <c r="V570" s="26"/>
      <c r="W570" s="26"/>
      <c r="X570" s="26"/>
      <c r="Y570" s="26"/>
      <c r="Z570" s="26"/>
    </row>
    <row r="571" spans="1:26" ht="12.75" customHeight="1">
      <c r="A571" s="26"/>
      <c r="B571" s="54"/>
      <c r="C571" s="26"/>
      <c r="D571" s="26"/>
      <c r="E571" s="26"/>
      <c r="F571" s="26"/>
      <c r="G571" s="26"/>
      <c r="H571" s="26"/>
      <c r="I571" s="26"/>
      <c r="J571" s="26"/>
      <c r="K571" s="26"/>
      <c r="L571" s="55"/>
      <c r="M571" s="56"/>
      <c r="N571" s="56"/>
      <c r="O571" s="56"/>
      <c r="P571" s="56"/>
      <c r="Q571" s="56"/>
      <c r="R571" s="56"/>
      <c r="S571" s="56"/>
      <c r="T571" s="57"/>
      <c r="U571" s="26"/>
      <c r="V571" s="26"/>
      <c r="W571" s="26"/>
      <c r="X571" s="26"/>
      <c r="Y571" s="26"/>
      <c r="Z571" s="26"/>
    </row>
    <row r="572" spans="1:26" ht="12.75" customHeight="1">
      <c r="A572" s="26"/>
      <c r="B572" s="54"/>
      <c r="C572" s="26"/>
      <c r="D572" s="26"/>
      <c r="E572" s="26"/>
      <c r="F572" s="26"/>
      <c r="G572" s="26"/>
      <c r="H572" s="26"/>
      <c r="I572" s="26"/>
      <c r="J572" s="26"/>
      <c r="K572" s="26"/>
      <c r="L572" s="55"/>
      <c r="M572" s="56"/>
      <c r="N572" s="56"/>
      <c r="O572" s="56"/>
      <c r="P572" s="56"/>
      <c r="Q572" s="56"/>
      <c r="R572" s="56"/>
      <c r="S572" s="56"/>
      <c r="T572" s="57"/>
      <c r="U572" s="26"/>
      <c r="V572" s="26"/>
      <c r="W572" s="26"/>
      <c r="X572" s="26"/>
      <c r="Y572" s="26"/>
      <c r="Z572" s="26"/>
    </row>
    <row r="573" spans="1:26" ht="12.75" customHeight="1">
      <c r="A573" s="26"/>
      <c r="B573" s="54"/>
      <c r="C573" s="26"/>
      <c r="D573" s="26"/>
      <c r="E573" s="26"/>
      <c r="F573" s="26"/>
      <c r="G573" s="26"/>
      <c r="H573" s="26"/>
      <c r="I573" s="26"/>
      <c r="J573" s="26"/>
      <c r="K573" s="26"/>
      <c r="L573" s="55"/>
      <c r="M573" s="56"/>
      <c r="N573" s="56"/>
      <c r="O573" s="56"/>
      <c r="P573" s="56"/>
      <c r="Q573" s="56"/>
      <c r="R573" s="56"/>
      <c r="S573" s="56"/>
      <c r="T573" s="57"/>
      <c r="U573" s="26"/>
      <c r="V573" s="26"/>
      <c r="W573" s="26"/>
      <c r="X573" s="26"/>
      <c r="Y573" s="26"/>
      <c r="Z573" s="26"/>
    </row>
    <row r="574" spans="1:26" ht="12.75" customHeight="1">
      <c r="A574" s="26"/>
      <c r="B574" s="54"/>
      <c r="C574" s="26"/>
      <c r="D574" s="26"/>
      <c r="E574" s="26"/>
      <c r="F574" s="26"/>
      <c r="G574" s="26"/>
      <c r="H574" s="26"/>
      <c r="I574" s="26"/>
      <c r="J574" s="26"/>
      <c r="K574" s="26"/>
      <c r="L574" s="55"/>
      <c r="M574" s="56"/>
      <c r="N574" s="56"/>
      <c r="O574" s="56"/>
      <c r="P574" s="56"/>
      <c r="Q574" s="56"/>
      <c r="R574" s="56"/>
      <c r="S574" s="56"/>
      <c r="T574" s="57"/>
      <c r="U574" s="26"/>
      <c r="V574" s="26"/>
      <c r="W574" s="26"/>
      <c r="X574" s="26"/>
      <c r="Y574" s="26"/>
      <c r="Z574" s="26"/>
    </row>
    <row r="575" spans="1:26" ht="12.75" customHeight="1">
      <c r="A575" s="26"/>
      <c r="B575" s="54"/>
      <c r="C575" s="26"/>
      <c r="D575" s="26"/>
      <c r="E575" s="26"/>
      <c r="F575" s="26"/>
      <c r="G575" s="26"/>
      <c r="H575" s="26"/>
      <c r="I575" s="26"/>
      <c r="J575" s="26"/>
      <c r="K575" s="26"/>
      <c r="L575" s="55"/>
      <c r="M575" s="56"/>
      <c r="N575" s="56"/>
      <c r="O575" s="56"/>
      <c r="P575" s="56"/>
      <c r="Q575" s="56"/>
      <c r="R575" s="56"/>
      <c r="S575" s="56"/>
      <c r="T575" s="57"/>
      <c r="U575" s="26"/>
      <c r="V575" s="26"/>
      <c r="W575" s="26"/>
      <c r="X575" s="26"/>
      <c r="Y575" s="26"/>
      <c r="Z575" s="26"/>
    </row>
    <row r="576" spans="1:26" ht="12.75" customHeight="1">
      <c r="A576" s="26"/>
      <c r="B576" s="54"/>
      <c r="C576" s="26"/>
      <c r="D576" s="26"/>
      <c r="E576" s="26"/>
      <c r="F576" s="26"/>
      <c r="G576" s="26"/>
      <c r="H576" s="26"/>
      <c r="I576" s="26"/>
      <c r="J576" s="26"/>
      <c r="K576" s="26"/>
      <c r="L576" s="55"/>
      <c r="M576" s="56"/>
      <c r="N576" s="56"/>
      <c r="O576" s="56"/>
      <c r="P576" s="56"/>
      <c r="Q576" s="56"/>
      <c r="R576" s="56"/>
      <c r="S576" s="56"/>
      <c r="T576" s="57"/>
      <c r="U576" s="26"/>
      <c r="V576" s="26"/>
      <c r="W576" s="26"/>
      <c r="X576" s="26"/>
      <c r="Y576" s="26"/>
      <c r="Z576" s="26"/>
    </row>
    <row r="577" spans="1:26" ht="12.75" customHeight="1">
      <c r="A577" s="26"/>
      <c r="B577" s="54"/>
      <c r="C577" s="26"/>
      <c r="D577" s="26"/>
      <c r="E577" s="26"/>
      <c r="F577" s="26"/>
      <c r="G577" s="26"/>
      <c r="H577" s="26"/>
      <c r="I577" s="26"/>
      <c r="J577" s="26"/>
      <c r="K577" s="26"/>
      <c r="L577" s="55"/>
      <c r="M577" s="56"/>
      <c r="N577" s="56"/>
      <c r="O577" s="56"/>
      <c r="P577" s="56"/>
      <c r="Q577" s="56"/>
      <c r="R577" s="56"/>
      <c r="S577" s="56"/>
      <c r="T577" s="57"/>
      <c r="U577" s="26"/>
      <c r="V577" s="26"/>
      <c r="W577" s="26"/>
      <c r="X577" s="26"/>
      <c r="Y577" s="26"/>
      <c r="Z577" s="26"/>
    </row>
    <row r="578" spans="1:26" ht="12.75" customHeight="1">
      <c r="A578" s="26"/>
      <c r="B578" s="54"/>
      <c r="C578" s="26"/>
      <c r="D578" s="26"/>
      <c r="E578" s="26"/>
      <c r="F578" s="26"/>
      <c r="G578" s="26"/>
      <c r="H578" s="26"/>
      <c r="I578" s="26"/>
      <c r="J578" s="26"/>
      <c r="K578" s="26"/>
      <c r="L578" s="55"/>
      <c r="M578" s="56"/>
      <c r="N578" s="56"/>
      <c r="O578" s="56"/>
      <c r="P578" s="56"/>
      <c r="Q578" s="56"/>
      <c r="R578" s="56"/>
      <c r="S578" s="56"/>
      <c r="T578" s="57"/>
      <c r="U578" s="26"/>
      <c r="V578" s="26"/>
      <c r="W578" s="26"/>
      <c r="X578" s="26"/>
      <c r="Y578" s="26"/>
      <c r="Z578" s="26"/>
    </row>
    <row r="579" spans="1:26" ht="12.75" customHeight="1">
      <c r="A579" s="26"/>
      <c r="B579" s="54"/>
      <c r="C579" s="26"/>
      <c r="D579" s="26"/>
      <c r="E579" s="26"/>
      <c r="F579" s="26"/>
      <c r="G579" s="26"/>
      <c r="H579" s="26"/>
      <c r="I579" s="26"/>
      <c r="J579" s="26"/>
      <c r="K579" s="26"/>
      <c r="L579" s="55"/>
      <c r="M579" s="56"/>
      <c r="N579" s="56"/>
      <c r="O579" s="56"/>
      <c r="P579" s="56"/>
      <c r="Q579" s="56"/>
      <c r="R579" s="56"/>
      <c r="S579" s="56"/>
      <c r="T579" s="57"/>
      <c r="U579" s="26"/>
      <c r="V579" s="26"/>
      <c r="W579" s="26"/>
      <c r="X579" s="26"/>
      <c r="Y579" s="26"/>
      <c r="Z579" s="26"/>
    </row>
    <row r="580" spans="1:26" ht="12.75" customHeight="1">
      <c r="A580" s="26"/>
      <c r="B580" s="54"/>
      <c r="C580" s="26"/>
      <c r="D580" s="26"/>
      <c r="E580" s="26"/>
      <c r="F580" s="26"/>
      <c r="G580" s="26"/>
      <c r="H580" s="26"/>
      <c r="I580" s="26"/>
      <c r="J580" s="26"/>
      <c r="K580" s="26"/>
      <c r="L580" s="55"/>
      <c r="M580" s="56"/>
      <c r="N580" s="56"/>
      <c r="O580" s="56"/>
      <c r="P580" s="56"/>
      <c r="Q580" s="56"/>
      <c r="R580" s="56"/>
      <c r="S580" s="56"/>
      <c r="T580" s="57"/>
      <c r="U580" s="26"/>
      <c r="V580" s="26"/>
      <c r="W580" s="26"/>
      <c r="X580" s="26"/>
      <c r="Y580" s="26"/>
      <c r="Z580" s="26"/>
    </row>
    <row r="581" spans="1:26" ht="12.75" customHeight="1">
      <c r="A581" s="26"/>
      <c r="B581" s="54"/>
      <c r="C581" s="26"/>
      <c r="D581" s="26"/>
      <c r="E581" s="26"/>
      <c r="F581" s="26"/>
      <c r="G581" s="26"/>
      <c r="H581" s="26"/>
      <c r="I581" s="26"/>
      <c r="J581" s="26"/>
      <c r="K581" s="26"/>
      <c r="L581" s="55"/>
      <c r="M581" s="56"/>
      <c r="N581" s="56"/>
      <c r="O581" s="56"/>
      <c r="P581" s="56"/>
      <c r="Q581" s="56"/>
      <c r="R581" s="56"/>
      <c r="S581" s="56"/>
      <c r="T581" s="57"/>
      <c r="U581" s="26"/>
      <c r="V581" s="26"/>
      <c r="W581" s="26"/>
      <c r="X581" s="26"/>
      <c r="Y581" s="26"/>
      <c r="Z581" s="26"/>
    </row>
    <row r="582" spans="1:26" ht="12.75" customHeight="1">
      <c r="A582" s="26"/>
      <c r="B582" s="54"/>
      <c r="C582" s="26"/>
      <c r="D582" s="26"/>
      <c r="E582" s="26"/>
      <c r="F582" s="26"/>
      <c r="G582" s="26"/>
      <c r="H582" s="26"/>
      <c r="I582" s="26"/>
      <c r="J582" s="26"/>
      <c r="K582" s="26"/>
      <c r="L582" s="55"/>
      <c r="M582" s="56"/>
      <c r="N582" s="56"/>
      <c r="O582" s="56"/>
      <c r="P582" s="56"/>
      <c r="Q582" s="56"/>
      <c r="R582" s="56"/>
      <c r="S582" s="56"/>
      <c r="T582" s="57"/>
      <c r="U582" s="26"/>
      <c r="V582" s="26"/>
      <c r="W582" s="26"/>
      <c r="X582" s="26"/>
      <c r="Y582" s="26"/>
      <c r="Z582" s="26"/>
    </row>
    <row r="583" spans="1:26" ht="12.75" customHeight="1">
      <c r="A583" s="26"/>
      <c r="B583" s="54"/>
      <c r="C583" s="26"/>
      <c r="D583" s="26"/>
      <c r="E583" s="26"/>
      <c r="F583" s="26"/>
      <c r="G583" s="26"/>
      <c r="H583" s="26"/>
      <c r="I583" s="26"/>
      <c r="J583" s="26"/>
      <c r="K583" s="26"/>
      <c r="L583" s="55"/>
      <c r="M583" s="56"/>
      <c r="N583" s="56"/>
      <c r="O583" s="56"/>
      <c r="P583" s="56"/>
      <c r="Q583" s="56"/>
      <c r="R583" s="56"/>
      <c r="S583" s="56"/>
      <c r="T583" s="57"/>
      <c r="U583" s="26"/>
      <c r="V583" s="26"/>
      <c r="W583" s="26"/>
      <c r="X583" s="26"/>
      <c r="Y583" s="26"/>
      <c r="Z583" s="26"/>
    </row>
    <row r="584" spans="1:26" ht="12.75" customHeight="1">
      <c r="A584" s="26"/>
      <c r="B584" s="54"/>
      <c r="C584" s="26"/>
      <c r="D584" s="26"/>
      <c r="E584" s="26"/>
      <c r="F584" s="26"/>
      <c r="G584" s="26"/>
      <c r="H584" s="26"/>
      <c r="I584" s="26"/>
      <c r="J584" s="26"/>
      <c r="K584" s="26"/>
      <c r="L584" s="55"/>
      <c r="M584" s="56"/>
      <c r="N584" s="56"/>
      <c r="O584" s="56"/>
      <c r="P584" s="56"/>
      <c r="Q584" s="56"/>
      <c r="R584" s="56"/>
      <c r="S584" s="56"/>
      <c r="T584" s="57"/>
      <c r="U584" s="26"/>
      <c r="V584" s="26"/>
      <c r="W584" s="26"/>
      <c r="X584" s="26"/>
      <c r="Y584" s="26"/>
      <c r="Z584" s="26"/>
    </row>
    <row r="585" spans="1:26" ht="12.75" customHeight="1">
      <c r="A585" s="26"/>
      <c r="B585" s="54"/>
      <c r="C585" s="26"/>
      <c r="D585" s="26"/>
      <c r="E585" s="26"/>
      <c r="F585" s="26"/>
      <c r="G585" s="26"/>
      <c r="H585" s="26"/>
      <c r="I585" s="26"/>
      <c r="J585" s="26"/>
      <c r="K585" s="26"/>
      <c r="L585" s="55"/>
      <c r="M585" s="56"/>
      <c r="N585" s="56"/>
      <c r="O585" s="56"/>
      <c r="P585" s="56"/>
      <c r="Q585" s="56"/>
      <c r="R585" s="56"/>
      <c r="S585" s="56"/>
      <c r="T585" s="57"/>
      <c r="U585" s="26"/>
      <c r="V585" s="26"/>
      <c r="W585" s="26"/>
      <c r="X585" s="26"/>
      <c r="Y585" s="26"/>
      <c r="Z585" s="26"/>
    </row>
    <row r="586" spans="1:26" ht="12.75" customHeight="1">
      <c r="A586" s="26"/>
      <c r="B586" s="54"/>
      <c r="C586" s="26"/>
      <c r="D586" s="26"/>
      <c r="E586" s="26"/>
      <c r="F586" s="26"/>
      <c r="G586" s="26"/>
      <c r="H586" s="26"/>
      <c r="I586" s="26"/>
      <c r="J586" s="26"/>
      <c r="K586" s="26"/>
      <c r="L586" s="55"/>
      <c r="M586" s="56"/>
      <c r="N586" s="56"/>
      <c r="O586" s="56"/>
      <c r="P586" s="56"/>
      <c r="Q586" s="56"/>
      <c r="R586" s="56"/>
      <c r="S586" s="56"/>
      <c r="T586" s="57"/>
      <c r="U586" s="26"/>
      <c r="V586" s="26"/>
      <c r="W586" s="26"/>
      <c r="X586" s="26"/>
      <c r="Y586" s="26"/>
      <c r="Z586" s="26"/>
    </row>
    <row r="587" spans="1:26" ht="12.75" customHeight="1">
      <c r="A587" s="26"/>
      <c r="B587" s="54"/>
      <c r="C587" s="26"/>
      <c r="D587" s="26"/>
      <c r="E587" s="26"/>
      <c r="F587" s="26"/>
      <c r="G587" s="26"/>
      <c r="H587" s="26"/>
      <c r="I587" s="26"/>
      <c r="J587" s="26"/>
      <c r="K587" s="26"/>
      <c r="L587" s="55"/>
      <c r="M587" s="56"/>
      <c r="N587" s="56"/>
      <c r="O587" s="56"/>
      <c r="P587" s="56"/>
      <c r="Q587" s="56"/>
      <c r="R587" s="56"/>
      <c r="S587" s="56"/>
      <c r="T587" s="57"/>
      <c r="U587" s="26"/>
      <c r="V587" s="26"/>
      <c r="W587" s="26"/>
      <c r="X587" s="26"/>
      <c r="Y587" s="26"/>
      <c r="Z587" s="26"/>
    </row>
    <row r="588" spans="1:26" ht="12.75" customHeight="1">
      <c r="A588" s="26"/>
      <c r="B588" s="54"/>
      <c r="C588" s="26"/>
      <c r="D588" s="26"/>
      <c r="E588" s="26"/>
      <c r="F588" s="26"/>
      <c r="G588" s="26"/>
      <c r="H588" s="26"/>
      <c r="I588" s="26"/>
      <c r="J588" s="26"/>
      <c r="K588" s="26"/>
      <c r="L588" s="55"/>
      <c r="M588" s="56"/>
      <c r="N588" s="56"/>
      <c r="O588" s="56"/>
      <c r="P588" s="56"/>
      <c r="Q588" s="56"/>
      <c r="R588" s="56"/>
      <c r="S588" s="56"/>
      <c r="T588" s="57"/>
      <c r="U588" s="26"/>
      <c r="V588" s="26"/>
      <c r="W588" s="26"/>
      <c r="X588" s="26"/>
      <c r="Y588" s="26"/>
      <c r="Z588" s="26"/>
    </row>
    <row r="589" spans="1:26" ht="12.75" customHeight="1">
      <c r="A589" s="26"/>
      <c r="B589" s="54"/>
      <c r="C589" s="26"/>
      <c r="D589" s="26"/>
      <c r="E589" s="26"/>
      <c r="F589" s="26"/>
      <c r="G589" s="26"/>
      <c r="H589" s="26"/>
      <c r="I589" s="26"/>
      <c r="J589" s="26"/>
      <c r="K589" s="26"/>
      <c r="L589" s="55"/>
      <c r="M589" s="56"/>
      <c r="N589" s="56"/>
      <c r="O589" s="56"/>
      <c r="P589" s="56"/>
      <c r="Q589" s="56"/>
      <c r="R589" s="56"/>
      <c r="S589" s="56"/>
      <c r="T589" s="57"/>
      <c r="U589" s="26"/>
      <c r="V589" s="26"/>
      <c r="W589" s="26"/>
      <c r="X589" s="26"/>
      <c r="Y589" s="26"/>
      <c r="Z589" s="26"/>
    </row>
    <row r="590" spans="1:26" ht="12.75" customHeight="1">
      <c r="A590" s="26"/>
      <c r="B590" s="54"/>
      <c r="C590" s="26"/>
      <c r="D590" s="26"/>
      <c r="E590" s="26"/>
      <c r="F590" s="26"/>
      <c r="G590" s="26"/>
      <c r="H590" s="26"/>
      <c r="I590" s="26"/>
      <c r="J590" s="26"/>
      <c r="K590" s="26"/>
      <c r="L590" s="55"/>
      <c r="M590" s="56"/>
      <c r="N590" s="56"/>
      <c r="O590" s="56"/>
      <c r="P590" s="56"/>
      <c r="Q590" s="56"/>
      <c r="R590" s="56"/>
      <c r="S590" s="56"/>
      <c r="T590" s="57"/>
      <c r="U590" s="26"/>
      <c r="V590" s="26"/>
      <c r="W590" s="26"/>
      <c r="X590" s="26"/>
      <c r="Y590" s="26"/>
      <c r="Z590" s="26"/>
    </row>
    <row r="591" spans="1:26" ht="12.75" customHeight="1">
      <c r="A591" s="26"/>
      <c r="B591" s="54"/>
      <c r="C591" s="26"/>
      <c r="D591" s="26"/>
      <c r="E591" s="26"/>
      <c r="F591" s="26"/>
      <c r="G591" s="26"/>
      <c r="H591" s="26"/>
      <c r="I591" s="26"/>
      <c r="J591" s="26"/>
      <c r="K591" s="26"/>
      <c r="L591" s="55"/>
      <c r="M591" s="56"/>
      <c r="N591" s="56"/>
      <c r="O591" s="56"/>
      <c r="P591" s="56"/>
      <c r="Q591" s="56"/>
      <c r="R591" s="56"/>
      <c r="S591" s="56"/>
      <c r="T591" s="57"/>
      <c r="U591" s="26"/>
      <c r="V591" s="26"/>
      <c r="W591" s="26"/>
      <c r="X591" s="26"/>
      <c r="Y591" s="26"/>
      <c r="Z591" s="26"/>
    </row>
    <row r="592" spans="1:26" ht="12.75" customHeight="1">
      <c r="A592" s="26"/>
      <c r="B592" s="54"/>
      <c r="C592" s="26"/>
      <c r="D592" s="26"/>
      <c r="E592" s="26"/>
      <c r="F592" s="26"/>
      <c r="G592" s="26"/>
      <c r="H592" s="26"/>
      <c r="I592" s="26"/>
      <c r="J592" s="26"/>
      <c r="K592" s="26"/>
      <c r="L592" s="55"/>
      <c r="M592" s="56"/>
      <c r="N592" s="56"/>
      <c r="O592" s="56"/>
      <c r="P592" s="56"/>
      <c r="Q592" s="56"/>
      <c r="R592" s="56"/>
      <c r="S592" s="56"/>
      <c r="T592" s="57"/>
      <c r="U592" s="26"/>
      <c r="V592" s="26"/>
      <c r="W592" s="26"/>
      <c r="X592" s="26"/>
      <c r="Y592" s="26"/>
      <c r="Z592" s="26"/>
    </row>
    <row r="593" spans="1:26" ht="12.75" customHeight="1">
      <c r="A593" s="26"/>
      <c r="B593" s="54"/>
      <c r="C593" s="26"/>
      <c r="D593" s="26"/>
      <c r="E593" s="26"/>
      <c r="F593" s="26"/>
      <c r="G593" s="26"/>
      <c r="H593" s="26"/>
      <c r="I593" s="26"/>
      <c r="J593" s="26"/>
      <c r="K593" s="26"/>
      <c r="L593" s="55"/>
      <c r="M593" s="56"/>
      <c r="N593" s="56"/>
      <c r="O593" s="56"/>
      <c r="P593" s="56"/>
      <c r="Q593" s="56"/>
      <c r="R593" s="56"/>
      <c r="S593" s="56"/>
      <c r="T593" s="57"/>
      <c r="U593" s="26"/>
      <c r="V593" s="26"/>
      <c r="W593" s="26"/>
      <c r="X593" s="26"/>
      <c r="Y593" s="26"/>
      <c r="Z593" s="26"/>
    </row>
    <row r="594" spans="1:26" ht="12.75" customHeight="1">
      <c r="A594" s="26"/>
      <c r="B594" s="54"/>
      <c r="C594" s="26"/>
      <c r="D594" s="26"/>
      <c r="E594" s="26"/>
      <c r="F594" s="26"/>
      <c r="G594" s="26"/>
      <c r="H594" s="26"/>
      <c r="I594" s="26"/>
      <c r="J594" s="26"/>
      <c r="K594" s="26"/>
      <c r="L594" s="55"/>
      <c r="M594" s="56"/>
      <c r="N594" s="56"/>
      <c r="O594" s="56"/>
      <c r="P594" s="56"/>
      <c r="Q594" s="56"/>
      <c r="R594" s="56"/>
      <c r="S594" s="56"/>
      <c r="T594" s="57"/>
      <c r="U594" s="26"/>
      <c r="V594" s="26"/>
      <c r="W594" s="26"/>
      <c r="X594" s="26"/>
      <c r="Y594" s="26"/>
      <c r="Z594" s="26"/>
    </row>
    <row r="595" spans="1:26" ht="12.75" customHeight="1">
      <c r="A595" s="26"/>
      <c r="B595" s="54"/>
      <c r="C595" s="26"/>
      <c r="D595" s="26"/>
      <c r="E595" s="26"/>
      <c r="F595" s="26"/>
      <c r="G595" s="26"/>
      <c r="H595" s="26"/>
      <c r="I595" s="26"/>
      <c r="J595" s="26"/>
      <c r="K595" s="26"/>
      <c r="L595" s="55"/>
      <c r="M595" s="56"/>
      <c r="N595" s="56"/>
      <c r="O595" s="56"/>
      <c r="P595" s="56"/>
      <c r="Q595" s="56"/>
      <c r="R595" s="56"/>
      <c r="S595" s="56"/>
      <c r="T595" s="57"/>
      <c r="U595" s="26"/>
      <c r="V595" s="26"/>
      <c r="W595" s="26"/>
      <c r="X595" s="26"/>
      <c r="Y595" s="26"/>
      <c r="Z595" s="26"/>
    </row>
    <row r="596" spans="1:26" ht="12.75" customHeight="1">
      <c r="A596" s="26"/>
      <c r="B596" s="54"/>
      <c r="C596" s="26"/>
      <c r="D596" s="26"/>
      <c r="E596" s="26"/>
      <c r="F596" s="26"/>
      <c r="G596" s="26"/>
      <c r="H596" s="26"/>
      <c r="I596" s="26"/>
      <c r="J596" s="26"/>
      <c r="K596" s="26"/>
      <c r="L596" s="55"/>
      <c r="M596" s="56"/>
      <c r="N596" s="56"/>
      <c r="O596" s="56"/>
      <c r="P596" s="56"/>
      <c r="Q596" s="56"/>
      <c r="R596" s="56"/>
      <c r="S596" s="56"/>
      <c r="T596" s="57"/>
      <c r="U596" s="26"/>
      <c r="V596" s="26"/>
      <c r="W596" s="26"/>
      <c r="X596" s="26"/>
      <c r="Y596" s="26"/>
      <c r="Z596" s="26"/>
    </row>
    <row r="597" spans="1:26" ht="12.75" customHeight="1">
      <c r="A597" s="26"/>
      <c r="B597" s="54"/>
      <c r="C597" s="26"/>
      <c r="D597" s="26"/>
      <c r="E597" s="26"/>
      <c r="F597" s="26"/>
      <c r="G597" s="26"/>
      <c r="H597" s="26"/>
      <c r="I597" s="26"/>
      <c r="J597" s="26"/>
      <c r="K597" s="26"/>
      <c r="L597" s="55"/>
      <c r="M597" s="56"/>
      <c r="N597" s="56"/>
      <c r="O597" s="56"/>
      <c r="P597" s="56"/>
      <c r="Q597" s="56"/>
      <c r="R597" s="56"/>
      <c r="S597" s="56"/>
      <c r="T597" s="57"/>
      <c r="U597" s="26"/>
      <c r="V597" s="26"/>
      <c r="W597" s="26"/>
      <c r="X597" s="26"/>
      <c r="Y597" s="26"/>
      <c r="Z597" s="26"/>
    </row>
    <row r="598" spans="1:26" ht="12.75" customHeight="1">
      <c r="A598" s="26"/>
      <c r="B598" s="54"/>
      <c r="C598" s="26"/>
      <c r="D598" s="26"/>
      <c r="E598" s="26"/>
      <c r="F598" s="26"/>
      <c r="G598" s="26"/>
      <c r="H598" s="26"/>
      <c r="I598" s="26"/>
      <c r="J598" s="26"/>
      <c r="K598" s="26"/>
      <c r="L598" s="55"/>
      <c r="M598" s="56"/>
      <c r="N598" s="56"/>
      <c r="O598" s="56"/>
      <c r="P598" s="56"/>
      <c r="Q598" s="56"/>
      <c r="R598" s="56"/>
      <c r="S598" s="56"/>
      <c r="T598" s="57"/>
      <c r="U598" s="26"/>
      <c r="V598" s="26"/>
      <c r="W598" s="26"/>
      <c r="X598" s="26"/>
      <c r="Y598" s="26"/>
      <c r="Z598" s="26"/>
    </row>
    <row r="599" spans="1:26" ht="12.75" customHeight="1">
      <c r="A599" s="26"/>
      <c r="B599" s="54"/>
      <c r="C599" s="26"/>
      <c r="D599" s="26"/>
      <c r="E599" s="26"/>
      <c r="F599" s="26"/>
      <c r="G599" s="26"/>
      <c r="H599" s="26"/>
      <c r="I599" s="26"/>
      <c r="J599" s="26"/>
      <c r="K599" s="26"/>
      <c r="L599" s="55"/>
      <c r="M599" s="56"/>
      <c r="N599" s="56"/>
      <c r="O599" s="56"/>
      <c r="P599" s="56"/>
      <c r="Q599" s="56"/>
      <c r="R599" s="56"/>
      <c r="S599" s="56"/>
      <c r="T599" s="57"/>
      <c r="U599" s="26"/>
      <c r="V599" s="26"/>
      <c r="W599" s="26"/>
      <c r="X599" s="26"/>
      <c r="Y599" s="26"/>
      <c r="Z599" s="26"/>
    </row>
    <row r="600" spans="1:26" ht="12.75" customHeight="1">
      <c r="A600" s="26"/>
      <c r="B600" s="54"/>
      <c r="C600" s="26"/>
      <c r="D600" s="26"/>
      <c r="E600" s="26"/>
      <c r="F600" s="26"/>
      <c r="G600" s="26"/>
      <c r="H600" s="26"/>
      <c r="I600" s="26"/>
      <c r="J600" s="26"/>
      <c r="K600" s="26"/>
      <c r="L600" s="55"/>
      <c r="M600" s="56"/>
      <c r="N600" s="56"/>
      <c r="O600" s="56"/>
      <c r="P600" s="56"/>
      <c r="Q600" s="56"/>
      <c r="R600" s="56"/>
      <c r="S600" s="56"/>
      <c r="T600" s="57"/>
      <c r="U600" s="26"/>
      <c r="V600" s="26"/>
      <c r="W600" s="26"/>
      <c r="X600" s="26"/>
      <c r="Y600" s="26"/>
      <c r="Z600" s="26"/>
    </row>
    <row r="601" spans="1:26" ht="12.75" customHeight="1">
      <c r="A601" s="26"/>
      <c r="B601" s="54"/>
      <c r="C601" s="26"/>
      <c r="D601" s="26"/>
      <c r="E601" s="26"/>
      <c r="F601" s="26"/>
      <c r="G601" s="26"/>
      <c r="H601" s="26"/>
      <c r="I601" s="26"/>
      <c r="J601" s="26"/>
      <c r="K601" s="26"/>
      <c r="L601" s="55"/>
      <c r="M601" s="56"/>
      <c r="N601" s="56"/>
      <c r="O601" s="56"/>
      <c r="P601" s="56"/>
      <c r="Q601" s="56"/>
      <c r="R601" s="56"/>
      <c r="S601" s="56"/>
      <c r="T601" s="57"/>
      <c r="U601" s="26"/>
      <c r="V601" s="26"/>
      <c r="W601" s="26"/>
      <c r="X601" s="26"/>
      <c r="Y601" s="26"/>
      <c r="Z601" s="26"/>
    </row>
    <row r="602" spans="1:26" ht="12.75" customHeight="1">
      <c r="A602" s="26"/>
      <c r="B602" s="54"/>
      <c r="C602" s="26"/>
      <c r="D602" s="26"/>
      <c r="E602" s="26"/>
      <c r="F602" s="26"/>
      <c r="G602" s="26"/>
      <c r="H602" s="26"/>
      <c r="I602" s="26"/>
      <c r="J602" s="26"/>
      <c r="K602" s="26"/>
      <c r="L602" s="55"/>
      <c r="M602" s="56"/>
      <c r="N602" s="56"/>
      <c r="O602" s="56"/>
      <c r="P602" s="56"/>
      <c r="Q602" s="56"/>
      <c r="R602" s="56"/>
      <c r="S602" s="56"/>
      <c r="T602" s="57"/>
      <c r="U602" s="26"/>
      <c r="V602" s="26"/>
      <c r="W602" s="26"/>
      <c r="X602" s="26"/>
      <c r="Y602" s="26"/>
      <c r="Z602" s="26"/>
    </row>
    <row r="603" spans="1:26" ht="12.75" customHeight="1">
      <c r="A603" s="26"/>
      <c r="B603" s="54"/>
      <c r="C603" s="26"/>
      <c r="D603" s="26"/>
      <c r="E603" s="26"/>
      <c r="F603" s="26"/>
      <c r="G603" s="26"/>
      <c r="H603" s="26"/>
      <c r="I603" s="26"/>
      <c r="J603" s="26"/>
      <c r="K603" s="26"/>
      <c r="L603" s="55"/>
      <c r="M603" s="56"/>
      <c r="N603" s="56"/>
      <c r="O603" s="56"/>
      <c r="P603" s="56"/>
      <c r="Q603" s="56"/>
      <c r="R603" s="56"/>
      <c r="S603" s="56"/>
      <c r="T603" s="57"/>
      <c r="U603" s="26"/>
      <c r="V603" s="26"/>
      <c r="W603" s="26"/>
      <c r="X603" s="26"/>
      <c r="Y603" s="26"/>
      <c r="Z603" s="26"/>
    </row>
    <row r="604" spans="1:26" ht="12.75" customHeight="1">
      <c r="A604" s="26"/>
      <c r="B604" s="54"/>
      <c r="C604" s="26"/>
      <c r="D604" s="26"/>
      <c r="E604" s="26"/>
      <c r="F604" s="26"/>
      <c r="G604" s="26"/>
      <c r="H604" s="26"/>
      <c r="I604" s="26"/>
      <c r="J604" s="26"/>
      <c r="K604" s="26"/>
      <c r="L604" s="55"/>
      <c r="M604" s="56"/>
      <c r="N604" s="56"/>
      <c r="O604" s="56"/>
      <c r="P604" s="56"/>
      <c r="Q604" s="56"/>
      <c r="R604" s="56"/>
      <c r="S604" s="56"/>
      <c r="T604" s="57"/>
      <c r="U604" s="26"/>
      <c r="V604" s="26"/>
      <c r="W604" s="26"/>
      <c r="X604" s="26"/>
      <c r="Y604" s="26"/>
      <c r="Z604" s="26"/>
    </row>
    <row r="605" spans="1:26" ht="12.75" customHeight="1">
      <c r="A605" s="26"/>
      <c r="B605" s="54"/>
      <c r="C605" s="26"/>
      <c r="D605" s="26"/>
      <c r="E605" s="26"/>
      <c r="F605" s="26"/>
      <c r="G605" s="26"/>
      <c r="H605" s="26"/>
      <c r="I605" s="26"/>
      <c r="J605" s="26"/>
      <c r="K605" s="26"/>
      <c r="L605" s="55"/>
      <c r="M605" s="56"/>
      <c r="N605" s="56"/>
      <c r="O605" s="56"/>
      <c r="P605" s="56"/>
      <c r="Q605" s="56"/>
      <c r="R605" s="56"/>
      <c r="S605" s="56"/>
      <c r="T605" s="57"/>
      <c r="U605" s="26"/>
      <c r="V605" s="26"/>
      <c r="W605" s="26"/>
      <c r="X605" s="26"/>
      <c r="Y605" s="26"/>
      <c r="Z605" s="26"/>
    </row>
    <row r="606" spans="1:26" ht="12.75" customHeight="1">
      <c r="A606" s="26"/>
      <c r="B606" s="54"/>
      <c r="C606" s="26"/>
      <c r="D606" s="26"/>
      <c r="E606" s="26"/>
      <c r="F606" s="26"/>
      <c r="G606" s="26"/>
      <c r="H606" s="26"/>
      <c r="I606" s="26"/>
      <c r="J606" s="26"/>
      <c r="K606" s="26"/>
      <c r="L606" s="55"/>
      <c r="M606" s="56"/>
      <c r="N606" s="56"/>
      <c r="O606" s="56"/>
      <c r="P606" s="56"/>
      <c r="Q606" s="56"/>
      <c r="R606" s="56"/>
      <c r="S606" s="56"/>
      <c r="T606" s="57"/>
      <c r="U606" s="26"/>
      <c r="V606" s="26"/>
      <c r="W606" s="26"/>
      <c r="X606" s="26"/>
      <c r="Y606" s="26"/>
      <c r="Z606" s="26"/>
    </row>
    <row r="607" spans="1:26" ht="12.75" customHeight="1">
      <c r="A607" s="26"/>
      <c r="B607" s="54"/>
      <c r="C607" s="26"/>
      <c r="D607" s="26"/>
      <c r="E607" s="26"/>
      <c r="F607" s="26"/>
      <c r="G607" s="26"/>
      <c r="H607" s="26"/>
      <c r="I607" s="26"/>
      <c r="J607" s="26"/>
      <c r="K607" s="26"/>
      <c r="L607" s="55"/>
      <c r="M607" s="56"/>
      <c r="N607" s="56"/>
      <c r="O607" s="56"/>
      <c r="P607" s="56"/>
      <c r="Q607" s="56"/>
      <c r="R607" s="56"/>
      <c r="S607" s="56"/>
      <c r="T607" s="57"/>
      <c r="U607" s="26"/>
      <c r="V607" s="26"/>
      <c r="W607" s="26"/>
      <c r="X607" s="26"/>
      <c r="Y607" s="26"/>
      <c r="Z607" s="26"/>
    </row>
    <row r="608" spans="1:26" ht="12.75" customHeight="1">
      <c r="A608" s="26"/>
      <c r="B608" s="54"/>
      <c r="C608" s="26"/>
      <c r="D608" s="26"/>
      <c r="E608" s="26"/>
      <c r="F608" s="26"/>
      <c r="G608" s="26"/>
      <c r="H608" s="26"/>
      <c r="I608" s="26"/>
      <c r="J608" s="26"/>
      <c r="K608" s="26"/>
      <c r="L608" s="55"/>
      <c r="M608" s="56"/>
      <c r="N608" s="56"/>
      <c r="O608" s="56"/>
      <c r="P608" s="56"/>
      <c r="Q608" s="56"/>
      <c r="R608" s="56"/>
      <c r="S608" s="56"/>
      <c r="T608" s="57"/>
      <c r="U608" s="26"/>
      <c r="V608" s="26"/>
      <c r="W608" s="26"/>
      <c r="X608" s="26"/>
      <c r="Y608" s="26"/>
      <c r="Z608" s="26"/>
    </row>
    <row r="609" spans="1:26" ht="12.75" customHeight="1">
      <c r="A609" s="26"/>
      <c r="B609" s="54"/>
      <c r="C609" s="26"/>
      <c r="D609" s="26"/>
      <c r="E609" s="26"/>
      <c r="F609" s="26"/>
      <c r="G609" s="26"/>
      <c r="H609" s="26"/>
      <c r="I609" s="26"/>
      <c r="J609" s="26"/>
      <c r="K609" s="26"/>
      <c r="L609" s="55"/>
      <c r="M609" s="56"/>
      <c r="N609" s="56"/>
      <c r="O609" s="56"/>
      <c r="P609" s="56"/>
      <c r="Q609" s="56"/>
      <c r="R609" s="56"/>
      <c r="S609" s="56"/>
      <c r="T609" s="57"/>
      <c r="U609" s="26"/>
      <c r="V609" s="26"/>
      <c r="W609" s="26"/>
      <c r="X609" s="26"/>
      <c r="Y609" s="26"/>
      <c r="Z609" s="26"/>
    </row>
    <row r="610" spans="1:26" ht="12.75" customHeight="1">
      <c r="A610" s="26"/>
      <c r="B610" s="54"/>
      <c r="C610" s="26"/>
      <c r="D610" s="26"/>
      <c r="E610" s="26"/>
      <c r="F610" s="26"/>
      <c r="G610" s="26"/>
      <c r="H610" s="26"/>
      <c r="I610" s="26"/>
      <c r="J610" s="26"/>
      <c r="K610" s="26"/>
      <c r="L610" s="55"/>
      <c r="M610" s="56"/>
      <c r="N610" s="56"/>
      <c r="O610" s="56"/>
      <c r="P610" s="56"/>
      <c r="Q610" s="56"/>
      <c r="R610" s="56"/>
      <c r="S610" s="56"/>
      <c r="T610" s="57"/>
      <c r="U610" s="26"/>
      <c r="V610" s="26"/>
      <c r="W610" s="26"/>
      <c r="X610" s="26"/>
      <c r="Y610" s="26"/>
      <c r="Z610" s="26"/>
    </row>
    <row r="611" spans="1:26" ht="12.75" customHeight="1">
      <c r="A611" s="26"/>
      <c r="B611" s="54"/>
      <c r="C611" s="26"/>
      <c r="D611" s="26"/>
      <c r="E611" s="26"/>
      <c r="F611" s="26"/>
      <c r="G611" s="26"/>
      <c r="H611" s="26"/>
      <c r="I611" s="26"/>
      <c r="J611" s="26"/>
      <c r="K611" s="26"/>
      <c r="L611" s="55"/>
      <c r="M611" s="56"/>
      <c r="N611" s="56"/>
      <c r="O611" s="56"/>
      <c r="P611" s="56"/>
      <c r="Q611" s="56"/>
      <c r="R611" s="56"/>
      <c r="S611" s="56"/>
      <c r="T611" s="57"/>
      <c r="U611" s="26"/>
      <c r="V611" s="26"/>
      <c r="W611" s="26"/>
      <c r="X611" s="26"/>
      <c r="Y611" s="26"/>
      <c r="Z611" s="26"/>
    </row>
    <row r="612" spans="1:26" ht="12.75" customHeight="1">
      <c r="A612" s="26"/>
      <c r="B612" s="54"/>
      <c r="C612" s="26"/>
      <c r="D612" s="26"/>
      <c r="E612" s="26"/>
      <c r="F612" s="26"/>
      <c r="G612" s="26"/>
      <c r="H612" s="26"/>
      <c r="I612" s="26"/>
      <c r="J612" s="26"/>
      <c r="K612" s="26"/>
      <c r="L612" s="55"/>
      <c r="M612" s="56"/>
      <c r="N612" s="56"/>
      <c r="O612" s="56"/>
      <c r="P612" s="56"/>
      <c r="Q612" s="56"/>
      <c r="R612" s="56"/>
      <c r="S612" s="56"/>
      <c r="T612" s="57"/>
      <c r="U612" s="26"/>
      <c r="V612" s="26"/>
      <c r="W612" s="26"/>
      <c r="X612" s="26"/>
      <c r="Y612" s="26"/>
      <c r="Z612" s="26"/>
    </row>
    <row r="613" spans="1:26" ht="12.75" customHeight="1">
      <c r="A613" s="26"/>
      <c r="B613" s="54"/>
      <c r="C613" s="26"/>
      <c r="D613" s="26"/>
      <c r="E613" s="26"/>
      <c r="F613" s="26"/>
      <c r="G613" s="26"/>
      <c r="H613" s="26"/>
      <c r="I613" s="26"/>
      <c r="J613" s="26"/>
      <c r="K613" s="26"/>
      <c r="L613" s="55"/>
      <c r="M613" s="56"/>
      <c r="N613" s="56"/>
      <c r="O613" s="56"/>
      <c r="P613" s="56"/>
      <c r="Q613" s="56"/>
      <c r="R613" s="56"/>
      <c r="S613" s="56"/>
      <c r="T613" s="57"/>
      <c r="U613" s="26"/>
      <c r="V613" s="26"/>
      <c r="W613" s="26"/>
      <c r="X613" s="26"/>
      <c r="Y613" s="26"/>
      <c r="Z613" s="26"/>
    </row>
    <row r="614" spans="1:26" ht="12.75" customHeight="1">
      <c r="A614" s="26"/>
      <c r="B614" s="54"/>
      <c r="C614" s="26"/>
      <c r="D614" s="26"/>
      <c r="E614" s="26"/>
      <c r="F614" s="26"/>
      <c r="G614" s="26"/>
      <c r="H614" s="26"/>
      <c r="I614" s="26"/>
      <c r="J614" s="26"/>
      <c r="K614" s="26"/>
      <c r="L614" s="55"/>
      <c r="M614" s="56"/>
      <c r="N614" s="56"/>
      <c r="O614" s="56"/>
      <c r="P614" s="56"/>
      <c r="Q614" s="56"/>
      <c r="R614" s="56"/>
      <c r="S614" s="56"/>
      <c r="T614" s="57"/>
      <c r="U614" s="26"/>
      <c r="V614" s="26"/>
      <c r="W614" s="26"/>
      <c r="X614" s="26"/>
      <c r="Y614" s="26"/>
      <c r="Z614" s="26"/>
    </row>
    <row r="615" spans="1:26" ht="12.75" customHeight="1">
      <c r="A615" s="26"/>
      <c r="B615" s="54"/>
      <c r="C615" s="26"/>
      <c r="D615" s="26"/>
      <c r="E615" s="26"/>
      <c r="F615" s="26"/>
      <c r="G615" s="26"/>
      <c r="H615" s="26"/>
      <c r="I615" s="26"/>
      <c r="J615" s="26"/>
      <c r="K615" s="26"/>
      <c r="L615" s="55"/>
      <c r="M615" s="56"/>
      <c r="N615" s="56"/>
      <c r="O615" s="56"/>
      <c r="P615" s="56"/>
      <c r="Q615" s="56"/>
      <c r="R615" s="56"/>
      <c r="S615" s="56"/>
      <c r="T615" s="57"/>
      <c r="U615" s="26"/>
      <c r="V615" s="26"/>
      <c r="W615" s="26"/>
      <c r="X615" s="26"/>
      <c r="Y615" s="26"/>
      <c r="Z615" s="26"/>
    </row>
    <row r="616" spans="1:26" ht="12.75" customHeight="1">
      <c r="A616" s="26"/>
      <c r="B616" s="54"/>
      <c r="C616" s="26"/>
      <c r="D616" s="26"/>
      <c r="E616" s="26"/>
      <c r="F616" s="26"/>
      <c r="G616" s="26"/>
      <c r="H616" s="26"/>
      <c r="I616" s="26"/>
      <c r="J616" s="26"/>
      <c r="K616" s="26"/>
      <c r="L616" s="55"/>
      <c r="M616" s="56"/>
      <c r="N616" s="56"/>
      <c r="O616" s="56"/>
      <c r="P616" s="56"/>
      <c r="Q616" s="56"/>
      <c r="R616" s="56"/>
      <c r="S616" s="56"/>
      <c r="T616" s="57"/>
      <c r="U616" s="26"/>
      <c r="V616" s="26"/>
      <c r="W616" s="26"/>
      <c r="X616" s="26"/>
      <c r="Y616" s="26"/>
      <c r="Z616" s="26"/>
    </row>
    <row r="617" spans="1:26" ht="12.75" customHeight="1">
      <c r="A617" s="26"/>
      <c r="B617" s="54"/>
      <c r="C617" s="26"/>
      <c r="D617" s="26"/>
      <c r="E617" s="26"/>
      <c r="F617" s="26"/>
      <c r="G617" s="26"/>
      <c r="H617" s="26"/>
      <c r="I617" s="26"/>
      <c r="J617" s="26"/>
      <c r="K617" s="26"/>
      <c r="L617" s="55"/>
      <c r="M617" s="56"/>
      <c r="N617" s="56"/>
      <c r="O617" s="56"/>
      <c r="P617" s="56"/>
      <c r="Q617" s="56"/>
      <c r="R617" s="56"/>
      <c r="S617" s="56"/>
      <c r="T617" s="57"/>
      <c r="U617" s="26"/>
      <c r="V617" s="26"/>
      <c r="W617" s="26"/>
      <c r="X617" s="26"/>
      <c r="Y617" s="26"/>
      <c r="Z617" s="26"/>
    </row>
    <row r="618" spans="1:26" ht="12.75" customHeight="1">
      <c r="A618" s="26"/>
      <c r="B618" s="54"/>
      <c r="C618" s="26"/>
      <c r="D618" s="26"/>
      <c r="E618" s="26"/>
      <c r="F618" s="26"/>
      <c r="G618" s="26"/>
      <c r="H618" s="26"/>
      <c r="I618" s="26"/>
      <c r="J618" s="26"/>
      <c r="K618" s="26"/>
      <c r="L618" s="55"/>
      <c r="M618" s="56"/>
      <c r="N618" s="56"/>
      <c r="O618" s="56"/>
      <c r="P618" s="56"/>
      <c r="Q618" s="56"/>
      <c r="R618" s="56"/>
      <c r="S618" s="56"/>
      <c r="T618" s="57"/>
      <c r="U618" s="26"/>
      <c r="V618" s="26"/>
      <c r="W618" s="26"/>
      <c r="X618" s="26"/>
      <c r="Y618" s="26"/>
      <c r="Z618" s="26"/>
    </row>
    <row r="619" spans="1:26" ht="12.75" customHeight="1">
      <c r="A619" s="26"/>
      <c r="B619" s="54"/>
      <c r="C619" s="26"/>
      <c r="D619" s="26"/>
      <c r="E619" s="26"/>
      <c r="F619" s="26"/>
      <c r="G619" s="26"/>
      <c r="H619" s="26"/>
      <c r="I619" s="26"/>
      <c r="J619" s="26"/>
      <c r="K619" s="26"/>
      <c r="L619" s="55"/>
      <c r="M619" s="56"/>
      <c r="N619" s="56"/>
      <c r="O619" s="56"/>
      <c r="P619" s="56"/>
      <c r="Q619" s="56"/>
      <c r="R619" s="56"/>
      <c r="S619" s="56"/>
      <c r="T619" s="57"/>
      <c r="U619" s="26"/>
      <c r="V619" s="26"/>
      <c r="W619" s="26"/>
      <c r="X619" s="26"/>
      <c r="Y619" s="26"/>
      <c r="Z619" s="26"/>
    </row>
    <row r="620" spans="1:26" ht="12.75" customHeight="1">
      <c r="A620" s="26"/>
      <c r="B620" s="54"/>
      <c r="C620" s="26"/>
      <c r="D620" s="26"/>
      <c r="E620" s="26"/>
      <c r="F620" s="26"/>
      <c r="G620" s="26"/>
      <c r="H620" s="26"/>
      <c r="I620" s="26"/>
      <c r="J620" s="26"/>
      <c r="K620" s="26"/>
      <c r="L620" s="55"/>
      <c r="M620" s="56"/>
      <c r="N620" s="56"/>
      <c r="O620" s="56"/>
      <c r="P620" s="56"/>
      <c r="Q620" s="56"/>
      <c r="R620" s="56"/>
      <c r="S620" s="56"/>
      <c r="T620" s="57"/>
      <c r="U620" s="26"/>
      <c r="V620" s="26"/>
      <c r="W620" s="26"/>
      <c r="X620" s="26"/>
      <c r="Y620" s="26"/>
      <c r="Z620" s="26"/>
    </row>
    <row r="621" spans="1:26" ht="12.75" customHeight="1">
      <c r="A621" s="26"/>
      <c r="B621" s="54"/>
      <c r="C621" s="26"/>
      <c r="D621" s="26"/>
      <c r="E621" s="26"/>
      <c r="F621" s="26"/>
      <c r="G621" s="26"/>
      <c r="H621" s="26"/>
      <c r="I621" s="26"/>
      <c r="J621" s="26"/>
      <c r="K621" s="26"/>
      <c r="L621" s="55"/>
      <c r="M621" s="56"/>
      <c r="N621" s="56"/>
      <c r="O621" s="56"/>
      <c r="P621" s="56"/>
      <c r="Q621" s="56"/>
      <c r="R621" s="56"/>
      <c r="S621" s="56"/>
      <c r="T621" s="57"/>
      <c r="U621" s="26"/>
      <c r="V621" s="26"/>
      <c r="W621" s="26"/>
      <c r="X621" s="26"/>
      <c r="Y621" s="26"/>
      <c r="Z621" s="26"/>
    </row>
    <row r="622" spans="1:26" ht="12.75" customHeight="1">
      <c r="A622" s="26"/>
      <c r="B622" s="54"/>
      <c r="C622" s="26"/>
      <c r="D622" s="26"/>
      <c r="E622" s="26"/>
      <c r="F622" s="26"/>
      <c r="G622" s="26"/>
      <c r="H622" s="26"/>
      <c r="I622" s="26"/>
      <c r="J622" s="26"/>
      <c r="K622" s="26"/>
      <c r="L622" s="55"/>
      <c r="M622" s="56"/>
      <c r="N622" s="56"/>
      <c r="O622" s="56"/>
      <c r="P622" s="56"/>
      <c r="Q622" s="56"/>
      <c r="R622" s="56"/>
      <c r="S622" s="56"/>
      <c r="T622" s="57"/>
      <c r="U622" s="26"/>
      <c r="V622" s="26"/>
      <c r="W622" s="26"/>
      <c r="X622" s="26"/>
      <c r="Y622" s="26"/>
      <c r="Z622" s="26"/>
    </row>
    <row r="623" spans="1:26" ht="12.75" customHeight="1">
      <c r="A623" s="26"/>
      <c r="B623" s="54"/>
      <c r="C623" s="26"/>
      <c r="D623" s="26"/>
      <c r="E623" s="26"/>
      <c r="F623" s="26"/>
      <c r="G623" s="26"/>
      <c r="H623" s="26"/>
      <c r="I623" s="26"/>
      <c r="J623" s="26"/>
      <c r="K623" s="26"/>
      <c r="L623" s="55"/>
      <c r="M623" s="56"/>
      <c r="N623" s="56"/>
      <c r="O623" s="56"/>
      <c r="P623" s="56"/>
      <c r="Q623" s="56"/>
      <c r="R623" s="56"/>
      <c r="S623" s="56"/>
      <c r="T623" s="57"/>
      <c r="U623" s="26"/>
      <c r="V623" s="26"/>
      <c r="W623" s="26"/>
      <c r="X623" s="26"/>
      <c r="Y623" s="26"/>
      <c r="Z623" s="26"/>
    </row>
    <row r="624" spans="1:26" ht="12.75" customHeight="1">
      <c r="A624" s="26"/>
      <c r="B624" s="54"/>
      <c r="C624" s="26"/>
      <c r="D624" s="26"/>
      <c r="E624" s="26"/>
      <c r="F624" s="26"/>
      <c r="G624" s="26"/>
      <c r="H624" s="26"/>
      <c r="I624" s="26"/>
      <c r="J624" s="26"/>
      <c r="K624" s="26"/>
      <c r="L624" s="55"/>
      <c r="M624" s="56"/>
      <c r="N624" s="56"/>
      <c r="O624" s="56"/>
      <c r="P624" s="56"/>
      <c r="Q624" s="56"/>
      <c r="R624" s="56"/>
      <c r="S624" s="56"/>
      <c r="T624" s="57"/>
      <c r="U624" s="26"/>
      <c r="V624" s="26"/>
      <c r="W624" s="26"/>
      <c r="X624" s="26"/>
      <c r="Y624" s="26"/>
      <c r="Z624" s="26"/>
    </row>
    <row r="625" spans="1:26" ht="12.75" customHeight="1">
      <c r="A625" s="26"/>
      <c r="B625" s="54"/>
      <c r="C625" s="26"/>
      <c r="D625" s="26"/>
      <c r="E625" s="26"/>
      <c r="F625" s="26"/>
      <c r="G625" s="26"/>
      <c r="H625" s="26"/>
      <c r="I625" s="26"/>
      <c r="J625" s="26"/>
      <c r="K625" s="26"/>
      <c r="L625" s="55"/>
      <c r="M625" s="56"/>
      <c r="N625" s="56"/>
      <c r="O625" s="56"/>
      <c r="P625" s="56"/>
      <c r="Q625" s="56"/>
      <c r="R625" s="56"/>
      <c r="S625" s="56"/>
      <c r="T625" s="57"/>
      <c r="U625" s="26"/>
      <c r="V625" s="26"/>
      <c r="W625" s="26"/>
      <c r="X625" s="26"/>
      <c r="Y625" s="26"/>
      <c r="Z625" s="26"/>
    </row>
    <row r="626" spans="1:26" ht="12.75" customHeight="1">
      <c r="A626" s="26"/>
      <c r="B626" s="54"/>
      <c r="C626" s="26"/>
      <c r="D626" s="26"/>
      <c r="E626" s="26"/>
      <c r="F626" s="26"/>
      <c r="G626" s="26"/>
      <c r="H626" s="26"/>
      <c r="I626" s="26"/>
      <c r="J626" s="26"/>
      <c r="K626" s="26"/>
      <c r="L626" s="55"/>
      <c r="M626" s="56"/>
      <c r="N626" s="56"/>
      <c r="O626" s="56"/>
      <c r="P626" s="56"/>
      <c r="Q626" s="56"/>
      <c r="R626" s="56"/>
      <c r="S626" s="56"/>
      <c r="T626" s="57"/>
      <c r="U626" s="26"/>
      <c r="V626" s="26"/>
      <c r="W626" s="26"/>
      <c r="X626" s="26"/>
      <c r="Y626" s="26"/>
      <c r="Z626" s="26"/>
    </row>
    <row r="627" spans="1:26" ht="12.75" customHeight="1">
      <c r="A627" s="26"/>
      <c r="B627" s="54"/>
      <c r="C627" s="26"/>
      <c r="D627" s="26"/>
      <c r="E627" s="26"/>
      <c r="F627" s="26"/>
      <c r="G627" s="26"/>
      <c r="H627" s="26"/>
      <c r="I627" s="26"/>
      <c r="J627" s="26"/>
      <c r="K627" s="26"/>
      <c r="L627" s="55"/>
      <c r="M627" s="56"/>
      <c r="N627" s="56"/>
      <c r="O627" s="56"/>
      <c r="P627" s="56"/>
      <c r="Q627" s="56"/>
      <c r="R627" s="56"/>
      <c r="S627" s="56"/>
      <c r="T627" s="57"/>
      <c r="U627" s="26"/>
      <c r="V627" s="26"/>
      <c r="W627" s="26"/>
      <c r="X627" s="26"/>
      <c r="Y627" s="26"/>
      <c r="Z627" s="26"/>
    </row>
    <row r="628" spans="1:26" ht="12.75" customHeight="1">
      <c r="A628" s="26"/>
      <c r="B628" s="54"/>
      <c r="C628" s="26"/>
      <c r="D628" s="26"/>
      <c r="E628" s="26"/>
      <c r="F628" s="26"/>
      <c r="G628" s="26"/>
      <c r="H628" s="26"/>
      <c r="I628" s="26"/>
      <c r="J628" s="26"/>
      <c r="K628" s="26"/>
      <c r="L628" s="55"/>
      <c r="M628" s="56"/>
      <c r="N628" s="56"/>
      <c r="O628" s="56"/>
      <c r="P628" s="56"/>
      <c r="Q628" s="56"/>
      <c r="R628" s="56"/>
      <c r="S628" s="56"/>
      <c r="T628" s="57"/>
      <c r="U628" s="26"/>
      <c r="V628" s="26"/>
      <c r="W628" s="26"/>
      <c r="X628" s="26"/>
      <c r="Y628" s="26"/>
      <c r="Z628" s="26"/>
    </row>
    <row r="629" spans="1:26" ht="12.75" customHeight="1">
      <c r="A629" s="26"/>
      <c r="B629" s="54"/>
      <c r="C629" s="26"/>
      <c r="D629" s="26"/>
      <c r="E629" s="26"/>
      <c r="F629" s="26"/>
      <c r="G629" s="26"/>
      <c r="H629" s="26"/>
      <c r="I629" s="26"/>
      <c r="J629" s="26"/>
      <c r="K629" s="26"/>
      <c r="L629" s="55"/>
      <c r="M629" s="56"/>
      <c r="N629" s="56"/>
      <c r="O629" s="56"/>
      <c r="P629" s="56"/>
      <c r="Q629" s="56"/>
      <c r="R629" s="56"/>
      <c r="S629" s="56"/>
      <c r="T629" s="57"/>
      <c r="U629" s="26"/>
      <c r="V629" s="26"/>
      <c r="W629" s="26"/>
      <c r="X629" s="26"/>
      <c r="Y629" s="26"/>
      <c r="Z629" s="26"/>
    </row>
    <row r="630" spans="1:26" ht="12.75" customHeight="1">
      <c r="A630" s="26"/>
      <c r="B630" s="54"/>
      <c r="C630" s="26"/>
      <c r="D630" s="26"/>
      <c r="E630" s="26"/>
      <c r="F630" s="26"/>
      <c r="G630" s="26"/>
      <c r="H630" s="26"/>
      <c r="I630" s="26"/>
      <c r="J630" s="26"/>
      <c r="K630" s="26"/>
      <c r="L630" s="55"/>
      <c r="M630" s="56"/>
      <c r="N630" s="56"/>
      <c r="O630" s="56"/>
      <c r="P630" s="56"/>
      <c r="Q630" s="56"/>
      <c r="R630" s="56"/>
      <c r="S630" s="56"/>
      <c r="T630" s="57"/>
      <c r="U630" s="26"/>
      <c r="V630" s="26"/>
      <c r="W630" s="26"/>
      <c r="X630" s="26"/>
      <c r="Y630" s="26"/>
      <c r="Z630" s="26"/>
    </row>
    <row r="631" spans="1:26" ht="12.75" customHeight="1">
      <c r="A631" s="26"/>
      <c r="B631" s="54"/>
      <c r="C631" s="26"/>
      <c r="D631" s="26"/>
      <c r="E631" s="26"/>
      <c r="F631" s="26"/>
      <c r="G631" s="26"/>
      <c r="H631" s="26"/>
      <c r="I631" s="26"/>
      <c r="J631" s="26"/>
      <c r="K631" s="26"/>
      <c r="L631" s="55"/>
      <c r="M631" s="56"/>
      <c r="N631" s="56"/>
      <c r="O631" s="56"/>
      <c r="P631" s="56"/>
      <c r="Q631" s="56"/>
      <c r="R631" s="56"/>
      <c r="S631" s="56"/>
      <c r="T631" s="57"/>
      <c r="U631" s="26"/>
      <c r="V631" s="26"/>
      <c r="W631" s="26"/>
      <c r="X631" s="26"/>
      <c r="Y631" s="26"/>
      <c r="Z631" s="26"/>
    </row>
    <row r="632" spans="1:26" ht="12.75" customHeight="1">
      <c r="A632" s="26"/>
      <c r="B632" s="54"/>
      <c r="C632" s="26"/>
      <c r="D632" s="26"/>
      <c r="E632" s="26"/>
      <c r="F632" s="26"/>
      <c r="G632" s="26"/>
      <c r="H632" s="26"/>
      <c r="I632" s="26"/>
      <c r="J632" s="26"/>
      <c r="K632" s="26"/>
      <c r="L632" s="55"/>
      <c r="M632" s="56"/>
      <c r="N632" s="56"/>
      <c r="O632" s="56"/>
      <c r="P632" s="56"/>
      <c r="Q632" s="56"/>
      <c r="R632" s="56"/>
      <c r="S632" s="56"/>
      <c r="T632" s="57"/>
      <c r="U632" s="26"/>
      <c r="V632" s="26"/>
      <c r="W632" s="26"/>
      <c r="X632" s="26"/>
      <c r="Y632" s="26"/>
      <c r="Z632" s="26"/>
    </row>
    <row r="633" spans="1:26" ht="12.75" customHeight="1">
      <c r="A633" s="26"/>
      <c r="B633" s="54"/>
      <c r="C633" s="26"/>
      <c r="D633" s="26"/>
      <c r="E633" s="26"/>
      <c r="F633" s="26"/>
      <c r="G633" s="26"/>
      <c r="H633" s="26"/>
      <c r="I633" s="26"/>
      <c r="J633" s="26"/>
      <c r="K633" s="26"/>
      <c r="L633" s="55"/>
      <c r="M633" s="56"/>
      <c r="N633" s="56"/>
      <c r="O633" s="56"/>
      <c r="P633" s="56"/>
      <c r="Q633" s="56"/>
      <c r="R633" s="56"/>
      <c r="S633" s="56"/>
      <c r="T633" s="57"/>
      <c r="U633" s="26"/>
      <c r="V633" s="26"/>
      <c r="W633" s="26"/>
      <c r="X633" s="26"/>
      <c r="Y633" s="26"/>
      <c r="Z633" s="26"/>
    </row>
    <row r="634" spans="1:26" ht="12.75" customHeight="1">
      <c r="A634" s="26"/>
      <c r="B634" s="54"/>
      <c r="C634" s="26"/>
      <c r="D634" s="26"/>
      <c r="E634" s="26"/>
      <c r="F634" s="26"/>
      <c r="G634" s="26"/>
      <c r="H634" s="26"/>
      <c r="I634" s="26"/>
      <c r="J634" s="26"/>
      <c r="K634" s="26"/>
      <c r="L634" s="55"/>
      <c r="M634" s="56"/>
      <c r="N634" s="56"/>
      <c r="O634" s="56"/>
      <c r="P634" s="56"/>
      <c r="Q634" s="56"/>
      <c r="R634" s="56"/>
      <c r="S634" s="56"/>
      <c r="T634" s="57"/>
      <c r="U634" s="26"/>
      <c r="V634" s="26"/>
      <c r="W634" s="26"/>
      <c r="X634" s="26"/>
      <c r="Y634" s="26"/>
      <c r="Z634" s="26"/>
    </row>
    <row r="635" spans="1:26" ht="12.75" customHeight="1">
      <c r="A635" s="26"/>
      <c r="B635" s="54"/>
      <c r="C635" s="26"/>
      <c r="D635" s="26"/>
      <c r="E635" s="26"/>
      <c r="F635" s="26"/>
      <c r="G635" s="26"/>
      <c r="H635" s="26"/>
      <c r="I635" s="26"/>
      <c r="J635" s="26"/>
      <c r="K635" s="26"/>
      <c r="L635" s="55"/>
      <c r="M635" s="56"/>
      <c r="N635" s="56"/>
      <c r="O635" s="56"/>
      <c r="P635" s="56"/>
      <c r="Q635" s="56"/>
      <c r="R635" s="56"/>
      <c r="S635" s="56"/>
      <c r="T635" s="57"/>
      <c r="U635" s="26"/>
      <c r="V635" s="26"/>
      <c r="W635" s="26"/>
      <c r="X635" s="26"/>
      <c r="Y635" s="26"/>
      <c r="Z635" s="26"/>
    </row>
    <row r="636" spans="1:26" ht="12.75" customHeight="1">
      <c r="A636" s="26"/>
      <c r="B636" s="54"/>
      <c r="C636" s="26"/>
      <c r="D636" s="26"/>
      <c r="E636" s="26"/>
      <c r="F636" s="26"/>
      <c r="G636" s="26"/>
      <c r="H636" s="26"/>
      <c r="I636" s="26"/>
      <c r="J636" s="26"/>
      <c r="K636" s="26"/>
      <c r="L636" s="55"/>
      <c r="M636" s="56"/>
      <c r="N636" s="56"/>
      <c r="O636" s="56"/>
      <c r="P636" s="56"/>
      <c r="Q636" s="56"/>
      <c r="R636" s="56"/>
      <c r="S636" s="56"/>
      <c r="T636" s="57"/>
      <c r="U636" s="26"/>
      <c r="V636" s="26"/>
      <c r="W636" s="26"/>
      <c r="X636" s="26"/>
      <c r="Y636" s="26"/>
      <c r="Z636" s="26"/>
    </row>
    <row r="637" spans="1:26" ht="12.75" customHeight="1">
      <c r="A637" s="26"/>
      <c r="B637" s="54"/>
      <c r="C637" s="26"/>
      <c r="D637" s="26"/>
      <c r="E637" s="26"/>
      <c r="F637" s="26"/>
      <c r="G637" s="26"/>
      <c r="H637" s="26"/>
      <c r="I637" s="26"/>
      <c r="J637" s="26"/>
      <c r="K637" s="26"/>
      <c r="L637" s="55"/>
      <c r="M637" s="56"/>
      <c r="N637" s="56"/>
      <c r="O637" s="56"/>
      <c r="P637" s="56"/>
      <c r="Q637" s="56"/>
      <c r="R637" s="56"/>
      <c r="S637" s="56"/>
      <c r="T637" s="57"/>
      <c r="U637" s="26"/>
      <c r="V637" s="26"/>
      <c r="W637" s="26"/>
      <c r="X637" s="26"/>
      <c r="Y637" s="26"/>
      <c r="Z637" s="26"/>
    </row>
    <row r="638" spans="1:26" ht="12.75" customHeight="1">
      <c r="A638" s="26"/>
      <c r="B638" s="54"/>
      <c r="C638" s="26"/>
      <c r="D638" s="26"/>
      <c r="E638" s="26"/>
      <c r="F638" s="26"/>
      <c r="G638" s="26"/>
      <c r="H638" s="26"/>
      <c r="I638" s="26"/>
      <c r="J638" s="26"/>
      <c r="K638" s="26"/>
      <c r="L638" s="55"/>
      <c r="M638" s="56"/>
      <c r="N638" s="56"/>
      <c r="O638" s="56"/>
      <c r="P638" s="56"/>
      <c r="Q638" s="56"/>
      <c r="R638" s="56"/>
      <c r="S638" s="56"/>
      <c r="T638" s="57"/>
      <c r="U638" s="26"/>
      <c r="V638" s="26"/>
      <c r="W638" s="26"/>
      <c r="X638" s="26"/>
      <c r="Y638" s="26"/>
      <c r="Z638" s="26"/>
    </row>
    <row r="639" spans="1:26" ht="12.75" customHeight="1">
      <c r="A639" s="26"/>
      <c r="B639" s="54"/>
      <c r="C639" s="26"/>
      <c r="D639" s="26"/>
      <c r="E639" s="26"/>
      <c r="F639" s="26"/>
      <c r="G639" s="26"/>
      <c r="H639" s="26"/>
      <c r="I639" s="26"/>
      <c r="J639" s="26"/>
      <c r="K639" s="26"/>
      <c r="L639" s="55"/>
      <c r="M639" s="56"/>
      <c r="N639" s="56"/>
      <c r="O639" s="56"/>
      <c r="P639" s="56"/>
      <c r="Q639" s="56"/>
      <c r="R639" s="56"/>
      <c r="S639" s="56"/>
      <c r="T639" s="57"/>
      <c r="U639" s="26"/>
      <c r="V639" s="26"/>
      <c r="W639" s="26"/>
      <c r="X639" s="26"/>
      <c r="Y639" s="26"/>
      <c r="Z639" s="26"/>
    </row>
    <row r="640" spans="1:26" ht="12.75" customHeight="1">
      <c r="A640" s="26"/>
      <c r="B640" s="54"/>
      <c r="C640" s="26"/>
      <c r="D640" s="26"/>
      <c r="E640" s="26"/>
      <c r="F640" s="26"/>
      <c r="G640" s="26"/>
      <c r="H640" s="26"/>
      <c r="I640" s="26"/>
      <c r="J640" s="26"/>
      <c r="K640" s="26"/>
      <c r="L640" s="55"/>
      <c r="M640" s="56"/>
      <c r="N640" s="56"/>
      <c r="O640" s="56"/>
      <c r="P640" s="56"/>
      <c r="Q640" s="56"/>
      <c r="R640" s="56"/>
      <c r="S640" s="56"/>
      <c r="T640" s="57"/>
      <c r="U640" s="26"/>
      <c r="V640" s="26"/>
      <c r="W640" s="26"/>
      <c r="X640" s="26"/>
      <c r="Y640" s="26"/>
      <c r="Z640" s="26"/>
    </row>
    <row r="641" spans="1:26" ht="12.75" customHeight="1">
      <c r="A641" s="26"/>
      <c r="B641" s="54"/>
      <c r="C641" s="26"/>
      <c r="D641" s="26"/>
      <c r="E641" s="26"/>
      <c r="F641" s="26"/>
      <c r="G641" s="26"/>
      <c r="H641" s="26"/>
      <c r="I641" s="26"/>
      <c r="J641" s="26"/>
      <c r="K641" s="26"/>
      <c r="L641" s="55"/>
      <c r="M641" s="56"/>
      <c r="N641" s="56"/>
      <c r="O641" s="56"/>
      <c r="P641" s="56"/>
      <c r="Q641" s="56"/>
      <c r="R641" s="56"/>
      <c r="S641" s="56"/>
      <c r="T641" s="57"/>
      <c r="U641" s="26"/>
      <c r="V641" s="26"/>
      <c r="W641" s="26"/>
      <c r="X641" s="26"/>
      <c r="Y641" s="26"/>
      <c r="Z641" s="26"/>
    </row>
    <row r="642" spans="1:26" ht="12.75" customHeight="1">
      <c r="A642" s="26"/>
      <c r="B642" s="54"/>
      <c r="C642" s="26"/>
      <c r="D642" s="26"/>
      <c r="E642" s="26"/>
      <c r="F642" s="26"/>
      <c r="G642" s="26"/>
      <c r="H642" s="26"/>
      <c r="I642" s="26"/>
      <c r="J642" s="26"/>
      <c r="K642" s="26"/>
      <c r="L642" s="55"/>
      <c r="M642" s="56"/>
      <c r="N642" s="56"/>
      <c r="O642" s="56"/>
      <c r="P642" s="56"/>
      <c r="Q642" s="56"/>
      <c r="R642" s="56"/>
      <c r="S642" s="56"/>
      <c r="T642" s="57"/>
      <c r="U642" s="26"/>
      <c r="V642" s="26"/>
      <c r="W642" s="26"/>
      <c r="X642" s="26"/>
      <c r="Y642" s="26"/>
      <c r="Z642" s="26"/>
    </row>
    <row r="643" spans="1:26" ht="12.75" customHeight="1">
      <c r="A643" s="26"/>
      <c r="B643" s="54"/>
      <c r="C643" s="26"/>
      <c r="D643" s="26"/>
      <c r="E643" s="26"/>
      <c r="F643" s="26"/>
      <c r="G643" s="26"/>
      <c r="H643" s="26"/>
      <c r="I643" s="26"/>
      <c r="J643" s="26"/>
      <c r="K643" s="26"/>
      <c r="L643" s="55"/>
      <c r="M643" s="56"/>
      <c r="N643" s="56"/>
      <c r="O643" s="56"/>
      <c r="P643" s="56"/>
      <c r="Q643" s="56"/>
      <c r="R643" s="56"/>
      <c r="S643" s="56"/>
      <c r="T643" s="57"/>
      <c r="U643" s="26"/>
      <c r="V643" s="26"/>
      <c r="W643" s="26"/>
      <c r="X643" s="26"/>
      <c r="Y643" s="26"/>
      <c r="Z643" s="26"/>
    </row>
    <row r="644" spans="1:26" ht="12.75" customHeight="1">
      <c r="A644" s="26"/>
      <c r="B644" s="54"/>
      <c r="C644" s="26"/>
      <c r="D644" s="26"/>
      <c r="E644" s="26"/>
      <c r="F644" s="26"/>
      <c r="G644" s="26"/>
      <c r="H644" s="26"/>
      <c r="I644" s="26"/>
      <c r="J644" s="26"/>
      <c r="K644" s="26"/>
      <c r="L644" s="55"/>
      <c r="M644" s="56"/>
      <c r="N644" s="56"/>
      <c r="O644" s="56"/>
      <c r="P644" s="56"/>
      <c r="Q644" s="56"/>
      <c r="R644" s="56"/>
      <c r="S644" s="56"/>
      <c r="T644" s="57"/>
      <c r="U644" s="26"/>
      <c r="V644" s="26"/>
      <c r="W644" s="26"/>
      <c r="X644" s="26"/>
      <c r="Y644" s="26"/>
      <c r="Z644" s="26"/>
    </row>
    <row r="645" spans="1:26" ht="12.75" customHeight="1">
      <c r="A645" s="26"/>
      <c r="B645" s="54"/>
      <c r="C645" s="26"/>
      <c r="D645" s="26"/>
      <c r="E645" s="26"/>
      <c r="F645" s="26"/>
      <c r="G645" s="26"/>
      <c r="H645" s="26"/>
      <c r="I645" s="26"/>
      <c r="J645" s="26"/>
      <c r="K645" s="26"/>
      <c r="L645" s="55"/>
      <c r="M645" s="56"/>
      <c r="N645" s="56"/>
      <c r="O645" s="56"/>
      <c r="P645" s="56"/>
      <c r="Q645" s="56"/>
      <c r="R645" s="56"/>
      <c r="S645" s="56"/>
      <c r="T645" s="57"/>
      <c r="U645" s="26"/>
      <c r="V645" s="26"/>
      <c r="W645" s="26"/>
      <c r="X645" s="26"/>
      <c r="Y645" s="26"/>
      <c r="Z645" s="26"/>
    </row>
    <row r="646" spans="1:26" ht="12.75" customHeight="1">
      <c r="A646" s="26"/>
      <c r="B646" s="54"/>
      <c r="C646" s="26"/>
      <c r="D646" s="26"/>
      <c r="E646" s="26"/>
      <c r="F646" s="26"/>
      <c r="G646" s="26"/>
      <c r="H646" s="26"/>
      <c r="I646" s="26"/>
      <c r="J646" s="26"/>
      <c r="K646" s="26"/>
      <c r="L646" s="55"/>
      <c r="M646" s="56"/>
      <c r="N646" s="56"/>
      <c r="O646" s="56"/>
      <c r="P646" s="56"/>
      <c r="Q646" s="56"/>
      <c r="R646" s="56"/>
      <c r="S646" s="56"/>
      <c r="T646" s="57"/>
      <c r="U646" s="26"/>
      <c r="V646" s="26"/>
      <c r="W646" s="26"/>
      <c r="X646" s="26"/>
      <c r="Y646" s="26"/>
      <c r="Z646" s="26"/>
    </row>
    <row r="647" spans="1:26" ht="12.75" customHeight="1">
      <c r="A647" s="26"/>
      <c r="B647" s="54"/>
      <c r="C647" s="26"/>
      <c r="D647" s="26"/>
      <c r="E647" s="26"/>
      <c r="F647" s="26"/>
      <c r="G647" s="26"/>
      <c r="H647" s="26"/>
      <c r="I647" s="26"/>
      <c r="J647" s="26"/>
      <c r="K647" s="26"/>
      <c r="L647" s="55"/>
      <c r="M647" s="56"/>
      <c r="N647" s="56"/>
      <c r="O647" s="56"/>
      <c r="P647" s="56"/>
      <c r="Q647" s="56"/>
      <c r="R647" s="56"/>
      <c r="S647" s="56"/>
      <c r="T647" s="57"/>
      <c r="U647" s="26"/>
      <c r="V647" s="26"/>
      <c r="W647" s="26"/>
      <c r="X647" s="26"/>
      <c r="Y647" s="26"/>
      <c r="Z647" s="26"/>
    </row>
    <row r="648" spans="1:26" ht="12.75" customHeight="1">
      <c r="A648" s="26"/>
      <c r="B648" s="54"/>
      <c r="C648" s="26"/>
      <c r="D648" s="26"/>
      <c r="E648" s="26"/>
      <c r="F648" s="26"/>
      <c r="G648" s="26"/>
      <c r="H648" s="26"/>
      <c r="I648" s="26"/>
      <c r="J648" s="26"/>
      <c r="K648" s="26"/>
      <c r="L648" s="55"/>
      <c r="M648" s="56"/>
      <c r="N648" s="56"/>
      <c r="O648" s="56"/>
      <c r="P648" s="56"/>
      <c r="Q648" s="56"/>
      <c r="R648" s="56"/>
      <c r="S648" s="56"/>
      <c r="T648" s="57"/>
      <c r="U648" s="26"/>
      <c r="V648" s="26"/>
      <c r="W648" s="26"/>
      <c r="X648" s="26"/>
      <c r="Y648" s="26"/>
      <c r="Z648" s="26"/>
    </row>
    <row r="649" spans="1:26" ht="12.75" customHeight="1">
      <c r="A649" s="26"/>
      <c r="B649" s="54"/>
      <c r="C649" s="26"/>
      <c r="D649" s="26"/>
      <c r="E649" s="26"/>
      <c r="F649" s="26"/>
      <c r="G649" s="26"/>
      <c r="H649" s="26"/>
      <c r="I649" s="26"/>
      <c r="J649" s="26"/>
      <c r="K649" s="26"/>
      <c r="L649" s="55"/>
      <c r="M649" s="56"/>
      <c r="N649" s="56"/>
      <c r="O649" s="56"/>
      <c r="P649" s="56"/>
      <c r="Q649" s="56"/>
      <c r="R649" s="56"/>
      <c r="S649" s="56"/>
      <c r="T649" s="57"/>
      <c r="U649" s="26"/>
      <c r="V649" s="26"/>
      <c r="W649" s="26"/>
      <c r="X649" s="26"/>
      <c r="Y649" s="26"/>
      <c r="Z649" s="26"/>
    </row>
    <row r="650" spans="1:26" ht="12.75" customHeight="1">
      <c r="A650" s="26"/>
      <c r="B650" s="54"/>
      <c r="C650" s="26"/>
      <c r="D650" s="26"/>
      <c r="E650" s="26"/>
      <c r="F650" s="26"/>
      <c r="G650" s="26"/>
      <c r="H650" s="26"/>
      <c r="I650" s="26"/>
      <c r="J650" s="26"/>
      <c r="K650" s="26"/>
      <c r="L650" s="55"/>
      <c r="M650" s="56"/>
      <c r="N650" s="56"/>
      <c r="O650" s="56"/>
      <c r="P650" s="56"/>
      <c r="Q650" s="56"/>
      <c r="R650" s="56"/>
      <c r="S650" s="56"/>
      <c r="T650" s="57"/>
      <c r="U650" s="26"/>
      <c r="V650" s="26"/>
      <c r="W650" s="26"/>
      <c r="X650" s="26"/>
      <c r="Y650" s="26"/>
      <c r="Z650" s="26"/>
    </row>
    <row r="651" spans="1:26" ht="12.75" customHeight="1">
      <c r="A651" s="26"/>
      <c r="B651" s="54"/>
      <c r="C651" s="26"/>
      <c r="D651" s="26"/>
      <c r="E651" s="26"/>
      <c r="F651" s="26"/>
      <c r="G651" s="26"/>
      <c r="H651" s="26"/>
      <c r="I651" s="26"/>
      <c r="J651" s="26"/>
      <c r="K651" s="26"/>
      <c r="L651" s="55"/>
      <c r="M651" s="56"/>
      <c r="N651" s="56"/>
      <c r="O651" s="56"/>
      <c r="P651" s="56"/>
      <c r="Q651" s="56"/>
      <c r="R651" s="56"/>
      <c r="S651" s="56"/>
      <c r="T651" s="57"/>
      <c r="U651" s="26"/>
      <c r="V651" s="26"/>
      <c r="W651" s="26"/>
      <c r="X651" s="26"/>
      <c r="Y651" s="26"/>
      <c r="Z651" s="26"/>
    </row>
    <row r="652" spans="1:26" ht="12.75" customHeight="1">
      <c r="A652" s="26"/>
      <c r="B652" s="54"/>
      <c r="C652" s="26"/>
      <c r="D652" s="26"/>
      <c r="E652" s="26"/>
      <c r="F652" s="26"/>
      <c r="G652" s="26"/>
      <c r="H652" s="26"/>
      <c r="I652" s="26"/>
      <c r="J652" s="26"/>
      <c r="K652" s="26"/>
      <c r="L652" s="55"/>
      <c r="M652" s="56"/>
      <c r="N652" s="56"/>
      <c r="O652" s="56"/>
      <c r="P652" s="56"/>
      <c r="Q652" s="56"/>
      <c r="R652" s="56"/>
      <c r="S652" s="56"/>
      <c r="T652" s="57"/>
      <c r="U652" s="26"/>
      <c r="V652" s="26"/>
      <c r="W652" s="26"/>
      <c r="X652" s="26"/>
      <c r="Y652" s="26"/>
      <c r="Z652" s="26"/>
    </row>
    <row r="653" spans="1:26" ht="12.75" customHeight="1">
      <c r="A653" s="26"/>
      <c r="B653" s="54"/>
      <c r="C653" s="26"/>
      <c r="D653" s="26"/>
      <c r="E653" s="26"/>
      <c r="F653" s="26"/>
      <c r="G653" s="26"/>
      <c r="H653" s="26"/>
      <c r="I653" s="26"/>
      <c r="J653" s="26"/>
      <c r="K653" s="26"/>
      <c r="L653" s="55"/>
      <c r="M653" s="56"/>
      <c r="N653" s="56"/>
      <c r="O653" s="56"/>
      <c r="P653" s="56"/>
      <c r="Q653" s="56"/>
      <c r="R653" s="56"/>
      <c r="S653" s="56"/>
      <c r="T653" s="57"/>
      <c r="U653" s="26"/>
      <c r="V653" s="26"/>
      <c r="W653" s="26"/>
      <c r="X653" s="26"/>
      <c r="Y653" s="26"/>
      <c r="Z653" s="26"/>
    </row>
    <row r="654" spans="1:26" ht="12.75" customHeight="1">
      <c r="A654" s="26"/>
      <c r="B654" s="54"/>
      <c r="C654" s="26"/>
      <c r="D654" s="26"/>
      <c r="E654" s="26"/>
      <c r="F654" s="26"/>
      <c r="G654" s="26"/>
      <c r="H654" s="26"/>
      <c r="I654" s="26"/>
      <c r="J654" s="26"/>
      <c r="K654" s="26"/>
      <c r="L654" s="55"/>
      <c r="M654" s="56"/>
      <c r="N654" s="56"/>
      <c r="O654" s="56"/>
      <c r="P654" s="56"/>
      <c r="Q654" s="56"/>
      <c r="R654" s="56"/>
      <c r="S654" s="56"/>
      <c r="T654" s="57"/>
      <c r="U654" s="26"/>
      <c r="V654" s="26"/>
      <c r="W654" s="26"/>
      <c r="X654" s="26"/>
      <c r="Y654" s="26"/>
      <c r="Z654" s="26"/>
    </row>
    <row r="655" spans="1:26" ht="12.75" customHeight="1">
      <c r="A655" s="26"/>
      <c r="B655" s="54"/>
      <c r="C655" s="26"/>
      <c r="D655" s="26"/>
      <c r="E655" s="26"/>
      <c r="F655" s="26"/>
      <c r="G655" s="26"/>
      <c r="H655" s="26"/>
      <c r="I655" s="26"/>
      <c r="J655" s="26"/>
      <c r="K655" s="26"/>
      <c r="L655" s="55"/>
      <c r="M655" s="56"/>
      <c r="N655" s="56"/>
      <c r="O655" s="56"/>
      <c r="P655" s="56"/>
      <c r="Q655" s="56"/>
      <c r="R655" s="56"/>
      <c r="S655" s="56"/>
      <c r="T655" s="57"/>
      <c r="U655" s="26"/>
      <c r="V655" s="26"/>
      <c r="W655" s="26"/>
      <c r="X655" s="26"/>
      <c r="Y655" s="26"/>
      <c r="Z655" s="26"/>
    </row>
    <row r="656" spans="1:26" ht="12.75" customHeight="1">
      <c r="A656" s="26"/>
      <c r="B656" s="54"/>
      <c r="C656" s="26"/>
      <c r="D656" s="26"/>
      <c r="E656" s="26"/>
      <c r="F656" s="26"/>
      <c r="G656" s="26"/>
      <c r="H656" s="26"/>
      <c r="I656" s="26"/>
      <c r="J656" s="26"/>
      <c r="K656" s="26"/>
      <c r="L656" s="55"/>
      <c r="M656" s="56"/>
      <c r="N656" s="56"/>
      <c r="O656" s="56"/>
      <c r="P656" s="56"/>
      <c r="Q656" s="56"/>
      <c r="R656" s="56"/>
      <c r="S656" s="56"/>
      <c r="T656" s="57"/>
      <c r="U656" s="26"/>
      <c r="V656" s="26"/>
      <c r="W656" s="26"/>
      <c r="X656" s="26"/>
      <c r="Y656" s="26"/>
      <c r="Z656" s="26"/>
    </row>
    <row r="657" spans="1:26" ht="12.75" customHeight="1">
      <c r="A657" s="26"/>
      <c r="B657" s="54"/>
      <c r="C657" s="26"/>
      <c r="D657" s="26"/>
      <c r="E657" s="26"/>
      <c r="F657" s="26"/>
      <c r="G657" s="26"/>
      <c r="H657" s="26"/>
      <c r="I657" s="26"/>
      <c r="J657" s="26"/>
      <c r="K657" s="26"/>
      <c r="L657" s="55"/>
      <c r="M657" s="56"/>
      <c r="N657" s="56"/>
      <c r="O657" s="56"/>
      <c r="P657" s="56"/>
      <c r="Q657" s="56"/>
      <c r="R657" s="56"/>
      <c r="S657" s="56"/>
      <c r="T657" s="57"/>
      <c r="U657" s="26"/>
      <c r="V657" s="26"/>
      <c r="W657" s="26"/>
      <c r="X657" s="26"/>
      <c r="Y657" s="26"/>
      <c r="Z657" s="26"/>
    </row>
    <row r="658" spans="1:26" ht="12.75" customHeight="1">
      <c r="A658" s="26"/>
      <c r="B658" s="54"/>
      <c r="C658" s="26"/>
      <c r="D658" s="26"/>
      <c r="E658" s="26"/>
      <c r="F658" s="26"/>
      <c r="G658" s="26"/>
      <c r="H658" s="26"/>
      <c r="I658" s="26"/>
      <c r="J658" s="26"/>
      <c r="K658" s="26"/>
      <c r="L658" s="55"/>
      <c r="M658" s="56"/>
      <c r="N658" s="56"/>
      <c r="O658" s="56"/>
      <c r="P658" s="56"/>
      <c r="Q658" s="56"/>
      <c r="R658" s="56"/>
      <c r="S658" s="56"/>
      <c r="T658" s="57"/>
      <c r="U658" s="26"/>
      <c r="V658" s="26"/>
      <c r="W658" s="26"/>
      <c r="X658" s="26"/>
      <c r="Y658" s="26"/>
      <c r="Z658" s="26"/>
    </row>
    <row r="659" spans="1:26" ht="12.75" customHeight="1">
      <c r="A659" s="26"/>
      <c r="B659" s="54"/>
      <c r="C659" s="26"/>
      <c r="D659" s="26"/>
      <c r="E659" s="26"/>
      <c r="F659" s="26"/>
      <c r="G659" s="26"/>
      <c r="H659" s="26"/>
      <c r="I659" s="26"/>
      <c r="J659" s="26"/>
      <c r="K659" s="26"/>
      <c r="L659" s="55"/>
      <c r="M659" s="56"/>
      <c r="N659" s="56"/>
      <c r="O659" s="56"/>
      <c r="P659" s="56"/>
      <c r="Q659" s="56"/>
      <c r="R659" s="56"/>
      <c r="S659" s="56"/>
      <c r="T659" s="57"/>
      <c r="U659" s="26"/>
      <c r="V659" s="26"/>
      <c r="W659" s="26"/>
      <c r="X659" s="26"/>
      <c r="Y659" s="26"/>
      <c r="Z659" s="26"/>
    </row>
    <row r="660" spans="1:26" ht="12.75" customHeight="1">
      <c r="A660" s="26"/>
      <c r="B660" s="54"/>
      <c r="C660" s="26"/>
      <c r="D660" s="26"/>
      <c r="E660" s="26"/>
      <c r="F660" s="26"/>
      <c r="G660" s="26"/>
      <c r="H660" s="26"/>
      <c r="I660" s="26"/>
      <c r="J660" s="26"/>
      <c r="K660" s="26"/>
      <c r="L660" s="55"/>
      <c r="M660" s="56"/>
      <c r="N660" s="56"/>
      <c r="O660" s="56"/>
      <c r="P660" s="56"/>
      <c r="Q660" s="56"/>
      <c r="R660" s="56"/>
      <c r="S660" s="56"/>
      <c r="T660" s="57"/>
      <c r="U660" s="26"/>
      <c r="V660" s="26"/>
      <c r="W660" s="26"/>
      <c r="X660" s="26"/>
      <c r="Y660" s="26"/>
      <c r="Z660" s="26"/>
    </row>
    <row r="661" spans="1:26" ht="12.75" customHeight="1">
      <c r="A661" s="26"/>
      <c r="B661" s="54"/>
      <c r="C661" s="26"/>
      <c r="D661" s="26"/>
      <c r="E661" s="26"/>
      <c r="F661" s="26"/>
      <c r="G661" s="26"/>
      <c r="H661" s="26"/>
      <c r="I661" s="26"/>
      <c r="J661" s="26"/>
      <c r="K661" s="26"/>
      <c r="L661" s="55"/>
      <c r="M661" s="56"/>
      <c r="N661" s="56"/>
      <c r="O661" s="56"/>
      <c r="P661" s="56"/>
      <c r="Q661" s="56"/>
      <c r="R661" s="56"/>
      <c r="S661" s="56"/>
      <c r="T661" s="57"/>
      <c r="U661" s="26"/>
      <c r="V661" s="26"/>
      <c r="W661" s="26"/>
      <c r="X661" s="26"/>
      <c r="Y661" s="26"/>
      <c r="Z661" s="26"/>
    </row>
    <row r="662" spans="1:26" ht="12.75" customHeight="1">
      <c r="A662" s="26"/>
      <c r="B662" s="54"/>
      <c r="C662" s="26"/>
      <c r="D662" s="26"/>
      <c r="E662" s="26"/>
      <c r="F662" s="26"/>
      <c r="G662" s="26"/>
      <c r="H662" s="26"/>
      <c r="I662" s="26"/>
      <c r="J662" s="26"/>
      <c r="K662" s="26"/>
      <c r="L662" s="55"/>
      <c r="M662" s="56"/>
      <c r="N662" s="56"/>
      <c r="O662" s="56"/>
      <c r="P662" s="56"/>
      <c r="Q662" s="56"/>
      <c r="R662" s="56"/>
      <c r="S662" s="56"/>
      <c r="T662" s="57"/>
      <c r="U662" s="26"/>
      <c r="V662" s="26"/>
      <c r="W662" s="26"/>
      <c r="X662" s="26"/>
      <c r="Y662" s="26"/>
      <c r="Z662" s="26"/>
    </row>
    <row r="663" spans="1:26" ht="12.75" customHeight="1">
      <c r="A663" s="26"/>
      <c r="B663" s="54"/>
      <c r="C663" s="26"/>
      <c r="D663" s="26"/>
      <c r="E663" s="26"/>
      <c r="F663" s="26"/>
      <c r="G663" s="26"/>
      <c r="H663" s="26"/>
      <c r="I663" s="26"/>
      <c r="J663" s="26"/>
      <c r="K663" s="26"/>
      <c r="L663" s="55"/>
      <c r="M663" s="56"/>
      <c r="N663" s="56"/>
      <c r="O663" s="56"/>
      <c r="P663" s="56"/>
      <c r="Q663" s="56"/>
      <c r="R663" s="56"/>
      <c r="S663" s="56"/>
      <c r="T663" s="57"/>
      <c r="U663" s="26"/>
      <c r="V663" s="26"/>
      <c r="W663" s="26"/>
      <c r="X663" s="26"/>
      <c r="Y663" s="26"/>
      <c r="Z663" s="26"/>
    </row>
    <row r="664" spans="1:26" ht="12.75" customHeight="1">
      <c r="A664" s="26"/>
      <c r="B664" s="54"/>
      <c r="C664" s="26"/>
      <c r="D664" s="26"/>
      <c r="E664" s="26"/>
      <c r="F664" s="26"/>
      <c r="G664" s="26"/>
      <c r="H664" s="26"/>
      <c r="I664" s="26"/>
      <c r="J664" s="26"/>
      <c r="K664" s="26"/>
      <c r="L664" s="55"/>
      <c r="M664" s="56"/>
      <c r="N664" s="56"/>
      <c r="O664" s="56"/>
      <c r="P664" s="56"/>
      <c r="Q664" s="56"/>
      <c r="R664" s="56"/>
      <c r="S664" s="56"/>
      <c r="T664" s="57"/>
      <c r="U664" s="26"/>
      <c r="V664" s="26"/>
      <c r="W664" s="26"/>
      <c r="X664" s="26"/>
      <c r="Y664" s="26"/>
      <c r="Z664" s="26"/>
    </row>
    <row r="665" spans="1:26" ht="12.75" customHeight="1">
      <c r="A665" s="26"/>
      <c r="B665" s="54"/>
      <c r="C665" s="26"/>
      <c r="D665" s="26"/>
      <c r="E665" s="26"/>
      <c r="F665" s="26"/>
      <c r="G665" s="26"/>
      <c r="H665" s="26"/>
      <c r="I665" s="26"/>
      <c r="J665" s="26"/>
      <c r="K665" s="26"/>
      <c r="L665" s="55"/>
      <c r="M665" s="56"/>
      <c r="N665" s="56"/>
      <c r="O665" s="56"/>
      <c r="P665" s="56"/>
      <c r="Q665" s="56"/>
      <c r="R665" s="56"/>
      <c r="S665" s="56"/>
      <c r="T665" s="57"/>
      <c r="U665" s="26"/>
      <c r="V665" s="26"/>
      <c r="W665" s="26"/>
      <c r="X665" s="26"/>
      <c r="Y665" s="26"/>
      <c r="Z665" s="26"/>
    </row>
    <row r="666" spans="1:26" ht="12.75" customHeight="1">
      <c r="A666" s="26"/>
      <c r="B666" s="54"/>
      <c r="C666" s="26"/>
      <c r="D666" s="26"/>
      <c r="E666" s="26"/>
      <c r="F666" s="26"/>
      <c r="G666" s="26"/>
      <c r="H666" s="26"/>
      <c r="I666" s="26"/>
      <c r="J666" s="26"/>
      <c r="K666" s="26"/>
      <c r="L666" s="55"/>
      <c r="M666" s="56"/>
      <c r="N666" s="56"/>
      <c r="O666" s="56"/>
      <c r="P666" s="56"/>
      <c r="Q666" s="56"/>
      <c r="R666" s="56"/>
      <c r="S666" s="56"/>
      <c r="T666" s="57"/>
      <c r="U666" s="26"/>
      <c r="V666" s="26"/>
      <c r="W666" s="26"/>
      <c r="X666" s="26"/>
      <c r="Y666" s="26"/>
      <c r="Z666" s="26"/>
    </row>
    <row r="667" spans="1:26" ht="12.75" customHeight="1">
      <c r="A667" s="26"/>
      <c r="B667" s="54"/>
      <c r="C667" s="26"/>
      <c r="D667" s="26"/>
      <c r="E667" s="26"/>
      <c r="F667" s="26"/>
      <c r="G667" s="26"/>
      <c r="H667" s="26"/>
      <c r="I667" s="26"/>
      <c r="J667" s="26"/>
      <c r="K667" s="26"/>
      <c r="L667" s="55"/>
      <c r="M667" s="56"/>
      <c r="N667" s="56"/>
      <c r="O667" s="56"/>
      <c r="P667" s="56"/>
      <c r="Q667" s="56"/>
      <c r="R667" s="56"/>
      <c r="S667" s="56"/>
      <c r="T667" s="57"/>
      <c r="U667" s="26"/>
      <c r="V667" s="26"/>
      <c r="W667" s="26"/>
      <c r="X667" s="26"/>
      <c r="Y667" s="26"/>
      <c r="Z667" s="26"/>
    </row>
    <row r="668" spans="1:26" ht="12.75" customHeight="1">
      <c r="A668" s="26"/>
      <c r="B668" s="54"/>
      <c r="C668" s="26"/>
      <c r="D668" s="26"/>
      <c r="E668" s="26"/>
      <c r="F668" s="26"/>
      <c r="G668" s="26"/>
      <c r="H668" s="26"/>
      <c r="I668" s="26"/>
      <c r="J668" s="26"/>
      <c r="K668" s="26"/>
      <c r="L668" s="55"/>
      <c r="M668" s="56"/>
      <c r="N668" s="56"/>
      <c r="O668" s="56"/>
      <c r="P668" s="56"/>
      <c r="Q668" s="56"/>
      <c r="R668" s="56"/>
      <c r="S668" s="56"/>
      <c r="T668" s="57"/>
      <c r="U668" s="26"/>
      <c r="V668" s="26"/>
      <c r="W668" s="26"/>
      <c r="X668" s="26"/>
      <c r="Y668" s="26"/>
      <c r="Z668" s="26"/>
    </row>
    <row r="669" spans="1:26" ht="12.75" customHeight="1">
      <c r="A669" s="26"/>
      <c r="B669" s="54"/>
      <c r="C669" s="26"/>
      <c r="D669" s="26"/>
      <c r="E669" s="26"/>
      <c r="F669" s="26"/>
      <c r="G669" s="26"/>
      <c r="H669" s="26"/>
      <c r="I669" s="26"/>
      <c r="J669" s="26"/>
      <c r="K669" s="26"/>
      <c r="L669" s="55"/>
      <c r="M669" s="56"/>
      <c r="N669" s="56"/>
      <c r="O669" s="56"/>
      <c r="P669" s="56"/>
      <c r="Q669" s="56"/>
      <c r="R669" s="56"/>
      <c r="S669" s="56"/>
      <c r="T669" s="57"/>
      <c r="U669" s="26"/>
      <c r="V669" s="26"/>
      <c r="W669" s="26"/>
      <c r="X669" s="26"/>
      <c r="Y669" s="26"/>
      <c r="Z669" s="26"/>
    </row>
    <row r="670" spans="1:26" ht="12.75" customHeight="1">
      <c r="A670" s="26"/>
      <c r="B670" s="54"/>
      <c r="C670" s="26"/>
      <c r="D670" s="26"/>
      <c r="E670" s="26"/>
      <c r="F670" s="26"/>
      <c r="G670" s="26"/>
      <c r="H670" s="26"/>
      <c r="I670" s="26"/>
      <c r="J670" s="26"/>
      <c r="K670" s="26"/>
      <c r="L670" s="55"/>
      <c r="M670" s="56"/>
      <c r="N670" s="56"/>
      <c r="O670" s="56"/>
      <c r="P670" s="56"/>
      <c r="Q670" s="56"/>
      <c r="R670" s="56"/>
      <c r="S670" s="56"/>
      <c r="T670" s="57"/>
      <c r="U670" s="26"/>
      <c r="V670" s="26"/>
      <c r="W670" s="26"/>
      <c r="X670" s="26"/>
      <c r="Y670" s="26"/>
      <c r="Z670" s="26"/>
    </row>
    <row r="671" spans="1:26" ht="12.75" customHeight="1">
      <c r="A671" s="26"/>
      <c r="B671" s="54"/>
      <c r="C671" s="26"/>
      <c r="D671" s="26"/>
      <c r="E671" s="26"/>
      <c r="F671" s="26"/>
      <c r="G671" s="26"/>
      <c r="H671" s="26"/>
      <c r="I671" s="26"/>
      <c r="J671" s="26"/>
      <c r="K671" s="26"/>
      <c r="L671" s="55"/>
      <c r="M671" s="56"/>
      <c r="N671" s="56"/>
      <c r="O671" s="56"/>
      <c r="P671" s="56"/>
      <c r="Q671" s="56"/>
      <c r="R671" s="56"/>
      <c r="S671" s="56"/>
      <c r="T671" s="57"/>
      <c r="U671" s="26"/>
      <c r="V671" s="26"/>
      <c r="W671" s="26"/>
      <c r="X671" s="26"/>
      <c r="Y671" s="26"/>
      <c r="Z671" s="26"/>
    </row>
    <row r="672" spans="1:26" ht="12.75" customHeight="1">
      <c r="A672" s="26"/>
      <c r="B672" s="54"/>
      <c r="C672" s="26"/>
      <c r="D672" s="26"/>
      <c r="E672" s="26"/>
      <c r="F672" s="26"/>
      <c r="G672" s="26"/>
      <c r="H672" s="26"/>
      <c r="I672" s="26"/>
      <c r="J672" s="26"/>
      <c r="K672" s="26"/>
      <c r="L672" s="55"/>
      <c r="M672" s="56"/>
      <c r="N672" s="56"/>
      <c r="O672" s="56"/>
      <c r="P672" s="56"/>
      <c r="Q672" s="56"/>
      <c r="R672" s="56"/>
      <c r="S672" s="56"/>
      <c r="T672" s="57"/>
      <c r="U672" s="26"/>
      <c r="V672" s="26"/>
      <c r="W672" s="26"/>
      <c r="X672" s="26"/>
      <c r="Y672" s="26"/>
      <c r="Z672" s="26"/>
    </row>
    <row r="673" spans="1:26" ht="12.75" customHeight="1">
      <c r="A673" s="26"/>
      <c r="B673" s="54"/>
      <c r="C673" s="26"/>
      <c r="D673" s="26"/>
      <c r="E673" s="26"/>
      <c r="F673" s="26"/>
      <c r="G673" s="26"/>
      <c r="H673" s="26"/>
      <c r="I673" s="26"/>
      <c r="J673" s="26"/>
      <c r="K673" s="26"/>
      <c r="L673" s="55"/>
      <c r="M673" s="56"/>
      <c r="N673" s="56"/>
      <c r="O673" s="56"/>
      <c r="P673" s="56"/>
      <c r="Q673" s="56"/>
      <c r="R673" s="56"/>
      <c r="S673" s="56"/>
      <c r="T673" s="57"/>
      <c r="U673" s="26"/>
      <c r="V673" s="26"/>
      <c r="W673" s="26"/>
      <c r="X673" s="26"/>
      <c r="Y673" s="26"/>
      <c r="Z673" s="26"/>
    </row>
    <row r="674" spans="1:26" ht="12.75" customHeight="1">
      <c r="A674" s="26"/>
      <c r="B674" s="54"/>
      <c r="C674" s="26"/>
      <c r="D674" s="26"/>
      <c r="E674" s="26"/>
      <c r="F674" s="26"/>
      <c r="G674" s="26"/>
      <c r="H674" s="26"/>
      <c r="I674" s="26"/>
      <c r="J674" s="26"/>
      <c r="K674" s="26"/>
      <c r="L674" s="55"/>
      <c r="M674" s="56"/>
      <c r="N674" s="56"/>
      <c r="O674" s="56"/>
      <c r="P674" s="56"/>
      <c r="Q674" s="56"/>
      <c r="R674" s="56"/>
      <c r="S674" s="56"/>
      <c r="T674" s="57"/>
      <c r="U674" s="26"/>
      <c r="V674" s="26"/>
      <c r="W674" s="26"/>
      <c r="X674" s="26"/>
      <c r="Y674" s="26"/>
      <c r="Z674" s="26"/>
    </row>
    <row r="675" spans="1:26" ht="12.75" customHeight="1">
      <c r="A675" s="26"/>
      <c r="B675" s="54"/>
      <c r="C675" s="26"/>
      <c r="D675" s="26"/>
      <c r="E675" s="26"/>
      <c r="F675" s="26"/>
      <c r="G675" s="26"/>
      <c r="H675" s="26"/>
      <c r="I675" s="26"/>
      <c r="J675" s="26"/>
      <c r="K675" s="26"/>
      <c r="L675" s="55"/>
      <c r="M675" s="56"/>
      <c r="N675" s="56"/>
      <c r="O675" s="56"/>
      <c r="P675" s="56"/>
      <c r="Q675" s="56"/>
      <c r="R675" s="56"/>
      <c r="S675" s="56"/>
      <c r="T675" s="57"/>
      <c r="U675" s="26"/>
      <c r="V675" s="26"/>
      <c r="W675" s="26"/>
      <c r="X675" s="26"/>
      <c r="Y675" s="26"/>
      <c r="Z675" s="26"/>
    </row>
    <row r="676" spans="1:26" ht="12.75" customHeight="1">
      <c r="A676" s="26"/>
      <c r="B676" s="54"/>
      <c r="C676" s="26"/>
      <c r="D676" s="26"/>
      <c r="E676" s="26"/>
      <c r="F676" s="26"/>
      <c r="G676" s="26"/>
      <c r="H676" s="26"/>
      <c r="I676" s="26"/>
      <c r="J676" s="26"/>
      <c r="K676" s="26"/>
      <c r="L676" s="55"/>
      <c r="M676" s="56"/>
      <c r="N676" s="56"/>
      <c r="O676" s="56"/>
      <c r="P676" s="56"/>
      <c r="Q676" s="56"/>
      <c r="R676" s="56"/>
      <c r="S676" s="56"/>
      <c r="T676" s="57"/>
      <c r="U676" s="26"/>
      <c r="V676" s="26"/>
      <c r="W676" s="26"/>
      <c r="X676" s="26"/>
      <c r="Y676" s="26"/>
      <c r="Z676" s="26"/>
    </row>
    <row r="677" spans="1:26" ht="12.75" customHeight="1">
      <c r="A677" s="26"/>
      <c r="B677" s="54"/>
      <c r="C677" s="26"/>
      <c r="D677" s="26"/>
      <c r="E677" s="26"/>
      <c r="F677" s="26"/>
      <c r="G677" s="26"/>
      <c r="H677" s="26"/>
      <c r="I677" s="26"/>
      <c r="J677" s="26"/>
      <c r="K677" s="26"/>
      <c r="L677" s="55"/>
      <c r="M677" s="56"/>
      <c r="N677" s="56"/>
      <c r="O677" s="56"/>
      <c r="P677" s="56"/>
      <c r="Q677" s="56"/>
      <c r="R677" s="56"/>
      <c r="S677" s="56"/>
      <c r="T677" s="57"/>
      <c r="U677" s="26"/>
      <c r="V677" s="26"/>
      <c r="W677" s="26"/>
      <c r="X677" s="26"/>
      <c r="Y677" s="26"/>
      <c r="Z677" s="26"/>
    </row>
    <row r="678" spans="1:26" ht="12.75" customHeight="1">
      <c r="A678" s="26"/>
      <c r="B678" s="54"/>
      <c r="C678" s="26"/>
      <c r="D678" s="26"/>
      <c r="E678" s="26"/>
      <c r="F678" s="26"/>
      <c r="G678" s="26"/>
      <c r="H678" s="26"/>
      <c r="I678" s="26"/>
      <c r="J678" s="26"/>
      <c r="K678" s="26"/>
      <c r="L678" s="55"/>
      <c r="M678" s="56"/>
      <c r="N678" s="56"/>
      <c r="O678" s="56"/>
      <c r="P678" s="56"/>
      <c r="Q678" s="56"/>
      <c r="R678" s="56"/>
      <c r="S678" s="56"/>
      <c r="T678" s="57"/>
      <c r="U678" s="26"/>
      <c r="V678" s="26"/>
      <c r="W678" s="26"/>
      <c r="X678" s="26"/>
      <c r="Y678" s="26"/>
      <c r="Z678" s="26"/>
    </row>
    <row r="679" spans="1:26" ht="12.75" customHeight="1">
      <c r="A679" s="26"/>
      <c r="B679" s="54"/>
      <c r="C679" s="26"/>
      <c r="D679" s="26"/>
      <c r="E679" s="26"/>
      <c r="F679" s="26"/>
      <c r="G679" s="26"/>
      <c r="H679" s="26"/>
      <c r="I679" s="26"/>
      <c r="J679" s="26"/>
      <c r="K679" s="26"/>
      <c r="L679" s="55"/>
      <c r="M679" s="56"/>
      <c r="N679" s="56"/>
      <c r="O679" s="56"/>
      <c r="P679" s="56"/>
      <c r="Q679" s="56"/>
      <c r="R679" s="56"/>
      <c r="S679" s="56"/>
      <c r="T679" s="57"/>
      <c r="U679" s="26"/>
      <c r="V679" s="26"/>
      <c r="W679" s="26"/>
      <c r="X679" s="26"/>
      <c r="Y679" s="26"/>
      <c r="Z679" s="26"/>
    </row>
    <row r="680" spans="1:26" ht="12.75" customHeight="1">
      <c r="A680" s="26"/>
      <c r="B680" s="54"/>
      <c r="C680" s="26"/>
      <c r="D680" s="26"/>
      <c r="E680" s="26"/>
      <c r="F680" s="26"/>
      <c r="G680" s="26"/>
      <c r="H680" s="26"/>
      <c r="I680" s="26"/>
      <c r="J680" s="26"/>
      <c r="K680" s="26"/>
      <c r="L680" s="55"/>
      <c r="M680" s="56"/>
      <c r="N680" s="56"/>
      <c r="O680" s="56"/>
      <c r="P680" s="56"/>
      <c r="Q680" s="56"/>
      <c r="R680" s="56"/>
      <c r="S680" s="56"/>
      <c r="T680" s="57"/>
      <c r="U680" s="26"/>
      <c r="V680" s="26"/>
      <c r="W680" s="26"/>
      <c r="X680" s="26"/>
      <c r="Y680" s="26"/>
      <c r="Z680" s="26"/>
    </row>
    <row r="681" spans="1:26" ht="12.75" customHeight="1">
      <c r="A681" s="26"/>
      <c r="B681" s="54"/>
      <c r="C681" s="26"/>
      <c r="D681" s="26"/>
      <c r="E681" s="26"/>
      <c r="F681" s="26"/>
      <c r="G681" s="26"/>
      <c r="H681" s="26"/>
      <c r="I681" s="26"/>
      <c r="J681" s="26"/>
      <c r="K681" s="26"/>
      <c r="L681" s="55"/>
      <c r="M681" s="56"/>
      <c r="N681" s="56"/>
      <c r="O681" s="56"/>
      <c r="P681" s="56"/>
      <c r="Q681" s="56"/>
      <c r="R681" s="56"/>
      <c r="S681" s="56"/>
      <c r="T681" s="57"/>
      <c r="U681" s="26"/>
      <c r="V681" s="26"/>
      <c r="W681" s="26"/>
      <c r="X681" s="26"/>
      <c r="Y681" s="26"/>
      <c r="Z681" s="26"/>
    </row>
    <row r="682" spans="1:26" ht="12.75" customHeight="1">
      <c r="A682" s="26"/>
      <c r="B682" s="54"/>
      <c r="C682" s="26"/>
      <c r="D682" s="26"/>
      <c r="E682" s="26"/>
      <c r="F682" s="26"/>
      <c r="G682" s="26"/>
      <c r="H682" s="26"/>
      <c r="I682" s="26"/>
      <c r="J682" s="26"/>
      <c r="K682" s="26"/>
      <c r="L682" s="55"/>
      <c r="M682" s="56"/>
      <c r="N682" s="56"/>
      <c r="O682" s="56"/>
      <c r="P682" s="56"/>
      <c r="Q682" s="56"/>
      <c r="R682" s="56"/>
      <c r="S682" s="56"/>
      <c r="T682" s="57"/>
      <c r="U682" s="26"/>
      <c r="V682" s="26"/>
      <c r="W682" s="26"/>
      <c r="X682" s="26"/>
      <c r="Y682" s="26"/>
      <c r="Z682" s="26"/>
    </row>
    <row r="683" spans="1:26" ht="12.75" customHeight="1">
      <c r="A683" s="26"/>
      <c r="B683" s="54"/>
      <c r="C683" s="26"/>
      <c r="D683" s="26"/>
      <c r="E683" s="26"/>
      <c r="F683" s="26"/>
      <c r="G683" s="26"/>
      <c r="H683" s="26"/>
      <c r="I683" s="26"/>
      <c r="J683" s="26"/>
      <c r="K683" s="26"/>
      <c r="L683" s="55"/>
      <c r="M683" s="56"/>
      <c r="N683" s="56"/>
      <c r="O683" s="56"/>
      <c r="P683" s="56"/>
      <c r="Q683" s="56"/>
      <c r="R683" s="56"/>
      <c r="S683" s="56"/>
      <c r="T683" s="57"/>
      <c r="U683" s="26"/>
      <c r="V683" s="26"/>
      <c r="W683" s="26"/>
      <c r="X683" s="26"/>
      <c r="Y683" s="26"/>
      <c r="Z683" s="26"/>
    </row>
    <row r="684" spans="1:26" ht="12.75" customHeight="1">
      <c r="A684" s="26"/>
      <c r="B684" s="54"/>
      <c r="C684" s="26"/>
      <c r="D684" s="26"/>
      <c r="E684" s="26"/>
      <c r="F684" s="26"/>
      <c r="G684" s="26"/>
      <c r="H684" s="26"/>
      <c r="I684" s="26"/>
      <c r="J684" s="26"/>
      <c r="K684" s="26"/>
      <c r="L684" s="55"/>
      <c r="M684" s="56"/>
      <c r="N684" s="56"/>
      <c r="O684" s="56"/>
      <c r="P684" s="56"/>
      <c r="Q684" s="56"/>
      <c r="R684" s="56"/>
      <c r="S684" s="56"/>
      <c r="T684" s="57"/>
      <c r="U684" s="26"/>
      <c r="V684" s="26"/>
      <c r="W684" s="26"/>
      <c r="X684" s="26"/>
      <c r="Y684" s="26"/>
      <c r="Z684" s="26"/>
    </row>
    <row r="685" spans="1:26" ht="12.75" customHeight="1">
      <c r="A685" s="26"/>
      <c r="B685" s="54"/>
      <c r="C685" s="26"/>
      <c r="D685" s="26"/>
      <c r="E685" s="26"/>
      <c r="F685" s="26"/>
      <c r="G685" s="26"/>
      <c r="H685" s="26"/>
      <c r="I685" s="26"/>
      <c r="J685" s="26"/>
      <c r="K685" s="26"/>
      <c r="L685" s="55"/>
      <c r="M685" s="56"/>
      <c r="N685" s="56"/>
      <c r="O685" s="56"/>
      <c r="P685" s="56"/>
      <c r="Q685" s="56"/>
      <c r="R685" s="56"/>
      <c r="S685" s="56"/>
      <c r="T685" s="57"/>
      <c r="U685" s="26"/>
      <c r="V685" s="26"/>
      <c r="W685" s="26"/>
      <c r="X685" s="26"/>
      <c r="Y685" s="26"/>
      <c r="Z685" s="26"/>
    </row>
    <row r="686" spans="1:26" ht="12.75" customHeight="1">
      <c r="A686" s="26"/>
      <c r="B686" s="54"/>
      <c r="C686" s="26"/>
      <c r="D686" s="26"/>
      <c r="E686" s="26"/>
      <c r="F686" s="26"/>
      <c r="G686" s="26"/>
      <c r="H686" s="26"/>
      <c r="I686" s="26"/>
      <c r="J686" s="26"/>
      <c r="K686" s="26"/>
      <c r="L686" s="55"/>
      <c r="M686" s="56"/>
      <c r="N686" s="56"/>
      <c r="O686" s="56"/>
      <c r="P686" s="56"/>
      <c r="Q686" s="56"/>
      <c r="R686" s="56"/>
      <c r="S686" s="56"/>
      <c r="T686" s="57"/>
      <c r="U686" s="26"/>
      <c r="V686" s="26"/>
      <c r="W686" s="26"/>
      <c r="X686" s="26"/>
      <c r="Y686" s="26"/>
      <c r="Z686" s="26"/>
    </row>
    <row r="687" spans="1:26" ht="12.75" customHeight="1">
      <c r="A687" s="26"/>
      <c r="B687" s="54"/>
      <c r="C687" s="26"/>
      <c r="D687" s="26"/>
      <c r="E687" s="26"/>
      <c r="F687" s="26"/>
      <c r="G687" s="26"/>
      <c r="H687" s="26"/>
      <c r="I687" s="26"/>
      <c r="J687" s="26"/>
      <c r="K687" s="26"/>
      <c r="L687" s="55"/>
      <c r="M687" s="56"/>
      <c r="N687" s="56"/>
      <c r="O687" s="56"/>
      <c r="P687" s="56"/>
      <c r="Q687" s="56"/>
      <c r="R687" s="56"/>
      <c r="S687" s="56"/>
      <c r="T687" s="57"/>
      <c r="U687" s="26"/>
      <c r="V687" s="26"/>
      <c r="W687" s="26"/>
      <c r="X687" s="26"/>
      <c r="Y687" s="26"/>
      <c r="Z687" s="26"/>
    </row>
    <row r="688" spans="1:26" ht="12.75" customHeight="1">
      <c r="A688" s="26"/>
      <c r="B688" s="54"/>
      <c r="C688" s="26"/>
      <c r="D688" s="26"/>
      <c r="E688" s="26"/>
      <c r="F688" s="26"/>
      <c r="G688" s="26"/>
      <c r="H688" s="26"/>
      <c r="I688" s="26"/>
      <c r="J688" s="26"/>
      <c r="K688" s="26"/>
      <c r="L688" s="55"/>
      <c r="M688" s="56"/>
      <c r="N688" s="56"/>
      <c r="O688" s="56"/>
      <c r="P688" s="56"/>
      <c r="Q688" s="56"/>
      <c r="R688" s="56"/>
      <c r="S688" s="56"/>
      <c r="T688" s="57"/>
      <c r="U688" s="26"/>
      <c r="V688" s="26"/>
      <c r="W688" s="26"/>
      <c r="X688" s="26"/>
      <c r="Y688" s="26"/>
      <c r="Z688" s="26"/>
    </row>
    <row r="689" spans="1:26" ht="12.75" customHeight="1">
      <c r="A689" s="26"/>
      <c r="B689" s="54"/>
      <c r="C689" s="26"/>
      <c r="D689" s="26"/>
      <c r="E689" s="26"/>
      <c r="F689" s="26"/>
      <c r="G689" s="26"/>
      <c r="H689" s="26"/>
      <c r="I689" s="26"/>
      <c r="J689" s="26"/>
      <c r="K689" s="26"/>
      <c r="L689" s="55"/>
      <c r="M689" s="56"/>
      <c r="N689" s="56"/>
      <c r="O689" s="56"/>
      <c r="P689" s="56"/>
      <c r="Q689" s="56"/>
      <c r="R689" s="56"/>
      <c r="S689" s="56"/>
      <c r="T689" s="57"/>
      <c r="U689" s="26"/>
      <c r="V689" s="26"/>
      <c r="W689" s="26"/>
      <c r="X689" s="26"/>
      <c r="Y689" s="26"/>
      <c r="Z689" s="26"/>
    </row>
    <row r="690" spans="1:26" ht="12.75" customHeight="1">
      <c r="A690" s="26"/>
      <c r="B690" s="54"/>
      <c r="C690" s="26"/>
      <c r="D690" s="26"/>
      <c r="E690" s="26"/>
      <c r="F690" s="26"/>
      <c r="G690" s="26"/>
      <c r="H690" s="26"/>
      <c r="I690" s="26"/>
      <c r="J690" s="26"/>
      <c r="K690" s="26"/>
      <c r="L690" s="55"/>
      <c r="M690" s="56"/>
      <c r="N690" s="56"/>
      <c r="O690" s="56"/>
      <c r="P690" s="56"/>
      <c r="Q690" s="56"/>
      <c r="R690" s="56"/>
      <c r="S690" s="56"/>
      <c r="T690" s="57"/>
      <c r="U690" s="26"/>
      <c r="V690" s="26"/>
      <c r="W690" s="26"/>
      <c r="X690" s="26"/>
      <c r="Y690" s="26"/>
      <c r="Z690" s="26"/>
    </row>
    <row r="691" spans="1:26" ht="12.75" customHeight="1">
      <c r="A691" s="26"/>
      <c r="B691" s="54"/>
      <c r="C691" s="26"/>
      <c r="D691" s="26"/>
      <c r="E691" s="26"/>
      <c r="F691" s="26"/>
      <c r="G691" s="26"/>
      <c r="H691" s="26"/>
      <c r="I691" s="26"/>
      <c r="J691" s="26"/>
      <c r="K691" s="26"/>
      <c r="L691" s="55"/>
      <c r="M691" s="56"/>
      <c r="N691" s="56"/>
      <c r="O691" s="56"/>
      <c r="P691" s="56"/>
      <c r="Q691" s="56"/>
      <c r="R691" s="56"/>
      <c r="S691" s="56"/>
      <c r="T691" s="57"/>
      <c r="U691" s="26"/>
      <c r="V691" s="26"/>
      <c r="W691" s="26"/>
      <c r="X691" s="26"/>
      <c r="Y691" s="26"/>
      <c r="Z691" s="26"/>
    </row>
    <row r="692" spans="1:26" ht="12.75" customHeight="1">
      <c r="A692" s="26"/>
      <c r="B692" s="54"/>
      <c r="C692" s="26"/>
      <c r="D692" s="26"/>
      <c r="E692" s="26"/>
      <c r="F692" s="26"/>
      <c r="G692" s="26"/>
      <c r="H692" s="26"/>
      <c r="I692" s="26"/>
      <c r="J692" s="26"/>
      <c r="K692" s="26"/>
      <c r="L692" s="55"/>
      <c r="M692" s="56"/>
      <c r="N692" s="56"/>
      <c r="O692" s="56"/>
      <c r="P692" s="56"/>
      <c r="Q692" s="56"/>
      <c r="R692" s="56"/>
      <c r="S692" s="56"/>
      <c r="T692" s="57"/>
      <c r="U692" s="26"/>
      <c r="V692" s="26"/>
      <c r="W692" s="26"/>
      <c r="X692" s="26"/>
      <c r="Y692" s="26"/>
      <c r="Z692" s="26"/>
    </row>
    <row r="693" spans="1:26" ht="12.75" customHeight="1">
      <c r="A693" s="26"/>
      <c r="B693" s="54"/>
      <c r="C693" s="26"/>
      <c r="D693" s="26"/>
      <c r="E693" s="26"/>
      <c r="F693" s="26"/>
      <c r="G693" s="26"/>
      <c r="H693" s="26"/>
      <c r="I693" s="26"/>
      <c r="J693" s="26"/>
      <c r="K693" s="26"/>
      <c r="L693" s="55"/>
      <c r="M693" s="56"/>
      <c r="N693" s="56"/>
      <c r="O693" s="56"/>
      <c r="P693" s="56"/>
      <c r="Q693" s="56"/>
      <c r="R693" s="56"/>
      <c r="S693" s="56"/>
      <c r="T693" s="57"/>
      <c r="U693" s="26"/>
      <c r="V693" s="26"/>
      <c r="W693" s="26"/>
      <c r="X693" s="26"/>
      <c r="Y693" s="26"/>
      <c r="Z693" s="26"/>
    </row>
    <row r="694" spans="1:26" ht="12.75" customHeight="1">
      <c r="A694" s="26"/>
      <c r="B694" s="54"/>
      <c r="C694" s="26"/>
      <c r="D694" s="26"/>
      <c r="E694" s="26"/>
      <c r="F694" s="26"/>
      <c r="G694" s="26"/>
      <c r="H694" s="26"/>
      <c r="I694" s="26"/>
      <c r="J694" s="26"/>
      <c r="K694" s="26"/>
      <c r="L694" s="55"/>
      <c r="M694" s="56"/>
      <c r="N694" s="56"/>
      <c r="O694" s="56"/>
      <c r="P694" s="56"/>
      <c r="Q694" s="56"/>
      <c r="R694" s="56"/>
      <c r="S694" s="56"/>
      <c r="T694" s="57"/>
      <c r="U694" s="26"/>
      <c r="V694" s="26"/>
      <c r="W694" s="26"/>
      <c r="X694" s="26"/>
      <c r="Y694" s="26"/>
      <c r="Z694" s="26"/>
    </row>
    <row r="695" spans="1:26" ht="12.75" customHeight="1">
      <c r="A695" s="26"/>
      <c r="B695" s="54"/>
      <c r="C695" s="26"/>
      <c r="D695" s="26"/>
      <c r="E695" s="26"/>
      <c r="F695" s="26"/>
      <c r="G695" s="26"/>
      <c r="H695" s="26"/>
      <c r="I695" s="26"/>
      <c r="J695" s="26"/>
      <c r="K695" s="26"/>
      <c r="L695" s="55"/>
      <c r="M695" s="56"/>
      <c r="N695" s="56"/>
      <c r="O695" s="56"/>
      <c r="P695" s="56"/>
      <c r="Q695" s="56"/>
      <c r="R695" s="56"/>
      <c r="S695" s="56"/>
      <c r="T695" s="57"/>
      <c r="U695" s="26"/>
      <c r="V695" s="26"/>
      <c r="W695" s="26"/>
      <c r="X695" s="26"/>
      <c r="Y695" s="26"/>
      <c r="Z695" s="26"/>
    </row>
    <row r="696" spans="1:26" ht="12.75" customHeight="1">
      <c r="A696" s="26"/>
      <c r="B696" s="54"/>
      <c r="C696" s="26"/>
      <c r="D696" s="26"/>
      <c r="E696" s="26"/>
      <c r="F696" s="26"/>
      <c r="G696" s="26"/>
      <c r="H696" s="26"/>
      <c r="I696" s="26"/>
      <c r="J696" s="26"/>
      <c r="K696" s="26"/>
      <c r="L696" s="55"/>
      <c r="M696" s="56"/>
      <c r="N696" s="56"/>
      <c r="O696" s="56"/>
      <c r="P696" s="56"/>
      <c r="Q696" s="56"/>
      <c r="R696" s="56"/>
      <c r="S696" s="56"/>
      <c r="T696" s="57"/>
      <c r="U696" s="26"/>
      <c r="V696" s="26"/>
      <c r="W696" s="26"/>
      <c r="X696" s="26"/>
      <c r="Y696" s="26"/>
      <c r="Z696" s="26"/>
    </row>
    <row r="697" spans="1:26" ht="12.75" customHeight="1">
      <c r="A697" s="26"/>
      <c r="B697" s="54"/>
      <c r="C697" s="26"/>
      <c r="D697" s="26"/>
      <c r="E697" s="26"/>
      <c r="F697" s="26"/>
      <c r="G697" s="26"/>
      <c r="H697" s="26"/>
      <c r="I697" s="26"/>
      <c r="J697" s="26"/>
      <c r="K697" s="26"/>
      <c r="L697" s="55"/>
      <c r="M697" s="56"/>
      <c r="N697" s="56"/>
      <c r="O697" s="56"/>
      <c r="P697" s="56"/>
      <c r="Q697" s="56"/>
      <c r="R697" s="56"/>
      <c r="S697" s="56"/>
      <c r="T697" s="57"/>
      <c r="U697" s="26"/>
      <c r="V697" s="26"/>
      <c r="W697" s="26"/>
      <c r="X697" s="26"/>
      <c r="Y697" s="26"/>
      <c r="Z697" s="26"/>
    </row>
    <row r="698" spans="1:26" ht="12.75" customHeight="1">
      <c r="A698" s="26"/>
      <c r="B698" s="54"/>
      <c r="C698" s="26"/>
      <c r="D698" s="26"/>
      <c r="E698" s="26"/>
      <c r="F698" s="26"/>
      <c r="G698" s="26"/>
      <c r="H698" s="26"/>
      <c r="I698" s="26"/>
      <c r="J698" s="26"/>
      <c r="K698" s="26"/>
      <c r="L698" s="55"/>
      <c r="M698" s="56"/>
      <c r="N698" s="56"/>
      <c r="O698" s="56"/>
      <c r="P698" s="56"/>
      <c r="Q698" s="56"/>
      <c r="R698" s="56"/>
      <c r="S698" s="56"/>
      <c r="T698" s="57"/>
      <c r="U698" s="26"/>
      <c r="V698" s="26"/>
      <c r="W698" s="26"/>
      <c r="X698" s="26"/>
      <c r="Y698" s="26"/>
      <c r="Z698" s="26"/>
    </row>
    <row r="699" spans="1:26" ht="12.75" customHeight="1">
      <c r="A699" s="26"/>
      <c r="B699" s="54"/>
      <c r="C699" s="26"/>
      <c r="D699" s="26"/>
      <c r="E699" s="26"/>
      <c r="F699" s="26"/>
      <c r="G699" s="26"/>
      <c r="H699" s="26"/>
      <c r="I699" s="26"/>
      <c r="J699" s="26"/>
      <c r="K699" s="26"/>
      <c r="L699" s="55"/>
      <c r="M699" s="56"/>
      <c r="N699" s="56"/>
      <c r="O699" s="56"/>
      <c r="P699" s="56"/>
      <c r="Q699" s="56"/>
      <c r="R699" s="56"/>
      <c r="S699" s="56"/>
      <c r="T699" s="57"/>
      <c r="U699" s="26"/>
      <c r="V699" s="26"/>
      <c r="W699" s="26"/>
      <c r="X699" s="26"/>
      <c r="Y699" s="26"/>
      <c r="Z699" s="26"/>
    </row>
    <row r="700" spans="1:26" ht="12.75" customHeight="1">
      <c r="A700" s="26"/>
      <c r="B700" s="54"/>
      <c r="C700" s="26"/>
      <c r="D700" s="26"/>
      <c r="E700" s="26"/>
      <c r="F700" s="26"/>
      <c r="G700" s="26"/>
      <c r="H700" s="26"/>
      <c r="I700" s="26"/>
      <c r="J700" s="26"/>
      <c r="K700" s="26"/>
      <c r="L700" s="55"/>
      <c r="M700" s="56"/>
      <c r="N700" s="56"/>
      <c r="O700" s="56"/>
      <c r="P700" s="56"/>
      <c r="Q700" s="56"/>
      <c r="R700" s="56"/>
      <c r="S700" s="56"/>
      <c r="T700" s="57"/>
      <c r="U700" s="26"/>
      <c r="V700" s="26"/>
      <c r="W700" s="26"/>
      <c r="X700" s="26"/>
      <c r="Y700" s="26"/>
      <c r="Z700" s="26"/>
    </row>
    <row r="701" spans="1:26" ht="12.75" customHeight="1">
      <c r="A701" s="26"/>
      <c r="B701" s="54"/>
      <c r="C701" s="26"/>
      <c r="D701" s="26"/>
      <c r="E701" s="26"/>
      <c r="F701" s="26"/>
      <c r="G701" s="26"/>
      <c r="H701" s="26"/>
      <c r="I701" s="26"/>
      <c r="J701" s="26"/>
      <c r="K701" s="26"/>
      <c r="L701" s="55"/>
      <c r="M701" s="56"/>
      <c r="N701" s="56"/>
      <c r="O701" s="56"/>
      <c r="P701" s="56"/>
      <c r="Q701" s="56"/>
      <c r="R701" s="56"/>
      <c r="S701" s="56"/>
      <c r="T701" s="57"/>
      <c r="U701" s="26"/>
      <c r="V701" s="26"/>
      <c r="W701" s="26"/>
      <c r="X701" s="26"/>
      <c r="Y701" s="26"/>
      <c r="Z701" s="26"/>
    </row>
    <row r="702" spans="1:26" ht="12.75" customHeight="1">
      <c r="A702" s="26"/>
      <c r="B702" s="54"/>
      <c r="C702" s="26"/>
      <c r="D702" s="26"/>
      <c r="E702" s="26"/>
      <c r="F702" s="26"/>
      <c r="G702" s="26"/>
      <c r="H702" s="26"/>
      <c r="I702" s="26"/>
      <c r="J702" s="26"/>
      <c r="K702" s="26"/>
      <c r="L702" s="55"/>
      <c r="M702" s="56"/>
      <c r="N702" s="56"/>
      <c r="O702" s="56"/>
      <c r="P702" s="56"/>
      <c r="Q702" s="56"/>
      <c r="R702" s="56"/>
      <c r="S702" s="56"/>
      <c r="T702" s="57"/>
      <c r="U702" s="26"/>
      <c r="V702" s="26"/>
      <c r="W702" s="26"/>
      <c r="X702" s="26"/>
      <c r="Y702" s="26"/>
      <c r="Z702" s="26"/>
    </row>
    <row r="703" spans="1:26" ht="12.75" customHeight="1">
      <c r="A703" s="26"/>
      <c r="B703" s="54"/>
      <c r="C703" s="26"/>
      <c r="D703" s="26"/>
      <c r="E703" s="26"/>
      <c r="F703" s="26"/>
      <c r="G703" s="26"/>
      <c r="H703" s="26"/>
      <c r="I703" s="26"/>
      <c r="J703" s="26"/>
      <c r="K703" s="26"/>
      <c r="L703" s="55"/>
      <c r="M703" s="56"/>
      <c r="N703" s="56"/>
      <c r="O703" s="56"/>
      <c r="P703" s="56"/>
      <c r="Q703" s="56"/>
      <c r="R703" s="56"/>
      <c r="S703" s="56"/>
      <c r="T703" s="57"/>
      <c r="U703" s="26"/>
      <c r="V703" s="26"/>
      <c r="W703" s="26"/>
      <c r="X703" s="26"/>
      <c r="Y703" s="26"/>
      <c r="Z703" s="26"/>
    </row>
    <row r="704" spans="1:26" ht="12.75" customHeight="1">
      <c r="A704" s="26"/>
      <c r="B704" s="54"/>
      <c r="C704" s="26"/>
      <c r="D704" s="26"/>
      <c r="E704" s="26"/>
      <c r="F704" s="26"/>
      <c r="G704" s="26"/>
      <c r="H704" s="26"/>
      <c r="I704" s="26"/>
      <c r="J704" s="26"/>
      <c r="K704" s="26"/>
      <c r="L704" s="55"/>
      <c r="M704" s="56"/>
      <c r="N704" s="56"/>
      <c r="O704" s="56"/>
      <c r="P704" s="56"/>
      <c r="Q704" s="56"/>
      <c r="R704" s="56"/>
      <c r="S704" s="56"/>
      <c r="T704" s="57"/>
      <c r="U704" s="26"/>
      <c r="V704" s="26"/>
      <c r="W704" s="26"/>
      <c r="X704" s="26"/>
      <c r="Y704" s="26"/>
      <c r="Z704" s="26"/>
    </row>
    <row r="705" spans="1:26" ht="12.75" customHeight="1">
      <c r="A705" s="26"/>
      <c r="B705" s="54"/>
      <c r="C705" s="26"/>
      <c r="D705" s="26"/>
      <c r="E705" s="26"/>
      <c r="F705" s="26"/>
      <c r="G705" s="26"/>
      <c r="H705" s="26"/>
      <c r="I705" s="26"/>
      <c r="J705" s="26"/>
      <c r="K705" s="26"/>
      <c r="L705" s="55"/>
      <c r="M705" s="56"/>
      <c r="N705" s="56"/>
      <c r="O705" s="56"/>
      <c r="P705" s="56"/>
      <c r="Q705" s="56"/>
      <c r="R705" s="56"/>
      <c r="S705" s="56"/>
      <c r="T705" s="57"/>
      <c r="U705" s="26"/>
      <c r="V705" s="26"/>
      <c r="W705" s="26"/>
      <c r="X705" s="26"/>
      <c r="Y705" s="26"/>
      <c r="Z705" s="26"/>
    </row>
    <row r="706" spans="1:26" ht="12.75" customHeight="1">
      <c r="A706" s="26"/>
      <c r="B706" s="54"/>
      <c r="C706" s="26"/>
      <c r="D706" s="26"/>
      <c r="E706" s="26"/>
      <c r="F706" s="26"/>
      <c r="G706" s="26"/>
      <c r="H706" s="26"/>
      <c r="I706" s="26"/>
      <c r="J706" s="26"/>
      <c r="K706" s="26"/>
      <c r="L706" s="55"/>
      <c r="M706" s="56"/>
      <c r="N706" s="56"/>
      <c r="O706" s="56"/>
      <c r="P706" s="56"/>
      <c r="Q706" s="56"/>
      <c r="R706" s="56"/>
      <c r="S706" s="56"/>
      <c r="T706" s="57"/>
      <c r="U706" s="26"/>
      <c r="V706" s="26"/>
      <c r="W706" s="26"/>
      <c r="X706" s="26"/>
      <c r="Y706" s="26"/>
      <c r="Z706" s="26"/>
    </row>
    <row r="707" spans="1:26" ht="12.75" customHeight="1">
      <c r="A707" s="26"/>
      <c r="B707" s="54"/>
      <c r="C707" s="26"/>
      <c r="D707" s="26"/>
      <c r="E707" s="26"/>
      <c r="F707" s="26"/>
      <c r="G707" s="26"/>
      <c r="H707" s="26"/>
      <c r="I707" s="26"/>
      <c r="J707" s="26"/>
      <c r="K707" s="26"/>
      <c r="L707" s="55"/>
      <c r="M707" s="56"/>
      <c r="N707" s="56"/>
      <c r="O707" s="56"/>
      <c r="P707" s="56"/>
      <c r="Q707" s="56"/>
      <c r="R707" s="56"/>
      <c r="S707" s="56"/>
      <c r="T707" s="57"/>
      <c r="U707" s="26"/>
      <c r="V707" s="26"/>
      <c r="W707" s="26"/>
      <c r="X707" s="26"/>
      <c r="Y707" s="26"/>
      <c r="Z707" s="26"/>
    </row>
    <row r="708" spans="1:26" ht="12.75" customHeight="1">
      <c r="A708" s="26"/>
      <c r="B708" s="54"/>
      <c r="C708" s="26"/>
      <c r="D708" s="26"/>
      <c r="E708" s="26"/>
      <c r="F708" s="26"/>
      <c r="G708" s="26"/>
      <c r="H708" s="26"/>
      <c r="I708" s="26"/>
      <c r="J708" s="26"/>
      <c r="K708" s="26"/>
      <c r="L708" s="55"/>
      <c r="M708" s="56"/>
      <c r="N708" s="56"/>
      <c r="O708" s="56"/>
      <c r="P708" s="56"/>
      <c r="Q708" s="56"/>
      <c r="R708" s="56"/>
      <c r="S708" s="56"/>
      <c r="T708" s="57"/>
      <c r="U708" s="26"/>
      <c r="V708" s="26"/>
      <c r="W708" s="26"/>
      <c r="X708" s="26"/>
      <c r="Y708" s="26"/>
      <c r="Z708" s="26"/>
    </row>
    <row r="709" spans="1:26" ht="12.75" customHeight="1">
      <c r="A709" s="26"/>
      <c r="B709" s="54"/>
      <c r="C709" s="26"/>
      <c r="D709" s="26"/>
      <c r="E709" s="26"/>
      <c r="F709" s="26"/>
      <c r="G709" s="26"/>
      <c r="H709" s="26"/>
      <c r="I709" s="26"/>
      <c r="J709" s="26"/>
      <c r="K709" s="26"/>
      <c r="L709" s="55"/>
      <c r="M709" s="56"/>
      <c r="N709" s="56"/>
      <c r="O709" s="56"/>
      <c r="P709" s="56"/>
      <c r="Q709" s="56"/>
      <c r="R709" s="56"/>
      <c r="S709" s="56"/>
      <c r="T709" s="57"/>
      <c r="U709" s="26"/>
      <c r="V709" s="26"/>
      <c r="W709" s="26"/>
      <c r="X709" s="26"/>
      <c r="Y709" s="26"/>
      <c r="Z709" s="26"/>
    </row>
    <row r="710" spans="1:26" ht="12.75" customHeight="1">
      <c r="A710" s="26"/>
      <c r="B710" s="54"/>
      <c r="C710" s="26"/>
      <c r="D710" s="26"/>
      <c r="E710" s="26"/>
      <c r="F710" s="26"/>
      <c r="G710" s="26"/>
      <c r="H710" s="26"/>
      <c r="I710" s="26"/>
      <c r="J710" s="26"/>
      <c r="K710" s="26"/>
      <c r="L710" s="55"/>
      <c r="M710" s="56"/>
      <c r="N710" s="56"/>
      <c r="O710" s="56"/>
      <c r="P710" s="56"/>
      <c r="Q710" s="56"/>
      <c r="R710" s="56"/>
      <c r="S710" s="56"/>
      <c r="T710" s="57"/>
      <c r="U710" s="26"/>
      <c r="V710" s="26"/>
      <c r="W710" s="26"/>
      <c r="X710" s="26"/>
      <c r="Y710" s="26"/>
      <c r="Z710" s="26"/>
    </row>
    <row r="711" spans="1:26" ht="12.75" customHeight="1">
      <c r="A711" s="26"/>
      <c r="B711" s="54"/>
      <c r="C711" s="26"/>
      <c r="D711" s="26"/>
      <c r="E711" s="26"/>
      <c r="F711" s="26"/>
      <c r="G711" s="26"/>
      <c r="H711" s="26"/>
      <c r="I711" s="26"/>
      <c r="J711" s="26"/>
      <c r="K711" s="26"/>
      <c r="L711" s="55"/>
      <c r="M711" s="56"/>
      <c r="N711" s="56"/>
      <c r="O711" s="56"/>
      <c r="P711" s="56"/>
      <c r="Q711" s="56"/>
      <c r="R711" s="56"/>
      <c r="S711" s="56"/>
      <c r="T711" s="57"/>
      <c r="U711" s="26"/>
      <c r="V711" s="26"/>
      <c r="W711" s="26"/>
      <c r="X711" s="26"/>
      <c r="Y711" s="26"/>
      <c r="Z711" s="26"/>
    </row>
    <row r="712" spans="1:26" ht="12.75" customHeight="1">
      <c r="A712" s="26"/>
      <c r="B712" s="54"/>
      <c r="C712" s="26"/>
      <c r="D712" s="26"/>
      <c r="E712" s="26"/>
      <c r="F712" s="26"/>
      <c r="G712" s="26"/>
      <c r="H712" s="26"/>
      <c r="I712" s="26"/>
      <c r="J712" s="26"/>
      <c r="K712" s="26"/>
      <c r="L712" s="55"/>
      <c r="M712" s="56"/>
      <c r="N712" s="56"/>
      <c r="O712" s="56"/>
      <c r="P712" s="56"/>
      <c r="Q712" s="56"/>
      <c r="R712" s="56"/>
      <c r="S712" s="56"/>
      <c r="T712" s="57"/>
      <c r="U712" s="26"/>
      <c r="V712" s="26"/>
      <c r="W712" s="26"/>
      <c r="X712" s="26"/>
      <c r="Y712" s="26"/>
      <c r="Z712" s="26"/>
    </row>
    <row r="713" spans="1:26" ht="12.75" customHeight="1">
      <c r="A713" s="26"/>
      <c r="B713" s="54"/>
      <c r="C713" s="26"/>
      <c r="D713" s="26"/>
      <c r="E713" s="26"/>
      <c r="F713" s="26"/>
      <c r="G713" s="26"/>
      <c r="H713" s="26"/>
      <c r="I713" s="26"/>
      <c r="J713" s="26"/>
      <c r="K713" s="26"/>
      <c r="L713" s="55"/>
      <c r="M713" s="56"/>
      <c r="N713" s="56"/>
      <c r="O713" s="56"/>
      <c r="P713" s="56"/>
      <c r="Q713" s="56"/>
      <c r="R713" s="56"/>
      <c r="S713" s="56"/>
      <c r="T713" s="57"/>
      <c r="U713" s="26"/>
      <c r="V713" s="26"/>
      <c r="W713" s="26"/>
      <c r="X713" s="26"/>
      <c r="Y713" s="26"/>
      <c r="Z713" s="26"/>
    </row>
    <row r="714" spans="1:26" ht="12.75" customHeight="1">
      <c r="A714" s="26"/>
      <c r="B714" s="54"/>
      <c r="C714" s="26"/>
      <c r="D714" s="26"/>
      <c r="E714" s="26"/>
      <c r="F714" s="26"/>
      <c r="G714" s="26"/>
      <c r="H714" s="26"/>
      <c r="I714" s="26"/>
      <c r="J714" s="26"/>
      <c r="K714" s="26"/>
      <c r="L714" s="55"/>
      <c r="M714" s="56"/>
      <c r="N714" s="56"/>
      <c r="O714" s="56"/>
      <c r="P714" s="56"/>
      <c r="Q714" s="56"/>
      <c r="R714" s="56"/>
      <c r="S714" s="56"/>
      <c r="T714" s="57"/>
      <c r="U714" s="26"/>
      <c r="V714" s="26"/>
      <c r="W714" s="26"/>
      <c r="X714" s="26"/>
      <c r="Y714" s="26"/>
      <c r="Z714" s="26"/>
    </row>
    <row r="715" spans="1:26" ht="12.75" customHeight="1">
      <c r="A715" s="26"/>
      <c r="B715" s="54"/>
      <c r="C715" s="26"/>
      <c r="D715" s="26"/>
      <c r="E715" s="26"/>
      <c r="F715" s="26"/>
      <c r="G715" s="26"/>
      <c r="H715" s="26"/>
      <c r="I715" s="26"/>
      <c r="J715" s="26"/>
      <c r="K715" s="26"/>
      <c r="L715" s="55"/>
      <c r="M715" s="56"/>
      <c r="N715" s="56"/>
      <c r="O715" s="56"/>
      <c r="P715" s="56"/>
      <c r="Q715" s="56"/>
      <c r="R715" s="56"/>
      <c r="S715" s="56"/>
      <c r="T715" s="57"/>
      <c r="U715" s="26"/>
      <c r="V715" s="26"/>
      <c r="W715" s="26"/>
      <c r="X715" s="26"/>
      <c r="Y715" s="26"/>
      <c r="Z715" s="26"/>
    </row>
    <row r="716" spans="1:26" ht="12.75" customHeight="1">
      <c r="A716" s="26"/>
      <c r="B716" s="54"/>
      <c r="C716" s="26"/>
      <c r="D716" s="26"/>
      <c r="E716" s="26"/>
      <c r="F716" s="26"/>
      <c r="G716" s="26"/>
      <c r="H716" s="26"/>
      <c r="I716" s="26"/>
      <c r="J716" s="26"/>
      <c r="K716" s="26"/>
      <c r="L716" s="55"/>
      <c r="M716" s="56"/>
      <c r="N716" s="56"/>
      <c r="O716" s="56"/>
      <c r="P716" s="56"/>
      <c r="Q716" s="56"/>
      <c r="R716" s="56"/>
      <c r="S716" s="56"/>
      <c r="T716" s="57"/>
      <c r="U716" s="26"/>
      <c r="V716" s="26"/>
      <c r="W716" s="26"/>
      <c r="X716" s="26"/>
      <c r="Y716" s="26"/>
      <c r="Z716" s="26"/>
    </row>
    <row r="717" spans="1:26" ht="12.75" customHeight="1">
      <c r="A717" s="26"/>
      <c r="B717" s="54"/>
      <c r="C717" s="26"/>
      <c r="D717" s="26"/>
      <c r="E717" s="26"/>
      <c r="F717" s="26"/>
      <c r="G717" s="26"/>
      <c r="H717" s="26"/>
      <c r="I717" s="26"/>
      <c r="J717" s="26"/>
      <c r="K717" s="26"/>
      <c r="L717" s="55"/>
      <c r="M717" s="56"/>
      <c r="N717" s="56"/>
      <c r="O717" s="56"/>
      <c r="P717" s="56"/>
      <c r="Q717" s="56"/>
      <c r="R717" s="56"/>
      <c r="S717" s="56"/>
      <c r="T717" s="57"/>
      <c r="U717" s="26"/>
      <c r="V717" s="26"/>
      <c r="W717" s="26"/>
      <c r="X717" s="26"/>
      <c r="Y717" s="26"/>
      <c r="Z717" s="26"/>
    </row>
    <row r="718" spans="1:26" ht="12.75" customHeight="1">
      <c r="A718" s="26"/>
      <c r="B718" s="54"/>
      <c r="C718" s="26"/>
      <c r="D718" s="26"/>
      <c r="E718" s="26"/>
      <c r="F718" s="26"/>
      <c r="G718" s="26"/>
      <c r="H718" s="26"/>
      <c r="I718" s="26"/>
      <c r="J718" s="26"/>
      <c r="K718" s="26"/>
      <c r="L718" s="55"/>
      <c r="M718" s="56"/>
      <c r="N718" s="56"/>
      <c r="O718" s="56"/>
      <c r="P718" s="56"/>
      <c r="Q718" s="56"/>
      <c r="R718" s="56"/>
      <c r="S718" s="56"/>
      <c r="T718" s="57"/>
      <c r="U718" s="26"/>
      <c r="V718" s="26"/>
      <c r="W718" s="26"/>
      <c r="X718" s="26"/>
      <c r="Y718" s="26"/>
      <c r="Z718" s="26"/>
    </row>
    <row r="719" spans="1:26" ht="12.75" customHeight="1">
      <c r="A719" s="26"/>
      <c r="B719" s="54"/>
      <c r="C719" s="26"/>
      <c r="D719" s="26"/>
      <c r="E719" s="26"/>
      <c r="F719" s="26"/>
      <c r="G719" s="26"/>
      <c r="H719" s="26"/>
      <c r="I719" s="26"/>
      <c r="J719" s="26"/>
      <c r="K719" s="26"/>
      <c r="L719" s="55"/>
      <c r="M719" s="56"/>
      <c r="N719" s="56"/>
      <c r="O719" s="56"/>
      <c r="P719" s="56"/>
      <c r="Q719" s="56"/>
      <c r="R719" s="56"/>
      <c r="S719" s="56"/>
      <c r="T719" s="57"/>
      <c r="U719" s="26"/>
      <c r="V719" s="26"/>
      <c r="W719" s="26"/>
      <c r="X719" s="26"/>
      <c r="Y719" s="26"/>
      <c r="Z719" s="26"/>
    </row>
    <row r="720" spans="1:26" ht="12.75" customHeight="1">
      <c r="A720" s="26"/>
      <c r="B720" s="54"/>
      <c r="C720" s="26"/>
      <c r="D720" s="26"/>
      <c r="E720" s="26"/>
      <c r="F720" s="26"/>
      <c r="G720" s="26"/>
      <c r="H720" s="26"/>
      <c r="I720" s="26"/>
      <c r="J720" s="26"/>
      <c r="K720" s="26"/>
      <c r="L720" s="55"/>
      <c r="M720" s="56"/>
      <c r="N720" s="56"/>
      <c r="O720" s="56"/>
      <c r="P720" s="56"/>
      <c r="Q720" s="56"/>
      <c r="R720" s="56"/>
      <c r="S720" s="56"/>
      <c r="T720" s="57"/>
      <c r="U720" s="26"/>
      <c r="V720" s="26"/>
      <c r="W720" s="26"/>
      <c r="X720" s="26"/>
      <c r="Y720" s="26"/>
      <c r="Z720" s="26"/>
    </row>
    <row r="721" spans="1:26" ht="12.75" customHeight="1">
      <c r="A721" s="26"/>
      <c r="B721" s="54"/>
      <c r="C721" s="26"/>
      <c r="D721" s="26"/>
      <c r="E721" s="26"/>
      <c r="F721" s="26"/>
      <c r="G721" s="26"/>
      <c r="H721" s="26"/>
      <c r="I721" s="26"/>
      <c r="J721" s="26"/>
      <c r="K721" s="26"/>
      <c r="L721" s="55"/>
      <c r="M721" s="56"/>
      <c r="N721" s="56"/>
      <c r="O721" s="56"/>
      <c r="P721" s="56"/>
      <c r="Q721" s="56"/>
      <c r="R721" s="56"/>
      <c r="S721" s="56"/>
      <c r="T721" s="57"/>
      <c r="U721" s="26"/>
      <c r="V721" s="26"/>
      <c r="W721" s="26"/>
      <c r="X721" s="26"/>
      <c r="Y721" s="26"/>
      <c r="Z721" s="26"/>
    </row>
    <row r="722" spans="1:26" ht="12.75" customHeight="1">
      <c r="A722" s="26"/>
      <c r="B722" s="54"/>
      <c r="C722" s="26"/>
      <c r="D722" s="26"/>
      <c r="E722" s="26"/>
      <c r="F722" s="26"/>
      <c r="G722" s="26"/>
      <c r="H722" s="26"/>
      <c r="I722" s="26"/>
      <c r="J722" s="26"/>
      <c r="K722" s="26"/>
      <c r="L722" s="55"/>
      <c r="M722" s="56"/>
      <c r="N722" s="56"/>
      <c r="O722" s="56"/>
      <c r="P722" s="56"/>
      <c r="Q722" s="56"/>
      <c r="R722" s="56"/>
      <c r="S722" s="56"/>
      <c r="T722" s="57"/>
      <c r="U722" s="26"/>
      <c r="V722" s="26"/>
      <c r="W722" s="26"/>
      <c r="X722" s="26"/>
      <c r="Y722" s="26"/>
      <c r="Z722" s="26"/>
    </row>
    <row r="723" spans="1:26" ht="12.75" customHeight="1">
      <c r="A723" s="26"/>
      <c r="B723" s="54"/>
      <c r="C723" s="26"/>
      <c r="D723" s="26"/>
      <c r="E723" s="26"/>
      <c r="F723" s="26"/>
      <c r="G723" s="26"/>
      <c r="H723" s="26"/>
      <c r="I723" s="26"/>
      <c r="J723" s="26"/>
      <c r="K723" s="26"/>
      <c r="L723" s="55"/>
      <c r="M723" s="56"/>
      <c r="N723" s="56"/>
      <c r="O723" s="56"/>
      <c r="P723" s="56"/>
      <c r="Q723" s="56"/>
      <c r="R723" s="56"/>
      <c r="S723" s="56"/>
      <c r="T723" s="57"/>
      <c r="U723" s="26"/>
      <c r="V723" s="26"/>
      <c r="W723" s="26"/>
      <c r="X723" s="26"/>
      <c r="Y723" s="26"/>
      <c r="Z723" s="26"/>
    </row>
    <row r="724" spans="1:26" ht="12.75" customHeight="1">
      <c r="A724" s="26"/>
      <c r="B724" s="54"/>
      <c r="C724" s="26"/>
      <c r="D724" s="26"/>
      <c r="E724" s="26"/>
      <c r="F724" s="26"/>
      <c r="G724" s="26"/>
      <c r="H724" s="26"/>
      <c r="I724" s="26"/>
      <c r="J724" s="26"/>
      <c r="K724" s="26"/>
      <c r="L724" s="55"/>
      <c r="M724" s="56"/>
      <c r="N724" s="56"/>
      <c r="O724" s="56"/>
      <c r="P724" s="56"/>
      <c r="Q724" s="56"/>
      <c r="R724" s="56"/>
      <c r="S724" s="56"/>
      <c r="T724" s="57"/>
      <c r="U724" s="26"/>
      <c r="V724" s="26"/>
      <c r="W724" s="26"/>
      <c r="X724" s="26"/>
      <c r="Y724" s="26"/>
      <c r="Z724" s="26"/>
    </row>
    <row r="725" spans="1:26" ht="12.75" customHeight="1">
      <c r="A725" s="26"/>
      <c r="B725" s="54"/>
      <c r="C725" s="26"/>
      <c r="D725" s="26"/>
      <c r="E725" s="26"/>
      <c r="F725" s="26"/>
      <c r="G725" s="26"/>
      <c r="H725" s="26"/>
      <c r="I725" s="26"/>
      <c r="J725" s="26"/>
      <c r="K725" s="26"/>
      <c r="L725" s="55"/>
      <c r="M725" s="56"/>
      <c r="N725" s="56"/>
      <c r="O725" s="56"/>
      <c r="P725" s="56"/>
      <c r="Q725" s="56"/>
      <c r="R725" s="56"/>
      <c r="S725" s="56"/>
      <c r="T725" s="57"/>
      <c r="U725" s="26"/>
      <c r="V725" s="26"/>
      <c r="W725" s="26"/>
      <c r="X725" s="26"/>
      <c r="Y725" s="26"/>
      <c r="Z725" s="26"/>
    </row>
    <row r="726" spans="1:26" ht="12.75" customHeight="1">
      <c r="A726" s="26"/>
      <c r="B726" s="54"/>
      <c r="C726" s="26"/>
      <c r="D726" s="26"/>
      <c r="E726" s="26"/>
      <c r="F726" s="26"/>
      <c r="G726" s="26"/>
      <c r="H726" s="26"/>
      <c r="I726" s="26"/>
      <c r="J726" s="26"/>
      <c r="K726" s="26"/>
      <c r="L726" s="55"/>
      <c r="M726" s="56"/>
      <c r="N726" s="56"/>
      <c r="O726" s="56"/>
      <c r="P726" s="56"/>
      <c r="Q726" s="56"/>
      <c r="R726" s="56"/>
      <c r="S726" s="56"/>
      <c r="T726" s="57"/>
      <c r="U726" s="26"/>
      <c r="V726" s="26"/>
      <c r="W726" s="26"/>
      <c r="X726" s="26"/>
      <c r="Y726" s="26"/>
      <c r="Z726" s="26"/>
    </row>
    <row r="727" spans="1:26" ht="12.75" customHeight="1">
      <c r="A727" s="26"/>
      <c r="B727" s="54"/>
      <c r="C727" s="26"/>
      <c r="D727" s="26"/>
      <c r="E727" s="26"/>
      <c r="F727" s="26"/>
      <c r="G727" s="26"/>
      <c r="H727" s="26"/>
      <c r="I727" s="26"/>
      <c r="J727" s="26"/>
      <c r="K727" s="26"/>
      <c r="L727" s="55"/>
      <c r="M727" s="56"/>
      <c r="N727" s="56"/>
      <c r="O727" s="56"/>
      <c r="P727" s="56"/>
      <c r="Q727" s="56"/>
      <c r="R727" s="56"/>
      <c r="S727" s="56"/>
      <c r="T727" s="57"/>
      <c r="U727" s="26"/>
      <c r="V727" s="26"/>
      <c r="W727" s="26"/>
      <c r="X727" s="26"/>
      <c r="Y727" s="26"/>
      <c r="Z727" s="26"/>
    </row>
    <row r="728" spans="1:26" ht="12.75" customHeight="1">
      <c r="A728" s="26"/>
      <c r="B728" s="54"/>
      <c r="C728" s="26"/>
      <c r="D728" s="26"/>
      <c r="E728" s="26"/>
      <c r="F728" s="26"/>
      <c r="G728" s="26"/>
      <c r="H728" s="26"/>
      <c r="I728" s="26"/>
      <c r="J728" s="26"/>
      <c r="K728" s="26"/>
      <c r="L728" s="55"/>
      <c r="M728" s="56"/>
      <c r="N728" s="56"/>
      <c r="O728" s="56"/>
      <c r="P728" s="56"/>
      <c r="Q728" s="56"/>
      <c r="R728" s="56"/>
      <c r="S728" s="56"/>
      <c r="T728" s="57"/>
      <c r="U728" s="26"/>
      <c r="V728" s="26"/>
      <c r="W728" s="26"/>
      <c r="X728" s="26"/>
      <c r="Y728" s="26"/>
      <c r="Z728" s="26"/>
    </row>
    <row r="729" spans="1:26" ht="12.75" customHeight="1">
      <c r="A729" s="26"/>
      <c r="B729" s="54"/>
      <c r="C729" s="26"/>
      <c r="D729" s="26"/>
      <c r="E729" s="26"/>
      <c r="F729" s="26"/>
      <c r="G729" s="26"/>
      <c r="H729" s="26"/>
      <c r="I729" s="26"/>
      <c r="J729" s="26"/>
      <c r="K729" s="26"/>
      <c r="L729" s="55"/>
      <c r="M729" s="56"/>
      <c r="N729" s="56"/>
      <c r="O729" s="56"/>
      <c r="P729" s="56"/>
      <c r="Q729" s="56"/>
      <c r="R729" s="56"/>
      <c r="S729" s="56"/>
      <c r="T729" s="57"/>
      <c r="U729" s="26"/>
      <c r="V729" s="26"/>
      <c r="W729" s="26"/>
      <c r="X729" s="26"/>
      <c r="Y729" s="26"/>
      <c r="Z729" s="26"/>
    </row>
    <row r="730" spans="1:26" ht="12.75" customHeight="1">
      <c r="A730" s="26"/>
      <c r="B730" s="54"/>
      <c r="C730" s="26"/>
      <c r="D730" s="26"/>
      <c r="E730" s="26"/>
      <c r="F730" s="26"/>
      <c r="G730" s="26"/>
      <c r="H730" s="26"/>
      <c r="I730" s="26"/>
      <c r="J730" s="26"/>
      <c r="K730" s="26"/>
      <c r="L730" s="55"/>
      <c r="M730" s="56"/>
      <c r="N730" s="56"/>
      <c r="O730" s="56"/>
      <c r="P730" s="56"/>
      <c r="Q730" s="56"/>
      <c r="R730" s="56"/>
      <c r="S730" s="56"/>
      <c r="T730" s="57"/>
      <c r="U730" s="26"/>
      <c r="V730" s="26"/>
      <c r="W730" s="26"/>
      <c r="X730" s="26"/>
      <c r="Y730" s="26"/>
      <c r="Z730" s="26"/>
    </row>
    <row r="731" spans="1:26" ht="12.75" customHeight="1">
      <c r="A731" s="26"/>
      <c r="B731" s="54"/>
      <c r="C731" s="26"/>
      <c r="D731" s="26"/>
      <c r="E731" s="26"/>
      <c r="F731" s="26"/>
      <c r="G731" s="26"/>
      <c r="H731" s="26"/>
      <c r="I731" s="26"/>
      <c r="J731" s="26"/>
      <c r="K731" s="26"/>
      <c r="L731" s="55"/>
      <c r="M731" s="56"/>
      <c r="N731" s="56"/>
      <c r="O731" s="56"/>
      <c r="P731" s="56"/>
      <c r="Q731" s="56"/>
      <c r="R731" s="56"/>
      <c r="S731" s="56"/>
      <c r="T731" s="57"/>
      <c r="U731" s="26"/>
      <c r="V731" s="26"/>
      <c r="W731" s="26"/>
      <c r="X731" s="26"/>
      <c r="Y731" s="26"/>
      <c r="Z731" s="26"/>
    </row>
    <row r="732" spans="1:26" ht="12.75" customHeight="1">
      <c r="A732" s="26"/>
      <c r="B732" s="54"/>
      <c r="C732" s="26"/>
      <c r="D732" s="26"/>
      <c r="E732" s="26"/>
      <c r="F732" s="26"/>
      <c r="G732" s="26"/>
      <c r="H732" s="26"/>
      <c r="I732" s="26"/>
      <c r="J732" s="26"/>
      <c r="K732" s="26"/>
      <c r="L732" s="55"/>
      <c r="M732" s="56"/>
      <c r="N732" s="56"/>
      <c r="O732" s="56"/>
      <c r="P732" s="56"/>
      <c r="Q732" s="56"/>
      <c r="R732" s="56"/>
      <c r="S732" s="56"/>
      <c r="T732" s="57"/>
      <c r="U732" s="26"/>
      <c r="V732" s="26"/>
      <c r="W732" s="26"/>
      <c r="X732" s="26"/>
      <c r="Y732" s="26"/>
      <c r="Z732" s="26"/>
    </row>
    <row r="733" spans="1:26" ht="12.75" customHeight="1">
      <c r="A733" s="26"/>
      <c r="B733" s="54"/>
      <c r="C733" s="26"/>
      <c r="D733" s="26"/>
      <c r="E733" s="26"/>
      <c r="F733" s="26"/>
      <c r="G733" s="26"/>
      <c r="H733" s="26"/>
      <c r="I733" s="26"/>
      <c r="J733" s="26"/>
      <c r="K733" s="26"/>
      <c r="L733" s="55"/>
      <c r="M733" s="56"/>
      <c r="N733" s="56"/>
      <c r="O733" s="56"/>
      <c r="P733" s="56"/>
      <c r="Q733" s="56"/>
      <c r="R733" s="56"/>
      <c r="S733" s="56"/>
      <c r="T733" s="57"/>
      <c r="U733" s="26"/>
      <c r="V733" s="26"/>
      <c r="W733" s="26"/>
      <c r="X733" s="26"/>
      <c r="Y733" s="26"/>
      <c r="Z733" s="26"/>
    </row>
    <row r="734" spans="1:26" ht="12.75" customHeight="1">
      <c r="A734" s="26"/>
      <c r="B734" s="54"/>
      <c r="C734" s="26"/>
      <c r="D734" s="26"/>
      <c r="E734" s="26"/>
      <c r="F734" s="26"/>
      <c r="G734" s="26"/>
      <c r="H734" s="26"/>
      <c r="I734" s="26"/>
      <c r="J734" s="26"/>
      <c r="K734" s="26"/>
      <c r="L734" s="55"/>
      <c r="M734" s="56"/>
      <c r="N734" s="56"/>
      <c r="O734" s="56"/>
      <c r="P734" s="56"/>
      <c r="Q734" s="56"/>
      <c r="R734" s="56"/>
      <c r="S734" s="56"/>
      <c r="T734" s="57"/>
      <c r="U734" s="26"/>
      <c r="V734" s="26"/>
      <c r="W734" s="26"/>
      <c r="X734" s="26"/>
      <c r="Y734" s="26"/>
      <c r="Z734" s="26"/>
    </row>
    <row r="735" spans="1:26" ht="12.75" customHeight="1">
      <c r="A735" s="26"/>
      <c r="B735" s="54"/>
      <c r="C735" s="26"/>
      <c r="D735" s="26"/>
      <c r="E735" s="26"/>
      <c r="F735" s="26"/>
      <c r="G735" s="26"/>
      <c r="H735" s="26"/>
      <c r="I735" s="26"/>
      <c r="J735" s="26"/>
      <c r="K735" s="26"/>
      <c r="L735" s="55"/>
      <c r="M735" s="56"/>
      <c r="N735" s="56"/>
      <c r="O735" s="56"/>
      <c r="P735" s="56"/>
      <c r="Q735" s="56"/>
      <c r="R735" s="56"/>
      <c r="S735" s="56"/>
      <c r="T735" s="57"/>
      <c r="U735" s="26"/>
      <c r="V735" s="26"/>
      <c r="W735" s="26"/>
      <c r="X735" s="26"/>
      <c r="Y735" s="26"/>
      <c r="Z735" s="26"/>
    </row>
    <row r="736" spans="1:26" ht="12.75" customHeight="1">
      <c r="A736" s="26"/>
      <c r="B736" s="54"/>
      <c r="C736" s="26"/>
      <c r="D736" s="26"/>
      <c r="E736" s="26"/>
      <c r="F736" s="26"/>
      <c r="G736" s="26"/>
      <c r="H736" s="26"/>
      <c r="I736" s="26"/>
      <c r="J736" s="26"/>
      <c r="K736" s="26"/>
      <c r="L736" s="55"/>
      <c r="M736" s="56"/>
      <c r="N736" s="56"/>
      <c r="O736" s="56"/>
      <c r="P736" s="56"/>
      <c r="Q736" s="56"/>
      <c r="R736" s="56"/>
      <c r="S736" s="56"/>
      <c r="T736" s="57"/>
      <c r="U736" s="26"/>
      <c r="V736" s="26"/>
      <c r="W736" s="26"/>
      <c r="X736" s="26"/>
      <c r="Y736" s="26"/>
      <c r="Z736" s="26"/>
    </row>
    <row r="737" spans="1:26" ht="12.75" customHeight="1">
      <c r="A737" s="26"/>
      <c r="B737" s="54"/>
      <c r="C737" s="26"/>
      <c r="D737" s="26"/>
      <c r="E737" s="26"/>
      <c r="F737" s="26"/>
      <c r="G737" s="26"/>
      <c r="H737" s="26"/>
      <c r="I737" s="26"/>
      <c r="J737" s="26"/>
      <c r="K737" s="26"/>
      <c r="L737" s="55"/>
      <c r="M737" s="56"/>
      <c r="N737" s="56"/>
      <c r="O737" s="56"/>
      <c r="P737" s="56"/>
      <c r="Q737" s="56"/>
      <c r="R737" s="56"/>
      <c r="S737" s="56"/>
      <c r="T737" s="57"/>
      <c r="U737" s="26"/>
      <c r="V737" s="26"/>
      <c r="W737" s="26"/>
      <c r="X737" s="26"/>
      <c r="Y737" s="26"/>
      <c r="Z737" s="26"/>
    </row>
    <row r="738" spans="1:26" ht="12.75" customHeight="1">
      <c r="A738" s="26"/>
      <c r="B738" s="54"/>
      <c r="C738" s="26"/>
      <c r="D738" s="26"/>
      <c r="E738" s="26"/>
      <c r="F738" s="26"/>
      <c r="G738" s="26"/>
      <c r="H738" s="26"/>
      <c r="I738" s="26"/>
      <c r="J738" s="26"/>
      <c r="K738" s="26"/>
      <c r="L738" s="55"/>
      <c r="M738" s="56"/>
      <c r="N738" s="56"/>
      <c r="O738" s="56"/>
      <c r="P738" s="56"/>
      <c r="Q738" s="56"/>
      <c r="R738" s="56"/>
      <c r="S738" s="56"/>
      <c r="T738" s="57"/>
      <c r="U738" s="26"/>
      <c r="V738" s="26"/>
      <c r="W738" s="26"/>
      <c r="X738" s="26"/>
      <c r="Y738" s="26"/>
      <c r="Z738" s="26"/>
    </row>
    <row r="739" spans="1:26" ht="12.75" customHeight="1">
      <c r="A739" s="26"/>
      <c r="B739" s="54"/>
      <c r="C739" s="26"/>
      <c r="D739" s="26"/>
      <c r="E739" s="26"/>
      <c r="F739" s="26"/>
      <c r="G739" s="26"/>
      <c r="H739" s="26"/>
      <c r="I739" s="26"/>
      <c r="J739" s="26"/>
      <c r="K739" s="26"/>
      <c r="L739" s="55"/>
      <c r="M739" s="56"/>
      <c r="N739" s="56"/>
      <c r="O739" s="56"/>
      <c r="P739" s="56"/>
      <c r="Q739" s="56"/>
      <c r="R739" s="56"/>
      <c r="S739" s="56"/>
      <c r="T739" s="57"/>
      <c r="U739" s="26"/>
      <c r="V739" s="26"/>
      <c r="W739" s="26"/>
      <c r="X739" s="26"/>
      <c r="Y739" s="26"/>
      <c r="Z739" s="26"/>
    </row>
    <row r="740" spans="1:26" ht="12.75" customHeight="1">
      <c r="A740" s="26"/>
      <c r="B740" s="54"/>
      <c r="C740" s="26"/>
      <c r="D740" s="26"/>
      <c r="E740" s="26"/>
      <c r="F740" s="26"/>
      <c r="G740" s="26"/>
      <c r="H740" s="26"/>
      <c r="I740" s="26"/>
      <c r="J740" s="26"/>
      <c r="K740" s="26"/>
      <c r="L740" s="55"/>
      <c r="M740" s="56"/>
      <c r="N740" s="56"/>
      <c r="O740" s="56"/>
      <c r="P740" s="56"/>
      <c r="Q740" s="56"/>
      <c r="R740" s="56"/>
      <c r="S740" s="56"/>
      <c r="T740" s="57"/>
      <c r="U740" s="26"/>
      <c r="V740" s="26"/>
      <c r="W740" s="26"/>
      <c r="X740" s="26"/>
      <c r="Y740" s="26"/>
      <c r="Z740" s="26"/>
    </row>
    <row r="741" spans="1:26" ht="12.75" customHeight="1">
      <c r="A741" s="26"/>
      <c r="B741" s="54"/>
      <c r="C741" s="26"/>
      <c r="D741" s="26"/>
      <c r="E741" s="26"/>
      <c r="F741" s="26"/>
      <c r="G741" s="26"/>
      <c r="H741" s="26"/>
      <c r="I741" s="26"/>
      <c r="J741" s="26"/>
      <c r="K741" s="26"/>
      <c r="L741" s="55"/>
      <c r="M741" s="56"/>
      <c r="N741" s="56"/>
      <c r="O741" s="56"/>
      <c r="P741" s="56"/>
      <c r="Q741" s="56"/>
      <c r="R741" s="56"/>
      <c r="S741" s="56"/>
      <c r="T741" s="57"/>
      <c r="U741" s="26"/>
      <c r="V741" s="26"/>
      <c r="W741" s="26"/>
      <c r="X741" s="26"/>
      <c r="Y741" s="26"/>
      <c r="Z741" s="26"/>
    </row>
    <row r="742" spans="1:26" ht="12.75" customHeight="1">
      <c r="A742" s="26"/>
      <c r="B742" s="54"/>
      <c r="C742" s="26"/>
      <c r="D742" s="26"/>
      <c r="E742" s="26"/>
      <c r="F742" s="26"/>
      <c r="G742" s="26"/>
      <c r="H742" s="26"/>
      <c r="I742" s="26"/>
      <c r="J742" s="26"/>
      <c r="K742" s="26"/>
      <c r="L742" s="55"/>
      <c r="M742" s="56"/>
      <c r="N742" s="56"/>
      <c r="O742" s="56"/>
      <c r="P742" s="56"/>
      <c r="Q742" s="56"/>
      <c r="R742" s="56"/>
      <c r="S742" s="56"/>
      <c r="T742" s="57"/>
      <c r="U742" s="26"/>
      <c r="V742" s="26"/>
      <c r="W742" s="26"/>
      <c r="X742" s="26"/>
      <c r="Y742" s="26"/>
      <c r="Z742" s="26"/>
    </row>
    <row r="743" spans="1:26" ht="12.75" customHeight="1">
      <c r="A743" s="26"/>
      <c r="B743" s="54"/>
      <c r="C743" s="26"/>
      <c r="D743" s="26"/>
      <c r="E743" s="26"/>
      <c r="F743" s="26"/>
      <c r="G743" s="26"/>
      <c r="H743" s="26"/>
      <c r="I743" s="26"/>
      <c r="J743" s="26"/>
      <c r="K743" s="26"/>
      <c r="L743" s="55"/>
      <c r="M743" s="56"/>
      <c r="N743" s="56"/>
      <c r="O743" s="56"/>
      <c r="P743" s="56"/>
      <c r="Q743" s="56"/>
      <c r="R743" s="56"/>
      <c r="S743" s="56"/>
      <c r="T743" s="57"/>
      <c r="U743" s="26"/>
      <c r="V743" s="26"/>
      <c r="W743" s="26"/>
      <c r="X743" s="26"/>
      <c r="Y743" s="26"/>
      <c r="Z743" s="26"/>
    </row>
    <row r="744" spans="1:26" ht="12.75" customHeight="1">
      <c r="A744" s="26"/>
      <c r="B744" s="54"/>
      <c r="C744" s="26"/>
      <c r="D744" s="26"/>
      <c r="E744" s="26"/>
      <c r="F744" s="26"/>
      <c r="G744" s="26"/>
      <c r="H744" s="26"/>
      <c r="I744" s="26"/>
      <c r="J744" s="26"/>
      <c r="K744" s="26"/>
      <c r="L744" s="55"/>
      <c r="M744" s="56"/>
      <c r="N744" s="56"/>
      <c r="O744" s="56"/>
      <c r="P744" s="56"/>
      <c r="Q744" s="56"/>
      <c r="R744" s="56"/>
      <c r="S744" s="56"/>
      <c r="T744" s="57"/>
      <c r="U744" s="26"/>
      <c r="V744" s="26"/>
      <c r="W744" s="26"/>
      <c r="X744" s="26"/>
      <c r="Y744" s="26"/>
      <c r="Z744" s="26"/>
    </row>
    <row r="745" spans="1:26" ht="12.75" customHeight="1">
      <c r="A745" s="26"/>
      <c r="B745" s="54"/>
      <c r="C745" s="26"/>
      <c r="D745" s="26"/>
      <c r="E745" s="26"/>
      <c r="F745" s="26"/>
      <c r="G745" s="26"/>
      <c r="H745" s="26"/>
      <c r="I745" s="26"/>
      <c r="J745" s="26"/>
      <c r="K745" s="26"/>
      <c r="L745" s="55"/>
      <c r="M745" s="56"/>
      <c r="N745" s="56"/>
      <c r="O745" s="56"/>
      <c r="P745" s="56"/>
      <c r="Q745" s="56"/>
      <c r="R745" s="56"/>
      <c r="S745" s="56"/>
      <c r="T745" s="57"/>
      <c r="U745" s="26"/>
      <c r="V745" s="26"/>
      <c r="W745" s="26"/>
      <c r="X745" s="26"/>
      <c r="Y745" s="26"/>
      <c r="Z745" s="26"/>
    </row>
    <row r="746" spans="1:26" ht="12.75" customHeight="1">
      <c r="A746" s="26"/>
      <c r="B746" s="54"/>
      <c r="C746" s="26"/>
      <c r="D746" s="26"/>
      <c r="E746" s="26"/>
      <c r="F746" s="26"/>
      <c r="G746" s="26"/>
      <c r="H746" s="26"/>
      <c r="I746" s="26"/>
      <c r="J746" s="26"/>
      <c r="K746" s="26"/>
      <c r="L746" s="55"/>
      <c r="M746" s="56"/>
      <c r="N746" s="56"/>
      <c r="O746" s="56"/>
      <c r="P746" s="56"/>
      <c r="Q746" s="56"/>
      <c r="R746" s="56"/>
      <c r="S746" s="56"/>
      <c r="T746" s="57"/>
      <c r="U746" s="26"/>
      <c r="V746" s="26"/>
      <c r="W746" s="26"/>
      <c r="X746" s="26"/>
      <c r="Y746" s="26"/>
      <c r="Z746" s="26"/>
    </row>
    <row r="747" spans="1:26" ht="12.75" customHeight="1">
      <c r="A747" s="26"/>
      <c r="B747" s="54"/>
      <c r="C747" s="26"/>
      <c r="D747" s="26"/>
      <c r="E747" s="26"/>
      <c r="F747" s="26"/>
      <c r="G747" s="26"/>
      <c r="H747" s="26"/>
      <c r="I747" s="26"/>
      <c r="J747" s="26"/>
      <c r="K747" s="26"/>
      <c r="L747" s="55"/>
      <c r="M747" s="56"/>
      <c r="N747" s="56"/>
      <c r="O747" s="56"/>
      <c r="P747" s="56"/>
      <c r="Q747" s="56"/>
      <c r="R747" s="56"/>
      <c r="S747" s="56"/>
      <c r="T747" s="57"/>
      <c r="U747" s="26"/>
      <c r="V747" s="26"/>
      <c r="W747" s="26"/>
      <c r="X747" s="26"/>
      <c r="Y747" s="26"/>
      <c r="Z747" s="26"/>
    </row>
    <row r="748" spans="1:26" ht="12.75" customHeight="1">
      <c r="A748" s="26"/>
      <c r="B748" s="54"/>
      <c r="C748" s="26"/>
      <c r="D748" s="26"/>
      <c r="E748" s="26"/>
      <c r="F748" s="26"/>
      <c r="G748" s="26"/>
      <c r="H748" s="26"/>
      <c r="I748" s="26"/>
      <c r="J748" s="26"/>
      <c r="K748" s="26"/>
      <c r="L748" s="55"/>
      <c r="M748" s="56"/>
      <c r="N748" s="56"/>
      <c r="O748" s="56"/>
      <c r="P748" s="56"/>
      <c r="Q748" s="56"/>
      <c r="R748" s="56"/>
      <c r="S748" s="56"/>
      <c r="T748" s="57"/>
      <c r="U748" s="26"/>
      <c r="V748" s="26"/>
      <c r="W748" s="26"/>
      <c r="X748" s="26"/>
      <c r="Y748" s="26"/>
      <c r="Z748" s="26"/>
    </row>
    <row r="749" spans="1:26" ht="12.75" customHeight="1">
      <c r="A749" s="26"/>
      <c r="B749" s="54"/>
      <c r="C749" s="26"/>
      <c r="D749" s="26"/>
      <c r="E749" s="26"/>
      <c r="F749" s="26"/>
      <c r="G749" s="26"/>
      <c r="H749" s="26"/>
      <c r="I749" s="26"/>
      <c r="J749" s="26"/>
      <c r="K749" s="26"/>
      <c r="L749" s="55"/>
      <c r="M749" s="56"/>
      <c r="N749" s="56"/>
      <c r="O749" s="56"/>
      <c r="P749" s="56"/>
      <c r="Q749" s="56"/>
      <c r="R749" s="56"/>
      <c r="S749" s="56"/>
      <c r="T749" s="57"/>
      <c r="U749" s="26"/>
      <c r="V749" s="26"/>
      <c r="W749" s="26"/>
      <c r="X749" s="26"/>
      <c r="Y749" s="26"/>
      <c r="Z749" s="26"/>
    </row>
    <row r="750" spans="1:26" ht="12.75" customHeight="1">
      <c r="A750" s="26"/>
      <c r="B750" s="54"/>
      <c r="C750" s="26"/>
      <c r="D750" s="26"/>
      <c r="E750" s="26"/>
      <c r="F750" s="26"/>
      <c r="G750" s="26"/>
      <c r="H750" s="26"/>
      <c r="I750" s="26"/>
      <c r="J750" s="26"/>
      <c r="K750" s="26"/>
      <c r="L750" s="55"/>
      <c r="M750" s="56"/>
      <c r="N750" s="56"/>
      <c r="O750" s="56"/>
      <c r="P750" s="56"/>
      <c r="Q750" s="56"/>
      <c r="R750" s="56"/>
      <c r="S750" s="56"/>
      <c r="T750" s="57"/>
      <c r="U750" s="26"/>
      <c r="V750" s="26"/>
      <c r="W750" s="26"/>
      <c r="X750" s="26"/>
      <c r="Y750" s="26"/>
      <c r="Z750" s="26"/>
    </row>
    <row r="751" spans="1:26" ht="12.75" customHeight="1">
      <c r="A751" s="26"/>
      <c r="B751" s="54"/>
      <c r="C751" s="26"/>
      <c r="D751" s="26"/>
      <c r="E751" s="26"/>
      <c r="F751" s="26"/>
      <c r="G751" s="26"/>
      <c r="H751" s="26"/>
      <c r="I751" s="26"/>
      <c r="J751" s="26"/>
      <c r="K751" s="26"/>
      <c r="L751" s="55"/>
      <c r="M751" s="56"/>
      <c r="N751" s="56"/>
      <c r="O751" s="56"/>
      <c r="P751" s="56"/>
      <c r="Q751" s="56"/>
      <c r="R751" s="56"/>
      <c r="S751" s="56"/>
      <c r="T751" s="57"/>
      <c r="U751" s="26"/>
      <c r="V751" s="26"/>
      <c r="W751" s="26"/>
      <c r="X751" s="26"/>
      <c r="Y751" s="26"/>
      <c r="Z751" s="26"/>
    </row>
    <row r="752" spans="1:26" ht="12.75" customHeight="1">
      <c r="A752" s="26"/>
      <c r="B752" s="54"/>
      <c r="C752" s="26"/>
      <c r="D752" s="26"/>
      <c r="E752" s="26"/>
      <c r="F752" s="26"/>
      <c r="G752" s="26"/>
      <c r="H752" s="26"/>
      <c r="I752" s="26"/>
      <c r="J752" s="26"/>
      <c r="K752" s="26"/>
      <c r="L752" s="55"/>
      <c r="M752" s="56"/>
      <c r="N752" s="56"/>
      <c r="O752" s="56"/>
      <c r="P752" s="56"/>
      <c r="Q752" s="56"/>
      <c r="R752" s="56"/>
      <c r="S752" s="56"/>
      <c r="T752" s="57"/>
      <c r="U752" s="26"/>
      <c r="V752" s="26"/>
      <c r="W752" s="26"/>
      <c r="X752" s="26"/>
      <c r="Y752" s="26"/>
      <c r="Z752" s="26"/>
    </row>
    <row r="753" spans="1:26" ht="12.75" customHeight="1">
      <c r="A753" s="26"/>
      <c r="B753" s="54"/>
      <c r="C753" s="26"/>
      <c r="D753" s="26"/>
      <c r="E753" s="26"/>
      <c r="F753" s="26"/>
      <c r="G753" s="26"/>
      <c r="H753" s="26"/>
      <c r="I753" s="26"/>
      <c r="J753" s="26"/>
      <c r="K753" s="26"/>
      <c r="L753" s="55"/>
      <c r="M753" s="56"/>
      <c r="N753" s="56"/>
      <c r="O753" s="56"/>
      <c r="P753" s="56"/>
      <c r="Q753" s="56"/>
      <c r="R753" s="56"/>
      <c r="S753" s="56"/>
      <c r="T753" s="57"/>
      <c r="U753" s="26"/>
      <c r="V753" s="26"/>
      <c r="W753" s="26"/>
      <c r="X753" s="26"/>
      <c r="Y753" s="26"/>
      <c r="Z753" s="26"/>
    </row>
    <row r="754" spans="1:26" ht="12.75" customHeight="1">
      <c r="A754" s="26"/>
      <c r="B754" s="54"/>
      <c r="C754" s="26"/>
      <c r="D754" s="26"/>
      <c r="E754" s="26"/>
      <c r="F754" s="26"/>
      <c r="G754" s="26"/>
      <c r="H754" s="26"/>
      <c r="I754" s="26"/>
      <c r="J754" s="26"/>
      <c r="K754" s="26"/>
      <c r="L754" s="55"/>
      <c r="M754" s="56"/>
      <c r="N754" s="56"/>
      <c r="O754" s="56"/>
      <c r="P754" s="56"/>
      <c r="Q754" s="56"/>
      <c r="R754" s="56"/>
      <c r="S754" s="56"/>
      <c r="T754" s="57"/>
      <c r="U754" s="26"/>
      <c r="V754" s="26"/>
      <c r="W754" s="26"/>
      <c r="X754" s="26"/>
      <c r="Y754" s="26"/>
      <c r="Z754" s="26"/>
    </row>
    <row r="755" spans="1:26" ht="12.75" customHeight="1">
      <c r="A755" s="26"/>
      <c r="B755" s="54"/>
      <c r="C755" s="26"/>
      <c r="D755" s="26"/>
      <c r="E755" s="26"/>
      <c r="F755" s="26"/>
      <c r="G755" s="26"/>
      <c r="H755" s="26"/>
      <c r="I755" s="26"/>
      <c r="J755" s="26"/>
      <c r="K755" s="26"/>
      <c r="L755" s="55"/>
      <c r="M755" s="56"/>
      <c r="N755" s="56"/>
      <c r="O755" s="56"/>
      <c r="P755" s="56"/>
      <c r="Q755" s="56"/>
      <c r="R755" s="56"/>
      <c r="S755" s="56"/>
      <c r="T755" s="57"/>
      <c r="U755" s="26"/>
      <c r="V755" s="26"/>
      <c r="W755" s="26"/>
      <c r="X755" s="26"/>
      <c r="Y755" s="26"/>
      <c r="Z755" s="26"/>
    </row>
    <row r="756" spans="1:26" ht="12.75" customHeight="1">
      <c r="A756" s="26"/>
      <c r="B756" s="54"/>
      <c r="C756" s="26"/>
      <c r="D756" s="26"/>
      <c r="E756" s="26"/>
      <c r="F756" s="26"/>
      <c r="G756" s="26"/>
      <c r="H756" s="26"/>
      <c r="I756" s="26"/>
      <c r="J756" s="26"/>
      <c r="K756" s="26"/>
      <c r="L756" s="55"/>
      <c r="M756" s="56"/>
      <c r="N756" s="56"/>
      <c r="O756" s="56"/>
      <c r="P756" s="56"/>
      <c r="Q756" s="56"/>
      <c r="R756" s="56"/>
      <c r="S756" s="56"/>
      <c r="T756" s="57"/>
      <c r="U756" s="26"/>
      <c r="V756" s="26"/>
      <c r="W756" s="26"/>
      <c r="X756" s="26"/>
      <c r="Y756" s="26"/>
      <c r="Z756" s="26"/>
    </row>
    <row r="757" spans="1:26" ht="12.75" customHeight="1">
      <c r="A757" s="26"/>
      <c r="B757" s="54"/>
      <c r="C757" s="26"/>
      <c r="D757" s="26"/>
      <c r="E757" s="26"/>
      <c r="F757" s="26"/>
      <c r="G757" s="26"/>
      <c r="H757" s="26"/>
      <c r="I757" s="26"/>
      <c r="J757" s="26"/>
      <c r="K757" s="26"/>
      <c r="L757" s="55"/>
      <c r="M757" s="56"/>
      <c r="N757" s="56"/>
      <c r="O757" s="56"/>
      <c r="P757" s="56"/>
      <c r="Q757" s="56"/>
      <c r="R757" s="56"/>
      <c r="S757" s="56"/>
      <c r="T757" s="57"/>
      <c r="U757" s="26"/>
      <c r="V757" s="26"/>
      <c r="W757" s="26"/>
      <c r="X757" s="26"/>
      <c r="Y757" s="26"/>
      <c r="Z757" s="26"/>
    </row>
    <row r="758" spans="1:26" ht="12.75" customHeight="1">
      <c r="A758" s="26"/>
      <c r="B758" s="54"/>
      <c r="C758" s="26"/>
      <c r="D758" s="26"/>
      <c r="E758" s="26"/>
      <c r="F758" s="26"/>
      <c r="G758" s="26"/>
      <c r="H758" s="26"/>
      <c r="I758" s="26"/>
      <c r="J758" s="26"/>
      <c r="K758" s="26"/>
      <c r="L758" s="55"/>
      <c r="M758" s="56"/>
      <c r="N758" s="56"/>
      <c r="O758" s="56"/>
      <c r="P758" s="56"/>
      <c r="Q758" s="56"/>
      <c r="R758" s="56"/>
      <c r="S758" s="56"/>
      <c r="T758" s="57"/>
      <c r="U758" s="26"/>
      <c r="V758" s="26"/>
      <c r="W758" s="26"/>
      <c r="X758" s="26"/>
      <c r="Y758" s="26"/>
      <c r="Z758" s="26"/>
    </row>
    <row r="759" spans="1:26" ht="12.75" customHeight="1">
      <c r="A759" s="26"/>
      <c r="B759" s="54"/>
      <c r="C759" s="26"/>
      <c r="D759" s="26"/>
      <c r="E759" s="26"/>
      <c r="F759" s="26"/>
      <c r="G759" s="26"/>
      <c r="H759" s="26"/>
      <c r="I759" s="26"/>
      <c r="J759" s="26"/>
      <c r="K759" s="26"/>
      <c r="L759" s="55"/>
      <c r="M759" s="56"/>
      <c r="N759" s="56"/>
      <c r="O759" s="56"/>
      <c r="P759" s="56"/>
      <c r="Q759" s="56"/>
      <c r="R759" s="56"/>
      <c r="S759" s="56"/>
      <c r="T759" s="57"/>
      <c r="U759" s="26"/>
      <c r="V759" s="26"/>
      <c r="W759" s="26"/>
      <c r="X759" s="26"/>
      <c r="Y759" s="26"/>
      <c r="Z759" s="26"/>
    </row>
    <row r="760" spans="1:26" ht="12.75" customHeight="1">
      <c r="A760" s="26"/>
      <c r="B760" s="54"/>
      <c r="C760" s="26"/>
      <c r="D760" s="26"/>
      <c r="E760" s="26"/>
      <c r="F760" s="26"/>
      <c r="G760" s="26"/>
      <c r="H760" s="26"/>
      <c r="I760" s="26"/>
      <c r="J760" s="26"/>
      <c r="K760" s="26"/>
      <c r="L760" s="55"/>
      <c r="M760" s="56"/>
      <c r="N760" s="56"/>
      <c r="O760" s="56"/>
      <c r="P760" s="56"/>
      <c r="Q760" s="56"/>
      <c r="R760" s="56"/>
      <c r="S760" s="56"/>
      <c r="T760" s="57"/>
      <c r="U760" s="26"/>
      <c r="V760" s="26"/>
      <c r="W760" s="26"/>
      <c r="X760" s="26"/>
      <c r="Y760" s="26"/>
      <c r="Z760" s="26"/>
    </row>
    <row r="761" spans="1:26" ht="12.75" customHeight="1">
      <c r="A761" s="26"/>
      <c r="B761" s="54"/>
      <c r="C761" s="26"/>
      <c r="D761" s="26"/>
      <c r="E761" s="26"/>
      <c r="F761" s="26"/>
      <c r="G761" s="26"/>
      <c r="H761" s="26"/>
      <c r="I761" s="26"/>
      <c r="J761" s="26"/>
      <c r="K761" s="26"/>
      <c r="L761" s="55"/>
      <c r="M761" s="56"/>
      <c r="N761" s="56"/>
      <c r="O761" s="56"/>
      <c r="P761" s="56"/>
      <c r="Q761" s="56"/>
      <c r="R761" s="56"/>
      <c r="S761" s="56"/>
      <c r="T761" s="57"/>
      <c r="U761" s="26"/>
      <c r="V761" s="26"/>
      <c r="W761" s="26"/>
      <c r="X761" s="26"/>
      <c r="Y761" s="26"/>
      <c r="Z761" s="26"/>
    </row>
    <row r="762" spans="1:26" ht="12.75" customHeight="1">
      <c r="A762" s="26"/>
      <c r="B762" s="54"/>
      <c r="C762" s="26"/>
      <c r="D762" s="26"/>
      <c r="E762" s="26"/>
      <c r="F762" s="26"/>
      <c r="G762" s="26"/>
      <c r="H762" s="26"/>
      <c r="I762" s="26"/>
      <c r="J762" s="26"/>
      <c r="K762" s="26"/>
      <c r="L762" s="55"/>
      <c r="M762" s="56"/>
      <c r="N762" s="56"/>
      <c r="O762" s="56"/>
      <c r="P762" s="56"/>
      <c r="Q762" s="56"/>
      <c r="R762" s="56"/>
      <c r="S762" s="56"/>
      <c r="T762" s="57"/>
      <c r="U762" s="26"/>
      <c r="V762" s="26"/>
      <c r="W762" s="26"/>
      <c r="X762" s="26"/>
      <c r="Y762" s="26"/>
      <c r="Z762" s="26"/>
    </row>
    <row r="763" spans="1:26" ht="12.75" customHeight="1">
      <c r="A763" s="26"/>
      <c r="B763" s="54"/>
      <c r="C763" s="26"/>
      <c r="D763" s="26"/>
      <c r="E763" s="26"/>
      <c r="F763" s="26"/>
      <c r="G763" s="26"/>
      <c r="H763" s="26"/>
      <c r="I763" s="26"/>
      <c r="J763" s="26"/>
      <c r="K763" s="26"/>
      <c r="L763" s="55"/>
      <c r="M763" s="56"/>
      <c r="N763" s="56"/>
      <c r="O763" s="56"/>
      <c r="P763" s="56"/>
      <c r="Q763" s="56"/>
      <c r="R763" s="56"/>
      <c r="S763" s="56"/>
      <c r="T763" s="57"/>
      <c r="U763" s="26"/>
      <c r="V763" s="26"/>
      <c r="W763" s="26"/>
      <c r="X763" s="26"/>
      <c r="Y763" s="26"/>
      <c r="Z763" s="26"/>
    </row>
    <row r="764" spans="1:26" ht="12.75" customHeight="1">
      <c r="A764" s="26"/>
      <c r="B764" s="54"/>
      <c r="C764" s="26"/>
      <c r="D764" s="26"/>
      <c r="E764" s="26"/>
      <c r="F764" s="26"/>
      <c r="G764" s="26"/>
      <c r="H764" s="26"/>
      <c r="I764" s="26"/>
      <c r="J764" s="26"/>
      <c r="K764" s="26"/>
      <c r="L764" s="55"/>
      <c r="M764" s="56"/>
      <c r="N764" s="56"/>
      <c r="O764" s="56"/>
      <c r="P764" s="56"/>
      <c r="Q764" s="56"/>
      <c r="R764" s="56"/>
      <c r="S764" s="56"/>
      <c r="T764" s="57"/>
      <c r="U764" s="26"/>
      <c r="V764" s="26"/>
      <c r="W764" s="26"/>
      <c r="X764" s="26"/>
      <c r="Y764" s="26"/>
      <c r="Z764" s="26"/>
    </row>
    <row r="765" spans="1:26" ht="12.75" customHeight="1">
      <c r="A765" s="26"/>
      <c r="B765" s="54"/>
      <c r="C765" s="26"/>
      <c r="D765" s="26"/>
      <c r="E765" s="26"/>
      <c r="F765" s="26"/>
      <c r="G765" s="26"/>
      <c r="H765" s="26"/>
      <c r="I765" s="26"/>
      <c r="J765" s="26"/>
      <c r="K765" s="26"/>
      <c r="L765" s="55"/>
      <c r="M765" s="56"/>
      <c r="N765" s="56"/>
      <c r="O765" s="56"/>
      <c r="P765" s="56"/>
      <c r="Q765" s="56"/>
      <c r="R765" s="56"/>
      <c r="S765" s="56"/>
      <c r="T765" s="57"/>
      <c r="U765" s="26"/>
      <c r="V765" s="26"/>
      <c r="W765" s="26"/>
      <c r="X765" s="26"/>
      <c r="Y765" s="26"/>
      <c r="Z765" s="26"/>
    </row>
    <row r="766" spans="1:26" ht="12.75" customHeight="1">
      <c r="A766" s="26"/>
      <c r="B766" s="54"/>
      <c r="C766" s="26"/>
      <c r="D766" s="26"/>
      <c r="E766" s="26"/>
      <c r="F766" s="26"/>
      <c r="G766" s="26"/>
      <c r="H766" s="26"/>
      <c r="I766" s="26"/>
      <c r="J766" s="26"/>
      <c r="K766" s="26"/>
      <c r="L766" s="55"/>
      <c r="M766" s="56"/>
      <c r="N766" s="56"/>
      <c r="O766" s="56"/>
      <c r="P766" s="56"/>
      <c r="Q766" s="56"/>
      <c r="R766" s="56"/>
      <c r="S766" s="56"/>
      <c r="T766" s="57"/>
      <c r="U766" s="26"/>
      <c r="V766" s="26"/>
      <c r="W766" s="26"/>
      <c r="X766" s="26"/>
      <c r="Y766" s="26"/>
      <c r="Z766" s="26"/>
    </row>
    <row r="767" spans="1:26" ht="12.75" customHeight="1">
      <c r="A767" s="26"/>
      <c r="B767" s="54"/>
      <c r="C767" s="26"/>
      <c r="D767" s="26"/>
      <c r="E767" s="26"/>
      <c r="F767" s="26"/>
      <c r="G767" s="26"/>
      <c r="H767" s="26"/>
      <c r="I767" s="26"/>
      <c r="J767" s="26"/>
      <c r="K767" s="26"/>
      <c r="L767" s="55"/>
      <c r="M767" s="56"/>
      <c r="N767" s="56"/>
      <c r="O767" s="56"/>
      <c r="P767" s="56"/>
      <c r="Q767" s="56"/>
      <c r="R767" s="56"/>
      <c r="S767" s="56"/>
      <c r="T767" s="57"/>
      <c r="U767" s="26"/>
      <c r="V767" s="26"/>
      <c r="W767" s="26"/>
      <c r="X767" s="26"/>
      <c r="Y767" s="26"/>
      <c r="Z767" s="26"/>
    </row>
    <row r="768" spans="1:26" ht="12.75" customHeight="1">
      <c r="A768" s="26"/>
      <c r="B768" s="54"/>
      <c r="C768" s="26"/>
      <c r="D768" s="26"/>
      <c r="E768" s="26"/>
      <c r="F768" s="26"/>
      <c r="G768" s="26"/>
      <c r="H768" s="26"/>
      <c r="I768" s="26"/>
      <c r="J768" s="26"/>
      <c r="K768" s="26"/>
      <c r="L768" s="55"/>
      <c r="M768" s="56"/>
      <c r="N768" s="56"/>
      <c r="O768" s="56"/>
      <c r="P768" s="56"/>
      <c r="Q768" s="56"/>
      <c r="R768" s="56"/>
      <c r="S768" s="56"/>
      <c r="T768" s="57"/>
      <c r="U768" s="26"/>
      <c r="V768" s="26"/>
      <c r="W768" s="26"/>
      <c r="X768" s="26"/>
      <c r="Y768" s="26"/>
      <c r="Z768" s="26"/>
    </row>
    <row r="769" spans="1:26" ht="12.75" customHeight="1">
      <c r="A769" s="26"/>
      <c r="B769" s="54"/>
      <c r="C769" s="26"/>
      <c r="D769" s="26"/>
      <c r="E769" s="26"/>
      <c r="F769" s="26"/>
      <c r="G769" s="26"/>
      <c r="H769" s="26"/>
      <c r="I769" s="26"/>
      <c r="J769" s="26"/>
      <c r="K769" s="26"/>
      <c r="L769" s="55"/>
      <c r="M769" s="56"/>
      <c r="N769" s="56"/>
      <c r="O769" s="56"/>
      <c r="P769" s="56"/>
      <c r="Q769" s="56"/>
      <c r="R769" s="56"/>
      <c r="S769" s="56"/>
      <c r="T769" s="57"/>
      <c r="U769" s="26"/>
      <c r="V769" s="26"/>
      <c r="W769" s="26"/>
      <c r="X769" s="26"/>
      <c r="Y769" s="26"/>
      <c r="Z769" s="26"/>
    </row>
    <row r="770" spans="1:26" ht="12.75" customHeight="1">
      <c r="A770" s="26"/>
      <c r="B770" s="54"/>
      <c r="C770" s="26"/>
      <c r="D770" s="26"/>
      <c r="E770" s="26"/>
      <c r="F770" s="26"/>
      <c r="G770" s="26"/>
      <c r="H770" s="26"/>
      <c r="I770" s="26"/>
      <c r="J770" s="26"/>
      <c r="K770" s="26"/>
      <c r="L770" s="55"/>
      <c r="M770" s="56"/>
      <c r="N770" s="56"/>
      <c r="O770" s="56"/>
      <c r="P770" s="56"/>
      <c r="Q770" s="56"/>
      <c r="R770" s="56"/>
      <c r="S770" s="56"/>
      <c r="T770" s="57"/>
      <c r="U770" s="26"/>
      <c r="V770" s="26"/>
      <c r="W770" s="26"/>
      <c r="X770" s="26"/>
      <c r="Y770" s="26"/>
      <c r="Z770" s="26"/>
    </row>
    <row r="771" spans="1:26" ht="12.75" customHeight="1">
      <c r="A771" s="26"/>
      <c r="B771" s="54"/>
      <c r="C771" s="26"/>
      <c r="D771" s="26"/>
      <c r="E771" s="26"/>
      <c r="F771" s="26"/>
      <c r="G771" s="26"/>
      <c r="H771" s="26"/>
      <c r="I771" s="26"/>
      <c r="J771" s="26"/>
      <c r="K771" s="26"/>
      <c r="L771" s="55"/>
      <c r="M771" s="56"/>
      <c r="N771" s="56"/>
      <c r="O771" s="56"/>
      <c r="P771" s="56"/>
      <c r="Q771" s="56"/>
      <c r="R771" s="56"/>
      <c r="S771" s="56"/>
      <c r="T771" s="57"/>
      <c r="U771" s="26"/>
      <c r="V771" s="26"/>
      <c r="W771" s="26"/>
      <c r="X771" s="26"/>
      <c r="Y771" s="26"/>
      <c r="Z771" s="26"/>
    </row>
    <row r="772" spans="1:26" ht="12.75" customHeight="1">
      <c r="A772" s="26"/>
      <c r="B772" s="54"/>
      <c r="C772" s="26"/>
      <c r="D772" s="26"/>
      <c r="E772" s="26"/>
      <c r="F772" s="26"/>
      <c r="G772" s="26"/>
      <c r="H772" s="26"/>
      <c r="I772" s="26"/>
      <c r="J772" s="26"/>
      <c r="K772" s="26"/>
      <c r="L772" s="55"/>
      <c r="M772" s="56"/>
      <c r="N772" s="56"/>
      <c r="O772" s="56"/>
      <c r="P772" s="56"/>
      <c r="Q772" s="56"/>
      <c r="R772" s="56"/>
      <c r="S772" s="56"/>
      <c r="T772" s="57"/>
      <c r="U772" s="26"/>
      <c r="V772" s="26"/>
      <c r="W772" s="26"/>
      <c r="X772" s="26"/>
      <c r="Y772" s="26"/>
      <c r="Z772" s="26"/>
    </row>
    <row r="773" spans="1:26" ht="12.75" customHeight="1">
      <c r="A773" s="26"/>
      <c r="B773" s="54"/>
      <c r="C773" s="26"/>
      <c r="D773" s="26"/>
      <c r="E773" s="26"/>
      <c r="F773" s="26"/>
      <c r="G773" s="26"/>
      <c r="H773" s="26"/>
      <c r="I773" s="26"/>
      <c r="J773" s="26"/>
      <c r="K773" s="26"/>
      <c r="L773" s="55"/>
      <c r="M773" s="56"/>
      <c r="N773" s="56"/>
      <c r="O773" s="56"/>
      <c r="P773" s="56"/>
      <c r="Q773" s="56"/>
      <c r="R773" s="56"/>
      <c r="S773" s="56"/>
      <c r="T773" s="57"/>
      <c r="U773" s="26"/>
      <c r="V773" s="26"/>
      <c r="W773" s="26"/>
      <c r="X773" s="26"/>
      <c r="Y773" s="26"/>
      <c r="Z773" s="26"/>
    </row>
    <row r="774" spans="1:26" ht="12.75" customHeight="1">
      <c r="A774" s="26"/>
      <c r="B774" s="54"/>
      <c r="C774" s="26"/>
      <c r="D774" s="26"/>
      <c r="E774" s="26"/>
      <c r="F774" s="26"/>
      <c r="G774" s="26"/>
      <c r="H774" s="26"/>
      <c r="I774" s="26"/>
      <c r="J774" s="26"/>
      <c r="K774" s="26"/>
      <c r="L774" s="55"/>
      <c r="M774" s="56"/>
      <c r="N774" s="56"/>
      <c r="O774" s="56"/>
      <c r="P774" s="56"/>
      <c r="Q774" s="56"/>
      <c r="R774" s="56"/>
      <c r="S774" s="56"/>
      <c r="T774" s="57"/>
      <c r="U774" s="26"/>
      <c r="V774" s="26"/>
      <c r="W774" s="26"/>
      <c r="X774" s="26"/>
      <c r="Y774" s="26"/>
      <c r="Z774" s="26"/>
    </row>
    <row r="775" spans="1:26" ht="12.75" customHeight="1">
      <c r="A775" s="26"/>
      <c r="B775" s="54"/>
      <c r="C775" s="26"/>
      <c r="D775" s="26"/>
      <c r="E775" s="26"/>
      <c r="F775" s="26"/>
      <c r="G775" s="26"/>
      <c r="H775" s="26"/>
      <c r="I775" s="26"/>
      <c r="J775" s="26"/>
      <c r="K775" s="26"/>
      <c r="L775" s="55"/>
      <c r="M775" s="56"/>
      <c r="N775" s="56"/>
      <c r="O775" s="56"/>
      <c r="P775" s="56"/>
      <c r="Q775" s="56"/>
      <c r="R775" s="56"/>
      <c r="S775" s="56"/>
      <c r="T775" s="57"/>
      <c r="U775" s="26"/>
      <c r="V775" s="26"/>
      <c r="W775" s="26"/>
      <c r="X775" s="26"/>
      <c r="Y775" s="26"/>
      <c r="Z775" s="26"/>
    </row>
    <row r="776" spans="1:26" ht="12.75" customHeight="1">
      <c r="A776" s="26"/>
      <c r="B776" s="54"/>
      <c r="C776" s="26"/>
      <c r="D776" s="26"/>
      <c r="E776" s="26"/>
      <c r="F776" s="26"/>
      <c r="G776" s="26"/>
      <c r="H776" s="26"/>
      <c r="I776" s="26"/>
      <c r="J776" s="26"/>
      <c r="K776" s="26"/>
      <c r="L776" s="55"/>
      <c r="M776" s="56"/>
      <c r="N776" s="56"/>
      <c r="O776" s="56"/>
      <c r="P776" s="56"/>
      <c r="Q776" s="56"/>
      <c r="R776" s="56"/>
      <c r="S776" s="56"/>
      <c r="T776" s="57"/>
      <c r="U776" s="26"/>
      <c r="V776" s="26"/>
      <c r="W776" s="26"/>
      <c r="X776" s="26"/>
      <c r="Y776" s="26"/>
      <c r="Z776" s="26"/>
    </row>
    <row r="777" spans="1:26" ht="12.75" customHeight="1">
      <c r="A777" s="26"/>
      <c r="B777" s="54"/>
      <c r="C777" s="26"/>
      <c r="D777" s="26"/>
      <c r="E777" s="26"/>
      <c r="F777" s="26"/>
      <c r="G777" s="26"/>
      <c r="H777" s="26"/>
      <c r="I777" s="26"/>
      <c r="J777" s="26"/>
      <c r="K777" s="26"/>
      <c r="L777" s="55"/>
      <c r="M777" s="56"/>
      <c r="N777" s="56"/>
      <c r="O777" s="56"/>
      <c r="P777" s="56"/>
      <c r="Q777" s="56"/>
      <c r="R777" s="56"/>
      <c r="S777" s="56"/>
      <c r="T777" s="57"/>
      <c r="U777" s="26"/>
      <c r="V777" s="26"/>
      <c r="W777" s="26"/>
      <c r="X777" s="26"/>
      <c r="Y777" s="26"/>
      <c r="Z777" s="26"/>
    </row>
    <row r="778" spans="1:26" ht="12.75" customHeight="1">
      <c r="A778" s="26"/>
      <c r="B778" s="54"/>
      <c r="C778" s="26"/>
      <c r="D778" s="26"/>
      <c r="E778" s="26"/>
      <c r="F778" s="26"/>
      <c r="G778" s="26"/>
      <c r="H778" s="26"/>
      <c r="I778" s="26"/>
      <c r="J778" s="26"/>
      <c r="K778" s="26"/>
      <c r="L778" s="55"/>
      <c r="M778" s="56"/>
      <c r="N778" s="56"/>
      <c r="O778" s="56"/>
      <c r="P778" s="56"/>
      <c r="Q778" s="56"/>
      <c r="R778" s="56"/>
      <c r="S778" s="56"/>
      <c r="T778" s="57"/>
      <c r="U778" s="26"/>
      <c r="V778" s="26"/>
      <c r="W778" s="26"/>
      <c r="X778" s="26"/>
      <c r="Y778" s="26"/>
      <c r="Z778" s="26"/>
    </row>
    <row r="779" spans="1:26" ht="12.75" customHeight="1">
      <c r="A779" s="26"/>
      <c r="B779" s="54"/>
      <c r="C779" s="26"/>
      <c r="D779" s="26"/>
      <c r="E779" s="26"/>
      <c r="F779" s="26"/>
      <c r="G779" s="26"/>
      <c r="H779" s="26"/>
      <c r="I779" s="26"/>
      <c r="J779" s="26"/>
      <c r="K779" s="26"/>
      <c r="L779" s="55"/>
      <c r="M779" s="56"/>
      <c r="N779" s="56"/>
      <c r="O779" s="56"/>
      <c r="P779" s="56"/>
      <c r="Q779" s="56"/>
      <c r="R779" s="56"/>
      <c r="S779" s="56"/>
      <c r="T779" s="57"/>
      <c r="U779" s="26"/>
      <c r="V779" s="26"/>
      <c r="W779" s="26"/>
      <c r="X779" s="26"/>
      <c r="Y779" s="26"/>
      <c r="Z779" s="26"/>
    </row>
    <row r="780" spans="1:26" ht="12.75" customHeight="1">
      <c r="A780" s="26"/>
      <c r="B780" s="54"/>
      <c r="C780" s="26"/>
      <c r="D780" s="26"/>
      <c r="E780" s="26"/>
      <c r="F780" s="26"/>
      <c r="G780" s="26"/>
      <c r="H780" s="26"/>
      <c r="I780" s="26"/>
      <c r="J780" s="26"/>
      <c r="K780" s="26"/>
      <c r="L780" s="55"/>
      <c r="M780" s="56"/>
      <c r="N780" s="56"/>
      <c r="O780" s="56"/>
      <c r="P780" s="56"/>
      <c r="Q780" s="56"/>
      <c r="R780" s="56"/>
      <c r="S780" s="56"/>
      <c r="T780" s="57"/>
      <c r="U780" s="26"/>
      <c r="V780" s="26"/>
      <c r="W780" s="26"/>
      <c r="X780" s="26"/>
      <c r="Y780" s="26"/>
      <c r="Z780" s="26"/>
    </row>
    <row r="781" spans="1:26" ht="12.75" customHeight="1">
      <c r="A781" s="26"/>
      <c r="B781" s="54"/>
      <c r="C781" s="26"/>
      <c r="D781" s="26"/>
      <c r="E781" s="26"/>
      <c r="F781" s="26"/>
      <c r="G781" s="26"/>
      <c r="H781" s="26"/>
      <c r="I781" s="26"/>
      <c r="J781" s="26"/>
      <c r="K781" s="26"/>
      <c r="L781" s="55"/>
      <c r="M781" s="56"/>
      <c r="N781" s="56"/>
      <c r="O781" s="56"/>
      <c r="P781" s="56"/>
      <c r="Q781" s="56"/>
      <c r="R781" s="56"/>
      <c r="S781" s="56"/>
      <c r="T781" s="57"/>
      <c r="U781" s="26"/>
      <c r="V781" s="26"/>
      <c r="W781" s="26"/>
      <c r="X781" s="26"/>
      <c r="Y781" s="26"/>
      <c r="Z781" s="26"/>
    </row>
    <row r="782" spans="1:26" ht="12.75" customHeight="1">
      <c r="A782" s="26"/>
      <c r="B782" s="54"/>
      <c r="C782" s="26"/>
      <c r="D782" s="26"/>
      <c r="E782" s="26"/>
      <c r="F782" s="26"/>
      <c r="G782" s="26"/>
      <c r="H782" s="26"/>
      <c r="I782" s="26"/>
      <c r="J782" s="26"/>
      <c r="K782" s="26"/>
      <c r="L782" s="55"/>
      <c r="M782" s="56"/>
      <c r="N782" s="56"/>
      <c r="O782" s="56"/>
      <c r="P782" s="56"/>
      <c r="Q782" s="56"/>
      <c r="R782" s="56"/>
      <c r="S782" s="56"/>
      <c r="T782" s="57"/>
      <c r="U782" s="26"/>
      <c r="V782" s="26"/>
      <c r="W782" s="26"/>
      <c r="X782" s="26"/>
      <c r="Y782" s="26"/>
      <c r="Z782" s="26"/>
    </row>
    <row r="783" spans="1:26" ht="12.75" customHeight="1">
      <c r="A783" s="26"/>
      <c r="B783" s="54"/>
      <c r="C783" s="26"/>
      <c r="D783" s="26"/>
      <c r="E783" s="26"/>
      <c r="F783" s="26"/>
      <c r="G783" s="26"/>
      <c r="H783" s="26"/>
      <c r="I783" s="26"/>
      <c r="J783" s="26"/>
      <c r="K783" s="26"/>
      <c r="L783" s="55"/>
      <c r="M783" s="56"/>
      <c r="N783" s="56"/>
      <c r="O783" s="56"/>
      <c r="P783" s="56"/>
      <c r="Q783" s="56"/>
      <c r="R783" s="56"/>
      <c r="S783" s="56"/>
      <c r="T783" s="57"/>
      <c r="U783" s="26"/>
      <c r="V783" s="26"/>
      <c r="W783" s="26"/>
      <c r="X783" s="26"/>
      <c r="Y783" s="26"/>
      <c r="Z783" s="26"/>
    </row>
    <row r="784" spans="1:26" ht="12.75" customHeight="1">
      <c r="A784" s="26"/>
      <c r="B784" s="54"/>
      <c r="C784" s="26"/>
      <c r="D784" s="26"/>
      <c r="E784" s="26"/>
      <c r="F784" s="26"/>
      <c r="G784" s="26"/>
      <c r="H784" s="26"/>
      <c r="I784" s="26"/>
      <c r="J784" s="26"/>
      <c r="K784" s="26"/>
      <c r="L784" s="55"/>
      <c r="M784" s="56"/>
      <c r="N784" s="56"/>
      <c r="O784" s="56"/>
      <c r="P784" s="56"/>
      <c r="Q784" s="56"/>
      <c r="R784" s="56"/>
      <c r="S784" s="56"/>
      <c r="T784" s="57"/>
      <c r="U784" s="26"/>
      <c r="V784" s="26"/>
      <c r="W784" s="26"/>
      <c r="X784" s="26"/>
      <c r="Y784" s="26"/>
      <c r="Z784" s="26"/>
    </row>
    <row r="785" spans="1:26" ht="12.75" customHeight="1">
      <c r="A785" s="26"/>
      <c r="B785" s="54"/>
      <c r="C785" s="26"/>
      <c r="D785" s="26"/>
      <c r="E785" s="26"/>
      <c r="F785" s="26"/>
      <c r="G785" s="26"/>
      <c r="H785" s="26"/>
      <c r="I785" s="26"/>
      <c r="J785" s="26"/>
      <c r="K785" s="26"/>
      <c r="L785" s="55"/>
      <c r="M785" s="56"/>
      <c r="N785" s="56"/>
      <c r="O785" s="56"/>
      <c r="P785" s="56"/>
      <c r="Q785" s="56"/>
      <c r="R785" s="56"/>
      <c r="S785" s="56"/>
      <c r="T785" s="57"/>
      <c r="U785" s="26"/>
      <c r="V785" s="26"/>
      <c r="W785" s="26"/>
      <c r="X785" s="26"/>
      <c r="Y785" s="26"/>
      <c r="Z785" s="26"/>
    </row>
    <row r="786" spans="1:26" ht="12.75" customHeight="1">
      <c r="A786" s="26"/>
      <c r="B786" s="54"/>
      <c r="C786" s="26"/>
      <c r="D786" s="26"/>
      <c r="E786" s="26"/>
      <c r="F786" s="26"/>
      <c r="G786" s="26"/>
      <c r="H786" s="26"/>
      <c r="I786" s="26"/>
      <c r="J786" s="26"/>
      <c r="K786" s="26"/>
      <c r="L786" s="55"/>
      <c r="M786" s="56"/>
      <c r="N786" s="56"/>
      <c r="O786" s="56"/>
      <c r="P786" s="56"/>
      <c r="Q786" s="56"/>
      <c r="R786" s="56"/>
      <c r="S786" s="56"/>
      <c r="T786" s="57"/>
      <c r="U786" s="26"/>
      <c r="V786" s="26"/>
      <c r="W786" s="26"/>
      <c r="X786" s="26"/>
      <c r="Y786" s="26"/>
      <c r="Z786" s="26"/>
    </row>
    <row r="787" spans="1:26" ht="12.75" customHeight="1">
      <c r="A787" s="26"/>
      <c r="B787" s="54"/>
      <c r="C787" s="26"/>
      <c r="D787" s="26"/>
      <c r="E787" s="26"/>
      <c r="F787" s="26"/>
      <c r="G787" s="26"/>
      <c r="H787" s="26"/>
      <c r="I787" s="26"/>
      <c r="J787" s="26"/>
      <c r="K787" s="26"/>
      <c r="L787" s="55"/>
      <c r="M787" s="56"/>
      <c r="N787" s="56"/>
      <c r="O787" s="56"/>
      <c r="P787" s="56"/>
      <c r="Q787" s="56"/>
      <c r="R787" s="56"/>
      <c r="S787" s="56"/>
      <c r="T787" s="57"/>
      <c r="U787" s="26"/>
      <c r="V787" s="26"/>
      <c r="W787" s="26"/>
      <c r="X787" s="26"/>
      <c r="Y787" s="26"/>
      <c r="Z787" s="26"/>
    </row>
    <row r="788" spans="1:26" ht="12.75" customHeight="1">
      <c r="A788" s="26"/>
      <c r="B788" s="54"/>
      <c r="C788" s="26"/>
      <c r="D788" s="26"/>
      <c r="E788" s="26"/>
      <c r="F788" s="26"/>
      <c r="G788" s="26"/>
      <c r="H788" s="26"/>
      <c r="I788" s="26"/>
      <c r="J788" s="26"/>
      <c r="K788" s="26"/>
      <c r="L788" s="55"/>
      <c r="M788" s="56"/>
      <c r="N788" s="56"/>
      <c r="O788" s="56"/>
      <c r="P788" s="56"/>
      <c r="Q788" s="56"/>
      <c r="R788" s="56"/>
      <c r="S788" s="56"/>
      <c r="T788" s="57"/>
      <c r="U788" s="26"/>
      <c r="V788" s="26"/>
      <c r="W788" s="26"/>
      <c r="X788" s="26"/>
      <c r="Y788" s="26"/>
      <c r="Z788" s="26"/>
    </row>
    <row r="789" spans="1:26" ht="12.75" customHeight="1">
      <c r="A789" s="26"/>
      <c r="B789" s="54"/>
      <c r="C789" s="26"/>
      <c r="D789" s="26"/>
      <c r="E789" s="26"/>
      <c r="F789" s="26"/>
      <c r="G789" s="26"/>
      <c r="H789" s="26"/>
      <c r="I789" s="26"/>
      <c r="J789" s="26"/>
      <c r="K789" s="26"/>
      <c r="L789" s="55"/>
      <c r="M789" s="56"/>
      <c r="N789" s="56"/>
      <c r="O789" s="56"/>
      <c r="P789" s="56"/>
      <c r="Q789" s="56"/>
      <c r="R789" s="56"/>
      <c r="S789" s="56"/>
      <c r="T789" s="57"/>
      <c r="U789" s="26"/>
      <c r="V789" s="26"/>
      <c r="W789" s="26"/>
      <c r="X789" s="26"/>
      <c r="Y789" s="26"/>
      <c r="Z789" s="26"/>
    </row>
    <row r="790" spans="1:26" ht="12.75" customHeight="1">
      <c r="A790" s="26"/>
      <c r="B790" s="54"/>
      <c r="C790" s="26"/>
      <c r="D790" s="26"/>
      <c r="E790" s="26"/>
      <c r="F790" s="26"/>
      <c r="G790" s="26"/>
      <c r="H790" s="26"/>
      <c r="I790" s="26"/>
      <c r="J790" s="26"/>
      <c r="K790" s="26"/>
      <c r="L790" s="55"/>
      <c r="M790" s="56"/>
      <c r="N790" s="56"/>
      <c r="O790" s="56"/>
      <c r="P790" s="56"/>
      <c r="Q790" s="56"/>
      <c r="R790" s="56"/>
      <c r="S790" s="56"/>
      <c r="T790" s="57"/>
      <c r="U790" s="26"/>
      <c r="V790" s="26"/>
      <c r="W790" s="26"/>
      <c r="X790" s="26"/>
      <c r="Y790" s="26"/>
      <c r="Z790" s="26"/>
    </row>
    <row r="791" spans="1:26" ht="12.75" customHeight="1">
      <c r="A791" s="26"/>
      <c r="B791" s="54"/>
      <c r="C791" s="26"/>
      <c r="D791" s="26"/>
      <c r="E791" s="26"/>
      <c r="F791" s="26"/>
      <c r="G791" s="26"/>
      <c r="H791" s="26"/>
      <c r="I791" s="26"/>
      <c r="J791" s="26"/>
      <c r="K791" s="26"/>
      <c r="L791" s="55"/>
      <c r="M791" s="56"/>
      <c r="N791" s="56"/>
      <c r="O791" s="56"/>
      <c r="P791" s="56"/>
      <c r="Q791" s="56"/>
      <c r="R791" s="56"/>
      <c r="S791" s="56"/>
      <c r="T791" s="57"/>
      <c r="U791" s="26"/>
      <c r="V791" s="26"/>
      <c r="W791" s="26"/>
      <c r="X791" s="26"/>
      <c r="Y791" s="26"/>
      <c r="Z791" s="26"/>
    </row>
    <row r="792" spans="1:26" ht="12.75" customHeight="1">
      <c r="A792" s="26"/>
      <c r="B792" s="54"/>
      <c r="C792" s="26"/>
      <c r="D792" s="26"/>
      <c r="E792" s="26"/>
      <c r="F792" s="26"/>
      <c r="G792" s="26"/>
      <c r="H792" s="26"/>
      <c r="I792" s="26"/>
      <c r="J792" s="26"/>
      <c r="K792" s="26"/>
      <c r="L792" s="55"/>
      <c r="M792" s="56"/>
      <c r="N792" s="56"/>
      <c r="O792" s="56"/>
      <c r="P792" s="56"/>
      <c r="Q792" s="56"/>
      <c r="R792" s="56"/>
      <c r="S792" s="56"/>
      <c r="T792" s="57"/>
      <c r="U792" s="26"/>
      <c r="V792" s="26"/>
      <c r="W792" s="26"/>
      <c r="X792" s="26"/>
      <c r="Y792" s="26"/>
      <c r="Z792" s="26"/>
    </row>
    <row r="793" spans="1:26" ht="12.75" customHeight="1">
      <c r="A793" s="26"/>
      <c r="B793" s="54"/>
      <c r="C793" s="26"/>
      <c r="D793" s="26"/>
      <c r="E793" s="26"/>
      <c r="F793" s="26"/>
      <c r="G793" s="26"/>
      <c r="H793" s="26"/>
      <c r="I793" s="26"/>
      <c r="J793" s="26"/>
      <c r="K793" s="26"/>
      <c r="L793" s="55"/>
      <c r="M793" s="56"/>
      <c r="N793" s="56"/>
      <c r="O793" s="56"/>
      <c r="P793" s="56"/>
      <c r="Q793" s="56"/>
      <c r="R793" s="56"/>
      <c r="S793" s="56"/>
      <c r="T793" s="57"/>
      <c r="U793" s="26"/>
      <c r="V793" s="26"/>
      <c r="W793" s="26"/>
      <c r="X793" s="26"/>
      <c r="Y793" s="26"/>
      <c r="Z793" s="26"/>
    </row>
    <row r="794" spans="1:26" ht="12.75" customHeight="1">
      <c r="A794" s="26"/>
      <c r="B794" s="54"/>
      <c r="C794" s="26"/>
      <c r="D794" s="26"/>
      <c r="E794" s="26"/>
      <c r="F794" s="26"/>
      <c r="G794" s="26"/>
      <c r="H794" s="26"/>
      <c r="I794" s="26"/>
      <c r="J794" s="26"/>
      <c r="K794" s="26"/>
      <c r="L794" s="55"/>
      <c r="M794" s="56"/>
      <c r="N794" s="56"/>
      <c r="O794" s="56"/>
      <c r="P794" s="56"/>
      <c r="Q794" s="56"/>
      <c r="R794" s="56"/>
      <c r="S794" s="56"/>
      <c r="T794" s="57"/>
      <c r="U794" s="26"/>
      <c r="V794" s="26"/>
      <c r="W794" s="26"/>
      <c r="X794" s="26"/>
      <c r="Y794" s="26"/>
      <c r="Z794" s="26"/>
    </row>
    <row r="795" spans="1:26" ht="12.75" customHeight="1">
      <c r="A795" s="26"/>
      <c r="B795" s="54"/>
      <c r="C795" s="26"/>
      <c r="D795" s="26"/>
      <c r="E795" s="26"/>
      <c r="F795" s="26"/>
      <c r="G795" s="26"/>
      <c r="H795" s="26"/>
      <c r="I795" s="26"/>
      <c r="J795" s="26"/>
      <c r="K795" s="26"/>
      <c r="L795" s="55"/>
      <c r="M795" s="56"/>
      <c r="N795" s="56"/>
      <c r="O795" s="56"/>
      <c r="P795" s="56"/>
      <c r="Q795" s="56"/>
      <c r="R795" s="56"/>
      <c r="S795" s="56"/>
      <c r="T795" s="57"/>
      <c r="U795" s="26"/>
      <c r="V795" s="26"/>
      <c r="W795" s="26"/>
      <c r="X795" s="26"/>
      <c r="Y795" s="26"/>
      <c r="Z795" s="26"/>
    </row>
    <row r="796" spans="1:26" ht="12.75" customHeight="1">
      <c r="A796" s="26"/>
      <c r="B796" s="54"/>
      <c r="C796" s="26"/>
      <c r="D796" s="26"/>
      <c r="E796" s="26"/>
      <c r="F796" s="26"/>
      <c r="G796" s="26"/>
      <c r="H796" s="26"/>
      <c r="I796" s="26"/>
      <c r="J796" s="26"/>
      <c r="K796" s="26"/>
      <c r="L796" s="55"/>
      <c r="M796" s="56"/>
      <c r="N796" s="56"/>
      <c r="O796" s="56"/>
      <c r="P796" s="56"/>
      <c r="Q796" s="56"/>
      <c r="R796" s="56"/>
      <c r="S796" s="56"/>
      <c r="T796" s="57"/>
      <c r="U796" s="26"/>
      <c r="V796" s="26"/>
      <c r="W796" s="26"/>
      <c r="X796" s="26"/>
      <c r="Y796" s="26"/>
      <c r="Z796" s="26"/>
    </row>
    <row r="797" spans="1:26" ht="12.75" customHeight="1">
      <c r="A797" s="26"/>
      <c r="B797" s="54"/>
      <c r="C797" s="26"/>
      <c r="D797" s="26"/>
      <c r="E797" s="26"/>
      <c r="F797" s="26"/>
      <c r="G797" s="26"/>
      <c r="H797" s="26"/>
      <c r="I797" s="26"/>
      <c r="J797" s="26"/>
      <c r="K797" s="26"/>
      <c r="L797" s="55"/>
      <c r="M797" s="56"/>
      <c r="N797" s="56"/>
      <c r="O797" s="56"/>
      <c r="P797" s="56"/>
      <c r="Q797" s="56"/>
      <c r="R797" s="56"/>
      <c r="S797" s="56"/>
      <c r="T797" s="57"/>
      <c r="U797" s="26"/>
      <c r="V797" s="26"/>
      <c r="W797" s="26"/>
      <c r="X797" s="26"/>
      <c r="Y797" s="26"/>
      <c r="Z797" s="26"/>
    </row>
    <row r="798" spans="1:26" ht="12.75" customHeight="1">
      <c r="A798" s="26"/>
      <c r="B798" s="54"/>
      <c r="C798" s="26"/>
      <c r="D798" s="26"/>
      <c r="E798" s="26"/>
      <c r="F798" s="26"/>
      <c r="G798" s="26"/>
      <c r="H798" s="26"/>
      <c r="I798" s="26"/>
      <c r="J798" s="26"/>
      <c r="K798" s="26"/>
      <c r="L798" s="55"/>
      <c r="M798" s="56"/>
      <c r="N798" s="56"/>
      <c r="O798" s="56"/>
      <c r="P798" s="56"/>
      <c r="Q798" s="56"/>
      <c r="R798" s="56"/>
      <c r="S798" s="56"/>
      <c r="T798" s="57"/>
      <c r="U798" s="26"/>
      <c r="V798" s="26"/>
      <c r="W798" s="26"/>
      <c r="X798" s="26"/>
      <c r="Y798" s="26"/>
      <c r="Z798" s="26"/>
    </row>
    <row r="799" spans="1:26" ht="12.75" customHeight="1">
      <c r="A799" s="26"/>
      <c r="B799" s="54"/>
      <c r="C799" s="26"/>
      <c r="D799" s="26"/>
      <c r="E799" s="26"/>
      <c r="F799" s="26"/>
      <c r="G799" s="26"/>
      <c r="H799" s="26"/>
      <c r="I799" s="26"/>
      <c r="J799" s="26"/>
      <c r="K799" s="26"/>
      <c r="L799" s="55"/>
      <c r="M799" s="56"/>
      <c r="N799" s="56"/>
      <c r="O799" s="56"/>
      <c r="P799" s="56"/>
      <c r="Q799" s="56"/>
      <c r="R799" s="56"/>
      <c r="S799" s="56"/>
      <c r="T799" s="57"/>
      <c r="U799" s="26"/>
      <c r="V799" s="26"/>
      <c r="W799" s="26"/>
      <c r="X799" s="26"/>
      <c r="Y799" s="26"/>
      <c r="Z799" s="26"/>
    </row>
    <row r="800" spans="1:26" ht="12.75" customHeight="1">
      <c r="A800" s="26"/>
      <c r="B800" s="54"/>
      <c r="C800" s="26"/>
      <c r="D800" s="26"/>
      <c r="E800" s="26"/>
      <c r="F800" s="26"/>
      <c r="G800" s="26"/>
      <c r="H800" s="26"/>
      <c r="I800" s="26"/>
      <c r="J800" s="26"/>
      <c r="K800" s="26"/>
      <c r="L800" s="55"/>
      <c r="M800" s="56"/>
      <c r="N800" s="56"/>
      <c r="O800" s="56"/>
      <c r="P800" s="56"/>
      <c r="Q800" s="56"/>
      <c r="R800" s="56"/>
      <c r="S800" s="56"/>
      <c r="T800" s="57"/>
      <c r="U800" s="26"/>
      <c r="V800" s="26"/>
      <c r="W800" s="26"/>
      <c r="X800" s="26"/>
      <c r="Y800" s="26"/>
      <c r="Z800" s="26"/>
    </row>
    <row r="801" spans="1:26" ht="12.75" customHeight="1">
      <c r="A801" s="26"/>
      <c r="B801" s="54"/>
      <c r="C801" s="26"/>
      <c r="D801" s="26"/>
      <c r="E801" s="26"/>
      <c r="F801" s="26"/>
      <c r="G801" s="26"/>
      <c r="H801" s="26"/>
      <c r="I801" s="26"/>
      <c r="J801" s="26"/>
      <c r="K801" s="26"/>
      <c r="L801" s="55"/>
      <c r="M801" s="56"/>
      <c r="N801" s="56"/>
      <c r="O801" s="56"/>
      <c r="P801" s="56"/>
      <c r="Q801" s="56"/>
      <c r="R801" s="56"/>
      <c r="S801" s="56"/>
      <c r="T801" s="57"/>
      <c r="U801" s="26"/>
      <c r="V801" s="26"/>
      <c r="W801" s="26"/>
      <c r="X801" s="26"/>
      <c r="Y801" s="26"/>
      <c r="Z801" s="26"/>
    </row>
    <row r="802" spans="1:26" ht="12.75" customHeight="1">
      <c r="A802" s="26"/>
      <c r="B802" s="54"/>
      <c r="C802" s="26"/>
      <c r="D802" s="26"/>
      <c r="E802" s="26"/>
      <c r="F802" s="26"/>
      <c r="G802" s="26"/>
      <c r="H802" s="26"/>
      <c r="I802" s="26"/>
      <c r="J802" s="26"/>
      <c r="K802" s="26"/>
      <c r="L802" s="55"/>
      <c r="M802" s="56"/>
      <c r="N802" s="56"/>
      <c r="O802" s="56"/>
      <c r="P802" s="56"/>
      <c r="Q802" s="56"/>
      <c r="R802" s="56"/>
      <c r="S802" s="56"/>
      <c r="T802" s="57"/>
      <c r="U802" s="26"/>
      <c r="V802" s="26"/>
      <c r="W802" s="26"/>
      <c r="X802" s="26"/>
      <c r="Y802" s="26"/>
      <c r="Z802" s="26"/>
    </row>
    <row r="803" spans="1:26" ht="12.75" customHeight="1">
      <c r="A803" s="26"/>
      <c r="B803" s="54"/>
      <c r="C803" s="26"/>
      <c r="D803" s="26"/>
      <c r="E803" s="26"/>
      <c r="F803" s="26"/>
      <c r="G803" s="26"/>
      <c r="H803" s="26"/>
      <c r="I803" s="26"/>
      <c r="J803" s="26"/>
      <c r="K803" s="26"/>
      <c r="L803" s="55"/>
      <c r="M803" s="56"/>
      <c r="N803" s="56"/>
      <c r="O803" s="56"/>
      <c r="P803" s="56"/>
      <c r="Q803" s="56"/>
      <c r="R803" s="56"/>
      <c r="S803" s="56"/>
      <c r="T803" s="57"/>
      <c r="U803" s="26"/>
      <c r="V803" s="26"/>
      <c r="W803" s="26"/>
      <c r="X803" s="26"/>
      <c r="Y803" s="26"/>
      <c r="Z803" s="26"/>
    </row>
    <row r="804" spans="1:26" ht="12.75" customHeight="1">
      <c r="A804" s="26"/>
      <c r="B804" s="54"/>
      <c r="C804" s="26"/>
      <c r="D804" s="26"/>
      <c r="E804" s="26"/>
      <c r="F804" s="26"/>
      <c r="G804" s="26"/>
      <c r="H804" s="26"/>
      <c r="I804" s="26"/>
      <c r="J804" s="26"/>
      <c r="K804" s="26"/>
      <c r="L804" s="55"/>
      <c r="M804" s="56"/>
      <c r="N804" s="56"/>
      <c r="O804" s="56"/>
      <c r="P804" s="56"/>
      <c r="Q804" s="56"/>
      <c r="R804" s="56"/>
      <c r="S804" s="56"/>
      <c r="T804" s="57"/>
      <c r="U804" s="26"/>
      <c r="V804" s="26"/>
      <c r="W804" s="26"/>
      <c r="X804" s="26"/>
      <c r="Y804" s="26"/>
      <c r="Z804" s="26"/>
    </row>
    <row r="805" spans="1:26" ht="12.75" customHeight="1">
      <c r="A805" s="26"/>
      <c r="B805" s="54"/>
      <c r="C805" s="26"/>
      <c r="D805" s="26"/>
      <c r="E805" s="26"/>
      <c r="F805" s="26"/>
      <c r="G805" s="26"/>
      <c r="H805" s="26"/>
      <c r="I805" s="26"/>
      <c r="J805" s="26"/>
      <c r="K805" s="26"/>
      <c r="L805" s="55"/>
      <c r="M805" s="56"/>
      <c r="N805" s="56"/>
      <c r="O805" s="56"/>
      <c r="P805" s="56"/>
      <c r="Q805" s="56"/>
      <c r="R805" s="56"/>
      <c r="S805" s="56"/>
      <c r="T805" s="57"/>
      <c r="U805" s="26"/>
      <c r="V805" s="26"/>
      <c r="W805" s="26"/>
      <c r="X805" s="26"/>
      <c r="Y805" s="26"/>
      <c r="Z805" s="26"/>
    </row>
    <row r="806" spans="1:26" ht="12.75" customHeight="1">
      <c r="A806" s="26"/>
      <c r="B806" s="54"/>
      <c r="C806" s="26"/>
      <c r="D806" s="26"/>
      <c r="E806" s="26"/>
      <c r="F806" s="26"/>
      <c r="G806" s="26"/>
      <c r="H806" s="26"/>
      <c r="I806" s="26"/>
      <c r="J806" s="26"/>
      <c r="K806" s="26"/>
      <c r="L806" s="55"/>
      <c r="M806" s="56"/>
      <c r="N806" s="56"/>
      <c r="O806" s="56"/>
      <c r="P806" s="56"/>
      <c r="Q806" s="56"/>
      <c r="R806" s="56"/>
      <c r="S806" s="56"/>
      <c r="T806" s="57"/>
      <c r="U806" s="26"/>
      <c r="V806" s="26"/>
      <c r="W806" s="26"/>
      <c r="X806" s="26"/>
      <c r="Y806" s="26"/>
      <c r="Z806" s="26"/>
    </row>
    <row r="807" spans="1:26" ht="12.75" customHeight="1">
      <c r="A807" s="26"/>
      <c r="B807" s="54"/>
      <c r="C807" s="26"/>
      <c r="D807" s="26"/>
      <c r="E807" s="26"/>
      <c r="F807" s="26"/>
      <c r="G807" s="26"/>
      <c r="H807" s="26"/>
      <c r="I807" s="26"/>
      <c r="J807" s="26"/>
      <c r="K807" s="26"/>
      <c r="L807" s="55"/>
      <c r="M807" s="56"/>
      <c r="N807" s="56"/>
      <c r="O807" s="56"/>
      <c r="P807" s="56"/>
      <c r="Q807" s="56"/>
      <c r="R807" s="56"/>
      <c r="S807" s="56"/>
      <c r="T807" s="57"/>
      <c r="U807" s="26"/>
      <c r="V807" s="26"/>
      <c r="W807" s="26"/>
      <c r="X807" s="26"/>
      <c r="Y807" s="26"/>
      <c r="Z807" s="26"/>
    </row>
    <row r="808" spans="1:26" ht="12.75" customHeight="1">
      <c r="A808" s="26"/>
      <c r="B808" s="54"/>
      <c r="C808" s="26"/>
      <c r="D808" s="26"/>
      <c r="E808" s="26"/>
      <c r="F808" s="26"/>
      <c r="G808" s="26"/>
      <c r="H808" s="26"/>
      <c r="I808" s="26"/>
      <c r="J808" s="26"/>
      <c r="K808" s="26"/>
      <c r="L808" s="55"/>
      <c r="M808" s="56"/>
      <c r="N808" s="56"/>
      <c r="O808" s="56"/>
      <c r="P808" s="56"/>
      <c r="Q808" s="56"/>
      <c r="R808" s="56"/>
      <c r="S808" s="56"/>
      <c r="T808" s="57"/>
      <c r="U808" s="26"/>
      <c r="V808" s="26"/>
      <c r="W808" s="26"/>
      <c r="X808" s="26"/>
      <c r="Y808" s="26"/>
      <c r="Z808" s="26"/>
    </row>
    <row r="809" spans="1:26" ht="12.75" customHeight="1">
      <c r="A809" s="26"/>
      <c r="B809" s="54"/>
      <c r="C809" s="26"/>
      <c r="D809" s="26"/>
      <c r="E809" s="26"/>
      <c r="F809" s="26"/>
      <c r="G809" s="26"/>
      <c r="H809" s="26"/>
      <c r="I809" s="26"/>
      <c r="J809" s="26"/>
      <c r="K809" s="26"/>
      <c r="L809" s="55"/>
      <c r="M809" s="56"/>
      <c r="N809" s="56"/>
      <c r="O809" s="56"/>
      <c r="P809" s="56"/>
      <c r="Q809" s="56"/>
      <c r="R809" s="56"/>
      <c r="S809" s="56"/>
      <c r="T809" s="57"/>
      <c r="U809" s="26"/>
      <c r="V809" s="26"/>
      <c r="W809" s="26"/>
      <c r="X809" s="26"/>
      <c r="Y809" s="26"/>
      <c r="Z809" s="26"/>
    </row>
    <row r="810" spans="1:26" ht="12.75" customHeight="1">
      <c r="A810" s="26"/>
      <c r="B810" s="54"/>
      <c r="C810" s="26"/>
      <c r="D810" s="26"/>
      <c r="E810" s="26"/>
      <c r="F810" s="26"/>
      <c r="G810" s="26"/>
      <c r="H810" s="26"/>
      <c r="I810" s="26"/>
      <c r="J810" s="26"/>
      <c r="K810" s="26"/>
      <c r="L810" s="55"/>
      <c r="M810" s="56"/>
      <c r="N810" s="56"/>
      <c r="O810" s="56"/>
      <c r="P810" s="56"/>
      <c r="Q810" s="56"/>
      <c r="R810" s="56"/>
      <c r="S810" s="56"/>
      <c r="T810" s="57"/>
      <c r="U810" s="26"/>
      <c r="V810" s="26"/>
      <c r="W810" s="26"/>
      <c r="X810" s="26"/>
      <c r="Y810" s="26"/>
      <c r="Z810" s="26"/>
    </row>
    <row r="811" spans="1:26" ht="12.75" customHeight="1">
      <c r="A811" s="26"/>
      <c r="B811" s="54"/>
      <c r="C811" s="26"/>
      <c r="D811" s="26"/>
      <c r="E811" s="26"/>
      <c r="F811" s="26"/>
      <c r="G811" s="26"/>
      <c r="H811" s="26"/>
      <c r="I811" s="26"/>
      <c r="J811" s="26"/>
      <c r="K811" s="26"/>
      <c r="L811" s="55"/>
      <c r="M811" s="56"/>
      <c r="N811" s="56"/>
      <c r="O811" s="56"/>
      <c r="P811" s="56"/>
      <c r="Q811" s="56"/>
      <c r="R811" s="56"/>
      <c r="S811" s="56"/>
      <c r="T811" s="57"/>
      <c r="U811" s="26"/>
      <c r="V811" s="26"/>
      <c r="W811" s="26"/>
      <c r="X811" s="26"/>
      <c r="Y811" s="26"/>
      <c r="Z811" s="26"/>
    </row>
    <row r="812" spans="1:26" ht="12.75" customHeight="1">
      <c r="A812" s="26"/>
      <c r="B812" s="54"/>
      <c r="C812" s="26"/>
      <c r="D812" s="26"/>
      <c r="E812" s="26"/>
      <c r="F812" s="26"/>
      <c r="G812" s="26"/>
      <c r="H812" s="26"/>
      <c r="I812" s="26"/>
      <c r="J812" s="26"/>
      <c r="K812" s="26"/>
      <c r="L812" s="55"/>
      <c r="M812" s="56"/>
      <c r="N812" s="56"/>
      <c r="O812" s="56"/>
      <c r="P812" s="56"/>
      <c r="Q812" s="56"/>
      <c r="R812" s="56"/>
      <c r="S812" s="56"/>
      <c r="T812" s="57"/>
      <c r="U812" s="26"/>
      <c r="V812" s="26"/>
      <c r="W812" s="26"/>
      <c r="X812" s="26"/>
      <c r="Y812" s="26"/>
      <c r="Z812" s="26"/>
    </row>
    <row r="813" spans="1:26" ht="12.75" customHeight="1">
      <c r="A813" s="26"/>
      <c r="B813" s="54"/>
      <c r="C813" s="26"/>
      <c r="D813" s="26"/>
      <c r="E813" s="26"/>
      <c r="F813" s="26"/>
      <c r="G813" s="26"/>
      <c r="H813" s="26"/>
      <c r="I813" s="26"/>
      <c r="J813" s="26"/>
      <c r="K813" s="26"/>
      <c r="L813" s="55"/>
      <c r="M813" s="56"/>
      <c r="N813" s="56"/>
      <c r="O813" s="56"/>
      <c r="P813" s="56"/>
      <c r="Q813" s="56"/>
      <c r="R813" s="56"/>
      <c r="S813" s="56"/>
      <c r="T813" s="57"/>
      <c r="U813" s="26"/>
      <c r="V813" s="26"/>
      <c r="W813" s="26"/>
      <c r="X813" s="26"/>
      <c r="Y813" s="26"/>
      <c r="Z813" s="26"/>
    </row>
    <row r="814" spans="1:26" ht="12.75" customHeight="1">
      <c r="A814" s="26"/>
      <c r="B814" s="54"/>
      <c r="C814" s="26"/>
      <c r="D814" s="26"/>
      <c r="E814" s="26"/>
      <c r="F814" s="26"/>
      <c r="G814" s="26"/>
      <c r="H814" s="26"/>
      <c r="I814" s="26"/>
      <c r="J814" s="26"/>
      <c r="K814" s="26"/>
      <c r="L814" s="55"/>
      <c r="M814" s="56"/>
      <c r="N814" s="56"/>
      <c r="O814" s="56"/>
      <c r="P814" s="56"/>
      <c r="Q814" s="56"/>
      <c r="R814" s="56"/>
      <c r="S814" s="56"/>
      <c r="T814" s="57"/>
      <c r="U814" s="26"/>
      <c r="V814" s="26"/>
      <c r="W814" s="26"/>
      <c r="X814" s="26"/>
      <c r="Y814" s="26"/>
      <c r="Z814" s="26"/>
    </row>
    <row r="815" spans="1:26" ht="12.75" customHeight="1">
      <c r="A815" s="26"/>
      <c r="B815" s="54"/>
      <c r="C815" s="26"/>
      <c r="D815" s="26"/>
      <c r="E815" s="26"/>
      <c r="F815" s="26"/>
      <c r="G815" s="26"/>
      <c r="H815" s="26"/>
      <c r="I815" s="26"/>
      <c r="J815" s="26"/>
      <c r="K815" s="26"/>
      <c r="L815" s="55"/>
      <c r="M815" s="56"/>
      <c r="N815" s="56"/>
      <c r="O815" s="56"/>
      <c r="P815" s="56"/>
      <c r="Q815" s="56"/>
      <c r="R815" s="56"/>
      <c r="S815" s="56"/>
      <c r="T815" s="57"/>
      <c r="U815" s="26"/>
      <c r="V815" s="26"/>
      <c r="W815" s="26"/>
      <c r="X815" s="26"/>
      <c r="Y815" s="26"/>
      <c r="Z815" s="26"/>
    </row>
    <row r="816" spans="1:26" ht="12.75" customHeight="1">
      <c r="A816" s="26"/>
      <c r="B816" s="54"/>
      <c r="C816" s="26"/>
      <c r="D816" s="26"/>
      <c r="E816" s="26"/>
      <c r="F816" s="26"/>
      <c r="G816" s="26"/>
      <c r="H816" s="26"/>
      <c r="I816" s="26"/>
      <c r="J816" s="26"/>
      <c r="K816" s="26"/>
      <c r="L816" s="55"/>
      <c r="M816" s="56"/>
      <c r="N816" s="56"/>
      <c r="O816" s="56"/>
      <c r="P816" s="56"/>
      <c r="Q816" s="56"/>
      <c r="R816" s="56"/>
      <c r="S816" s="56"/>
      <c r="T816" s="57"/>
      <c r="U816" s="26"/>
      <c r="V816" s="26"/>
      <c r="W816" s="26"/>
      <c r="X816" s="26"/>
      <c r="Y816" s="26"/>
      <c r="Z816" s="26"/>
    </row>
    <row r="817" spans="1:26" ht="12.75" customHeight="1">
      <c r="A817" s="26"/>
      <c r="B817" s="54"/>
      <c r="C817" s="26"/>
      <c r="D817" s="26"/>
      <c r="E817" s="26"/>
      <c r="F817" s="26"/>
      <c r="G817" s="26"/>
      <c r="H817" s="26"/>
      <c r="I817" s="26"/>
      <c r="J817" s="26"/>
      <c r="K817" s="26"/>
      <c r="L817" s="55"/>
      <c r="M817" s="56"/>
      <c r="N817" s="56"/>
      <c r="O817" s="56"/>
      <c r="P817" s="56"/>
      <c r="Q817" s="56"/>
      <c r="R817" s="56"/>
      <c r="S817" s="56"/>
      <c r="T817" s="57"/>
      <c r="U817" s="26"/>
      <c r="V817" s="26"/>
      <c r="W817" s="26"/>
      <c r="X817" s="26"/>
      <c r="Y817" s="26"/>
      <c r="Z817" s="26"/>
    </row>
    <row r="818" spans="1:26" ht="12.75" customHeight="1">
      <c r="A818" s="26"/>
      <c r="B818" s="54"/>
      <c r="C818" s="26"/>
      <c r="D818" s="26"/>
      <c r="E818" s="26"/>
      <c r="F818" s="26"/>
      <c r="G818" s="26"/>
      <c r="H818" s="26"/>
      <c r="I818" s="26"/>
      <c r="J818" s="26"/>
      <c r="K818" s="26"/>
      <c r="L818" s="55"/>
      <c r="M818" s="56"/>
      <c r="N818" s="56"/>
      <c r="O818" s="56"/>
      <c r="P818" s="56"/>
      <c r="Q818" s="56"/>
      <c r="R818" s="56"/>
      <c r="S818" s="56"/>
      <c r="T818" s="57"/>
      <c r="U818" s="26"/>
      <c r="V818" s="26"/>
      <c r="W818" s="26"/>
      <c r="X818" s="26"/>
      <c r="Y818" s="26"/>
      <c r="Z818" s="26"/>
    </row>
    <row r="819" spans="1:26" ht="12.75" customHeight="1">
      <c r="A819" s="26"/>
      <c r="B819" s="54"/>
      <c r="C819" s="26"/>
      <c r="D819" s="26"/>
      <c r="E819" s="26"/>
      <c r="F819" s="26"/>
      <c r="G819" s="26"/>
      <c r="H819" s="26"/>
      <c r="I819" s="26"/>
      <c r="J819" s="26"/>
      <c r="K819" s="26"/>
      <c r="L819" s="55"/>
      <c r="M819" s="56"/>
      <c r="N819" s="56"/>
      <c r="O819" s="56"/>
      <c r="P819" s="56"/>
      <c r="Q819" s="56"/>
      <c r="R819" s="56"/>
      <c r="S819" s="56"/>
      <c r="T819" s="57"/>
      <c r="U819" s="26"/>
      <c r="V819" s="26"/>
      <c r="W819" s="26"/>
      <c r="X819" s="26"/>
      <c r="Y819" s="26"/>
      <c r="Z819" s="26"/>
    </row>
    <row r="820" spans="1:26" ht="12.75" customHeight="1">
      <c r="A820" s="26"/>
      <c r="B820" s="54"/>
      <c r="C820" s="26"/>
      <c r="D820" s="26"/>
      <c r="E820" s="26"/>
      <c r="F820" s="26"/>
      <c r="G820" s="26"/>
      <c r="H820" s="26"/>
      <c r="I820" s="26"/>
      <c r="J820" s="26"/>
      <c r="K820" s="26"/>
      <c r="L820" s="55"/>
      <c r="M820" s="56"/>
      <c r="N820" s="56"/>
      <c r="O820" s="56"/>
      <c r="P820" s="56"/>
      <c r="Q820" s="56"/>
      <c r="R820" s="56"/>
      <c r="S820" s="56"/>
      <c r="T820" s="57"/>
      <c r="U820" s="26"/>
      <c r="V820" s="26"/>
      <c r="W820" s="26"/>
      <c r="X820" s="26"/>
      <c r="Y820" s="26"/>
      <c r="Z820" s="26"/>
    </row>
    <row r="821" spans="1:26" ht="12.75" customHeight="1">
      <c r="A821" s="26"/>
      <c r="B821" s="54"/>
      <c r="C821" s="26"/>
      <c r="D821" s="26"/>
      <c r="E821" s="26"/>
      <c r="F821" s="26"/>
      <c r="G821" s="26"/>
      <c r="H821" s="26"/>
      <c r="I821" s="26"/>
      <c r="J821" s="26"/>
      <c r="K821" s="26"/>
      <c r="L821" s="55"/>
      <c r="M821" s="56"/>
      <c r="N821" s="56"/>
      <c r="O821" s="56"/>
      <c r="P821" s="56"/>
      <c r="Q821" s="56"/>
      <c r="R821" s="56"/>
      <c r="S821" s="56"/>
      <c r="T821" s="57"/>
      <c r="U821" s="26"/>
      <c r="V821" s="26"/>
      <c r="W821" s="26"/>
      <c r="X821" s="26"/>
      <c r="Y821" s="26"/>
      <c r="Z821" s="26"/>
    </row>
    <row r="822" spans="1:26" ht="12.75" customHeight="1">
      <c r="A822" s="26"/>
      <c r="B822" s="54"/>
      <c r="C822" s="26"/>
      <c r="D822" s="26"/>
      <c r="E822" s="26"/>
      <c r="F822" s="26"/>
      <c r="G822" s="26"/>
      <c r="H822" s="26"/>
      <c r="I822" s="26"/>
      <c r="J822" s="26"/>
      <c r="K822" s="26"/>
      <c r="L822" s="55"/>
      <c r="M822" s="56"/>
      <c r="N822" s="56"/>
      <c r="O822" s="56"/>
      <c r="P822" s="56"/>
      <c r="Q822" s="56"/>
      <c r="R822" s="56"/>
      <c r="S822" s="56"/>
      <c r="T822" s="57"/>
      <c r="U822" s="26"/>
      <c r="V822" s="26"/>
      <c r="W822" s="26"/>
      <c r="X822" s="26"/>
      <c r="Y822" s="26"/>
      <c r="Z822" s="26"/>
    </row>
    <row r="823" spans="1:26" ht="12.75" customHeight="1">
      <c r="A823" s="26"/>
      <c r="B823" s="54"/>
      <c r="C823" s="26"/>
      <c r="D823" s="26"/>
      <c r="E823" s="26"/>
      <c r="F823" s="26"/>
      <c r="G823" s="26"/>
      <c r="H823" s="26"/>
      <c r="I823" s="26"/>
      <c r="J823" s="26"/>
      <c r="K823" s="26"/>
      <c r="L823" s="55"/>
      <c r="M823" s="56"/>
      <c r="N823" s="56"/>
      <c r="O823" s="56"/>
      <c r="P823" s="56"/>
      <c r="Q823" s="56"/>
      <c r="R823" s="56"/>
      <c r="S823" s="56"/>
      <c r="T823" s="57"/>
      <c r="U823" s="26"/>
      <c r="V823" s="26"/>
      <c r="W823" s="26"/>
      <c r="X823" s="26"/>
      <c r="Y823" s="26"/>
      <c r="Z823" s="26"/>
    </row>
    <row r="824" spans="1:26" ht="12.75" customHeight="1">
      <c r="A824" s="26"/>
      <c r="B824" s="54"/>
      <c r="C824" s="26"/>
      <c r="D824" s="26"/>
      <c r="E824" s="26"/>
      <c r="F824" s="26"/>
      <c r="G824" s="26"/>
      <c r="H824" s="26"/>
      <c r="I824" s="26"/>
      <c r="J824" s="26"/>
      <c r="K824" s="26"/>
      <c r="L824" s="55"/>
      <c r="M824" s="56"/>
      <c r="N824" s="56"/>
      <c r="O824" s="56"/>
      <c r="P824" s="56"/>
      <c r="Q824" s="56"/>
      <c r="R824" s="56"/>
      <c r="S824" s="56"/>
      <c r="T824" s="57"/>
      <c r="U824" s="26"/>
      <c r="V824" s="26"/>
      <c r="W824" s="26"/>
      <c r="X824" s="26"/>
      <c r="Y824" s="26"/>
      <c r="Z824" s="26"/>
    </row>
    <row r="825" spans="1:26" ht="12.75" customHeight="1">
      <c r="A825" s="26"/>
      <c r="B825" s="54"/>
      <c r="C825" s="26"/>
      <c r="D825" s="26"/>
      <c r="E825" s="26"/>
      <c r="F825" s="26"/>
      <c r="G825" s="26"/>
      <c r="H825" s="26"/>
      <c r="I825" s="26"/>
      <c r="J825" s="26"/>
      <c r="K825" s="26"/>
      <c r="L825" s="55"/>
      <c r="M825" s="56"/>
      <c r="N825" s="56"/>
      <c r="O825" s="56"/>
      <c r="P825" s="56"/>
      <c r="Q825" s="56"/>
      <c r="R825" s="56"/>
      <c r="S825" s="56"/>
      <c r="T825" s="57"/>
      <c r="U825" s="26"/>
      <c r="V825" s="26"/>
      <c r="W825" s="26"/>
      <c r="X825" s="26"/>
      <c r="Y825" s="26"/>
      <c r="Z825" s="26"/>
    </row>
    <row r="826" spans="1:26" ht="12.75" customHeight="1">
      <c r="A826" s="26"/>
      <c r="B826" s="54"/>
      <c r="C826" s="26"/>
      <c r="D826" s="26"/>
      <c r="E826" s="26"/>
      <c r="F826" s="26"/>
      <c r="G826" s="26"/>
      <c r="H826" s="26"/>
      <c r="I826" s="26"/>
      <c r="J826" s="26"/>
      <c r="K826" s="26"/>
      <c r="L826" s="55"/>
      <c r="M826" s="56"/>
      <c r="N826" s="56"/>
      <c r="O826" s="56"/>
      <c r="P826" s="56"/>
      <c r="Q826" s="56"/>
      <c r="R826" s="56"/>
      <c r="S826" s="56"/>
      <c r="T826" s="57"/>
      <c r="U826" s="26"/>
      <c r="V826" s="26"/>
      <c r="W826" s="26"/>
      <c r="X826" s="26"/>
      <c r="Y826" s="26"/>
      <c r="Z826" s="26"/>
    </row>
    <row r="827" spans="1:26" ht="12.75" customHeight="1">
      <c r="A827" s="26"/>
      <c r="B827" s="54"/>
      <c r="C827" s="26"/>
      <c r="D827" s="26"/>
      <c r="E827" s="26"/>
      <c r="F827" s="26"/>
      <c r="G827" s="26"/>
      <c r="H827" s="26"/>
      <c r="I827" s="26"/>
      <c r="J827" s="26"/>
      <c r="K827" s="26"/>
      <c r="L827" s="55"/>
      <c r="M827" s="56"/>
      <c r="N827" s="56"/>
      <c r="O827" s="56"/>
      <c r="P827" s="56"/>
      <c r="Q827" s="56"/>
      <c r="R827" s="56"/>
      <c r="S827" s="56"/>
      <c r="T827" s="57"/>
      <c r="U827" s="26"/>
      <c r="V827" s="26"/>
      <c r="W827" s="26"/>
      <c r="X827" s="26"/>
      <c r="Y827" s="26"/>
      <c r="Z827" s="26"/>
    </row>
    <row r="828" spans="1:26" ht="12.75" customHeight="1">
      <c r="A828" s="26"/>
      <c r="B828" s="54"/>
      <c r="C828" s="26"/>
      <c r="D828" s="26"/>
      <c r="E828" s="26"/>
      <c r="F828" s="26"/>
      <c r="G828" s="26"/>
      <c r="H828" s="26"/>
      <c r="I828" s="26"/>
      <c r="J828" s="26"/>
      <c r="K828" s="26"/>
      <c r="L828" s="55"/>
      <c r="M828" s="56"/>
      <c r="N828" s="56"/>
      <c r="O828" s="56"/>
      <c r="P828" s="56"/>
      <c r="Q828" s="56"/>
      <c r="R828" s="56"/>
      <c r="S828" s="56"/>
      <c r="T828" s="57"/>
      <c r="U828" s="26"/>
      <c r="V828" s="26"/>
      <c r="W828" s="26"/>
      <c r="X828" s="26"/>
      <c r="Y828" s="26"/>
      <c r="Z828" s="26"/>
    </row>
    <row r="829" spans="1:26" ht="12.75" customHeight="1">
      <c r="A829" s="26"/>
      <c r="B829" s="54"/>
      <c r="C829" s="26"/>
      <c r="D829" s="26"/>
      <c r="E829" s="26"/>
      <c r="F829" s="26"/>
      <c r="G829" s="26"/>
      <c r="H829" s="26"/>
      <c r="I829" s="26"/>
      <c r="J829" s="26"/>
      <c r="K829" s="26"/>
      <c r="L829" s="55"/>
      <c r="M829" s="56"/>
      <c r="N829" s="56"/>
      <c r="O829" s="56"/>
      <c r="P829" s="56"/>
      <c r="Q829" s="56"/>
      <c r="R829" s="56"/>
      <c r="S829" s="56"/>
      <c r="T829" s="57"/>
      <c r="U829" s="26"/>
      <c r="V829" s="26"/>
      <c r="W829" s="26"/>
      <c r="X829" s="26"/>
      <c r="Y829" s="26"/>
      <c r="Z829" s="26"/>
    </row>
    <row r="830" spans="1:26" ht="12.75" customHeight="1">
      <c r="A830" s="26"/>
      <c r="B830" s="54"/>
      <c r="C830" s="26"/>
      <c r="D830" s="26"/>
      <c r="E830" s="26"/>
      <c r="F830" s="26"/>
      <c r="G830" s="26"/>
      <c r="H830" s="26"/>
      <c r="I830" s="26"/>
      <c r="J830" s="26"/>
      <c r="K830" s="26"/>
      <c r="L830" s="55"/>
      <c r="M830" s="56"/>
      <c r="N830" s="56"/>
      <c r="O830" s="56"/>
      <c r="P830" s="56"/>
      <c r="Q830" s="56"/>
      <c r="R830" s="56"/>
      <c r="S830" s="56"/>
      <c r="T830" s="57"/>
      <c r="U830" s="26"/>
      <c r="V830" s="26"/>
      <c r="W830" s="26"/>
      <c r="X830" s="26"/>
      <c r="Y830" s="26"/>
      <c r="Z830" s="26"/>
    </row>
    <row r="831" spans="1:26" ht="12.75" customHeight="1">
      <c r="A831" s="26"/>
      <c r="B831" s="54"/>
      <c r="C831" s="26"/>
      <c r="D831" s="26"/>
      <c r="E831" s="26"/>
      <c r="F831" s="26"/>
      <c r="G831" s="26"/>
      <c r="H831" s="26"/>
      <c r="I831" s="26"/>
      <c r="J831" s="26"/>
      <c r="K831" s="26"/>
      <c r="L831" s="55"/>
      <c r="M831" s="56"/>
      <c r="N831" s="56"/>
      <c r="O831" s="56"/>
      <c r="P831" s="56"/>
      <c r="Q831" s="56"/>
      <c r="R831" s="56"/>
      <c r="S831" s="56"/>
      <c r="T831" s="57"/>
      <c r="U831" s="26"/>
      <c r="V831" s="26"/>
      <c r="W831" s="26"/>
      <c r="X831" s="26"/>
      <c r="Y831" s="26"/>
      <c r="Z831" s="26"/>
    </row>
    <row r="832" spans="1:26" ht="12.75" customHeight="1">
      <c r="A832" s="26"/>
      <c r="B832" s="54"/>
      <c r="C832" s="26"/>
      <c r="D832" s="26"/>
      <c r="E832" s="26"/>
      <c r="F832" s="26"/>
      <c r="G832" s="26"/>
      <c r="H832" s="26"/>
      <c r="I832" s="26"/>
      <c r="J832" s="26"/>
      <c r="K832" s="26"/>
      <c r="L832" s="55"/>
      <c r="M832" s="56"/>
      <c r="N832" s="56"/>
      <c r="O832" s="56"/>
      <c r="P832" s="56"/>
      <c r="Q832" s="56"/>
      <c r="R832" s="56"/>
      <c r="S832" s="56"/>
      <c r="T832" s="57"/>
      <c r="U832" s="26"/>
      <c r="V832" s="26"/>
      <c r="W832" s="26"/>
      <c r="X832" s="26"/>
      <c r="Y832" s="26"/>
      <c r="Z832" s="26"/>
    </row>
    <row r="833" spans="1:26" ht="12.75" customHeight="1">
      <c r="A833" s="26"/>
      <c r="B833" s="54"/>
      <c r="C833" s="26"/>
      <c r="D833" s="26"/>
      <c r="E833" s="26"/>
      <c r="F833" s="26"/>
      <c r="G833" s="26"/>
      <c r="H833" s="26"/>
      <c r="I833" s="26"/>
      <c r="J833" s="26"/>
      <c r="K833" s="26"/>
      <c r="L833" s="55"/>
      <c r="M833" s="56"/>
      <c r="N833" s="56"/>
      <c r="O833" s="56"/>
      <c r="P833" s="56"/>
      <c r="Q833" s="56"/>
      <c r="R833" s="56"/>
      <c r="S833" s="56"/>
      <c r="T833" s="57"/>
      <c r="U833" s="26"/>
      <c r="V833" s="26"/>
      <c r="W833" s="26"/>
      <c r="X833" s="26"/>
      <c r="Y833" s="26"/>
      <c r="Z833" s="26"/>
    </row>
    <row r="834" spans="1:26" ht="12.75" customHeight="1">
      <c r="A834" s="26"/>
      <c r="B834" s="54"/>
      <c r="C834" s="26"/>
      <c r="D834" s="26"/>
      <c r="E834" s="26"/>
      <c r="F834" s="26"/>
      <c r="G834" s="26"/>
      <c r="H834" s="26"/>
      <c r="I834" s="26"/>
      <c r="J834" s="26"/>
      <c r="K834" s="26"/>
      <c r="L834" s="55"/>
      <c r="M834" s="56"/>
      <c r="N834" s="56"/>
      <c r="O834" s="56"/>
      <c r="P834" s="56"/>
      <c r="Q834" s="56"/>
      <c r="R834" s="56"/>
      <c r="S834" s="56"/>
      <c r="T834" s="57"/>
      <c r="U834" s="26"/>
      <c r="V834" s="26"/>
      <c r="W834" s="26"/>
      <c r="X834" s="26"/>
      <c r="Y834" s="26"/>
      <c r="Z834" s="26"/>
    </row>
    <row r="835" spans="1:26" ht="12.75" customHeight="1">
      <c r="A835" s="26"/>
      <c r="B835" s="54"/>
      <c r="C835" s="26"/>
      <c r="D835" s="26"/>
      <c r="E835" s="26"/>
      <c r="F835" s="26"/>
      <c r="G835" s="26"/>
      <c r="H835" s="26"/>
      <c r="I835" s="26"/>
      <c r="J835" s="26"/>
      <c r="K835" s="26"/>
      <c r="L835" s="55"/>
      <c r="M835" s="56"/>
      <c r="N835" s="56"/>
      <c r="O835" s="56"/>
      <c r="P835" s="56"/>
      <c r="Q835" s="56"/>
      <c r="R835" s="56"/>
      <c r="S835" s="56"/>
      <c r="T835" s="57"/>
      <c r="U835" s="26"/>
      <c r="V835" s="26"/>
      <c r="W835" s="26"/>
      <c r="X835" s="26"/>
      <c r="Y835" s="26"/>
      <c r="Z835" s="26"/>
    </row>
    <row r="836" spans="1:26" ht="12.75" customHeight="1">
      <c r="A836" s="26"/>
      <c r="B836" s="54"/>
      <c r="C836" s="26"/>
      <c r="D836" s="26"/>
      <c r="E836" s="26"/>
      <c r="F836" s="26"/>
      <c r="G836" s="26"/>
      <c r="H836" s="26"/>
      <c r="I836" s="26"/>
      <c r="J836" s="26"/>
      <c r="K836" s="26"/>
      <c r="L836" s="55"/>
      <c r="M836" s="56"/>
      <c r="N836" s="56"/>
      <c r="O836" s="56"/>
      <c r="P836" s="56"/>
      <c r="Q836" s="56"/>
      <c r="R836" s="56"/>
      <c r="S836" s="56"/>
      <c r="T836" s="57"/>
      <c r="U836" s="26"/>
      <c r="V836" s="26"/>
      <c r="W836" s="26"/>
      <c r="X836" s="26"/>
      <c r="Y836" s="26"/>
      <c r="Z836" s="26"/>
    </row>
    <row r="837" spans="1:26" ht="12.75" customHeight="1">
      <c r="A837" s="26"/>
      <c r="B837" s="54"/>
      <c r="C837" s="26"/>
      <c r="D837" s="26"/>
      <c r="E837" s="26"/>
      <c r="F837" s="26"/>
      <c r="G837" s="26"/>
      <c r="H837" s="26"/>
      <c r="I837" s="26"/>
      <c r="J837" s="26"/>
      <c r="K837" s="26"/>
      <c r="L837" s="55"/>
      <c r="M837" s="56"/>
      <c r="N837" s="56"/>
      <c r="O837" s="56"/>
      <c r="P837" s="56"/>
      <c r="Q837" s="56"/>
      <c r="R837" s="56"/>
      <c r="S837" s="56"/>
      <c r="T837" s="57"/>
      <c r="U837" s="26"/>
      <c r="V837" s="26"/>
      <c r="W837" s="26"/>
      <c r="X837" s="26"/>
      <c r="Y837" s="26"/>
      <c r="Z837" s="26"/>
    </row>
    <row r="838" spans="1:26" ht="12.75" customHeight="1">
      <c r="A838" s="26"/>
      <c r="B838" s="54"/>
      <c r="C838" s="26"/>
      <c r="D838" s="26"/>
      <c r="E838" s="26"/>
      <c r="F838" s="26"/>
      <c r="G838" s="26"/>
      <c r="H838" s="26"/>
      <c r="I838" s="26"/>
      <c r="J838" s="26"/>
      <c r="K838" s="26"/>
      <c r="L838" s="55"/>
      <c r="M838" s="56"/>
      <c r="N838" s="56"/>
      <c r="O838" s="56"/>
      <c r="P838" s="56"/>
      <c r="Q838" s="56"/>
      <c r="R838" s="56"/>
      <c r="S838" s="56"/>
      <c r="T838" s="57"/>
      <c r="U838" s="26"/>
      <c r="V838" s="26"/>
      <c r="W838" s="26"/>
      <c r="X838" s="26"/>
      <c r="Y838" s="26"/>
      <c r="Z838" s="26"/>
    </row>
    <row r="839" spans="1:26" ht="12.75" customHeight="1">
      <c r="A839" s="26"/>
      <c r="B839" s="54"/>
      <c r="C839" s="26"/>
      <c r="D839" s="26"/>
      <c r="E839" s="26"/>
      <c r="F839" s="26"/>
      <c r="G839" s="26"/>
      <c r="H839" s="26"/>
      <c r="I839" s="26"/>
      <c r="J839" s="26"/>
      <c r="K839" s="26"/>
      <c r="L839" s="55"/>
      <c r="M839" s="56"/>
      <c r="N839" s="56"/>
      <c r="O839" s="56"/>
      <c r="P839" s="56"/>
      <c r="Q839" s="56"/>
      <c r="R839" s="56"/>
      <c r="S839" s="56"/>
      <c r="T839" s="57"/>
      <c r="U839" s="26"/>
      <c r="V839" s="26"/>
      <c r="W839" s="26"/>
      <c r="X839" s="26"/>
      <c r="Y839" s="26"/>
      <c r="Z839" s="26"/>
    </row>
    <row r="840" spans="1:26" ht="12.75" customHeight="1">
      <c r="A840" s="26"/>
      <c r="B840" s="54"/>
      <c r="C840" s="26"/>
      <c r="D840" s="26"/>
      <c r="E840" s="26"/>
      <c r="F840" s="26"/>
      <c r="G840" s="26"/>
      <c r="H840" s="26"/>
      <c r="I840" s="26"/>
      <c r="J840" s="26"/>
      <c r="K840" s="26"/>
      <c r="L840" s="55"/>
      <c r="M840" s="56"/>
      <c r="N840" s="56"/>
      <c r="O840" s="56"/>
      <c r="P840" s="56"/>
      <c r="Q840" s="56"/>
      <c r="R840" s="56"/>
      <c r="S840" s="56"/>
      <c r="T840" s="57"/>
      <c r="U840" s="26"/>
      <c r="V840" s="26"/>
      <c r="W840" s="26"/>
      <c r="X840" s="26"/>
      <c r="Y840" s="26"/>
      <c r="Z840" s="26"/>
    </row>
    <row r="841" spans="1:26" ht="12.75" customHeight="1">
      <c r="A841" s="26"/>
      <c r="B841" s="54"/>
      <c r="C841" s="26"/>
      <c r="D841" s="26"/>
      <c r="E841" s="26"/>
      <c r="F841" s="26"/>
      <c r="G841" s="26"/>
      <c r="H841" s="26"/>
      <c r="I841" s="26"/>
      <c r="J841" s="26"/>
      <c r="K841" s="26"/>
      <c r="L841" s="55"/>
      <c r="M841" s="56"/>
      <c r="N841" s="56"/>
      <c r="O841" s="56"/>
      <c r="P841" s="56"/>
      <c r="Q841" s="56"/>
      <c r="R841" s="56"/>
      <c r="S841" s="56"/>
      <c r="T841" s="57"/>
      <c r="U841" s="26"/>
      <c r="V841" s="26"/>
      <c r="W841" s="26"/>
      <c r="X841" s="26"/>
      <c r="Y841" s="26"/>
      <c r="Z841" s="26"/>
    </row>
    <row r="842" spans="1:26" ht="12.75" customHeight="1">
      <c r="A842" s="26"/>
      <c r="B842" s="54"/>
      <c r="C842" s="26"/>
      <c r="D842" s="26"/>
      <c r="E842" s="26"/>
      <c r="F842" s="26"/>
      <c r="G842" s="26"/>
      <c r="H842" s="26"/>
      <c r="I842" s="26"/>
      <c r="J842" s="26"/>
      <c r="K842" s="26"/>
      <c r="L842" s="55"/>
      <c r="M842" s="56"/>
      <c r="N842" s="56"/>
      <c r="O842" s="56"/>
      <c r="P842" s="56"/>
      <c r="Q842" s="56"/>
      <c r="R842" s="56"/>
      <c r="S842" s="56"/>
      <c r="T842" s="57"/>
      <c r="U842" s="26"/>
      <c r="V842" s="26"/>
      <c r="W842" s="26"/>
      <c r="X842" s="26"/>
      <c r="Y842" s="26"/>
      <c r="Z842" s="26"/>
    </row>
    <row r="843" spans="1:26" ht="12.75" customHeight="1">
      <c r="A843" s="26"/>
      <c r="B843" s="54"/>
      <c r="C843" s="26"/>
      <c r="D843" s="26"/>
      <c r="E843" s="26"/>
      <c r="F843" s="26"/>
      <c r="G843" s="26"/>
      <c r="H843" s="26"/>
      <c r="I843" s="26"/>
      <c r="J843" s="26"/>
      <c r="K843" s="26"/>
      <c r="L843" s="55"/>
      <c r="M843" s="56"/>
      <c r="N843" s="56"/>
      <c r="O843" s="56"/>
      <c r="P843" s="56"/>
      <c r="Q843" s="56"/>
      <c r="R843" s="56"/>
      <c r="S843" s="56"/>
      <c r="T843" s="57"/>
      <c r="U843" s="26"/>
      <c r="V843" s="26"/>
      <c r="W843" s="26"/>
      <c r="X843" s="26"/>
      <c r="Y843" s="26"/>
      <c r="Z843" s="26"/>
    </row>
    <row r="844" spans="1:26" ht="12.75" customHeight="1">
      <c r="A844" s="26"/>
      <c r="B844" s="54"/>
      <c r="C844" s="26"/>
      <c r="D844" s="26"/>
      <c r="E844" s="26"/>
      <c r="F844" s="26"/>
      <c r="G844" s="26"/>
      <c r="H844" s="26"/>
      <c r="I844" s="26"/>
      <c r="J844" s="26"/>
      <c r="K844" s="26"/>
      <c r="L844" s="55"/>
      <c r="M844" s="56"/>
      <c r="N844" s="56"/>
      <c r="O844" s="56"/>
      <c r="P844" s="56"/>
      <c r="Q844" s="56"/>
      <c r="R844" s="56"/>
      <c r="S844" s="56"/>
      <c r="T844" s="57"/>
      <c r="U844" s="26"/>
      <c r="V844" s="26"/>
      <c r="W844" s="26"/>
      <c r="X844" s="26"/>
      <c r="Y844" s="26"/>
      <c r="Z844" s="26"/>
    </row>
    <row r="845" spans="1:26" ht="12.75" customHeight="1">
      <c r="A845" s="26"/>
      <c r="B845" s="54"/>
      <c r="C845" s="26"/>
      <c r="D845" s="26"/>
      <c r="E845" s="26"/>
      <c r="F845" s="26"/>
      <c r="G845" s="26"/>
      <c r="H845" s="26"/>
      <c r="I845" s="26"/>
      <c r="J845" s="26"/>
      <c r="K845" s="26"/>
      <c r="L845" s="55"/>
      <c r="M845" s="56"/>
      <c r="N845" s="56"/>
      <c r="O845" s="56"/>
      <c r="P845" s="56"/>
      <c r="Q845" s="56"/>
      <c r="R845" s="56"/>
      <c r="S845" s="56"/>
      <c r="T845" s="57"/>
      <c r="U845" s="26"/>
      <c r="V845" s="26"/>
      <c r="W845" s="26"/>
      <c r="X845" s="26"/>
      <c r="Y845" s="26"/>
      <c r="Z845" s="26"/>
    </row>
    <row r="846" spans="1:26" ht="12.75" customHeight="1">
      <c r="A846" s="26"/>
      <c r="B846" s="54"/>
      <c r="C846" s="26"/>
      <c r="D846" s="26"/>
      <c r="E846" s="26"/>
      <c r="F846" s="26"/>
      <c r="G846" s="26"/>
      <c r="H846" s="26"/>
      <c r="I846" s="26"/>
      <c r="J846" s="26"/>
      <c r="K846" s="26"/>
      <c r="L846" s="55"/>
      <c r="M846" s="56"/>
      <c r="N846" s="56"/>
      <c r="O846" s="56"/>
      <c r="P846" s="56"/>
      <c r="Q846" s="56"/>
      <c r="R846" s="56"/>
      <c r="S846" s="56"/>
      <c r="T846" s="57"/>
      <c r="U846" s="26"/>
      <c r="V846" s="26"/>
      <c r="W846" s="26"/>
      <c r="X846" s="26"/>
      <c r="Y846" s="26"/>
      <c r="Z846" s="26"/>
    </row>
    <row r="847" spans="1:26" ht="12.75" customHeight="1">
      <c r="A847" s="26"/>
      <c r="B847" s="54"/>
      <c r="C847" s="26"/>
      <c r="D847" s="26"/>
      <c r="E847" s="26"/>
      <c r="F847" s="26"/>
      <c r="G847" s="26"/>
      <c r="H847" s="26"/>
      <c r="I847" s="26"/>
      <c r="J847" s="26"/>
      <c r="K847" s="26"/>
      <c r="L847" s="55"/>
      <c r="M847" s="56"/>
      <c r="N847" s="56"/>
      <c r="O847" s="56"/>
      <c r="P847" s="56"/>
      <c r="Q847" s="56"/>
      <c r="R847" s="56"/>
      <c r="S847" s="56"/>
      <c r="T847" s="57"/>
      <c r="U847" s="26"/>
      <c r="V847" s="26"/>
      <c r="W847" s="26"/>
      <c r="X847" s="26"/>
      <c r="Y847" s="26"/>
      <c r="Z847" s="26"/>
    </row>
    <row r="848" spans="1:26" ht="12.75" customHeight="1">
      <c r="A848" s="26"/>
      <c r="B848" s="54"/>
      <c r="C848" s="26"/>
      <c r="D848" s="26"/>
      <c r="E848" s="26"/>
      <c r="F848" s="26"/>
      <c r="G848" s="26"/>
      <c r="H848" s="26"/>
      <c r="I848" s="26"/>
      <c r="J848" s="26"/>
      <c r="K848" s="26"/>
      <c r="L848" s="55"/>
      <c r="M848" s="56"/>
      <c r="N848" s="56"/>
      <c r="O848" s="56"/>
      <c r="P848" s="56"/>
      <c r="Q848" s="56"/>
      <c r="R848" s="56"/>
      <c r="S848" s="56"/>
      <c r="T848" s="57"/>
      <c r="U848" s="26"/>
      <c r="V848" s="26"/>
      <c r="W848" s="26"/>
      <c r="X848" s="26"/>
      <c r="Y848" s="26"/>
      <c r="Z848" s="26"/>
    </row>
    <row r="849" spans="1:26" ht="12.75" customHeight="1">
      <c r="A849" s="26"/>
      <c r="B849" s="54"/>
      <c r="C849" s="26"/>
      <c r="D849" s="26"/>
      <c r="E849" s="26"/>
      <c r="F849" s="26"/>
      <c r="G849" s="26"/>
      <c r="H849" s="26"/>
      <c r="I849" s="26"/>
      <c r="J849" s="26"/>
      <c r="K849" s="26"/>
      <c r="L849" s="55"/>
      <c r="M849" s="56"/>
      <c r="N849" s="56"/>
      <c r="O849" s="56"/>
      <c r="P849" s="56"/>
      <c r="Q849" s="56"/>
      <c r="R849" s="56"/>
      <c r="S849" s="56"/>
      <c r="T849" s="57"/>
      <c r="U849" s="26"/>
      <c r="V849" s="26"/>
      <c r="W849" s="26"/>
      <c r="X849" s="26"/>
      <c r="Y849" s="26"/>
      <c r="Z849" s="26"/>
    </row>
    <row r="850" spans="1:26" ht="12.75" customHeight="1">
      <c r="A850" s="26"/>
      <c r="B850" s="54"/>
      <c r="C850" s="26"/>
      <c r="D850" s="26"/>
      <c r="E850" s="26"/>
      <c r="F850" s="26"/>
      <c r="G850" s="26"/>
      <c r="H850" s="26"/>
      <c r="I850" s="26"/>
      <c r="J850" s="26"/>
      <c r="K850" s="26"/>
      <c r="L850" s="55"/>
      <c r="M850" s="56"/>
      <c r="N850" s="56"/>
      <c r="O850" s="56"/>
      <c r="P850" s="56"/>
      <c r="Q850" s="56"/>
      <c r="R850" s="56"/>
      <c r="S850" s="56"/>
      <c r="T850" s="57"/>
      <c r="U850" s="26"/>
      <c r="V850" s="26"/>
      <c r="W850" s="26"/>
      <c r="X850" s="26"/>
      <c r="Y850" s="26"/>
      <c r="Z850" s="26"/>
    </row>
    <row r="851" spans="1:26" ht="12.75" customHeight="1">
      <c r="A851" s="26"/>
      <c r="B851" s="54"/>
      <c r="C851" s="26"/>
      <c r="D851" s="26"/>
      <c r="E851" s="26"/>
      <c r="F851" s="26"/>
      <c r="G851" s="26"/>
      <c r="H851" s="26"/>
      <c r="I851" s="26"/>
      <c r="J851" s="26"/>
      <c r="K851" s="26"/>
      <c r="L851" s="55"/>
      <c r="M851" s="56"/>
      <c r="N851" s="56"/>
      <c r="O851" s="56"/>
      <c r="P851" s="56"/>
      <c r="Q851" s="56"/>
      <c r="R851" s="56"/>
      <c r="S851" s="56"/>
      <c r="T851" s="57"/>
      <c r="U851" s="26"/>
      <c r="V851" s="26"/>
      <c r="W851" s="26"/>
      <c r="X851" s="26"/>
      <c r="Y851" s="26"/>
      <c r="Z851" s="26"/>
    </row>
    <row r="852" spans="1:26" ht="12.75" customHeight="1">
      <c r="A852" s="26"/>
      <c r="B852" s="54"/>
      <c r="C852" s="26"/>
      <c r="D852" s="26"/>
      <c r="E852" s="26"/>
      <c r="F852" s="26"/>
      <c r="G852" s="26"/>
      <c r="H852" s="26"/>
      <c r="I852" s="26"/>
      <c r="J852" s="26"/>
      <c r="K852" s="26"/>
      <c r="L852" s="55"/>
      <c r="M852" s="56"/>
      <c r="N852" s="56"/>
      <c r="O852" s="56"/>
      <c r="P852" s="56"/>
      <c r="Q852" s="56"/>
      <c r="R852" s="56"/>
      <c r="S852" s="56"/>
      <c r="T852" s="57"/>
      <c r="U852" s="26"/>
      <c r="V852" s="26"/>
      <c r="W852" s="26"/>
      <c r="X852" s="26"/>
      <c r="Y852" s="26"/>
      <c r="Z852" s="26"/>
    </row>
    <row r="853" spans="1:26" ht="12.75" customHeight="1">
      <c r="A853" s="26"/>
      <c r="B853" s="54"/>
      <c r="C853" s="26"/>
      <c r="D853" s="26"/>
      <c r="E853" s="26"/>
      <c r="F853" s="26"/>
      <c r="G853" s="26"/>
      <c r="H853" s="26"/>
      <c r="I853" s="26"/>
      <c r="J853" s="26"/>
      <c r="K853" s="26"/>
      <c r="L853" s="55"/>
      <c r="M853" s="56"/>
      <c r="N853" s="56"/>
      <c r="O853" s="56"/>
      <c r="P853" s="56"/>
      <c r="Q853" s="56"/>
      <c r="R853" s="56"/>
      <c r="S853" s="56"/>
      <c r="T853" s="57"/>
      <c r="U853" s="26"/>
      <c r="V853" s="26"/>
      <c r="W853" s="26"/>
      <c r="X853" s="26"/>
      <c r="Y853" s="26"/>
      <c r="Z853" s="26"/>
    </row>
    <row r="854" spans="1:26" ht="12.75" customHeight="1">
      <c r="A854" s="26"/>
      <c r="B854" s="54"/>
      <c r="C854" s="26"/>
      <c r="D854" s="26"/>
      <c r="E854" s="26"/>
      <c r="F854" s="26"/>
      <c r="G854" s="26"/>
      <c r="H854" s="26"/>
      <c r="I854" s="26"/>
      <c r="J854" s="26"/>
      <c r="K854" s="26"/>
      <c r="L854" s="55"/>
      <c r="M854" s="56"/>
      <c r="N854" s="56"/>
      <c r="O854" s="56"/>
      <c r="P854" s="56"/>
      <c r="Q854" s="56"/>
      <c r="R854" s="56"/>
      <c r="S854" s="56"/>
      <c r="T854" s="57"/>
      <c r="U854" s="26"/>
      <c r="V854" s="26"/>
      <c r="W854" s="26"/>
      <c r="X854" s="26"/>
      <c r="Y854" s="26"/>
      <c r="Z854" s="26"/>
    </row>
    <row r="855" spans="1:26" ht="12.75" customHeight="1">
      <c r="A855" s="26"/>
      <c r="B855" s="54"/>
      <c r="C855" s="26"/>
      <c r="D855" s="26"/>
      <c r="E855" s="26"/>
      <c r="F855" s="26"/>
      <c r="G855" s="26"/>
      <c r="H855" s="26"/>
      <c r="I855" s="26"/>
      <c r="J855" s="26"/>
      <c r="K855" s="26"/>
      <c r="L855" s="55"/>
      <c r="M855" s="56"/>
      <c r="N855" s="56"/>
      <c r="O855" s="56"/>
      <c r="P855" s="56"/>
      <c r="Q855" s="56"/>
      <c r="R855" s="56"/>
      <c r="S855" s="56"/>
      <c r="T855" s="57"/>
      <c r="U855" s="26"/>
      <c r="V855" s="26"/>
      <c r="W855" s="26"/>
      <c r="X855" s="26"/>
      <c r="Y855" s="26"/>
      <c r="Z855" s="26"/>
    </row>
    <row r="856" spans="1:26" ht="12.75" customHeight="1">
      <c r="A856" s="26"/>
      <c r="B856" s="54"/>
      <c r="C856" s="26"/>
      <c r="D856" s="26"/>
      <c r="E856" s="26"/>
      <c r="F856" s="26"/>
      <c r="G856" s="26"/>
      <c r="H856" s="26"/>
      <c r="I856" s="26"/>
      <c r="J856" s="26"/>
      <c r="K856" s="26"/>
      <c r="L856" s="55"/>
      <c r="M856" s="56"/>
      <c r="N856" s="56"/>
      <c r="O856" s="56"/>
      <c r="P856" s="56"/>
      <c r="Q856" s="56"/>
      <c r="R856" s="56"/>
      <c r="S856" s="56"/>
      <c r="T856" s="57"/>
      <c r="U856" s="26"/>
      <c r="V856" s="26"/>
      <c r="W856" s="26"/>
      <c r="X856" s="26"/>
      <c r="Y856" s="26"/>
      <c r="Z856" s="26"/>
    </row>
    <row r="857" spans="1:26" ht="12.75" customHeight="1">
      <c r="A857" s="26"/>
      <c r="B857" s="54"/>
      <c r="C857" s="26"/>
      <c r="D857" s="26"/>
      <c r="E857" s="26"/>
      <c r="F857" s="26"/>
      <c r="G857" s="26"/>
      <c r="H857" s="26"/>
      <c r="I857" s="26"/>
      <c r="J857" s="26"/>
      <c r="K857" s="26"/>
      <c r="L857" s="55"/>
      <c r="M857" s="56"/>
      <c r="N857" s="56"/>
      <c r="O857" s="56"/>
      <c r="P857" s="56"/>
      <c r="Q857" s="56"/>
      <c r="R857" s="56"/>
      <c r="S857" s="56"/>
      <c r="T857" s="57"/>
      <c r="U857" s="26"/>
      <c r="V857" s="26"/>
      <c r="W857" s="26"/>
      <c r="X857" s="26"/>
      <c r="Y857" s="26"/>
      <c r="Z857" s="26"/>
    </row>
    <row r="858" spans="1:26" ht="12.75" customHeight="1">
      <c r="A858" s="26"/>
      <c r="B858" s="54"/>
      <c r="C858" s="26"/>
      <c r="D858" s="26"/>
      <c r="E858" s="26"/>
      <c r="F858" s="26"/>
      <c r="G858" s="26"/>
      <c r="H858" s="26"/>
      <c r="I858" s="26"/>
      <c r="J858" s="26"/>
      <c r="K858" s="26"/>
      <c r="L858" s="55"/>
      <c r="M858" s="56"/>
      <c r="N858" s="56"/>
      <c r="O858" s="56"/>
      <c r="P858" s="56"/>
      <c r="Q858" s="56"/>
      <c r="R858" s="56"/>
      <c r="S858" s="56"/>
      <c r="T858" s="57"/>
      <c r="U858" s="26"/>
      <c r="V858" s="26"/>
      <c r="W858" s="26"/>
      <c r="X858" s="26"/>
      <c r="Y858" s="26"/>
      <c r="Z858" s="26"/>
    </row>
    <row r="859" spans="1:26" ht="12.75" customHeight="1">
      <c r="A859" s="26"/>
      <c r="B859" s="54"/>
      <c r="C859" s="26"/>
      <c r="D859" s="26"/>
      <c r="E859" s="26"/>
      <c r="F859" s="26"/>
      <c r="G859" s="26"/>
      <c r="H859" s="26"/>
      <c r="I859" s="26"/>
      <c r="J859" s="26"/>
      <c r="K859" s="26"/>
      <c r="L859" s="55"/>
      <c r="M859" s="56"/>
      <c r="N859" s="56"/>
      <c r="O859" s="56"/>
      <c r="P859" s="56"/>
      <c r="Q859" s="56"/>
      <c r="R859" s="56"/>
      <c r="S859" s="56"/>
      <c r="T859" s="57"/>
      <c r="U859" s="26"/>
      <c r="V859" s="26"/>
      <c r="W859" s="26"/>
      <c r="X859" s="26"/>
      <c r="Y859" s="26"/>
      <c r="Z859" s="26"/>
    </row>
    <row r="860" spans="1:26" ht="12.75" customHeight="1">
      <c r="A860" s="26"/>
      <c r="B860" s="54"/>
      <c r="C860" s="26"/>
      <c r="D860" s="26"/>
      <c r="E860" s="26"/>
      <c r="F860" s="26"/>
      <c r="G860" s="26"/>
      <c r="H860" s="26"/>
      <c r="I860" s="26"/>
      <c r="J860" s="26"/>
      <c r="K860" s="26"/>
      <c r="L860" s="55"/>
      <c r="M860" s="56"/>
      <c r="N860" s="56"/>
      <c r="O860" s="56"/>
      <c r="P860" s="56"/>
      <c r="Q860" s="56"/>
      <c r="R860" s="56"/>
      <c r="S860" s="56"/>
      <c r="T860" s="57"/>
      <c r="U860" s="26"/>
      <c r="V860" s="26"/>
      <c r="W860" s="26"/>
      <c r="X860" s="26"/>
      <c r="Y860" s="26"/>
      <c r="Z860" s="26"/>
    </row>
    <row r="861" spans="1:26" ht="12.75" customHeight="1">
      <c r="A861" s="26"/>
      <c r="B861" s="54"/>
      <c r="C861" s="26"/>
      <c r="D861" s="26"/>
      <c r="E861" s="26"/>
      <c r="F861" s="26"/>
      <c r="G861" s="26"/>
      <c r="H861" s="26"/>
      <c r="I861" s="26"/>
      <c r="J861" s="26"/>
      <c r="K861" s="26"/>
      <c r="L861" s="55"/>
      <c r="M861" s="56"/>
      <c r="N861" s="56"/>
      <c r="O861" s="56"/>
      <c r="P861" s="56"/>
      <c r="Q861" s="56"/>
      <c r="R861" s="56"/>
      <c r="S861" s="56"/>
      <c r="T861" s="57"/>
      <c r="U861" s="26"/>
      <c r="V861" s="26"/>
      <c r="W861" s="26"/>
      <c r="X861" s="26"/>
      <c r="Y861" s="26"/>
      <c r="Z861" s="26"/>
    </row>
    <row r="862" spans="1:26" ht="12.75" customHeight="1">
      <c r="A862" s="26"/>
      <c r="B862" s="54"/>
      <c r="C862" s="26"/>
      <c r="D862" s="26"/>
      <c r="E862" s="26"/>
      <c r="F862" s="26"/>
      <c r="G862" s="26"/>
      <c r="H862" s="26"/>
      <c r="I862" s="26"/>
      <c r="J862" s="26"/>
      <c r="K862" s="26"/>
      <c r="L862" s="55"/>
      <c r="M862" s="56"/>
      <c r="N862" s="56"/>
      <c r="O862" s="56"/>
      <c r="P862" s="56"/>
      <c r="Q862" s="56"/>
      <c r="R862" s="56"/>
      <c r="S862" s="56"/>
      <c r="T862" s="57"/>
      <c r="U862" s="26"/>
      <c r="V862" s="26"/>
      <c r="W862" s="26"/>
      <c r="X862" s="26"/>
      <c r="Y862" s="26"/>
      <c r="Z862" s="26"/>
    </row>
    <row r="863" spans="1:26" ht="12.75" customHeight="1">
      <c r="A863" s="26"/>
      <c r="B863" s="54"/>
      <c r="C863" s="26"/>
      <c r="D863" s="26"/>
      <c r="E863" s="26"/>
      <c r="F863" s="26"/>
      <c r="G863" s="26"/>
      <c r="H863" s="26"/>
      <c r="I863" s="26"/>
      <c r="J863" s="26"/>
      <c r="K863" s="26"/>
      <c r="L863" s="55"/>
      <c r="M863" s="56"/>
      <c r="N863" s="56"/>
      <c r="O863" s="56"/>
      <c r="P863" s="56"/>
      <c r="Q863" s="56"/>
      <c r="R863" s="56"/>
      <c r="S863" s="56"/>
      <c r="T863" s="57"/>
      <c r="U863" s="26"/>
      <c r="V863" s="26"/>
      <c r="W863" s="26"/>
      <c r="X863" s="26"/>
      <c r="Y863" s="26"/>
      <c r="Z863" s="26"/>
    </row>
    <row r="864" spans="1:26" ht="12.75" customHeight="1">
      <c r="A864" s="26"/>
      <c r="B864" s="54"/>
      <c r="C864" s="26"/>
      <c r="D864" s="26"/>
      <c r="E864" s="26"/>
      <c r="F864" s="26"/>
      <c r="G864" s="26"/>
      <c r="H864" s="26"/>
      <c r="I864" s="26"/>
      <c r="J864" s="26"/>
      <c r="K864" s="26"/>
      <c r="L864" s="55"/>
      <c r="M864" s="56"/>
      <c r="N864" s="56"/>
      <c r="O864" s="56"/>
      <c r="P864" s="56"/>
      <c r="Q864" s="56"/>
      <c r="R864" s="56"/>
      <c r="S864" s="56"/>
      <c r="T864" s="57"/>
      <c r="U864" s="26"/>
      <c r="V864" s="26"/>
      <c r="W864" s="26"/>
      <c r="X864" s="26"/>
      <c r="Y864" s="26"/>
      <c r="Z864" s="26"/>
    </row>
    <row r="865" spans="1:26" ht="12.75" customHeight="1">
      <c r="A865" s="26"/>
      <c r="B865" s="54"/>
      <c r="C865" s="26"/>
      <c r="D865" s="26"/>
      <c r="E865" s="26"/>
      <c r="F865" s="26"/>
      <c r="G865" s="26"/>
      <c r="H865" s="26"/>
      <c r="I865" s="26"/>
      <c r="J865" s="26"/>
      <c r="K865" s="26"/>
      <c r="L865" s="55"/>
      <c r="M865" s="56"/>
      <c r="N865" s="56"/>
      <c r="O865" s="56"/>
      <c r="P865" s="56"/>
      <c r="Q865" s="56"/>
      <c r="R865" s="56"/>
      <c r="S865" s="56"/>
      <c r="T865" s="57"/>
      <c r="U865" s="26"/>
      <c r="V865" s="26"/>
      <c r="W865" s="26"/>
      <c r="X865" s="26"/>
      <c r="Y865" s="26"/>
      <c r="Z865" s="26"/>
    </row>
    <row r="866" spans="1:26" ht="12.75" customHeight="1">
      <c r="A866" s="26"/>
      <c r="B866" s="54"/>
      <c r="C866" s="26"/>
      <c r="D866" s="26"/>
      <c r="E866" s="26"/>
      <c r="F866" s="26"/>
      <c r="G866" s="26"/>
      <c r="H866" s="26"/>
      <c r="I866" s="26"/>
      <c r="J866" s="26"/>
      <c r="K866" s="26"/>
      <c r="L866" s="55"/>
      <c r="M866" s="56"/>
      <c r="N866" s="56"/>
      <c r="O866" s="56"/>
      <c r="P866" s="56"/>
      <c r="Q866" s="56"/>
      <c r="R866" s="56"/>
      <c r="S866" s="56"/>
      <c r="T866" s="57"/>
      <c r="U866" s="26"/>
      <c r="V866" s="26"/>
      <c r="W866" s="26"/>
      <c r="X866" s="26"/>
      <c r="Y866" s="26"/>
      <c r="Z866" s="26"/>
    </row>
    <row r="867" spans="1:26" ht="12.75" customHeight="1">
      <c r="A867" s="26"/>
      <c r="B867" s="54"/>
      <c r="C867" s="26"/>
      <c r="D867" s="26"/>
      <c r="E867" s="26"/>
      <c r="F867" s="26"/>
      <c r="G867" s="26"/>
      <c r="H867" s="26"/>
      <c r="I867" s="26"/>
      <c r="J867" s="26"/>
      <c r="K867" s="26"/>
      <c r="L867" s="55"/>
      <c r="M867" s="56"/>
      <c r="N867" s="56"/>
      <c r="O867" s="56"/>
      <c r="P867" s="56"/>
      <c r="Q867" s="56"/>
      <c r="R867" s="56"/>
      <c r="S867" s="56"/>
      <c r="T867" s="57"/>
      <c r="U867" s="26"/>
      <c r="V867" s="26"/>
      <c r="W867" s="26"/>
      <c r="X867" s="26"/>
      <c r="Y867" s="26"/>
      <c r="Z867" s="26"/>
    </row>
    <row r="868" spans="1:26" ht="12.75" customHeight="1">
      <c r="A868" s="26"/>
      <c r="B868" s="54"/>
      <c r="C868" s="26"/>
      <c r="D868" s="26"/>
      <c r="E868" s="26"/>
      <c r="F868" s="26"/>
      <c r="G868" s="26"/>
      <c r="H868" s="26"/>
      <c r="I868" s="26"/>
      <c r="J868" s="26"/>
      <c r="K868" s="26"/>
      <c r="L868" s="55"/>
      <c r="M868" s="56"/>
      <c r="N868" s="56"/>
      <c r="O868" s="56"/>
      <c r="P868" s="56"/>
      <c r="Q868" s="56"/>
      <c r="R868" s="56"/>
      <c r="S868" s="56"/>
      <c r="T868" s="57"/>
      <c r="U868" s="26"/>
      <c r="V868" s="26"/>
      <c r="W868" s="26"/>
      <c r="X868" s="26"/>
      <c r="Y868" s="26"/>
      <c r="Z868" s="26"/>
    </row>
    <row r="869" spans="1:26" ht="12.75" customHeight="1">
      <c r="A869" s="26"/>
      <c r="B869" s="54"/>
      <c r="C869" s="26"/>
      <c r="D869" s="26"/>
      <c r="E869" s="26"/>
      <c r="F869" s="26"/>
      <c r="G869" s="26"/>
      <c r="H869" s="26"/>
      <c r="I869" s="26"/>
      <c r="J869" s="26"/>
      <c r="K869" s="26"/>
      <c r="L869" s="55"/>
      <c r="M869" s="56"/>
      <c r="N869" s="56"/>
      <c r="O869" s="56"/>
      <c r="P869" s="56"/>
      <c r="Q869" s="56"/>
      <c r="R869" s="56"/>
      <c r="S869" s="56"/>
      <c r="T869" s="57"/>
      <c r="U869" s="26"/>
      <c r="V869" s="26"/>
      <c r="W869" s="26"/>
      <c r="X869" s="26"/>
      <c r="Y869" s="26"/>
      <c r="Z869" s="26"/>
    </row>
    <row r="870" spans="1:26" ht="12.75" customHeight="1">
      <c r="A870" s="26"/>
      <c r="B870" s="54"/>
      <c r="C870" s="26"/>
      <c r="D870" s="26"/>
      <c r="E870" s="26"/>
      <c r="F870" s="26"/>
      <c r="G870" s="26"/>
      <c r="H870" s="26"/>
      <c r="I870" s="26"/>
      <c r="J870" s="26"/>
      <c r="K870" s="26"/>
      <c r="L870" s="55"/>
      <c r="M870" s="56"/>
      <c r="N870" s="56"/>
      <c r="O870" s="56"/>
      <c r="P870" s="56"/>
      <c r="Q870" s="56"/>
      <c r="R870" s="56"/>
      <c r="S870" s="56"/>
      <c r="T870" s="57"/>
      <c r="U870" s="26"/>
      <c r="V870" s="26"/>
      <c r="W870" s="26"/>
      <c r="X870" s="26"/>
      <c r="Y870" s="26"/>
      <c r="Z870" s="26"/>
    </row>
    <row r="871" spans="1:26" ht="12.75" customHeight="1">
      <c r="A871" s="26"/>
      <c r="B871" s="54"/>
      <c r="C871" s="26"/>
      <c r="D871" s="26"/>
      <c r="E871" s="26"/>
      <c r="F871" s="26"/>
      <c r="G871" s="26"/>
      <c r="H871" s="26"/>
      <c r="I871" s="26"/>
      <c r="J871" s="26"/>
      <c r="K871" s="26"/>
      <c r="L871" s="55"/>
      <c r="M871" s="56"/>
      <c r="N871" s="56"/>
      <c r="O871" s="56"/>
      <c r="P871" s="56"/>
      <c r="Q871" s="56"/>
      <c r="R871" s="56"/>
      <c r="S871" s="56"/>
      <c r="T871" s="57"/>
      <c r="U871" s="26"/>
      <c r="V871" s="26"/>
      <c r="W871" s="26"/>
      <c r="X871" s="26"/>
      <c r="Y871" s="26"/>
      <c r="Z871" s="26"/>
    </row>
    <row r="872" spans="1:26" ht="12.75" customHeight="1">
      <c r="A872" s="26"/>
      <c r="B872" s="54"/>
      <c r="C872" s="26"/>
      <c r="D872" s="26"/>
      <c r="E872" s="26"/>
      <c r="F872" s="26"/>
      <c r="G872" s="26"/>
      <c r="H872" s="26"/>
      <c r="I872" s="26"/>
      <c r="J872" s="26"/>
      <c r="K872" s="26"/>
      <c r="L872" s="55"/>
      <c r="M872" s="56"/>
      <c r="N872" s="56"/>
      <c r="O872" s="56"/>
      <c r="P872" s="56"/>
      <c r="Q872" s="56"/>
      <c r="R872" s="56"/>
      <c r="S872" s="56"/>
      <c r="T872" s="57"/>
      <c r="U872" s="26"/>
      <c r="V872" s="26"/>
      <c r="W872" s="26"/>
      <c r="X872" s="26"/>
      <c r="Y872" s="26"/>
      <c r="Z872" s="26"/>
    </row>
    <row r="873" spans="1:26" ht="12.75" customHeight="1">
      <c r="A873" s="26"/>
      <c r="B873" s="54"/>
      <c r="C873" s="26"/>
      <c r="D873" s="26"/>
      <c r="E873" s="26"/>
      <c r="F873" s="26"/>
      <c r="G873" s="26"/>
      <c r="H873" s="26"/>
      <c r="I873" s="26"/>
      <c r="J873" s="26"/>
      <c r="K873" s="26"/>
      <c r="L873" s="55"/>
      <c r="M873" s="56"/>
      <c r="N873" s="56"/>
      <c r="O873" s="56"/>
      <c r="P873" s="56"/>
      <c r="Q873" s="56"/>
      <c r="R873" s="56"/>
      <c r="S873" s="56"/>
      <c r="T873" s="57"/>
      <c r="U873" s="26"/>
      <c r="V873" s="26"/>
      <c r="W873" s="26"/>
      <c r="X873" s="26"/>
      <c r="Y873" s="26"/>
      <c r="Z873" s="26"/>
    </row>
    <row r="874" spans="1:26" ht="12.75" customHeight="1">
      <c r="A874" s="26"/>
      <c r="B874" s="54"/>
      <c r="C874" s="26"/>
      <c r="D874" s="26"/>
      <c r="E874" s="26"/>
      <c r="F874" s="26"/>
      <c r="G874" s="26"/>
      <c r="H874" s="26"/>
      <c r="I874" s="26"/>
      <c r="J874" s="26"/>
      <c r="K874" s="26"/>
      <c r="L874" s="55"/>
      <c r="M874" s="56"/>
      <c r="N874" s="56"/>
      <c r="O874" s="56"/>
      <c r="P874" s="56"/>
      <c r="Q874" s="56"/>
      <c r="R874" s="56"/>
      <c r="S874" s="56"/>
      <c r="T874" s="57"/>
      <c r="U874" s="26"/>
      <c r="V874" s="26"/>
      <c r="W874" s="26"/>
      <c r="X874" s="26"/>
      <c r="Y874" s="26"/>
      <c r="Z874" s="26"/>
    </row>
    <row r="875" spans="1:26" ht="12.75" customHeight="1">
      <c r="A875" s="26"/>
      <c r="B875" s="54"/>
      <c r="C875" s="26"/>
      <c r="D875" s="26"/>
      <c r="E875" s="26"/>
      <c r="F875" s="26"/>
      <c r="G875" s="26"/>
      <c r="H875" s="26"/>
      <c r="I875" s="26"/>
      <c r="J875" s="26"/>
      <c r="K875" s="26"/>
      <c r="L875" s="55"/>
      <c r="M875" s="56"/>
      <c r="N875" s="56"/>
      <c r="O875" s="56"/>
      <c r="P875" s="56"/>
      <c r="Q875" s="56"/>
      <c r="R875" s="56"/>
      <c r="S875" s="56"/>
      <c r="T875" s="57"/>
      <c r="U875" s="26"/>
      <c r="V875" s="26"/>
      <c r="W875" s="26"/>
      <c r="X875" s="26"/>
      <c r="Y875" s="26"/>
      <c r="Z875" s="26"/>
    </row>
    <row r="876" spans="1:26" ht="12.75" customHeight="1">
      <c r="A876" s="26"/>
      <c r="B876" s="54"/>
      <c r="C876" s="26"/>
      <c r="D876" s="26"/>
      <c r="E876" s="26"/>
      <c r="F876" s="26"/>
      <c r="G876" s="26"/>
      <c r="H876" s="26"/>
      <c r="I876" s="26"/>
      <c r="J876" s="26"/>
      <c r="K876" s="26"/>
      <c r="L876" s="55"/>
      <c r="M876" s="56"/>
      <c r="N876" s="56"/>
      <c r="O876" s="56"/>
      <c r="P876" s="56"/>
      <c r="Q876" s="56"/>
      <c r="R876" s="56"/>
      <c r="S876" s="56"/>
      <c r="T876" s="57"/>
      <c r="U876" s="26"/>
      <c r="V876" s="26"/>
      <c r="W876" s="26"/>
      <c r="X876" s="26"/>
      <c r="Y876" s="26"/>
      <c r="Z876" s="26"/>
    </row>
    <row r="877" spans="1:26" ht="12.75" customHeight="1">
      <c r="A877" s="26"/>
      <c r="B877" s="54"/>
      <c r="C877" s="26"/>
      <c r="D877" s="26"/>
      <c r="E877" s="26"/>
      <c r="F877" s="26"/>
      <c r="G877" s="26"/>
      <c r="H877" s="26"/>
      <c r="I877" s="26"/>
      <c r="J877" s="26"/>
      <c r="K877" s="26"/>
      <c r="L877" s="55"/>
      <c r="M877" s="56"/>
      <c r="N877" s="56"/>
      <c r="O877" s="56"/>
      <c r="P877" s="56"/>
      <c r="Q877" s="56"/>
      <c r="R877" s="56"/>
      <c r="S877" s="56"/>
      <c r="T877" s="57"/>
      <c r="U877" s="26"/>
      <c r="V877" s="26"/>
      <c r="W877" s="26"/>
      <c r="X877" s="26"/>
      <c r="Y877" s="26"/>
      <c r="Z877" s="26"/>
    </row>
    <row r="878" spans="1:26" ht="12.75" customHeight="1">
      <c r="A878" s="26"/>
      <c r="B878" s="54"/>
      <c r="C878" s="26"/>
      <c r="D878" s="26"/>
      <c r="E878" s="26"/>
      <c r="F878" s="26"/>
      <c r="G878" s="26"/>
      <c r="H878" s="26"/>
      <c r="I878" s="26"/>
      <c r="J878" s="26"/>
      <c r="K878" s="26"/>
      <c r="L878" s="55"/>
      <c r="M878" s="56"/>
      <c r="N878" s="56"/>
      <c r="O878" s="56"/>
      <c r="P878" s="56"/>
      <c r="Q878" s="56"/>
      <c r="R878" s="56"/>
      <c r="S878" s="56"/>
      <c r="T878" s="57"/>
      <c r="U878" s="26"/>
      <c r="V878" s="26"/>
      <c r="W878" s="26"/>
      <c r="X878" s="26"/>
      <c r="Y878" s="26"/>
      <c r="Z878" s="26"/>
    </row>
    <row r="879" spans="1:26" ht="12.75" customHeight="1">
      <c r="A879" s="26"/>
      <c r="B879" s="54"/>
      <c r="C879" s="26"/>
      <c r="D879" s="26"/>
      <c r="E879" s="26"/>
      <c r="F879" s="26"/>
      <c r="G879" s="26"/>
      <c r="H879" s="26"/>
      <c r="I879" s="26"/>
      <c r="J879" s="26"/>
      <c r="K879" s="26"/>
      <c r="L879" s="55"/>
      <c r="M879" s="56"/>
      <c r="N879" s="56"/>
      <c r="O879" s="56"/>
      <c r="P879" s="56"/>
      <c r="Q879" s="56"/>
      <c r="R879" s="56"/>
      <c r="S879" s="56"/>
      <c r="T879" s="57"/>
      <c r="U879" s="26"/>
      <c r="V879" s="26"/>
      <c r="W879" s="26"/>
      <c r="X879" s="26"/>
      <c r="Y879" s="26"/>
      <c r="Z879" s="26"/>
    </row>
    <row r="880" spans="1:26" ht="12.75" customHeight="1">
      <c r="A880" s="26"/>
      <c r="B880" s="54"/>
      <c r="C880" s="26"/>
      <c r="D880" s="26"/>
      <c r="E880" s="26"/>
      <c r="F880" s="26"/>
      <c r="G880" s="26"/>
      <c r="H880" s="26"/>
      <c r="I880" s="26"/>
      <c r="J880" s="26"/>
      <c r="K880" s="26"/>
      <c r="L880" s="55"/>
      <c r="M880" s="56"/>
      <c r="N880" s="56"/>
      <c r="O880" s="56"/>
      <c r="P880" s="56"/>
      <c r="Q880" s="56"/>
      <c r="R880" s="56"/>
      <c r="S880" s="56"/>
      <c r="T880" s="57"/>
      <c r="U880" s="26"/>
      <c r="V880" s="26"/>
      <c r="W880" s="26"/>
      <c r="X880" s="26"/>
      <c r="Y880" s="26"/>
      <c r="Z880" s="26"/>
    </row>
    <row r="881" spans="1:26" ht="12.75" customHeight="1">
      <c r="A881" s="26"/>
      <c r="B881" s="54"/>
      <c r="C881" s="26"/>
      <c r="D881" s="26"/>
      <c r="E881" s="26"/>
      <c r="F881" s="26"/>
      <c r="G881" s="26"/>
      <c r="H881" s="26"/>
      <c r="I881" s="26"/>
      <c r="J881" s="26"/>
      <c r="K881" s="26"/>
      <c r="L881" s="55"/>
      <c r="M881" s="56"/>
      <c r="N881" s="56"/>
      <c r="O881" s="56"/>
      <c r="P881" s="56"/>
      <c r="Q881" s="56"/>
      <c r="R881" s="56"/>
      <c r="S881" s="56"/>
      <c r="T881" s="57"/>
      <c r="U881" s="26"/>
      <c r="V881" s="26"/>
      <c r="W881" s="26"/>
      <c r="X881" s="26"/>
      <c r="Y881" s="26"/>
      <c r="Z881" s="26"/>
    </row>
    <row r="882" spans="1:26" ht="12.75" customHeight="1">
      <c r="A882" s="26"/>
      <c r="B882" s="54"/>
      <c r="C882" s="26"/>
      <c r="D882" s="26"/>
      <c r="E882" s="26"/>
      <c r="F882" s="26"/>
      <c r="G882" s="26"/>
      <c r="H882" s="26"/>
      <c r="I882" s="26"/>
      <c r="J882" s="26"/>
      <c r="K882" s="26"/>
      <c r="L882" s="55"/>
      <c r="M882" s="56"/>
      <c r="N882" s="56"/>
      <c r="O882" s="56"/>
      <c r="P882" s="56"/>
      <c r="Q882" s="56"/>
      <c r="R882" s="56"/>
      <c r="S882" s="56"/>
      <c r="T882" s="57"/>
      <c r="U882" s="26"/>
      <c r="V882" s="26"/>
      <c r="W882" s="26"/>
      <c r="X882" s="26"/>
      <c r="Y882" s="26"/>
      <c r="Z882" s="26"/>
    </row>
    <row r="883" spans="1:26" ht="12.75" customHeight="1">
      <c r="A883" s="26"/>
      <c r="B883" s="54"/>
      <c r="C883" s="26"/>
      <c r="D883" s="26"/>
      <c r="E883" s="26"/>
      <c r="F883" s="26"/>
      <c r="G883" s="26"/>
      <c r="H883" s="26"/>
      <c r="I883" s="26"/>
      <c r="J883" s="26"/>
      <c r="K883" s="26"/>
      <c r="L883" s="55"/>
      <c r="M883" s="56"/>
      <c r="N883" s="56"/>
      <c r="O883" s="56"/>
      <c r="P883" s="56"/>
      <c r="Q883" s="56"/>
      <c r="R883" s="56"/>
      <c r="S883" s="56"/>
      <c r="T883" s="57"/>
      <c r="U883" s="26"/>
      <c r="V883" s="26"/>
      <c r="W883" s="26"/>
      <c r="X883" s="26"/>
      <c r="Y883" s="26"/>
      <c r="Z883" s="26"/>
    </row>
    <row r="884" spans="1:26" ht="12.75" customHeight="1">
      <c r="A884" s="26"/>
      <c r="B884" s="54"/>
      <c r="C884" s="26"/>
      <c r="D884" s="26"/>
      <c r="E884" s="26"/>
      <c r="F884" s="26"/>
      <c r="G884" s="26"/>
      <c r="H884" s="26"/>
      <c r="I884" s="26"/>
      <c r="J884" s="26"/>
      <c r="K884" s="26"/>
      <c r="L884" s="55"/>
      <c r="M884" s="56"/>
      <c r="N884" s="56"/>
      <c r="O884" s="56"/>
      <c r="P884" s="56"/>
      <c r="Q884" s="56"/>
      <c r="R884" s="56"/>
      <c r="S884" s="56"/>
      <c r="T884" s="57"/>
      <c r="U884" s="26"/>
      <c r="V884" s="26"/>
      <c r="W884" s="26"/>
      <c r="X884" s="26"/>
      <c r="Y884" s="26"/>
      <c r="Z884" s="26"/>
    </row>
    <row r="885" spans="1:26" ht="12.75" customHeight="1">
      <c r="A885" s="26"/>
      <c r="B885" s="54"/>
      <c r="C885" s="26"/>
      <c r="D885" s="26"/>
      <c r="E885" s="26"/>
      <c r="F885" s="26"/>
      <c r="G885" s="26"/>
      <c r="H885" s="26"/>
      <c r="I885" s="26"/>
      <c r="J885" s="26"/>
      <c r="K885" s="26"/>
      <c r="L885" s="55"/>
      <c r="M885" s="56"/>
      <c r="N885" s="56"/>
      <c r="O885" s="56"/>
      <c r="P885" s="56"/>
      <c r="Q885" s="56"/>
      <c r="R885" s="56"/>
      <c r="S885" s="56"/>
      <c r="T885" s="57"/>
      <c r="U885" s="26"/>
      <c r="V885" s="26"/>
      <c r="W885" s="26"/>
      <c r="X885" s="26"/>
      <c r="Y885" s="26"/>
      <c r="Z885" s="26"/>
    </row>
    <row r="886" spans="1:26" ht="12.75" customHeight="1">
      <c r="A886" s="26"/>
      <c r="B886" s="54"/>
      <c r="C886" s="26"/>
      <c r="D886" s="26"/>
      <c r="E886" s="26"/>
      <c r="F886" s="26"/>
      <c r="G886" s="26"/>
      <c r="H886" s="26"/>
      <c r="I886" s="26"/>
      <c r="J886" s="26"/>
      <c r="K886" s="26"/>
      <c r="L886" s="55"/>
      <c r="M886" s="56"/>
      <c r="N886" s="56"/>
      <c r="O886" s="56"/>
      <c r="P886" s="56"/>
      <c r="Q886" s="56"/>
      <c r="R886" s="56"/>
      <c r="S886" s="56"/>
      <c r="T886" s="57"/>
      <c r="U886" s="26"/>
      <c r="V886" s="26"/>
      <c r="W886" s="26"/>
      <c r="X886" s="26"/>
      <c r="Y886" s="26"/>
      <c r="Z886" s="26"/>
    </row>
    <row r="887" spans="1:26" ht="12.75" customHeight="1">
      <c r="A887" s="26"/>
      <c r="B887" s="54"/>
      <c r="C887" s="26"/>
      <c r="D887" s="26"/>
      <c r="E887" s="26"/>
      <c r="F887" s="26"/>
      <c r="G887" s="26"/>
      <c r="H887" s="26"/>
      <c r="I887" s="26"/>
      <c r="J887" s="26"/>
      <c r="K887" s="26"/>
      <c r="L887" s="55"/>
      <c r="M887" s="56"/>
      <c r="N887" s="56"/>
      <c r="O887" s="56"/>
      <c r="P887" s="56"/>
      <c r="Q887" s="56"/>
      <c r="R887" s="56"/>
      <c r="S887" s="56"/>
      <c r="T887" s="57"/>
      <c r="U887" s="26"/>
      <c r="V887" s="26"/>
      <c r="W887" s="26"/>
      <c r="X887" s="26"/>
      <c r="Y887" s="26"/>
      <c r="Z887" s="26"/>
    </row>
    <row r="888" spans="1:26" ht="12.75" customHeight="1">
      <c r="A888" s="26"/>
      <c r="B888" s="54"/>
      <c r="C888" s="26"/>
      <c r="D888" s="26"/>
      <c r="E888" s="26"/>
      <c r="F888" s="26"/>
      <c r="G888" s="26"/>
      <c r="H888" s="26"/>
      <c r="I888" s="26"/>
      <c r="J888" s="26"/>
      <c r="K888" s="26"/>
      <c r="L888" s="55"/>
      <c r="M888" s="56"/>
      <c r="N888" s="56"/>
      <c r="O888" s="56"/>
      <c r="P888" s="56"/>
      <c r="Q888" s="56"/>
      <c r="R888" s="56"/>
      <c r="S888" s="56"/>
      <c r="T888" s="57"/>
      <c r="U888" s="26"/>
      <c r="V888" s="26"/>
      <c r="W888" s="26"/>
      <c r="X888" s="26"/>
      <c r="Y888" s="26"/>
      <c r="Z888" s="26"/>
    </row>
    <row r="889" spans="1:26" ht="12.75" customHeight="1">
      <c r="A889" s="26"/>
      <c r="B889" s="54"/>
      <c r="C889" s="26"/>
      <c r="D889" s="26"/>
      <c r="E889" s="26"/>
      <c r="F889" s="26"/>
      <c r="G889" s="26"/>
      <c r="H889" s="26"/>
      <c r="I889" s="26"/>
      <c r="J889" s="26"/>
      <c r="K889" s="26"/>
      <c r="L889" s="55"/>
      <c r="M889" s="56"/>
      <c r="N889" s="56"/>
      <c r="O889" s="56"/>
      <c r="P889" s="56"/>
      <c r="Q889" s="56"/>
      <c r="R889" s="56"/>
      <c r="S889" s="56"/>
      <c r="T889" s="57"/>
      <c r="U889" s="26"/>
      <c r="V889" s="26"/>
      <c r="W889" s="26"/>
      <c r="X889" s="26"/>
      <c r="Y889" s="26"/>
      <c r="Z889" s="26"/>
    </row>
    <row r="890" spans="1:26" ht="12.75" customHeight="1">
      <c r="A890" s="26"/>
      <c r="B890" s="54"/>
      <c r="C890" s="26"/>
      <c r="D890" s="26"/>
      <c r="E890" s="26"/>
      <c r="F890" s="26"/>
      <c r="G890" s="26"/>
      <c r="H890" s="26"/>
      <c r="I890" s="26"/>
      <c r="J890" s="26"/>
      <c r="K890" s="26"/>
      <c r="L890" s="55"/>
      <c r="M890" s="56"/>
      <c r="N890" s="56"/>
      <c r="O890" s="56"/>
      <c r="P890" s="56"/>
      <c r="Q890" s="56"/>
      <c r="R890" s="56"/>
      <c r="S890" s="56"/>
      <c r="T890" s="57"/>
      <c r="U890" s="26"/>
      <c r="V890" s="26"/>
      <c r="W890" s="26"/>
      <c r="X890" s="26"/>
      <c r="Y890" s="26"/>
      <c r="Z890" s="26"/>
    </row>
    <row r="891" spans="1:26" ht="12.75" customHeight="1">
      <c r="A891" s="26"/>
      <c r="B891" s="54"/>
      <c r="C891" s="26"/>
      <c r="D891" s="26"/>
      <c r="E891" s="26"/>
      <c r="F891" s="26"/>
      <c r="G891" s="26"/>
      <c r="H891" s="26"/>
      <c r="I891" s="26"/>
      <c r="J891" s="26"/>
      <c r="K891" s="26"/>
      <c r="L891" s="55"/>
      <c r="M891" s="56"/>
      <c r="N891" s="56"/>
      <c r="O891" s="56"/>
      <c r="P891" s="56"/>
      <c r="Q891" s="56"/>
      <c r="R891" s="56"/>
      <c r="S891" s="56"/>
      <c r="T891" s="57"/>
      <c r="U891" s="26"/>
      <c r="V891" s="26"/>
      <c r="W891" s="26"/>
      <c r="X891" s="26"/>
      <c r="Y891" s="26"/>
      <c r="Z891" s="26"/>
    </row>
    <row r="892" spans="1:26" ht="12.75" customHeight="1">
      <c r="A892" s="26"/>
      <c r="B892" s="54"/>
      <c r="C892" s="26"/>
      <c r="D892" s="26"/>
      <c r="E892" s="26"/>
      <c r="F892" s="26"/>
      <c r="G892" s="26"/>
      <c r="H892" s="26"/>
      <c r="I892" s="26"/>
      <c r="J892" s="26"/>
      <c r="K892" s="26"/>
      <c r="L892" s="55"/>
      <c r="M892" s="56"/>
      <c r="N892" s="56"/>
      <c r="O892" s="56"/>
      <c r="P892" s="56"/>
      <c r="Q892" s="56"/>
      <c r="R892" s="56"/>
      <c r="S892" s="56"/>
      <c r="T892" s="57"/>
      <c r="U892" s="26"/>
      <c r="V892" s="26"/>
      <c r="W892" s="26"/>
      <c r="X892" s="26"/>
      <c r="Y892" s="26"/>
      <c r="Z892" s="26"/>
    </row>
    <row r="893" spans="1:26" ht="12.75" customHeight="1">
      <c r="A893" s="26"/>
      <c r="B893" s="54"/>
      <c r="C893" s="26"/>
      <c r="D893" s="26"/>
      <c r="E893" s="26"/>
      <c r="F893" s="26"/>
      <c r="G893" s="26"/>
      <c r="H893" s="26"/>
      <c r="I893" s="26"/>
      <c r="J893" s="26"/>
      <c r="K893" s="26"/>
      <c r="L893" s="55"/>
      <c r="M893" s="56"/>
      <c r="N893" s="56"/>
      <c r="O893" s="56"/>
      <c r="P893" s="56"/>
      <c r="Q893" s="56"/>
      <c r="R893" s="56"/>
      <c r="S893" s="56"/>
      <c r="T893" s="57"/>
      <c r="U893" s="26"/>
      <c r="V893" s="26"/>
      <c r="W893" s="26"/>
      <c r="X893" s="26"/>
      <c r="Y893" s="26"/>
      <c r="Z893" s="26"/>
    </row>
    <row r="894" spans="1:26" ht="12.75" customHeight="1">
      <c r="A894" s="26"/>
      <c r="B894" s="54"/>
      <c r="C894" s="26"/>
      <c r="D894" s="26"/>
      <c r="E894" s="26"/>
      <c r="F894" s="26"/>
      <c r="G894" s="26"/>
      <c r="H894" s="26"/>
      <c r="I894" s="26"/>
      <c r="J894" s="26"/>
      <c r="K894" s="26"/>
      <c r="L894" s="55"/>
      <c r="M894" s="56"/>
      <c r="N894" s="56"/>
      <c r="O894" s="56"/>
      <c r="P894" s="56"/>
      <c r="Q894" s="56"/>
      <c r="R894" s="56"/>
      <c r="S894" s="56"/>
      <c r="T894" s="57"/>
      <c r="U894" s="26"/>
      <c r="V894" s="26"/>
      <c r="W894" s="26"/>
      <c r="X894" s="26"/>
      <c r="Y894" s="26"/>
      <c r="Z894" s="26"/>
    </row>
    <row r="895" spans="1:26" ht="12.75" customHeight="1">
      <c r="A895" s="26"/>
      <c r="B895" s="54"/>
      <c r="C895" s="26"/>
      <c r="D895" s="26"/>
      <c r="E895" s="26"/>
      <c r="F895" s="26"/>
      <c r="G895" s="26"/>
      <c r="H895" s="26"/>
      <c r="I895" s="26"/>
      <c r="J895" s="26"/>
      <c r="K895" s="26"/>
      <c r="L895" s="55"/>
      <c r="M895" s="56"/>
      <c r="N895" s="56"/>
      <c r="O895" s="56"/>
      <c r="P895" s="56"/>
      <c r="Q895" s="56"/>
      <c r="R895" s="56"/>
      <c r="S895" s="56"/>
      <c r="T895" s="57"/>
      <c r="U895" s="26"/>
      <c r="V895" s="26"/>
      <c r="W895" s="26"/>
      <c r="X895" s="26"/>
      <c r="Y895" s="26"/>
      <c r="Z895" s="26"/>
    </row>
    <row r="896" spans="1:26" ht="12.75" customHeight="1">
      <c r="A896" s="26"/>
      <c r="B896" s="54"/>
      <c r="C896" s="26"/>
      <c r="D896" s="26"/>
      <c r="E896" s="26"/>
      <c r="F896" s="26"/>
      <c r="G896" s="26"/>
      <c r="H896" s="26"/>
      <c r="I896" s="26"/>
      <c r="J896" s="26"/>
      <c r="K896" s="26"/>
      <c r="L896" s="55"/>
      <c r="M896" s="56"/>
      <c r="N896" s="56"/>
      <c r="O896" s="56"/>
      <c r="P896" s="56"/>
      <c r="Q896" s="56"/>
      <c r="R896" s="56"/>
      <c r="S896" s="56"/>
      <c r="T896" s="57"/>
      <c r="U896" s="26"/>
      <c r="V896" s="26"/>
      <c r="W896" s="26"/>
      <c r="X896" s="26"/>
      <c r="Y896" s="26"/>
      <c r="Z896" s="26"/>
    </row>
    <row r="897" spans="1:26" ht="12.75" customHeight="1">
      <c r="A897" s="26"/>
      <c r="B897" s="54"/>
      <c r="C897" s="26"/>
      <c r="D897" s="26"/>
      <c r="E897" s="26"/>
      <c r="F897" s="26"/>
      <c r="G897" s="26"/>
      <c r="H897" s="26"/>
      <c r="I897" s="26"/>
      <c r="J897" s="26"/>
      <c r="K897" s="26"/>
      <c r="L897" s="55"/>
      <c r="M897" s="56"/>
      <c r="N897" s="56"/>
      <c r="O897" s="56"/>
      <c r="P897" s="56"/>
      <c r="Q897" s="56"/>
      <c r="R897" s="56"/>
      <c r="S897" s="56"/>
      <c r="T897" s="57"/>
      <c r="U897" s="26"/>
      <c r="V897" s="26"/>
      <c r="W897" s="26"/>
      <c r="X897" s="26"/>
      <c r="Y897" s="26"/>
      <c r="Z897" s="26"/>
    </row>
    <row r="898" spans="1:26" ht="12.75" customHeight="1">
      <c r="A898" s="26"/>
      <c r="B898" s="54"/>
      <c r="C898" s="26"/>
      <c r="D898" s="26"/>
      <c r="E898" s="26"/>
      <c r="F898" s="26"/>
      <c r="G898" s="26"/>
      <c r="H898" s="26"/>
      <c r="I898" s="26"/>
      <c r="J898" s="26"/>
      <c r="K898" s="26"/>
      <c r="L898" s="55"/>
      <c r="M898" s="56"/>
      <c r="N898" s="56"/>
      <c r="O898" s="56"/>
      <c r="P898" s="56"/>
      <c r="Q898" s="56"/>
      <c r="R898" s="56"/>
      <c r="S898" s="56"/>
      <c r="T898" s="57"/>
      <c r="U898" s="26"/>
      <c r="V898" s="26"/>
      <c r="W898" s="26"/>
      <c r="X898" s="26"/>
      <c r="Y898" s="26"/>
      <c r="Z898" s="26"/>
    </row>
    <row r="899" spans="1:26" ht="12.75" customHeight="1">
      <c r="A899" s="26"/>
      <c r="B899" s="54"/>
      <c r="C899" s="26"/>
      <c r="D899" s="26"/>
      <c r="E899" s="26"/>
      <c r="F899" s="26"/>
      <c r="G899" s="26"/>
      <c r="H899" s="26"/>
      <c r="I899" s="26"/>
      <c r="J899" s="26"/>
      <c r="K899" s="26"/>
      <c r="L899" s="55"/>
      <c r="M899" s="56"/>
      <c r="N899" s="56"/>
      <c r="O899" s="56"/>
      <c r="P899" s="56"/>
      <c r="Q899" s="56"/>
      <c r="R899" s="56"/>
      <c r="S899" s="56"/>
      <c r="T899" s="57"/>
      <c r="U899" s="26"/>
      <c r="V899" s="26"/>
      <c r="W899" s="26"/>
      <c r="X899" s="26"/>
      <c r="Y899" s="26"/>
      <c r="Z899" s="26"/>
    </row>
    <row r="900" spans="1:26" ht="12.75" customHeight="1">
      <c r="A900" s="26"/>
      <c r="B900" s="54"/>
      <c r="C900" s="26"/>
      <c r="D900" s="26"/>
      <c r="E900" s="26"/>
      <c r="F900" s="26"/>
      <c r="G900" s="26"/>
      <c r="H900" s="26"/>
      <c r="I900" s="26"/>
      <c r="J900" s="26"/>
      <c r="K900" s="26"/>
      <c r="L900" s="55"/>
      <c r="M900" s="56"/>
      <c r="N900" s="56"/>
      <c r="O900" s="56"/>
      <c r="P900" s="56"/>
      <c r="Q900" s="56"/>
      <c r="R900" s="56"/>
      <c r="S900" s="56"/>
      <c r="T900" s="57"/>
      <c r="U900" s="26"/>
      <c r="V900" s="26"/>
      <c r="W900" s="26"/>
      <c r="X900" s="26"/>
      <c r="Y900" s="26"/>
      <c r="Z900" s="26"/>
    </row>
    <row r="901" spans="1:26" ht="12.75" customHeight="1">
      <c r="A901" s="26"/>
      <c r="B901" s="54"/>
      <c r="C901" s="26"/>
      <c r="D901" s="26"/>
      <c r="E901" s="26"/>
      <c r="F901" s="26"/>
      <c r="G901" s="26"/>
      <c r="H901" s="26"/>
      <c r="I901" s="26"/>
      <c r="J901" s="26"/>
      <c r="K901" s="26"/>
      <c r="L901" s="55"/>
      <c r="M901" s="56"/>
      <c r="N901" s="56"/>
      <c r="O901" s="56"/>
      <c r="P901" s="56"/>
      <c r="Q901" s="56"/>
      <c r="R901" s="56"/>
      <c r="S901" s="56"/>
      <c r="T901" s="57"/>
      <c r="U901" s="26"/>
      <c r="V901" s="26"/>
      <c r="W901" s="26"/>
      <c r="X901" s="26"/>
      <c r="Y901" s="26"/>
      <c r="Z901" s="26"/>
    </row>
    <row r="902" spans="1:26" ht="12.75" customHeight="1">
      <c r="A902" s="26"/>
      <c r="B902" s="54"/>
      <c r="C902" s="26"/>
      <c r="D902" s="26"/>
      <c r="E902" s="26"/>
      <c r="F902" s="26"/>
      <c r="G902" s="26"/>
      <c r="H902" s="26"/>
      <c r="I902" s="26"/>
      <c r="J902" s="26"/>
      <c r="K902" s="26"/>
      <c r="L902" s="55"/>
      <c r="M902" s="56"/>
      <c r="N902" s="56"/>
      <c r="O902" s="56"/>
      <c r="P902" s="56"/>
      <c r="Q902" s="56"/>
      <c r="R902" s="56"/>
      <c r="S902" s="56"/>
      <c r="T902" s="57"/>
      <c r="U902" s="26"/>
      <c r="V902" s="26"/>
      <c r="W902" s="26"/>
      <c r="X902" s="26"/>
      <c r="Y902" s="26"/>
      <c r="Z902" s="26"/>
    </row>
    <row r="903" spans="1:26" ht="12.75" customHeight="1">
      <c r="A903" s="26"/>
      <c r="B903" s="54"/>
      <c r="C903" s="26"/>
      <c r="D903" s="26"/>
      <c r="E903" s="26"/>
      <c r="F903" s="26"/>
      <c r="G903" s="26"/>
      <c r="H903" s="26"/>
      <c r="I903" s="26"/>
      <c r="J903" s="26"/>
      <c r="K903" s="26"/>
      <c r="L903" s="55"/>
      <c r="M903" s="56"/>
      <c r="N903" s="56"/>
      <c r="O903" s="56"/>
      <c r="P903" s="56"/>
      <c r="Q903" s="56"/>
      <c r="R903" s="56"/>
      <c r="S903" s="56"/>
      <c r="T903" s="57"/>
      <c r="U903" s="26"/>
      <c r="V903" s="26"/>
      <c r="W903" s="26"/>
      <c r="X903" s="26"/>
      <c r="Y903" s="26"/>
      <c r="Z903" s="26"/>
    </row>
    <row r="904" spans="1:26" ht="12.75" customHeight="1">
      <c r="A904" s="26"/>
      <c r="B904" s="54"/>
      <c r="C904" s="26"/>
      <c r="D904" s="26"/>
      <c r="E904" s="26"/>
      <c r="F904" s="26"/>
      <c r="G904" s="26"/>
      <c r="H904" s="26"/>
      <c r="I904" s="26"/>
      <c r="J904" s="26"/>
      <c r="K904" s="26"/>
      <c r="L904" s="55"/>
      <c r="M904" s="56"/>
      <c r="N904" s="56"/>
      <c r="O904" s="56"/>
      <c r="P904" s="56"/>
      <c r="Q904" s="56"/>
      <c r="R904" s="56"/>
      <c r="S904" s="56"/>
      <c r="T904" s="57"/>
      <c r="U904" s="26"/>
      <c r="V904" s="26"/>
      <c r="W904" s="26"/>
      <c r="X904" s="26"/>
      <c r="Y904" s="26"/>
      <c r="Z904" s="26"/>
    </row>
    <row r="905" spans="1:26" ht="12.75" customHeight="1">
      <c r="A905" s="26"/>
      <c r="B905" s="54"/>
      <c r="C905" s="26"/>
      <c r="D905" s="26"/>
      <c r="E905" s="26"/>
      <c r="F905" s="26"/>
      <c r="G905" s="26"/>
      <c r="H905" s="26"/>
      <c r="I905" s="26"/>
      <c r="J905" s="26"/>
      <c r="K905" s="26"/>
      <c r="L905" s="55"/>
      <c r="M905" s="56"/>
      <c r="N905" s="56"/>
      <c r="O905" s="56"/>
      <c r="P905" s="56"/>
      <c r="Q905" s="56"/>
      <c r="R905" s="56"/>
      <c r="S905" s="56"/>
      <c r="T905" s="57"/>
      <c r="U905" s="26"/>
      <c r="V905" s="26"/>
      <c r="W905" s="26"/>
      <c r="X905" s="26"/>
      <c r="Y905" s="26"/>
      <c r="Z905" s="26"/>
    </row>
    <row r="906" spans="1:26" ht="12.75" customHeight="1">
      <c r="A906" s="26"/>
      <c r="B906" s="54"/>
      <c r="C906" s="26"/>
      <c r="D906" s="26"/>
      <c r="E906" s="26"/>
      <c r="F906" s="26"/>
      <c r="G906" s="26"/>
      <c r="H906" s="26"/>
      <c r="I906" s="26"/>
      <c r="J906" s="26"/>
      <c r="K906" s="26"/>
      <c r="L906" s="55"/>
      <c r="M906" s="56"/>
      <c r="N906" s="56"/>
      <c r="O906" s="56"/>
      <c r="P906" s="56"/>
      <c r="Q906" s="56"/>
      <c r="R906" s="56"/>
      <c r="S906" s="56"/>
      <c r="T906" s="57"/>
      <c r="U906" s="26"/>
      <c r="V906" s="26"/>
      <c r="W906" s="26"/>
      <c r="X906" s="26"/>
      <c r="Y906" s="26"/>
      <c r="Z906" s="26"/>
    </row>
    <row r="907" spans="1:26" ht="12.75" customHeight="1">
      <c r="A907" s="26"/>
      <c r="B907" s="54"/>
      <c r="C907" s="26"/>
      <c r="D907" s="26"/>
      <c r="E907" s="26"/>
      <c r="F907" s="26"/>
      <c r="G907" s="26"/>
      <c r="H907" s="26"/>
      <c r="I907" s="26"/>
      <c r="J907" s="26"/>
      <c r="K907" s="26"/>
      <c r="L907" s="55"/>
      <c r="M907" s="56"/>
      <c r="N907" s="56"/>
      <c r="O907" s="56"/>
      <c r="P907" s="56"/>
      <c r="Q907" s="56"/>
      <c r="R907" s="56"/>
      <c r="S907" s="56"/>
      <c r="T907" s="57"/>
      <c r="U907" s="26"/>
      <c r="V907" s="26"/>
      <c r="W907" s="26"/>
      <c r="X907" s="26"/>
      <c r="Y907" s="26"/>
      <c r="Z907" s="26"/>
    </row>
    <row r="908" spans="1:26" ht="12.75" customHeight="1">
      <c r="A908" s="26"/>
      <c r="B908" s="54"/>
      <c r="C908" s="26"/>
      <c r="D908" s="26"/>
      <c r="E908" s="26"/>
      <c r="F908" s="26"/>
      <c r="G908" s="26"/>
      <c r="H908" s="26"/>
      <c r="I908" s="26"/>
      <c r="J908" s="26"/>
      <c r="K908" s="26"/>
      <c r="L908" s="55"/>
      <c r="M908" s="56"/>
      <c r="N908" s="56"/>
      <c r="O908" s="56"/>
      <c r="P908" s="56"/>
      <c r="Q908" s="56"/>
      <c r="R908" s="56"/>
      <c r="S908" s="56"/>
      <c r="T908" s="57"/>
      <c r="U908" s="26"/>
      <c r="V908" s="26"/>
      <c r="W908" s="26"/>
      <c r="X908" s="26"/>
      <c r="Y908" s="26"/>
      <c r="Z908" s="26"/>
    </row>
    <row r="909" spans="1:26" ht="12.75" customHeight="1">
      <c r="A909" s="26"/>
      <c r="B909" s="54"/>
      <c r="C909" s="26"/>
      <c r="D909" s="26"/>
      <c r="E909" s="26"/>
      <c r="F909" s="26"/>
      <c r="G909" s="26"/>
      <c r="H909" s="26"/>
      <c r="I909" s="26"/>
      <c r="J909" s="26"/>
      <c r="K909" s="26"/>
      <c r="L909" s="55"/>
      <c r="M909" s="56"/>
      <c r="N909" s="56"/>
      <c r="O909" s="56"/>
      <c r="P909" s="56"/>
      <c r="Q909" s="56"/>
      <c r="R909" s="56"/>
      <c r="S909" s="56"/>
      <c r="T909" s="57"/>
      <c r="U909" s="26"/>
      <c r="V909" s="26"/>
      <c r="W909" s="26"/>
      <c r="X909" s="26"/>
      <c r="Y909" s="26"/>
      <c r="Z909" s="26"/>
    </row>
    <row r="910" spans="1:26" ht="12.75" customHeight="1">
      <c r="A910" s="26"/>
      <c r="B910" s="54"/>
      <c r="C910" s="26"/>
      <c r="D910" s="26"/>
      <c r="E910" s="26"/>
      <c r="F910" s="26"/>
      <c r="G910" s="26"/>
      <c r="H910" s="26"/>
      <c r="I910" s="26"/>
      <c r="J910" s="26"/>
      <c r="K910" s="26"/>
      <c r="L910" s="55"/>
      <c r="M910" s="56"/>
      <c r="N910" s="56"/>
      <c r="O910" s="56"/>
      <c r="P910" s="56"/>
      <c r="Q910" s="56"/>
      <c r="R910" s="56"/>
      <c r="S910" s="56"/>
      <c r="T910" s="57"/>
      <c r="U910" s="26"/>
      <c r="V910" s="26"/>
      <c r="W910" s="26"/>
      <c r="X910" s="26"/>
      <c r="Y910" s="26"/>
      <c r="Z910" s="26"/>
    </row>
    <row r="911" spans="1:26" ht="12.75" customHeight="1">
      <c r="A911" s="26"/>
      <c r="B911" s="54"/>
      <c r="C911" s="26"/>
      <c r="D911" s="26"/>
      <c r="E911" s="26"/>
      <c r="F911" s="26"/>
      <c r="G911" s="26"/>
      <c r="H911" s="26"/>
      <c r="I911" s="26"/>
      <c r="J911" s="26"/>
      <c r="K911" s="26"/>
      <c r="L911" s="55"/>
      <c r="M911" s="56"/>
      <c r="N911" s="56"/>
      <c r="O911" s="56"/>
      <c r="P911" s="56"/>
      <c r="Q911" s="56"/>
      <c r="R911" s="56"/>
      <c r="S911" s="56"/>
      <c r="T911" s="57"/>
      <c r="U911" s="26"/>
      <c r="V911" s="26"/>
      <c r="W911" s="26"/>
      <c r="X911" s="26"/>
      <c r="Y911" s="26"/>
      <c r="Z911" s="26"/>
    </row>
    <row r="912" spans="1:26" ht="12.75" customHeight="1">
      <c r="A912" s="26"/>
      <c r="B912" s="54"/>
      <c r="C912" s="26"/>
      <c r="D912" s="26"/>
      <c r="E912" s="26"/>
      <c r="F912" s="26"/>
      <c r="G912" s="26"/>
      <c r="H912" s="26"/>
      <c r="I912" s="26"/>
      <c r="J912" s="26"/>
      <c r="K912" s="26"/>
      <c r="L912" s="55"/>
      <c r="M912" s="56"/>
      <c r="N912" s="56"/>
      <c r="O912" s="56"/>
      <c r="P912" s="56"/>
      <c r="Q912" s="56"/>
      <c r="R912" s="56"/>
      <c r="S912" s="56"/>
      <c r="T912" s="57"/>
      <c r="U912" s="26"/>
      <c r="V912" s="26"/>
      <c r="W912" s="26"/>
      <c r="X912" s="26"/>
      <c r="Y912" s="26"/>
      <c r="Z912" s="26"/>
    </row>
    <row r="913" spans="1:26" ht="12.75" customHeight="1">
      <c r="A913" s="26"/>
      <c r="B913" s="54"/>
      <c r="C913" s="26"/>
      <c r="D913" s="26"/>
      <c r="E913" s="26"/>
      <c r="F913" s="26"/>
      <c r="G913" s="26"/>
      <c r="H913" s="26"/>
      <c r="I913" s="26"/>
      <c r="J913" s="26"/>
      <c r="K913" s="26"/>
      <c r="L913" s="55"/>
      <c r="M913" s="56"/>
      <c r="N913" s="56"/>
      <c r="O913" s="56"/>
      <c r="P913" s="56"/>
      <c r="Q913" s="56"/>
      <c r="R913" s="56"/>
      <c r="S913" s="56"/>
      <c r="T913" s="57"/>
      <c r="U913" s="26"/>
      <c r="V913" s="26"/>
      <c r="W913" s="26"/>
      <c r="X913" s="26"/>
      <c r="Y913" s="26"/>
      <c r="Z913" s="26"/>
    </row>
    <row r="914" spans="1:26" ht="12.75" customHeight="1">
      <c r="A914" s="26"/>
      <c r="B914" s="54"/>
      <c r="C914" s="26"/>
      <c r="D914" s="26"/>
      <c r="E914" s="26"/>
      <c r="F914" s="26"/>
      <c r="G914" s="26"/>
      <c r="H914" s="26"/>
      <c r="I914" s="26"/>
      <c r="J914" s="26"/>
      <c r="K914" s="26"/>
      <c r="L914" s="55"/>
      <c r="M914" s="56"/>
      <c r="N914" s="56"/>
      <c r="O914" s="56"/>
      <c r="P914" s="56"/>
      <c r="Q914" s="56"/>
      <c r="R914" s="56"/>
      <c r="S914" s="56"/>
      <c r="T914" s="57"/>
      <c r="U914" s="26"/>
      <c r="V914" s="26"/>
      <c r="W914" s="26"/>
      <c r="X914" s="26"/>
      <c r="Y914" s="26"/>
      <c r="Z914" s="26"/>
    </row>
    <row r="915" spans="1:26" ht="12.75" customHeight="1">
      <c r="A915" s="26"/>
      <c r="B915" s="54"/>
      <c r="C915" s="26"/>
      <c r="D915" s="26"/>
      <c r="E915" s="26"/>
      <c r="F915" s="26"/>
      <c r="G915" s="26"/>
      <c r="H915" s="26"/>
      <c r="I915" s="26"/>
      <c r="J915" s="26"/>
      <c r="K915" s="26"/>
      <c r="L915" s="55"/>
      <c r="M915" s="56"/>
      <c r="N915" s="56"/>
      <c r="O915" s="56"/>
      <c r="P915" s="56"/>
      <c r="Q915" s="56"/>
      <c r="R915" s="56"/>
      <c r="S915" s="56"/>
      <c r="T915" s="57"/>
      <c r="U915" s="26"/>
      <c r="V915" s="26"/>
      <c r="W915" s="26"/>
      <c r="X915" s="26"/>
      <c r="Y915" s="26"/>
      <c r="Z915" s="26"/>
    </row>
    <row r="916" spans="1:26" ht="12.75" customHeight="1">
      <c r="A916" s="26"/>
      <c r="B916" s="54"/>
      <c r="C916" s="26"/>
      <c r="D916" s="26"/>
      <c r="E916" s="26"/>
      <c r="F916" s="26"/>
      <c r="G916" s="26"/>
      <c r="H916" s="26"/>
      <c r="I916" s="26"/>
      <c r="J916" s="26"/>
      <c r="K916" s="26"/>
      <c r="L916" s="55"/>
      <c r="M916" s="56"/>
      <c r="N916" s="56"/>
      <c r="O916" s="56"/>
      <c r="P916" s="56"/>
      <c r="Q916" s="56"/>
      <c r="R916" s="56"/>
      <c r="S916" s="56"/>
      <c r="T916" s="57"/>
      <c r="U916" s="26"/>
      <c r="V916" s="26"/>
      <c r="W916" s="26"/>
      <c r="X916" s="26"/>
      <c r="Y916" s="26"/>
      <c r="Z916" s="26"/>
    </row>
    <row r="917" spans="1:26" ht="12.75" customHeight="1">
      <c r="A917" s="26"/>
      <c r="B917" s="54"/>
      <c r="C917" s="26"/>
      <c r="D917" s="26"/>
      <c r="E917" s="26"/>
      <c r="F917" s="26"/>
      <c r="G917" s="26"/>
      <c r="H917" s="26"/>
      <c r="I917" s="26"/>
      <c r="J917" s="26"/>
      <c r="K917" s="26"/>
      <c r="L917" s="55"/>
      <c r="M917" s="56"/>
      <c r="N917" s="56"/>
      <c r="O917" s="56"/>
      <c r="P917" s="56"/>
      <c r="Q917" s="56"/>
      <c r="R917" s="56"/>
      <c r="S917" s="56"/>
      <c r="T917" s="57"/>
      <c r="U917" s="26"/>
      <c r="V917" s="26"/>
      <c r="W917" s="26"/>
      <c r="X917" s="26"/>
      <c r="Y917" s="26"/>
      <c r="Z917" s="26"/>
    </row>
    <row r="918" spans="1:26" ht="12.75" customHeight="1">
      <c r="A918" s="26"/>
      <c r="B918" s="54"/>
      <c r="C918" s="26"/>
      <c r="D918" s="26"/>
      <c r="E918" s="26"/>
      <c r="F918" s="26"/>
      <c r="G918" s="26"/>
      <c r="H918" s="26"/>
      <c r="I918" s="26"/>
      <c r="J918" s="26"/>
      <c r="K918" s="26"/>
      <c r="L918" s="55"/>
      <c r="M918" s="56"/>
      <c r="N918" s="56"/>
      <c r="O918" s="56"/>
      <c r="P918" s="56"/>
      <c r="Q918" s="56"/>
      <c r="R918" s="56"/>
      <c r="S918" s="56"/>
      <c r="T918" s="57"/>
      <c r="U918" s="26"/>
      <c r="V918" s="26"/>
      <c r="W918" s="26"/>
      <c r="X918" s="26"/>
      <c r="Y918" s="26"/>
      <c r="Z918" s="26"/>
    </row>
    <row r="919" spans="1:26" ht="12.75" customHeight="1">
      <c r="A919" s="26"/>
      <c r="B919" s="54"/>
      <c r="C919" s="26"/>
      <c r="D919" s="26"/>
      <c r="E919" s="26"/>
      <c r="F919" s="26"/>
      <c r="G919" s="26"/>
      <c r="H919" s="26"/>
      <c r="I919" s="26"/>
      <c r="J919" s="26"/>
      <c r="K919" s="26"/>
      <c r="L919" s="55"/>
      <c r="M919" s="56"/>
      <c r="N919" s="56"/>
      <c r="O919" s="56"/>
      <c r="P919" s="56"/>
      <c r="Q919" s="56"/>
      <c r="R919" s="56"/>
      <c r="S919" s="56"/>
      <c r="T919" s="57"/>
      <c r="U919" s="26"/>
      <c r="V919" s="26"/>
      <c r="W919" s="26"/>
      <c r="X919" s="26"/>
      <c r="Y919" s="26"/>
      <c r="Z919" s="26"/>
    </row>
    <row r="920" spans="1:26" ht="12.75" customHeight="1">
      <c r="A920" s="26"/>
      <c r="B920" s="54"/>
      <c r="C920" s="26"/>
      <c r="D920" s="26"/>
      <c r="E920" s="26"/>
      <c r="F920" s="26"/>
      <c r="G920" s="26"/>
      <c r="H920" s="26"/>
      <c r="I920" s="26"/>
      <c r="J920" s="26"/>
      <c r="K920" s="26"/>
      <c r="L920" s="55"/>
      <c r="M920" s="56"/>
      <c r="N920" s="56"/>
      <c r="O920" s="56"/>
      <c r="P920" s="56"/>
      <c r="Q920" s="56"/>
      <c r="R920" s="56"/>
      <c r="S920" s="56"/>
      <c r="T920" s="57"/>
      <c r="U920" s="26"/>
      <c r="V920" s="26"/>
      <c r="W920" s="26"/>
      <c r="X920" s="26"/>
      <c r="Y920" s="26"/>
      <c r="Z920" s="26"/>
    </row>
    <row r="921" spans="1:26" ht="12.75" customHeight="1">
      <c r="A921" s="26"/>
      <c r="B921" s="54"/>
      <c r="C921" s="26"/>
      <c r="D921" s="26"/>
      <c r="E921" s="26"/>
      <c r="F921" s="26"/>
      <c r="G921" s="26"/>
      <c r="H921" s="26"/>
      <c r="I921" s="26"/>
      <c r="J921" s="26"/>
      <c r="K921" s="26"/>
      <c r="L921" s="55"/>
      <c r="M921" s="56"/>
      <c r="N921" s="56"/>
      <c r="O921" s="56"/>
      <c r="P921" s="56"/>
      <c r="Q921" s="56"/>
      <c r="R921" s="56"/>
      <c r="S921" s="56"/>
      <c r="T921" s="57"/>
      <c r="U921" s="26"/>
      <c r="V921" s="26"/>
      <c r="W921" s="26"/>
      <c r="X921" s="26"/>
      <c r="Y921" s="26"/>
      <c r="Z921" s="26"/>
    </row>
    <row r="922" spans="1:26" ht="12.75" customHeight="1">
      <c r="A922" s="26"/>
      <c r="B922" s="54"/>
      <c r="C922" s="26"/>
      <c r="D922" s="26"/>
      <c r="E922" s="26"/>
      <c r="F922" s="26"/>
      <c r="G922" s="26"/>
      <c r="H922" s="26"/>
      <c r="I922" s="26"/>
      <c r="J922" s="26"/>
      <c r="K922" s="26"/>
      <c r="L922" s="55"/>
      <c r="M922" s="56"/>
      <c r="N922" s="56"/>
      <c r="O922" s="56"/>
      <c r="P922" s="56"/>
      <c r="Q922" s="56"/>
      <c r="R922" s="56"/>
      <c r="S922" s="56"/>
      <c r="T922" s="57"/>
      <c r="U922" s="26"/>
      <c r="V922" s="26"/>
      <c r="W922" s="26"/>
      <c r="X922" s="26"/>
      <c r="Y922" s="26"/>
      <c r="Z922" s="26"/>
    </row>
    <row r="923" spans="1:26" ht="12.75" customHeight="1">
      <c r="A923" s="26"/>
      <c r="B923" s="54"/>
      <c r="C923" s="26"/>
      <c r="D923" s="26"/>
      <c r="E923" s="26"/>
      <c r="F923" s="26"/>
      <c r="G923" s="26"/>
      <c r="H923" s="26"/>
      <c r="I923" s="26"/>
      <c r="J923" s="26"/>
      <c r="K923" s="26"/>
      <c r="L923" s="55"/>
      <c r="M923" s="56"/>
      <c r="N923" s="56"/>
      <c r="O923" s="56"/>
      <c r="P923" s="56"/>
      <c r="Q923" s="56"/>
      <c r="R923" s="56"/>
      <c r="S923" s="56"/>
      <c r="T923" s="57"/>
      <c r="U923" s="26"/>
      <c r="V923" s="26"/>
      <c r="W923" s="26"/>
      <c r="X923" s="26"/>
      <c r="Y923" s="26"/>
      <c r="Z923" s="26"/>
    </row>
    <row r="924" spans="1:26" ht="12.75" customHeight="1">
      <c r="A924" s="26"/>
      <c r="B924" s="54"/>
      <c r="C924" s="26"/>
      <c r="D924" s="26"/>
      <c r="E924" s="26"/>
      <c r="F924" s="26"/>
      <c r="G924" s="26"/>
      <c r="H924" s="26"/>
      <c r="I924" s="26"/>
      <c r="J924" s="26"/>
      <c r="K924" s="26"/>
      <c r="L924" s="55"/>
      <c r="M924" s="56"/>
      <c r="N924" s="56"/>
      <c r="O924" s="56"/>
      <c r="P924" s="56"/>
      <c r="Q924" s="56"/>
      <c r="R924" s="56"/>
      <c r="S924" s="56"/>
      <c r="T924" s="57"/>
      <c r="U924" s="26"/>
      <c r="V924" s="26"/>
      <c r="W924" s="26"/>
      <c r="X924" s="26"/>
      <c r="Y924" s="26"/>
      <c r="Z924" s="26"/>
    </row>
    <row r="925" spans="1:26" ht="12.75" customHeight="1">
      <c r="A925" s="26"/>
      <c r="B925" s="54"/>
      <c r="C925" s="26"/>
      <c r="D925" s="26"/>
      <c r="E925" s="26"/>
      <c r="F925" s="26"/>
      <c r="G925" s="26"/>
      <c r="H925" s="26"/>
      <c r="I925" s="26"/>
      <c r="J925" s="26"/>
      <c r="K925" s="26"/>
      <c r="L925" s="55"/>
      <c r="M925" s="56"/>
      <c r="N925" s="56"/>
      <c r="O925" s="56"/>
      <c r="P925" s="56"/>
      <c r="Q925" s="56"/>
      <c r="R925" s="56"/>
      <c r="S925" s="56"/>
      <c r="T925" s="57"/>
      <c r="U925" s="26"/>
      <c r="V925" s="26"/>
      <c r="W925" s="26"/>
      <c r="X925" s="26"/>
      <c r="Y925" s="26"/>
      <c r="Z925" s="26"/>
    </row>
    <row r="926" spans="1:26" ht="12.75" customHeight="1">
      <c r="A926" s="26"/>
      <c r="B926" s="54"/>
      <c r="C926" s="26"/>
      <c r="D926" s="26"/>
      <c r="E926" s="26"/>
      <c r="F926" s="26"/>
      <c r="G926" s="26"/>
      <c r="H926" s="26"/>
      <c r="I926" s="26"/>
      <c r="J926" s="26"/>
      <c r="K926" s="26"/>
      <c r="L926" s="55"/>
      <c r="M926" s="56"/>
      <c r="N926" s="56"/>
      <c r="O926" s="56"/>
      <c r="P926" s="56"/>
      <c r="Q926" s="56"/>
      <c r="R926" s="56"/>
      <c r="S926" s="56"/>
      <c r="T926" s="57"/>
      <c r="U926" s="26"/>
      <c r="V926" s="26"/>
      <c r="W926" s="26"/>
      <c r="X926" s="26"/>
      <c r="Y926" s="26"/>
      <c r="Z926" s="26"/>
    </row>
    <row r="927" spans="1:26" ht="12.75" customHeight="1">
      <c r="A927" s="26"/>
      <c r="B927" s="54"/>
      <c r="C927" s="26"/>
      <c r="D927" s="26"/>
      <c r="E927" s="26"/>
      <c r="F927" s="26"/>
      <c r="G927" s="26"/>
      <c r="H927" s="26"/>
      <c r="I927" s="26"/>
      <c r="J927" s="26"/>
      <c r="K927" s="26"/>
      <c r="L927" s="55"/>
      <c r="M927" s="56"/>
      <c r="N927" s="56"/>
      <c r="O927" s="56"/>
      <c r="P927" s="56"/>
      <c r="Q927" s="56"/>
      <c r="R927" s="56"/>
      <c r="S927" s="56"/>
      <c r="T927" s="57"/>
      <c r="U927" s="26"/>
      <c r="V927" s="26"/>
      <c r="W927" s="26"/>
      <c r="X927" s="26"/>
      <c r="Y927" s="26"/>
      <c r="Z927" s="26"/>
    </row>
    <row r="928" spans="1:26" ht="12.75" customHeight="1">
      <c r="A928" s="26"/>
      <c r="B928" s="54"/>
      <c r="C928" s="26"/>
      <c r="D928" s="26"/>
      <c r="E928" s="26"/>
      <c r="F928" s="26"/>
      <c r="G928" s="26"/>
      <c r="H928" s="26"/>
      <c r="I928" s="26"/>
      <c r="J928" s="26"/>
      <c r="K928" s="26"/>
      <c r="L928" s="55"/>
      <c r="M928" s="56"/>
      <c r="N928" s="56"/>
      <c r="O928" s="56"/>
      <c r="P928" s="56"/>
      <c r="Q928" s="56"/>
      <c r="R928" s="56"/>
      <c r="S928" s="56"/>
      <c r="T928" s="57"/>
      <c r="U928" s="26"/>
      <c r="V928" s="26"/>
      <c r="W928" s="26"/>
      <c r="X928" s="26"/>
      <c r="Y928" s="26"/>
      <c r="Z928" s="26"/>
    </row>
    <row r="929" spans="1:26" ht="12.75" customHeight="1">
      <c r="A929" s="26"/>
      <c r="B929" s="54"/>
      <c r="C929" s="26"/>
      <c r="D929" s="26"/>
      <c r="E929" s="26"/>
      <c r="F929" s="26"/>
      <c r="G929" s="26"/>
      <c r="H929" s="26"/>
      <c r="I929" s="26"/>
      <c r="J929" s="26"/>
      <c r="K929" s="26"/>
      <c r="L929" s="55"/>
      <c r="M929" s="56"/>
      <c r="N929" s="56"/>
      <c r="O929" s="56"/>
      <c r="P929" s="56"/>
      <c r="Q929" s="56"/>
      <c r="R929" s="56"/>
      <c r="S929" s="56"/>
      <c r="T929" s="57"/>
      <c r="U929" s="26"/>
      <c r="V929" s="26"/>
      <c r="W929" s="26"/>
      <c r="X929" s="26"/>
      <c r="Y929" s="26"/>
      <c r="Z929" s="26"/>
    </row>
    <row r="930" spans="1:26" ht="12.75" customHeight="1">
      <c r="A930" s="26"/>
      <c r="B930" s="54"/>
      <c r="C930" s="26"/>
      <c r="D930" s="26"/>
      <c r="E930" s="26"/>
      <c r="F930" s="26"/>
      <c r="G930" s="26"/>
      <c r="H930" s="26"/>
      <c r="I930" s="26"/>
      <c r="J930" s="26"/>
      <c r="K930" s="26"/>
      <c r="L930" s="55"/>
      <c r="M930" s="56"/>
      <c r="N930" s="56"/>
      <c r="O930" s="56"/>
      <c r="P930" s="56"/>
      <c r="Q930" s="56"/>
      <c r="R930" s="56"/>
      <c r="S930" s="56"/>
      <c r="T930" s="57"/>
      <c r="U930" s="26"/>
      <c r="V930" s="26"/>
      <c r="W930" s="26"/>
      <c r="X930" s="26"/>
      <c r="Y930" s="26"/>
      <c r="Z930" s="26"/>
    </row>
    <row r="931" spans="1:26" ht="12.75" customHeight="1">
      <c r="A931" s="26"/>
      <c r="B931" s="54"/>
      <c r="C931" s="26"/>
      <c r="D931" s="26"/>
      <c r="E931" s="26"/>
      <c r="F931" s="26"/>
      <c r="G931" s="26"/>
      <c r="H931" s="26"/>
      <c r="I931" s="26"/>
      <c r="J931" s="26"/>
      <c r="K931" s="26"/>
      <c r="L931" s="55"/>
      <c r="M931" s="56"/>
      <c r="N931" s="56"/>
      <c r="O931" s="56"/>
      <c r="P931" s="56"/>
      <c r="Q931" s="56"/>
      <c r="R931" s="56"/>
      <c r="S931" s="56"/>
      <c r="T931" s="57"/>
      <c r="U931" s="26"/>
      <c r="V931" s="26"/>
      <c r="W931" s="26"/>
      <c r="X931" s="26"/>
      <c r="Y931" s="26"/>
      <c r="Z931" s="26"/>
    </row>
    <row r="932" spans="1:26" ht="12.75" customHeight="1">
      <c r="A932" s="26"/>
      <c r="B932" s="54"/>
      <c r="C932" s="26"/>
      <c r="D932" s="26"/>
      <c r="E932" s="26"/>
      <c r="F932" s="26"/>
      <c r="G932" s="26"/>
      <c r="H932" s="26"/>
      <c r="I932" s="26"/>
      <c r="J932" s="26"/>
      <c r="K932" s="26"/>
      <c r="L932" s="55"/>
      <c r="M932" s="56"/>
      <c r="N932" s="56"/>
      <c r="O932" s="56"/>
      <c r="P932" s="56"/>
      <c r="Q932" s="56"/>
      <c r="R932" s="56"/>
      <c r="S932" s="56"/>
      <c r="T932" s="57"/>
      <c r="U932" s="26"/>
      <c r="V932" s="26"/>
      <c r="W932" s="26"/>
      <c r="X932" s="26"/>
      <c r="Y932" s="26"/>
      <c r="Z932" s="26"/>
    </row>
    <row r="933" spans="1:26" ht="12.75" customHeight="1">
      <c r="A933" s="26"/>
      <c r="B933" s="54"/>
      <c r="C933" s="26"/>
      <c r="D933" s="26"/>
      <c r="E933" s="26"/>
      <c r="F933" s="26"/>
      <c r="G933" s="26"/>
      <c r="H933" s="26"/>
      <c r="I933" s="26"/>
      <c r="J933" s="26"/>
      <c r="K933" s="26"/>
      <c r="L933" s="55"/>
      <c r="M933" s="56"/>
      <c r="N933" s="56"/>
      <c r="O933" s="56"/>
      <c r="P933" s="56"/>
      <c r="Q933" s="56"/>
      <c r="R933" s="56"/>
      <c r="S933" s="56"/>
      <c r="T933" s="57"/>
      <c r="U933" s="26"/>
      <c r="V933" s="26"/>
      <c r="W933" s="26"/>
      <c r="X933" s="26"/>
      <c r="Y933" s="26"/>
      <c r="Z933" s="26"/>
    </row>
    <row r="934" spans="1:26" ht="12.75" customHeight="1">
      <c r="A934" s="26"/>
      <c r="B934" s="54"/>
      <c r="C934" s="26"/>
      <c r="D934" s="26"/>
      <c r="E934" s="26"/>
      <c r="F934" s="26"/>
      <c r="G934" s="26"/>
      <c r="H934" s="26"/>
      <c r="I934" s="26"/>
      <c r="J934" s="26"/>
      <c r="K934" s="26"/>
      <c r="L934" s="55"/>
      <c r="M934" s="56"/>
      <c r="N934" s="56"/>
      <c r="O934" s="56"/>
      <c r="P934" s="56"/>
      <c r="Q934" s="56"/>
      <c r="R934" s="56"/>
      <c r="S934" s="56"/>
      <c r="T934" s="57"/>
      <c r="U934" s="26"/>
      <c r="V934" s="26"/>
      <c r="W934" s="26"/>
      <c r="X934" s="26"/>
      <c r="Y934" s="26"/>
      <c r="Z934" s="26"/>
    </row>
    <row r="935" spans="1:26" ht="12.75" customHeight="1">
      <c r="A935" s="26"/>
      <c r="B935" s="54"/>
      <c r="C935" s="26"/>
      <c r="D935" s="26"/>
      <c r="E935" s="26"/>
      <c r="F935" s="26"/>
      <c r="G935" s="26"/>
      <c r="H935" s="26"/>
      <c r="I935" s="26"/>
      <c r="J935" s="26"/>
      <c r="K935" s="26"/>
      <c r="L935" s="55"/>
      <c r="M935" s="56"/>
      <c r="N935" s="56"/>
      <c r="O935" s="56"/>
      <c r="P935" s="56"/>
      <c r="Q935" s="56"/>
      <c r="R935" s="56"/>
      <c r="S935" s="56"/>
      <c r="T935" s="57"/>
      <c r="U935" s="26"/>
      <c r="V935" s="26"/>
      <c r="W935" s="26"/>
      <c r="X935" s="26"/>
      <c r="Y935" s="26"/>
      <c r="Z935" s="26"/>
    </row>
    <row r="936" spans="1:26" ht="12.75" customHeight="1">
      <c r="A936" s="26"/>
      <c r="B936" s="54"/>
      <c r="C936" s="26"/>
      <c r="D936" s="26"/>
      <c r="E936" s="26"/>
      <c r="F936" s="26"/>
      <c r="G936" s="26"/>
      <c r="H936" s="26"/>
      <c r="I936" s="26"/>
      <c r="J936" s="26"/>
      <c r="K936" s="26"/>
      <c r="L936" s="55"/>
      <c r="M936" s="56"/>
      <c r="N936" s="56"/>
      <c r="O936" s="56"/>
      <c r="P936" s="56"/>
      <c r="Q936" s="56"/>
      <c r="R936" s="56"/>
      <c r="S936" s="56"/>
      <c r="T936" s="57"/>
      <c r="U936" s="26"/>
      <c r="V936" s="26"/>
      <c r="W936" s="26"/>
      <c r="X936" s="26"/>
      <c r="Y936" s="26"/>
      <c r="Z936" s="26"/>
    </row>
    <row r="937" spans="1:26" ht="12.75" customHeight="1">
      <c r="A937" s="26"/>
      <c r="B937" s="54"/>
      <c r="C937" s="26"/>
      <c r="D937" s="26"/>
      <c r="E937" s="26"/>
      <c r="F937" s="26"/>
      <c r="G937" s="26"/>
      <c r="H937" s="26"/>
      <c r="I937" s="26"/>
      <c r="J937" s="26"/>
      <c r="K937" s="26"/>
      <c r="L937" s="55"/>
      <c r="M937" s="56"/>
      <c r="N937" s="56"/>
      <c r="O937" s="56"/>
      <c r="P937" s="56"/>
      <c r="Q937" s="56"/>
      <c r="R937" s="56"/>
      <c r="S937" s="56"/>
      <c r="T937" s="57"/>
      <c r="U937" s="26"/>
      <c r="V937" s="26"/>
      <c r="W937" s="26"/>
      <c r="X937" s="26"/>
      <c r="Y937" s="26"/>
      <c r="Z937" s="26"/>
    </row>
    <row r="938" spans="1:26" ht="12.75" customHeight="1">
      <c r="A938" s="26"/>
      <c r="B938" s="54"/>
      <c r="C938" s="26"/>
      <c r="D938" s="26"/>
      <c r="E938" s="26"/>
      <c r="F938" s="26"/>
      <c r="G938" s="26"/>
      <c r="H938" s="26"/>
      <c r="I938" s="26"/>
      <c r="J938" s="26"/>
      <c r="K938" s="26"/>
      <c r="L938" s="55"/>
      <c r="M938" s="56"/>
      <c r="N938" s="56"/>
      <c r="O938" s="56"/>
      <c r="P938" s="56"/>
      <c r="Q938" s="56"/>
      <c r="R938" s="56"/>
      <c r="S938" s="56"/>
      <c r="T938" s="57"/>
      <c r="U938" s="26"/>
      <c r="V938" s="26"/>
      <c r="W938" s="26"/>
      <c r="X938" s="26"/>
      <c r="Y938" s="26"/>
      <c r="Z938" s="26"/>
    </row>
    <row r="939" spans="1:26" ht="12.75" customHeight="1">
      <c r="A939" s="26"/>
      <c r="B939" s="54"/>
      <c r="C939" s="26"/>
      <c r="D939" s="26"/>
      <c r="E939" s="26"/>
      <c r="F939" s="26"/>
      <c r="G939" s="26"/>
      <c r="H939" s="26"/>
      <c r="I939" s="26"/>
      <c r="J939" s="26"/>
      <c r="K939" s="26"/>
      <c r="L939" s="55"/>
      <c r="M939" s="56"/>
      <c r="N939" s="56"/>
      <c r="O939" s="56"/>
      <c r="P939" s="56"/>
      <c r="Q939" s="56"/>
      <c r="R939" s="56"/>
      <c r="S939" s="56"/>
      <c r="T939" s="57"/>
      <c r="U939" s="26"/>
      <c r="V939" s="26"/>
      <c r="W939" s="26"/>
      <c r="X939" s="26"/>
      <c r="Y939" s="26"/>
      <c r="Z939" s="26"/>
    </row>
    <row r="940" spans="1:26" ht="12.75" customHeight="1">
      <c r="A940" s="26"/>
      <c r="B940" s="54"/>
      <c r="C940" s="26"/>
      <c r="D940" s="26"/>
      <c r="E940" s="26"/>
      <c r="F940" s="26"/>
      <c r="G940" s="26"/>
      <c r="H940" s="26"/>
      <c r="I940" s="26"/>
      <c r="J940" s="26"/>
      <c r="K940" s="26"/>
      <c r="L940" s="55"/>
      <c r="M940" s="56"/>
      <c r="N940" s="56"/>
      <c r="O940" s="56"/>
      <c r="P940" s="56"/>
      <c r="Q940" s="56"/>
      <c r="R940" s="56"/>
      <c r="S940" s="56"/>
      <c r="T940" s="57"/>
      <c r="U940" s="26"/>
      <c r="V940" s="26"/>
      <c r="W940" s="26"/>
      <c r="X940" s="26"/>
      <c r="Y940" s="26"/>
      <c r="Z940" s="26"/>
    </row>
    <row r="941" spans="1:26" ht="12.75" customHeight="1">
      <c r="A941" s="26"/>
      <c r="B941" s="54"/>
      <c r="C941" s="26"/>
      <c r="D941" s="26"/>
      <c r="E941" s="26"/>
      <c r="F941" s="26"/>
      <c r="G941" s="26"/>
      <c r="H941" s="26"/>
      <c r="I941" s="26"/>
      <c r="J941" s="26"/>
      <c r="K941" s="26"/>
      <c r="L941" s="55"/>
      <c r="M941" s="56"/>
      <c r="N941" s="56"/>
      <c r="O941" s="56"/>
      <c r="P941" s="56"/>
      <c r="Q941" s="56"/>
      <c r="R941" s="56"/>
      <c r="S941" s="56"/>
      <c r="T941" s="57"/>
      <c r="U941" s="26"/>
      <c r="V941" s="26"/>
      <c r="W941" s="26"/>
      <c r="X941" s="26"/>
      <c r="Y941" s="26"/>
      <c r="Z941" s="26"/>
    </row>
    <row r="942" spans="1:26" ht="12.75" customHeight="1">
      <c r="A942" s="26"/>
      <c r="B942" s="54"/>
      <c r="C942" s="26"/>
      <c r="D942" s="26"/>
      <c r="E942" s="26"/>
      <c r="F942" s="26"/>
      <c r="G942" s="26"/>
      <c r="H942" s="26"/>
      <c r="I942" s="26"/>
      <c r="J942" s="26"/>
      <c r="K942" s="26"/>
      <c r="L942" s="55"/>
      <c r="M942" s="56"/>
      <c r="N942" s="56"/>
      <c r="O942" s="56"/>
      <c r="P942" s="56"/>
      <c r="Q942" s="56"/>
      <c r="R942" s="56"/>
      <c r="S942" s="56"/>
      <c r="T942" s="57"/>
      <c r="U942" s="26"/>
      <c r="V942" s="26"/>
      <c r="W942" s="26"/>
      <c r="X942" s="26"/>
      <c r="Y942" s="26"/>
      <c r="Z942" s="26"/>
    </row>
    <row r="943" spans="1:26" ht="12.75" customHeight="1">
      <c r="A943" s="26"/>
      <c r="B943" s="54"/>
      <c r="C943" s="26"/>
      <c r="D943" s="26"/>
      <c r="E943" s="26"/>
      <c r="F943" s="26"/>
      <c r="G943" s="26"/>
      <c r="H943" s="26"/>
      <c r="I943" s="26"/>
      <c r="J943" s="26"/>
      <c r="K943" s="26"/>
      <c r="L943" s="55"/>
      <c r="M943" s="56"/>
      <c r="N943" s="56"/>
      <c r="O943" s="56"/>
      <c r="P943" s="56"/>
      <c r="Q943" s="56"/>
      <c r="R943" s="56"/>
      <c r="S943" s="56"/>
      <c r="T943" s="57"/>
      <c r="U943" s="26"/>
      <c r="V943" s="26"/>
      <c r="W943" s="26"/>
      <c r="X943" s="26"/>
      <c r="Y943" s="26"/>
      <c r="Z943" s="26"/>
    </row>
    <row r="944" spans="1:26" ht="12.75" customHeight="1">
      <c r="A944" s="26"/>
      <c r="B944" s="54"/>
      <c r="C944" s="26"/>
      <c r="D944" s="26"/>
      <c r="E944" s="26"/>
      <c r="F944" s="26"/>
      <c r="G944" s="26"/>
      <c r="H944" s="26"/>
      <c r="I944" s="26"/>
      <c r="J944" s="26"/>
      <c r="K944" s="26"/>
      <c r="L944" s="55"/>
      <c r="M944" s="56"/>
      <c r="N944" s="56"/>
      <c r="O944" s="56"/>
      <c r="P944" s="56"/>
      <c r="Q944" s="56"/>
      <c r="R944" s="56"/>
      <c r="S944" s="56"/>
      <c r="T944" s="57"/>
      <c r="U944" s="26"/>
      <c r="V944" s="26"/>
      <c r="W944" s="26"/>
      <c r="X944" s="26"/>
      <c r="Y944" s="26"/>
      <c r="Z944" s="26"/>
    </row>
    <row r="945" spans="1:26" ht="12.75" customHeight="1">
      <c r="A945" s="26"/>
      <c r="B945" s="54"/>
      <c r="C945" s="26"/>
      <c r="D945" s="26"/>
      <c r="E945" s="26"/>
      <c r="F945" s="26"/>
      <c r="G945" s="26"/>
      <c r="H945" s="26"/>
      <c r="I945" s="26"/>
      <c r="J945" s="26"/>
      <c r="K945" s="26"/>
      <c r="L945" s="55"/>
      <c r="M945" s="56"/>
      <c r="N945" s="56"/>
      <c r="O945" s="56"/>
      <c r="P945" s="56"/>
      <c r="Q945" s="56"/>
      <c r="R945" s="56"/>
      <c r="S945" s="56"/>
      <c r="T945" s="57"/>
      <c r="U945" s="26"/>
      <c r="V945" s="26"/>
      <c r="W945" s="26"/>
      <c r="X945" s="26"/>
      <c r="Y945" s="26"/>
      <c r="Z945" s="26"/>
    </row>
    <row r="946" spans="1:26" ht="12.75" customHeight="1">
      <c r="A946" s="26"/>
      <c r="B946" s="54"/>
      <c r="C946" s="26"/>
      <c r="D946" s="26"/>
      <c r="E946" s="26"/>
      <c r="F946" s="26"/>
      <c r="G946" s="26"/>
      <c r="H946" s="26"/>
      <c r="I946" s="26"/>
      <c r="J946" s="26"/>
      <c r="K946" s="26"/>
      <c r="L946" s="55"/>
      <c r="M946" s="56"/>
      <c r="N946" s="56"/>
      <c r="O946" s="56"/>
      <c r="P946" s="56"/>
      <c r="Q946" s="56"/>
      <c r="R946" s="56"/>
      <c r="S946" s="56"/>
      <c r="T946" s="57"/>
      <c r="U946" s="26"/>
      <c r="V946" s="26"/>
      <c r="W946" s="26"/>
      <c r="X946" s="26"/>
      <c r="Y946" s="26"/>
      <c r="Z946" s="26"/>
    </row>
    <row r="947" spans="1:26" ht="12.75" customHeight="1">
      <c r="A947" s="26"/>
      <c r="B947" s="54"/>
      <c r="C947" s="26"/>
      <c r="D947" s="26"/>
      <c r="E947" s="26"/>
      <c r="F947" s="26"/>
      <c r="G947" s="26"/>
      <c r="H947" s="26"/>
      <c r="I947" s="26"/>
      <c r="J947" s="26"/>
      <c r="K947" s="26"/>
      <c r="L947" s="55"/>
      <c r="M947" s="56"/>
      <c r="N947" s="56"/>
      <c r="O947" s="56"/>
      <c r="P947" s="56"/>
      <c r="Q947" s="56"/>
      <c r="R947" s="56"/>
      <c r="S947" s="56"/>
      <c r="T947" s="57"/>
      <c r="U947" s="26"/>
      <c r="V947" s="26"/>
      <c r="W947" s="26"/>
      <c r="X947" s="26"/>
      <c r="Y947" s="26"/>
      <c r="Z947" s="26"/>
    </row>
    <row r="948" spans="1:26" ht="12.75" customHeight="1">
      <c r="A948" s="26"/>
      <c r="B948" s="54"/>
      <c r="C948" s="26"/>
      <c r="D948" s="26"/>
      <c r="E948" s="26"/>
      <c r="F948" s="26"/>
      <c r="G948" s="26"/>
      <c r="H948" s="26"/>
      <c r="I948" s="26"/>
      <c r="J948" s="26"/>
      <c r="K948" s="26"/>
      <c r="L948" s="55"/>
      <c r="M948" s="56"/>
      <c r="N948" s="56"/>
      <c r="O948" s="56"/>
      <c r="P948" s="56"/>
      <c r="Q948" s="56"/>
      <c r="R948" s="56"/>
      <c r="S948" s="56"/>
      <c r="T948" s="57"/>
      <c r="U948" s="26"/>
      <c r="V948" s="26"/>
      <c r="W948" s="26"/>
      <c r="X948" s="26"/>
      <c r="Y948" s="26"/>
      <c r="Z948" s="26"/>
    </row>
    <row r="949" spans="1:26" ht="12.75" customHeight="1">
      <c r="A949" s="26"/>
      <c r="B949" s="54"/>
      <c r="C949" s="26"/>
      <c r="D949" s="26"/>
      <c r="E949" s="26"/>
      <c r="F949" s="26"/>
      <c r="G949" s="26"/>
      <c r="H949" s="26"/>
      <c r="I949" s="26"/>
      <c r="J949" s="26"/>
      <c r="K949" s="26"/>
      <c r="L949" s="55"/>
      <c r="M949" s="56"/>
      <c r="N949" s="56"/>
      <c r="O949" s="56"/>
      <c r="P949" s="56"/>
      <c r="Q949" s="56"/>
      <c r="R949" s="56"/>
      <c r="S949" s="56"/>
      <c r="T949" s="57"/>
      <c r="U949" s="26"/>
      <c r="V949" s="26"/>
      <c r="W949" s="26"/>
      <c r="X949" s="26"/>
      <c r="Y949" s="26"/>
      <c r="Z949" s="26"/>
    </row>
    <row r="950" spans="1:26" ht="12.75" customHeight="1">
      <c r="A950" s="26"/>
      <c r="B950" s="54"/>
      <c r="C950" s="26"/>
      <c r="D950" s="26"/>
      <c r="E950" s="26"/>
      <c r="F950" s="26"/>
      <c r="G950" s="26"/>
      <c r="H950" s="26"/>
      <c r="I950" s="26"/>
      <c r="J950" s="26"/>
      <c r="K950" s="26"/>
      <c r="L950" s="55"/>
      <c r="M950" s="56"/>
      <c r="N950" s="56"/>
      <c r="O950" s="56"/>
      <c r="P950" s="56"/>
      <c r="Q950" s="56"/>
      <c r="R950" s="56"/>
      <c r="S950" s="56"/>
      <c r="T950" s="57"/>
      <c r="U950" s="26"/>
      <c r="V950" s="26"/>
      <c r="W950" s="26"/>
      <c r="X950" s="26"/>
      <c r="Y950" s="26"/>
      <c r="Z950" s="26"/>
    </row>
    <row r="951" spans="1:26" ht="12.75" customHeight="1">
      <c r="A951" s="26"/>
      <c r="B951" s="54"/>
      <c r="C951" s="26"/>
      <c r="D951" s="26"/>
      <c r="E951" s="26"/>
      <c r="F951" s="26"/>
      <c r="G951" s="26"/>
      <c r="H951" s="26"/>
      <c r="I951" s="26"/>
      <c r="J951" s="26"/>
      <c r="K951" s="26"/>
      <c r="L951" s="55"/>
      <c r="M951" s="56"/>
      <c r="N951" s="56"/>
      <c r="O951" s="56"/>
      <c r="P951" s="56"/>
      <c r="Q951" s="56"/>
      <c r="R951" s="56"/>
      <c r="S951" s="56"/>
      <c r="T951" s="57"/>
      <c r="U951" s="26"/>
      <c r="V951" s="26"/>
      <c r="W951" s="26"/>
      <c r="X951" s="26"/>
      <c r="Y951" s="26"/>
      <c r="Z951" s="26"/>
    </row>
    <row r="952" spans="1:26" ht="12.75" customHeight="1">
      <c r="A952" s="26"/>
      <c r="B952" s="54"/>
      <c r="C952" s="26"/>
      <c r="D952" s="26"/>
      <c r="E952" s="26"/>
      <c r="F952" s="26"/>
      <c r="G952" s="26"/>
      <c r="H952" s="26"/>
      <c r="I952" s="26"/>
      <c r="J952" s="26"/>
      <c r="K952" s="26"/>
      <c r="L952" s="55"/>
      <c r="M952" s="56"/>
      <c r="N952" s="56"/>
      <c r="O952" s="56"/>
      <c r="P952" s="56"/>
      <c r="Q952" s="56"/>
      <c r="R952" s="56"/>
      <c r="S952" s="56"/>
      <c r="T952" s="57"/>
      <c r="U952" s="26"/>
      <c r="V952" s="26"/>
      <c r="W952" s="26"/>
      <c r="X952" s="26"/>
      <c r="Y952" s="26"/>
      <c r="Z952" s="26"/>
    </row>
    <row r="953" spans="1:26" ht="12.75" customHeight="1">
      <c r="A953" s="26"/>
      <c r="B953" s="54"/>
      <c r="C953" s="26"/>
      <c r="D953" s="26"/>
      <c r="E953" s="26"/>
      <c r="F953" s="26"/>
      <c r="G953" s="26"/>
      <c r="H953" s="26"/>
      <c r="I953" s="26"/>
      <c r="J953" s="26"/>
      <c r="K953" s="26"/>
      <c r="L953" s="55"/>
      <c r="M953" s="56"/>
      <c r="N953" s="56"/>
      <c r="O953" s="56"/>
      <c r="P953" s="56"/>
      <c r="Q953" s="56"/>
      <c r="R953" s="56"/>
      <c r="S953" s="56"/>
      <c r="T953" s="57"/>
      <c r="U953" s="26"/>
      <c r="V953" s="26"/>
      <c r="W953" s="26"/>
      <c r="X953" s="26"/>
      <c r="Y953" s="26"/>
      <c r="Z953" s="26"/>
    </row>
    <row r="954" spans="1:26" ht="12.75" customHeight="1">
      <c r="A954" s="26"/>
      <c r="B954" s="54"/>
      <c r="C954" s="26"/>
      <c r="D954" s="26"/>
      <c r="E954" s="26"/>
      <c r="F954" s="26"/>
      <c r="G954" s="26"/>
      <c r="H954" s="26"/>
      <c r="I954" s="26"/>
      <c r="J954" s="26"/>
      <c r="K954" s="26"/>
      <c r="L954" s="55"/>
      <c r="M954" s="56"/>
      <c r="N954" s="56"/>
      <c r="O954" s="56"/>
      <c r="P954" s="56"/>
      <c r="Q954" s="56"/>
      <c r="R954" s="56"/>
      <c r="S954" s="56"/>
      <c r="T954" s="57"/>
      <c r="U954" s="26"/>
      <c r="V954" s="26"/>
      <c r="W954" s="26"/>
      <c r="X954" s="26"/>
      <c r="Y954" s="26"/>
      <c r="Z954" s="26"/>
    </row>
    <row r="955" spans="1:26" ht="12.75" customHeight="1">
      <c r="A955" s="26"/>
      <c r="B955" s="54"/>
      <c r="C955" s="26"/>
      <c r="D955" s="26"/>
      <c r="E955" s="26"/>
      <c r="F955" s="26"/>
      <c r="G955" s="26"/>
      <c r="H955" s="26"/>
      <c r="I955" s="26"/>
      <c r="J955" s="26"/>
      <c r="K955" s="26"/>
      <c r="L955" s="55"/>
      <c r="M955" s="56"/>
      <c r="N955" s="56"/>
      <c r="O955" s="56"/>
      <c r="P955" s="56"/>
      <c r="Q955" s="56"/>
      <c r="R955" s="56"/>
      <c r="S955" s="56"/>
      <c r="T955" s="57"/>
      <c r="U955" s="26"/>
      <c r="V955" s="26"/>
      <c r="W955" s="26"/>
      <c r="X955" s="26"/>
      <c r="Y955" s="26"/>
      <c r="Z955" s="26"/>
    </row>
    <row r="956" spans="1:26" ht="12.75" customHeight="1">
      <c r="A956" s="26"/>
      <c r="B956" s="54"/>
      <c r="C956" s="26"/>
      <c r="D956" s="26"/>
      <c r="E956" s="26"/>
      <c r="F956" s="26"/>
      <c r="G956" s="26"/>
      <c r="H956" s="26"/>
      <c r="I956" s="26"/>
      <c r="J956" s="26"/>
      <c r="K956" s="26"/>
      <c r="L956" s="55"/>
      <c r="M956" s="56"/>
      <c r="N956" s="56"/>
      <c r="O956" s="56"/>
      <c r="P956" s="56"/>
      <c r="Q956" s="56"/>
      <c r="R956" s="56"/>
      <c r="S956" s="56"/>
      <c r="T956" s="57"/>
      <c r="U956" s="26"/>
      <c r="V956" s="26"/>
      <c r="W956" s="26"/>
      <c r="X956" s="26"/>
      <c r="Y956" s="26"/>
      <c r="Z956" s="26"/>
    </row>
    <row r="957" spans="1:26" ht="12.75" customHeight="1">
      <c r="A957" s="26"/>
      <c r="B957" s="54"/>
      <c r="C957" s="26"/>
      <c r="D957" s="26"/>
      <c r="E957" s="26"/>
      <c r="F957" s="26"/>
      <c r="G957" s="26"/>
      <c r="H957" s="26"/>
      <c r="I957" s="26"/>
      <c r="J957" s="26"/>
      <c r="K957" s="26"/>
      <c r="L957" s="55"/>
      <c r="M957" s="56"/>
      <c r="N957" s="56"/>
      <c r="O957" s="56"/>
      <c r="P957" s="56"/>
      <c r="Q957" s="56"/>
      <c r="R957" s="56"/>
      <c r="S957" s="56"/>
      <c r="T957" s="57"/>
      <c r="U957" s="26"/>
      <c r="V957" s="26"/>
      <c r="W957" s="26"/>
      <c r="X957" s="26"/>
      <c r="Y957" s="26"/>
      <c r="Z957" s="26"/>
    </row>
    <row r="958" spans="1:26" ht="12.75" customHeight="1">
      <c r="A958" s="26"/>
      <c r="B958" s="54"/>
      <c r="C958" s="26"/>
      <c r="D958" s="26"/>
      <c r="E958" s="26"/>
      <c r="F958" s="26"/>
      <c r="G958" s="26"/>
      <c r="H958" s="26"/>
      <c r="I958" s="26"/>
      <c r="J958" s="26"/>
      <c r="K958" s="26"/>
      <c r="L958" s="55"/>
      <c r="M958" s="56"/>
      <c r="N958" s="56"/>
      <c r="O958" s="56"/>
      <c r="P958" s="56"/>
      <c r="Q958" s="56"/>
      <c r="R958" s="56"/>
      <c r="S958" s="56"/>
      <c r="T958" s="57"/>
      <c r="U958" s="26"/>
      <c r="V958" s="26"/>
      <c r="W958" s="26"/>
      <c r="X958" s="26"/>
      <c r="Y958" s="26"/>
      <c r="Z958" s="26"/>
    </row>
    <row r="959" spans="1:26" ht="12.75" customHeight="1">
      <c r="A959" s="26"/>
      <c r="B959" s="54"/>
      <c r="C959" s="26"/>
      <c r="D959" s="26"/>
      <c r="E959" s="26"/>
      <c r="F959" s="26"/>
      <c r="G959" s="26"/>
      <c r="H959" s="26"/>
      <c r="I959" s="26"/>
      <c r="J959" s="26"/>
      <c r="K959" s="26"/>
      <c r="L959" s="55"/>
      <c r="M959" s="56"/>
      <c r="N959" s="56"/>
      <c r="O959" s="56"/>
      <c r="P959" s="56"/>
      <c r="Q959" s="56"/>
      <c r="R959" s="56"/>
      <c r="S959" s="56"/>
      <c r="T959" s="57"/>
      <c r="U959" s="26"/>
      <c r="V959" s="26"/>
      <c r="W959" s="26"/>
      <c r="X959" s="26"/>
      <c r="Y959" s="26"/>
      <c r="Z959" s="26"/>
    </row>
    <row r="960" spans="1:26" ht="12.75" customHeight="1">
      <c r="A960" s="26"/>
      <c r="B960" s="54"/>
      <c r="C960" s="26"/>
      <c r="D960" s="26"/>
      <c r="E960" s="26"/>
      <c r="F960" s="26"/>
      <c r="G960" s="26"/>
      <c r="H960" s="26"/>
      <c r="I960" s="26"/>
      <c r="J960" s="26"/>
      <c r="K960" s="26"/>
      <c r="L960" s="55"/>
      <c r="M960" s="56"/>
      <c r="N960" s="56"/>
      <c r="O960" s="56"/>
      <c r="P960" s="56"/>
      <c r="Q960" s="56"/>
      <c r="R960" s="56"/>
      <c r="S960" s="56"/>
      <c r="T960" s="57"/>
      <c r="U960" s="26"/>
      <c r="V960" s="26"/>
      <c r="W960" s="26"/>
      <c r="X960" s="26"/>
      <c r="Y960" s="26"/>
      <c r="Z960" s="26"/>
    </row>
    <row r="961" spans="1:26" ht="12.75" customHeight="1">
      <c r="A961" s="26"/>
      <c r="B961" s="54"/>
      <c r="C961" s="26"/>
      <c r="D961" s="26"/>
      <c r="E961" s="26"/>
      <c r="F961" s="26"/>
      <c r="G961" s="26"/>
      <c r="H961" s="26"/>
      <c r="I961" s="26"/>
      <c r="J961" s="26"/>
      <c r="K961" s="26"/>
      <c r="L961" s="55"/>
      <c r="M961" s="56"/>
      <c r="N961" s="56"/>
      <c r="O961" s="56"/>
      <c r="P961" s="56"/>
      <c r="Q961" s="56"/>
      <c r="R961" s="56"/>
      <c r="S961" s="56"/>
      <c r="T961" s="57"/>
      <c r="U961" s="26"/>
      <c r="V961" s="26"/>
      <c r="W961" s="26"/>
      <c r="X961" s="26"/>
      <c r="Y961" s="26"/>
      <c r="Z961" s="26"/>
    </row>
    <row r="962" spans="1:26" ht="12.75" customHeight="1">
      <c r="A962" s="26"/>
      <c r="B962" s="54"/>
      <c r="C962" s="26"/>
      <c r="D962" s="26"/>
      <c r="E962" s="26"/>
      <c r="F962" s="26"/>
      <c r="G962" s="26"/>
      <c r="H962" s="26"/>
      <c r="I962" s="26"/>
      <c r="J962" s="26"/>
      <c r="K962" s="26"/>
      <c r="L962" s="55"/>
      <c r="M962" s="56"/>
      <c r="N962" s="56"/>
      <c r="O962" s="56"/>
      <c r="P962" s="56"/>
      <c r="Q962" s="56"/>
      <c r="R962" s="56"/>
      <c r="S962" s="56"/>
      <c r="T962" s="57"/>
      <c r="U962" s="26"/>
      <c r="V962" s="26"/>
      <c r="W962" s="26"/>
      <c r="X962" s="26"/>
      <c r="Y962" s="26"/>
      <c r="Z962" s="26"/>
    </row>
    <row r="963" spans="1:26" ht="12.75" customHeight="1">
      <c r="A963" s="26"/>
      <c r="B963" s="54"/>
      <c r="C963" s="26"/>
      <c r="D963" s="26"/>
      <c r="E963" s="26"/>
      <c r="F963" s="26"/>
      <c r="G963" s="26"/>
      <c r="H963" s="26"/>
      <c r="I963" s="26"/>
      <c r="J963" s="26"/>
      <c r="K963" s="26"/>
      <c r="L963" s="55"/>
      <c r="M963" s="56"/>
      <c r="N963" s="56"/>
      <c r="O963" s="56"/>
      <c r="P963" s="56"/>
      <c r="Q963" s="56"/>
      <c r="R963" s="56"/>
      <c r="S963" s="56"/>
      <c r="T963" s="57"/>
      <c r="U963" s="26"/>
      <c r="V963" s="26"/>
      <c r="W963" s="26"/>
      <c r="X963" s="26"/>
      <c r="Y963" s="26"/>
      <c r="Z963" s="26"/>
    </row>
    <row r="964" spans="1:26" ht="12.75" customHeight="1">
      <c r="A964" s="26"/>
      <c r="B964" s="54"/>
      <c r="C964" s="26"/>
      <c r="D964" s="26"/>
      <c r="E964" s="26"/>
      <c r="F964" s="26"/>
      <c r="G964" s="26"/>
      <c r="H964" s="26"/>
      <c r="I964" s="26"/>
      <c r="J964" s="26"/>
      <c r="K964" s="26"/>
      <c r="L964" s="55"/>
      <c r="M964" s="56"/>
      <c r="N964" s="56"/>
      <c r="O964" s="56"/>
      <c r="P964" s="56"/>
      <c r="Q964" s="56"/>
      <c r="R964" s="56"/>
      <c r="S964" s="56"/>
      <c r="T964" s="57"/>
      <c r="U964" s="26"/>
      <c r="V964" s="26"/>
      <c r="W964" s="26"/>
      <c r="X964" s="26"/>
      <c r="Y964" s="26"/>
      <c r="Z964" s="26"/>
    </row>
    <row r="965" spans="1:26" ht="12.75" customHeight="1">
      <c r="A965" s="26"/>
      <c r="B965" s="54"/>
      <c r="C965" s="26"/>
      <c r="D965" s="26"/>
      <c r="E965" s="26"/>
      <c r="F965" s="26"/>
      <c r="G965" s="26"/>
      <c r="H965" s="26"/>
      <c r="I965" s="26"/>
      <c r="J965" s="26"/>
      <c r="K965" s="26"/>
      <c r="L965" s="55"/>
      <c r="M965" s="56"/>
      <c r="N965" s="56"/>
      <c r="O965" s="56"/>
      <c r="P965" s="56"/>
      <c r="Q965" s="56"/>
      <c r="R965" s="56"/>
      <c r="S965" s="56"/>
      <c r="T965" s="57"/>
      <c r="U965" s="26"/>
      <c r="V965" s="26"/>
      <c r="W965" s="26"/>
      <c r="X965" s="26"/>
      <c r="Y965" s="26"/>
      <c r="Z965" s="26"/>
    </row>
    <row r="966" spans="1:26" ht="12.75" customHeight="1">
      <c r="A966" s="26"/>
      <c r="B966" s="54"/>
      <c r="C966" s="26"/>
      <c r="D966" s="26"/>
      <c r="E966" s="26"/>
      <c r="F966" s="26"/>
      <c r="G966" s="26"/>
      <c r="H966" s="26"/>
      <c r="I966" s="26"/>
      <c r="J966" s="26"/>
      <c r="K966" s="26"/>
      <c r="L966" s="55"/>
      <c r="M966" s="56"/>
      <c r="N966" s="56"/>
      <c r="O966" s="56"/>
      <c r="P966" s="56"/>
      <c r="Q966" s="56"/>
      <c r="R966" s="56"/>
      <c r="S966" s="56"/>
      <c r="T966" s="57"/>
      <c r="U966" s="26"/>
      <c r="V966" s="26"/>
      <c r="W966" s="26"/>
      <c r="X966" s="26"/>
      <c r="Y966" s="26"/>
      <c r="Z966" s="26"/>
    </row>
    <row r="967" spans="1:26" ht="12.75" customHeight="1">
      <c r="A967" s="26"/>
      <c r="B967" s="54"/>
      <c r="C967" s="26"/>
      <c r="D967" s="26"/>
      <c r="E967" s="26"/>
      <c r="F967" s="26"/>
      <c r="G967" s="26"/>
      <c r="H967" s="26"/>
      <c r="I967" s="26"/>
      <c r="J967" s="26"/>
      <c r="K967" s="26"/>
      <c r="L967" s="55"/>
      <c r="M967" s="56"/>
      <c r="N967" s="56"/>
      <c r="O967" s="56"/>
      <c r="P967" s="56"/>
      <c r="Q967" s="56"/>
      <c r="R967" s="56"/>
      <c r="S967" s="56"/>
      <c r="T967" s="57"/>
      <c r="U967" s="26"/>
      <c r="V967" s="26"/>
      <c r="W967" s="26"/>
      <c r="X967" s="26"/>
      <c r="Y967" s="26"/>
      <c r="Z967" s="26"/>
    </row>
    <row r="968" spans="1:26" ht="12.75" customHeight="1">
      <c r="A968" s="26"/>
      <c r="B968" s="54"/>
      <c r="C968" s="26"/>
      <c r="D968" s="26"/>
      <c r="E968" s="26"/>
      <c r="F968" s="26"/>
      <c r="G968" s="26"/>
      <c r="H968" s="26"/>
      <c r="I968" s="26"/>
      <c r="J968" s="26"/>
      <c r="K968" s="26"/>
      <c r="L968" s="55"/>
      <c r="M968" s="56"/>
      <c r="N968" s="56"/>
      <c r="O968" s="56"/>
      <c r="P968" s="56"/>
      <c r="Q968" s="56"/>
      <c r="R968" s="56"/>
      <c r="S968" s="56"/>
      <c r="T968" s="57"/>
      <c r="U968" s="26"/>
      <c r="V968" s="26"/>
      <c r="W968" s="26"/>
      <c r="X968" s="26"/>
      <c r="Y968" s="26"/>
      <c r="Z968" s="26"/>
    </row>
    <row r="969" spans="1:26" ht="12.75" customHeight="1">
      <c r="A969" s="26"/>
      <c r="B969" s="54"/>
      <c r="C969" s="26"/>
      <c r="D969" s="26"/>
      <c r="E969" s="26"/>
      <c r="F969" s="26"/>
      <c r="G969" s="26"/>
      <c r="H969" s="26"/>
      <c r="I969" s="26"/>
      <c r="J969" s="26"/>
      <c r="K969" s="26"/>
      <c r="L969" s="55"/>
      <c r="M969" s="56"/>
      <c r="N969" s="56"/>
      <c r="O969" s="56"/>
      <c r="P969" s="56"/>
      <c r="Q969" s="56"/>
      <c r="R969" s="56"/>
      <c r="S969" s="56"/>
      <c r="T969" s="57"/>
      <c r="U969" s="26"/>
      <c r="V969" s="26"/>
      <c r="W969" s="26"/>
      <c r="X969" s="26"/>
      <c r="Y969" s="26"/>
      <c r="Z969" s="26"/>
    </row>
    <row r="970" spans="1:26" ht="12.75" customHeight="1">
      <c r="A970" s="26"/>
      <c r="B970" s="54"/>
      <c r="C970" s="26"/>
      <c r="D970" s="26"/>
      <c r="E970" s="26"/>
      <c r="F970" s="26"/>
      <c r="G970" s="26"/>
      <c r="H970" s="26"/>
      <c r="I970" s="26"/>
      <c r="J970" s="26"/>
      <c r="K970" s="26"/>
      <c r="L970" s="55"/>
      <c r="M970" s="56"/>
      <c r="N970" s="56"/>
      <c r="O970" s="56"/>
      <c r="P970" s="56"/>
      <c r="Q970" s="56"/>
      <c r="R970" s="56"/>
      <c r="S970" s="56"/>
      <c r="T970" s="57"/>
      <c r="U970" s="26"/>
      <c r="V970" s="26"/>
      <c r="W970" s="26"/>
      <c r="X970" s="26"/>
      <c r="Y970" s="26"/>
      <c r="Z970" s="26"/>
    </row>
    <row r="971" spans="1:26" ht="12.75" customHeight="1">
      <c r="A971" s="26"/>
      <c r="B971" s="54"/>
      <c r="C971" s="26"/>
      <c r="D971" s="26"/>
      <c r="E971" s="26"/>
      <c r="F971" s="26"/>
      <c r="G971" s="26"/>
      <c r="H971" s="26"/>
      <c r="I971" s="26"/>
      <c r="J971" s="26"/>
      <c r="K971" s="26"/>
      <c r="L971" s="55"/>
      <c r="M971" s="56"/>
      <c r="N971" s="56"/>
      <c r="O971" s="56"/>
      <c r="P971" s="56"/>
      <c r="Q971" s="56"/>
      <c r="R971" s="56"/>
      <c r="S971" s="56"/>
      <c r="T971" s="57"/>
      <c r="U971" s="26"/>
      <c r="V971" s="26"/>
      <c r="W971" s="26"/>
      <c r="X971" s="26"/>
      <c r="Y971" s="26"/>
      <c r="Z971" s="26"/>
    </row>
    <row r="972" spans="1:26" ht="12.75" customHeight="1">
      <c r="A972" s="26"/>
      <c r="B972" s="54"/>
      <c r="C972" s="26"/>
      <c r="D972" s="26"/>
      <c r="E972" s="26"/>
      <c r="F972" s="26"/>
      <c r="G972" s="26"/>
      <c r="H972" s="26"/>
      <c r="I972" s="26"/>
      <c r="J972" s="26"/>
      <c r="K972" s="26"/>
      <c r="L972" s="55"/>
      <c r="M972" s="56"/>
      <c r="N972" s="56"/>
      <c r="O972" s="56"/>
      <c r="P972" s="56"/>
      <c r="Q972" s="56"/>
      <c r="R972" s="56"/>
      <c r="S972" s="56"/>
      <c r="T972" s="57"/>
      <c r="U972" s="26"/>
      <c r="V972" s="26"/>
      <c r="W972" s="26"/>
      <c r="X972" s="26"/>
      <c r="Y972" s="26"/>
      <c r="Z972" s="26"/>
    </row>
    <row r="973" spans="1:26" ht="12.75" customHeight="1">
      <c r="A973" s="26"/>
      <c r="B973" s="54"/>
      <c r="C973" s="26"/>
      <c r="D973" s="26"/>
      <c r="E973" s="26"/>
      <c r="F973" s="26"/>
      <c r="G973" s="26"/>
      <c r="H973" s="26"/>
      <c r="I973" s="26"/>
      <c r="J973" s="26"/>
      <c r="K973" s="26"/>
      <c r="L973" s="55"/>
      <c r="M973" s="56"/>
      <c r="N973" s="56"/>
      <c r="O973" s="56"/>
      <c r="P973" s="56"/>
      <c r="Q973" s="56"/>
      <c r="R973" s="56"/>
      <c r="S973" s="56"/>
      <c r="T973" s="57"/>
      <c r="U973" s="26"/>
      <c r="V973" s="26"/>
      <c r="W973" s="26"/>
      <c r="X973" s="26"/>
      <c r="Y973" s="26"/>
      <c r="Z973" s="26"/>
    </row>
    <row r="974" spans="1:26" ht="12.75" customHeight="1">
      <c r="A974" s="26"/>
      <c r="B974" s="54"/>
      <c r="C974" s="26"/>
      <c r="D974" s="26"/>
      <c r="E974" s="26"/>
      <c r="F974" s="26"/>
      <c r="G974" s="26"/>
      <c r="H974" s="26"/>
      <c r="I974" s="26"/>
      <c r="J974" s="26"/>
      <c r="K974" s="26"/>
      <c r="L974" s="55"/>
      <c r="M974" s="56"/>
      <c r="N974" s="56"/>
      <c r="O974" s="56"/>
      <c r="P974" s="56"/>
      <c r="Q974" s="56"/>
      <c r="R974" s="56"/>
      <c r="S974" s="56"/>
      <c r="T974" s="57"/>
      <c r="U974" s="26"/>
      <c r="V974" s="26"/>
      <c r="W974" s="26"/>
      <c r="X974" s="26"/>
      <c r="Y974" s="26"/>
      <c r="Z974" s="26"/>
    </row>
    <row r="975" spans="1:26" ht="12.75" customHeight="1">
      <c r="A975" s="26"/>
      <c r="B975" s="54"/>
      <c r="C975" s="26"/>
      <c r="D975" s="26"/>
      <c r="E975" s="26"/>
      <c r="F975" s="26"/>
      <c r="G975" s="26"/>
      <c r="H975" s="26"/>
      <c r="I975" s="26"/>
      <c r="J975" s="26"/>
      <c r="K975" s="26"/>
      <c r="L975" s="55"/>
      <c r="M975" s="56"/>
      <c r="N975" s="56"/>
      <c r="O975" s="56"/>
      <c r="P975" s="56"/>
      <c r="Q975" s="56"/>
      <c r="R975" s="56"/>
      <c r="S975" s="56"/>
      <c r="T975" s="57"/>
      <c r="U975" s="26"/>
      <c r="V975" s="26"/>
      <c r="W975" s="26"/>
      <c r="X975" s="26"/>
      <c r="Y975" s="26"/>
      <c r="Z975" s="26"/>
    </row>
    <row r="976" spans="1:26" ht="12.75" customHeight="1">
      <c r="A976" s="26"/>
      <c r="B976" s="54"/>
      <c r="C976" s="26"/>
      <c r="D976" s="26"/>
      <c r="E976" s="26"/>
      <c r="F976" s="26"/>
      <c r="G976" s="26"/>
      <c r="H976" s="26"/>
      <c r="I976" s="26"/>
      <c r="J976" s="26"/>
      <c r="K976" s="26"/>
      <c r="L976" s="55"/>
      <c r="M976" s="56"/>
      <c r="N976" s="56"/>
      <c r="O976" s="56"/>
      <c r="P976" s="56"/>
      <c r="Q976" s="56"/>
      <c r="R976" s="56"/>
      <c r="S976" s="56"/>
      <c r="T976" s="57"/>
      <c r="U976" s="26"/>
      <c r="V976" s="26"/>
      <c r="W976" s="26"/>
      <c r="X976" s="26"/>
      <c r="Y976" s="26"/>
      <c r="Z976" s="26"/>
    </row>
    <row r="977" spans="1:26" ht="12.75" customHeight="1">
      <c r="A977" s="26"/>
      <c r="B977" s="54"/>
      <c r="C977" s="26"/>
      <c r="D977" s="26"/>
      <c r="E977" s="26"/>
      <c r="F977" s="26"/>
      <c r="G977" s="26"/>
      <c r="H977" s="26"/>
      <c r="I977" s="26"/>
      <c r="J977" s="26"/>
      <c r="K977" s="26"/>
      <c r="L977" s="55"/>
      <c r="M977" s="56"/>
      <c r="N977" s="56"/>
      <c r="O977" s="56"/>
      <c r="P977" s="56"/>
      <c r="Q977" s="56"/>
      <c r="R977" s="56"/>
      <c r="S977" s="56"/>
      <c r="T977" s="57"/>
      <c r="U977" s="26"/>
      <c r="V977" s="26"/>
      <c r="W977" s="26"/>
      <c r="X977" s="26"/>
      <c r="Y977" s="26"/>
      <c r="Z977" s="26"/>
    </row>
    <row r="978" spans="1:26" ht="12.75" customHeight="1">
      <c r="A978" s="26"/>
      <c r="B978" s="54"/>
      <c r="C978" s="26"/>
      <c r="D978" s="26"/>
      <c r="E978" s="26"/>
      <c r="F978" s="26"/>
      <c r="G978" s="26"/>
      <c r="H978" s="26"/>
      <c r="I978" s="26"/>
      <c r="J978" s="26"/>
      <c r="K978" s="26"/>
      <c r="L978" s="55"/>
      <c r="M978" s="56"/>
      <c r="N978" s="56"/>
      <c r="O978" s="56"/>
      <c r="P978" s="56"/>
      <c r="Q978" s="56"/>
      <c r="R978" s="56"/>
      <c r="S978" s="56"/>
      <c r="T978" s="57"/>
      <c r="U978" s="26"/>
      <c r="V978" s="26"/>
      <c r="W978" s="26"/>
      <c r="X978" s="26"/>
      <c r="Y978" s="26"/>
      <c r="Z978" s="26"/>
    </row>
    <row r="979" spans="1:26" ht="12.75" customHeight="1">
      <c r="A979" s="26"/>
      <c r="B979" s="54"/>
      <c r="C979" s="26"/>
      <c r="D979" s="26"/>
      <c r="E979" s="26"/>
      <c r="F979" s="26"/>
      <c r="G979" s="26"/>
      <c r="H979" s="26"/>
      <c r="I979" s="26"/>
      <c r="J979" s="26"/>
      <c r="K979" s="26"/>
      <c r="L979" s="55"/>
      <c r="M979" s="56"/>
      <c r="N979" s="56"/>
      <c r="O979" s="56"/>
      <c r="P979" s="56"/>
      <c r="Q979" s="56"/>
      <c r="R979" s="56"/>
      <c r="S979" s="56"/>
      <c r="T979" s="57"/>
      <c r="U979" s="26"/>
      <c r="V979" s="26"/>
      <c r="W979" s="26"/>
      <c r="X979" s="26"/>
      <c r="Y979" s="26"/>
      <c r="Z979" s="26"/>
    </row>
    <row r="980" spans="1:26" ht="12.75" customHeight="1">
      <c r="A980" s="26"/>
      <c r="B980" s="54"/>
      <c r="C980" s="26"/>
      <c r="D980" s="26"/>
      <c r="E980" s="26"/>
      <c r="F980" s="26"/>
      <c r="G980" s="26"/>
      <c r="H980" s="26"/>
      <c r="I980" s="26"/>
      <c r="J980" s="26"/>
      <c r="K980" s="26"/>
      <c r="L980" s="55"/>
      <c r="M980" s="56"/>
      <c r="N980" s="56"/>
      <c r="O980" s="56"/>
      <c r="P980" s="56"/>
      <c r="Q980" s="56"/>
      <c r="R980" s="56"/>
      <c r="S980" s="56"/>
      <c r="T980" s="57"/>
      <c r="U980" s="26"/>
      <c r="V980" s="26"/>
      <c r="W980" s="26"/>
      <c r="X980" s="26"/>
      <c r="Y980" s="26"/>
      <c r="Z980" s="26"/>
    </row>
    <row r="981" spans="1:26" ht="12.75" customHeight="1">
      <c r="A981" s="26"/>
      <c r="B981" s="54"/>
      <c r="C981" s="26"/>
      <c r="D981" s="26"/>
      <c r="E981" s="26"/>
      <c r="F981" s="26"/>
      <c r="G981" s="26"/>
      <c r="H981" s="26"/>
      <c r="I981" s="26"/>
      <c r="J981" s="26"/>
      <c r="K981" s="26"/>
      <c r="L981" s="55"/>
      <c r="M981" s="56"/>
      <c r="N981" s="56"/>
      <c r="O981" s="56"/>
      <c r="P981" s="56"/>
      <c r="Q981" s="56"/>
      <c r="R981" s="56"/>
      <c r="S981" s="56"/>
      <c r="T981" s="57"/>
      <c r="U981" s="26"/>
      <c r="V981" s="26"/>
      <c r="W981" s="26"/>
      <c r="X981" s="26"/>
      <c r="Y981" s="26"/>
      <c r="Z981" s="26"/>
    </row>
    <row r="982" spans="1:26" ht="12.75" customHeight="1">
      <c r="A982" s="26"/>
      <c r="B982" s="54"/>
      <c r="C982" s="26"/>
      <c r="D982" s="26"/>
      <c r="E982" s="26"/>
      <c r="F982" s="26"/>
      <c r="G982" s="26"/>
      <c r="H982" s="26"/>
      <c r="I982" s="26"/>
      <c r="J982" s="26"/>
      <c r="K982" s="26"/>
      <c r="L982" s="55"/>
      <c r="M982" s="56"/>
      <c r="N982" s="56"/>
      <c r="O982" s="56"/>
      <c r="P982" s="56"/>
      <c r="Q982" s="56"/>
      <c r="R982" s="56"/>
      <c r="S982" s="56"/>
      <c r="T982" s="57"/>
      <c r="U982" s="26"/>
      <c r="V982" s="26"/>
      <c r="W982" s="26"/>
      <c r="X982" s="26"/>
      <c r="Y982" s="26"/>
      <c r="Z982" s="26"/>
    </row>
    <row r="983" spans="1:26" ht="12.75" customHeight="1">
      <c r="A983" s="26"/>
      <c r="B983" s="54"/>
      <c r="C983" s="26"/>
      <c r="D983" s="26"/>
      <c r="E983" s="26"/>
      <c r="F983" s="26"/>
      <c r="G983" s="26"/>
      <c r="H983" s="26"/>
      <c r="I983" s="26"/>
      <c r="J983" s="26"/>
      <c r="K983" s="26"/>
      <c r="L983" s="55"/>
      <c r="M983" s="56"/>
      <c r="N983" s="56"/>
      <c r="O983" s="56"/>
      <c r="P983" s="56"/>
      <c r="Q983" s="56"/>
      <c r="R983" s="56"/>
      <c r="S983" s="56"/>
      <c r="T983" s="57"/>
      <c r="U983" s="26"/>
      <c r="V983" s="26"/>
      <c r="W983" s="26"/>
      <c r="X983" s="26"/>
      <c r="Y983" s="26"/>
      <c r="Z983" s="26"/>
    </row>
    <row r="984" spans="1:26" ht="12.75" customHeight="1">
      <c r="A984" s="26"/>
      <c r="B984" s="54"/>
      <c r="C984" s="26"/>
      <c r="D984" s="26"/>
      <c r="E984" s="26"/>
      <c r="F984" s="26"/>
      <c r="G984" s="26"/>
      <c r="H984" s="26"/>
      <c r="I984" s="26"/>
      <c r="J984" s="26"/>
      <c r="K984" s="26"/>
      <c r="L984" s="55"/>
      <c r="M984" s="56"/>
      <c r="N984" s="56"/>
      <c r="O984" s="56"/>
      <c r="P984" s="56"/>
      <c r="Q984" s="56"/>
      <c r="R984" s="56"/>
      <c r="S984" s="56"/>
      <c r="T984" s="57"/>
      <c r="U984" s="26"/>
      <c r="V984" s="26"/>
      <c r="W984" s="26"/>
      <c r="X984" s="26"/>
      <c r="Y984" s="26"/>
      <c r="Z984" s="26"/>
    </row>
    <row r="985" spans="1:26" ht="12.75" customHeight="1">
      <c r="A985" s="26"/>
      <c r="B985" s="54"/>
      <c r="C985" s="26"/>
      <c r="D985" s="26"/>
      <c r="E985" s="26"/>
      <c r="F985" s="26"/>
      <c r="G985" s="26"/>
      <c r="H985" s="26"/>
      <c r="I985" s="26"/>
      <c r="J985" s="26"/>
      <c r="K985" s="26"/>
      <c r="L985" s="55"/>
      <c r="M985" s="56"/>
      <c r="N985" s="56"/>
      <c r="O985" s="56"/>
      <c r="P985" s="56"/>
      <c r="Q985" s="56"/>
      <c r="R985" s="56"/>
      <c r="S985" s="56"/>
      <c r="T985" s="57"/>
      <c r="U985" s="26"/>
      <c r="V985" s="26"/>
      <c r="W985" s="26"/>
      <c r="X985" s="26"/>
      <c r="Y985" s="26"/>
      <c r="Z985" s="26"/>
    </row>
    <row r="986" spans="1:26" ht="12.75" customHeight="1">
      <c r="A986" s="26"/>
      <c r="B986" s="54"/>
      <c r="C986" s="26"/>
      <c r="D986" s="26"/>
      <c r="E986" s="26"/>
      <c r="F986" s="26"/>
      <c r="G986" s="26"/>
      <c r="H986" s="26"/>
      <c r="I986" s="26"/>
      <c r="J986" s="26"/>
      <c r="K986" s="26"/>
      <c r="L986" s="55"/>
      <c r="M986" s="56"/>
      <c r="N986" s="56"/>
      <c r="O986" s="56"/>
      <c r="P986" s="56"/>
      <c r="Q986" s="56"/>
      <c r="R986" s="56"/>
      <c r="S986" s="56"/>
      <c r="T986" s="57"/>
      <c r="U986" s="26"/>
      <c r="V986" s="26"/>
      <c r="W986" s="26"/>
      <c r="X986" s="26"/>
      <c r="Y986" s="26"/>
      <c r="Z986" s="26"/>
    </row>
    <row r="987" spans="1:26" ht="12.75" customHeight="1">
      <c r="A987" s="26"/>
      <c r="B987" s="54"/>
      <c r="C987" s="26"/>
      <c r="D987" s="26"/>
      <c r="E987" s="26"/>
      <c r="F987" s="26"/>
      <c r="G987" s="26"/>
      <c r="H987" s="26"/>
      <c r="I987" s="26"/>
      <c r="J987" s="26"/>
      <c r="K987" s="26"/>
      <c r="L987" s="55"/>
      <c r="M987" s="56"/>
      <c r="N987" s="56"/>
      <c r="O987" s="56"/>
      <c r="P987" s="56"/>
      <c r="Q987" s="56"/>
      <c r="R987" s="56"/>
      <c r="S987" s="56"/>
      <c r="T987" s="57"/>
      <c r="U987" s="26"/>
      <c r="V987" s="26"/>
      <c r="W987" s="26"/>
      <c r="X987" s="26"/>
      <c r="Y987" s="26"/>
      <c r="Z987" s="26"/>
    </row>
    <row r="988" spans="1:26" ht="12.75" customHeight="1">
      <c r="A988" s="26"/>
      <c r="B988" s="54"/>
      <c r="C988" s="26"/>
      <c r="D988" s="26"/>
      <c r="E988" s="26"/>
      <c r="F988" s="26"/>
      <c r="G988" s="26"/>
      <c r="H988" s="26"/>
      <c r="I988" s="26"/>
      <c r="J988" s="26"/>
      <c r="K988" s="26"/>
      <c r="L988" s="55"/>
      <c r="M988" s="56"/>
      <c r="N988" s="56"/>
      <c r="O988" s="56"/>
      <c r="P988" s="56"/>
      <c r="Q988" s="56"/>
      <c r="R988" s="56"/>
      <c r="S988" s="56"/>
      <c r="T988" s="57"/>
      <c r="U988" s="26"/>
      <c r="V988" s="26"/>
      <c r="W988" s="26"/>
      <c r="X988" s="26"/>
      <c r="Y988" s="26"/>
      <c r="Z988" s="26"/>
    </row>
    <row r="989" spans="1:26" ht="12.75" customHeight="1">
      <c r="A989" s="26"/>
      <c r="B989" s="54"/>
      <c r="C989" s="26"/>
      <c r="D989" s="26"/>
      <c r="E989" s="26"/>
      <c r="F989" s="26"/>
      <c r="G989" s="26"/>
      <c r="H989" s="26"/>
      <c r="I989" s="26"/>
      <c r="J989" s="26"/>
      <c r="K989" s="26"/>
      <c r="L989" s="55"/>
      <c r="M989" s="56"/>
      <c r="N989" s="56"/>
      <c r="O989" s="56"/>
      <c r="P989" s="56"/>
      <c r="Q989" s="56"/>
      <c r="R989" s="56"/>
      <c r="S989" s="56"/>
      <c r="T989" s="57"/>
      <c r="U989" s="26"/>
      <c r="V989" s="26"/>
      <c r="W989" s="26"/>
      <c r="X989" s="26"/>
      <c r="Y989" s="26"/>
      <c r="Z989" s="26"/>
    </row>
    <row r="990" spans="1:26" ht="12.75" customHeight="1">
      <c r="A990" s="26"/>
      <c r="B990" s="54"/>
      <c r="C990" s="26"/>
      <c r="D990" s="26"/>
      <c r="E990" s="26"/>
      <c r="F990" s="26"/>
      <c r="G990" s="26"/>
      <c r="H990" s="26"/>
      <c r="I990" s="26"/>
      <c r="J990" s="26"/>
      <c r="K990" s="26"/>
      <c r="L990" s="55"/>
      <c r="M990" s="56"/>
      <c r="N990" s="56"/>
      <c r="O990" s="56"/>
      <c r="P990" s="56"/>
      <c r="Q990" s="56"/>
      <c r="R990" s="56"/>
      <c r="S990" s="56"/>
      <c r="T990" s="57"/>
      <c r="U990" s="26"/>
      <c r="V990" s="26"/>
      <c r="W990" s="26"/>
      <c r="X990" s="26"/>
      <c r="Y990" s="26"/>
      <c r="Z990" s="26"/>
    </row>
    <row r="991" spans="1:26" ht="12.75" customHeight="1">
      <c r="A991" s="26"/>
      <c r="B991" s="54"/>
      <c r="C991" s="26"/>
      <c r="D991" s="26"/>
      <c r="E991" s="26"/>
      <c r="F991" s="26"/>
      <c r="G991" s="26"/>
      <c r="H991" s="26"/>
      <c r="I991" s="26"/>
      <c r="J991" s="26"/>
      <c r="K991" s="26"/>
      <c r="L991" s="55"/>
      <c r="M991" s="56"/>
      <c r="N991" s="56"/>
      <c r="O991" s="56"/>
      <c r="P991" s="56"/>
      <c r="Q991" s="56"/>
      <c r="R991" s="56"/>
      <c r="S991" s="56"/>
      <c r="T991" s="57"/>
      <c r="U991" s="26"/>
      <c r="V991" s="26"/>
      <c r="W991" s="26"/>
      <c r="X991" s="26"/>
      <c r="Y991" s="26"/>
      <c r="Z991" s="26"/>
    </row>
    <row r="992" spans="1:26" ht="12.75" customHeight="1">
      <c r="A992" s="26"/>
      <c r="B992" s="54"/>
      <c r="C992" s="26"/>
      <c r="D992" s="26"/>
      <c r="E992" s="26"/>
      <c r="F992" s="26"/>
      <c r="G992" s="26"/>
      <c r="H992" s="26"/>
      <c r="I992" s="26"/>
      <c r="J992" s="26"/>
      <c r="K992" s="26"/>
      <c r="L992" s="55"/>
      <c r="M992" s="56"/>
      <c r="N992" s="56"/>
      <c r="O992" s="56"/>
      <c r="P992" s="56"/>
      <c r="Q992" s="56"/>
      <c r="R992" s="56"/>
      <c r="S992" s="56"/>
      <c r="T992" s="57"/>
      <c r="U992" s="26"/>
      <c r="V992" s="26"/>
      <c r="W992" s="26"/>
      <c r="X992" s="26"/>
      <c r="Y992" s="26"/>
      <c r="Z992" s="26"/>
    </row>
    <row r="993" spans="1:26" ht="12.75" customHeight="1">
      <c r="A993" s="26"/>
      <c r="B993" s="54"/>
      <c r="C993" s="26"/>
      <c r="D993" s="26"/>
      <c r="E993" s="26"/>
      <c r="F993" s="26"/>
      <c r="G993" s="26"/>
      <c r="H993" s="26"/>
      <c r="I993" s="26"/>
      <c r="J993" s="26"/>
      <c r="K993" s="26"/>
      <c r="L993" s="55"/>
      <c r="M993" s="56"/>
      <c r="N993" s="56"/>
      <c r="O993" s="56"/>
      <c r="P993" s="56"/>
      <c r="Q993" s="56"/>
      <c r="R993" s="56"/>
      <c r="S993" s="56"/>
      <c r="T993" s="57"/>
      <c r="U993" s="26"/>
      <c r="V993" s="26"/>
      <c r="W993" s="26"/>
      <c r="X993" s="26"/>
      <c r="Y993" s="26"/>
      <c r="Z993" s="26"/>
    </row>
    <row r="994" spans="1:26" ht="12.75" customHeight="1">
      <c r="A994" s="26"/>
      <c r="B994" s="54"/>
      <c r="C994" s="26"/>
      <c r="D994" s="26"/>
      <c r="E994" s="26"/>
      <c r="F994" s="26"/>
      <c r="G994" s="26"/>
      <c r="H994" s="26"/>
      <c r="I994" s="26"/>
      <c r="J994" s="26"/>
      <c r="K994" s="26"/>
      <c r="L994" s="55"/>
      <c r="M994" s="56"/>
      <c r="N994" s="56"/>
      <c r="O994" s="56"/>
      <c r="P994" s="56"/>
      <c r="Q994" s="56"/>
      <c r="R994" s="56"/>
      <c r="S994" s="56"/>
      <c r="T994" s="57"/>
      <c r="U994" s="26"/>
      <c r="V994" s="26"/>
      <c r="W994" s="26"/>
      <c r="X994" s="26"/>
      <c r="Y994" s="26"/>
      <c r="Z994" s="26"/>
    </row>
    <row r="995" spans="1:26" ht="12.75" customHeight="1">
      <c r="A995" s="26"/>
      <c r="B995" s="54"/>
      <c r="C995" s="26"/>
      <c r="D995" s="26"/>
      <c r="E995" s="26"/>
      <c r="F995" s="26"/>
      <c r="G995" s="26"/>
      <c r="H995" s="26"/>
      <c r="I995" s="26"/>
      <c r="J995" s="26"/>
      <c r="K995" s="26"/>
      <c r="L995" s="55"/>
      <c r="M995" s="56"/>
      <c r="N995" s="56"/>
      <c r="O995" s="56"/>
      <c r="P995" s="56"/>
      <c r="Q995" s="56"/>
      <c r="R995" s="56"/>
      <c r="S995" s="56"/>
      <c r="T995" s="57"/>
      <c r="U995" s="26"/>
      <c r="V995" s="26"/>
      <c r="W995" s="26"/>
      <c r="X995" s="26"/>
      <c r="Y995" s="26"/>
      <c r="Z995" s="26"/>
    </row>
    <row r="996" spans="1:26" ht="12.75" customHeight="1">
      <c r="A996" s="26"/>
      <c r="B996" s="54"/>
      <c r="C996" s="26"/>
      <c r="D996" s="26"/>
      <c r="E996" s="26"/>
      <c r="F996" s="26"/>
      <c r="G996" s="26"/>
      <c r="H996" s="26"/>
      <c r="I996" s="26"/>
      <c r="J996" s="26"/>
      <c r="K996" s="26"/>
      <c r="L996" s="55"/>
      <c r="M996" s="56"/>
      <c r="N996" s="56"/>
      <c r="O996" s="56"/>
      <c r="P996" s="56"/>
      <c r="Q996" s="56"/>
      <c r="R996" s="56"/>
      <c r="S996" s="56"/>
      <c r="T996" s="57"/>
      <c r="U996" s="26"/>
      <c r="V996" s="26"/>
      <c r="W996" s="26"/>
      <c r="X996" s="26"/>
      <c r="Y996" s="26"/>
      <c r="Z996" s="26"/>
    </row>
    <row r="997" spans="1:26" ht="12.75" customHeight="1">
      <c r="A997" s="26"/>
      <c r="B997" s="54"/>
      <c r="C997" s="26"/>
      <c r="D997" s="26"/>
      <c r="E997" s="26"/>
      <c r="F997" s="26"/>
      <c r="G997" s="26"/>
      <c r="H997" s="26"/>
      <c r="I997" s="26"/>
      <c r="J997" s="26"/>
      <c r="K997" s="26"/>
      <c r="L997" s="55"/>
      <c r="M997" s="56"/>
      <c r="N997" s="56"/>
      <c r="O997" s="56"/>
      <c r="P997" s="56"/>
      <c r="Q997" s="56"/>
      <c r="R997" s="56"/>
      <c r="S997" s="56"/>
      <c r="T997" s="57"/>
      <c r="U997" s="26"/>
      <c r="V997" s="26"/>
      <c r="W997" s="26"/>
      <c r="X997" s="26"/>
      <c r="Y997" s="26"/>
      <c r="Z997" s="26"/>
    </row>
    <row r="998" spans="1:26" ht="12.75" customHeight="1">
      <c r="A998" s="26"/>
      <c r="B998" s="54"/>
      <c r="C998" s="26"/>
      <c r="D998" s="26"/>
      <c r="E998" s="26"/>
      <c r="F998" s="26"/>
      <c r="G998" s="26"/>
      <c r="H998" s="26"/>
      <c r="I998" s="26"/>
      <c r="J998" s="26"/>
      <c r="K998" s="26"/>
      <c r="L998" s="55"/>
      <c r="M998" s="56"/>
      <c r="N998" s="56"/>
      <c r="O998" s="56"/>
      <c r="P998" s="56"/>
      <c r="Q998" s="56"/>
      <c r="R998" s="56"/>
      <c r="S998" s="56"/>
      <c r="T998" s="57"/>
      <c r="U998" s="26"/>
      <c r="V998" s="26"/>
      <c r="W998" s="26"/>
      <c r="X998" s="26"/>
      <c r="Y998" s="26"/>
      <c r="Z998" s="26"/>
    </row>
    <row r="999" spans="1:26" ht="12.75" customHeight="1">
      <c r="A999" s="26"/>
      <c r="B999" s="54"/>
      <c r="C999" s="26"/>
      <c r="D999" s="26"/>
      <c r="E999" s="26"/>
      <c r="F999" s="26"/>
      <c r="G999" s="26"/>
      <c r="H999" s="26"/>
      <c r="I999" s="26"/>
      <c r="J999" s="26"/>
      <c r="K999" s="26"/>
      <c r="L999" s="55"/>
      <c r="M999" s="56"/>
      <c r="N999" s="56"/>
      <c r="O999" s="56"/>
      <c r="P999" s="56"/>
      <c r="Q999" s="56"/>
      <c r="R999" s="56"/>
      <c r="S999" s="56"/>
      <c r="T999" s="57"/>
      <c r="U999" s="26"/>
      <c r="V999" s="26"/>
      <c r="W999" s="26"/>
      <c r="X999" s="26"/>
      <c r="Y999" s="26"/>
      <c r="Z999" s="26"/>
    </row>
    <row r="1000" spans="1:26" ht="12.75" customHeight="1">
      <c r="A1000" s="26"/>
      <c r="B1000" s="54"/>
      <c r="C1000" s="26"/>
      <c r="D1000" s="26"/>
      <c r="E1000" s="26"/>
      <c r="F1000" s="26"/>
      <c r="G1000" s="26"/>
      <c r="H1000" s="26"/>
      <c r="I1000" s="26"/>
      <c r="J1000" s="26"/>
      <c r="K1000" s="26"/>
      <c r="L1000" s="55"/>
      <c r="M1000" s="56"/>
      <c r="N1000" s="56"/>
      <c r="O1000" s="56"/>
      <c r="P1000" s="56"/>
      <c r="Q1000" s="56"/>
      <c r="R1000" s="56"/>
      <c r="S1000" s="56"/>
      <c r="T1000" s="57"/>
      <c r="U1000" s="26"/>
      <c r="V1000" s="26"/>
      <c r="W1000" s="26"/>
      <c r="X1000" s="26"/>
      <c r="Y1000" s="26"/>
      <c r="Z1000" s="26"/>
    </row>
  </sheetData>
  <mergeCells count="12">
    <mergeCell ref="A1:T1"/>
    <mergeCell ref="F5:J5"/>
    <mergeCell ref="M5:N5"/>
    <mergeCell ref="O5:P5"/>
    <mergeCell ref="Q5:S5"/>
    <mergeCell ref="A5:A6"/>
    <mergeCell ref="B5:B6"/>
    <mergeCell ref="C5:C6"/>
    <mergeCell ref="D5:D6"/>
    <mergeCell ref="E5:E6"/>
    <mergeCell ref="L5:L6"/>
    <mergeCell ref="T5:T6"/>
  </mergeCells>
  <conditionalFormatting sqref="B31:D31">
    <cfRule type="expression" dxfId="26" priority="22" stopIfTrue="1">
      <formula>#REF!="Nhập sai mã"</formula>
    </cfRule>
  </conditionalFormatting>
  <conditionalFormatting sqref="E31">
    <cfRule type="expression" dxfId="25" priority="23" stopIfTrue="1">
      <formula>#REF!="Nhập sai mã"</formula>
    </cfRule>
  </conditionalFormatting>
  <conditionalFormatting sqref="B32:D32">
    <cfRule type="expression" dxfId="24" priority="26" stopIfTrue="1">
      <formula>#REF!="Nhập sai mã"</formula>
    </cfRule>
  </conditionalFormatting>
  <conditionalFormatting sqref="E32">
    <cfRule type="expression" dxfId="23" priority="27" stopIfTrue="1">
      <formula>#REF!="Nhập sai mã"</formula>
    </cfRule>
  </conditionalFormatting>
  <conditionalFormatting sqref="E33">
    <cfRule type="expression" dxfId="22" priority="19" stopIfTrue="1">
      <formula>#REF!="Nhập sai mã"</formula>
    </cfRule>
  </conditionalFormatting>
  <conditionalFormatting sqref="B34:D34">
    <cfRule type="expression" dxfId="21" priority="24" stopIfTrue="1">
      <formula>#REF!="Nhập sai mã"</formula>
    </cfRule>
  </conditionalFormatting>
  <conditionalFormatting sqref="E34">
    <cfRule type="expression" dxfId="20" priority="25" stopIfTrue="1">
      <formula>#REF!="Nhập sai mã"</formula>
    </cfRule>
  </conditionalFormatting>
  <conditionalFormatting sqref="F34:G34">
    <cfRule type="expression" dxfId="19" priority="21" stopIfTrue="1">
      <formula>#REF!="Nhập sai mã"</formula>
    </cfRule>
  </conditionalFormatting>
  <conditionalFormatting sqref="B88">
    <cfRule type="expression" dxfId="18" priority="1" stopIfTrue="1">
      <formula>#REF!="Nhập sai mã"</formula>
    </cfRule>
    <cfRule type="expression" dxfId="17" priority="2" stopIfTrue="1">
      <formula>#REF!="Nhập sai mã"</formula>
    </cfRule>
    <cfRule type="expression" dxfId="16" priority="3" stopIfTrue="1">
      <formula>#REF!="Nhập sai mã"</formula>
    </cfRule>
    <cfRule type="expression" dxfId="15" priority="5" stopIfTrue="1">
      <formula>#REF!="Nhập sai mã"</formula>
    </cfRule>
    <cfRule type="expression" dxfId="14" priority="6" stopIfTrue="1">
      <formula>#REF!="Nhập sai mã"</formula>
    </cfRule>
    <cfRule type="expression" dxfId="13" priority="7" stopIfTrue="1">
      <formula>#REF!="Nhập sai mã"</formula>
    </cfRule>
  </conditionalFormatting>
  <conditionalFormatting sqref="B89">
    <cfRule type="expression" dxfId="12" priority="4" stopIfTrue="1">
      <formula>#REF!="Nhập sai mã"</formula>
    </cfRule>
    <cfRule type="expression" dxfId="11" priority="8" stopIfTrue="1">
      <formula>#REF!="Nhập sai mã"</formula>
    </cfRule>
    <cfRule type="expression" dxfId="10" priority="9" stopIfTrue="1">
      <formula>#REF!="Nhập sai mã"</formula>
    </cfRule>
    <cfRule type="expression" dxfId="9" priority="10" stopIfTrue="1">
      <formula>#REF!="Nhập sai mã"</formula>
    </cfRule>
    <cfRule type="expression" dxfId="8" priority="11" stopIfTrue="1">
      <formula>#REF!="Nhập sai mã"</formula>
    </cfRule>
    <cfRule type="expression" dxfId="7" priority="12" stopIfTrue="1">
      <formula>#REF!="Nhập sai mã"</formula>
    </cfRule>
  </conditionalFormatting>
  <conditionalFormatting sqref="B90:B91">
    <cfRule type="expression" dxfId="6" priority="13" stopIfTrue="1">
      <formula>#REF!="Nhập sai mã"</formula>
    </cfRule>
    <cfRule type="expression" dxfId="5" priority="14" stopIfTrue="1">
      <formula>#REF!="Nhập sai mã"</formula>
    </cfRule>
    <cfRule type="expression" dxfId="4" priority="15" stopIfTrue="1">
      <formula>#REF!="Nhập sai mã"</formula>
    </cfRule>
    <cfRule type="expression" dxfId="3" priority="16" stopIfTrue="1">
      <formula>#REF!="Nhập sai mã"</formula>
    </cfRule>
    <cfRule type="expression" dxfId="2" priority="17" stopIfTrue="1">
      <formula>#REF!="Nhập sai mã"</formula>
    </cfRule>
    <cfRule type="expression" dxfId="1" priority="18" stopIfTrue="1">
      <formula>#REF!="Nhập sai mã"</formula>
    </cfRule>
  </conditionalFormatting>
  <conditionalFormatting sqref="B30:D30 B33:D33 B35:D36">
    <cfRule type="expression" dxfId="0" priority="20" stopIfTrue="1">
      <formula>#REF!="Nhập sai mã"</formula>
    </cfRule>
  </conditionalFormatting>
  <printOptions horizontalCentered="1"/>
  <pageMargins left="0.3" right="0.3" top="0.5" bottom="0.5" header="0" footer="0"/>
  <pageSetup paperSize="9" scale="63" orientation="landscape"/>
  <headerFooter>
    <oddFooter>&amp;C&amp;A&amp;R&amp;P/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01.BÌA</vt:lpstr>
      <vt:lpstr>Total Amount </vt:lpstr>
      <vt:lpstr> COST SUMMARY</vt:lpstr>
      <vt:lpstr>Bill 1- Premilinary &amp; General</vt:lpstr>
      <vt:lpstr>Bill 2-Main building works</vt:lpstr>
      <vt:lpstr>C02.CSA_OFFICE</vt:lpstr>
      <vt:lpstr>C03.CSA_ANCILLARAY</vt:lpstr>
      <vt:lpstr>Bill 3-External works</vt:lpstr>
      <vt:lpstr>SCHEDULE OF RATES </vt:lpstr>
      <vt:lpstr>E02.ELV SYSTEM </vt:lpstr>
      <vt:lpstr>PL01.PLUMPING</vt:lpstr>
      <vt:lpstr>AC01.HVAC </vt:lpstr>
      <vt:lpstr>FF01.FIRE FIGHTING</vt:lpstr>
      <vt:lpstr>FF01.FIRE FIGHTING SYSTEM</vt:lpstr>
      <vt:lpstr>Material list</vt:lpstr>
      <vt:lpstr>M. MECHANIC WORKS (2ND)</vt:lpstr>
      <vt:lpstr>E. ELECTRIC WORKS (2ND)</vt:lpstr>
      <vt:lpstr>'SCHEDULE OF RATES '!Z_0F702BBE_DDD7_4EB9_91C7_95D803DE70A5_.wvu.PrintArea</vt:lpstr>
      <vt:lpstr>'SCHEDULE OF RATES '!Z_0F702BBE_DDD7_4EB9_91C7_95D803DE70A5_.wvu.PrintTitles</vt:lpstr>
      <vt:lpstr>'SCHEDULE OF RATES '!Z_C3829360_A86E_4B47_A2D4_9263ACFD0619_.wvu.PrintArea</vt:lpstr>
      <vt:lpstr>'SCHEDULE OF RATES '!Z_C3829360_A86E_4B47_A2D4_9263ACFD0619_.wvu.PrintTitles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2010-09-12T01:47:00Z</dcterms:created>
  <dcterms:modified xsi:type="dcterms:W3CDTF">2026-10-06T06:46:58Z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DF862D241B1C4A68A44969042D19750C_13</vt:lpwstr>
  </property>
  <property fmtid="{D5CDD505-2E9C-101B-9397-08002B2CF9AE}" pid="3" name="KSOProductBuildVer">
    <vt:lpwstr>1033-12.2.0.20326</vt:lpwstr>
  </property>
</Properties>
</file>